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5994637d397f4a2c" Type="http://schemas.microsoft.com/office/2006/relationships/ui/extensibility" Target="customUI/customUI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25"/>
  <fileSharing readOnlyRecommended="1"/>
  <workbookPr filterPrivacy="1" codeName="ThisWorkbook"/>
  <xr:revisionPtr revIDLastSave="79" documentId="8_{4A4C1659-7635-4FB9-919E-F4CC29CC253F}" xr6:coauthVersionLast="47" xr6:coauthVersionMax="47" xr10:uidLastSave="{8C910BD6-EFA1-418D-A479-EC842FFC2C9D}"/>
  <bookViews>
    <workbookView xWindow="28680" yWindow="-120" windowWidth="29040" windowHeight="15720" tabRatio="732" xr2:uid="{B813B5DE-B79C-4669-A46E-D541B078C22E}"/>
  </bookViews>
  <sheets>
    <sheet name="General Inputs" sheetId="1" r:id="rId1"/>
    <sheet name="Input-Allocators" sheetId="3" r:id="rId2"/>
    <sheet name="Input-Accounts" sheetId="2" r:id="rId3"/>
    <sheet name="Functionalization" sheetId="6" r:id="rId4"/>
    <sheet name="Classification" sheetId="8" r:id="rId5"/>
    <sheet name="Template" sheetId="9" r:id="rId6"/>
    <sheet name="Product_Comm" sheetId="501" r:id="rId7"/>
    <sheet name="Transm_Dem" sheetId="500" r:id="rId8"/>
    <sheet name="Distrib_Dem" sheetId="499" r:id="rId9"/>
    <sheet name="Distrib_Cust" sheetId="498" r:id="rId10"/>
    <sheet name="Cust_Cust" sheetId="497" r:id="rId11"/>
    <sheet name="Gas Supply_Comm" sheetId="496" r:id="rId12"/>
    <sheet name="DemandTotal" sheetId="60" r:id="rId13"/>
    <sheet name="CommodityTotal" sheetId="61" r:id="rId14"/>
    <sheet name="CustomerTotal" sheetId="460" r:id="rId15"/>
    <sheet name="UnitCost" sheetId="281" r:id="rId16"/>
    <sheet name="GrandTotal" sheetId="65" r:id="rId17"/>
    <sheet name="Summary (Peak_Avrg)" sheetId="502" r:id="rId18"/>
    <sheet name="Summary" sheetId="63" r:id="rId19"/>
    <sheet name="Rate Spread" sheetId="493" r:id="rId20"/>
    <sheet name="Schedule 3" sheetId="503" r:id="rId21"/>
    <sheet name="Schedule 4" sheetId="495" r:id="rId22"/>
    <sheet name="Schedules 5" sheetId="494" r:id="rId23"/>
    <sheet name="Schedules 5 (Peak Average)" sheetId="504" r:id="rId24"/>
    <sheet name="Required Sheets" sheetId="68" state="hidden" r:id="rId25"/>
    <sheet name="ErrorCheck" sheetId="390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4" hidden="1">Classification!$A$6:$BB$353</definedName>
    <definedName name="_xlnm._FilterDatabase" localSheetId="3" hidden="1">Functionalization!$A$6:$R$346</definedName>
    <definedName name="_Order1" hidden="1">255</definedName>
    <definedName name="_Order2" hidden="1">255</definedName>
    <definedName name="Alloc_Factor_Name" localSheetId="22">'Input-Allocators'!$B$32:$B$79</definedName>
    <definedName name="Alloc_Factor_Name" localSheetId="23">'Input-Allocators'!$B$32:$B$79</definedName>
    <definedName name="Alloc_Factor_Name">'Input-Allocators'!$B$32:$B$79</definedName>
    <definedName name="Check_Limit" localSheetId="22">'General Inputs'!$D$32</definedName>
    <definedName name="Check_Limit" localSheetId="23">'General Inputs'!$D$32</definedName>
    <definedName name="Check_Limit">'General Inputs'!$D$32</definedName>
    <definedName name="Class_Factor_Names" localSheetId="22">'Input-Allocators'!$B$19:$B$24</definedName>
    <definedName name="Class_Factor_Names" localSheetId="23">'Input-Allocators'!$B$19:$B$24</definedName>
    <definedName name="Class_Factor_Names">'Input-Allocators'!$B$19:$B$24</definedName>
    <definedName name="Func_Factor_Name" localSheetId="22">'Input-Allocators'!$B$9:$B$16</definedName>
    <definedName name="Func_Factor_Name" localSheetId="23">'Input-Allocators'!$B$9:$B$16</definedName>
    <definedName name="Func_Factor_Name">'Input-Allocators'!$B$9:$B$16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_xlnm.Print_Area" localSheetId="4">Classification!$A$1:$Z$341</definedName>
    <definedName name="_xlnm.Print_Area" localSheetId="13">CommodityTotal!$A$1:$M$318</definedName>
    <definedName name="_xlnm.Print_Area" localSheetId="10">Cust_Cust!$A$1:$M$333</definedName>
    <definedName name="_xlnm.Print_Area" localSheetId="14">CustomerTotal!$A$1:$M$318</definedName>
    <definedName name="_xlnm.Print_Area" localSheetId="12">DemandTotal!$A$1:$M$318</definedName>
    <definedName name="_xlnm.Print_Area" localSheetId="9">Distrib_Cust!$A$1:$M$333</definedName>
    <definedName name="_xlnm.Print_Area" localSheetId="8">Distrib_Dem!$A$1:$M$333</definedName>
    <definedName name="_xlnm.Print_Area" localSheetId="25">ErrorCheck!$A$1:$I$15</definedName>
    <definedName name="_xlnm.Print_Area" localSheetId="3">Functionalization!$A$1:$K$337</definedName>
    <definedName name="_xlnm.Print_Area" localSheetId="11">'Gas Supply_Comm'!$A$1:$M$333</definedName>
    <definedName name="_xlnm.Print_Area" localSheetId="0">'General Inputs'!$A$1:$R$48</definedName>
    <definedName name="_xlnm.Print_Area" localSheetId="16">GrandTotal!$A$1:$O$317</definedName>
    <definedName name="_xlnm.Print_Area" localSheetId="2">'Input-Accounts'!$A$1:$J$365</definedName>
    <definedName name="_xlnm.Print_Area" localSheetId="1">'Input-Allocators'!$A$1:$R$54</definedName>
    <definedName name="_xlnm.Print_Area" localSheetId="6">Product_Comm!$A$1:$M$333</definedName>
    <definedName name="_xlnm.Print_Area" localSheetId="19">'Rate Spread'!$A$1:$M$74</definedName>
    <definedName name="_xlnm.Print_Area" localSheetId="24">'Required Sheets'!$A$1:$N$37</definedName>
    <definedName name="_xlnm.Print_Area" localSheetId="21">'Schedule 4'!$A$1:$Q$46</definedName>
    <definedName name="_xlnm.Print_Area" localSheetId="22">'Schedules 5'!$A$1:$O$64</definedName>
    <definedName name="_xlnm.Print_Area" localSheetId="23">'Schedules 5 (Peak Average)'!$A$1:$O$64</definedName>
    <definedName name="_xlnm.Print_Area" localSheetId="18">Summary!$A$1:$M$83</definedName>
    <definedName name="_xlnm.Print_Area" localSheetId="17">'Summary (Peak_Avrg)'!$A$1:$M$81</definedName>
    <definedName name="_xlnm.Print_Area" localSheetId="5">Template!$A$1:$M$333</definedName>
    <definedName name="_xlnm.Print_Area" localSheetId="7">Transm_Dem!$A$1:$M$333</definedName>
    <definedName name="_xlnm.Print_Area" localSheetId="15">UnitCost!$A$2:$O$128</definedName>
    <definedName name="_xlnm.Print_Titles" localSheetId="4">Classification!$A:$D,Classification!$1:$6</definedName>
    <definedName name="_xlnm.Print_Titles" localSheetId="13">CommodityTotal!$A:$D,CommodityTotal!$1:$6</definedName>
    <definedName name="_xlnm.Print_Titles" localSheetId="10">Cust_Cust!$A:$D,Cust_Cust!$1:$6</definedName>
    <definedName name="_xlnm.Print_Titles" localSheetId="14">CustomerTotal!$A:$D,CustomerTotal!$1:$6</definedName>
    <definedName name="_xlnm.Print_Titles" localSheetId="12">DemandTotal!$A:$D,DemandTotal!$1:$6</definedName>
    <definedName name="_xlnm.Print_Titles" localSheetId="9">Distrib_Cust!$A:$D,Distrib_Cust!$1:$6</definedName>
    <definedName name="_xlnm.Print_Titles" localSheetId="8">Distrib_Dem!$A:$D,Distrib_Dem!$1:$6</definedName>
    <definedName name="_xlnm.Print_Titles" localSheetId="3">Functionalization!$A:$D,Functionalization!$1:$6</definedName>
    <definedName name="_xlnm.Print_Titles" localSheetId="11">'Gas Supply_Comm'!$A:$D,'Gas Supply_Comm'!$1:$6</definedName>
    <definedName name="_xlnm.Print_Titles" localSheetId="16">GrandTotal!$A:$D,GrandTotal!$1:$6</definedName>
    <definedName name="_xlnm.Print_Titles" localSheetId="2">'Input-Accounts'!$1:$6</definedName>
    <definedName name="_xlnm.Print_Titles" localSheetId="6">Product_Comm!$A:$D,Product_Comm!$1:$6</definedName>
    <definedName name="_xlnm.Print_Titles" localSheetId="19">'Rate Spread'!$1:$6</definedName>
    <definedName name="_xlnm.Print_Titles" localSheetId="22">'Schedules 5'!$1:$6</definedName>
    <definedName name="_xlnm.Print_Titles" localSheetId="23">'Schedules 5 (Peak Average)'!$1:$6</definedName>
    <definedName name="_xlnm.Print_Titles" localSheetId="18">Summary!$1:$6</definedName>
    <definedName name="_xlnm.Print_Titles" localSheetId="17">'Summary (Peak_Avrg)'!$1:$6</definedName>
    <definedName name="_xlnm.Print_Titles" localSheetId="5">Template!$A:$D,Template!$1:$6</definedName>
    <definedName name="_xlnm.Print_Titles" localSheetId="7">Transm_Dem!$A:$D,Transm_Dem!$1:$6</definedName>
    <definedName name="_xlnm.Print_Titles" localSheetId="15">UnitCost!$1:$7</definedName>
    <definedName name="ROR_System" localSheetId="22">'General Inputs'!$D$19</definedName>
    <definedName name="ROR_System" localSheetId="23">'General Inputs'!$D$19</definedName>
    <definedName name="ROR_System">'General Inputs'!$D$19</definedName>
    <definedName name="TOTALCustomerSheets" localSheetId="22">OFFSET('Required Sheets'!$I$24:$I$35,,,12-COUNTBLANK('Required Sheets'!$I$24:$I$35))</definedName>
    <definedName name="TOTALCustomerSheets" localSheetId="23">OFFSET('Required Sheets'!$I$24:$I$35,,,12-COUNTBLANK('Required Sheets'!$I$24:$I$35))</definedName>
    <definedName name="TOTALCustomerSheets">OFFSET('Required Sheets'!$I$24:$I$35,,,12-COUNTBLANK('Required Sheets'!$I$24:$I$35))</definedName>
    <definedName name="TOTALDemandSheets" localSheetId="22">OFFSET('Required Sheets'!$G$24:$G$35,,,12-COUNTBLANK('Required Sheets'!$G$24:$G$35))</definedName>
    <definedName name="TOTALDemandSheets" localSheetId="23">OFFSET('Required Sheets'!$G$24:$G$35,,,12-COUNTBLANK('Required Sheets'!$G$24:$G$35))</definedName>
    <definedName name="TOTALDemandSheets">OFFSET('Required Sheets'!$G$24:$G$35,,,12-COUNTBLANK('Required Sheets'!$G$24:$G$35))</definedName>
    <definedName name="TOTALDemStart">'Required Sheets'!$G$24</definedName>
    <definedName name="TOTALECSheets" localSheetId="22">OFFSET('Required Sheets'!$H$24:$H$35,,,12-COUNTBLANK('Required Sheets'!$H$24:$H$35))</definedName>
    <definedName name="TOTALECSheets" localSheetId="23">OFFSET('Required Sheets'!$H$24:$H$35,,,12-COUNTBLANK('Required Sheets'!$H$24:$H$35))</definedName>
    <definedName name="TOTALECSheets">OFFSET('Required Sheets'!$H$24:$H$35,,,12-COUNTBLANK('Required Sheets'!$H$24:$H$35))</definedName>
  </definedNames>
  <calcPr calcId="191028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495" l="1"/>
  <c r="E50" i="1" l="1"/>
  <c r="E51" i="1"/>
  <c r="D355" i="2" l="1"/>
  <c r="BM12" i="8"/>
  <c r="BN12" i="8"/>
  <c r="BO12" i="8"/>
  <c r="BM13" i="8"/>
  <c r="BN13" i="8"/>
  <c r="BO13" i="8"/>
  <c r="BM14" i="8"/>
  <c r="BN14" i="8"/>
  <c r="BO14" i="8"/>
  <c r="BD15" i="8"/>
  <c r="BE15" i="8"/>
  <c r="BF15" i="8"/>
  <c r="BG15" i="8"/>
  <c r="BH15" i="8"/>
  <c r="BI15" i="8"/>
  <c r="BJ15" i="8"/>
  <c r="BK15" i="8"/>
  <c r="BL15" i="8"/>
  <c r="BM15" i="8"/>
  <c r="BN15" i="8"/>
  <c r="BO15" i="8"/>
  <c r="BD16" i="8"/>
  <c r="BE16" i="8"/>
  <c r="BF16" i="8"/>
  <c r="BG16" i="8"/>
  <c r="BH16" i="8"/>
  <c r="BI16" i="8"/>
  <c r="BJ16" i="8"/>
  <c r="BK16" i="8"/>
  <c r="BL16" i="8"/>
  <c r="BM16" i="8"/>
  <c r="BN16" i="8"/>
  <c r="BO16" i="8"/>
  <c r="BM17" i="8"/>
  <c r="BN17" i="8"/>
  <c r="BO17" i="8"/>
  <c r="BM18" i="8"/>
  <c r="BN18" i="8"/>
  <c r="BO18" i="8"/>
  <c r="BM19" i="8"/>
  <c r="BN19" i="8"/>
  <c r="BO19" i="8"/>
  <c r="BM20" i="8"/>
  <c r="BN20" i="8"/>
  <c r="BO20" i="8"/>
  <c r="BM21" i="8"/>
  <c r="BN21" i="8"/>
  <c r="BO21" i="8"/>
  <c r="BM22" i="8"/>
  <c r="BN22" i="8"/>
  <c r="BO22" i="8"/>
  <c r="BD23" i="8"/>
  <c r="BE23" i="8"/>
  <c r="BF23" i="8"/>
  <c r="BG23" i="8"/>
  <c r="BH23" i="8"/>
  <c r="BI23" i="8"/>
  <c r="BJ23" i="8"/>
  <c r="BK23" i="8"/>
  <c r="BL23" i="8"/>
  <c r="BM23" i="8"/>
  <c r="BN23" i="8"/>
  <c r="BO23" i="8"/>
  <c r="BD24" i="8"/>
  <c r="BE24" i="8"/>
  <c r="BF24" i="8"/>
  <c r="BG24" i="8"/>
  <c r="BH24" i="8"/>
  <c r="BI24" i="8"/>
  <c r="BJ24" i="8"/>
  <c r="BK24" i="8"/>
  <c r="BL24" i="8"/>
  <c r="BM24" i="8"/>
  <c r="BN24" i="8"/>
  <c r="BO24" i="8"/>
  <c r="BM25" i="8"/>
  <c r="BN25" i="8"/>
  <c r="BO25" i="8"/>
  <c r="BM26" i="8"/>
  <c r="BN26" i="8"/>
  <c r="BO26" i="8"/>
  <c r="BM27" i="8"/>
  <c r="BN27" i="8"/>
  <c r="BO27" i="8"/>
  <c r="BM28" i="8"/>
  <c r="BN28" i="8"/>
  <c r="BO28" i="8"/>
  <c r="BM29" i="8"/>
  <c r="BN29" i="8"/>
  <c r="BO29" i="8"/>
  <c r="BM30" i="8"/>
  <c r="BN30" i="8"/>
  <c r="BO30" i="8"/>
  <c r="BD31" i="8"/>
  <c r="BE31" i="8"/>
  <c r="BF31" i="8"/>
  <c r="BG31" i="8"/>
  <c r="BH31" i="8"/>
  <c r="BI31" i="8"/>
  <c r="BJ31" i="8"/>
  <c r="BK31" i="8"/>
  <c r="BL31" i="8"/>
  <c r="BM31" i="8"/>
  <c r="BN31" i="8"/>
  <c r="BO31" i="8"/>
  <c r="BD32" i="8"/>
  <c r="BE32" i="8"/>
  <c r="BF32" i="8"/>
  <c r="BG32" i="8"/>
  <c r="BH32" i="8"/>
  <c r="BI32" i="8"/>
  <c r="BJ32" i="8"/>
  <c r="BK32" i="8"/>
  <c r="BL32" i="8"/>
  <c r="BM32" i="8"/>
  <c r="BN32" i="8"/>
  <c r="BO32" i="8"/>
  <c r="BM33" i="8"/>
  <c r="BN33" i="8"/>
  <c r="BO33" i="8"/>
  <c r="BM34" i="8"/>
  <c r="BN34" i="8"/>
  <c r="BO34" i="8"/>
  <c r="BM35" i="8"/>
  <c r="BN35" i="8"/>
  <c r="BO35" i="8"/>
  <c r="BM36" i="8"/>
  <c r="BN36" i="8"/>
  <c r="BO36" i="8"/>
  <c r="BM37" i="8"/>
  <c r="BN37" i="8"/>
  <c r="BO37" i="8"/>
  <c r="BM38" i="8"/>
  <c r="BN38" i="8"/>
  <c r="BO38" i="8"/>
  <c r="BM39" i="8"/>
  <c r="BN39" i="8"/>
  <c r="BO39" i="8"/>
  <c r="BM40" i="8"/>
  <c r="BN40" i="8"/>
  <c r="BO40" i="8"/>
  <c r="BM41" i="8"/>
  <c r="BN41" i="8"/>
  <c r="BO41" i="8"/>
  <c r="BM42" i="8"/>
  <c r="BN42" i="8"/>
  <c r="BO42" i="8"/>
  <c r="BM43" i="8"/>
  <c r="BN43" i="8"/>
  <c r="BO43" i="8"/>
  <c r="BM44" i="8"/>
  <c r="BN44" i="8"/>
  <c r="BO44" i="8"/>
  <c r="BD45" i="8"/>
  <c r="BE45" i="8"/>
  <c r="BF45" i="8"/>
  <c r="BG45" i="8"/>
  <c r="BH45" i="8"/>
  <c r="BI45" i="8"/>
  <c r="BJ45" i="8"/>
  <c r="BK45" i="8"/>
  <c r="BL45" i="8"/>
  <c r="BM45" i="8"/>
  <c r="BN45" i="8"/>
  <c r="BO45" i="8"/>
  <c r="BD46" i="8"/>
  <c r="BE46" i="8"/>
  <c r="BF46" i="8"/>
  <c r="BG46" i="8"/>
  <c r="BH46" i="8"/>
  <c r="BI46" i="8"/>
  <c r="BJ46" i="8"/>
  <c r="BK46" i="8"/>
  <c r="BL46" i="8"/>
  <c r="BM46" i="8"/>
  <c r="BN46" i="8"/>
  <c r="BO46" i="8"/>
  <c r="BM47" i="8"/>
  <c r="BN47" i="8"/>
  <c r="BO47" i="8"/>
  <c r="BM48" i="8"/>
  <c r="BN48" i="8"/>
  <c r="BO48" i="8"/>
  <c r="BM49" i="8"/>
  <c r="BN49" i="8"/>
  <c r="BO49" i="8"/>
  <c r="BM50" i="8"/>
  <c r="BN50" i="8"/>
  <c r="BO50" i="8"/>
  <c r="BM51" i="8"/>
  <c r="BN51" i="8"/>
  <c r="BO51" i="8"/>
  <c r="BM52" i="8"/>
  <c r="BN52" i="8"/>
  <c r="BO52" i="8"/>
  <c r="BM53" i="8"/>
  <c r="BN53" i="8"/>
  <c r="BO53" i="8"/>
  <c r="BM54" i="8"/>
  <c r="BN54" i="8"/>
  <c r="BO54" i="8"/>
  <c r="BM55" i="8"/>
  <c r="BN55" i="8"/>
  <c r="BO55" i="8"/>
  <c r="BM56" i="8"/>
  <c r="BN56" i="8"/>
  <c r="BO56" i="8"/>
  <c r="BM57" i="8"/>
  <c r="BN57" i="8"/>
  <c r="BO57" i="8"/>
  <c r="BD58" i="8"/>
  <c r="BE58" i="8"/>
  <c r="BF58" i="8"/>
  <c r="BG58" i="8"/>
  <c r="BH58" i="8"/>
  <c r="BI58" i="8"/>
  <c r="BJ58" i="8"/>
  <c r="BK58" i="8"/>
  <c r="BL58" i="8"/>
  <c r="BM58" i="8"/>
  <c r="BN58" i="8"/>
  <c r="BO58" i="8"/>
  <c r="BM59" i="8"/>
  <c r="BN59" i="8"/>
  <c r="BO59" i="8"/>
  <c r="BD60" i="8"/>
  <c r="BE60" i="8"/>
  <c r="BF60" i="8"/>
  <c r="BG60" i="8"/>
  <c r="BH60" i="8"/>
  <c r="BI60" i="8"/>
  <c r="BJ60" i="8"/>
  <c r="BK60" i="8"/>
  <c r="BL60" i="8"/>
  <c r="BM60" i="8"/>
  <c r="BN60" i="8"/>
  <c r="BO60" i="8"/>
  <c r="BD61" i="8"/>
  <c r="BE61" i="8"/>
  <c r="BF61" i="8"/>
  <c r="BG61" i="8"/>
  <c r="BH61" i="8"/>
  <c r="BI61" i="8"/>
  <c r="BJ61" i="8"/>
  <c r="BK61" i="8"/>
  <c r="BL61" i="8"/>
  <c r="BM61" i="8"/>
  <c r="BN61" i="8"/>
  <c r="BO61" i="8"/>
  <c r="BD62" i="8"/>
  <c r="BE62" i="8"/>
  <c r="BF62" i="8"/>
  <c r="BG62" i="8"/>
  <c r="BH62" i="8"/>
  <c r="BI62" i="8"/>
  <c r="BJ62" i="8"/>
  <c r="BK62" i="8"/>
  <c r="BL62" i="8"/>
  <c r="BM62" i="8"/>
  <c r="BN62" i="8"/>
  <c r="BO62" i="8"/>
  <c r="BM63" i="8"/>
  <c r="BN63" i="8"/>
  <c r="BO63" i="8"/>
  <c r="BM64" i="8"/>
  <c r="BN64" i="8"/>
  <c r="BO64" i="8"/>
  <c r="BM65" i="8"/>
  <c r="BN65" i="8"/>
  <c r="BO65" i="8"/>
  <c r="BM66" i="8"/>
  <c r="BN66" i="8"/>
  <c r="BO66" i="8"/>
  <c r="BD67" i="8"/>
  <c r="BE67" i="8"/>
  <c r="BF67" i="8"/>
  <c r="BG67" i="8"/>
  <c r="BH67" i="8"/>
  <c r="BI67" i="8"/>
  <c r="BJ67" i="8"/>
  <c r="BK67" i="8"/>
  <c r="BL67" i="8"/>
  <c r="BM67" i="8"/>
  <c r="BN67" i="8"/>
  <c r="BO67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M69" i="8"/>
  <c r="BN69" i="8"/>
  <c r="BO69" i="8"/>
  <c r="BM70" i="8"/>
  <c r="BN70" i="8"/>
  <c r="BO70" i="8"/>
  <c r="BM71" i="8"/>
  <c r="BN71" i="8"/>
  <c r="BO71" i="8"/>
  <c r="BM72" i="8"/>
  <c r="BN72" i="8"/>
  <c r="BO72" i="8"/>
  <c r="BM73" i="8"/>
  <c r="BN73" i="8"/>
  <c r="BO73" i="8"/>
  <c r="BM74" i="8"/>
  <c r="BN74" i="8"/>
  <c r="BO74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D76" i="8"/>
  <c r="BE76" i="8"/>
  <c r="BF76" i="8"/>
  <c r="BG76" i="8"/>
  <c r="BH76" i="8"/>
  <c r="BI76" i="8"/>
  <c r="BJ76" i="8"/>
  <c r="BK76" i="8"/>
  <c r="BL76" i="8"/>
  <c r="BM76" i="8"/>
  <c r="BN76" i="8"/>
  <c r="BO76" i="8"/>
  <c r="BM77" i="8"/>
  <c r="BN77" i="8"/>
  <c r="BO77" i="8"/>
  <c r="BM78" i="8"/>
  <c r="BN78" i="8"/>
  <c r="BO78" i="8"/>
  <c r="BM79" i="8"/>
  <c r="BN79" i="8"/>
  <c r="BO79" i="8"/>
  <c r="BM80" i="8"/>
  <c r="BN80" i="8"/>
  <c r="BO80" i="8"/>
  <c r="BM81" i="8"/>
  <c r="BN81" i="8"/>
  <c r="BO81" i="8"/>
  <c r="BM82" i="8"/>
  <c r="BN82" i="8"/>
  <c r="BO82" i="8"/>
  <c r="BD83" i="8"/>
  <c r="BE83" i="8"/>
  <c r="BF83" i="8"/>
  <c r="BG83" i="8"/>
  <c r="BH83" i="8"/>
  <c r="BI83" i="8"/>
  <c r="BJ83" i="8"/>
  <c r="BK83" i="8"/>
  <c r="BL83" i="8"/>
  <c r="BM83" i="8"/>
  <c r="BN83" i="8"/>
  <c r="BO83" i="8"/>
  <c r="BD84" i="8"/>
  <c r="BE84" i="8"/>
  <c r="BF84" i="8"/>
  <c r="BG84" i="8"/>
  <c r="BH84" i="8"/>
  <c r="BI84" i="8"/>
  <c r="BJ84" i="8"/>
  <c r="BK84" i="8"/>
  <c r="BL84" i="8"/>
  <c r="BM84" i="8"/>
  <c r="BN84" i="8"/>
  <c r="BO84" i="8"/>
  <c r="BM85" i="8"/>
  <c r="BN85" i="8"/>
  <c r="BO85" i="8"/>
  <c r="BM86" i="8"/>
  <c r="BN86" i="8"/>
  <c r="BO86" i="8"/>
  <c r="BM87" i="8"/>
  <c r="BN87" i="8"/>
  <c r="BO87" i="8"/>
  <c r="BM88" i="8"/>
  <c r="BN88" i="8"/>
  <c r="BO88" i="8"/>
  <c r="BM89" i="8"/>
  <c r="BN89" i="8"/>
  <c r="BO89" i="8"/>
  <c r="BM90" i="8"/>
  <c r="BN90" i="8"/>
  <c r="BO90" i="8"/>
  <c r="BM91" i="8"/>
  <c r="BN91" i="8"/>
  <c r="BO91" i="8"/>
  <c r="BM92" i="8"/>
  <c r="BN92" i="8"/>
  <c r="BO92" i="8"/>
  <c r="BM93" i="8"/>
  <c r="BN93" i="8"/>
  <c r="BO93" i="8"/>
  <c r="BM94" i="8"/>
  <c r="BN94" i="8"/>
  <c r="BO94" i="8"/>
  <c r="BM95" i="8"/>
  <c r="BN95" i="8"/>
  <c r="BO95" i="8"/>
  <c r="BM96" i="8"/>
  <c r="BN96" i="8"/>
  <c r="BO96" i="8"/>
  <c r="BD97" i="8"/>
  <c r="BE97" i="8"/>
  <c r="BF97" i="8"/>
  <c r="BG97" i="8"/>
  <c r="BH97" i="8"/>
  <c r="BI97" i="8"/>
  <c r="BJ97" i="8"/>
  <c r="BK97" i="8"/>
  <c r="BL97" i="8"/>
  <c r="BM97" i="8"/>
  <c r="BN97" i="8"/>
  <c r="BO97" i="8"/>
  <c r="BD98" i="8"/>
  <c r="BE98" i="8"/>
  <c r="BF98" i="8"/>
  <c r="BG98" i="8"/>
  <c r="BH98" i="8"/>
  <c r="BI98" i="8"/>
  <c r="BJ98" i="8"/>
  <c r="BK98" i="8"/>
  <c r="BL98" i="8"/>
  <c r="BM98" i="8"/>
  <c r="BN98" i="8"/>
  <c r="BO98" i="8"/>
  <c r="BM99" i="8"/>
  <c r="BN99" i="8"/>
  <c r="BO99" i="8"/>
  <c r="BM100" i="8"/>
  <c r="BN100" i="8"/>
  <c r="BO100" i="8"/>
  <c r="BM101" i="8"/>
  <c r="BN101" i="8"/>
  <c r="BO101" i="8"/>
  <c r="BM102" i="8"/>
  <c r="BN102" i="8"/>
  <c r="BO102" i="8"/>
  <c r="BM103" i="8"/>
  <c r="BN103" i="8"/>
  <c r="BO103" i="8"/>
  <c r="BM104" i="8"/>
  <c r="BN104" i="8"/>
  <c r="BO104" i="8"/>
  <c r="BM105" i="8"/>
  <c r="BN105" i="8"/>
  <c r="BO105" i="8"/>
  <c r="BM106" i="8"/>
  <c r="BN106" i="8"/>
  <c r="BO106" i="8"/>
  <c r="BM107" i="8"/>
  <c r="BN107" i="8"/>
  <c r="BO107" i="8"/>
  <c r="BM108" i="8"/>
  <c r="BN108" i="8"/>
  <c r="BO108" i="8"/>
  <c r="BM109" i="8"/>
  <c r="BN109" i="8"/>
  <c r="BO109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M111" i="8"/>
  <c r="BN111" i="8"/>
  <c r="BO111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M114" i="8"/>
  <c r="BN114" i="8"/>
  <c r="BO114" i="8"/>
  <c r="BM115" i="8"/>
  <c r="BN115" i="8"/>
  <c r="BO115" i="8"/>
  <c r="BM116" i="8"/>
  <c r="BN116" i="8"/>
  <c r="BO116" i="8"/>
  <c r="BM117" i="8"/>
  <c r="BN117" i="8"/>
  <c r="BO117" i="8"/>
  <c r="BM118" i="8"/>
  <c r="BN118" i="8"/>
  <c r="BO118" i="8"/>
  <c r="BM119" i="8"/>
  <c r="BN119" i="8"/>
  <c r="BO119" i="8"/>
  <c r="BM120" i="8"/>
  <c r="BN120" i="8"/>
  <c r="BO120" i="8"/>
  <c r="BM121" i="8"/>
  <c r="BN121" i="8"/>
  <c r="BO121" i="8"/>
  <c r="BM122" i="8"/>
  <c r="BN122" i="8"/>
  <c r="BO122" i="8"/>
  <c r="BD123" i="8"/>
  <c r="BE123" i="8"/>
  <c r="BF123" i="8"/>
  <c r="BG123" i="8"/>
  <c r="BH123" i="8"/>
  <c r="BI123" i="8"/>
  <c r="BJ123" i="8"/>
  <c r="BK123" i="8"/>
  <c r="BL123" i="8"/>
  <c r="BM123" i="8"/>
  <c r="BN123" i="8"/>
  <c r="BO123" i="8"/>
  <c r="BM124" i="8"/>
  <c r="BN124" i="8"/>
  <c r="BO124" i="8"/>
  <c r="BD125" i="8"/>
  <c r="BE125" i="8"/>
  <c r="BF125" i="8"/>
  <c r="BG125" i="8"/>
  <c r="BH125" i="8"/>
  <c r="BI125" i="8"/>
  <c r="BJ125" i="8"/>
  <c r="BK125" i="8"/>
  <c r="BL125" i="8"/>
  <c r="BM125" i="8"/>
  <c r="BN125" i="8"/>
  <c r="BO125" i="8"/>
  <c r="BD126" i="8"/>
  <c r="BE126" i="8"/>
  <c r="BF126" i="8"/>
  <c r="BG126" i="8"/>
  <c r="BH126" i="8"/>
  <c r="BI126" i="8"/>
  <c r="BJ126" i="8"/>
  <c r="BK126" i="8"/>
  <c r="BL126" i="8"/>
  <c r="BM126" i="8"/>
  <c r="BN126" i="8"/>
  <c r="BO126" i="8"/>
  <c r="BD127" i="8"/>
  <c r="BE127" i="8"/>
  <c r="BF127" i="8"/>
  <c r="BG127" i="8"/>
  <c r="BH127" i="8"/>
  <c r="BI127" i="8"/>
  <c r="BJ127" i="8"/>
  <c r="BK127" i="8"/>
  <c r="BL127" i="8"/>
  <c r="BM127" i="8"/>
  <c r="BN127" i="8"/>
  <c r="BO127" i="8"/>
  <c r="BD128" i="8"/>
  <c r="BE128" i="8"/>
  <c r="BF128" i="8"/>
  <c r="BG128" i="8"/>
  <c r="BH128" i="8"/>
  <c r="BI128" i="8"/>
  <c r="BJ128" i="8"/>
  <c r="BK128" i="8"/>
  <c r="BL128" i="8"/>
  <c r="BM128" i="8"/>
  <c r="BN128" i="8"/>
  <c r="BO128" i="8"/>
  <c r="BM129" i="8"/>
  <c r="BN129" i="8"/>
  <c r="BO129" i="8"/>
  <c r="BM130" i="8"/>
  <c r="BN130" i="8"/>
  <c r="BO130" i="8"/>
  <c r="BM131" i="8"/>
  <c r="BN131" i="8"/>
  <c r="BO131" i="8"/>
  <c r="BM132" i="8"/>
  <c r="BN132" i="8"/>
  <c r="BO132" i="8"/>
  <c r="BM133" i="8"/>
  <c r="BN133" i="8"/>
  <c r="BO133" i="8"/>
  <c r="BM134" i="8"/>
  <c r="BN134" i="8"/>
  <c r="BO134" i="8"/>
  <c r="BM135" i="8"/>
  <c r="BN135" i="8"/>
  <c r="BO135" i="8"/>
  <c r="BM136" i="8"/>
  <c r="BN136" i="8"/>
  <c r="BO136" i="8"/>
  <c r="BM137" i="8"/>
  <c r="BN137" i="8"/>
  <c r="BO137" i="8"/>
  <c r="BM138" i="8"/>
  <c r="BN138" i="8"/>
  <c r="BO138" i="8"/>
  <c r="BM139" i="8"/>
  <c r="BN139" i="8"/>
  <c r="BO139" i="8"/>
  <c r="BM140" i="8"/>
  <c r="BN140" i="8"/>
  <c r="BO140" i="8"/>
  <c r="BD141" i="8"/>
  <c r="BE141" i="8"/>
  <c r="BF141" i="8"/>
  <c r="BG141" i="8"/>
  <c r="BH141" i="8"/>
  <c r="BI141" i="8"/>
  <c r="BJ141" i="8"/>
  <c r="BK141" i="8"/>
  <c r="BL141" i="8"/>
  <c r="BM141" i="8"/>
  <c r="BN141" i="8"/>
  <c r="BO141" i="8"/>
  <c r="BD142" i="8"/>
  <c r="BE142" i="8"/>
  <c r="BF142" i="8"/>
  <c r="BG142" i="8"/>
  <c r="BH142" i="8"/>
  <c r="BI142" i="8"/>
  <c r="BJ142" i="8"/>
  <c r="BK142" i="8"/>
  <c r="BL142" i="8"/>
  <c r="BM142" i="8"/>
  <c r="BN142" i="8"/>
  <c r="BO142" i="8"/>
  <c r="BM143" i="8"/>
  <c r="BN143" i="8"/>
  <c r="BO143" i="8"/>
  <c r="BM144" i="8"/>
  <c r="BN144" i="8"/>
  <c r="BO144" i="8"/>
  <c r="BM145" i="8"/>
  <c r="BN145" i="8"/>
  <c r="BO145" i="8"/>
  <c r="BM146" i="8"/>
  <c r="BN146" i="8"/>
  <c r="BO146" i="8"/>
  <c r="BM147" i="8"/>
  <c r="BN147" i="8"/>
  <c r="BO147" i="8"/>
  <c r="BM148" i="8"/>
  <c r="BN148" i="8"/>
  <c r="BO148" i="8"/>
  <c r="BM149" i="8"/>
  <c r="BN149" i="8"/>
  <c r="BO149" i="8"/>
  <c r="BM150" i="8"/>
  <c r="BN150" i="8"/>
  <c r="BO150" i="8"/>
  <c r="BM151" i="8"/>
  <c r="BN151" i="8"/>
  <c r="BO151" i="8"/>
  <c r="BM152" i="8"/>
  <c r="BN152" i="8"/>
  <c r="BO152" i="8"/>
  <c r="BM153" i="8"/>
  <c r="BN153" i="8"/>
  <c r="BO153" i="8"/>
  <c r="BD154" i="8"/>
  <c r="BE154" i="8"/>
  <c r="BF154" i="8"/>
  <c r="BG154" i="8"/>
  <c r="BH154" i="8"/>
  <c r="BI154" i="8"/>
  <c r="BJ154" i="8"/>
  <c r="BK154" i="8"/>
  <c r="BL154" i="8"/>
  <c r="BM154" i="8"/>
  <c r="BN154" i="8"/>
  <c r="BO154" i="8"/>
  <c r="BD155" i="8"/>
  <c r="BE155" i="8"/>
  <c r="BF155" i="8"/>
  <c r="BG155" i="8"/>
  <c r="BH155" i="8"/>
  <c r="BI155" i="8"/>
  <c r="BJ155" i="8"/>
  <c r="BK155" i="8"/>
  <c r="BL155" i="8"/>
  <c r="BM155" i="8"/>
  <c r="BN155" i="8"/>
  <c r="BO155" i="8"/>
  <c r="BM156" i="8"/>
  <c r="BN156" i="8"/>
  <c r="BO156" i="8"/>
  <c r="BM157" i="8"/>
  <c r="BN157" i="8"/>
  <c r="BO157" i="8"/>
  <c r="BM158" i="8"/>
  <c r="BN158" i="8"/>
  <c r="BO158" i="8"/>
  <c r="BM159" i="8"/>
  <c r="BN159" i="8"/>
  <c r="BO159" i="8"/>
  <c r="BM160" i="8"/>
  <c r="BN160" i="8"/>
  <c r="BO160" i="8"/>
  <c r="BM161" i="8"/>
  <c r="BN161" i="8"/>
  <c r="BO161" i="8"/>
  <c r="BM162" i="8"/>
  <c r="BN162" i="8"/>
  <c r="BO162" i="8"/>
  <c r="BM163" i="8"/>
  <c r="BN163" i="8"/>
  <c r="BO163" i="8"/>
  <c r="BM164" i="8"/>
  <c r="BN164" i="8"/>
  <c r="BO164" i="8"/>
  <c r="BM165" i="8"/>
  <c r="BN165" i="8"/>
  <c r="BO165" i="8"/>
  <c r="BM166" i="8"/>
  <c r="BN166" i="8"/>
  <c r="BO166" i="8"/>
  <c r="BM167" i="8"/>
  <c r="BN167" i="8"/>
  <c r="BO167" i="8"/>
  <c r="BM168" i="8"/>
  <c r="BN168" i="8"/>
  <c r="BO168" i="8"/>
  <c r="BM169" i="8"/>
  <c r="BN169" i="8"/>
  <c r="BO169" i="8"/>
  <c r="BD170" i="8"/>
  <c r="BE170" i="8"/>
  <c r="BF170" i="8"/>
  <c r="BG170" i="8"/>
  <c r="BH170" i="8"/>
  <c r="BI170" i="8"/>
  <c r="BJ170" i="8"/>
  <c r="BK170" i="8"/>
  <c r="BL170" i="8"/>
  <c r="BM170" i="8"/>
  <c r="BN170" i="8"/>
  <c r="BO170" i="8"/>
  <c r="BD171" i="8"/>
  <c r="BE171" i="8"/>
  <c r="BF171" i="8"/>
  <c r="BG171" i="8"/>
  <c r="BH171" i="8"/>
  <c r="BI171" i="8"/>
  <c r="BJ171" i="8"/>
  <c r="BK171" i="8"/>
  <c r="BL171" i="8"/>
  <c r="BM171" i="8"/>
  <c r="BN171" i="8"/>
  <c r="BO171" i="8"/>
  <c r="BM172" i="8"/>
  <c r="BN172" i="8"/>
  <c r="BO172" i="8"/>
  <c r="BM173" i="8"/>
  <c r="BN173" i="8"/>
  <c r="BO173" i="8"/>
  <c r="BM174" i="8"/>
  <c r="BN174" i="8"/>
  <c r="BO174" i="8"/>
  <c r="BM175" i="8"/>
  <c r="BN175" i="8"/>
  <c r="BO175" i="8"/>
  <c r="BM176" i="8"/>
  <c r="BN176" i="8"/>
  <c r="BO176" i="8"/>
  <c r="BM177" i="8"/>
  <c r="BN177" i="8"/>
  <c r="BO177" i="8"/>
  <c r="BM178" i="8"/>
  <c r="BN178" i="8"/>
  <c r="BO178" i="8"/>
  <c r="BM179" i="8"/>
  <c r="BN179" i="8"/>
  <c r="BO179" i="8"/>
  <c r="BM180" i="8"/>
  <c r="BN180" i="8"/>
  <c r="BO180" i="8"/>
  <c r="BM181" i="8"/>
  <c r="BN181" i="8"/>
  <c r="BO181" i="8"/>
  <c r="BM182" i="8"/>
  <c r="BN182" i="8"/>
  <c r="BO182" i="8"/>
  <c r="BM183" i="8"/>
  <c r="BN183" i="8"/>
  <c r="BO183" i="8"/>
  <c r="BD184" i="8"/>
  <c r="BE184" i="8"/>
  <c r="BF184" i="8"/>
  <c r="BG184" i="8"/>
  <c r="BH184" i="8"/>
  <c r="BI184" i="8"/>
  <c r="BJ184" i="8"/>
  <c r="BK184" i="8"/>
  <c r="BL184" i="8"/>
  <c r="BM184" i="8"/>
  <c r="BN184" i="8"/>
  <c r="BO184" i="8"/>
  <c r="BD185" i="8"/>
  <c r="BE185" i="8"/>
  <c r="BF185" i="8"/>
  <c r="BG185" i="8"/>
  <c r="BH185" i="8"/>
  <c r="BI185" i="8"/>
  <c r="BJ185" i="8"/>
  <c r="BK185" i="8"/>
  <c r="BL185" i="8"/>
  <c r="BM185" i="8"/>
  <c r="BN185" i="8"/>
  <c r="BO185" i="8"/>
  <c r="BM186" i="8"/>
  <c r="BN186" i="8"/>
  <c r="BO186" i="8"/>
  <c r="BM187" i="8"/>
  <c r="BN187" i="8"/>
  <c r="BO187" i="8"/>
  <c r="BM188" i="8"/>
  <c r="BN188" i="8"/>
  <c r="BO188" i="8"/>
  <c r="BM189" i="8"/>
  <c r="BN189" i="8"/>
  <c r="BO189" i="8"/>
  <c r="BM190" i="8"/>
  <c r="BN190" i="8"/>
  <c r="BO190" i="8"/>
  <c r="BM191" i="8"/>
  <c r="BN191" i="8"/>
  <c r="BO191" i="8"/>
  <c r="BM192" i="8"/>
  <c r="BN192" i="8"/>
  <c r="BO192" i="8"/>
  <c r="BM193" i="8"/>
  <c r="BN193" i="8"/>
  <c r="BO193" i="8"/>
  <c r="BD194" i="8"/>
  <c r="BE194" i="8"/>
  <c r="BF194" i="8"/>
  <c r="BG194" i="8"/>
  <c r="BH194" i="8"/>
  <c r="BI194" i="8"/>
  <c r="BJ194" i="8"/>
  <c r="BK194" i="8"/>
  <c r="BL194" i="8"/>
  <c r="BM194" i="8"/>
  <c r="BN194" i="8"/>
  <c r="BO194" i="8"/>
  <c r="BD195" i="8"/>
  <c r="BE195" i="8"/>
  <c r="BF195" i="8"/>
  <c r="BG195" i="8"/>
  <c r="BH195" i="8"/>
  <c r="BI195" i="8"/>
  <c r="BJ195" i="8"/>
  <c r="BK195" i="8"/>
  <c r="BL195" i="8"/>
  <c r="BM195" i="8"/>
  <c r="BN195" i="8"/>
  <c r="BO195" i="8"/>
  <c r="BM196" i="8"/>
  <c r="BN196" i="8"/>
  <c r="BO196" i="8"/>
  <c r="BM197" i="8"/>
  <c r="BN197" i="8"/>
  <c r="BO197" i="8"/>
  <c r="BM198" i="8"/>
  <c r="BN198" i="8"/>
  <c r="BO198" i="8"/>
  <c r="BM199" i="8"/>
  <c r="BN199" i="8"/>
  <c r="BO199" i="8"/>
  <c r="BM200" i="8"/>
  <c r="BN200" i="8"/>
  <c r="BO200" i="8"/>
  <c r="BM201" i="8"/>
  <c r="BN201" i="8"/>
  <c r="BO201" i="8"/>
  <c r="BM202" i="8"/>
  <c r="BN202" i="8"/>
  <c r="BO202" i="8"/>
  <c r="BM203" i="8"/>
  <c r="BN203" i="8"/>
  <c r="BO203" i="8"/>
  <c r="BM204" i="8"/>
  <c r="BN204" i="8"/>
  <c r="BO204" i="8"/>
  <c r="BM205" i="8"/>
  <c r="BN205" i="8"/>
  <c r="BO205" i="8"/>
  <c r="BM206" i="8"/>
  <c r="BN206" i="8"/>
  <c r="BO206" i="8"/>
  <c r="BM207" i="8"/>
  <c r="BN207" i="8"/>
  <c r="BO207" i="8"/>
  <c r="BM208" i="8"/>
  <c r="BN208" i="8"/>
  <c r="BO208" i="8"/>
  <c r="BD209" i="8"/>
  <c r="BE209" i="8"/>
  <c r="BF209" i="8"/>
  <c r="BG209" i="8"/>
  <c r="BH209" i="8"/>
  <c r="BI209" i="8"/>
  <c r="BJ209" i="8"/>
  <c r="BK209" i="8"/>
  <c r="BL209" i="8"/>
  <c r="BM209" i="8"/>
  <c r="BN209" i="8"/>
  <c r="BO209" i="8"/>
  <c r="BD210" i="8"/>
  <c r="BE210" i="8"/>
  <c r="BF210" i="8"/>
  <c r="BG210" i="8"/>
  <c r="BH210" i="8"/>
  <c r="BI210" i="8"/>
  <c r="BJ210" i="8"/>
  <c r="BK210" i="8"/>
  <c r="BL210" i="8"/>
  <c r="BM210" i="8"/>
  <c r="BN210" i="8"/>
  <c r="BO210" i="8"/>
  <c r="BM211" i="8"/>
  <c r="BN211" i="8"/>
  <c r="BO211" i="8"/>
  <c r="BM212" i="8"/>
  <c r="BN212" i="8"/>
  <c r="BO212" i="8"/>
  <c r="BM213" i="8"/>
  <c r="BN213" i="8"/>
  <c r="BO213" i="8"/>
  <c r="BM214" i="8"/>
  <c r="BN214" i="8"/>
  <c r="BO214" i="8"/>
  <c r="BM215" i="8"/>
  <c r="BN215" i="8"/>
  <c r="BO215" i="8"/>
  <c r="BM216" i="8"/>
  <c r="BN216" i="8"/>
  <c r="BO216" i="8"/>
  <c r="BM217" i="8"/>
  <c r="BN217" i="8"/>
  <c r="BO217" i="8"/>
  <c r="BM218" i="8"/>
  <c r="BN218" i="8"/>
  <c r="BO218" i="8"/>
  <c r="BM219" i="8"/>
  <c r="BN219" i="8"/>
  <c r="BO219" i="8"/>
  <c r="BM220" i="8"/>
  <c r="BN220" i="8"/>
  <c r="BO220" i="8"/>
  <c r="BM221" i="8"/>
  <c r="BN221" i="8"/>
  <c r="BO221" i="8"/>
  <c r="BD222" i="8"/>
  <c r="BE222" i="8"/>
  <c r="BF222" i="8"/>
  <c r="BG222" i="8"/>
  <c r="BH222" i="8"/>
  <c r="BI222" i="8"/>
  <c r="BJ222" i="8"/>
  <c r="BK222" i="8"/>
  <c r="BL222" i="8"/>
  <c r="BM222" i="8"/>
  <c r="BN222" i="8"/>
  <c r="BO222" i="8"/>
  <c r="BM223" i="8"/>
  <c r="BN223" i="8"/>
  <c r="BO223" i="8"/>
  <c r="BD224" i="8"/>
  <c r="BE224" i="8"/>
  <c r="BF224" i="8"/>
  <c r="BG224" i="8"/>
  <c r="BH224" i="8"/>
  <c r="BI224" i="8"/>
  <c r="BJ224" i="8"/>
  <c r="BK224" i="8"/>
  <c r="BL224" i="8"/>
  <c r="BM224" i="8"/>
  <c r="BN224" i="8"/>
  <c r="BO224" i="8"/>
  <c r="BD225" i="8"/>
  <c r="BE225" i="8"/>
  <c r="BF225" i="8"/>
  <c r="BG225" i="8"/>
  <c r="BH225" i="8"/>
  <c r="BI225" i="8"/>
  <c r="BJ225" i="8"/>
  <c r="BK225" i="8"/>
  <c r="BL225" i="8"/>
  <c r="BM225" i="8"/>
  <c r="BN225" i="8"/>
  <c r="BO225" i="8"/>
  <c r="BD226" i="8"/>
  <c r="BE226" i="8"/>
  <c r="BF226" i="8"/>
  <c r="BG226" i="8"/>
  <c r="BH226" i="8"/>
  <c r="BI226" i="8"/>
  <c r="BJ226" i="8"/>
  <c r="BK226" i="8"/>
  <c r="BL226" i="8"/>
  <c r="BM226" i="8"/>
  <c r="BN226" i="8"/>
  <c r="BO226" i="8"/>
  <c r="BM227" i="8"/>
  <c r="BN227" i="8"/>
  <c r="BO227" i="8"/>
  <c r="BM228" i="8"/>
  <c r="BN228" i="8"/>
  <c r="BO228" i="8"/>
  <c r="BM229" i="8"/>
  <c r="BN229" i="8"/>
  <c r="BO229" i="8"/>
  <c r="BM230" i="8"/>
  <c r="BN230" i="8"/>
  <c r="BO230" i="8"/>
  <c r="BM231" i="8"/>
  <c r="BN231" i="8"/>
  <c r="BO231" i="8"/>
  <c r="BM232" i="8"/>
  <c r="BN232" i="8"/>
  <c r="BO232" i="8"/>
  <c r="BD233" i="8"/>
  <c r="BE233" i="8"/>
  <c r="BF233" i="8"/>
  <c r="BG233" i="8"/>
  <c r="BH233" i="8"/>
  <c r="BI233" i="8"/>
  <c r="BJ233" i="8"/>
  <c r="BK233" i="8"/>
  <c r="BL233" i="8"/>
  <c r="BM233" i="8"/>
  <c r="BN233" i="8"/>
  <c r="BO233" i="8"/>
  <c r="BD234" i="8"/>
  <c r="BE234" i="8"/>
  <c r="BF234" i="8"/>
  <c r="BG234" i="8"/>
  <c r="BH234" i="8"/>
  <c r="BI234" i="8"/>
  <c r="BJ234" i="8"/>
  <c r="BK234" i="8"/>
  <c r="BL234" i="8"/>
  <c r="BM234" i="8"/>
  <c r="BN234" i="8"/>
  <c r="BO234" i="8"/>
  <c r="BM235" i="8"/>
  <c r="BN235" i="8"/>
  <c r="BO235" i="8"/>
  <c r="BM236" i="8"/>
  <c r="BN236" i="8"/>
  <c r="BO236" i="8"/>
  <c r="BM237" i="8"/>
  <c r="BN237" i="8"/>
  <c r="BO237" i="8"/>
  <c r="BM238" i="8"/>
  <c r="BN238" i="8"/>
  <c r="BO238" i="8"/>
  <c r="BM239" i="8"/>
  <c r="BN239" i="8"/>
  <c r="BO239" i="8"/>
  <c r="BD240" i="8"/>
  <c r="BE240" i="8"/>
  <c r="BF240" i="8"/>
  <c r="BG240" i="8"/>
  <c r="BH240" i="8"/>
  <c r="BI240" i="8"/>
  <c r="BJ240" i="8"/>
  <c r="BK240" i="8"/>
  <c r="BL240" i="8"/>
  <c r="BM240" i="8"/>
  <c r="BN240" i="8"/>
  <c r="BO240" i="8"/>
  <c r="BD241" i="8"/>
  <c r="BE241" i="8"/>
  <c r="BF241" i="8"/>
  <c r="BG241" i="8"/>
  <c r="BH241" i="8"/>
  <c r="BI241" i="8"/>
  <c r="BJ241" i="8"/>
  <c r="BK241" i="8"/>
  <c r="BL241" i="8"/>
  <c r="BM241" i="8"/>
  <c r="BN241" i="8"/>
  <c r="BO241" i="8"/>
  <c r="BM242" i="8"/>
  <c r="BN242" i="8"/>
  <c r="BO242" i="8"/>
  <c r="BM243" i="8"/>
  <c r="BN243" i="8"/>
  <c r="BO243" i="8"/>
  <c r="BM244" i="8"/>
  <c r="BN244" i="8"/>
  <c r="BO244" i="8"/>
  <c r="BM245" i="8"/>
  <c r="BN245" i="8"/>
  <c r="BO245" i="8"/>
  <c r="BM246" i="8"/>
  <c r="BN246" i="8"/>
  <c r="BO246" i="8"/>
  <c r="BD247" i="8"/>
  <c r="BE247" i="8"/>
  <c r="BF247" i="8"/>
  <c r="BG247" i="8"/>
  <c r="BH247" i="8"/>
  <c r="BI247" i="8"/>
  <c r="BJ247" i="8"/>
  <c r="BK247" i="8"/>
  <c r="BL247" i="8"/>
  <c r="BM247" i="8"/>
  <c r="BN247" i="8"/>
  <c r="BO247" i="8"/>
  <c r="BM248" i="8"/>
  <c r="BN248" i="8"/>
  <c r="BO248" i="8"/>
  <c r="BD249" i="8"/>
  <c r="BE249" i="8"/>
  <c r="BF249" i="8"/>
  <c r="BG249" i="8"/>
  <c r="BH249" i="8"/>
  <c r="BI249" i="8"/>
  <c r="BJ249" i="8"/>
  <c r="BK249" i="8"/>
  <c r="BL249" i="8"/>
  <c r="BM249" i="8"/>
  <c r="BN249" i="8"/>
  <c r="BO249" i="8"/>
  <c r="BD250" i="8"/>
  <c r="BE250" i="8"/>
  <c r="BF250" i="8"/>
  <c r="BG250" i="8"/>
  <c r="BH250" i="8"/>
  <c r="BI250" i="8"/>
  <c r="BJ250" i="8"/>
  <c r="BK250" i="8"/>
  <c r="BL250" i="8"/>
  <c r="BM250" i="8"/>
  <c r="BN250" i="8"/>
  <c r="BO250" i="8"/>
  <c r="BM251" i="8"/>
  <c r="BN251" i="8"/>
  <c r="BO251" i="8"/>
  <c r="BM252" i="8"/>
  <c r="BN252" i="8"/>
  <c r="BO252" i="8"/>
  <c r="BM253" i="8"/>
  <c r="BN253" i="8"/>
  <c r="BO253" i="8"/>
  <c r="BM254" i="8"/>
  <c r="BN254" i="8"/>
  <c r="BO254" i="8"/>
  <c r="BM255" i="8"/>
  <c r="BN255" i="8"/>
  <c r="BO255" i="8"/>
  <c r="BM256" i="8"/>
  <c r="BN256" i="8"/>
  <c r="BO256" i="8"/>
  <c r="BM257" i="8"/>
  <c r="BN257" i="8"/>
  <c r="BO257" i="8"/>
  <c r="BM258" i="8"/>
  <c r="BN258" i="8"/>
  <c r="BO258" i="8"/>
  <c r="BM259" i="8"/>
  <c r="BN259" i="8"/>
  <c r="BO259" i="8"/>
  <c r="BM260" i="8"/>
  <c r="BN260" i="8"/>
  <c r="BO260" i="8"/>
  <c r="BM261" i="8"/>
  <c r="BN261" i="8"/>
  <c r="BO261" i="8"/>
  <c r="BM262" i="8"/>
  <c r="BN262" i="8"/>
  <c r="BO262" i="8"/>
  <c r="BM263" i="8"/>
  <c r="BN263" i="8"/>
  <c r="BO263" i="8"/>
  <c r="BM264" i="8"/>
  <c r="BN264" i="8"/>
  <c r="BO264" i="8"/>
  <c r="BM265" i="8"/>
  <c r="BN265" i="8"/>
  <c r="BO265" i="8"/>
  <c r="BD266" i="8"/>
  <c r="BE266" i="8"/>
  <c r="BF266" i="8"/>
  <c r="BG266" i="8"/>
  <c r="BH266" i="8"/>
  <c r="BI266" i="8"/>
  <c r="BJ266" i="8"/>
  <c r="BK266" i="8"/>
  <c r="BL266" i="8"/>
  <c r="BM266" i="8"/>
  <c r="BN266" i="8"/>
  <c r="BO266" i="8"/>
  <c r="BM267" i="8"/>
  <c r="BN267" i="8"/>
  <c r="BO267" i="8"/>
  <c r="BD268" i="8"/>
  <c r="BE268" i="8"/>
  <c r="BF268" i="8"/>
  <c r="BG268" i="8"/>
  <c r="BH268" i="8"/>
  <c r="BI268" i="8"/>
  <c r="BJ268" i="8"/>
  <c r="BK268" i="8"/>
  <c r="BL268" i="8"/>
  <c r="BM268" i="8"/>
  <c r="BN268" i="8"/>
  <c r="BO268" i="8"/>
  <c r="BD269" i="8"/>
  <c r="BE269" i="8"/>
  <c r="BF269" i="8"/>
  <c r="BG269" i="8"/>
  <c r="BH269" i="8"/>
  <c r="BI269" i="8"/>
  <c r="BJ269" i="8"/>
  <c r="BK269" i="8"/>
  <c r="BL269" i="8"/>
  <c r="BM269" i="8"/>
  <c r="BN269" i="8"/>
  <c r="BO269" i="8"/>
  <c r="BD270" i="8"/>
  <c r="BE270" i="8"/>
  <c r="BF270" i="8"/>
  <c r="BG270" i="8"/>
  <c r="BH270" i="8"/>
  <c r="BI270" i="8"/>
  <c r="BJ270" i="8"/>
  <c r="BK270" i="8"/>
  <c r="BL270" i="8"/>
  <c r="BM270" i="8"/>
  <c r="BN270" i="8"/>
  <c r="BO270" i="8"/>
  <c r="BM271" i="8"/>
  <c r="BN271" i="8"/>
  <c r="BO271" i="8"/>
  <c r="BM272" i="8"/>
  <c r="BN272" i="8"/>
  <c r="BO272" i="8"/>
  <c r="BM273" i="8"/>
  <c r="BN273" i="8"/>
  <c r="BO273" i="8"/>
  <c r="BM274" i="8"/>
  <c r="BN274" i="8"/>
  <c r="BO274" i="8"/>
  <c r="BM275" i="8"/>
  <c r="BN275" i="8"/>
  <c r="BO275" i="8"/>
  <c r="BM276" i="8"/>
  <c r="BN276" i="8"/>
  <c r="BO276" i="8"/>
  <c r="BM277" i="8"/>
  <c r="BN277" i="8"/>
  <c r="BO277" i="8"/>
  <c r="BD278" i="8"/>
  <c r="BE278" i="8"/>
  <c r="BF278" i="8"/>
  <c r="BG278" i="8"/>
  <c r="BH278" i="8"/>
  <c r="BI278" i="8"/>
  <c r="BJ278" i="8"/>
  <c r="BK278" i="8"/>
  <c r="BL278" i="8"/>
  <c r="BM278" i="8"/>
  <c r="BN278" i="8"/>
  <c r="BO278" i="8"/>
  <c r="BD279" i="8"/>
  <c r="BE279" i="8"/>
  <c r="BF279" i="8"/>
  <c r="BG279" i="8"/>
  <c r="BH279" i="8"/>
  <c r="BI279" i="8"/>
  <c r="BJ279" i="8"/>
  <c r="BK279" i="8"/>
  <c r="BL279" i="8"/>
  <c r="BM279" i="8"/>
  <c r="BN279" i="8"/>
  <c r="BO279" i="8"/>
  <c r="BM280" i="8"/>
  <c r="BN280" i="8"/>
  <c r="BO280" i="8"/>
  <c r="BM281" i="8"/>
  <c r="BN281" i="8"/>
  <c r="BO281" i="8"/>
  <c r="BM282" i="8"/>
  <c r="BN282" i="8"/>
  <c r="BO282" i="8"/>
  <c r="BM283" i="8"/>
  <c r="BN283" i="8"/>
  <c r="BO283" i="8"/>
  <c r="BM284" i="8"/>
  <c r="BN284" i="8"/>
  <c r="BO284" i="8"/>
  <c r="BM285" i="8"/>
  <c r="BN285" i="8"/>
  <c r="BO285" i="8"/>
  <c r="BM286" i="8"/>
  <c r="BN286" i="8"/>
  <c r="BO286" i="8"/>
  <c r="BM287" i="8"/>
  <c r="BN287" i="8"/>
  <c r="BO287" i="8"/>
  <c r="BD288" i="8"/>
  <c r="BE288" i="8"/>
  <c r="BF288" i="8"/>
  <c r="BG288" i="8"/>
  <c r="BH288" i="8"/>
  <c r="BI288" i="8"/>
  <c r="BJ288" i="8"/>
  <c r="BK288" i="8"/>
  <c r="BL288" i="8"/>
  <c r="BM288" i="8"/>
  <c r="BN288" i="8"/>
  <c r="BO288" i="8"/>
  <c r="BM289" i="8"/>
  <c r="BN289" i="8"/>
  <c r="BO289" i="8"/>
  <c r="BD290" i="8"/>
  <c r="BE290" i="8"/>
  <c r="BF290" i="8"/>
  <c r="BG290" i="8"/>
  <c r="BH290" i="8"/>
  <c r="BI290" i="8"/>
  <c r="BJ290" i="8"/>
  <c r="BK290" i="8"/>
  <c r="BL290" i="8"/>
  <c r="BM290" i="8"/>
  <c r="BN290" i="8"/>
  <c r="BO290" i="8"/>
  <c r="BD291" i="8"/>
  <c r="BE291" i="8"/>
  <c r="BF291" i="8"/>
  <c r="BG291" i="8"/>
  <c r="BH291" i="8"/>
  <c r="BI291" i="8"/>
  <c r="BJ291" i="8"/>
  <c r="BK291" i="8"/>
  <c r="BL291" i="8"/>
  <c r="BM291" i="8"/>
  <c r="BN291" i="8"/>
  <c r="BO291" i="8"/>
  <c r="BD292" i="8"/>
  <c r="BE292" i="8"/>
  <c r="BF292" i="8"/>
  <c r="BG292" i="8"/>
  <c r="BH292" i="8"/>
  <c r="BI292" i="8"/>
  <c r="BJ292" i="8"/>
  <c r="BK292" i="8"/>
  <c r="BL292" i="8"/>
  <c r="BM292" i="8"/>
  <c r="BN292" i="8"/>
  <c r="BO292" i="8"/>
  <c r="BM293" i="8"/>
  <c r="BN293" i="8"/>
  <c r="BO293" i="8"/>
  <c r="BM294" i="8"/>
  <c r="BN294" i="8"/>
  <c r="BO294" i="8"/>
  <c r="BM295" i="8"/>
  <c r="BN295" i="8"/>
  <c r="BO295" i="8"/>
  <c r="BM296" i="8"/>
  <c r="BN296" i="8"/>
  <c r="BO296" i="8"/>
  <c r="BD297" i="8"/>
  <c r="BE297" i="8"/>
  <c r="BF297" i="8"/>
  <c r="BG297" i="8"/>
  <c r="BH297" i="8"/>
  <c r="BI297" i="8"/>
  <c r="BJ297" i="8"/>
  <c r="BK297" i="8"/>
  <c r="BL297" i="8"/>
  <c r="BM297" i="8"/>
  <c r="BN297" i="8"/>
  <c r="BO297" i="8"/>
  <c r="BD298" i="8"/>
  <c r="BE298" i="8"/>
  <c r="BF298" i="8"/>
  <c r="BG298" i="8"/>
  <c r="BH298" i="8"/>
  <c r="BI298" i="8"/>
  <c r="BJ298" i="8"/>
  <c r="BK298" i="8"/>
  <c r="BL298" i="8"/>
  <c r="BM298" i="8"/>
  <c r="BN298" i="8"/>
  <c r="BO298" i="8"/>
  <c r="BM299" i="8"/>
  <c r="BN299" i="8"/>
  <c r="BO299" i="8"/>
  <c r="BM300" i="8"/>
  <c r="BN300" i="8"/>
  <c r="BO300" i="8"/>
  <c r="BM301" i="8"/>
  <c r="BN301" i="8"/>
  <c r="BO301" i="8"/>
  <c r="BM302" i="8"/>
  <c r="BN302" i="8"/>
  <c r="BO302" i="8"/>
  <c r="BM303" i="8"/>
  <c r="BN303" i="8"/>
  <c r="BO303" i="8"/>
  <c r="BM304" i="8"/>
  <c r="BN304" i="8"/>
  <c r="BO304" i="8"/>
  <c r="BD305" i="8"/>
  <c r="BE305" i="8"/>
  <c r="BF305" i="8"/>
  <c r="BG305" i="8"/>
  <c r="BH305" i="8"/>
  <c r="BI305" i="8"/>
  <c r="BJ305" i="8"/>
  <c r="BK305" i="8"/>
  <c r="BL305" i="8"/>
  <c r="BM305" i="8"/>
  <c r="BN305" i="8"/>
  <c r="BO305" i="8"/>
  <c r="BM306" i="8"/>
  <c r="BN306" i="8"/>
  <c r="BO306" i="8"/>
  <c r="BD307" i="8"/>
  <c r="BE307" i="8"/>
  <c r="BF307" i="8"/>
  <c r="BG307" i="8"/>
  <c r="BH307" i="8"/>
  <c r="BI307" i="8"/>
  <c r="BJ307" i="8"/>
  <c r="BK307" i="8"/>
  <c r="BL307" i="8"/>
  <c r="BM307" i="8"/>
  <c r="BN307" i="8"/>
  <c r="BO307" i="8"/>
  <c r="BD308" i="8"/>
  <c r="BE308" i="8"/>
  <c r="BF308" i="8"/>
  <c r="BG308" i="8"/>
  <c r="BH308" i="8"/>
  <c r="BI308" i="8"/>
  <c r="BJ308" i="8"/>
  <c r="BK308" i="8"/>
  <c r="BL308" i="8"/>
  <c r="BM308" i="8"/>
  <c r="BN308" i="8"/>
  <c r="BO308" i="8"/>
  <c r="BM309" i="8"/>
  <c r="BN309" i="8"/>
  <c r="BO309" i="8"/>
  <c r="BM310" i="8"/>
  <c r="BN310" i="8"/>
  <c r="BO310" i="8"/>
  <c r="BD311" i="8"/>
  <c r="BE311" i="8"/>
  <c r="BF311" i="8"/>
  <c r="BG311" i="8"/>
  <c r="BH311" i="8"/>
  <c r="BI311" i="8"/>
  <c r="BJ311" i="8"/>
  <c r="BK311" i="8"/>
  <c r="BL311" i="8"/>
  <c r="BM311" i="8"/>
  <c r="BN311" i="8"/>
  <c r="BO311" i="8"/>
  <c r="BM312" i="8"/>
  <c r="BN312" i="8"/>
  <c r="BO312" i="8"/>
  <c r="BM313" i="8"/>
  <c r="BN313" i="8"/>
  <c r="BO313" i="8"/>
  <c r="BM314" i="8"/>
  <c r="BN314" i="8"/>
  <c r="BO314" i="8"/>
  <c r="BM315" i="8"/>
  <c r="BN315" i="8"/>
  <c r="BO315" i="8"/>
  <c r="BM316" i="8"/>
  <c r="BN316" i="8"/>
  <c r="BO316" i="8"/>
  <c r="BD317" i="8"/>
  <c r="BE317" i="8"/>
  <c r="BF317" i="8"/>
  <c r="BG317" i="8"/>
  <c r="BH317" i="8"/>
  <c r="BI317" i="8"/>
  <c r="BJ317" i="8"/>
  <c r="BK317" i="8"/>
  <c r="BL317" i="8"/>
  <c r="BM317" i="8"/>
  <c r="BN317" i="8"/>
  <c r="BO317" i="8"/>
  <c r="BD318" i="8"/>
  <c r="BE318" i="8"/>
  <c r="BF318" i="8"/>
  <c r="BG318" i="8"/>
  <c r="BH318" i="8"/>
  <c r="BI318" i="8"/>
  <c r="BJ318" i="8"/>
  <c r="BK318" i="8"/>
  <c r="BL318" i="8"/>
  <c r="BM318" i="8"/>
  <c r="BN318" i="8"/>
  <c r="BO318" i="8"/>
  <c r="BD319" i="8"/>
  <c r="BE319" i="8"/>
  <c r="BF319" i="8"/>
  <c r="BG319" i="8"/>
  <c r="BH319" i="8"/>
  <c r="BI319" i="8"/>
  <c r="BJ319" i="8"/>
  <c r="BK319" i="8"/>
  <c r="BL319" i="8"/>
  <c r="BM319" i="8"/>
  <c r="BN319" i="8"/>
  <c r="BO319" i="8"/>
  <c r="BD320" i="8"/>
  <c r="BE320" i="8"/>
  <c r="BF320" i="8"/>
  <c r="BG320" i="8"/>
  <c r="BH320" i="8"/>
  <c r="BI320" i="8"/>
  <c r="BJ320" i="8"/>
  <c r="BK320" i="8"/>
  <c r="BL320" i="8"/>
  <c r="BM320" i="8"/>
  <c r="BN320" i="8"/>
  <c r="BO320" i="8"/>
  <c r="BI321" i="8"/>
  <c r="BJ321" i="8"/>
  <c r="BK321" i="8"/>
  <c r="BL321" i="8"/>
  <c r="BM321" i="8"/>
  <c r="BN321" i="8"/>
  <c r="BO321" i="8"/>
  <c r="BI322" i="8"/>
  <c r="BJ322" i="8"/>
  <c r="BK322" i="8"/>
  <c r="BL322" i="8"/>
  <c r="BM322" i="8"/>
  <c r="BN322" i="8"/>
  <c r="BO322" i="8"/>
  <c r="BI323" i="8"/>
  <c r="BJ323" i="8"/>
  <c r="BK323" i="8"/>
  <c r="BL323" i="8"/>
  <c r="BM323" i="8"/>
  <c r="BN323" i="8"/>
  <c r="BO323" i="8"/>
  <c r="BI324" i="8"/>
  <c r="BJ324" i="8"/>
  <c r="BK324" i="8"/>
  <c r="BL324" i="8"/>
  <c r="BM324" i="8"/>
  <c r="BN324" i="8"/>
  <c r="BO324" i="8"/>
  <c r="BI325" i="8"/>
  <c r="BJ325" i="8"/>
  <c r="BK325" i="8"/>
  <c r="BL325" i="8"/>
  <c r="BM325" i="8"/>
  <c r="BN325" i="8"/>
  <c r="BO325" i="8"/>
  <c r="J41" i="493" l="1"/>
  <c r="E16" i="281" l="1"/>
  <c r="E17" i="281"/>
  <c r="E22" i="281"/>
  <c r="E23" i="281"/>
  <c r="E28" i="281"/>
  <c r="E29" i="281"/>
  <c r="E34" i="281"/>
  <c r="E35" i="281"/>
  <c r="E40" i="281"/>
  <c r="E41" i="281"/>
  <c r="E46" i="281"/>
  <c r="E47" i="281"/>
  <c r="E48" i="281"/>
  <c r="E49" i="281"/>
  <c r="E54" i="281"/>
  <c r="E55" i="281"/>
  <c r="E60" i="281"/>
  <c r="E61" i="281"/>
  <c r="E66" i="281"/>
  <c r="E67" i="281"/>
  <c r="E72" i="281"/>
  <c r="E73" i="281"/>
  <c r="E78" i="281"/>
  <c r="E79" i="281"/>
  <c r="E84" i="281"/>
  <c r="E88" i="281"/>
  <c r="E89" i="281"/>
  <c r="E90" i="281"/>
  <c r="E91" i="281"/>
  <c r="E125" i="281"/>
  <c r="B5" i="493" l="1"/>
  <c r="D79" i="281" l="1"/>
  <c r="D78" i="281"/>
  <c r="D73" i="281"/>
  <c r="D72" i="281"/>
  <c r="D67" i="281"/>
  <c r="D66" i="281"/>
  <c r="D61" i="281"/>
  <c r="D60" i="281"/>
  <c r="D55" i="281"/>
  <c r="D54" i="281"/>
  <c r="D49" i="281"/>
  <c r="D48" i="281"/>
  <c r="D47" i="281"/>
  <c r="D46" i="281"/>
  <c r="D41" i="281"/>
  <c r="D40" i="281"/>
  <c r="D35" i="281"/>
  <c r="D34" i="281"/>
  <c r="D29" i="281"/>
  <c r="D28" i="281"/>
  <c r="D23" i="281"/>
  <c r="D22" i="281"/>
  <c r="D17" i="281"/>
  <c r="D16" i="281"/>
  <c r="B5" i="65"/>
  <c r="G28" i="495"/>
  <c r="K28" i="495"/>
  <c r="E67" i="494" l="1"/>
  <c r="N27" i="503"/>
  <c r="N28" i="503"/>
  <c r="N46" i="503"/>
  <c r="E7" i="503"/>
  <c r="F7" i="503"/>
  <c r="G7" i="503"/>
  <c r="H7" i="503"/>
  <c r="I7" i="503"/>
  <c r="J7" i="503"/>
  <c r="K7" i="503"/>
  <c r="L7" i="503"/>
  <c r="D7" i="503"/>
  <c r="A25" i="503"/>
  <c r="A44" i="503" s="1"/>
  <c r="A26" i="503"/>
  <c r="A45" i="503" s="1"/>
  <c r="A3" i="503"/>
  <c r="A2" i="503"/>
  <c r="A1" i="503"/>
  <c r="B337" i="65" l="1"/>
  <c r="M41" i="493" l="1"/>
  <c r="N41" i="493"/>
  <c r="O41" i="493"/>
  <c r="L41" i="493"/>
  <c r="F373" i="65" l="1"/>
  <c r="B334" i="500" l="1"/>
  <c r="B334" i="499"/>
  <c r="B334" i="498"/>
  <c r="B334" i="497"/>
  <c r="B334" i="496"/>
  <c r="B334" i="501"/>
  <c r="C344" i="501"/>
  <c r="B344" i="501"/>
  <c r="E343" i="501"/>
  <c r="C343" i="501"/>
  <c r="B343" i="501"/>
  <c r="E342" i="501"/>
  <c r="C342" i="501"/>
  <c r="B342" i="501"/>
  <c r="E341" i="501"/>
  <c r="B341" i="501"/>
  <c r="E340" i="501"/>
  <c r="B340" i="501"/>
  <c r="E339" i="501"/>
  <c r="C339" i="501"/>
  <c r="B339" i="501"/>
  <c r="E338" i="501"/>
  <c r="C338" i="501"/>
  <c r="B338" i="501"/>
  <c r="C337" i="501"/>
  <c r="B337" i="501"/>
  <c r="B336" i="501"/>
  <c r="B335" i="501"/>
  <c r="B333" i="501"/>
  <c r="B332" i="501"/>
  <c r="B331" i="501"/>
  <c r="B330" i="501"/>
  <c r="B329" i="501"/>
  <c r="B328" i="501"/>
  <c r="C327" i="501"/>
  <c r="B327" i="501"/>
  <c r="C326" i="501"/>
  <c r="B326" i="501"/>
  <c r="C325" i="501"/>
  <c r="B325" i="501"/>
  <c r="C324" i="501"/>
  <c r="B324" i="501"/>
  <c r="C323" i="501"/>
  <c r="B323" i="501"/>
  <c r="C322" i="501"/>
  <c r="B322" i="501"/>
  <c r="B321" i="501"/>
  <c r="E320" i="501"/>
  <c r="C320" i="501"/>
  <c r="B320" i="501"/>
  <c r="E319" i="501"/>
  <c r="C319" i="501"/>
  <c r="B319" i="501"/>
  <c r="E318" i="501"/>
  <c r="C318" i="501"/>
  <c r="B318" i="501"/>
  <c r="C317" i="501"/>
  <c r="B317" i="501"/>
  <c r="C316" i="501"/>
  <c r="C315" i="501"/>
  <c r="C314" i="501"/>
  <c r="C313" i="501"/>
  <c r="C312" i="501"/>
  <c r="C311" i="501"/>
  <c r="B311" i="501"/>
  <c r="C310" i="501"/>
  <c r="B310" i="501"/>
  <c r="C309" i="501"/>
  <c r="B309" i="501"/>
  <c r="B308" i="501"/>
  <c r="B307" i="501"/>
  <c r="C306" i="501"/>
  <c r="B305" i="501"/>
  <c r="C304" i="501"/>
  <c r="C303" i="501"/>
  <c r="B303" i="501"/>
  <c r="C302" i="501"/>
  <c r="B302" i="501"/>
  <c r="C301" i="501"/>
  <c r="B301" i="501"/>
  <c r="C300" i="501"/>
  <c r="B300" i="501"/>
  <c r="C299" i="501"/>
  <c r="B299" i="501"/>
  <c r="B298" i="501"/>
  <c r="B297" i="501"/>
  <c r="C296" i="501"/>
  <c r="C295" i="501"/>
  <c r="B295" i="501"/>
  <c r="C294" i="501"/>
  <c r="B294" i="501"/>
  <c r="C293" i="501"/>
  <c r="B293" i="501"/>
  <c r="B292" i="501"/>
  <c r="B291" i="501"/>
  <c r="B290" i="501"/>
  <c r="C289" i="501"/>
  <c r="B288" i="501"/>
  <c r="C287" i="501"/>
  <c r="C286" i="501"/>
  <c r="B286" i="501"/>
  <c r="C285" i="501"/>
  <c r="B285" i="501"/>
  <c r="C284" i="501"/>
  <c r="B284" i="501"/>
  <c r="C283" i="501"/>
  <c r="B283" i="501"/>
  <c r="C282" i="501"/>
  <c r="B282" i="501"/>
  <c r="C281" i="501"/>
  <c r="B281" i="501"/>
  <c r="C280" i="501"/>
  <c r="B280" i="501"/>
  <c r="B279" i="501"/>
  <c r="B278" i="501"/>
  <c r="C277" i="501"/>
  <c r="C276" i="501"/>
  <c r="B276" i="501"/>
  <c r="C275" i="501"/>
  <c r="B275" i="501"/>
  <c r="C274" i="501"/>
  <c r="B274" i="501"/>
  <c r="C273" i="501"/>
  <c r="B273" i="501"/>
  <c r="C272" i="501"/>
  <c r="B272" i="501"/>
  <c r="C271" i="501"/>
  <c r="B271" i="501"/>
  <c r="B270" i="501"/>
  <c r="B269" i="501"/>
  <c r="B268" i="501"/>
  <c r="C267" i="501"/>
  <c r="B266" i="501"/>
  <c r="C265" i="501"/>
  <c r="C264" i="501"/>
  <c r="B264" i="501"/>
  <c r="C263" i="501"/>
  <c r="B263" i="501"/>
  <c r="C262" i="501"/>
  <c r="B262" i="501"/>
  <c r="C261" i="501"/>
  <c r="B261" i="501"/>
  <c r="C260" i="501"/>
  <c r="B260" i="501"/>
  <c r="C259" i="501"/>
  <c r="B259" i="501"/>
  <c r="C258" i="501"/>
  <c r="B258" i="501"/>
  <c r="C257" i="501"/>
  <c r="B257" i="501"/>
  <c r="C256" i="501"/>
  <c r="B256" i="501"/>
  <c r="C255" i="501"/>
  <c r="B255" i="501"/>
  <c r="C254" i="501"/>
  <c r="B254" i="501"/>
  <c r="C253" i="501"/>
  <c r="B253" i="501"/>
  <c r="C252" i="501"/>
  <c r="B252" i="501"/>
  <c r="C251" i="501"/>
  <c r="B251" i="501"/>
  <c r="B250" i="501"/>
  <c r="B249" i="501"/>
  <c r="C248" i="501"/>
  <c r="B247" i="501"/>
  <c r="C246" i="501"/>
  <c r="C245" i="501"/>
  <c r="B245" i="501"/>
  <c r="C244" i="501"/>
  <c r="B244" i="501"/>
  <c r="C243" i="501"/>
  <c r="B243" i="501"/>
  <c r="C242" i="501"/>
  <c r="B242" i="501"/>
  <c r="B241" i="501"/>
  <c r="B240" i="501"/>
  <c r="C239" i="501"/>
  <c r="C238" i="501"/>
  <c r="B238" i="501"/>
  <c r="C237" i="501"/>
  <c r="B237" i="501"/>
  <c r="C236" i="501"/>
  <c r="B236" i="501"/>
  <c r="C235" i="501"/>
  <c r="B235" i="501"/>
  <c r="B234" i="501"/>
  <c r="B233" i="501"/>
  <c r="C232" i="501"/>
  <c r="C231" i="501"/>
  <c r="B231" i="501"/>
  <c r="C230" i="501"/>
  <c r="B230" i="501"/>
  <c r="C229" i="501"/>
  <c r="B229" i="501"/>
  <c r="C228" i="501"/>
  <c r="B228" i="501"/>
  <c r="C227" i="501"/>
  <c r="B227" i="501"/>
  <c r="B226" i="501"/>
  <c r="B225" i="501"/>
  <c r="B224" i="501"/>
  <c r="C223" i="501"/>
  <c r="B222" i="501"/>
  <c r="C221" i="501"/>
  <c r="C220" i="501"/>
  <c r="B220" i="501"/>
  <c r="C219" i="501"/>
  <c r="B219" i="501"/>
  <c r="C218" i="501"/>
  <c r="B218" i="501"/>
  <c r="C217" i="501"/>
  <c r="B217" i="501"/>
  <c r="C216" i="501"/>
  <c r="B216" i="501"/>
  <c r="C215" i="501"/>
  <c r="B215" i="501"/>
  <c r="C214" i="501"/>
  <c r="B214" i="501"/>
  <c r="C213" i="501"/>
  <c r="B213" i="501"/>
  <c r="C212" i="501"/>
  <c r="B212" i="501"/>
  <c r="C211" i="501"/>
  <c r="B211" i="501"/>
  <c r="B210" i="501"/>
  <c r="B209" i="501"/>
  <c r="C208" i="501"/>
  <c r="C207" i="501"/>
  <c r="B207" i="501"/>
  <c r="C206" i="501"/>
  <c r="B206" i="501"/>
  <c r="C205" i="501"/>
  <c r="B205" i="501"/>
  <c r="C204" i="501"/>
  <c r="B204" i="501"/>
  <c r="C203" i="501"/>
  <c r="B203" i="501"/>
  <c r="C202" i="501"/>
  <c r="B202" i="501"/>
  <c r="C201" i="501"/>
  <c r="B201" i="501"/>
  <c r="C200" i="501"/>
  <c r="B200" i="501"/>
  <c r="C199" i="501"/>
  <c r="B199" i="501"/>
  <c r="C198" i="501"/>
  <c r="B198" i="501"/>
  <c r="C197" i="501"/>
  <c r="B197" i="501"/>
  <c r="C196" i="501"/>
  <c r="B196" i="501"/>
  <c r="B195" i="501"/>
  <c r="B194" i="501"/>
  <c r="C193" i="501"/>
  <c r="C192" i="501"/>
  <c r="B192" i="501"/>
  <c r="C191" i="501"/>
  <c r="B191" i="501"/>
  <c r="C190" i="501"/>
  <c r="B190" i="501"/>
  <c r="C189" i="501"/>
  <c r="B189" i="501"/>
  <c r="C188" i="501"/>
  <c r="B188" i="501"/>
  <c r="C187" i="501"/>
  <c r="B187" i="501"/>
  <c r="C186" i="501"/>
  <c r="B186" i="501"/>
  <c r="B185" i="501"/>
  <c r="B184" i="501"/>
  <c r="C183" i="501"/>
  <c r="C182" i="501"/>
  <c r="B182" i="501"/>
  <c r="C181" i="501"/>
  <c r="B181" i="501"/>
  <c r="C180" i="501"/>
  <c r="B180" i="501"/>
  <c r="C179" i="501"/>
  <c r="B179" i="501"/>
  <c r="C178" i="501"/>
  <c r="B178" i="501"/>
  <c r="C177" i="501"/>
  <c r="B177" i="501"/>
  <c r="C176" i="501"/>
  <c r="B176" i="501"/>
  <c r="C175" i="501"/>
  <c r="B175" i="501"/>
  <c r="C174" i="501"/>
  <c r="B174" i="501"/>
  <c r="C173" i="501"/>
  <c r="B173" i="501"/>
  <c r="C172" i="501"/>
  <c r="B172" i="501"/>
  <c r="B171" i="501"/>
  <c r="C170" i="501"/>
  <c r="B170" i="501"/>
  <c r="C169" i="501"/>
  <c r="C168" i="501"/>
  <c r="B168" i="501"/>
  <c r="C167" i="501"/>
  <c r="B167" i="501"/>
  <c r="C166" i="501"/>
  <c r="B166" i="501"/>
  <c r="C165" i="501"/>
  <c r="B165" i="501"/>
  <c r="C164" i="501"/>
  <c r="B164" i="501"/>
  <c r="C163" i="501"/>
  <c r="B163" i="501"/>
  <c r="C162" i="501"/>
  <c r="B162" i="501"/>
  <c r="C161" i="501"/>
  <c r="B161" i="501"/>
  <c r="C160" i="501"/>
  <c r="B160" i="501"/>
  <c r="C159" i="501"/>
  <c r="B159" i="501"/>
  <c r="C158" i="501"/>
  <c r="B158" i="501"/>
  <c r="C157" i="501"/>
  <c r="B157" i="501"/>
  <c r="C156" i="501"/>
  <c r="B156" i="501"/>
  <c r="C155" i="501"/>
  <c r="B155" i="501"/>
  <c r="C154" i="501"/>
  <c r="B154" i="501"/>
  <c r="C153" i="501"/>
  <c r="C152" i="501"/>
  <c r="B152" i="501"/>
  <c r="C151" i="501"/>
  <c r="B151" i="501"/>
  <c r="C150" i="501"/>
  <c r="B150" i="501"/>
  <c r="C149" i="501"/>
  <c r="B149" i="501"/>
  <c r="C148" i="501"/>
  <c r="B148" i="501"/>
  <c r="C147" i="501"/>
  <c r="B147" i="501"/>
  <c r="C146" i="501"/>
  <c r="B146" i="501"/>
  <c r="C145" i="501"/>
  <c r="B145" i="501"/>
  <c r="C144" i="501"/>
  <c r="B144" i="501"/>
  <c r="C143" i="501"/>
  <c r="B143" i="501"/>
  <c r="C142" i="501"/>
  <c r="B142" i="501"/>
  <c r="C141" i="501"/>
  <c r="B141" i="501"/>
  <c r="C140" i="501"/>
  <c r="C139" i="501"/>
  <c r="B139" i="501"/>
  <c r="C138" i="501"/>
  <c r="B138" i="501"/>
  <c r="C137" i="501"/>
  <c r="B137" i="501"/>
  <c r="C136" i="501"/>
  <c r="B136" i="501"/>
  <c r="C135" i="501"/>
  <c r="B135" i="501"/>
  <c r="C134" i="501"/>
  <c r="B134" i="501"/>
  <c r="C133" i="501"/>
  <c r="B133" i="501"/>
  <c r="C132" i="501"/>
  <c r="B132" i="501"/>
  <c r="C131" i="501"/>
  <c r="B131" i="501"/>
  <c r="C130" i="501"/>
  <c r="B130" i="501"/>
  <c r="C129" i="501"/>
  <c r="B129" i="501"/>
  <c r="C128" i="501"/>
  <c r="B128" i="501"/>
  <c r="C127" i="501"/>
  <c r="B127" i="501"/>
  <c r="C126" i="501"/>
  <c r="B126" i="501"/>
  <c r="C125" i="501"/>
  <c r="B125" i="501"/>
  <c r="C124" i="501"/>
  <c r="C123" i="501"/>
  <c r="B123" i="501"/>
  <c r="C122" i="501"/>
  <c r="C121" i="501"/>
  <c r="B121" i="501"/>
  <c r="C120" i="501"/>
  <c r="B120" i="501"/>
  <c r="C119" i="501"/>
  <c r="B119" i="501"/>
  <c r="C118" i="501"/>
  <c r="B118" i="501"/>
  <c r="C117" i="501"/>
  <c r="B117" i="501"/>
  <c r="C116" i="501"/>
  <c r="B116" i="501"/>
  <c r="C115" i="501"/>
  <c r="B115" i="501"/>
  <c r="C114" i="501"/>
  <c r="B114" i="501"/>
  <c r="C113" i="501"/>
  <c r="B113" i="501"/>
  <c r="C112" i="501"/>
  <c r="B112" i="501"/>
  <c r="C111" i="501"/>
  <c r="C110" i="501"/>
  <c r="B110" i="501"/>
  <c r="C109" i="501"/>
  <c r="C98" i="501"/>
  <c r="C97" i="501"/>
  <c r="B97" i="501"/>
  <c r="C96" i="501"/>
  <c r="E84" i="501"/>
  <c r="C84" i="501"/>
  <c r="B84" i="501"/>
  <c r="E83" i="501"/>
  <c r="C83" i="501"/>
  <c r="B83" i="501"/>
  <c r="C82" i="501"/>
  <c r="C76" i="501"/>
  <c r="C75" i="501"/>
  <c r="B75" i="501"/>
  <c r="C74" i="501"/>
  <c r="C68" i="501"/>
  <c r="C67" i="501"/>
  <c r="B67" i="501"/>
  <c r="C66" i="501"/>
  <c r="C62" i="501"/>
  <c r="C61" i="501"/>
  <c r="B61" i="501"/>
  <c r="C60" i="501"/>
  <c r="B60" i="501"/>
  <c r="C59" i="501"/>
  <c r="C58" i="501"/>
  <c r="B58" i="501"/>
  <c r="C57" i="501"/>
  <c r="C56" i="501"/>
  <c r="B56" i="501"/>
  <c r="C55" i="501"/>
  <c r="B55" i="501"/>
  <c r="C54" i="501"/>
  <c r="B54" i="501"/>
  <c r="C53" i="501"/>
  <c r="B53" i="501"/>
  <c r="C52" i="501"/>
  <c r="B52" i="501"/>
  <c r="C51" i="501"/>
  <c r="B51" i="501"/>
  <c r="C50" i="501"/>
  <c r="B50" i="501"/>
  <c r="C49" i="501"/>
  <c r="B49" i="501"/>
  <c r="C48" i="501"/>
  <c r="B48" i="501"/>
  <c r="C47" i="501"/>
  <c r="B47" i="501"/>
  <c r="C46" i="501"/>
  <c r="B46" i="501"/>
  <c r="C45" i="501"/>
  <c r="B45" i="501"/>
  <c r="C44" i="501"/>
  <c r="C43" i="501"/>
  <c r="B43" i="501"/>
  <c r="C42" i="501"/>
  <c r="B42" i="501"/>
  <c r="C41" i="501"/>
  <c r="B41" i="501"/>
  <c r="C40" i="501"/>
  <c r="B40" i="501"/>
  <c r="C39" i="501"/>
  <c r="B39" i="501"/>
  <c r="C38" i="501"/>
  <c r="B38" i="501"/>
  <c r="C37" i="501"/>
  <c r="B37" i="501"/>
  <c r="C36" i="501"/>
  <c r="B36" i="501"/>
  <c r="C35" i="501"/>
  <c r="B35" i="501"/>
  <c r="C34" i="501"/>
  <c r="B34" i="501"/>
  <c r="C33" i="501"/>
  <c r="B33" i="501"/>
  <c r="E32" i="501"/>
  <c r="C32" i="501"/>
  <c r="B32" i="501"/>
  <c r="E31" i="501"/>
  <c r="C31" i="501"/>
  <c r="B31" i="501"/>
  <c r="C30" i="501"/>
  <c r="C29" i="501"/>
  <c r="B29" i="501"/>
  <c r="C28" i="501"/>
  <c r="B28" i="501"/>
  <c r="C27" i="501"/>
  <c r="B27" i="501"/>
  <c r="C26" i="501"/>
  <c r="B26" i="501"/>
  <c r="C25" i="501"/>
  <c r="B25" i="501"/>
  <c r="C24" i="501"/>
  <c r="B24" i="501"/>
  <c r="C23" i="501"/>
  <c r="B23" i="501"/>
  <c r="C22" i="501"/>
  <c r="C21" i="501"/>
  <c r="B21" i="501"/>
  <c r="C20" i="501"/>
  <c r="B20" i="501"/>
  <c r="C19" i="501"/>
  <c r="B19" i="501"/>
  <c r="C18" i="501"/>
  <c r="B18" i="501"/>
  <c r="C17" i="501"/>
  <c r="B17" i="501"/>
  <c r="C16" i="501"/>
  <c r="B16" i="501"/>
  <c r="C15" i="501"/>
  <c r="B15" i="501"/>
  <c r="C14" i="501"/>
  <c r="C13" i="501"/>
  <c r="B13" i="501"/>
  <c r="C12" i="501"/>
  <c r="B12" i="501"/>
  <c r="C11" i="501"/>
  <c r="B11" i="501"/>
  <c r="C10" i="501"/>
  <c r="B10" i="501"/>
  <c r="C9" i="501"/>
  <c r="B9" i="501"/>
  <c r="C8" i="501"/>
  <c r="B8" i="501"/>
  <c r="A7" i="501"/>
  <c r="U6" i="501"/>
  <c r="T6" i="501"/>
  <c r="S6" i="501"/>
  <c r="R6" i="501"/>
  <c r="Q6" i="501"/>
  <c r="P6" i="501"/>
  <c r="O6" i="501"/>
  <c r="N6" i="501"/>
  <c r="M6" i="501"/>
  <c r="L6" i="501"/>
  <c r="K6" i="501"/>
  <c r="J6" i="501"/>
  <c r="I6" i="501"/>
  <c r="H6" i="501"/>
  <c r="G6" i="501"/>
  <c r="F6" i="501"/>
  <c r="C3" i="501"/>
  <c r="B3" i="501"/>
  <c r="B2" i="501"/>
  <c r="B1" i="501"/>
  <c r="C344" i="500"/>
  <c r="B344" i="500"/>
  <c r="E343" i="500"/>
  <c r="C343" i="500"/>
  <c r="B343" i="500"/>
  <c r="E342" i="500"/>
  <c r="C342" i="500"/>
  <c r="B342" i="500"/>
  <c r="E341" i="500"/>
  <c r="B341" i="500"/>
  <c r="E340" i="500"/>
  <c r="B340" i="500"/>
  <c r="E339" i="500"/>
  <c r="C339" i="500"/>
  <c r="B339" i="500"/>
  <c r="E338" i="500"/>
  <c r="C338" i="500"/>
  <c r="B338" i="500"/>
  <c r="C337" i="500"/>
  <c r="B337" i="500"/>
  <c r="B336" i="500"/>
  <c r="B335" i="500"/>
  <c r="B333" i="500"/>
  <c r="B332" i="500"/>
  <c r="B331" i="500"/>
  <c r="B330" i="500"/>
  <c r="B329" i="500"/>
  <c r="B328" i="500"/>
  <c r="C327" i="500"/>
  <c r="B327" i="500"/>
  <c r="C326" i="500"/>
  <c r="B326" i="500"/>
  <c r="C325" i="500"/>
  <c r="B325" i="500"/>
  <c r="C324" i="500"/>
  <c r="B324" i="500"/>
  <c r="C323" i="500"/>
  <c r="B323" i="500"/>
  <c r="C322" i="500"/>
  <c r="B322" i="500"/>
  <c r="B321" i="500"/>
  <c r="E320" i="500"/>
  <c r="C320" i="500"/>
  <c r="B320" i="500"/>
  <c r="E319" i="500"/>
  <c r="C319" i="500"/>
  <c r="B319" i="500"/>
  <c r="E318" i="500"/>
  <c r="C318" i="500"/>
  <c r="B318" i="500"/>
  <c r="C317" i="500"/>
  <c r="B317" i="500"/>
  <c r="C316" i="500"/>
  <c r="C315" i="500"/>
  <c r="C314" i="500"/>
  <c r="C313" i="500"/>
  <c r="C312" i="500"/>
  <c r="C311" i="500"/>
  <c r="B311" i="500"/>
  <c r="C310" i="500"/>
  <c r="B310" i="500"/>
  <c r="C309" i="500"/>
  <c r="B309" i="500"/>
  <c r="B308" i="500"/>
  <c r="B307" i="500"/>
  <c r="C306" i="500"/>
  <c r="B305" i="500"/>
  <c r="C304" i="500"/>
  <c r="C303" i="500"/>
  <c r="B303" i="500"/>
  <c r="C302" i="500"/>
  <c r="B302" i="500"/>
  <c r="C301" i="500"/>
  <c r="B301" i="500"/>
  <c r="C300" i="500"/>
  <c r="B300" i="500"/>
  <c r="C299" i="500"/>
  <c r="B299" i="500"/>
  <c r="B298" i="500"/>
  <c r="B297" i="500"/>
  <c r="C296" i="500"/>
  <c r="C295" i="500"/>
  <c r="B295" i="500"/>
  <c r="C294" i="500"/>
  <c r="B294" i="500"/>
  <c r="C293" i="500"/>
  <c r="B293" i="500"/>
  <c r="B292" i="500"/>
  <c r="B291" i="500"/>
  <c r="B290" i="500"/>
  <c r="C289" i="500"/>
  <c r="B288" i="500"/>
  <c r="C287" i="500"/>
  <c r="C286" i="500"/>
  <c r="B286" i="500"/>
  <c r="C285" i="500"/>
  <c r="B285" i="500"/>
  <c r="C284" i="500"/>
  <c r="B284" i="500"/>
  <c r="C283" i="500"/>
  <c r="B283" i="500"/>
  <c r="C282" i="500"/>
  <c r="B282" i="500"/>
  <c r="C281" i="500"/>
  <c r="B281" i="500"/>
  <c r="C280" i="500"/>
  <c r="B280" i="500"/>
  <c r="B279" i="500"/>
  <c r="B278" i="500"/>
  <c r="C277" i="500"/>
  <c r="C276" i="500"/>
  <c r="B276" i="500"/>
  <c r="C275" i="500"/>
  <c r="B275" i="500"/>
  <c r="C274" i="500"/>
  <c r="B274" i="500"/>
  <c r="C273" i="500"/>
  <c r="B273" i="500"/>
  <c r="C272" i="500"/>
  <c r="B272" i="500"/>
  <c r="C271" i="500"/>
  <c r="B271" i="500"/>
  <c r="B270" i="500"/>
  <c r="B269" i="500"/>
  <c r="B268" i="500"/>
  <c r="C267" i="500"/>
  <c r="B266" i="500"/>
  <c r="C265" i="500"/>
  <c r="C264" i="500"/>
  <c r="B264" i="500"/>
  <c r="C263" i="500"/>
  <c r="B263" i="500"/>
  <c r="C262" i="500"/>
  <c r="B262" i="500"/>
  <c r="C261" i="500"/>
  <c r="B261" i="500"/>
  <c r="C260" i="500"/>
  <c r="B260" i="500"/>
  <c r="C259" i="500"/>
  <c r="B259" i="500"/>
  <c r="C258" i="500"/>
  <c r="B258" i="500"/>
  <c r="C257" i="500"/>
  <c r="B257" i="500"/>
  <c r="C256" i="500"/>
  <c r="B256" i="500"/>
  <c r="C255" i="500"/>
  <c r="B255" i="500"/>
  <c r="C254" i="500"/>
  <c r="B254" i="500"/>
  <c r="C253" i="500"/>
  <c r="B253" i="500"/>
  <c r="C252" i="500"/>
  <c r="B252" i="500"/>
  <c r="C251" i="500"/>
  <c r="B251" i="500"/>
  <c r="B250" i="500"/>
  <c r="B249" i="500"/>
  <c r="C248" i="500"/>
  <c r="B247" i="500"/>
  <c r="C246" i="500"/>
  <c r="C245" i="500"/>
  <c r="B245" i="500"/>
  <c r="C244" i="500"/>
  <c r="B244" i="500"/>
  <c r="C243" i="500"/>
  <c r="B243" i="500"/>
  <c r="C242" i="500"/>
  <c r="B242" i="500"/>
  <c r="B241" i="500"/>
  <c r="B240" i="500"/>
  <c r="C239" i="500"/>
  <c r="C238" i="500"/>
  <c r="B238" i="500"/>
  <c r="C237" i="500"/>
  <c r="B237" i="500"/>
  <c r="C236" i="500"/>
  <c r="B236" i="500"/>
  <c r="C235" i="500"/>
  <c r="B235" i="500"/>
  <c r="B234" i="500"/>
  <c r="B233" i="500"/>
  <c r="C232" i="500"/>
  <c r="C231" i="500"/>
  <c r="B231" i="500"/>
  <c r="C230" i="500"/>
  <c r="B230" i="500"/>
  <c r="C229" i="500"/>
  <c r="B229" i="500"/>
  <c r="C228" i="500"/>
  <c r="B228" i="500"/>
  <c r="C227" i="500"/>
  <c r="B227" i="500"/>
  <c r="B226" i="500"/>
  <c r="B225" i="500"/>
  <c r="B224" i="500"/>
  <c r="C223" i="500"/>
  <c r="B222" i="500"/>
  <c r="C221" i="500"/>
  <c r="C220" i="500"/>
  <c r="B220" i="500"/>
  <c r="C219" i="500"/>
  <c r="B219" i="500"/>
  <c r="C218" i="500"/>
  <c r="B218" i="500"/>
  <c r="C217" i="500"/>
  <c r="B217" i="500"/>
  <c r="C216" i="500"/>
  <c r="B216" i="500"/>
  <c r="C215" i="500"/>
  <c r="B215" i="500"/>
  <c r="C214" i="500"/>
  <c r="B214" i="500"/>
  <c r="C213" i="500"/>
  <c r="B213" i="500"/>
  <c r="C212" i="500"/>
  <c r="B212" i="500"/>
  <c r="C211" i="500"/>
  <c r="B211" i="500"/>
  <c r="B210" i="500"/>
  <c r="B209" i="500"/>
  <c r="C208" i="500"/>
  <c r="C207" i="500"/>
  <c r="B207" i="500"/>
  <c r="C206" i="500"/>
  <c r="B206" i="500"/>
  <c r="C205" i="500"/>
  <c r="B205" i="500"/>
  <c r="C204" i="500"/>
  <c r="B204" i="500"/>
  <c r="C203" i="500"/>
  <c r="B203" i="500"/>
  <c r="C202" i="500"/>
  <c r="B202" i="500"/>
  <c r="C201" i="500"/>
  <c r="B201" i="500"/>
  <c r="C200" i="500"/>
  <c r="B200" i="500"/>
  <c r="C199" i="500"/>
  <c r="B199" i="500"/>
  <c r="C198" i="500"/>
  <c r="B198" i="500"/>
  <c r="C197" i="500"/>
  <c r="B197" i="500"/>
  <c r="C196" i="500"/>
  <c r="B196" i="500"/>
  <c r="B195" i="500"/>
  <c r="B194" i="500"/>
  <c r="C193" i="500"/>
  <c r="C192" i="500"/>
  <c r="B192" i="500"/>
  <c r="C191" i="500"/>
  <c r="B191" i="500"/>
  <c r="C190" i="500"/>
  <c r="B190" i="500"/>
  <c r="C189" i="500"/>
  <c r="B189" i="500"/>
  <c r="C188" i="500"/>
  <c r="B188" i="500"/>
  <c r="C187" i="500"/>
  <c r="B187" i="500"/>
  <c r="C186" i="500"/>
  <c r="B186" i="500"/>
  <c r="B185" i="500"/>
  <c r="B184" i="500"/>
  <c r="C183" i="500"/>
  <c r="C182" i="500"/>
  <c r="B182" i="500"/>
  <c r="C181" i="500"/>
  <c r="B181" i="500"/>
  <c r="C180" i="500"/>
  <c r="B180" i="500"/>
  <c r="C179" i="500"/>
  <c r="B179" i="500"/>
  <c r="C178" i="500"/>
  <c r="B178" i="500"/>
  <c r="C177" i="500"/>
  <c r="B177" i="500"/>
  <c r="C176" i="500"/>
  <c r="B176" i="500"/>
  <c r="C175" i="500"/>
  <c r="B175" i="500"/>
  <c r="C174" i="500"/>
  <c r="B174" i="500"/>
  <c r="C173" i="500"/>
  <c r="B173" i="500"/>
  <c r="C172" i="500"/>
  <c r="B172" i="500"/>
  <c r="B171" i="500"/>
  <c r="C170" i="500"/>
  <c r="B170" i="500"/>
  <c r="C169" i="500"/>
  <c r="C168" i="500"/>
  <c r="B168" i="500"/>
  <c r="C167" i="500"/>
  <c r="B167" i="500"/>
  <c r="C166" i="500"/>
  <c r="B166" i="500"/>
  <c r="C165" i="500"/>
  <c r="B165" i="500"/>
  <c r="C164" i="500"/>
  <c r="B164" i="500"/>
  <c r="C163" i="500"/>
  <c r="B163" i="500"/>
  <c r="C162" i="500"/>
  <c r="B162" i="500"/>
  <c r="C161" i="500"/>
  <c r="B161" i="500"/>
  <c r="C160" i="500"/>
  <c r="B160" i="500"/>
  <c r="C159" i="500"/>
  <c r="B159" i="500"/>
  <c r="C158" i="500"/>
  <c r="B158" i="500"/>
  <c r="C157" i="500"/>
  <c r="B157" i="500"/>
  <c r="C156" i="500"/>
  <c r="B156" i="500"/>
  <c r="C155" i="500"/>
  <c r="B155" i="500"/>
  <c r="C154" i="500"/>
  <c r="B154" i="500"/>
  <c r="C153" i="500"/>
  <c r="C152" i="500"/>
  <c r="B152" i="500"/>
  <c r="C151" i="500"/>
  <c r="B151" i="500"/>
  <c r="C150" i="500"/>
  <c r="B150" i="500"/>
  <c r="C149" i="500"/>
  <c r="B149" i="500"/>
  <c r="C148" i="500"/>
  <c r="B148" i="500"/>
  <c r="C147" i="500"/>
  <c r="B147" i="500"/>
  <c r="C146" i="500"/>
  <c r="B146" i="500"/>
  <c r="C145" i="500"/>
  <c r="B145" i="500"/>
  <c r="C144" i="500"/>
  <c r="B144" i="500"/>
  <c r="C143" i="500"/>
  <c r="B143" i="500"/>
  <c r="C142" i="500"/>
  <c r="B142" i="500"/>
  <c r="C141" i="500"/>
  <c r="B141" i="500"/>
  <c r="C140" i="500"/>
  <c r="C139" i="500"/>
  <c r="B139" i="500"/>
  <c r="C138" i="500"/>
  <c r="B138" i="500"/>
  <c r="C137" i="500"/>
  <c r="B137" i="500"/>
  <c r="C136" i="500"/>
  <c r="B136" i="500"/>
  <c r="C135" i="500"/>
  <c r="B135" i="500"/>
  <c r="C134" i="500"/>
  <c r="B134" i="500"/>
  <c r="C133" i="500"/>
  <c r="B133" i="500"/>
  <c r="C132" i="500"/>
  <c r="B132" i="500"/>
  <c r="C131" i="500"/>
  <c r="B131" i="500"/>
  <c r="C130" i="500"/>
  <c r="B130" i="500"/>
  <c r="C129" i="500"/>
  <c r="B129" i="500"/>
  <c r="C128" i="500"/>
  <c r="B128" i="500"/>
  <c r="C127" i="500"/>
  <c r="B127" i="500"/>
  <c r="C126" i="500"/>
  <c r="B126" i="500"/>
  <c r="C125" i="500"/>
  <c r="B125" i="500"/>
  <c r="C124" i="500"/>
  <c r="C123" i="500"/>
  <c r="B123" i="500"/>
  <c r="C122" i="500"/>
  <c r="C121" i="500"/>
  <c r="B121" i="500"/>
  <c r="C120" i="500"/>
  <c r="B120" i="500"/>
  <c r="C119" i="500"/>
  <c r="B119" i="500"/>
  <c r="C118" i="500"/>
  <c r="B118" i="500"/>
  <c r="C117" i="500"/>
  <c r="B117" i="500"/>
  <c r="C116" i="500"/>
  <c r="B116" i="500"/>
  <c r="C115" i="500"/>
  <c r="B115" i="500"/>
  <c r="C114" i="500"/>
  <c r="B114" i="500"/>
  <c r="C113" i="500"/>
  <c r="B113" i="500"/>
  <c r="C112" i="500"/>
  <c r="B112" i="500"/>
  <c r="C111" i="500"/>
  <c r="C110" i="500"/>
  <c r="B110" i="500"/>
  <c r="C109" i="500"/>
  <c r="C98" i="500"/>
  <c r="C97" i="500"/>
  <c r="B97" i="500"/>
  <c r="C96" i="500"/>
  <c r="E84" i="500"/>
  <c r="C84" i="500"/>
  <c r="B84" i="500"/>
  <c r="E83" i="500"/>
  <c r="C83" i="500"/>
  <c r="B83" i="500"/>
  <c r="C82" i="500"/>
  <c r="C76" i="500"/>
  <c r="C75" i="500"/>
  <c r="B75" i="500"/>
  <c r="C74" i="500"/>
  <c r="C68" i="500"/>
  <c r="C67" i="500"/>
  <c r="B67" i="500"/>
  <c r="C66" i="500"/>
  <c r="C62" i="500"/>
  <c r="C61" i="500"/>
  <c r="B61" i="500"/>
  <c r="C60" i="500"/>
  <c r="B60" i="500"/>
  <c r="C59" i="500"/>
  <c r="C58" i="500"/>
  <c r="B58" i="500"/>
  <c r="C57" i="500"/>
  <c r="C56" i="500"/>
  <c r="B56" i="500"/>
  <c r="C55" i="500"/>
  <c r="B55" i="500"/>
  <c r="C54" i="500"/>
  <c r="B54" i="500"/>
  <c r="C53" i="500"/>
  <c r="B53" i="500"/>
  <c r="C52" i="500"/>
  <c r="B52" i="500"/>
  <c r="C51" i="500"/>
  <c r="B51" i="500"/>
  <c r="C50" i="500"/>
  <c r="B50" i="500"/>
  <c r="C49" i="500"/>
  <c r="B49" i="500"/>
  <c r="C48" i="500"/>
  <c r="B48" i="500"/>
  <c r="C47" i="500"/>
  <c r="B47" i="500"/>
  <c r="C46" i="500"/>
  <c r="B46" i="500"/>
  <c r="C45" i="500"/>
  <c r="B45" i="500"/>
  <c r="C44" i="500"/>
  <c r="C43" i="500"/>
  <c r="B43" i="500"/>
  <c r="C42" i="500"/>
  <c r="B42" i="500"/>
  <c r="C41" i="500"/>
  <c r="B41" i="500"/>
  <c r="C40" i="500"/>
  <c r="B40" i="500"/>
  <c r="C39" i="500"/>
  <c r="B39" i="500"/>
  <c r="C38" i="500"/>
  <c r="B38" i="500"/>
  <c r="C37" i="500"/>
  <c r="B37" i="500"/>
  <c r="C36" i="500"/>
  <c r="B36" i="500"/>
  <c r="C35" i="500"/>
  <c r="B35" i="500"/>
  <c r="C34" i="500"/>
  <c r="B34" i="500"/>
  <c r="C33" i="500"/>
  <c r="B33" i="500"/>
  <c r="E32" i="500"/>
  <c r="C32" i="500"/>
  <c r="B32" i="500"/>
  <c r="E31" i="500"/>
  <c r="C31" i="500"/>
  <c r="B31" i="500"/>
  <c r="C30" i="500"/>
  <c r="C29" i="500"/>
  <c r="B29" i="500"/>
  <c r="C28" i="500"/>
  <c r="B28" i="500"/>
  <c r="C27" i="500"/>
  <c r="B27" i="500"/>
  <c r="C26" i="500"/>
  <c r="B26" i="500"/>
  <c r="C25" i="500"/>
  <c r="B25" i="500"/>
  <c r="C24" i="500"/>
  <c r="B24" i="500"/>
  <c r="C23" i="500"/>
  <c r="B23" i="500"/>
  <c r="C22" i="500"/>
  <c r="C21" i="500"/>
  <c r="B21" i="500"/>
  <c r="C20" i="500"/>
  <c r="B20" i="500"/>
  <c r="C19" i="500"/>
  <c r="B19" i="500"/>
  <c r="C18" i="500"/>
  <c r="B18" i="500"/>
  <c r="C17" i="500"/>
  <c r="B17" i="500"/>
  <c r="C16" i="500"/>
  <c r="B16" i="500"/>
  <c r="C15" i="500"/>
  <c r="B15" i="500"/>
  <c r="C14" i="500"/>
  <c r="C13" i="500"/>
  <c r="B13" i="500"/>
  <c r="C12" i="500"/>
  <c r="B12" i="500"/>
  <c r="C11" i="500"/>
  <c r="B11" i="500"/>
  <c r="C10" i="500"/>
  <c r="B10" i="500"/>
  <c r="C9" i="500"/>
  <c r="B9" i="500"/>
  <c r="C8" i="500"/>
  <c r="B8" i="500"/>
  <c r="A7" i="500"/>
  <c r="U6" i="500"/>
  <c r="T6" i="500"/>
  <c r="S6" i="500"/>
  <c r="R6" i="500"/>
  <c r="Q6" i="500"/>
  <c r="P6" i="500"/>
  <c r="O6" i="500"/>
  <c r="N6" i="500"/>
  <c r="M6" i="500"/>
  <c r="L6" i="500"/>
  <c r="K6" i="500"/>
  <c r="J6" i="500"/>
  <c r="I6" i="500"/>
  <c r="H6" i="500"/>
  <c r="G6" i="500"/>
  <c r="F6" i="500"/>
  <c r="C3" i="500"/>
  <c r="B3" i="500"/>
  <c r="B2" i="500"/>
  <c r="B1" i="500"/>
  <c r="C344" i="499"/>
  <c r="B344" i="499"/>
  <c r="E343" i="499"/>
  <c r="C343" i="499"/>
  <c r="B343" i="499"/>
  <c r="E342" i="499"/>
  <c r="C342" i="499"/>
  <c r="B342" i="499"/>
  <c r="E341" i="499"/>
  <c r="B341" i="499"/>
  <c r="E340" i="499"/>
  <c r="B340" i="499"/>
  <c r="E339" i="499"/>
  <c r="C339" i="499"/>
  <c r="B339" i="499"/>
  <c r="E338" i="499"/>
  <c r="C338" i="499"/>
  <c r="B338" i="499"/>
  <c r="C337" i="499"/>
  <c r="B337" i="499"/>
  <c r="B336" i="499"/>
  <c r="B335" i="499"/>
  <c r="B333" i="499"/>
  <c r="B332" i="499"/>
  <c r="B331" i="499"/>
  <c r="B330" i="499"/>
  <c r="B329" i="499"/>
  <c r="B328" i="499"/>
  <c r="C327" i="499"/>
  <c r="B327" i="499"/>
  <c r="C326" i="499"/>
  <c r="B326" i="499"/>
  <c r="C325" i="499"/>
  <c r="B325" i="499"/>
  <c r="C324" i="499"/>
  <c r="B324" i="499"/>
  <c r="C323" i="499"/>
  <c r="B323" i="499"/>
  <c r="C322" i="499"/>
  <c r="B322" i="499"/>
  <c r="B321" i="499"/>
  <c r="E320" i="499"/>
  <c r="C320" i="499"/>
  <c r="B320" i="499"/>
  <c r="E319" i="499"/>
  <c r="C319" i="499"/>
  <c r="B319" i="499"/>
  <c r="E318" i="499"/>
  <c r="C318" i="499"/>
  <c r="B318" i="499"/>
  <c r="C317" i="499"/>
  <c r="B317" i="499"/>
  <c r="C316" i="499"/>
  <c r="C315" i="499"/>
  <c r="C314" i="499"/>
  <c r="C313" i="499"/>
  <c r="C312" i="499"/>
  <c r="C311" i="499"/>
  <c r="B311" i="499"/>
  <c r="C310" i="499"/>
  <c r="B310" i="499"/>
  <c r="C309" i="499"/>
  <c r="B309" i="499"/>
  <c r="B308" i="499"/>
  <c r="B307" i="499"/>
  <c r="C306" i="499"/>
  <c r="B305" i="499"/>
  <c r="C304" i="499"/>
  <c r="C303" i="499"/>
  <c r="B303" i="499"/>
  <c r="C302" i="499"/>
  <c r="B302" i="499"/>
  <c r="C301" i="499"/>
  <c r="B301" i="499"/>
  <c r="C300" i="499"/>
  <c r="B300" i="499"/>
  <c r="C299" i="499"/>
  <c r="B299" i="499"/>
  <c r="B298" i="499"/>
  <c r="B297" i="499"/>
  <c r="C296" i="499"/>
  <c r="C295" i="499"/>
  <c r="B295" i="499"/>
  <c r="C294" i="499"/>
  <c r="B294" i="499"/>
  <c r="C293" i="499"/>
  <c r="B293" i="499"/>
  <c r="B292" i="499"/>
  <c r="B291" i="499"/>
  <c r="B290" i="499"/>
  <c r="C289" i="499"/>
  <c r="B288" i="499"/>
  <c r="C287" i="499"/>
  <c r="C286" i="499"/>
  <c r="B286" i="499"/>
  <c r="C285" i="499"/>
  <c r="B285" i="499"/>
  <c r="C284" i="499"/>
  <c r="B284" i="499"/>
  <c r="C283" i="499"/>
  <c r="B283" i="499"/>
  <c r="C282" i="499"/>
  <c r="B282" i="499"/>
  <c r="C281" i="499"/>
  <c r="B281" i="499"/>
  <c r="C280" i="499"/>
  <c r="B280" i="499"/>
  <c r="B279" i="499"/>
  <c r="B278" i="499"/>
  <c r="C277" i="499"/>
  <c r="C276" i="499"/>
  <c r="B276" i="499"/>
  <c r="C275" i="499"/>
  <c r="B275" i="499"/>
  <c r="C274" i="499"/>
  <c r="B274" i="499"/>
  <c r="C273" i="499"/>
  <c r="B273" i="499"/>
  <c r="C272" i="499"/>
  <c r="B272" i="499"/>
  <c r="C271" i="499"/>
  <c r="B271" i="499"/>
  <c r="B270" i="499"/>
  <c r="B269" i="499"/>
  <c r="B268" i="499"/>
  <c r="C267" i="499"/>
  <c r="B266" i="499"/>
  <c r="C265" i="499"/>
  <c r="C264" i="499"/>
  <c r="B264" i="499"/>
  <c r="C263" i="499"/>
  <c r="B263" i="499"/>
  <c r="C262" i="499"/>
  <c r="B262" i="499"/>
  <c r="C261" i="499"/>
  <c r="B261" i="499"/>
  <c r="C260" i="499"/>
  <c r="B260" i="499"/>
  <c r="C259" i="499"/>
  <c r="B259" i="499"/>
  <c r="C258" i="499"/>
  <c r="B258" i="499"/>
  <c r="C257" i="499"/>
  <c r="B257" i="499"/>
  <c r="C256" i="499"/>
  <c r="B256" i="499"/>
  <c r="C255" i="499"/>
  <c r="B255" i="499"/>
  <c r="C254" i="499"/>
  <c r="B254" i="499"/>
  <c r="C253" i="499"/>
  <c r="B253" i="499"/>
  <c r="C252" i="499"/>
  <c r="B252" i="499"/>
  <c r="C251" i="499"/>
  <c r="B251" i="499"/>
  <c r="B250" i="499"/>
  <c r="B249" i="499"/>
  <c r="C248" i="499"/>
  <c r="B247" i="499"/>
  <c r="C246" i="499"/>
  <c r="C245" i="499"/>
  <c r="B245" i="499"/>
  <c r="C244" i="499"/>
  <c r="B244" i="499"/>
  <c r="C243" i="499"/>
  <c r="B243" i="499"/>
  <c r="C242" i="499"/>
  <c r="B242" i="499"/>
  <c r="B241" i="499"/>
  <c r="B240" i="499"/>
  <c r="C239" i="499"/>
  <c r="C238" i="499"/>
  <c r="B238" i="499"/>
  <c r="C237" i="499"/>
  <c r="B237" i="499"/>
  <c r="C236" i="499"/>
  <c r="B236" i="499"/>
  <c r="C235" i="499"/>
  <c r="B235" i="499"/>
  <c r="B234" i="499"/>
  <c r="B233" i="499"/>
  <c r="C232" i="499"/>
  <c r="C231" i="499"/>
  <c r="B231" i="499"/>
  <c r="C230" i="499"/>
  <c r="B230" i="499"/>
  <c r="C229" i="499"/>
  <c r="B229" i="499"/>
  <c r="C228" i="499"/>
  <c r="B228" i="499"/>
  <c r="C227" i="499"/>
  <c r="B227" i="499"/>
  <c r="B226" i="499"/>
  <c r="B225" i="499"/>
  <c r="B224" i="499"/>
  <c r="C223" i="499"/>
  <c r="B222" i="499"/>
  <c r="C221" i="499"/>
  <c r="C220" i="499"/>
  <c r="B220" i="499"/>
  <c r="C219" i="499"/>
  <c r="B219" i="499"/>
  <c r="C218" i="499"/>
  <c r="B218" i="499"/>
  <c r="C217" i="499"/>
  <c r="B217" i="499"/>
  <c r="C216" i="499"/>
  <c r="B216" i="499"/>
  <c r="C215" i="499"/>
  <c r="B215" i="499"/>
  <c r="C214" i="499"/>
  <c r="B214" i="499"/>
  <c r="C213" i="499"/>
  <c r="B213" i="499"/>
  <c r="C212" i="499"/>
  <c r="B212" i="499"/>
  <c r="C211" i="499"/>
  <c r="B211" i="499"/>
  <c r="B210" i="499"/>
  <c r="B209" i="499"/>
  <c r="C208" i="499"/>
  <c r="C207" i="499"/>
  <c r="B207" i="499"/>
  <c r="C206" i="499"/>
  <c r="B206" i="499"/>
  <c r="C205" i="499"/>
  <c r="B205" i="499"/>
  <c r="C204" i="499"/>
  <c r="B204" i="499"/>
  <c r="C203" i="499"/>
  <c r="B203" i="499"/>
  <c r="C202" i="499"/>
  <c r="B202" i="499"/>
  <c r="C201" i="499"/>
  <c r="B201" i="499"/>
  <c r="C200" i="499"/>
  <c r="B200" i="499"/>
  <c r="C199" i="499"/>
  <c r="B199" i="499"/>
  <c r="C198" i="499"/>
  <c r="B198" i="499"/>
  <c r="C197" i="499"/>
  <c r="B197" i="499"/>
  <c r="C196" i="499"/>
  <c r="B196" i="499"/>
  <c r="B195" i="499"/>
  <c r="B194" i="499"/>
  <c r="C193" i="499"/>
  <c r="C192" i="499"/>
  <c r="B192" i="499"/>
  <c r="C191" i="499"/>
  <c r="B191" i="499"/>
  <c r="C190" i="499"/>
  <c r="B190" i="499"/>
  <c r="C189" i="499"/>
  <c r="B189" i="499"/>
  <c r="C188" i="499"/>
  <c r="B188" i="499"/>
  <c r="C187" i="499"/>
  <c r="B187" i="499"/>
  <c r="C186" i="499"/>
  <c r="B186" i="499"/>
  <c r="B185" i="499"/>
  <c r="B184" i="499"/>
  <c r="C183" i="499"/>
  <c r="C182" i="499"/>
  <c r="B182" i="499"/>
  <c r="C181" i="499"/>
  <c r="B181" i="499"/>
  <c r="C180" i="499"/>
  <c r="B180" i="499"/>
  <c r="C179" i="499"/>
  <c r="B179" i="499"/>
  <c r="C178" i="499"/>
  <c r="B178" i="499"/>
  <c r="C177" i="499"/>
  <c r="B177" i="499"/>
  <c r="C176" i="499"/>
  <c r="B176" i="499"/>
  <c r="C175" i="499"/>
  <c r="B175" i="499"/>
  <c r="C174" i="499"/>
  <c r="B174" i="499"/>
  <c r="C173" i="499"/>
  <c r="B173" i="499"/>
  <c r="C172" i="499"/>
  <c r="B172" i="499"/>
  <c r="B171" i="499"/>
  <c r="C170" i="499"/>
  <c r="B170" i="499"/>
  <c r="C169" i="499"/>
  <c r="C168" i="499"/>
  <c r="B168" i="499"/>
  <c r="C167" i="499"/>
  <c r="B167" i="499"/>
  <c r="C166" i="499"/>
  <c r="B166" i="499"/>
  <c r="C165" i="499"/>
  <c r="B165" i="499"/>
  <c r="C164" i="499"/>
  <c r="B164" i="499"/>
  <c r="C163" i="499"/>
  <c r="B163" i="499"/>
  <c r="C162" i="499"/>
  <c r="B162" i="499"/>
  <c r="C161" i="499"/>
  <c r="B161" i="499"/>
  <c r="C160" i="499"/>
  <c r="B160" i="499"/>
  <c r="C159" i="499"/>
  <c r="B159" i="499"/>
  <c r="C158" i="499"/>
  <c r="B158" i="499"/>
  <c r="C157" i="499"/>
  <c r="B157" i="499"/>
  <c r="C156" i="499"/>
  <c r="B156" i="499"/>
  <c r="C155" i="499"/>
  <c r="B155" i="499"/>
  <c r="C154" i="499"/>
  <c r="B154" i="499"/>
  <c r="C153" i="499"/>
  <c r="C152" i="499"/>
  <c r="B152" i="499"/>
  <c r="C151" i="499"/>
  <c r="B151" i="499"/>
  <c r="C150" i="499"/>
  <c r="B150" i="499"/>
  <c r="C149" i="499"/>
  <c r="B149" i="499"/>
  <c r="C148" i="499"/>
  <c r="B148" i="499"/>
  <c r="C147" i="499"/>
  <c r="B147" i="499"/>
  <c r="C146" i="499"/>
  <c r="B146" i="499"/>
  <c r="C145" i="499"/>
  <c r="B145" i="499"/>
  <c r="C144" i="499"/>
  <c r="B144" i="499"/>
  <c r="C143" i="499"/>
  <c r="B143" i="499"/>
  <c r="C142" i="499"/>
  <c r="B142" i="499"/>
  <c r="C141" i="499"/>
  <c r="B141" i="499"/>
  <c r="C140" i="499"/>
  <c r="C139" i="499"/>
  <c r="B139" i="499"/>
  <c r="C138" i="499"/>
  <c r="B138" i="499"/>
  <c r="C137" i="499"/>
  <c r="B137" i="499"/>
  <c r="C136" i="499"/>
  <c r="B136" i="499"/>
  <c r="C135" i="499"/>
  <c r="B135" i="499"/>
  <c r="C134" i="499"/>
  <c r="B134" i="499"/>
  <c r="C133" i="499"/>
  <c r="B133" i="499"/>
  <c r="C132" i="499"/>
  <c r="B132" i="499"/>
  <c r="C131" i="499"/>
  <c r="B131" i="499"/>
  <c r="C130" i="499"/>
  <c r="B130" i="499"/>
  <c r="C129" i="499"/>
  <c r="B129" i="499"/>
  <c r="C128" i="499"/>
  <c r="B128" i="499"/>
  <c r="C127" i="499"/>
  <c r="B127" i="499"/>
  <c r="C126" i="499"/>
  <c r="B126" i="499"/>
  <c r="C125" i="499"/>
  <c r="B125" i="499"/>
  <c r="C124" i="499"/>
  <c r="C123" i="499"/>
  <c r="B123" i="499"/>
  <c r="C122" i="499"/>
  <c r="C121" i="499"/>
  <c r="B121" i="499"/>
  <c r="C120" i="499"/>
  <c r="B120" i="499"/>
  <c r="C119" i="499"/>
  <c r="B119" i="499"/>
  <c r="C118" i="499"/>
  <c r="B118" i="499"/>
  <c r="C117" i="499"/>
  <c r="B117" i="499"/>
  <c r="C116" i="499"/>
  <c r="B116" i="499"/>
  <c r="C115" i="499"/>
  <c r="B115" i="499"/>
  <c r="C114" i="499"/>
  <c r="B114" i="499"/>
  <c r="C113" i="499"/>
  <c r="B113" i="499"/>
  <c r="C112" i="499"/>
  <c r="B112" i="499"/>
  <c r="C111" i="499"/>
  <c r="C110" i="499"/>
  <c r="B110" i="499"/>
  <c r="C109" i="499"/>
  <c r="C98" i="499"/>
  <c r="C97" i="499"/>
  <c r="B97" i="499"/>
  <c r="C96" i="499"/>
  <c r="E84" i="499"/>
  <c r="C84" i="499"/>
  <c r="B84" i="499"/>
  <c r="E83" i="499"/>
  <c r="C83" i="499"/>
  <c r="B83" i="499"/>
  <c r="C82" i="499"/>
  <c r="C76" i="499"/>
  <c r="C75" i="499"/>
  <c r="B75" i="499"/>
  <c r="C74" i="499"/>
  <c r="C68" i="499"/>
  <c r="C67" i="499"/>
  <c r="B67" i="499"/>
  <c r="C66" i="499"/>
  <c r="C62" i="499"/>
  <c r="C61" i="499"/>
  <c r="B61" i="499"/>
  <c r="C60" i="499"/>
  <c r="B60" i="499"/>
  <c r="C59" i="499"/>
  <c r="C58" i="499"/>
  <c r="B58" i="499"/>
  <c r="C57" i="499"/>
  <c r="C56" i="499"/>
  <c r="B56" i="499"/>
  <c r="C55" i="499"/>
  <c r="B55" i="499"/>
  <c r="C54" i="499"/>
  <c r="B54" i="499"/>
  <c r="C53" i="499"/>
  <c r="B53" i="499"/>
  <c r="C52" i="499"/>
  <c r="B52" i="499"/>
  <c r="C51" i="499"/>
  <c r="B51" i="499"/>
  <c r="C50" i="499"/>
  <c r="B50" i="499"/>
  <c r="C49" i="499"/>
  <c r="B49" i="499"/>
  <c r="C48" i="499"/>
  <c r="B48" i="499"/>
  <c r="C47" i="499"/>
  <c r="B47" i="499"/>
  <c r="C46" i="499"/>
  <c r="B46" i="499"/>
  <c r="C45" i="499"/>
  <c r="B45" i="499"/>
  <c r="C44" i="499"/>
  <c r="C43" i="499"/>
  <c r="B43" i="499"/>
  <c r="C42" i="499"/>
  <c r="B42" i="499"/>
  <c r="C41" i="499"/>
  <c r="B41" i="499"/>
  <c r="C40" i="499"/>
  <c r="B40" i="499"/>
  <c r="C39" i="499"/>
  <c r="B39" i="499"/>
  <c r="C38" i="499"/>
  <c r="B38" i="499"/>
  <c r="C37" i="499"/>
  <c r="B37" i="499"/>
  <c r="C36" i="499"/>
  <c r="B36" i="499"/>
  <c r="C35" i="499"/>
  <c r="B35" i="499"/>
  <c r="C34" i="499"/>
  <c r="B34" i="499"/>
  <c r="C33" i="499"/>
  <c r="B33" i="499"/>
  <c r="E32" i="499"/>
  <c r="C32" i="499"/>
  <c r="B32" i="499"/>
  <c r="E31" i="499"/>
  <c r="C31" i="499"/>
  <c r="B31" i="499"/>
  <c r="C30" i="499"/>
  <c r="C29" i="499"/>
  <c r="B29" i="499"/>
  <c r="C28" i="499"/>
  <c r="B28" i="499"/>
  <c r="C27" i="499"/>
  <c r="B27" i="499"/>
  <c r="C26" i="499"/>
  <c r="B26" i="499"/>
  <c r="C25" i="499"/>
  <c r="B25" i="499"/>
  <c r="C24" i="499"/>
  <c r="B24" i="499"/>
  <c r="C23" i="499"/>
  <c r="B23" i="499"/>
  <c r="C22" i="499"/>
  <c r="C21" i="499"/>
  <c r="B21" i="499"/>
  <c r="C20" i="499"/>
  <c r="B20" i="499"/>
  <c r="C19" i="499"/>
  <c r="B19" i="499"/>
  <c r="C18" i="499"/>
  <c r="B18" i="499"/>
  <c r="C17" i="499"/>
  <c r="B17" i="499"/>
  <c r="C16" i="499"/>
  <c r="B16" i="499"/>
  <c r="C15" i="499"/>
  <c r="B15" i="499"/>
  <c r="C14" i="499"/>
  <c r="C13" i="499"/>
  <c r="B13" i="499"/>
  <c r="C12" i="499"/>
  <c r="B12" i="499"/>
  <c r="C11" i="499"/>
  <c r="B11" i="499"/>
  <c r="C10" i="499"/>
  <c r="B10" i="499"/>
  <c r="C9" i="499"/>
  <c r="B9" i="499"/>
  <c r="C8" i="499"/>
  <c r="B8" i="499"/>
  <c r="A7" i="499"/>
  <c r="U6" i="499"/>
  <c r="T6" i="499"/>
  <c r="S6" i="499"/>
  <c r="R6" i="499"/>
  <c r="Q6" i="499"/>
  <c r="P6" i="499"/>
  <c r="O6" i="499"/>
  <c r="N6" i="499"/>
  <c r="M6" i="499"/>
  <c r="L6" i="499"/>
  <c r="K6" i="499"/>
  <c r="J6" i="499"/>
  <c r="I6" i="499"/>
  <c r="H6" i="499"/>
  <c r="G6" i="499"/>
  <c r="F6" i="499"/>
  <c r="C3" i="499"/>
  <c r="B3" i="499"/>
  <c r="B2" i="499"/>
  <c r="B1" i="499"/>
  <c r="C344" i="498"/>
  <c r="B344" i="498"/>
  <c r="E343" i="498"/>
  <c r="C343" i="498"/>
  <c r="B343" i="498"/>
  <c r="E342" i="498"/>
  <c r="C342" i="498"/>
  <c r="B342" i="498"/>
  <c r="E341" i="498"/>
  <c r="B341" i="498"/>
  <c r="E340" i="498"/>
  <c r="B340" i="498"/>
  <c r="E339" i="498"/>
  <c r="C339" i="498"/>
  <c r="B339" i="498"/>
  <c r="E338" i="498"/>
  <c r="C338" i="498"/>
  <c r="B338" i="498"/>
  <c r="C337" i="498"/>
  <c r="B337" i="498"/>
  <c r="B336" i="498"/>
  <c r="B335" i="498"/>
  <c r="B333" i="498"/>
  <c r="B332" i="498"/>
  <c r="B331" i="498"/>
  <c r="B330" i="498"/>
  <c r="B329" i="498"/>
  <c r="B328" i="498"/>
  <c r="C327" i="498"/>
  <c r="B327" i="498"/>
  <c r="C326" i="498"/>
  <c r="B326" i="498"/>
  <c r="C325" i="498"/>
  <c r="B325" i="498"/>
  <c r="C324" i="498"/>
  <c r="B324" i="498"/>
  <c r="C323" i="498"/>
  <c r="B323" i="498"/>
  <c r="C322" i="498"/>
  <c r="B322" i="498"/>
  <c r="B321" i="498"/>
  <c r="E320" i="498"/>
  <c r="C320" i="498"/>
  <c r="B320" i="498"/>
  <c r="E319" i="498"/>
  <c r="C319" i="498"/>
  <c r="B319" i="498"/>
  <c r="E318" i="498"/>
  <c r="C318" i="498"/>
  <c r="B318" i="498"/>
  <c r="C317" i="498"/>
  <c r="B317" i="498"/>
  <c r="C316" i="498"/>
  <c r="C315" i="498"/>
  <c r="C314" i="498"/>
  <c r="C313" i="498"/>
  <c r="C312" i="498"/>
  <c r="C311" i="498"/>
  <c r="B311" i="498"/>
  <c r="C310" i="498"/>
  <c r="B310" i="498"/>
  <c r="C309" i="498"/>
  <c r="B309" i="498"/>
  <c r="B308" i="498"/>
  <c r="B307" i="498"/>
  <c r="C306" i="498"/>
  <c r="B305" i="498"/>
  <c r="C304" i="498"/>
  <c r="C303" i="498"/>
  <c r="B303" i="498"/>
  <c r="C302" i="498"/>
  <c r="B302" i="498"/>
  <c r="C301" i="498"/>
  <c r="B301" i="498"/>
  <c r="C300" i="498"/>
  <c r="B300" i="498"/>
  <c r="C299" i="498"/>
  <c r="B299" i="498"/>
  <c r="B298" i="498"/>
  <c r="B297" i="498"/>
  <c r="C296" i="498"/>
  <c r="C295" i="498"/>
  <c r="B295" i="498"/>
  <c r="C294" i="498"/>
  <c r="B294" i="498"/>
  <c r="C293" i="498"/>
  <c r="B293" i="498"/>
  <c r="B292" i="498"/>
  <c r="B291" i="498"/>
  <c r="B290" i="498"/>
  <c r="C289" i="498"/>
  <c r="B288" i="498"/>
  <c r="C287" i="498"/>
  <c r="C286" i="498"/>
  <c r="B286" i="498"/>
  <c r="C285" i="498"/>
  <c r="B285" i="498"/>
  <c r="C284" i="498"/>
  <c r="B284" i="498"/>
  <c r="C283" i="498"/>
  <c r="B283" i="498"/>
  <c r="C282" i="498"/>
  <c r="B282" i="498"/>
  <c r="C281" i="498"/>
  <c r="B281" i="498"/>
  <c r="C280" i="498"/>
  <c r="B280" i="498"/>
  <c r="B279" i="498"/>
  <c r="B278" i="498"/>
  <c r="C277" i="498"/>
  <c r="C276" i="498"/>
  <c r="B276" i="498"/>
  <c r="C275" i="498"/>
  <c r="B275" i="498"/>
  <c r="C274" i="498"/>
  <c r="B274" i="498"/>
  <c r="C273" i="498"/>
  <c r="B273" i="498"/>
  <c r="C272" i="498"/>
  <c r="B272" i="498"/>
  <c r="C271" i="498"/>
  <c r="B271" i="498"/>
  <c r="B270" i="498"/>
  <c r="B269" i="498"/>
  <c r="B268" i="498"/>
  <c r="C267" i="498"/>
  <c r="B266" i="498"/>
  <c r="C265" i="498"/>
  <c r="C264" i="498"/>
  <c r="B264" i="498"/>
  <c r="C263" i="498"/>
  <c r="B263" i="498"/>
  <c r="C262" i="498"/>
  <c r="B262" i="498"/>
  <c r="C261" i="498"/>
  <c r="B261" i="498"/>
  <c r="C260" i="498"/>
  <c r="B260" i="498"/>
  <c r="C259" i="498"/>
  <c r="B259" i="498"/>
  <c r="C258" i="498"/>
  <c r="B258" i="498"/>
  <c r="C257" i="498"/>
  <c r="B257" i="498"/>
  <c r="C256" i="498"/>
  <c r="B256" i="498"/>
  <c r="C255" i="498"/>
  <c r="B255" i="498"/>
  <c r="C254" i="498"/>
  <c r="B254" i="498"/>
  <c r="C253" i="498"/>
  <c r="B253" i="498"/>
  <c r="C252" i="498"/>
  <c r="B252" i="498"/>
  <c r="C251" i="498"/>
  <c r="B251" i="498"/>
  <c r="B250" i="498"/>
  <c r="B249" i="498"/>
  <c r="C248" i="498"/>
  <c r="B247" i="498"/>
  <c r="C246" i="498"/>
  <c r="C245" i="498"/>
  <c r="B245" i="498"/>
  <c r="C244" i="498"/>
  <c r="B244" i="498"/>
  <c r="C243" i="498"/>
  <c r="B243" i="498"/>
  <c r="C242" i="498"/>
  <c r="B242" i="498"/>
  <c r="B241" i="498"/>
  <c r="B240" i="498"/>
  <c r="C239" i="498"/>
  <c r="C238" i="498"/>
  <c r="B238" i="498"/>
  <c r="C237" i="498"/>
  <c r="B237" i="498"/>
  <c r="C236" i="498"/>
  <c r="B236" i="498"/>
  <c r="C235" i="498"/>
  <c r="B235" i="498"/>
  <c r="B234" i="498"/>
  <c r="B233" i="498"/>
  <c r="C232" i="498"/>
  <c r="C231" i="498"/>
  <c r="B231" i="498"/>
  <c r="C230" i="498"/>
  <c r="B230" i="498"/>
  <c r="C229" i="498"/>
  <c r="B229" i="498"/>
  <c r="C228" i="498"/>
  <c r="B228" i="498"/>
  <c r="C227" i="498"/>
  <c r="B227" i="498"/>
  <c r="B226" i="498"/>
  <c r="B225" i="498"/>
  <c r="B224" i="498"/>
  <c r="C223" i="498"/>
  <c r="B222" i="498"/>
  <c r="C221" i="498"/>
  <c r="C220" i="498"/>
  <c r="B220" i="498"/>
  <c r="C219" i="498"/>
  <c r="B219" i="498"/>
  <c r="C218" i="498"/>
  <c r="B218" i="498"/>
  <c r="C217" i="498"/>
  <c r="B217" i="498"/>
  <c r="C216" i="498"/>
  <c r="B216" i="498"/>
  <c r="C215" i="498"/>
  <c r="B215" i="498"/>
  <c r="C214" i="498"/>
  <c r="B214" i="498"/>
  <c r="C213" i="498"/>
  <c r="B213" i="498"/>
  <c r="C212" i="498"/>
  <c r="B212" i="498"/>
  <c r="C211" i="498"/>
  <c r="B211" i="498"/>
  <c r="B210" i="498"/>
  <c r="B209" i="498"/>
  <c r="C208" i="498"/>
  <c r="C207" i="498"/>
  <c r="B207" i="498"/>
  <c r="C206" i="498"/>
  <c r="B206" i="498"/>
  <c r="C205" i="498"/>
  <c r="B205" i="498"/>
  <c r="C204" i="498"/>
  <c r="B204" i="498"/>
  <c r="C203" i="498"/>
  <c r="B203" i="498"/>
  <c r="C202" i="498"/>
  <c r="B202" i="498"/>
  <c r="C201" i="498"/>
  <c r="B201" i="498"/>
  <c r="C200" i="498"/>
  <c r="B200" i="498"/>
  <c r="C199" i="498"/>
  <c r="B199" i="498"/>
  <c r="C198" i="498"/>
  <c r="B198" i="498"/>
  <c r="C197" i="498"/>
  <c r="B197" i="498"/>
  <c r="C196" i="498"/>
  <c r="B196" i="498"/>
  <c r="B195" i="498"/>
  <c r="B194" i="498"/>
  <c r="C193" i="498"/>
  <c r="C192" i="498"/>
  <c r="B192" i="498"/>
  <c r="C191" i="498"/>
  <c r="B191" i="498"/>
  <c r="C190" i="498"/>
  <c r="B190" i="498"/>
  <c r="C189" i="498"/>
  <c r="B189" i="498"/>
  <c r="C188" i="498"/>
  <c r="B188" i="498"/>
  <c r="C187" i="498"/>
  <c r="B187" i="498"/>
  <c r="C186" i="498"/>
  <c r="B186" i="498"/>
  <c r="B185" i="498"/>
  <c r="B184" i="498"/>
  <c r="C183" i="498"/>
  <c r="C182" i="498"/>
  <c r="B182" i="498"/>
  <c r="C181" i="498"/>
  <c r="B181" i="498"/>
  <c r="C180" i="498"/>
  <c r="B180" i="498"/>
  <c r="C179" i="498"/>
  <c r="B179" i="498"/>
  <c r="C178" i="498"/>
  <c r="B178" i="498"/>
  <c r="C177" i="498"/>
  <c r="B177" i="498"/>
  <c r="C176" i="498"/>
  <c r="B176" i="498"/>
  <c r="C175" i="498"/>
  <c r="B175" i="498"/>
  <c r="C174" i="498"/>
  <c r="B174" i="498"/>
  <c r="C173" i="498"/>
  <c r="B173" i="498"/>
  <c r="C172" i="498"/>
  <c r="B172" i="498"/>
  <c r="B171" i="498"/>
  <c r="C170" i="498"/>
  <c r="B170" i="498"/>
  <c r="C169" i="498"/>
  <c r="C168" i="498"/>
  <c r="B168" i="498"/>
  <c r="C167" i="498"/>
  <c r="B167" i="498"/>
  <c r="C166" i="498"/>
  <c r="B166" i="498"/>
  <c r="C165" i="498"/>
  <c r="B165" i="498"/>
  <c r="C164" i="498"/>
  <c r="B164" i="498"/>
  <c r="C163" i="498"/>
  <c r="B163" i="498"/>
  <c r="C162" i="498"/>
  <c r="B162" i="498"/>
  <c r="C161" i="498"/>
  <c r="B161" i="498"/>
  <c r="C160" i="498"/>
  <c r="B160" i="498"/>
  <c r="C159" i="498"/>
  <c r="B159" i="498"/>
  <c r="C158" i="498"/>
  <c r="B158" i="498"/>
  <c r="C157" i="498"/>
  <c r="B157" i="498"/>
  <c r="C156" i="498"/>
  <c r="B156" i="498"/>
  <c r="C155" i="498"/>
  <c r="B155" i="498"/>
  <c r="C154" i="498"/>
  <c r="B154" i="498"/>
  <c r="C153" i="498"/>
  <c r="C152" i="498"/>
  <c r="B152" i="498"/>
  <c r="C151" i="498"/>
  <c r="B151" i="498"/>
  <c r="C150" i="498"/>
  <c r="B150" i="498"/>
  <c r="C149" i="498"/>
  <c r="B149" i="498"/>
  <c r="C148" i="498"/>
  <c r="B148" i="498"/>
  <c r="C147" i="498"/>
  <c r="B147" i="498"/>
  <c r="C146" i="498"/>
  <c r="B146" i="498"/>
  <c r="C145" i="498"/>
  <c r="B145" i="498"/>
  <c r="C144" i="498"/>
  <c r="B144" i="498"/>
  <c r="C143" i="498"/>
  <c r="B143" i="498"/>
  <c r="C142" i="498"/>
  <c r="B142" i="498"/>
  <c r="C141" i="498"/>
  <c r="B141" i="498"/>
  <c r="C140" i="498"/>
  <c r="C139" i="498"/>
  <c r="B139" i="498"/>
  <c r="C138" i="498"/>
  <c r="B138" i="498"/>
  <c r="C137" i="498"/>
  <c r="B137" i="498"/>
  <c r="C136" i="498"/>
  <c r="B136" i="498"/>
  <c r="C135" i="498"/>
  <c r="B135" i="498"/>
  <c r="C134" i="498"/>
  <c r="B134" i="498"/>
  <c r="C133" i="498"/>
  <c r="B133" i="498"/>
  <c r="C132" i="498"/>
  <c r="B132" i="498"/>
  <c r="C131" i="498"/>
  <c r="B131" i="498"/>
  <c r="C130" i="498"/>
  <c r="B130" i="498"/>
  <c r="C129" i="498"/>
  <c r="B129" i="498"/>
  <c r="C128" i="498"/>
  <c r="B128" i="498"/>
  <c r="C127" i="498"/>
  <c r="B127" i="498"/>
  <c r="C126" i="498"/>
  <c r="B126" i="498"/>
  <c r="C125" i="498"/>
  <c r="B125" i="498"/>
  <c r="C124" i="498"/>
  <c r="C123" i="498"/>
  <c r="B123" i="498"/>
  <c r="C122" i="498"/>
  <c r="C121" i="498"/>
  <c r="B121" i="498"/>
  <c r="C120" i="498"/>
  <c r="B120" i="498"/>
  <c r="C119" i="498"/>
  <c r="B119" i="498"/>
  <c r="C118" i="498"/>
  <c r="B118" i="498"/>
  <c r="C117" i="498"/>
  <c r="B117" i="498"/>
  <c r="C116" i="498"/>
  <c r="B116" i="498"/>
  <c r="C115" i="498"/>
  <c r="B115" i="498"/>
  <c r="C114" i="498"/>
  <c r="B114" i="498"/>
  <c r="C113" i="498"/>
  <c r="B113" i="498"/>
  <c r="C112" i="498"/>
  <c r="B112" i="498"/>
  <c r="C111" i="498"/>
  <c r="C110" i="498"/>
  <c r="B110" i="498"/>
  <c r="C109" i="498"/>
  <c r="C98" i="498"/>
  <c r="C97" i="498"/>
  <c r="B97" i="498"/>
  <c r="C96" i="498"/>
  <c r="E84" i="498"/>
  <c r="C84" i="498"/>
  <c r="B84" i="498"/>
  <c r="E83" i="498"/>
  <c r="C83" i="498"/>
  <c r="B83" i="498"/>
  <c r="C82" i="498"/>
  <c r="C76" i="498"/>
  <c r="C75" i="498"/>
  <c r="B75" i="498"/>
  <c r="C74" i="498"/>
  <c r="C68" i="498"/>
  <c r="C67" i="498"/>
  <c r="B67" i="498"/>
  <c r="C66" i="498"/>
  <c r="C62" i="498"/>
  <c r="C61" i="498"/>
  <c r="B61" i="498"/>
  <c r="C60" i="498"/>
  <c r="B60" i="498"/>
  <c r="C59" i="498"/>
  <c r="C58" i="498"/>
  <c r="B58" i="498"/>
  <c r="C57" i="498"/>
  <c r="C56" i="498"/>
  <c r="B56" i="498"/>
  <c r="C55" i="498"/>
  <c r="B55" i="498"/>
  <c r="C54" i="498"/>
  <c r="B54" i="498"/>
  <c r="C53" i="498"/>
  <c r="B53" i="498"/>
  <c r="C52" i="498"/>
  <c r="B52" i="498"/>
  <c r="C51" i="498"/>
  <c r="B51" i="498"/>
  <c r="C50" i="498"/>
  <c r="B50" i="498"/>
  <c r="C49" i="498"/>
  <c r="B49" i="498"/>
  <c r="C48" i="498"/>
  <c r="B48" i="498"/>
  <c r="C47" i="498"/>
  <c r="B47" i="498"/>
  <c r="C46" i="498"/>
  <c r="B46" i="498"/>
  <c r="C45" i="498"/>
  <c r="B45" i="498"/>
  <c r="C44" i="498"/>
  <c r="C43" i="498"/>
  <c r="B43" i="498"/>
  <c r="C42" i="498"/>
  <c r="B42" i="498"/>
  <c r="C41" i="498"/>
  <c r="B41" i="498"/>
  <c r="C40" i="498"/>
  <c r="B40" i="498"/>
  <c r="C39" i="498"/>
  <c r="B39" i="498"/>
  <c r="C38" i="498"/>
  <c r="B38" i="498"/>
  <c r="C37" i="498"/>
  <c r="B37" i="498"/>
  <c r="C36" i="498"/>
  <c r="B36" i="498"/>
  <c r="C35" i="498"/>
  <c r="B35" i="498"/>
  <c r="C34" i="498"/>
  <c r="B34" i="498"/>
  <c r="C33" i="498"/>
  <c r="B33" i="498"/>
  <c r="E32" i="498"/>
  <c r="C32" i="498"/>
  <c r="B32" i="498"/>
  <c r="E31" i="498"/>
  <c r="C31" i="498"/>
  <c r="B31" i="498"/>
  <c r="C30" i="498"/>
  <c r="C29" i="498"/>
  <c r="B29" i="498"/>
  <c r="C28" i="498"/>
  <c r="B28" i="498"/>
  <c r="C27" i="498"/>
  <c r="B27" i="498"/>
  <c r="C26" i="498"/>
  <c r="B26" i="498"/>
  <c r="C25" i="498"/>
  <c r="B25" i="498"/>
  <c r="C24" i="498"/>
  <c r="B24" i="498"/>
  <c r="C23" i="498"/>
  <c r="B23" i="498"/>
  <c r="C22" i="498"/>
  <c r="C21" i="498"/>
  <c r="B21" i="498"/>
  <c r="C20" i="498"/>
  <c r="B20" i="498"/>
  <c r="C19" i="498"/>
  <c r="B19" i="498"/>
  <c r="C18" i="498"/>
  <c r="B18" i="498"/>
  <c r="C17" i="498"/>
  <c r="B17" i="498"/>
  <c r="C16" i="498"/>
  <c r="B16" i="498"/>
  <c r="C15" i="498"/>
  <c r="B15" i="498"/>
  <c r="C14" i="498"/>
  <c r="C13" i="498"/>
  <c r="B13" i="498"/>
  <c r="C12" i="498"/>
  <c r="B12" i="498"/>
  <c r="C11" i="498"/>
  <c r="B11" i="498"/>
  <c r="C10" i="498"/>
  <c r="B10" i="498"/>
  <c r="C9" i="498"/>
  <c r="B9" i="498"/>
  <c r="C8" i="498"/>
  <c r="B8" i="498"/>
  <c r="A7" i="498"/>
  <c r="U6" i="498"/>
  <c r="T6" i="498"/>
  <c r="S6" i="498"/>
  <c r="R6" i="498"/>
  <c r="Q6" i="498"/>
  <c r="P6" i="498"/>
  <c r="O6" i="498"/>
  <c r="N6" i="498"/>
  <c r="M6" i="498"/>
  <c r="L6" i="498"/>
  <c r="K6" i="498"/>
  <c r="J6" i="498"/>
  <c r="I6" i="498"/>
  <c r="H6" i="498"/>
  <c r="G6" i="498"/>
  <c r="F6" i="498"/>
  <c r="C3" i="498"/>
  <c r="B3" i="498"/>
  <c r="B2" i="498"/>
  <c r="B1" i="498"/>
  <c r="C344" i="497"/>
  <c r="B344" i="497"/>
  <c r="E343" i="497"/>
  <c r="C343" i="497"/>
  <c r="B343" i="497"/>
  <c r="E342" i="497"/>
  <c r="C342" i="497"/>
  <c r="B342" i="497"/>
  <c r="E341" i="497"/>
  <c r="B341" i="497"/>
  <c r="E340" i="497"/>
  <c r="B340" i="497"/>
  <c r="E339" i="497"/>
  <c r="C339" i="497"/>
  <c r="B339" i="497"/>
  <c r="E338" i="497"/>
  <c r="C338" i="497"/>
  <c r="B338" i="497"/>
  <c r="C337" i="497"/>
  <c r="B337" i="497"/>
  <c r="B336" i="497"/>
  <c r="B335" i="497"/>
  <c r="B333" i="497"/>
  <c r="B332" i="497"/>
  <c r="B331" i="497"/>
  <c r="B330" i="497"/>
  <c r="B329" i="497"/>
  <c r="B328" i="497"/>
  <c r="C327" i="497"/>
  <c r="B327" i="497"/>
  <c r="C326" i="497"/>
  <c r="B326" i="497"/>
  <c r="C325" i="497"/>
  <c r="B325" i="497"/>
  <c r="C324" i="497"/>
  <c r="B324" i="497"/>
  <c r="C323" i="497"/>
  <c r="B323" i="497"/>
  <c r="B322" i="497"/>
  <c r="B321" i="497"/>
  <c r="E320" i="497"/>
  <c r="B320" i="497"/>
  <c r="E319" i="497"/>
  <c r="C319" i="497"/>
  <c r="B319" i="497"/>
  <c r="E318" i="497"/>
  <c r="C318" i="497"/>
  <c r="B318" i="497"/>
  <c r="C317" i="497"/>
  <c r="B317" i="497"/>
  <c r="C316" i="497"/>
  <c r="C315" i="497"/>
  <c r="C314" i="497"/>
  <c r="C313" i="497"/>
  <c r="C312" i="497"/>
  <c r="C311" i="497"/>
  <c r="B311" i="497"/>
  <c r="C310" i="497"/>
  <c r="B310" i="497"/>
  <c r="C309" i="497"/>
  <c r="B309" i="497"/>
  <c r="B308" i="497"/>
  <c r="B307" i="497"/>
  <c r="C306" i="497"/>
  <c r="B305" i="497"/>
  <c r="C304" i="497"/>
  <c r="C303" i="497"/>
  <c r="B303" i="497"/>
  <c r="C302" i="497"/>
  <c r="B302" i="497"/>
  <c r="C301" i="497"/>
  <c r="B301" i="497"/>
  <c r="C300" i="497"/>
  <c r="B300" i="497"/>
  <c r="C299" i="497"/>
  <c r="B299" i="497"/>
  <c r="B298" i="497"/>
  <c r="B297" i="497"/>
  <c r="C296" i="497"/>
  <c r="C295" i="497"/>
  <c r="B295" i="497"/>
  <c r="C294" i="497"/>
  <c r="B294" i="497"/>
  <c r="C293" i="497"/>
  <c r="B293" i="497"/>
  <c r="B292" i="497"/>
  <c r="B291" i="497"/>
  <c r="B290" i="497"/>
  <c r="C289" i="497"/>
  <c r="B288" i="497"/>
  <c r="C287" i="497"/>
  <c r="C286" i="497"/>
  <c r="B286" i="497"/>
  <c r="C285" i="497"/>
  <c r="B285" i="497"/>
  <c r="C284" i="497"/>
  <c r="B284" i="497"/>
  <c r="C283" i="497"/>
  <c r="B283" i="497"/>
  <c r="C282" i="497"/>
  <c r="B282" i="497"/>
  <c r="C281" i="497"/>
  <c r="B281" i="497"/>
  <c r="C280" i="497"/>
  <c r="B280" i="497"/>
  <c r="B279" i="497"/>
  <c r="B278" i="497"/>
  <c r="C277" i="497"/>
  <c r="C276" i="497"/>
  <c r="B276" i="497"/>
  <c r="C275" i="497"/>
  <c r="B275" i="497"/>
  <c r="C274" i="497"/>
  <c r="B274" i="497"/>
  <c r="C273" i="497"/>
  <c r="B273" i="497"/>
  <c r="C272" i="497"/>
  <c r="B272" i="497"/>
  <c r="C271" i="497"/>
  <c r="B271" i="497"/>
  <c r="B270" i="497"/>
  <c r="B269" i="497"/>
  <c r="B268" i="497"/>
  <c r="C267" i="497"/>
  <c r="B266" i="497"/>
  <c r="C265" i="497"/>
  <c r="C264" i="497"/>
  <c r="B264" i="497"/>
  <c r="C263" i="497"/>
  <c r="B263" i="497"/>
  <c r="C262" i="497"/>
  <c r="B262" i="497"/>
  <c r="C261" i="497"/>
  <c r="B261" i="497"/>
  <c r="C260" i="497"/>
  <c r="B260" i="497"/>
  <c r="C259" i="497"/>
  <c r="B259" i="497"/>
  <c r="C258" i="497"/>
  <c r="B258" i="497"/>
  <c r="C257" i="497"/>
  <c r="B257" i="497"/>
  <c r="C256" i="497"/>
  <c r="B256" i="497"/>
  <c r="C255" i="497"/>
  <c r="B255" i="497"/>
  <c r="C254" i="497"/>
  <c r="B254" i="497"/>
  <c r="C253" i="497"/>
  <c r="B253" i="497"/>
  <c r="C252" i="497"/>
  <c r="B252" i="497"/>
  <c r="C251" i="497"/>
  <c r="B251" i="497"/>
  <c r="B250" i="497"/>
  <c r="B249" i="497"/>
  <c r="C248" i="497"/>
  <c r="B247" i="497"/>
  <c r="C246" i="497"/>
  <c r="C245" i="497"/>
  <c r="B245" i="497"/>
  <c r="C244" i="497"/>
  <c r="B244" i="497"/>
  <c r="C243" i="497"/>
  <c r="B243" i="497"/>
  <c r="C242" i="497"/>
  <c r="B242" i="497"/>
  <c r="B241" i="497"/>
  <c r="B240" i="497"/>
  <c r="C239" i="497"/>
  <c r="C238" i="497"/>
  <c r="B238" i="497"/>
  <c r="C237" i="497"/>
  <c r="B237" i="497"/>
  <c r="C236" i="497"/>
  <c r="B236" i="497"/>
  <c r="C235" i="497"/>
  <c r="B235" i="497"/>
  <c r="B234" i="497"/>
  <c r="B233" i="497"/>
  <c r="C232" i="497"/>
  <c r="C231" i="497"/>
  <c r="B231" i="497"/>
  <c r="C230" i="497"/>
  <c r="B230" i="497"/>
  <c r="C229" i="497"/>
  <c r="B229" i="497"/>
  <c r="C228" i="497"/>
  <c r="B228" i="497"/>
  <c r="C227" i="497"/>
  <c r="B227" i="497"/>
  <c r="B226" i="497"/>
  <c r="B225" i="497"/>
  <c r="B224" i="497"/>
  <c r="C223" i="497"/>
  <c r="B222" i="497"/>
  <c r="C221" i="497"/>
  <c r="C220" i="497"/>
  <c r="B220" i="497"/>
  <c r="C219" i="497"/>
  <c r="B219" i="497"/>
  <c r="C218" i="497"/>
  <c r="B218" i="497"/>
  <c r="C217" i="497"/>
  <c r="B217" i="497"/>
  <c r="C216" i="497"/>
  <c r="B216" i="497"/>
  <c r="C215" i="497"/>
  <c r="B215" i="497"/>
  <c r="C214" i="497"/>
  <c r="B214" i="497"/>
  <c r="C213" i="497"/>
  <c r="B213" i="497"/>
  <c r="C212" i="497"/>
  <c r="B212" i="497"/>
  <c r="C211" i="497"/>
  <c r="B211" i="497"/>
  <c r="B210" i="497"/>
  <c r="B209" i="497"/>
  <c r="C208" i="497"/>
  <c r="C207" i="497"/>
  <c r="B207" i="497"/>
  <c r="C206" i="497"/>
  <c r="B206" i="497"/>
  <c r="C205" i="497"/>
  <c r="B205" i="497"/>
  <c r="C204" i="497"/>
  <c r="B204" i="497"/>
  <c r="C203" i="497"/>
  <c r="B203" i="497"/>
  <c r="C202" i="497"/>
  <c r="B202" i="497"/>
  <c r="C201" i="497"/>
  <c r="B201" i="497"/>
  <c r="C200" i="497"/>
  <c r="B200" i="497"/>
  <c r="C199" i="497"/>
  <c r="B199" i="497"/>
  <c r="C198" i="497"/>
  <c r="B198" i="497"/>
  <c r="C197" i="497"/>
  <c r="B197" i="497"/>
  <c r="C196" i="497"/>
  <c r="B196" i="497"/>
  <c r="B195" i="497"/>
  <c r="B194" i="497"/>
  <c r="C193" i="497"/>
  <c r="C192" i="497"/>
  <c r="B192" i="497"/>
  <c r="C191" i="497"/>
  <c r="B191" i="497"/>
  <c r="C190" i="497"/>
  <c r="B190" i="497"/>
  <c r="C189" i="497"/>
  <c r="B189" i="497"/>
  <c r="C188" i="497"/>
  <c r="B188" i="497"/>
  <c r="C187" i="497"/>
  <c r="B187" i="497"/>
  <c r="C186" i="497"/>
  <c r="B186" i="497"/>
  <c r="B185" i="497"/>
  <c r="B184" i="497"/>
  <c r="C183" i="497"/>
  <c r="C182" i="497"/>
  <c r="B182" i="497"/>
  <c r="C181" i="497"/>
  <c r="B181" i="497"/>
  <c r="C180" i="497"/>
  <c r="B180" i="497"/>
  <c r="C179" i="497"/>
  <c r="B179" i="497"/>
  <c r="C178" i="497"/>
  <c r="B178" i="497"/>
  <c r="C177" i="497"/>
  <c r="B177" i="497"/>
  <c r="C176" i="497"/>
  <c r="B176" i="497"/>
  <c r="C175" i="497"/>
  <c r="B175" i="497"/>
  <c r="C174" i="497"/>
  <c r="B174" i="497"/>
  <c r="C173" i="497"/>
  <c r="B173" i="497"/>
  <c r="C172" i="497"/>
  <c r="B172" i="497"/>
  <c r="B171" i="497"/>
  <c r="C170" i="497"/>
  <c r="B170" i="497"/>
  <c r="C169" i="497"/>
  <c r="C168" i="497"/>
  <c r="B168" i="497"/>
  <c r="C167" i="497"/>
  <c r="B167" i="497"/>
  <c r="C166" i="497"/>
  <c r="B166" i="497"/>
  <c r="C165" i="497"/>
  <c r="B165" i="497"/>
  <c r="C164" i="497"/>
  <c r="B164" i="497"/>
  <c r="C163" i="497"/>
  <c r="B163" i="497"/>
  <c r="C162" i="497"/>
  <c r="B162" i="497"/>
  <c r="C161" i="497"/>
  <c r="B161" i="497"/>
  <c r="C160" i="497"/>
  <c r="B160" i="497"/>
  <c r="C159" i="497"/>
  <c r="B159" i="497"/>
  <c r="C158" i="497"/>
  <c r="B158" i="497"/>
  <c r="C157" i="497"/>
  <c r="B157" i="497"/>
  <c r="C156" i="497"/>
  <c r="B156" i="497"/>
  <c r="C155" i="497"/>
  <c r="B155" i="497"/>
  <c r="C154" i="497"/>
  <c r="B154" i="497"/>
  <c r="C153" i="497"/>
  <c r="C152" i="497"/>
  <c r="B152" i="497"/>
  <c r="C151" i="497"/>
  <c r="B151" i="497"/>
  <c r="C150" i="497"/>
  <c r="B150" i="497"/>
  <c r="C149" i="497"/>
  <c r="B149" i="497"/>
  <c r="C148" i="497"/>
  <c r="B148" i="497"/>
  <c r="C147" i="497"/>
  <c r="B147" i="497"/>
  <c r="C146" i="497"/>
  <c r="B146" i="497"/>
  <c r="C145" i="497"/>
  <c r="B145" i="497"/>
  <c r="C144" i="497"/>
  <c r="B144" i="497"/>
  <c r="C143" i="497"/>
  <c r="B143" i="497"/>
  <c r="C142" i="497"/>
  <c r="B142" i="497"/>
  <c r="C141" i="497"/>
  <c r="B141" i="497"/>
  <c r="C140" i="497"/>
  <c r="C139" i="497"/>
  <c r="B139" i="497"/>
  <c r="C138" i="497"/>
  <c r="B138" i="497"/>
  <c r="C137" i="497"/>
  <c r="B137" i="497"/>
  <c r="C136" i="497"/>
  <c r="B136" i="497"/>
  <c r="C135" i="497"/>
  <c r="B135" i="497"/>
  <c r="C134" i="497"/>
  <c r="B134" i="497"/>
  <c r="C133" i="497"/>
  <c r="B133" i="497"/>
  <c r="C132" i="497"/>
  <c r="B132" i="497"/>
  <c r="C131" i="497"/>
  <c r="B131" i="497"/>
  <c r="C130" i="497"/>
  <c r="B130" i="497"/>
  <c r="C129" i="497"/>
  <c r="B129" i="497"/>
  <c r="C128" i="497"/>
  <c r="B128" i="497"/>
  <c r="C127" i="497"/>
  <c r="B127" i="497"/>
  <c r="C126" i="497"/>
  <c r="B126" i="497"/>
  <c r="C125" i="497"/>
  <c r="B125" i="497"/>
  <c r="C124" i="497"/>
  <c r="C123" i="497"/>
  <c r="B123" i="497"/>
  <c r="C122" i="497"/>
  <c r="C121" i="497"/>
  <c r="B121" i="497"/>
  <c r="C120" i="497"/>
  <c r="B120" i="497"/>
  <c r="C119" i="497"/>
  <c r="B119" i="497"/>
  <c r="C118" i="497"/>
  <c r="B118" i="497"/>
  <c r="C117" i="497"/>
  <c r="B117" i="497"/>
  <c r="C116" i="497"/>
  <c r="B116" i="497"/>
  <c r="C115" i="497"/>
  <c r="B115" i="497"/>
  <c r="C114" i="497"/>
  <c r="B114" i="497"/>
  <c r="C113" i="497"/>
  <c r="B113" i="497"/>
  <c r="C112" i="497"/>
  <c r="B112" i="497"/>
  <c r="C111" i="497"/>
  <c r="C110" i="497"/>
  <c r="B110" i="497"/>
  <c r="C109" i="497"/>
  <c r="C98" i="497"/>
  <c r="C97" i="497"/>
  <c r="B97" i="497"/>
  <c r="C96" i="497"/>
  <c r="E84" i="497"/>
  <c r="C84" i="497"/>
  <c r="B84" i="497"/>
  <c r="E83" i="497"/>
  <c r="C83" i="497"/>
  <c r="B83" i="497"/>
  <c r="C82" i="497"/>
  <c r="C76" i="497"/>
  <c r="C75" i="497"/>
  <c r="B75" i="497"/>
  <c r="C74" i="497"/>
  <c r="C68" i="497"/>
  <c r="C67" i="497"/>
  <c r="B67" i="497"/>
  <c r="C66" i="497"/>
  <c r="C62" i="497"/>
  <c r="C61" i="497"/>
  <c r="B61" i="497"/>
  <c r="C60" i="497"/>
  <c r="B60" i="497"/>
  <c r="C59" i="497"/>
  <c r="C58" i="497"/>
  <c r="B58" i="497"/>
  <c r="C57" i="497"/>
  <c r="C56" i="497"/>
  <c r="B56" i="497"/>
  <c r="C55" i="497"/>
  <c r="B55" i="497"/>
  <c r="C54" i="497"/>
  <c r="B54" i="497"/>
  <c r="C53" i="497"/>
  <c r="B53" i="497"/>
  <c r="C52" i="497"/>
  <c r="B52" i="497"/>
  <c r="C51" i="497"/>
  <c r="B51" i="497"/>
  <c r="C50" i="497"/>
  <c r="B50" i="497"/>
  <c r="C49" i="497"/>
  <c r="B49" i="497"/>
  <c r="C48" i="497"/>
  <c r="B48" i="497"/>
  <c r="C47" i="497"/>
  <c r="B47" i="497"/>
  <c r="C46" i="497"/>
  <c r="B46" i="497"/>
  <c r="C45" i="497"/>
  <c r="B45" i="497"/>
  <c r="C44" i="497"/>
  <c r="C43" i="497"/>
  <c r="B43" i="497"/>
  <c r="C42" i="497"/>
  <c r="B42" i="497"/>
  <c r="C41" i="497"/>
  <c r="B41" i="497"/>
  <c r="C40" i="497"/>
  <c r="B40" i="497"/>
  <c r="C39" i="497"/>
  <c r="B39" i="497"/>
  <c r="C38" i="497"/>
  <c r="B38" i="497"/>
  <c r="C37" i="497"/>
  <c r="B37" i="497"/>
  <c r="C36" i="497"/>
  <c r="B36" i="497"/>
  <c r="C35" i="497"/>
  <c r="B35" i="497"/>
  <c r="C34" i="497"/>
  <c r="B34" i="497"/>
  <c r="C33" i="497"/>
  <c r="B33" i="497"/>
  <c r="E32" i="497"/>
  <c r="C32" i="497"/>
  <c r="B32" i="497"/>
  <c r="E31" i="497"/>
  <c r="C31" i="497"/>
  <c r="B31" i="497"/>
  <c r="C30" i="497"/>
  <c r="C29" i="497"/>
  <c r="B29" i="497"/>
  <c r="C28" i="497"/>
  <c r="B28" i="497"/>
  <c r="C27" i="497"/>
  <c r="B27" i="497"/>
  <c r="C26" i="497"/>
  <c r="B26" i="497"/>
  <c r="C25" i="497"/>
  <c r="B25" i="497"/>
  <c r="C24" i="497"/>
  <c r="B24" i="497"/>
  <c r="C23" i="497"/>
  <c r="B23" i="497"/>
  <c r="C22" i="497"/>
  <c r="C21" i="497"/>
  <c r="B21" i="497"/>
  <c r="C20" i="497"/>
  <c r="B20" i="497"/>
  <c r="C19" i="497"/>
  <c r="B19" i="497"/>
  <c r="C18" i="497"/>
  <c r="B18" i="497"/>
  <c r="C17" i="497"/>
  <c r="B17" i="497"/>
  <c r="C16" i="497"/>
  <c r="B16" i="497"/>
  <c r="C15" i="497"/>
  <c r="B15" i="497"/>
  <c r="C14" i="497"/>
  <c r="C13" i="497"/>
  <c r="B13" i="497"/>
  <c r="C12" i="497"/>
  <c r="B12" i="497"/>
  <c r="C11" i="497"/>
  <c r="B11" i="497"/>
  <c r="C10" i="497"/>
  <c r="B10" i="497"/>
  <c r="C9" i="497"/>
  <c r="B9" i="497"/>
  <c r="C8" i="497"/>
  <c r="B8" i="497"/>
  <c r="A7" i="497"/>
  <c r="U6" i="497"/>
  <c r="T6" i="497"/>
  <c r="S6" i="497"/>
  <c r="R6" i="497"/>
  <c r="Q6" i="497"/>
  <c r="P6" i="497"/>
  <c r="O6" i="497"/>
  <c r="N6" i="497"/>
  <c r="M6" i="497"/>
  <c r="L6" i="497"/>
  <c r="K6" i="497"/>
  <c r="J6" i="497"/>
  <c r="I6" i="497"/>
  <c r="H6" i="497"/>
  <c r="G6" i="497"/>
  <c r="F6" i="497"/>
  <c r="C3" i="497"/>
  <c r="B3" i="497"/>
  <c r="B2" i="497"/>
  <c r="B1" i="497"/>
  <c r="C344" i="496"/>
  <c r="B344" i="496"/>
  <c r="E343" i="496"/>
  <c r="C343" i="496"/>
  <c r="B343" i="496"/>
  <c r="E342" i="496"/>
  <c r="C342" i="496"/>
  <c r="B342" i="496"/>
  <c r="E341" i="496"/>
  <c r="B341" i="496"/>
  <c r="E340" i="496"/>
  <c r="B340" i="496"/>
  <c r="E339" i="496"/>
  <c r="C339" i="496"/>
  <c r="B339" i="496"/>
  <c r="E338" i="496"/>
  <c r="C338" i="496"/>
  <c r="B338" i="496"/>
  <c r="C337" i="496"/>
  <c r="B337" i="496"/>
  <c r="B336" i="496"/>
  <c r="B335" i="496"/>
  <c r="B333" i="496"/>
  <c r="B332" i="496"/>
  <c r="B331" i="496"/>
  <c r="B330" i="496"/>
  <c r="B329" i="496"/>
  <c r="B328" i="496"/>
  <c r="C327" i="496"/>
  <c r="B327" i="496"/>
  <c r="C326" i="496"/>
  <c r="B326" i="496"/>
  <c r="C325" i="496"/>
  <c r="B325" i="496"/>
  <c r="C324" i="496"/>
  <c r="B324" i="496"/>
  <c r="C323" i="496"/>
  <c r="B323" i="496"/>
  <c r="C322" i="496"/>
  <c r="B322" i="496"/>
  <c r="B321" i="496"/>
  <c r="E320" i="496"/>
  <c r="C320" i="496"/>
  <c r="B320" i="496"/>
  <c r="E319" i="496"/>
  <c r="C319" i="496"/>
  <c r="B319" i="496"/>
  <c r="E318" i="496"/>
  <c r="C318" i="496"/>
  <c r="B318" i="496"/>
  <c r="C317" i="496"/>
  <c r="B317" i="496"/>
  <c r="C316" i="496"/>
  <c r="C315" i="496"/>
  <c r="C314" i="496"/>
  <c r="C313" i="496"/>
  <c r="C312" i="496"/>
  <c r="C311" i="496"/>
  <c r="B311" i="496"/>
  <c r="C310" i="496"/>
  <c r="B310" i="496"/>
  <c r="C309" i="496"/>
  <c r="B309" i="496"/>
  <c r="B308" i="496"/>
  <c r="B307" i="496"/>
  <c r="C306" i="496"/>
  <c r="B305" i="496"/>
  <c r="C304" i="496"/>
  <c r="C303" i="496"/>
  <c r="B303" i="496"/>
  <c r="C302" i="496"/>
  <c r="B302" i="496"/>
  <c r="C301" i="496"/>
  <c r="B301" i="496"/>
  <c r="C300" i="496"/>
  <c r="B300" i="496"/>
  <c r="C299" i="496"/>
  <c r="B299" i="496"/>
  <c r="B298" i="496"/>
  <c r="B297" i="496"/>
  <c r="C296" i="496"/>
  <c r="C295" i="496"/>
  <c r="B295" i="496"/>
  <c r="C294" i="496"/>
  <c r="B294" i="496"/>
  <c r="C293" i="496"/>
  <c r="B293" i="496"/>
  <c r="B292" i="496"/>
  <c r="B291" i="496"/>
  <c r="B290" i="496"/>
  <c r="C289" i="496"/>
  <c r="B288" i="496"/>
  <c r="C287" i="496"/>
  <c r="C286" i="496"/>
  <c r="B286" i="496"/>
  <c r="C285" i="496"/>
  <c r="B285" i="496"/>
  <c r="C284" i="496"/>
  <c r="B284" i="496"/>
  <c r="C283" i="496"/>
  <c r="B283" i="496"/>
  <c r="C282" i="496"/>
  <c r="B282" i="496"/>
  <c r="C281" i="496"/>
  <c r="B281" i="496"/>
  <c r="C280" i="496"/>
  <c r="B280" i="496"/>
  <c r="B279" i="496"/>
  <c r="B278" i="496"/>
  <c r="C277" i="496"/>
  <c r="C276" i="496"/>
  <c r="B276" i="496"/>
  <c r="C275" i="496"/>
  <c r="B275" i="496"/>
  <c r="C274" i="496"/>
  <c r="B274" i="496"/>
  <c r="C273" i="496"/>
  <c r="B273" i="496"/>
  <c r="C272" i="496"/>
  <c r="B272" i="496"/>
  <c r="C271" i="496"/>
  <c r="B271" i="496"/>
  <c r="B270" i="496"/>
  <c r="B269" i="496"/>
  <c r="B268" i="496"/>
  <c r="C267" i="496"/>
  <c r="B266" i="496"/>
  <c r="C265" i="496"/>
  <c r="C264" i="496"/>
  <c r="B264" i="496"/>
  <c r="C263" i="496"/>
  <c r="B263" i="496"/>
  <c r="C262" i="496"/>
  <c r="B262" i="496"/>
  <c r="C261" i="496"/>
  <c r="B261" i="496"/>
  <c r="C260" i="496"/>
  <c r="B260" i="496"/>
  <c r="C259" i="496"/>
  <c r="B259" i="496"/>
  <c r="C258" i="496"/>
  <c r="B258" i="496"/>
  <c r="C257" i="496"/>
  <c r="B257" i="496"/>
  <c r="C256" i="496"/>
  <c r="B256" i="496"/>
  <c r="C255" i="496"/>
  <c r="B255" i="496"/>
  <c r="C254" i="496"/>
  <c r="B254" i="496"/>
  <c r="C253" i="496"/>
  <c r="B253" i="496"/>
  <c r="C252" i="496"/>
  <c r="B252" i="496"/>
  <c r="C251" i="496"/>
  <c r="B251" i="496"/>
  <c r="B250" i="496"/>
  <c r="B249" i="496"/>
  <c r="C248" i="496"/>
  <c r="B247" i="496"/>
  <c r="C246" i="496"/>
  <c r="C245" i="496"/>
  <c r="B245" i="496"/>
  <c r="C244" i="496"/>
  <c r="B244" i="496"/>
  <c r="C243" i="496"/>
  <c r="B243" i="496"/>
  <c r="C242" i="496"/>
  <c r="B242" i="496"/>
  <c r="B241" i="496"/>
  <c r="B240" i="496"/>
  <c r="C239" i="496"/>
  <c r="C238" i="496"/>
  <c r="B238" i="496"/>
  <c r="C237" i="496"/>
  <c r="B237" i="496"/>
  <c r="C236" i="496"/>
  <c r="B236" i="496"/>
  <c r="C235" i="496"/>
  <c r="B235" i="496"/>
  <c r="B234" i="496"/>
  <c r="B233" i="496"/>
  <c r="C232" i="496"/>
  <c r="C231" i="496"/>
  <c r="B231" i="496"/>
  <c r="C230" i="496"/>
  <c r="B230" i="496"/>
  <c r="C229" i="496"/>
  <c r="B229" i="496"/>
  <c r="C228" i="496"/>
  <c r="B228" i="496"/>
  <c r="C227" i="496"/>
  <c r="B227" i="496"/>
  <c r="B226" i="496"/>
  <c r="B225" i="496"/>
  <c r="B224" i="496"/>
  <c r="C223" i="496"/>
  <c r="B222" i="496"/>
  <c r="C221" i="496"/>
  <c r="C220" i="496"/>
  <c r="B220" i="496"/>
  <c r="C219" i="496"/>
  <c r="B219" i="496"/>
  <c r="C218" i="496"/>
  <c r="B218" i="496"/>
  <c r="C217" i="496"/>
  <c r="B217" i="496"/>
  <c r="C216" i="496"/>
  <c r="B216" i="496"/>
  <c r="C215" i="496"/>
  <c r="B215" i="496"/>
  <c r="C214" i="496"/>
  <c r="B214" i="496"/>
  <c r="C213" i="496"/>
  <c r="B213" i="496"/>
  <c r="C212" i="496"/>
  <c r="B212" i="496"/>
  <c r="C211" i="496"/>
  <c r="B211" i="496"/>
  <c r="B210" i="496"/>
  <c r="B209" i="496"/>
  <c r="C208" i="496"/>
  <c r="C207" i="496"/>
  <c r="B207" i="496"/>
  <c r="C206" i="496"/>
  <c r="B206" i="496"/>
  <c r="C205" i="496"/>
  <c r="B205" i="496"/>
  <c r="C204" i="496"/>
  <c r="B204" i="496"/>
  <c r="C203" i="496"/>
  <c r="B203" i="496"/>
  <c r="C202" i="496"/>
  <c r="B202" i="496"/>
  <c r="C201" i="496"/>
  <c r="B201" i="496"/>
  <c r="C200" i="496"/>
  <c r="B200" i="496"/>
  <c r="C199" i="496"/>
  <c r="B199" i="496"/>
  <c r="C198" i="496"/>
  <c r="B198" i="496"/>
  <c r="C197" i="496"/>
  <c r="B197" i="496"/>
  <c r="C196" i="496"/>
  <c r="B196" i="496"/>
  <c r="B195" i="496"/>
  <c r="B194" i="496"/>
  <c r="C193" i="496"/>
  <c r="C192" i="496"/>
  <c r="B192" i="496"/>
  <c r="C191" i="496"/>
  <c r="B191" i="496"/>
  <c r="C190" i="496"/>
  <c r="B190" i="496"/>
  <c r="C189" i="496"/>
  <c r="B189" i="496"/>
  <c r="C188" i="496"/>
  <c r="B188" i="496"/>
  <c r="C187" i="496"/>
  <c r="B187" i="496"/>
  <c r="C186" i="496"/>
  <c r="B186" i="496"/>
  <c r="B185" i="496"/>
  <c r="B184" i="496"/>
  <c r="C183" i="496"/>
  <c r="C182" i="496"/>
  <c r="B182" i="496"/>
  <c r="C181" i="496"/>
  <c r="B181" i="496"/>
  <c r="C180" i="496"/>
  <c r="B180" i="496"/>
  <c r="C179" i="496"/>
  <c r="B179" i="496"/>
  <c r="C178" i="496"/>
  <c r="B178" i="496"/>
  <c r="C177" i="496"/>
  <c r="B177" i="496"/>
  <c r="C176" i="496"/>
  <c r="B176" i="496"/>
  <c r="C175" i="496"/>
  <c r="B175" i="496"/>
  <c r="C174" i="496"/>
  <c r="B174" i="496"/>
  <c r="C173" i="496"/>
  <c r="B173" i="496"/>
  <c r="C172" i="496"/>
  <c r="B172" i="496"/>
  <c r="B171" i="496"/>
  <c r="C170" i="496"/>
  <c r="B170" i="496"/>
  <c r="C169" i="496"/>
  <c r="C168" i="496"/>
  <c r="B168" i="496"/>
  <c r="C167" i="496"/>
  <c r="B167" i="496"/>
  <c r="C166" i="496"/>
  <c r="B166" i="496"/>
  <c r="C165" i="496"/>
  <c r="B165" i="496"/>
  <c r="C164" i="496"/>
  <c r="B164" i="496"/>
  <c r="C163" i="496"/>
  <c r="B163" i="496"/>
  <c r="C162" i="496"/>
  <c r="B162" i="496"/>
  <c r="C161" i="496"/>
  <c r="B161" i="496"/>
  <c r="C160" i="496"/>
  <c r="B160" i="496"/>
  <c r="C159" i="496"/>
  <c r="B159" i="496"/>
  <c r="C158" i="496"/>
  <c r="B158" i="496"/>
  <c r="C157" i="496"/>
  <c r="B157" i="496"/>
  <c r="C156" i="496"/>
  <c r="B156" i="496"/>
  <c r="C155" i="496"/>
  <c r="B155" i="496"/>
  <c r="C154" i="496"/>
  <c r="B154" i="496"/>
  <c r="C153" i="496"/>
  <c r="C152" i="496"/>
  <c r="B152" i="496"/>
  <c r="C151" i="496"/>
  <c r="B151" i="496"/>
  <c r="C150" i="496"/>
  <c r="B150" i="496"/>
  <c r="C149" i="496"/>
  <c r="B149" i="496"/>
  <c r="C148" i="496"/>
  <c r="B148" i="496"/>
  <c r="C147" i="496"/>
  <c r="B147" i="496"/>
  <c r="C146" i="496"/>
  <c r="B146" i="496"/>
  <c r="C145" i="496"/>
  <c r="B145" i="496"/>
  <c r="C144" i="496"/>
  <c r="B144" i="496"/>
  <c r="C143" i="496"/>
  <c r="B143" i="496"/>
  <c r="C142" i="496"/>
  <c r="B142" i="496"/>
  <c r="C141" i="496"/>
  <c r="B141" i="496"/>
  <c r="C140" i="496"/>
  <c r="C139" i="496"/>
  <c r="B139" i="496"/>
  <c r="C138" i="496"/>
  <c r="B138" i="496"/>
  <c r="C137" i="496"/>
  <c r="B137" i="496"/>
  <c r="C136" i="496"/>
  <c r="B136" i="496"/>
  <c r="C135" i="496"/>
  <c r="B135" i="496"/>
  <c r="C134" i="496"/>
  <c r="B134" i="496"/>
  <c r="C133" i="496"/>
  <c r="B133" i="496"/>
  <c r="C132" i="496"/>
  <c r="B132" i="496"/>
  <c r="C131" i="496"/>
  <c r="B131" i="496"/>
  <c r="C130" i="496"/>
  <c r="B130" i="496"/>
  <c r="C129" i="496"/>
  <c r="B129" i="496"/>
  <c r="C128" i="496"/>
  <c r="B128" i="496"/>
  <c r="C127" i="496"/>
  <c r="B127" i="496"/>
  <c r="C126" i="496"/>
  <c r="B126" i="496"/>
  <c r="C125" i="496"/>
  <c r="B125" i="496"/>
  <c r="C124" i="496"/>
  <c r="C123" i="496"/>
  <c r="B123" i="496"/>
  <c r="C122" i="496"/>
  <c r="C121" i="496"/>
  <c r="B121" i="496"/>
  <c r="C120" i="496"/>
  <c r="B120" i="496"/>
  <c r="C119" i="496"/>
  <c r="B119" i="496"/>
  <c r="C118" i="496"/>
  <c r="B118" i="496"/>
  <c r="C117" i="496"/>
  <c r="B117" i="496"/>
  <c r="C116" i="496"/>
  <c r="B116" i="496"/>
  <c r="C115" i="496"/>
  <c r="B115" i="496"/>
  <c r="C114" i="496"/>
  <c r="B114" i="496"/>
  <c r="C113" i="496"/>
  <c r="B113" i="496"/>
  <c r="C112" i="496"/>
  <c r="B112" i="496"/>
  <c r="C111" i="496"/>
  <c r="C110" i="496"/>
  <c r="B110" i="496"/>
  <c r="C109" i="496"/>
  <c r="C98" i="496"/>
  <c r="C97" i="496"/>
  <c r="B97" i="496"/>
  <c r="C96" i="496"/>
  <c r="E84" i="496"/>
  <c r="C84" i="496"/>
  <c r="B84" i="496"/>
  <c r="E83" i="496"/>
  <c r="C83" i="496"/>
  <c r="B83" i="496"/>
  <c r="C82" i="496"/>
  <c r="C76" i="496"/>
  <c r="C75" i="496"/>
  <c r="B75" i="496"/>
  <c r="C74" i="496"/>
  <c r="C68" i="496"/>
  <c r="C67" i="496"/>
  <c r="B67" i="496"/>
  <c r="C66" i="496"/>
  <c r="C62" i="496"/>
  <c r="C61" i="496"/>
  <c r="B61" i="496"/>
  <c r="C60" i="496"/>
  <c r="B60" i="496"/>
  <c r="C59" i="496"/>
  <c r="C58" i="496"/>
  <c r="B58" i="496"/>
  <c r="C57" i="496"/>
  <c r="C56" i="496"/>
  <c r="B56" i="496"/>
  <c r="C55" i="496"/>
  <c r="B55" i="496"/>
  <c r="C54" i="496"/>
  <c r="B54" i="496"/>
  <c r="C53" i="496"/>
  <c r="B53" i="496"/>
  <c r="C52" i="496"/>
  <c r="B52" i="496"/>
  <c r="C51" i="496"/>
  <c r="B51" i="496"/>
  <c r="C50" i="496"/>
  <c r="B50" i="496"/>
  <c r="C49" i="496"/>
  <c r="B49" i="496"/>
  <c r="C48" i="496"/>
  <c r="B48" i="496"/>
  <c r="C47" i="496"/>
  <c r="B47" i="496"/>
  <c r="C46" i="496"/>
  <c r="B46" i="496"/>
  <c r="C45" i="496"/>
  <c r="B45" i="496"/>
  <c r="C44" i="496"/>
  <c r="C43" i="496"/>
  <c r="B43" i="496"/>
  <c r="C42" i="496"/>
  <c r="B42" i="496"/>
  <c r="C41" i="496"/>
  <c r="B41" i="496"/>
  <c r="C40" i="496"/>
  <c r="B40" i="496"/>
  <c r="C39" i="496"/>
  <c r="B39" i="496"/>
  <c r="C38" i="496"/>
  <c r="B38" i="496"/>
  <c r="C37" i="496"/>
  <c r="B37" i="496"/>
  <c r="C36" i="496"/>
  <c r="B36" i="496"/>
  <c r="C35" i="496"/>
  <c r="B35" i="496"/>
  <c r="C34" i="496"/>
  <c r="B34" i="496"/>
  <c r="C33" i="496"/>
  <c r="B33" i="496"/>
  <c r="E32" i="496"/>
  <c r="C32" i="496"/>
  <c r="B32" i="496"/>
  <c r="E31" i="496"/>
  <c r="C31" i="496"/>
  <c r="B31" i="496"/>
  <c r="C30" i="496"/>
  <c r="C29" i="496"/>
  <c r="B29" i="496"/>
  <c r="C28" i="496"/>
  <c r="B28" i="496"/>
  <c r="C27" i="496"/>
  <c r="B27" i="496"/>
  <c r="C26" i="496"/>
  <c r="B26" i="496"/>
  <c r="C25" i="496"/>
  <c r="B25" i="496"/>
  <c r="C24" i="496"/>
  <c r="B24" i="496"/>
  <c r="C23" i="496"/>
  <c r="B23" i="496"/>
  <c r="C22" i="496"/>
  <c r="C21" i="496"/>
  <c r="B21" i="496"/>
  <c r="C20" i="496"/>
  <c r="B20" i="496"/>
  <c r="C19" i="496"/>
  <c r="B19" i="496"/>
  <c r="C18" i="496"/>
  <c r="B18" i="496"/>
  <c r="C17" i="496"/>
  <c r="B17" i="496"/>
  <c r="C16" i="496"/>
  <c r="B16" i="496"/>
  <c r="C15" i="496"/>
  <c r="B15" i="496"/>
  <c r="C14" i="496"/>
  <c r="C13" i="496"/>
  <c r="B13" i="496"/>
  <c r="C12" i="496"/>
  <c r="B12" i="496"/>
  <c r="C11" i="496"/>
  <c r="B11" i="496"/>
  <c r="C10" i="496"/>
  <c r="B10" i="496"/>
  <c r="C9" i="496"/>
  <c r="B9" i="496"/>
  <c r="C8" i="496"/>
  <c r="B8" i="496"/>
  <c r="A7" i="496"/>
  <c r="U6" i="496"/>
  <c r="T6" i="496"/>
  <c r="S6" i="496"/>
  <c r="R6" i="496"/>
  <c r="Q6" i="496"/>
  <c r="P6" i="496"/>
  <c r="O6" i="496"/>
  <c r="N6" i="496"/>
  <c r="M6" i="496"/>
  <c r="L6" i="496"/>
  <c r="K6" i="496"/>
  <c r="J6" i="496"/>
  <c r="I6" i="496"/>
  <c r="H6" i="496"/>
  <c r="G6" i="496"/>
  <c r="F6" i="496"/>
  <c r="C3" i="496"/>
  <c r="B3" i="496"/>
  <c r="B2" i="496"/>
  <c r="B1" i="496"/>
  <c r="B321" i="6" l="1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52" i="65"/>
  <c r="C352" i="65"/>
  <c r="H217" i="2" l="1"/>
  <c r="H215" i="2"/>
  <c r="H203" i="2"/>
  <c r="H201" i="2"/>
  <c r="H36" i="2"/>
  <c r="A5" i="494" l="1"/>
  <c r="A5" i="495"/>
  <c r="C3" i="63"/>
  <c r="C3" i="460"/>
  <c r="C3" i="61"/>
  <c r="C3" i="60"/>
  <c r="C3" i="9"/>
  <c r="B5" i="8"/>
  <c r="B5" i="6"/>
  <c r="E64" i="63" l="1"/>
  <c r="H199" i="2" l="1"/>
  <c r="H198" i="2"/>
  <c r="H197" i="2"/>
  <c r="H214" i="2"/>
  <c r="H213" i="2"/>
  <c r="H212" i="2"/>
  <c r="A62" i="494" l="1"/>
  <c r="A60" i="494"/>
  <c r="A58" i="494"/>
  <c r="A54" i="494"/>
  <c r="A48" i="494"/>
  <c r="A1" i="494"/>
  <c r="A42" i="495"/>
  <c r="B5" i="63" l="1"/>
  <c r="H33" i="2"/>
  <c r="H35" i="2"/>
  <c r="D314" i="2" l="1"/>
  <c r="D312" i="2" l="1"/>
  <c r="D313" i="2"/>
  <c r="C64" i="2" l="1"/>
  <c r="C65" i="2"/>
  <c r="C65" i="499" l="1"/>
  <c r="C65" i="500"/>
  <c r="C65" i="501"/>
  <c r="C65" i="497"/>
  <c r="C65" i="498"/>
  <c r="C65" i="496"/>
  <c r="C64" i="500"/>
  <c r="C64" i="501"/>
  <c r="C64" i="496"/>
  <c r="C64" i="497"/>
  <c r="C64" i="498"/>
  <c r="C64" i="499"/>
  <c r="O6" i="494"/>
  <c r="N6" i="494"/>
  <c r="M6" i="494"/>
  <c r="L6" i="494"/>
  <c r="K6" i="494"/>
  <c r="J6" i="494"/>
  <c r="I6" i="494"/>
  <c r="H6" i="494"/>
  <c r="G6" i="494"/>
  <c r="A3" i="494"/>
  <c r="A2" i="494"/>
  <c r="A73" i="494"/>
  <c r="A72" i="494"/>
  <c r="A71" i="494"/>
  <c r="A70" i="494"/>
  <c r="A69" i="494"/>
  <c r="A68" i="494"/>
  <c r="A66" i="494"/>
  <c r="A65" i="494"/>
  <c r="B59" i="494"/>
  <c r="B55" i="494"/>
  <c r="B52" i="494"/>
  <c r="B51" i="494"/>
  <c r="B50" i="494"/>
  <c r="E49" i="494"/>
  <c r="E48" i="494"/>
  <c r="E43" i="494"/>
  <c r="A40" i="494"/>
  <c r="A37" i="494"/>
  <c r="A35" i="494"/>
  <c r="B34" i="494"/>
  <c r="A33" i="494"/>
  <c r="A29" i="494"/>
  <c r="A27" i="494"/>
  <c r="A21" i="494"/>
  <c r="A13" i="494"/>
  <c r="B12" i="494"/>
  <c r="A7" i="494"/>
  <c r="A2" i="495" l="1"/>
  <c r="A3" i="495"/>
  <c r="A8" i="494"/>
  <c r="A9" i="494" l="1"/>
  <c r="A10" i="494" s="1"/>
  <c r="A11" i="494" s="1"/>
  <c r="A12" i="494" l="1"/>
  <c r="A14" i="494" l="1"/>
  <c r="A16" i="494" s="1"/>
  <c r="A17" i="494" l="1"/>
  <c r="A18" i="494" l="1"/>
  <c r="A19" i="494" s="1"/>
  <c r="A20" i="494" s="1"/>
  <c r="A22" i="494" l="1"/>
  <c r="A23" i="494" s="1"/>
  <c r="A24" i="494" s="1"/>
  <c r="A25" i="494" s="1"/>
  <c r="A26" i="494" s="1"/>
  <c r="A28" i="494" s="1"/>
  <c r="A30" i="494" s="1"/>
  <c r="A31" i="494" s="1"/>
  <c r="A32" i="494" l="1"/>
  <c r="A34" i="494" s="1"/>
  <c r="A36" i="494" s="1"/>
  <c r="A38" i="494" s="1"/>
  <c r="A39" i="494" s="1"/>
  <c r="A41" i="494" s="1"/>
  <c r="A43" i="494" s="1"/>
  <c r="A44" i="494" s="1"/>
  <c r="A45" i="494" s="1"/>
  <c r="A46" i="494" s="1"/>
  <c r="A47" i="494" s="1"/>
  <c r="A49" i="494" s="1"/>
  <c r="A50" i="494" s="1"/>
  <c r="A51" i="494" s="1"/>
  <c r="A52" i="494" s="1"/>
  <c r="A53" i="494" s="1"/>
  <c r="A55" i="494" s="1"/>
  <c r="A56" i="494" l="1"/>
  <c r="A57" i="494" s="1"/>
  <c r="A55" i="493"/>
  <c r="A53" i="493"/>
  <c r="A35" i="493"/>
  <c r="A38" i="493"/>
  <c r="A22" i="493"/>
  <c r="A25" i="493"/>
  <c r="A28" i="493"/>
  <c r="A73" i="63"/>
  <c r="A80" i="63"/>
  <c r="E73" i="63"/>
  <c r="A59" i="494" l="1"/>
  <c r="A61" i="494" s="1"/>
  <c r="A63" i="494" s="1"/>
  <c r="A64" i="494" s="1"/>
  <c r="A67" i="494" s="1"/>
  <c r="A16" i="493" l="1"/>
  <c r="A13" i="493"/>
  <c r="A9" i="493"/>
  <c r="A8" i="493"/>
  <c r="A107" i="493"/>
  <c r="A106" i="493"/>
  <c r="A105" i="493"/>
  <c r="A104" i="493"/>
  <c r="A103" i="493"/>
  <c r="A102" i="493"/>
  <c r="A101" i="493"/>
  <c r="A100" i="493"/>
  <c r="O6" i="493"/>
  <c r="N6" i="493"/>
  <c r="M6" i="493"/>
  <c r="L6" i="493"/>
  <c r="K6" i="493"/>
  <c r="J6" i="493"/>
  <c r="I6" i="493"/>
  <c r="H6" i="493"/>
  <c r="G6" i="493"/>
  <c r="B3" i="493"/>
  <c r="B2" i="493"/>
  <c r="B1" i="493"/>
  <c r="A10" i="493" l="1"/>
  <c r="A35" i="495" l="1"/>
  <c r="A36" i="495"/>
  <c r="A37" i="495"/>
  <c r="A40" i="495"/>
  <c r="A38" i="495"/>
  <c r="A39" i="495"/>
  <c r="A41" i="495"/>
  <c r="A34" i="495"/>
  <c r="A11" i="493"/>
  <c r="A33" i="495" l="1"/>
  <c r="A12" i="493"/>
  <c r="A14" i="493" l="1"/>
  <c r="A15" i="493" l="1"/>
  <c r="A17" i="493" s="1"/>
  <c r="A18" i="493" l="1"/>
  <c r="A19" i="493" l="1"/>
  <c r="A20" i="493" s="1"/>
  <c r="A21" i="493" s="1"/>
  <c r="A23" i="493" s="1"/>
  <c r="A24" i="493" s="1"/>
  <c r="A26" i="493" s="1"/>
  <c r="A27" i="493" s="1"/>
  <c r="A29" i="493" s="1"/>
  <c r="A30" i="493" s="1"/>
  <c r="A31" i="493" s="1"/>
  <c r="A32" i="493" s="1"/>
  <c r="A33" i="493" s="1"/>
  <c r="A34" i="493" s="1"/>
  <c r="A36" i="493" s="1"/>
  <c r="A37" i="493" l="1"/>
  <c r="A39" i="493" s="1"/>
  <c r="A46" i="493" s="1"/>
  <c r="A47" i="493" s="1"/>
  <c r="A48" i="493" s="1"/>
  <c r="A49" i="493" s="1"/>
  <c r="A50" i="493" s="1"/>
  <c r="A51" i="493" s="1"/>
  <c r="A52" i="493" s="1"/>
  <c r="A54" i="493" s="1"/>
  <c r="A56" i="493" s="1"/>
  <c r="A57" i="493" s="1"/>
  <c r="O7" i="281" l="1"/>
  <c r="O6" i="63"/>
  <c r="L31" i="3"/>
  <c r="B140" i="2" l="1"/>
  <c r="B140" i="498" l="1"/>
  <c r="B140" i="499"/>
  <c r="B140" i="500"/>
  <c r="B140" i="501"/>
  <c r="B140" i="497"/>
  <c r="B140" i="496"/>
  <c r="A341" i="65"/>
  <c r="A342" i="65"/>
  <c r="A343" i="65"/>
  <c r="A344" i="65"/>
  <c r="A345" i="65"/>
  <c r="A346" i="65"/>
  <c r="A347" i="65"/>
  <c r="A348" i="65"/>
  <c r="A349" i="65"/>
  <c r="A350" i="65"/>
  <c r="A351" i="65"/>
  <c r="A352" i="65"/>
  <c r="A353" i="65"/>
  <c r="A354" i="65"/>
  <c r="A355" i="65"/>
  <c r="A356" i="65"/>
  <c r="A357" i="65"/>
  <c r="A358" i="65"/>
  <c r="A359" i="65"/>
  <c r="A360" i="65"/>
  <c r="A361" i="65"/>
  <c r="A362" i="65"/>
  <c r="A363" i="65"/>
  <c r="A364" i="65"/>
  <c r="A365" i="65"/>
  <c r="B339" i="65"/>
  <c r="B340" i="65"/>
  <c r="B341" i="65"/>
  <c r="B342" i="65"/>
  <c r="B343" i="65"/>
  <c r="B344" i="65"/>
  <c r="A13" i="63" l="1"/>
  <c r="A20" i="63"/>
  <c r="A26" i="63"/>
  <c r="A28" i="63"/>
  <c r="A32" i="63"/>
  <c r="A34" i="63"/>
  <c r="A36" i="63"/>
  <c r="A39" i="63"/>
  <c r="A44" i="63"/>
  <c r="A50" i="63"/>
  <c r="A54" i="63"/>
  <c r="A60" i="63"/>
  <c r="A62" i="63"/>
  <c r="A84" i="63"/>
  <c r="A85" i="63"/>
  <c r="A86" i="63"/>
  <c r="A87" i="63"/>
  <c r="A88" i="63"/>
  <c r="A93" i="63"/>
  <c r="A95" i="63"/>
  <c r="A96" i="63"/>
  <c r="A97" i="63"/>
  <c r="A98" i="63"/>
  <c r="A99" i="63"/>
  <c r="A100" i="63"/>
  <c r="A101" i="63"/>
  <c r="A102" i="63"/>
  <c r="A103" i="63"/>
  <c r="A104" i="63"/>
  <c r="A105" i="63"/>
  <c r="D361" i="65" l="1"/>
  <c r="C362" i="65"/>
  <c r="C361" i="65"/>
  <c r="C360" i="65"/>
  <c r="C359" i="65"/>
  <c r="C358" i="65"/>
  <c r="C357" i="65"/>
  <c r="C356" i="65"/>
  <c r="C355" i="65"/>
  <c r="C354" i="65"/>
  <c r="C353" i="65"/>
  <c r="C351" i="65"/>
  <c r="C350" i="65"/>
  <c r="C349" i="65"/>
  <c r="C348" i="65"/>
  <c r="C347" i="65"/>
  <c r="C346" i="65"/>
  <c r="C345" i="65"/>
  <c r="B358" i="65"/>
  <c r="B359" i="65"/>
  <c r="B361" i="65"/>
  <c r="B362" i="65"/>
  <c r="B345" i="65"/>
  <c r="B346" i="65"/>
  <c r="B347" i="65"/>
  <c r="B348" i="65"/>
  <c r="B349" i="65"/>
  <c r="B350" i="65"/>
  <c r="B351" i="65"/>
  <c r="B353" i="65"/>
  <c r="B354" i="65"/>
  <c r="B355" i="65"/>
  <c r="B356" i="65"/>
  <c r="B357" i="65"/>
  <c r="C343" i="65"/>
  <c r="D343" i="65"/>
  <c r="E343" i="65" s="1"/>
  <c r="B336" i="65" l="1"/>
  <c r="B335" i="65"/>
  <c r="A24" i="503" s="1"/>
  <c r="A43" i="503" s="1"/>
  <c r="B334" i="65"/>
  <c r="A23" i="503" s="1"/>
  <c r="A42" i="503" s="1"/>
  <c r="B333" i="65"/>
  <c r="A22" i="503" s="1"/>
  <c r="A41" i="503" s="1"/>
  <c r="B332" i="65"/>
  <c r="A21" i="503" s="1"/>
  <c r="A40" i="503" s="1"/>
  <c r="B331" i="65"/>
  <c r="A20" i="503" s="1"/>
  <c r="A39" i="503" s="1"/>
  <c r="B330" i="65"/>
  <c r="A19" i="503" s="1"/>
  <c r="A38" i="503" s="1"/>
  <c r="B329" i="65"/>
  <c r="A18" i="503" s="1"/>
  <c r="A37" i="503" s="1"/>
  <c r="B328" i="65"/>
  <c r="A17" i="503" s="1"/>
  <c r="A36" i="503" s="1"/>
  <c r="B327" i="65"/>
  <c r="A16" i="503" s="1"/>
  <c r="A35" i="503" s="1"/>
  <c r="B326" i="65"/>
  <c r="A15" i="503" s="1"/>
  <c r="A34" i="503" s="1"/>
  <c r="B325" i="65"/>
  <c r="A14" i="503" s="1"/>
  <c r="A33" i="503" s="1"/>
  <c r="B324" i="65"/>
  <c r="A13" i="503" s="1"/>
  <c r="A32" i="503" s="1"/>
  <c r="B323" i="65"/>
  <c r="A12" i="503" s="1"/>
  <c r="A31" i="503" s="1"/>
  <c r="B322" i="65"/>
  <c r="A11" i="503" s="1"/>
  <c r="A30" i="503" s="1"/>
  <c r="B321" i="65"/>
  <c r="A10" i="503" s="1"/>
  <c r="A29" i="503" s="1"/>
  <c r="B344" i="9"/>
  <c r="C344" i="9"/>
  <c r="B337" i="9"/>
  <c r="B338" i="9"/>
  <c r="B339" i="9"/>
  <c r="B340" i="9"/>
  <c r="B341" i="9"/>
  <c r="B337" i="8"/>
  <c r="B338" i="8"/>
  <c r="B339" i="8"/>
  <c r="B340" i="8"/>
  <c r="B341" i="8"/>
  <c r="B337" i="6"/>
  <c r="B338" i="6"/>
  <c r="B339" i="6"/>
  <c r="B340" i="6"/>
  <c r="B341" i="6"/>
  <c r="B336" i="9"/>
  <c r="B336" i="8"/>
  <c r="N7" i="281" l="1"/>
  <c r="N6" i="63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E63" i="2"/>
  <c r="E64" i="2"/>
  <c r="E65" i="2"/>
  <c r="E69" i="2"/>
  <c r="E70" i="2"/>
  <c r="E71" i="2"/>
  <c r="E72" i="2"/>
  <c r="E73" i="2"/>
  <c r="E77" i="2"/>
  <c r="E78" i="2"/>
  <c r="E79" i="2"/>
  <c r="E80" i="2"/>
  <c r="E81" i="2"/>
  <c r="E85" i="2"/>
  <c r="E86" i="2"/>
  <c r="E87" i="2"/>
  <c r="E88" i="2"/>
  <c r="E89" i="2"/>
  <c r="E90" i="2"/>
  <c r="E91" i="2"/>
  <c r="E92" i="2"/>
  <c r="E93" i="2"/>
  <c r="E94" i="2"/>
  <c r="E95" i="2"/>
  <c r="E99" i="2"/>
  <c r="E100" i="2"/>
  <c r="E101" i="2"/>
  <c r="E102" i="2"/>
  <c r="E103" i="2"/>
  <c r="E104" i="2"/>
  <c r="E105" i="2"/>
  <c r="E106" i="2"/>
  <c r="E107" i="2"/>
  <c r="E108" i="2"/>
  <c r="E336" i="2" l="1"/>
  <c r="E337" i="2"/>
  <c r="E332" i="2"/>
  <c r="E326" i="2"/>
  <c r="E333" i="2"/>
  <c r="E321" i="2"/>
  <c r="E327" i="2"/>
  <c r="E325" i="2"/>
  <c r="E328" i="2"/>
  <c r="E334" i="2"/>
  <c r="E322" i="2"/>
  <c r="E324" i="2"/>
  <c r="E329" i="2"/>
  <c r="E335" i="2"/>
  <c r="E330" i="2"/>
  <c r="E323" i="2"/>
  <c r="E331" i="2"/>
  <c r="A33" i="3"/>
  <c r="B77" i="281" l="1"/>
  <c r="B71" i="281"/>
  <c r="B65" i="281"/>
  <c r="B59" i="281"/>
  <c r="B53" i="281"/>
  <c r="B52" i="281"/>
  <c r="B94" i="281" s="1"/>
  <c r="B51" i="281"/>
  <c r="B93" i="281" s="1"/>
  <c r="B50" i="281"/>
  <c r="B92" i="281" s="1"/>
  <c r="B35" i="281"/>
  <c r="B73" i="281" s="1"/>
  <c r="B115" i="281" s="1"/>
  <c r="B29" i="281"/>
  <c r="B67" i="281" s="1"/>
  <c r="B109" i="281" s="1"/>
  <c r="B38" i="281"/>
  <c r="B76" i="281" s="1"/>
  <c r="B118" i="281" s="1"/>
  <c r="B37" i="281"/>
  <c r="B75" i="281" s="1"/>
  <c r="B117" i="281" s="1"/>
  <c r="B36" i="281"/>
  <c r="B74" i="281" s="1"/>
  <c r="B116" i="281" s="1"/>
  <c r="B32" i="281"/>
  <c r="B70" i="281" s="1"/>
  <c r="B112" i="281" s="1"/>
  <c r="B31" i="281"/>
  <c r="B69" i="281" s="1"/>
  <c r="B111" i="281" s="1"/>
  <c r="B30" i="281"/>
  <c r="B68" i="281" s="1"/>
  <c r="B110" i="281" s="1"/>
  <c r="B23" i="281"/>
  <c r="B61" i="281" s="1"/>
  <c r="B103" i="281" s="1"/>
  <c r="B17" i="281"/>
  <c r="B55" i="281" s="1"/>
  <c r="B97" i="281" s="1"/>
  <c r="B11" i="281"/>
  <c r="A10" i="281"/>
  <c r="A16" i="281"/>
  <c r="A22" i="281"/>
  <c r="A34" i="281"/>
  <c r="A40" i="281"/>
  <c r="A46" i="281"/>
  <c r="A48" i="281"/>
  <c r="A54" i="281"/>
  <c r="A60" i="281"/>
  <c r="A66" i="281"/>
  <c r="A72" i="281"/>
  <c r="A78" i="281"/>
  <c r="A84" i="281"/>
  <c r="A88" i="281"/>
  <c r="A90" i="281"/>
  <c r="A124" i="281"/>
  <c r="A9" i="281"/>
  <c r="AY5" i="8"/>
  <c r="AU5" i="8"/>
  <c r="AQ5" i="8"/>
  <c r="A2" i="281"/>
  <c r="A3" i="281"/>
  <c r="A4" i="281"/>
  <c r="A7" i="63"/>
  <c r="A7" i="460"/>
  <c r="A7" i="61"/>
  <c r="A7" i="60"/>
  <c r="A7" i="9"/>
  <c r="A7" i="8"/>
  <c r="A7" i="6"/>
  <c r="A7" i="2"/>
  <c r="A8" i="2"/>
  <c r="A9" i="2"/>
  <c r="A10" i="2"/>
  <c r="A11" i="2"/>
  <c r="A12" i="2"/>
  <c r="A13" i="2"/>
  <c r="A15" i="2"/>
  <c r="A23" i="2"/>
  <c r="A31" i="2"/>
  <c r="A45" i="2"/>
  <c r="A58" i="2"/>
  <c r="A60" i="2"/>
  <c r="A67" i="2"/>
  <c r="A75" i="2"/>
  <c r="A83" i="2"/>
  <c r="A97" i="2"/>
  <c r="A110" i="2"/>
  <c r="A112" i="2"/>
  <c r="A123" i="2"/>
  <c r="A125" i="2"/>
  <c r="A141" i="2"/>
  <c r="A154" i="2"/>
  <c r="A170" i="2"/>
  <c r="A184" i="2"/>
  <c r="A194" i="2"/>
  <c r="A209" i="2"/>
  <c r="A222" i="2"/>
  <c r="A224" i="2"/>
  <c r="A233" i="2"/>
  <c r="A240" i="2"/>
  <c r="A247" i="2"/>
  <c r="A249" i="2"/>
  <c r="A266" i="2"/>
  <c r="A268" i="2"/>
  <c r="A278" i="2"/>
  <c r="A288" i="2"/>
  <c r="A290" i="2"/>
  <c r="A297" i="2"/>
  <c r="A305" i="2"/>
  <c r="A307" i="2"/>
  <c r="A317" i="2"/>
  <c r="A318" i="2"/>
  <c r="A320" i="2"/>
  <c r="A338" i="2"/>
  <c r="A338" i="65" s="1"/>
  <c r="A339" i="2"/>
  <c r="A340" i="2"/>
  <c r="A341" i="2"/>
  <c r="A342" i="2"/>
  <c r="A344" i="2"/>
  <c r="A345" i="2"/>
  <c r="A364" i="2"/>
  <c r="A341" i="501" l="1"/>
  <c r="A341" i="498"/>
  <c r="A341" i="499"/>
  <c r="A341" i="496"/>
  <c r="A341" i="497"/>
  <c r="A341" i="500"/>
  <c r="A307" i="501"/>
  <c r="A307" i="498"/>
  <c r="A307" i="499"/>
  <c r="A307" i="496"/>
  <c r="A307" i="497"/>
  <c r="A307" i="500"/>
  <c r="A266" i="498"/>
  <c r="A266" i="499"/>
  <c r="A266" i="500"/>
  <c r="A266" i="497"/>
  <c r="A266" i="501"/>
  <c r="A266" i="496"/>
  <c r="A194" i="501"/>
  <c r="A194" i="498"/>
  <c r="A194" i="499"/>
  <c r="A194" i="496"/>
  <c r="A194" i="500"/>
  <c r="A194" i="497"/>
  <c r="A125" i="499"/>
  <c r="A125" i="500"/>
  <c r="A125" i="501"/>
  <c r="A125" i="498"/>
  <c r="A125" i="497"/>
  <c r="A125" i="496"/>
  <c r="A45" i="499"/>
  <c r="A45" i="500"/>
  <c r="A45" i="501"/>
  <c r="A45" i="496"/>
  <c r="A45" i="497"/>
  <c r="A45" i="498"/>
  <c r="A305" i="498"/>
  <c r="A305" i="499"/>
  <c r="A305" i="500"/>
  <c r="A305" i="501"/>
  <c r="A305" i="496"/>
  <c r="A305" i="497"/>
  <c r="A249" i="501"/>
  <c r="A249" i="498"/>
  <c r="A249" i="499"/>
  <c r="A249" i="496"/>
  <c r="A249" i="500"/>
  <c r="A249" i="497"/>
  <c r="A184" i="498"/>
  <c r="A184" i="499"/>
  <c r="A184" i="500"/>
  <c r="A184" i="501"/>
  <c r="A184" i="496"/>
  <c r="A184" i="497"/>
  <c r="A123" i="499"/>
  <c r="A123" i="500"/>
  <c r="A123" i="501"/>
  <c r="A123" i="496"/>
  <c r="A123" i="497"/>
  <c r="A123" i="498"/>
  <c r="A31" i="499"/>
  <c r="A31" i="500"/>
  <c r="A31" i="501"/>
  <c r="A31" i="496"/>
  <c r="A31" i="497"/>
  <c r="A31" i="498"/>
  <c r="A13" i="499"/>
  <c r="A13" i="500"/>
  <c r="A13" i="501"/>
  <c r="A13" i="498"/>
  <c r="A13" i="497"/>
  <c r="A13" i="496"/>
  <c r="A340" i="498"/>
  <c r="A340" i="499"/>
  <c r="A340" i="500"/>
  <c r="A340" i="501"/>
  <c r="A340" i="496"/>
  <c r="A340" i="497"/>
  <c r="A297" i="498"/>
  <c r="A297" i="499"/>
  <c r="A297" i="500"/>
  <c r="A297" i="501"/>
  <c r="A297" i="496"/>
  <c r="A297" i="497"/>
  <c r="A247" i="498"/>
  <c r="A247" i="499"/>
  <c r="A247" i="500"/>
  <c r="A247" i="501"/>
  <c r="A247" i="497"/>
  <c r="A247" i="496"/>
  <c r="A112" i="499"/>
  <c r="A112" i="500"/>
  <c r="A112" i="497"/>
  <c r="A112" i="498"/>
  <c r="A112" i="501"/>
  <c r="A112" i="496"/>
  <c r="A12" i="501"/>
  <c r="A12" i="499"/>
  <c r="A12" i="496"/>
  <c r="A12" i="497"/>
  <c r="A12" i="500"/>
  <c r="A12" i="498"/>
  <c r="A339" i="498"/>
  <c r="A339" i="499"/>
  <c r="A339" i="500"/>
  <c r="A339" i="497"/>
  <c r="A339" i="496"/>
  <c r="A339" i="501"/>
  <c r="A338" i="498"/>
  <c r="A338" i="499"/>
  <c r="A338" i="500"/>
  <c r="A338" i="501"/>
  <c r="A338" i="496"/>
  <c r="A338" i="497"/>
  <c r="A290" i="498"/>
  <c r="A290" i="499"/>
  <c r="A290" i="500"/>
  <c r="A290" i="501"/>
  <c r="A290" i="496"/>
  <c r="A290" i="497"/>
  <c r="A240" i="501"/>
  <c r="A240" i="498"/>
  <c r="A240" i="499"/>
  <c r="A240" i="500"/>
  <c r="A240" i="496"/>
  <c r="A240" i="497"/>
  <c r="A75" i="499"/>
  <c r="A75" i="500"/>
  <c r="A75" i="501"/>
  <c r="A75" i="496"/>
  <c r="A75" i="498"/>
  <c r="A75" i="497"/>
  <c r="A11" i="499"/>
  <c r="A11" i="500"/>
  <c r="A11" i="501"/>
  <c r="A11" i="496"/>
  <c r="A11" i="497"/>
  <c r="A11" i="498"/>
  <c r="A233" i="498"/>
  <c r="A233" i="499"/>
  <c r="A233" i="500"/>
  <c r="A233" i="501"/>
  <c r="A233" i="496"/>
  <c r="A233" i="497"/>
  <c r="A67" i="499"/>
  <c r="A67" i="500"/>
  <c r="A67" i="501"/>
  <c r="A67" i="496"/>
  <c r="A67" i="498"/>
  <c r="A67" i="497"/>
  <c r="A10" i="499"/>
  <c r="A10" i="500"/>
  <c r="A10" i="501"/>
  <c r="A10" i="497"/>
  <c r="A10" i="498"/>
  <c r="A10" i="496"/>
  <c r="A320" i="500"/>
  <c r="A320" i="501"/>
  <c r="A320" i="498"/>
  <c r="A320" i="499"/>
  <c r="A320" i="496"/>
  <c r="A320" i="497"/>
  <c r="A288" i="500"/>
  <c r="A288" i="501"/>
  <c r="A288" i="498"/>
  <c r="A288" i="496"/>
  <c r="A288" i="497"/>
  <c r="A288" i="499"/>
  <c r="A224" i="498"/>
  <c r="A224" i="499"/>
  <c r="A224" i="500"/>
  <c r="A224" i="501"/>
  <c r="A224" i="496"/>
  <c r="A224" i="497"/>
  <c r="A170" i="498"/>
  <c r="A170" i="499"/>
  <c r="A170" i="500"/>
  <c r="A170" i="501"/>
  <c r="A170" i="497"/>
  <c r="A170" i="496"/>
  <c r="A110" i="501"/>
  <c r="A110" i="499"/>
  <c r="A110" i="496"/>
  <c r="A110" i="497"/>
  <c r="A110" i="500"/>
  <c r="A110" i="498"/>
  <c r="A60" i="499"/>
  <c r="A60" i="500"/>
  <c r="A60" i="497"/>
  <c r="A60" i="498"/>
  <c r="A60" i="496"/>
  <c r="A60" i="501"/>
  <c r="A23" i="500"/>
  <c r="A23" i="501"/>
  <c r="A23" i="496"/>
  <c r="A23" i="499"/>
  <c r="A23" i="497"/>
  <c r="A23" i="498"/>
  <c r="A9" i="500"/>
  <c r="A9" i="501"/>
  <c r="A9" i="496"/>
  <c r="A9" i="499"/>
  <c r="A9" i="497"/>
  <c r="A9" i="498"/>
  <c r="A318" i="500"/>
  <c r="A318" i="501"/>
  <c r="A318" i="498"/>
  <c r="A318" i="499"/>
  <c r="A318" i="496"/>
  <c r="A318" i="497"/>
  <c r="A278" i="498"/>
  <c r="A278" i="499"/>
  <c r="A278" i="500"/>
  <c r="A278" i="501"/>
  <c r="A278" i="497"/>
  <c r="A278" i="496"/>
  <c r="A222" i="501"/>
  <c r="A222" i="498"/>
  <c r="A222" i="499"/>
  <c r="A222" i="496"/>
  <c r="A222" i="497"/>
  <c r="A222" i="500"/>
  <c r="A154" i="498"/>
  <c r="A154" i="499"/>
  <c r="A154" i="500"/>
  <c r="A154" i="501"/>
  <c r="A154" i="497"/>
  <c r="A154" i="496"/>
  <c r="A97" i="499"/>
  <c r="A97" i="500"/>
  <c r="A97" i="501"/>
  <c r="A97" i="498"/>
  <c r="A97" i="497"/>
  <c r="A97" i="496"/>
  <c r="A58" i="499"/>
  <c r="A58" i="500"/>
  <c r="A58" i="501"/>
  <c r="A58" i="498"/>
  <c r="A58" i="496"/>
  <c r="A58" i="497"/>
  <c r="A15" i="500"/>
  <c r="A15" i="501"/>
  <c r="A15" i="496"/>
  <c r="A15" i="499"/>
  <c r="A15" i="497"/>
  <c r="A15" i="498"/>
  <c r="A8" i="499"/>
  <c r="A8" i="500"/>
  <c r="A8" i="501"/>
  <c r="A8" i="496"/>
  <c r="A8" i="498"/>
  <c r="A8" i="497"/>
  <c r="A344" i="498"/>
  <c r="A344" i="499"/>
  <c r="A344" i="500"/>
  <c r="A344" i="501"/>
  <c r="A344" i="497"/>
  <c r="A344" i="496"/>
  <c r="A317" i="498"/>
  <c r="A317" i="499"/>
  <c r="A317" i="500"/>
  <c r="A317" i="501"/>
  <c r="A317" i="496"/>
  <c r="A317" i="497"/>
  <c r="A268" i="499"/>
  <c r="A268" i="500"/>
  <c r="A268" i="501"/>
  <c r="A268" i="496"/>
  <c r="A268" i="498"/>
  <c r="A268" i="497"/>
  <c r="A209" i="498"/>
  <c r="A209" i="499"/>
  <c r="A209" i="500"/>
  <c r="A209" i="501"/>
  <c r="A209" i="496"/>
  <c r="A209" i="497"/>
  <c r="A141" i="498"/>
  <c r="A141" i="499"/>
  <c r="A141" i="500"/>
  <c r="A141" i="501"/>
  <c r="A141" i="496"/>
  <c r="A141" i="497"/>
  <c r="A83" i="499"/>
  <c r="A83" i="500"/>
  <c r="A83" i="501"/>
  <c r="A83" i="498"/>
  <c r="A83" i="496"/>
  <c r="A83" i="497"/>
  <c r="A10" i="6"/>
  <c r="A9" i="6"/>
  <c r="A15" i="6"/>
  <c r="A8" i="8"/>
  <c r="A13" i="6"/>
  <c r="A110" i="60"/>
  <c r="A23" i="6"/>
  <c r="A58" i="8"/>
  <c r="A83" i="6"/>
  <c r="A307" i="6"/>
  <c r="A266" i="8"/>
  <c r="A45" i="8"/>
  <c r="A305" i="8"/>
  <c r="A184" i="6"/>
  <c r="A123" i="6"/>
  <c r="A247" i="8"/>
  <c r="A290" i="8"/>
  <c r="A240" i="6"/>
  <c r="A67" i="6"/>
  <c r="A344" i="9"/>
  <c r="A341" i="6"/>
  <c r="A341" i="9"/>
  <c r="A341" i="8"/>
  <c r="A340" i="9"/>
  <c r="A340" i="8"/>
  <c r="A340" i="6"/>
  <c r="A338" i="6"/>
  <c r="A338" i="9"/>
  <c r="A338" i="8"/>
  <c r="A339" i="8"/>
  <c r="A339" i="6"/>
  <c r="A339" i="9"/>
  <c r="A110" i="8"/>
  <c r="A11" i="281"/>
  <c r="A317" i="65"/>
  <c r="A317" i="61"/>
  <c r="A318" i="61"/>
  <c r="A317" i="9"/>
  <c r="A317" i="6"/>
  <c r="A317" i="8"/>
  <c r="A344" i="6"/>
  <c r="A344" i="8"/>
  <c r="A288" i="65"/>
  <c r="A288" i="61"/>
  <c r="A288" i="60"/>
  <c r="A288" i="460"/>
  <c r="A288" i="9"/>
  <c r="A288" i="6"/>
  <c r="A288" i="8"/>
  <c r="A222" i="460"/>
  <c r="A222" i="65"/>
  <c r="A222" i="61"/>
  <c r="A222" i="60"/>
  <c r="A222" i="9"/>
  <c r="A222" i="6"/>
  <c r="A222" i="8"/>
  <c r="A11" i="65"/>
  <c r="A11" i="60"/>
  <c r="A11" i="61"/>
  <c r="A11" i="460"/>
  <c r="A11" i="9"/>
  <c r="A11" i="8"/>
  <c r="A112" i="65"/>
  <c r="A112" i="61"/>
  <c r="A112" i="460"/>
  <c r="A112" i="60"/>
  <c r="A112" i="9"/>
  <c r="A112" i="8"/>
  <c r="A141" i="65"/>
  <c r="A141" i="60"/>
  <c r="A141" i="61"/>
  <c r="A141" i="460"/>
  <c r="A141" i="9"/>
  <c r="A141" i="6"/>
  <c r="A307" i="65"/>
  <c r="A307" i="460"/>
  <c r="A307" i="61"/>
  <c r="A307" i="60"/>
  <c r="A307" i="9"/>
  <c r="A307" i="8"/>
  <c r="A278" i="65"/>
  <c r="A278" i="460"/>
  <c r="A278" i="61"/>
  <c r="A278" i="60"/>
  <c r="A278" i="9"/>
  <c r="A278" i="8"/>
  <c r="A268" i="65"/>
  <c r="A268" i="60"/>
  <c r="A268" i="460"/>
  <c r="A268" i="61"/>
  <c r="A268" i="9"/>
  <c r="A268" i="8"/>
  <c r="A290" i="65"/>
  <c r="A290" i="460"/>
  <c r="A290" i="61"/>
  <c r="A290" i="60"/>
  <c r="A290" i="9"/>
  <c r="A75" i="65"/>
  <c r="A75" i="61"/>
  <c r="A75" i="460"/>
  <c r="A75" i="60"/>
  <c r="A75" i="9"/>
  <c r="A75" i="8"/>
  <c r="A67" i="65"/>
  <c r="A67" i="61"/>
  <c r="A67" i="9"/>
  <c r="A67" i="60"/>
  <c r="A67" i="460"/>
  <c r="A67" i="8"/>
  <c r="A297" i="65"/>
  <c r="A297" i="460"/>
  <c r="A297" i="60"/>
  <c r="A297" i="61"/>
  <c r="A297" i="9"/>
  <c r="A297" i="6"/>
  <c r="A125" i="65"/>
  <c r="A125" i="460"/>
  <c r="A125" i="61"/>
  <c r="A125" i="60"/>
  <c r="A125" i="9"/>
  <c r="A125" i="8"/>
  <c r="A125" i="6"/>
  <c r="A8" i="65"/>
  <c r="A8" i="61"/>
  <c r="A8" i="460"/>
  <c r="A8" i="60"/>
  <c r="A8" i="9"/>
  <c r="A8" i="6"/>
  <c r="A320" i="65"/>
  <c r="A320" i="9"/>
  <c r="A320" i="6"/>
  <c r="A320" i="8"/>
  <c r="A249" i="65"/>
  <c r="A249" i="460"/>
  <c r="A249" i="61"/>
  <c r="A249" i="60"/>
  <c r="A249" i="9"/>
  <c r="A249" i="6"/>
  <c r="A249" i="8"/>
  <c r="A233" i="65"/>
  <c r="A233" i="460"/>
  <c r="A233" i="61"/>
  <c r="A233" i="60"/>
  <c r="A233" i="9"/>
  <c r="A233" i="6"/>
  <c r="A233" i="8"/>
  <c r="A209" i="65"/>
  <c r="A209" i="460"/>
  <c r="A209" i="61"/>
  <c r="A209" i="60"/>
  <c r="A209" i="9"/>
  <c r="A209" i="6"/>
  <c r="A209" i="8"/>
  <c r="A110" i="65"/>
  <c r="A110" i="460"/>
  <c r="A110" i="61"/>
  <c r="A110" i="9"/>
  <c r="A110" i="6"/>
  <c r="A268" i="6"/>
  <c r="A12" i="65"/>
  <c r="A12" i="61"/>
  <c r="A12" i="60"/>
  <c r="A12" i="460"/>
  <c r="A12" i="9"/>
  <c r="A12" i="6"/>
  <c r="A343" i="6"/>
  <c r="A343" i="8"/>
  <c r="A305" i="65"/>
  <c r="A305" i="460"/>
  <c r="A305" i="61"/>
  <c r="A305" i="60"/>
  <c r="A305" i="9"/>
  <c r="A305" i="6"/>
  <c r="A194" i="65"/>
  <c r="A194" i="460"/>
  <c r="A194" i="61"/>
  <c r="A194" i="60"/>
  <c r="A194" i="9"/>
  <c r="A194" i="6"/>
  <c r="A224" i="65"/>
  <c r="A224" i="460"/>
  <c r="A224" i="61"/>
  <c r="A224" i="9"/>
  <c r="A224" i="60"/>
  <c r="A224" i="8"/>
  <c r="A184" i="65"/>
  <c r="A184" i="460"/>
  <c r="A184" i="9"/>
  <c r="A184" i="61"/>
  <c r="A184" i="60"/>
  <c r="A184" i="8"/>
  <c r="A123" i="65"/>
  <c r="A123" i="460"/>
  <c r="A123" i="61"/>
  <c r="A123" i="60"/>
  <c r="A123" i="9"/>
  <c r="A123" i="8"/>
  <c r="A83" i="65"/>
  <c r="A83" i="61"/>
  <c r="A83" i="9"/>
  <c r="A83" i="460"/>
  <c r="A83" i="60"/>
  <c r="A83" i="8"/>
  <c r="A58" i="65"/>
  <c r="A58" i="460"/>
  <c r="A58" i="9"/>
  <c r="A58" i="61"/>
  <c r="A58" i="60"/>
  <c r="A224" i="6"/>
  <c r="A58" i="6"/>
  <c r="A11" i="6"/>
  <c r="A141" i="8"/>
  <c r="A266" i="65"/>
  <c r="A266" i="460"/>
  <c r="A266" i="60"/>
  <c r="A266" i="61"/>
  <c r="A266" i="9"/>
  <c r="A266" i="6"/>
  <c r="A97" i="65"/>
  <c r="A97" i="460"/>
  <c r="A97" i="61"/>
  <c r="A97" i="60"/>
  <c r="A97" i="9"/>
  <c r="A97" i="8"/>
  <c r="A97" i="6"/>
  <c r="A60" i="65"/>
  <c r="A60" i="460"/>
  <c r="A60" i="61"/>
  <c r="A60" i="60"/>
  <c r="A60" i="9"/>
  <c r="A60" i="8"/>
  <c r="A60" i="6"/>
  <c r="A45" i="65"/>
  <c r="A45" i="460"/>
  <c r="A45" i="61"/>
  <c r="A45" i="60"/>
  <c r="A45" i="9"/>
  <c r="A45" i="6"/>
  <c r="A194" i="8"/>
  <c r="A240" i="65"/>
  <c r="A240" i="61"/>
  <c r="A240" i="460"/>
  <c r="A240" i="9"/>
  <c r="A240" i="60"/>
  <c r="A240" i="8"/>
  <c r="A318" i="65"/>
  <c r="A318" i="9"/>
  <c r="A318" i="6"/>
  <c r="A247" i="65"/>
  <c r="A247" i="460"/>
  <c r="A247" i="61"/>
  <c r="A247" i="60"/>
  <c r="A247" i="9"/>
  <c r="A247" i="6"/>
  <c r="A170" i="65"/>
  <c r="A170" i="460"/>
  <c r="A170" i="61"/>
  <c r="A170" i="60"/>
  <c r="A170" i="9"/>
  <c r="A170" i="8"/>
  <c r="A170" i="6"/>
  <c r="A154" i="65"/>
  <c r="A154" i="60"/>
  <c r="A154" i="61"/>
  <c r="A154" i="460"/>
  <c r="A154" i="9"/>
  <c r="A154" i="8"/>
  <c r="A154" i="6"/>
  <c r="A31" i="460"/>
  <c r="A31" i="65"/>
  <c r="A31" i="61"/>
  <c r="A31" i="9"/>
  <c r="A31" i="60"/>
  <c r="A31" i="8"/>
  <c r="A31" i="6"/>
  <c r="A290" i="6"/>
  <c r="A278" i="6"/>
  <c r="A112" i="6"/>
  <c r="A75" i="6"/>
  <c r="A318" i="8"/>
  <c r="A297" i="8"/>
  <c r="A12" i="8"/>
  <c r="A10" i="65"/>
  <c r="A10" i="460"/>
  <c r="A10" i="61"/>
  <c r="A10" i="9"/>
  <c r="A10" i="60"/>
  <c r="A10" i="8"/>
  <c r="A23" i="65"/>
  <c r="A23" i="460"/>
  <c r="A23" i="61"/>
  <c r="A23" i="60"/>
  <c r="A23" i="9"/>
  <c r="A23" i="8"/>
  <c r="A15" i="65"/>
  <c r="A15" i="61"/>
  <c r="A15" i="9"/>
  <c r="A15" i="8"/>
  <c r="A9" i="65"/>
  <c r="A9" i="460"/>
  <c r="A9" i="61"/>
  <c r="A9" i="9"/>
  <c r="A9" i="8"/>
  <c r="A9" i="60"/>
  <c r="A13" i="460"/>
  <c r="A13" i="65"/>
  <c r="A13" i="61"/>
  <c r="A13" i="9"/>
  <c r="A13" i="60"/>
  <c r="A13" i="8"/>
  <c r="A8" i="63"/>
  <c r="A9" i="63" s="1"/>
  <c r="A10" i="63" s="1"/>
  <c r="A11" i="63" l="1"/>
  <c r="A12" i="281"/>
  <c r="A95" i="281"/>
  <c r="A13" i="281"/>
  <c r="A96" i="281" l="1"/>
  <c r="A14" i="281"/>
  <c r="A15" i="281" l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101" i="281" l="1"/>
  <c r="A102" i="281"/>
  <c r="A17" i="281"/>
  <c r="B194" i="65"/>
  <c r="C193" i="65"/>
  <c r="C192" i="65"/>
  <c r="B192" i="65"/>
  <c r="C191" i="65"/>
  <c r="B191" i="65"/>
  <c r="C190" i="65"/>
  <c r="B190" i="65"/>
  <c r="C189" i="65"/>
  <c r="B189" i="65"/>
  <c r="C188" i="65"/>
  <c r="B188" i="65"/>
  <c r="C187" i="65"/>
  <c r="B187" i="65"/>
  <c r="C186" i="65"/>
  <c r="B186" i="65"/>
  <c r="B185" i="65"/>
  <c r="B184" i="65"/>
  <c r="C183" i="65"/>
  <c r="C182" i="65"/>
  <c r="B182" i="65"/>
  <c r="C181" i="65"/>
  <c r="B181" i="65"/>
  <c r="C180" i="65"/>
  <c r="B180" i="65"/>
  <c r="C179" i="65"/>
  <c r="B179" i="65"/>
  <c r="C178" i="65"/>
  <c r="B178" i="65"/>
  <c r="C177" i="65"/>
  <c r="B177" i="65"/>
  <c r="C176" i="65"/>
  <c r="B176" i="65"/>
  <c r="C175" i="65"/>
  <c r="B175" i="65"/>
  <c r="C174" i="65"/>
  <c r="B174" i="65"/>
  <c r="C173" i="65"/>
  <c r="B173" i="65"/>
  <c r="C172" i="65"/>
  <c r="B172" i="65"/>
  <c r="B171" i="65"/>
  <c r="E194" i="460"/>
  <c r="B194" i="460"/>
  <c r="C193" i="460"/>
  <c r="C192" i="460"/>
  <c r="B192" i="460"/>
  <c r="C191" i="460"/>
  <c r="B191" i="460"/>
  <c r="C190" i="460"/>
  <c r="B190" i="460"/>
  <c r="C189" i="460"/>
  <c r="B189" i="460"/>
  <c r="C188" i="460"/>
  <c r="B188" i="460"/>
  <c r="C187" i="460"/>
  <c r="B187" i="460"/>
  <c r="C186" i="460"/>
  <c r="B186" i="460"/>
  <c r="E185" i="460"/>
  <c r="B185" i="460"/>
  <c r="E184" i="460"/>
  <c r="B184" i="460"/>
  <c r="C183" i="460"/>
  <c r="C182" i="460"/>
  <c r="B182" i="460"/>
  <c r="C181" i="460"/>
  <c r="B181" i="460"/>
  <c r="C180" i="460"/>
  <c r="B180" i="460"/>
  <c r="C179" i="460"/>
  <c r="B179" i="460"/>
  <c r="C178" i="460"/>
  <c r="B178" i="460"/>
  <c r="C177" i="460"/>
  <c r="B177" i="460"/>
  <c r="C176" i="460"/>
  <c r="B176" i="460"/>
  <c r="C175" i="460"/>
  <c r="B175" i="460"/>
  <c r="C174" i="460"/>
  <c r="B174" i="460"/>
  <c r="C173" i="460"/>
  <c r="B173" i="460"/>
  <c r="C172" i="460"/>
  <c r="B172" i="460"/>
  <c r="E171" i="460"/>
  <c r="B171" i="460"/>
  <c r="E194" i="61"/>
  <c r="B194" i="61"/>
  <c r="C193" i="61"/>
  <c r="C192" i="61"/>
  <c r="B192" i="61"/>
  <c r="C191" i="61"/>
  <c r="B191" i="61"/>
  <c r="C190" i="61"/>
  <c r="B190" i="61"/>
  <c r="C189" i="61"/>
  <c r="B189" i="61"/>
  <c r="C188" i="61"/>
  <c r="B188" i="61"/>
  <c r="C187" i="61"/>
  <c r="B187" i="61"/>
  <c r="C186" i="61"/>
  <c r="B186" i="61"/>
  <c r="E185" i="61"/>
  <c r="B185" i="61"/>
  <c r="E184" i="61"/>
  <c r="B184" i="61"/>
  <c r="C183" i="61"/>
  <c r="C182" i="61"/>
  <c r="B182" i="61"/>
  <c r="C181" i="61"/>
  <c r="B181" i="61"/>
  <c r="C180" i="61"/>
  <c r="B180" i="61"/>
  <c r="C179" i="61"/>
  <c r="B179" i="61"/>
  <c r="C178" i="61"/>
  <c r="B178" i="61"/>
  <c r="C177" i="61"/>
  <c r="B177" i="61"/>
  <c r="C176" i="61"/>
  <c r="B176" i="61"/>
  <c r="C175" i="61"/>
  <c r="B175" i="61"/>
  <c r="C174" i="61"/>
  <c r="B174" i="61"/>
  <c r="C173" i="61"/>
  <c r="B173" i="61"/>
  <c r="C172" i="61"/>
  <c r="B172" i="61"/>
  <c r="E171" i="61"/>
  <c r="B171" i="61"/>
  <c r="E194" i="60"/>
  <c r="B194" i="60"/>
  <c r="C193" i="60"/>
  <c r="C192" i="60"/>
  <c r="B192" i="60"/>
  <c r="C191" i="60"/>
  <c r="B191" i="60"/>
  <c r="C190" i="60"/>
  <c r="B190" i="60"/>
  <c r="C189" i="60"/>
  <c r="B189" i="60"/>
  <c r="C188" i="60"/>
  <c r="B188" i="60"/>
  <c r="C187" i="60"/>
  <c r="B187" i="60"/>
  <c r="C186" i="60"/>
  <c r="B186" i="60"/>
  <c r="E185" i="60"/>
  <c r="B185" i="60"/>
  <c r="E184" i="60"/>
  <c r="B184" i="60"/>
  <c r="C183" i="60"/>
  <c r="C182" i="60"/>
  <c r="B182" i="60"/>
  <c r="C181" i="60"/>
  <c r="B181" i="60"/>
  <c r="C180" i="60"/>
  <c r="B180" i="60"/>
  <c r="C179" i="60"/>
  <c r="B179" i="60"/>
  <c r="C178" i="60"/>
  <c r="B178" i="60"/>
  <c r="C177" i="60"/>
  <c r="B177" i="60"/>
  <c r="C176" i="60"/>
  <c r="B176" i="60"/>
  <c r="C175" i="60"/>
  <c r="B175" i="60"/>
  <c r="C174" i="60"/>
  <c r="B174" i="60"/>
  <c r="C173" i="60"/>
  <c r="B173" i="60"/>
  <c r="C172" i="60"/>
  <c r="B172" i="60"/>
  <c r="E171" i="60"/>
  <c r="B171" i="60"/>
  <c r="B194" i="9"/>
  <c r="C193" i="9"/>
  <c r="C192" i="9"/>
  <c r="B192" i="9"/>
  <c r="C191" i="9"/>
  <c r="B191" i="9"/>
  <c r="C190" i="9"/>
  <c r="B190" i="9"/>
  <c r="C189" i="9"/>
  <c r="B189" i="9"/>
  <c r="C188" i="9"/>
  <c r="B188" i="9"/>
  <c r="C187" i="9"/>
  <c r="B187" i="9"/>
  <c r="C186" i="9"/>
  <c r="B186" i="9"/>
  <c r="B185" i="9"/>
  <c r="B184" i="9"/>
  <c r="C183" i="9"/>
  <c r="C182" i="9"/>
  <c r="B182" i="9"/>
  <c r="C181" i="9"/>
  <c r="B181" i="9"/>
  <c r="C180" i="9"/>
  <c r="B180" i="9"/>
  <c r="C179" i="9"/>
  <c r="B179" i="9"/>
  <c r="C178" i="9"/>
  <c r="B178" i="9"/>
  <c r="C177" i="9"/>
  <c r="B177" i="9"/>
  <c r="C176" i="9"/>
  <c r="B176" i="9"/>
  <c r="C175" i="9"/>
  <c r="B175" i="9"/>
  <c r="C174" i="9"/>
  <c r="B174" i="9"/>
  <c r="C173" i="9"/>
  <c r="B173" i="9"/>
  <c r="C172" i="9"/>
  <c r="B172" i="9"/>
  <c r="B171" i="9"/>
  <c r="C194" i="8"/>
  <c r="B194" i="8"/>
  <c r="C193" i="8"/>
  <c r="C192" i="8"/>
  <c r="B192" i="8"/>
  <c r="C191" i="8"/>
  <c r="B191" i="8"/>
  <c r="C190" i="8"/>
  <c r="B190" i="8"/>
  <c r="C189" i="8"/>
  <c r="B189" i="8"/>
  <c r="C188" i="8"/>
  <c r="B188" i="8"/>
  <c r="C187" i="8"/>
  <c r="B187" i="8"/>
  <c r="C186" i="8"/>
  <c r="B186" i="8"/>
  <c r="C185" i="8"/>
  <c r="B185" i="8"/>
  <c r="C184" i="8"/>
  <c r="B184" i="8"/>
  <c r="C183" i="8"/>
  <c r="C182" i="8"/>
  <c r="B182" i="8"/>
  <c r="C181" i="8"/>
  <c r="B181" i="8"/>
  <c r="C180" i="8"/>
  <c r="B180" i="8"/>
  <c r="C179" i="8"/>
  <c r="B179" i="8"/>
  <c r="C178" i="8"/>
  <c r="B178" i="8"/>
  <c r="C177" i="8"/>
  <c r="B177" i="8"/>
  <c r="C176" i="8"/>
  <c r="B176" i="8"/>
  <c r="C175" i="8"/>
  <c r="B175" i="8"/>
  <c r="C174" i="8"/>
  <c r="B174" i="8"/>
  <c r="C173" i="8"/>
  <c r="B173" i="8"/>
  <c r="C172" i="8"/>
  <c r="B172" i="8"/>
  <c r="C171" i="8"/>
  <c r="B171" i="8"/>
  <c r="C193" i="6"/>
  <c r="C192" i="6"/>
  <c r="B192" i="6"/>
  <c r="C191" i="6"/>
  <c r="B191" i="6"/>
  <c r="C190" i="6"/>
  <c r="B190" i="6"/>
  <c r="C189" i="6"/>
  <c r="B189" i="6"/>
  <c r="C188" i="6"/>
  <c r="B188" i="6"/>
  <c r="C187" i="6"/>
  <c r="B187" i="6"/>
  <c r="C186" i="6"/>
  <c r="B186" i="6"/>
  <c r="E185" i="6"/>
  <c r="C185" i="6"/>
  <c r="B185" i="6"/>
  <c r="E184" i="6"/>
  <c r="C184" i="6"/>
  <c r="B184" i="6"/>
  <c r="C183" i="6"/>
  <c r="C182" i="6"/>
  <c r="B182" i="6"/>
  <c r="C181" i="6"/>
  <c r="B181" i="6"/>
  <c r="C180" i="6"/>
  <c r="B180" i="6"/>
  <c r="C179" i="6"/>
  <c r="B179" i="6"/>
  <c r="C178" i="6"/>
  <c r="B178" i="6"/>
  <c r="C177" i="6"/>
  <c r="B177" i="6"/>
  <c r="C176" i="6"/>
  <c r="B176" i="6"/>
  <c r="C175" i="6"/>
  <c r="B175" i="6"/>
  <c r="C174" i="6"/>
  <c r="B174" i="6"/>
  <c r="C173" i="6"/>
  <c r="B173" i="6"/>
  <c r="C172" i="6"/>
  <c r="B172" i="6"/>
  <c r="E171" i="6"/>
  <c r="C171" i="6"/>
  <c r="B171" i="6"/>
  <c r="B194" i="6"/>
  <c r="C194" i="6"/>
  <c r="E194" i="6"/>
  <c r="B195" i="6"/>
  <c r="C195" i="6"/>
  <c r="E195" i="6"/>
  <c r="B196" i="6"/>
  <c r="C196" i="6"/>
  <c r="B197" i="6"/>
  <c r="C197" i="6"/>
  <c r="B198" i="6"/>
  <c r="C198" i="6"/>
  <c r="B199" i="6"/>
  <c r="C199" i="6"/>
  <c r="B200" i="6"/>
  <c r="C200" i="6"/>
  <c r="B201" i="6"/>
  <c r="C201" i="6"/>
  <c r="B202" i="6"/>
  <c r="C202" i="6"/>
  <c r="B203" i="6"/>
  <c r="C203" i="6"/>
  <c r="B204" i="6"/>
  <c r="C204" i="6"/>
  <c r="B205" i="6"/>
  <c r="C205" i="6"/>
  <c r="B206" i="6"/>
  <c r="C206" i="6"/>
  <c r="B207" i="6"/>
  <c r="C207" i="6"/>
  <c r="C208" i="6"/>
  <c r="B209" i="6"/>
  <c r="C209" i="6"/>
  <c r="E209" i="6"/>
  <c r="B210" i="6"/>
  <c r="C210" i="6"/>
  <c r="E210" i="6"/>
  <c r="B211" i="6"/>
  <c r="C211" i="6"/>
  <c r="B212" i="6"/>
  <c r="C212" i="6"/>
  <c r="B213" i="6"/>
  <c r="C213" i="6"/>
  <c r="B214" i="6"/>
  <c r="C214" i="6"/>
  <c r="B215" i="6"/>
  <c r="C215" i="6"/>
  <c r="B216" i="6"/>
  <c r="C216" i="6"/>
  <c r="B217" i="6"/>
  <c r="C217" i="6"/>
  <c r="B218" i="6"/>
  <c r="C218" i="6"/>
  <c r="B219" i="6"/>
  <c r="C219" i="6"/>
  <c r="B220" i="6"/>
  <c r="C220" i="6"/>
  <c r="B183" i="2"/>
  <c r="B193" i="2"/>
  <c r="B208" i="2"/>
  <c r="B221" i="2"/>
  <c r="B183" i="498" l="1"/>
  <c r="B183" i="499"/>
  <c r="B183" i="500"/>
  <c r="B183" i="501"/>
  <c r="B183" i="497"/>
  <c r="B183" i="496"/>
  <c r="B221" i="499"/>
  <c r="B221" i="500"/>
  <c r="B221" i="501"/>
  <c r="B221" i="496"/>
  <c r="B221" i="498"/>
  <c r="B221" i="497"/>
  <c r="B208" i="498"/>
  <c r="B208" i="499"/>
  <c r="B208" i="500"/>
  <c r="B208" i="497"/>
  <c r="B208" i="496"/>
  <c r="B208" i="501"/>
  <c r="B193" i="499"/>
  <c r="B193" i="500"/>
  <c r="B193" i="501"/>
  <c r="B193" i="498"/>
  <c r="B193" i="496"/>
  <c r="B193" i="497"/>
  <c r="B183" i="6"/>
  <c r="B193" i="9"/>
  <c r="B193" i="65"/>
  <c r="B183" i="9"/>
  <c r="B193" i="8"/>
  <c r="B183" i="60"/>
  <c r="B183" i="61"/>
  <c r="B183" i="460"/>
  <c r="B183" i="8"/>
  <c r="B183" i="65"/>
  <c r="B193" i="60"/>
  <c r="B193" i="61"/>
  <c r="B193" i="460"/>
  <c r="B208" i="6"/>
  <c r="B193" i="6"/>
  <c r="B117" i="65"/>
  <c r="C117" i="65"/>
  <c r="B117" i="460"/>
  <c r="C117" i="460"/>
  <c r="B117" i="61"/>
  <c r="C117" i="61"/>
  <c r="B117" i="60"/>
  <c r="C117" i="60"/>
  <c r="B117" i="9"/>
  <c r="C117" i="9"/>
  <c r="B117" i="8"/>
  <c r="C117" i="8"/>
  <c r="B117" i="6"/>
  <c r="C117" i="6"/>
  <c r="B116" i="65"/>
  <c r="C116" i="65"/>
  <c r="B116" i="460"/>
  <c r="C116" i="460"/>
  <c r="B116" i="61"/>
  <c r="C116" i="61"/>
  <c r="B116" i="60"/>
  <c r="C116" i="60"/>
  <c r="B116" i="9"/>
  <c r="C116" i="9"/>
  <c r="B116" i="8"/>
  <c r="C116" i="8"/>
  <c r="B116" i="6"/>
  <c r="C116" i="6"/>
  <c r="B118" i="65"/>
  <c r="C118" i="65"/>
  <c r="B118" i="460"/>
  <c r="C118" i="460"/>
  <c r="B118" i="61"/>
  <c r="C118" i="61"/>
  <c r="B118" i="60"/>
  <c r="C118" i="60"/>
  <c r="B118" i="9"/>
  <c r="C118" i="9"/>
  <c r="B118" i="8"/>
  <c r="C118" i="8"/>
  <c r="B118" i="6"/>
  <c r="C118" i="6"/>
  <c r="B115" i="65"/>
  <c r="C115" i="65"/>
  <c r="B115" i="460"/>
  <c r="C115" i="460"/>
  <c r="B115" i="61"/>
  <c r="C115" i="61"/>
  <c r="B115" i="60"/>
  <c r="C115" i="60"/>
  <c r="B115" i="9"/>
  <c r="C115" i="9"/>
  <c r="B115" i="8"/>
  <c r="C115" i="8"/>
  <c r="B115" i="6"/>
  <c r="C115" i="6"/>
  <c r="B114" i="65"/>
  <c r="C114" i="65"/>
  <c r="B114" i="460"/>
  <c r="C114" i="460"/>
  <c r="B114" i="61"/>
  <c r="C114" i="61"/>
  <c r="B114" i="60"/>
  <c r="C114" i="60"/>
  <c r="B114" i="9"/>
  <c r="C114" i="9"/>
  <c r="B114" i="8"/>
  <c r="C114" i="8"/>
  <c r="B114" i="6"/>
  <c r="C114" i="6"/>
  <c r="B84" i="460"/>
  <c r="B30" i="2" l="1"/>
  <c r="B30" i="499" l="1"/>
  <c r="B30" i="500"/>
  <c r="B30" i="501"/>
  <c r="B30" i="496"/>
  <c r="B30" i="497"/>
  <c r="B30" i="498"/>
  <c r="A28" i="281"/>
  <c r="B64" i="2"/>
  <c r="B65" i="2"/>
  <c r="F86" i="2"/>
  <c r="G86" i="2"/>
  <c r="H86" i="2"/>
  <c r="I86" i="2"/>
  <c r="J86" i="2"/>
  <c r="F87" i="2"/>
  <c r="G87" i="2"/>
  <c r="H87" i="2"/>
  <c r="I87" i="2"/>
  <c r="J87" i="2"/>
  <c r="F88" i="2"/>
  <c r="G88" i="2"/>
  <c r="H88" i="2"/>
  <c r="I88" i="2"/>
  <c r="J88" i="2"/>
  <c r="F89" i="2"/>
  <c r="G89" i="2"/>
  <c r="H89" i="2"/>
  <c r="I89" i="2"/>
  <c r="J89" i="2"/>
  <c r="F90" i="2"/>
  <c r="G90" i="2"/>
  <c r="H90" i="2"/>
  <c r="I90" i="2"/>
  <c r="J90" i="2"/>
  <c r="F91" i="2"/>
  <c r="G91" i="2"/>
  <c r="H91" i="2"/>
  <c r="I91" i="2"/>
  <c r="J91" i="2"/>
  <c r="F92" i="2"/>
  <c r="G92" i="2"/>
  <c r="H92" i="2"/>
  <c r="I92" i="2"/>
  <c r="J92" i="2"/>
  <c r="F93" i="2"/>
  <c r="G93" i="2"/>
  <c r="H93" i="2"/>
  <c r="I93" i="2"/>
  <c r="J93" i="2"/>
  <c r="F94" i="2"/>
  <c r="G94" i="2"/>
  <c r="H94" i="2"/>
  <c r="I94" i="2"/>
  <c r="J94" i="2"/>
  <c r="F95" i="2"/>
  <c r="G95" i="2"/>
  <c r="H95" i="2"/>
  <c r="I95" i="2"/>
  <c r="J95" i="2"/>
  <c r="J85" i="2"/>
  <c r="I85" i="2"/>
  <c r="H85" i="2"/>
  <c r="G85" i="2"/>
  <c r="F85" i="2"/>
  <c r="F78" i="2"/>
  <c r="G78" i="2"/>
  <c r="H78" i="2"/>
  <c r="I78" i="2"/>
  <c r="J78" i="2"/>
  <c r="F79" i="2"/>
  <c r="G79" i="2"/>
  <c r="H79" i="2"/>
  <c r="I79" i="2"/>
  <c r="J79" i="2"/>
  <c r="F80" i="2"/>
  <c r="G80" i="2"/>
  <c r="H80" i="2"/>
  <c r="I80" i="2"/>
  <c r="J80" i="2"/>
  <c r="F81" i="2"/>
  <c r="G81" i="2"/>
  <c r="H81" i="2"/>
  <c r="I81" i="2"/>
  <c r="J81" i="2"/>
  <c r="J77" i="2"/>
  <c r="I77" i="2"/>
  <c r="H77" i="2"/>
  <c r="G77" i="2"/>
  <c r="F77" i="2"/>
  <c r="C86" i="2"/>
  <c r="C87" i="2"/>
  <c r="C88" i="2"/>
  <c r="C89" i="2"/>
  <c r="C90" i="2"/>
  <c r="C91" i="2"/>
  <c r="C92" i="2"/>
  <c r="C93" i="2"/>
  <c r="C94" i="2"/>
  <c r="C95" i="2"/>
  <c r="C85" i="2"/>
  <c r="C78" i="2"/>
  <c r="C79" i="2"/>
  <c r="C80" i="2"/>
  <c r="C81" i="2"/>
  <c r="B96" i="2"/>
  <c r="B78" i="2"/>
  <c r="B79" i="2"/>
  <c r="B80" i="2"/>
  <c r="B81" i="2"/>
  <c r="B85" i="2"/>
  <c r="B86" i="2"/>
  <c r="B87" i="2"/>
  <c r="B88" i="2"/>
  <c r="B89" i="2"/>
  <c r="B90" i="2"/>
  <c r="B91" i="2"/>
  <c r="B92" i="2"/>
  <c r="B93" i="2"/>
  <c r="B94" i="2"/>
  <c r="B95" i="2"/>
  <c r="B77" i="2"/>
  <c r="B38" i="65"/>
  <c r="C38" i="65"/>
  <c r="B38" i="460"/>
  <c r="C38" i="460"/>
  <c r="B38" i="61"/>
  <c r="C38" i="61"/>
  <c r="B38" i="60"/>
  <c r="C38" i="60"/>
  <c r="B38" i="9"/>
  <c r="C38" i="9"/>
  <c r="B38" i="8"/>
  <c r="C38" i="8"/>
  <c r="B38" i="6"/>
  <c r="C38" i="6"/>
  <c r="B37" i="65"/>
  <c r="C37" i="65"/>
  <c r="B37" i="460"/>
  <c r="C37" i="460"/>
  <c r="B37" i="61"/>
  <c r="C37" i="61"/>
  <c r="B37" i="60"/>
  <c r="C37" i="60"/>
  <c r="B37" i="9"/>
  <c r="C37" i="9"/>
  <c r="B37" i="8"/>
  <c r="C37" i="8"/>
  <c r="B37" i="6"/>
  <c r="C37" i="6"/>
  <c r="B36" i="65"/>
  <c r="C36" i="65"/>
  <c r="B36" i="460"/>
  <c r="C36" i="460"/>
  <c r="B36" i="61"/>
  <c r="C36" i="61"/>
  <c r="B36" i="60"/>
  <c r="C36" i="60"/>
  <c r="B36" i="9"/>
  <c r="C36" i="9"/>
  <c r="B36" i="8"/>
  <c r="C36" i="8"/>
  <c r="B36" i="6"/>
  <c r="C36" i="6"/>
  <c r="B35" i="65"/>
  <c r="C35" i="65"/>
  <c r="B35" i="460"/>
  <c r="C35" i="460"/>
  <c r="B35" i="61"/>
  <c r="C35" i="61"/>
  <c r="B35" i="60"/>
  <c r="C35" i="60"/>
  <c r="B35" i="9"/>
  <c r="C35" i="9"/>
  <c r="B35" i="8"/>
  <c r="C35" i="8"/>
  <c r="B35" i="6"/>
  <c r="C35" i="6"/>
  <c r="B34" i="65"/>
  <c r="C34" i="65"/>
  <c r="B34" i="460"/>
  <c r="C34" i="460"/>
  <c r="B34" i="61"/>
  <c r="C34" i="61"/>
  <c r="B34" i="60"/>
  <c r="C34" i="60"/>
  <c r="B34" i="9"/>
  <c r="C34" i="9"/>
  <c r="B34" i="8"/>
  <c r="C34" i="8"/>
  <c r="B34" i="6"/>
  <c r="C34" i="6"/>
  <c r="B29" i="65"/>
  <c r="C29" i="65"/>
  <c r="B29" i="460"/>
  <c r="C29" i="460"/>
  <c r="B29" i="61"/>
  <c r="C29" i="61"/>
  <c r="B29" i="60"/>
  <c r="C29" i="60"/>
  <c r="B29" i="9"/>
  <c r="C29" i="9"/>
  <c r="B29" i="8"/>
  <c r="C29" i="8"/>
  <c r="B29" i="6"/>
  <c r="C29" i="6"/>
  <c r="B28" i="65"/>
  <c r="C28" i="65"/>
  <c r="B28" i="460"/>
  <c r="C28" i="460"/>
  <c r="B28" i="61"/>
  <c r="C28" i="61"/>
  <c r="B28" i="60"/>
  <c r="C28" i="60"/>
  <c r="B28" i="9"/>
  <c r="C28" i="9"/>
  <c r="B28" i="8"/>
  <c r="C28" i="8"/>
  <c r="B28" i="6"/>
  <c r="C28" i="6"/>
  <c r="B27" i="65"/>
  <c r="C27" i="65"/>
  <c r="B27" i="460"/>
  <c r="C27" i="460"/>
  <c r="B27" i="61"/>
  <c r="C27" i="61"/>
  <c r="B27" i="60"/>
  <c r="C27" i="60"/>
  <c r="B27" i="9"/>
  <c r="C27" i="9"/>
  <c r="B27" i="8"/>
  <c r="C27" i="8"/>
  <c r="B27" i="6"/>
  <c r="C27" i="6"/>
  <c r="B26" i="65"/>
  <c r="C26" i="65"/>
  <c r="B26" i="460"/>
  <c r="C26" i="460"/>
  <c r="B26" i="61"/>
  <c r="C26" i="61"/>
  <c r="B26" i="60"/>
  <c r="C26" i="60"/>
  <c r="B26" i="9"/>
  <c r="C26" i="9"/>
  <c r="B26" i="8"/>
  <c r="C26" i="8"/>
  <c r="B26" i="6"/>
  <c r="C26" i="6"/>
  <c r="B44" i="2"/>
  <c r="F65" i="2"/>
  <c r="G65" i="2"/>
  <c r="H65" i="2"/>
  <c r="I65" i="2"/>
  <c r="J65" i="2"/>
  <c r="G63" i="2"/>
  <c r="F63" i="2"/>
  <c r="B20" i="3"/>
  <c r="B89" i="499" l="1"/>
  <c r="B89" i="500"/>
  <c r="B89" i="501"/>
  <c r="B89" i="498"/>
  <c r="B89" i="497"/>
  <c r="B89" i="496"/>
  <c r="B81" i="499"/>
  <c r="B81" i="500"/>
  <c r="B81" i="501"/>
  <c r="B81" i="496"/>
  <c r="B81" i="497"/>
  <c r="B81" i="498"/>
  <c r="C81" i="499"/>
  <c r="C81" i="500"/>
  <c r="C81" i="501"/>
  <c r="C81" i="496"/>
  <c r="C81" i="497"/>
  <c r="C81" i="498"/>
  <c r="C88" i="499"/>
  <c r="C88" i="500"/>
  <c r="C88" i="497"/>
  <c r="C88" i="496"/>
  <c r="C88" i="498"/>
  <c r="C88" i="501"/>
  <c r="B65" i="499"/>
  <c r="B65" i="500"/>
  <c r="B65" i="497"/>
  <c r="B65" i="496"/>
  <c r="B65" i="498"/>
  <c r="B65" i="501"/>
  <c r="B88" i="501"/>
  <c r="B88" i="499"/>
  <c r="B88" i="496"/>
  <c r="B88" i="500"/>
  <c r="B88" i="497"/>
  <c r="B88" i="498"/>
  <c r="C95" i="499"/>
  <c r="C95" i="500"/>
  <c r="C95" i="501"/>
  <c r="C95" i="496"/>
  <c r="C95" i="497"/>
  <c r="C95" i="498"/>
  <c r="B64" i="499"/>
  <c r="B64" i="500"/>
  <c r="B64" i="501"/>
  <c r="B64" i="496"/>
  <c r="B64" i="497"/>
  <c r="B64" i="498"/>
  <c r="B95" i="499"/>
  <c r="B95" i="500"/>
  <c r="B95" i="501"/>
  <c r="B95" i="496"/>
  <c r="B95" i="497"/>
  <c r="B95" i="498"/>
  <c r="B80" i="500"/>
  <c r="B80" i="501"/>
  <c r="B80" i="496"/>
  <c r="B80" i="497"/>
  <c r="B80" i="499"/>
  <c r="B80" i="498"/>
  <c r="C80" i="501"/>
  <c r="C80" i="499"/>
  <c r="C80" i="496"/>
  <c r="C80" i="497"/>
  <c r="C80" i="498"/>
  <c r="C80" i="500"/>
  <c r="C94" i="499"/>
  <c r="C94" i="500"/>
  <c r="C94" i="501"/>
  <c r="C94" i="498"/>
  <c r="C94" i="496"/>
  <c r="C94" i="497"/>
  <c r="C87" i="499"/>
  <c r="C87" i="500"/>
  <c r="C87" i="501"/>
  <c r="C87" i="498"/>
  <c r="C87" i="497"/>
  <c r="C87" i="496"/>
  <c r="B44" i="499"/>
  <c r="B44" i="500"/>
  <c r="B44" i="501"/>
  <c r="B44" i="498"/>
  <c r="B44" i="496"/>
  <c r="B44" i="497"/>
  <c r="B94" i="499"/>
  <c r="B94" i="500"/>
  <c r="B94" i="501"/>
  <c r="B94" i="497"/>
  <c r="B94" i="498"/>
  <c r="B94" i="496"/>
  <c r="B87" i="499"/>
  <c r="B87" i="500"/>
  <c r="B87" i="501"/>
  <c r="B87" i="497"/>
  <c r="B87" i="498"/>
  <c r="B87" i="496"/>
  <c r="B79" i="499"/>
  <c r="B79" i="500"/>
  <c r="B79" i="501"/>
  <c r="B79" i="496"/>
  <c r="B79" i="497"/>
  <c r="B79" i="498"/>
  <c r="C79" i="499"/>
  <c r="C79" i="500"/>
  <c r="C79" i="501"/>
  <c r="C79" i="496"/>
  <c r="C79" i="497"/>
  <c r="C79" i="498"/>
  <c r="C93" i="501"/>
  <c r="C93" i="499"/>
  <c r="C93" i="496"/>
  <c r="C93" i="497"/>
  <c r="C93" i="498"/>
  <c r="C93" i="500"/>
  <c r="C86" i="501"/>
  <c r="C86" i="499"/>
  <c r="C86" i="496"/>
  <c r="C86" i="500"/>
  <c r="C86" i="497"/>
  <c r="C86" i="498"/>
  <c r="B93" i="500"/>
  <c r="B93" i="501"/>
  <c r="B93" i="496"/>
  <c r="B93" i="497"/>
  <c r="B93" i="498"/>
  <c r="B93" i="499"/>
  <c r="B86" i="500"/>
  <c r="B86" i="501"/>
  <c r="B86" i="499"/>
  <c r="B86" i="496"/>
  <c r="B86" i="497"/>
  <c r="B86" i="498"/>
  <c r="B78" i="499"/>
  <c r="B78" i="500"/>
  <c r="B78" i="496"/>
  <c r="B78" i="497"/>
  <c r="B78" i="501"/>
  <c r="B78" i="498"/>
  <c r="C78" i="499"/>
  <c r="C78" i="500"/>
  <c r="C78" i="501"/>
  <c r="C78" i="497"/>
  <c r="C78" i="498"/>
  <c r="C78" i="496"/>
  <c r="C92" i="499"/>
  <c r="C92" i="500"/>
  <c r="C92" i="501"/>
  <c r="C92" i="496"/>
  <c r="C92" i="497"/>
  <c r="C92" i="498"/>
  <c r="B92" i="499"/>
  <c r="B92" i="500"/>
  <c r="B92" i="501"/>
  <c r="B92" i="496"/>
  <c r="B92" i="498"/>
  <c r="B92" i="497"/>
  <c r="B85" i="499"/>
  <c r="B85" i="500"/>
  <c r="B85" i="501"/>
  <c r="B85" i="496"/>
  <c r="B85" i="498"/>
  <c r="B85" i="497"/>
  <c r="B96" i="499"/>
  <c r="B96" i="500"/>
  <c r="B96" i="497"/>
  <c r="B96" i="501"/>
  <c r="B96" i="498"/>
  <c r="B96" i="496"/>
  <c r="C85" i="499"/>
  <c r="C85" i="500"/>
  <c r="C85" i="501"/>
  <c r="C85" i="496"/>
  <c r="C85" i="497"/>
  <c r="C85" i="498"/>
  <c r="C91" i="499"/>
  <c r="C91" i="500"/>
  <c r="C91" i="501"/>
  <c r="C91" i="497"/>
  <c r="C91" i="498"/>
  <c r="C91" i="496"/>
  <c r="B77" i="499"/>
  <c r="B77" i="500"/>
  <c r="B77" i="501"/>
  <c r="B77" i="496"/>
  <c r="B77" i="497"/>
  <c r="B77" i="498"/>
  <c r="B91" i="499"/>
  <c r="B91" i="500"/>
  <c r="B91" i="497"/>
  <c r="B91" i="498"/>
  <c r="B91" i="496"/>
  <c r="B91" i="501"/>
  <c r="C90" i="500"/>
  <c r="C90" i="501"/>
  <c r="C90" i="496"/>
  <c r="C90" i="497"/>
  <c r="C90" i="498"/>
  <c r="C90" i="499"/>
  <c r="B90" i="499"/>
  <c r="B90" i="500"/>
  <c r="B90" i="501"/>
  <c r="B90" i="496"/>
  <c r="B90" i="497"/>
  <c r="B90" i="498"/>
  <c r="C89" i="499"/>
  <c r="C89" i="500"/>
  <c r="C89" i="501"/>
  <c r="C89" i="498"/>
  <c r="C89" i="496"/>
  <c r="C89" i="497"/>
  <c r="B92" i="460"/>
  <c r="C91" i="8"/>
  <c r="C94" i="65"/>
  <c r="B65" i="60"/>
  <c r="C65" i="8"/>
  <c r="C88" i="8"/>
  <c r="C95" i="60"/>
  <c r="C94" i="61"/>
  <c r="C93" i="60"/>
  <c r="C92" i="65"/>
  <c r="C65" i="460"/>
  <c r="B92" i="60"/>
  <c r="C91" i="65"/>
  <c r="C90" i="6"/>
  <c r="C89" i="61"/>
  <c r="C91" i="61"/>
  <c r="C91" i="460"/>
  <c r="B92" i="8"/>
  <c r="C88" i="9"/>
  <c r="C93" i="460"/>
  <c r="C88" i="60"/>
  <c r="C93" i="6"/>
  <c r="C93" i="8"/>
  <c r="B65" i="9"/>
  <c r="C93" i="61"/>
  <c r="B89" i="8"/>
  <c r="B93" i="65"/>
  <c r="B89" i="9"/>
  <c r="B92" i="61"/>
  <c r="C65" i="9"/>
  <c r="C65" i="60"/>
  <c r="B93" i="6"/>
  <c r="C65" i="61"/>
  <c r="C65" i="65"/>
  <c r="C65" i="6"/>
  <c r="C92" i="6"/>
  <c r="B90" i="60"/>
  <c r="B92" i="6"/>
  <c r="B89" i="65"/>
  <c r="B65" i="6"/>
  <c r="B93" i="460"/>
  <c r="B65" i="65"/>
  <c r="C95" i="8"/>
  <c r="B89" i="60"/>
  <c r="B89" i="61"/>
  <c r="B65" i="61"/>
  <c r="C95" i="61"/>
  <c r="B89" i="460"/>
  <c r="B91" i="9"/>
  <c r="B95" i="65"/>
  <c r="B65" i="8"/>
  <c r="B65" i="460"/>
  <c r="B89" i="6"/>
  <c r="C90" i="460"/>
  <c r="B92" i="65"/>
  <c r="B91" i="65"/>
  <c r="C95" i="460"/>
  <c r="C94" i="8"/>
  <c r="C91" i="6"/>
  <c r="B95" i="6"/>
  <c r="B95" i="460"/>
  <c r="C94" i="460"/>
  <c r="B90" i="61"/>
  <c r="B91" i="8"/>
  <c r="B95" i="8"/>
  <c r="C90" i="8"/>
  <c r="B92" i="9"/>
  <c r="B95" i="9"/>
  <c r="B90" i="8"/>
  <c r="B95" i="60"/>
  <c r="B91" i="460"/>
  <c r="B95" i="61"/>
  <c r="C94" i="6"/>
  <c r="B94" i="61"/>
  <c r="B90" i="6"/>
  <c r="B90" i="65"/>
  <c r="C89" i="60"/>
  <c r="B90" i="9"/>
  <c r="B93" i="61"/>
  <c r="B94" i="8"/>
  <c r="B90" i="460"/>
  <c r="B93" i="9"/>
  <c r="C88" i="61"/>
  <c r="C88" i="460"/>
  <c r="C91" i="60"/>
  <c r="B93" i="60"/>
  <c r="C89" i="8"/>
  <c r="C89" i="460"/>
  <c r="C88" i="65"/>
  <c r="B91" i="60"/>
  <c r="C94" i="9"/>
  <c r="C88" i="6"/>
  <c r="C89" i="9"/>
  <c r="C89" i="65"/>
  <c r="C94" i="60"/>
  <c r="B88" i="65"/>
  <c r="B91" i="6"/>
  <c r="B91" i="61"/>
  <c r="B88" i="60"/>
  <c r="C91" i="9"/>
  <c r="B93" i="8"/>
  <c r="C89" i="6"/>
  <c r="B94" i="6"/>
  <c r="B94" i="460"/>
  <c r="B88" i="6"/>
  <c r="B88" i="61"/>
  <c r="C90" i="65"/>
  <c r="B88" i="8"/>
  <c r="B88" i="460"/>
  <c r="C92" i="60"/>
  <c r="B94" i="9"/>
  <c r="B94" i="65"/>
  <c r="B88" i="9"/>
  <c r="C92" i="61"/>
  <c r="C90" i="61"/>
  <c r="B94" i="60"/>
  <c r="C92" i="8"/>
  <c r="C92" i="460"/>
  <c r="C95" i="9"/>
  <c r="C93" i="9"/>
  <c r="C90" i="9"/>
  <c r="C95" i="65"/>
  <c r="C93" i="65"/>
  <c r="C92" i="9"/>
  <c r="C95" i="6"/>
  <c r="C90" i="60"/>
  <c r="B52" i="63" l="1"/>
  <c r="D317" i="65"/>
  <c r="B313" i="2" l="1"/>
  <c r="B314" i="2"/>
  <c r="B315" i="2"/>
  <c r="B312" i="2"/>
  <c r="C314" i="65"/>
  <c r="C314" i="460"/>
  <c r="C314" i="61"/>
  <c r="C314" i="60"/>
  <c r="C314" i="9"/>
  <c r="C314" i="8"/>
  <c r="C314" i="6"/>
  <c r="B312" i="499" l="1"/>
  <c r="B312" i="500"/>
  <c r="B312" i="501"/>
  <c r="B312" i="498"/>
  <c r="B312" i="496"/>
  <c r="B312" i="497"/>
  <c r="B315" i="500"/>
  <c r="B315" i="501"/>
  <c r="B315" i="498"/>
  <c r="B315" i="496"/>
  <c r="B315" i="497"/>
  <c r="B315" i="499"/>
  <c r="B314" i="498"/>
  <c r="B314" i="499"/>
  <c r="B314" i="500"/>
  <c r="B314" i="501"/>
  <c r="B314" i="496"/>
  <c r="B314" i="497"/>
  <c r="B313" i="498"/>
  <c r="B313" i="499"/>
  <c r="B313" i="500"/>
  <c r="B313" i="497"/>
  <c r="B313" i="496"/>
  <c r="B313" i="501"/>
  <c r="B314" i="61"/>
  <c r="B314" i="460"/>
  <c r="B314" i="6"/>
  <c r="B314" i="8"/>
  <c r="B314" i="60"/>
  <c r="B314" i="9"/>
  <c r="B314" i="65"/>
  <c r="B39" i="65" l="1"/>
  <c r="C39" i="65"/>
  <c r="B39" i="460"/>
  <c r="C39" i="460"/>
  <c r="B39" i="61"/>
  <c r="C39" i="61"/>
  <c r="B39" i="60"/>
  <c r="C39" i="60"/>
  <c r="B39" i="9"/>
  <c r="C39" i="9"/>
  <c r="B39" i="8"/>
  <c r="C39" i="8"/>
  <c r="B39" i="6"/>
  <c r="C39" i="6"/>
  <c r="C316" i="460" l="1"/>
  <c r="C315" i="460"/>
  <c r="B315" i="460"/>
  <c r="C313" i="460"/>
  <c r="B313" i="460"/>
  <c r="C312" i="460"/>
  <c r="B312" i="460"/>
  <c r="C311" i="460"/>
  <c r="B311" i="460"/>
  <c r="C310" i="460"/>
  <c r="B310" i="460"/>
  <c r="C309" i="460"/>
  <c r="B309" i="460"/>
  <c r="E308" i="460"/>
  <c r="B308" i="460"/>
  <c r="E307" i="460"/>
  <c r="B307" i="460"/>
  <c r="C306" i="460"/>
  <c r="E305" i="460"/>
  <c r="B305" i="460"/>
  <c r="C304" i="460"/>
  <c r="C303" i="460"/>
  <c r="B303" i="460"/>
  <c r="C302" i="460"/>
  <c r="B302" i="460"/>
  <c r="C301" i="460"/>
  <c r="B301" i="460"/>
  <c r="C300" i="460"/>
  <c r="B300" i="460"/>
  <c r="C299" i="460"/>
  <c r="B299" i="460"/>
  <c r="E298" i="460"/>
  <c r="B298" i="460"/>
  <c r="E297" i="460"/>
  <c r="B297" i="460"/>
  <c r="C296" i="460"/>
  <c r="C295" i="460"/>
  <c r="B295" i="460"/>
  <c r="C294" i="460"/>
  <c r="B294" i="460"/>
  <c r="C293" i="460"/>
  <c r="B293" i="460"/>
  <c r="E292" i="460"/>
  <c r="B292" i="460"/>
  <c r="E291" i="460"/>
  <c r="B291" i="460"/>
  <c r="E290" i="460"/>
  <c r="B290" i="460"/>
  <c r="C289" i="460"/>
  <c r="E288" i="460"/>
  <c r="B288" i="460"/>
  <c r="C287" i="460"/>
  <c r="C286" i="460"/>
  <c r="B286" i="460"/>
  <c r="C285" i="460"/>
  <c r="B285" i="460"/>
  <c r="C284" i="460"/>
  <c r="B284" i="460"/>
  <c r="C283" i="460"/>
  <c r="B283" i="460"/>
  <c r="C282" i="460"/>
  <c r="B282" i="460"/>
  <c r="C281" i="460"/>
  <c r="B281" i="460"/>
  <c r="C280" i="460"/>
  <c r="B280" i="460"/>
  <c r="E279" i="460"/>
  <c r="B279" i="460"/>
  <c r="E278" i="460"/>
  <c r="B278" i="460"/>
  <c r="C277" i="460"/>
  <c r="C276" i="460"/>
  <c r="B276" i="460"/>
  <c r="C275" i="460"/>
  <c r="B275" i="460"/>
  <c r="C274" i="460"/>
  <c r="B274" i="460"/>
  <c r="C273" i="460"/>
  <c r="B273" i="460"/>
  <c r="C272" i="460"/>
  <c r="B272" i="460"/>
  <c r="C271" i="460"/>
  <c r="B271" i="460"/>
  <c r="E270" i="460"/>
  <c r="B270" i="460"/>
  <c r="E269" i="460"/>
  <c r="B269" i="460"/>
  <c r="E268" i="460"/>
  <c r="B268" i="460"/>
  <c r="C267" i="460"/>
  <c r="E266" i="460"/>
  <c r="B266" i="460"/>
  <c r="C265" i="460"/>
  <c r="C264" i="460"/>
  <c r="B264" i="460"/>
  <c r="C263" i="460"/>
  <c r="B263" i="460"/>
  <c r="C262" i="460"/>
  <c r="B262" i="460"/>
  <c r="C261" i="460"/>
  <c r="B261" i="460"/>
  <c r="C260" i="460"/>
  <c r="B260" i="460"/>
  <c r="C259" i="460"/>
  <c r="B259" i="460"/>
  <c r="C258" i="460"/>
  <c r="B258" i="460"/>
  <c r="C257" i="460"/>
  <c r="B257" i="460"/>
  <c r="C256" i="460"/>
  <c r="B256" i="460"/>
  <c r="C255" i="460"/>
  <c r="B255" i="460"/>
  <c r="C254" i="460"/>
  <c r="B254" i="460"/>
  <c r="C253" i="460"/>
  <c r="B253" i="460"/>
  <c r="C252" i="460"/>
  <c r="B252" i="460"/>
  <c r="C251" i="460"/>
  <c r="B251" i="460"/>
  <c r="E250" i="460"/>
  <c r="B250" i="460"/>
  <c r="E249" i="460"/>
  <c r="B249" i="460"/>
  <c r="C248" i="460"/>
  <c r="E247" i="460"/>
  <c r="B247" i="460"/>
  <c r="C246" i="460"/>
  <c r="C245" i="460"/>
  <c r="B245" i="460"/>
  <c r="C244" i="460"/>
  <c r="B244" i="460"/>
  <c r="C243" i="460"/>
  <c r="B243" i="460"/>
  <c r="C242" i="460"/>
  <c r="B242" i="460"/>
  <c r="E241" i="460"/>
  <c r="B241" i="460"/>
  <c r="E240" i="460"/>
  <c r="B240" i="460"/>
  <c r="C239" i="460"/>
  <c r="C238" i="460"/>
  <c r="B238" i="460"/>
  <c r="C237" i="460"/>
  <c r="B237" i="460"/>
  <c r="C236" i="460"/>
  <c r="B236" i="460"/>
  <c r="C235" i="460"/>
  <c r="B235" i="460"/>
  <c r="E234" i="460"/>
  <c r="B234" i="460"/>
  <c r="E233" i="460"/>
  <c r="B233" i="460"/>
  <c r="C232" i="460"/>
  <c r="C231" i="460"/>
  <c r="B231" i="460"/>
  <c r="C230" i="460"/>
  <c r="B230" i="460"/>
  <c r="C229" i="460"/>
  <c r="B229" i="460"/>
  <c r="C228" i="460"/>
  <c r="B228" i="460"/>
  <c r="C227" i="460"/>
  <c r="B227" i="460"/>
  <c r="E226" i="460"/>
  <c r="B226" i="460"/>
  <c r="E225" i="460"/>
  <c r="B225" i="460"/>
  <c r="E224" i="460"/>
  <c r="B224" i="460"/>
  <c r="C223" i="460"/>
  <c r="E222" i="460"/>
  <c r="B222" i="460"/>
  <c r="C221" i="460"/>
  <c r="C220" i="460"/>
  <c r="B220" i="460"/>
  <c r="C219" i="460"/>
  <c r="B219" i="460"/>
  <c r="C218" i="460"/>
  <c r="B218" i="460"/>
  <c r="C217" i="460"/>
  <c r="B217" i="460"/>
  <c r="C216" i="460"/>
  <c r="B216" i="460"/>
  <c r="C215" i="460"/>
  <c r="B215" i="460"/>
  <c r="C214" i="460"/>
  <c r="B214" i="460"/>
  <c r="C213" i="460"/>
  <c r="B213" i="460"/>
  <c r="C212" i="460"/>
  <c r="B212" i="460"/>
  <c r="C211" i="460"/>
  <c r="B211" i="460"/>
  <c r="E210" i="460"/>
  <c r="B210" i="460"/>
  <c r="E209" i="460"/>
  <c r="B209" i="460"/>
  <c r="C208" i="460"/>
  <c r="C207" i="460"/>
  <c r="B207" i="460"/>
  <c r="C206" i="460"/>
  <c r="B206" i="460"/>
  <c r="C205" i="460"/>
  <c r="B205" i="460"/>
  <c r="C204" i="460"/>
  <c r="B204" i="460"/>
  <c r="C203" i="460"/>
  <c r="B203" i="460"/>
  <c r="C202" i="460"/>
  <c r="B202" i="460"/>
  <c r="C201" i="460"/>
  <c r="B201" i="460"/>
  <c r="C200" i="460"/>
  <c r="B200" i="460"/>
  <c r="C199" i="460"/>
  <c r="B199" i="460"/>
  <c r="C198" i="460"/>
  <c r="B198" i="460"/>
  <c r="C197" i="460"/>
  <c r="B197" i="460"/>
  <c r="C196" i="460"/>
  <c r="B196" i="460"/>
  <c r="E195" i="460"/>
  <c r="B195" i="460"/>
  <c r="E170" i="460"/>
  <c r="B170" i="460"/>
  <c r="C169" i="460"/>
  <c r="C168" i="460"/>
  <c r="B168" i="460"/>
  <c r="C167" i="460"/>
  <c r="B167" i="460"/>
  <c r="C166" i="460"/>
  <c r="B166" i="460"/>
  <c r="C165" i="460"/>
  <c r="B165" i="460"/>
  <c r="C164" i="460"/>
  <c r="B164" i="460"/>
  <c r="C163" i="460"/>
  <c r="B163" i="460"/>
  <c r="C162" i="460"/>
  <c r="B162" i="460"/>
  <c r="C161" i="460"/>
  <c r="B161" i="460"/>
  <c r="C160" i="460"/>
  <c r="B160" i="460"/>
  <c r="C159" i="460"/>
  <c r="B159" i="460"/>
  <c r="C158" i="460"/>
  <c r="B158" i="460"/>
  <c r="C157" i="460"/>
  <c r="B157" i="460"/>
  <c r="C156" i="460"/>
  <c r="B156" i="460"/>
  <c r="E155" i="460"/>
  <c r="B155" i="460"/>
  <c r="E154" i="460"/>
  <c r="B154" i="460"/>
  <c r="C153" i="460"/>
  <c r="C152" i="460"/>
  <c r="B152" i="460"/>
  <c r="C151" i="460"/>
  <c r="B151" i="460"/>
  <c r="C150" i="460"/>
  <c r="B150" i="460"/>
  <c r="C149" i="460"/>
  <c r="B149" i="460"/>
  <c r="C148" i="460"/>
  <c r="B148" i="460"/>
  <c r="C147" i="460"/>
  <c r="B147" i="460"/>
  <c r="C146" i="460"/>
  <c r="B146" i="460"/>
  <c r="C145" i="460"/>
  <c r="B145" i="460"/>
  <c r="C144" i="460"/>
  <c r="B144" i="460"/>
  <c r="C143" i="460"/>
  <c r="B143" i="460"/>
  <c r="E142" i="460"/>
  <c r="B142" i="460"/>
  <c r="E141" i="460"/>
  <c r="B141" i="460"/>
  <c r="C140" i="460"/>
  <c r="C139" i="460"/>
  <c r="B139" i="460"/>
  <c r="C138" i="460"/>
  <c r="B138" i="460"/>
  <c r="C137" i="460"/>
  <c r="B137" i="460"/>
  <c r="C136" i="460"/>
  <c r="B136" i="460"/>
  <c r="C135" i="460"/>
  <c r="B135" i="460"/>
  <c r="C134" i="460"/>
  <c r="B134" i="460"/>
  <c r="C133" i="460"/>
  <c r="B133" i="460"/>
  <c r="C132" i="460"/>
  <c r="B132" i="460"/>
  <c r="C131" i="460"/>
  <c r="B131" i="460"/>
  <c r="C130" i="460"/>
  <c r="B130" i="460"/>
  <c r="C129" i="460"/>
  <c r="B129" i="460"/>
  <c r="E128" i="460"/>
  <c r="B128" i="460"/>
  <c r="E127" i="460"/>
  <c r="B127" i="460"/>
  <c r="E126" i="460"/>
  <c r="B126" i="460"/>
  <c r="E125" i="460"/>
  <c r="B125" i="460"/>
  <c r="C124" i="460"/>
  <c r="E123" i="460"/>
  <c r="B123" i="460"/>
  <c r="C122" i="460"/>
  <c r="C121" i="460"/>
  <c r="B121" i="460"/>
  <c r="C120" i="460"/>
  <c r="B120" i="460"/>
  <c r="C119" i="460"/>
  <c r="B119" i="460"/>
  <c r="E113" i="460"/>
  <c r="B113" i="460"/>
  <c r="E112" i="460"/>
  <c r="B112" i="460"/>
  <c r="C111" i="460"/>
  <c r="E110" i="460"/>
  <c r="B110" i="460"/>
  <c r="C109" i="460"/>
  <c r="E98" i="460"/>
  <c r="E97" i="460"/>
  <c r="B97" i="460"/>
  <c r="C96" i="460"/>
  <c r="E76" i="460"/>
  <c r="E75" i="460"/>
  <c r="B75" i="460"/>
  <c r="C74" i="460"/>
  <c r="E68" i="460"/>
  <c r="E67" i="460"/>
  <c r="B67" i="460"/>
  <c r="C66" i="460"/>
  <c r="E62" i="460"/>
  <c r="E61" i="460"/>
  <c r="B61" i="460"/>
  <c r="E60" i="460"/>
  <c r="B60" i="460"/>
  <c r="C59" i="460"/>
  <c r="E58" i="460"/>
  <c r="B58" i="460"/>
  <c r="C57" i="460"/>
  <c r="C56" i="460"/>
  <c r="B56" i="460"/>
  <c r="C55" i="460"/>
  <c r="B55" i="460"/>
  <c r="C54" i="460"/>
  <c r="B54" i="460"/>
  <c r="C53" i="460"/>
  <c r="B53" i="460"/>
  <c r="C52" i="460"/>
  <c r="B52" i="460"/>
  <c r="C51" i="460"/>
  <c r="B51" i="460"/>
  <c r="C50" i="460"/>
  <c r="B50" i="460"/>
  <c r="C49" i="460"/>
  <c r="B49" i="460"/>
  <c r="C48" i="460"/>
  <c r="B48" i="460"/>
  <c r="C47" i="460"/>
  <c r="B47" i="460"/>
  <c r="E46" i="460"/>
  <c r="B46" i="460"/>
  <c r="E45" i="460"/>
  <c r="B45" i="460"/>
  <c r="C44" i="460"/>
  <c r="C43" i="460"/>
  <c r="B43" i="460"/>
  <c r="C42" i="460"/>
  <c r="B42" i="460"/>
  <c r="C41" i="460"/>
  <c r="B41" i="460"/>
  <c r="C40" i="460"/>
  <c r="B40" i="460"/>
  <c r="C33" i="460"/>
  <c r="B33" i="460"/>
  <c r="C32" i="460"/>
  <c r="B32" i="460"/>
  <c r="C31" i="460"/>
  <c r="B31" i="460"/>
  <c r="C30" i="460"/>
  <c r="B30" i="460"/>
  <c r="C25" i="460"/>
  <c r="B25" i="460"/>
  <c r="E24" i="460"/>
  <c r="B24" i="460"/>
  <c r="E23" i="460"/>
  <c r="B23" i="460"/>
  <c r="C22" i="460"/>
  <c r="C21" i="460"/>
  <c r="B21" i="460"/>
  <c r="C20" i="460"/>
  <c r="B20" i="460"/>
  <c r="C19" i="460"/>
  <c r="B19" i="460"/>
  <c r="C18" i="460"/>
  <c r="B18" i="460"/>
  <c r="C17" i="460"/>
  <c r="B17" i="460"/>
  <c r="E16" i="460"/>
  <c r="C16" i="460"/>
  <c r="B16" i="460"/>
  <c r="E15" i="460"/>
  <c r="C14" i="460"/>
  <c r="C13" i="460"/>
  <c r="B13" i="460"/>
  <c r="C12" i="460"/>
  <c r="B12" i="460"/>
  <c r="C11" i="460"/>
  <c r="B11" i="460"/>
  <c r="C10" i="460"/>
  <c r="B10" i="460"/>
  <c r="C9" i="460"/>
  <c r="B9" i="460"/>
  <c r="C8" i="460"/>
  <c r="B8" i="460"/>
  <c r="U6" i="460"/>
  <c r="T6" i="460"/>
  <c r="S6" i="460"/>
  <c r="R6" i="460"/>
  <c r="Q6" i="460"/>
  <c r="M6" i="460"/>
  <c r="L6" i="460"/>
  <c r="K6" i="460"/>
  <c r="J6" i="460"/>
  <c r="I6" i="460"/>
  <c r="H6" i="460"/>
  <c r="G6" i="460"/>
  <c r="B3" i="460"/>
  <c r="B2" i="460"/>
  <c r="B1" i="460"/>
  <c r="B318" i="65"/>
  <c r="B319" i="65"/>
  <c r="B320" i="65"/>
  <c r="C79" i="6"/>
  <c r="C80" i="60"/>
  <c r="C80" i="8" l="1"/>
  <c r="B80" i="9"/>
  <c r="C79" i="61"/>
  <c r="C84" i="460"/>
  <c r="C80" i="460"/>
  <c r="C79" i="460"/>
  <c r="B79" i="61"/>
  <c r="C86" i="460"/>
  <c r="C81" i="460"/>
  <c r="C83" i="460"/>
  <c r="C85" i="460"/>
  <c r="B79" i="6"/>
  <c r="B79" i="8"/>
  <c r="B79" i="65"/>
  <c r="B79" i="9"/>
  <c r="B79" i="60"/>
  <c r="B80" i="8"/>
  <c r="C79" i="8"/>
  <c r="C79" i="65"/>
  <c r="B80" i="60"/>
  <c r="B80" i="61"/>
  <c r="C79" i="9"/>
  <c r="B80" i="6"/>
  <c r="C79" i="60"/>
  <c r="B80" i="65"/>
  <c r="B80" i="460"/>
  <c r="B87" i="460"/>
  <c r="B83" i="460"/>
  <c r="B79" i="460"/>
  <c r="B81" i="460"/>
  <c r="B85" i="460"/>
  <c r="B86" i="460"/>
  <c r="C80" i="61"/>
  <c r="C80" i="9"/>
  <c r="C87" i="460"/>
  <c r="C80" i="65"/>
  <c r="C82" i="460"/>
  <c r="C78" i="460"/>
  <c r="C80" i="6"/>
  <c r="B78" i="460"/>
  <c r="B157" i="65" l="1"/>
  <c r="C157" i="65"/>
  <c r="B158" i="65"/>
  <c r="C158" i="65"/>
  <c r="B159" i="65"/>
  <c r="C159" i="65"/>
  <c r="B160" i="65"/>
  <c r="C160" i="65"/>
  <c r="B161" i="65"/>
  <c r="C161" i="65"/>
  <c r="B162" i="65"/>
  <c r="C162" i="65"/>
  <c r="B163" i="65"/>
  <c r="C163" i="65"/>
  <c r="B164" i="65"/>
  <c r="C164" i="65"/>
  <c r="B165" i="65"/>
  <c r="C165" i="65"/>
  <c r="B166" i="65"/>
  <c r="C166" i="65"/>
  <c r="B167" i="65"/>
  <c r="C167" i="65"/>
  <c r="B168" i="65"/>
  <c r="C168" i="65"/>
  <c r="B156" i="65"/>
  <c r="C156" i="65"/>
  <c r="B156" i="61"/>
  <c r="C156" i="61"/>
  <c r="B157" i="61"/>
  <c r="C157" i="61"/>
  <c r="B158" i="61"/>
  <c r="C158" i="61"/>
  <c r="B159" i="61"/>
  <c r="C159" i="61"/>
  <c r="B160" i="61"/>
  <c r="C160" i="61"/>
  <c r="B161" i="61"/>
  <c r="C161" i="61"/>
  <c r="B162" i="61"/>
  <c r="C162" i="61"/>
  <c r="B163" i="61"/>
  <c r="C163" i="61"/>
  <c r="B164" i="61"/>
  <c r="C164" i="61"/>
  <c r="B165" i="61"/>
  <c r="C165" i="61"/>
  <c r="B166" i="61"/>
  <c r="C166" i="61"/>
  <c r="B167" i="61"/>
  <c r="C167" i="61"/>
  <c r="B168" i="61"/>
  <c r="C168" i="61"/>
  <c r="B156" i="60"/>
  <c r="C156" i="60"/>
  <c r="B156" i="9"/>
  <c r="C156" i="9"/>
  <c r="B156" i="8"/>
  <c r="C156" i="8"/>
  <c r="B156" i="6"/>
  <c r="C156" i="6"/>
  <c r="A9" i="1" l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B5" i="9" l="1"/>
  <c r="C52" i="3" l="1"/>
  <c r="B30" i="65" l="1"/>
  <c r="C30" i="65"/>
  <c r="B30" i="61"/>
  <c r="C30" i="61"/>
  <c r="B30" i="60"/>
  <c r="C30" i="60"/>
  <c r="B30" i="9"/>
  <c r="C30" i="9"/>
  <c r="B30" i="8"/>
  <c r="C30" i="8"/>
  <c r="B30" i="6"/>
  <c r="C30" i="6"/>
  <c r="G5" i="8" l="1"/>
  <c r="K5" i="8"/>
  <c r="O5" i="8"/>
  <c r="S5" i="8"/>
  <c r="B3" i="63"/>
  <c r="B3" i="9"/>
  <c r="B2" i="8"/>
  <c r="B3" i="8"/>
  <c r="B3" i="6"/>
  <c r="B82" i="281" l="1"/>
  <c r="B81" i="281"/>
  <c r="B80" i="281"/>
  <c r="B44" i="281"/>
  <c r="B43" i="281"/>
  <c r="B42" i="281"/>
  <c r="B26" i="281"/>
  <c r="B64" i="281" s="1"/>
  <c r="B106" i="281" s="1"/>
  <c r="B25" i="281"/>
  <c r="B63" i="281" s="1"/>
  <c r="B105" i="281" s="1"/>
  <c r="B24" i="281"/>
  <c r="B62" i="281" s="1"/>
  <c r="B104" i="281" s="1"/>
  <c r="B20" i="281"/>
  <c r="B58" i="281" s="1"/>
  <c r="B100" i="281" s="1"/>
  <c r="B18" i="281"/>
  <c r="B19" i="281"/>
  <c r="G26" i="3"/>
  <c r="W5" i="8"/>
  <c r="B13" i="65"/>
  <c r="C13" i="65"/>
  <c r="B13" i="61"/>
  <c r="C13" i="61"/>
  <c r="B13" i="60"/>
  <c r="C13" i="60"/>
  <c r="B13" i="9"/>
  <c r="C13" i="9"/>
  <c r="B13" i="8"/>
  <c r="C13" i="8"/>
  <c r="B13" i="6"/>
  <c r="C13" i="6"/>
  <c r="B56" i="281" l="1"/>
  <c r="B98" i="281" s="1"/>
  <c r="A18" i="281"/>
  <c r="B57" i="281"/>
  <c r="B99" i="281" s="1"/>
  <c r="A19" i="281"/>
  <c r="A20" i="281" s="1"/>
  <c r="A21" i="281" s="1"/>
  <c r="A23" i="281" s="1"/>
  <c r="A24" i="281" s="1"/>
  <c r="A25" i="281" s="1"/>
  <c r="A26" i="281" s="1"/>
  <c r="E15" i="60"/>
  <c r="E16" i="60"/>
  <c r="E23" i="60"/>
  <c r="E24" i="60"/>
  <c r="E45" i="60"/>
  <c r="E46" i="60"/>
  <c r="E58" i="60"/>
  <c r="E60" i="60"/>
  <c r="E61" i="60"/>
  <c r="E62" i="60"/>
  <c r="E67" i="60"/>
  <c r="E68" i="60"/>
  <c r="E75" i="60"/>
  <c r="E76" i="60"/>
  <c r="E97" i="60"/>
  <c r="E98" i="60"/>
  <c r="E110" i="60"/>
  <c r="E112" i="60"/>
  <c r="E113" i="60"/>
  <c r="E123" i="60"/>
  <c r="E125" i="60"/>
  <c r="E126" i="60"/>
  <c r="E127" i="60"/>
  <c r="E128" i="60"/>
  <c r="E141" i="60"/>
  <c r="E142" i="60"/>
  <c r="E154" i="60"/>
  <c r="E155" i="60"/>
  <c r="E170" i="60"/>
  <c r="E195" i="60"/>
  <c r="E209" i="60"/>
  <c r="E210" i="60"/>
  <c r="E222" i="60"/>
  <c r="E224" i="60"/>
  <c r="E225" i="60"/>
  <c r="E226" i="60"/>
  <c r="E233" i="60"/>
  <c r="E234" i="60"/>
  <c r="E240" i="60"/>
  <c r="E241" i="60"/>
  <c r="E247" i="60"/>
  <c r="E249" i="60"/>
  <c r="E250" i="60"/>
  <c r="E266" i="60"/>
  <c r="E268" i="60"/>
  <c r="E269" i="60"/>
  <c r="E270" i="60"/>
  <c r="E278" i="60"/>
  <c r="E279" i="60"/>
  <c r="E288" i="60"/>
  <c r="E290" i="60"/>
  <c r="E291" i="60"/>
  <c r="E292" i="60"/>
  <c r="E297" i="60"/>
  <c r="E298" i="60"/>
  <c r="E305" i="60"/>
  <c r="E307" i="60"/>
  <c r="E308" i="60"/>
  <c r="E15" i="61"/>
  <c r="E16" i="61"/>
  <c r="E23" i="61"/>
  <c r="E24" i="61"/>
  <c r="E45" i="61"/>
  <c r="E46" i="61"/>
  <c r="E58" i="61"/>
  <c r="E60" i="61"/>
  <c r="E61" i="61"/>
  <c r="E62" i="61"/>
  <c r="E67" i="61"/>
  <c r="E68" i="61"/>
  <c r="E75" i="61"/>
  <c r="E76" i="61"/>
  <c r="E97" i="61"/>
  <c r="E98" i="61"/>
  <c r="E110" i="61"/>
  <c r="E112" i="61"/>
  <c r="E113" i="61"/>
  <c r="E123" i="61"/>
  <c r="E125" i="61"/>
  <c r="E126" i="61"/>
  <c r="E127" i="61"/>
  <c r="E128" i="61"/>
  <c r="E141" i="61"/>
  <c r="E142" i="61"/>
  <c r="E154" i="61"/>
  <c r="E155" i="61"/>
  <c r="E170" i="61"/>
  <c r="E195" i="61"/>
  <c r="E209" i="61"/>
  <c r="E210" i="61"/>
  <c r="E222" i="61"/>
  <c r="E224" i="61"/>
  <c r="E225" i="61"/>
  <c r="E226" i="61"/>
  <c r="E233" i="61"/>
  <c r="E234" i="61"/>
  <c r="E240" i="61"/>
  <c r="E241" i="61"/>
  <c r="E247" i="61"/>
  <c r="E249" i="61"/>
  <c r="E250" i="61"/>
  <c r="E266" i="61"/>
  <c r="E268" i="61"/>
  <c r="E269" i="61"/>
  <c r="E270" i="61"/>
  <c r="E278" i="61"/>
  <c r="E279" i="61"/>
  <c r="E288" i="61"/>
  <c r="E290" i="61"/>
  <c r="E291" i="61"/>
  <c r="E292" i="61"/>
  <c r="E297" i="61"/>
  <c r="E298" i="61"/>
  <c r="E305" i="61"/>
  <c r="E307" i="61"/>
  <c r="E308" i="61"/>
  <c r="E307" i="65"/>
  <c r="E308" i="65"/>
  <c r="E339" i="65"/>
  <c r="E340" i="65"/>
  <c r="E341" i="65"/>
  <c r="B363" i="2"/>
  <c r="B360" i="65" s="1"/>
  <c r="A27" i="281" l="1"/>
  <c r="A29" i="281" s="1"/>
  <c r="I14" i="1"/>
  <c r="AA5" i="8" s="1"/>
  <c r="J14" i="1"/>
  <c r="K14" i="1"/>
  <c r="A30" i="281" l="1"/>
  <c r="A31" i="281" s="1"/>
  <c r="K8" i="3"/>
  <c r="AI5" i="8"/>
  <c r="J8" i="3"/>
  <c r="AE5" i="8"/>
  <c r="A32" i="281" l="1"/>
  <c r="B12" i="63"/>
  <c r="A12" i="63" s="1"/>
  <c r="A33" i="281" l="1"/>
  <c r="A14" i="63"/>
  <c r="B9" i="9"/>
  <c r="C9" i="9"/>
  <c r="B10" i="9"/>
  <c r="C10" i="9"/>
  <c r="B11" i="9"/>
  <c r="C11" i="9"/>
  <c r="B12" i="9"/>
  <c r="C12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C22" i="9"/>
  <c r="B23" i="9"/>
  <c r="C23" i="9"/>
  <c r="B24" i="9"/>
  <c r="C24" i="9"/>
  <c r="B25" i="9"/>
  <c r="C25" i="9"/>
  <c r="B31" i="9"/>
  <c r="C31" i="9"/>
  <c r="B32" i="9"/>
  <c r="C32" i="9"/>
  <c r="B33" i="9"/>
  <c r="C33" i="9"/>
  <c r="B40" i="9"/>
  <c r="C40" i="9"/>
  <c r="B41" i="9"/>
  <c r="C41" i="9"/>
  <c r="B42" i="9"/>
  <c r="C42" i="9"/>
  <c r="B43" i="9"/>
  <c r="C43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C57" i="9"/>
  <c r="B58" i="9"/>
  <c r="C58" i="9"/>
  <c r="C59" i="9"/>
  <c r="B60" i="9"/>
  <c r="C60" i="9"/>
  <c r="B61" i="9"/>
  <c r="C61" i="9"/>
  <c r="C62" i="9"/>
  <c r="C66" i="9"/>
  <c r="B67" i="9"/>
  <c r="C67" i="9"/>
  <c r="C68" i="9"/>
  <c r="C74" i="9"/>
  <c r="B75" i="9"/>
  <c r="C75" i="9"/>
  <c r="C76" i="9"/>
  <c r="C96" i="9"/>
  <c r="B97" i="9"/>
  <c r="C97" i="9"/>
  <c r="C98" i="9"/>
  <c r="C109" i="9"/>
  <c r="B110" i="9"/>
  <c r="C110" i="9"/>
  <c r="C111" i="9"/>
  <c r="B112" i="9"/>
  <c r="C112" i="9"/>
  <c r="B113" i="9"/>
  <c r="C113" i="9"/>
  <c r="B119" i="9"/>
  <c r="C119" i="9"/>
  <c r="B120" i="9"/>
  <c r="C120" i="9"/>
  <c r="B121" i="9"/>
  <c r="C121" i="9"/>
  <c r="C122" i="9"/>
  <c r="B123" i="9"/>
  <c r="C123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C153" i="9"/>
  <c r="B154" i="9"/>
  <c r="C154" i="9"/>
  <c r="B155" i="9"/>
  <c r="C155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C169" i="9"/>
  <c r="B170" i="9"/>
  <c r="C170" i="9"/>
  <c r="B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C208" i="9"/>
  <c r="B209" i="9"/>
  <c r="B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C221" i="9"/>
  <c r="B222" i="9"/>
  <c r="C223" i="9"/>
  <c r="B224" i="9"/>
  <c r="B225" i="9"/>
  <c r="B226" i="9"/>
  <c r="B227" i="9"/>
  <c r="C227" i="9"/>
  <c r="B228" i="9"/>
  <c r="C228" i="9"/>
  <c r="B229" i="9"/>
  <c r="C229" i="9"/>
  <c r="B230" i="9"/>
  <c r="C230" i="9"/>
  <c r="B231" i="9"/>
  <c r="C231" i="9"/>
  <c r="C232" i="9"/>
  <c r="B233" i="9"/>
  <c r="B234" i="9"/>
  <c r="B235" i="9"/>
  <c r="C235" i="9"/>
  <c r="B236" i="9"/>
  <c r="C236" i="9"/>
  <c r="B237" i="9"/>
  <c r="C237" i="9"/>
  <c r="B238" i="9"/>
  <c r="C238" i="9"/>
  <c r="C239" i="9"/>
  <c r="B240" i="9"/>
  <c r="B241" i="9"/>
  <c r="B242" i="9"/>
  <c r="C242" i="9"/>
  <c r="B243" i="9"/>
  <c r="C243" i="9"/>
  <c r="B244" i="9"/>
  <c r="C244" i="9"/>
  <c r="B245" i="9"/>
  <c r="C245" i="9"/>
  <c r="C246" i="9"/>
  <c r="B247" i="9"/>
  <c r="C248" i="9"/>
  <c r="B249" i="9"/>
  <c r="B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C265" i="9"/>
  <c r="B266" i="9"/>
  <c r="C267" i="9"/>
  <c r="B268" i="9"/>
  <c r="B269" i="9"/>
  <c r="B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C277" i="9"/>
  <c r="B278" i="9"/>
  <c r="B279" i="9"/>
  <c r="B280" i="9"/>
  <c r="C280" i="9"/>
  <c r="B281" i="9"/>
  <c r="C281" i="9"/>
  <c r="B282" i="9"/>
  <c r="C282" i="9"/>
  <c r="B283" i="9"/>
  <c r="C283" i="9"/>
  <c r="B284" i="9"/>
  <c r="C284" i="9"/>
  <c r="B285" i="9"/>
  <c r="C285" i="9"/>
  <c r="B286" i="9"/>
  <c r="C286" i="9"/>
  <c r="C287" i="9"/>
  <c r="B288" i="9"/>
  <c r="C289" i="9"/>
  <c r="B290" i="9"/>
  <c r="B291" i="9"/>
  <c r="B292" i="9"/>
  <c r="B293" i="9"/>
  <c r="C293" i="9"/>
  <c r="B294" i="9"/>
  <c r="C294" i="9"/>
  <c r="B295" i="9"/>
  <c r="C295" i="9"/>
  <c r="C296" i="9"/>
  <c r="B297" i="9"/>
  <c r="B298" i="9"/>
  <c r="B299" i="9"/>
  <c r="C299" i="9"/>
  <c r="B300" i="9"/>
  <c r="C300" i="9"/>
  <c r="B301" i="9"/>
  <c r="C301" i="9"/>
  <c r="B302" i="9"/>
  <c r="C302" i="9"/>
  <c r="B303" i="9"/>
  <c r="C303" i="9"/>
  <c r="C304" i="9"/>
  <c r="B305" i="9"/>
  <c r="C306" i="9"/>
  <c r="B307" i="9"/>
  <c r="B308" i="9"/>
  <c r="B309" i="9"/>
  <c r="C309" i="9"/>
  <c r="B310" i="9"/>
  <c r="C310" i="9"/>
  <c r="B311" i="9"/>
  <c r="C311" i="9"/>
  <c r="B312" i="9"/>
  <c r="C312" i="9"/>
  <c r="B313" i="9"/>
  <c r="C313" i="9"/>
  <c r="B315" i="9"/>
  <c r="C315" i="9"/>
  <c r="C316" i="9"/>
  <c r="C318" i="65"/>
  <c r="C319" i="65"/>
  <c r="B9" i="65"/>
  <c r="C9" i="65"/>
  <c r="D9" i="65"/>
  <c r="E9" i="65" s="1"/>
  <c r="B10" i="65"/>
  <c r="C10" i="65"/>
  <c r="D10" i="65"/>
  <c r="E10" i="65" s="1"/>
  <c r="B11" i="65"/>
  <c r="C11" i="65"/>
  <c r="B12" i="65"/>
  <c r="C12" i="65"/>
  <c r="C14" i="65"/>
  <c r="B15" i="65"/>
  <c r="B16" i="65"/>
  <c r="B17" i="65"/>
  <c r="C17" i="65"/>
  <c r="B18" i="65"/>
  <c r="C18" i="65"/>
  <c r="B19" i="65"/>
  <c r="C19" i="65"/>
  <c r="B20" i="65"/>
  <c r="C20" i="65"/>
  <c r="B21" i="65"/>
  <c r="C21" i="65"/>
  <c r="C22" i="65"/>
  <c r="B23" i="65"/>
  <c r="B24" i="65"/>
  <c r="B25" i="65"/>
  <c r="C25" i="65"/>
  <c r="B31" i="65"/>
  <c r="C31" i="65"/>
  <c r="B32" i="65"/>
  <c r="C32" i="65"/>
  <c r="B33" i="65"/>
  <c r="C33" i="65"/>
  <c r="B40" i="65"/>
  <c r="C40" i="65"/>
  <c r="B41" i="65"/>
  <c r="C41" i="65"/>
  <c r="B42" i="65"/>
  <c r="C42" i="65"/>
  <c r="B43" i="65"/>
  <c r="C43" i="65"/>
  <c r="C44" i="65"/>
  <c r="B45" i="65"/>
  <c r="B46" i="65"/>
  <c r="B47" i="65"/>
  <c r="C47" i="65"/>
  <c r="B48" i="65"/>
  <c r="C48" i="65"/>
  <c r="B49" i="65"/>
  <c r="C49" i="65"/>
  <c r="B50" i="65"/>
  <c r="C50" i="65"/>
  <c r="B51" i="65"/>
  <c r="C51" i="65"/>
  <c r="B52" i="65"/>
  <c r="C52" i="65"/>
  <c r="B53" i="65"/>
  <c r="C53" i="65"/>
  <c r="B54" i="65"/>
  <c r="C54" i="65"/>
  <c r="B55" i="65"/>
  <c r="C55" i="65"/>
  <c r="B56" i="65"/>
  <c r="C56" i="65"/>
  <c r="C57" i="65"/>
  <c r="B58" i="65"/>
  <c r="C59" i="65"/>
  <c r="B60" i="65"/>
  <c r="B61" i="65"/>
  <c r="C66" i="65"/>
  <c r="B67" i="65"/>
  <c r="C74" i="65"/>
  <c r="B75" i="65"/>
  <c r="C96" i="65"/>
  <c r="B97" i="65"/>
  <c r="C109" i="65"/>
  <c r="B110" i="65"/>
  <c r="C111" i="65"/>
  <c r="B112" i="65"/>
  <c r="B113" i="65"/>
  <c r="B119" i="65"/>
  <c r="C119" i="65"/>
  <c r="B120" i="65"/>
  <c r="C120" i="65"/>
  <c r="B121" i="65"/>
  <c r="C121" i="65"/>
  <c r="C122" i="65"/>
  <c r="B123" i="65"/>
  <c r="C124" i="65"/>
  <c r="B125" i="65"/>
  <c r="B126" i="65"/>
  <c r="B127" i="65"/>
  <c r="B128" i="65"/>
  <c r="B129" i="65"/>
  <c r="C129" i="65"/>
  <c r="B130" i="65"/>
  <c r="C130" i="65"/>
  <c r="B131" i="65"/>
  <c r="C131" i="65"/>
  <c r="B132" i="65"/>
  <c r="C132" i="65"/>
  <c r="B133" i="65"/>
  <c r="C133" i="65"/>
  <c r="B134" i="65"/>
  <c r="C134" i="65"/>
  <c r="B135" i="65"/>
  <c r="C135" i="65"/>
  <c r="B136" i="65"/>
  <c r="C136" i="65"/>
  <c r="B137" i="65"/>
  <c r="C137" i="65"/>
  <c r="B138" i="65"/>
  <c r="C138" i="65"/>
  <c r="B139" i="65"/>
  <c r="C139" i="65"/>
  <c r="C140" i="65"/>
  <c r="B141" i="65"/>
  <c r="B142" i="65"/>
  <c r="B143" i="65"/>
  <c r="C143" i="65"/>
  <c r="B144" i="65"/>
  <c r="C144" i="65"/>
  <c r="B145" i="65"/>
  <c r="C145" i="65"/>
  <c r="B146" i="65"/>
  <c r="C146" i="65"/>
  <c r="B147" i="65"/>
  <c r="C147" i="65"/>
  <c r="B148" i="65"/>
  <c r="C148" i="65"/>
  <c r="B149" i="65"/>
  <c r="C149" i="65"/>
  <c r="B150" i="65"/>
  <c r="C150" i="65"/>
  <c r="B151" i="65"/>
  <c r="C151" i="65"/>
  <c r="B152" i="65"/>
  <c r="C152" i="65"/>
  <c r="C153" i="65"/>
  <c r="B154" i="65"/>
  <c r="B155" i="65"/>
  <c r="C169" i="65"/>
  <c r="B170" i="65"/>
  <c r="B195" i="65"/>
  <c r="B196" i="65"/>
  <c r="C196" i="65"/>
  <c r="B197" i="65"/>
  <c r="C197" i="65"/>
  <c r="B198" i="65"/>
  <c r="C198" i="65"/>
  <c r="B199" i="65"/>
  <c r="C199" i="65"/>
  <c r="B200" i="65"/>
  <c r="C200" i="65"/>
  <c r="B201" i="65"/>
  <c r="C201" i="65"/>
  <c r="B202" i="65"/>
  <c r="C202" i="65"/>
  <c r="B203" i="65"/>
  <c r="C203" i="65"/>
  <c r="B204" i="65"/>
  <c r="C204" i="65"/>
  <c r="B205" i="65"/>
  <c r="C205" i="65"/>
  <c r="B206" i="65"/>
  <c r="C206" i="65"/>
  <c r="B207" i="65"/>
  <c r="C207" i="65"/>
  <c r="C208" i="65"/>
  <c r="B209" i="65"/>
  <c r="B210" i="65"/>
  <c r="B211" i="65"/>
  <c r="C211" i="65"/>
  <c r="B212" i="65"/>
  <c r="C212" i="65"/>
  <c r="B213" i="65"/>
  <c r="C213" i="65"/>
  <c r="B214" i="65"/>
  <c r="C214" i="65"/>
  <c r="B215" i="65"/>
  <c r="C215" i="65"/>
  <c r="B216" i="65"/>
  <c r="C216" i="65"/>
  <c r="B217" i="65"/>
  <c r="C217" i="65"/>
  <c r="B218" i="65"/>
  <c r="C218" i="65"/>
  <c r="B219" i="65"/>
  <c r="C219" i="65"/>
  <c r="B220" i="65"/>
  <c r="C220" i="65"/>
  <c r="C221" i="65"/>
  <c r="B222" i="65"/>
  <c r="C223" i="65"/>
  <c r="B224" i="65"/>
  <c r="B225" i="65"/>
  <c r="B226" i="65"/>
  <c r="B227" i="65"/>
  <c r="C227" i="65"/>
  <c r="B228" i="65"/>
  <c r="C228" i="65"/>
  <c r="B229" i="65"/>
  <c r="C229" i="65"/>
  <c r="B230" i="65"/>
  <c r="C230" i="65"/>
  <c r="B231" i="65"/>
  <c r="C231" i="65"/>
  <c r="C232" i="65"/>
  <c r="B233" i="65"/>
  <c r="B234" i="65"/>
  <c r="B235" i="65"/>
  <c r="C235" i="65"/>
  <c r="B236" i="65"/>
  <c r="C236" i="65"/>
  <c r="B237" i="65"/>
  <c r="C237" i="65"/>
  <c r="B238" i="65"/>
  <c r="C238" i="65"/>
  <c r="C239" i="65"/>
  <c r="B240" i="65"/>
  <c r="B241" i="65"/>
  <c r="B242" i="65"/>
  <c r="C242" i="65"/>
  <c r="B243" i="65"/>
  <c r="C243" i="65"/>
  <c r="B244" i="65"/>
  <c r="C244" i="65"/>
  <c r="B245" i="65"/>
  <c r="C245" i="65"/>
  <c r="C246" i="65"/>
  <c r="B247" i="65"/>
  <c r="C248" i="65"/>
  <c r="B249" i="65"/>
  <c r="B250" i="65"/>
  <c r="B251" i="65"/>
  <c r="C251" i="65"/>
  <c r="B252" i="65"/>
  <c r="C252" i="65"/>
  <c r="B253" i="65"/>
  <c r="C253" i="65"/>
  <c r="B254" i="65"/>
  <c r="C254" i="65"/>
  <c r="B255" i="65"/>
  <c r="C255" i="65"/>
  <c r="B256" i="65"/>
  <c r="C256" i="65"/>
  <c r="B257" i="65"/>
  <c r="C257" i="65"/>
  <c r="B258" i="65"/>
  <c r="C258" i="65"/>
  <c r="B259" i="65"/>
  <c r="C259" i="65"/>
  <c r="B260" i="65"/>
  <c r="C260" i="65"/>
  <c r="B261" i="65"/>
  <c r="C261" i="65"/>
  <c r="B262" i="65"/>
  <c r="C262" i="65"/>
  <c r="B263" i="65"/>
  <c r="C263" i="65"/>
  <c r="B264" i="65"/>
  <c r="C264" i="65"/>
  <c r="C265" i="65"/>
  <c r="B266" i="65"/>
  <c r="C267" i="65"/>
  <c r="B268" i="65"/>
  <c r="B269" i="65"/>
  <c r="B270" i="65"/>
  <c r="B271" i="65"/>
  <c r="C271" i="65"/>
  <c r="B272" i="65"/>
  <c r="C272" i="65"/>
  <c r="B273" i="65"/>
  <c r="C273" i="65"/>
  <c r="B274" i="65"/>
  <c r="C274" i="65"/>
  <c r="B275" i="65"/>
  <c r="C275" i="65"/>
  <c r="B276" i="65"/>
  <c r="C276" i="65"/>
  <c r="C277" i="65"/>
  <c r="B278" i="65"/>
  <c r="B279" i="65"/>
  <c r="B280" i="65"/>
  <c r="C280" i="65"/>
  <c r="B281" i="65"/>
  <c r="C281" i="65"/>
  <c r="B282" i="65"/>
  <c r="C282" i="65"/>
  <c r="B283" i="65"/>
  <c r="C283" i="65"/>
  <c r="B284" i="65"/>
  <c r="C284" i="65"/>
  <c r="B285" i="65"/>
  <c r="C285" i="65"/>
  <c r="B286" i="65"/>
  <c r="C286" i="65"/>
  <c r="C287" i="65"/>
  <c r="B288" i="65"/>
  <c r="C289" i="65"/>
  <c r="B290" i="65"/>
  <c r="B291" i="65"/>
  <c r="B292" i="65"/>
  <c r="B293" i="65"/>
  <c r="C293" i="65"/>
  <c r="B294" i="65"/>
  <c r="C294" i="65"/>
  <c r="B295" i="65"/>
  <c r="C295" i="65"/>
  <c r="C296" i="65"/>
  <c r="B297" i="65"/>
  <c r="B298" i="65"/>
  <c r="B299" i="65"/>
  <c r="C299" i="65"/>
  <c r="B300" i="65"/>
  <c r="C300" i="65"/>
  <c r="B301" i="65"/>
  <c r="C301" i="65"/>
  <c r="B302" i="65"/>
  <c r="C302" i="65"/>
  <c r="B303" i="65"/>
  <c r="C303" i="65"/>
  <c r="C304" i="65"/>
  <c r="B305" i="65"/>
  <c r="C306" i="65"/>
  <c r="B307" i="65"/>
  <c r="B308" i="65"/>
  <c r="B309" i="65"/>
  <c r="C309" i="65"/>
  <c r="B310" i="65"/>
  <c r="C310" i="65"/>
  <c r="B311" i="65"/>
  <c r="C311" i="65"/>
  <c r="D311" i="65"/>
  <c r="B312" i="65"/>
  <c r="C312" i="65"/>
  <c r="B313" i="65"/>
  <c r="C313" i="65"/>
  <c r="B315" i="65"/>
  <c r="C315" i="65"/>
  <c r="C316" i="65"/>
  <c r="D8" i="65"/>
  <c r="E8" i="65" s="1"/>
  <c r="C124" i="61"/>
  <c r="B9" i="61"/>
  <c r="C9" i="61"/>
  <c r="B10" i="61"/>
  <c r="C10" i="61"/>
  <c r="B11" i="61"/>
  <c r="C11" i="61"/>
  <c r="B12" i="61"/>
  <c r="C12" i="61"/>
  <c r="C14" i="61"/>
  <c r="B15" i="61"/>
  <c r="B16" i="61"/>
  <c r="B17" i="61"/>
  <c r="C17" i="61"/>
  <c r="B18" i="61"/>
  <c r="C18" i="61"/>
  <c r="B19" i="61"/>
  <c r="C19" i="61"/>
  <c r="B20" i="61"/>
  <c r="C20" i="61"/>
  <c r="B21" i="61"/>
  <c r="C21" i="61"/>
  <c r="C22" i="61"/>
  <c r="B23" i="61"/>
  <c r="B24" i="61"/>
  <c r="B25" i="61"/>
  <c r="C25" i="61"/>
  <c r="B31" i="61"/>
  <c r="C31" i="61"/>
  <c r="B32" i="61"/>
  <c r="C32" i="61"/>
  <c r="B33" i="61"/>
  <c r="C33" i="61"/>
  <c r="B40" i="61"/>
  <c r="C40" i="61"/>
  <c r="B41" i="61"/>
  <c r="C41" i="61"/>
  <c r="B42" i="61"/>
  <c r="C42" i="61"/>
  <c r="B43" i="61"/>
  <c r="C43" i="61"/>
  <c r="C44" i="61"/>
  <c r="B45" i="61"/>
  <c r="B46" i="61"/>
  <c r="B47" i="61"/>
  <c r="C47" i="61"/>
  <c r="B48" i="61"/>
  <c r="C48" i="61"/>
  <c r="B49" i="61"/>
  <c r="C49" i="61"/>
  <c r="B50" i="61"/>
  <c r="C50" i="61"/>
  <c r="B51" i="61"/>
  <c r="C51" i="61"/>
  <c r="B52" i="61"/>
  <c r="C52" i="61"/>
  <c r="B53" i="61"/>
  <c r="C53" i="61"/>
  <c r="B54" i="61"/>
  <c r="C54" i="61"/>
  <c r="B55" i="61"/>
  <c r="C55" i="61"/>
  <c r="B56" i="61"/>
  <c r="C56" i="61"/>
  <c r="C57" i="61"/>
  <c r="B58" i="61"/>
  <c r="C59" i="61"/>
  <c r="B60" i="61"/>
  <c r="B61" i="61"/>
  <c r="C66" i="61"/>
  <c r="B67" i="61"/>
  <c r="C74" i="61"/>
  <c r="B75" i="61"/>
  <c r="C96" i="61"/>
  <c r="B97" i="61"/>
  <c r="C109" i="61"/>
  <c r="B110" i="61"/>
  <c r="C111" i="61"/>
  <c r="B112" i="61"/>
  <c r="B113" i="61"/>
  <c r="B119" i="61"/>
  <c r="C119" i="61"/>
  <c r="B120" i="61"/>
  <c r="C120" i="61"/>
  <c r="B121" i="61"/>
  <c r="C121" i="61"/>
  <c r="C122" i="61"/>
  <c r="B123" i="61"/>
  <c r="B125" i="61"/>
  <c r="B126" i="61"/>
  <c r="B127" i="61"/>
  <c r="B128" i="61"/>
  <c r="B129" i="61"/>
  <c r="C129" i="61"/>
  <c r="B130" i="61"/>
  <c r="C130" i="61"/>
  <c r="B131" i="61"/>
  <c r="C131" i="61"/>
  <c r="B132" i="61"/>
  <c r="C132" i="61"/>
  <c r="B133" i="61"/>
  <c r="C133" i="61"/>
  <c r="B134" i="61"/>
  <c r="C134" i="61"/>
  <c r="B135" i="61"/>
  <c r="C135" i="61"/>
  <c r="B136" i="61"/>
  <c r="C136" i="61"/>
  <c r="B137" i="61"/>
  <c r="C137" i="61"/>
  <c r="B138" i="61"/>
  <c r="C138" i="61"/>
  <c r="B139" i="61"/>
  <c r="C139" i="61"/>
  <c r="C140" i="61"/>
  <c r="B141" i="61"/>
  <c r="B142" i="61"/>
  <c r="B143" i="61"/>
  <c r="C143" i="61"/>
  <c r="B144" i="61"/>
  <c r="C144" i="61"/>
  <c r="B145" i="61"/>
  <c r="C145" i="61"/>
  <c r="B146" i="61"/>
  <c r="C146" i="61"/>
  <c r="B147" i="61"/>
  <c r="C147" i="61"/>
  <c r="B148" i="61"/>
  <c r="C148" i="61"/>
  <c r="B149" i="61"/>
  <c r="C149" i="61"/>
  <c r="B150" i="61"/>
  <c r="C150" i="61"/>
  <c r="B151" i="61"/>
  <c r="C151" i="61"/>
  <c r="B152" i="61"/>
  <c r="C152" i="61"/>
  <c r="C153" i="61"/>
  <c r="B154" i="61"/>
  <c r="B155" i="61"/>
  <c r="C169" i="61"/>
  <c r="B170" i="61"/>
  <c r="B195" i="61"/>
  <c r="B196" i="61"/>
  <c r="C196" i="61"/>
  <c r="B197" i="61"/>
  <c r="C197" i="61"/>
  <c r="B198" i="61"/>
  <c r="C198" i="61"/>
  <c r="B199" i="61"/>
  <c r="C199" i="61"/>
  <c r="B200" i="61"/>
  <c r="C200" i="61"/>
  <c r="B201" i="61"/>
  <c r="C201" i="61"/>
  <c r="B202" i="61"/>
  <c r="C202" i="61"/>
  <c r="B203" i="61"/>
  <c r="C203" i="61"/>
  <c r="B204" i="61"/>
  <c r="C204" i="61"/>
  <c r="B205" i="61"/>
  <c r="C205" i="61"/>
  <c r="B206" i="61"/>
  <c r="C206" i="61"/>
  <c r="B207" i="61"/>
  <c r="C207" i="61"/>
  <c r="C208" i="61"/>
  <c r="B209" i="61"/>
  <c r="B210" i="61"/>
  <c r="B211" i="61"/>
  <c r="C211" i="61"/>
  <c r="B212" i="61"/>
  <c r="C212" i="61"/>
  <c r="B213" i="61"/>
  <c r="C213" i="61"/>
  <c r="B214" i="61"/>
  <c r="C214" i="61"/>
  <c r="B215" i="61"/>
  <c r="C215" i="61"/>
  <c r="B216" i="61"/>
  <c r="C216" i="61"/>
  <c r="B217" i="61"/>
  <c r="C217" i="61"/>
  <c r="B218" i="61"/>
  <c r="C218" i="61"/>
  <c r="B219" i="61"/>
  <c r="C219" i="61"/>
  <c r="B220" i="61"/>
  <c r="C220" i="61"/>
  <c r="C221" i="61"/>
  <c r="B222" i="61"/>
  <c r="C223" i="61"/>
  <c r="B224" i="61"/>
  <c r="B225" i="61"/>
  <c r="B226" i="61"/>
  <c r="B227" i="61"/>
  <c r="C227" i="61"/>
  <c r="B228" i="61"/>
  <c r="C228" i="61"/>
  <c r="B229" i="61"/>
  <c r="C229" i="61"/>
  <c r="B230" i="61"/>
  <c r="C230" i="61"/>
  <c r="B231" i="61"/>
  <c r="C231" i="61"/>
  <c r="C232" i="61"/>
  <c r="B233" i="61"/>
  <c r="B234" i="61"/>
  <c r="B235" i="61"/>
  <c r="C235" i="61"/>
  <c r="B236" i="61"/>
  <c r="C236" i="61"/>
  <c r="B237" i="61"/>
  <c r="C237" i="61"/>
  <c r="B238" i="61"/>
  <c r="C238" i="61"/>
  <c r="C239" i="61"/>
  <c r="B240" i="61"/>
  <c r="B241" i="61"/>
  <c r="B242" i="61"/>
  <c r="C242" i="61"/>
  <c r="B243" i="61"/>
  <c r="C243" i="61"/>
  <c r="B244" i="61"/>
  <c r="C244" i="61"/>
  <c r="B245" i="61"/>
  <c r="C245" i="61"/>
  <c r="C246" i="61"/>
  <c r="B247" i="61"/>
  <c r="C248" i="61"/>
  <c r="B249" i="61"/>
  <c r="B250" i="61"/>
  <c r="B251" i="61"/>
  <c r="C251" i="61"/>
  <c r="B252" i="61"/>
  <c r="C252" i="61"/>
  <c r="B253" i="61"/>
  <c r="C253" i="61"/>
  <c r="B254" i="61"/>
  <c r="C254" i="61"/>
  <c r="B255" i="61"/>
  <c r="C255" i="61"/>
  <c r="B256" i="61"/>
  <c r="C256" i="61"/>
  <c r="B257" i="61"/>
  <c r="C257" i="61"/>
  <c r="B258" i="61"/>
  <c r="C258" i="61"/>
  <c r="B259" i="61"/>
  <c r="C259" i="61"/>
  <c r="B260" i="61"/>
  <c r="C260" i="61"/>
  <c r="B261" i="61"/>
  <c r="C261" i="61"/>
  <c r="B262" i="61"/>
  <c r="C262" i="61"/>
  <c r="B263" i="61"/>
  <c r="C263" i="61"/>
  <c r="B264" i="61"/>
  <c r="C264" i="61"/>
  <c r="C265" i="61"/>
  <c r="B266" i="61"/>
  <c r="C267" i="61"/>
  <c r="B268" i="61"/>
  <c r="B269" i="61"/>
  <c r="B270" i="61"/>
  <c r="B271" i="61"/>
  <c r="C271" i="61"/>
  <c r="B272" i="61"/>
  <c r="C272" i="61"/>
  <c r="B273" i="61"/>
  <c r="C273" i="61"/>
  <c r="B274" i="61"/>
  <c r="C274" i="61"/>
  <c r="B275" i="61"/>
  <c r="C275" i="61"/>
  <c r="B276" i="61"/>
  <c r="C276" i="61"/>
  <c r="C277" i="61"/>
  <c r="B278" i="61"/>
  <c r="B279" i="61"/>
  <c r="B280" i="61"/>
  <c r="C280" i="61"/>
  <c r="B281" i="61"/>
  <c r="C281" i="61"/>
  <c r="B282" i="61"/>
  <c r="C282" i="61"/>
  <c r="B283" i="61"/>
  <c r="C283" i="61"/>
  <c r="B284" i="61"/>
  <c r="C284" i="61"/>
  <c r="B285" i="61"/>
  <c r="C285" i="61"/>
  <c r="B286" i="61"/>
  <c r="C286" i="61"/>
  <c r="C287" i="61"/>
  <c r="B288" i="61"/>
  <c r="C289" i="61"/>
  <c r="B290" i="61"/>
  <c r="B291" i="61"/>
  <c r="B292" i="61"/>
  <c r="B293" i="61"/>
  <c r="C293" i="61"/>
  <c r="B294" i="61"/>
  <c r="C294" i="61"/>
  <c r="B295" i="61"/>
  <c r="C295" i="61"/>
  <c r="C296" i="61"/>
  <c r="B297" i="61"/>
  <c r="B298" i="61"/>
  <c r="B299" i="61"/>
  <c r="C299" i="61"/>
  <c r="B300" i="61"/>
  <c r="C300" i="61"/>
  <c r="B301" i="61"/>
  <c r="C301" i="61"/>
  <c r="B302" i="61"/>
  <c r="C302" i="61"/>
  <c r="B303" i="61"/>
  <c r="C303" i="61"/>
  <c r="C304" i="61"/>
  <c r="B305" i="61"/>
  <c r="C306" i="61"/>
  <c r="B307" i="61"/>
  <c r="B308" i="61"/>
  <c r="B309" i="61"/>
  <c r="C309" i="61"/>
  <c r="B310" i="61"/>
  <c r="C310" i="61"/>
  <c r="B311" i="61"/>
  <c r="C311" i="61"/>
  <c r="B312" i="61"/>
  <c r="C312" i="61"/>
  <c r="B313" i="61"/>
  <c r="C313" i="61"/>
  <c r="B315" i="61"/>
  <c r="C315" i="61"/>
  <c r="C316" i="61"/>
  <c r="C9" i="60"/>
  <c r="C10" i="60"/>
  <c r="C11" i="60"/>
  <c r="C12" i="60"/>
  <c r="C14" i="60"/>
  <c r="C16" i="60"/>
  <c r="C17" i="60"/>
  <c r="C18" i="60"/>
  <c r="C19" i="60"/>
  <c r="C20" i="60"/>
  <c r="C21" i="60"/>
  <c r="C22" i="60"/>
  <c r="C25" i="60"/>
  <c r="C31" i="60"/>
  <c r="C32" i="60"/>
  <c r="C33" i="60"/>
  <c r="C40" i="60"/>
  <c r="C41" i="60"/>
  <c r="C42" i="60"/>
  <c r="C43" i="60"/>
  <c r="C44" i="60"/>
  <c r="C47" i="60"/>
  <c r="C48" i="60"/>
  <c r="C49" i="60"/>
  <c r="C50" i="60"/>
  <c r="C51" i="60"/>
  <c r="C52" i="60"/>
  <c r="C53" i="60"/>
  <c r="C54" i="60"/>
  <c r="C55" i="60"/>
  <c r="C56" i="60"/>
  <c r="C57" i="60"/>
  <c r="C59" i="60"/>
  <c r="C66" i="60"/>
  <c r="C74" i="60"/>
  <c r="C96" i="60"/>
  <c r="C109" i="60"/>
  <c r="C111" i="60"/>
  <c r="C119" i="60"/>
  <c r="C120" i="60"/>
  <c r="C121" i="60"/>
  <c r="C122" i="60"/>
  <c r="C124" i="60"/>
  <c r="C129" i="60"/>
  <c r="C130" i="60"/>
  <c r="C131" i="60"/>
  <c r="C132" i="60"/>
  <c r="C133" i="60"/>
  <c r="C134" i="60"/>
  <c r="C135" i="60"/>
  <c r="C136" i="60"/>
  <c r="C137" i="60"/>
  <c r="C138" i="60"/>
  <c r="C139" i="60"/>
  <c r="C140" i="60"/>
  <c r="C143" i="60"/>
  <c r="C144" i="60"/>
  <c r="C145" i="60"/>
  <c r="C146" i="60"/>
  <c r="C147" i="60"/>
  <c r="C148" i="60"/>
  <c r="C149" i="60"/>
  <c r="C150" i="60"/>
  <c r="C151" i="60"/>
  <c r="C152" i="60"/>
  <c r="C153" i="60"/>
  <c r="C157" i="60"/>
  <c r="C158" i="60"/>
  <c r="C159" i="60"/>
  <c r="C160" i="60"/>
  <c r="C161" i="60"/>
  <c r="C162" i="60"/>
  <c r="C163" i="60"/>
  <c r="C164" i="60"/>
  <c r="C165" i="60"/>
  <c r="C166" i="60"/>
  <c r="C167" i="60"/>
  <c r="C168" i="60"/>
  <c r="C169" i="60"/>
  <c r="C196" i="60"/>
  <c r="C197" i="60"/>
  <c r="C198" i="60"/>
  <c r="C199" i="60"/>
  <c r="C200" i="60"/>
  <c r="C201" i="60"/>
  <c r="C202" i="60"/>
  <c r="C203" i="60"/>
  <c r="C204" i="60"/>
  <c r="C205" i="60"/>
  <c r="C206" i="60"/>
  <c r="C207" i="60"/>
  <c r="C208" i="60"/>
  <c r="C211" i="60"/>
  <c r="C212" i="60"/>
  <c r="C213" i="60"/>
  <c r="C214" i="60"/>
  <c r="C215" i="60"/>
  <c r="C216" i="60"/>
  <c r="C217" i="60"/>
  <c r="C218" i="60"/>
  <c r="C219" i="60"/>
  <c r="C220" i="60"/>
  <c r="C221" i="60"/>
  <c r="C223" i="60"/>
  <c r="C227" i="60"/>
  <c r="C228" i="60"/>
  <c r="C229" i="60"/>
  <c r="C230" i="60"/>
  <c r="C231" i="60"/>
  <c r="C232" i="60"/>
  <c r="C235" i="60"/>
  <c r="C236" i="60"/>
  <c r="C237" i="60"/>
  <c r="C238" i="60"/>
  <c r="C239" i="60"/>
  <c r="C242" i="60"/>
  <c r="C243" i="60"/>
  <c r="C244" i="60"/>
  <c r="C245" i="60"/>
  <c r="C246" i="60"/>
  <c r="C248" i="60"/>
  <c r="C251" i="60"/>
  <c r="C252" i="60"/>
  <c r="C253" i="60"/>
  <c r="C254" i="60"/>
  <c r="C255" i="60"/>
  <c r="C256" i="60"/>
  <c r="C257" i="60"/>
  <c r="C258" i="60"/>
  <c r="C259" i="60"/>
  <c r="C260" i="60"/>
  <c r="C261" i="60"/>
  <c r="C262" i="60"/>
  <c r="C263" i="60"/>
  <c r="C264" i="60"/>
  <c r="C265" i="60"/>
  <c r="C267" i="60"/>
  <c r="C271" i="60"/>
  <c r="C272" i="60"/>
  <c r="C273" i="60"/>
  <c r="C274" i="60"/>
  <c r="C275" i="60"/>
  <c r="C276" i="60"/>
  <c r="C277" i="60"/>
  <c r="C280" i="60"/>
  <c r="C281" i="60"/>
  <c r="C282" i="60"/>
  <c r="C283" i="60"/>
  <c r="C284" i="60"/>
  <c r="C285" i="60"/>
  <c r="C286" i="60"/>
  <c r="C287" i="60"/>
  <c r="C289" i="60"/>
  <c r="C293" i="60"/>
  <c r="C294" i="60"/>
  <c r="C295" i="60"/>
  <c r="C296" i="60"/>
  <c r="C299" i="60"/>
  <c r="C300" i="60"/>
  <c r="C301" i="60"/>
  <c r="C302" i="60"/>
  <c r="C303" i="60"/>
  <c r="C304" i="60"/>
  <c r="C306" i="60"/>
  <c r="C309" i="60"/>
  <c r="C310" i="60"/>
  <c r="C311" i="60"/>
  <c r="C312" i="60"/>
  <c r="C313" i="60"/>
  <c r="C315" i="60"/>
  <c r="C316" i="60"/>
  <c r="B9" i="60"/>
  <c r="B10" i="60"/>
  <c r="B11" i="60"/>
  <c r="B12" i="60"/>
  <c r="B16" i="60"/>
  <c r="B17" i="60"/>
  <c r="B18" i="60"/>
  <c r="B19" i="60"/>
  <c r="B20" i="60"/>
  <c r="B21" i="60"/>
  <c r="B23" i="60"/>
  <c r="B24" i="60"/>
  <c r="B25" i="60"/>
  <c r="B31" i="60"/>
  <c r="B32" i="60"/>
  <c r="B33" i="60"/>
  <c r="B40" i="60"/>
  <c r="B41" i="60"/>
  <c r="B42" i="60"/>
  <c r="B43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8" i="60"/>
  <c r="B60" i="60"/>
  <c r="B61" i="60"/>
  <c r="B67" i="60"/>
  <c r="B75" i="60"/>
  <c r="B97" i="60"/>
  <c r="B110" i="60"/>
  <c r="B112" i="60"/>
  <c r="B113" i="60"/>
  <c r="B119" i="60"/>
  <c r="B120" i="60"/>
  <c r="B121" i="60"/>
  <c r="B123" i="60"/>
  <c r="B125" i="60"/>
  <c r="B126" i="60"/>
  <c r="B127" i="60"/>
  <c r="B128" i="60"/>
  <c r="B129" i="60"/>
  <c r="B130" i="60"/>
  <c r="B131" i="60"/>
  <c r="B132" i="60"/>
  <c r="B133" i="60"/>
  <c r="B134" i="60"/>
  <c r="B135" i="60"/>
  <c r="B136" i="60"/>
  <c r="B137" i="60"/>
  <c r="B138" i="60"/>
  <c r="B139" i="60"/>
  <c r="B141" i="60"/>
  <c r="B142" i="60"/>
  <c r="B143" i="60"/>
  <c r="B144" i="60"/>
  <c r="B145" i="60"/>
  <c r="B146" i="60"/>
  <c r="B147" i="60"/>
  <c r="B148" i="60"/>
  <c r="B149" i="60"/>
  <c r="B150" i="60"/>
  <c r="B151" i="60"/>
  <c r="B152" i="60"/>
  <c r="B154" i="60"/>
  <c r="B155" i="60"/>
  <c r="B157" i="60"/>
  <c r="B158" i="60"/>
  <c r="B159" i="60"/>
  <c r="B160" i="60"/>
  <c r="B161" i="60"/>
  <c r="B162" i="60"/>
  <c r="B163" i="60"/>
  <c r="B164" i="60"/>
  <c r="B165" i="60"/>
  <c r="B166" i="60"/>
  <c r="B167" i="60"/>
  <c r="B168" i="60"/>
  <c r="B170" i="60"/>
  <c r="B195" i="60"/>
  <c r="B196" i="60"/>
  <c r="B197" i="60"/>
  <c r="B198" i="60"/>
  <c r="B199" i="60"/>
  <c r="B200" i="60"/>
  <c r="B201" i="60"/>
  <c r="B202" i="60"/>
  <c r="B203" i="60"/>
  <c r="B204" i="60"/>
  <c r="B205" i="60"/>
  <c r="B206" i="60"/>
  <c r="B207" i="60"/>
  <c r="B209" i="60"/>
  <c r="B210" i="60"/>
  <c r="B211" i="60"/>
  <c r="B212" i="60"/>
  <c r="B213" i="60"/>
  <c r="B214" i="60"/>
  <c r="B215" i="60"/>
  <c r="B216" i="60"/>
  <c r="B217" i="60"/>
  <c r="B218" i="60"/>
  <c r="B219" i="60"/>
  <c r="B220" i="60"/>
  <c r="B222" i="60"/>
  <c r="B224" i="60"/>
  <c r="B225" i="60"/>
  <c r="B226" i="60"/>
  <c r="B227" i="60"/>
  <c r="B228" i="60"/>
  <c r="B229" i="60"/>
  <c r="B230" i="60"/>
  <c r="B231" i="60"/>
  <c r="B233" i="60"/>
  <c r="B234" i="60"/>
  <c r="B235" i="60"/>
  <c r="B236" i="60"/>
  <c r="B237" i="60"/>
  <c r="B238" i="60"/>
  <c r="B240" i="60"/>
  <c r="B241" i="60"/>
  <c r="B242" i="60"/>
  <c r="B243" i="60"/>
  <c r="B244" i="60"/>
  <c r="B245" i="60"/>
  <c r="B247" i="60"/>
  <c r="B249" i="60"/>
  <c r="B250" i="60"/>
  <c r="B251" i="60"/>
  <c r="B252" i="60"/>
  <c r="B253" i="60"/>
  <c r="B254" i="60"/>
  <c r="B255" i="60"/>
  <c r="B256" i="60"/>
  <c r="B257" i="60"/>
  <c r="B258" i="60"/>
  <c r="B259" i="60"/>
  <c r="B260" i="60"/>
  <c r="B261" i="60"/>
  <c r="B262" i="60"/>
  <c r="B263" i="60"/>
  <c r="B264" i="60"/>
  <c r="B266" i="60"/>
  <c r="B268" i="60"/>
  <c r="B269" i="60"/>
  <c r="B270" i="60"/>
  <c r="B271" i="60"/>
  <c r="B272" i="60"/>
  <c r="B273" i="60"/>
  <c r="B274" i="60"/>
  <c r="B275" i="60"/>
  <c r="B276" i="60"/>
  <c r="B278" i="60"/>
  <c r="B279" i="60"/>
  <c r="B280" i="60"/>
  <c r="B281" i="60"/>
  <c r="B282" i="60"/>
  <c r="B283" i="60"/>
  <c r="B284" i="60"/>
  <c r="B285" i="60"/>
  <c r="B286" i="60"/>
  <c r="B288" i="60"/>
  <c r="B290" i="60"/>
  <c r="B291" i="60"/>
  <c r="B292" i="60"/>
  <c r="B293" i="60"/>
  <c r="B294" i="60"/>
  <c r="B295" i="60"/>
  <c r="B297" i="60"/>
  <c r="B298" i="60"/>
  <c r="B299" i="60"/>
  <c r="B300" i="60"/>
  <c r="B301" i="60"/>
  <c r="B302" i="60"/>
  <c r="B303" i="60"/>
  <c r="B305" i="60"/>
  <c r="B307" i="60"/>
  <c r="B308" i="60"/>
  <c r="B309" i="60"/>
  <c r="B310" i="60"/>
  <c r="B311" i="60"/>
  <c r="B312" i="60"/>
  <c r="B313" i="60"/>
  <c r="B315" i="60"/>
  <c r="D311" i="8"/>
  <c r="E311" i="8" s="1"/>
  <c r="E58" i="8"/>
  <c r="E60" i="8"/>
  <c r="E62" i="8"/>
  <c r="E75" i="8"/>
  <c r="E98" i="8"/>
  <c r="E110" i="8"/>
  <c r="E317" i="8"/>
  <c r="E318" i="8"/>
  <c r="E319" i="8"/>
  <c r="E320" i="8"/>
  <c r="E338" i="8"/>
  <c r="E339" i="8"/>
  <c r="E340" i="8"/>
  <c r="E341" i="8"/>
  <c r="E342" i="8"/>
  <c r="E343" i="8"/>
  <c r="C62" i="8"/>
  <c r="C66" i="8"/>
  <c r="B67" i="8"/>
  <c r="C67" i="8"/>
  <c r="C68" i="8"/>
  <c r="C74" i="8"/>
  <c r="B75" i="8"/>
  <c r="C75" i="8"/>
  <c r="C76" i="8"/>
  <c r="C96" i="8"/>
  <c r="B97" i="8"/>
  <c r="C97" i="8"/>
  <c r="C98" i="8"/>
  <c r="C109" i="8"/>
  <c r="B110" i="8"/>
  <c r="C110" i="8"/>
  <c r="C111" i="8"/>
  <c r="B112" i="8"/>
  <c r="C112" i="8"/>
  <c r="B113" i="8"/>
  <c r="C113" i="8"/>
  <c r="B119" i="8"/>
  <c r="C119" i="8"/>
  <c r="B120" i="8"/>
  <c r="C120" i="8"/>
  <c r="B121" i="8"/>
  <c r="C121" i="8"/>
  <c r="C122" i="8"/>
  <c r="B123" i="8"/>
  <c r="C123" i="8"/>
  <c r="C124" i="8"/>
  <c r="B125" i="8"/>
  <c r="C125" i="8"/>
  <c r="B126" i="8"/>
  <c r="C126" i="8"/>
  <c r="B127" i="8"/>
  <c r="C127" i="8"/>
  <c r="B128" i="8"/>
  <c r="C128" i="8"/>
  <c r="B129" i="8"/>
  <c r="C129" i="8"/>
  <c r="B130" i="8"/>
  <c r="C130" i="8"/>
  <c r="B131" i="8"/>
  <c r="C131" i="8"/>
  <c r="B132" i="8"/>
  <c r="C132" i="8"/>
  <c r="B133" i="8"/>
  <c r="C133" i="8"/>
  <c r="B134" i="8"/>
  <c r="C134" i="8"/>
  <c r="B135" i="8"/>
  <c r="C135" i="8"/>
  <c r="B136" i="8"/>
  <c r="C136" i="8"/>
  <c r="B137" i="8"/>
  <c r="C137" i="8"/>
  <c r="B138" i="8"/>
  <c r="C138" i="8"/>
  <c r="B139" i="8"/>
  <c r="C139" i="8"/>
  <c r="C140" i="8"/>
  <c r="B141" i="8"/>
  <c r="C141" i="8"/>
  <c r="B142" i="8"/>
  <c r="C142" i="8"/>
  <c r="B143" i="8"/>
  <c r="C143" i="8"/>
  <c r="B144" i="8"/>
  <c r="C144" i="8"/>
  <c r="B145" i="8"/>
  <c r="C145" i="8"/>
  <c r="B146" i="8"/>
  <c r="C146" i="8"/>
  <c r="B147" i="8"/>
  <c r="C147" i="8"/>
  <c r="B148" i="8"/>
  <c r="C148" i="8"/>
  <c r="B149" i="8"/>
  <c r="C149" i="8"/>
  <c r="B150" i="8"/>
  <c r="C150" i="8"/>
  <c r="B151" i="8"/>
  <c r="C151" i="8"/>
  <c r="B152" i="8"/>
  <c r="C152" i="8"/>
  <c r="C153" i="8"/>
  <c r="B154" i="8"/>
  <c r="C154" i="8"/>
  <c r="B155" i="8"/>
  <c r="C155" i="8"/>
  <c r="B157" i="8"/>
  <c r="C157" i="8"/>
  <c r="B158" i="8"/>
  <c r="C158" i="8"/>
  <c r="B159" i="8"/>
  <c r="C159" i="8"/>
  <c r="B160" i="8"/>
  <c r="C160" i="8"/>
  <c r="B161" i="8"/>
  <c r="C161" i="8"/>
  <c r="B162" i="8"/>
  <c r="C162" i="8"/>
  <c r="B163" i="8"/>
  <c r="C163" i="8"/>
  <c r="B164" i="8"/>
  <c r="C164" i="8"/>
  <c r="B165" i="8"/>
  <c r="C165" i="8"/>
  <c r="B166" i="8"/>
  <c r="C166" i="8"/>
  <c r="B167" i="8"/>
  <c r="C167" i="8"/>
  <c r="B168" i="8"/>
  <c r="C168" i="8"/>
  <c r="C169" i="8"/>
  <c r="B170" i="8"/>
  <c r="C170" i="8"/>
  <c r="B195" i="8"/>
  <c r="C195" i="8"/>
  <c r="B196" i="8"/>
  <c r="C196" i="8"/>
  <c r="B197" i="8"/>
  <c r="C197" i="8"/>
  <c r="B198" i="8"/>
  <c r="C198" i="8"/>
  <c r="B199" i="8"/>
  <c r="C199" i="8"/>
  <c r="B200" i="8"/>
  <c r="C200" i="8"/>
  <c r="B201" i="8"/>
  <c r="C201" i="8"/>
  <c r="B202" i="8"/>
  <c r="C202" i="8"/>
  <c r="B203" i="8"/>
  <c r="C203" i="8"/>
  <c r="B204" i="8"/>
  <c r="C204" i="8"/>
  <c r="B205" i="8"/>
  <c r="C205" i="8"/>
  <c r="B206" i="8"/>
  <c r="C206" i="8"/>
  <c r="B207" i="8"/>
  <c r="C207" i="8"/>
  <c r="C208" i="8"/>
  <c r="B209" i="8"/>
  <c r="C209" i="8"/>
  <c r="B210" i="8"/>
  <c r="C210" i="8"/>
  <c r="B211" i="8"/>
  <c r="C211" i="8"/>
  <c r="B212" i="8"/>
  <c r="C212" i="8"/>
  <c r="B213" i="8"/>
  <c r="C213" i="8"/>
  <c r="B214" i="8"/>
  <c r="C214" i="8"/>
  <c r="B215" i="8"/>
  <c r="C215" i="8"/>
  <c r="B216" i="8"/>
  <c r="C216" i="8"/>
  <c r="B217" i="8"/>
  <c r="C217" i="8"/>
  <c r="B218" i="8"/>
  <c r="C218" i="8"/>
  <c r="B219" i="8"/>
  <c r="C219" i="8"/>
  <c r="B220" i="8"/>
  <c r="C220" i="8"/>
  <c r="C221" i="8"/>
  <c r="B222" i="8"/>
  <c r="C222" i="8"/>
  <c r="C223" i="8"/>
  <c r="B224" i="8"/>
  <c r="C224" i="8"/>
  <c r="B225" i="8"/>
  <c r="C225" i="8"/>
  <c r="B226" i="8"/>
  <c r="C226" i="8"/>
  <c r="B227" i="8"/>
  <c r="C227" i="8"/>
  <c r="B228" i="8"/>
  <c r="C228" i="8"/>
  <c r="B229" i="8"/>
  <c r="C229" i="8"/>
  <c r="B230" i="8"/>
  <c r="C230" i="8"/>
  <c r="B231" i="8"/>
  <c r="C231" i="8"/>
  <c r="C232" i="8"/>
  <c r="B233" i="8"/>
  <c r="C233" i="8"/>
  <c r="B234" i="8"/>
  <c r="C234" i="8"/>
  <c r="B235" i="8"/>
  <c r="C235" i="8"/>
  <c r="B236" i="8"/>
  <c r="C236" i="8"/>
  <c r="B237" i="8"/>
  <c r="C237" i="8"/>
  <c r="B238" i="8"/>
  <c r="C238" i="8"/>
  <c r="C239" i="8"/>
  <c r="B240" i="8"/>
  <c r="C240" i="8"/>
  <c r="B241" i="8"/>
  <c r="C241" i="8"/>
  <c r="B242" i="8"/>
  <c r="C242" i="8"/>
  <c r="B243" i="8"/>
  <c r="C243" i="8"/>
  <c r="B244" i="8"/>
  <c r="C244" i="8"/>
  <c r="B245" i="8"/>
  <c r="C245" i="8"/>
  <c r="C246" i="8"/>
  <c r="B247" i="8"/>
  <c r="C247" i="8"/>
  <c r="C248" i="8"/>
  <c r="B249" i="8"/>
  <c r="C249" i="8"/>
  <c r="B250" i="8"/>
  <c r="C250" i="8"/>
  <c r="B251" i="8"/>
  <c r="C251" i="8"/>
  <c r="B252" i="8"/>
  <c r="C252" i="8"/>
  <c r="B253" i="8"/>
  <c r="C253" i="8"/>
  <c r="B254" i="8"/>
  <c r="C254" i="8"/>
  <c r="B255" i="8"/>
  <c r="C255" i="8"/>
  <c r="B256" i="8"/>
  <c r="C256" i="8"/>
  <c r="B257" i="8"/>
  <c r="C257" i="8"/>
  <c r="B258" i="8"/>
  <c r="C258" i="8"/>
  <c r="B259" i="8"/>
  <c r="C259" i="8"/>
  <c r="B260" i="8"/>
  <c r="C260" i="8"/>
  <c r="B261" i="8"/>
  <c r="C261" i="8"/>
  <c r="B262" i="8"/>
  <c r="C262" i="8"/>
  <c r="B263" i="8"/>
  <c r="C263" i="8"/>
  <c r="B264" i="8"/>
  <c r="C264" i="8"/>
  <c r="C265" i="8"/>
  <c r="B266" i="8"/>
  <c r="C266" i="8"/>
  <c r="C267" i="8"/>
  <c r="B268" i="8"/>
  <c r="C268" i="8"/>
  <c r="B269" i="8"/>
  <c r="C269" i="8"/>
  <c r="B270" i="8"/>
  <c r="C270" i="8"/>
  <c r="B271" i="8"/>
  <c r="C271" i="8"/>
  <c r="B272" i="8"/>
  <c r="C272" i="8"/>
  <c r="B273" i="8"/>
  <c r="C273" i="8"/>
  <c r="B274" i="8"/>
  <c r="C274" i="8"/>
  <c r="B275" i="8"/>
  <c r="C275" i="8"/>
  <c r="B276" i="8"/>
  <c r="C276" i="8"/>
  <c r="C277" i="8"/>
  <c r="B278" i="8"/>
  <c r="C278" i="8"/>
  <c r="B279" i="8"/>
  <c r="C279" i="8"/>
  <c r="B280" i="8"/>
  <c r="C280" i="8"/>
  <c r="B281" i="8"/>
  <c r="C281" i="8"/>
  <c r="B282" i="8"/>
  <c r="C282" i="8"/>
  <c r="B283" i="8"/>
  <c r="C283" i="8"/>
  <c r="B284" i="8"/>
  <c r="C284" i="8"/>
  <c r="B285" i="8"/>
  <c r="C285" i="8"/>
  <c r="B286" i="8"/>
  <c r="C286" i="8"/>
  <c r="C287" i="8"/>
  <c r="B288" i="8"/>
  <c r="C288" i="8"/>
  <c r="C289" i="8"/>
  <c r="B290" i="8"/>
  <c r="C290" i="8"/>
  <c r="B291" i="8"/>
  <c r="C291" i="8"/>
  <c r="B292" i="8"/>
  <c r="C292" i="8"/>
  <c r="B293" i="8"/>
  <c r="C293" i="8"/>
  <c r="B294" i="8"/>
  <c r="C294" i="8"/>
  <c r="B295" i="8"/>
  <c r="C295" i="8"/>
  <c r="C296" i="8"/>
  <c r="B297" i="8"/>
  <c r="C297" i="8"/>
  <c r="B298" i="8"/>
  <c r="C298" i="8"/>
  <c r="B299" i="8"/>
  <c r="C299" i="8"/>
  <c r="B300" i="8"/>
  <c r="C300" i="8"/>
  <c r="B301" i="8"/>
  <c r="C301" i="8"/>
  <c r="B302" i="8"/>
  <c r="C302" i="8"/>
  <c r="B303" i="8"/>
  <c r="C303" i="8"/>
  <c r="C304" i="8"/>
  <c r="B305" i="8"/>
  <c r="C305" i="8"/>
  <c r="C306" i="8"/>
  <c r="B307" i="8"/>
  <c r="C307" i="8"/>
  <c r="B308" i="8"/>
  <c r="C308" i="8"/>
  <c r="B309" i="8"/>
  <c r="C309" i="8"/>
  <c r="B310" i="8"/>
  <c r="C310" i="8"/>
  <c r="B311" i="8"/>
  <c r="C311" i="8"/>
  <c r="B312" i="8"/>
  <c r="C312" i="8"/>
  <c r="B313" i="8"/>
  <c r="C313" i="8"/>
  <c r="B315" i="8"/>
  <c r="C315" i="8"/>
  <c r="C316" i="8"/>
  <c r="E15" i="8"/>
  <c r="E16" i="8"/>
  <c r="E23" i="8"/>
  <c r="E24" i="8"/>
  <c r="E45" i="8"/>
  <c r="E46" i="8"/>
  <c r="B58" i="8"/>
  <c r="C58" i="8"/>
  <c r="C59" i="8"/>
  <c r="B60" i="8"/>
  <c r="C60" i="8"/>
  <c r="B61" i="8"/>
  <c r="C61" i="8"/>
  <c r="C57" i="8"/>
  <c r="C44" i="8"/>
  <c r="B45" i="8"/>
  <c r="C45" i="8"/>
  <c r="B46" i="8"/>
  <c r="C46" i="8"/>
  <c r="B47" i="8"/>
  <c r="C47" i="8"/>
  <c r="B48" i="8"/>
  <c r="C48" i="8"/>
  <c r="B49" i="8"/>
  <c r="C49" i="8"/>
  <c r="B50" i="8"/>
  <c r="C50" i="8"/>
  <c r="B51" i="8"/>
  <c r="C51" i="8"/>
  <c r="B52" i="8"/>
  <c r="C52" i="8"/>
  <c r="B53" i="8"/>
  <c r="C53" i="8"/>
  <c r="B54" i="8"/>
  <c r="C54" i="8"/>
  <c r="B55" i="8"/>
  <c r="C55" i="8"/>
  <c r="B56" i="8"/>
  <c r="C56" i="8"/>
  <c r="B24" i="8"/>
  <c r="C24" i="8"/>
  <c r="B25" i="8"/>
  <c r="C25" i="8"/>
  <c r="B31" i="8"/>
  <c r="C31" i="8"/>
  <c r="B32" i="8"/>
  <c r="C32" i="8"/>
  <c r="B33" i="8"/>
  <c r="C33" i="8"/>
  <c r="B40" i="8"/>
  <c r="C40" i="8"/>
  <c r="B41" i="8"/>
  <c r="C41" i="8"/>
  <c r="B42" i="8"/>
  <c r="C42" i="8"/>
  <c r="B43" i="8"/>
  <c r="C43" i="8"/>
  <c r="B9" i="8"/>
  <c r="C9" i="8"/>
  <c r="B10" i="8"/>
  <c r="C10" i="8"/>
  <c r="B11" i="8"/>
  <c r="C11" i="8"/>
  <c r="B12" i="8"/>
  <c r="C12" i="8"/>
  <c r="C14" i="8"/>
  <c r="B15" i="8"/>
  <c r="C15" i="8"/>
  <c r="B16" i="8"/>
  <c r="C16" i="8"/>
  <c r="B17" i="8"/>
  <c r="C17" i="8"/>
  <c r="B18" i="8"/>
  <c r="C18" i="8"/>
  <c r="B19" i="8"/>
  <c r="C19" i="8"/>
  <c r="B20" i="8"/>
  <c r="C20" i="8"/>
  <c r="B21" i="8"/>
  <c r="C21" i="8"/>
  <c r="C22" i="8"/>
  <c r="B23" i="8"/>
  <c r="C23" i="8"/>
  <c r="B9" i="6"/>
  <c r="C9" i="6"/>
  <c r="B10" i="6"/>
  <c r="C10" i="6"/>
  <c r="B11" i="6"/>
  <c r="C11" i="6"/>
  <c r="B12" i="6"/>
  <c r="C12" i="6"/>
  <c r="B15" i="6"/>
  <c r="C15" i="6"/>
  <c r="B16" i="6"/>
  <c r="C16" i="6"/>
  <c r="B17" i="6"/>
  <c r="C17" i="6"/>
  <c r="B18" i="6"/>
  <c r="C18" i="6"/>
  <c r="B19" i="6"/>
  <c r="C19" i="6"/>
  <c r="B20" i="6"/>
  <c r="C20" i="6"/>
  <c r="B21" i="6"/>
  <c r="C21" i="6"/>
  <c r="C22" i="6"/>
  <c r="B23" i="6"/>
  <c r="C23" i="6"/>
  <c r="B24" i="6"/>
  <c r="C24" i="6"/>
  <c r="B25" i="6"/>
  <c r="C25" i="6"/>
  <c r="B31" i="6"/>
  <c r="C31" i="6"/>
  <c r="B32" i="6"/>
  <c r="C32" i="6"/>
  <c r="B33" i="6"/>
  <c r="C33" i="6"/>
  <c r="B40" i="6"/>
  <c r="C40" i="6"/>
  <c r="B41" i="6"/>
  <c r="C41" i="6"/>
  <c r="B42" i="6"/>
  <c r="C42" i="6"/>
  <c r="B43" i="6"/>
  <c r="C43" i="6"/>
  <c r="C44" i="6"/>
  <c r="B45" i="6"/>
  <c r="C45" i="6"/>
  <c r="B46" i="6"/>
  <c r="C46" i="6"/>
  <c r="B47" i="6"/>
  <c r="C47" i="6"/>
  <c r="B48" i="6"/>
  <c r="C48" i="6"/>
  <c r="B49" i="6"/>
  <c r="C49" i="6"/>
  <c r="B50" i="6"/>
  <c r="C50" i="6"/>
  <c r="B51" i="6"/>
  <c r="C51" i="6"/>
  <c r="B52" i="6"/>
  <c r="C52" i="6"/>
  <c r="B53" i="6"/>
  <c r="C53" i="6"/>
  <c r="B54" i="6"/>
  <c r="C54" i="6"/>
  <c r="B55" i="6"/>
  <c r="C55" i="6"/>
  <c r="B56" i="6"/>
  <c r="C56" i="6"/>
  <c r="C57" i="6"/>
  <c r="B58" i="6"/>
  <c r="C58" i="6"/>
  <c r="C59" i="6"/>
  <c r="B60" i="6"/>
  <c r="C60" i="6"/>
  <c r="B61" i="6"/>
  <c r="C61" i="6"/>
  <c r="C62" i="6"/>
  <c r="C66" i="6"/>
  <c r="B67" i="6"/>
  <c r="C67" i="6"/>
  <c r="C68" i="6"/>
  <c r="C74" i="6"/>
  <c r="B75" i="6"/>
  <c r="C75" i="6"/>
  <c r="B8" i="8"/>
  <c r="C8" i="8"/>
  <c r="B299" i="6"/>
  <c r="C299" i="6"/>
  <c r="B300" i="6"/>
  <c r="C300" i="6"/>
  <c r="B301" i="6"/>
  <c r="C301" i="6"/>
  <c r="B302" i="6"/>
  <c r="C302" i="6"/>
  <c r="B303" i="6"/>
  <c r="C303" i="6"/>
  <c r="C304" i="6"/>
  <c r="E297" i="6"/>
  <c r="E298" i="6"/>
  <c r="B292" i="6"/>
  <c r="C292" i="6"/>
  <c r="B293" i="6"/>
  <c r="C293" i="6"/>
  <c r="B294" i="6"/>
  <c r="C294" i="6"/>
  <c r="B295" i="6"/>
  <c r="C295" i="6"/>
  <c r="C296" i="6"/>
  <c r="C287" i="6"/>
  <c r="B280" i="6"/>
  <c r="C280" i="6"/>
  <c r="B281" i="6"/>
  <c r="C281" i="6"/>
  <c r="B282" i="6"/>
  <c r="C282" i="6"/>
  <c r="B283" i="6"/>
  <c r="C283" i="6"/>
  <c r="B284" i="6"/>
  <c r="C284" i="6"/>
  <c r="B285" i="6"/>
  <c r="C285" i="6"/>
  <c r="B286" i="6"/>
  <c r="C286" i="6"/>
  <c r="B270" i="6"/>
  <c r="C270" i="6"/>
  <c r="B271" i="6"/>
  <c r="C271" i="6"/>
  <c r="B272" i="6"/>
  <c r="C272" i="6"/>
  <c r="B273" i="6"/>
  <c r="C273" i="6"/>
  <c r="B274" i="6"/>
  <c r="C274" i="6"/>
  <c r="B275" i="6"/>
  <c r="C275" i="6"/>
  <c r="B276" i="6"/>
  <c r="C276" i="6"/>
  <c r="C265" i="6"/>
  <c r="B262" i="6"/>
  <c r="C262" i="6"/>
  <c r="B263" i="6"/>
  <c r="C263" i="6"/>
  <c r="B264" i="6"/>
  <c r="C264" i="6"/>
  <c r="B258" i="6"/>
  <c r="C258" i="6"/>
  <c r="B259" i="6"/>
  <c r="C259" i="6"/>
  <c r="B260" i="6"/>
  <c r="C260" i="6"/>
  <c r="B261" i="6"/>
  <c r="C261" i="6"/>
  <c r="B251" i="6"/>
  <c r="C251" i="6"/>
  <c r="B252" i="6"/>
  <c r="C252" i="6"/>
  <c r="B253" i="6"/>
  <c r="C253" i="6"/>
  <c r="B254" i="6"/>
  <c r="C254" i="6"/>
  <c r="B255" i="6"/>
  <c r="C255" i="6"/>
  <c r="B256" i="6"/>
  <c r="C256" i="6"/>
  <c r="B257" i="6"/>
  <c r="C257" i="6"/>
  <c r="E240" i="6"/>
  <c r="E241" i="6"/>
  <c r="E247" i="6"/>
  <c r="C243" i="6"/>
  <c r="C244" i="6"/>
  <c r="C245" i="6"/>
  <c r="C246" i="6"/>
  <c r="B242" i="6"/>
  <c r="C242" i="6"/>
  <c r="B243" i="6"/>
  <c r="B244" i="6"/>
  <c r="B245" i="6"/>
  <c r="C236" i="6"/>
  <c r="C237" i="6"/>
  <c r="C238" i="6"/>
  <c r="B240" i="6"/>
  <c r="C240" i="6"/>
  <c r="B241" i="6"/>
  <c r="C241" i="6"/>
  <c r="B235" i="6"/>
  <c r="C235" i="6"/>
  <c r="B236" i="6"/>
  <c r="B237" i="6"/>
  <c r="B238" i="6"/>
  <c r="C239" i="6"/>
  <c r="B143" i="6"/>
  <c r="C143" i="6"/>
  <c r="B144" i="6"/>
  <c r="C144" i="6"/>
  <c r="B145" i="6"/>
  <c r="C145" i="6"/>
  <c r="B146" i="6"/>
  <c r="C146" i="6"/>
  <c r="B147" i="6"/>
  <c r="C147" i="6"/>
  <c r="B148" i="6"/>
  <c r="C148" i="6"/>
  <c r="B149" i="6"/>
  <c r="C149" i="6"/>
  <c r="B150" i="6"/>
  <c r="C150" i="6"/>
  <c r="B151" i="6"/>
  <c r="C151" i="6"/>
  <c r="B152" i="6"/>
  <c r="C152" i="6"/>
  <c r="B132" i="6"/>
  <c r="C132" i="6"/>
  <c r="B133" i="6"/>
  <c r="C133" i="6"/>
  <c r="B134" i="6"/>
  <c r="C134" i="6"/>
  <c r="B135" i="6"/>
  <c r="C135" i="6"/>
  <c r="B136" i="6"/>
  <c r="C136" i="6"/>
  <c r="B137" i="6"/>
  <c r="C137" i="6"/>
  <c r="B138" i="6"/>
  <c r="C138" i="6"/>
  <c r="B139" i="6"/>
  <c r="C139" i="6"/>
  <c r="B127" i="6"/>
  <c r="C127" i="6"/>
  <c r="B128" i="6"/>
  <c r="C128" i="6"/>
  <c r="B129" i="6"/>
  <c r="C129" i="6"/>
  <c r="B130" i="6"/>
  <c r="C130" i="6"/>
  <c r="B131" i="6"/>
  <c r="C131" i="6"/>
  <c r="C119" i="6"/>
  <c r="C120" i="6"/>
  <c r="C121" i="6"/>
  <c r="B122" i="2"/>
  <c r="C122" i="6"/>
  <c r="B121" i="6"/>
  <c r="B119" i="6"/>
  <c r="B120" i="6"/>
  <c r="B287" i="2"/>
  <c r="B277" i="2"/>
  <c r="B100" i="2"/>
  <c r="C100" i="2"/>
  <c r="F100" i="2"/>
  <c r="G100" i="2"/>
  <c r="H100" i="2"/>
  <c r="I100" i="2"/>
  <c r="J100" i="2"/>
  <c r="B101" i="2"/>
  <c r="C101" i="2"/>
  <c r="F101" i="2"/>
  <c r="G101" i="2"/>
  <c r="H101" i="2"/>
  <c r="I101" i="2"/>
  <c r="J101" i="2"/>
  <c r="B102" i="2"/>
  <c r="C102" i="2"/>
  <c r="F102" i="2"/>
  <c r="G102" i="2"/>
  <c r="H102" i="2"/>
  <c r="I102" i="2"/>
  <c r="J102" i="2"/>
  <c r="B103" i="2"/>
  <c r="C103" i="2"/>
  <c r="F103" i="2"/>
  <c r="G103" i="2"/>
  <c r="H103" i="2"/>
  <c r="I103" i="2"/>
  <c r="J103" i="2"/>
  <c r="B104" i="2"/>
  <c r="C104" i="2"/>
  <c r="F104" i="2"/>
  <c r="G104" i="2"/>
  <c r="H104" i="2"/>
  <c r="I104" i="2"/>
  <c r="J104" i="2"/>
  <c r="B105" i="2"/>
  <c r="C105" i="2"/>
  <c r="F105" i="2"/>
  <c r="G105" i="2"/>
  <c r="H105" i="2"/>
  <c r="I105" i="2"/>
  <c r="J105" i="2"/>
  <c r="B106" i="2"/>
  <c r="C106" i="2"/>
  <c r="F106" i="2"/>
  <c r="G106" i="2"/>
  <c r="H106" i="2"/>
  <c r="I106" i="2"/>
  <c r="J106" i="2"/>
  <c r="B107" i="2"/>
  <c r="C107" i="2"/>
  <c r="F107" i="2"/>
  <c r="G107" i="2"/>
  <c r="H107" i="2"/>
  <c r="I107" i="2"/>
  <c r="J107" i="2"/>
  <c r="B108" i="2"/>
  <c r="C108" i="2"/>
  <c r="F108" i="2"/>
  <c r="G108" i="2"/>
  <c r="H108" i="2"/>
  <c r="I108" i="2"/>
  <c r="J108" i="2"/>
  <c r="F70" i="2"/>
  <c r="G70" i="2"/>
  <c r="H70" i="2"/>
  <c r="I70" i="2"/>
  <c r="J70" i="2"/>
  <c r="F71" i="2"/>
  <c r="G71" i="2"/>
  <c r="H71" i="2"/>
  <c r="I71" i="2"/>
  <c r="J71" i="2"/>
  <c r="F72" i="2"/>
  <c r="G72" i="2"/>
  <c r="H72" i="2"/>
  <c r="I72" i="2"/>
  <c r="J72" i="2"/>
  <c r="F73" i="2"/>
  <c r="G73" i="2"/>
  <c r="H73" i="2"/>
  <c r="I73" i="2"/>
  <c r="J73" i="2"/>
  <c r="F69" i="2"/>
  <c r="G69" i="2"/>
  <c r="H69" i="2"/>
  <c r="I69" i="2"/>
  <c r="J69" i="2"/>
  <c r="C70" i="2"/>
  <c r="C71" i="2"/>
  <c r="C72" i="2"/>
  <c r="C73" i="2"/>
  <c r="B70" i="2"/>
  <c r="B71" i="2"/>
  <c r="B72" i="2"/>
  <c r="B73" i="2"/>
  <c r="A35" i="281" l="1"/>
  <c r="E311" i="65"/>
  <c r="C70" i="500"/>
  <c r="C70" i="501"/>
  <c r="C70" i="496"/>
  <c r="C70" i="497"/>
  <c r="C70" i="498"/>
  <c r="C70" i="499"/>
  <c r="C104" i="499"/>
  <c r="C104" i="500"/>
  <c r="C104" i="501"/>
  <c r="C104" i="496"/>
  <c r="C104" i="497"/>
  <c r="C104" i="498"/>
  <c r="B103" i="499"/>
  <c r="B103" i="500"/>
  <c r="B103" i="497"/>
  <c r="B103" i="496"/>
  <c r="B103" i="498"/>
  <c r="B103" i="501"/>
  <c r="B287" i="498"/>
  <c r="B287" i="499"/>
  <c r="B287" i="500"/>
  <c r="B287" i="501"/>
  <c r="B287" i="496"/>
  <c r="B287" i="497"/>
  <c r="B73" i="500"/>
  <c r="B73" i="501"/>
  <c r="B73" i="496"/>
  <c r="B73" i="497"/>
  <c r="B73" i="498"/>
  <c r="B73" i="499"/>
  <c r="C105" i="501"/>
  <c r="C105" i="499"/>
  <c r="C105" i="496"/>
  <c r="C105" i="497"/>
  <c r="C105" i="498"/>
  <c r="C105" i="500"/>
  <c r="B104" i="499"/>
  <c r="B104" i="500"/>
  <c r="B104" i="501"/>
  <c r="B104" i="498"/>
  <c r="B104" i="496"/>
  <c r="B104" i="497"/>
  <c r="B72" i="499"/>
  <c r="B72" i="500"/>
  <c r="B72" i="501"/>
  <c r="B72" i="498"/>
  <c r="B72" i="496"/>
  <c r="B72" i="497"/>
  <c r="C106" i="499"/>
  <c r="C106" i="500"/>
  <c r="C106" i="501"/>
  <c r="C106" i="498"/>
  <c r="C106" i="497"/>
  <c r="C106" i="496"/>
  <c r="B105" i="500"/>
  <c r="B105" i="501"/>
  <c r="B105" i="496"/>
  <c r="B105" i="497"/>
  <c r="B105" i="499"/>
  <c r="B105" i="498"/>
  <c r="C71" i="499"/>
  <c r="C71" i="500"/>
  <c r="C71" i="501"/>
  <c r="C71" i="497"/>
  <c r="C71" i="498"/>
  <c r="C71" i="496"/>
  <c r="C107" i="499"/>
  <c r="C107" i="500"/>
  <c r="C107" i="501"/>
  <c r="C107" i="496"/>
  <c r="C107" i="497"/>
  <c r="C107" i="498"/>
  <c r="B106" i="499"/>
  <c r="B106" i="500"/>
  <c r="B106" i="501"/>
  <c r="B106" i="497"/>
  <c r="B106" i="498"/>
  <c r="B106" i="496"/>
  <c r="C100" i="499"/>
  <c r="C100" i="500"/>
  <c r="C100" i="501"/>
  <c r="C100" i="496"/>
  <c r="C100" i="497"/>
  <c r="C100" i="498"/>
  <c r="B122" i="499"/>
  <c r="B122" i="500"/>
  <c r="B122" i="501"/>
  <c r="B122" i="498"/>
  <c r="B122" i="496"/>
  <c r="B122" i="497"/>
  <c r="B71" i="499"/>
  <c r="B71" i="500"/>
  <c r="B71" i="501"/>
  <c r="B71" i="497"/>
  <c r="B71" i="498"/>
  <c r="B71" i="496"/>
  <c r="B70" i="499"/>
  <c r="B70" i="500"/>
  <c r="B70" i="501"/>
  <c r="B70" i="496"/>
  <c r="B70" i="497"/>
  <c r="B70" i="498"/>
  <c r="C108" i="499"/>
  <c r="C108" i="500"/>
  <c r="C108" i="501"/>
  <c r="C108" i="497"/>
  <c r="C108" i="498"/>
  <c r="C108" i="496"/>
  <c r="B107" i="499"/>
  <c r="B107" i="500"/>
  <c r="B107" i="501"/>
  <c r="B107" i="496"/>
  <c r="B107" i="497"/>
  <c r="B107" i="498"/>
  <c r="C101" i="499"/>
  <c r="C101" i="500"/>
  <c r="C101" i="497"/>
  <c r="C101" i="498"/>
  <c r="C101" i="501"/>
  <c r="C101" i="496"/>
  <c r="B100" i="499"/>
  <c r="B100" i="500"/>
  <c r="B100" i="501"/>
  <c r="B100" i="496"/>
  <c r="B100" i="497"/>
  <c r="B100" i="498"/>
  <c r="B277" i="498"/>
  <c r="B277" i="499"/>
  <c r="B277" i="500"/>
  <c r="B277" i="497"/>
  <c r="B277" i="496"/>
  <c r="B277" i="501"/>
  <c r="B108" i="501"/>
  <c r="B108" i="499"/>
  <c r="B108" i="496"/>
  <c r="B108" i="497"/>
  <c r="B108" i="498"/>
  <c r="B108" i="500"/>
  <c r="C102" i="499"/>
  <c r="C102" i="500"/>
  <c r="C102" i="501"/>
  <c r="C102" i="496"/>
  <c r="C102" i="498"/>
  <c r="C102" i="497"/>
  <c r="B101" i="501"/>
  <c r="B101" i="499"/>
  <c r="B101" i="500"/>
  <c r="B101" i="496"/>
  <c r="B101" i="497"/>
  <c r="B101" i="498"/>
  <c r="C103" i="499"/>
  <c r="C103" i="500"/>
  <c r="C103" i="501"/>
  <c r="C103" i="497"/>
  <c r="C103" i="498"/>
  <c r="C103" i="496"/>
  <c r="C73" i="501"/>
  <c r="C73" i="499"/>
  <c r="C73" i="496"/>
  <c r="C73" i="497"/>
  <c r="C73" i="498"/>
  <c r="C73" i="500"/>
  <c r="C72" i="499"/>
  <c r="C72" i="500"/>
  <c r="C72" i="501"/>
  <c r="C72" i="496"/>
  <c r="C72" i="497"/>
  <c r="C72" i="498"/>
  <c r="B102" i="499"/>
  <c r="B102" i="500"/>
  <c r="B102" i="501"/>
  <c r="B102" i="498"/>
  <c r="B102" i="497"/>
  <c r="B102" i="496"/>
  <c r="A15" i="63"/>
  <c r="C106" i="460"/>
  <c r="C101" i="460"/>
  <c r="C72" i="460"/>
  <c r="C107" i="460"/>
  <c r="C102" i="460"/>
  <c r="C71" i="460"/>
  <c r="C103" i="460"/>
  <c r="C70" i="460"/>
  <c r="C108" i="460"/>
  <c r="C104" i="460"/>
  <c r="C73" i="460"/>
  <c r="C105" i="460"/>
  <c r="C100" i="460"/>
  <c r="B107" i="460"/>
  <c r="B103" i="460"/>
  <c r="B122" i="460"/>
  <c r="B104" i="460"/>
  <c r="B101" i="460"/>
  <c r="B106" i="460"/>
  <c r="B102" i="460"/>
  <c r="B73" i="460"/>
  <c r="B277" i="460"/>
  <c r="B108" i="460"/>
  <c r="B105" i="460"/>
  <c r="B72" i="460"/>
  <c r="B287" i="460"/>
  <c r="B100" i="460"/>
  <c r="B71" i="460"/>
  <c r="B70" i="460"/>
  <c r="C72" i="6"/>
  <c r="B122" i="6"/>
  <c r="B87" i="9"/>
  <c r="B87" i="65"/>
  <c r="B87" i="61"/>
  <c r="B87" i="60"/>
  <c r="B87" i="8"/>
  <c r="B84" i="9"/>
  <c r="B84" i="65"/>
  <c r="B84" i="61"/>
  <c r="B84" i="60"/>
  <c r="B84" i="8"/>
  <c r="B73" i="9"/>
  <c r="B73" i="65"/>
  <c r="B73" i="61"/>
  <c r="B73" i="60"/>
  <c r="B73" i="8"/>
  <c r="B73" i="6"/>
  <c r="B86" i="9"/>
  <c r="B86" i="65"/>
  <c r="B86" i="61"/>
  <c r="B86" i="60"/>
  <c r="B86" i="8"/>
  <c r="B72" i="9"/>
  <c r="B72" i="65"/>
  <c r="B72" i="61"/>
  <c r="B72" i="60"/>
  <c r="B72" i="8"/>
  <c r="B72" i="6"/>
  <c r="C70" i="9"/>
  <c r="C70" i="65"/>
  <c r="C70" i="61"/>
  <c r="C70" i="60"/>
  <c r="C70" i="8"/>
  <c r="C70" i="6"/>
  <c r="B83" i="9"/>
  <c r="B83" i="65"/>
  <c r="B83" i="61"/>
  <c r="B83" i="60"/>
  <c r="B83" i="8"/>
  <c r="B71" i="9"/>
  <c r="B71" i="65"/>
  <c r="B71" i="61"/>
  <c r="B71" i="60"/>
  <c r="B71" i="8"/>
  <c r="B71" i="6"/>
  <c r="B85" i="9"/>
  <c r="B85" i="65"/>
  <c r="B85" i="61"/>
  <c r="B85" i="60"/>
  <c r="B85" i="8"/>
  <c r="B81" i="9"/>
  <c r="B81" i="65"/>
  <c r="B81" i="61"/>
  <c r="B81" i="60"/>
  <c r="B81" i="8"/>
  <c r="B277" i="9"/>
  <c r="B277" i="65"/>
  <c r="B277" i="61"/>
  <c r="B277" i="60"/>
  <c r="B277" i="8"/>
  <c r="B70" i="9"/>
  <c r="B70" i="65"/>
  <c r="B70" i="61"/>
  <c r="B70" i="60"/>
  <c r="B70" i="8"/>
  <c r="B70" i="6"/>
  <c r="B78" i="9"/>
  <c r="B78" i="65"/>
  <c r="B78" i="61"/>
  <c r="B78" i="60"/>
  <c r="B78" i="8"/>
  <c r="C73" i="9"/>
  <c r="C73" i="65"/>
  <c r="C73" i="61"/>
  <c r="C73" i="60"/>
  <c r="C73" i="8"/>
  <c r="C73" i="6"/>
  <c r="B122" i="9"/>
  <c r="B122" i="65"/>
  <c r="B122" i="61"/>
  <c r="B122" i="60"/>
  <c r="B122" i="8"/>
  <c r="C72" i="9"/>
  <c r="C72" i="65"/>
  <c r="C72" i="61"/>
  <c r="C72" i="60"/>
  <c r="C72" i="8"/>
  <c r="C108" i="9"/>
  <c r="C108" i="65"/>
  <c r="C108" i="61"/>
  <c r="C108" i="60"/>
  <c r="C108" i="8"/>
  <c r="C107" i="9"/>
  <c r="C107" i="65"/>
  <c r="C107" i="61"/>
  <c r="C107" i="60"/>
  <c r="C107" i="8"/>
  <c r="C106" i="9"/>
  <c r="C106" i="65"/>
  <c r="C106" i="61"/>
  <c r="C106" i="60"/>
  <c r="C106" i="8"/>
  <c r="C105" i="9"/>
  <c r="C105" i="65"/>
  <c r="C105" i="61"/>
  <c r="C105" i="60"/>
  <c r="C105" i="8"/>
  <c r="C104" i="9"/>
  <c r="C104" i="65"/>
  <c r="C104" i="60"/>
  <c r="C104" i="61"/>
  <c r="C104" i="8"/>
  <c r="C103" i="9"/>
  <c r="C103" i="65"/>
  <c r="C103" i="61"/>
  <c r="C103" i="60"/>
  <c r="C103" i="8"/>
  <c r="C102" i="9"/>
  <c r="C102" i="65"/>
  <c r="C102" i="61"/>
  <c r="C102" i="60"/>
  <c r="C102" i="8"/>
  <c r="C101" i="9"/>
  <c r="C101" i="65"/>
  <c r="C101" i="61"/>
  <c r="C101" i="60"/>
  <c r="C101" i="8"/>
  <c r="C100" i="9"/>
  <c r="C100" i="65"/>
  <c r="C100" i="61"/>
  <c r="C100" i="60"/>
  <c r="C100" i="8"/>
  <c r="B287" i="9"/>
  <c r="B287" i="65"/>
  <c r="B287" i="61"/>
  <c r="B287" i="60"/>
  <c r="B287" i="8"/>
  <c r="B287" i="6"/>
  <c r="C71" i="9"/>
  <c r="C71" i="65"/>
  <c r="C71" i="61"/>
  <c r="C71" i="60"/>
  <c r="C71" i="8"/>
  <c r="C71" i="6"/>
  <c r="C87" i="9"/>
  <c r="C87" i="65"/>
  <c r="C87" i="61"/>
  <c r="C87" i="60"/>
  <c r="C87" i="8"/>
  <c r="C86" i="9"/>
  <c r="C86" i="65"/>
  <c r="C86" i="61"/>
  <c r="C86" i="60"/>
  <c r="C86" i="8"/>
  <c r="C85" i="9"/>
  <c r="C85" i="65"/>
  <c r="C85" i="60"/>
  <c r="C85" i="61"/>
  <c r="C85" i="8"/>
  <c r="C84" i="9"/>
  <c r="C84" i="65"/>
  <c r="C84" i="61"/>
  <c r="C84" i="60"/>
  <c r="C84" i="8"/>
  <c r="C83" i="9"/>
  <c r="C83" i="65"/>
  <c r="C83" i="61"/>
  <c r="C83" i="60"/>
  <c r="C83" i="8"/>
  <c r="C82" i="9"/>
  <c r="C82" i="65"/>
  <c r="C82" i="61"/>
  <c r="C82" i="60"/>
  <c r="C82" i="8"/>
  <c r="C81" i="9"/>
  <c r="C81" i="65"/>
  <c r="C81" i="61"/>
  <c r="C81" i="60"/>
  <c r="C81" i="8"/>
  <c r="C78" i="9"/>
  <c r="C78" i="65"/>
  <c r="C78" i="61"/>
  <c r="C78" i="60"/>
  <c r="C78" i="8"/>
  <c r="B108" i="9"/>
  <c r="B108" i="65"/>
  <c r="B108" i="61"/>
  <c r="B108" i="60"/>
  <c r="B108" i="8"/>
  <c r="B107" i="9"/>
  <c r="B107" i="65"/>
  <c r="B107" i="61"/>
  <c r="B107" i="60"/>
  <c r="B107" i="8"/>
  <c r="B106" i="9"/>
  <c r="B106" i="65"/>
  <c r="B106" i="61"/>
  <c r="B106" i="60"/>
  <c r="B106" i="8"/>
  <c r="B105" i="9"/>
  <c r="B105" i="65"/>
  <c r="B105" i="61"/>
  <c r="B105" i="60"/>
  <c r="B105" i="8"/>
  <c r="B104" i="9"/>
  <c r="B104" i="65"/>
  <c r="B104" i="61"/>
  <c r="B104" i="60"/>
  <c r="B104" i="8"/>
  <c r="B103" i="9"/>
  <c r="B103" i="65"/>
  <c r="B103" i="61"/>
  <c r="B103" i="60"/>
  <c r="B103" i="8"/>
  <c r="B102" i="9"/>
  <c r="B102" i="65"/>
  <c r="B102" i="61"/>
  <c r="B102" i="60"/>
  <c r="B102" i="8"/>
  <c r="B101" i="9"/>
  <c r="B101" i="65"/>
  <c r="B101" i="61"/>
  <c r="B101" i="60"/>
  <c r="B101" i="8"/>
  <c r="B100" i="9"/>
  <c r="B100" i="65"/>
  <c r="B100" i="61"/>
  <c r="B100" i="60"/>
  <c r="B100" i="8"/>
  <c r="A36" i="281" l="1"/>
  <c r="A16" i="63"/>
  <c r="A37" i="281" l="1"/>
  <c r="A38" i="281" s="1"/>
  <c r="A39" i="281" s="1"/>
  <c r="A41" i="281" s="1"/>
  <c r="A42" i="281" s="1"/>
  <c r="A43" i="281" s="1"/>
  <c r="A44" i="281" s="1"/>
  <c r="A17" i="63"/>
  <c r="A18" i="63" s="1"/>
  <c r="B63" i="2"/>
  <c r="B63" i="499" l="1"/>
  <c r="B63" i="500"/>
  <c r="B63" i="501"/>
  <c r="B63" i="498"/>
  <c r="B63" i="496"/>
  <c r="B63" i="497"/>
  <c r="A19" i="63"/>
  <c r="A21" i="63" s="1"/>
  <c r="A22" i="63" s="1"/>
  <c r="A23" i="63" s="1"/>
  <c r="A24" i="63" s="1"/>
  <c r="A25" i="63" s="1"/>
  <c r="A27" i="63" s="1"/>
  <c r="A29" i="63" s="1"/>
  <c r="A30" i="63" s="1"/>
  <c r="A31" i="63" s="1"/>
  <c r="B63" i="460"/>
  <c r="B63" i="9"/>
  <c r="B63" i="65"/>
  <c r="B63" i="61"/>
  <c r="B63" i="60"/>
  <c r="B63" i="8"/>
  <c r="B63" i="6"/>
  <c r="E343" i="9"/>
  <c r="E342" i="9"/>
  <c r="E341" i="9"/>
  <c r="E340" i="9"/>
  <c r="E339" i="9"/>
  <c r="E338" i="9"/>
  <c r="E320" i="9"/>
  <c r="N6" i="460" l="1"/>
  <c r="C317" i="65"/>
  <c r="B317" i="65"/>
  <c r="C317" i="61"/>
  <c r="B317" i="61"/>
  <c r="E338" i="6" l="1"/>
  <c r="E339" i="6"/>
  <c r="E340" i="6"/>
  <c r="E341" i="6"/>
  <c r="B140" i="460" l="1"/>
  <c r="B140" i="9"/>
  <c r="B140" i="65"/>
  <c r="B140" i="61"/>
  <c r="B140" i="60"/>
  <c r="B140" i="8"/>
  <c r="E141" i="6"/>
  <c r="C141" i="6"/>
  <c r="B141" i="6"/>
  <c r="C140" i="6"/>
  <c r="B140" i="6"/>
  <c r="E128" i="6"/>
  <c r="B228" i="6" l="1"/>
  <c r="C228" i="6"/>
  <c r="B229" i="6"/>
  <c r="C229" i="6"/>
  <c r="B230" i="6"/>
  <c r="C230" i="6"/>
  <c r="B231" i="6"/>
  <c r="C231" i="6"/>
  <c r="C227" i="6"/>
  <c r="B227" i="6"/>
  <c r="B157" i="6"/>
  <c r="C157" i="6"/>
  <c r="B158" i="6"/>
  <c r="C158" i="6"/>
  <c r="B159" i="6"/>
  <c r="C159" i="6"/>
  <c r="B160" i="6"/>
  <c r="C160" i="6"/>
  <c r="B161" i="6"/>
  <c r="C161" i="6"/>
  <c r="B162" i="6"/>
  <c r="C162" i="6"/>
  <c r="B163" i="6"/>
  <c r="C163" i="6"/>
  <c r="B164" i="6"/>
  <c r="C164" i="6"/>
  <c r="B165" i="6"/>
  <c r="C165" i="6"/>
  <c r="B166" i="6"/>
  <c r="C166" i="6"/>
  <c r="B167" i="6"/>
  <c r="C167" i="6"/>
  <c r="B168" i="6"/>
  <c r="C168" i="6"/>
  <c r="B57" i="2" l="1"/>
  <c r="B57" i="499" l="1"/>
  <c r="B57" i="500"/>
  <c r="B57" i="497"/>
  <c r="B57" i="496"/>
  <c r="B57" i="498"/>
  <c r="B57" i="501"/>
  <c r="B57" i="460"/>
  <c r="B57" i="9"/>
  <c r="B57" i="65"/>
  <c r="B57" i="61"/>
  <c r="B57" i="60"/>
  <c r="B57" i="8"/>
  <c r="B57" i="6"/>
  <c r="B100" i="6"/>
  <c r="B101" i="6"/>
  <c r="B102" i="6"/>
  <c r="B103" i="6"/>
  <c r="B104" i="6"/>
  <c r="B105" i="6"/>
  <c r="B106" i="6"/>
  <c r="B107" i="6"/>
  <c r="B108" i="6"/>
  <c r="C100" i="6"/>
  <c r="C101" i="6"/>
  <c r="C102" i="6"/>
  <c r="C103" i="6"/>
  <c r="C104" i="6"/>
  <c r="C105" i="6"/>
  <c r="C106" i="6"/>
  <c r="C107" i="6"/>
  <c r="C108" i="6"/>
  <c r="B78" i="6"/>
  <c r="B81" i="6"/>
  <c r="B83" i="6"/>
  <c r="B84" i="6"/>
  <c r="B85" i="6"/>
  <c r="B86" i="6"/>
  <c r="B87" i="6"/>
  <c r="C78" i="6"/>
  <c r="C81" i="6"/>
  <c r="C82" i="6"/>
  <c r="C83" i="6"/>
  <c r="C84" i="6"/>
  <c r="C85" i="6"/>
  <c r="C86" i="6"/>
  <c r="C87" i="6"/>
  <c r="B16" i="3" l="1"/>
  <c r="B15" i="3"/>
  <c r="L14" i="1" l="1"/>
  <c r="AM5" i="8" s="1"/>
  <c r="B14" i="2"/>
  <c r="B22" i="2"/>
  <c r="B59" i="2"/>
  <c r="B62" i="2"/>
  <c r="B68" i="2"/>
  <c r="B69" i="2"/>
  <c r="B76" i="2"/>
  <c r="B98" i="2"/>
  <c r="B99" i="2"/>
  <c r="B109" i="2"/>
  <c r="B111" i="2"/>
  <c r="B124" i="2"/>
  <c r="B153" i="2"/>
  <c r="B169" i="2"/>
  <c r="B223" i="2"/>
  <c r="B232" i="2"/>
  <c r="B239" i="2"/>
  <c r="B246" i="2"/>
  <c r="B248" i="2"/>
  <c r="B248" i="6" s="1"/>
  <c r="B265" i="2"/>
  <c r="B267" i="2"/>
  <c r="B289" i="2"/>
  <c r="B296" i="2"/>
  <c r="B304" i="2"/>
  <c r="B306" i="2"/>
  <c r="B316" i="2"/>
  <c r="F6" i="9"/>
  <c r="G6" i="8"/>
  <c r="H6" i="8"/>
  <c r="B320" i="8"/>
  <c r="B342" i="8"/>
  <c r="B343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AK6" i="8"/>
  <c r="AL6" i="8"/>
  <c r="AM6" i="8"/>
  <c r="AN6" i="8"/>
  <c r="AO6" i="8"/>
  <c r="AP6" i="8"/>
  <c r="R2" i="2"/>
  <c r="G6" i="6"/>
  <c r="B320" i="6"/>
  <c r="B342" i="6"/>
  <c r="B343" i="6"/>
  <c r="H6" i="6"/>
  <c r="I6" i="6"/>
  <c r="J6" i="6"/>
  <c r="K6" i="6"/>
  <c r="L6" i="6"/>
  <c r="M6" i="6"/>
  <c r="N6" i="6"/>
  <c r="O6" i="6"/>
  <c r="C63" i="2"/>
  <c r="F64" i="2"/>
  <c r="G64" i="2"/>
  <c r="C69" i="2"/>
  <c r="C77" i="2"/>
  <c r="C99" i="2"/>
  <c r="B317" i="8"/>
  <c r="B318" i="8"/>
  <c r="C318" i="8"/>
  <c r="B319" i="8"/>
  <c r="C319" i="8"/>
  <c r="C320" i="8"/>
  <c r="C322" i="8"/>
  <c r="C323" i="8"/>
  <c r="C324" i="8"/>
  <c r="C325" i="8"/>
  <c r="C326" i="8"/>
  <c r="C327" i="8"/>
  <c r="C337" i="8"/>
  <c r="C338" i="8"/>
  <c r="C339" i="8"/>
  <c r="C340" i="8"/>
  <c r="C341" i="8"/>
  <c r="C342" i="8"/>
  <c r="C343" i="8"/>
  <c r="B320" i="9"/>
  <c r="B342" i="9"/>
  <c r="B343" i="9"/>
  <c r="H64" i="2"/>
  <c r="I6" i="2"/>
  <c r="J64" i="2"/>
  <c r="B121" i="281"/>
  <c r="B33" i="63"/>
  <c r="A33" i="63" s="1"/>
  <c r="A35" i="63" s="1"/>
  <c r="A37" i="63" s="1"/>
  <c r="A38" i="63" s="1"/>
  <c r="A40" i="63" s="1"/>
  <c r="A41" i="63" s="1"/>
  <c r="A42" i="63" s="1"/>
  <c r="A43" i="63" s="1"/>
  <c r="A45" i="63" s="1"/>
  <c r="A46" i="63" s="1"/>
  <c r="A47" i="63" s="1"/>
  <c r="B46" i="63"/>
  <c r="B47" i="63"/>
  <c r="B48" i="63"/>
  <c r="B61" i="63"/>
  <c r="B63" i="63"/>
  <c r="E15" i="6"/>
  <c r="E16" i="6"/>
  <c r="E23" i="6"/>
  <c r="E24" i="6"/>
  <c r="E45" i="6"/>
  <c r="E46" i="6"/>
  <c r="E58" i="6"/>
  <c r="E60" i="6"/>
  <c r="E61" i="6"/>
  <c r="E62" i="6"/>
  <c r="E67" i="6"/>
  <c r="E68" i="6"/>
  <c r="E75" i="6"/>
  <c r="E76" i="6"/>
  <c r="E97" i="6"/>
  <c r="E98" i="6"/>
  <c r="E110" i="6"/>
  <c r="E112" i="6"/>
  <c r="E113" i="6"/>
  <c r="E123" i="6"/>
  <c r="E125" i="6"/>
  <c r="E126" i="6"/>
  <c r="E127" i="6"/>
  <c r="E142" i="6"/>
  <c r="E154" i="6"/>
  <c r="E155" i="6"/>
  <c r="E170" i="6"/>
  <c r="E222" i="6"/>
  <c r="E224" i="6"/>
  <c r="E225" i="6"/>
  <c r="E226" i="6"/>
  <c r="E233" i="6"/>
  <c r="E234" i="6"/>
  <c r="E249" i="6"/>
  <c r="E250" i="6"/>
  <c r="E266" i="6"/>
  <c r="E268" i="6"/>
  <c r="E269" i="6"/>
  <c r="E270" i="6"/>
  <c r="E278" i="6"/>
  <c r="E279" i="6"/>
  <c r="E290" i="6"/>
  <c r="E291" i="6"/>
  <c r="E292" i="6"/>
  <c r="E305" i="6"/>
  <c r="E307" i="6"/>
  <c r="E308" i="6"/>
  <c r="E311" i="6"/>
  <c r="E317" i="6"/>
  <c r="E319" i="6"/>
  <c r="E320" i="6"/>
  <c r="E342" i="6"/>
  <c r="E343" i="6"/>
  <c r="D42" i="63"/>
  <c r="O42" i="63" s="1"/>
  <c r="B1" i="2"/>
  <c r="B2" i="2"/>
  <c r="B3" i="2"/>
  <c r="H6" i="390"/>
  <c r="E41" i="63"/>
  <c r="M14" i="1"/>
  <c r="AQ6" i="8" s="1"/>
  <c r="N14" i="1"/>
  <c r="AX6" i="8" s="1"/>
  <c r="O14" i="1"/>
  <c r="AY6" i="8" s="1"/>
  <c r="D8" i="3"/>
  <c r="E8" i="3"/>
  <c r="C6" i="390" s="1"/>
  <c r="F8" i="3"/>
  <c r="G8" i="3"/>
  <c r="B12" i="3" s="1"/>
  <c r="H8" i="3"/>
  <c r="I8" i="3"/>
  <c r="G6" i="390" s="1"/>
  <c r="BJ6" i="8"/>
  <c r="I6" i="390"/>
  <c r="L8" i="3"/>
  <c r="J6" i="390" s="1"/>
  <c r="M17" i="1"/>
  <c r="C3" i="68"/>
  <c r="D3" i="68"/>
  <c r="E3" i="68"/>
  <c r="F3" i="68"/>
  <c r="G3" i="68"/>
  <c r="C4" i="68"/>
  <c r="D4" i="68"/>
  <c r="E4" i="68"/>
  <c r="F4" i="68"/>
  <c r="G4" i="68"/>
  <c r="C5" i="68"/>
  <c r="D5" i="68"/>
  <c r="E5" i="68"/>
  <c r="F5" i="68"/>
  <c r="G5" i="68"/>
  <c r="B4" i="68"/>
  <c r="B5" i="68"/>
  <c r="B3" i="68"/>
  <c r="A25" i="3"/>
  <c r="A26" i="3"/>
  <c r="A27" i="3"/>
  <c r="A28" i="3"/>
  <c r="A29" i="3"/>
  <c r="A30" i="3"/>
  <c r="A31" i="3"/>
  <c r="L26" i="3"/>
  <c r="K26" i="3"/>
  <c r="J26" i="3"/>
  <c r="I26" i="3"/>
  <c r="H26" i="3"/>
  <c r="F26" i="3"/>
  <c r="E26" i="3"/>
  <c r="D26" i="3"/>
  <c r="B344" i="8"/>
  <c r="C344" i="8"/>
  <c r="B344" i="6"/>
  <c r="M7" i="281"/>
  <c r="L7" i="281"/>
  <c r="K7" i="281"/>
  <c r="J7" i="281"/>
  <c r="I7" i="281"/>
  <c r="H7" i="281"/>
  <c r="G7" i="281"/>
  <c r="C320" i="9"/>
  <c r="C322" i="9"/>
  <c r="C323" i="9"/>
  <c r="C324" i="9"/>
  <c r="C325" i="9"/>
  <c r="C326" i="9"/>
  <c r="C327" i="9"/>
  <c r="C337" i="9"/>
  <c r="C338" i="9"/>
  <c r="C339" i="9"/>
  <c r="C342" i="9"/>
  <c r="C343" i="9"/>
  <c r="A23" i="3"/>
  <c r="A24" i="3"/>
  <c r="E319" i="9"/>
  <c r="E318" i="9"/>
  <c r="V151" i="65"/>
  <c r="V150" i="65"/>
  <c r="V149" i="65"/>
  <c r="V148" i="65"/>
  <c r="V147" i="65"/>
  <c r="V146" i="65"/>
  <c r="A19" i="68"/>
  <c r="A14" i="68"/>
  <c r="A10" i="68"/>
  <c r="A4" i="68" s="1"/>
  <c r="A11" i="68"/>
  <c r="A5" i="68" s="1"/>
  <c r="F35" i="68"/>
  <c r="F34" i="68"/>
  <c r="F33" i="68"/>
  <c r="F32" i="68"/>
  <c r="F31" i="68"/>
  <c r="F27" i="68"/>
  <c r="F26" i="68"/>
  <c r="F25" i="68"/>
  <c r="I23" i="68"/>
  <c r="H23" i="68"/>
  <c r="G23" i="68"/>
  <c r="D23" i="68"/>
  <c r="C23" i="68"/>
  <c r="B23" i="68"/>
  <c r="A32" i="68"/>
  <c r="A31" i="68"/>
  <c r="A30" i="68"/>
  <c r="A27" i="68"/>
  <c r="A26" i="68"/>
  <c r="A25" i="68"/>
  <c r="A24" i="68"/>
  <c r="A15" i="68"/>
  <c r="A13" i="68"/>
  <c r="A20" i="68"/>
  <c r="A18" i="68"/>
  <c r="J17" i="68"/>
  <c r="I17" i="68"/>
  <c r="H17" i="68"/>
  <c r="E17" i="68"/>
  <c r="D17" i="68"/>
  <c r="C17" i="68"/>
  <c r="B17" i="68"/>
  <c r="D319" i="65"/>
  <c r="E319" i="65" s="1"/>
  <c r="D318" i="65"/>
  <c r="E318" i="65" s="1"/>
  <c r="C316" i="6"/>
  <c r="B317" i="6"/>
  <c r="C317" i="6"/>
  <c r="B318" i="6"/>
  <c r="C318" i="6"/>
  <c r="B319" i="6"/>
  <c r="C319" i="6"/>
  <c r="C320" i="6"/>
  <c r="B8" i="6"/>
  <c r="A9" i="68"/>
  <c r="A3" i="68" s="1"/>
  <c r="C318" i="61"/>
  <c r="B318" i="61"/>
  <c r="B308" i="6"/>
  <c r="C308" i="6"/>
  <c r="B309" i="6"/>
  <c r="C309" i="6"/>
  <c r="B310" i="6"/>
  <c r="C310" i="6"/>
  <c r="B311" i="6"/>
  <c r="C311" i="6"/>
  <c r="B312" i="6"/>
  <c r="C312" i="6"/>
  <c r="B313" i="6"/>
  <c r="C313" i="6"/>
  <c r="B315" i="6"/>
  <c r="C315" i="6"/>
  <c r="B126" i="6"/>
  <c r="C126" i="6"/>
  <c r="B317" i="9"/>
  <c r="C317" i="9"/>
  <c r="M6" i="63"/>
  <c r="L6" i="63"/>
  <c r="C278" i="6"/>
  <c r="B278" i="6"/>
  <c r="C277" i="6"/>
  <c r="C170" i="6"/>
  <c r="B170" i="6"/>
  <c r="C169" i="6"/>
  <c r="C155" i="6"/>
  <c r="B155" i="6"/>
  <c r="C110" i="6"/>
  <c r="B110" i="6"/>
  <c r="C109" i="6"/>
  <c r="C98" i="6"/>
  <c r="A28" i="68"/>
  <c r="F17" i="68"/>
  <c r="G17" i="68"/>
  <c r="F24" i="68"/>
  <c r="A29" i="68"/>
  <c r="H99" i="2"/>
  <c r="I99" i="2"/>
  <c r="J99" i="2"/>
  <c r="G99" i="2"/>
  <c r="F99" i="2"/>
  <c r="C319" i="9"/>
  <c r="B319" i="9"/>
  <c r="C318" i="9"/>
  <c r="B318" i="9"/>
  <c r="C343" i="6"/>
  <c r="C342" i="6"/>
  <c r="C339" i="6"/>
  <c r="C338" i="6"/>
  <c r="C337" i="6"/>
  <c r="C327" i="6"/>
  <c r="C326" i="6"/>
  <c r="C325" i="6"/>
  <c r="C324" i="6"/>
  <c r="C323" i="6"/>
  <c r="C322" i="6"/>
  <c r="C307" i="6"/>
  <c r="B307" i="6"/>
  <c r="C306" i="6"/>
  <c r="C305" i="6"/>
  <c r="B305" i="6"/>
  <c r="C298" i="6"/>
  <c r="B298" i="6"/>
  <c r="C297" i="6"/>
  <c r="B297" i="6"/>
  <c r="C291" i="6"/>
  <c r="B291" i="6"/>
  <c r="C290" i="6"/>
  <c r="B290" i="6"/>
  <c r="C289" i="6"/>
  <c r="C279" i="6"/>
  <c r="C269" i="6"/>
  <c r="B269" i="6"/>
  <c r="C268" i="6"/>
  <c r="B268" i="6"/>
  <c r="C267" i="6"/>
  <c r="C266" i="6"/>
  <c r="B266" i="6"/>
  <c r="C250" i="6"/>
  <c r="B250" i="6"/>
  <c r="C249" i="6"/>
  <c r="B249" i="6"/>
  <c r="C248" i="6"/>
  <c r="C247" i="6"/>
  <c r="B247" i="6"/>
  <c r="C234" i="6"/>
  <c r="B234" i="6"/>
  <c r="C233" i="6"/>
  <c r="B233" i="6"/>
  <c r="C232" i="6"/>
  <c r="C226" i="6"/>
  <c r="B226" i="6"/>
  <c r="C225" i="6"/>
  <c r="B225" i="6"/>
  <c r="C224" i="6"/>
  <c r="B224" i="6"/>
  <c r="C223" i="6"/>
  <c r="C222" i="6"/>
  <c r="B222" i="6"/>
  <c r="C221" i="6"/>
  <c r="C154" i="6"/>
  <c r="B154" i="6"/>
  <c r="C153" i="6"/>
  <c r="C142" i="6"/>
  <c r="B142" i="6"/>
  <c r="C125" i="6"/>
  <c r="B125" i="6"/>
  <c r="C124" i="6"/>
  <c r="C123" i="6"/>
  <c r="B123" i="6"/>
  <c r="C113" i="6"/>
  <c r="B113" i="6"/>
  <c r="C112" i="6"/>
  <c r="B112" i="6"/>
  <c r="C111" i="6"/>
  <c r="C97" i="6"/>
  <c r="B97" i="6"/>
  <c r="C96" i="6"/>
  <c r="C76" i="6"/>
  <c r="F31" i="3"/>
  <c r="K6" i="60"/>
  <c r="C24" i="3"/>
  <c r="C23" i="3"/>
  <c r="Q6" i="61"/>
  <c r="R6" i="61"/>
  <c r="S6" i="61"/>
  <c r="T6" i="61"/>
  <c r="U6" i="61"/>
  <c r="I64" i="2"/>
  <c r="I63" i="2"/>
  <c r="J63" i="2"/>
  <c r="H63" i="2"/>
  <c r="N6" i="61"/>
  <c r="A40" i="3"/>
  <c r="A41" i="3"/>
  <c r="A42" i="3"/>
  <c r="A43" i="3"/>
  <c r="A38" i="3"/>
  <c r="A39" i="3"/>
  <c r="O22" i="1"/>
  <c r="H22" i="1"/>
  <c r="L22" i="1"/>
  <c r="D22" i="1"/>
  <c r="E22" i="1"/>
  <c r="I22" i="1"/>
  <c r="M22" i="1"/>
  <c r="F22" i="1"/>
  <c r="J22" i="1"/>
  <c r="N22" i="1"/>
  <c r="G22" i="1"/>
  <c r="K22" i="1"/>
  <c r="L6" i="60"/>
  <c r="M6" i="9"/>
  <c r="N6" i="9"/>
  <c r="M6" i="61"/>
  <c r="M6" i="60"/>
  <c r="N6" i="60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J8" i="68"/>
  <c r="J15" i="68" s="1"/>
  <c r="I8" i="68"/>
  <c r="H8" i="68"/>
  <c r="G8" i="68"/>
  <c r="F8" i="68"/>
  <c r="E8" i="68"/>
  <c r="D8" i="68"/>
  <c r="C8" i="68"/>
  <c r="C13" i="68" s="1"/>
  <c r="B8" i="68"/>
  <c r="B14" i="68" s="1"/>
  <c r="C2" i="68"/>
  <c r="D2" i="68"/>
  <c r="E2" i="68"/>
  <c r="F2" i="68"/>
  <c r="G2" i="68"/>
  <c r="H2" i="68"/>
  <c r="I2" i="68"/>
  <c r="J2" i="68"/>
  <c r="B2" i="68"/>
  <c r="G6" i="65"/>
  <c r="H6" i="65"/>
  <c r="I6" i="65"/>
  <c r="J6" i="65"/>
  <c r="K6" i="65"/>
  <c r="L6" i="65"/>
  <c r="B8" i="65"/>
  <c r="B8" i="61"/>
  <c r="B8" i="60"/>
  <c r="B8" i="9"/>
  <c r="A61" i="3"/>
  <c r="A62" i="3"/>
  <c r="A63" i="3"/>
  <c r="A64" i="3"/>
  <c r="A65" i="3"/>
  <c r="A66" i="3"/>
  <c r="A67" i="3"/>
  <c r="A68" i="3"/>
  <c r="A69" i="3"/>
  <c r="A70" i="3"/>
  <c r="A71" i="3"/>
  <c r="A72" i="3"/>
  <c r="C9" i="3"/>
  <c r="B2" i="63"/>
  <c r="B1" i="63"/>
  <c r="B3" i="65"/>
  <c r="B2" i="65"/>
  <c r="B1" i="65"/>
  <c r="B3" i="61"/>
  <c r="B2" i="61"/>
  <c r="B1" i="61"/>
  <c r="B3" i="60"/>
  <c r="B2" i="60"/>
  <c r="B1" i="60"/>
  <c r="B2" i="9"/>
  <c r="B1" i="9"/>
  <c r="B1" i="8"/>
  <c r="C8" i="65"/>
  <c r="U6" i="65"/>
  <c r="T6" i="65"/>
  <c r="S6" i="65"/>
  <c r="R6" i="65"/>
  <c r="Q6" i="65"/>
  <c r="N6" i="65"/>
  <c r="M6" i="65"/>
  <c r="C8" i="61"/>
  <c r="L6" i="61"/>
  <c r="K6" i="61"/>
  <c r="J6" i="61"/>
  <c r="I6" i="61"/>
  <c r="H6" i="61"/>
  <c r="G6" i="61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32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73" i="3"/>
  <c r="A74" i="3"/>
  <c r="A75" i="3"/>
  <c r="A76" i="3"/>
  <c r="A77" i="3"/>
  <c r="A78" i="3"/>
  <c r="A79" i="3"/>
  <c r="A8" i="3"/>
  <c r="A8" i="1"/>
  <c r="K6" i="63"/>
  <c r="J6" i="63"/>
  <c r="I6" i="63"/>
  <c r="H6" i="63"/>
  <c r="G6" i="63"/>
  <c r="C8" i="60"/>
  <c r="U6" i="60"/>
  <c r="T6" i="60"/>
  <c r="S6" i="60"/>
  <c r="R6" i="60"/>
  <c r="Q6" i="60"/>
  <c r="J6" i="60"/>
  <c r="I6" i="60"/>
  <c r="H6" i="60"/>
  <c r="G6" i="60"/>
  <c r="B2" i="6"/>
  <c r="B1" i="6"/>
  <c r="B2" i="3"/>
  <c r="B3" i="3"/>
  <c r="B1" i="3"/>
  <c r="C13" i="3"/>
  <c r="C14" i="3"/>
  <c r="C15" i="3"/>
  <c r="C16" i="3"/>
  <c r="H6" i="9"/>
  <c r="I6" i="9"/>
  <c r="J6" i="9"/>
  <c r="K6" i="9"/>
  <c r="L6" i="9"/>
  <c r="Q6" i="9"/>
  <c r="R6" i="9"/>
  <c r="S6" i="9"/>
  <c r="T6" i="9"/>
  <c r="U6" i="9"/>
  <c r="G6" i="9"/>
  <c r="C8" i="9"/>
  <c r="R31" i="3"/>
  <c r="Q31" i="3"/>
  <c r="P31" i="3"/>
  <c r="O31" i="3"/>
  <c r="N31" i="3"/>
  <c r="K31" i="3"/>
  <c r="J31" i="3"/>
  <c r="I31" i="3"/>
  <c r="H31" i="3"/>
  <c r="G31" i="3"/>
  <c r="E31" i="3"/>
  <c r="D31" i="3"/>
  <c r="C8" i="6"/>
  <c r="K5" i="68"/>
  <c r="M5" i="68"/>
  <c r="I4" i="68"/>
  <c r="J3" i="68"/>
  <c r="H5" i="68"/>
  <c r="J5" i="68"/>
  <c r="L5" i="68"/>
  <c r="I3" i="68"/>
  <c r="K3" i="68"/>
  <c r="I5" i="68"/>
  <c r="M3" i="68"/>
  <c r="H3" i="68"/>
  <c r="J4" i="68"/>
  <c r="H4" i="68"/>
  <c r="M4" i="68"/>
  <c r="L3" i="68"/>
  <c r="L4" i="68"/>
  <c r="K4" i="68"/>
  <c r="C78" i="3"/>
  <c r="C21" i="3"/>
  <c r="C20" i="3"/>
  <c r="C19" i="3"/>
  <c r="C12" i="3"/>
  <c r="C11" i="3"/>
  <c r="C10" i="3"/>
  <c r="L21" i="1"/>
  <c r="K21" i="1"/>
  <c r="J21" i="1"/>
  <c r="I21" i="1"/>
  <c r="H21" i="1"/>
  <c r="G21" i="1"/>
  <c r="F21" i="1"/>
  <c r="E21" i="1"/>
  <c r="D21" i="1"/>
  <c r="C77" i="3"/>
  <c r="C79" i="3"/>
  <c r="C22" i="3"/>
  <c r="B306" i="499" l="1"/>
  <c r="B306" i="500"/>
  <c r="B306" i="501"/>
  <c r="B306" i="496"/>
  <c r="B306" i="498"/>
  <c r="B306" i="497"/>
  <c r="C63" i="499"/>
  <c r="C63" i="500"/>
  <c r="C63" i="501"/>
  <c r="C63" i="498"/>
  <c r="C63" i="496"/>
  <c r="C63" i="497"/>
  <c r="B68" i="501"/>
  <c r="B68" i="499"/>
  <c r="B68" i="496"/>
  <c r="B68" i="497"/>
  <c r="B68" i="498"/>
  <c r="B68" i="500"/>
  <c r="C99" i="499"/>
  <c r="C99" i="500"/>
  <c r="C99" i="501"/>
  <c r="C99" i="498"/>
  <c r="C99" i="497"/>
  <c r="C99" i="496"/>
  <c r="B296" i="498"/>
  <c r="B296" i="499"/>
  <c r="B296" i="500"/>
  <c r="B296" i="501"/>
  <c r="B296" i="497"/>
  <c r="B296" i="496"/>
  <c r="B232" i="498"/>
  <c r="B232" i="499"/>
  <c r="B232" i="500"/>
  <c r="B232" i="501"/>
  <c r="B232" i="497"/>
  <c r="B232" i="496"/>
  <c r="B62" i="501"/>
  <c r="B62" i="499"/>
  <c r="B62" i="496"/>
  <c r="B62" i="497"/>
  <c r="B62" i="498"/>
  <c r="B62" i="500"/>
  <c r="B124" i="499"/>
  <c r="B124" i="500"/>
  <c r="B124" i="497"/>
  <c r="B124" i="498"/>
  <c r="B124" i="501"/>
  <c r="B124" i="496"/>
  <c r="B111" i="500"/>
  <c r="B111" i="501"/>
  <c r="B111" i="499"/>
  <c r="B111" i="496"/>
  <c r="B111" i="497"/>
  <c r="B111" i="498"/>
  <c r="C77" i="500"/>
  <c r="C77" i="501"/>
  <c r="C77" i="496"/>
  <c r="C77" i="497"/>
  <c r="C77" i="498"/>
  <c r="C77" i="499"/>
  <c r="B289" i="498"/>
  <c r="B289" i="499"/>
  <c r="B289" i="500"/>
  <c r="B289" i="497"/>
  <c r="B289" i="501"/>
  <c r="B289" i="496"/>
  <c r="B223" i="498"/>
  <c r="B223" i="499"/>
  <c r="B223" i="500"/>
  <c r="B223" i="501"/>
  <c r="B223" i="497"/>
  <c r="B223" i="496"/>
  <c r="B109" i="499"/>
  <c r="B109" i="500"/>
  <c r="B109" i="501"/>
  <c r="B109" i="496"/>
  <c r="B109" i="497"/>
  <c r="B109" i="498"/>
  <c r="B59" i="500"/>
  <c r="B59" i="501"/>
  <c r="B59" i="496"/>
  <c r="B59" i="497"/>
  <c r="B59" i="498"/>
  <c r="B59" i="499"/>
  <c r="B246" i="498"/>
  <c r="B246" i="499"/>
  <c r="B246" i="500"/>
  <c r="B246" i="501"/>
  <c r="B246" i="497"/>
  <c r="B246" i="496"/>
  <c r="B239" i="499"/>
  <c r="B239" i="500"/>
  <c r="B239" i="501"/>
  <c r="B239" i="496"/>
  <c r="B239" i="497"/>
  <c r="B239" i="498"/>
  <c r="C69" i="499"/>
  <c r="C69" i="500"/>
  <c r="C69" i="501"/>
  <c r="C69" i="498"/>
  <c r="C69" i="496"/>
  <c r="C69" i="497"/>
  <c r="B99" i="499"/>
  <c r="B99" i="500"/>
  <c r="B99" i="501"/>
  <c r="B99" i="497"/>
  <c r="B99" i="498"/>
  <c r="B99" i="496"/>
  <c r="B69" i="499"/>
  <c r="B69" i="500"/>
  <c r="B69" i="501"/>
  <c r="B69" i="498"/>
  <c r="B69" i="497"/>
  <c r="B69" i="496"/>
  <c r="B304" i="498"/>
  <c r="B304" i="499"/>
  <c r="B304" i="500"/>
  <c r="B304" i="497"/>
  <c r="B304" i="501"/>
  <c r="B304" i="496"/>
  <c r="D5" i="499"/>
  <c r="D5" i="500"/>
  <c r="D5" i="501"/>
  <c r="D5" i="498"/>
  <c r="D5" i="496"/>
  <c r="D5" i="497"/>
  <c r="B267" i="498"/>
  <c r="B267" i="499"/>
  <c r="B267" i="500"/>
  <c r="B267" i="501"/>
  <c r="B267" i="496"/>
  <c r="B267" i="497"/>
  <c r="B98" i="500"/>
  <c r="B98" i="501"/>
  <c r="B98" i="499"/>
  <c r="B98" i="496"/>
  <c r="B98" i="497"/>
  <c r="B98" i="498"/>
  <c r="B22" i="499"/>
  <c r="B22" i="500"/>
  <c r="B22" i="501"/>
  <c r="B22" i="496"/>
  <c r="B22" i="497"/>
  <c r="B22" i="498"/>
  <c r="D354" i="2"/>
  <c r="D352" i="65" s="1"/>
  <c r="D349" i="2"/>
  <c r="D348" i="2"/>
  <c r="B265" i="500"/>
  <c r="B265" i="501"/>
  <c r="B265" i="498"/>
  <c r="B265" i="499"/>
  <c r="B265" i="496"/>
  <c r="B265" i="497"/>
  <c r="B169" i="501"/>
  <c r="B169" i="498"/>
  <c r="B169" i="499"/>
  <c r="B169" i="500"/>
  <c r="B169" i="496"/>
  <c r="B169" i="497"/>
  <c r="B76" i="499"/>
  <c r="B76" i="500"/>
  <c r="B76" i="501"/>
  <c r="B76" i="498"/>
  <c r="B76" i="497"/>
  <c r="B76" i="496"/>
  <c r="B14" i="499"/>
  <c r="B14" i="500"/>
  <c r="B14" i="501"/>
  <c r="B14" i="496"/>
  <c r="B14" i="497"/>
  <c r="B14" i="498"/>
  <c r="B316" i="498"/>
  <c r="B316" i="499"/>
  <c r="B316" i="500"/>
  <c r="B316" i="501"/>
  <c r="B316" i="497"/>
  <c r="B316" i="496"/>
  <c r="B248" i="499"/>
  <c r="B248" i="500"/>
  <c r="B248" i="501"/>
  <c r="B248" i="498"/>
  <c r="B248" i="496"/>
  <c r="B248" i="497"/>
  <c r="B153" i="501"/>
  <c r="B153" i="498"/>
  <c r="B153" i="499"/>
  <c r="B153" i="496"/>
  <c r="B153" i="500"/>
  <c r="B153" i="497"/>
  <c r="E13" i="68"/>
  <c r="F13" i="68"/>
  <c r="G14" i="68"/>
  <c r="I13" i="68"/>
  <c r="D362" i="2"/>
  <c r="D347" i="2"/>
  <c r="D361" i="2"/>
  <c r="D350" i="2"/>
  <c r="D351" i="2"/>
  <c r="D352" i="2"/>
  <c r="D182" i="2"/>
  <c r="D181" i="2"/>
  <c r="D179" i="2"/>
  <c r="D166" i="2"/>
  <c r="D357" i="2"/>
  <c r="D356" i="2"/>
  <c r="D353" i="65" s="1"/>
  <c r="D353" i="2"/>
  <c r="D351" i="65" s="1"/>
  <c r="D144" i="2"/>
  <c r="D148" i="2"/>
  <c r="D152" i="2"/>
  <c r="D151" i="2"/>
  <c r="D145" i="2"/>
  <c r="D146" i="2"/>
  <c r="D168" i="2"/>
  <c r="D168" i="65" s="1"/>
  <c r="D150" i="2"/>
  <c r="D167" i="2"/>
  <c r="D147" i="2"/>
  <c r="D149" i="2"/>
  <c r="D180" i="2"/>
  <c r="D180" i="65" s="1"/>
  <c r="D143" i="2"/>
  <c r="D359" i="2"/>
  <c r="D360" i="2"/>
  <c r="D357" i="65" s="1"/>
  <c r="D358" i="2"/>
  <c r="D355" i="65" s="1"/>
  <c r="A48" i="63"/>
  <c r="A49" i="63" s="1"/>
  <c r="A51" i="63" s="1"/>
  <c r="A52" i="63" s="1"/>
  <c r="A53" i="63" s="1"/>
  <c r="A55" i="63" s="1"/>
  <c r="N42" i="63"/>
  <c r="BD6" i="8"/>
  <c r="B9" i="3"/>
  <c r="C25" i="281"/>
  <c r="C63" i="281" s="1"/>
  <c r="C105" i="281" s="1"/>
  <c r="C20" i="281"/>
  <c r="C58" i="281" s="1"/>
  <c r="C100" i="281" s="1"/>
  <c r="C18" i="281"/>
  <c r="C56" i="281" s="1"/>
  <c r="C98" i="281" s="1"/>
  <c r="C24" i="281"/>
  <c r="C62" i="281" s="1"/>
  <c r="C104" i="281" s="1"/>
  <c r="C30" i="281"/>
  <c r="C68" i="281" s="1"/>
  <c r="C110" i="281" s="1"/>
  <c r="C26" i="281"/>
  <c r="C64" i="281" s="1"/>
  <c r="C106" i="281" s="1"/>
  <c r="C19" i="281"/>
  <c r="C57" i="281" s="1"/>
  <c r="C99" i="281" s="1"/>
  <c r="C31" i="281"/>
  <c r="C69" i="281" s="1"/>
  <c r="C111" i="281" s="1"/>
  <c r="C38" i="281"/>
  <c r="C76" i="281" s="1"/>
  <c r="C118" i="281" s="1"/>
  <c r="C37" i="281"/>
  <c r="C75" i="281" s="1"/>
  <c r="C117" i="281" s="1"/>
  <c r="C36" i="281"/>
  <c r="C74" i="281" s="1"/>
  <c r="C116" i="281" s="1"/>
  <c r="C32" i="281"/>
  <c r="C70" i="281" s="1"/>
  <c r="C112" i="281" s="1"/>
  <c r="A62" i="2"/>
  <c r="A59" i="2"/>
  <c r="A22" i="2"/>
  <c r="A22" i="9" s="1"/>
  <c r="B111" i="6"/>
  <c r="A30" i="2"/>
  <c r="A44" i="2"/>
  <c r="A64" i="2"/>
  <c r="A65" i="2"/>
  <c r="A63" i="2"/>
  <c r="A57" i="2"/>
  <c r="A19" i="2"/>
  <c r="A26" i="2"/>
  <c r="A37" i="2"/>
  <c r="A20" i="2"/>
  <c r="A27" i="2"/>
  <c r="A21" i="2"/>
  <c r="A28" i="2"/>
  <c r="A32" i="2"/>
  <c r="A39" i="2"/>
  <c r="A29" i="2"/>
  <c r="A34" i="2"/>
  <c r="A41" i="2"/>
  <c r="A46" i="2"/>
  <c r="A16" i="2"/>
  <c r="A35" i="2"/>
  <c r="A14" i="2"/>
  <c r="A24" i="2"/>
  <c r="A33" i="2"/>
  <c r="A51" i="2"/>
  <c r="A53" i="2"/>
  <c r="A50" i="2"/>
  <c r="A52" i="2"/>
  <c r="A36" i="2"/>
  <c r="A25" i="2"/>
  <c r="A38" i="2"/>
  <c r="A47" i="2"/>
  <c r="A54" i="2"/>
  <c r="A61" i="2"/>
  <c r="A18" i="2"/>
  <c r="A42" i="2"/>
  <c r="A56" i="2"/>
  <c r="A17" i="2"/>
  <c r="A40" i="2"/>
  <c r="A48" i="2"/>
  <c r="A55" i="2"/>
  <c r="A49" i="2"/>
  <c r="A43" i="2"/>
  <c r="B306" i="6"/>
  <c r="D186" i="2"/>
  <c r="D198" i="2"/>
  <c r="D206" i="2"/>
  <c r="D218" i="2"/>
  <c r="D191" i="2"/>
  <c r="D177" i="2"/>
  <c r="D201" i="2"/>
  <c r="D213" i="2"/>
  <c r="D188" i="2"/>
  <c r="D174" i="2"/>
  <c r="D196" i="2"/>
  <c r="D204" i="2"/>
  <c r="D199" i="2"/>
  <c r="D207" i="2"/>
  <c r="D211" i="2"/>
  <c r="D219" i="2"/>
  <c r="D172" i="2"/>
  <c r="D190" i="2"/>
  <c r="D176" i="2"/>
  <c r="D202" i="2"/>
  <c r="D214" i="2"/>
  <c r="D187" i="2"/>
  <c r="D197" i="2"/>
  <c r="D205" i="2"/>
  <c r="D217" i="2"/>
  <c r="D189" i="2"/>
  <c r="D175" i="2"/>
  <c r="D203" i="2"/>
  <c r="D215" i="2"/>
  <c r="D216" i="2"/>
  <c r="D212" i="2"/>
  <c r="D192" i="2"/>
  <c r="D178" i="2"/>
  <c r="D220" i="2"/>
  <c r="D200" i="2"/>
  <c r="D173" i="2"/>
  <c r="D251" i="2"/>
  <c r="D161" i="2"/>
  <c r="D114" i="2"/>
  <c r="D115" i="2"/>
  <c r="D120" i="2"/>
  <c r="D116" i="2"/>
  <c r="D117" i="2"/>
  <c r="D119" i="2"/>
  <c r="D118" i="2"/>
  <c r="D121" i="2"/>
  <c r="B124" i="6"/>
  <c r="D65" i="2"/>
  <c r="D92" i="2"/>
  <c r="D86" i="2"/>
  <c r="D86" i="65" s="1"/>
  <c r="D93" i="2"/>
  <c r="D91" i="2"/>
  <c r="D87" i="2"/>
  <c r="D87" i="65" s="1"/>
  <c r="D94" i="2"/>
  <c r="D95" i="2"/>
  <c r="D88" i="2"/>
  <c r="D89" i="2"/>
  <c r="D90" i="2"/>
  <c r="B82" i="2"/>
  <c r="B49" i="281"/>
  <c r="B91" i="281" s="1"/>
  <c r="D34" i="2"/>
  <c r="D41" i="2"/>
  <c r="D26" i="2"/>
  <c r="D35" i="2"/>
  <c r="D42" i="2"/>
  <c r="D27" i="2"/>
  <c r="D43" i="2"/>
  <c r="D28" i="2"/>
  <c r="D36" i="2"/>
  <c r="D39" i="2"/>
  <c r="D40" i="2"/>
  <c r="D37" i="2"/>
  <c r="D38" i="2"/>
  <c r="D29" i="2"/>
  <c r="P6" i="6"/>
  <c r="K17" i="68"/>
  <c r="L8" i="68"/>
  <c r="L13" i="68" s="1"/>
  <c r="K2" i="68"/>
  <c r="M26" i="3"/>
  <c r="M21" i="1"/>
  <c r="F28" i="68"/>
  <c r="K8" i="68"/>
  <c r="K13" i="68" s="1"/>
  <c r="C63" i="460"/>
  <c r="C99" i="460"/>
  <c r="C77" i="460"/>
  <c r="C69" i="460"/>
  <c r="C64" i="460"/>
  <c r="BH6" i="8"/>
  <c r="B13" i="3"/>
  <c r="N21" i="1"/>
  <c r="A34" i="68"/>
  <c r="Q6" i="6"/>
  <c r="F29" i="68"/>
  <c r="N26" i="3"/>
  <c r="L17" i="68"/>
  <c r="L2" i="68"/>
  <c r="I14" i="68"/>
  <c r="A33" i="68"/>
  <c r="M31" i="3"/>
  <c r="P6" i="9"/>
  <c r="P6" i="65"/>
  <c r="P6" i="61"/>
  <c r="P6" i="60"/>
  <c r="G42" i="63"/>
  <c r="J14" i="68"/>
  <c r="J13" i="68"/>
  <c r="O6" i="9"/>
  <c r="O6" i="460"/>
  <c r="P6" i="460"/>
  <c r="B99" i="460"/>
  <c r="B248" i="460"/>
  <c r="B59" i="460"/>
  <c r="B304" i="460"/>
  <c r="B239" i="460"/>
  <c r="B153" i="460"/>
  <c r="B76" i="460"/>
  <c r="B316" i="460"/>
  <c r="B169" i="460"/>
  <c r="B296" i="460"/>
  <c r="B232" i="460"/>
  <c r="B124" i="460"/>
  <c r="B44" i="460"/>
  <c r="B265" i="460"/>
  <c r="B98" i="460"/>
  <c r="B246" i="460"/>
  <c r="B289" i="460"/>
  <c r="B223" i="460"/>
  <c r="B111" i="460"/>
  <c r="B69" i="460"/>
  <c r="B22" i="460"/>
  <c r="B64" i="460"/>
  <c r="B77" i="460"/>
  <c r="B221" i="460"/>
  <c r="B68" i="460"/>
  <c r="B62" i="460"/>
  <c r="B306" i="460"/>
  <c r="B267" i="460"/>
  <c r="B208" i="460"/>
  <c r="B109" i="460"/>
  <c r="B14" i="460"/>
  <c r="R6" i="6"/>
  <c r="M8" i="68"/>
  <c r="M13" i="68" s="1"/>
  <c r="O21" i="1"/>
  <c r="M2" i="68"/>
  <c r="A35" i="68"/>
  <c r="D156" i="2"/>
  <c r="G13" i="68"/>
  <c r="O6" i="60"/>
  <c r="O6" i="65"/>
  <c r="I15" i="68"/>
  <c r="O6" i="61"/>
  <c r="D5" i="9"/>
  <c r="O26" i="3"/>
  <c r="M17" i="68"/>
  <c r="E15" i="68"/>
  <c r="E14" i="68"/>
  <c r="F30" i="68"/>
  <c r="C14" i="68"/>
  <c r="N8" i="3"/>
  <c r="BN6" i="8" s="1"/>
  <c r="C15" i="68"/>
  <c r="M8" i="3"/>
  <c r="BM6" i="8" s="1"/>
  <c r="O8" i="3"/>
  <c r="BO6" i="8" s="1"/>
  <c r="C14" i="281"/>
  <c r="C13" i="281"/>
  <c r="F14" i="68"/>
  <c r="F15" i="68"/>
  <c r="BL6" i="8"/>
  <c r="AW6" i="8"/>
  <c r="AV6" i="8"/>
  <c r="AU6" i="8"/>
  <c r="BB6" i="8"/>
  <c r="AT6" i="8"/>
  <c r="BA6" i="8"/>
  <c r="AS6" i="8"/>
  <c r="AZ6" i="8"/>
  <c r="AR6" i="8"/>
  <c r="K6" i="390"/>
  <c r="BI6" i="8"/>
  <c r="B14" i="3"/>
  <c r="B64" i="9"/>
  <c r="B64" i="65"/>
  <c r="B64" i="61"/>
  <c r="B64" i="60"/>
  <c r="B64" i="8"/>
  <c r="B64" i="6"/>
  <c r="B306" i="9"/>
  <c r="B306" i="65"/>
  <c r="B306" i="61"/>
  <c r="B306" i="60"/>
  <c r="B306" i="8"/>
  <c r="B248" i="9"/>
  <c r="B248" i="65"/>
  <c r="B248" i="61"/>
  <c r="B248" i="60"/>
  <c r="B248" i="8"/>
  <c r="B98" i="6"/>
  <c r="B98" i="9"/>
  <c r="B98" i="65"/>
  <c r="B98" i="61"/>
  <c r="B98" i="60"/>
  <c r="B98" i="8"/>
  <c r="B62" i="9"/>
  <c r="B62" i="65"/>
  <c r="B62" i="61"/>
  <c r="B62" i="60"/>
  <c r="B62" i="8"/>
  <c r="B62" i="6"/>
  <c r="B99" i="9"/>
  <c r="B99" i="65"/>
  <c r="B99" i="61"/>
  <c r="B99" i="60"/>
  <c r="B99" i="8"/>
  <c r="C69" i="9"/>
  <c r="C69" i="65"/>
  <c r="C69" i="61"/>
  <c r="C69" i="60"/>
  <c r="C69" i="8"/>
  <c r="C69" i="6"/>
  <c r="C64" i="9"/>
  <c r="C64" i="65"/>
  <c r="C64" i="61"/>
  <c r="C64" i="60"/>
  <c r="C64" i="8"/>
  <c r="C64" i="6"/>
  <c r="B304" i="9"/>
  <c r="B304" i="65"/>
  <c r="B304" i="61"/>
  <c r="B304" i="60"/>
  <c r="B304" i="6"/>
  <c r="B304" i="8"/>
  <c r="B246" i="9"/>
  <c r="B246" i="65"/>
  <c r="B246" i="61"/>
  <c r="B246" i="60"/>
  <c r="B246" i="6"/>
  <c r="B246" i="8"/>
  <c r="B169" i="6"/>
  <c r="B169" i="9"/>
  <c r="B169" i="65"/>
  <c r="B169" i="61"/>
  <c r="B169" i="60"/>
  <c r="B169" i="8"/>
  <c r="B77" i="9"/>
  <c r="B77" i="65"/>
  <c r="B77" i="61"/>
  <c r="B77" i="60"/>
  <c r="B77" i="8"/>
  <c r="B59" i="9"/>
  <c r="B59" i="65"/>
  <c r="B59" i="61"/>
  <c r="B59" i="60"/>
  <c r="B59" i="8"/>
  <c r="B59" i="6"/>
  <c r="C77" i="9"/>
  <c r="C77" i="65"/>
  <c r="C77" i="61"/>
  <c r="C77" i="60"/>
  <c r="C77" i="8"/>
  <c r="B99" i="6"/>
  <c r="B296" i="9"/>
  <c r="B296" i="65"/>
  <c r="B296" i="61"/>
  <c r="B296" i="60"/>
  <c r="B296" i="8"/>
  <c r="B296" i="6"/>
  <c r="B239" i="9"/>
  <c r="B239" i="65"/>
  <c r="B239" i="61"/>
  <c r="B239" i="60"/>
  <c r="B239" i="8"/>
  <c r="B239" i="6"/>
  <c r="B153" i="9"/>
  <c r="B153" i="65"/>
  <c r="B153" i="61"/>
  <c r="B153" i="60"/>
  <c r="B153" i="8"/>
  <c r="B76" i="9"/>
  <c r="B76" i="65"/>
  <c r="B76" i="61"/>
  <c r="B76" i="60"/>
  <c r="B76" i="8"/>
  <c r="B265" i="9"/>
  <c r="B265" i="65"/>
  <c r="B265" i="61"/>
  <c r="B265" i="60"/>
  <c r="B265" i="8"/>
  <c r="B265" i="6"/>
  <c r="C63" i="9"/>
  <c r="C63" i="65"/>
  <c r="C63" i="61"/>
  <c r="C63" i="60"/>
  <c r="C63" i="8"/>
  <c r="C63" i="6"/>
  <c r="B289" i="9"/>
  <c r="B289" i="65"/>
  <c r="B289" i="61"/>
  <c r="B289" i="60"/>
  <c r="B289" i="8"/>
  <c r="B232" i="9"/>
  <c r="B232" i="65"/>
  <c r="B232" i="61"/>
  <c r="B232" i="60"/>
  <c r="B232" i="8"/>
  <c r="B124" i="9"/>
  <c r="B124" i="65"/>
  <c r="B124" i="61"/>
  <c r="B124" i="60"/>
  <c r="B124" i="8"/>
  <c r="B44" i="9"/>
  <c r="B44" i="65"/>
  <c r="B44" i="61"/>
  <c r="B44" i="60"/>
  <c r="B44" i="6"/>
  <c r="B44" i="8"/>
  <c r="B223" i="9"/>
  <c r="B223" i="65"/>
  <c r="B223" i="61"/>
  <c r="B223" i="60"/>
  <c r="B223" i="8"/>
  <c r="B111" i="9"/>
  <c r="B111" i="65"/>
  <c r="B111" i="61"/>
  <c r="B111" i="60"/>
  <c r="B111" i="8"/>
  <c r="B69" i="9"/>
  <c r="B69" i="65"/>
  <c r="B69" i="61"/>
  <c r="B69" i="60"/>
  <c r="B69" i="8"/>
  <c r="B69" i="6"/>
  <c r="B22" i="9"/>
  <c r="B22" i="65"/>
  <c r="B22" i="61"/>
  <c r="B22" i="60"/>
  <c r="B22" i="6"/>
  <c r="B22" i="8"/>
  <c r="B316" i="6"/>
  <c r="B316" i="9"/>
  <c r="B316" i="65"/>
  <c r="B316" i="61"/>
  <c r="B316" i="60"/>
  <c r="B316" i="8"/>
  <c r="C99" i="6"/>
  <c r="C99" i="9"/>
  <c r="C99" i="65"/>
  <c r="C99" i="61"/>
  <c r="C99" i="60"/>
  <c r="C99" i="8"/>
  <c r="B267" i="9"/>
  <c r="B267" i="65"/>
  <c r="B267" i="61"/>
  <c r="B267" i="60"/>
  <c r="B267" i="8"/>
  <c r="B221" i="9"/>
  <c r="B221" i="65"/>
  <c r="B221" i="61"/>
  <c r="B221" i="60"/>
  <c r="B221" i="8"/>
  <c r="B68" i="9"/>
  <c r="B68" i="65"/>
  <c r="B68" i="61"/>
  <c r="B68" i="60"/>
  <c r="B68" i="8"/>
  <c r="B68" i="6"/>
  <c r="B14" i="9"/>
  <c r="B14" i="65"/>
  <c r="B14" i="61"/>
  <c r="B14" i="60"/>
  <c r="B14" i="6"/>
  <c r="B14" i="8"/>
  <c r="B208" i="9"/>
  <c r="B208" i="65"/>
  <c r="B208" i="61"/>
  <c r="B208" i="60"/>
  <c r="B208" i="8"/>
  <c r="B109" i="9"/>
  <c r="B109" i="65"/>
  <c r="B109" i="61"/>
  <c r="B109" i="60"/>
  <c r="B109" i="8"/>
  <c r="D346" i="65"/>
  <c r="D347" i="65"/>
  <c r="D354" i="65"/>
  <c r="D350" i="65"/>
  <c r="D272" i="2"/>
  <c r="D273" i="2"/>
  <c r="D274" i="2"/>
  <c r="D275" i="2"/>
  <c r="D276" i="2"/>
  <c r="C77" i="6"/>
  <c r="D101" i="2"/>
  <c r="D103" i="2"/>
  <c r="D105" i="2"/>
  <c r="D108" i="2"/>
  <c r="D102" i="2"/>
  <c r="D106" i="2"/>
  <c r="D107" i="2"/>
  <c r="D100" i="2"/>
  <c r="D104" i="2"/>
  <c r="B109" i="6"/>
  <c r="D83" i="65"/>
  <c r="D78" i="2"/>
  <c r="D78" i="65" s="1"/>
  <c r="D84" i="65"/>
  <c r="D85" i="2"/>
  <c r="D81" i="2"/>
  <c r="D81" i="65" s="1"/>
  <c r="D53" i="2"/>
  <c r="D52" i="2"/>
  <c r="D51" i="2"/>
  <c r="D56" i="2"/>
  <c r="D55" i="2"/>
  <c r="D54" i="2"/>
  <c r="B223" i="6"/>
  <c r="B76" i="6"/>
  <c r="B221" i="6"/>
  <c r="B267" i="6"/>
  <c r="B279" i="6"/>
  <c r="B153" i="6"/>
  <c r="B77" i="6"/>
  <c r="B289" i="6"/>
  <c r="B232" i="6"/>
  <c r="D139" i="2"/>
  <c r="D131" i="2"/>
  <c r="D138" i="2"/>
  <c r="D130" i="2"/>
  <c r="D137" i="2"/>
  <c r="D136" i="2"/>
  <c r="D129" i="2"/>
  <c r="D135" i="2"/>
  <c r="D134" i="2"/>
  <c r="D133" i="2"/>
  <c r="D132" i="2"/>
  <c r="B83" i="281"/>
  <c r="B13" i="68"/>
  <c r="B15" i="68"/>
  <c r="I42" i="63"/>
  <c r="B45" i="281"/>
  <c r="D303" i="2"/>
  <c r="D302" i="2"/>
  <c r="D301" i="2"/>
  <c r="D261" i="2"/>
  <c r="D256" i="2"/>
  <c r="D260" i="2"/>
  <c r="D255" i="2"/>
  <c r="D258" i="2"/>
  <c r="D254" i="2"/>
  <c r="D252" i="2"/>
  <c r="D264" i="2"/>
  <c r="D257" i="2"/>
  <c r="D253" i="2"/>
  <c r="D263" i="2"/>
  <c r="D262" i="2"/>
  <c r="D238" i="2"/>
  <c r="D231" i="2"/>
  <c r="D229" i="2"/>
  <c r="D228" i="2"/>
  <c r="D160" i="2"/>
  <c r="D159" i="2"/>
  <c r="D158" i="2"/>
  <c r="D165" i="2"/>
  <c r="D157" i="2"/>
  <c r="D164" i="2"/>
  <c r="D163" i="2"/>
  <c r="D162" i="2"/>
  <c r="D50" i="2"/>
  <c r="D49" i="2"/>
  <c r="D48" i="2"/>
  <c r="B66" i="2"/>
  <c r="D283" i="2"/>
  <c r="D283" i="65" s="1"/>
  <c r="D282" i="2"/>
  <c r="D282" i="65" s="1"/>
  <c r="D286" i="2"/>
  <c r="D286" i="65" s="1"/>
  <c r="D285" i="2"/>
  <c r="D285" i="65" s="1"/>
  <c r="D284" i="2"/>
  <c r="D284" i="65" s="1"/>
  <c r="D281" i="2"/>
  <c r="D281" i="65" s="1"/>
  <c r="D63" i="2"/>
  <c r="D70" i="2"/>
  <c r="D70" i="65" s="1"/>
  <c r="D71" i="2"/>
  <c r="D71" i="65" s="1"/>
  <c r="D77" i="2"/>
  <c r="D72" i="2"/>
  <c r="D72" i="65" s="1"/>
  <c r="D280" i="2"/>
  <c r="D280" i="65" s="1"/>
  <c r="D64" i="2"/>
  <c r="D64" i="65" s="1"/>
  <c r="D73" i="2"/>
  <c r="D73" i="65" s="1"/>
  <c r="D12" i="2"/>
  <c r="D12" i="65" s="1"/>
  <c r="D99" i="2"/>
  <c r="D25" i="2"/>
  <c r="D271" i="2"/>
  <c r="D271" i="65" s="1"/>
  <c r="D47" i="2"/>
  <c r="D69" i="2"/>
  <c r="B74" i="2"/>
  <c r="D242" i="2"/>
  <c r="D245" i="2"/>
  <c r="D244" i="2"/>
  <c r="D243" i="2"/>
  <c r="D235" i="2"/>
  <c r="D18" i="2"/>
  <c r="D18" i="65" s="1"/>
  <c r="D227" i="2"/>
  <c r="D20" i="2"/>
  <c r="D20" i="65" s="1"/>
  <c r="B11" i="3"/>
  <c r="BF6" i="8"/>
  <c r="D6" i="390"/>
  <c r="H15" i="68"/>
  <c r="H14" i="68"/>
  <c r="C12" i="281"/>
  <c r="H13" i="68"/>
  <c r="D15" i="68"/>
  <c r="D13" i="68"/>
  <c r="D14" i="68"/>
  <c r="BK6" i="8"/>
  <c r="G15" i="68"/>
  <c r="B10" i="3"/>
  <c r="E6" i="390"/>
  <c r="L42" i="63"/>
  <c r="F6" i="390"/>
  <c r="BG6" i="8"/>
  <c r="M42" i="63"/>
  <c r="K42" i="63"/>
  <c r="B6" i="390"/>
  <c r="H42" i="63"/>
  <c r="BE6" i="8"/>
  <c r="J42" i="63"/>
  <c r="D21" i="2"/>
  <c r="D21" i="65" s="1"/>
  <c r="D19" i="2"/>
  <c r="D17" i="2"/>
  <c r="D17" i="65" s="1"/>
  <c r="B4" i="496"/>
  <c r="O12" i="281"/>
  <c r="N25" i="281"/>
  <c r="N63" i="281"/>
  <c r="D311" i="496"/>
  <c r="D311" i="501"/>
  <c r="N30" i="281"/>
  <c r="N69" i="281"/>
  <c r="B4" i="500"/>
  <c r="B4" i="499"/>
  <c r="B4" i="498"/>
  <c r="O63" i="281"/>
  <c r="N14" i="281"/>
  <c r="D311" i="500"/>
  <c r="D311" i="497"/>
  <c r="N19" i="281"/>
  <c r="O14" i="281"/>
  <c r="N36" i="281"/>
  <c r="O30" i="281"/>
  <c r="D311" i="499"/>
  <c r="O36" i="281"/>
  <c r="O25" i="281"/>
  <c r="B4" i="501"/>
  <c r="O31" i="281"/>
  <c r="B4" i="497"/>
  <c r="D311" i="498"/>
  <c r="O68" i="281"/>
  <c r="F352" i="65" l="1"/>
  <c r="D166" i="65"/>
  <c r="A337" i="2"/>
  <c r="A337" i="500" s="1"/>
  <c r="D182" i="65"/>
  <c r="F311" i="497" a="1"/>
  <c r="F311" i="497" s="1"/>
  <c r="E311" i="497"/>
  <c r="F311" i="496" a="1"/>
  <c r="F311" i="496" s="1"/>
  <c r="E311" i="496"/>
  <c r="F311" i="498" a="1"/>
  <c r="F311" i="498" s="1"/>
  <c r="E311" i="498"/>
  <c r="E311" i="501"/>
  <c r="F311" i="501" a="1"/>
  <c r="F311" i="501" s="1"/>
  <c r="E311" i="500"/>
  <c r="F311" i="500" a="1"/>
  <c r="F311" i="500" s="1"/>
  <c r="E311" i="499"/>
  <c r="F311" i="499" a="1"/>
  <c r="F311" i="499" s="1"/>
  <c r="A49" i="499"/>
  <c r="A49" i="500"/>
  <c r="A49" i="501"/>
  <c r="A49" i="497"/>
  <c r="A49" i="498"/>
  <c r="A49" i="496"/>
  <c r="A17" i="499"/>
  <c r="A17" i="500"/>
  <c r="A17" i="501"/>
  <c r="A17" i="496"/>
  <c r="A17" i="497"/>
  <c r="A17" i="498"/>
  <c r="A50" i="499"/>
  <c r="A50" i="500"/>
  <c r="A50" i="501"/>
  <c r="A50" i="496"/>
  <c r="A50" i="497"/>
  <c r="A50" i="498"/>
  <c r="A37" i="499"/>
  <c r="A37" i="500"/>
  <c r="A37" i="501"/>
  <c r="A37" i="496"/>
  <c r="A37" i="497"/>
  <c r="A37" i="498"/>
  <c r="A65" i="501"/>
  <c r="A65" i="499"/>
  <c r="A65" i="496"/>
  <c r="A65" i="497"/>
  <c r="A65" i="498"/>
  <c r="A65" i="500"/>
  <c r="A59" i="499"/>
  <c r="A59" i="500"/>
  <c r="A59" i="501"/>
  <c r="A59" i="496"/>
  <c r="A59" i="497"/>
  <c r="A59" i="498"/>
  <c r="A54" i="499"/>
  <c r="A54" i="500"/>
  <c r="A54" i="501"/>
  <c r="A54" i="498"/>
  <c r="A54" i="496"/>
  <c r="A54" i="497"/>
  <c r="A36" i="499"/>
  <c r="A36" i="500"/>
  <c r="A36" i="501"/>
  <c r="A36" i="497"/>
  <c r="A36" i="498"/>
  <c r="A36" i="496"/>
  <c r="A53" i="499"/>
  <c r="A53" i="500"/>
  <c r="A53" i="497"/>
  <c r="A53" i="498"/>
  <c r="A53" i="496"/>
  <c r="A53" i="501"/>
  <c r="A16" i="499"/>
  <c r="A16" i="500"/>
  <c r="A16" i="501"/>
  <c r="A16" i="497"/>
  <c r="A16" i="498"/>
  <c r="A16" i="496"/>
  <c r="A39" i="499"/>
  <c r="A39" i="500"/>
  <c r="A39" i="501"/>
  <c r="A39" i="498"/>
  <c r="A39" i="496"/>
  <c r="A39" i="497"/>
  <c r="A21" i="499"/>
  <c r="A21" i="500"/>
  <c r="A21" i="501"/>
  <c r="A21" i="497"/>
  <c r="A21" i="498"/>
  <c r="A21" i="496"/>
  <c r="A26" i="499"/>
  <c r="A26" i="500"/>
  <c r="A26" i="501"/>
  <c r="A26" i="498"/>
  <c r="A26" i="497"/>
  <c r="A26" i="496"/>
  <c r="A62" i="60"/>
  <c r="A62" i="500"/>
  <c r="A62" i="501"/>
  <c r="A62" i="499"/>
  <c r="A62" i="496"/>
  <c r="A62" i="497"/>
  <c r="A62" i="498"/>
  <c r="B82" i="499"/>
  <c r="B82" i="500"/>
  <c r="B82" i="497"/>
  <c r="B82" i="498"/>
  <c r="B82" i="496"/>
  <c r="B82" i="501"/>
  <c r="A55" i="500"/>
  <c r="A55" i="501"/>
  <c r="A55" i="499"/>
  <c r="A55" i="496"/>
  <c r="A55" i="497"/>
  <c r="A55" i="498"/>
  <c r="A56" i="499"/>
  <c r="A56" i="500"/>
  <c r="A56" i="501"/>
  <c r="A56" i="497"/>
  <c r="A56" i="498"/>
  <c r="A56" i="496"/>
  <c r="A38" i="501"/>
  <c r="A38" i="499"/>
  <c r="A38" i="496"/>
  <c r="A38" i="500"/>
  <c r="A38" i="497"/>
  <c r="A38" i="498"/>
  <c r="A52" i="499"/>
  <c r="A52" i="500"/>
  <c r="A52" i="501"/>
  <c r="A52" i="496"/>
  <c r="A52" i="497"/>
  <c r="A52" i="498"/>
  <c r="A51" i="499"/>
  <c r="A51" i="500"/>
  <c r="A51" i="501"/>
  <c r="A51" i="498"/>
  <c r="A51" i="497"/>
  <c r="A51" i="496"/>
  <c r="A24" i="499"/>
  <c r="A24" i="500"/>
  <c r="A24" i="501"/>
  <c r="A24" i="496"/>
  <c r="A24" i="497"/>
  <c r="A24" i="498"/>
  <c r="A41" i="499"/>
  <c r="A41" i="500"/>
  <c r="A41" i="497"/>
  <c r="A41" i="498"/>
  <c r="A41" i="496"/>
  <c r="A41" i="501"/>
  <c r="A28" i="499"/>
  <c r="A28" i="500"/>
  <c r="A28" i="497"/>
  <c r="A28" i="498"/>
  <c r="A28" i="501"/>
  <c r="A28" i="496"/>
  <c r="A57" i="501"/>
  <c r="A57" i="499"/>
  <c r="A57" i="496"/>
  <c r="A57" i="500"/>
  <c r="A57" i="497"/>
  <c r="A57" i="498"/>
  <c r="A64" i="499"/>
  <c r="A64" i="500"/>
  <c r="A64" i="501"/>
  <c r="A64" i="496"/>
  <c r="A64" i="497"/>
  <c r="A64" i="498"/>
  <c r="A27" i="499"/>
  <c r="A27" i="500"/>
  <c r="A27" i="501"/>
  <c r="A27" i="496"/>
  <c r="A27" i="497"/>
  <c r="A27" i="498"/>
  <c r="A48" i="500"/>
  <c r="A48" i="501"/>
  <c r="A48" i="499"/>
  <c r="A48" i="496"/>
  <c r="A48" i="497"/>
  <c r="A48" i="498"/>
  <c r="A42" i="499"/>
  <c r="A42" i="500"/>
  <c r="A42" i="501"/>
  <c r="A42" i="496"/>
  <c r="A42" i="497"/>
  <c r="A42" i="498"/>
  <c r="A25" i="501"/>
  <c r="A25" i="499"/>
  <c r="A25" i="500"/>
  <c r="A25" i="496"/>
  <c r="A25" i="497"/>
  <c r="A25" i="498"/>
  <c r="A34" i="499"/>
  <c r="A34" i="500"/>
  <c r="A34" i="501"/>
  <c r="A34" i="497"/>
  <c r="A34" i="498"/>
  <c r="A34" i="496"/>
  <c r="A44" i="499"/>
  <c r="A44" i="500"/>
  <c r="A44" i="501"/>
  <c r="A44" i="498"/>
  <c r="A44" i="497"/>
  <c r="A44" i="496"/>
  <c r="A47" i="499"/>
  <c r="A47" i="500"/>
  <c r="A47" i="501"/>
  <c r="A47" i="498"/>
  <c r="A47" i="496"/>
  <c r="A47" i="497"/>
  <c r="A32" i="499"/>
  <c r="A32" i="500"/>
  <c r="A32" i="501"/>
  <c r="A32" i="497"/>
  <c r="A32" i="498"/>
  <c r="A32" i="496"/>
  <c r="A40" i="499"/>
  <c r="A40" i="500"/>
  <c r="A40" i="501"/>
  <c r="A40" i="496"/>
  <c r="A40" i="497"/>
  <c r="A40" i="498"/>
  <c r="A33" i="499"/>
  <c r="A33" i="500"/>
  <c r="A33" i="501"/>
  <c r="A33" i="496"/>
  <c r="A33" i="497"/>
  <c r="A33" i="498"/>
  <c r="A14" i="499"/>
  <c r="A14" i="500"/>
  <c r="A14" i="501"/>
  <c r="A14" i="498"/>
  <c r="A14" i="496"/>
  <c r="A14" i="497"/>
  <c r="A29" i="500"/>
  <c r="A29" i="501"/>
  <c r="A29" i="499"/>
  <c r="A29" i="496"/>
  <c r="A29" i="497"/>
  <c r="A29" i="498"/>
  <c r="A30" i="499"/>
  <c r="A30" i="500"/>
  <c r="A30" i="501"/>
  <c r="A30" i="498"/>
  <c r="A30" i="497"/>
  <c r="A30" i="496"/>
  <c r="A46" i="499"/>
  <c r="A46" i="500"/>
  <c r="A46" i="497"/>
  <c r="A46" i="501"/>
  <c r="A46" i="496"/>
  <c r="A46" i="498"/>
  <c r="B66" i="499"/>
  <c r="B66" i="500"/>
  <c r="B66" i="501"/>
  <c r="B66" i="497"/>
  <c r="B66" i="498"/>
  <c r="B66" i="496"/>
  <c r="A18" i="501"/>
  <c r="A18" i="499"/>
  <c r="A18" i="496"/>
  <c r="A18" i="497"/>
  <c r="A18" i="500"/>
  <c r="A18" i="498"/>
  <c r="A19" i="499"/>
  <c r="A19" i="500"/>
  <c r="A19" i="501"/>
  <c r="A19" i="498"/>
  <c r="A19" i="497"/>
  <c r="A19" i="496"/>
  <c r="A63" i="499"/>
  <c r="A63" i="500"/>
  <c r="A63" i="501"/>
  <c r="A63" i="497"/>
  <c r="A63" i="498"/>
  <c r="A63" i="496"/>
  <c r="A354" i="2"/>
  <c r="A35" i="499"/>
  <c r="A35" i="500"/>
  <c r="A35" i="501"/>
  <c r="A35" i="498"/>
  <c r="A35" i="496"/>
  <c r="A35" i="497"/>
  <c r="B74" i="499"/>
  <c r="B74" i="500"/>
  <c r="B74" i="501"/>
  <c r="B74" i="497"/>
  <c r="B74" i="498"/>
  <c r="B74" i="496"/>
  <c r="A43" i="500"/>
  <c r="A43" i="501"/>
  <c r="A43" i="499"/>
  <c r="A43" i="496"/>
  <c r="A43" i="497"/>
  <c r="A43" i="498"/>
  <c r="A61" i="499"/>
  <c r="A61" i="500"/>
  <c r="A61" i="501"/>
  <c r="A61" i="496"/>
  <c r="A61" i="498"/>
  <c r="A61" i="497"/>
  <c r="A20" i="499"/>
  <c r="A20" i="500"/>
  <c r="A20" i="501"/>
  <c r="A20" i="496"/>
  <c r="A20" i="497"/>
  <c r="A20" i="498"/>
  <c r="A22" i="499"/>
  <c r="A22" i="500"/>
  <c r="A22" i="501"/>
  <c r="A22" i="498"/>
  <c r="A22" i="496"/>
  <c r="A22" i="497"/>
  <c r="D181" i="65"/>
  <c r="K18" i="68"/>
  <c r="K9" i="68" s="1"/>
  <c r="B33" i="68" s="1"/>
  <c r="M33" i="68" s="1"/>
  <c r="D179" i="65"/>
  <c r="D167" i="65"/>
  <c r="D207" i="65"/>
  <c r="D215" i="65"/>
  <c r="L18" i="68"/>
  <c r="L9" i="68" s="1"/>
  <c r="B34" i="68" s="1"/>
  <c r="M34" i="68" s="1"/>
  <c r="M18" i="68"/>
  <c r="M9" i="68" s="1"/>
  <c r="B35" i="68" s="1"/>
  <c r="M35" i="68" s="1"/>
  <c r="D213" i="65"/>
  <c r="D205" i="65"/>
  <c r="D63" i="65"/>
  <c r="D198" i="65"/>
  <c r="D161" i="65"/>
  <c r="D216" i="65"/>
  <c r="D188" i="65"/>
  <c r="D157" i="65"/>
  <c r="D156" i="65"/>
  <c r="D187" i="65"/>
  <c r="D164" i="65"/>
  <c r="D165" i="65"/>
  <c r="D203" i="65"/>
  <c r="D214" i="65"/>
  <c r="D199" i="65"/>
  <c r="D201" i="65"/>
  <c r="D158" i="65"/>
  <c r="D200" i="65"/>
  <c r="D175" i="65"/>
  <c r="D202" i="65"/>
  <c r="D177" i="65"/>
  <c r="D160" i="65"/>
  <c r="D189" i="65"/>
  <c r="D176" i="65"/>
  <c r="D204" i="65"/>
  <c r="D191" i="65"/>
  <c r="D178" i="65"/>
  <c r="D217" i="65"/>
  <c r="D190" i="65"/>
  <c r="D218" i="65"/>
  <c r="D163" i="65"/>
  <c r="D219" i="65"/>
  <c r="D159" i="65"/>
  <c r="D162" i="65"/>
  <c r="D192" i="65"/>
  <c r="D174" i="65"/>
  <c r="D206" i="65"/>
  <c r="A56" i="63"/>
  <c r="A57" i="63" s="1"/>
  <c r="A58" i="63" s="1"/>
  <c r="A59" i="63" s="1"/>
  <c r="A61" i="63" s="1"/>
  <c r="A63" i="63" s="1"/>
  <c r="A64" i="63" s="1"/>
  <c r="A68" i="63" s="1"/>
  <c r="A69" i="63" s="1"/>
  <c r="A71" i="63" s="1"/>
  <c r="A72" i="63" s="1"/>
  <c r="A74" i="63" s="1"/>
  <c r="A75" i="63" s="1"/>
  <c r="A77" i="63" s="1"/>
  <c r="A78" i="63" s="1"/>
  <c r="A79" i="63" s="1"/>
  <c r="A81" i="63" s="1"/>
  <c r="A82" i="63" s="1"/>
  <c r="F346" i="65"/>
  <c r="F357" i="65"/>
  <c r="O357" i="65" s="1"/>
  <c r="F355" i="65"/>
  <c r="O355" i="65" s="1"/>
  <c r="F351" i="65"/>
  <c r="F350" i="65"/>
  <c r="F354" i="65"/>
  <c r="O354" i="65" s="1"/>
  <c r="F347" i="65"/>
  <c r="F353" i="65"/>
  <c r="O353" i="65" s="1"/>
  <c r="A22" i="460"/>
  <c r="A62" i="65"/>
  <c r="A336" i="2"/>
  <c r="A336" i="65" s="1"/>
  <c r="D327" i="2"/>
  <c r="D212" i="65"/>
  <c r="D197" i="65"/>
  <c r="D335" i="2"/>
  <c r="A335" i="2"/>
  <c r="A335" i="65" s="1"/>
  <c r="A62" i="9"/>
  <c r="A334" i="2"/>
  <c r="A334" i="65" s="1"/>
  <c r="D173" i="65"/>
  <c r="A62" i="61"/>
  <c r="A333" i="2"/>
  <c r="A333" i="65" s="1"/>
  <c r="A62" i="6"/>
  <c r="A62" i="460"/>
  <c r="A332" i="2"/>
  <c r="A332" i="65" s="1"/>
  <c r="A62" i="8"/>
  <c r="A76" i="2"/>
  <c r="A76" i="9" s="1"/>
  <c r="A45" i="281"/>
  <c r="A353" i="2"/>
  <c r="A301" i="2"/>
  <c r="A301" i="6" s="1"/>
  <c r="A220" i="2"/>
  <c r="A273" i="2"/>
  <c r="A273" i="460" s="1"/>
  <c r="A303" i="2"/>
  <c r="A303" i="460" s="1"/>
  <c r="A69" i="2"/>
  <c r="A69" i="6" s="1"/>
  <c r="A238" i="2"/>
  <c r="A238" i="460" s="1"/>
  <c r="A212" i="2"/>
  <c r="A212" i="60" s="1"/>
  <c r="A84" i="2"/>
  <c r="A84" i="460" s="1"/>
  <c r="A155" i="2"/>
  <c r="A22" i="60"/>
  <c r="A134" i="2"/>
  <c r="A134" i="460" s="1"/>
  <c r="A22" i="61"/>
  <c r="A270" i="2"/>
  <c r="A270" i="60" s="1"/>
  <c r="A22" i="6"/>
  <c r="A22" i="65"/>
  <c r="A88" i="2"/>
  <c r="A88" i="460" s="1"/>
  <c r="A198" i="2"/>
  <c r="A198" i="6" s="1"/>
  <c r="A102" i="2"/>
  <c r="A22" i="8"/>
  <c r="A230" i="2"/>
  <c r="A230" i="65" s="1"/>
  <c r="A113" i="2"/>
  <c r="A113" i="60" s="1"/>
  <c r="A188" i="2"/>
  <c r="A229" i="2"/>
  <c r="A229" i="8" s="1"/>
  <c r="A302" i="2"/>
  <c r="A302" i="65" s="1"/>
  <c r="A189" i="2"/>
  <c r="A292" i="2"/>
  <c r="A143" i="2"/>
  <c r="A250" i="2"/>
  <c r="A250" i="65" s="1"/>
  <c r="A207" i="2"/>
  <c r="A207" i="9" s="1"/>
  <c r="A59" i="8"/>
  <c r="A59" i="460"/>
  <c r="A59" i="6"/>
  <c r="A59" i="60"/>
  <c r="A59" i="61"/>
  <c r="A59" i="65"/>
  <c r="A59" i="9"/>
  <c r="A358" i="2"/>
  <c r="A161" i="2"/>
  <c r="A161" i="460" s="1"/>
  <c r="A308" i="2"/>
  <c r="A308" i="65" s="1"/>
  <c r="A130" i="2"/>
  <c r="A130" i="9" s="1"/>
  <c r="A66" i="2"/>
  <c r="A304" i="2"/>
  <c r="A221" i="2"/>
  <c r="A312" i="2"/>
  <c r="A363" i="2"/>
  <c r="A107" i="2"/>
  <c r="A103" i="2"/>
  <c r="A153" i="2"/>
  <c r="A135" i="2"/>
  <c r="A175" i="2"/>
  <c r="A175" i="61" s="1"/>
  <c r="A271" i="2"/>
  <c r="A323" i="2"/>
  <c r="A323" i="65" s="1"/>
  <c r="A272" i="2"/>
  <c r="A157" i="2"/>
  <c r="A157" i="65" s="1"/>
  <c r="A300" i="2"/>
  <c r="A300" i="460" s="1"/>
  <c r="A129" i="2"/>
  <c r="A129" i="65" s="1"/>
  <c r="A349" i="2"/>
  <c r="A164" i="2"/>
  <c r="A164" i="60" s="1"/>
  <c r="A217" i="2"/>
  <c r="A217" i="61" s="1"/>
  <c r="A325" i="2"/>
  <c r="A325" i="65" s="1"/>
  <c r="A138" i="2"/>
  <c r="A138" i="6" s="1"/>
  <c r="A147" i="2"/>
  <c r="A179" i="2"/>
  <c r="A243" i="2"/>
  <c r="A243" i="65" s="1"/>
  <c r="A327" i="2"/>
  <c r="A327" i="65" s="1"/>
  <c r="A343" i="2"/>
  <c r="A205" i="2"/>
  <c r="A239" i="2"/>
  <c r="A306" i="2"/>
  <c r="A208" i="2"/>
  <c r="A94" i="2"/>
  <c r="A315" i="2"/>
  <c r="A108" i="2"/>
  <c r="A100" i="2"/>
  <c r="A277" i="2"/>
  <c r="A191" i="2"/>
  <c r="A328" i="2"/>
  <c r="A328" i="65" s="1"/>
  <c r="A282" i="2"/>
  <c r="A331" i="2"/>
  <c r="A331" i="65" s="1"/>
  <c r="A136" i="2"/>
  <c r="A295" i="2"/>
  <c r="A225" i="2"/>
  <c r="A111" i="2"/>
  <c r="A267" i="2"/>
  <c r="A183" i="2"/>
  <c r="A85" i="2"/>
  <c r="A80" i="2"/>
  <c r="A81" i="2"/>
  <c r="A314" i="2"/>
  <c r="A101" i="2"/>
  <c r="A199" i="2"/>
  <c r="A281" i="2"/>
  <c r="A346" i="2"/>
  <c r="A362" i="2"/>
  <c r="A357" i="2"/>
  <c r="A311" i="2"/>
  <c r="A165" i="2"/>
  <c r="A165" i="65" s="1"/>
  <c r="A173" i="2"/>
  <c r="A173" i="9" s="1"/>
  <c r="A241" i="2"/>
  <c r="A241" i="65" s="1"/>
  <c r="A348" i="2"/>
  <c r="A178" i="2"/>
  <c r="A213" i="2"/>
  <c r="A126" i="2"/>
  <c r="A126" i="61" s="1"/>
  <c r="A158" i="2"/>
  <c r="A158" i="9" s="1"/>
  <c r="A195" i="2"/>
  <c r="A259" i="2"/>
  <c r="A259" i="60" s="1"/>
  <c r="A350" i="2"/>
  <c r="A128" i="2"/>
  <c r="A223" i="2"/>
  <c r="A98" i="2"/>
  <c r="A265" i="2"/>
  <c r="A90" i="2"/>
  <c r="A77" i="2"/>
  <c r="A105" i="2"/>
  <c r="A72" i="2"/>
  <c r="A140" i="2"/>
  <c r="A162" i="2"/>
  <c r="A162" i="460" s="1"/>
  <c r="A215" i="2"/>
  <c r="A215" i="6" s="1"/>
  <c r="A359" i="2"/>
  <c r="A192" i="2"/>
  <c r="A192" i="65" s="1"/>
  <c r="A319" i="2"/>
  <c r="A319" i="8" s="1"/>
  <c r="A296" i="2"/>
  <c r="A109" i="2"/>
  <c r="A169" i="2"/>
  <c r="A79" i="2"/>
  <c r="A93" i="2"/>
  <c r="A78" i="2"/>
  <c r="A122" i="2"/>
  <c r="A287" i="2"/>
  <c r="A231" i="2"/>
  <c r="A231" i="6" s="1"/>
  <c r="A294" i="2"/>
  <c r="A200" i="2"/>
  <c r="A200" i="60" s="1"/>
  <c r="A329" i="2"/>
  <c r="A329" i="65" s="1"/>
  <c r="A226" i="2"/>
  <c r="A226" i="6" s="1"/>
  <c r="A197" i="2"/>
  <c r="A197" i="61" s="1"/>
  <c r="A258" i="2"/>
  <c r="A115" i="2"/>
  <c r="A115" i="60" s="1"/>
  <c r="A177" i="2"/>
  <c r="A177" i="9" s="1"/>
  <c r="A274" i="2"/>
  <c r="A131" i="2"/>
  <c r="A131" i="8" s="1"/>
  <c r="A219" i="2"/>
  <c r="A168" i="2"/>
  <c r="A168" i="61" s="1"/>
  <c r="A68" i="2"/>
  <c r="A124" i="2"/>
  <c r="A193" i="2"/>
  <c r="A71" i="2"/>
  <c r="A255" i="2"/>
  <c r="A255" i="61" s="1"/>
  <c r="A176" i="2"/>
  <c r="A176" i="8" s="1"/>
  <c r="A185" i="2"/>
  <c r="A361" i="2"/>
  <c r="A171" i="2"/>
  <c r="A171" i="65" s="1"/>
  <c r="A285" i="2"/>
  <c r="A149" i="2"/>
  <c r="A144" i="2"/>
  <c r="A144" i="9" s="1"/>
  <c r="A228" i="2"/>
  <c r="A356" i="2"/>
  <c r="A181" i="2"/>
  <c r="A206" i="2"/>
  <c r="A206" i="8" s="1"/>
  <c r="A119" i="2"/>
  <c r="A280" i="2"/>
  <c r="A121" i="2"/>
  <c r="A121" i="460" s="1"/>
  <c r="A150" i="2"/>
  <c r="A150" i="9" s="1"/>
  <c r="A86" i="2"/>
  <c r="A263" i="2"/>
  <c r="A263" i="460" s="1"/>
  <c r="A216" i="2"/>
  <c r="A216" i="60" s="1"/>
  <c r="A133" i="2"/>
  <c r="A133" i="65" s="1"/>
  <c r="A120" i="2"/>
  <c r="A120" i="61" s="1"/>
  <c r="A201" i="2"/>
  <c r="A201" i="60" s="1"/>
  <c r="A187" i="2"/>
  <c r="A298" i="2"/>
  <c r="A298" i="61" s="1"/>
  <c r="A160" i="2"/>
  <c r="A118" i="2"/>
  <c r="A118" i="61" s="1"/>
  <c r="A148" i="2"/>
  <c r="A148" i="61" s="1"/>
  <c r="A172" i="2"/>
  <c r="A172" i="61" s="1"/>
  <c r="A244" i="2"/>
  <c r="A253" i="2"/>
  <c r="A253" i="65" s="1"/>
  <c r="A293" i="2"/>
  <c r="A174" i="2"/>
  <c r="A174" i="8" s="1"/>
  <c r="A232" i="2"/>
  <c r="A106" i="2"/>
  <c r="A246" i="2"/>
  <c r="A264" i="2"/>
  <c r="A163" i="2"/>
  <c r="A163" i="6" s="1"/>
  <c r="A218" i="2"/>
  <c r="A137" i="2"/>
  <c r="A257" i="2"/>
  <c r="A257" i="65" s="1"/>
  <c r="A261" i="2"/>
  <c r="A261" i="8" s="1"/>
  <c r="A139" i="2"/>
  <c r="A203" i="2"/>
  <c r="A203" i="61" s="1"/>
  <c r="A321" i="2"/>
  <c r="A152" i="2"/>
  <c r="A180" i="2"/>
  <c r="A180" i="61" s="1"/>
  <c r="A252" i="2"/>
  <c r="A252" i="60" s="1"/>
  <c r="A279" i="2"/>
  <c r="A214" i="2"/>
  <c r="A254" i="2"/>
  <c r="A99" i="2"/>
  <c r="A96" i="2"/>
  <c r="A70" i="2"/>
  <c r="A104" i="2"/>
  <c r="A316" i="2"/>
  <c r="A151" i="2"/>
  <c r="A151" i="65" s="1"/>
  <c r="A310" i="2"/>
  <c r="A310" i="60" s="1"/>
  <c r="A347" i="2"/>
  <c r="A146" i="2"/>
  <c r="A256" i="2"/>
  <c r="A256" i="61" s="1"/>
  <c r="A284" i="2"/>
  <c r="A283" i="2"/>
  <c r="A283" i="65" s="1"/>
  <c r="A227" i="2"/>
  <c r="A355" i="2"/>
  <c r="A237" i="2"/>
  <c r="A237" i="460" s="1"/>
  <c r="A127" i="2"/>
  <c r="A167" i="2"/>
  <c r="A167" i="8" s="1"/>
  <c r="A196" i="2"/>
  <c r="A276" i="2"/>
  <c r="A262" i="2"/>
  <c r="A262" i="8" s="1"/>
  <c r="A309" i="2"/>
  <c r="A87" i="2"/>
  <c r="A248" i="2"/>
  <c r="A351" i="2"/>
  <c r="A360" i="2"/>
  <c r="A186" i="2"/>
  <c r="A186" i="6" s="1"/>
  <c r="A324" i="2"/>
  <c r="A324" i="65" s="1"/>
  <c r="A326" i="2"/>
  <c r="A326" i="65" s="1"/>
  <c r="A156" i="2"/>
  <c r="A210" i="2"/>
  <c r="A210" i="460" s="1"/>
  <c r="A166" i="2"/>
  <c r="A166" i="9" s="1"/>
  <c r="A235" i="2"/>
  <c r="A236" i="2"/>
  <c r="A236" i="460" s="1"/>
  <c r="A269" i="2"/>
  <c r="A204" i="2"/>
  <c r="A204" i="60" s="1"/>
  <c r="A286" i="2"/>
  <c r="A322" i="2"/>
  <c r="A322" i="65" s="1"/>
  <c r="A142" i="2"/>
  <c r="A289" i="2"/>
  <c r="A92" i="2"/>
  <c r="A91" i="2"/>
  <c r="A313" i="2"/>
  <c r="A73" i="2"/>
  <c r="A145" i="2"/>
  <c r="A145" i="61" s="1"/>
  <c r="A202" i="2"/>
  <c r="A202" i="8" s="1"/>
  <c r="A114" i="2"/>
  <c r="A114" i="6" s="1"/>
  <c r="A352" i="2"/>
  <c r="A245" i="2"/>
  <c r="A245" i="460" s="1"/>
  <c r="A330" i="2"/>
  <c r="A330" i="65" s="1"/>
  <c r="A234" i="2"/>
  <c r="A234" i="9" s="1"/>
  <c r="A117" i="2"/>
  <c r="A117" i="61" s="1"/>
  <c r="A251" i="2"/>
  <c r="A251" i="8" s="1"/>
  <c r="A291" i="2"/>
  <c r="A190" i="2"/>
  <c r="A159" i="2"/>
  <c r="A159" i="65" s="1"/>
  <c r="A275" i="2"/>
  <c r="A116" i="2"/>
  <c r="A116" i="8" s="1"/>
  <c r="A242" i="2"/>
  <c r="A242" i="65" s="1"/>
  <c r="A89" i="2"/>
  <c r="A182" i="2"/>
  <c r="A299" i="2"/>
  <c r="A132" i="2"/>
  <c r="A211" i="2"/>
  <c r="A365" i="2"/>
  <c r="A260" i="2"/>
  <c r="A95" i="2"/>
  <c r="A82" i="2"/>
  <c r="A63" i="65"/>
  <c r="A63" i="8"/>
  <c r="A63" i="460"/>
  <c r="A63" i="9"/>
  <c r="A63" i="60"/>
  <c r="A63" i="61"/>
  <c r="A63" i="6"/>
  <c r="A74" i="2"/>
  <c r="A57" i="65"/>
  <c r="A57" i="460"/>
  <c r="A57" i="9"/>
  <c r="A57" i="8"/>
  <c r="A57" i="61"/>
  <c r="A57" i="6"/>
  <c r="A57" i="60"/>
  <c r="A65" i="460"/>
  <c r="A65" i="8"/>
  <c r="A65" i="9"/>
  <c r="A65" i="65"/>
  <c r="A65" i="6"/>
  <c r="A65" i="61"/>
  <c r="A65" i="60"/>
  <c r="A64" i="460"/>
  <c r="A64" i="65"/>
  <c r="A64" i="8"/>
  <c r="A64" i="6"/>
  <c r="A64" i="9"/>
  <c r="A64" i="60"/>
  <c r="A64" i="61"/>
  <c r="A44" i="61"/>
  <c r="A44" i="9"/>
  <c r="A44" i="60"/>
  <c r="A44" i="8"/>
  <c r="A44" i="6"/>
  <c r="A44" i="460"/>
  <c r="A44" i="65"/>
  <c r="A30" i="60"/>
  <c r="A30" i="6"/>
  <c r="A30" i="460"/>
  <c r="A30" i="61"/>
  <c r="A30" i="9"/>
  <c r="A30" i="8"/>
  <c r="A30" i="65"/>
  <c r="A198" i="9"/>
  <c r="A134" i="9"/>
  <c r="A43" i="65"/>
  <c r="A43" i="460"/>
  <c r="A43" i="61"/>
  <c r="A43" i="60"/>
  <c r="A43" i="9"/>
  <c r="A43" i="8"/>
  <c r="A43" i="6"/>
  <c r="A49" i="65"/>
  <c r="A49" i="460"/>
  <c r="A49" i="60"/>
  <c r="A49" i="61"/>
  <c r="A49" i="9"/>
  <c r="A49" i="8"/>
  <c r="A49" i="6"/>
  <c r="A55" i="65"/>
  <c r="A55" i="61"/>
  <c r="A55" i="460"/>
  <c r="A55" i="60"/>
  <c r="A55" i="9"/>
  <c r="A55" i="8"/>
  <c r="A55" i="6"/>
  <c r="A48" i="65"/>
  <c r="A48" i="460"/>
  <c r="A48" i="61"/>
  <c r="A48" i="9"/>
  <c r="A48" i="60"/>
  <c r="A48" i="8"/>
  <c r="A48" i="6"/>
  <c r="A40" i="460"/>
  <c r="A40" i="65"/>
  <c r="A40" i="60"/>
  <c r="A40" i="61"/>
  <c r="A40" i="8"/>
  <c r="A40" i="6"/>
  <c r="A40" i="9"/>
  <c r="A17" i="65"/>
  <c r="A17" i="460"/>
  <c r="A17" i="61"/>
  <c r="A17" i="9"/>
  <c r="A17" i="60"/>
  <c r="A17" i="8"/>
  <c r="A17" i="6"/>
  <c r="A56" i="65"/>
  <c r="A56" i="460"/>
  <c r="A56" i="60"/>
  <c r="A56" i="61"/>
  <c r="A56" i="9"/>
  <c r="A56" i="6"/>
  <c r="A56" i="8"/>
  <c r="A42" i="65"/>
  <c r="A42" i="460"/>
  <c r="A42" i="61"/>
  <c r="A42" i="9"/>
  <c r="A42" i="60"/>
  <c r="A42" i="8"/>
  <c r="A42" i="6"/>
  <c r="A18" i="65"/>
  <c r="A18" i="460"/>
  <c r="A18" i="61"/>
  <c r="A18" i="60"/>
  <c r="A18" i="9"/>
  <c r="A18" i="6"/>
  <c r="A18" i="8"/>
  <c r="A61" i="65"/>
  <c r="A61" i="460"/>
  <c r="A61" i="61"/>
  <c r="A61" i="9"/>
  <c r="A61" i="60"/>
  <c r="A61" i="8"/>
  <c r="A61" i="6"/>
  <c r="A54" i="65"/>
  <c r="A54" i="460"/>
  <c r="A54" i="61"/>
  <c r="A54" i="9"/>
  <c r="A54" i="60"/>
  <c r="A54" i="8"/>
  <c r="A54" i="6"/>
  <c r="A47" i="65"/>
  <c r="A47" i="460"/>
  <c r="A47" i="61"/>
  <c r="A47" i="9"/>
  <c r="A47" i="60"/>
  <c r="A47" i="8"/>
  <c r="A47" i="6"/>
  <c r="A38" i="460"/>
  <c r="A38" i="65"/>
  <c r="A38" i="61"/>
  <c r="A38" i="9"/>
  <c r="A38" i="60"/>
  <c r="A38" i="8"/>
  <c r="A38" i="6"/>
  <c r="A25" i="65"/>
  <c r="A25" i="460"/>
  <c r="A25" i="60"/>
  <c r="A25" i="61"/>
  <c r="A25" i="9"/>
  <c r="A25" i="6"/>
  <c r="A25" i="8"/>
  <c r="A36" i="65"/>
  <c r="A36" i="460"/>
  <c r="A36" i="60"/>
  <c r="A36" i="61"/>
  <c r="A36" i="9"/>
  <c r="A36" i="6"/>
  <c r="A36" i="8"/>
  <c r="A84" i="65"/>
  <c r="A52" i="460"/>
  <c r="A52" i="65"/>
  <c r="A52" i="60"/>
  <c r="A52" i="61"/>
  <c r="A52" i="9"/>
  <c r="A52" i="8"/>
  <c r="A52" i="6"/>
  <c r="A50" i="65"/>
  <c r="A50" i="460"/>
  <c r="A50" i="9"/>
  <c r="A50" i="60"/>
  <c r="A50" i="61"/>
  <c r="A50" i="8"/>
  <c r="A50" i="6"/>
  <c r="A53" i="65"/>
  <c r="A53" i="61"/>
  <c r="A53" i="460"/>
  <c r="A53" i="60"/>
  <c r="A53" i="9"/>
  <c r="A53" i="8"/>
  <c r="A53" i="6"/>
  <c r="A51" i="65"/>
  <c r="A51" i="460"/>
  <c r="A51" i="9"/>
  <c r="A51" i="61"/>
  <c r="A51" i="8"/>
  <c r="A51" i="60"/>
  <c r="A51" i="6"/>
  <c r="A33" i="65"/>
  <c r="A33" i="460"/>
  <c r="A33" i="61"/>
  <c r="A33" i="60"/>
  <c r="A33" i="9"/>
  <c r="A33" i="8"/>
  <c r="A33" i="6"/>
  <c r="A226" i="460"/>
  <c r="A24" i="65"/>
  <c r="A24" i="460"/>
  <c r="A24" i="61"/>
  <c r="A24" i="60"/>
  <c r="A24" i="9"/>
  <c r="A24" i="8"/>
  <c r="A24" i="6"/>
  <c r="A14" i="65"/>
  <c r="A14" i="460"/>
  <c r="A14" i="61"/>
  <c r="A14" i="60"/>
  <c r="A14" i="9"/>
  <c r="A14" i="8"/>
  <c r="A14" i="6"/>
  <c r="A303" i="65"/>
  <c r="A176" i="460"/>
  <c r="A271" i="60"/>
  <c r="A231" i="9"/>
  <c r="A215" i="460"/>
  <c r="A175" i="9"/>
  <c r="A35" i="65"/>
  <c r="A35" i="460"/>
  <c r="A35" i="61"/>
  <c r="A35" i="9"/>
  <c r="A35" i="60"/>
  <c r="A35" i="8"/>
  <c r="A35" i="6"/>
  <c r="A16" i="65"/>
  <c r="A16" i="460"/>
  <c r="A16" i="61"/>
  <c r="A16" i="9"/>
  <c r="A16" i="8"/>
  <c r="A16" i="6"/>
  <c r="A16" i="60"/>
  <c r="A46" i="65"/>
  <c r="A46" i="460"/>
  <c r="A46" i="61"/>
  <c r="A46" i="60"/>
  <c r="A46" i="9"/>
  <c r="A46" i="8"/>
  <c r="A46" i="6"/>
  <c r="A41" i="65"/>
  <c r="A41" i="61"/>
  <c r="A41" i="460"/>
  <c r="A41" i="60"/>
  <c r="A41" i="9"/>
  <c r="A41" i="8"/>
  <c r="A41" i="6"/>
  <c r="A34" i="65"/>
  <c r="A34" i="460"/>
  <c r="A34" i="61"/>
  <c r="A34" i="60"/>
  <c r="A34" i="9"/>
  <c r="A34" i="8"/>
  <c r="A34" i="6"/>
  <c r="A29" i="65"/>
  <c r="A29" i="61"/>
  <c r="A29" i="460"/>
  <c r="A29" i="60"/>
  <c r="A29" i="9"/>
  <c r="A29" i="8"/>
  <c r="A29" i="6"/>
  <c r="A39" i="65"/>
  <c r="A39" i="460"/>
  <c r="A39" i="9"/>
  <c r="A39" i="61"/>
  <c r="A39" i="60"/>
  <c r="A39" i="8"/>
  <c r="A39" i="6"/>
  <c r="A32" i="65"/>
  <c r="A32" i="460"/>
  <c r="A32" i="61"/>
  <c r="A32" i="9"/>
  <c r="A32" i="60"/>
  <c r="A32" i="8"/>
  <c r="A32" i="6"/>
  <c r="A28" i="65"/>
  <c r="A28" i="460"/>
  <c r="A28" i="9"/>
  <c r="A28" i="61"/>
  <c r="A28" i="60"/>
  <c r="A28" i="8"/>
  <c r="A28" i="6"/>
  <c r="A21" i="65"/>
  <c r="A21" i="460"/>
  <c r="A21" i="61"/>
  <c r="A21" i="9"/>
  <c r="A21" i="60"/>
  <c r="A21" i="8"/>
  <c r="A21" i="6"/>
  <c r="A27" i="460"/>
  <c r="A27" i="65"/>
  <c r="A27" i="61"/>
  <c r="A27" i="9"/>
  <c r="A27" i="60"/>
  <c r="A27" i="8"/>
  <c r="A27" i="6"/>
  <c r="A20" i="460"/>
  <c r="A20" i="65"/>
  <c r="A20" i="61"/>
  <c r="A20" i="9"/>
  <c r="A20" i="60"/>
  <c r="A20" i="8"/>
  <c r="A20" i="6"/>
  <c r="A37" i="65"/>
  <c r="A37" i="460"/>
  <c r="A37" i="9"/>
  <c r="A37" i="60"/>
  <c r="A37" i="61"/>
  <c r="A37" i="8"/>
  <c r="A37" i="6"/>
  <c r="A26" i="65"/>
  <c r="A26" i="460"/>
  <c r="A26" i="9"/>
  <c r="A26" i="60"/>
  <c r="A26" i="61"/>
  <c r="A26" i="8"/>
  <c r="A26" i="6"/>
  <c r="A19" i="65"/>
  <c r="A19" i="460"/>
  <c r="A19" i="9"/>
  <c r="A19" i="61"/>
  <c r="A19" i="60"/>
  <c r="A19" i="8"/>
  <c r="A19" i="6"/>
  <c r="L15" i="68"/>
  <c r="L20" i="68" s="1"/>
  <c r="L11" i="68" s="1"/>
  <c r="D34" i="68" s="1"/>
  <c r="M58" i="68" s="1"/>
  <c r="L14" i="68"/>
  <c r="L19" i="68" s="1"/>
  <c r="L10" i="68" s="1"/>
  <c r="C34" i="68" s="1"/>
  <c r="M46" i="68" s="1"/>
  <c r="K15" i="68"/>
  <c r="K20" i="68" s="1"/>
  <c r="K11" i="68" s="1"/>
  <c r="D33" i="68" s="1"/>
  <c r="M57" i="68" s="1"/>
  <c r="D227" i="65"/>
  <c r="D221" i="2"/>
  <c r="D193" i="2"/>
  <c r="D186" i="65"/>
  <c r="D208" i="2"/>
  <c r="D183" i="2"/>
  <c r="D172" i="65"/>
  <c r="D192" i="6"/>
  <c r="D192" i="8" s="1"/>
  <c r="F192" i="8" s="1"/>
  <c r="D217" i="6"/>
  <c r="D176" i="6"/>
  <c r="D176" i="8" s="1"/>
  <c r="F176" i="8" s="1"/>
  <c r="D177" i="6"/>
  <c r="D177" i="8" s="1"/>
  <c r="F177" i="8" s="1"/>
  <c r="D212" i="6"/>
  <c r="D212" i="8" s="1"/>
  <c r="F212" i="8" s="1"/>
  <c r="D205" i="6"/>
  <c r="D205" i="8" s="1"/>
  <c r="F205" i="8" s="1"/>
  <c r="D190" i="6"/>
  <c r="D190" i="8" s="1"/>
  <c r="F190" i="8" s="1"/>
  <c r="D204" i="6"/>
  <c r="D204" i="8" s="1"/>
  <c r="F204" i="8" s="1"/>
  <c r="D191" i="6"/>
  <c r="D191" i="8" s="1"/>
  <c r="F191" i="8" s="1"/>
  <c r="D140" i="2"/>
  <c r="D216" i="6"/>
  <c r="D216" i="8" s="1"/>
  <c r="F216" i="8" s="1"/>
  <c r="D197" i="6"/>
  <c r="D172" i="6"/>
  <c r="D196" i="6"/>
  <c r="D218" i="6"/>
  <c r="D218" i="8" s="1"/>
  <c r="F218" i="8" s="1"/>
  <c r="D215" i="6"/>
  <c r="D215" i="8" s="1"/>
  <c r="F215" i="8" s="1"/>
  <c r="D181" i="6"/>
  <c r="D181" i="8" s="1"/>
  <c r="F181" i="8" s="1"/>
  <c r="D219" i="6"/>
  <c r="D219" i="8" s="1"/>
  <c r="F219" i="8" s="1"/>
  <c r="D174" i="6"/>
  <c r="D174" i="8" s="1"/>
  <c r="F174" i="8" s="1"/>
  <c r="D206" i="6"/>
  <c r="D206" i="8" s="1"/>
  <c r="F206" i="8" s="1"/>
  <c r="D173" i="6"/>
  <c r="D203" i="6"/>
  <c r="D187" i="6"/>
  <c r="D187" i="8" s="1"/>
  <c r="F187" i="8" s="1"/>
  <c r="D211" i="6"/>
  <c r="D211" i="8" s="1"/>
  <c r="D182" i="6"/>
  <c r="D182" i="8" s="1"/>
  <c r="F182" i="8" s="1"/>
  <c r="D198" i="6"/>
  <c r="D200" i="6"/>
  <c r="D175" i="6"/>
  <c r="D175" i="8" s="1"/>
  <c r="F175" i="8" s="1"/>
  <c r="D207" i="6"/>
  <c r="D207" i="8" s="1"/>
  <c r="F207" i="8" s="1"/>
  <c r="D188" i="6"/>
  <c r="D188" i="8" s="1"/>
  <c r="F188" i="8" s="1"/>
  <c r="D180" i="6"/>
  <c r="D180" i="8" s="1"/>
  <c r="F180" i="8" s="1"/>
  <c r="D220" i="6"/>
  <c r="D214" i="6"/>
  <c r="D214" i="8" s="1"/>
  <c r="D199" i="6"/>
  <c r="D199" i="8" s="1"/>
  <c r="D213" i="6"/>
  <c r="D213" i="8" s="1"/>
  <c r="F213" i="8" s="1"/>
  <c r="D186" i="6"/>
  <c r="D186" i="8" s="1"/>
  <c r="D178" i="6"/>
  <c r="D178" i="8" s="1"/>
  <c r="F178" i="8" s="1"/>
  <c r="D189" i="6"/>
  <c r="D189" i="8" s="1"/>
  <c r="F189" i="8" s="1"/>
  <c r="D202" i="6"/>
  <c r="D202" i="8" s="1"/>
  <c r="F202" i="8" s="1"/>
  <c r="D179" i="6"/>
  <c r="D179" i="8" s="1"/>
  <c r="F179" i="8" s="1"/>
  <c r="D201" i="6"/>
  <c r="D201" i="8" s="1"/>
  <c r="F201" i="8" s="1"/>
  <c r="D116" i="65"/>
  <c r="D116" i="6"/>
  <c r="D115" i="65"/>
  <c r="D115" i="6"/>
  <c r="D118" i="65"/>
  <c r="D118" i="6"/>
  <c r="D117" i="65"/>
  <c r="D117" i="6"/>
  <c r="D114" i="65"/>
  <c r="D114" i="6"/>
  <c r="D65" i="6"/>
  <c r="D65" i="65"/>
  <c r="B82" i="460"/>
  <c r="B82" i="60"/>
  <c r="B82" i="8"/>
  <c r="B82" i="9"/>
  <c r="B82" i="65"/>
  <c r="B82" i="61"/>
  <c r="B82" i="6"/>
  <c r="D88" i="6"/>
  <c r="D88" i="65"/>
  <c r="D92" i="6"/>
  <c r="D92" i="65"/>
  <c r="D95" i="6"/>
  <c r="D95" i="65"/>
  <c r="D25" i="65"/>
  <c r="D30" i="2"/>
  <c r="D85" i="65"/>
  <c r="D96" i="2"/>
  <c r="D94" i="6"/>
  <c r="D94" i="65"/>
  <c r="D90" i="6"/>
  <c r="D90" i="65"/>
  <c r="D77" i="65"/>
  <c r="D91" i="6"/>
  <c r="D91" i="65"/>
  <c r="D89" i="65"/>
  <c r="D89" i="6"/>
  <c r="D93" i="65"/>
  <c r="D93" i="6"/>
  <c r="D37" i="65"/>
  <c r="D37" i="6"/>
  <c r="D27" i="65"/>
  <c r="D27" i="6"/>
  <c r="D36" i="65"/>
  <c r="D36" i="6"/>
  <c r="D35" i="65"/>
  <c r="D35" i="6"/>
  <c r="D29" i="65"/>
  <c r="D29" i="6"/>
  <c r="D28" i="6"/>
  <c r="D28" i="65"/>
  <c r="D26" i="65"/>
  <c r="D26" i="6"/>
  <c r="D34" i="65"/>
  <c r="D34" i="6"/>
  <c r="D38" i="65"/>
  <c r="D38" i="6"/>
  <c r="D196" i="65"/>
  <c r="D211" i="65"/>
  <c r="D69" i="65"/>
  <c r="D74" i="2"/>
  <c r="D74" i="65" s="1"/>
  <c r="K14" i="68"/>
  <c r="D147" i="6"/>
  <c r="D147" i="65"/>
  <c r="M6" i="390"/>
  <c r="M14" i="68"/>
  <c r="M19" i="68" s="1"/>
  <c r="M10" i="68" s="1"/>
  <c r="C35" i="68" s="1"/>
  <c r="M47" i="68" s="1"/>
  <c r="M15" i="68"/>
  <c r="M20" i="68" s="1"/>
  <c r="M11" i="68" s="1"/>
  <c r="D35" i="68" s="1"/>
  <c r="M59" i="68" s="1"/>
  <c r="B74" i="460"/>
  <c r="B96" i="460"/>
  <c r="B66" i="460"/>
  <c r="BM11" i="8"/>
  <c r="D263" i="65"/>
  <c r="D105" i="65"/>
  <c r="D253" i="65"/>
  <c r="D256" i="65"/>
  <c r="D104" i="65"/>
  <c r="D103" i="65"/>
  <c r="D99" i="65"/>
  <c r="D257" i="65"/>
  <c r="D261" i="65"/>
  <c r="D100" i="65"/>
  <c r="D264" i="65"/>
  <c r="D107" i="65"/>
  <c r="D101" i="65"/>
  <c r="D47" i="65"/>
  <c r="D252" i="65"/>
  <c r="D260" i="65"/>
  <c r="BN11" i="8"/>
  <c r="D254" i="65"/>
  <c r="D106" i="65"/>
  <c r="L6" i="390"/>
  <c r="D251" i="65"/>
  <c r="D258" i="65"/>
  <c r="D102" i="65"/>
  <c r="D156" i="6"/>
  <c r="D262" i="65"/>
  <c r="D255" i="65"/>
  <c r="D108" i="65"/>
  <c r="BO11" i="8"/>
  <c r="C51" i="281"/>
  <c r="C93" i="281" s="1"/>
  <c r="C52" i="281"/>
  <c r="D19" i="65"/>
  <c r="B74" i="9"/>
  <c r="B74" i="65"/>
  <c r="B74" i="61"/>
  <c r="B74" i="60"/>
  <c r="B74" i="8"/>
  <c r="B74" i="6"/>
  <c r="B66" i="9"/>
  <c r="B66" i="65"/>
  <c r="B66" i="61"/>
  <c r="B66" i="60"/>
  <c r="B66" i="8"/>
  <c r="B66" i="6"/>
  <c r="B96" i="9"/>
  <c r="B96" i="65"/>
  <c r="B96" i="61"/>
  <c r="B96" i="60"/>
  <c r="B96" i="8"/>
  <c r="D243" i="65"/>
  <c r="D243" i="6"/>
  <c r="D41" i="65"/>
  <c r="D41" i="6"/>
  <c r="D150" i="65"/>
  <c r="D150" i="6"/>
  <c r="D145" i="65"/>
  <c r="D145" i="6"/>
  <c r="D229" i="65"/>
  <c r="D229" i="6"/>
  <c r="D229" i="8" s="1"/>
  <c r="F229" i="8" s="1"/>
  <c r="D138" i="65"/>
  <c r="D138" i="6"/>
  <c r="D43" i="65"/>
  <c r="D43" i="6"/>
  <c r="D120" i="65"/>
  <c r="D120" i="6"/>
  <c r="D120" i="8" s="1"/>
  <c r="F120" i="8" s="1"/>
  <c r="D151" i="65"/>
  <c r="D151" i="6"/>
  <c r="D231" i="65"/>
  <c r="D231" i="6"/>
  <c r="D231" i="8" s="1"/>
  <c r="D136" i="65"/>
  <c r="D136" i="6"/>
  <c r="D244" i="65"/>
  <c r="D244" i="6"/>
  <c r="D31" i="65"/>
  <c r="D48" i="65"/>
  <c r="D48" i="6"/>
  <c r="D52" i="65"/>
  <c r="D52" i="6"/>
  <c r="D275" i="65"/>
  <c r="D275" i="6"/>
  <c r="D49" i="65"/>
  <c r="D49" i="6"/>
  <c r="D143" i="65"/>
  <c r="D143" i="6"/>
  <c r="D132" i="65"/>
  <c r="D132" i="6"/>
  <c r="D139" i="65"/>
  <c r="D139" i="6"/>
  <c r="D245" i="65"/>
  <c r="D245" i="6"/>
  <c r="D32" i="65"/>
  <c r="D50" i="65"/>
  <c r="D50" i="6"/>
  <c r="D152" i="65"/>
  <c r="D152" i="6"/>
  <c r="D238" i="65"/>
  <c r="D238" i="6"/>
  <c r="D301" i="65"/>
  <c r="D301" i="6"/>
  <c r="D301" i="8" s="1"/>
  <c r="F301" i="8" s="1"/>
  <c r="D137" i="65"/>
  <c r="D137" i="6"/>
  <c r="D242" i="65"/>
  <c r="D242" i="6"/>
  <c r="D40" i="65"/>
  <c r="D40" i="6"/>
  <c r="D302" i="65"/>
  <c r="D302" i="6"/>
  <c r="D302" i="8" s="1"/>
  <c r="F302" i="8" s="1"/>
  <c r="D235" i="65"/>
  <c r="D235" i="6"/>
  <c r="D42" i="65"/>
  <c r="D42" i="6"/>
  <c r="D119" i="65"/>
  <c r="D119" i="6"/>
  <c r="D119" i="8" s="1"/>
  <c r="F119" i="8" s="1"/>
  <c r="D149" i="65"/>
  <c r="D149" i="6"/>
  <c r="D228" i="65"/>
  <c r="D228" i="6"/>
  <c r="D303" i="65"/>
  <c r="D303" i="6"/>
  <c r="D303" i="8" s="1"/>
  <c r="D133" i="65"/>
  <c r="D133" i="6"/>
  <c r="D135" i="65"/>
  <c r="D135" i="6"/>
  <c r="D130" i="65"/>
  <c r="D130" i="6"/>
  <c r="D134" i="65"/>
  <c r="D134" i="6"/>
  <c r="D131" i="65"/>
  <c r="D131" i="6"/>
  <c r="D56" i="65"/>
  <c r="D56" i="6"/>
  <c r="D276" i="65"/>
  <c r="D276" i="6"/>
  <c r="D272" i="65"/>
  <c r="D272" i="6"/>
  <c r="D51" i="65"/>
  <c r="D51" i="6"/>
  <c r="D53" i="65"/>
  <c r="D53" i="6"/>
  <c r="D274" i="65"/>
  <c r="D274" i="6"/>
  <c r="D129" i="65"/>
  <c r="D129" i="6"/>
  <c r="D148" i="65"/>
  <c r="D148" i="6"/>
  <c r="D54" i="65"/>
  <c r="D54" i="6"/>
  <c r="D146" i="65"/>
  <c r="D146" i="6"/>
  <c r="D55" i="65"/>
  <c r="D55" i="6"/>
  <c r="D273" i="65"/>
  <c r="D273" i="6"/>
  <c r="D287" i="2"/>
  <c r="D287" i="65" s="1"/>
  <c r="D277" i="2"/>
  <c r="D277" i="65" s="1"/>
  <c r="D284" i="6"/>
  <c r="D284" i="8" s="1"/>
  <c r="D261" i="6"/>
  <c r="D285" i="6"/>
  <c r="D285" i="8" s="1"/>
  <c r="D283" i="6"/>
  <c r="D283" i="8" s="1"/>
  <c r="D164" i="6"/>
  <c r="D282" i="6"/>
  <c r="D282" i="8" s="1"/>
  <c r="F282" i="8" s="1"/>
  <c r="D102" i="6"/>
  <c r="D102" i="8" s="1"/>
  <c r="F102" i="8" s="1"/>
  <c r="D286" i="6"/>
  <c r="D286" i="8" s="1"/>
  <c r="D251" i="6"/>
  <c r="D166" i="6"/>
  <c r="D166" i="8" s="1"/>
  <c r="F166" i="8" s="1"/>
  <c r="D70" i="6"/>
  <c r="D70" i="8" s="1"/>
  <c r="F70" i="8" s="1"/>
  <c r="D161" i="6"/>
  <c r="D161" i="8" s="1"/>
  <c r="F161" i="8" s="1"/>
  <c r="D257" i="6"/>
  <c r="D257" i="8" s="1"/>
  <c r="F257" i="8" s="1"/>
  <c r="D81" i="6"/>
  <c r="D81" i="8" s="1"/>
  <c r="F81" i="8" s="1"/>
  <c r="D100" i="6"/>
  <c r="D100" i="8" s="1"/>
  <c r="F100" i="8" s="1"/>
  <c r="D262" i="6"/>
  <c r="D262" i="8" s="1"/>
  <c r="F262" i="8" s="1"/>
  <c r="D69" i="6"/>
  <c r="D69" i="8" s="1"/>
  <c r="D73" i="6"/>
  <c r="D86" i="6"/>
  <c r="D86" i="8" s="1"/>
  <c r="F86" i="8" s="1"/>
  <c r="D72" i="6"/>
  <c r="D72" i="8" s="1"/>
  <c r="F72" i="8" s="1"/>
  <c r="D108" i="6"/>
  <c r="D108" i="8" s="1"/>
  <c r="F108" i="8" s="1"/>
  <c r="D107" i="6"/>
  <c r="D107" i="8" s="1"/>
  <c r="F107" i="8" s="1"/>
  <c r="D162" i="6"/>
  <c r="D162" i="8" s="1"/>
  <c r="F162" i="8" s="1"/>
  <c r="D159" i="6"/>
  <c r="D159" i="8" s="1"/>
  <c r="F159" i="8" s="1"/>
  <c r="D264" i="6"/>
  <c r="D264" i="8" s="1"/>
  <c r="F264" i="8" s="1"/>
  <c r="D271" i="6"/>
  <c r="D271" i="8" s="1"/>
  <c r="D77" i="6"/>
  <c r="D163" i="6"/>
  <c r="D163" i="8" s="1"/>
  <c r="D167" i="6"/>
  <c r="D167" i="8" s="1"/>
  <c r="F167" i="8" s="1"/>
  <c r="D256" i="6"/>
  <c r="D256" i="8" s="1"/>
  <c r="F256" i="8" s="1"/>
  <c r="D87" i="6"/>
  <c r="D87" i="8" s="1"/>
  <c r="F87" i="8" s="1"/>
  <c r="D103" i="6"/>
  <c r="D103" i="8" s="1"/>
  <c r="F103" i="8" s="1"/>
  <c r="D71" i="6"/>
  <c r="D71" i="8" s="1"/>
  <c r="F71" i="8" s="1"/>
  <c r="D160" i="6"/>
  <c r="D160" i="8" s="1"/>
  <c r="F160" i="8" s="1"/>
  <c r="D263" i="6"/>
  <c r="D263" i="8" s="1"/>
  <c r="F263" i="8" s="1"/>
  <c r="D252" i="6"/>
  <c r="D252" i="8" s="1"/>
  <c r="F252" i="8" s="1"/>
  <c r="D99" i="6"/>
  <c r="D99" i="8" s="1"/>
  <c r="D64" i="6"/>
  <c r="D64" i="8" s="1"/>
  <c r="F64" i="8" s="1"/>
  <c r="D78" i="6"/>
  <c r="D78" i="8" s="1"/>
  <c r="F78" i="8" s="1"/>
  <c r="D101" i="6"/>
  <c r="D101" i="8" s="1"/>
  <c r="F101" i="8" s="1"/>
  <c r="D63" i="6"/>
  <c r="D63" i="8" s="1"/>
  <c r="D168" i="6"/>
  <c r="D168" i="8" s="1"/>
  <c r="D254" i="6"/>
  <c r="D254" i="8" s="1"/>
  <c r="F254" i="8" s="1"/>
  <c r="D25" i="6"/>
  <c r="D104" i="6"/>
  <c r="D104" i="8" s="1"/>
  <c r="F104" i="8" s="1"/>
  <c r="D157" i="6"/>
  <c r="D157" i="8" s="1"/>
  <c r="D258" i="6"/>
  <c r="D258" i="8" s="1"/>
  <c r="D20" i="6"/>
  <c r="D20" i="8" s="1"/>
  <c r="D47" i="6"/>
  <c r="D280" i="6"/>
  <c r="D280" i="8" s="1"/>
  <c r="D105" i="6"/>
  <c r="D105" i="8" s="1"/>
  <c r="F105" i="8" s="1"/>
  <c r="B277" i="6"/>
  <c r="D165" i="6"/>
  <c r="D165" i="8" s="1"/>
  <c r="D255" i="6"/>
  <c r="D255" i="8" s="1"/>
  <c r="F255" i="8" s="1"/>
  <c r="D227" i="6"/>
  <c r="D227" i="8" s="1"/>
  <c r="D18" i="6"/>
  <c r="D18" i="8" s="1"/>
  <c r="D12" i="6"/>
  <c r="D85" i="6"/>
  <c r="D106" i="6"/>
  <c r="D106" i="8" s="1"/>
  <c r="F106" i="8" s="1"/>
  <c r="D281" i="6"/>
  <c r="D281" i="8" s="1"/>
  <c r="D158" i="6"/>
  <c r="D158" i="8" s="1"/>
  <c r="F158" i="8" s="1"/>
  <c r="D253" i="6"/>
  <c r="D253" i="8" s="1"/>
  <c r="F253" i="8" s="1"/>
  <c r="D260" i="6"/>
  <c r="D260" i="8" s="1"/>
  <c r="D109" i="2"/>
  <c r="D109" i="65" s="1"/>
  <c r="D57" i="2"/>
  <c r="D324" i="2" s="1"/>
  <c r="D66" i="2"/>
  <c r="D66" i="65" s="1"/>
  <c r="D246" i="2"/>
  <c r="D246" i="65" s="1"/>
  <c r="C59" i="3"/>
  <c r="C58" i="3"/>
  <c r="C57" i="3"/>
  <c r="C60" i="3"/>
  <c r="C56" i="3"/>
  <c r="C55" i="3"/>
  <c r="C62" i="3"/>
  <c r="C54" i="3"/>
  <c r="C61" i="3"/>
  <c r="C53" i="3"/>
  <c r="D17" i="6"/>
  <c r="D22" i="2"/>
  <c r="D19" i="6"/>
  <c r="D19" i="8" s="1"/>
  <c r="D21" i="6"/>
  <c r="D21" i="8" s="1"/>
  <c r="B96" i="6"/>
  <c r="C50" i="281"/>
  <c r="D169" i="2"/>
  <c r="D169" i="65" s="1"/>
  <c r="O57" i="281"/>
  <c r="N31" i="281"/>
  <c r="N74" i="281"/>
  <c r="O74" i="281"/>
  <c r="O69" i="281"/>
  <c r="N57" i="281"/>
  <c r="N12" i="281"/>
  <c r="O19" i="281"/>
  <c r="N68" i="281"/>
  <c r="A237" i="6" l="1"/>
  <c r="A256" i="460"/>
  <c r="A237" i="9"/>
  <c r="A256" i="65"/>
  <c r="A237" i="65"/>
  <c r="A256" i="6"/>
  <c r="A256" i="8"/>
  <c r="A256" i="60"/>
  <c r="A256" i="9"/>
  <c r="A252" i="9"/>
  <c r="A231" i="61"/>
  <c r="A231" i="460"/>
  <c r="A231" i="65"/>
  <c r="A231" i="8"/>
  <c r="A231" i="60"/>
  <c r="A116" i="61"/>
  <c r="A234" i="460"/>
  <c r="A113" i="61"/>
  <c r="A176" i="6"/>
  <c r="A226" i="9"/>
  <c r="A259" i="61"/>
  <c r="A176" i="60"/>
  <c r="A226" i="60"/>
  <c r="A259" i="65"/>
  <c r="A176" i="9"/>
  <c r="A226" i="61"/>
  <c r="A176" i="61"/>
  <c r="A226" i="65"/>
  <c r="A176" i="65"/>
  <c r="A157" i="8"/>
  <c r="A308" i="6"/>
  <c r="A259" i="6"/>
  <c r="A226" i="8"/>
  <c r="A259" i="8"/>
  <c r="A114" i="460"/>
  <c r="A114" i="61"/>
  <c r="A114" i="65"/>
  <c r="A310" i="460"/>
  <c r="A114" i="8"/>
  <c r="A114" i="60"/>
  <c r="A201" i="61"/>
  <c r="A163" i="8"/>
  <c r="A115" i="460"/>
  <c r="A261" i="460"/>
  <c r="A229" i="6"/>
  <c r="A150" i="6"/>
  <c r="A310" i="65"/>
  <c r="A200" i="65"/>
  <c r="A114" i="9"/>
  <c r="A203" i="460"/>
  <c r="A310" i="8"/>
  <c r="A261" i="9"/>
  <c r="A150" i="8"/>
  <c r="A310" i="6"/>
  <c r="A150" i="60"/>
  <c r="A310" i="61"/>
  <c r="A310" i="9"/>
  <c r="A242" i="6"/>
  <c r="A116" i="65"/>
  <c r="A126" i="8"/>
  <c r="A252" i="65"/>
  <c r="A150" i="460"/>
  <c r="A138" i="61"/>
  <c r="A301" i="9"/>
  <c r="A234" i="8"/>
  <c r="A116" i="9"/>
  <c r="A234" i="6"/>
  <c r="A116" i="60"/>
  <c r="A234" i="61"/>
  <c r="A252" i="8"/>
  <c r="A261" i="60"/>
  <c r="A116" i="460"/>
  <c r="A234" i="60"/>
  <c r="A261" i="65"/>
  <c r="A116" i="6"/>
  <c r="A261" i="6"/>
  <c r="A172" i="65"/>
  <c r="A261" i="61"/>
  <c r="A319" i="9"/>
  <c r="A217" i="460"/>
  <c r="A270" i="460"/>
  <c r="A319" i="65"/>
  <c r="A157" i="6"/>
  <c r="A308" i="8"/>
  <c r="A217" i="65"/>
  <c r="A159" i="8"/>
  <c r="A270" i="65"/>
  <c r="A157" i="9"/>
  <c r="A308" i="460"/>
  <c r="A217" i="8"/>
  <c r="A270" i="8"/>
  <c r="A157" i="60"/>
  <c r="A308" i="9"/>
  <c r="A217" i="6"/>
  <c r="A270" i="6"/>
  <c r="A302" i="61"/>
  <c r="A157" i="61"/>
  <c r="A308" i="60"/>
  <c r="A217" i="9"/>
  <c r="A270" i="61"/>
  <c r="A319" i="6"/>
  <c r="A157" i="460"/>
  <c r="A308" i="61"/>
  <c r="A217" i="60"/>
  <c r="A270" i="9"/>
  <c r="A175" i="60"/>
  <c r="A163" i="9"/>
  <c r="A175" i="460"/>
  <c r="A163" i="61"/>
  <c r="A175" i="65"/>
  <c r="A163" i="60"/>
  <c r="A165" i="60"/>
  <c r="A162" i="9"/>
  <c r="A163" i="460"/>
  <c r="A175" i="8"/>
  <c r="A163" i="65"/>
  <c r="A175" i="6"/>
  <c r="A159" i="60"/>
  <c r="A159" i="9"/>
  <c r="A167" i="9"/>
  <c r="A252" i="6"/>
  <c r="A245" i="6"/>
  <c r="A164" i="65"/>
  <c r="A210" i="8"/>
  <c r="A210" i="6"/>
  <c r="A210" i="9"/>
  <c r="A210" i="60"/>
  <c r="A159" i="6"/>
  <c r="A210" i="61"/>
  <c r="A207" i="65"/>
  <c r="A133" i="8"/>
  <c r="A133" i="6"/>
  <c r="A133" i="61"/>
  <c r="A298" i="6"/>
  <c r="A133" i="9"/>
  <c r="A234" i="65"/>
  <c r="A298" i="9"/>
  <c r="A237" i="61"/>
  <c r="A133" i="460"/>
  <c r="A210" i="65"/>
  <c r="A237" i="60"/>
  <c r="A133" i="60"/>
  <c r="A201" i="460"/>
  <c r="A303" i="6"/>
  <c r="A201" i="65"/>
  <c r="A150" i="61"/>
  <c r="A303" i="8"/>
  <c r="A303" i="60"/>
  <c r="A201" i="8"/>
  <c r="A172" i="6"/>
  <c r="A303" i="9"/>
  <c r="A201" i="6"/>
  <c r="A172" i="8"/>
  <c r="A303" i="61"/>
  <c r="A201" i="9"/>
  <c r="A172" i="9"/>
  <c r="A172" i="60"/>
  <c r="A302" i="8"/>
  <c r="A200" i="9"/>
  <c r="A216" i="460"/>
  <c r="A165" i="6"/>
  <c r="A245" i="65"/>
  <c r="A115" i="9"/>
  <c r="A126" i="65"/>
  <c r="A203" i="8"/>
  <c r="A172" i="460"/>
  <c r="A252" i="460"/>
  <c r="A253" i="460"/>
  <c r="A150" i="65"/>
  <c r="A162" i="6"/>
  <c r="A302" i="6"/>
  <c r="A200" i="61"/>
  <c r="A216" i="9"/>
  <c r="A165" i="8"/>
  <c r="A115" i="61"/>
  <c r="A203" i="60"/>
  <c r="A237" i="8"/>
  <c r="A252" i="61"/>
  <c r="A262" i="60"/>
  <c r="A162" i="8"/>
  <c r="A302" i="9"/>
  <c r="A200" i="460"/>
  <c r="A216" i="65"/>
  <c r="A165" i="9"/>
  <c r="A245" i="8"/>
  <c r="A115" i="65"/>
  <c r="A126" i="6"/>
  <c r="A162" i="65"/>
  <c r="A302" i="60"/>
  <c r="A216" i="6"/>
  <c r="A165" i="61"/>
  <c r="A245" i="61"/>
  <c r="A126" i="9"/>
  <c r="A251" i="6"/>
  <c r="A162" i="60"/>
  <c r="A302" i="460"/>
  <c r="A200" i="6"/>
  <c r="A216" i="8"/>
  <c r="A165" i="460"/>
  <c r="A245" i="9"/>
  <c r="A115" i="6"/>
  <c r="A273" i="8"/>
  <c r="A126" i="60"/>
  <c r="A162" i="61"/>
  <c r="A200" i="8"/>
  <c r="A216" i="61"/>
  <c r="A245" i="60"/>
  <c r="A115" i="8"/>
  <c r="A273" i="9"/>
  <c r="A126" i="460"/>
  <c r="A204" i="6"/>
  <c r="A159" i="460"/>
  <c r="A159" i="61"/>
  <c r="A186" i="9"/>
  <c r="A166" i="61"/>
  <c r="A186" i="61"/>
  <c r="A229" i="460"/>
  <c r="A166" i="65"/>
  <c r="A186" i="60"/>
  <c r="A229" i="61"/>
  <c r="A171" i="460"/>
  <c r="A186" i="460"/>
  <c r="A229" i="9"/>
  <c r="A186" i="65"/>
  <c r="A229" i="60"/>
  <c r="A229" i="65"/>
  <c r="A158" i="65"/>
  <c r="A186" i="8"/>
  <c r="A166" i="8"/>
  <c r="A243" i="9"/>
  <c r="A215" i="9"/>
  <c r="A173" i="61"/>
  <c r="A164" i="9"/>
  <c r="A158" i="61"/>
  <c r="A171" i="6"/>
  <c r="A134" i="6"/>
  <c r="A215" i="60"/>
  <c r="A173" i="60"/>
  <c r="A164" i="61"/>
  <c r="A158" i="60"/>
  <c r="A171" i="9"/>
  <c r="A243" i="8"/>
  <c r="A134" i="8"/>
  <c r="A215" i="61"/>
  <c r="A173" i="65"/>
  <c r="A164" i="460"/>
  <c r="A158" i="460"/>
  <c r="A171" i="8"/>
  <c r="A243" i="6"/>
  <c r="A134" i="61"/>
  <c r="A215" i="65"/>
  <c r="A173" i="6"/>
  <c r="A283" i="6"/>
  <c r="A243" i="60"/>
  <c r="A134" i="60"/>
  <c r="A69" i="65"/>
  <c r="A151" i="6"/>
  <c r="A173" i="8"/>
  <c r="A164" i="6"/>
  <c r="A158" i="6"/>
  <c r="A243" i="61"/>
  <c r="A134" i="65"/>
  <c r="A76" i="61"/>
  <c r="A151" i="61"/>
  <c r="A215" i="8"/>
  <c r="A173" i="460"/>
  <c r="A164" i="8"/>
  <c r="A158" i="8"/>
  <c r="A243" i="460"/>
  <c r="A230" i="61"/>
  <c r="A69" i="61"/>
  <c r="A337" i="6"/>
  <c r="A337" i="499"/>
  <c r="A337" i="496"/>
  <c r="A84" i="8"/>
  <c r="D329" i="65"/>
  <c r="C18" i="503" s="1"/>
  <c r="C37" i="503" s="1"/>
  <c r="A337" i="8"/>
  <c r="A84" i="6"/>
  <c r="A337" i="498"/>
  <c r="A84" i="9"/>
  <c r="A337" i="501"/>
  <c r="A337" i="9"/>
  <c r="A84" i="60"/>
  <c r="A241" i="6"/>
  <c r="A337" i="497"/>
  <c r="A337" i="65"/>
  <c r="A129" i="61"/>
  <c r="A84" i="61"/>
  <c r="D327" i="6"/>
  <c r="D335" i="6"/>
  <c r="D327" i="65"/>
  <c r="C16" i="503" s="1"/>
  <c r="C35" i="503" s="1"/>
  <c r="D329" i="6"/>
  <c r="D31" i="494"/>
  <c r="D56" i="494" s="1"/>
  <c r="A262" i="9"/>
  <c r="A69" i="460"/>
  <c r="D335" i="65"/>
  <c r="C24" i="503" s="1"/>
  <c r="C43" i="503" s="1"/>
  <c r="D330" i="6"/>
  <c r="E32" i="65"/>
  <c r="D172" i="8"/>
  <c r="F172" i="8" s="1"/>
  <c r="A137" i="501"/>
  <c r="A137" i="498"/>
  <c r="A137" i="499"/>
  <c r="A137" i="496"/>
  <c r="A137" i="497"/>
  <c r="A137" i="500"/>
  <c r="A192" i="498"/>
  <c r="A192" i="499"/>
  <c r="A192" i="500"/>
  <c r="A192" i="501"/>
  <c r="A192" i="497"/>
  <c r="A192" i="496"/>
  <c r="N311" i="501"/>
  <c r="G311" i="501"/>
  <c r="T311" i="501"/>
  <c r="U311" i="501"/>
  <c r="L311" i="501"/>
  <c r="Q311" i="501"/>
  <c r="S311" i="501"/>
  <c r="O311" i="501"/>
  <c r="J311" i="501"/>
  <c r="I311" i="501"/>
  <c r="M311" i="501"/>
  <c r="H311" i="501"/>
  <c r="R311" i="501"/>
  <c r="K311" i="501"/>
  <c r="P311" i="501"/>
  <c r="D193" i="65"/>
  <c r="A129" i="460"/>
  <c r="A138" i="460"/>
  <c r="A204" i="8"/>
  <c r="A262" i="61"/>
  <c r="A132" i="60"/>
  <c r="A132" i="498"/>
  <c r="A132" i="499"/>
  <c r="A132" i="500"/>
  <c r="A132" i="497"/>
  <c r="A132" i="496"/>
  <c r="A132" i="501"/>
  <c r="A234" i="500"/>
  <c r="A234" i="501"/>
  <c r="A234" i="498"/>
  <c r="A234" i="496"/>
  <c r="A234" i="499"/>
  <c r="A234" i="497"/>
  <c r="A156" i="501"/>
  <c r="A156" i="498"/>
  <c r="A156" i="499"/>
  <c r="A156" i="496"/>
  <c r="A156" i="497"/>
  <c r="A156" i="500"/>
  <c r="A248" i="498"/>
  <c r="A248" i="499"/>
  <c r="A248" i="500"/>
  <c r="A248" i="501"/>
  <c r="A248" i="496"/>
  <c r="A248" i="497"/>
  <c r="A218" i="498"/>
  <c r="A218" i="499"/>
  <c r="A218" i="500"/>
  <c r="A218" i="501"/>
  <c r="A218" i="496"/>
  <c r="A218" i="497"/>
  <c r="A160" i="498"/>
  <c r="A160" i="499"/>
  <c r="A160" i="500"/>
  <c r="A160" i="501"/>
  <c r="A160" i="496"/>
  <c r="A160" i="497"/>
  <c r="A119" i="500"/>
  <c r="A119" i="501"/>
  <c r="A119" i="499"/>
  <c r="A119" i="496"/>
  <c r="A119" i="497"/>
  <c r="A119" i="498"/>
  <c r="A149" i="498"/>
  <c r="A149" i="499"/>
  <c r="A149" i="500"/>
  <c r="A149" i="501"/>
  <c r="A149" i="496"/>
  <c r="A149" i="497"/>
  <c r="A68" i="500"/>
  <c r="A68" i="501"/>
  <c r="A68" i="499"/>
  <c r="A68" i="496"/>
  <c r="A68" i="497"/>
  <c r="A68" i="498"/>
  <c r="A226" i="498"/>
  <c r="A226" i="499"/>
  <c r="A226" i="500"/>
  <c r="A226" i="497"/>
  <c r="A226" i="496"/>
  <c r="A226" i="501"/>
  <c r="A93" i="499"/>
  <c r="A93" i="500"/>
  <c r="A93" i="501"/>
  <c r="A93" i="496"/>
  <c r="A93" i="497"/>
  <c r="A93" i="498"/>
  <c r="A72" i="499"/>
  <c r="A72" i="500"/>
  <c r="A72" i="501"/>
  <c r="A72" i="498"/>
  <c r="A72" i="496"/>
  <c r="A72" i="497"/>
  <c r="A259" i="498"/>
  <c r="A259" i="499"/>
  <c r="A259" i="500"/>
  <c r="A259" i="501"/>
  <c r="A259" i="496"/>
  <c r="A259" i="497"/>
  <c r="A282" i="498"/>
  <c r="A282" i="499"/>
  <c r="A282" i="500"/>
  <c r="A282" i="501"/>
  <c r="A282" i="496"/>
  <c r="A282" i="497"/>
  <c r="A94" i="499"/>
  <c r="A94" i="500"/>
  <c r="A94" i="497"/>
  <c r="A94" i="498"/>
  <c r="A94" i="501"/>
  <c r="A94" i="496"/>
  <c r="A343" i="499"/>
  <c r="A343" i="500"/>
  <c r="A343" i="501"/>
  <c r="A343" i="498"/>
  <c r="A343" i="496"/>
  <c r="A343" i="497"/>
  <c r="A325" i="500"/>
  <c r="A325" i="501"/>
  <c r="A325" i="498"/>
  <c r="A325" i="496"/>
  <c r="A325" i="497"/>
  <c r="A325" i="499"/>
  <c r="A300" i="498"/>
  <c r="A300" i="499"/>
  <c r="A300" i="500"/>
  <c r="A300" i="501"/>
  <c r="A300" i="496"/>
  <c r="A300" i="497"/>
  <c r="A153" i="500"/>
  <c r="A153" i="501"/>
  <c r="A153" i="498"/>
  <c r="A153" i="499"/>
  <c r="A153" i="496"/>
  <c r="A153" i="497"/>
  <c r="A308" i="498"/>
  <c r="A308" i="499"/>
  <c r="A308" i="500"/>
  <c r="A308" i="501"/>
  <c r="A308" i="497"/>
  <c r="A308" i="496"/>
  <c r="A250" i="498"/>
  <c r="A250" i="499"/>
  <c r="A250" i="500"/>
  <c r="A250" i="501"/>
  <c r="A250" i="497"/>
  <c r="A250" i="496"/>
  <c r="A88" i="6"/>
  <c r="A238" i="60"/>
  <c r="A238" i="498"/>
  <c r="A238" i="499"/>
  <c r="A238" i="500"/>
  <c r="A238" i="501"/>
  <c r="A238" i="497"/>
  <c r="A238" i="496"/>
  <c r="A95" i="499"/>
  <c r="A95" i="500"/>
  <c r="A95" i="501"/>
  <c r="A95" i="498"/>
  <c r="A95" i="496"/>
  <c r="A95" i="497"/>
  <c r="A246" i="501"/>
  <c r="A246" i="498"/>
  <c r="A246" i="499"/>
  <c r="A246" i="496"/>
  <c r="A246" i="497"/>
  <c r="A246" i="500"/>
  <c r="A124" i="501"/>
  <c r="A124" i="499"/>
  <c r="A124" i="496"/>
  <c r="A124" i="500"/>
  <c r="A124" i="497"/>
  <c r="A124" i="498"/>
  <c r="A135" i="498"/>
  <c r="A135" i="499"/>
  <c r="A135" i="500"/>
  <c r="A135" i="501"/>
  <c r="A135" i="497"/>
  <c r="A135" i="496"/>
  <c r="A207" i="8"/>
  <c r="A138" i="65"/>
  <c r="A204" i="61"/>
  <c r="A262" i="65"/>
  <c r="A299" i="65"/>
  <c r="A299" i="498"/>
  <c r="A299" i="499"/>
  <c r="A299" i="500"/>
  <c r="A299" i="497"/>
  <c r="A299" i="501"/>
  <c r="A299" i="496"/>
  <c r="A159" i="498"/>
  <c r="A159" i="499"/>
  <c r="A159" i="500"/>
  <c r="A159" i="497"/>
  <c r="A159" i="501"/>
  <c r="A159" i="496"/>
  <c r="A330" i="498"/>
  <c r="A330" i="499"/>
  <c r="A330" i="500"/>
  <c r="A330" i="501"/>
  <c r="A330" i="496"/>
  <c r="A330" i="497"/>
  <c r="A142" i="500"/>
  <c r="A142" i="501"/>
  <c r="A142" i="498"/>
  <c r="A142" i="496"/>
  <c r="A142" i="497"/>
  <c r="A142" i="499"/>
  <c r="A269" i="501"/>
  <c r="A269" i="498"/>
  <c r="A269" i="499"/>
  <c r="A269" i="496"/>
  <c r="A269" i="497"/>
  <c r="A269" i="500"/>
  <c r="A326" i="498"/>
  <c r="A326" i="499"/>
  <c r="A326" i="500"/>
  <c r="A326" i="501"/>
  <c r="A326" i="497"/>
  <c r="A326" i="496"/>
  <c r="A276" i="498"/>
  <c r="A276" i="499"/>
  <c r="A276" i="500"/>
  <c r="A276" i="501"/>
  <c r="A276" i="497"/>
  <c r="A276" i="496"/>
  <c r="A310" i="500"/>
  <c r="A310" i="501"/>
  <c r="A310" i="498"/>
  <c r="A310" i="496"/>
  <c r="A310" i="497"/>
  <c r="A310" i="499"/>
  <c r="A254" i="498"/>
  <c r="A254" i="499"/>
  <c r="A254" i="500"/>
  <c r="A254" i="501"/>
  <c r="A254" i="496"/>
  <c r="A254" i="497"/>
  <c r="A163" i="498"/>
  <c r="A163" i="499"/>
  <c r="A163" i="500"/>
  <c r="A163" i="501"/>
  <c r="A163" i="496"/>
  <c r="A163" i="497"/>
  <c r="A106" i="499"/>
  <c r="A106" i="500"/>
  <c r="A106" i="496"/>
  <c r="A106" i="497"/>
  <c r="A106" i="501"/>
  <c r="A106" i="498"/>
  <c r="A174" i="499"/>
  <c r="A174" i="500"/>
  <c r="A174" i="501"/>
  <c r="A174" i="496"/>
  <c r="A174" i="497"/>
  <c r="A174" i="498"/>
  <c r="A298" i="500"/>
  <c r="A298" i="501"/>
  <c r="A298" i="498"/>
  <c r="A298" i="499"/>
  <c r="A298" i="496"/>
  <c r="A298" i="497"/>
  <c r="A133" i="498"/>
  <c r="A133" i="499"/>
  <c r="A133" i="500"/>
  <c r="A133" i="501"/>
  <c r="A133" i="496"/>
  <c r="A133" i="497"/>
  <c r="A86" i="499"/>
  <c r="A86" i="500"/>
  <c r="A86" i="501"/>
  <c r="A86" i="496"/>
  <c r="A86" i="497"/>
  <c r="A86" i="498"/>
  <c r="A206" i="498"/>
  <c r="A206" i="499"/>
  <c r="A206" i="500"/>
  <c r="A206" i="501"/>
  <c r="A206" i="497"/>
  <c r="A206" i="496"/>
  <c r="A285" i="499"/>
  <c r="A285" i="500"/>
  <c r="A285" i="501"/>
  <c r="A285" i="498"/>
  <c r="A285" i="496"/>
  <c r="A285" i="497"/>
  <c r="A176" i="498"/>
  <c r="A176" i="499"/>
  <c r="A176" i="500"/>
  <c r="A176" i="501"/>
  <c r="A176" i="496"/>
  <c r="A176" i="497"/>
  <c r="A168" i="498"/>
  <c r="A168" i="499"/>
  <c r="A168" i="500"/>
  <c r="A168" i="501"/>
  <c r="A168" i="496"/>
  <c r="A168" i="497"/>
  <c r="A177" i="500"/>
  <c r="A177" i="501"/>
  <c r="A177" i="498"/>
  <c r="A177" i="496"/>
  <c r="A177" i="497"/>
  <c r="A177" i="499"/>
  <c r="A79" i="499"/>
  <c r="A79" i="500"/>
  <c r="A79" i="501"/>
  <c r="A79" i="498"/>
  <c r="A79" i="497"/>
  <c r="A79" i="496"/>
  <c r="A105" i="499"/>
  <c r="A105" i="500"/>
  <c r="A105" i="501"/>
  <c r="A105" i="496"/>
  <c r="A105" i="497"/>
  <c r="A105" i="498"/>
  <c r="A195" i="498"/>
  <c r="A195" i="499"/>
  <c r="A195" i="500"/>
  <c r="A195" i="501"/>
  <c r="A195" i="497"/>
  <c r="A195" i="496"/>
  <c r="A81" i="499"/>
  <c r="A81" i="500"/>
  <c r="A81" i="501"/>
  <c r="A81" i="498"/>
  <c r="A81" i="496"/>
  <c r="A81" i="497"/>
  <c r="A277" i="501"/>
  <c r="A277" i="498"/>
  <c r="A277" i="499"/>
  <c r="A277" i="500"/>
  <c r="A277" i="496"/>
  <c r="A277" i="497"/>
  <c r="A327" i="498"/>
  <c r="A327" i="499"/>
  <c r="A327" i="500"/>
  <c r="A327" i="501"/>
  <c r="A327" i="496"/>
  <c r="A327" i="497"/>
  <c r="A217" i="498"/>
  <c r="A217" i="499"/>
  <c r="A217" i="500"/>
  <c r="A217" i="497"/>
  <c r="A217" i="496"/>
  <c r="A217" i="501"/>
  <c r="A157" i="498"/>
  <c r="A157" i="499"/>
  <c r="A157" i="500"/>
  <c r="A157" i="501"/>
  <c r="A157" i="497"/>
  <c r="A157" i="496"/>
  <c r="A312" i="498"/>
  <c r="A312" i="499"/>
  <c r="A312" i="500"/>
  <c r="A312" i="501"/>
  <c r="A312" i="496"/>
  <c r="A312" i="497"/>
  <c r="A143" i="501"/>
  <c r="A143" i="498"/>
  <c r="A143" i="499"/>
  <c r="A143" i="496"/>
  <c r="A143" i="497"/>
  <c r="A143" i="500"/>
  <c r="A188" i="499"/>
  <c r="A188" i="500"/>
  <c r="A188" i="501"/>
  <c r="A188" i="496"/>
  <c r="A188" i="498"/>
  <c r="A188" i="497"/>
  <c r="A134" i="500"/>
  <c r="A134" i="501"/>
  <c r="A134" i="498"/>
  <c r="A134" i="496"/>
  <c r="A134" i="497"/>
  <c r="A134" i="499"/>
  <c r="A69" i="8"/>
  <c r="A69" i="499"/>
  <c r="A69" i="500"/>
  <c r="A69" i="501"/>
  <c r="A69" i="497"/>
  <c r="A69" i="498"/>
  <c r="A69" i="496"/>
  <c r="A76" i="499"/>
  <c r="A76" i="500"/>
  <c r="A76" i="501"/>
  <c r="A76" i="497"/>
  <c r="A76" i="498"/>
  <c r="A76" i="496"/>
  <c r="A145" i="9"/>
  <c r="A145" i="498"/>
  <c r="A145" i="499"/>
  <c r="A145" i="500"/>
  <c r="A145" i="501"/>
  <c r="A145" i="496"/>
  <c r="A145" i="497"/>
  <c r="A207" i="6"/>
  <c r="A204" i="460"/>
  <c r="A182" i="499"/>
  <c r="A182" i="500"/>
  <c r="A182" i="501"/>
  <c r="A182" i="496"/>
  <c r="A182" i="497"/>
  <c r="A182" i="498"/>
  <c r="A73" i="499"/>
  <c r="A73" i="500"/>
  <c r="A73" i="501"/>
  <c r="A73" i="496"/>
  <c r="A73" i="497"/>
  <c r="A73" i="498"/>
  <c r="A322" i="499"/>
  <c r="A322" i="500"/>
  <c r="A322" i="501"/>
  <c r="A322" i="496"/>
  <c r="A322" i="497"/>
  <c r="A322" i="498"/>
  <c r="A236" i="498"/>
  <c r="A236" i="499"/>
  <c r="A236" i="500"/>
  <c r="A236" i="501"/>
  <c r="A236" i="496"/>
  <c r="A236" i="497"/>
  <c r="A324" i="498"/>
  <c r="A324" i="499"/>
  <c r="A324" i="500"/>
  <c r="A324" i="501"/>
  <c r="A324" i="496"/>
  <c r="A324" i="497"/>
  <c r="A196" i="498"/>
  <c r="A196" i="499"/>
  <c r="A196" i="500"/>
  <c r="A196" i="501"/>
  <c r="A196" i="496"/>
  <c r="A196" i="497"/>
  <c r="A283" i="501"/>
  <c r="A283" i="498"/>
  <c r="A283" i="499"/>
  <c r="A283" i="496"/>
  <c r="A283" i="497"/>
  <c r="A283" i="500"/>
  <c r="A151" i="498"/>
  <c r="A151" i="499"/>
  <c r="A151" i="500"/>
  <c r="A151" i="501"/>
  <c r="A151" i="497"/>
  <c r="A151" i="496"/>
  <c r="A214" i="501"/>
  <c r="A214" i="498"/>
  <c r="A214" i="499"/>
  <c r="A214" i="496"/>
  <c r="A214" i="497"/>
  <c r="A214" i="500"/>
  <c r="A321" i="498"/>
  <c r="A321" i="499"/>
  <c r="A321" i="500"/>
  <c r="A321" i="501"/>
  <c r="A321" i="497"/>
  <c r="A321" i="496"/>
  <c r="A293" i="498"/>
  <c r="A293" i="499"/>
  <c r="A293" i="500"/>
  <c r="A293" i="497"/>
  <c r="A293" i="501"/>
  <c r="A293" i="496"/>
  <c r="A187" i="498"/>
  <c r="A187" i="499"/>
  <c r="A187" i="500"/>
  <c r="A187" i="501"/>
  <c r="A187" i="497"/>
  <c r="A187" i="496"/>
  <c r="A181" i="498"/>
  <c r="A181" i="499"/>
  <c r="A181" i="500"/>
  <c r="A181" i="501"/>
  <c r="A181" i="497"/>
  <c r="A181" i="496"/>
  <c r="A171" i="499"/>
  <c r="A171" i="500"/>
  <c r="A171" i="501"/>
  <c r="A171" i="496"/>
  <c r="A171" i="497"/>
  <c r="A171" i="498"/>
  <c r="A255" i="501"/>
  <c r="A255" i="498"/>
  <c r="A255" i="499"/>
  <c r="A255" i="496"/>
  <c r="A255" i="497"/>
  <c r="A255" i="500"/>
  <c r="A329" i="498"/>
  <c r="A329" i="499"/>
  <c r="A329" i="500"/>
  <c r="A329" i="501"/>
  <c r="A329" i="497"/>
  <c r="A329" i="496"/>
  <c r="A287" i="498"/>
  <c r="A287" i="499"/>
  <c r="A287" i="500"/>
  <c r="A287" i="501"/>
  <c r="A287" i="496"/>
  <c r="A287" i="497"/>
  <c r="A215" i="498"/>
  <c r="A215" i="499"/>
  <c r="A215" i="500"/>
  <c r="A215" i="501"/>
  <c r="A215" i="496"/>
  <c r="A215" i="497"/>
  <c r="A158" i="499"/>
  <c r="A158" i="500"/>
  <c r="A158" i="501"/>
  <c r="A158" i="496"/>
  <c r="A158" i="497"/>
  <c r="A158" i="498"/>
  <c r="A173" i="498"/>
  <c r="A173" i="499"/>
  <c r="A173" i="500"/>
  <c r="A173" i="501"/>
  <c r="A173" i="497"/>
  <c r="A173" i="496"/>
  <c r="A80" i="499"/>
  <c r="A80" i="500"/>
  <c r="A80" i="501"/>
  <c r="A80" i="496"/>
  <c r="A80" i="497"/>
  <c r="A80" i="498"/>
  <c r="A328" i="501"/>
  <c r="A328" i="498"/>
  <c r="A328" i="499"/>
  <c r="A328" i="496"/>
  <c r="A328" i="497"/>
  <c r="A328" i="500"/>
  <c r="A243" i="500"/>
  <c r="A243" i="501"/>
  <c r="A243" i="498"/>
  <c r="A243" i="496"/>
  <c r="A243" i="499"/>
  <c r="A243" i="497"/>
  <c r="A164" i="501"/>
  <c r="A164" i="498"/>
  <c r="A164" i="499"/>
  <c r="A164" i="496"/>
  <c r="A164" i="497"/>
  <c r="A164" i="500"/>
  <c r="A272" i="500"/>
  <c r="A272" i="501"/>
  <c r="A272" i="498"/>
  <c r="A272" i="499"/>
  <c r="A272" i="496"/>
  <c r="A272" i="497"/>
  <c r="A221" i="498"/>
  <c r="A221" i="499"/>
  <c r="A221" i="500"/>
  <c r="A221" i="501"/>
  <c r="A221" i="496"/>
  <c r="A221" i="497"/>
  <c r="A292" i="500"/>
  <c r="A292" i="501"/>
  <c r="A292" i="498"/>
  <c r="A292" i="496"/>
  <c r="A292" i="497"/>
  <c r="A292" i="499"/>
  <c r="A113" i="499"/>
  <c r="A113" i="500"/>
  <c r="A113" i="501"/>
  <c r="A113" i="498"/>
  <c r="A113" i="496"/>
  <c r="A113" i="497"/>
  <c r="A102" i="6"/>
  <c r="A102" i="499"/>
  <c r="A102" i="500"/>
  <c r="A102" i="501"/>
  <c r="A102" i="497"/>
  <c r="A102" i="498"/>
  <c r="A102" i="496"/>
  <c r="A270" i="498"/>
  <c r="A270" i="499"/>
  <c r="A270" i="500"/>
  <c r="A270" i="501"/>
  <c r="A270" i="497"/>
  <c r="A270" i="496"/>
  <c r="A334" i="498"/>
  <c r="A334" i="499"/>
  <c r="A334" i="500"/>
  <c r="A334" i="501"/>
  <c r="A334" i="496"/>
  <c r="A334" i="497"/>
  <c r="Q311" i="498"/>
  <c r="K311" i="498"/>
  <c r="G311" i="498"/>
  <c r="U311" i="498"/>
  <c r="M311" i="498"/>
  <c r="P311" i="498"/>
  <c r="O311" i="498"/>
  <c r="I311" i="498"/>
  <c r="T311" i="498"/>
  <c r="N311" i="498"/>
  <c r="L311" i="498"/>
  <c r="H311" i="498"/>
  <c r="J311" i="498"/>
  <c r="S311" i="498"/>
  <c r="R311" i="498"/>
  <c r="A117" i="460"/>
  <c r="A117" i="499"/>
  <c r="A117" i="500"/>
  <c r="A117" i="501"/>
  <c r="A117" i="496"/>
  <c r="A117" i="497"/>
  <c r="A117" i="498"/>
  <c r="A227" i="498"/>
  <c r="A227" i="499"/>
  <c r="A227" i="500"/>
  <c r="A227" i="501"/>
  <c r="A227" i="497"/>
  <c r="A227" i="496"/>
  <c r="A274" i="498"/>
  <c r="A274" i="499"/>
  <c r="A274" i="500"/>
  <c r="A274" i="501"/>
  <c r="A274" i="496"/>
  <c r="A274" i="497"/>
  <c r="A241" i="498"/>
  <c r="A241" i="499"/>
  <c r="A241" i="500"/>
  <c r="A241" i="501"/>
  <c r="A241" i="497"/>
  <c r="A241" i="496"/>
  <c r="A129" i="498"/>
  <c r="A129" i="499"/>
  <c r="A129" i="500"/>
  <c r="A129" i="501"/>
  <c r="A129" i="496"/>
  <c r="A129" i="497"/>
  <c r="A129" i="6"/>
  <c r="A260" i="500"/>
  <c r="A260" i="501"/>
  <c r="A260" i="498"/>
  <c r="A260" i="496"/>
  <c r="A260" i="497"/>
  <c r="A260" i="499"/>
  <c r="A89" i="499"/>
  <c r="A89" i="500"/>
  <c r="A89" i="501"/>
  <c r="A89" i="497"/>
  <c r="A89" i="498"/>
  <c r="A89" i="496"/>
  <c r="A190" i="498"/>
  <c r="A190" i="499"/>
  <c r="A190" i="500"/>
  <c r="A190" i="501"/>
  <c r="A190" i="496"/>
  <c r="A190" i="497"/>
  <c r="A245" i="498"/>
  <c r="A245" i="499"/>
  <c r="A245" i="500"/>
  <c r="A245" i="501"/>
  <c r="A245" i="496"/>
  <c r="A245" i="497"/>
  <c r="A235" i="498"/>
  <c r="A235" i="499"/>
  <c r="A235" i="500"/>
  <c r="A235" i="497"/>
  <c r="A235" i="501"/>
  <c r="A235" i="496"/>
  <c r="A87" i="499"/>
  <c r="A87" i="500"/>
  <c r="A87" i="497"/>
  <c r="A87" i="498"/>
  <c r="A87" i="501"/>
  <c r="A87" i="496"/>
  <c r="A167" i="498"/>
  <c r="A167" i="499"/>
  <c r="A167" i="500"/>
  <c r="A167" i="501"/>
  <c r="A167" i="497"/>
  <c r="A167" i="496"/>
  <c r="A316" i="498"/>
  <c r="A316" i="499"/>
  <c r="A316" i="500"/>
  <c r="A316" i="501"/>
  <c r="A316" i="497"/>
  <c r="A316" i="496"/>
  <c r="A203" i="498"/>
  <c r="A203" i="499"/>
  <c r="A203" i="500"/>
  <c r="A203" i="497"/>
  <c r="A203" i="501"/>
  <c r="A203" i="496"/>
  <c r="A253" i="498"/>
  <c r="A253" i="499"/>
  <c r="A253" i="500"/>
  <c r="A253" i="501"/>
  <c r="A253" i="497"/>
  <c r="A253" i="496"/>
  <c r="A216" i="499"/>
  <c r="A216" i="500"/>
  <c r="A216" i="501"/>
  <c r="A216" i="496"/>
  <c r="A216" i="497"/>
  <c r="A216" i="498"/>
  <c r="A71" i="501"/>
  <c r="A71" i="499"/>
  <c r="A71" i="496"/>
  <c r="A71" i="497"/>
  <c r="A71" i="498"/>
  <c r="A71" i="500"/>
  <c r="A115" i="501"/>
  <c r="A115" i="499"/>
  <c r="A115" i="496"/>
  <c r="A115" i="497"/>
  <c r="A115" i="498"/>
  <c r="A115" i="500"/>
  <c r="A200" i="501"/>
  <c r="A200" i="498"/>
  <c r="A200" i="499"/>
  <c r="A200" i="496"/>
  <c r="A200" i="497"/>
  <c r="A200" i="500"/>
  <c r="A122" i="499"/>
  <c r="A122" i="500"/>
  <c r="A122" i="501"/>
  <c r="A122" i="497"/>
  <c r="A122" i="498"/>
  <c r="A122" i="496"/>
  <c r="A169" i="500"/>
  <c r="A169" i="501"/>
  <c r="A169" i="498"/>
  <c r="A169" i="499"/>
  <c r="A169" i="496"/>
  <c r="A169" i="497"/>
  <c r="A162" i="498"/>
  <c r="A162" i="499"/>
  <c r="A162" i="500"/>
  <c r="A162" i="501"/>
  <c r="A162" i="497"/>
  <c r="A162" i="496"/>
  <c r="A265" i="499"/>
  <c r="A265" i="500"/>
  <c r="A265" i="501"/>
  <c r="A265" i="496"/>
  <c r="A265" i="498"/>
  <c r="A265" i="497"/>
  <c r="A126" i="499"/>
  <c r="A126" i="500"/>
  <c r="A126" i="501"/>
  <c r="A126" i="496"/>
  <c r="A126" i="497"/>
  <c r="A126" i="498"/>
  <c r="A165" i="498"/>
  <c r="A165" i="499"/>
  <c r="A165" i="500"/>
  <c r="A165" i="501"/>
  <c r="A165" i="497"/>
  <c r="A165" i="496"/>
  <c r="A85" i="499"/>
  <c r="A85" i="500"/>
  <c r="A85" i="501"/>
  <c r="A85" i="498"/>
  <c r="A85" i="497"/>
  <c r="A85" i="496"/>
  <c r="A208" i="501"/>
  <c r="A208" i="498"/>
  <c r="A208" i="499"/>
  <c r="A208" i="496"/>
  <c r="A208" i="497"/>
  <c r="A208" i="500"/>
  <c r="A179" i="498"/>
  <c r="A179" i="499"/>
  <c r="A179" i="500"/>
  <c r="A179" i="501"/>
  <c r="A179" i="496"/>
  <c r="A179" i="497"/>
  <c r="A103" i="501"/>
  <c r="A103" i="499"/>
  <c r="A103" i="496"/>
  <c r="A103" i="497"/>
  <c r="A103" i="498"/>
  <c r="A103" i="500"/>
  <c r="A189" i="498"/>
  <c r="A189" i="499"/>
  <c r="A189" i="500"/>
  <c r="A189" i="501"/>
  <c r="A189" i="497"/>
  <c r="A189" i="496"/>
  <c r="A198" i="498"/>
  <c r="A198" i="499"/>
  <c r="A198" i="500"/>
  <c r="A198" i="501"/>
  <c r="A198" i="497"/>
  <c r="A198" i="496"/>
  <c r="A303" i="498"/>
  <c r="A303" i="499"/>
  <c r="A303" i="500"/>
  <c r="A303" i="501"/>
  <c r="A303" i="496"/>
  <c r="A303" i="497"/>
  <c r="A332" i="501"/>
  <c r="A332" i="498"/>
  <c r="A332" i="499"/>
  <c r="A332" i="496"/>
  <c r="A332" i="497"/>
  <c r="A332" i="500"/>
  <c r="A336" i="500"/>
  <c r="A336" i="501"/>
  <c r="A336" i="498"/>
  <c r="A336" i="496"/>
  <c r="A336" i="497"/>
  <c r="A336" i="499"/>
  <c r="N311" i="499"/>
  <c r="J311" i="499"/>
  <c r="T311" i="499"/>
  <c r="R311" i="499"/>
  <c r="L311" i="499"/>
  <c r="M311" i="499"/>
  <c r="O311" i="499"/>
  <c r="K311" i="499"/>
  <c r="S311" i="499"/>
  <c r="G311" i="499"/>
  <c r="U311" i="499"/>
  <c r="Q311" i="499"/>
  <c r="I311" i="499"/>
  <c r="P311" i="499"/>
  <c r="H311" i="499"/>
  <c r="A289" i="501"/>
  <c r="A289" i="498"/>
  <c r="A289" i="499"/>
  <c r="A289" i="496"/>
  <c r="A289" i="497"/>
  <c r="A289" i="500"/>
  <c r="A146" i="498"/>
  <c r="A146" i="499"/>
  <c r="A146" i="500"/>
  <c r="A146" i="501"/>
  <c r="A146" i="497"/>
  <c r="A146" i="496"/>
  <c r="A118" i="499"/>
  <c r="A118" i="500"/>
  <c r="A118" i="497"/>
  <c r="A118" i="496"/>
  <c r="A118" i="501"/>
  <c r="A118" i="498"/>
  <c r="A78" i="501"/>
  <c r="A78" i="499"/>
  <c r="A78" i="496"/>
  <c r="A78" i="497"/>
  <c r="A78" i="498"/>
  <c r="A78" i="500"/>
  <c r="A314" i="498"/>
  <c r="A314" i="499"/>
  <c r="A314" i="500"/>
  <c r="A314" i="501"/>
  <c r="A314" i="497"/>
  <c r="A314" i="496"/>
  <c r="A207" i="498"/>
  <c r="A207" i="499"/>
  <c r="A207" i="500"/>
  <c r="A207" i="501"/>
  <c r="A207" i="496"/>
  <c r="A207" i="497"/>
  <c r="A207" i="61"/>
  <c r="A129" i="8"/>
  <c r="A291" i="498"/>
  <c r="A291" i="499"/>
  <c r="A291" i="500"/>
  <c r="A291" i="501"/>
  <c r="A291" i="496"/>
  <c r="A291" i="497"/>
  <c r="A313" i="501"/>
  <c r="A313" i="498"/>
  <c r="A313" i="499"/>
  <c r="A313" i="496"/>
  <c r="A313" i="500"/>
  <c r="A313" i="497"/>
  <c r="A166" i="499"/>
  <c r="A166" i="500"/>
  <c r="A166" i="501"/>
  <c r="A166" i="496"/>
  <c r="A166" i="497"/>
  <c r="A166" i="498"/>
  <c r="A186" i="501"/>
  <c r="A186" i="498"/>
  <c r="A186" i="499"/>
  <c r="A186" i="496"/>
  <c r="A186" i="500"/>
  <c r="A186" i="497"/>
  <c r="A127" i="499"/>
  <c r="A127" i="500"/>
  <c r="A127" i="501"/>
  <c r="A127" i="497"/>
  <c r="A127" i="498"/>
  <c r="A127" i="496"/>
  <c r="A284" i="498"/>
  <c r="A284" i="499"/>
  <c r="A284" i="500"/>
  <c r="A284" i="501"/>
  <c r="A284" i="497"/>
  <c r="A284" i="496"/>
  <c r="A104" i="499"/>
  <c r="A104" i="500"/>
  <c r="A104" i="501"/>
  <c r="A104" i="498"/>
  <c r="A104" i="497"/>
  <c r="A104" i="496"/>
  <c r="A279" i="498"/>
  <c r="A279" i="499"/>
  <c r="A279" i="500"/>
  <c r="A279" i="501"/>
  <c r="A279" i="496"/>
  <c r="A279" i="497"/>
  <c r="A139" i="499"/>
  <c r="A139" i="500"/>
  <c r="A139" i="501"/>
  <c r="A139" i="498"/>
  <c r="A139" i="496"/>
  <c r="A139" i="497"/>
  <c r="A264" i="498"/>
  <c r="A264" i="499"/>
  <c r="A264" i="500"/>
  <c r="A264" i="501"/>
  <c r="A264" i="497"/>
  <c r="A264" i="496"/>
  <c r="A244" i="498"/>
  <c r="A244" i="499"/>
  <c r="A244" i="500"/>
  <c r="A244" i="501"/>
  <c r="A244" i="497"/>
  <c r="A244" i="496"/>
  <c r="A263" i="501"/>
  <c r="A263" i="498"/>
  <c r="A263" i="499"/>
  <c r="A263" i="496"/>
  <c r="A263" i="497"/>
  <c r="A263" i="500"/>
  <c r="A228" i="499"/>
  <c r="A228" i="500"/>
  <c r="A228" i="501"/>
  <c r="A228" i="498"/>
  <c r="A228" i="496"/>
  <c r="A228" i="497"/>
  <c r="A219" i="500"/>
  <c r="A219" i="501"/>
  <c r="A219" i="498"/>
  <c r="A219" i="496"/>
  <c r="A219" i="497"/>
  <c r="A219" i="499"/>
  <c r="A258" i="498"/>
  <c r="A258" i="499"/>
  <c r="A258" i="500"/>
  <c r="A258" i="497"/>
  <c r="A258" i="496"/>
  <c r="A258" i="501"/>
  <c r="A109" i="499"/>
  <c r="A109" i="500"/>
  <c r="A109" i="501"/>
  <c r="A109" i="496"/>
  <c r="A109" i="497"/>
  <c r="A109" i="498"/>
  <c r="A98" i="499"/>
  <c r="A98" i="500"/>
  <c r="A98" i="501"/>
  <c r="A98" i="496"/>
  <c r="A98" i="497"/>
  <c r="A98" i="498"/>
  <c r="A213" i="498"/>
  <c r="A213" i="499"/>
  <c r="A213" i="500"/>
  <c r="A213" i="501"/>
  <c r="A213" i="496"/>
  <c r="A213" i="497"/>
  <c r="A311" i="498"/>
  <c r="A311" i="499"/>
  <c r="A311" i="500"/>
  <c r="A311" i="501"/>
  <c r="A311" i="497"/>
  <c r="A311" i="496"/>
  <c r="A281" i="498"/>
  <c r="A281" i="499"/>
  <c r="A281" i="500"/>
  <c r="A281" i="501"/>
  <c r="A281" i="497"/>
  <c r="A281" i="496"/>
  <c r="A183" i="498"/>
  <c r="A183" i="499"/>
  <c r="A183" i="500"/>
  <c r="A183" i="496"/>
  <c r="A183" i="497"/>
  <c r="A183" i="501"/>
  <c r="A295" i="500"/>
  <c r="A295" i="501"/>
  <c r="A295" i="498"/>
  <c r="A295" i="496"/>
  <c r="A295" i="497"/>
  <c r="A295" i="499"/>
  <c r="A191" i="500"/>
  <c r="A191" i="501"/>
  <c r="A191" i="498"/>
  <c r="A191" i="496"/>
  <c r="A191" i="499"/>
  <c r="A191" i="497"/>
  <c r="A100" i="499"/>
  <c r="A100" i="500"/>
  <c r="A100" i="501"/>
  <c r="A100" i="498"/>
  <c r="A100" i="496"/>
  <c r="A100" i="497"/>
  <c r="A306" i="498"/>
  <c r="A306" i="499"/>
  <c r="A306" i="500"/>
  <c r="A306" i="501"/>
  <c r="A306" i="496"/>
  <c r="A306" i="497"/>
  <c r="A147" i="499"/>
  <c r="A147" i="500"/>
  <c r="A147" i="501"/>
  <c r="A147" i="496"/>
  <c r="A147" i="498"/>
  <c r="A147" i="497"/>
  <c r="A323" i="498"/>
  <c r="A323" i="499"/>
  <c r="A323" i="500"/>
  <c r="A323" i="501"/>
  <c r="A323" i="497"/>
  <c r="A323" i="496"/>
  <c r="A304" i="501"/>
  <c r="A304" i="498"/>
  <c r="A304" i="499"/>
  <c r="A304" i="496"/>
  <c r="A304" i="497"/>
  <c r="A304" i="500"/>
  <c r="A161" i="500"/>
  <c r="A161" i="501"/>
  <c r="A161" i="498"/>
  <c r="A161" i="499"/>
  <c r="A161" i="496"/>
  <c r="A161" i="497"/>
  <c r="A230" i="498"/>
  <c r="A230" i="499"/>
  <c r="A230" i="500"/>
  <c r="A230" i="501"/>
  <c r="A230" i="496"/>
  <c r="A230" i="497"/>
  <c r="A88" i="60"/>
  <c r="A88" i="500"/>
  <c r="A88" i="501"/>
  <c r="A88" i="499"/>
  <c r="A88" i="496"/>
  <c r="A88" i="497"/>
  <c r="A88" i="498"/>
  <c r="A273" i="498"/>
  <c r="A273" i="499"/>
  <c r="A273" i="500"/>
  <c r="A273" i="501"/>
  <c r="A273" i="497"/>
  <c r="A273" i="496"/>
  <c r="O311" i="496"/>
  <c r="U311" i="496"/>
  <c r="G311" i="496"/>
  <c r="R311" i="496"/>
  <c r="H311" i="496"/>
  <c r="N311" i="496"/>
  <c r="Q311" i="496"/>
  <c r="M311" i="496"/>
  <c r="J311" i="496"/>
  <c r="T311" i="496"/>
  <c r="L311" i="496"/>
  <c r="S311" i="496"/>
  <c r="K311" i="496"/>
  <c r="P311" i="496"/>
  <c r="I311" i="496"/>
  <c r="A275" i="501"/>
  <c r="A275" i="498"/>
  <c r="A275" i="499"/>
  <c r="A275" i="496"/>
  <c r="A275" i="500"/>
  <c r="A275" i="497"/>
  <c r="A152" i="498"/>
  <c r="A152" i="499"/>
  <c r="A152" i="500"/>
  <c r="A152" i="497"/>
  <c r="A152" i="501"/>
  <c r="A152" i="496"/>
  <c r="A197" i="500"/>
  <c r="A197" i="501"/>
  <c r="A197" i="498"/>
  <c r="A197" i="499"/>
  <c r="A197" i="496"/>
  <c r="A197" i="497"/>
  <c r="A225" i="500"/>
  <c r="A225" i="501"/>
  <c r="A225" i="498"/>
  <c r="A225" i="496"/>
  <c r="A225" i="499"/>
  <c r="A225" i="497"/>
  <c r="A138" i="498"/>
  <c r="A138" i="499"/>
  <c r="A138" i="500"/>
  <c r="A138" i="501"/>
  <c r="A138" i="497"/>
  <c r="A138" i="496"/>
  <c r="A207" i="60"/>
  <c r="A129" i="9"/>
  <c r="A138" i="9"/>
  <c r="A74" i="499"/>
  <c r="A74" i="500"/>
  <c r="A74" i="501"/>
  <c r="A74" i="497"/>
  <c r="A74" i="498"/>
  <c r="A74" i="496"/>
  <c r="A82" i="61"/>
  <c r="A82" i="501"/>
  <c r="A82" i="499"/>
  <c r="A82" i="496"/>
  <c r="A82" i="500"/>
  <c r="A82" i="497"/>
  <c r="A82" i="498"/>
  <c r="A242" i="498"/>
  <c r="A242" i="499"/>
  <c r="A242" i="500"/>
  <c r="A242" i="501"/>
  <c r="A242" i="496"/>
  <c r="A242" i="497"/>
  <c r="A251" i="498"/>
  <c r="A251" i="499"/>
  <c r="A251" i="500"/>
  <c r="A251" i="501"/>
  <c r="A251" i="496"/>
  <c r="A251" i="497"/>
  <c r="A114" i="499"/>
  <c r="A114" i="500"/>
  <c r="A114" i="501"/>
  <c r="A114" i="496"/>
  <c r="A114" i="497"/>
  <c r="A114" i="498"/>
  <c r="A91" i="501"/>
  <c r="A91" i="499"/>
  <c r="A91" i="500"/>
  <c r="A91" i="496"/>
  <c r="A91" i="497"/>
  <c r="A91" i="498"/>
  <c r="A286" i="498"/>
  <c r="A286" i="499"/>
  <c r="A286" i="500"/>
  <c r="A286" i="497"/>
  <c r="A286" i="501"/>
  <c r="A286" i="496"/>
  <c r="A309" i="498"/>
  <c r="A309" i="499"/>
  <c r="A309" i="500"/>
  <c r="A309" i="501"/>
  <c r="A309" i="496"/>
  <c r="A309" i="497"/>
  <c r="A237" i="500"/>
  <c r="A237" i="501"/>
  <c r="A237" i="498"/>
  <c r="A237" i="496"/>
  <c r="A237" i="497"/>
  <c r="A237" i="499"/>
  <c r="A256" i="498"/>
  <c r="A256" i="499"/>
  <c r="A256" i="500"/>
  <c r="A256" i="501"/>
  <c r="A256" i="497"/>
  <c r="A256" i="496"/>
  <c r="A70" i="499"/>
  <c r="A70" i="500"/>
  <c r="A70" i="501"/>
  <c r="A70" i="496"/>
  <c r="A70" i="497"/>
  <c r="A70" i="498"/>
  <c r="A252" i="500"/>
  <c r="A252" i="501"/>
  <c r="A252" i="498"/>
  <c r="A252" i="496"/>
  <c r="A252" i="497"/>
  <c r="A252" i="499"/>
  <c r="A261" i="498"/>
  <c r="A261" i="499"/>
  <c r="A261" i="500"/>
  <c r="A261" i="501"/>
  <c r="A261" i="497"/>
  <c r="A261" i="496"/>
  <c r="A232" i="498"/>
  <c r="A232" i="499"/>
  <c r="A232" i="500"/>
  <c r="A232" i="501"/>
  <c r="A232" i="497"/>
  <c r="A232" i="496"/>
  <c r="A172" i="501"/>
  <c r="A172" i="498"/>
  <c r="A172" i="499"/>
  <c r="A172" i="496"/>
  <c r="A172" i="497"/>
  <c r="A172" i="500"/>
  <c r="A201" i="498"/>
  <c r="A201" i="499"/>
  <c r="A201" i="500"/>
  <c r="A201" i="501"/>
  <c r="A201" i="497"/>
  <c r="A201" i="496"/>
  <c r="A150" i="500"/>
  <c r="A150" i="501"/>
  <c r="A150" i="498"/>
  <c r="A150" i="496"/>
  <c r="A150" i="499"/>
  <c r="A150" i="497"/>
  <c r="A185" i="499"/>
  <c r="A185" i="500"/>
  <c r="A185" i="501"/>
  <c r="A185" i="498"/>
  <c r="A185" i="496"/>
  <c r="A185" i="497"/>
  <c r="A294" i="498"/>
  <c r="A294" i="499"/>
  <c r="A294" i="500"/>
  <c r="A294" i="501"/>
  <c r="A294" i="496"/>
  <c r="A294" i="497"/>
  <c r="A296" i="498"/>
  <c r="A296" i="499"/>
  <c r="A296" i="500"/>
  <c r="A296" i="501"/>
  <c r="A296" i="497"/>
  <c r="A296" i="496"/>
  <c r="A223" i="498"/>
  <c r="A223" i="499"/>
  <c r="A223" i="500"/>
  <c r="A223" i="501"/>
  <c r="A223" i="497"/>
  <c r="A223" i="496"/>
  <c r="A178" i="498"/>
  <c r="A178" i="499"/>
  <c r="A178" i="500"/>
  <c r="A178" i="501"/>
  <c r="A178" i="497"/>
  <c r="A178" i="496"/>
  <c r="A199" i="498"/>
  <c r="A199" i="499"/>
  <c r="A199" i="500"/>
  <c r="A199" i="501"/>
  <c r="A199" i="496"/>
  <c r="A199" i="497"/>
  <c r="A101" i="500"/>
  <c r="A101" i="501"/>
  <c r="A101" i="496"/>
  <c r="A101" i="497"/>
  <c r="A101" i="498"/>
  <c r="A101" i="499"/>
  <c r="A267" i="498"/>
  <c r="A267" i="499"/>
  <c r="A267" i="500"/>
  <c r="A267" i="501"/>
  <c r="A267" i="497"/>
  <c r="A267" i="496"/>
  <c r="A136" i="498"/>
  <c r="A136" i="499"/>
  <c r="A136" i="500"/>
  <c r="A136" i="501"/>
  <c r="A136" i="496"/>
  <c r="A136" i="497"/>
  <c r="A108" i="500"/>
  <c r="A108" i="501"/>
  <c r="A108" i="496"/>
  <c r="A108" i="499"/>
  <c r="A108" i="497"/>
  <c r="A108" i="498"/>
  <c r="A239" i="498"/>
  <c r="A239" i="499"/>
  <c r="A239" i="500"/>
  <c r="A239" i="501"/>
  <c r="A239" i="496"/>
  <c r="A239" i="497"/>
  <c r="A271" i="498"/>
  <c r="A271" i="499"/>
  <c r="A271" i="500"/>
  <c r="A271" i="501"/>
  <c r="A271" i="496"/>
  <c r="A271" i="497"/>
  <c r="A66" i="499"/>
  <c r="A66" i="500"/>
  <c r="A66" i="497"/>
  <c r="A66" i="498"/>
  <c r="A66" i="496"/>
  <c r="A66" i="501"/>
  <c r="A302" i="498"/>
  <c r="A302" i="499"/>
  <c r="A302" i="500"/>
  <c r="A302" i="501"/>
  <c r="A302" i="497"/>
  <c r="A302" i="496"/>
  <c r="A155" i="498"/>
  <c r="A155" i="499"/>
  <c r="A155" i="500"/>
  <c r="A155" i="501"/>
  <c r="A155" i="496"/>
  <c r="A155" i="497"/>
  <c r="A220" i="498"/>
  <c r="A220" i="499"/>
  <c r="A220" i="500"/>
  <c r="A220" i="501"/>
  <c r="A220" i="497"/>
  <c r="A220" i="496"/>
  <c r="L311" i="500"/>
  <c r="H311" i="500"/>
  <c r="S311" i="500"/>
  <c r="G311" i="500"/>
  <c r="N311" i="500"/>
  <c r="K311" i="500"/>
  <c r="P311" i="500"/>
  <c r="O311" i="500"/>
  <c r="J311" i="500"/>
  <c r="M311" i="500"/>
  <c r="T311" i="500"/>
  <c r="U311" i="500"/>
  <c r="R311" i="500"/>
  <c r="I311" i="500"/>
  <c r="Q311" i="500"/>
  <c r="A211" i="500"/>
  <c r="A211" i="501"/>
  <c r="A211" i="498"/>
  <c r="A211" i="496"/>
  <c r="A211" i="497"/>
  <c r="A211" i="499"/>
  <c r="A99" i="499"/>
  <c r="A99" i="500"/>
  <c r="A99" i="497"/>
  <c r="A99" i="498"/>
  <c r="A99" i="496"/>
  <c r="A99" i="501"/>
  <c r="A280" i="500"/>
  <c r="A280" i="501"/>
  <c r="A280" i="498"/>
  <c r="A280" i="496"/>
  <c r="A280" i="497"/>
  <c r="A280" i="499"/>
  <c r="A90" i="499"/>
  <c r="A90" i="500"/>
  <c r="A90" i="501"/>
  <c r="A90" i="496"/>
  <c r="A90" i="497"/>
  <c r="A90" i="498"/>
  <c r="A315" i="499"/>
  <c r="A315" i="500"/>
  <c r="A315" i="501"/>
  <c r="A315" i="496"/>
  <c r="A315" i="497"/>
  <c r="A315" i="498"/>
  <c r="A130" i="498"/>
  <c r="A130" i="499"/>
  <c r="A130" i="500"/>
  <c r="A130" i="501"/>
  <c r="A130" i="497"/>
  <c r="A130" i="496"/>
  <c r="A212" i="498"/>
  <c r="A212" i="499"/>
  <c r="A212" i="500"/>
  <c r="A212" i="501"/>
  <c r="A212" i="497"/>
  <c r="A212" i="496"/>
  <c r="A207" i="460"/>
  <c r="A192" i="8"/>
  <c r="A129" i="60"/>
  <c r="A225" i="60"/>
  <c r="A138" i="60"/>
  <c r="A116" i="499"/>
  <c r="A116" i="500"/>
  <c r="A116" i="501"/>
  <c r="A116" i="498"/>
  <c r="A116" i="497"/>
  <c r="A116" i="496"/>
  <c r="A202" i="499"/>
  <c r="A202" i="500"/>
  <c r="A202" i="501"/>
  <c r="A202" i="498"/>
  <c r="A202" i="496"/>
  <c r="A202" i="497"/>
  <c r="A92" i="499"/>
  <c r="A92" i="500"/>
  <c r="A92" i="501"/>
  <c r="A92" i="498"/>
  <c r="A92" i="497"/>
  <c r="A92" i="496"/>
  <c r="A204" i="498"/>
  <c r="A204" i="499"/>
  <c r="A204" i="500"/>
  <c r="A204" i="501"/>
  <c r="A204" i="496"/>
  <c r="A204" i="497"/>
  <c r="A210" i="498"/>
  <c r="A210" i="499"/>
  <c r="A210" i="500"/>
  <c r="A210" i="501"/>
  <c r="A210" i="496"/>
  <c r="A210" i="497"/>
  <c r="A262" i="498"/>
  <c r="A262" i="499"/>
  <c r="A262" i="500"/>
  <c r="A262" i="501"/>
  <c r="A262" i="496"/>
  <c r="A262" i="497"/>
  <c r="A96" i="501"/>
  <c r="A96" i="499"/>
  <c r="A96" i="496"/>
  <c r="A96" i="497"/>
  <c r="A96" i="498"/>
  <c r="A96" i="500"/>
  <c r="A180" i="460"/>
  <c r="A180" i="501"/>
  <c r="A180" i="498"/>
  <c r="A180" i="499"/>
  <c r="A180" i="496"/>
  <c r="A180" i="497"/>
  <c r="A180" i="500"/>
  <c r="A257" i="460"/>
  <c r="A257" i="499"/>
  <c r="A257" i="500"/>
  <c r="A257" i="501"/>
  <c r="A257" i="498"/>
  <c r="A257" i="496"/>
  <c r="A257" i="497"/>
  <c r="A148" i="60"/>
  <c r="A148" i="498"/>
  <c r="A148" i="499"/>
  <c r="A148" i="500"/>
  <c r="A148" i="497"/>
  <c r="A148" i="501"/>
  <c r="A148" i="496"/>
  <c r="A120" i="9"/>
  <c r="A120" i="501"/>
  <c r="A120" i="499"/>
  <c r="A120" i="496"/>
  <c r="A120" i="500"/>
  <c r="A120" i="497"/>
  <c r="A120" i="498"/>
  <c r="A121" i="60"/>
  <c r="A121" i="500"/>
  <c r="A121" i="501"/>
  <c r="A121" i="496"/>
  <c r="A121" i="497"/>
  <c r="A121" i="498"/>
  <c r="A121" i="499"/>
  <c r="A144" i="8"/>
  <c r="A144" i="498"/>
  <c r="A144" i="499"/>
  <c r="A144" i="500"/>
  <c r="A144" i="497"/>
  <c r="A144" i="501"/>
  <c r="A144" i="496"/>
  <c r="A193" i="498"/>
  <c r="A193" i="499"/>
  <c r="A193" i="500"/>
  <c r="A193" i="501"/>
  <c r="A193" i="496"/>
  <c r="A193" i="497"/>
  <c r="A131" i="499"/>
  <c r="A131" i="500"/>
  <c r="A131" i="501"/>
  <c r="A131" i="498"/>
  <c r="A131" i="496"/>
  <c r="A131" i="497"/>
  <c r="A231" i="500"/>
  <c r="A231" i="501"/>
  <c r="A231" i="498"/>
  <c r="A231" i="499"/>
  <c r="A231" i="496"/>
  <c r="A231" i="497"/>
  <c r="A319" i="498"/>
  <c r="A319" i="499"/>
  <c r="A319" i="500"/>
  <c r="A319" i="501"/>
  <c r="A319" i="497"/>
  <c r="A319" i="496"/>
  <c r="A140" i="498"/>
  <c r="A140" i="499"/>
  <c r="A140" i="500"/>
  <c r="A140" i="497"/>
  <c r="A140" i="501"/>
  <c r="A140" i="496"/>
  <c r="A77" i="499"/>
  <c r="A77" i="500"/>
  <c r="A77" i="501"/>
  <c r="A77" i="496"/>
  <c r="A77" i="497"/>
  <c r="A77" i="498"/>
  <c r="A128" i="499"/>
  <c r="A128" i="500"/>
  <c r="A128" i="501"/>
  <c r="A128" i="498"/>
  <c r="A128" i="496"/>
  <c r="A128" i="497"/>
  <c r="A111" i="499"/>
  <c r="A111" i="500"/>
  <c r="A111" i="501"/>
  <c r="A111" i="496"/>
  <c r="A111" i="497"/>
  <c r="A111" i="498"/>
  <c r="A331" i="499"/>
  <c r="A331" i="500"/>
  <c r="A331" i="501"/>
  <c r="A331" i="496"/>
  <c r="A331" i="497"/>
  <c r="A331" i="498"/>
  <c r="A205" i="500"/>
  <c r="A205" i="501"/>
  <c r="A205" i="498"/>
  <c r="A205" i="499"/>
  <c r="A205" i="496"/>
  <c r="A205" i="497"/>
  <c r="A175" i="498"/>
  <c r="A175" i="499"/>
  <c r="A175" i="500"/>
  <c r="A175" i="497"/>
  <c r="A175" i="501"/>
  <c r="A175" i="496"/>
  <c r="A107" i="499"/>
  <c r="A107" i="500"/>
  <c r="A107" i="501"/>
  <c r="A107" i="496"/>
  <c r="A107" i="497"/>
  <c r="A107" i="498"/>
  <c r="A229" i="498"/>
  <c r="A229" i="499"/>
  <c r="A229" i="500"/>
  <c r="A229" i="497"/>
  <c r="A229" i="496"/>
  <c r="A229" i="501"/>
  <c r="A84" i="500"/>
  <c r="A84" i="501"/>
  <c r="A84" i="496"/>
  <c r="A84" i="497"/>
  <c r="A84" i="498"/>
  <c r="A84" i="499"/>
  <c r="A301" i="500"/>
  <c r="A301" i="501"/>
  <c r="A301" i="498"/>
  <c r="A301" i="496"/>
  <c r="A301" i="499"/>
  <c r="A301" i="497"/>
  <c r="A333" i="498"/>
  <c r="A333" i="499"/>
  <c r="A333" i="500"/>
  <c r="A333" i="501"/>
  <c r="A333" i="497"/>
  <c r="A333" i="496"/>
  <c r="A335" i="498"/>
  <c r="A335" i="499"/>
  <c r="A335" i="500"/>
  <c r="A335" i="501"/>
  <c r="A335" i="496"/>
  <c r="A335" i="497"/>
  <c r="G311" i="497"/>
  <c r="K311" i="497"/>
  <c r="J311" i="497"/>
  <c r="L311" i="497"/>
  <c r="U311" i="497"/>
  <c r="N311" i="497"/>
  <c r="T311" i="497"/>
  <c r="S311" i="497"/>
  <c r="R311" i="497"/>
  <c r="I311" i="497"/>
  <c r="M311" i="497"/>
  <c r="Q311" i="497"/>
  <c r="P311" i="497"/>
  <c r="H311" i="497"/>
  <c r="O311" i="497"/>
  <c r="D183" i="65"/>
  <c r="A145" i="460"/>
  <c r="A120" i="65"/>
  <c r="A117" i="65"/>
  <c r="A144" i="60"/>
  <c r="A148" i="460"/>
  <c r="A180" i="60"/>
  <c r="A238" i="65"/>
  <c r="A82" i="9"/>
  <c r="A145" i="65"/>
  <c r="A120" i="460"/>
  <c r="A257" i="8"/>
  <c r="A144" i="460"/>
  <c r="A148" i="65"/>
  <c r="A180" i="65"/>
  <c r="A257" i="6"/>
  <c r="A144" i="61"/>
  <c r="A238" i="8"/>
  <c r="A145" i="6"/>
  <c r="A120" i="8"/>
  <c r="A257" i="9"/>
  <c r="A144" i="65"/>
  <c r="A238" i="6"/>
  <c r="A121" i="8"/>
  <c r="A145" i="8"/>
  <c r="A120" i="6"/>
  <c r="A257" i="60"/>
  <c r="A117" i="6"/>
  <c r="A132" i="9"/>
  <c r="A148" i="6"/>
  <c r="A238" i="61"/>
  <c r="A121" i="61"/>
  <c r="A145" i="60"/>
  <c r="A120" i="60"/>
  <c r="A257" i="61"/>
  <c r="A117" i="60"/>
  <c r="A144" i="6"/>
  <c r="A148" i="9"/>
  <c r="A180" i="6"/>
  <c r="A238" i="9"/>
  <c r="A121" i="9"/>
  <c r="A117" i="9"/>
  <c r="A148" i="8"/>
  <c r="A180" i="9"/>
  <c r="A121" i="65"/>
  <c r="C92" i="281"/>
  <c r="C94" i="281"/>
  <c r="A117" i="8"/>
  <c r="A132" i="61"/>
  <c r="A180" i="8"/>
  <c r="A121" i="6"/>
  <c r="A69" i="9"/>
  <c r="A132" i="65"/>
  <c r="A69" i="60"/>
  <c r="A132" i="6"/>
  <c r="A202" i="6"/>
  <c r="A286" i="65"/>
  <c r="A127" i="460"/>
  <c r="A284" i="65"/>
  <c r="A279" i="6"/>
  <c r="A139" i="65"/>
  <c r="A264" i="460"/>
  <c r="A263" i="65"/>
  <c r="A228" i="60"/>
  <c r="A255" i="9"/>
  <c r="A168" i="65"/>
  <c r="A195" i="65"/>
  <c r="A135" i="6"/>
  <c r="A130" i="460"/>
  <c r="A132" i="460"/>
  <c r="A204" i="9"/>
  <c r="A262" i="6"/>
  <c r="A88" i="61"/>
  <c r="A182" i="8"/>
  <c r="A156" i="6"/>
  <c r="A227" i="65"/>
  <c r="A146" i="8"/>
  <c r="A152" i="60"/>
  <c r="A137" i="460"/>
  <c r="A118" i="60"/>
  <c r="A280" i="9"/>
  <c r="A185" i="60"/>
  <c r="A219" i="65"/>
  <c r="A258" i="65"/>
  <c r="A213" i="65"/>
  <c r="A281" i="65"/>
  <c r="A295" i="60"/>
  <c r="A179" i="6"/>
  <c r="A272" i="460"/>
  <c r="A189" i="460"/>
  <c r="A155" i="65"/>
  <c r="A220" i="6"/>
  <c r="A260" i="8"/>
  <c r="A218" i="9"/>
  <c r="A294" i="460"/>
  <c r="A136" i="6"/>
  <c r="A230" i="60"/>
  <c r="A212" i="65"/>
  <c r="D329" i="2"/>
  <c r="D330" i="2"/>
  <c r="A299" i="60"/>
  <c r="A299" i="61"/>
  <c r="A309" i="65"/>
  <c r="A299" i="6"/>
  <c r="A311" i="9"/>
  <c r="A299" i="8"/>
  <c r="A301" i="8"/>
  <c r="A299" i="9"/>
  <c r="A299" i="460"/>
  <c r="D321" i="2"/>
  <c r="M353" i="65"/>
  <c r="L353" i="65"/>
  <c r="H353" i="65"/>
  <c r="N353" i="65"/>
  <c r="K353" i="65"/>
  <c r="J353" i="65"/>
  <c r="I353" i="65"/>
  <c r="G353" i="65"/>
  <c r="J357" i="65"/>
  <c r="I357" i="65"/>
  <c r="L357" i="65"/>
  <c r="M357" i="65"/>
  <c r="N357" i="65"/>
  <c r="H357" i="65"/>
  <c r="G357" i="65"/>
  <c r="K357" i="65"/>
  <c r="H354" i="65"/>
  <c r="G354" i="65"/>
  <c r="K354" i="65"/>
  <c r="J354" i="65"/>
  <c r="I354" i="65"/>
  <c r="N354" i="65"/>
  <c r="M354" i="65"/>
  <c r="L354" i="65"/>
  <c r="L355" i="65"/>
  <c r="J355" i="65"/>
  <c r="I355" i="65"/>
  <c r="M355" i="65"/>
  <c r="G355" i="65"/>
  <c r="K355" i="65"/>
  <c r="H355" i="65"/>
  <c r="N355" i="65"/>
  <c r="A311" i="61"/>
  <c r="A272" i="9"/>
  <c r="A185" i="61"/>
  <c r="A152" i="61"/>
  <c r="A156" i="60"/>
  <c r="A227" i="6"/>
  <c r="A137" i="65"/>
  <c r="A182" i="6"/>
  <c r="A280" i="65"/>
  <c r="A281" i="8"/>
  <c r="A146" i="9"/>
  <c r="A179" i="9"/>
  <c r="A258" i="8"/>
  <c r="A220" i="8"/>
  <c r="A295" i="9"/>
  <c r="A281" i="6"/>
  <c r="A179" i="60"/>
  <c r="A280" i="60"/>
  <c r="A281" i="9"/>
  <c r="A272" i="65"/>
  <c r="A146" i="61"/>
  <c r="A295" i="460"/>
  <c r="A311" i="65"/>
  <c r="A258" i="9"/>
  <c r="A137" i="8"/>
  <c r="A156" i="61"/>
  <c r="A185" i="65"/>
  <c r="A213" i="6"/>
  <c r="A179" i="61"/>
  <c r="A219" i="8"/>
  <c r="A227" i="9"/>
  <c r="A118" i="65"/>
  <c r="A152" i="65"/>
  <c r="A220" i="60"/>
  <c r="A301" i="65"/>
  <c r="A182" i="60"/>
  <c r="A280" i="61"/>
  <c r="A213" i="8"/>
  <c r="A281" i="60"/>
  <c r="A146" i="460"/>
  <c r="A295" i="65"/>
  <c r="A258" i="60"/>
  <c r="A137" i="6"/>
  <c r="A156" i="9"/>
  <c r="A213" i="61"/>
  <c r="A179" i="460"/>
  <c r="A219" i="9"/>
  <c r="A227" i="60"/>
  <c r="A189" i="8"/>
  <c r="A220" i="61"/>
  <c r="A301" i="60"/>
  <c r="A182" i="460"/>
  <c r="A280" i="460"/>
  <c r="A230" i="8"/>
  <c r="A311" i="460"/>
  <c r="A156" i="8"/>
  <c r="A227" i="8"/>
  <c r="A152" i="460"/>
  <c r="A281" i="61"/>
  <c r="A155" i="9"/>
  <c r="A272" i="6"/>
  <c r="A146" i="65"/>
  <c r="A311" i="6"/>
  <c r="A258" i="61"/>
  <c r="A137" i="60"/>
  <c r="A156" i="460"/>
  <c r="A185" i="8"/>
  <c r="A213" i="9"/>
  <c r="A139" i="9"/>
  <c r="A179" i="65"/>
  <c r="A219" i="460"/>
  <c r="A227" i="460"/>
  <c r="A189" i="9"/>
  <c r="A118" i="6"/>
  <c r="A152" i="6"/>
  <c r="A220" i="460"/>
  <c r="A301" i="61"/>
  <c r="A182" i="65"/>
  <c r="A230" i="6"/>
  <c r="A146" i="60"/>
  <c r="A295" i="61"/>
  <c r="A258" i="6"/>
  <c r="A185" i="460"/>
  <c r="A118" i="460"/>
  <c r="A182" i="61"/>
  <c r="A281" i="460"/>
  <c r="A272" i="8"/>
  <c r="A295" i="6"/>
  <c r="A311" i="8"/>
  <c r="A258" i="460"/>
  <c r="A137" i="9"/>
  <c r="A156" i="65"/>
  <c r="A185" i="6"/>
  <c r="A213" i="60"/>
  <c r="A219" i="60"/>
  <c r="A227" i="61"/>
  <c r="A118" i="8"/>
  <c r="A152" i="8"/>
  <c r="A220" i="65"/>
  <c r="A260" i="6"/>
  <c r="A301" i="460"/>
  <c r="A280" i="8"/>
  <c r="A230" i="9"/>
  <c r="A272" i="61"/>
  <c r="A272" i="60"/>
  <c r="A146" i="6"/>
  <c r="A295" i="8"/>
  <c r="A311" i="60"/>
  <c r="A137" i="61"/>
  <c r="A185" i="9"/>
  <c r="A213" i="460"/>
  <c r="A179" i="8"/>
  <c r="A219" i="61"/>
  <c r="A118" i="9"/>
  <c r="A152" i="9"/>
  <c r="A280" i="6"/>
  <c r="A230" i="460"/>
  <c r="A219" i="6"/>
  <c r="A220" i="9"/>
  <c r="A284" i="9"/>
  <c r="A135" i="61"/>
  <c r="A263" i="9"/>
  <c r="A264" i="9"/>
  <c r="A282" i="460"/>
  <c r="A130" i="6"/>
  <c r="A202" i="65"/>
  <c r="A300" i="60"/>
  <c r="A212" i="9"/>
  <c r="A309" i="8"/>
  <c r="A74" i="60"/>
  <c r="A242" i="460"/>
  <c r="A235" i="460"/>
  <c r="A283" i="460"/>
  <c r="A321" i="6"/>
  <c r="A321" i="65"/>
  <c r="A321" i="8"/>
  <c r="A321" i="9"/>
  <c r="A181" i="61"/>
  <c r="A285" i="9"/>
  <c r="A274" i="9"/>
  <c r="A197" i="9"/>
  <c r="A192" i="9"/>
  <c r="A241" i="460"/>
  <c r="A225" i="6"/>
  <c r="A331" i="6"/>
  <c r="A331" i="8"/>
  <c r="A331" i="9"/>
  <c r="A205" i="61"/>
  <c r="A271" i="9"/>
  <c r="A66" i="61"/>
  <c r="A161" i="8"/>
  <c r="A155" i="60"/>
  <c r="A325" i="6"/>
  <c r="A325" i="9"/>
  <c r="A325" i="8"/>
  <c r="A135" i="460"/>
  <c r="A255" i="60"/>
  <c r="A263" i="61"/>
  <c r="A264" i="61"/>
  <c r="A282" i="65"/>
  <c r="A130" i="8"/>
  <c r="A300" i="61"/>
  <c r="A139" i="6"/>
  <c r="A168" i="6"/>
  <c r="A212" i="61"/>
  <c r="A82" i="60"/>
  <c r="A138" i="8"/>
  <c r="A250" i="61"/>
  <c r="A333" i="6"/>
  <c r="A333" i="8"/>
  <c r="A333" i="9"/>
  <c r="A255" i="460"/>
  <c r="A264" i="65"/>
  <c r="A282" i="6"/>
  <c r="A130" i="60"/>
  <c r="A300" i="65"/>
  <c r="A284" i="8"/>
  <c r="A177" i="460"/>
  <c r="A139" i="61"/>
  <c r="A168" i="460"/>
  <c r="A212" i="460"/>
  <c r="A82" i="65"/>
  <c r="A329" i="6"/>
  <c r="A329" i="9"/>
  <c r="A329" i="8"/>
  <c r="A327" i="6"/>
  <c r="A327" i="8"/>
  <c r="A327" i="9"/>
  <c r="A292" i="60"/>
  <c r="A188" i="9"/>
  <c r="A335" i="6"/>
  <c r="A335" i="9"/>
  <c r="A335" i="8"/>
  <c r="A135" i="8"/>
  <c r="A255" i="65"/>
  <c r="A282" i="8"/>
  <c r="A130" i="61"/>
  <c r="A202" i="9"/>
  <c r="A284" i="6"/>
  <c r="A195" i="6"/>
  <c r="A82" i="460"/>
  <c r="A328" i="6"/>
  <c r="A328" i="8"/>
  <c r="A328" i="9"/>
  <c r="A336" i="8"/>
  <c r="A336" i="9"/>
  <c r="A336" i="6"/>
  <c r="A275" i="61"/>
  <c r="A135" i="65"/>
  <c r="A263" i="8"/>
  <c r="A264" i="6"/>
  <c r="A282" i="60"/>
  <c r="A202" i="61"/>
  <c r="A300" i="8"/>
  <c r="A284" i="60"/>
  <c r="A195" i="8"/>
  <c r="A211" i="6"/>
  <c r="A291" i="9"/>
  <c r="A132" i="8"/>
  <c r="A204" i="65"/>
  <c r="A244" i="9"/>
  <c r="A262" i="460"/>
  <c r="A330" i="6"/>
  <c r="A330" i="8"/>
  <c r="A330" i="9"/>
  <c r="A102" i="61"/>
  <c r="A286" i="8"/>
  <c r="A135" i="9"/>
  <c r="A255" i="8"/>
  <c r="A263" i="6"/>
  <c r="A264" i="8"/>
  <c r="A282" i="9"/>
  <c r="A130" i="65"/>
  <c r="A202" i="60"/>
  <c r="A300" i="6"/>
  <c r="A284" i="61"/>
  <c r="A143" i="60"/>
  <c r="A195" i="9"/>
  <c r="A211" i="460"/>
  <c r="A196" i="460"/>
  <c r="A212" i="6"/>
  <c r="A244" i="65"/>
  <c r="A181" i="6"/>
  <c r="A82" i="6"/>
  <c r="A269" i="460"/>
  <c r="A326" i="6"/>
  <c r="A326" i="8"/>
  <c r="A326" i="9"/>
  <c r="A218" i="60"/>
  <c r="A294" i="6"/>
  <c r="A178" i="61"/>
  <c r="A199" i="65"/>
  <c r="A191" i="9"/>
  <c r="A147" i="460"/>
  <c r="A332" i="6"/>
  <c r="A332" i="9"/>
  <c r="A332" i="8"/>
  <c r="A334" i="6"/>
  <c r="A334" i="8"/>
  <c r="A334" i="9"/>
  <c r="A135" i="60"/>
  <c r="A255" i="6"/>
  <c r="A263" i="60"/>
  <c r="A264" i="60"/>
  <c r="A282" i="61"/>
  <c r="A202" i="460"/>
  <c r="A300" i="9"/>
  <c r="A284" i="460"/>
  <c r="A143" i="9"/>
  <c r="A195" i="61"/>
  <c r="A212" i="8"/>
  <c r="A82" i="8"/>
  <c r="A190" i="6"/>
  <c r="A322" i="6"/>
  <c r="A322" i="8"/>
  <c r="A322" i="9"/>
  <c r="A324" i="6"/>
  <c r="A324" i="8"/>
  <c r="A324" i="9"/>
  <c r="A298" i="65"/>
  <c r="A323" i="6"/>
  <c r="A323" i="8"/>
  <c r="A323" i="9"/>
  <c r="A88" i="8"/>
  <c r="D173" i="8"/>
  <c r="D30" i="63"/>
  <c r="D197" i="8"/>
  <c r="A342" i="8"/>
  <c r="A343" i="9"/>
  <c r="D322" i="2"/>
  <c r="A76" i="8"/>
  <c r="A76" i="60"/>
  <c r="A76" i="460"/>
  <c r="A76" i="6"/>
  <c r="A76" i="65"/>
  <c r="A102" i="460"/>
  <c r="K19" i="68"/>
  <c r="K10" i="68" s="1"/>
  <c r="C33" i="68" s="1"/>
  <c r="M45" i="68" s="1"/>
  <c r="A102" i="65"/>
  <c r="A151" i="60"/>
  <c r="A271" i="8"/>
  <c r="A271" i="460"/>
  <c r="A155" i="61"/>
  <c r="A192" i="61"/>
  <c r="A197" i="60"/>
  <c r="A273" i="60"/>
  <c r="A274" i="6"/>
  <c r="A187" i="60"/>
  <c r="A285" i="60"/>
  <c r="A196" i="65"/>
  <c r="A161" i="65"/>
  <c r="A151" i="460"/>
  <c r="A271" i="6"/>
  <c r="A271" i="65"/>
  <c r="A155" i="6"/>
  <c r="A155" i="460"/>
  <c r="A192" i="6"/>
  <c r="A192" i="460"/>
  <c r="A197" i="8"/>
  <c r="A197" i="65"/>
  <c r="A225" i="9"/>
  <c r="A273" i="61"/>
  <c r="A187" i="460"/>
  <c r="A285" i="460"/>
  <c r="A205" i="9"/>
  <c r="A214" i="460"/>
  <c r="A66" i="6"/>
  <c r="A66" i="9"/>
  <c r="A214" i="61"/>
  <c r="A151" i="8"/>
  <c r="A155" i="8"/>
  <c r="A197" i="6"/>
  <c r="A225" i="61"/>
  <c r="A241" i="9"/>
  <c r="A273" i="6"/>
  <c r="A273" i="65"/>
  <c r="A283" i="9"/>
  <c r="A205" i="460"/>
  <c r="A293" i="6"/>
  <c r="A214" i="60"/>
  <c r="A66" i="60"/>
  <c r="A235" i="6"/>
  <c r="A197" i="460"/>
  <c r="A242" i="60"/>
  <c r="A225" i="460"/>
  <c r="A241" i="60"/>
  <c r="A283" i="60"/>
  <c r="A274" i="65"/>
  <c r="A292" i="9"/>
  <c r="A161" i="6"/>
  <c r="A66" i="460"/>
  <c r="A151" i="9"/>
  <c r="A271" i="61"/>
  <c r="A192" i="60"/>
  <c r="A242" i="61"/>
  <c r="A225" i="8"/>
  <c r="A225" i="65"/>
  <c r="A241" i="61"/>
  <c r="A283" i="61"/>
  <c r="A292" i="61"/>
  <c r="A242" i="9"/>
  <c r="D30" i="6"/>
  <c r="D322" i="6" s="1"/>
  <c r="A242" i="8"/>
  <c r="A241" i="8"/>
  <c r="A283" i="8"/>
  <c r="A74" i="460"/>
  <c r="A102" i="60"/>
  <c r="D47" i="8"/>
  <c r="F47" i="8" s="1"/>
  <c r="D57" i="6"/>
  <c r="D324" i="6" s="1"/>
  <c r="D50" i="8"/>
  <c r="F50" i="8" s="1"/>
  <c r="F50" i="6"/>
  <c r="D49" i="8"/>
  <c r="F49" i="8" s="1"/>
  <c r="F49" i="6"/>
  <c r="D48" i="8"/>
  <c r="F48" i="8" s="1"/>
  <c r="F48" i="6"/>
  <c r="A250" i="460"/>
  <c r="A276" i="60"/>
  <c r="A190" i="460"/>
  <c r="A74" i="8"/>
  <c r="A74" i="6"/>
  <c r="A142" i="9"/>
  <c r="A142" i="61"/>
  <c r="A119" i="460"/>
  <c r="A119" i="8"/>
  <c r="A149" i="8"/>
  <c r="A218" i="460"/>
  <c r="A178" i="60"/>
  <c r="A74" i="65"/>
  <c r="A260" i="60"/>
  <c r="A260" i="9"/>
  <c r="A260" i="61"/>
  <c r="A254" i="60"/>
  <c r="A206" i="9"/>
  <c r="A206" i="65"/>
  <c r="A131" i="9"/>
  <c r="A131" i="60"/>
  <c r="A128" i="61"/>
  <c r="A128" i="60"/>
  <c r="A191" i="8"/>
  <c r="A136" i="61"/>
  <c r="A218" i="65"/>
  <c r="A291" i="61"/>
  <c r="A291" i="65"/>
  <c r="A291" i="8"/>
  <c r="A291" i="460"/>
  <c r="A291" i="6"/>
  <c r="A291" i="60"/>
  <c r="A235" i="65"/>
  <c r="A235" i="8"/>
  <c r="A235" i="9"/>
  <c r="A196" i="60"/>
  <c r="A196" i="61"/>
  <c r="A196" i="9"/>
  <c r="A214" i="65"/>
  <c r="A214" i="9"/>
  <c r="A214" i="6"/>
  <c r="A293" i="61"/>
  <c r="A293" i="65"/>
  <c r="A293" i="8"/>
  <c r="A293" i="460"/>
  <c r="A293" i="60"/>
  <c r="A187" i="61"/>
  <c r="A187" i="8"/>
  <c r="A187" i="9"/>
  <c r="A187" i="65"/>
  <c r="A187" i="6"/>
  <c r="A181" i="9"/>
  <c r="A181" i="65"/>
  <c r="A181" i="8"/>
  <c r="A181" i="460"/>
  <c r="A181" i="60"/>
  <c r="A285" i="61"/>
  <c r="A285" i="6"/>
  <c r="A285" i="8"/>
  <c r="A285" i="65"/>
  <c r="A274" i="61"/>
  <c r="A274" i="8"/>
  <c r="A274" i="460"/>
  <c r="A274" i="60"/>
  <c r="A205" i="60"/>
  <c r="A205" i="6"/>
  <c r="A205" i="65"/>
  <c r="A205" i="8"/>
  <c r="A66" i="65"/>
  <c r="A66" i="8"/>
  <c r="A161" i="61"/>
  <c r="A161" i="60"/>
  <c r="A161" i="9"/>
  <c r="A292" i="460"/>
  <c r="A292" i="6"/>
  <c r="A292" i="65"/>
  <c r="A292" i="8"/>
  <c r="A188" i="460"/>
  <c r="A188" i="65"/>
  <c r="A188" i="8"/>
  <c r="A188" i="61"/>
  <c r="A188" i="6"/>
  <c r="A188" i="60"/>
  <c r="D51" i="8"/>
  <c r="F51" i="8" s="1"/>
  <c r="F51" i="6"/>
  <c r="D55" i="8"/>
  <c r="F55" i="8" s="1"/>
  <c r="F55" i="6"/>
  <c r="A136" i="460"/>
  <c r="A251" i="61"/>
  <c r="A251" i="60"/>
  <c r="A251" i="460"/>
  <c r="A166" i="460"/>
  <c r="A166" i="60"/>
  <c r="A167" i="60"/>
  <c r="A167" i="65"/>
  <c r="A167" i="61"/>
  <c r="A167" i="6"/>
  <c r="A167" i="460"/>
  <c r="A203" i="65"/>
  <c r="A203" i="6"/>
  <c r="A203" i="9"/>
  <c r="A253" i="61"/>
  <c r="A253" i="60"/>
  <c r="A253" i="9"/>
  <c r="A171" i="61"/>
  <c r="A171" i="60"/>
  <c r="A259" i="9"/>
  <c r="A259" i="460"/>
  <c r="A113" i="460"/>
  <c r="A113" i="8"/>
  <c r="A113" i="9"/>
  <c r="A113" i="65"/>
  <c r="A113" i="6"/>
  <c r="A198" i="60"/>
  <c r="A198" i="65"/>
  <c r="A198" i="8"/>
  <c r="A198" i="460"/>
  <c r="A198" i="61"/>
  <c r="A191" i="61"/>
  <c r="A269" i="61"/>
  <c r="A196" i="6"/>
  <c r="A260" i="460"/>
  <c r="A253" i="8"/>
  <c r="A88" i="9"/>
  <c r="A88" i="65"/>
  <c r="D53" i="8"/>
  <c r="F53" i="8" s="1"/>
  <c r="F53" i="6"/>
  <c r="D56" i="8"/>
  <c r="F56" i="8" s="1"/>
  <c r="F56" i="6"/>
  <c r="D54" i="8"/>
  <c r="F54" i="8" s="1"/>
  <c r="F54" i="6"/>
  <c r="D52" i="8"/>
  <c r="F52" i="8" s="1"/>
  <c r="F52" i="6"/>
  <c r="A191" i="460"/>
  <c r="A294" i="8"/>
  <c r="A250" i="8"/>
  <c r="A235" i="60"/>
  <c r="A251" i="9"/>
  <c r="A260" i="65"/>
  <c r="A293" i="9"/>
  <c r="A294" i="9"/>
  <c r="A218" i="8"/>
  <c r="A166" i="6"/>
  <c r="A235" i="61"/>
  <c r="A251" i="65"/>
  <c r="A196" i="8"/>
  <c r="A253" i="6"/>
  <c r="A214" i="8"/>
  <c r="A182" i="9"/>
  <c r="A102" i="9"/>
  <c r="A47" i="281"/>
  <c r="A49" i="281" s="1"/>
  <c r="A50" i="281" s="1"/>
  <c r="A51" i="281" s="1"/>
  <c r="A52" i="281" s="1"/>
  <c r="A53" i="281" s="1"/>
  <c r="A55" i="281" s="1"/>
  <c r="A56" i="281" s="1"/>
  <c r="A57" i="281" s="1"/>
  <c r="A58" i="281" s="1"/>
  <c r="A59" i="281" s="1"/>
  <c r="A61" i="281" s="1"/>
  <c r="A62" i="281" s="1"/>
  <c r="A63" i="281" s="1"/>
  <c r="A64" i="281" s="1"/>
  <c r="A65" i="281" s="1"/>
  <c r="A102" i="8"/>
  <c r="A89" i="9"/>
  <c r="A89" i="8"/>
  <c r="A89" i="460"/>
  <c r="A89" i="6"/>
  <c r="A89" i="60"/>
  <c r="A89" i="65"/>
  <c r="A89" i="61"/>
  <c r="A73" i="460"/>
  <c r="A73" i="6"/>
  <c r="A73" i="65"/>
  <c r="A73" i="8"/>
  <c r="A73" i="60"/>
  <c r="A73" i="61"/>
  <c r="A73" i="9"/>
  <c r="A142" i="8"/>
  <c r="A142" i="6"/>
  <c r="A142" i="460"/>
  <c r="A142" i="60"/>
  <c r="A269" i="9"/>
  <c r="A269" i="65"/>
  <c r="A269" i="8"/>
  <c r="A269" i="60"/>
  <c r="A160" i="65"/>
  <c r="A160" i="6"/>
  <c r="A160" i="61"/>
  <c r="A160" i="8"/>
  <c r="A160" i="60"/>
  <c r="A160" i="9"/>
  <c r="A119" i="6"/>
  <c r="A119" i="65"/>
  <c r="A119" i="9"/>
  <c r="A119" i="60"/>
  <c r="A149" i="65"/>
  <c r="A149" i="6"/>
  <c r="A149" i="60"/>
  <c r="A149" i="61"/>
  <c r="A193" i="65"/>
  <c r="A193" i="6"/>
  <c r="A193" i="460"/>
  <c r="A193" i="8"/>
  <c r="A193" i="61"/>
  <c r="A193" i="60"/>
  <c r="A193" i="9"/>
  <c r="A296" i="65"/>
  <c r="A296" i="6"/>
  <c r="A296" i="460"/>
  <c r="A296" i="8"/>
  <c r="A296" i="61"/>
  <c r="A296" i="9"/>
  <c r="A296" i="60"/>
  <c r="A223" i="65"/>
  <c r="A223" i="6"/>
  <c r="A223" i="61"/>
  <c r="A223" i="8"/>
  <c r="A223" i="460"/>
  <c r="A223" i="60"/>
  <c r="A223" i="9"/>
  <c r="A178" i="9"/>
  <c r="A178" i="65"/>
  <c r="A178" i="460"/>
  <c r="A178" i="6"/>
  <c r="A101" i="65"/>
  <c r="A101" i="6"/>
  <c r="A101" i="60"/>
  <c r="A101" i="9"/>
  <c r="A101" i="460"/>
  <c r="A101" i="61"/>
  <c r="A101" i="8"/>
  <c r="A267" i="61"/>
  <c r="A267" i="60"/>
  <c r="A267" i="9"/>
  <c r="A267" i="8"/>
  <c r="A267" i="6"/>
  <c r="A267" i="65"/>
  <c r="A267" i="460"/>
  <c r="A100" i="8"/>
  <c r="A100" i="460"/>
  <c r="A100" i="65"/>
  <c r="A100" i="6"/>
  <c r="A100" i="60"/>
  <c r="A100" i="61"/>
  <c r="A100" i="9"/>
  <c r="A306" i="9"/>
  <c r="A306" i="65"/>
  <c r="A306" i="8"/>
  <c r="A306" i="460"/>
  <c r="A306" i="6"/>
  <c r="A306" i="61"/>
  <c r="A306" i="60"/>
  <c r="A147" i="8"/>
  <c r="A147" i="9"/>
  <c r="A147" i="65"/>
  <c r="A147" i="61"/>
  <c r="A147" i="60"/>
  <c r="A103" i="6"/>
  <c r="A103" i="460"/>
  <c r="A103" i="8"/>
  <c r="A103" i="65"/>
  <c r="A103" i="61"/>
  <c r="A103" i="9"/>
  <c r="A103" i="60"/>
  <c r="A191" i="60"/>
  <c r="A199" i="9"/>
  <c r="A250" i="6"/>
  <c r="A136" i="8"/>
  <c r="A136" i="65"/>
  <c r="A218" i="6"/>
  <c r="A275" i="60"/>
  <c r="A149" i="9"/>
  <c r="A286" i="61"/>
  <c r="A142" i="65"/>
  <c r="A190" i="65"/>
  <c r="A190" i="8"/>
  <c r="A190" i="61"/>
  <c r="A190" i="60"/>
  <c r="A190" i="9"/>
  <c r="A236" i="65"/>
  <c r="A236" i="8"/>
  <c r="A236" i="60"/>
  <c r="A236" i="6"/>
  <c r="A236" i="61"/>
  <c r="A236" i="9"/>
  <c r="A276" i="65"/>
  <c r="A276" i="8"/>
  <c r="A276" i="460"/>
  <c r="A276" i="6"/>
  <c r="A276" i="61"/>
  <c r="A276" i="9"/>
  <c r="A254" i="460"/>
  <c r="A254" i="6"/>
  <c r="A254" i="61"/>
  <c r="A254" i="8"/>
  <c r="A254" i="9"/>
  <c r="A254" i="65"/>
  <c r="A106" i="9"/>
  <c r="A106" i="8"/>
  <c r="A106" i="65"/>
  <c r="A106" i="460"/>
  <c r="A106" i="6"/>
  <c r="A106" i="60"/>
  <c r="A106" i="61"/>
  <c r="A174" i="65"/>
  <c r="A174" i="6"/>
  <c r="A174" i="460"/>
  <c r="A174" i="60"/>
  <c r="A174" i="61"/>
  <c r="A174" i="9"/>
  <c r="A298" i="60"/>
  <c r="A298" i="460"/>
  <c r="A298" i="8"/>
  <c r="A86" i="9"/>
  <c r="A86" i="8"/>
  <c r="A86" i="60"/>
  <c r="A86" i="65"/>
  <c r="A86" i="460"/>
  <c r="A86" i="61"/>
  <c r="A86" i="6"/>
  <c r="A206" i="460"/>
  <c r="A206" i="61"/>
  <c r="A206" i="60"/>
  <c r="A206" i="6"/>
  <c r="A124" i="9"/>
  <c r="A124" i="65"/>
  <c r="A124" i="8"/>
  <c r="A124" i="460"/>
  <c r="A124" i="6"/>
  <c r="A124" i="61"/>
  <c r="A124" i="60"/>
  <c r="A131" i="65"/>
  <c r="A131" i="460"/>
  <c r="A131" i="6"/>
  <c r="A131" i="61"/>
  <c r="A140" i="8"/>
  <c r="A140" i="65"/>
  <c r="A140" i="460"/>
  <c r="A140" i="61"/>
  <c r="A140" i="6"/>
  <c r="A140" i="60"/>
  <c r="A140" i="9"/>
  <c r="A77" i="65"/>
  <c r="A77" i="6"/>
  <c r="A77" i="9"/>
  <c r="A77" i="460"/>
  <c r="A77" i="60"/>
  <c r="A77" i="61"/>
  <c r="A77" i="8"/>
  <c r="A128" i="9"/>
  <c r="A128" i="65"/>
  <c r="A128" i="6"/>
  <c r="A128" i="460"/>
  <c r="A128" i="8"/>
  <c r="A111" i="460"/>
  <c r="A111" i="60"/>
  <c r="A111" i="9"/>
  <c r="A111" i="8"/>
  <c r="A111" i="61"/>
  <c r="A111" i="6"/>
  <c r="A111" i="65"/>
  <c r="A108" i="65"/>
  <c r="A108" i="460"/>
  <c r="A108" i="60"/>
  <c r="A108" i="9"/>
  <c r="A108" i="61"/>
  <c r="A108" i="6"/>
  <c r="A108" i="8"/>
  <c r="A239" i="60"/>
  <c r="A239" i="61"/>
  <c r="A239" i="9"/>
  <c r="A239" i="6"/>
  <c r="A239" i="8"/>
  <c r="A239" i="65"/>
  <c r="A239" i="460"/>
  <c r="A304" i="61"/>
  <c r="A304" i="60"/>
  <c r="A304" i="9"/>
  <c r="A304" i="460"/>
  <c r="A304" i="6"/>
  <c r="A304" i="65"/>
  <c r="A304" i="8"/>
  <c r="A143" i="61"/>
  <c r="A143" i="65"/>
  <c r="A143" i="8"/>
  <c r="A143" i="460"/>
  <c r="A143" i="6"/>
  <c r="A199" i="60"/>
  <c r="A294" i="61"/>
  <c r="A250" i="9"/>
  <c r="A136" i="9"/>
  <c r="A149" i="460"/>
  <c r="A191" i="6"/>
  <c r="A191" i="65"/>
  <c r="A199" i="61"/>
  <c r="A294" i="65"/>
  <c r="A218" i="61"/>
  <c r="A147" i="6"/>
  <c r="A211" i="9"/>
  <c r="A211" i="65"/>
  <c r="A211" i="8"/>
  <c r="A211" i="61"/>
  <c r="A211" i="60"/>
  <c r="A275" i="9"/>
  <c r="A275" i="65"/>
  <c r="A275" i="8"/>
  <c r="A275" i="460"/>
  <c r="A275" i="6"/>
  <c r="A92" i="60"/>
  <c r="A92" i="9"/>
  <c r="A92" i="6"/>
  <c r="A92" i="8"/>
  <c r="A92" i="460"/>
  <c r="A92" i="61"/>
  <c r="A92" i="65"/>
  <c r="A286" i="460"/>
  <c r="A286" i="6"/>
  <c r="A286" i="60"/>
  <c r="A286" i="9"/>
  <c r="A309" i="460"/>
  <c r="A309" i="61"/>
  <c r="A309" i="60"/>
  <c r="A127" i="8"/>
  <c r="A127" i="65"/>
  <c r="A127" i="61"/>
  <c r="A127" i="6"/>
  <c r="A127" i="60"/>
  <c r="A104" i="65"/>
  <c r="A104" i="460"/>
  <c r="A104" i="6"/>
  <c r="A104" i="60"/>
  <c r="A104" i="61"/>
  <c r="A104" i="9"/>
  <c r="A104" i="8"/>
  <c r="A279" i="8"/>
  <c r="A279" i="65"/>
  <c r="A279" i="460"/>
  <c r="A279" i="60"/>
  <c r="A279" i="9"/>
  <c r="A139" i="460"/>
  <c r="A139" i="60"/>
  <c r="A139" i="8"/>
  <c r="A244" i="460"/>
  <c r="A244" i="6"/>
  <c r="A244" i="60"/>
  <c r="A244" i="61"/>
  <c r="A228" i="65"/>
  <c r="A228" i="8"/>
  <c r="A228" i="460"/>
  <c r="A228" i="6"/>
  <c r="A228" i="9"/>
  <c r="A228" i="61"/>
  <c r="A168" i="60"/>
  <c r="A168" i="9"/>
  <c r="A177" i="8"/>
  <c r="A177" i="65"/>
  <c r="A177" i="6"/>
  <c r="A177" i="61"/>
  <c r="A177" i="60"/>
  <c r="A79" i="6"/>
  <c r="A79" i="60"/>
  <c r="A79" i="65"/>
  <c r="A79" i="8"/>
  <c r="A79" i="460"/>
  <c r="A79" i="9"/>
  <c r="A79" i="61"/>
  <c r="A105" i="61"/>
  <c r="A105" i="9"/>
  <c r="A105" i="60"/>
  <c r="A105" i="8"/>
  <c r="A105" i="6"/>
  <c r="A105" i="460"/>
  <c r="A105" i="65"/>
  <c r="A195" i="460"/>
  <c r="A195" i="60"/>
  <c r="A81" i="8"/>
  <c r="A81" i="60"/>
  <c r="A81" i="9"/>
  <c r="A81" i="65"/>
  <c r="A81" i="6"/>
  <c r="A81" i="460"/>
  <c r="A81" i="61"/>
  <c r="A94" i="460"/>
  <c r="A94" i="9"/>
  <c r="A94" i="8"/>
  <c r="A94" i="6"/>
  <c r="A94" i="65"/>
  <c r="A94" i="61"/>
  <c r="A94" i="60"/>
  <c r="A342" i="6"/>
  <c r="A189" i="65"/>
  <c r="A189" i="6"/>
  <c r="A189" i="61"/>
  <c r="A189" i="60"/>
  <c r="A199" i="8"/>
  <c r="A199" i="460"/>
  <c r="A294" i="60"/>
  <c r="A250" i="60"/>
  <c r="A136" i="60"/>
  <c r="A160" i="460"/>
  <c r="A279" i="61"/>
  <c r="A119" i="61"/>
  <c r="A309" i="6"/>
  <c r="A199" i="6"/>
  <c r="A178" i="8"/>
  <c r="A168" i="8"/>
  <c r="A269" i="6"/>
  <c r="A127" i="9"/>
  <c r="A244" i="8"/>
  <c r="A309" i="9"/>
  <c r="A74" i="9"/>
  <c r="A313" i="61"/>
  <c r="A313" i="60"/>
  <c r="A313" i="9"/>
  <c r="A313" i="65"/>
  <c r="A313" i="6"/>
  <c r="A313" i="460"/>
  <c r="A313" i="8"/>
  <c r="A87" i="460"/>
  <c r="A87" i="8"/>
  <c r="A87" i="65"/>
  <c r="A87" i="6"/>
  <c r="A87" i="61"/>
  <c r="A87" i="60"/>
  <c r="A87" i="9"/>
  <c r="A68" i="61"/>
  <c r="A68" i="60"/>
  <c r="A68" i="9"/>
  <c r="A68" i="8"/>
  <c r="A68" i="65"/>
  <c r="A68" i="460"/>
  <c r="A68" i="6"/>
  <c r="A78" i="9"/>
  <c r="A78" i="8"/>
  <c r="A78" i="460"/>
  <c r="A78" i="6"/>
  <c r="A78" i="61"/>
  <c r="A78" i="65"/>
  <c r="A78" i="60"/>
  <c r="A90" i="9"/>
  <c r="A90" i="460"/>
  <c r="A90" i="6"/>
  <c r="A90" i="65"/>
  <c r="A90" i="8"/>
  <c r="A90" i="61"/>
  <c r="A90" i="60"/>
  <c r="A314" i="65"/>
  <c r="A314" i="6"/>
  <c r="A314" i="460"/>
  <c r="A314" i="8"/>
  <c r="A314" i="9"/>
  <c r="A314" i="61"/>
  <c r="A314" i="60"/>
  <c r="A91" i="460"/>
  <c r="A91" i="65"/>
  <c r="A91" i="8"/>
  <c r="A91" i="61"/>
  <c r="A91" i="6"/>
  <c r="A91" i="9"/>
  <c r="A91" i="60"/>
  <c r="A316" i="6"/>
  <c r="A316" i="65"/>
  <c r="A316" i="8"/>
  <c r="A316" i="60"/>
  <c r="A316" i="460"/>
  <c r="A316" i="61"/>
  <c r="A316" i="9"/>
  <c r="A93" i="8"/>
  <c r="A93" i="65"/>
  <c r="A93" i="6"/>
  <c r="A93" i="61"/>
  <c r="A93" i="460"/>
  <c r="A93" i="9"/>
  <c r="A93" i="60"/>
  <c r="A72" i="460"/>
  <c r="A72" i="6"/>
  <c r="A72" i="65"/>
  <c r="A72" i="8"/>
  <c r="A72" i="9"/>
  <c r="A72" i="61"/>
  <c r="A72" i="60"/>
  <c r="A315" i="60"/>
  <c r="A315" i="460"/>
  <c r="A315" i="8"/>
  <c r="A315" i="61"/>
  <c r="A315" i="9"/>
  <c r="A315" i="65"/>
  <c r="A315" i="6"/>
  <c r="A107" i="460"/>
  <c r="A107" i="65"/>
  <c r="A107" i="6"/>
  <c r="A107" i="8"/>
  <c r="A107" i="60"/>
  <c r="A107" i="9"/>
  <c r="A107" i="61"/>
  <c r="A74" i="61"/>
  <c r="A289" i="65"/>
  <c r="A289" i="6"/>
  <c r="A289" i="61"/>
  <c r="A289" i="60"/>
  <c r="A289" i="9"/>
  <c r="A289" i="8"/>
  <c r="A289" i="460"/>
  <c r="A70" i="9"/>
  <c r="A70" i="60"/>
  <c r="A70" i="61"/>
  <c r="A70" i="8"/>
  <c r="A70" i="65"/>
  <c r="A70" i="6"/>
  <c r="A70" i="460"/>
  <c r="A232" i="65"/>
  <c r="A232" i="6"/>
  <c r="A232" i="460"/>
  <c r="A232" i="61"/>
  <c r="A232" i="9"/>
  <c r="A232" i="60"/>
  <c r="A232" i="8"/>
  <c r="A71" i="9"/>
  <c r="A71" i="8"/>
  <c r="A71" i="460"/>
  <c r="A71" i="6"/>
  <c r="A71" i="61"/>
  <c r="A71" i="65"/>
  <c r="A71" i="60"/>
  <c r="A287" i="6"/>
  <c r="A287" i="65"/>
  <c r="A287" i="8"/>
  <c r="A287" i="60"/>
  <c r="A287" i="460"/>
  <c r="A287" i="9"/>
  <c r="A287" i="61"/>
  <c r="A80" i="460"/>
  <c r="A80" i="8"/>
  <c r="A80" i="65"/>
  <c r="A80" i="6"/>
  <c r="A80" i="61"/>
  <c r="A80" i="60"/>
  <c r="A80" i="9"/>
  <c r="A277" i="65"/>
  <c r="A277" i="8"/>
  <c r="A277" i="61"/>
  <c r="A277" i="6"/>
  <c r="A277" i="9"/>
  <c r="A277" i="60"/>
  <c r="A277" i="460"/>
  <c r="A153" i="8"/>
  <c r="A153" i="65"/>
  <c r="A153" i="6"/>
  <c r="A153" i="60"/>
  <c r="A153" i="9"/>
  <c r="A153" i="460"/>
  <c r="A153" i="61"/>
  <c r="A95" i="65"/>
  <c r="A95" i="6"/>
  <c r="A95" i="460"/>
  <c r="A95" i="8"/>
  <c r="A95" i="60"/>
  <c r="A95" i="61"/>
  <c r="A95" i="9"/>
  <c r="A96" i="61"/>
  <c r="A96" i="6"/>
  <c r="A96" i="9"/>
  <c r="A96" i="65"/>
  <c r="A96" i="460"/>
  <c r="A96" i="60"/>
  <c r="A96" i="8"/>
  <c r="A122" i="61"/>
  <c r="A122" i="60"/>
  <c r="A122" i="9"/>
  <c r="A122" i="8"/>
  <c r="A122" i="65"/>
  <c r="A122" i="460"/>
  <c r="A122" i="6"/>
  <c r="A169" i="65"/>
  <c r="A169" i="6"/>
  <c r="A169" i="60"/>
  <c r="A169" i="9"/>
  <c r="A169" i="61"/>
  <c r="A169" i="460"/>
  <c r="A169" i="8"/>
  <c r="A265" i="65"/>
  <c r="A265" i="6"/>
  <c r="A265" i="460"/>
  <c r="A265" i="8"/>
  <c r="A265" i="61"/>
  <c r="A265" i="9"/>
  <c r="A265" i="60"/>
  <c r="A85" i="460"/>
  <c r="A85" i="60"/>
  <c r="A85" i="9"/>
  <c r="A85" i="6"/>
  <c r="A85" i="8"/>
  <c r="A85" i="61"/>
  <c r="A85" i="65"/>
  <c r="A312" i="9"/>
  <c r="A312" i="65"/>
  <c r="A312" i="6"/>
  <c r="A312" i="460"/>
  <c r="A312" i="8"/>
  <c r="A312" i="61"/>
  <c r="A312" i="60"/>
  <c r="A248" i="61"/>
  <c r="A248" i="8"/>
  <c r="A248" i="65"/>
  <c r="A248" i="60"/>
  <c r="A248" i="9"/>
  <c r="A248" i="6"/>
  <c r="A248" i="460"/>
  <c r="A99" i="9"/>
  <c r="A99" i="65"/>
  <c r="A99" i="61"/>
  <c r="A99" i="6"/>
  <c r="A99" i="60"/>
  <c r="A99" i="8"/>
  <c r="A99" i="460"/>
  <c r="A246" i="9"/>
  <c r="A246" i="65"/>
  <c r="A246" i="8"/>
  <c r="A246" i="460"/>
  <c r="A246" i="60"/>
  <c r="A246" i="6"/>
  <c r="A246" i="61"/>
  <c r="A109" i="65"/>
  <c r="A109" i="6"/>
  <c r="A109" i="61"/>
  <c r="A109" i="9"/>
  <c r="A109" i="60"/>
  <c r="A109" i="8"/>
  <c r="A109" i="460"/>
  <c r="A98" i="460"/>
  <c r="A98" i="60"/>
  <c r="A98" i="9"/>
  <c r="A98" i="8"/>
  <c r="A98" i="65"/>
  <c r="A98" i="6"/>
  <c r="A98" i="61"/>
  <c r="A183" i="60"/>
  <c r="A183" i="9"/>
  <c r="A183" i="65"/>
  <c r="A183" i="6"/>
  <c r="A183" i="460"/>
  <c r="A183" i="8"/>
  <c r="A183" i="61"/>
  <c r="A208" i="65"/>
  <c r="A208" i="460"/>
  <c r="A208" i="9"/>
  <c r="A208" i="8"/>
  <c r="A208" i="6"/>
  <c r="A208" i="60"/>
  <c r="A208" i="61"/>
  <c r="A221" i="9"/>
  <c r="A221" i="61"/>
  <c r="A221" i="6"/>
  <c r="A221" i="8"/>
  <c r="A221" i="65"/>
  <c r="A221" i="60"/>
  <c r="A221" i="460"/>
  <c r="D228" i="8"/>
  <c r="F186" i="8"/>
  <c r="D193" i="8"/>
  <c r="F214" i="6"/>
  <c r="F188" i="6"/>
  <c r="O188" i="6" s="1"/>
  <c r="AM188" i="8" s="1"/>
  <c r="F200" i="6"/>
  <c r="F181" i="6"/>
  <c r="F177" i="6"/>
  <c r="K177" i="6" s="1"/>
  <c r="W177" i="8" s="1"/>
  <c r="F192" i="6"/>
  <c r="F179" i="6"/>
  <c r="M179" i="6" s="1"/>
  <c r="AE179" i="8" s="1"/>
  <c r="F215" i="6"/>
  <c r="G215" i="6" s="1"/>
  <c r="D193" i="6"/>
  <c r="F186" i="6"/>
  <c r="R186" i="6" s="1"/>
  <c r="F207" i="6"/>
  <c r="F187" i="6"/>
  <c r="F206" i="6"/>
  <c r="D183" i="6"/>
  <c r="F172" i="6"/>
  <c r="F190" i="6"/>
  <c r="P190" i="6" s="1"/>
  <c r="F213" i="6"/>
  <c r="F174" i="6"/>
  <c r="O174" i="6" s="1"/>
  <c r="AM174" i="8" s="1"/>
  <c r="F202" i="6"/>
  <c r="O202" i="6" s="1"/>
  <c r="F220" i="6"/>
  <c r="F198" i="6"/>
  <c r="R198" i="6" s="1"/>
  <c r="F218" i="6"/>
  <c r="O218" i="6" s="1"/>
  <c r="F197" i="6"/>
  <c r="F205" i="6"/>
  <c r="N205" i="6" s="1"/>
  <c r="F176" i="6"/>
  <c r="L176" i="6" s="1"/>
  <c r="AA176" i="8" s="1"/>
  <c r="F182" i="6"/>
  <c r="F203" i="6"/>
  <c r="F216" i="6"/>
  <c r="G216" i="6" s="1"/>
  <c r="F191" i="6"/>
  <c r="Q191" i="6" s="1"/>
  <c r="D22" i="6"/>
  <c r="F189" i="6"/>
  <c r="R189" i="6" s="1"/>
  <c r="F199" i="6"/>
  <c r="F180" i="6"/>
  <c r="M180" i="6" s="1"/>
  <c r="AE180" i="8" s="1"/>
  <c r="F175" i="6"/>
  <c r="L175" i="6" s="1"/>
  <c r="AA175" i="8" s="1"/>
  <c r="F219" i="6"/>
  <c r="L219" i="6" s="1"/>
  <c r="F212" i="6"/>
  <c r="L212" i="6" s="1"/>
  <c r="F217" i="6"/>
  <c r="M217" i="6" s="1"/>
  <c r="F201" i="6"/>
  <c r="P201" i="6" s="1"/>
  <c r="F178" i="6"/>
  <c r="F211" i="6"/>
  <c r="F173" i="6"/>
  <c r="O173" i="6" s="1"/>
  <c r="D208" i="6"/>
  <c r="F196" i="6"/>
  <c r="F204" i="6"/>
  <c r="D77" i="8"/>
  <c r="F77" i="8" s="1"/>
  <c r="D25" i="8"/>
  <c r="D114" i="8"/>
  <c r="F114" i="6"/>
  <c r="D116" i="8"/>
  <c r="F116" i="6"/>
  <c r="L116" i="6" s="1"/>
  <c r="AA116" i="8" s="1"/>
  <c r="D85" i="8"/>
  <c r="F85" i="8" s="1"/>
  <c r="D96" i="6"/>
  <c r="F118" i="6"/>
  <c r="D118" i="8"/>
  <c r="D117" i="8"/>
  <c r="F117" i="6"/>
  <c r="D115" i="8"/>
  <c r="F115" i="6"/>
  <c r="D17" i="8"/>
  <c r="F17" i="8" s="1"/>
  <c r="D65" i="8"/>
  <c r="F65" i="6"/>
  <c r="F90" i="6"/>
  <c r="Q90" i="6" s="1"/>
  <c r="D90" i="8"/>
  <c r="D89" i="8"/>
  <c r="F89" i="6"/>
  <c r="L89" i="6" s="1"/>
  <c r="AA89" i="8" s="1"/>
  <c r="D94" i="8"/>
  <c r="F94" i="6"/>
  <c r="D95" i="8"/>
  <c r="F95" i="6"/>
  <c r="O95" i="6" s="1"/>
  <c r="AM95" i="8" s="1"/>
  <c r="F91" i="6"/>
  <c r="O91" i="6" s="1"/>
  <c r="AM91" i="8" s="1"/>
  <c r="D91" i="8"/>
  <c r="D92" i="8"/>
  <c r="F92" i="6"/>
  <c r="Q92" i="6" s="1"/>
  <c r="F93" i="6"/>
  <c r="O93" i="6" s="1"/>
  <c r="AM93" i="8" s="1"/>
  <c r="D93" i="8"/>
  <c r="F88" i="6"/>
  <c r="N88" i="6" s="1"/>
  <c r="AI88" i="8" s="1"/>
  <c r="D88" i="8"/>
  <c r="F27" i="6"/>
  <c r="O27" i="6" s="1"/>
  <c r="AM27" i="8" s="1"/>
  <c r="D27" i="8"/>
  <c r="F26" i="6"/>
  <c r="D26" i="8"/>
  <c r="F35" i="6"/>
  <c r="M35" i="6" s="1"/>
  <c r="D35" i="8"/>
  <c r="F28" i="6"/>
  <c r="P28" i="6" s="1"/>
  <c r="D28" i="8"/>
  <c r="F37" i="6"/>
  <c r="P37" i="6" s="1"/>
  <c r="D37" i="8"/>
  <c r="D38" i="8"/>
  <c r="F38" i="6"/>
  <c r="R38" i="6" s="1"/>
  <c r="D36" i="8"/>
  <c r="F36" i="6"/>
  <c r="F34" i="6"/>
  <c r="D34" i="8"/>
  <c r="F29" i="6"/>
  <c r="N29" i="6" s="1"/>
  <c r="AI29" i="8" s="1"/>
  <c r="D29" i="8"/>
  <c r="F147" i="6"/>
  <c r="D147" i="8"/>
  <c r="F147" i="8" s="1"/>
  <c r="F156" i="6"/>
  <c r="I156" i="6" s="1"/>
  <c r="O156" i="8" s="1"/>
  <c r="D156" i="8"/>
  <c r="K7" i="390"/>
  <c r="K8" i="390" s="1"/>
  <c r="L7" i="390"/>
  <c r="L8" i="390" s="1"/>
  <c r="M7" i="390"/>
  <c r="M8" i="390" s="1"/>
  <c r="F119" i="6"/>
  <c r="D57" i="65"/>
  <c r="D140" i="65"/>
  <c r="D22" i="65"/>
  <c r="D196" i="8"/>
  <c r="F196" i="8" s="1"/>
  <c r="D208" i="65"/>
  <c r="F283" i="8"/>
  <c r="F129" i="6"/>
  <c r="G129" i="6" s="1"/>
  <c r="G129" i="8" s="1"/>
  <c r="D129" i="8"/>
  <c r="F40" i="6"/>
  <c r="I40" i="6" s="1"/>
  <c r="D40" i="8"/>
  <c r="F137" i="6"/>
  <c r="R137" i="6" s="1"/>
  <c r="D137" i="8"/>
  <c r="F19" i="8"/>
  <c r="F163" i="8"/>
  <c r="D12" i="8"/>
  <c r="F12" i="8" s="1"/>
  <c r="F165" i="8"/>
  <c r="F271" i="8"/>
  <c r="F69" i="8"/>
  <c r="D203" i="8"/>
  <c r="F285" i="8"/>
  <c r="D200" i="8"/>
  <c r="F200" i="8" s="1"/>
  <c r="F284" i="8"/>
  <c r="D135" i="8"/>
  <c r="F135" i="6"/>
  <c r="D143" i="8"/>
  <c r="F143" i="6"/>
  <c r="F151" i="6"/>
  <c r="R151" i="6" s="1"/>
  <c r="D151" i="8"/>
  <c r="F151" i="8" s="1"/>
  <c r="F272" i="6"/>
  <c r="D272" i="8"/>
  <c r="F272" i="8" s="1"/>
  <c r="D242" i="8"/>
  <c r="D246" i="6"/>
  <c r="F242" i="6"/>
  <c r="Q242" i="6" s="1"/>
  <c r="D245" i="8"/>
  <c r="F245" i="6"/>
  <c r="J245" i="6" s="1"/>
  <c r="S245" i="8" s="1"/>
  <c r="F136" i="6"/>
  <c r="O136" i="6" s="1"/>
  <c r="AM136" i="8" s="1"/>
  <c r="D136" i="8"/>
  <c r="F21" i="8"/>
  <c r="F281" i="8"/>
  <c r="F18" i="8"/>
  <c r="D261" i="8"/>
  <c r="D273" i="8"/>
  <c r="F273" i="6"/>
  <c r="D134" i="8"/>
  <c r="F134" i="6"/>
  <c r="D133" i="8"/>
  <c r="F133" i="6"/>
  <c r="P133" i="6" s="1"/>
  <c r="F149" i="6"/>
  <c r="P149" i="6" s="1"/>
  <c r="D149" i="8"/>
  <c r="F149" i="8" s="1"/>
  <c r="F42" i="6"/>
  <c r="O42" i="6" s="1"/>
  <c r="AM42" i="8" s="1"/>
  <c r="D42" i="8"/>
  <c r="F42" i="8" s="1"/>
  <c r="D138" i="8"/>
  <c r="F138" i="6"/>
  <c r="I138" i="6" s="1"/>
  <c r="O138" i="8" s="1"/>
  <c r="F260" i="8"/>
  <c r="F227" i="8"/>
  <c r="F157" i="8"/>
  <c r="F63" i="8"/>
  <c r="D109" i="8"/>
  <c r="F99" i="8"/>
  <c r="F251" i="6"/>
  <c r="D251" i="8"/>
  <c r="D148" i="8"/>
  <c r="F148" i="8" s="1"/>
  <c r="F148" i="6"/>
  <c r="P148" i="6" s="1"/>
  <c r="F276" i="6"/>
  <c r="D276" i="8"/>
  <c r="F276" i="8" s="1"/>
  <c r="D238" i="8"/>
  <c r="F238" i="8" s="1"/>
  <c r="F238" i="6"/>
  <c r="K238" i="6" s="1"/>
  <c r="F132" i="6"/>
  <c r="D132" i="8"/>
  <c r="F244" i="6"/>
  <c r="R244" i="6" s="1"/>
  <c r="D244" i="8"/>
  <c r="D145" i="8"/>
  <c r="F145" i="6"/>
  <c r="M145" i="6" s="1"/>
  <c r="AE145" i="8" s="1"/>
  <c r="D41" i="8"/>
  <c r="F41" i="8" s="1"/>
  <c r="F41" i="6"/>
  <c r="Q41" i="6" s="1"/>
  <c r="F211" i="8"/>
  <c r="D73" i="8"/>
  <c r="F73" i="8" s="1"/>
  <c r="D164" i="8"/>
  <c r="F231" i="8"/>
  <c r="F168" i="8"/>
  <c r="F214" i="8"/>
  <c r="F20" i="8"/>
  <c r="F199" i="8"/>
  <c r="D198" i="8"/>
  <c r="D146" i="8"/>
  <c r="F146" i="6"/>
  <c r="F274" i="6"/>
  <c r="D274" i="8"/>
  <c r="F274" i="8" s="1"/>
  <c r="F152" i="6"/>
  <c r="P152" i="6" s="1"/>
  <c r="D152" i="8"/>
  <c r="E32" i="6"/>
  <c r="R32" i="6"/>
  <c r="P32" i="6"/>
  <c r="Q32" i="6"/>
  <c r="M32" i="6"/>
  <c r="L32" i="6"/>
  <c r="N32" i="6"/>
  <c r="O32" i="6"/>
  <c r="D139" i="8"/>
  <c r="F139" i="6"/>
  <c r="F150" i="6"/>
  <c r="H150" i="6" s="1"/>
  <c r="K150" i="8" s="1"/>
  <c r="D150" i="8"/>
  <c r="F150" i="8" s="1"/>
  <c r="F243" i="6"/>
  <c r="D243" i="8"/>
  <c r="F243" i="8" s="1"/>
  <c r="D287" i="8"/>
  <c r="F280" i="8"/>
  <c r="F258" i="8"/>
  <c r="D217" i="8"/>
  <c r="F286" i="8"/>
  <c r="D131" i="8"/>
  <c r="F131" i="6"/>
  <c r="D130" i="8"/>
  <c r="F130" i="6"/>
  <c r="K130" i="6" s="1"/>
  <c r="W130" i="8" s="1"/>
  <c r="F303" i="8"/>
  <c r="D235" i="8"/>
  <c r="F235" i="6"/>
  <c r="O235" i="6" s="1"/>
  <c r="F275" i="6"/>
  <c r="D275" i="8"/>
  <c r="F275" i="8" s="1"/>
  <c r="D43" i="8"/>
  <c r="F43" i="8" s="1"/>
  <c r="F43" i="6"/>
  <c r="H43" i="6" s="1"/>
  <c r="K43" i="8" s="1"/>
  <c r="D287" i="6"/>
  <c r="D277" i="6"/>
  <c r="F282" i="6"/>
  <c r="F303" i="6"/>
  <c r="D74" i="6"/>
  <c r="F285" i="6"/>
  <c r="I285" i="6" s="1"/>
  <c r="F286" i="6"/>
  <c r="L286" i="6" s="1"/>
  <c r="F261" i="6"/>
  <c r="R261" i="6" s="1"/>
  <c r="F102" i="6"/>
  <c r="F283" i="6"/>
  <c r="F301" i="6"/>
  <c r="F166" i="6"/>
  <c r="D66" i="6"/>
  <c r="F271" i="6"/>
  <c r="F164" i="6"/>
  <c r="P164" i="6" s="1"/>
  <c r="F284" i="6"/>
  <c r="G284" i="6" s="1"/>
  <c r="F302" i="6"/>
  <c r="D140" i="6"/>
  <c r="F47" i="6"/>
  <c r="F158" i="6"/>
  <c r="F85" i="6"/>
  <c r="O85" i="6" s="1"/>
  <c r="F18" i="6"/>
  <c r="F101" i="6"/>
  <c r="F64" i="6"/>
  <c r="F163" i="6"/>
  <c r="F231" i="6"/>
  <c r="F69" i="6"/>
  <c r="F262" i="6"/>
  <c r="F161" i="6"/>
  <c r="F255" i="6"/>
  <c r="F104" i="6"/>
  <c r="F254" i="6"/>
  <c r="F168" i="6"/>
  <c r="I168" i="6" s="1"/>
  <c r="O168" i="8" s="1"/>
  <c r="F71" i="6"/>
  <c r="F87" i="6"/>
  <c r="F256" i="6"/>
  <c r="F228" i="6"/>
  <c r="P228" i="6" s="1"/>
  <c r="F107" i="6"/>
  <c r="F86" i="6"/>
  <c r="F257" i="6"/>
  <c r="F260" i="6"/>
  <c r="N260" i="6" s="1"/>
  <c r="F106" i="6"/>
  <c r="F165" i="6"/>
  <c r="M165" i="6" s="1"/>
  <c r="AE165" i="8" s="1"/>
  <c r="F105" i="6"/>
  <c r="F25" i="6"/>
  <c r="F81" i="6"/>
  <c r="F157" i="6"/>
  <c r="O157" i="6" s="1"/>
  <c r="AM157" i="8" s="1"/>
  <c r="F103" i="6"/>
  <c r="F159" i="6"/>
  <c r="F108" i="6"/>
  <c r="F253" i="6"/>
  <c r="F120" i="6"/>
  <c r="F227" i="6"/>
  <c r="F63" i="6"/>
  <c r="F78" i="6"/>
  <c r="F264" i="6"/>
  <c r="D109" i="6"/>
  <c r="F12" i="6"/>
  <c r="F280" i="6"/>
  <c r="F258" i="6"/>
  <c r="I258" i="6" s="1"/>
  <c r="F252" i="6"/>
  <c r="F160" i="6"/>
  <c r="F72" i="6"/>
  <c r="F73" i="6"/>
  <c r="Q73" i="6" s="1"/>
  <c r="F100" i="6"/>
  <c r="F281" i="6"/>
  <c r="L281" i="6" s="1"/>
  <c r="F99" i="6"/>
  <c r="F167" i="6"/>
  <c r="F77" i="6"/>
  <c r="F162" i="6"/>
  <c r="F70" i="6"/>
  <c r="F20" i="6"/>
  <c r="F229" i="6"/>
  <c r="O84" i="6"/>
  <c r="F263" i="6"/>
  <c r="D289" i="2"/>
  <c r="D289" i="65" s="1"/>
  <c r="F17" i="6"/>
  <c r="F19" i="6"/>
  <c r="N19" i="6" s="1"/>
  <c r="AI19" i="8" s="1"/>
  <c r="F21" i="6"/>
  <c r="G21" i="6" s="1"/>
  <c r="G21" i="8" s="1"/>
  <c r="D169" i="6"/>
  <c r="O50" i="281"/>
  <c r="N50" i="281"/>
  <c r="N52" i="281"/>
  <c r="O52" i="281"/>
  <c r="D327" i="8" l="1"/>
  <c r="D324" i="65"/>
  <c r="C13" i="503" s="1"/>
  <c r="C32" i="503" s="1"/>
  <c r="D335" i="8"/>
  <c r="D329" i="8"/>
  <c r="D24" i="494"/>
  <c r="D321" i="6"/>
  <c r="D321" i="65"/>
  <c r="C10" i="503" s="1"/>
  <c r="C29" i="503" s="1"/>
  <c r="AM173" i="8"/>
  <c r="AE35" i="8"/>
  <c r="E354" i="65"/>
  <c r="E353" i="65"/>
  <c r="E357" i="65"/>
  <c r="E355" i="65"/>
  <c r="D183" i="8"/>
  <c r="F25" i="8"/>
  <c r="F197" i="8"/>
  <c r="D51" i="63"/>
  <c r="D23" i="63"/>
  <c r="F173" i="8"/>
  <c r="G245" i="6"/>
  <c r="D66" i="8"/>
  <c r="A67" i="281"/>
  <c r="A68" i="281" s="1"/>
  <c r="A69" i="281" s="1"/>
  <c r="A70" i="281" s="1"/>
  <c r="A71" i="281" s="1"/>
  <c r="P245" i="6"/>
  <c r="K245" i="6"/>
  <c r="N245" i="6"/>
  <c r="I245" i="6"/>
  <c r="O245" i="8" s="1"/>
  <c r="M245" i="6"/>
  <c r="AE245" i="8" s="1"/>
  <c r="Q189" i="6"/>
  <c r="N189" i="6"/>
  <c r="AI189" i="8" s="1"/>
  <c r="K176" i="6"/>
  <c r="W176" i="8" s="1"/>
  <c r="L215" i="6"/>
  <c r="Q199" i="6"/>
  <c r="O191" i="6"/>
  <c r="AM191" i="8" s="1"/>
  <c r="F228" i="8"/>
  <c r="G285" i="6"/>
  <c r="P218" i="6"/>
  <c r="R235" i="6"/>
  <c r="L173" i="6"/>
  <c r="M175" i="6"/>
  <c r="AE175" i="8" s="1"/>
  <c r="O176" i="6"/>
  <c r="AM176" i="8" s="1"/>
  <c r="M284" i="6"/>
  <c r="D57" i="8"/>
  <c r="D324" i="8" s="1"/>
  <c r="L201" i="6"/>
  <c r="R179" i="6"/>
  <c r="L245" i="6"/>
  <c r="AA245" i="8" s="1"/>
  <c r="Q245" i="6"/>
  <c r="L261" i="6"/>
  <c r="AA261" i="8" s="1"/>
  <c r="Q201" i="6"/>
  <c r="Q175" i="6"/>
  <c r="O203" i="6"/>
  <c r="O205" i="6"/>
  <c r="N133" i="6"/>
  <c r="AI133" i="8" s="1"/>
  <c r="Q261" i="6"/>
  <c r="R173" i="6"/>
  <c r="H244" i="6"/>
  <c r="Q130" i="6"/>
  <c r="Q138" i="6"/>
  <c r="Q204" i="6"/>
  <c r="P285" i="6"/>
  <c r="P203" i="6"/>
  <c r="J261" i="6"/>
  <c r="S261" i="8" s="1"/>
  <c r="M203" i="6"/>
  <c r="AE203" i="8" s="1"/>
  <c r="I176" i="6"/>
  <c r="O176" i="8" s="1"/>
  <c r="N136" i="6"/>
  <c r="AI136" i="8" s="1"/>
  <c r="I217" i="6"/>
  <c r="O217" i="8" s="1"/>
  <c r="I281" i="6"/>
  <c r="R285" i="6"/>
  <c r="R138" i="6"/>
  <c r="M136" i="6"/>
  <c r="AE136" i="8" s="1"/>
  <c r="O129" i="6"/>
  <c r="AM129" i="8" s="1"/>
  <c r="M116" i="6"/>
  <c r="AE116" i="8" s="1"/>
  <c r="H129" i="6"/>
  <c r="K129" i="8" s="1"/>
  <c r="M212" i="6"/>
  <c r="O197" i="6"/>
  <c r="R178" i="6"/>
  <c r="K218" i="6"/>
  <c r="O215" i="6"/>
  <c r="H177" i="6"/>
  <c r="K177" i="8" s="1"/>
  <c r="R286" i="6"/>
  <c r="L138" i="6"/>
  <c r="AA138" i="8" s="1"/>
  <c r="J129" i="6"/>
  <c r="S129" i="8" s="1"/>
  <c r="L117" i="6"/>
  <c r="AA117" i="8" s="1"/>
  <c r="M204" i="6"/>
  <c r="M178" i="6"/>
  <c r="AE178" i="8" s="1"/>
  <c r="P212" i="6"/>
  <c r="L199" i="6"/>
  <c r="AA199" i="8" s="1"/>
  <c r="I191" i="6"/>
  <c r="O191" i="8" s="1"/>
  <c r="Q190" i="6"/>
  <c r="M177" i="6"/>
  <c r="AE177" i="8" s="1"/>
  <c r="M286" i="6"/>
  <c r="L131" i="6"/>
  <c r="AA131" i="8" s="1"/>
  <c r="M129" i="6"/>
  <c r="AE129" i="8" s="1"/>
  <c r="R204" i="6"/>
  <c r="O178" i="6"/>
  <c r="AM178" i="8" s="1"/>
  <c r="L217" i="6"/>
  <c r="AA217" i="8" s="1"/>
  <c r="N212" i="6"/>
  <c r="R199" i="6"/>
  <c r="L189" i="6"/>
  <c r="AA189" i="8" s="1"/>
  <c r="N216" i="6"/>
  <c r="R203" i="6"/>
  <c r="R205" i="6"/>
  <c r="Q218" i="6"/>
  <c r="M186" i="6"/>
  <c r="R177" i="6"/>
  <c r="M258" i="6"/>
  <c r="K138" i="6"/>
  <c r="W138" i="8" s="1"/>
  <c r="R136" i="6"/>
  <c r="R129" i="6"/>
  <c r="Q178" i="6"/>
  <c r="J217" i="6"/>
  <c r="S217" i="8" s="1"/>
  <c r="P199" i="6"/>
  <c r="Q205" i="6"/>
  <c r="I218" i="6"/>
  <c r="M202" i="6"/>
  <c r="O187" i="6"/>
  <c r="AM187" i="8" s="1"/>
  <c r="O245" i="6"/>
  <c r="R245" i="6"/>
  <c r="P244" i="6"/>
  <c r="O138" i="6"/>
  <c r="AM138" i="8" s="1"/>
  <c r="N129" i="6"/>
  <c r="AI129" i="8" s="1"/>
  <c r="K129" i="6"/>
  <c r="W129" i="8" s="1"/>
  <c r="O199" i="6"/>
  <c r="AM199" i="8" s="1"/>
  <c r="O189" i="6"/>
  <c r="AM189" i="8" s="1"/>
  <c r="M205" i="6"/>
  <c r="G218" i="6"/>
  <c r="Q187" i="6"/>
  <c r="J215" i="6"/>
  <c r="H245" i="6"/>
  <c r="G244" i="6"/>
  <c r="G244" i="8" s="1"/>
  <c r="N284" i="6"/>
  <c r="M131" i="6"/>
  <c r="AE131" i="8" s="1"/>
  <c r="I129" i="6"/>
  <c r="O129" i="8" s="1"/>
  <c r="L129" i="6"/>
  <c r="AA129" i="8" s="1"/>
  <c r="N117" i="6"/>
  <c r="AI117" i="8" s="1"/>
  <c r="M173" i="6"/>
  <c r="Q212" i="6"/>
  <c r="K219" i="6"/>
  <c r="M199" i="6"/>
  <c r="M191" i="6"/>
  <c r="AE191" i="8" s="1"/>
  <c r="N218" i="6"/>
  <c r="R215" i="6"/>
  <c r="R188" i="6"/>
  <c r="P286" i="6"/>
  <c r="Q129" i="6"/>
  <c r="L178" i="6"/>
  <c r="AA178" i="8" s="1"/>
  <c r="Q131" i="6"/>
  <c r="O132" i="6"/>
  <c r="AM132" i="8" s="1"/>
  <c r="P138" i="6"/>
  <c r="M133" i="6"/>
  <c r="AE133" i="8" s="1"/>
  <c r="K242" i="6"/>
  <c r="P117" i="6"/>
  <c r="P204" i="6"/>
  <c r="P175" i="6"/>
  <c r="N175" i="6"/>
  <c r="AI175" i="8" s="1"/>
  <c r="L216" i="6"/>
  <c r="N187" i="6"/>
  <c r="AI187" i="8" s="1"/>
  <c r="Q186" i="6"/>
  <c r="P177" i="6"/>
  <c r="M261" i="6"/>
  <c r="AE261" i="8" s="1"/>
  <c r="L244" i="6"/>
  <c r="AA244" i="8" s="1"/>
  <c r="J244" i="6"/>
  <c r="R130" i="6"/>
  <c r="Q146" i="6"/>
  <c r="M138" i="6"/>
  <c r="AE138" i="8" s="1"/>
  <c r="P129" i="6"/>
  <c r="N173" i="6"/>
  <c r="R201" i="6"/>
  <c r="G217" i="6"/>
  <c r="R175" i="6"/>
  <c r="P189" i="6"/>
  <c r="M189" i="6"/>
  <c r="AE189" i="8" s="1"/>
  <c r="H191" i="6"/>
  <c r="K191" i="8" s="1"/>
  <c r="R216" i="6"/>
  <c r="L205" i="6"/>
  <c r="R218" i="6"/>
  <c r="M218" i="6"/>
  <c r="K174" i="6"/>
  <c r="P186" i="6"/>
  <c r="G177" i="6"/>
  <c r="G177" i="8" s="1"/>
  <c r="H286" i="6"/>
  <c r="Q286" i="6"/>
  <c r="N285" i="6"/>
  <c r="Q165" i="6"/>
  <c r="H261" i="6"/>
  <c r="K261" i="8" s="1"/>
  <c r="M244" i="6"/>
  <c r="O244" i="6"/>
  <c r="O146" i="6"/>
  <c r="AM146" i="8" s="1"/>
  <c r="P136" i="6"/>
  <c r="O204" i="6"/>
  <c r="P173" i="6"/>
  <c r="P178" i="6"/>
  <c r="O175" i="6"/>
  <c r="AM175" i="8" s="1"/>
  <c r="P191" i="6"/>
  <c r="J216" i="6"/>
  <c r="Q203" i="6"/>
  <c r="N176" i="6"/>
  <c r="AI176" i="8" s="1"/>
  <c r="P205" i="6"/>
  <c r="J218" i="6"/>
  <c r="L218" i="6"/>
  <c r="H174" i="6"/>
  <c r="K174" i="8" s="1"/>
  <c r="P187" i="6"/>
  <c r="Q215" i="6"/>
  <c r="Q177" i="6"/>
  <c r="P216" i="6"/>
  <c r="R197" i="6"/>
  <c r="J186" i="6"/>
  <c r="Q244" i="6"/>
  <c r="J285" i="6"/>
  <c r="Q285" i="6"/>
  <c r="L242" i="6"/>
  <c r="L204" i="6"/>
  <c r="O201" i="6"/>
  <c r="N201" i="6"/>
  <c r="O219" i="6"/>
  <c r="N199" i="6"/>
  <c r="AI199" i="8" s="1"/>
  <c r="G191" i="6"/>
  <c r="G191" i="8" s="1"/>
  <c r="J191" i="6"/>
  <c r="S191" i="8" s="1"/>
  <c r="O216" i="6"/>
  <c r="R176" i="6"/>
  <c r="H218" i="6"/>
  <c r="L187" i="6"/>
  <c r="AA187" i="8" s="1"/>
  <c r="I186" i="6"/>
  <c r="K186" i="6"/>
  <c r="N164" i="6"/>
  <c r="AI164" i="8" s="1"/>
  <c r="Q235" i="6"/>
  <c r="R146" i="6"/>
  <c r="M242" i="6"/>
  <c r="N93" i="6"/>
  <c r="AI93" i="8" s="1"/>
  <c r="M117" i="6"/>
  <c r="AE117" i="8" s="1"/>
  <c r="Q173" i="6"/>
  <c r="K191" i="6"/>
  <c r="W191" i="8" s="1"/>
  <c r="R191" i="6"/>
  <c r="N197" i="6"/>
  <c r="R202" i="6"/>
  <c r="M187" i="6"/>
  <c r="AE187" i="8" s="1"/>
  <c r="R187" i="6"/>
  <c r="G186" i="6"/>
  <c r="L186" i="6"/>
  <c r="R260" i="6"/>
  <c r="K244" i="6"/>
  <c r="G145" i="6"/>
  <c r="G145" i="8" s="1"/>
  <c r="J242" i="6"/>
  <c r="Q197" i="6"/>
  <c r="O186" i="6"/>
  <c r="P283" i="6"/>
  <c r="Q283" i="6"/>
  <c r="M283" i="6"/>
  <c r="H283" i="6"/>
  <c r="L139" i="6"/>
  <c r="AA139" i="8" s="1"/>
  <c r="N139" i="6"/>
  <c r="AI139" i="8" s="1"/>
  <c r="O139" i="6"/>
  <c r="AM139" i="8" s="1"/>
  <c r="I143" i="6"/>
  <c r="O143" i="8" s="1"/>
  <c r="O143" i="6"/>
  <c r="AM143" i="8" s="1"/>
  <c r="R180" i="6"/>
  <c r="L180" i="6"/>
  <c r="AA180" i="8" s="1"/>
  <c r="P180" i="6"/>
  <c r="K180" i="6"/>
  <c r="W180" i="8" s="1"/>
  <c r="O180" i="6"/>
  <c r="AM180" i="8" s="1"/>
  <c r="Q180" i="6"/>
  <c r="J180" i="6"/>
  <c r="S180" i="8" s="1"/>
  <c r="I180" i="6"/>
  <c r="O180" i="8" s="1"/>
  <c r="N180" i="6"/>
  <c r="AI180" i="8" s="1"/>
  <c r="H180" i="6"/>
  <c r="K180" i="8" s="1"/>
  <c r="G180" i="6"/>
  <c r="G180" i="8" s="1"/>
  <c r="H284" i="6"/>
  <c r="L284" i="6"/>
  <c r="Q284" i="6"/>
  <c r="L283" i="6"/>
  <c r="N235" i="6"/>
  <c r="O145" i="6"/>
  <c r="AM145" i="8" s="1"/>
  <c r="L132" i="6"/>
  <c r="AA132" i="8" s="1"/>
  <c r="R132" i="6"/>
  <c r="H260" i="6"/>
  <c r="Q258" i="6"/>
  <c r="K260" i="6"/>
  <c r="I284" i="6"/>
  <c r="O284" i="6"/>
  <c r="G283" i="6"/>
  <c r="J283" i="6"/>
  <c r="I235" i="6"/>
  <c r="I283" i="6"/>
  <c r="R283" i="6"/>
  <c r="P235" i="6"/>
  <c r="N131" i="6"/>
  <c r="AI131" i="8" s="1"/>
  <c r="N244" i="6"/>
  <c r="I244" i="6"/>
  <c r="N198" i="6"/>
  <c r="AI198" i="8" s="1"/>
  <c r="P198" i="6"/>
  <c r="M198" i="6"/>
  <c r="AE198" i="8" s="1"/>
  <c r="O198" i="6"/>
  <c r="AM198" i="8" s="1"/>
  <c r="Q198" i="6"/>
  <c r="L198" i="6"/>
  <c r="H258" i="6"/>
  <c r="I260" i="6"/>
  <c r="P284" i="6"/>
  <c r="K261" i="6"/>
  <c r="W261" i="8" s="1"/>
  <c r="N283" i="6"/>
  <c r="O286" i="6"/>
  <c r="K286" i="6"/>
  <c r="J286" i="6"/>
  <c r="G286" i="6"/>
  <c r="I286" i="6"/>
  <c r="M285" i="6"/>
  <c r="L285" i="6"/>
  <c r="H285" i="6"/>
  <c r="N286" i="6"/>
  <c r="K235" i="6"/>
  <c r="M130" i="6"/>
  <c r="AE130" i="8" s="1"/>
  <c r="H130" i="6"/>
  <c r="K130" i="8" s="1"/>
  <c r="G130" i="6"/>
  <c r="G130" i="8" s="1"/>
  <c r="P213" i="6"/>
  <c r="M213" i="6"/>
  <c r="Q213" i="6"/>
  <c r="L213" i="6"/>
  <c r="N213" i="6"/>
  <c r="R213" i="6"/>
  <c r="O213" i="6"/>
  <c r="M135" i="6"/>
  <c r="AE135" i="8" s="1"/>
  <c r="N258" i="6"/>
  <c r="R284" i="6"/>
  <c r="K283" i="6"/>
  <c r="K258" i="6"/>
  <c r="O260" i="6"/>
  <c r="P261" i="6"/>
  <c r="N261" i="6"/>
  <c r="AI261" i="8" s="1"/>
  <c r="O283" i="6"/>
  <c r="H235" i="6"/>
  <c r="M235" i="6"/>
  <c r="L235" i="6"/>
  <c r="J235" i="6"/>
  <c r="G235" i="6"/>
  <c r="N145" i="6"/>
  <c r="AI145" i="8" s="1"/>
  <c r="P145" i="6"/>
  <c r="P143" i="6"/>
  <c r="G138" i="6"/>
  <c r="G138" i="8" s="1"/>
  <c r="H138" i="6"/>
  <c r="K138" i="8" s="1"/>
  <c r="L136" i="6"/>
  <c r="AA136" i="8" s="1"/>
  <c r="P217" i="6"/>
  <c r="P219" i="6"/>
  <c r="R219" i="6"/>
  <c r="M176" i="6"/>
  <c r="P202" i="6"/>
  <c r="L174" i="6"/>
  <c r="AA174" i="8" s="1"/>
  <c r="P174" i="6"/>
  <c r="M190" i="6"/>
  <c r="R190" i="6"/>
  <c r="N179" i="6"/>
  <c r="AI179" i="8" s="1"/>
  <c r="P188" i="6"/>
  <c r="O214" i="6"/>
  <c r="H217" i="6"/>
  <c r="H219" i="6"/>
  <c r="J219" i="6"/>
  <c r="M216" i="6"/>
  <c r="Q216" i="6"/>
  <c r="G176" i="6"/>
  <c r="G176" i="8" s="1"/>
  <c r="M197" i="6"/>
  <c r="P197" i="6"/>
  <c r="N174" i="6"/>
  <c r="AI174" i="8" s="1"/>
  <c r="I174" i="6"/>
  <c r="N190" i="6"/>
  <c r="AI190" i="8" s="1"/>
  <c r="M215" i="6"/>
  <c r="P215" i="6"/>
  <c r="O177" i="6"/>
  <c r="AM177" i="8" s="1"/>
  <c r="M188" i="6"/>
  <c r="AE188" i="8" s="1"/>
  <c r="N138" i="6"/>
  <c r="AI138" i="8" s="1"/>
  <c r="Q136" i="6"/>
  <c r="N204" i="6"/>
  <c r="N178" i="6"/>
  <c r="AI178" i="8" s="1"/>
  <c r="K217" i="6"/>
  <c r="O217" i="6"/>
  <c r="R212" i="6"/>
  <c r="O212" i="6"/>
  <c r="N219" i="6"/>
  <c r="Q219" i="6"/>
  <c r="N191" i="6"/>
  <c r="AI191" i="8" s="1"/>
  <c r="I216" i="6"/>
  <c r="N203" i="6"/>
  <c r="L203" i="6"/>
  <c r="AA203" i="8" s="1"/>
  <c r="H176" i="6"/>
  <c r="K176" i="8" s="1"/>
  <c r="L197" i="6"/>
  <c r="N202" i="6"/>
  <c r="R174" i="6"/>
  <c r="Q174" i="6"/>
  <c r="O190" i="6"/>
  <c r="L190" i="6"/>
  <c r="H186" i="6"/>
  <c r="N215" i="6"/>
  <c r="O179" i="6"/>
  <c r="AM179" i="8" s="1"/>
  <c r="I177" i="6"/>
  <c r="O177" i="8" s="1"/>
  <c r="L188" i="6"/>
  <c r="AA188" i="8" s="1"/>
  <c r="L214" i="6"/>
  <c r="N214" i="6"/>
  <c r="AI214" i="8" s="1"/>
  <c r="N146" i="6"/>
  <c r="AI146" i="8" s="1"/>
  <c r="J138" i="6"/>
  <c r="S138" i="8" s="1"/>
  <c r="I219" i="6"/>
  <c r="L179" i="6"/>
  <c r="AA179" i="8" s="1"/>
  <c r="M214" i="6"/>
  <c r="R117" i="6"/>
  <c r="N116" i="6"/>
  <c r="AI116" i="8" s="1"/>
  <c r="R217" i="6"/>
  <c r="N217" i="6"/>
  <c r="M219" i="6"/>
  <c r="H216" i="6"/>
  <c r="J176" i="6"/>
  <c r="S176" i="8" s="1"/>
  <c r="Q176" i="6"/>
  <c r="L202" i="6"/>
  <c r="M174" i="6"/>
  <c r="AE174" i="8" s="1"/>
  <c r="K215" i="6"/>
  <c r="I215" i="6"/>
  <c r="L177" i="6"/>
  <c r="AA177" i="8" s="1"/>
  <c r="J177" i="6"/>
  <c r="S177" i="8" s="1"/>
  <c r="Q188" i="6"/>
  <c r="N188" i="6"/>
  <c r="AI188" i="8" s="1"/>
  <c r="R214" i="6"/>
  <c r="Q202" i="6"/>
  <c r="G174" i="6"/>
  <c r="G174" i="8" s="1"/>
  <c r="Q179" i="6"/>
  <c r="Q214" i="6"/>
  <c r="O117" i="6"/>
  <c r="AM117" i="8" s="1"/>
  <c r="Q117" i="6"/>
  <c r="M201" i="6"/>
  <c r="Q217" i="6"/>
  <c r="G219" i="6"/>
  <c r="L191" i="6"/>
  <c r="K216" i="6"/>
  <c r="P176" i="6"/>
  <c r="J174" i="6"/>
  <c r="S174" i="8" s="1"/>
  <c r="N186" i="6"/>
  <c r="H215" i="6"/>
  <c r="P179" i="6"/>
  <c r="N177" i="6"/>
  <c r="P214" i="6"/>
  <c r="K281" i="6"/>
  <c r="H281" i="6"/>
  <c r="L258" i="6"/>
  <c r="Q260" i="6"/>
  <c r="P260" i="6"/>
  <c r="O261" i="6"/>
  <c r="AM261" i="8" s="1"/>
  <c r="G261" i="6"/>
  <c r="I261" i="6"/>
  <c r="O261" i="8" s="1"/>
  <c r="O285" i="6"/>
  <c r="P242" i="6"/>
  <c r="L260" i="6"/>
  <c r="O242" i="6"/>
  <c r="AM242" i="8" s="1"/>
  <c r="H242" i="6"/>
  <c r="K242" i="8" s="1"/>
  <c r="G281" i="6"/>
  <c r="J281" i="6"/>
  <c r="P258" i="6"/>
  <c r="O281" i="6"/>
  <c r="N281" i="6"/>
  <c r="J258" i="6"/>
  <c r="J260" i="6"/>
  <c r="K284" i="6"/>
  <c r="J284" i="6"/>
  <c r="K285" i="6"/>
  <c r="R242" i="6"/>
  <c r="I242" i="6"/>
  <c r="O242" i="8" s="1"/>
  <c r="P281" i="6"/>
  <c r="Q281" i="6"/>
  <c r="G242" i="6"/>
  <c r="R281" i="6"/>
  <c r="G258" i="6"/>
  <c r="R258" i="6"/>
  <c r="M260" i="6"/>
  <c r="G260" i="6"/>
  <c r="N242" i="6"/>
  <c r="AI242" i="8" s="1"/>
  <c r="M281" i="6"/>
  <c r="O258" i="6"/>
  <c r="H157" i="6"/>
  <c r="K157" i="8" s="1"/>
  <c r="M157" i="6"/>
  <c r="AE157" i="8" s="1"/>
  <c r="P165" i="6"/>
  <c r="J164" i="6"/>
  <c r="S164" i="8" s="1"/>
  <c r="R164" i="6"/>
  <c r="Q164" i="6"/>
  <c r="G157" i="6"/>
  <c r="G157" i="8" s="1"/>
  <c r="H164" i="6"/>
  <c r="K164" i="8" s="1"/>
  <c r="G164" i="6"/>
  <c r="G164" i="8" s="1"/>
  <c r="Q157" i="6"/>
  <c r="L164" i="6"/>
  <c r="AA164" i="8" s="1"/>
  <c r="K164" i="6"/>
  <c r="W164" i="8" s="1"/>
  <c r="O164" i="6"/>
  <c r="AM164" i="8" s="1"/>
  <c r="I157" i="6"/>
  <c r="O157" i="8" s="1"/>
  <c r="K168" i="6"/>
  <c r="W168" i="8" s="1"/>
  <c r="P168" i="6"/>
  <c r="H165" i="6"/>
  <c r="K165" i="8" s="1"/>
  <c r="I164" i="6"/>
  <c r="O164" i="8" s="1"/>
  <c r="L145" i="6"/>
  <c r="AA145" i="8" s="1"/>
  <c r="Q147" i="6"/>
  <c r="P147" i="6"/>
  <c r="L147" i="6"/>
  <c r="AA147" i="8" s="1"/>
  <c r="R147" i="6"/>
  <c r="L148" i="6"/>
  <c r="AA148" i="8" s="1"/>
  <c r="O147" i="6"/>
  <c r="AM147" i="8" s="1"/>
  <c r="N157" i="6"/>
  <c r="AI157" i="8" s="1"/>
  <c r="K157" i="6"/>
  <c r="W157" i="8" s="1"/>
  <c r="N165" i="6"/>
  <c r="AI165" i="8" s="1"/>
  <c r="G165" i="6"/>
  <c r="M168" i="6"/>
  <c r="AE168" i="8" s="1"/>
  <c r="R168" i="6"/>
  <c r="M146" i="6"/>
  <c r="AE146" i="8" s="1"/>
  <c r="Q145" i="6"/>
  <c r="H145" i="6"/>
  <c r="K145" i="8" s="1"/>
  <c r="K145" i="6"/>
  <c r="W145" i="8" s="1"/>
  <c r="R145" i="6"/>
  <c r="I145" i="6"/>
  <c r="O145" i="8" s="1"/>
  <c r="J145" i="6"/>
  <c r="S145" i="8" s="1"/>
  <c r="Q148" i="6"/>
  <c r="R148" i="6"/>
  <c r="N148" i="6"/>
  <c r="AI148" i="8" s="1"/>
  <c r="M148" i="6"/>
  <c r="AE148" i="8" s="1"/>
  <c r="P157" i="6"/>
  <c r="O165" i="6"/>
  <c r="AM165" i="8" s="1"/>
  <c r="N168" i="6"/>
  <c r="AI168" i="8" s="1"/>
  <c r="I130" i="6"/>
  <c r="O130" i="8" s="1"/>
  <c r="J130" i="6"/>
  <c r="S130" i="8" s="1"/>
  <c r="M139" i="6"/>
  <c r="AE139" i="8" s="1"/>
  <c r="R139" i="6"/>
  <c r="G168" i="6"/>
  <c r="R165" i="6"/>
  <c r="Q168" i="6"/>
  <c r="I165" i="6"/>
  <c r="O165" i="8" s="1"/>
  <c r="H168" i="6"/>
  <c r="K168" i="8" s="1"/>
  <c r="O168" i="6"/>
  <c r="AM168" i="8" s="1"/>
  <c r="L130" i="6"/>
  <c r="AA130" i="8" s="1"/>
  <c r="N130" i="6"/>
  <c r="AI130" i="8" s="1"/>
  <c r="J165" i="6"/>
  <c r="S165" i="8" s="1"/>
  <c r="R157" i="6"/>
  <c r="L157" i="6"/>
  <c r="AA157" i="8" s="1"/>
  <c r="K165" i="6"/>
  <c r="W165" i="8" s="1"/>
  <c r="J168" i="6"/>
  <c r="S168" i="8" s="1"/>
  <c r="L168" i="6"/>
  <c r="AA168" i="8" s="1"/>
  <c r="M164" i="6"/>
  <c r="AE164" i="8" s="1"/>
  <c r="P130" i="6"/>
  <c r="O130" i="6"/>
  <c r="AM130" i="8" s="1"/>
  <c r="R131" i="6"/>
  <c r="Q139" i="6"/>
  <c r="P139" i="6"/>
  <c r="P146" i="6"/>
  <c r="M132" i="6"/>
  <c r="AE132" i="8" s="1"/>
  <c r="P132" i="6"/>
  <c r="Q132" i="6"/>
  <c r="N132" i="6"/>
  <c r="AI132" i="8" s="1"/>
  <c r="O148" i="6"/>
  <c r="AM148" i="8" s="1"/>
  <c r="J157" i="6"/>
  <c r="S157" i="8" s="1"/>
  <c r="L165" i="6"/>
  <c r="AA165" i="8" s="1"/>
  <c r="AE217" i="8"/>
  <c r="P131" i="6"/>
  <c r="O131" i="6"/>
  <c r="AM131" i="8" s="1"/>
  <c r="L146" i="6"/>
  <c r="AA146" i="8" s="1"/>
  <c r="H134" i="6"/>
  <c r="K134" i="8" s="1"/>
  <c r="K134" i="6"/>
  <c r="W134" i="8" s="1"/>
  <c r="M134" i="6"/>
  <c r="AE134" i="8" s="1"/>
  <c r="Q134" i="6"/>
  <c r="I134" i="6"/>
  <c r="O134" i="8" s="1"/>
  <c r="P134" i="6"/>
  <c r="G134" i="6"/>
  <c r="L134" i="6"/>
  <c r="AA134" i="8" s="1"/>
  <c r="N134" i="6"/>
  <c r="AI134" i="8" s="1"/>
  <c r="R134" i="6"/>
  <c r="O134" i="6"/>
  <c r="AM134" i="8" s="1"/>
  <c r="J134" i="6"/>
  <c r="S134" i="8" s="1"/>
  <c r="L133" i="6"/>
  <c r="AA133" i="8" s="1"/>
  <c r="M143" i="6"/>
  <c r="AE143" i="8" s="1"/>
  <c r="H143" i="6"/>
  <c r="K143" i="8" s="1"/>
  <c r="L135" i="6"/>
  <c r="AA135" i="8" s="1"/>
  <c r="P135" i="6"/>
  <c r="O137" i="6"/>
  <c r="AM137" i="8" s="1"/>
  <c r="O133" i="6"/>
  <c r="AM133" i="8" s="1"/>
  <c r="J143" i="6"/>
  <c r="S143" i="8" s="1"/>
  <c r="Q143" i="6"/>
  <c r="R135" i="6"/>
  <c r="Q135" i="6"/>
  <c r="P137" i="6"/>
  <c r="N147" i="6"/>
  <c r="AI147" i="8" s="1"/>
  <c r="R143" i="6"/>
  <c r="L143" i="6"/>
  <c r="AA143" i="8" s="1"/>
  <c r="L137" i="6"/>
  <c r="AA137" i="8" s="1"/>
  <c r="K143" i="6"/>
  <c r="W143" i="8" s="1"/>
  <c r="Q133" i="6"/>
  <c r="R133" i="6"/>
  <c r="N143" i="6"/>
  <c r="AI143" i="8" s="1"/>
  <c r="N137" i="6"/>
  <c r="AI137" i="8" s="1"/>
  <c r="M147" i="6"/>
  <c r="AE147" i="8" s="1"/>
  <c r="G143" i="6"/>
  <c r="O135" i="6"/>
  <c r="AM135" i="8" s="1"/>
  <c r="Q137" i="6"/>
  <c r="M137" i="6"/>
  <c r="AE137" i="8" s="1"/>
  <c r="N135" i="6"/>
  <c r="AI135" i="8" s="1"/>
  <c r="O116" i="6"/>
  <c r="AM116" i="8" s="1"/>
  <c r="R116" i="6"/>
  <c r="F114" i="8"/>
  <c r="AM85" i="8"/>
  <c r="H93" i="6"/>
  <c r="K93" i="8" s="1"/>
  <c r="Q116" i="6"/>
  <c r="F117" i="8"/>
  <c r="F116" i="8"/>
  <c r="F115" i="8"/>
  <c r="D30" i="8"/>
  <c r="D322" i="8" s="1"/>
  <c r="F118" i="8"/>
  <c r="P116" i="6"/>
  <c r="J93" i="6"/>
  <c r="S93" i="8" s="1"/>
  <c r="Q95" i="6"/>
  <c r="R93" i="6"/>
  <c r="G93" i="6"/>
  <c r="G93" i="8" s="1"/>
  <c r="P93" i="6"/>
  <c r="M88" i="6"/>
  <c r="AE88" i="8" s="1"/>
  <c r="L93" i="6"/>
  <c r="AA93" i="8" s="1"/>
  <c r="R95" i="6"/>
  <c r="Q91" i="6"/>
  <c r="Q93" i="6"/>
  <c r="N91" i="6"/>
  <c r="AI91" i="8" s="1"/>
  <c r="M94" i="6"/>
  <c r="AE94" i="8" s="1"/>
  <c r="N94" i="6"/>
  <c r="AI94" i="8" s="1"/>
  <c r="M91" i="6"/>
  <c r="AE91" i="8" s="1"/>
  <c r="L94" i="6"/>
  <c r="AA94" i="8" s="1"/>
  <c r="M93" i="6"/>
  <c r="AE93" i="8" s="1"/>
  <c r="Q94" i="6"/>
  <c r="F65" i="8"/>
  <c r="K93" i="6"/>
  <c r="W93" i="8" s="1"/>
  <c r="I93" i="6"/>
  <c r="O93" i="8" s="1"/>
  <c r="R89" i="6"/>
  <c r="O92" i="6"/>
  <c r="AM92" i="8" s="1"/>
  <c r="P95" i="6"/>
  <c r="O94" i="6"/>
  <c r="AM94" i="8" s="1"/>
  <c r="N89" i="6"/>
  <c r="AI89" i="8" s="1"/>
  <c r="M95" i="6"/>
  <c r="AE95" i="8" s="1"/>
  <c r="L95" i="6"/>
  <c r="AA95" i="8" s="1"/>
  <c r="N95" i="6"/>
  <c r="AI95" i="8" s="1"/>
  <c r="P89" i="6"/>
  <c r="F91" i="8"/>
  <c r="F89" i="8"/>
  <c r="F93" i="8"/>
  <c r="M92" i="6"/>
  <c r="AE92" i="8" s="1"/>
  <c r="F95" i="8"/>
  <c r="N90" i="6"/>
  <c r="AI90" i="8" s="1"/>
  <c r="R37" i="6"/>
  <c r="P88" i="6"/>
  <c r="H89" i="6"/>
  <c r="K89" i="8" s="1"/>
  <c r="F90" i="8"/>
  <c r="L88" i="6"/>
  <c r="AA88" i="8" s="1"/>
  <c r="R92" i="6"/>
  <c r="F94" i="8"/>
  <c r="J89" i="6"/>
  <c r="S89" i="8" s="1"/>
  <c r="O89" i="6"/>
  <c r="AM89" i="8" s="1"/>
  <c r="P90" i="6"/>
  <c r="R90" i="6"/>
  <c r="M36" i="6"/>
  <c r="AE36" i="8" s="1"/>
  <c r="Q88" i="6"/>
  <c r="L92" i="6"/>
  <c r="AA92" i="8" s="1"/>
  <c r="F92" i="8"/>
  <c r="K89" i="6"/>
  <c r="Q89" i="6"/>
  <c r="O90" i="6"/>
  <c r="AM90" i="8" s="1"/>
  <c r="M90" i="6"/>
  <c r="AE90" i="8" s="1"/>
  <c r="R88" i="6"/>
  <c r="F88" i="8"/>
  <c r="N92" i="6"/>
  <c r="AI92" i="8" s="1"/>
  <c r="P91" i="6"/>
  <c r="G89" i="6"/>
  <c r="G89" i="8" s="1"/>
  <c r="O88" i="6"/>
  <c r="AM88" i="8" s="1"/>
  <c r="P92" i="6"/>
  <c r="L91" i="6"/>
  <c r="AA91" i="8" s="1"/>
  <c r="R91" i="6"/>
  <c r="R94" i="6"/>
  <c r="P94" i="6"/>
  <c r="M89" i="6"/>
  <c r="AE89" i="8" s="1"/>
  <c r="I89" i="6"/>
  <c r="O89" i="8" s="1"/>
  <c r="L90" i="6"/>
  <c r="AA90" i="8" s="1"/>
  <c r="L37" i="6"/>
  <c r="AA37" i="8" s="1"/>
  <c r="Q37" i="6"/>
  <c r="O37" i="6"/>
  <c r="AM37" i="8" s="1"/>
  <c r="M38" i="6"/>
  <c r="AE38" i="8" s="1"/>
  <c r="L38" i="6"/>
  <c r="AA38" i="8" s="1"/>
  <c r="Q38" i="6"/>
  <c r="P38" i="6"/>
  <c r="O38" i="6"/>
  <c r="AM38" i="8" s="1"/>
  <c r="R26" i="6"/>
  <c r="N35" i="6"/>
  <c r="Q36" i="6"/>
  <c r="Q35" i="6"/>
  <c r="O36" i="6"/>
  <c r="AM36" i="8" s="1"/>
  <c r="N38" i="6"/>
  <c r="AI38" i="8" s="1"/>
  <c r="M29" i="6"/>
  <c r="AE29" i="8" s="1"/>
  <c r="Q26" i="6"/>
  <c r="N26" i="6"/>
  <c r="AI26" i="8" s="1"/>
  <c r="L27" i="6"/>
  <c r="AA27" i="8" s="1"/>
  <c r="M27" i="6"/>
  <c r="AE27" i="8" s="1"/>
  <c r="L29" i="6"/>
  <c r="AA29" i="8" s="1"/>
  <c r="Q28" i="6"/>
  <c r="L26" i="6"/>
  <c r="AA26" i="8" s="1"/>
  <c r="P27" i="6"/>
  <c r="P26" i="6"/>
  <c r="Q29" i="6"/>
  <c r="M26" i="6"/>
  <c r="AE26" i="8" s="1"/>
  <c r="R27" i="6"/>
  <c r="O26" i="6"/>
  <c r="AM26" i="8" s="1"/>
  <c r="Q27" i="6"/>
  <c r="N27" i="6"/>
  <c r="AI27" i="8" s="1"/>
  <c r="L36" i="6"/>
  <c r="AA36" i="8" s="1"/>
  <c r="M37" i="6"/>
  <c r="AE37" i="8" s="1"/>
  <c r="N37" i="6"/>
  <c r="AI37" i="8" s="1"/>
  <c r="R28" i="6"/>
  <c r="O35" i="6"/>
  <c r="R36" i="6"/>
  <c r="M28" i="6"/>
  <c r="O28" i="6"/>
  <c r="L35" i="6"/>
  <c r="P36" i="6"/>
  <c r="R35" i="6"/>
  <c r="R327" i="6" s="1"/>
  <c r="F34" i="8"/>
  <c r="F28" i="8"/>
  <c r="F35" i="8"/>
  <c r="O29" i="6"/>
  <c r="AM29" i="8" s="1"/>
  <c r="R29" i="6"/>
  <c r="N36" i="6"/>
  <c r="AI36" i="8" s="1"/>
  <c r="N28" i="6"/>
  <c r="F26" i="8"/>
  <c r="F36" i="8"/>
  <c r="F29" i="8"/>
  <c r="L28" i="6"/>
  <c r="F27" i="8"/>
  <c r="P29" i="6"/>
  <c r="F38" i="8"/>
  <c r="F37" i="8"/>
  <c r="P35" i="6"/>
  <c r="M73" i="6"/>
  <c r="AE73" i="8" s="1"/>
  <c r="N73" i="6"/>
  <c r="AI73" i="8" s="1"/>
  <c r="R73" i="6"/>
  <c r="L73" i="6"/>
  <c r="AA73" i="8" s="1"/>
  <c r="I73" i="6"/>
  <c r="O73" i="8" s="1"/>
  <c r="P73" i="6"/>
  <c r="H73" i="6"/>
  <c r="K73" i="8" s="1"/>
  <c r="J73" i="6"/>
  <c r="S73" i="8" s="1"/>
  <c r="G73" i="6"/>
  <c r="O73" i="6"/>
  <c r="AM73" i="8" s="1"/>
  <c r="K73" i="6"/>
  <c r="W73" i="8" s="1"/>
  <c r="P156" i="6"/>
  <c r="K156" i="6"/>
  <c r="W156" i="8" s="1"/>
  <c r="R156" i="6"/>
  <c r="O156" i="6"/>
  <c r="AM156" i="8" s="1"/>
  <c r="M156" i="6"/>
  <c r="AE156" i="8" s="1"/>
  <c r="L156" i="6"/>
  <c r="AA156" i="8" s="1"/>
  <c r="H156" i="6"/>
  <c r="K156" i="8" s="1"/>
  <c r="G156" i="6"/>
  <c r="J156" i="6"/>
  <c r="S156" i="8" s="1"/>
  <c r="F156" i="8"/>
  <c r="Q156" i="6"/>
  <c r="N156" i="6"/>
  <c r="AI156" i="8" s="1"/>
  <c r="O40" i="8"/>
  <c r="D208" i="8"/>
  <c r="L40" i="6"/>
  <c r="AA40" i="8" s="1"/>
  <c r="Q238" i="6"/>
  <c r="G43" i="6"/>
  <c r="G43" i="8" s="1"/>
  <c r="M41" i="6"/>
  <c r="AE41" i="8" s="1"/>
  <c r="K40" i="6"/>
  <c r="J40" i="6"/>
  <c r="R41" i="6"/>
  <c r="H151" i="6"/>
  <c r="K151" i="8" s="1"/>
  <c r="R238" i="6"/>
  <c r="N42" i="6"/>
  <c r="AI42" i="8" s="1"/>
  <c r="I151" i="6"/>
  <c r="O151" i="8" s="1"/>
  <c r="I238" i="6"/>
  <c r="O238" i="8" s="1"/>
  <c r="L238" i="6"/>
  <c r="AA238" i="8" s="1"/>
  <c r="P238" i="6"/>
  <c r="J238" i="6"/>
  <c r="S238" i="8" s="1"/>
  <c r="H238" i="6"/>
  <c r="K238" i="8" s="1"/>
  <c r="P150" i="6"/>
  <c r="N151" i="6"/>
  <c r="AI151" i="8" s="1"/>
  <c r="O151" i="6"/>
  <c r="AM151" i="8" s="1"/>
  <c r="R42" i="6"/>
  <c r="P151" i="6"/>
  <c r="L151" i="6"/>
  <c r="AA151" i="8" s="1"/>
  <c r="M40" i="6"/>
  <c r="AE40" i="8" s="1"/>
  <c r="M42" i="6"/>
  <c r="AE42" i="8" s="1"/>
  <c r="G151" i="6"/>
  <c r="G151" i="8" s="1"/>
  <c r="M151" i="6"/>
  <c r="AE151" i="8" s="1"/>
  <c r="K151" i="6"/>
  <c r="W151" i="8" s="1"/>
  <c r="G238" i="6"/>
  <c r="G238" i="8" s="1"/>
  <c r="D289" i="6"/>
  <c r="I150" i="6"/>
  <c r="O150" i="8" s="1"/>
  <c r="R150" i="6"/>
  <c r="G40" i="6"/>
  <c r="P40" i="6"/>
  <c r="N150" i="6"/>
  <c r="AI150" i="8" s="1"/>
  <c r="N41" i="6"/>
  <c r="AI41" i="8" s="1"/>
  <c r="N149" i="6"/>
  <c r="AI149" i="8" s="1"/>
  <c r="J151" i="6"/>
  <c r="S151" i="8" s="1"/>
  <c r="N40" i="6"/>
  <c r="AI40" i="8" s="1"/>
  <c r="H40" i="6"/>
  <c r="K150" i="6"/>
  <c r="W150" i="8" s="1"/>
  <c r="L41" i="6"/>
  <c r="AA41" i="8" s="1"/>
  <c r="N238" i="6"/>
  <c r="AI238" i="8" s="1"/>
  <c r="M238" i="6"/>
  <c r="AE238" i="8" s="1"/>
  <c r="O40" i="6"/>
  <c r="AM40" i="8" s="1"/>
  <c r="R40" i="6"/>
  <c r="P43" i="6"/>
  <c r="J150" i="6"/>
  <c r="S150" i="8" s="1"/>
  <c r="Q151" i="6"/>
  <c r="Q40" i="6"/>
  <c r="L150" i="6"/>
  <c r="AA150" i="8" s="1"/>
  <c r="O150" i="6"/>
  <c r="AM150" i="8" s="1"/>
  <c r="Q150" i="6"/>
  <c r="M150" i="6"/>
  <c r="AE150" i="8" s="1"/>
  <c r="G150" i="6"/>
  <c r="G150" i="8" s="1"/>
  <c r="F130" i="8"/>
  <c r="F251" i="8"/>
  <c r="F143" i="8"/>
  <c r="F40" i="8"/>
  <c r="K43" i="6"/>
  <c r="W43" i="8" s="1"/>
  <c r="E32" i="8"/>
  <c r="F145" i="8"/>
  <c r="R149" i="6"/>
  <c r="D74" i="8"/>
  <c r="O43" i="6"/>
  <c r="AM43" i="8" s="1"/>
  <c r="F139" i="8"/>
  <c r="F244" i="8"/>
  <c r="F138" i="8"/>
  <c r="F273" i="8"/>
  <c r="F137" i="8"/>
  <c r="R43" i="6"/>
  <c r="N43" i="6"/>
  <c r="AI43" i="8" s="1"/>
  <c r="F217" i="8"/>
  <c r="L152" i="6"/>
  <c r="AA152" i="8" s="1"/>
  <c r="F198" i="8"/>
  <c r="F164" i="8"/>
  <c r="O41" i="6"/>
  <c r="AM41" i="8" s="1"/>
  <c r="O149" i="6"/>
  <c r="AM149" i="8" s="1"/>
  <c r="Q149" i="6"/>
  <c r="Q43" i="6"/>
  <c r="M43" i="6"/>
  <c r="AE43" i="8" s="1"/>
  <c r="M152" i="6"/>
  <c r="AE152" i="8" s="1"/>
  <c r="N152" i="6"/>
  <c r="AI152" i="8" s="1"/>
  <c r="P42" i="6"/>
  <c r="D246" i="8"/>
  <c r="F242" i="8"/>
  <c r="D140" i="8"/>
  <c r="F129" i="8"/>
  <c r="I43" i="6"/>
  <c r="O43" i="8" s="1"/>
  <c r="L43" i="6"/>
  <c r="AA43" i="8" s="1"/>
  <c r="O152" i="6"/>
  <c r="AM152" i="8" s="1"/>
  <c r="P41" i="6"/>
  <c r="O238" i="6"/>
  <c r="AM238" i="8" s="1"/>
  <c r="Q42" i="6"/>
  <c r="M149" i="6"/>
  <c r="AE149" i="8" s="1"/>
  <c r="F134" i="8"/>
  <c r="F245" i="8"/>
  <c r="F135" i="8"/>
  <c r="F203" i="8"/>
  <c r="J43" i="6"/>
  <c r="S43" i="8" s="1"/>
  <c r="R152" i="6"/>
  <c r="Q152" i="6"/>
  <c r="D169" i="8"/>
  <c r="L42" i="6"/>
  <c r="AA42" i="8" s="1"/>
  <c r="L149" i="6"/>
  <c r="AA149" i="8" s="1"/>
  <c r="F133" i="8"/>
  <c r="F136" i="8"/>
  <c r="F235" i="8"/>
  <c r="F131" i="8"/>
  <c r="F152" i="8"/>
  <c r="F146" i="8"/>
  <c r="F132" i="8"/>
  <c r="F261" i="8"/>
  <c r="D277" i="8"/>
  <c r="D47" i="63"/>
  <c r="R81" i="6"/>
  <c r="M81" i="6"/>
  <c r="AE81" i="8" s="1"/>
  <c r="L83" i="6"/>
  <c r="M20" i="6"/>
  <c r="AE20" i="8" s="1"/>
  <c r="N20" i="6"/>
  <c r="AI20" i="8" s="1"/>
  <c r="R83" i="6"/>
  <c r="K20" i="6"/>
  <c r="W20" i="8" s="1"/>
  <c r="L81" i="6"/>
  <c r="AA81" i="8" s="1"/>
  <c r="J20" i="6"/>
  <c r="S20" i="8" s="1"/>
  <c r="N83" i="6"/>
  <c r="N81" i="6"/>
  <c r="AI81" i="8" s="1"/>
  <c r="P84" i="6"/>
  <c r="M84" i="6"/>
  <c r="R228" i="6"/>
  <c r="G229" i="6"/>
  <c r="G229" i="8" s="1"/>
  <c r="O229" i="6"/>
  <c r="AM229" i="8" s="1"/>
  <c r="N229" i="6"/>
  <c r="AI229" i="8" s="1"/>
  <c r="K229" i="6"/>
  <c r="W229" i="8" s="1"/>
  <c r="I229" i="6"/>
  <c r="O229" i="8" s="1"/>
  <c r="J229" i="6"/>
  <c r="S229" i="8" s="1"/>
  <c r="R229" i="6"/>
  <c r="M85" i="6"/>
  <c r="N85" i="6"/>
  <c r="P85" i="6"/>
  <c r="Q85" i="6"/>
  <c r="L85" i="6"/>
  <c r="R85" i="6"/>
  <c r="Q84" i="6"/>
  <c r="N84" i="6"/>
  <c r="L84" i="6"/>
  <c r="R84" i="6"/>
  <c r="K228" i="6"/>
  <c r="Q81" i="6"/>
  <c r="G228" i="6"/>
  <c r="O83" i="6"/>
  <c r="Q228" i="6"/>
  <c r="M229" i="6"/>
  <c r="AE229" i="8" s="1"/>
  <c r="P229" i="6"/>
  <c r="L20" i="6"/>
  <c r="AA20" i="8" s="1"/>
  <c r="P83" i="6"/>
  <c r="Q83" i="6"/>
  <c r="O228" i="6"/>
  <c r="M243" i="6"/>
  <c r="AE243" i="8" s="1"/>
  <c r="P243" i="6"/>
  <c r="I243" i="6"/>
  <c r="O243" i="8" s="1"/>
  <c r="J243" i="6"/>
  <c r="S243" i="8" s="1"/>
  <c r="G243" i="6"/>
  <c r="G243" i="8" s="1"/>
  <c r="K243" i="6"/>
  <c r="W243" i="8" s="1"/>
  <c r="N243" i="6"/>
  <c r="AI243" i="8" s="1"/>
  <c r="R243" i="6"/>
  <c r="Q243" i="6"/>
  <c r="H243" i="6"/>
  <c r="K243" i="8" s="1"/>
  <c r="L243" i="6"/>
  <c r="AA243" i="8" s="1"/>
  <c r="O243" i="6"/>
  <c r="AM243" i="8" s="1"/>
  <c r="Q229" i="6"/>
  <c r="H229" i="6"/>
  <c r="K229" i="8" s="1"/>
  <c r="I20" i="6"/>
  <c r="O20" i="8" s="1"/>
  <c r="M83" i="6"/>
  <c r="O81" i="6"/>
  <c r="AM81" i="8" s="1"/>
  <c r="P81" i="6"/>
  <c r="I228" i="6"/>
  <c r="G20" i="6"/>
  <c r="G20" i="8" s="1"/>
  <c r="N228" i="6"/>
  <c r="M228" i="6"/>
  <c r="L229" i="6"/>
  <c r="AA229" i="8" s="1"/>
  <c r="H20" i="6"/>
  <c r="K20" i="8" s="1"/>
  <c r="H72" i="6"/>
  <c r="K72" i="8" s="1"/>
  <c r="K72" i="6"/>
  <c r="W72" i="8" s="1"/>
  <c r="O72" i="6"/>
  <c r="AM72" i="8" s="1"/>
  <c r="G72" i="6"/>
  <c r="G72" i="8" s="1"/>
  <c r="P72" i="6"/>
  <c r="J72" i="6"/>
  <c r="S72" i="8" s="1"/>
  <c r="I72" i="6"/>
  <c r="O72" i="8" s="1"/>
  <c r="Q72" i="6"/>
  <c r="N72" i="6"/>
  <c r="AI72" i="8" s="1"/>
  <c r="L72" i="6"/>
  <c r="AA72" i="8" s="1"/>
  <c r="R72" i="6"/>
  <c r="M72" i="6"/>
  <c r="AE72" i="8" s="1"/>
  <c r="J228" i="6"/>
  <c r="L228" i="6"/>
  <c r="H228" i="6"/>
  <c r="O71" i="6"/>
  <c r="AM71" i="8" s="1"/>
  <c r="L71" i="6"/>
  <c r="AA71" i="8" s="1"/>
  <c r="N71" i="6"/>
  <c r="AI71" i="8" s="1"/>
  <c r="I71" i="6"/>
  <c r="O71" i="8" s="1"/>
  <c r="P71" i="6"/>
  <c r="M71" i="6"/>
  <c r="AE71" i="8" s="1"/>
  <c r="R71" i="6"/>
  <c r="H71" i="6"/>
  <c r="K71" i="8" s="1"/>
  <c r="J71" i="6"/>
  <c r="S71" i="8" s="1"/>
  <c r="G71" i="6"/>
  <c r="G71" i="8" s="1"/>
  <c r="K71" i="6"/>
  <c r="W71" i="8" s="1"/>
  <c r="Q71" i="6"/>
  <c r="Q20" i="6"/>
  <c r="O20" i="6"/>
  <c r="AM20" i="8" s="1"/>
  <c r="R20" i="6"/>
  <c r="P20" i="6"/>
  <c r="P21" i="6"/>
  <c r="N21" i="6"/>
  <c r="AI21" i="8" s="1"/>
  <c r="Q21" i="6"/>
  <c r="R21" i="6"/>
  <c r="L21" i="6"/>
  <c r="AA21" i="8" s="1"/>
  <c r="K21" i="6"/>
  <c r="W21" i="8" s="1"/>
  <c r="H21" i="6"/>
  <c r="K21" i="8" s="1"/>
  <c r="P19" i="6"/>
  <c r="M19" i="6"/>
  <c r="AE19" i="8" s="1"/>
  <c r="J21" i="6"/>
  <c r="S21" i="8" s="1"/>
  <c r="O21" i="6"/>
  <c r="AM21" i="8" s="1"/>
  <c r="K19" i="6"/>
  <c r="W19" i="8" s="1"/>
  <c r="G19" i="6"/>
  <c r="G19" i="8" s="1"/>
  <c r="D22" i="8"/>
  <c r="J19" i="6"/>
  <c r="S19" i="8" s="1"/>
  <c r="I19" i="6"/>
  <c r="O19" i="8" s="1"/>
  <c r="M21" i="6"/>
  <c r="AE21" i="8" s="1"/>
  <c r="L19" i="6"/>
  <c r="AA19" i="8" s="1"/>
  <c r="H19" i="6"/>
  <c r="K19" i="8" s="1"/>
  <c r="O19" i="6"/>
  <c r="AM19" i="8" s="1"/>
  <c r="R19" i="6"/>
  <c r="I21" i="6"/>
  <c r="O21" i="8" s="1"/>
  <c r="Q19" i="6"/>
  <c r="O327" i="6" l="1"/>
  <c r="O200" i="6" s="1"/>
  <c r="O335" i="6" s="1"/>
  <c r="P327" i="6"/>
  <c r="P200" i="6" s="1"/>
  <c r="P335" i="6" s="1"/>
  <c r="Q327" i="6"/>
  <c r="Q200" i="6" s="1"/>
  <c r="Q335" i="6" s="1"/>
  <c r="D321" i="8"/>
  <c r="N327" i="6"/>
  <c r="N200" i="6" s="1"/>
  <c r="N335" i="6" s="1"/>
  <c r="L327" i="6"/>
  <c r="L200" i="6" s="1"/>
  <c r="M327" i="6"/>
  <c r="M200" i="6" s="1"/>
  <c r="M335" i="6" s="1"/>
  <c r="AM186" i="8"/>
  <c r="AA228" i="8"/>
  <c r="AA35" i="8"/>
  <c r="AI173" i="8"/>
  <c r="AE173" i="8"/>
  <c r="AI228" i="8"/>
  <c r="AE228" i="8"/>
  <c r="R200" i="6"/>
  <c r="R335" i="6" s="1"/>
  <c r="AM28" i="8"/>
  <c r="AM35" i="8"/>
  <c r="AA173" i="8"/>
  <c r="AA28" i="8"/>
  <c r="AI28" i="8"/>
  <c r="AI35" i="8"/>
  <c r="AE186" i="8"/>
  <c r="AI186" i="8"/>
  <c r="AA186" i="8"/>
  <c r="AM228" i="8"/>
  <c r="AE28" i="8"/>
  <c r="K186" i="8"/>
  <c r="W186" i="8"/>
  <c r="O186" i="8"/>
  <c r="S186" i="8"/>
  <c r="G186" i="8"/>
  <c r="W245" i="8"/>
  <c r="AI245" i="8"/>
  <c r="G245" i="8"/>
  <c r="P246" i="6"/>
  <c r="A73" i="281"/>
  <c r="W242" i="8"/>
  <c r="AE242" i="8"/>
  <c r="K245" i="8"/>
  <c r="K217" i="8"/>
  <c r="E245" i="6"/>
  <c r="Q246" i="6"/>
  <c r="R246" i="6"/>
  <c r="E129" i="6"/>
  <c r="E218" i="6"/>
  <c r="E235" i="6"/>
  <c r="E286" i="6"/>
  <c r="W217" i="8"/>
  <c r="E283" i="6"/>
  <c r="E138" i="6"/>
  <c r="AM244" i="8"/>
  <c r="E129" i="8"/>
  <c r="AI217" i="8"/>
  <c r="E244" i="6"/>
  <c r="E215" i="6"/>
  <c r="E138" i="8"/>
  <c r="E191" i="6"/>
  <c r="AA191" i="8"/>
  <c r="AI177" i="8"/>
  <c r="AE199" i="8"/>
  <c r="AE176" i="8"/>
  <c r="AA214" i="8"/>
  <c r="AA190" i="8"/>
  <c r="O174" i="8"/>
  <c r="E186" i="8"/>
  <c r="AM217" i="8"/>
  <c r="E216" i="6"/>
  <c r="AM214" i="8"/>
  <c r="AM190" i="8"/>
  <c r="AE214" i="8"/>
  <c r="AE190" i="8"/>
  <c r="E145" i="8"/>
  <c r="E180" i="8"/>
  <c r="W174" i="8"/>
  <c r="E130" i="8"/>
  <c r="E164" i="8"/>
  <c r="AE244" i="8"/>
  <c r="E219" i="6"/>
  <c r="E180" i="6"/>
  <c r="AI203" i="8"/>
  <c r="S242" i="8"/>
  <c r="E177" i="6"/>
  <c r="AA242" i="8"/>
  <c r="AA198" i="8"/>
  <c r="S244" i="8"/>
  <c r="AM245" i="8"/>
  <c r="W244" i="8"/>
  <c r="K244" i="8"/>
  <c r="O244" i="8"/>
  <c r="AM203" i="8"/>
  <c r="AI244" i="8"/>
  <c r="E217" i="6"/>
  <c r="AI235" i="8"/>
  <c r="E145" i="6"/>
  <c r="G235" i="8"/>
  <c r="W235" i="8"/>
  <c r="S235" i="8"/>
  <c r="AA235" i="8"/>
  <c r="E186" i="6"/>
  <c r="O235" i="8"/>
  <c r="AE235" i="8"/>
  <c r="E174" i="6"/>
  <c r="E176" i="6"/>
  <c r="K235" i="8"/>
  <c r="E281" i="6"/>
  <c r="E258" i="6"/>
  <c r="E284" i="6"/>
  <c r="E130" i="6"/>
  <c r="E285" i="6"/>
  <c r="G261" i="8"/>
  <c r="E261" i="6"/>
  <c r="E260" i="6"/>
  <c r="G242" i="8"/>
  <c r="E242" i="6"/>
  <c r="E164" i="6"/>
  <c r="E157" i="8"/>
  <c r="E157" i="6"/>
  <c r="G143" i="8"/>
  <c r="E143" i="6"/>
  <c r="G217" i="8"/>
  <c r="G134" i="8"/>
  <c r="E134" i="6"/>
  <c r="G168" i="8"/>
  <c r="E168" i="6"/>
  <c r="G165" i="8"/>
  <c r="E165" i="6"/>
  <c r="AI85" i="8"/>
  <c r="AE85" i="8"/>
  <c r="AA85" i="8"/>
  <c r="E93" i="8"/>
  <c r="E93" i="6"/>
  <c r="E89" i="6"/>
  <c r="W89" i="8"/>
  <c r="E21" i="8"/>
  <c r="E20" i="8"/>
  <c r="E19" i="8"/>
  <c r="W40" i="8"/>
  <c r="W228" i="8"/>
  <c r="G73" i="8"/>
  <c r="E73" i="6"/>
  <c r="G156" i="8"/>
  <c r="E156" i="6"/>
  <c r="K40" i="8"/>
  <c r="O228" i="8"/>
  <c r="G228" i="8"/>
  <c r="S40" i="8"/>
  <c r="K228" i="8"/>
  <c r="G40" i="8"/>
  <c r="S228" i="8"/>
  <c r="E40" i="6"/>
  <c r="E151" i="6"/>
  <c r="E150" i="6"/>
  <c r="E238" i="6"/>
  <c r="D289" i="8"/>
  <c r="E43" i="6"/>
  <c r="E150" i="8"/>
  <c r="E71" i="8"/>
  <c r="O246" i="6"/>
  <c r="L246" i="6"/>
  <c r="H246" i="6"/>
  <c r="N246" i="6"/>
  <c r="K246" i="6"/>
  <c r="J246" i="6"/>
  <c r="I246" i="6"/>
  <c r="M246" i="6"/>
  <c r="G246" i="6"/>
  <c r="E243" i="6"/>
  <c r="E228" i="6"/>
  <c r="E71" i="6"/>
  <c r="E229" i="6"/>
  <c r="E20" i="6"/>
  <c r="E72" i="6"/>
  <c r="E19" i="6"/>
  <c r="E21" i="6"/>
  <c r="E134" i="8" l="1"/>
  <c r="E143" i="8"/>
  <c r="E261" i="8"/>
  <c r="E176" i="8"/>
  <c r="E168" i="8"/>
  <c r="E165" i="8"/>
  <c r="L335" i="6"/>
  <c r="L220" i="6" s="1"/>
  <c r="R206" i="6"/>
  <c r="R220" i="6"/>
  <c r="M206" i="6"/>
  <c r="M220" i="6"/>
  <c r="N220" i="6"/>
  <c r="N206" i="6"/>
  <c r="R181" i="6"/>
  <c r="R172" i="6" s="1"/>
  <c r="R192" i="6"/>
  <c r="Q206" i="6"/>
  <c r="Q329" i="6" s="1"/>
  <c r="Q220" i="6"/>
  <c r="M192" i="6"/>
  <c r="M181" i="6"/>
  <c r="O206" i="6"/>
  <c r="O220" i="6"/>
  <c r="Q181" i="6"/>
  <c r="Q172" i="6" s="1"/>
  <c r="Q192" i="6"/>
  <c r="O192" i="6"/>
  <c r="O181" i="6"/>
  <c r="P181" i="6"/>
  <c r="P172" i="6" s="1"/>
  <c r="P192" i="6"/>
  <c r="N192" i="6"/>
  <c r="N181" i="6"/>
  <c r="L192" i="6"/>
  <c r="L181" i="6"/>
  <c r="A74" i="281"/>
  <c r="E245" i="8"/>
  <c r="E217" i="8"/>
  <c r="E191" i="8"/>
  <c r="E174" i="8"/>
  <c r="E177" i="8"/>
  <c r="E242" i="8"/>
  <c r="E244" i="8"/>
  <c r="E89" i="8"/>
  <c r="E156" i="8"/>
  <c r="E151" i="8"/>
  <c r="E43" i="8"/>
  <c r="E40" i="8"/>
  <c r="AE218" i="8"/>
  <c r="E246" i="6"/>
  <c r="E73" i="8"/>
  <c r="E84" i="6"/>
  <c r="E83" i="6"/>
  <c r="L206" i="6" l="1"/>
  <c r="L329" i="6" s="1"/>
  <c r="L196" i="6" s="1"/>
  <c r="O330" i="6"/>
  <c r="O211" i="6" s="1"/>
  <c r="R329" i="6"/>
  <c r="R196" i="6" s="1"/>
  <c r="N329" i="6"/>
  <c r="N196" i="6" s="1"/>
  <c r="N330" i="6"/>
  <c r="N211" i="6" s="1"/>
  <c r="Q330" i="6"/>
  <c r="Q211" i="6" s="1"/>
  <c r="M330" i="6"/>
  <c r="M211" i="6" s="1"/>
  <c r="O329" i="6"/>
  <c r="O196" i="6" s="1"/>
  <c r="Q196" i="6"/>
  <c r="M329" i="6"/>
  <c r="M196" i="6" s="1"/>
  <c r="L330" i="6"/>
  <c r="L211" i="6" s="1"/>
  <c r="R330" i="6"/>
  <c r="R211" i="6" s="1"/>
  <c r="P206" i="6"/>
  <c r="P220" i="6"/>
  <c r="AI192" i="8"/>
  <c r="N193" i="6"/>
  <c r="P193" i="6"/>
  <c r="R193" i="6"/>
  <c r="AA181" i="8"/>
  <c r="L172" i="6"/>
  <c r="AA172" i="8" s="1"/>
  <c r="AE181" i="8"/>
  <c r="M172" i="6"/>
  <c r="AE172" i="8" s="1"/>
  <c r="AI181" i="8"/>
  <c r="N172" i="6"/>
  <c r="AI172" i="8" s="1"/>
  <c r="AA192" i="8"/>
  <c r="L193" i="6"/>
  <c r="AM181" i="8"/>
  <c r="O172" i="6"/>
  <c r="AM172" i="8" s="1"/>
  <c r="AE192" i="8"/>
  <c r="M193" i="6"/>
  <c r="AM192" i="8"/>
  <c r="O193" i="6"/>
  <c r="Q193" i="6"/>
  <c r="A75" i="281"/>
  <c r="A76" i="281" s="1"/>
  <c r="A77" i="281" s="1"/>
  <c r="G218" i="8"/>
  <c r="Q18" i="6"/>
  <c r="S218" i="8"/>
  <c r="AA218" i="8"/>
  <c r="AI218" i="8"/>
  <c r="P18" i="6"/>
  <c r="K218" i="8"/>
  <c r="O218" i="8"/>
  <c r="AM218" i="8"/>
  <c r="W218" i="8"/>
  <c r="H18" i="6"/>
  <c r="K18" i="8" s="1"/>
  <c r="R18" i="6"/>
  <c r="J18" i="6"/>
  <c r="S18" i="8" s="1"/>
  <c r="AI193" i="8" l="1"/>
  <c r="AE193" i="8"/>
  <c r="AA193" i="8"/>
  <c r="P329" i="6"/>
  <c r="P196" i="6" s="1"/>
  <c r="P330" i="6"/>
  <c r="P211" i="6" s="1"/>
  <c r="AM193" i="8"/>
  <c r="E97" i="8"/>
  <c r="L18" i="6"/>
  <c r="AA18" i="8" s="1"/>
  <c r="I18" i="6"/>
  <c r="O18" i="8" s="1"/>
  <c r="K18" i="6"/>
  <c r="W18" i="8" s="1"/>
  <c r="N18" i="6"/>
  <c r="AI18" i="8" s="1"/>
  <c r="O18" i="6"/>
  <c r="AM18" i="8" s="1"/>
  <c r="P163" i="6" l="1"/>
  <c r="M18" i="6"/>
  <c r="AE18" i="8" s="1"/>
  <c r="G18" i="6"/>
  <c r="G18" i="8" s="1"/>
  <c r="R163" i="6"/>
  <c r="Q163" i="6"/>
  <c r="H163" i="6"/>
  <c r="K163" i="8" s="1"/>
  <c r="AD173" i="8"/>
  <c r="H63" i="281"/>
  <c r="K74" i="281"/>
  <c r="H36" i="281"/>
  <c r="M68" i="281"/>
  <c r="I63" i="281"/>
  <c r="AP192" i="8"/>
  <c r="B4" i="9"/>
  <c r="M74" i="281"/>
  <c r="AP191" i="8"/>
  <c r="I30" i="281"/>
  <c r="AO191" i="8"/>
  <c r="J63" i="281"/>
  <c r="J74" i="281"/>
  <c r="L31" i="281"/>
  <c r="AF175" i="8"/>
  <c r="L68" i="281"/>
  <c r="K63" i="281"/>
  <c r="G68" i="281"/>
  <c r="AC176" i="8"/>
  <c r="H68" i="281"/>
  <c r="J68" i="281"/>
  <c r="AO192" i="8"/>
  <c r="L19" i="281"/>
  <c r="G19" i="281"/>
  <c r="H69" i="281"/>
  <c r="L74" i="281"/>
  <c r="I25" i="281"/>
  <c r="K25" i="281"/>
  <c r="AP173" i="8"/>
  <c r="AN174" i="8"/>
  <c r="J30" i="281"/>
  <c r="AG175" i="8"/>
  <c r="M30" i="281"/>
  <c r="AC175" i="8"/>
  <c r="H19" i="281"/>
  <c r="I57" i="281"/>
  <c r="J19" i="281"/>
  <c r="AN176" i="8"/>
  <c r="I68" i="281"/>
  <c r="K69" i="281"/>
  <c r="M57" i="281"/>
  <c r="G57" i="281"/>
  <c r="AO188" i="8"/>
  <c r="AC172" i="8"/>
  <c r="K68" i="281"/>
  <c r="AD172" i="8"/>
  <c r="AG180" i="8"/>
  <c r="AP188" i="8"/>
  <c r="I31" i="281"/>
  <c r="J36" i="281"/>
  <c r="L57" i="281"/>
  <c r="K36" i="281"/>
  <c r="AN192" i="8"/>
  <c r="I36" i="281"/>
  <c r="G31" i="281"/>
  <c r="AJ172" i="8"/>
  <c r="I19" i="281"/>
  <c r="AB172" i="8"/>
  <c r="AL172" i="8"/>
  <c r="J31" i="281"/>
  <c r="K30" i="281"/>
  <c r="X176" i="8"/>
  <c r="Z177" i="8"/>
  <c r="AB175" i="8"/>
  <c r="G74" i="281"/>
  <c r="L69" i="281"/>
  <c r="X177" i="8"/>
  <c r="H74" i="281"/>
  <c r="K31" i="281"/>
  <c r="AN191" i="8"/>
  <c r="H25" i="281"/>
  <c r="M63" i="281"/>
  <c r="J25" i="281"/>
  <c r="K19" i="281"/>
  <c r="Y176" i="8"/>
  <c r="AF180" i="8"/>
  <c r="AL189" i="8"/>
  <c r="AK189" i="8"/>
  <c r="AP174" i="8"/>
  <c r="H57" i="281"/>
  <c r="M25" i="281"/>
  <c r="AG179" i="8"/>
  <c r="I74" i="281"/>
  <c r="AH179" i="8"/>
  <c r="G36" i="281"/>
  <c r="H30" i="281"/>
  <c r="AH180" i="8"/>
  <c r="AN188" i="8"/>
  <c r="Z176" i="8"/>
  <c r="L63" i="281"/>
  <c r="AC173" i="8"/>
  <c r="L36" i="281"/>
  <c r="AJ189" i="8"/>
  <c r="H31" i="281"/>
  <c r="M36" i="281"/>
  <c r="AN173" i="8"/>
  <c r="AB173" i="8"/>
  <c r="AP176" i="8"/>
  <c r="AB176" i="8"/>
  <c r="M31" i="281"/>
  <c r="AO176" i="8"/>
  <c r="J69" i="281"/>
  <c r="Y177" i="8"/>
  <c r="I69" i="281"/>
  <c r="L30" i="281"/>
  <c r="K21" i="68"/>
  <c r="G63" i="281"/>
  <c r="J57" i="281"/>
  <c r="AF179" i="8"/>
  <c r="M19" i="281"/>
  <c r="AD175" i="8"/>
  <c r="G69" i="281"/>
  <c r="L25" i="281"/>
  <c r="M69" i="281"/>
  <c r="AH175" i="8"/>
  <c r="AD176" i="8"/>
  <c r="AO173" i="8"/>
  <c r="G30" i="281"/>
  <c r="AO174" i="8"/>
  <c r="G25" i="281"/>
  <c r="K57" i="281"/>
  <c r="BL174" i="8" l="1"/>
  <c r="BI173" i="8"/>
  <c r="BL173" i="8"/>
  <c r="BJ179" i="8"/>
  <c r="BI175" i="8"/>
  <c r="BI176" i="8"/>
  <c r="BH176" i="8"/>
  <c r="BJ180" i="8"/>
  <c r="BH177" i="8"/>
  <c r="BI172" i="8"/>
  <c r="BL188" i="8"/>
  <c r="BL191" i="8"/>
  <c r="BL176" i="8"/>
  <c r="BK189" i="8"/>
  <c r="BJ175" i="8"/>
  <c r="BL192" i="8"/>
  <c r="D57" i="281"/>
  <c r="E57" i="281" s="1"/>
  <c r="D31" i="281"/>
  <c r="E31" i="281" s="1"/>
  <c r="D68" i="281"/>
  <c r="E68" i="281" s="1"/>
  <c r="D74" i="281"/>
  <c r="E74" i="281" s="1"/>
  <c r="D30" i="281"/>
  <c r="E30" i="281" s="1"/>
  <c r="D69" i="281"/>
  <c r="E69" i="281" s="1"/>
  <c r="D19" i="281"/>
  <c r="E19" i="281" s="1"/>
  <c r="D63" i="281"/>
  <c r="E63" i="281" s="1"/>
  <c r="D36" i="281"/>
  <c r="E36" i="281" s="1"/>
  <c r="D25" i="281"/>
  <c r="E25" i="281" s="1"/>
  <c r="D789" i="1"/>
  <c r="E18" i="8"/>
  <c r="E18" i="6"/>
  <c r="J163" i="6"/>
  <c r="S163" i="8" s="1"/>
  <c r="A79" i="281" l="1"/>
  <c r="A80" i="281" s="1"/>
  <c r="A81" i="281" s="1"/>
  <c r="A82" i="281" s="1"/>
  <c r="A83" i="281" s="1"/>
  <c r="A85" i="281" s="1"/>
  <c r="A86" i="281" s="1"/>
  <c r="A87" i="281" s="1"/>
  <c r="O246" i="8"/>
  <c r="K246" i="8"/>
  <c r="AI246" i="8"/>
  <c r="AA246" i="8"/>
  <c r="G246" i="8"/>
  <c r="AE246" i="8"/>
  <c r="W246" i="8"/>
  <c r="L163" i="6"/>
  <c r="AA163" i="8" s="1"/>
  <c r="I163" i="6"/>
  <c r="O163" i="8" s="1"/>
  <c r="N163" i="6"/>
  <c r="AI163" i="8" s="1"/>
  <c r="K163" i="6"/>
  <c r="W163" i="8" s="1"/>
  <c r="O163" i="6"/>
  <c r="AM163" i="8" s="1"/>
  <c r="A89" i="281" l="1"/>
  <c r="A91" i="281" s="1"/>
  <c r="A92" i="281" s="1"/>
  <c r="A93" i="281" s="1"/>
  <c r="A94" i="281" s="1"/>
  <c r="A97" i="281" s="1"/>
  <c r="A98" i="281" s="1"/>
  <c r="A99" i="281" s="1"/>
  <c r="A100" i="281" s="1"/>
  <c r="A103" i="281" s="1"/>
  <c r="A104" i="281" s="1"/>
  <c r="S246" i="8"/>
  <c r="AM246" i="8"/>
  <c r="E243" i="8"/>
  <c r="G163" i="6"/>
  <c r="G163" i="8" s="1"/>
  <c r="M163" i="6"/>
  <c r="AE163" i="8" s="1"/>
  <c r="A105" i="281" l="1"/>
  <c r="A106" i="281" s="1"/>
  <c r="A107" i="281" s="1"/>
  <c r="A108" i="281" s="1"/>
  <c r="A109" i="281" s="1"/>
  <c r="A110" i="281" s="1"/>
  <c r="A111" i="281" s="1"/>
  <c r="A112" i="281" s="1"/>
  <c r="A113" i="281" s="1"/>
  <c r="A114" i="281" s="1"/>
  <c r="A115" i="281" s="1"/>
  <c r="A116" i="281" s="1"/>
  <c r="E163" i="8"/>
  <c r="E246" i="8"/>
  <c r="E163" i="6"/>
  <c r="A117" i="281" l="1"/>
  <c r="A118" i="281" s="1"/>
  <c r="A119" i="281" s="1"/>
  <c r="A120" i="281" s="1"/>
  <c r="A121" i="281" s="1"/>
  <c r="A122" i="281" s="1"/>
  <c r="A123" i="281" s="1"/>
  <c r="A125" i="281" s="1"/>
  <c r="A126" i="281" s="1"/>
  <c r="A127" i="281" s="1"/>
  <c r="A128" i="281" s="1"/>
  <c r="E83" i="8"/>
  <c r="E229" i="8" l="1"/>
  <c r="E228" i="8"/>
  <c r="E84" i="8" l="1"/>
  <c r="E68" i="8"/>
  <c r="E67" i="8" l="1"/>
  <c r="E61" i="8"/>
  <c r="E83" i="9" l="1"/>
  <c r="E84" i="9"/>
  <c r="H303" i="6" l="1"/>
  <c r="I303" i="6"/>
  <c r="N303" i="6"/>
  <c r="Q303" i="6"/>
  <c r="K303" i="6"/>
  <c r="J303" i="6"/>
  <c r="L303" i="6"/>
  <c r="O303" i="6"/>
  <c r="M303" i="6"/>
  <c r="R303" i="6"/>
  <c r="P303" i="6"/>
  <c r="G303" i="6"/>
  <c r="J157" i="8"/>
  <c r="AL178" i="8"/>
  <c r="AG27" i="8"/>
  <c r="AP177" i="8"/>
  <c r="AD92" i="8"/>
  <c r="AO214" i="8"/>
  <c r="T73" i="8"/>
  <c r="P180" i="8"/>
  <c r="AK165" i="8"/>
  <c r="AK186" i="8"/>
  <c r="U176" i="8"/>
  <c r="AH29" i="8"/>
  <c r="AK92" i="8"/>
  <c r="N150" i="8"/>
  <c r="H191" i="8"/>
  <c r="AF148" i="8"/>
  <c r="AC95" i="8"/>
  <c r="AB137" i="8"/>
  <c r="L156" i="8"/>
  <c r="AK187" i="8"/>
  <c r="AH190" i="8"/>
  <c r="AJ156" i="8"/>
  <c r="AO94" i="8"/>
  <c r="AF36" i="8"/>
  <c r="AO175" i="8"/>
  <c r="N238" i="8"/>
  <c r="P186" i="8"/>
  <c r="AG37" i="8"/>
  <c r="J21" i="8"/>
  <c r="AK174" i="8"/>
  <c r="AC190" i="8"/>
  <c r="AH28" i="8"/>
  <c r="AO88" i="8"/>
  <c r="AG177" i="8"/>
  <c r="AB181" i="8"/>
  <c r="AO38" i="8"/>
  <c r="AO180" i="8"/>
  <c r="AF116" i="8"/>
  <c r="Z93" i="8"/>
  <c r="AL93" i="8"/>
  <c r="AB189" i="8"/>
  <c r="R156" i="8"/>
  <c r="I244" i="8"/>
  <c r="AO168" i="8"/>
  <c r="J174" i="8"/>
  <c r="AG90" i="8"/>
  <c r="AN190" i="8"/>
  <c r="R191" i="8"/>
  <c r="AH37" i="8"/>
  <c r="H176" i="8"/>
  <c r="AF168" i="8"/>
  <c r="M191" i="8"/>
  <c r="U186" i="8"/>
  <c r="AJ26" i="8"/>
  <c r="H180" i="8"/>
  <c r="AB94" i="8"/>
  <c r="Z156" i="8"/>
  <c r="AF192" i="8"/>
  <c r="AO177" i="8"/>
  <c r="AL117" i="8"/>
  <c r="AG168" i="8"/>
  <c r="AK88" i="8"/>
  <c r="AO85" i="8"/>
  <c r="AC93" i="8"/>
  <c r="AD186" i="8"/>
  <c r="AG173" i="8"/>
  <c r="AL19" i="8"/>
  <c r="Y157" i="8"/>
  <c r="AP95" i="8"/>
  <c r="Z168" i="8"/>
  <c r="J176" i="8"/>
  <c r="Y165" i="8"/>
  <c r="AC199" i="8"/>
  <c r="AH147" i="8"/>
  <c r="AO190" i="8"/>
  <c r="AL190" i="8"/>
  <c r="R73" i="8"/>
  <c r="AF181" i="8"/>
  <c r="AB37" i="8"/>
  <c r="AJ36" i="8"/>
  <c r="AB148" i="8"/>
  <c r="Z73" i="8"/>
  <c r="Z191" i="8"/>
  <c r="AG35" i="8"/>
  <c r="AN42" i="8"/>
  <c r="L186" i="8"/>
  <c r="AC188" i="8"/>
  <c r="AL214" i="8"/>
  <c r="AP147" i="8"/>
  <c r="D191" i="9"/>
  <c r="P156" i="8"/>
  <c r="AB156" i="8"/>
  <c r="AG94" i="8"/>
  <c r="AO73" i="8"/>
  <c r="AN94" i="8"/>
  <c r="AD157" i="8"/>
  <c r="AJ186" i="8"/>
  <c r="AD27" i="8"/>
  <c r="AJ199" i="8"/>
  <c r="AG192" i="8"/>
  <c r="AC73" i="8"/>
  <c r="Y174" i="8"/>
  <c r="AD174" i="8"/>
  <c r="AN147" i="8"/>
  <c r="V191" i="8"/>
  <c r="D191" i="497" s="1"/>
  <c r="AD89" i="8"/>
  <c r="Z165" i="8"/>
  <c r="V176" i="8"/>
  <c r="H165" i="8"/>
  <c r="AP35" i="8"/>
  <c r="AC157" i="8"/>
  <c r="AO28" i="8"/>
  <c r="AD91" i="8"/>
  <c r="L174" i="8"/>
  <c r="AP179" i="8"/>
  <c r="AG214" i="8"/>
  <c r="AL156" i="8"/>
  <c r="H21" i="8"/>
  <c r="T156" i="8"/>
  <c r="N186" i="8"/>
  <c r="AL90" i="8"/>
  <c r="U89" i="8"/>
  <c r="X89" i="8"/>
  <c r="AB91" i="8"/>
  <c r="L21" i="68"/>
  <c r="Q89" i="8"/>
  <c r="I156" i="8"/>
  <c r="AF156" i="8"/>
  <c r="AP26" i="8"/>
  <c r="AH188" i="8"/>
  <c r="AN199" i="8"/>
  <c r="V73" i="8"/>
  <c r="AL147" i="8"/>
  <c r="Y73" i="8"/>
  <c r="Q180" i="8"/>
  <c r="AH148" i="8"/>
  <c r="Y228" i="8"/>
  <c r="AN181" i="8"/>
  <c r="AB117" i="8"/>
  <c r="AC36" i="8"/>
  <c r="AP189" i="8"/>
  <c r="Z174" i="8"/>
  <c r="X157" i="8"/>
  <c r="AN214" i="8"/>
  <c r="AB92" i="8"/>
  <c r="AD88" i="8"/>
  <c r="AC91" i="8"/>
  <c r="V93" i="8"/>
  <c r="AL175" i="8"/>
  <c r="L150" i="8"/>
  <c r="AN178" i="8"/>
  <c r="AN91" i="8"/>
  <c r="AL148" i="8"/>
  <c r="T186" i="8"/>
  <c r="AP172" i="8"/>
  <c r="AF35" i="8"/>
  <c r="AL177" i="8"/>
  <c r="AO189" i="8"/>
  <c r="AF176" i="8"/>
  <c r="AB26" i="8"/>
  <c r="I176" i="8"/>
  <c r="AP175" i="8"/>
  <c r="AC186" i="8"/>
  <c r="AC192" i="8"/>
  <c r="AH73" i="8"/>
  <c r="AG93" i="8"/>
  <c r="AG95" i="8"/>
  <c r="Z157" i="8"/>
  <c r="AN37" i="8"/>
  <c r="AN179" i="8"/>
  <c r="R89" i="8"/>
  <c r="D73" i="497"/>
  <c r="AG188" i="8"/>
  <c r="AH93" i="8"/>
  <c r="AC168" i="8"/>
  <c r="AF29" i="8"/>
  <c r="M176" i="8"/>
  <c r="AO172" i="8"/>
  <c r="AO156" i="8"/>
  <c r="AP73" i="8"/>
  <c r="AJ88" i="8"/>
  <c r="AC148" i="8"/>
  <c r="AL165" i="8"/>
  <c r="AJ174" i="8"/>
  <c r="R235" i="8"/>
  <c r="J180" i="8"/>
  <c r="AP91" i="8"/>
  <c r="AH176" i="8"/>
  <c r="AG172" i="8"/>
  <c r="AB191" i="8"/>
  <c r="AO29" i="8"/>
  <c r="D180" i="499"/>
  <c r="AK89" i="8"/>
  <c r="AN93" i="8"/>
  <c r="AJ148" i="8"/>
  <c r="AK147" i="8"/>
  <c r="AB165" i="8"/>
  <c r="V156" i="8"/>
  <c r="AJ157" i="8"/>
  <c r="AL27" i="8"/>
  <c r="AK168" i="8"/>
  <c r="Z89" i="8"/>
  <c r="AL88" i="8"/>
  <c r="AP88" i="8"/>
  <c r="AD148" i="8"/>
  <c r="AL37" i="8"/>
  <c r="Q177" i="8"/>
  <c r="AG38" i="8"/>
  <c r="N180" i="8"/>
  <c r="T191" i="8"/>
  <c r="U180" i="8"/>
  <c r="AD35" i="8"/>
  <c r="AO35" i="8"/>
  <c r="AD168" i="8"/>
  <c r="H174" i="8"/>
  <c r="AG91" i="8"/>
  <c r="P176" i="8"/>
  <c r="AC92" i="8"/>
  <c r="AC88" i="8"/>
  <c r="AC187" i="8"/>
  <c r="AD95" i="8"/>
  <c r="M89" i="8"/>
  <c r="AJ175" i="8"/>
  <c r="AN92" i="8"/>
  <c r="AN35" i="8"/>
  <c r="U165" i="8"/>
  <c r="AD26" i="8"/>
  <c r="AB157" i="8"/>
  <c r="AF199" i="8"/>
  <c r="AH189" i="8"/>
  <c r="AL188" i="8"/>
  <c r="AJ188" i="8"/>
  <c r="T177" i="8"/>
  <c r="AD165" i="8"/>
  <c r="AF188" i="8"/>
  <c r="M157" i="8"/>
  <c r="AL116" i="8"/>
  <c r="AD188" i="8"/>
  <c r="AN157" i="8"/>
  <c r="AL94" i="8"/>
  <c r="AD37" i="8"/>
  <c r="AG178" i="8"/>
  <c r="AD28" i="8"/>
  <c r="AK26" i="8"/>
  <c r="AK178" i="8"/>
  <c r="AH116" i="8"/>
  <c r="AC116" i="8"/>
  <c r="AO116" i="8"/>
  <c r="AB93" i="8"/>
  <c r="I180" i="8"/>
  <c r="AK93" i="8"/>
  <c r="AD190" i="8"/>
  <c r="AJ73" i="8"/>
  <c r="AG26" i="8"/>
  <c r="AN38" i="8"/>
  <c r="AJ177" i="8"/>
  <c r="AC89" i="8"/>
  <c r="T165" i="8"/>
  <c r="V168" i="8"/>
  <c r="AN95" i="8"/>
  <c r="AF178" i="8"/>
  <c r="AH168" i="8"/>
  <c r="AO187" i="8"/>
  <c r="AH117" i="8"/>
  <c r="AD179" i="8"/>
  <c r="U156" i="8"/>
  <c r="AB186" i="8"/>
  <c r="AC29" i="8"/>
  <c r="AN27" i="8"/>
  <c r="AB73" i="8"/>
  <c r="U191" i="8"/>
  <c r="AK117" i="8"/>
  <c r="T174" i="8"/>
  <c r="AD90" i="8"/>
  <c r="AG181" i="8"/>
  <c r="X156" i="8"/>
  <c r="AC26" i="8"/>
  <c r="AC177" i="8"/>
  <c r="AB95" i="8"/>
  <c r="H89" i="8"/>
  <c r="AF190" i="8"/>
  <c r="AK37" i="8"/>
  <c r="L157" i="8"/>
  <c r="AH177" i="8"/>
  <c r="AJ95" i="8"/>
  <c r="AN187" i="8"/>
  <c r="AB29" i="8"/>
  <c r="AG174" i="8"/>
  <c r="AP28" i="8"/>
  <c r="J168" i="8"/>
  <c r="X191" i="8"/>
  <c r="AO26" i="8"/>
  <c r="D156" i="499"/>
  <c r="D156" i="501"/>
  <c r="D180" i="9"/>
  <c r="Y186" i="8"/>
  <c r="I168" i="8"/>
  <c r="D180" i="501"/>
  <c r="D176" i="9"/>
  <c r="AF94" i="8"/>
  <c r="AL91" i="8"/>
  <c r="D89" i="498"/>
  <c r="M177" i="8"/>
  <c r="AP37" i="8"/>
  <c r="AO148" i="8"/>
  <c r="V177" i="8"/>
  <c r="D177" i="497" s="1"/>
  <c r="J73" i="8"/>
  <c r="V186" i="8"/>
  <c r="AN116" i="8"/>
  <c r="AD36" i="8"/>
  <c r="I73" i="8"/>
  <c r="P191" i="8"/>
  <c r="D191" i="499" s="1"/>
  <c r="AJ117" i="8"/>
  <c r="M93" i="8"/>
  <c r="M186" i="8"/>
  <c r="AC90" i="8"/>
  <c r="AG165" i="8"/>
  <c r="AN172" i="8"/>
  <c r="AC27" i="8"/>
  <c r="AH191" i="8"/>
  <c r="AH88" i="8"/>
  <c r="AN177" i="8"/>
  <c r="M150" i="8"/>
  <c r="Y156" i="8"/>
  <c r="AO92" i="8"/>
  <c r="Q176" i="8"/>
  <c r="AH181" i="8"/>
  <c r="L168" i="8"/>
  <c r="D168" i="500" s="1"/>
  <c r="AJ173" i="8"/>
  <c r="AP199" i="8"/>
  <c r="Y93" i="8"/>
  <c r="D93" i="496" s="1"/>
  <c r="AH165" i="8"/>
  <c r="AJ176" i="8"/>
  <c r="V180" i="8"/>
  <c r="D180" i="497" s="1"/>
  <c r="H177" i="8"/>
  <c r="D177" i="9" s="1"/>
  <c r="AP38" i="8"/>
  <c r="AL38" i="8"/>
  <c r="AP168" i="8"/>
  <c r="AL89" i="8"/>
  <c r="T151" i="8"/>
  <c r="L177" i="8"/>
  <c r="AB174" i="8"/>
  <c r="U174" i="8"/>
  <c r="AF89" i="8"/>
  <c r="AD178" i="8"/>
  <c r="AN175" i="8"/>
  <c r="AK38" i="8"/>
  <c r="Q174" i="8"/>
  <c r="AC156" i="8"/>
  <c r="AK91" i="8"/>
  <c r="J186" i="8"/>
  <c r="AJ92" i="8"/>
  <c r="H73" i="8"/>
  <c r="AK29" i="8"/>
  <c r="L43" i="8"/>
  <c r="AP186" i="8"/>
  <c r="M156" i="8"/>
  <c r="Q191" i="8"/>
  <c r="N177" i="8"/>
  <c r="AF91" i="8"/>
  <c r="AG88" i="8"/>
  <c r="AK190" i="8"/>
  <c r="D177" i="496"/>
  <c r="M180" i="8"/>
  <c r="AJ165" i="8"/>
  <c r="AJ150" i="8"/>
  <c r="AC147" i="8"/>
  <c r="L191" i="8"/>
  <c r="J191" i="8"/>
  <c r="AB147" i="8"/>
  <c r="AO178" i="8"/>
  <c r="AB179" i="8"/>
  <c r="AJ191" i="8"/>
  <c r="AB214" i="8"/>
  <c r="AH35" i="8"/>
  <c r="AO95" i="8"/>
  <c r="V157" i="8"/>
  <c r="AK27" i="8"/>
  <c r="AJ38" i="8"/>
  <c r="J89" i="8"/>
  <c r="AD214" i="8"/>
  <c r="AB89" i="8"/>
  <c r="AH214" i="8"/>
  <c r="AH89" i="8"/>
  <c r="AO199" i="8"/>
  <c r="R93" i="8"/>
  <c r="D93" i="498" s="1"/>
  <c r="AP214" i="8"/>
  <c r="H186" i="8"/>
  <c r="AF177" i="8"/>
  <c r="V165" i="8"/>
  <c r="D165" i="497" s="1"/>
  <c r="L73" i="8"/>
  <c r="D73" i="500" s="1"/>
  <c r="X165" i="8"/>
  <c r="D73" i="498"/>
  <c r="D89" i="9"/>
  <c r="U177" i="8"/>
  <c r="AB188" i="8"/>
  <c r="AN186" i="8"/>
  <c r="AG116" i="8"/>
  <c r="AL92" i="8"/>
  <c r="AL179" i="8"/>
  <c r="AD29" i="8"/>
  <c r="AK95" i="8"/>
  <c r="D157" i="496"/>
  <c r="D174" i="496"/>
  <c r="D93" i="497"/>
  <c r="AF27" i="8"/>
  <c r="D73" i="501"/>
  <c r="D168" i="501"/>
  <c r="AF93" i="8"/>
  <c r="D156" i="500"/>
  <c r="AC165" i="8"/>
  <c r="AB36" i="8"/>
  <c r="Y89" i="8"/>
  <c r="Q73" i="8"/>
  <c r="AJ91" i="8"/>
  <c r="AJ178" i="8"/>
  <c r="AO89" i="8"/>
  <c r="AO90" i="8"/>
  <c r="X180" i="8"/>
  <c r="D174" i="500"/>
  <c r="AC94" i="8"/>
  <c r="AH174" i="8"/>
  <c r="AJ190" i="8"/>
  <c r="AB88" i="8"/>
  <c r="AL199" i="8"/>
  <c r="AO147" i="8"/>
  <c r="R177" i="8"/>
  <c r="AD192" i="8"/>
  <c r="AK192" i="8"/>
  <c r="AO27" i="8"/>
  <c r="I186" i="8"/>
  <c r="D186" i="501" s="1"/>
  <c r="AC180" i="8"/>
  <c r="AL35" i="8"/>
  <c r="AL29" i="8"/>
  <c r="N93" i="8"/>
  <c r="AJ116" i="8"/>
  <c r="AD147" i="8"/>
  <c r="T180" i="8"/>
  <c r="AF189" i="8"/>
  <c r="U73" i="8"/>
  <c r="AL186" i="8"/>
  <c r="AN36" i="8"/>
  <c r="P93" i="8"/>
  <c r="J165" i="8"/>
  <c r="H168" i="8"/>
  <c r="AF165" i="8"/>
  <c r="AF214" i="8"/>
  <c r="AP117" i="8"/>
  <c r="AB192" i="8"/>
  <c r="AP27" i="8"/>
  <c r="N176" i="8"/>
  <c r="AK180" i="8"/>
  <c r="L180" i="8"/>
  <c r="D180" i="500" s="1"/>
  <c r="AC174" i="8"/>
  <c r="AG157" i="8"/>
  <c r="AO93" i="8"/>
  <c r="AG176" i="8"/>
  <c r="L89" i="8"/>
  <c r="D89" i="500" s="1"/>
  <c r="AH36" i="8"/>
  <c r="J156" i="8"/>
  <c r="AK214" i="8"/>
  <c r="AH26" i="8"/>
  <c r="J93" i="8"/>
  <c r="T176" i="8"/>
  <c r="X73" i="8"/>
  <c r="P174" i="8"/>
  <c r="AP165" i="8"/>
  <c r="AD117" i="8"/>
  <c r="AG186" i="8"/>
  <c r="L93" i="8"/>
  <c r="D93" i="500" s="1"/>
  <c r="AK172" i="8"/>
  <c r="AF90" i="8"/>
  <c r="AC28" i="8"/>
  <c r="AF38" i="8"/>
  <c r="R176" i="8"/>
  <c r="D176" i="498" s="1"/>
  <c r="AL36" i="8"/>
  <c r="AL28" i="8"/>
  <c r="AN168" i="8"/>
  <c r="U157" i="8"/>
  <c r="AL192" i="8"/>
  <c r="AP187" i="8"/>
  <c r="AN117" i="8"/>
  <c r="Q156" i="8"/>
  <c r="AJ179" i="8"/>
  <c r="AK191" i="8"/>
  <c r="AG117" i="8"/>
  <c r="AL157" i="8"/>
  <c r="AL168" i="8"/>
  <c r="AH90" i="8"/>
  <c r="AF186" i="8"/>
  <c r="AF26" i="8"/>
  <c r="N73" i="8"/>
  <c r="AN165" i="8"/>
  <c r="AP85" i="8"/>
  <c r="R174" i="8"/>
  <c r="AL95" i="8"/>
  <c r="AL26" i="8"/>
  <c r="Q157" i="8"/>
  <c r="AK19" i="8"/>
  <c r="AF37" i="8"/>
  <c r="AG147" i="8"/>
  <c r="R165" i="8"/>
  <c r="D165" i="498" s="1"/>
  <c r="AD187" i="8"/>
  <c r="H93" i="8"/>
  <c r="AB27" i="8"/>
  <c r="D176" i="496"/>
  <c r="P165" i="8"/>
  <c r="I177" i="8"/>
  <c r="D177" i="501" s="1"/>
  <c r="N168" i="8"/>
  <c r="T168" i="8"/>
  <c r="AJ37" i="8"/>
  <c r="AF147" i="8"/>
  <c r="D168" i="497"/>
  <c r="T157" i="8"/>
  <c r="D73" i="496"/>
  <c r="D89" i="496"/>
  <c r="AL180" i="8"/>
  <c r="AG29" i="8"/>
  <c r="AL173" i="8"/>
  <c r="AK188" i="8"/>
  <c r="AB199" i="8"/>
  <c r="Q165" i="8"/>
  <c r="AF174" i="8"/>
  <c r="R168" i="8"/>
  <c r="D168" i="498" s="1"/>
  <c r="AJ187" i="8"/>
  <c r="AG148" i="8"/>
  <c r="AN28" i="8"/>
  <c r="N174" i="8"/>
  <c r="M43" i="8"/>
  <c r="AK148" i="8"/>
  <c r="AD73" i="8"/>
  <c r="J177" i="8"/>
  <c r="AP156" i="8"/>
  <c r="AB180" i="8"/>
  <c r="AK173" i="8"/>
  <c r="I93" i="8"/>
  <c r="T89" i="8"/>
  <c r="AP181" i="8"/>
  <c r="AH173" i="8"/>
  <c r="AJ28" i="8"/>
  <c r="AN29" i="8"/>
  <c r="N156" i="8"/>
  <c r="AD116" i="8"/>
  <c r="AL191" i="8"/>
  <c r="AG156" i="8"/>
  <c r="AJ147" i="8"/>
  <c r="M165" i="8"/>
  <c r="AH27" i="8"/>
  <c r="AO165" i="8"/>
  <c r="AO91" i="8"/>
  <c r="AO179" i="8"/>
  <c r="M73" i="8"/>
  <c r="AJ93" i="8"/>
  <c r="AO181" i="8"/>
  <c r="AJ192" i="8"/>
  <c r="AD180" i="8"/>
  <c r="AC35" i="8"/>
  <c r="AD156" i="8"/>
  <c r="M174" i="8"/>
  <c r="AC178" i="8"/>
  <c r="AJ35" i="8"/>
  <c r="Z186" i="8"/>
  <c r="AK90" i="8"/>
  <c r="AO186" i="8"/>
  <c r="AO37" i="8"/>
  <c r="AB28" i="8"/>
  <c r="AC191" i="8"/>
  <c r="AP36" i="8"/>
  <c r="AN189" i="8"/>
  <c r="Q186" i="8"/>
  <c r="AL181" i="8"/>
  <c r="V89" i="8"/>
  <c r="AN156" i="8"/>
  <c r="AN89" i="8"/>
  <c r="AH172" i="8"/>
  <c r="AJ181" i="8"/>
  <c r="I21" i="8"/>
  <c r="I191" i="8"/>
  <c r="D191" i="501" s="1"/>
  <c r="R180" i="8"/>
  <c r="D180" i="498" s="1"/>
  <c r="L165" i="8"/>
  <c r="AC38" i="8"/>
  <c r="AN73" i="8"/>
  <c r="AP29" i="8"/>
  <c r="AP89" i="8"/>
  <c r="AB178" i="8"/>
  <c r="AH192" i="8"/>
  <c r="Q168" i="8"/>
  <c r="AP116" i="8"/>
  <c r="AO36" i="8"/>
  <c r="AG36" i="8"/>
  <c r="AF95" i="8"/>
  <c r="P157" i="8"/>
  <c r="D157" i="499" s="1"/>
  <c r="AB177" i="8"/>
  <c r="AF191" i="8"/>
  <c r="AO42" i="8"/>
  <c r="U168" i="8"/>
  <c r="AP148" i="8"/>
  <c r="AH187" i="8"/>
  <c r="AD94" i="8"/>
  <c r="AN26" i="8"/>
  <c r="P73" i="8"/>
  <c r="D73" i="499" s="1"/>
  <c r="AB35" i="8"/>
  <c r="AB261" i="8"/>
  <c r="AJ89" i="8"/>
  <c r="AL187" i="8"/>
  <c r="R186" i="8"/>
  <c r="D186" i="498" s="1"/>
  <c r="I89" i="8"/>
  <c r="D89" i="501" s="1"/>
  <c r="N43" i="8"/>
  <c r="AD199" i="8"/>
  <c r="AP92" i="8"/>
  <c r="V174" i="8"/>
  <c r="D174" i="497" s="1"/>
  <c r="AF92" i="8"/>
  <c r="AP180" i="8"/>
  <c r="AF88" i="8"/>
  <c r="AF172" i="8"/>
  <c r="AH95" i="8"/>
  <c r="AG191" i="8"/>
  <c r="AB90" i="8"/>
  <c r="AB116" i="8"/>
  <c r="AB135" i="8"/>
  <c r="P168" i="8"/>
  <c r="D168" i="499" s="1"/>
  <c r="AD189" i="8"/>
  <c r="AK21" i="8"/>
  <c r="M168" i="8"/>
  <c r="AG199" i="8"/>
  <c r="AP190" i="8"/>
  <c r="AN180" i="8"/>
  <c r="AJ90" i="8"/>
  <c r="I165" i="8"/>
  <c r="D165" i="501" s="1"/>
  <c r="U93" i="8"/>
  <c r="AF117" i="8"/>
  <c r="X93" i="8"/>
  <c r="AB190" i="8"/>
  <c r="D93" i="499"/>
  <c r="H156" i="8"/>
  <c r="AP94" i="8"/>
  <c r="M21" i="68"/>
  <c r="AJ214" i="8"/>
  <c r="AP42" i="8"/>
  <c r="AJ19" i="8"/>
  <c r="I157" i="8"/>
  <c r="X174" i="8"/>
  <c r="D176" i="497"/>
  <c r="AK199" i="8"/>
  <c r="D176" i="501"/>
  <c r="D177" i="500"/>
  <c r="AC117" i="8"/>
  <c r="AN85" i="8"/>
  <c r="AF173" i="8"/>
  <c r="AB38" i="8"/>
  <c r="P177" i="8"/>
  <c r="AN148" i="8"/>
  <c r="AD93" i="8"/>
  <c r="D177" i="498"/>
  <c r="Q93" i="8"/>
  <c r="D191" i="500"/>
  <c r="AH92" i="8"/>
  <c r="AK116" i="8"/>
  <c r="AC189" i="8"/>
  <c r="AK176" i="8"/>
  <c r="AD38" i="8"/>
  <c r="Y168" i="8"/>
  <c r="D168" i="496" s="1"/>
  <c r="AD191" i="8"/>
  <c r="AG189" i="8"/>
  <c r="AG187" i="8"/>
  <c r="AK35" i="8"/>
  <c r="AK179" i="8"/>
  <c r="AB168" i="8"/>
  <c r="AH186" i="8"/>
  <c r="AK36" i="8"/>
  <c r="AJ27" i="8"/>
  <c r="D93" i="501"/>
  <c r="AK177" i="8"/>
  <c r="D156" i="497"/>
  <c r="D186" i="9"/>
  <c r="D165" i="499"/>
  <c r="D157" i="500"/>
  <c r="AF157" i="8"/>
  <c r="I174" i="8"/>
  <c r="AD181" i="8"/>
  <c r="AP93" i="8"/>
  <c r="N89" i="8"/>
  <c r="AC37" i="8"/>
  <c r="D174" i="9"/>
  <c r="Z180" i="8"/>
  <c r="AF28" i="8"/>
  <c r="X186" i="8"/>
  <c r="AK156" i="8"/>
  <c r="AK73" i="8"/>
  <c r="AO117" i="8"/>
  <c r="AG89" i="8"/>
  <c r="AG28" i="8"/>
  <c r="H217" i="8"/>
  <c r="AO157" i="8"/>
  <c r="AK28" i="8"/>
  <c r="AN88" i="8"/>
  <c r="AG92" i="8"/>
  <c r="AH91" i="8"/>
  <c r="U71" i="8"/>
  <c r="AC179" i="8"/>
  <c r="AH94" i="8"/>
  <c r="D186" i="499"/>
  <c r="D165" i="496"/>
  <c r="AG73" i="8"/>
  <c r="D176" i="499"/>
  <c r="T93" i="8"/>
  <c r="AD177" i="8"/>
  <c r="Y191" i="8"/>
  <c r="D191" i="496" s="1"/>
  <c r="Y180" i="8"/>
  <c r="D180" i="496" s="1"/>
  <c r="AJ168" i="8"/>
  <c r="AJ180" i="8"/>
  <c r="AC214" i="8"/>
  <c r="AK175" i="8"/>
  <c r="AP90" i="8"/>
  <c r="AF73" i="8"/>
  <c r="AG190" i="8"/>
  <c r="AH157" i="8"/>
  <c r="D186" i="497"/>
  <c r="D186" i="500"/>
  <c r="AH38" i="8"/>
  <c r="AL174" i="8"/>
  <c r="AN90" i="8"/>
  <c r="AK157" i="8"/>
  <c r="AC181" i="8"/>
  <c r="R157" i="8"/>
  <c r="D157" i="498" s="1"/>
  <c r="AP157" i="8"/>
  <c r="X168" i="8"/>
  <c r="AJ94" i="8"/>
  <c r="AH178" i="8"/>
  <c r="AH199" i="8"/>
  <c r="AB187" i="8"/>
  <c r="AK181" i="8"/>
  <c r="H157" i="8"/>
  <c r="N191" i="8"/>
  <c r="N157" i="8"/>
  <c r="P89" i="8"/>
  <c r="D89" i="499" s="1"/>
  <c r="AH156" i="8"/>
  <c r="D165" i="500"/>
  <c r="D174" i="498"/>
  <c r="AJ29" i="8"/>
  <c r="AL176" i="8"/>
  <c r="N165" i="8"/>
  <c r="AP178" i="8"/>
  <c r="AL73" i="8"/>
  <c r="AF187" i="8"/>
  <c r="AK94" i="8"/>
  <c r="L176" i="8"/>
  <c r="D176" i="500" s="1"/>
  <c r="F157" i="500" l="1" a="1"/>
  <c r="F157" i="500" s="1"/>
  <c r="E157" i="500"/>
  <c r="F186" i="9" a="1"/>
  <c r="F186" i="9" s="1"/>
  <c r="E186" i="9"/>
  <c r="E73" i="499"/>
  <c r="F73" i="499" a="1"/>
  <c r="F73" i="499" s="1"/>
  <c r="K73" i="499" s="1"/>
  <c r="BJ147" i="8"/>
  <c r="BI191" i="8"/>
  <c r="BH174" i="8"/>
  <c r="BG157" i="8"/>
  <c r="BJ27" i="8"/>
  <c r="BH191" i="8"/>
  <c r="BJ94" i="8"/>
  <c r="BE186" i="8"/>
  <c r="BJ93" i="8"/>
  <c r="BK37" i="8"/>
  <c r="F177" i="9" a="1"/>
  <c r="F177" i="9" s="1"/>
  <c r="E177" i="9"/>
  <c r="F168" i="499" a="1"/>
  <c r="F168" i="499" s="1"/>
  <c r="E168" i="499"/>
  <c r="BL88" i="8"/>
  <c r="E93" i="501"/>
  <c r="F93" i="501" a="1"/>
  <c r="F93" i="501" s="1"/>
  <c r="U93" i="501" s="1"/>
  <c r="BJ172" i="8"/>
  <c r="BG168" i="8"/>
  <c r="BL42" i="8"/>
  <c r="BJ88" i="8"/>
  <c r="BI29" i="8"/>
  <c r="BF89" i="8"/>
  <c r="BL187" i="8"/>
  <c r="BK174" i="8"/>
  <c r="BJ92" i="8"/>
  <c r="BF165" i="8"/>
  <c r="BK95" i="8"/>
  <c r="BK27" i="8"/>
  <c r="E176" i="496"/>
  <c r="F176" i="496" a="1"/>
  <c r="F176" i="496" s="1"/>
  <c r="L176" i="496" s="1"/>
  <c r="AN193" i="8"/>
  <c r="BL186" i="8"/>
  <c r="BI148" i="8"/>
  <c r="BK19" i="8"/>
  <c r="BI27" i="8"/>
  <c r="BI188" i="8"/>
  <c r="BE157" i="8"/>
  <c r="BK88" i="8"/>
  <c r="BK36" i="8"/>
  <c r="BD93" i="8"/>
  <c r="BI37" i="8"/>
  <c r="BJ73" i="8"/>
  <c r="E89" i="9"/>
  <c r="F89" i="9" a="1"/>
  <c r="F89" i="9" s="1"/>
  <c r="G89" i="9" s="1"/>
  <c r="BJ190" i="8"/>
  <c r="BJ181" i="8"/>
  <c r="F73" i="498" a="1"/>
  <c r="F73" i="498" s="1"/>
  <c r="E73" i="498"/>
  <c r="BD89" i="8"/>
  <c r="BH165" i="8"/>
  <c r="BI95" i="8"/>
  <c r="BJ37" i="8"/>
  <c r="BE73" i="8"/>
  <c r="BJ29" i="8"/>
  <c r="BE176" i="8"/>
  <c r="BK89" i="8"/>
  <c r="BI88" i="8"/>
  <c r="BJ177" i="8"/>
  <c r="BH156" i="8"/>
  <c r="BI35" i="8"/>
  <c r="BD186" i="8"/>
  <c r="BF73" i="8"/>
  <c r="E73" i="497"/>
  <c r="F73" i="497" a="1"/>
  <c r="F73" i="497" s="1"/>
  <c r="L73" i="497" s="1"/>
  <c r="BL26" i="8"/>
  <c r="BG174" i="8"/>
  <c r="AH193" i="8"/>
  <c r="BL179" i="8"/>
  <c r="F191" i="500" a="1"/>
  <c r="F191" i="500" s="1"/>
  <c r="M191" i="500" s="1"/>
  <c r="E191" i="500"/>
  <c r="BL165" i="8"/>
  <c r="BL37" i="8"/>
  <c r="BK214" i="8"/>
  <c r="BK190" i="8"/>
  <c r="BI73" i="8"/>
  <c r="BK90" i="8"/>
  <c r="BJ26" i="8"/>
  <c r="BI89" i="8"/>
  <c r="BL27" i="8"/>
  <c r="BD157" i="8"/>
  <c r="F191" i="501" a="1"/>
  <c r="F191" i="501" s="1"/>
  <c r="G191" i="501" s="1"/>
  <c r="E191" i="501"/>
  <c r="BJ186" i="8"/>
  <c r="AF193" i="8"/>
  <c r="AD193" i="8"/>
  <c r="BJ191" i="8"/>
  <c r="BI186" i="8"/>
  <c r="AB193" i="8"/>
  <c r="BK199" i="8"/>
  <c r="BI177" i="8"/>
  <c r="BK38" i="8"/>
  <c r="BL28" i="8"/>
  <c r="BF157" i="8"/>
  <c r="AC193" i="8"/>
  <c r="BI168" i="8"/>
  <c r="BJ95" i="8"/>
  <c r="BL180" i="8"/>
  <c r="BK179" i="8"/>
  <c r="BI26" i="8"/>
  <c r="BI214" i="8"/>
  <c r="BJ178" i="8"/>
  <c r="BJ176" i="8"/>
  <c r="BJ192" i="8"/>
  <c r="BL117" i="8"/>
  <c r="BK191" i="8"/>
  <c r="BL95" i="8"/>
  <c r="BI179" i="8"/>
  <c r="BI94" i="8"/>
  <c r="BI178" i="8"/>
  <c r="BG165" i="8"/>
  <c r="BJ35" i="8"/>
  <c r="BD180" i="8"/>
  <c r="BK117" i="8"/>
  <c r="BI147" i="8"/>
  <c r="BK26" i="8"/>
  <c r="BL168" i="8"/>
  <c r="BK177" i="8"/>
  <c r="BG186" i="8"/>
  <c r="F177" i="498" a="1"/>
  <c r="F177" i="498" s="1"/>
  <c r="E177" i="498"/>
  <c r="BL73" i="8"/>
  <c r="BE191" i="8"/>
  <c r="BL38" i="8"/>
  <c r="F174" i="500" a="1"/>
  <c r="F174" i="500" s="1"/>
  <c r="Q174" i="500" s="1"/>
  <c r="E174" i="500"/>
  <c r="BL91" i="8"/>
  <c r="BJ168" i="8"/>
  <c r="BK186" i="8"/>
  <c r="AJ193" i="8"/>
  <c r="BE165" i="8"/>
  <c r="BK73" i="8"/>
  <c r="BL178" i="8"/>
  <c r="BD176" i="8"/>
  <c r="BI187" i="8"/>
  <c r="BK187" i="8"/>
  <c r="BJ38" i="8"/>
  <c r="BK165" i="8"/>
  <c r="BE150" i="8"/>
  <c r="BF191" i="8"/>
  <c r="BK180" i="8"/>
  <c r="BK157" i="8"/>
  <c r="BJ90" i="8"/>
  <c r="F177" i="496" a="1"/>
  <c r="F177" i="496" s="1"/>
  <c r="H177" i="496" s="1"/>
  <c r="E177" i="496"/>
  <c r="BL190" i="8"/>
  <c r="BK181" i="8"/>
  <c r="BK172" i="8"/>
  <c r="BI93" i="8"/>
  <c r="BH180" i="8"/>
  <c r="BE93" i="8"/>
  <c r="BL89" i="8"/>
  <c r="AG193" i="8"/>
  <c r="BJ91" i="8"/>
  <c r="BI92" i="8"/>
  <c r="BD156" i="8"/>
  <c r="BL156" i="8"/>
  <c r="BL214" i="8"/>
  <c r="BJ187" i="8"/>
  <c r="BH157" i="8"/>
  <c r="BF174" i="8"/>
  <c r="BI189" i="8"/>
  <c r="BH73" i="8"/>
  <c r="AP193" i="8"/>
  <c r="BK168" i="8"/>
  <c r="BL189" i="8"/>
  <c r="BG176" i="8"/>
  <c r="BE43" i="8"/>
  <c r="BI117" i="8"/>
  <c r="BJ116" i="8"/>
  <c r="BL94" i="8"/>
  <c r="BD73" i="8"/>
  <c r="BL181" i="8"/>
  <c r="BL148" i="8"/>
  <c r="BJ174" i="8"/>
  <c r="BI28" i="8"/>
  <c r="BK92" i="8"/>
  <c r="BL157" i="8"/>
  <c r="F93" i="499" a="1"/>
  <c r="F93" i="499" s="1"/>
  <c r="E93" i="499"/>
  <c r="BI165" i="8"/>
  <c r="BI181" i="8"/>
  <c r="AO193" i="8"/>
  <c r="BE89" i="8"/>
  <c r="BL90" i="8"/>
  <c r="BL116" i="8"/>
  <c r="BJ188" i="8"/>
  <c r="BK35" i="8"/>
  <c r="BL175" i="8"/>
  <c r="BG177" i="8"/>
  <c r="BL199" i="8"/>
  <c r="BK188" i="8"/>
  <c r="BF177" i="8"/>
  <c r="BK178" i="8"/>
  <c r="BE180" i="8"/>
  <c r="BJ89" i="8"/>
  <c r="BI190" i="8"/>
  <c r="BJ156" i="8"/>
  <c r="BF186" i="8"/>
  <c r="BI174" i="8"/>
  <c r="BJ199" i="8"/>
  <c r="BK94" i="8"/>
  <c r="BI199" i="8"/>
  <c r="BK192" i="8"/>
  <c r="BE177" i="8"/>
  <c r="BI157" i="8"/>
  <c r="BI192" i="8"/>
  <c r="BJ36" i="8"/>
  <c r="BK148" i="8"/>
  <c r="BK93" i="8"/>
  <c r="BI91" i="8"/>
  <c r="BH186" i="8"/>
  <c r="BF168" i="8"/>
  <c r="BJ214" i="8"/>
  <c r="BL35" i="8"/>
  <c r="BH89" i="8"/>
  <c r="BK156" i="8"/>
  <c r="BK91" i="8"/>
  <c r="BJ165" i="8"/>
  <c r="BL92" i="8"/>
  <c r="BI38" i="8"/>
  <c r="BD168" i="8"/>
  <c r="BK175" i="8"/>
  <c r="BH93" i="8"/>
  <c r="BI156" i="8"/>
  <c r="BD177" i="8"/>
  <c r="BE156" i="8"/>
  <c r="BF93" i="8"/>
  <c r="BG156" i="8"/>
  <c r="BH168" i="8"/>
  <c r="BL93" i="8"/>
  <c r="BL36" i="8"/>
  <c r="BK176" i="8"/>
  <c r="BD21" i="8"/>
  <c r="BK147" i="8"/>
  <c r="AL193" i="8"/>
  <c r="BJ148" i="8"/>
  <c r="BD191" i="8"/>
  <c r="BJ28" i="8"/>
  <c r="BJ189" i="8"/>
  <c r="BF176" i="8"/>
  <c r="BG180" i="8"/>
  <c r="BK173" i="8"/>
  <c r="BE174" i="8"/>
  <c r="BJ173" i="8"/>
  <c r="BF156" i="8"/>
  <c r="BE168" i="8"/>
  <c r="BD174" i="8"/>
  <c r="BJ117" i="8"/>
  <c r="BI116" i="8"/>
  <c r="BL29" i="8"/>
  <c r="BK116" i="8"/>
  <c r="BK28" i="8"/>
  <c r="AK193" i="8"/>
  <c r="BJ157" i="8"/>
  <c r="BD165" i="8"/>
  <c r="BF180" i="8"/>
  <c r="BG93" i="8"/>
  <c r="BG89" i="8"/>
  <c r="BG191" i="8"/>
  <c r="BG73" i="8"/>
  <c r="BI90" i="8"/>
  <c r="BL177" i="8"/>
  <c r="BL85" i="8"/>
  <c r="BI36" i="8"/>
  <c r="BI180" i="8"/>
  <c r="BL147" i="8"/>
  <c r="BK29" i="8"/>
  <c r="BL172" i="8"/>
  <c r="F176" i="500" a="1"/>
  <c r="F176" i="500" s="1"/>
  <c r="E176" i="500"/>
  <c r="F156" i="499" a="1"/>
  <c r="F156" i="499" s="1"/>
  <c r="G156" i="499" s="1"/>
  <c r="E156" i="499"/>
  <c r="F157" i="499" a="1"/>
  <c r="F157" i="499" s="1"/>
  <c r="E157" i="499"/>
  <c r="F174" i="497" a="1"/>
  <c r="F174" i="497" s="1"/>
  <c r="E174" i="497"/>
  <c r="E93" i="500"/>
  <c r="F93" i="500" a="1"/>
  <c r="F93" i="500" s="1"/>
  <c r="M93" i="500" s="1"/>
  <c r="E180" i="497"/>
  <c r="F180" i="497" a="1"/>
  <c r="F180" i="497" s="1"/>
  <c r="J180" i="497" s="1"/>
  <c r="F186" i="499" a="1"/>
  <c r="F186" i="499" s="1"/>
  <c r="M186" i="499" s="1"/>
  <c r="E186" i="499"/>
  <c r="F180" i="499" a="1"/>
  <c r="F180" i="499" s="1"/>
  <c r="M180" i="499" s="1"/>
  <c r="E180" i="499"/>
  <c r="E191" i="9"/>
  <c r="F191" i="9" a="1"/>
  <c r="F191" i="9" s="1"/>
  <c r="G191" i="9" s="1"/>
  <c r="F165" i="498" a="1"/>
  <c r="F165" i="498" s="1"/>
  <c r="Q165" i="498" s="1"/>
  <c r="E165" i="498"/>
  <c r="E176" i="9"/>
  <c r="F176" i="9" a="1"/>
  <c r="F176" i="9" s="1"/>
  <c r="M176" i="9" s="1"/>
  <c r="E165" i="499"/>
  <c r="F165" i="499" a="1"/>
  <c r="F165" i="499" s="1"/>
  <c r="Q165" i="499" s="1"/>
  <c r="E73" i="500"/>
  <c r="F73" i="500" a="1"/>
  <c r="F73" i="500" s="1"/>
  <c r="R73" i="500" s="1"/>
  <c r="E186" i="497"/>
  <c r="F186" i="497" a="1"/>
  <c r="F186" i="497" s="1"/>
  <c r="P186" i="497" s="1"/>
  <c r="E180" i="500"/>
  <c r="F180" i="500" a="1"/>
  <c r="F180" i="500" s="1"/>
  <c r="E177" i="500"/>
  <c r="F177" i="500" a="1"/>
  <c r="F177" i="500" s="1"/>
  <c r="Q177" i="500" s="1"/>
  <c r="E174" i="9"/>
  <c r="F174" i="9" a="1"/>
  <c r="F174" i="9" s="1"/>
  <c r="J174" i="9" s="1"/>
  <c r="F156" i="500" a="1"/>
  <c r="F156" i="500" s="1"/>
  <c r="I156" i="500" s="1"/>
  <c r="E156" i="500"/>
  <c r="F176" i="498" a="1"/>
  <c r="F176" i="498" s="1"/>
  <c r="L176" i="498" s="1"/>
  <c r="E176" i="498"/>
  <c r="F89" i="499" a="1"/>
  <c r="F89" i="499" s="1"/>
  <c r="T89" i="499" s="1"/>
  <c r="E89" i="499"/>
  <c r="E168" i="500"/>
  <c r="F168" i="500" a="1"/>
  <c r="F168" i="500" s="1"/>
  <c r="G168" i="500" s="1"/>
  <c r="E73" i="496"/>
  <c r="F73" i="496" a="1"/>
  <c r="F73" i="496" s="1"/>
  <c r="P73" i="496" s="1"/>
  <c r="F165" i="500" a="1"/>
  <c r="F165" i="500" s="1"/>
  <c r="L165" i="500" s="1"/>
  <c r="E165" i="500"/>
  <c r="E165" i="501"/>
  <c r="F165" i="501" a="1"/>
  <c r="F165" i="501" s="1"/>
  <c r="K165" i="501" s="1"/>
  <c r="F73" i="501" a="1"/>
  <c r="F73" i="501" s="1"/>
  <c r="Q73" i="501" s="1"/>
  <c r="F180" i="496" a="1"/>
  <c r="F180" i="496" s="1"/>
  <c r="R180" i="496" s="1"/>
  <c r="F89" i="500" a="1"/>
  <c r="F89" i="500" s="1"/>
  <c r="L89" i="500" s="1"/>
  <c r="E89" i="500"/>
  <c r="F186" i="501" a="1"/>
  <c r="F186" i="501" s="1"/>
  <c r="R186" i="501" s="1"/>
  <c r="E186" i="501"/>
  <c r="E180" i="9"/>
  <c r="F180" i="9" a="1"/>
  <c r="F180" i="9" s="1"/>
  <c r="S180" i="9" s="1"/>
  <c r="F176" i="499" a="1"/>
  <c r="F176" i="499" s="1"/>
  <c r="J176" i="499" s="1"/>
  <c r="E176" i="499"/>
  <c r="F93" i="497" a="1"/>
  <c r="F93" i="497" s="1"/>
  <c r="O93" i="497" s="1"/>
  <c r="E93" i="497"/>
  <c r="F191" i="499" a="1"/>
  <c r="F191" i="499" s="1"/>
  <c r="M191" i="499" s="1"/>
  <c r="E191" i="499"/>
  <c r="F186" i="500" a="1"/>
  <c r="F186" i="500" s="1"/>
  <c r="J186" i="500" s="1"/>
  <c r="E186" i="500"/>
  <c r="E156" i="501"/>
  <c r="F156" i="501" a="1"/>
  <c r="F156" i="501" s="1"/>
  <c r="E89" i="496"/>
  <c r="F89" i="496" a="1"/>
  <c r="F89" i="496" s="1"/>
  <c r="U89" i="496" s="1"/>
  <c r="E168" i="498"/>
  <c r="F168" i="498" a="1"/>
  <c r="F168" i="498" s="1"/>
  <c r="R168" i="498" s="1"/>
  <c r="F89" i="498" a="1"/>
  <c r="F89" i="498" s="1"/>
  <c r="O89" i="498" s="1"/>
  <c r="E89" i="498"/>
  <c r="E157" i="496"/>
  <c r="F157" i="496" a="1"/>
  <c r="F157" i="496" s="1"/>
  <c r="R157" i="496" s="1"/>
  <c r="E89" i="501"/>
  <c r="F89" i="501" a="1"/>
  <c r="F89" i="501" s="1"/>
  <c r="J89" i="501" s="1"/>
  <c r="F157" i="498" a="1"/>
  <c r="F157" i="498" s="1"/>
  <c r="G157" i="498" s="1"/>
  <c r="E157" i="498"/>
  <c r="F168" i="496" a="1"/>
  <c r="F168" i="496" s="1"/>
  <c r="S168" i="496" s="1"/>
  <c r="F180" i="498" a="1"/>
  <c r="F180" i="498" s="1"/>
  <c r="P180" i="498" s="1"/>
  <c r="E180" i="498"/>
  <c r="F174" i="496" a="1"/>
  <c r="F174" i="496" s="1"/>
  <c r="L174" i="496" s="1"/>
  <c r="E174" i="496"/>
  <c r="E93" i="496"/>
  <c r="F93" i="496" a="1"/>
  <c r="F93" i="496" s="1"/>
  <c r="H93" i="496" s="1"/>
  <c r="F177" i="497" a="1"/>
  <c r="F177" i="497" s="1"/>
  <c r="S177" i="497" s="1"/>
  <c r="E177" i="497"/>
  <c r="F168" i="497" a="1"/>
  <c r="F168" i="497" s="1"/>
  <c r="R168" i="497" s="1"/>
  <c r="E168" i="497"/>
  <c r="F168" i="501" a="1"/>
  <c r="F168" i="501" s="1"/>
  <c r="I168" i="501" s="1"/>
  <c r="E168" i="501"/>
  <c r="E191" i="496"/>
  <c r="F191" i="496" a="1"/>
  <c r="F191" i="496" s="1"/>
  <c r="G191" i="496" s="1"/>
  <c r="F156" i="497" a="1"/>
  <c r="F156" i="497" s="1"/>
  <c r="O156" i="497" s="1"/>
  <c r="E156" i="497"/>
  <c r="F165" i="496" a="1"/>
  <c r="F165" i="496" s="1"/>
  <c r="L165" i="496" s="1"/>
  <c r="E165" i="496"/>
  <c r="E177" i="501"/>
  <c r="F177" i="501" a="1"/>
  <c r="F177" i="501" s="1"/>
  <c r="P177" i="501" s="1"/>
  <c r="F93" i="498" a="1"/>
  <c r="F93" i="498" s="1"/>
  <c r="G93" i="498" s="1"/>
  <c r="E93" i="498"/>
  <c r="E165" i="497"/>
  <c r="F165" i="497" a="1"/>
  <c r="F165" i="497" s="1"/>
  <c r="O165" i="497" s="1"/>
  <c r="E191" i="497"/>
  <c r="F191" i="497" a="1"/>
  <c r="F191" i="497" s="1"/>
  <c r="M191" i="497" s="1"/>
  <c r="F174" i="498" a="1"/>
  <c r="F174" i="498" s="1"/>
  <c r="T174" i="498" s="1"/>
  <c r="E174" i="498"/>
  <c r="F176" i="501" a="1"/>
  <c r="F176" i="501" s="1"/>
  <c r="J176" i="501" s="1"/>
  <c r="E176" i="501"/>
  <c r="E176" i="497"/>
  <c r="F176" i="497" a="1"/>
  <c r="F176" i="497" s="1"/>
  <c r="S176" i="497" s="1"/>
  <c r="F180" i="501" a="1"/>
  <c r="F180" i="501" s="1"/>
  <c r="K180" i="501" s="1"/>
  <c r="E180" i="501"/>
  <c r="T73" i="499"/>
  <c r="L73" i="499"/>
  <c r="N93" i="500"/>
  <c r="I73" i="499"/>
  <c r="E186" i="498"/>
  <c r="F186" i="498" a="1"/>
  <c r="F186" i="498" s="1"/>
  <c r="I89" i="9"/>
  <c r="R176" i="496"/>
  <c r="Q176" i="496"/>
  <c r="K186" i="9"/>
  <c r="U186" i="9"/>
  <c r="G186" i="9"/>
  <c r="L186" i="9"/>
  <c r="H186" i="9"/>
  <c r="Q186" i="9"/>
  <c r="T186" i="9"/>
  <c r="P186" i="9"/>
  <c r="M186" i="9"/>
  <c r="N186" i="9"/>
  <c r="R186" i="9"/>
  <c r="I186" i="9"/>
  <c r="S186" i="9"/>
  <c r="O186" i="9"/>
  <c r="J186" i="9"/>
  <c r="P180" i="496"/>
  <c r="U89" i="9"/>
  <c r="T174" i="9"/>
  <c r="G174" i="9"/>
  <c r="H174" i="9"/>
  <c r="R174" i="9"/>
  <c r="G177" i="496"/>
  <c r="I177" i="496"/>
  <c r="G157" i="500"/>
  <c r="Q157" i="500"/>
  <c r="R157" i="500"/>
  <c r="T157" i="500"/>
  <c r="M157" i="500"/>
  <c r="P157" i="500"/>
  <c r="U157" i="500"/>
  <c r="S157" i="500"/>
  <c r="K157" i="500"/>
  <c r="H157" i="500"/>
  <c r="L157" i="500"/>
  <c r="J157" i="500"/>
  <c r="N157" i="500"/>
  <c r="O157" i="500"/>
  <c r="I157" i="500"/>
  <c r="J168" i="499"/>
  <c r="H168" i="499"/>
  <c r="O168" i="499"/>
  <c r="U168" i="499"/>
  <c r="P168" i="499"/>
  <c r="M168" i="499"/>
  <c r="R168" i="499"/>
  <c r="T168" i="499"/>
  <c r="K168" i="499"/>
  <c r="L168" i="499"/>
  <c r="G168" i="499"/>
  <c r="I168" i="499"/>
  <c r="S168" i="499"/>
  <c r="N168" i="499"/>
  <c r="Q168" i="499"/>
  <c r="L177" i="9"/>
  <c r="K177" i="9"/>
  <c r="I177" i="9"/>
  <c r="H177" i="9"/>
  <c r="T177" i="9"/>
  <c r="J177" i="9"/>
  <c r="O177" i="9"/>
  <c r="Q177" i="9"/>
  <c r="R177" i="9"/>
  <c r="M177" i="9"/>
  <c r="U177" i="9"/>
  <c r="P177" i="9"/>
  <c r="S177" i="9"/>
  <c r="N177" i="9"/>
  <c r="G177" i="9"/>
  <c r="G177" i="500"/>
  <c r="P176" i="9"/>
  <c r="H176" i="9"/>
  <c r="G73" i="500"/>
  <c r="N73" i="500"/>
  <c r="H73" i="500"/>
  <c r="J73" i="500"/>
  <c r="S73" i="500"/>
  <c r="I73" i="500"/>
  <c r="O73" i="500"/>
  <c r="J89" i="9"/>
  <c r="N156" i="499"/>
  <c r="U180" i="499"/>
  <c r="O168" i="500"/>
  <c r="Q168" i="500"/>
  <c r="H168" i="500"/>
  <c r="R168" i="500"/>
  <c r="K168" i="500"/>
  <c r="S168" i="500"/>
  <c r="N168" i="500"/>
  <c r="T168" i="500"/>
  <c r="Q191" i="500"/>
  <c r="I191" i="500"/>
  <c r="G191" i="500"/>
  <c r="J191" i="500"/>
  <c r="R93" i="497"/>
  <c r="J191" i="9"/>
  <c r="P191" i="9"/>
  <c r="I191" i="9"/>
  <c r="S191" i="9"/>
  <c r="H191" i="9"/>
  <c r="L191" i="9"/>
  <c r="O191" i="9"/>
  <c r="T89" i="9"/>
  <c r="K186" i="500"/>
  <c r="N177" i="497"/>
  <c r="S174" i="496"/>
  <c r="E303" i="6"/>
  <c r="D174" i="501"/>
  <c r="D174" i="499"/>
  <c r="D89" i="497"/>
  <c r="D157" i="501"/>
  <c r="D93" i="9"/>
  <c r="D191" i="498"/>
  <c r="D156" i="498"/>
  <c r="D157" i="497"/>
  <c r="D186" i="496"/>
  <c r="D21" i="501"/>
  <c r="D177" i="499"/>
  <c r="D156" i="496"/>
  <c r="J168" i="497" l="1"/>
  <c r="Q180" i="496"/>
  <c r="P174" i="9"/>
  <c r="S180" i="496"/>
  <c r="O174" i="9"/>
  <c r="S177" i="496"/>
  <c r="G176" i="501"/>
  <c r="O93" i="498"/>
  <c r="K177" i="496"/>
  <c r="G73" i="496"/>
  <c r="I93" i="498"/>
  <c r="J186" i="497"/>
  <c r="M168" i="498"/>
  <c r="M180" i="497"/>
  <c r="L73" i="496"/>
  <c r="S168" i="498"/>
  <c r="U186" i="497"/>
  <c r="G73" i="497"/>
  <c r="N73" i="496"/>
  <c r="N93" i="501"/>
  <c r="I73" i="497"/>
  <c r="M168" i="500"/>
  <c r="L168" i="500"/>
  <c r="J93" i="501"/>
  <c r="L73" i="500"/>
  <c r="I168" i="500"/>
  <c r="U168" i="500"/>
  <c r="N174" i="9"/>
  <c r="K174" i="9"/>
  <c r="H73" i="497"/>
  <c r="J168" i="500"/>
  <c r="L174" i="498"/>
  <c r="K73" i="500"/>
  <c r="T73" i="500"/>
  <c r="Q157" i="496"/>
  <c r="Q174" i="9"/>
  <c r="U174" i="9"/>
  <c r="T180" i="496"/>
  <c r="T93" i="500"/>
  <c r="Q93" i="501"/>
  <c r="L180" i="497"/>
  <c r="T191" i="9"/>
  <c r="K191" i="9"/>
  <c r="S174" i="9"/>
  <c r="L174" i="9"/>
  <c r="O73" i="497"/>
  <c r="N180" i="497"/>
  <c r="R191" i="9"/>
  <c r="U191" i="9"/>
  <c r="Q73" i="500"/>
  <c r="G180" i="497"/>
  <c r="N191" i="9"/>
  <c r="Q191" i="9"/>
  <c r="T180" i="497"/>
  <c r="M191" i="9"/>
  <c r="P168" i="500"/>
  <c r="Q174" i="498"/>
  <c r="M73" i="500"/>
  <c r="P73" i="500"/>
  <c r="G157" i="496"/>
  <c r="I174" i="9"/>
  <c r="M174" i="9"/>
  <c r="U180" i="496"/>
  <c r="G93" i="500"/>
  <c r="T73" i="496"/>
  <c r="H93" i="500"/>
  <c r="U73" i="500"/>
  <c r="S186" i="497"/>
  <c r="J93" i="500"/>
  <c r="R191" i="501"/>
  <c r="M165" i="499"/>
  <c r="H180" i="498"/>
  <c r="H165" i="499"/>
  <c r="G168" i="497"/>
  <c r="N180" i="498"/>
  <c r="P177" i="500"/>
  <c r="T156" i="499"/>
  <c r="R186" i="499"/>
  <c r="H191" i="501"/>
  <c r="O177" i="496"/>
  <c r="J177" i="496"/>
  <c r="P73" i="499"/>
  <c r="Q73" i="499"/>
  <c r="N73" i="499"/>
  <c r="J186" i="499"/>
  <c r="U165" i="500"/>
  <c r="U177" i="496"/>
  <c r="Q177" i="496"/>
  <c r="T156" i="497"/>
  <c r="M73" i="499"/>
  <c r="U73" i="499"/>
  <c r="P186" i="501"/>
  <c r="T177" i="496"/>
  <c r="L177" i="496"/>
  <c r="J73" i="499"/>
  <c r="H73" i="499"/>
  <c r="I176" i="498"/>
  <c r="P177" i="496"/>
  <c r="N177" i="496"/>
  <c r="G177" i="501"/>
  <c r="S73" i="499"/>
  <c r="G73" i="499"/>
  <c r="J165" i="500"/>
  <c r="K165" i="498"/>
  <c r="G186" i="501"/>
  <c r="S165" i="498"/>
  <c r="K191" i="499"/>
  <c r="T156" i="500"/>
  <c r="R177" i="496"/>
  <c r="R93" i="496"/>
  <c r="R73" i="499"/>
  <c r="S93" i="497"/>
  <c r="T191" i="499"/>
  <c r="U156" i="500"/>
  <c r="M177" i="496"/>
  <c r="O73" i="499"/>
  <c r="BI193" i="8"/>
  <c r="J165" i="496"/>
  <c r="T180" i="9"/>
  <c r="H180" i="9"/>
  <c r="T89" i="500"/>
  <c r="P89" i="500"/>
  <c r="Q89" i="498"/>
  <c r="G176" i="497"/>
  <c r="I89" i="498"/>
  <c r="L191" i="496"/>
  <c r="T89" i="498"/>
  <c r="Q168" i="496"/>
  <c r="S186" i="500"/>
  <c r="T186" i="500"/>
  <c r="R157" i="498"/>
  <c r="I186" i="500"/>
  <c r="J165" i="497"/>
  <c r="T180" i="499"/>
  <c r="T165" i="500"/>
  <c r="I165" i="500"/>
  <c r="T186" i="499"/>
  <c r="L186" i="501"/>
  <c r="O176" i="498"/>
  <c r="G93" i="496"/>
  <c r="Q176" i="501"/>
  <c r="U180" i="497"/>
  <c r="H180" i="497"/>
  <c r="M165" i="500"/>
  <c r="R165" i="500"/>
  <c r="K93" i="501"/>
  <c r="N186" i="499"/>
  <c r="O186" i="499"/>
  <c r="U180" i="501"/>
  <c r="I191" i="499"/>
  <c r="G191" i="499"/>
  <c r="M191" i="501"/>
  <c r="I191" i="501"/>
  <c r="H186" i="501"/>
  <c r="O186" i="501"/>
  <c r="M186" i="497"/>
  <c r="L186" i="497"/>
  <c r="U157" i="498"/>
  <c r="M157" i="498"/>
  <c r="N73" i="497"/>
  <c r="P73" i="497"/>
  <c r="U191" i="496"/>
  <c r="M73" i="496"/>
  <c r="H73" i="496"/>
  <c r="S176" i="498"/>
  <c r="L93" i="496"/>
  <c r="H191" i="499"/>
  <c r="S191" i="499"/>
  <c r="Q191" i="501"/>
  <c r="Q191" i="496"/>
  <c r="H165" i="500"/>
  <c r="G165" i="500"/>
  <c r="K186" i="499"/>
  <c r="G180" i="501"/>
  <c r="L191" i="499"/>
  <c r="N191" i="499"/>
  <c r="S191" i="501"/>
  <c r="N191" i="501"/>
  <c r="N186" i="501"/>
  <c r="U186" i="501"/>
  <c r="O186" i="497"/>
  <c r="G186" i="497"/>
  <c r="H157" i="498"/>
  <c r="L165" i="501"/>
  <c r="S73" i="497"/>
  <c r="R73" i="496"/>
  <c r="S73" i="496"/>
  <c r="M176" i="498"/>
  <c r="O93" i="496"/>
  <c r="H186" i="499"/>
  <c r="S186" i="501"/>
  <c r="Q180" i="497"/>
  <c r="S180" i="497"/>
  <c r="R180" i="497"/>
  <c r="K180" i="497"/>
  <c r="N165" i="500"/>
  <c r="P165" i="500"/>
  <c r="Q186" i="499"/>
  <c r="I186" i="499"/>
  <c r="U191" i="499"/>
  <c r="R191" i="499"/>
  <c r="P191" i="501"/>
  <c r="T191" i="501"/>
  <c r="K186" i="501"/>
  <c r="J186" i="501"/>
  <c r="K186" i="497"/>
  <c r="R186" i="497"/>
  <c r="I157" i="498"/>
  <c r="M73" i="497"/>
  <c r="T73" i="497"/>
  <c r="O191" i="496"/>
  <c r="O73" i="496"/>
  <c r="Q73" i="496"/>
  <c r="J156" i="497"/>
  <c r="T93" i="496"/>
  <c r="L191" i="501"/>
  <c r="O180" i="497"/>
  <c r="Q191" i="499"/>
  <c r="J191" i="499"/>
  <c r="K191" i="501"/>
  <c r="J191" i="501"/>
  <c r="I186" i="501"/>
  <c r="Q186" i="501"/>
  <c r="T186" i="497"/>
  <c r="H186" i="497"/>
  <c r="N157" i="498"/>
  <c r="J73" i="497"/>
  <c r="R73" i="497"/>
  <c r="P191" i="496"/>
  <c r="I73" i="496"/>
  <c r="T176" i="498"/>
  <c r="G89" i="496"/>
  <c r="BJ193" i="8"/>
  <c r="J157" i="498"/>
  <c r="I180" i="497"/>
  <c r="O165" i="500"/>
  <c r="S165" i="500"/>
  <c r="L186" i="499"/>
  <c r="G186" i="499"/>
  <c r="P180" i="497"/>
  <c r="Q165" i="500"/>
  <c r="K165" i="500"/>
  <c r="P186" i="499"/>
  <c r="U186" i="499"/>
  <c r="P191" i="499"/>
  <c r="O191" i="499"/>
  <c r="O191" i="501"/>
  <c r="M186" i="501"/>
  <c r="T186" i="501"/>
  <c r="I186" i="497"/>
  <c r="N186" i="497"/>
  <c r="L157" i="498"/>
  <c r="U73" i="497"/>
  <c r="Q73" i="497"/>
  <c r="M191" i="496"/>
  <c r="K73" i="496"/>
  <c r="J73" i="496"/>
  <c r="U176" i="498"/>
  <c r="M89" i="496"/>
  <c r="S186" i="499"/>
  <c r="U191" i="501"/>
  <c r="Q186" i="497"/>
  <c r="O157" i="498"/>
  <c r="K73" i="497"/>
  <c r="T191" i="496"/>
  <c r="U73" i="496"/>
  <c r="N176" i="498"/>
  <c r="E191" i="498"/>
  <c r="F191" i="498" a="1"/>
  <c r="F191" i="498" s="1"/>
  <c r="S191" i="498" s="1"/>
  <c r="F157" i="501" a="1"/>
  <c r="F157" i="501" s="1"/>
  <c r="E157" i="501"/>
  <c r="F174" i="501" a="1"/>
  <c r="F174" i="501" s="1"/>
  <c r="E174" i="501"/>
  <c r="H89" i="9"/>
  <c r="L165" i="498"/>
  <c r="G165" i="498"/>
  <c r="N93" i="497"/>
  <c r="K93" i="497"/>
  <c r="P156" i="499"/>
  <c r="J156" i="499"/>
  <c r="L156" i="500"/>
  <c r="S156" i="500"/>
  <c r="Q157" i="498"/>
  <c r="S157" i="498"/>
  <c r="G89" i="500"/>
  <c r="N89" i="500"/>
  <c r="H191" i="496"/>
  <c r="G176" i="498"/>
  <c r="N89" i="9"/>
  <c r="P89" i="499"/>
  <c r="R177" i="501"/>
  <c r="S93" i="496"/>
  <c r="R89" i="9"/>
  <c r="P174" i="500"/>
  <c r="I174" i="500"/>
  <c r="L89" i="9"/>
  <c r="J165" i="498"/>
  <c r="U165" i="498"/>
  <c r="J93" i="497"/>
  <c r="P93" i="497"/>
  <c r="H156" i="499"/>
  <c r="U156" i="499"/>
  <c r="Q89" i="9"/>
  <c r="O156" i="500"/>
  <c r="P156" i="500"/>
  <c r="P89" i="9"/>
  <c r="P157" i="498"/>
  <c r="K157" i="498"/>
  <c r="M89" i="500"/>
  <c r="O89" i="500"/>
  <c r="K191" i="496"/>
  <c r="K165" i="497"/>
  <c r="K176" i="498"/>
  <c r="U177" i="501"/>
  <c r="S177" i="501"/>
  <c r="U93" i="496"/>
  <c r="K89" i="9"/>
  <c r="O174" i="500"/>
  <c r="R165" i="498"/>
  <c r="H165" i="498"/>
  <c r="Q93" i="497"/>
  <c r="M93" i="497"/>
  <c r="M156" i="499"/>
  <c r="Q156" i="499"/>
  <c r="S89" i="9"/>
  <c r="J156" i="500"/>
  <c r="Q156" i="500"/>
  <c r="M89" i="9"/>
  <c r="R89" i="500"/>
  <c r="S89" i="500"/>
  <c r="T177" i="501"/>
  <c r="L177" i="501"/>
  <c r="M93" i="496"/>
  <c r="N156" i="500"/>
  <c r="Q89" i="500"/>
  <c r="H89" i="500"/>
  <c r="I177" i="501"/>
  <c r="H174" i="500"/>
  <c r="M165" i="498"/>
  <c r="T165" i="498"/>
  <c r="I93" i="497"/>
  <c r="R156" i="499"/>
  <c r="I156" i="499"/>
  <c r="P165" i="498"/>
  <c r="G93" i="497"/>
  <c r="H93" i="497"/>
  <c r="O156" i="499"/>
  <c r="H156" i="500"/>
  <c r="K156" i="500"/>
  <c r="T157" i="498"/>
  <c r="U89" i="500"/>
  <c r="R191" i="496"/>
  <c r="J191" i="496"/>
  <c r="H176" i="498"/>
  <c r="J176" i="498"/>
  <c r="N177" i="501"/>
  <c r="Q93" i="496"/>
  <c r="J93" i="496"/>
  <c r="BK193" i="8"/>
  <c r="BL193" i="8"/>
  <c r="O165" i="498"/>
  <c r="N165" i="498"/>
  <c r="T93" i="497"/>
  <c r="L93" i="497"/>
  <c r="R156" i="500"/>
  <c r="M156" i="500"/>
  <c r="I89" i="500"/>
  <c r="J89" i="500"/>
  <c r="Q177" i="501"/>
  <c r="S156" i="499"/>
  <c r="L156" i="499"/>
  <c r="I165" i="498"/>
  <c r="U93" i="497"/>
  <c r="K156" i="499"/>
  <c r="G156" i="500"/>
  <c r="O89" i="9"/>
  <c r="K89" i="500"/>
  <c r="K177" i="501"/>
  <c r="K93" i="496"/>
  <c r="N93" i="496"/>
  <c r="I177" i="497"/>
  <c r="U177" i="497"/>
  <c r="S176" i="9"/>
  <c r="U176" i="9"/>
  <c r="U168" i="498"/>
  <c r="O168" i="498"/>
  <c r="U156" i="497"/>
  <c r="H156" i="497"/>
  <c r="P177" i="497"/>
  <c r="M177" i="497"/>
  <c r="T176" i="9"/>
  <c r="N168" i="498"/>
  <c r="Q168" i="498"/>
  <c r="S156" i="497"/>
  <c r="N176" i="9"/>
  <c r="R176" i="9"/>
  <c r="H168" i="498"/>
  <c r="J168" i="498"/>
  <c r="K156" i="497"/>
  <c r="R156" i="497"/>
  <c r="L177" i="497"/>
  <c r="O177" i="497"/>
  <c r="Q177" i="497"/>
  <c r="K177" i="497"/>
  <c r="Q176" i="9"/>
  <c r="G176" i="9"/>
  <c r="L168" i="498"/>
  <c r="M156" i="497"/>
  <c r="G156" i="497"/>
  <c r="J177" i="497"/>
  <c r="G177" i="497"/>
  <c r="K176" i="9"/>
  <c r="L176" i="9"/>
  <c r="I168" i="498"/>
  <c r="G168" i="498"/>
  <c r="N156" i="497"/>
  <c r="L156" i="497"/>
  <c r="R177" i="497"/>
  <c r="T177" i="497"/>
  <c r="I176" i="9"/>
  <c r="J176" i="9"/>
  <c r="T168" i="498"/>
  <c r="K168" i="498"/>
  <c r="Q156" i="497"/>
  <c r="P156" i="497"/>
  <c r="H177" i="497"/>
  <c r="O176" i="9"/>
  <c r="P168" i="498"/>
  <c r="I156" i="497"/>
  <c r="F89" i="497" a="1"/>
  <c r="F89" i="497" s="1"/>
  <c r="E89" i="497"/>
  <c r="E186" i="496"/>
  <c r="F186" i="496" a="1"/>
  <c r="F186" i="496" s="1"/>
  <c r="E156" i="496"/>
  <c r="F156" i="496" a="1"/>
  <c r="F156" i="496" s="1"/>
  <c r="E177" i="499"/>
  <c r="F177" i="499" a="1"/>
  <c r="F177" i="499" s="1"/>
  <c r="F21" i="501" a="1"/>
  <c r="F21" i="501" s="1"/>
  <c r="F157" i="497" a="1"/>
  <c r="F157" i="497" s="1"/>
  <c r="E157" i="497"/>
  <c r="F156" i="498" a="1"/>
  <c r="F156" i="498" s="1"/>
  <c r="E156" i="498"/>
  <c r="F93" i="9" a="1"/>
  <c r="F93" i="9" s="1"/>
  <c r="E93" i="9"/>
  <c r="E174" i="499"/>
  <c r="F174" i="499" a="1"/>
  <c r="F174" i="499" s="1"/>
  <c r="G174" i="500"/>
  <c r="K174" i="500"/>
  <c r="U89" i="498"/>
  <c r="K89" i="498"/>
  <c r="P168" i="496"/>
  <c r="H186" i="500"/>
  <c r="P186" i="500"/>
  <c r="P191" i="500"/>
  <c r="S191" i="500"/>
  <c r="I180" i="499"/>
  <c r="P93" i="501"/>
  <c r="L93" i="501"/>
  <c r="J176" i="497"/>
  <c r="Q176" i="497"/>
  <c r="N191" i="496"/>
  <c r="I191" i="496"/>
  <c r="K176" i="496"/>
  <c r="G176" i="496"/>
  <c r="M165" i="497"/>
  <c r="S165" i="497"/>
  <c r="R176" i="498"/>
  <c r="P176" i="498"/>
  <c r="K89" i="499"/>
  <c r="H89" i="499"/>
  <c r="P93" i="496"/>
  <c r="Q168" i="501"/>
  <c r="I93" i="500"/>
  <c r="K93" i="500"/>
  <c r="P89" i="498"/>
  <c r="S89" i="498"/>
  <c r="R168" i="496"/>
  <c r="H191" i="500"/>
  <c r="K191" i="500"/>
  <c r="L180" i="499"/>
  <c r="O180" i="499"/>
  <c r="O93" i="501"/>
  <c r="G93" i="501"/>
  <c r="L176" i="497"/>
  <c r="K176" i="497"/>
  <c r="U176" i="496"/>
  <c r="H176" i="496"/>
  <c r="R165" i="497"/>
  <c r="H165" i="497"/>
  <c r="I89" i="499"/>
  <c r="Q89" i="499"/>
  <c r="J93" i="499"/>
  <c r="I93" i="499"/>
  <c r="M93" i="499"/>
  <c r="T93" i="499"/>
  <c r="P93" i="499"/>
  <c r="N93" i="499"/>
  <c r="L93" i="499"/>
  <c r="Q93" i="499"/>
  <c r="H93" i="499"/>
  <c r="U93" i="499"/>
  <c r="S93" i="499"/>
  <c r="G93" i="499"/>
  <c r="O93" i="499"/>
  <c r="R93" i="499"/>
  <c r="K93" i="499"/>
  <c r="N174" i="500"/>
  <c r="R191" i="500"/>
  <c r="L191" i="500"/>
  <c r="R180" i="499"/>
  <c r="J180" i="499"/>
  <c r="H93" i="501"/>
  <c r="S93" i="501"/>
  <c r="T176" i="497"/>
  <c r="R176" i="497"/>
  <c r="P176" i="496"/>
  <c r="O176" i="496"/>
  <c r="U165" i="497"/>
  <c r="G165" i="497"/>
  <c r="O89" i="499"/>
  <c r="N89" i="499"/>
  <c r="M186" i="500"/>
  <c r="O186" i="500"/>
  <c r="U174" i="500"/>
  <c r="T174" i="500"/>
  <c r="J89" i="498"/>
  <c r="R89" i="498"/>
  <c r="T168" i="496"/>
  <c r="L186" i="500"/>
  <c r="L174" i="500"/>
  <c r="M174" i="500"/>
  <c r="G89" i="498"/>
  <c r="H89" i="498"/>
  <c r="U168" i="496"/>
  <c r="R186" i="500"/>
  <c r="N186" i="500"/>
  <c r="T191" i="500"/>
  <c r="U191" i="500"/>
  <c r="G180" i="499"/>
  <c r="K180" i="499"/>
  <c r="T93" i="501"/>
  <c r="M93" i="501"/>
  <c r="O176" i="497"/>
  <c r="I176" i="497"/>
  <c r="S191" i="496"/>
  <c r="J176" i="496"/>
  <c r="S176" i="496"/>
  <c r="T165" i="497"/>
  <c r="Q176" i="498"/>
  <c r="G89" i="499"/>
  <c r="M89" i="499"/>
  <c r="I93" i="496"/>
  <c r="O93" i="500"/>
  <c r="S174" i="500"/>
  <c r="L89" i="498"/>
  <c r="M89" i="498"/>
  <c r="O191" i="500"/>
  <c r="N191" i="500"/>
  <c r="N180" i="499"/>
  <c r="H180" i="499"/>
  <c r="R93" i="501"/>
  <c r="I93" i="501"/>
  <c r="N176" i="497"/>
  <c r="H176" i="497"/>
  <c r="M176" i="496"/>
  <c r="Q165" i="497"/>
  <c r="I165" i="497"/>
  <c r="R89" i="499"/>
  <c r="L89" i="499"/>
  <c r="L177" i="498"/>
  <c r="H177" i="498"/>
  <c r="U177" i="498"/>
  <c r="J177" i="498"/>
  <c r="K177" i="498"/>
  <c r="I177" i="498"/>
  <c r="G177" i="498"/>
  <c r="T177" i="498"/>
  <c r="M177" i="498"/>
  <c r="N177" i="498"/>
  <c r="O177" i="498"/>
  <c r="R177" i="498"/>
  <c r="Q177" i="498"/>
  <c r="S177" i="498"/>
  <c r="P177" i="498"/>
  <c r="R174" i="500"/>
  <c r="U186" i="500"/>
  <c r="G186" i="500"/>
  <c r="J174" i="500"/>
  <c r="N89" i="498"/>
  <c r="Q186" i="500"/>
  <c r="S180" i="499"/>
  <c r="P180" i="499"/>
  <c r="M176" i="497"/>
  <c r="P176" i="497"/>
  <c r="T176" i="496"/>
  <c r="N176" i="496"/>
  <c r="L165" i="497"/>
  <c r="P165" i="497"/>
  <c r="J89" i="499"/>
  <c r="U89" i="499"/>
  <c r="G73" i="498"/>
  <c r="H73" i="498"/>
  <c r="U73" i="498"/>
  <c r="L73" i="498"/>
  <c r="O73" i="498"/>
  <c r="P73" i="498"/>
  <c r="R73" i="498"/>
  <c r="K73" i="498"/>
  <c r="Q73" i="498"/>
  <c r="M73" i="498"/>
  <c r="S73" i="498"/>
  <c r="J73" i="498"/>
  <c r="N73" i="498"/>
  <c r="T73" i="498"/>
  <c r="I73" i="498"/>
  <c r="Q180" i="499"/>
  <c r="U176" i="497"/>
  <c r="I176" i="496"/>
  <c r="N165" i="497"/>
  <c r="S89" i="499"/>
  <c r="H89" i="496"/>
  <c r="K89" i="496"/>
  <c r="P89" i="496"/>
  <c r="R89" i="496"/>
  <c r="O89" i="496"/>
  <c r="I89" i="496"/>
  <c r="T89" i="496"/>
  <c r="H176" i="499"/>
  <c r="S191" i="497"/>
  <c r="U176" i="499"/>
  <c r="R191" i="497"/>
  <c r="K176" i="501"/>
  <c r="R89" i="501"/>
  <c r="G89" i="501"/>
  <c r="Q93" i="498"/>
  <c r="P93" i="498"/>
  <c r="Q89" i="501"/>
  <c r="S176" i="501"/>
  <c r="M176" i="501"/>
  <c r="P176" i="501"/>
  <c r="O176" i="501"/>
  <c r="N176" i="501"/>
  <c r="U176" i="501"/>
  <c r="H89" i="501"/>
  <c r="N89" i="501"/>
  <c r="N93" i="498"/>
  <c r="S89" i="501"/>
  <c r="I176" i="501"/>
  <c r="L176" i="501"/>
  <c r="P89" i="501"/>
  <c r="K89" i="501"/>
  <c r="K93" i="498"/>
  <c r="T93" i="498"/>
  <c r="H176" i="501"/>
  <c r="T176" i="501"/>
  <c r="M89" i="501"/>
  <c r="L89" i="501"/>
  <c r="L93" i="498"/>
  <c r="J93" i="498"/>
  <c r="R176" i="501"/>
  <c r="O89" i="501"/>
  <c r="U89" i="501"/>
  <c r="H93" i="498"/>
  <c r="U93" i="498"/>
  <c r="I89" i="501"/>
  <c r="S93" i="498"/>
  <c r="R93" i="498"/>
  <c r="T89" i="501"/>
  <c r="M93" i="498"/>
  <c r="O191" i="497"/>
  <c r="N191" i="497"/>
  <c r="P176" i="499"/>
  <c r="L176" i="499"/>
  <c r="P73" i="501"/>
  <c r="J191" i="497"/>
  <c r="K191" i="497"/>
  <c r="N176" i="499"/>
  <c r="T73" i="501"/>
  <c r="I191" i="497"/>
  <c r="P191" i="497"/>
  <c r="I176" i="499"/>
  <c r="G176" i="499"/>
  <c r="S73" i="501"/>
  <c r="U191" i="497"/>
  <c r="L191" i="497"/>
  <c r="S176" i="499"/>
  <c r="R176" i="499"/>
  <c r="U73" i="501"/>
  <c r="H191" i="497"/>
  <c r="T191" i="497"/>
  <c r="T176" i="499"/>
  <c r="Q176" i="499"/>
  <c r="Q191" i="497"/>
  <c r="M176" i="499"/>
  <c r="K176" i="499"/>
  <c r="G191" i="497"/>
  <c r="O176" i="499"/>
  <c r="P165" i="499"/>
  <c r="O165" i="499"/>
  <c r="P168" i="497"/>
  <c r="S180" i="498"/>
  <c r="I180" i="498"/>
  <c r="S180" i="501"/>
  <c r="T180" i="501"/>
  <c r="S177" i="500"/>
  <c r="L177" i="500"/>
  <c r="Q165" i="496"/>
  <c r="T165" i="496"/>
  <c r="L180" i="9"/>
  <c r="Q180" i="9"/>
  <c r="U165" i="501"/>
  <c r="J165" i="501"/>
  <c r="H177" i="501"/>
  <c r="G168" i="501"/>
  <c r="J89" i="496"/>
  <c r="L89" i="496"/>
  <c r="P93" i="500"/>
  <c r="G165" i="499"/>
  <c r="I165" i="499"/>
  <c r="M168" i="497"/>
  <c r="K168" i="497"/>
  <c r="L180" i="498"/>
  <c r="J180" i="498"/>
  <c r="Q180" i="501"/>
  <c r="O180" i="501"/>
  <c r="O177" i="500"/>
  <c r="M177" i="500"/>
  <c r="R165" i="496"/>
  <c r="U165" i="496"/>
  <c r="R180" i="9"/>
  <c r="J180" i="9"/>
  <c r="P165" i="501"/>
  <c r="N165" i="501"/>
  <c r="M177" i="501"/>
  <c r="O177" i="501"/>
  <c r="R73" i="501"/>
  <c r="S89" i="496"/>
  <c r="Q89" i="496"/>
  <c r="U93" i="500"/>
  <c r="Q93" i="500"/>
  <c r="L93" i="500"/>
  <c r="J165" i="499"/>
  <c r="O168" i="497"/>
  <c r="S168" i="497"/>
  <c r="K180" i="498"/>
  <c r="T180" i="498"/>
  <c r="I180" i="501"/>
  <c r="H180" i="501"/>
  <c r="K177" i="500"/>
  <c r="N177" i="500"/>
  <c r="N165" i="496"/>
  <c r="P165" i="496"/>
  <c r="I180" i="9"/>
  <c r="O180" i="9"/>
  <c r="H165" i="501"/>
  <c r="I165" i="501"/>
  <c r="J177" i="501"/>
  <c r="N89" i="496"/>
  <c r="R93" i="500"/>
  <c r="S93" i="500"/>
  <c r="U165" i="499"/>
  <c r="N165" i="499"/>
  <c r="H168" i="497"/>
  <c r="I168" i="497"/>
  <c r="G180" i="498"/>
  <c r="O180" i="498"/>
  <c r="N180" i="501"/>
  <c r="L180" i="501"/>
  <c r="T177" i="500"/>
  <c r="I165" i="496"/>
  <c r="S165" i="496"/>
  <c r="N180" i="9"/>
  <c r="K180" i="9"/>
  <c r="Q165" i="501"/>
  <c r="R165" i="501"/>
  <c r="K165" i="499"/>
  <c r="S165" i="499"/>
  <c r="U168" i="497"/>
  <c r="T168" i="497"/>
  <c r="R180" i="498"/>
  <c r="R180" i="501"/>
  <c r="M180" i="501"/>
  <c r="I177" i="500"/>
  <c r="H177" i="500"/>
  <c r="O165" i="496"/>
  <c r="H165" i="496"/>
  <c r="U180" i="9"/>
  <c r="G180" i="9"/>
  <c r="M165" i="501"/>
  <c r="G165" i="501"/>
  <c r="T165" i="499"/>
  <c r="L165" i="499"/>
  <c r="L168" i="497"/>
  <c r="N168" i="497"/>
  <c r="U180" i="498"/>
  <c r="Q180" i="498"/>
  <c r="P180" i="501"/>
  <c r="J180" i="501"/>
  <c r="R177" i="500"/>
  <c r="U177" i="500"/>
  <c r="K165" i="496"/>
  <c r="G165" i="496"/>
  <c r="P180" i="9"/>
  <c r="M180" i="9"/>
  <c r="T165" i="501"/>
  <c r="O165" i="501"/>
  <c r="R165" i="499"/>
  <c r="Q168" i="497"/>
  <c r="M180" i="498"/>
  <c r="J177" i="500"/>
  <c r="M165" i="496"/>
  <c r="S165" i="501"/>
  <c r="N174" i="497"/>
  <c r="U174" i="497"/>
  <c r="P174" i="497"/>
  <c r="R174" i="497"/>
  <c r="T174" i="497"/>
  <c r="O174" i="497"/>
  <c r="L174" i="497"/>
  <c r="S174" i="497"/>
  <c r="H174" i="497"/>
  <c r="M174" i="497"/>
  <c r="J174" i="497"/>
  <c r="I174" i="497"/>
  <c r="Q174" i="497"/>
  <c r="K174" i="497"/>
  <c r="G174" i="497"/>
  <c r="K180" i="500"/>
  <c r="T180" i="500"/>
  <c r="J180" i="500"/>
  <c r="G180" i="500"/>
  <c r="M180" i="500"/>
  <c r="H180" i="500"/>
  <c r="L180" i="500"/>
  <c r="R180" i="500"/>
  <c r="U180" i="500"/>
  <c r="I180" i="500"/>
  <c r="P180" i="500"/>
  <c r="S180" i="500"/>
  <c r="Q180" i="500"/>
  <c r="O180" i="500"/>
  <c r="N180" i="500"/>
  <c r="P157" i="499"/>
  <c r="R157" i="499"/>
  <c r="T157" i="499"/>
  <c r="I157" i="499"/>
  <c r="K157" i="499"/>
  <c r="S157" i="499"/>
  <c r="G157" i="499"/>
  <c r="H157" i="499"/>
  <c r="M157" i="499"/>
  <c r="O157" i="499"/>
  <c r="L157" i="499"/>
  <c r="N157" i="499"/>
  <c r="Q157" i="499"/>
  <c r="U157" i="499"/>
  <c r="J157" i="499"/>
  <c r="R156" i="501"/>
  <c r="Q156" i="501"/>
  <c r="K156" i="501"/>
  <c r="I156" i="501"/>
  <c r="P156" i="501"/>
  <c r="U156" i="501"/>
  <c r="J156" i="501"/>
  <c r="G156" i="501"/>
  <c r="S156" i="501"/>
  <c r="M156" i="501"/>
  <c r="T156" i="501"/>
  <c r="O156" i="501"/>
  <c r="L156" i="501"/>
  <c r="H156" i="501"/>
  <c r="N156" i="501"/>
  <c r="J176" i="500"/>
  <c r="R176" i="500"/>
  <c r="Q176" i="500"/>
  <c r="S176" i="500"/>
  <c r="P176" i="500"/>
  <c r="M176" i="500"/>
  <c r="H176" i="500"/>
  <c r="N176" i="500"/>
  <c r="I176" i="500"/>
  <c r="O176" i="500"/>
  <c r="U176" i="500"/>
  <c r="K176" i="500"/>
  <c r="L176" i="500"/>
  <c r="G176" i="500"/>
  <c r="T176" i="500"/>
  <c r="N174" i="496"/>
  <c r="T174" i="496"/>
  <c r="S174" i="498"/>
  <c r="O174" i="498"/>
  <c r="M157" i="496"/>
  <c r="P157" i="496"/>
  <c r="P168" i="501"/>
  <c r="S168" i="501"/>
  <c r="I174" i="496"/>
  <c r="R174" i="496"/>
  <c r="M174" i="498"/>
  <c r="U174" i="498"/>
  <c r="N157" i="496"/>
  <c r="L157" i="496"/>
  <c r="O168" i="501"/>
  <c r="T168" i="501"/>
  <c r="U174" i="496"/>
  <c r="M174" i="496"/>
  <c r="H174" i="498"/>
  <c r="P174" i="498"/>
  <c r="I157" i="496"/>
  <c r="K168" i="501"/>
  <c r="R168" i="501"/>
  <c r="O174" i="496"/>
  <c r="Q174" i="496"/>
  <c r="K174" i="498"/>
  <c r="N174" i="498"/>
  <c r="J157" i="496"/>
  <c r="U157" i="496"/>
  <c r="U168" i="501"/>
  <c r="G174" i="496"/>
  <c r="H174" i="496"/>
  <c r="R174" i="498"/>
  <c r="J174" i="498"/>
  <c r="O157" i="496"/>
  <c r="S157" i="496"/>
  <c r="N168" i="501"/>
  <c r="H168" i="501"/>
  <c r="J174" i="496"/>
  <c r="P174" i="496"/>
  <c r="I174" i="498"/>
  <c r="G174" i="498"/>
  <c r="T157" i="496"/>
  <c r="H157" i="496"/>
  <c r="M168" i="501"/>
  <c r="L168" i="501"/>
  <c r="K174" i="496"/>
  <c r="K157" i="496"/>
  <c r="J168" i="501"/>
  <c r="I186" i="498"/>
  <c r="J186" i="498"/>
  <c r="Q186" i="498"/>
  <c r="L186" i="498"/>
  <c r="M186" i="498"/>
  <c r="N186" i="498"/>
  <c r="H186" i="498"/>
  <c r="U186" i="498"/>
  <c r="O186" i="498"/>
  <c r="K186" i="498"/>
  <c r="T186" i="498"/>
  <c r="G186" i="498"/>
  <c r="S186" i="498"/>
  <c r="P186" i="498"/>
  <c r="R186" i="498"/>
  <c r="C51" i="3"/>
  <c r="M191" i="498" l="1"/>
  <c r="U191" i="498"/>
  <c r="P191" i="498"/>
  <c r="R191" i="498"/>
  <c r="L191" i="498"/>
  <c r="N191" i="498"/>
  <c r="H191" i="498"/>
  <c r="G191" i="498"/>
  <c r="J191" i="498"/>
  <c r="K191" i="498"/>
  <c r="Q191" i="498"/>
  <c r="T191" i="498"/>
  <c r="T174" i="501"/>
  <c r="L174" i="501"/>
  <c r="S174" i="501"/>
  <c r="O174" i="501"/>
  <c r="H174" i="501"/>
  <c r="G174" i="501"/>
  <c r="J174" i="501"/>
  <c r="Q174" i="501"/>
  <c r="P174" i="501"/>
  <c r="I174" i="501"/>
  <c r="R174" i="501"/>
  <c r="K174" i="501"/>
  <c r="U174" i="501"/>
  <c r="N174" i="501"/>
  <c r="M174" i="501"/>
  <c r="G157" i="501"/>
  <c r="K157" i="501"/>
  <c r="I157" i="501"/>
  <c r="S157" i="501"/>
  <c r="Q157" i="501"/>
  <c r="N157" i="501"/>
  <c r="T157" i="501"/>
  <c r="M157" i="501"/>
  <c r="L157" i="501"/>
  <c r="O157" i="501"/>
  <c r="U157" i="501"/>
  <c r="P157" i="501"/>
  <c r="J157" i="501"/>
  <c r="R157" i="501"/>
  <c r="H157" i="501"/>
  <c r="O191" i="498"/>
  <c r="I191" i="498"/>
  <c r="H177" i="499"/>
  <c r="T177" i="499"/>
  <c r="L177" i="499"/>
  <c r="M177" i="499"/>
  <c r="Q177" i="499"/>
  <c r="U177" i="499"/>
  <c r="G177" i="499"/>
  <c r="J177" i="499"/>
  <c r="S177" i="499"/>
  <c r="O177" i="499"/>
  <c r="K177" i="499"/>
  <c r="P177" i="499"/>
  <c r="N177" i="499"/>
  <c r="R177" i="499"/>
  <c r="I177" i="499"/>
  <c r="N93" i="9"/>
  <c r="P93" i="9"/>
  <c r="J93" i="9"/>
  <c r="O93" i="9"/>
  <c r="L93" i="9"/>
  <c r="R93" i="9"/>
  <c r="I93" i="9"/>
  <c r="U93" i="9"/>
  <c r="K93" i="9"/>
  <c r="S93" i="9"/>
  <c r="H93" i="9"/>
  <c r="T93" i="9"/>
  <c r="Q93" i="9"/>
  <c r="G93" i="9"/>
  <c r="M93" i="9"/>
  <c r="J156" i="496"/>
  <c r="I156" i="496"/>
  <c r="H156" i="496"/>
  <c r="M156" i="496"/>
  <c r="K156" i="496"/>
  <c r="U156" i="496"/>
  <c r="G156" i="496"/>
  <c r="Q156" i="496"/>
  <c r="N156" i="496"/>
  <c r="S156" i="496"/>
  <c r="T156" i="496"/>
  <c r="R156" i="496"/>
  <c r="P156" i="496"/>
  <c r="O156" i="496"/>
  <c r="L156" i="496"/>
  <c r="S156" i="498"/>
  <c r="I156" i="498"/>
  <c r="U156" i="498"/>
  <c r="N156" i="498"/>
  <c r="P156" i="498"/>
  <c r="J156" i="498"/>
  <c r="L156" i="498"/>
  <c r="O156" i="498"/>
  <c r="M156" i="498"/>
  <c r="R156" i="498"/>
  <c r="G156" i="498"/>
  <c r="Q156" i="498"/>
  <c r="H156" i="498"/>
  <c r="T156" i="498"/>
  <c r="K156" i="498"/>
  <c r="G186" i="496"/>
  <c r="T186" i="496"/>
  <c r="K186" i="496"/>
  <c r="Q186" i="496"/>
  <c r="J186" i="496"/>
  <c r="L186" i="496"/>
  <c r="H186" i="496"/>
  <c r="M186" i="496"/>
  <c r="U186" i="496"/>
  <c r="S186" i="496"/>
  <c r="N186" i="496"/>
  <c r="R186" i="496"/>
  <c r="I186" i="496"/>
  <c r="O186" i="496"/>
  <c r="P186" i="496"/>
  <c r="R157" i="497"/>
  <c r="L157" i="497"/>
  <c r="K157" i="497"/>
  <c r="T157" i="497"/>
  <c r="J157" i="497"/>
  <c r="G157" i="497"/>
  <c r="S157" i="497"/>
  <c r="H157" i="497"/>
  <c r="N157" i="497"/>
  <c r="M157" i="497"/>
  <c r="I157" i="497"/>
  <c r="O157" i="497"/>
  <c r="Q157" i="497"/>
  <c r="P157" i="497"/>
  <c r="U157" i="497"/>
  <c r="G174" i="499"/>
  <c r="M174" i="499"/>
  <c r="Q174" i="499"/>
  <c r="K174" i="499"/>
  <c r="L174" i="499"/>
  <c r="T174" i="499"/>
  <c r="I174" i="499"/>
  <c r="H174" i="499"/>
  <c r="J174" i="499"/>
  <c r="R174" i="499"/>
  <c r="P174" i="499"/>
  <c r="N174" i="499"/>
  <c r="U174" i="499"/>
  <c r="S174" i="499"/>
  <c r="O174" i="499"/>
  <c r="S21" i="501"/>
  <c r="Q21" i="501"/>
  <c r="U21" i="501"/>
  <c r="R21" i="501"/>
  <c r="P21" i="501"/>
  <c r="T21" i="501"/>
  <c r="M89" i="497"/>
  <c r="U89" i="497"/>
  <c r="P89" i="497"/>
  <c r="G89" i="497"/>
  <c r="I89" i="497"/>
  <c r="S89" i="497"/>
  <c r="O89" i="497"/>
  <c r="N89" i="497"/>
  <c r="R89" i="497"/>
  <c r="K89" i="497"/>
  <c r="H89" i="497"/>
  <c r="Q89" i="497"/>
  <c r="T89" i="497"/>
  <c r="L89" i="497"/>
  <c r="J89" i="497"/>
  <c r="E32" i="9"/>
  <c r="AI216" i="8"/>
  <c r="AI202" i="8"/>
  <c r="AA216" i="8"/>
  <c r="AE202" i="8" l="1"/>
  <c r="AE216" i="8"/>
  <c r="AA202" i="8"/>
  <c r="O216" i="8"/>
  <c r="G216" i="8"/>
  <c r="AM202" i="8"/>
  <c r="AM216" i="8"/>
  <c r="K216" i="8"/>
  <c r="S216" i="8"/>
  <c r="E218" i="8" l="1"/>
  <c r="W219" i="8" l="1"/>
  <c r="AA219" i="8"/>
  <c r="AM219" i="8"/>
  <c r="AE204" i="8"/>
  <c r="AI219" i="8"/>
  <c r="AI204" i="8"/>
  <c r="AE219" i="8"/>
  <c r="AM204" i="8"/>
  <c r="AA204" i="8"/>
  <c r="O219" i="8" l="1"/>
  <c r="K219" i="8"/>
  <c r="S219" i="8"/>
  <c r="G219" i="8"/>
  <c r="E219" i="8" l="1"/>
  <c r="J70" i="6" l="1"/>
  <c r="S70" i="8" s="1"/>
  <c r="R70" i="6"/>
  <c r="Q70" i="6"/>
  <c r="M70" i="6"/>
  <c r="AE70" i="8" s="1"/>
  <c r="L70" i="6"/>
  <c r="AA70" i="8" s="1"/>
  <c r="O70" i="6"/>
  <c r="AM70" i="8" s="1"/>
  <c r="N70" i="6"/>
  <c r="AI70" i="8" s="1"/>
  <c r="P70" i="6"/>
  <c r="I70" i="6"/>
  <c r="O70" i="8" s="1"/>
  <c r="G70" i="6"/>
  <c r="G70" i="8" s="1"/>
  <c r="K70" i="6"/>
  <c r="W70" i="8" s="1"/>
  <c r="H70" i="6" l="1"/>
  <c r="K70" i="8" s="1"/>
  <c r="E70" i="6" l="1"/>
  <c r="E70" i="8" l="1"/>
  <c r="E72" i="8"/>
  <c r="Q272" i="6" l="1"/>
  <c r="R161" i="6"/>
  <c r="N159" i="6"/>
  <c r="AI159" i="8" s="1"/>
  <c r="R166" i="6"/>
  <c r="N160" i="6"/>
  <c r="AI160" i="8" s="1"/>
  <c r="Q167" i="6"/>
  <c r="N158" i="6"/>
  <c r="AI158" i="8" s="1"/>
  <c r="M160" i="6"/>
  <c r="AE160" i="8" s="1"/>
  <c r="N272" i="6"/>
  <c r="Q159" i="6"/>
  <c r="M159" i="6"/>
  <c r="AE159" i="8" s="1"/>
  <c r="M162" i="6"/>
  <c r="AE162" i="8" s="1"/>
  <c r="P272" i="6"/>
  <c r="K161" i="6"/>
  <c r="W161" i="8" s="1"/>
  <c r="K167" i="6"/>
  <c r="W167" i="8" s="1"/>
  <c r="L161" i="6"/>
  <c r="AA161" i="8" s="1"/>
  <c r="R160" i="6"/>
  <c r="K162" i="6"/>
  <c r="W162" i="8" s="1"/>
  <c r="M158" i="6"/>
  <c r="AE158" i="8" s="1"/>
  <c r="L272" i="6"/>
  <c r="R272" i="6"/>
  <c r="P159" i="6"/>
  <c r="K158" i="6"/>
  <c r="W158" i="8" s="1"/>
  <c r="K160" i="6"/>
  <c r="W160" i="8" s="1"/>
  <c r="P161" i="6"/>
  <c r="O161" i="6"/>
  <c r="AM161" i="8" s="1"/>
  <c r="Q160" i="6"/>
  <c r="K166" i="6"/>
  <c r="W166" i="8" s="1"/>
  <c r="N162" i="6"/>
  <c r="AI162" i="8" s="1"/>
  <c r="Q162" i="6"/>
  <c r="O166" i="6"/>
  <c r="AM166" i="8" s="1"/>
  <c r="M166" i="6"/>
  <c r="AE166" i="8" s="1"/>
  <c r="M272" i="6"/>
  <c r="O162" i="6"/>
  <c r="AM162" i="8" s="1"/>
  <c r="P167" i="6"/>
  <c r="L162" i="6"/>
  <c r="AA162" i="8" s="1"/>
  <c r="O158" i="6"/>
  <c r="AM158" i="8" s="1"/>
  <c r="O272" i="6"/>
  <c r="R162" i="6"/>
  <c r="P158" i="6"/>
  <c r="L166" i="6"/>
  <c r="AA166" i="8" s="1"/>
  <c r="R158" i="6"/>
  <c r="L160" i="6"/>
  <c r="AA160" i="8" s="1"/>
  <c r="N166" i="6"/>
  <c r="AI166" i="8" s="1"/>
  <c r="Q161" i="6"/>
  <c r="Q158" i="6"/>
  <c r="N161" i="6"/>
  <c r="AI161" i="8" s="1"/>
  <c r="O160" i="6"/>
  <c r="AM160" i="8" s="1"/>
  <c r="M161" i="6"/>
  <c r="AE161" i="8" s="1"/>
  <c r="K272" i="6"/>
  <c r="P160" i="6"/>
  <c r="L167" i="6"/>
  <c r="AA167" i="8" s="1"/>
  <c r="R159" i="6"/>
  <c r="K159" i="6"/>
  <c r="W159" i="8" s="1"/>
  <c r="P162" i="6"/>
  <c r="N167" i="6"/>
  <c r="AI167" i="8" s="1"/>
  <c r="O167" i="6"/>
  <c r="AM167" i="8" s="1"/>
  <c r="M167" i="6"/>
  <c r="AE167" i="8" s="1"/>
  <c r="R167" i="6"/>
  <c r="L159" i="6"/>
  <c r="AA159" i="8" s="1"/>
  <c r="P166" i="6"/>
  <c r="Q166" i="6"/>
  <c r="L158" i="6"/>
  <c r="AA158" i="8" s="1"/>
  <c r="O159" i="6"/>
  <c r="AM159" i="8" s="1"/>
  <c r="H272" i="6"/>
  <c r="I158" i="6"/>
  <c r="O158" i="8" s="1"/>
  <c r="G167" i="6"/>
  <c r="H160" i="6"/>
  <c r="K160" i="8" s="1"/>
  <c r="H166" i="6"/>
  <c r="K166" i="8" s="1"/>
  <c r="G272" i="6"/>
  <c r="H159" i="6"/>
  <c r="K159" i="8" s="1"/>
  <c r="I166" i="6"/>
  <c r="O166" i="8" s="1"/>
  <c r="G158" i="6"/>
  <c r="G162" i="6"/>
  <c r="J161" i="6"/>
  <c r="S161" i="8" s="1"/>
  <c r="G160" i="6"/>
  <c r="G161" i="6"/>
  <c r="J167" i="6"/>
  <c r="S167" i="8" s="1"/>
  <c r="H167" i="6"/>
  <c r="K167" i="8" s="1"/>
  <c r="I272" i="6"/>
  <c r="I167" i="6"/>
  <c r="O167" i="8" s="1"/>
  <c r="G166" i="6"/>
  <c r="J272" i="6"/>
  <c r="H161" i="6"/>
  <c r="K161" i="8" s="1"/>
  <c r="I160" i="6"/>
  <c r="O160" i="8" s="1"/>
  <c r="J166" i="6"/>
  <c r="S166" i="8" s="1"/>
  <c r="H162" i="6"/>
  <c r="K162" i="8" s="1"/>
  <c r="I161" i="6"/>
  <c r="O161" i="8" s="1"/>
  <c r="I159" i="6"/>
  <c r="O159" i="8" s="1"/>
  <c r="J162" i="6"/>
  <c r="S162" i="8" s="1"/>
  <c r="J160" i="6"/>
  <c r="S160" i="8" s="1"/>
  <c r="H158" i="6"/>
  <c r="K158" i="8" s="1"/>
  <c r="I162" i="6"/>
  <c r="O162" i="8" s="1"/>
  <c r="G159" i="6"/>
  <c r="J158" i="6"/>
  <c r="S158" i="8" s="1"/>
  <c r="J159" i="6"/>
  <c r="S159" i="8" s="1"/>
  <c r="AM140" i="8" l="1"/>
  <c r="AI140" i="8"/>
  <c r="AE140" i="8"/>
  <c r="AA140" i="8"/>
  <c r="S272" i="8"/>
  <c r="W272" i="8"/>
  <c r="AM272" i="8"/>
  <c r="AE272" i="8"/>
  <c r="AI272" i="8"/>
  <c r="K272" i="8"/>
  <c r="O272" i="8"/>
  <c r="AA272" i="8"/>
  <c r="P169" i="6"/>
  <c r="R169" i="6"/>
  <c r="J169" i="6"/>
  <c r="G272" i="8"/>
  <c r="E272" i="6"/>
  <c r="G167" i="8"/>
  <c r="E167" i="6"/>
  <c r="K169" i="6"/>
  <c r="Q140" i="6"/>
  <c r="M140" i="6"/>
  <c r="I169" i="6"/>
  <c r="G159" i="8"/>
  <c r="E159" i="6"/>
  <c r="O169" i="6"/>
  <c r="P140" i="6"/>
  <c r="G169" i="6"/>
  <c r="Q169" i="6"/>
  <c r="R140" i="6"/>
  <c r="L169" i="6"/>
  <c r="G166" i="8"/>
  <c r="E166" i="6"/>
  <c r="G161" i="8"/>
  <c r="E161" i="6"/>
  <c r="H169" i="6"/>
  <c r="N169" i="6"/>
  <c r="G160" i="8"/>
  <c r="E160" i="6"/>
  <c r="G162" i="8"/>
  <c r="E162" i="6"/>
  <c r="L140" i="6"/>
  <c r="G158" i="8"/>
  <c r="E158" i="6"/>
  <c r="M169" i="6"/>
  <c r="O140" i="6"/>
  <c r="N140" i="6"/>
  <c r="E160" i="8" l="1"/>
  <c r="AE169" i="8"/>
  <c r="AM169" i="8"/>
  <c r="W169" i="8"/>
  <c r="O169" i="8"/>
  <c r="E162" i="8"/>
  <c r="E167" i="8"/>
  <c r="K169" i="8"/>
  <c r="AA169" i="8"/>
  <c r="G169" i="8"/>
  <c r="E161" i="8"/>
  <c r="E272" i="8"/>
  <c r="E158" i="8"/>
  <c r="AI169" i="8"/>
  <c r="E166" i="8"/>
  <c r="E159" i="8"/>
  <c r="S169" i="8"/>
  <c r="E169" i="6"/>
  <c r="E169" i="8" l="1"/>
  <c r="W216" i="8" l="1"/>
  <c r="E216" i="8" l="1"/>
  <c r="D348" i="65"/>
  <c r="F348" i="65" l="1"/>
  <c r="E320" i="65"/>
  <c r="N63" i="6" l="1"/>
  <c r="AI63" i="8" s="1"/>
  <c r="P63" i="6"/>
  <c r="R63" i="6"/>
  <c r="Q63" i="6"/>
  <c r="L63" i="6"/>
  <c r="AA63" i="8" s="1"/>
  <c r="O63" i="6"/>
  <c r="AM63" i="8" s="1"/>
  <c r="M63" i="6"/>
  <c r="AE63" i="8" s="1"/>
  <c r="I108" i="6" l="1"/>
  <c r="O108" i="8" s="1"/>
  <c r="L108" i="6"/>
  <c r="AA108" i="8" s="1"/>
  <c r="P108" i="6"/>
  <c r="K108" i="6"/>
  <c r="W108" i="8" s="1"/>
  <c r="O108" i="6"/>
  <c r="AM108" i="8" s="1"/>
  <c r="M108" i="6"/>
  <c r="AE108" i="8" s="1"/>
  <c r="R108" i="6"/>
  <c r="Q108" i="6"/>
  <c r="N108" i="6"/>
  <c r="AI108" i="8" s="1"/>
  <c r="J108" i="6"/>
  <c r="S108" i="8" s="1"/>
  <c r="H108" i="6"/>
  <c r="K108" i="8" s="1"/>
  <c r="G108" i="6"/>
  <c r="E108" i="6" l="1"/>
  <c r="G108" i="8"/>
  <c r="E108" i="8" l="1"/>
  <c r="R164" i="8"/>
  <c r="T158" i="8"/>
  <c r="I159" i="8"/>
  <c r="H216" i="8"/>
  <c r="M145" i="8"/>
  <c r="AK166" i="8"/>
  <c r="AK228" i="8"/>
  <c r="J162" i="8"/>
  <c r="AC42" i="8"/>
  <c r="AO139" i="8"/>
  <c r="AD245" i="8"/>
  <c r="R272" i="8"/>
  <c r="H162" i="8"/>
  <c r="V43" i="8"/>
  <c r="J164" i="8"/>
  <c r="Y261" i="8"/>
  <c r="R161" i="8"/>
  <c r="I130" i="8"/>
  <c r="X261" i="8"/>
  <c r="R158" i="8"/>
  <c r="AG43" i="8"/>
  <c r="V20" i="8"/>
  <c r="AO70" i="8"/>
  <c r="Y151" i="8"/>
  <c r="AK219" i="8"/>
  <c r="J151" i="8"/>
  <c r="M272" i="8"/>
  <c r="AC130" i="8"/>
  <c r="AO164" i="8"/>
  <c r="AH137" i="8"/>
  <c r="AC85" i="8"/>
  <c r="T129" i="8"/>
  <c r="AF219" i="8"/>
  <c r="X129" i="8"/>
  <c r="AD71" i="8"/>
  <c r="AJ20" i="8"/>
  <c r="H43" i="8"/>
  <c r="Z158" i="8"/>
  <c r="AH203" i="8"/>
  <c r="R43" i="8"/>
  <c r="V228" i="8"/>
  <c r="AD135" i="8"/>
  <c r="N151" i="8"/>
  <c r="V134" i="8"/>
  <c r="AO137" i="8"/>
  <c r="T143" i="8"/>
  <c r="T160" i="8"/>
  <c r="AB146" i="8"/>
  <c r="AN70" i="8"/>
  <c r="AP129" i="8"/>
  <c r="D244" i="501"/>
  <c r="J70" i="8"/>
  <c r="AF242" i="8"/>
  <c r="AD219" i="8"/>
  <c r="AB136" i="8"/>
  <c r="AN40" i="8"/>
  <c r="AP151" i="8"/>
  <c r="AN146" i="8"/>
  <c r="AN203" i="8"/>
  <c r="Z70" i="8"/>
  <c r="AN202" i="8"/>
  <c r="I166" i="8"/>
  <c r="AN150" i="8"/>
  <c r="AG137" i="8"/>
  <c r="R143" i="8"/>
  <c r="X245" i="8"/>
  <c r="I245" i="8"/>
  <c r="AN242" i="8"/>
  <c r="V129" i="8"/>
  <c r="Q162" i="8"/>
  <c r="T145" i="8"/>
  <c r="AG198" i="8"/>
  <c r="AP261" i="8"/>
  <c r="AF167" i="8"/>
  <c r="AN132" i="8"/>
  <c r="V151" i="8"/>
  <c r="Q163" i="8"/>
  <c r="Q20" i="8"/>
  <c r="AG219" i="8"/>
  <c r="AO244" i="8"/>
  <c r="J238" i="8"/>
  <c r="Z243" i="8"/>
  <c r="V130" i="8"/>
  <c r="AB166" i="8"/>
  <c r="AF108" i="8"/>
  <c r="AP145" i="8"/>
  <c r="L164" i="8"/>
  <c r="AN20" i="8"/>
  <c r="U238" i="8"/>
  <c r="X242" i="8"/>
  <c r="U166" i="8"/>
  <c r="H244" i="8"/>
  <c r="AC138" i="8"/>
  <c r="AF134" i="8"/>
  <c r="Z72" i="8"/>
  <c r="D168" i="9"/>
  <c r="AG143" i="8"/>
  <c r="D272" i="498"/>
  <c r="AL129" i="8"/>
  <c r="AC20" i="8"/>
  <c r="AJ161" i="8"/>
  <c r="Q238" i="8"/>
  <c r="H18" i="8"/>
  <c r="T242" i="8"/>
  <c r="AH43" i="8"/>
  <c r="AL131" i="8"/>
  <c r="AP229" i="8"/>
  <c r="J218" i="8"/>
  <c r="AG131" i="8"/>
  <c r="AJ43" i="8"/>
  <c r="AC245" i="8"/>
  <c r="AK40" i="8"/>
  <c r="R70" i="8"/>
  <c r="AC238" i="8"/>
  <c r="AN19" i="8"/>
  <c r="X158" i="8"/>
  <c r="AP228" i="8"/>
  <c r="AL219" i="8"/>
  <c r="P238" i="8"/>
  <c r="AK235" i="8"/>
  <c r="AO149" i="8"/>
  <c r="L21" i="8"/>
  <c r="Q235" i="8"/>
  <c r="Q228" i="8"/>
  <c r="J138" i="8"/>
  <c r="J243" i="8"/>
  <c r="AP244" i="8"/>
  <c r="Y245" i="8"/>
  <c r="Q70" i="8"/>
  <c r="AJ135" i="8"/>
  <c r="AK41" i="8"/>
  <c r="V70" i="8"/>
  <c r="H167" i="8"/>
  <c r="AB164" i="8"/>
  <c r="N129" i="8"/>
  <c r="AF163" i="8"/>
  <c r="R18" i="8"/>
  <c r="AG42" i="8"/>
  <c r="AB20" i="8"/>
  <c r="AL228" i="8"/>
  <c r="Y21" i="8"/>
  <c r="Q130" i="8"/>
  <c r="AK238" i="8"/>
  <c r="AK20" i="8"/>
  <c r="AO163" i="8"/>
  <c r="AK158" i="8"/>
  <c r="H70" i="8"/>
  <c r="U218" i="8"/>
  <c r="AP150" i="8"/>
  <c r="AH242" i="8"/>
  <c r="Y150" i="8"/>
  <c r="X130" i="8"/>
  <c r="AC159" i="8"/>
  <c r="AH145" i="8"/>
  <c r="AP139" i="8"/>
  <c r="Z150" i="8"/>
  <c r="AJ203" i="8"/>
  <c r="AG134" i="8"/>
  <c r="X272" i="8"/>
  <c r="AO245" i="8"/>
  <c r="AN158" i="8"/>
  <c r="AJ138" i="8"/>
  <c r="J217" i="8"/>
  <c r="AO138" i="8"/>
  <c r="AL18" i="8"/>
  <c r="I72" i="8"/>
  <c r="J167" i="8"/>
  <c r="M166" i="8"/>
  <c r="AL138" i="8"/>
  <c r="AD72" i="8"/>
  <c r="AJ81" i="8"/>
  <c r="Q43" i="8"/>
  <c r="N40" i="8"/>
  <c r="AJ146" i="8"/>
  <c r="N20" i="8"/>
  <c r="AN166" i="8"/>
  <c r="AO20" i="8"/>
  <c r="Y216" i="8"/>
  <c r="AP41" i="8"/>
  <c r="T166" i="8"/>
  <c r="AP133" i="8"/>
  <c r="AL42" i="8"/>
  <c r="V162" i="8"/>
  <c r="P167" i="8"/>
  <c r="AF130" i="8"/>
  <c r="U242" i="8"/>
  <c r="AB41" i="8"/>
  <c r="AG108" i="8"/>
  <c r="R159" i="8"/>
  <c r="AF261" i="8"/>
  <c r="AN71" i="8"/>
  <c r="P40" i="8"/>
  <c r="AF166" i="8"/>
  <c r="L162" i="8"/>
  <c r="T162" i="8"/>
  <c r="D70" i="497"/>
  <c r="AD164" i="8"/>
  <c r="AD63" i="8"/>
  <c r="R162" i="8"/>
  <c r="J244" i="8"/>
  <c r="AP108" i="8"/>
  <c r="AP137" i="8"/>
  <c r="Y158" i="8"/>
  <c r="AG81" i="8"/>
  <c r="Y161" i="8"/>
  <c r="AD133" i="8"/>
  <c r="U145" i="8"/>
  <c r="AP131" i="8"/>
  <c r="AH72" i="8"/>
  <c r="AN134" i="8"/>
  <c r="AH20" i="8"/>
  <c r="AO41" i="8"/>
  <c r="AK134" i="8"/>
  <c r="Q243" i="8"/>
  <c r="R163" i="8"/>
  <c r="AL216" i="8"/>
  <c r="AH229" i="8"/>
  <c r="AO243" i="8"/>
  <c r="AB132" i="8"/>
  <c r="U19" i="8"/>
  <c r="H163" i="8"/>
  <c r="AC18" i="8"/>
  <c r="AD143" i="8"/>
  <c r="AG146" i="8"/>
  <c r="M19" i="8"/>
  <c r="AB21" i="8"/>
  <c r="U217" i="8"/>
  <c r="AF160" i="8"/>
  <c r="AF152" i="8"/>
  <c r="AB163" i="8"/>
  <c r="AC160" i="8"/>
  <c r="Z161" i="8"/>
  <c r="R19" i="8"/>
  <c r="AG167" i="8"/>
  <c r="AP70" i="8"/>
  <c r="AB235" i="8"/>
  <c r="J145" i="8"/>
  <c r="Z19" i="8"/>
  <c r="P159" i="8"/>
  <c r="P219" i="8"/>
  <c r="Q161" i="8"/>
  <c r="N272" i="8"/>
  <c r="AP134" i="8"/>
  <c r="R216" i="8"/>
  <c r="J19" i="8"/>
  <c r="H243" i="8"/>
  <c r="AB129" i="8"/>
  <c r="N18" i="8"/>
  <c r="AC229" i="8"/>
  <c r="AK130" i="8"/>
  <c r="V72" i="8"/>
  <c r="D43" i="497"/>
  <c r="N228" i="8"/>
  <c r="AF244" i="8"/>
  <c r="T21" i="8"/>
  <c r="AO204" i="8"/>
  <c r="AH19" i="8"/>
  <c r="Q166" i="8"/>
  <c r="AN244" i="8"/>
  <c r="AD217" i="8"/>
  <c r="AN151" i="8"/>
  <c r="T138" i="8"/>
  <c r="T216" i="8"/>
  <c r="AP164" i="8"/>
  <c r="AJ139" i="8"/>
  <c r="Y43" i="8"/>
  <c r="AC131" i="8"/>
  <c r="L166" i="8"/>
  <c r="AL238" i="8"/>
  <c r="AC129" i="8"/>
  <c r="AG150" i="8"/>
  <c r="X167" i="8"/>
  <c r="D156" i="9"/>
  <c r="AL70" i="8"/>
  <c r="AF18" i="8"/>
  <c r="D228" i="496"/>
  <c r="P71" i="8"/>
  <c r="N70" i="8"/>
  <c r="L219" i="8"/>
  <c r="AO158" i="8"/>
  <c r="AH244" i="8"/>
  <c r="AC150" i="8"/>
  <c r="AK72" i="8"/>
  <c r="T150" i="8"/>
  <c r="AH139" i="8"/>
  <c r="AH218" i="8"/>
  <c r="AG132" i="8"/>
  <c r="U43" i="8"/>
  <c r="H261" i="8"/>
  <c r="M40" i="8"/>
  <c r="AF204" i="8"/>
  <c r="V244" i="8"/>
  <c r="P242" i="8"/>
  <c r="AL229" i="8"/>
  <c r="I162" i="8"/>
  <c r="AF145" i="8"/>
  <c r="AO21" i="8"/>
  <c r="U129" i="8"/>
  <c r="AO198" i="8"/>
  <c r="N218" i="8"/>
  <c r="AD158" i="8"/>
  <c r="AG136" i="8"/>
  <c r="Q40" i="8"/>
  <c r="AF138" i="8"/>
  <c r="X21" i="8"/>
  <c r="M219" i="8"/>
  <c r="U272" i="8"/>
  <c r="AN21" i="8"/>
  <c r="AL158" i="8"/>
  <c r="AK133" i="8"/>
  <c r="I216" i="8"/>
  <c r="Y235" i="8"/>
  <c r="AP152" i="8"/>
  <c r="AB198" i="8"/>
  <c r="AF149" i="8"/>
  <c r="X145" i="8"/>
  <c r="AL136" i="8"/>
  <c r="U167" i="8"/>
  <c r="AH85" i="8"/>
  <c r="D70" i="498"/>
  <c r="AF235" i="8"/>
  <c r="AD204" i="8"/>
  <c r="Q261" i="8"/>
  <c r="J72" i="8"/>
  <c r="U158" i="8"/>
  <c r="AD41" i="8"/>
  <c r="M228" i="8"/>
  <c r="H151" i="8"/>
  <c r="AO129" i="8"/>
  <c r="H19" i="8"/>
  <c r="P243" i="8"/>
  <c r="AG163" i="8"/>
  <c r="Z217" i="8"/>
  <c r="AK150" i="8"/>
  <c r="AB138" i="8"/>
  <c r="AO238" i="8"/>
  <c r="AG166" i="8"/>
  <c r="M143" i="8"/>
  <c r="P164" i="8"/>
  <c r="I18" i="8"/>
  <c r="L145" i="8"/>
  <c r="AL167" i="8"/>
  <c r="D145" i="500"/>
  <c r="AD43" i="8"/>
  <c r="AG243" i="8"/>
  <c r="N145" i="8"/>
  <c r="AO216" i="8"/>
  <c r="AH41" i="8"/>
  <c r="R138" i="8"/>
  <c r="AP272" i="8"/>
  <c r="R160" i="8"/>
  <c r="AG229" i="8"/>
  <c r="AO145" i="8"/>
  <c r="AH216" i="8"/>
  <c r="AP219" i="8"/>
  <c r="AP162" i="8"/>
  <c r="I238" i="8"/>
  <c r="AJ137" i="8"/>
  <c r="N167" i="8"/>
  <c r="J163" i="8"/>
  <c r="AG130" i="8"/>
  <c r="AK131" i="8"/>
  <c r="AG133" i="8"/>
  <c r="M235" i="8"/>
  <c r="AB244" i="8"/>
  <c r="AB167" i="8"/>
  <c r="AD139" i="8"/>
  <c r="AD272" i="8"/>
  <c r="X229" i="8"/>
  <c r="I151" i="8"/>
  <c r="AC71" i="8"/>
  <c r="AO18" i="8"/>
  <c r="AH159" i="8"/>
  <c r="AD159" i="8"/>
  <c r="AN167" i="8"/>
  <c r="AJ242" i="8"/>
  <c r="AN81" i="8"/>
  <c r="L20" i="8"/>
  <c r="AP238" i="8"/>
  <c r="L245" i="8"/>
  <c r="I70" i="8"/>
  <c r="AF272" i="8"/>
  <c r="Q138" i="8"/>
  <c r="J229" i="8"/>
  <c r="AN135" i="8"/>
  <c r="AF133" i="8"/>
  <c r="AL272" i="8"/>
  <c r="AB204" i="8"/>
  <c r="X163" i="8"/>
  <c r="U20" i="8"/>
  <c r="AP81" i="8"/>
  <c r="Q160" i="8"/>
  <c r="X162" i="8"/>
  <c r="L72" i="8"/>
  <c r="T167" i="8"/>
  <c r="AH133" i="8"/>
  <c r="T243" i="8"/>
  <c r="I228" i="8"/>
  <c r="AC242" i="8"/>
  <c r="AJ204" i="8"/>
  <c r="AK244" i="8"/>
  <c r="Z159" i="8"/>
  <c r="I143" i="8"/>
  <c r="P21" i="8"/>
  <c r="J71" i="8"/>
  <c r="T244" i="8"/>
  <c r="V71" i="8"/>
  <c r="R244" i="8"/>
  <c r="D167" i="9"/>
  <c r="AN204" i="8"/>
  <c r="Y71" i="8"/>
  <c r="H228" i="8"/>
  <c r="AL261" i="8"/>
  <c r="L217" i="8"/>
  <c r="AL71" i="8"/>
  <c r="AH204" i="8"/>
  <c r="AO203" i="8"/>
  <c r="AD151" i="8"/>
  <c r="X235" i="8"/>
  <c r="D165" i="9"/>
  <c r="Q71" i="8"/>
  <c r="I229" i="8"/>
  <c r="AN143" i="8"/>
  <c r="AC41" i="8"/>
  <c r="I161" i="8"/>
  <c r="AL202" i="8"/>
  <c r="T20" i="8"/>
  <c r="D162" i="501"/>
  <c r="AH42" i="8"/>
  <c r="AL137" i="8"/>
  <c r="AB131" i="8"/>
  <c r="U159" i="8"/>
  <c r="AN216" i="8"/>
  <c r="V160" i="8"/>
  <c r="Q167" i="8"/>
  <c r="J235" i="8"/>
  <c r="Y134" i="8"/>
  <c r="AO160" i="8"/>
  <c r="AH198" i="8"/>
  <c r="AN137" i="8"/>
  <c r="M160" i="8"/>
  <c r="N158" i="8"/>
  <c r="AB229" i="8"/>
  <c r="AJ160" i="8"/>
  <c r="AH202" i="8"/>
  <c r="Y159" i="8"/>
  <c r="L167" i="8"/>
  <c r="Y217" i="8"/>
  <c r="AJ40" i="8"/>
  <c r="D235" i="498"/>
  <c r="AJ159" i="8"/>
  <c r="AD161" i="8"/>
  <c r="AG203" i="8"/>
  <c r="Q242" i="8"/>
  <c r="AN145" i="8"/>
  <c r="AJ202" i="8"/>
  <c r="M151" i="8"/>
  <c r="AF243" i="8"/>
  <c r="H235" i="8"/>
  <c r="Z242" i="8"/>
  <c r="AG218" i="8"/>
  <c r="U70" i="8"/>
  <c r="AP203" i="8"/>
  <c r="AJ152" i="8"/>
  <c r="Z130" i="8"/>
  <c r="AH129" i="8"/>
  <c r="AD218" i="8"/>
  <c r="J245" i="8"/>
  <c r="P218" i="8"/>
  <c r="P217" i="8"/>
  <c r="AK198" i="8"/>
  <c r="AC43" i="8"/>
  <c r="X161" i="8"/>
  <c r="Y242" i="8"/>
  <c r="AD42" i="8"/>
  <c r="Z261" i="8"/>
  <c r="AO217" i="8"/>
  <c r="AK162" i="8"/>
  <c r="AG21" i="8"/>
  <c r="N235" i="8"/>
  <c r="AK243" i="8"/>
  <c r="AD132" i="8"/>
  <c r="I150" i="8"/>
  <c r="L218" i="8"/>
  <c r="Y272" i="8"/>
  <c r="D272" i="496" s="1"/>
  <c r="AF228" i="8"/>
  <c r="L129" i="8"/>
  <c r="AJ85" i="8"/>
  <c r="AG71" i="8"/>
  <c r="AC235" i="8"/>
  <c r="AD18" i="8"/>
  <c r="AD19" i="8"/>
  <c r="N138" i="8"/>
  <c r="X143" i="8"/>
  <c r="AH132" i="8"/>
  <c r="AL245" i="8"/>
  <c r="I218" i="8"/>
  <c r="AC162" i="8"/>
  <c r="AJ245" i="8"/>
  <c r="Z143" i="8"/>
  <c r="AF151" i="8"/>
  <c r="AG129" i="8"/>
  <c r="AP160" i="8"/>
  <c r="Q216" i="8"/>
  <c r="AL149" i="8"/>
  <c r="AC158" i="8"/>
  <c r="AG202" i="8"/>
  <c r="N163" i="8"/>
  <c r="AO19" i="8"/>
  <c r="T130" i="8"/>
  <c r="AJ71" i="8"/>
  <c r="AF131" i="8"/>
  <c r="Y143" i="8"/>
  <c r="T272" i="8"/>
  <c r="U162" i="8"/>
  <c r="AJ18" i="8"/>
  <c r="T245" i="8"/>
  <c r="L151" i="8"/>
  <c r="AP198" i="8"/>
  <c r="L71" i="8"/>
  <c r="AD162" i="8"/>
  <c r="H166" i="8"/>
  <c r="J150" i="8"/>
  <c r="M129" i="8"/>
  <c r="Z160" i="8"/>
  <c r="J216" i="8"/>
  <c r="AB162" i="8"/>
  <c r="AG70" i="8"/>
  <c r="AO219" i="8"/>
  <c r="AF202" i="8"/>
  <c r="AJ151" i="8"/>
  <c r="Y163" i="8"/>
  <c r="D163" i="496" s="1"/>
  <c r="AB81" i="8"/>
  <c r="AG152" i="8"/>
  <c r="AO146" i="8"/>
  <c r="AB130" i="8"/>
  <c r="H161" i="8"/>
  <c r="X43" i="8"/>
  <c r="X72" i="8"/>
  <c r="AF158" i="8"/>
  <c r="AL134" i="8"/>
  <c r="P160" i="8"/>
  <c r="I145" i="8"/>
  <c r="P228" i="8"/>
  <c r="X243" i="8"/>
  <c r="Z40" i="8"/>
  <c r="AO130" i="8"/>
  <c r="AB43" i="8"/>
  <c r="M243" i="8"/>
  <c r="V261" i="8"/>
  <c r="L138" i="8"/>
  <c r="AC146" i="8"/>
  <c r="AN72" i="8"/>
  <c r="AB202" i="8"/>
  <c r="J134" i="8"/>
  <c r="AC136" i="8"/>
  <c r="Q245" i="8"/>
  <c r="J161" i="8"/>
  <c r="AF217" i="8"/>
  <c r="H272" i="8"/>
  <c r="Q151" i="8"/>
  <c r="AO150" i="8"/>
  <c r="AC228" i="8"/>
  <c r="L160" i="8"/>
  <c r="AH167" i="8"/>
  <c r="AD81" i="8"/>
  <c r="L228" i="8"/>
  <c r="U151" i="8"/>
  <c r="U130" i="8"/>
  <c r="AO152" i="8"/>
  <c r="Z167" i="8"/>
  <c r="AN160" i="8"/>
  <c r="AL161" i="8"/>
  <c r="D151" i="500"/>
  <c r="AF146" i="8"/>
  <c r="D73" i="9"/>
  <c r="T108" i="8"/>
  <c r="D242" i="499"/>
  <c r="Y70" i="8"/>
  <c r="AL198" i="8"/>
  <c r="U235" i="8"/>
  <c r="AL143" i="8"/>
  <c r="M163" i="8"/>
  <c r="U164" i="8"/>
  <c r="AH149" i="8"/>
  <c r="R20" i="8"/>
  <c r="Y19" i="8"/>
  <c r="AL242" i="8"/>
  <c r="Z138" i="8"/>
  <c r="I163" i="8"/>
  <c r="N243" i="8"/>
  <c r="AH18" i="8"/>
  <c r="AN43" i="8"/>
  <c r="AL217" i="8"/>
  <c r="AJ134" i="8"/>
  <c r="R72" i="8"/>
  <c r="D72" i="498" s="1"/>
  <c r="N242" i="8"/>
  <c r="AK136" i="8"/>
  <c r="R243" i="8"/>
  <c r="AL85" i="8"/>
  <c r="H134" i="8"/>
  <c r="H143" i="8"/>
  <c r="U161" i="8"/>
  <c r="AP149" i="8"/>
  <c r="V163" i="8"/>
  <c r="D163" i="497" s="1"/>
  <c r="T19" i="8"/>
  <c r="V166" i="8"/>
  <c r="Z145" i="8"/>
  <c r="AC19" i="8"/>
  <c r="L216" i="8"/>
  <c r="AN198" i="8"/>
  <c r="P18" i="8"/>
  <c r="AJ158" i="8"/>
  <c r="AG40" i="8"/>
  <c r="AO131" i="8"/>
  <c r="I243" i="8"/>
  <c r="Z163" i="8"/>
  <c r="AJ149" i="8"/>
  <c r="Y219" i="8"/>
  <c r="AJ70" i="8"/>
  <c r="L238" i="8"/>
  <c r="AG72" i="8"/>
  <c r="Y166" i="8"/>
  <c r="D166" i="496" s="1"/>
  <c r="AG85" i="8"/>
  <c r="AB203" i="8"/>
  <c r="AN133" i="8"/>
  <c r="AJ272" i="8"/>
  <c r="V238" i="8"/>
  <c r="Z235" i="8"/>
  <c r="AJ163" i="8"/>
  <c r="AH235" i="8"/>
  <c r="AL145" i="8"/>
  <c r="Z166" i="8"/>
  <c r="AC166" i="8"/>
  <c r="AK163" i="8"/>
  <c r="D160" i="497"/>
  <c r="AP242" i="8"/>
  <c r="AD20" i="8"/>
  <c r="AL132" i="8"/>
  <c r="V145" i="8"/>
  <c r="D145" i="497" s="1"/>
  <c r="D71" i="500"/>
  <c r="N134" i="8"/>
  <c r="AB243" i="8"/>
  <c r="AH81" i="8"/>
  <c r="L229" i="8"/>
  <c r="AC152" i="8"/>
  <c r="AL204" i="8"/>
  <c r="Y72" i="8"/>
  <c r="V161" i="8"/>
  <c r="J228" i="8"/>
  <c r="AJ243" i="8"/>
  <c r="Y167" i="8"/>
  <c r="AB158" i="8"/>
  <c r="H218" i="8"/>
  <c r="N166" i="8"/>
  <c r="AN138" i="8"/>
  <c r="R145" i="8"/>
  <c r="AF161" i="8"/>
  <c r="I129" i="8"/>
  <c r="AH158" i="8"/>
  <c r="V143" i="8"/>
  <c r="D143" i="497" s="1"/>
  <c r="R218" i="8"/>
  <c r="AF159" i="8"/>
  <c r="AJ162" i="8"/>
  <c r="AH138" i="8"/>
  <c r="Z162" i="8"/>
  <c r="AP19" i="8"/>
  <c r="AO72" i="8"/>
  <c r="AJ167" i="8"/>
  <c r="H158" i="8"/>
  <c r="AK167" i="8"/>
  <c r="AH161" i="8"/>
  <c r="I242" i="8"/>
  <c r="AP132" i="8"/>
  <c r="AP18" i="8"/>
  <c r="V242" i="8"/>
  <c r="AJ136" i="8"/>
  <c r="M72" i="8"/>
  <c r="D166" i="497"/>
  <c r="AJ216" i="8"/>
  <c r="D158" i="498"/>
  <c r="D70" i="501"/>
  <c r="Y20" i="8"/>
  <c r="Z21" i="8"/>
  <c r="AD134" i="8"/>
  <c r="AH131" i="8"/>
  <c r="AP130" i="8"/>
  <c r="AB72" i="8"/>
  <c r="AH219" i="8"/>
  <c r="X108" i="8"/>
  <c r="N143" i="8"/>
  <c r="AK132" i="8"/>
  <c r="J129" i="8"/>
  <c r="D229" i="501"/>
  <c r="AL63" i="8"/>
  <c r="AL135" i="8"/>
  <c r="AK70" i="8"/>
  <c r="V235" i="8"/>
  <c r="L261" i="8"/>
  <c r="AP245" i="8"/>
  <c r="Z245" i="8"/>
  <c r="P235" i="8"/>
  <c r="I219" i="8"/>
  <c r="T134" i="8"/>
  <c r="AB19" i="8"/>
  <c r="V219" i="8"/>
  <c r="J159" i="8"/>
  <c r="Y145" i="8"/>
  <c r="L159" i="8"/>
  <c r="H129" i="8"/>
  <c r="AK242" i="8"/>
  <c r="J130" i="8"/>
  <c r="AG216" i="8"/>
  <c r="AP167" i="8"/>
  <c r="X219" i="8"/>
  <c r="T219" i="8"/>
  <c r="AL160" i="8"/>
  <c r="D238" i="500"/>
  <c r="AF216" i="8"/>
  <c r="Q18" i="8"/>
  <c r="J20" i="8"/>
  <c r="H130" i="8"/>
  <c r="I164" i="8"/>
  <c r="Q129" i="8"/>
  <c r="AG20" i="8"/>
  <c r="M164" i="8"/>
  <c r="M162" i="8"/>
  <c r="M130" i="8"/>
  <c r="AC134" i="8"/>
  <c r="AO202" i="8"/>
  <c r="Z218" i="8"/>
  <c r="AF132" i="8"/>
  <c r="D219" i="499"/>
  <c r="AB108" i="8"/>
  <c r="AC133" i="8"/>
  <c r="Y162" i="8"/>
  <c r="X134" i="8"/>
  <c r="AK139" i="8"/>
  <c r="AG235" i="8"/>
  <c r="AG145" i="8"/>
  <c r="M134" i="8"/>
  <c r="AK108" i="8"/>
  <c r="AL152" i="8"/>
  <c r="AL43" i="8"/>
  <c r="X159" i="8"/>
  <c r="AD202" i="8"/>
  <c r="M245" i="8"/>
  <c r="U18" i="8"/>
  <c r="D167" i="500"/>
  <c r="AB85" i="8"/>
  <c r="AK203" i="8"/>
  <c r="AD149" i="8"/>
  <c r="AD137" i="8"/>
  <c r="AJ129" i="8"/>
  <c r="X244" i="8"/>
  <c r="D129" i="500"/>
  <c r="AK272" i="8"/>
  <c r="H40" i="8"/>
  <c r="AG245" i="8"/>
  <c r="AD229" i="8"/>
  <c r="AP63" i="8"/>
  <c r="V138" i="8"/>
  <c r="AG138" i="8"/>
  <c r="V19" i="8"/>
  <c r="Q272" i="8"/>
  <c r="AO81" i="8"/>
  <c r="D164" i="499"/>
  <c r="P143" i="8"/>
  <c r="AO71" i="8"/>
  <c r="Z272" i="8"/>
  <c r="AF164" i="8"/>
  <c r="AL108" i="8"/>
  <c r="AL151" i="8"/>
  <c r="U228" i="8"/>
  <c r="AC167" i="8"/>
  <c r="U243" i="8"/>
  <c r="D228" i="497"/>
  <c r="AF81" i="8"/>
  <c r="H219" i="8"/>
  <c r="D20" i="500"/>
  <c r="AJ218" i="8"/>
  <c r="J43" i="8"/>
  <c r="D161" i="497"/>
  <c r="H72" i="8"/>
  <c r="AD129" i="8"/>
  <c r="J160" i="8"/>
  <c r="P70" i="8"/>
  <c r="AK18" i="8"/>
  <c r="T18" i="8"/>
  <c r="V243" i="8"/>
  <c r="I272" i="8"/>
  <c r="D71" i="496"/>
  <c r="D150" i="496"/>
  <c r="D163" i="501"/>
  <c r="D228" i="499"/>
  <c r="AK152" i="8"/>
  <c r="N160" i="8"/>
  <c r="D244" i="498"/>
  <c r="N244" i="8"/>
  <c r="AJ108" i="8"/>
  <c r="H20" i="8"/>
  <c r="AP204" i="8"/>
  <c r="D138" i="498"/>
  <c r="N229" i="8"/>
  <c r="AN164" i="8"/>
  <c r="AF19" i="8"/>
  <c r="V158" i="8"/>
  <c r="AG217" i="8"/>
  <c r="Z18" i="8"/>
  <c r="AH150" i="8"/>
  <c r="R166" i="8"/>
  <c r="Z20" i="8"/>
  <c r="AL133" i="8"/>
  <c r="D150" i="500"/>
  <c r="P216" i="8"/>
  <c r="P72" i="8"/>
  <c r="AG244" i="8"/>
  <c r="L235" i="8"/>
  <c r="D20" i="498"/>
  <c r="H71" i="8"/>
  <c r="AG164" i="8"/>
  <c r="Q72" i="8"/>
  <c r="D311" i="9"/>
  <c r="D19" i="498"/>
  <c r="V40" i="8"/>
  <c r="AK145" i="8"/>
  <c r="AL164" i="8"/>
  <c r="D159" i="499"/>
  <c r="AF143" i="8"/>
  <c r="P43" i="8"/>
  <c r="Q134" i="8"/>
  <c r="M138" i="8"/>
  <c r="AF85" i="8"/>
  <c r="U160" i="8"/>
  <c r="H229" i="8"/>
  <c r="Q150" i="8"/>
  <c r="P19" i="8"/>
  <c r="AK229" i="8"/>
  <c r="AH163" i="8"/>
  <c r="D243" i="498"/>
  <c r="V229" i="8"/>
  <c r="AH21" i="8"/>
  <c r="AN218" i="8"/>
  <c r="AH162" i="8"/>
  <c r="AK129" i="8"/>
  <c r="Y164" i="8"/>
  <c r="D164" i="496" s="1"/>
  <c r="AP135" i="8"/>
  <c r="R134" i="8"/>
  <c r="Y218" i="8"/>
  <c r="AK164" i="8"/>
  <c r="L242" i="8"/>
  <c r="D164" i="498"/>
  <c r="D21" i="500"/>
  <c r="AB143" i="8"/>
  <c r="D218" i="499"/>
  <c r="D159" i="498"/>
  <c r="AK149" i="8"/>
  <c r="V159" i="8"/>
  <c r="R217" i="8"/>
  <c r="Q19" i="8"/>
  <c r="P138" i="8"/>
  <c r="AH134" i="8"/>
  <c r="AB71" i="8"/>
  <c r="AN136" i="8"/>
  <c r="AF21" i="8"/>
  <c r="Y244" i="8"/>
  <c r="Q145" i="8"/>
  <c r="AC149" i="8"/>
  <c r="D21" i="496"/>
  <c r="AP136" i="8"/>
  <c r="T228" i="8"/>
  <c r="AJ228" i="8"/>
  <c r="AC72" i="8"/>
  <c r="AN63" i="8"/>
  <c r="X138" i="8"/>
  <c r="I43" i="8"/>
  <c r="AK143" i="8"/>
  <c r="AL139" i="8"/>
  <c r="H164" i="8"/>
  <c r="D163" i="9"/>
  <c r="T261" i="8"/>
  <c r="N161" i="8"/>
  <c r="M161" i="8"/>
  <c r="U134" i="8"/>
  <c r="D245" i="501"/>
  <c r="AB216" i="8"/>
  <c r="D164" i="501"/>
  <c r="AB161" i="8"/>
  <c r="AN139" i="8"/>
  <c r="AJ217" i="8"/>
  <c r="T71" i="8"/>
  <c r="AC218" i="8"/>
  <c r="L130" i="8"/>
  <c r="U261" i="8"/>
  <c r="D40" i="497"/>
  <c r="D143" i="496"/>
  <c r="D272" i="9"/>
  <c r="D138" i="499"/>
  <c r="R229" i="8"/>
  <c r="AB150" i="8"/>
  <c r="R40" i="8"/>
  <c r="P272" i="8"/>
  <c r="P108" i="8"/>
  <c r="D166" i="498"/>
  <c r="D238" i="501"/>
  <c r="D167" i="499"/>
  <c r="Y129" i="8"/>
  <c r="D129" i="496" s="1"/>
  <c r="AL150" i="8"/>
  <c r="D18" i="501"/>
  <c r="Q108" i="8"/>
  <c r="AJ235" i="8"/>
  <c r="AO108" i="8"/>
  <c r="AO261" i="8"/>
  <c r="P158" i="8"/>
  <c r="AD228" i="8"/>
  <c r="AN228" i="8"/>
  <c r="AO272" i="8"/>
  <c r="AD131" i="8"/>
  <c r="D218" i="501"/>
  <c r="AP161" i="8"/>
  <c r="AC203" i="8"/>
  <c r="M108" i="8"/>
  <c r="AN18" i="8"/>
  <c r="AD21" i="8"/>
  <c r="AO63" i="8"/>
  <c r="N72" i="8"/>
  <c r="M159" i="8"/>
  <c r="AB238" i="8"/>
  <c r="AH152" i="8"/>
  <c r="AP71" i="8"/>
  <c r="AF198" i="8"/>
  <c r="AK159" i="8"/>
  <c r="D166" i="500"/>
  <c r="T161" i="8"/>
  <c r="AL146" i="8"/>
  <c r="Q244" i="8"/>
  <c r="AF218" i="8"/>
  <c r="AK85" i="8"/>
  <c r="AO167" i="8"/>
  <c r="U150" i="8"/>
  <c r="U229" i="8"/>
  <c r="Z134" i="8"/>
  <c r="AF63" i="8"/>
  <c r="AK43" i="8"/>
  <c r="AP202" i="8"/>
  <c r="AG41" i="8"/>
  <c r="L143" i="8"/>
  <c r="D243" i="499"/>
  <c r="R151" i="8"/>
  <c r="AG139" i="8"/>
  <c r="Z71" i="8"/>
  <c r="M242" i="8"/>
  <c r="L158" i="8"/>
  <c r="AP218" i="8"/>
  <c r="AN217" i="8"/>
  <c r="AN162" i="8"/>
  <c r="AP216" i="8"/>
  <c r="H160" i="8"/>
  <c r="AL166" i="8"/>
  <c r="Z229" i="8"/>
  <c r="R167" i="8"/>
  <c r="D167" i="498" s="1"/>
  <c r="P130" i="8"/>
  <c r="D143" i="500"/>
  <c r="R228" i="8"/>
  <c r="AP43" i="8"/>
  <c r="T40" i="8"/>
  <c r="AO133" i="8"/>
  <c r="AH143" i="8"/>
  <c r="AF40" i="8"/>
  <c r="D72" i="499"/>
  <c r="Y130" i="8"/>
  <c r="D130" i="496" s="1"/>
  <c r="D72" i="496"/>
  <c r="I158" i="8"/>
  <c r="AJ244" i="8"/>
  <c r="AB40" i="8"/>
  <c r="AH70" i="8"/>
  <c r="AG63" i="8"/>
  <c r="Q158" i="8"/>
  <c r="X217" i="8"/>
  <c r="AD203" i="8"/>
  <c r="N159" i="8"/>
  <c r="V218" i="8"/>
  <c r="AH108" i="8"/>
  <c r="D245" i="496"/>
  <c r="D151" i="9"/>
  <c r="L243" i="8"/>
  <c r="I40" i="8"/>
  <c r="AD163" i="8"/>
  <c r="D216" i="496"/>
  <c r="AJ164" i="8"/>
  <c r="D151" i="501"/>
  <c r="N71" i="8"/>
  <c r="AF238" i="8"/>
  <c r="L161" i="8"/>
  <c r="T163" i="8"/>
  <c r="AB152" i="8"/>
  <c r="AJ72" i="8"/>
  <c r="AK81" i="8"/>
  <c r="AN129" i="8"/>
  <c r="Y108" i="8"/>
  <c r="AC198" i="8"/>
  <c r="Y18" i="8"/>
  <c r="D18" i="496" s="1"/>
  <c r="AN261" i="8"/>
  <c r="P20" i="8"/>
  <c r="AG19" i="8"/>
  <c r="D21" i="9"/>
  <c r="AD152" i="8"/>
  <c r="D151" i="496"/>
  <c r="D243" i="501"/>
  <c r="R108" i="8"/>
  <c r="AC21" i="8"/>
  <c r="D129" i="9"/>
  <c r="D217" i="499"/>
  <c r="D19" i="497"/>
  <c r="D217" i="498"/>
  <c r="D242" i="496"/>
  <c r="D72" i="9"/>
  <c r="AN229" i="8"/>
  <c r="AJ41" i="8"/>
  <c r="AN152" i="8"/>
  <c r="AJ21" i="8"/>
  <c r="AF229" i="8"/>
  <c r="AH261" i="8"/>
  <c r="AO161" i="8"/>
  <c r="AP21" i="8"/>
  <c r="D261" i="500"/>
  <c r="V272" i="8"/>
  <c r="AL218" i="8"/>
  <c r="AC244" i="8"/>
  <c r="AG159" i="8"/>
  <c r="AL20" i="8"/>
  <c r="X218" i="8"/>
  <c r="AC139" i="8"/>
  <c r="T217" i="8"/>
  <c r="AF203" i="8"/>
  <c r="Z219" i="8"/>
  <c r="AG204" i="8"/>
  <c r="AB151" i="8"/>
  <c r="AC204" i="8"/>
  <c r="AJ219" i="8"/>
  <c r="U216" i="8"/>
  <c r="AD160" i="8"/>
  <c r="AO228" i="8"/>
  <c r="D129" i="497"/>
  <c r="D159" i="496"/>
  <c r="AJ63" i="8"/>
  <c r="AN159" i="8"/>
  <c r="AG151" i="8"/>
  <c r="AN272" i="8"/>
  <c r="V217" i="8"/>
  <c r="AK245" i="8"/>
  <c r="D157" i="9"/>
  <c r="AK216" i="8"/>
  <c r="Z108" i="8"/>
  <c r="T218" i="8"/>
  <c r="AN131" i="8"/>
  <c r="AH151" i="8"/>
  <c r="AB272" i="8"/>
  <c r="AK135" i="8"/>
  <c r="N261" i="8"/>
  <c r="AC132" i="8"/>
  <c r="D238" i="499"/>
  <c r="I138" i="8"/>
  <c r="AG160" i="8"/>
  <c r="AB159" i="8"/>
  <c r="R261" i="8"/>
  <c r="H242" i="8"/>
  <c r="P145" i="8"/>
  <c r="I71" i="8"/>
  <c r="D166" i="9"/>
  <c r="T235" i="8"/>
  <c r="Y243" i="8"/>
  <c r="D71" i="501"/>
  <c r="X216" i="8"/>
  <c r="AH238" i="8"/>
  <c r="Q21" i="8"/>
  <c r="Z228" i="8"/>
  <c r="P134" i="8"/>
  <c r="AL72" i="8"/>
  <c r="R71" i="8"/>
  <c r="D216" i="498"/>
  <c r="AF162" i="8"/>
  <c r="N162" i="8"/>
  <c r="AF70" i="8"/>
  <c r="AF245" i="8"/>
  <c r="N245" i="8"/>
  <c r="Q219" i="8"/>
  <c r="AO218" i="8"/>
  <c r="AN163" i="8"/>
  <c r="M218" i="8"/>
  <c r="AP72" i="8"/>
  <c r="AH136" i="8"/>
  <c r="AJ133" i="8"/>
  <c r="R238" i="8"/>
  <c r="D238" i="498" s="1"/>
  <c r="I261" i="8"/>
  <c r="L134" i="8"/>
  <c r="AD85" i="8"/>
  <c r="AP146" i="8"/>
  <c r="AC161" i="8"/>
  <c r="R130" i="8"/>
  <c r="AC164" i="8"/>
  <c r="D143" i="498"/>
  <c r="L163" i="8"/>
  <c r="L272" i="8"/>
  <c r="X151" i="8"/>
  <c r="AC261" i="8"/>
  <c r="D143" i="501"/>
  <c r="N164" i="8"/>
  <c r="R219" i="8"/>
  <c r="AO132" i="8"/>
  <c r="AK137" i="8"/>
  <c r="X166" i="8"/>
  <c r="D219" i="501"/>
  <c r="L108" i="8"/>
  <c r="D217" i="497"/>
  <c r="D18" i="9"/>
  <c r="D272" i="501"/>
  <c r="D159" i="501"/>
  <c r="D145" i="496"/>
  <c r="D19" i="499"/>
  <c r="AL243" i="8"/>
  <c r="AO43" i="8"/>
  <c r="D167" i="496"/>
  <c r="D18" i="499"/>
  <c r="D218" i="498"/>
  <c r="AK151" i="8"/>
  <c r="M167" i="8"/>
  <c r="AD40" i="8"/>
  <c r="AB139" i="8"/>
  <c r="I20" i="8"/>
  <c r="M71" i="8"/>
  <c r="AK204" i="8"/>
  <c r="AC272" i="8"/>
  <c r="AB218" i="8"/>
  <c r="J18" i="8"/>
  <c r="AO135" i="8"/>
  <c r="AD166" i="8"/>
  <c r="AB134" i="8"/>
  <c r="AF41" i="8"/>
  <c r="AP159" i="8"/>
  <c r="P166" i="8"/>
  <c r="T164" i="8"/>
  <c r="AB145" i="8"/>
  <c r="P150" i="8"/>
  <c r="Z151" i="8"/>
  <c r="T72" i="8"/>
  <c r="AH71" i="8"/>
  <c r="D43" i="500"/>
  <c r="AP166" i="8"/>
  <c r="Z43" i="8"/>
  <c r="AJ238" i="8"/>
  <c r="AP20" i="8"/>
  <c r="AB133" i="8"/>
  <c r="I235" i="8"/>
  <c r="D235" i="501" s="1"/>
  <c r="AD244" i="8"/>
  <c r="AC137" i="8"/>
  <c r="AC70" i="8"/>
  <c r="AK261" i="8"/>
  <c r="AD216" i="8"/>
  <c r="U40" i="8"/>
  <c r="H245" i="8"/>
  <c r="AL81" i="8"/>
  <c r="X228" i="8"/>
  <c r="AL41" i="8"/>
  <c r="Q143" i="8"/>
  <c r="D218" i="9"/>
  <c r="AO151" i="8"/>
  <c r="V21" i="8"/>
  <c r="D21" i="497" s="1"/>
  <c r="AC219" i="8"/>
  <c r="AD108" i="8"/>
  <c r="AN149" i="8"/>
  <c r="AK160" i="8"/>
  <c r="Y138" i="8"/>
  <c r="D138" i="496" s="1"/>
  <c r="AK218" i="8"/>
  <c r="M217" i="8"/>
  <c r="AN41" i="8"/>
  <c r="P161" i="8"/>
  <c r="D158" i="497"/>
  <c r="Z244" i="8"/>
  <c r="V164" i="8"/>
  <c r="AB63" i="8"/>
  <c r="AO242" i="8"/>
  <c r="X20" i="8"/>
  <c r="H145" i="8"/>
  <c r="N217" i="8"/>
  <c r="J242" i="8"/>
  <c r="J272" i="8"/>
  <c r="T229" i="8"/>
  <c r="P229" i="8"/>
  <c r="AG158" i="8"/>
  <c r="V216" i="8"/>
  <c r="D216" i="497" s="1"/>
  <c r="U245" i="8"/>
  <c r="D160" i="498"/>
  <c r="T70" i="8"/>
  <c r="AO134" i="8"/>
  <c r="D71" i="9"/>
  <c r="AN243" i="8"/>
  <c r="AK71" i="8"/>
  <c r="M20" i="8"/>
  <c r="AB242" i="8"/>
  <c r="AC202" i="8"/>
  <c r="X19" i="8"/>
  <c r="Y229" i="8"/>
  <c r="AG272" i="8"/>
  <c r="D242" i="497"/>
  <c r="D217" i="9"/>
  <c r="M21" i="8"/>
  <c r="D150" i="501"/>
  <c r="AJ131" i="8"/>
  <c r="J143" i="8"/>
  <c r="AC143" i="8"/>
  <c r="AK42" i="8"/>
  <c r="M229" i="8"/>
  <c r="U143" i="8"/>
  <c r="AN108" i="8"/>
  <c r="Q229" i="8"/>
  <c r="D261" i="496"/>
  <c r="D43" i="9"/>
  <c r="D134" i="496"/>
  <c r="AJ143" i="8"/>
  <c r="AF136" i="8"/>
  <c r="AJ145" i="8"/>
  <c r="D130" i="498"/>
  <c r="U108" i="8"/>
  <c r="N108" i="8"/>
  <c r="N21" i="8"/>
  <c r="AF43" i="8"/>
  <c r="AB217" i="8"/>
  <c r="AG261" i="8"/>
  <c r="AO229" i="8"/>
  <c r="D238" i="497"/>
  <c r="AD235" i="8"/>
  <c r="J166" i="8"/>
  <c r="D20" i="501"/>
  <c r="D219" i="498"/>
  <c r="D243" i="497"/>
  <c r="V108" i="8"/>
  <c r="AD238" i="8"/>
  <c r="M238" i="8"/>
  <c r="M216" i="8"/>
  <c r="R242" i="8"/>
  <c r="AB160" i="8"/>
  <c r="AH135" i="8"/>
  <c r="AO40" i="8"/>
  <c r="AD150" i="8"/>
  <c r="AN219" i="8"/>
  <c r="AN130" i="8"/>
  <c r="AG228" i="8"/>
  <c r="J219" i="8"/>
  <c r="D219" i="500"/>
  <c r="AH245" i="8"/>
  <c r="L70" i="8"/>
  <c r="P163" i="8"/>
  <c r="D130" i="9"/>
  <c r="AG242" i="8"/>
  <c r="AL163" i="8"/>
  <c r="AO162" i="8"/>
  <c r="P162" i="8"/>
  <c r="AJ198" i="8"/>
  <c r="D228" i="501"/>
  <c r="D150" i="499"/>
  <c r="AG162" i="8"/>
  <c r="H150" i="8"/>
  <c r="X40" i="8"/>
  <c r="N219" i="8"/>
  <c r="Q164" i="8"/>
  <c r="U72" i="8"/>
  <c r="AG135" i="8"/>
  <c r="AP163" i="8"/>
  <c r="J40" i="8"/>
  <c r="AK138" i="8"/>
  <c r="AL162" i="8"/>
  <c r="AL130" i="8"/>
  <c r="D72" i="500"/>
  <c r="AL203" i="8"/>
  <c r="AF150" i="8"/>
  <c r="U21" i="8"/>
  <c r="AK146" i="8"/>
  <c r="AC135" i="8"/>
  <c r="AF42" i="8"/>
  <c r="AJ132" i="8"/>
  <c r="V18" i="8"/>
  <c r="D18" i="497" s="1"/>
  <c r="Q218" i="8"/>
  <c r="M158" i="8"/>
  <c r="D243" i="496"/>
  <c r="AD145" i="8"/>
  <c r="X150" i="8"/>
  <c r="AB228" i="8"/>
  <c r="AB149" i="8"/>
  <c r="AK202" i="8"/>
  <c r="AH228" i="8"/>
  <c r="Q159" i="8"/>
  <c r="R21" i="8"/>
  <c r="AO136" i="8"/>
  <c r="AJ229" i="8"/>
  <c r="AP143" i="8"/>
  <c r="M18" i="8"/>
  <c r="H138" i="8"/>
  <c r="P245" i="8"/>
  <c r="AF72" i="8"/>
  <c r="AN161" i="8"/>
  <c r="D72" i="501"/>
  <c r="I160" i="8"/>
  <c r="D160" i="501" s="1"/>
  <c r="AB42" i="8"/>
  <c r="D145" i="499"/>
  <c r="N19" i="8"/>
  <c r="V150" i="8"/>
  <c r="T159" i="8"/>
  <c r="AO143" i="8"/>
  <c r="AC217" i="8"/>
  <c r="AH166" i="8"/>
  <c r="AC145" i="8"/>
  <c r="AF71" i="8"/>
  <c r="D218" i="496"/>
  <c r="AF139" i="8"/>
  <c r="AH243" i="8"/>
  <c r="AP243" i="8"/>
  <c r="AD130" i="8"/>
  <c r="N130" i="8"/>
  <c r="X71" i="8"/>
  <c r="I167" i="8"/>
  <c r="AJ261" i="8"/>
  <c r="I134" i="8"/>
  <c r="L244" i="8"/>
  <c r="AC163" i="8"/>
  <c r="D229" i="497"/>
  <c r="X160" i="8"/>
  <c r="P129" i="8"/>
  <c r="AK161" i="8"/>
  <c r="AC151" i="8"/>
  <c r="AC40" i="8"/>
  <c r="AB245" i="8"/>
  <c r="T43" i="8"/>
  <c r="D70" i="9"/>
  <c r="D70" i="499"/>
  <c r="AB18" i="8"/>
  <c r="AD243" i="8"/>
  <c r="U219" i="8"/>
  <c r="AL244" i="8"/>
  <c r="AG149" i="8"/>
  <c r="AP217" i="8"/>
  <c r="AN245" i="8"/>
  <c r="V245" i="8"/>
  <c r="D245" i="497" s="1"/>
  <c r="AJ130" i="8"/>
  <c r="Y40" i="8"/>
  <c r="I19" i="8"/>
  <c r="D19" i="501" s="1"/>
  <c r="AF137" i="8"/>
  <c r="AC81" i="8"/>
  <c r="N216" i="8"/>
  <c r="AB70" i="8"/>
  <c r="AO166" i="8"/>
  <c r="AD136" i="8"/>
  <c r="J158" i="8"/>
  <c r="AO159" i="8"/>
  <c r="H238" i="8"/>
  <c r="AH164" i="8"/>
  <c r="AD242" i="8"/>
  <c r="AK217" i="8"/>
  <c r="I217" i="8"/>
  <c r="M244" i="8"/>
  <c r="Z129" i="8"/>
  <c r="V167" i="8"/>
  <c r="D167" i="497" s="1"/>
  <c r="T238" i="8"/>
  <c r="AP40" i="8"/>
  <c r="M261" i="8"/>
  <c r="AD146" i="8"/>
  <c r="AD198" i="8"/>
  <c r="Z216" i="8"/>
  <c r="D158" i="500"/>
  <c r="Q217" i="8"/>
  <c r="AL40" i="8"/>
  <c r="AJ166" i="8"/>
  <c r="AK63" i="8"/>
  <c r="Y160" i="8"/>
  <c r="D160" i="496" s="1"/>
  <c r="AL235" i="8"/>
  <c r="D151" i="497"/>
  <c r="D164" i="9"/>
  <c r="D130" i="497"/>
  <c r="L40" i="8"/>
  <c r="R129" i="8"/>
  <c r="D129" i="498" s="1"/>
  <c r="AL159" i="8"/>
  <c r="X70" i="8"/>
  <c r="H159" i="8"/>
  <c r="U163" i="8"/>
  <c r="AD261" i="8"/>
  <c r="D18" i="498"/>
  <c r="AC243" i="8"/>
  <c r="D216" i="501"/>
  <c r="R245" i="8"/>
  <c r="D20" i="497"/>
  <c r="AF135" i="8"/>
  <c r="J261" i="8"/>
  <c r="D245" i="500"/>
  <c r="M70" i="8"/>
  <c r="AH63" i="8"/>
  <c r="AH160" i="8"/>
  <c r="Z164" i="8"/>
  <c r="AP138" i="8"/>
  <c r="D261" i="497"/>
  <c r="D162" i="498"/>
  <c r="D218" i="500"/>
  <c r="X18" i="8"/>
  <c r="D242" i="501"/>
  <c r="AN238" i="8"/>
  <c r="D166" i="501"/>
  <c r="AG18" i="8"/>
  <c r="AF20" i="8"/>
  <c r="AG161" i="8"/>
  <c r="L18" i="8"/>
  <c r="L19" i="8"/>
  <c r="AG238" i="8"/>
  <c r="P244" i="8"/>
  <c r="AD167" i="8"/>
  <c r="AP158" i="8"/>
  <c r="AH217" i="8"/>
  <c r="AD70" i="8"/>
  <c r="R150" i="8"/>
  <c r="D150" i="498" s="1"/>
  <c r="P151" i="8"/>
  <c r="D160" i="499"/>
  <c r="D150" i="497"/>
  <c r="P261" i="8"/>
  <c r="AC108" i="8"/>
  <c r="AC63" i="8"/>
  <c r="X164" i="8"/>
  <c r="AF129" i="8"/>
  <c r="AJ42" i="8"/>
  <c r="D40" i="501"/>
  <c r="U244" i="8"/>
  <c r="D162" i="9"/>
  <c r="D217" i="496"/>
  <c r="D235" i="499"/>
  <c r="AB219" i="8"/>
  <c r="AL21" i="8"/>
  <c r="D162" i="500"/>
  <c r="D71" i="499"/>
  <c r="AH40" i="8"/>
  <c r="AC216" i="8"/>
  <c r="AH130" i="8"/>
  <c r="U138" i="8"/>
  <c r="AH146" i="8"/>
  <c r="D217" i="500"/>
  <c r="D129" i="501"/>
  <c r="AD138" i="8"/>
  <c r="AH272" i="8"/>
  <c r="D19" i="500"/>
  <c r="D130" i="500"/>
  <c r="D163" i="500"/>
  <c r="D164" i="500"/>
  <c r="D162" i="497"/>
  <c r="D43" i="496"/>
  <c r="D43" i="498"/>
  <c r="D158" i="501"/>
  <c r="D228" i="500"/>
  <c r="D40" i="499"/>
  <c r="D158" i="496"/>
  <c r="D243" i="500"/>
  <c r="I108" i="8"/>
  <c r="D143" i="499"/>
  <c r="D167" i="501"/>
  <c r="D164" i="497"/>
  <c r="D71" i="497"/>
  <c r="D21" i="499"/>
  <c r="D272" i="497"/>
  <c r="D161" i="498"/>
  <c r="D158" i="499"/>
  <c r="D108" i="497"/>
  <c r="D143" i="9"/>
  <c r="D261" i="499"/>
  <c r="D238" i="9"/>
  <c r="D20" i="9"/>
  <c r="D272" i="500"/>
  <c r="D138" i="9"/>
  <c r="D245" i="498"/>
  <c r="D219" i="497"/>
  <c r="D229" i="500"/>
  <c r="D160" i="500"/>
  <c r="D229" i="498"/>
  <c r="D108" i="496"/>
  <c r="D20" i="496"/>
  <c r="D108" i="500"/>
  <c r="D130" i="501"/>
  <c r="D219" i="496"/>
  <c r="D20" i="499"/>
  <c r="D216" i="9"/>
  <c r="D70" i="500"/>
  <c r="D161" i="501"/>
  <c r="D242" i="500"/>
  <c r="D166" i="499"/>
  <c r="D40" i="9"/>
  <c r="D244" i="500"/>
  <c r="D145" i="501"/>
  <c r="D134" i="501"/>
  <c r="J108" i="8"/>
  <c r="D130" i="499"/>
  <c r="D244" i="496"/>
  <c r="D163" i="498"/>
  <c r="D150" i="9"/>
  <c r="D161" i="500"/>
  <c r="D40" i="498"/>
  <c r="D138" i="501"/>
  <c r="D242" i="498"/>
  <c r="D129" i="499"/>
  <c r="D218" i="497"/>
  <c r="D145" i="9"/>
  <c r="D151" i="498"/>
  <c r="D219" i="9"/>
  <c r="D108" i="499"/>
  <c r="D43" i="499"/>
  <c r="D161" i="499"/>
  <c r="D145" i="498"/>
  <c r="H108" i="8"/>
  <c r="D108" i="498"/>
  <c r="D19" i="496"/>
  <c r="D245" i="9"/>
  <c r="D158" i="9"/>
  <c r="D161" i="496"/>
  <c r="D261" i="498"/>
  <c r="D134" i="499"/>
  <c r="D272" i="499"/>
  <c r="D40" i="496"/>
  <c r="D19" i="9"/>
  <c r="D161" i="9"/>
  <c r="D138" i="500"/>
  <c r="D134" i="9"/>
  <c r="D216" i="500"/>
  <c r="D159" i="500"/>
  <c r="D216" i="499"/>
  <c r="D235" i="500"/>
  <c r="D160" i="9"/>
  <c r="D134" i="500"/>
  <c r="D229" i="499"/>
  <c r="D163" i="499"/>
  <c r="D162" i="499"/>
  <c r="D245" i="499"/>
  <c r="D217" i="501"/>
  <c r="D40" i="500"/>
  <c r="D159" i="9"/>
  <c r="D18" i="500"/>
  <c r="D244" i="499"/>
  <c r="D151" i="499"/>
  <c r="F151" i="499" l="1" a="1"/>
  <c r="F151" i="499" s="1"/>
  <c r="E151" i="499"/>
  <c r="E244" i="499"/>
  <c r="F244" i="499" a="1"/>
  <c r="F244" i="499" s="1"/>
  <c r="F18" i="500" a="1"/>
  <c r="F18" i="500" s="1"/>
  <c r="E18" i="500"/>
  <c r="E159" i="9"/>
  <c r="F159" i="9" a="1"/>
  <c r="F159" i="9" s="1"/>
  <c r="U159" i="9" s="1"/>
  <c r="F40" i="500" a="1"/>
  <c r="F40" i="500" s="1"/>
  <c r="E40" i="500"/>
  <c r="E217" i="501"/>
  <c r="F217" i="501" a="1"/>
  <c r="F217" i="501" s="1"/>
  <c r="F245" i="499" a="1"/>
  <c r="F245" i="499" s="1"/>
  <c r="E245" i="499"/>
  <c r="E162" i="499"/>
  <c r="F162" i="499" a="1"/>
  <c r="F162" i="499" s="1"/>
  <c r="F163" i="499" a="1"/>
  <c r="F163" i="499" s="1"/>
  <c r="E163" i="499"/>
  <c r="F229" i="499" a="1"/>
  <c r="F229" i="499" s="1"/>
  <c r="Q229" i="499" s="1"/>
  <c r="E229" i="499"/>
  <c r="E134" i="500"/>
  <c r="F134" i="500" a="1"/>
  <c r="F134" i="500" s="1"/>
  <c r="J134" i="500" s="1"/>
  <c r="E160" i="9"/>
  <c r="F160" i="9" a="1"/>
  <c r="F160" i="9" s="1"/>
  <c r="K160" i="9" s="1"/>
  <c r="E235" i="500"/>
  <c r="F235" i="500" a="1"/>
  <c r="F235" i="500" s="1"/>
  <c r="F216" i="499" a="1"/>
  <c r="F216" i="499" s="1"/>
  <c r="T216" i="499" s="1"/>
  <c r="E216" i="499"/>
  <c r="E159" i="500"/>
  <c r="F159" i="500" a="1"/>
  <c r="F159" i="500" s="1"/>
  <c r="M159" i="500" s="1"/>
  <c r="E216" i="500"/>
  <c r="F216" i="500" a="1"/>
  <c r="F216" i="500" s="1"/>
  <c r="M216" i="500" s="1"/>
  <c r="F134" i="9" a="1"/>
  <c r="F134" i="9" s="1"/>
  <c r="E134" i="9"/>
  <c r="E138" i="500"/>
  <c r="F138" i="500" a="1"/>
  <c r="F138" i="500" s="1"/>
  <c r="F161" i="9" a="1"/>
  <c r="F161" i="9" s="1"/>
  <c r="E161" i="9"/>
  <c r="E19" i="9"/>
  <c r="F19" i="9" a="1"/>
  <c r="F19" i="9" s="1"/>
  <c r="L19" i="9" s="1"/>
  <c r="F129" i="501" a="1"/>
  <c r="F129" i="501" s="1"/>
  <c r="E217" i="500"/>
  <c r="F217" i="500" a="1"/>
  <c r="F217" i="500" s="1"/>
  <c r="E71" i="499"/>
  <c r="F71" i="499" a="1"/>
  <c r="F71" i="499" s="1"/>
  <c r="F162" i="500" a="1"/>
  <c r="F162" i="500" s="1"/>
  <c r="J162" i="500" s="1"/>
  <c r="E162" i="500"/>
  <c r="BI219" i="8"/>
  <c r="E235" i="499"/>
  <c r="F235" i="499" a="1"/>
  <c r="F235" i="499" s="1"/>
  <c r="F217" i="496" a="1"/>
  <c r="F217" i="496" s="1"/>
  <c r="E217" i="496"/>
  <c r="F162" i="9" a="1"/>
  <c r="F162" i="9" s="1"/>
  <c r="E162" i="9"/>
  <c r="E40" i="501"/>
  <c r="F40" i="501" a="1"/>
  <c r="F40" i="501" s="1"/>
  <c r="BK42" i="8"/>
  <c r="AF140" i="8"/>
  <c r="BJ129" i="8"/>
  <c r="BH164" i="8"/>
  <c r="BF261" i="8"/>
  <c r="F150" i="497" a="1"/>
  <c r="F150" i="497" s="1"/>
  <c r="G150" i="497" s="1"/>
  <c r="E150" i="497"/>
  <c r="F160" i="499" a="1"/>
  <c r="F160" i="499" s="1"/>
  <c r="E160" i="499"/>
  <c r="BF151" i="8"/>
  <c r="E150" i="498"/>
  <c r="F150" i="498" a="1"/>
  <c r="F150" i="498" s="1"/>
  <c r="AP169" i="8"/>
  <c r="BF244" i="8"/>
  <c r="BE19" i="8"/>
  <c r="BE18" i="8"/>
  <c r="BJ20" i="8"/>
  <c r="F166" i="501" a="1"/>
  <c r="F166" i="501" s="1"/>
  <c r="E166" i="501"/>
  <c r="BL238" i="8"/>
  <c r="E242" i="501"/>
  <c r="F242" i="501" a="1"/>
  <c r="F242" i="501" s="1"/>
  <c r="D246" i="501"/>
  <c r="E246" i="501" s="1"/>
  <c r="BH18" i="8"/>
  <c r="F218" i="500" a="1"/>
  <c r="F218" i="500" s="1"/>
  <c r="E218" i="500"/>
  <c r="E162" i="498"/>
  <c r="F162" i="498" a="1"/>
  <c r="F162" i="498" s="1"/>
  <c r="F261" i="497" a="1"/>
  <c r="F261" i="497" s="1"/>
  <c r="E261" i="497"/>
  <c r="F245" i="500" a="1"/>
  <c r="F245" i="500" s="1"/>
  <c r="U245" i="500" s="1"/>
  <c r="E245" i="500"/>
  <c r="BJ135" i="8"/>
  <c r="E20" i="497"/>
  <c r="F20" i="497" a="1"/>
  <c r="F20" i="497" s="1"/>
  <c r="E216" i="501"/>
  <c r="F216" i="501" a="1"/>
  <c r="F216" i="501" s="1"/>
  <c r="F18" i="498" a="1"/>
  <c r="F18" i="498" s="1"/>
  <c r="G18" i="498" s="1"/>
  <c r="E18" i="498"/>
  <c r="BD159" i="8"/>
  <c r="BH70" i="8"/>
  <c r="E129" i="498"/>
  <c r="F129" i="498" a="1"/>
  <c r="F129" i="498" s="1"/>
  <c r="K129" i="498" s="1"/>
  <c r="BE40" i="8"/>
  <c r="E130" i="497"/>
  <c r="F130" i="497" a="1"/>
  <c r="F130" i="497" s="1"/>
  <c r="M130" i="497" s="1"/>
  <c r="F164" i="9" a="1"/>
  <c r="F164" i="9" s="1"/>
  <c r="E164" i="9"/>
  <c r="E151" i="497"/>
  <c r="F151" i="497" a="1"/>
  <c r="F151" i="497" s="1"/>
  <c r="E160" i="496"/>
  <c r="F160" i="496" a="1"/>
  <c r="F160" i="496" s="1"/>
  <c r="BK166" i="8"/>
  <c r="E158" i="500"/>
  <c r="F158" i="500" a="1"/>
  <c r="F158" i="500" s="1"/>
  <c r="G158" i="500" s="1"/>
  <c r="BG238" i="8"/>
  <c r="E167" i="497"/>
  <c r="F167" i="497" a="1"/>
  <c r="F167" i="497" s="1"/>
  <c r="BD217" i="8"/>
  <c r="AD246" i="8"/>
  <c r="BD238" i="8"/>
  <c r="J169" i="8"/>
  <c r="BI70" i="8"/>
  <c r="BJ137" i="8"/>
  <c r="F19" i="501" a="1"/>
  <c r="F19" i="501" s="1"/>
  <c r="BK130" i="8"/>
  <c r="E245" i="497"/>
  <c r="F245" i="497" a="1"/>
  <c r="F245" i="497" s="1"/>
  <c r="BL245" i="8"/>
  <c r="BI18" i="8"/>
  <c r="E70" i="499"/>
  <c r="F70" i="499" a="1"/>
  <c r="F70" i="499" s="1"/>
  <c r="J70" i="499" s="1"/>
  <c r="E70" i="9"/>
  <c r="F70" i="9" a="1"/>
  <c r="F70" i="9" s="1"/>
  <c r="BG43" i="8"/>
  <c r="BI245" i="8"/>
  <c r="BF129" i="8"/>
  <c r="BH160" i="8"/>
  <c r="F229" i="497" a="1"/>
  <c r="F229" i="497" s="1"/>
  <c r="BE244" i="8"/>
  <c r="BK261" i="8"/>
  <c r="BH71" i="8"/>
  <c r="BJ139" i="8"/>
  <c r="F218" i="496" a="1"/>
  <c r="F218" i="496" s="1"/>
  <c r="E218" i="496"/>
  <c r="BJ71" i="8"/>
  <c r="BG159" i="8"/>
  <c r="F145" i="499" a="1"/>
  <c r="F145" i="499" s="1"/>
  <c r="G145" i="499" s="1"/>
  <c r="E145" i="499"/>
  <c r="BI42" i="8"/>
  <c r="F160" i="501" a="1"/>
  <c r="F160" i="501" s="1"/>
  <c r="P160" i="501" s="1"/>
  <c r="E160" i="501"/>
  <c r="F72" i="501" a="1"/>
  <c r="F72" i="501" s="1"/>
  <c r="BL161" i="8"/>
  <c r="BJ72" i="8"/>
  <c r="BF245" i="8"/>
  <c r="BD138" i="8"/>
  <c r="BK229" i="8"/>
  <c r="BI149" i="8"/>
  <c r="BI228" i="8"/>
  <c r="BH150" i="8"/>
  <c r="F243" i="496" a="1"/>
  <c r="F243" i="496" s="1"/>
  <c r="E243" i="496"/>
  <c r="M169" i="8"/>
  <c r="F18" i="497" a="1"/>
  <c r="F18" i="497" s="1"/>
  <c r="E18" i="497"/>
  <c r="BK132" i="8"/>
  <c r="BJ42" i="8"/>
  <c r="BI135" i="8"/>
  <c r="BJ150" i="8"/>
  <c r="E72" i="500"/>
  <c r="F72" i="500" a="1"/>
  <c r="F72" i="500" s="1"/>
  <c r="BH40" i="8"/>
  <c r="BD150" i="8"/>
  <c r="F150" i="499" a="1"/>
  <c r="F150" i="499" s="1"/>
  <c r="E150" i="499"/>
  <c r="F228" i="501" a="1"/>
  <c r="F228" i="501" s="1"/>
  <c r="E228" i="501"/>
  <c r="BK198" i="8"/>
  <c r="BF162" i="8"/>
  <c r="AG246" i="8"/>
  <c r="E130" i="9"/>
  <c r="F130" i="9" a="1"/>
  <c r="F130" i="9" s="1"/>
  <c r="K130" i="9" s="1"/>
  <c r="BF163" i="8"/>
  <c r="BE70" i="8"/>
  <c r="F219" i="500" a="1"/>
  <c r="F219" i="500" s="1"/>
  <c r="S219" i="500" s="1"/>
  <c r="E219" i="500"/>
  <c r="BL130" i="8"/>
  <c r="BL219" i="8"/>
  <c r="BI160" i="8"/>
  <c r="R246" i="8"/>
  <c r="E243" i="497"/>
  <c r="F243" i="497" a="1"/>
  <c r="F243" i="497" s="1"/>
  <c r="T243" i="497" s="1"/>
  <c r="F219" i="498" a="1"/>
  <c r="F219" i="498" s="1"/>
  <c r="S219" i="498" s="1"/>
  <c r="F20" i="501" a="1"/>
  <c r="F20" i="501" s="1"/>
  <c r="R20" i="501" s="1"/>
  <c r="F238" i="497" a="1"/>
  <c r="F238" i="497" s="1"/>
  <c r="U238" i="497" s="1"/>
  <c r="BI217" i="8"/>
  <c r="BJ43" i="8"/>
  <c r="E130" i="498"/>
  <c r="F130" i="498" a="1"/>
  <c r="F130" i="498" s="1"/>
  <c r="BK145" i="8"/>
  <c r="BJ136" i="8"/>
  <c r="BK143" i="8"/>
  <c r="F134" i="496" a="1"/>
  <c r="F134" i="496" s="1"/>
  <c r="Q134" i="496" s="1"/>
  <c r="E134" i="496"/>
  <c r="E43" i="9"/>
  <c r="F43" i="9" a="1"/>
  <c r="F43" i="9" s="1"/>
  <c r="E261" i="496"/>
  <c r="F261" i="496" a="1"/>
  <c r="F261" i="496" s="1"/>
  <c r="BL108" i="8"/>
  <c r="BK131" i="8"/>
  <c r="F150" i="501" a="1"/>
  <c r="F150" i="501" s="1"/>
  <c r="E150" i="501"/>
  <c r="F217" i="9" a="1"/>
  <c r="F217" i="9" s="1"/>
  <c r="E217" i="9"/>
  <c r="F242" i="497" a="1"/>
  <c r="F242" i="497" s="1"/>
  <c r="E242" i="497"/>
  <c r="BH19" i="8"/>
  <c r="AB246" i="8"/>
  <c r="BI242" i="8"/>
  <c r="BL243" i="8"/>
  <c r="E71" i="9"/>
  <c r="F71" i="9" a="1"/>
  <c r="F71" i="9" s="1"/>
  <c r="BG70" i="8"/>
  <c r="E160" i="498"/>
  <c r="F160" i="498" a="1"/>
  <c r="F160" i="498" s="1"/>
  <c r="L160" i="498" s="1"/>
  <c r="F216" i="497" a="1"/>
  <c r="F216" i="497" s="1"/>
  <c r="S216" i="497" s="1"/>
  <c r="AG169" i="8"/>
  <c r="BF229" i="8"/>
  <c r="BG229" i="8"/>
  <c r="J246" i="8"/>
  <c r="BD145" i="8"/>
  <c r="BH20" i="8"/>
  <c r="AO246" i="8"/>
  <c r="BI63" i="8"/>
  <c r="F158" i="497" a="1"/>
  <c r="F158" i="497" s="1"/>
  <c r="O158" i="497" s="1"/>
  <c r="E158" i="497"/>
  <c r="BF161" i="8"/>
  <c r="BL41" i="8"/>
  <c r="E138" i="496"/>
  <c r="F138" i="496" a="1"/>
  <c r="F138" i="496" s="1"/>
  <c r="BL149" i="8"/>
  <c r="F21" i="497" a="1"/>
  <c r="F21" i="497" s="1"/>
  <c r="T21" i="497" s="1"/>
  <c r="E21" i="497"/>
  <c r="E218" i="9"/>
  <c r="F218" i="9" a="1"/>
  <c r="F218" i="9" s="1"/>
  <c r="M218" i="9" s="1"/>
  <c r="BH228" i="8"/>
  <c r="BD245" i="8"/>
  <c r="BI137" i="8"/>
  <c r="F235" i="501" a="1"/>
  <c r="F235" i="501" s="1"/>
  <c r="E235" i="501"/>
  <c r="BI133" i="8"/>
  <c r="BK238" i="8"/>
  <c r="F43" i="500" a="1"/>
  <c r="F43" i="500" s="1"/>
  <c r="E43" i="500"/>
  <c r="BG72" i="8"/>
  <c r="BF150" i="8"/>
  <c r="BI145" i="8"/>
  <c r="BG164" i="8"/>
  <c r="BF166" i="8"/>
  <c r="BJ41" i="8"/>
  <c r="BI134" i="8"/>
  <c r="BI218" i="8"/>
  <c r="BI139" i="8"/>
  <c r="F218" i="498" a="1"/>
  <c r="F218" i="498" s="1"/>
  <c r="F18" i="499" a="1"/>
  <c r="F18" i="499" s="1"/>
  <c r="S18" i="499" s="1"/>
  <c r="E18" i="499"/>
  <c r="F167" i="496" a="1"/>
  <c r="F167" i="496" s="1"/>
  <c r="S167" i="496" s="1"/>
  <c r="E167" i="496"/>
  <c r="F19" i="499" a="1"/>
  <c r="F19" i="499" s="1"/>
  <c r="H19" i="499" s="1"/>
  <c r="E19" i="499"/>
  <c r="F145" i="496" a="1"/>
  <c r="F145" i="496" s="1"/>
  <c r="E159" i="501"/>
  <c r="F159" i="501" a="1"/>
  <c r="F159" i="501" s="1"/>
  <c r="U159" i="501" s="1"/>
  <c r="F272" i="501" a="1"/>
  <c r="F272" i="501" s="1"/>
  <c r="K272" i="501" s="1"/>
  <c r="E272" i="501"/>
  <c r="F18" i="9" a="1"/>
  <c r="F18" i="9" s="1"/>
  <c r="E18" i="9"/>
  <c r="E217" i="497"/>
  <c r="F217" i="497" a="1"/>
  <c r="F217" i="497" s="1"/>
  <c r="BE108" i="8"/>
  <c r="F219" i="501" a="1"/>
  <c r="F219" i="501" s="1"/>
  <c r="U219" i="501" s="1"/>
  <c r="E219" i="501"/>
  <c r="BH166" i="8"/>
  <c r="E143" i="501"/>
  <c r="F143" i="501" a="1"/>
  <c r="F143" i="501" s="1"/>
  <c r="BI261" i="8"/>
  <c r="BH151" i="8"/>
  <c r="BE272" i="8"/>
  <c r="BE163" i="8"/>
  <c r="E143" i="498"/>
  <c r="F143" i="498" a="1"/>
  <c r="F143" i="498" s="1"/>
  <c r="S143" i="498" s="1"/>
  <c r="BE134" i="8"/>
  <c r="E238" i="498"/>
  <c r="F238" i="498" a="1"/>
  <c r="F238" i="498" s="1"/>
  <c r="N238" i="498" s="1"/>
  <c r="BK133" i="8"/>
  <c r="BL163" i="8"/>
  <c r="BJ245" i="8"/>
  <c r="BJ70" i="8"/>
  <c r="BJ162" i="8"/>
  <c r="F216" i="498" a="1"/>
  <c r="F216" i="498" s="1"/>
  <c r="E216" i="498"/>
  <c r="BF134" i="8"/>
  <c r="BH216" i="8"/>
  <c r="F71" i="501" a="1"/>
  <c r="F71" i="501" s="1"/>
  <c r="BG235" i="8"/>
  <c r="E166" i="9"/>
  <c r="F166" i="9" a="1"/>
  <c r="F166" i="9" s="1"/>
  <c r="P166" i="9" s="1"/>
  <c r="BF145" i="8"/>
  <c r="H246" i="8"/>
  <c r="BD242" i="8"/>
  <c r="BI159" i="8"/>
  <c r="F238" i="499" a="1"/>
  <c r="F238" i="499" s="1"/>
  <c r="E238" i="499"/>
  <c r="BI272" i="8"/>
  <c r="BL131" i="8"/>
  <c r="BG218" i="8"/>
  <c r="E157" i="9"/>
  <c r="F157" i="9" a="1"/>
  <c r="F157" i="9" s="1"/>
  <c r="Q157" i="9" s="1"/>
  <c r="BL272" i="8"/>
  <c r="BL159" i="8"/>
  <c r="BK63" i="8"/>
  <c r="F159" i="496" a="1"/>
  <c r="F159" i="496" s="1"/>
  <c r="E159" i="496"/>
  <c r="E129" i="497"/>
  <c r="F129" i="497" a="1"/>
  <c r="F129" i="497" s="1"/>
  <c r="L129" i="497" s="1"/>
  <c r="BK219" i="8"/>
  <c r="BI151" i="8"/>
  <c r="BJ203" i="8"/>
  <c r="BG217" i="8"/>
  <c r="BH218" i="8"/>
  <c r="F261" i="500" a="1"/>
  <c r="F261" i="500" s="1"/>
  <c r="E261" i="500"/>
  <c r="BJ229" i="8"/>
  <c r="BK21" i="8"/>
  <c r="BL152" i="8"/>
  <c r="BK41" i="8"/>
  <c r="BL229" i="8"/>
  <c r="F72" i="9" a="1"/>
  <c r="F72" i="9" s="1"/>
  <c r="E72" i="9"/>
  <c r="E242" i="496"/>
  <c r="F242" i="496" a="1"/>
  <c r="F242" i="496" s="1"/>
  <c r="M242" i="496" s="1"/>
  <c r="E217" i="498"/>
  <c r="F217" i="498" a="1"/>
  <c r="F217" i="498" s="1"/>
  <c r="E19" i="497"/>
  <c r="F19" i="497" a="1"/>
  <c r="F19" i="497" s="1"/>
  <c r="L19" i="497" s="1"/>
  <c r="F217" i="499" a="1"/>
  <c r="F217" i="499" s="1"/>
  <c r="L217" i="499" s="1"/>
  <c r="E217" i="499"/>
  <c r="F129" i="9" a="1"/>
  <c r="F129" i="9" s="1"/>
  <c r="U129" i="9" s="1"/>
  <c r="E129" i="9"/>
  <c r="F243" i="501" a="1"/>
  <c r="F243" i="501" s="1"/>
  <c r="H243" i="501" s="1"/>
  <c r="E243" i="501"/>
  <c r="F151" i="496" a="1"/>
  <c r="F151" i="496" s="1"/>
  <c r="E21" i="9"/>
  <c r="F21" i="9" a="1"/>
  <c r="F21" i="9" s="1"/>
  <c r="BF20" i="8"/>
  <c r="BL261" i="8"/>
  <c r="E18" i="496"/>
  <c r="F18" i="496" a="1"/>
  <c r="F18" i="496" s="1"/>
  <c r="L18" i="496" s="1"/>
  <c r="AN140" i="8"/>
  <c r="BL129" i="8"/>
  <c r="BK72" i="8"/>
  <c r="BI152" i="8"/>
  <c r="BG163" i="8"/>
  <c r="BE161" i="8"/>
  <c r="BJ238" i="8"/>
  <c r="F151" i="501" a="1"/>
  <c r="F151" i="501" s="1"/>
  <c r="P151" i="501" s="1"/>
  <c r="E151" i="501"/>
  <c r="BK164" i="8"/>
  <c r="F216" i="496" a="1"/>
  <c r="F216" i="496" s="1"/>
  <c r="E216" i="496"/>
  <c r="BE243" i="8"/>
  <c r="E151" i="9"/>
  <c r="F151" i="9" a="1"/>
  <c r="F151" i="9" s="1"/>
  <c r="K151" i="9" s="1"/>
  <c r="F245" i="496" a="1"/>
  <c r="F245" i="496" s="1"/>
  <c r="G245" i="496" s="1"/>
  <c r="E245" i="496"/>
  <c r="BH217" i="8"/>
  <c r="Q169" i="8"/>
  <c r="BI40" i="8"/>
  <c r="BK244" i="8"/>
  <c r="I169" i="8"/>
  <c r="F72" i="496" a="1"/>
  <c r="F72" i="496" s="1"/>
  <c r="H72" i="496" s="1"/>
  <c r="E72" i="496"/>
  <c r="F130" i="496" a="1"/>
  <c r="F130" i="496" s="1"/>
  <c r="E130" i="496"/>
  <c r="F72" i="499" a="1"/>
  <c r="F72" i="499" s="1"/>
  <c r="J72" i="499" s="1"/>
  <c r="E72" i="499"/>
  <c r="BJ40" i="8"/>
  <c r="BG40" i="8"/>
  <c r="E143" i="500"/>
  <c r="F143" i="500" a="1"/>
  <c r="F143" i="500" s="1"/>
  <c r="G143" i="500" s="1"/>
  <c r="BF130" i="8"/>
  <c r="F167" i="498" a="1"/>
  <c r="F167" i="498" s="1"/>
  <c r="E167" i="498"/>
  <c r="BD160" i="8"/>
  <c r="BL162" i="8"/>
  <c r="BL217" i="8"/>
  <c r="BE158" i="8"/>
  <c r="L169" i="8"/>
  <c r="M246" i="8"/>
  <c r="E243" i="499"/>
  <c r="F243" i="499" a="1"/>
  <c r="F243" i="499" s="1"/>
  <c r="T243" i="499" s="1"/>
  <c r="BE143" i="8"/>
  <c r="BJ63" i="8"/>
  <c r="BJ218" i="8"/>
  <c r="BG161" i="8"/>
  <c r="E166" i="500"/>
  <c r="F166" i="500" a="1"/>
  <c r="F166" i="500" s="1"/>
  <c r="BJ198" i="8"/>
  <c r="BI238" i="8"/>
  <c r="BL18" i="8"/>
  <c r="E218" i="501"/>
  <c r="F218" i="501" a="1"/>
  <c r="F218" i="501" s="1"/>
  <c r="BL228" i="8"/>
  <c r="P169" i="8"/>
  <c r="BF158" i="8"/>
  <c r="BK235" i="8"/>
  <c r="F18" i="501" a="1"/>
  <c r="F18" i="501" s="1"/>
  <c r="P18" i="501" s="1"/>
  <c r="F129" i="496" a="1"/>
  <c r="F129" i="496" s="1"/>
  <c r="E129" i="496"/>
  <c r="F167" i="499" a="1"/>
  <c r="F167" i="499" s="1"/>
  <c r="E167" i="499"/>
  <c r="E238" i="501"/>
  <c r="F238" i="501" a="1"/>
  <c r="F238" i="501" s="1"/>
  <c r="F166" i="498" a="1"/>
  <c r="F166" i="498" s="1"/>
  <c r="E166" i="498"/>
  <c r="BF108" i="8"/>
  <c r="BF272" i="8"/>
  <c r="BI150" i="8"/>
  <c r="E138" i="499"/>
  <c r="F138" i="499" a="1"/>
  <c r="F138" i="499" s="1"/>
  <c r="F272" i="9" a="1"/>
  <c r="F272" i="9" s="1"/>
  <c r="E272" i="9"/>
  <c r="F143" i="496" a="1"/>
  <c r="F143" i="496" s="1"/>
  <c r="S143" i="496" s="1"/>
  <c r="F40" i="497" a="1"/>
  <c r="F40" i="497" s="1"/>
  <c r="T40" i="497" s="1"/>
  <c r="BE130" i="8"/>
  <c r="BG71" i="8"/>
  <c r="BK217" i="8"/>
  <c r="BL139" i="8"/>
  <c r="BI161" i="8"/>
  <c r="F164" i="501" a="1"/>
  <c r="F164" i="501" s="1"/>
  <c r="E164" i="501"/>
  <c r="BI216" i="8"/>
  <c r="E245" i="501"/>
  <c r="F245" i="501" a="1"/>
  <c r="F245" i="501" s="1"/>
  <c r="BG261" i="8"/>
  <c r="F163" i="9" a="1"/>
  <c r="F163" i="9" s="1"/>
  <c r="E163" i="9"/>
  <c r="BD164" i="8"/>
  <c r="BH138" i="8"/>
  <c r="BL63" i="8"/>
  <c r="BK228" i="8"/>
  <c r="BG228" i="8"/>
  <c r="F21" i="496" a="1"/>
  <c r="F21" i="496" s="1"/>
  <c r="P21" i="496" s="1"/>
  <c r="E21" i="496"/>
  <c r="BJ21" i="8"/>
  <c r="BL136" i="8"/>
  <c r="BI71" i="8"/>
  <c r="BF138" i="8"/>
  <c r="F159" i="498" a="1"/>
  <c r="F159" i="498" s="1"/>
  <c r="E159" i="498"/>
  <c r="E218" i="499"/>
  <c r="F218" i="499" a="1"/>
  <c r="F218" i="499" s="1"/>
  <c r="Q218" i="499" s="1"/>
  <c r="BI143" i="8"/>
  <c r="F21" i="500" a="1"/>
  <c r="F21" i="500" s="1"/>
  <c r="E21" i="500"/>
  <c r="F164" i="498" a="1"/>
  <c r="F164" i="498" s="1"/>
  <c r="E164" i="498"/>
  <c r="L246" i="8"/>
  <c r="BE242" i="8"/>
  <c r="F164" i="496" a="1"/>
  <c r="F164" i="496" s="1"/>
  <c r="E164" i="496"/>
  <c r="AK140" i="8"/>
  <c r="BL218" i="8"/>
  <c r="E243" i="498"/>
  <c r="F243" i="498" a="1"/>
  <c r="F243" i="498" s="1"/>
  <c r="G243" i="498" s="1"/>
  <c r="BF19" i="8"/>
  <c r="BD229" i="8"/>
  <c r="BJ85" i="8"/>
  <c r="BF43" i="8"/>
  <c r="BJ143" i="8"/>
  <c r="E159" i="499"/>
  <c r="F159" i="499" a="1"/>
  <c r="F159" i="499" s="1"/>
  <c r="M159" i="499" s="1"/>
  <c r="E19" i="498"/>
  <c r="F19" i="498" a="1"/>
  <c r="F19" i="498" s="1"/>
  <c r="E311" i="9"/>
  <c r="F311" i="9" a="1"/>
  <c r="F311" i="9" s="1"/>
  <c r="I311" i="9" s="1"/>
  <c r="BD71" i="8"/>
  <c r="E20" i="498"/>
  <c r="F20" i="498" a="1"/>
  <c r="F20" i="498" s="1"/>
  <c r="BE235" i="8"/>
  <c r="BF72" i="8"/>
  <c r="BF216" i="8"/>
  <c r="E150" i="500"/>
  <c r="F150" i="500" a="1"/>
  <c r="F150" i="500" s="1"/>
  <c r="T150" i="500" s="1"/>
  <c r="V169" i="8"/>
  <c r="BJ19" i="8"/>
  <c r="BL164" i="8"/>
  <c r="E138" i="498"/>
  <c r="F138" i="498" a="1"/>
  <c r="F138" i="498" s="1"/>
  <c r="BD20" i="8"/>
  <c r="BK108" i="8"/>
  <c r="E244" i="498"/>
  <c r="F244" i="498" a="1"/>
  <c r="F244" i="498" s="1"/>
  <c r="F228" i="499" a="1"/>
  <c r="F228" i="499" s="1"/>
  <c r="E228" i="499"/>
  <c r="E163" i="501"/>
  <c r="F163" i="501" a="1"/>
  <c r="F163" i="501" s="1"/>
  <c r="U163" i="501" s="1"/>
  <c r="F150" i="496" a="1"/>
  <c r="F150" i="496" s="1"/>
  <c r="F71" i="496" a="1"/>
  <c r="F71" i="496" s="1"/>
  <c r="U71" i="496" s="1"/>
  <c r="E71" i="496"/>
  <c r="BG18" i="8"/>
  <c r="BF70" i="8"/>
  <c r="AD140" i="8"/>
  <c r="BD72" i="8"/>
  <c r="E161" i="497"/>
  <c r="F161" i="497" a="1"/>
  <c r="F161" i="497" s="1"/>
  <c r="BK218" i="8"/>
  <c r="E20" i="500"/>
  <c r="F20" i="500" a="1"/>
  <c r="F20" i="500" s="1"/>
  <c r="BD219" i="8"/>
  <c r="BJ81" i="8"/>
  <c r="F228" i="497" a="1"/>
  <c r="F228" i="497" s="1"/>
  <c r="R228" i="497" s="1"/>
  <c r="BJ164" i="8"/>
  <c r="BF143" i="8"/>
  <c r="E164" i="499"/>
  <c r="F164" i="499" a="1"/>
  <c r="F164" i="499" s="1"/>
  <c r="Q164" i="499" s="1"/>
  <c r="BD40" i="8"/>
  <c r="E129" i="500"/>
  <c r="F129" i="500" a="1"/>
  <c r="F129" i="500" s="1"/>
  <c r="BH244" i="8"/>
  <c r="BK129" i="8"/>
  <c r="AJ140" i="8"/>
  <c r="BI85" i="8"/>
  <c r="F167" i="500" a="1"/>
  <c r="F167" i="500" s="1"/>
  <c r="E167" i="500"/>
  <c r="BH159" i="8"/>
  <c r="BH134" i="8"/>
  <c r="BI108" i="8"/>
  <c r="E219" i="499"/>
  <c r="F219" i="499" a="1"/>
  <c r="F219" i="499" s="1"/>
  <c r="P219" i="499" s="1"/>
  <c r="BJ132" i="8"/>
  <c r="BD130" i="8"/>
  <c r="BJ216" i="8"/>
  <c r="F238" i="500" a="1"/>
  <c r="F238" i="500" s="1"/>
  <c r="E238" i="500"/>
  <c r="BG219" i="8"/>
  <c r="BH219" i="8"/>
  <c r="AK246" i="8"/>
  <c r="BD129" i="8"/>
  <c r="BE159" i="8"/>
  <c r="BI19" i="8"/>
  <c r="BG134" i="8"/>
  <c r="BF235" i="8"/>
  <c r="BE261" i="8"/>
  <c r="E229" i="501"/>
  <c r="F229" i="501" a="1"/>
  <c r="F229" i="501" s="1"/>
  <c r="K229" i="501" s="1"/>
  <c r="BH108" i="8"/>
  <c r="BI72" i="8"/>
  <c r="F70" i="501" a="1"/>
  <c r="F70" i="501" s="1"/>
  <c r="F158" i="498" a="1"/>
  <c r="F158" i="498" s="1"/>
  <c r="E158" i="498"/>
  <c r="BK216" i="8"/>
  <c r="F166" i="497" a="1"/>
  <c r="F166" i="497" s="1"/>
  <c r="E166" i="497"/>
  <c r="BK136" i="8"/>
  <c r="V246" i="8"/>
  <c r="I246" i="8"/>
  <c r="H169" i="8"/>
  <c r="BD158" i="8"/>
  <c r="BK167" i="8"/>
  <c r="BK162" i="8"/>
  <c r="BJ159" i="8"/>
  <c r="E143" i="497"/>
  <c r="F143" i="497" a="1"/>
  <c r="F143" i="497" s="1"/>
  <c r="Q143" i="497" s="1"/>
  <c r="AH169" i="8"/>
  <c r="BJ161" i="8"/>
  <c r="BL138" i="8"/>
  <c r="BD218" i="8"/>
  <c r="BI158" i="8"/>
  <c r="AB169" i="8"/>
  <c r="BK243" i="8"/>
  <c r="BE229" i="8"/>
  <c r="BI243" i="8"/>
  <c r="E71" i="500"/>
  <c r="F71" i="500" a="1"/>
  <c r="F71" i="500" s="1"/>
  <c r="F145" i="497" a="1"/>
  <c r="F145" i="497" s="1"/>
  <c r="I145" i="497" s="1"/>
  <c r="E145" i="497"/>
  <c r="AP246" i="8"/>
  <c r="E160" i="497"/>
  <c r="F160" i="497" a="1"/>
  <c r="F160" i="497" s="1"/>
  <c r="U160" i="497" s="1"/>
  <c r="BK163" i="8"/>
  <c r="BK272" i="8"/>
  <c r="BL133" i="8"/>
  <c r="BI203" i="8"/>
  <c r="E166" i="496"/>
  <c r="F166" i="496" a="1"/>
  <c r="F166" i="496" s="1"/>
  <c r="K166" i="496" s="1"/>
  <c r="BE238" i="8"/>
  <c r="BK70" i="8"/>
  <c r="BK149" i="8"/>
  <c r="BK158" i="8"/>
  <c r="AJ169" i="8"/>
  <c r="BF18" i="8"/>
  <c r="BL198" i="8"/>
  <c r="BE216" i="8"/>
  <c r="BG19" i="8"/>
  <c r="E163" i="497"/>
  <c r="F163" i="497" a="1"/>
  <c r="F163" i="497" s="1"/>
  <c r="BD143" i="8"/>
  <c r="BD134" i="8"/>
  <c r="N246" i="8"/>
  <c r="E72" i="498"/>
  <c r="F72" i="498" a="1"/>
  <c r="F72" i="498" s="1"/>
  <c r="J72" i="498" s="1"/>
  <c r="BK134" i="8"/>
  <c r="BL43" i="8"/>
  <c r="AL246" i="8"/>
  <c r="D246" i="499"/>
  <c r="E246" i="499" s="1"/>
  <c r="F242" i="499" a="1"/>
  <c r="F242" i="499" s="1"/>
  <c r="J242" i="499" s="1"/>
  <c r="E242" i="499"/>
  <c r="BG108" i="8"/>
  <c r="F73" i="9" a="1"/>
  <c r="F73" i="9" s="1"/>
  <c r="E73" i="9"/>
  <c r="BJ146" i="8"/>
  <c r="E151" i="500"/>
  <c r="F151" i="500" a="1"/>
  <c r="F151" i="500" s="1"/>
  <c r="BL160" i="8"/>
  <c r="BG151" i="8"/>
  <c r="BE228" i="8"/>
  <c r="BE160" i="8"/>
  <c r="BD272" i="8"/>
  <c r="BJ217" i="8"/>
  <c r="BI202" i="8"/>
  <c r="BL72" i="8"/>
  <c r="BE138" i="8"/>
  <c r="BI43" i="8"/>
  <c r="BH243" i="8"/>
  <c r="BF228" i="8"/>
  <c r="BF160" i="8"/>
  <c r="BJ158" i="8"/>
  <c r="AF169" i="8"/>
  <c r="BH72" i="8"/>
  <c r="BH43" i="8"/>
  <c r="BD161" i="8"/>
  <c r="BI130" i="8"/>
  <c r="BI81" i="8"/>
  <c r="E163" i="496"/>
  <c r="F163" i="496" a="1"/>
  <c r="F163" i="496" s="1"/>
  <c r="BK151" i="8"/>
  <c r="BJ202" i="8"/>
  <c r="BI162" i="8"/>
  <c r="BD166" i="8"/>
  <c r="BE71" i="8"/>
  <c r="BE151" i="8"/>
  <c r="BG245" i="8"/>
  <c r="BK18" i="8"/>
  <c r="BG272" i="8"/>
  <c r="BJ131" i="8"/>
  <c r="BK71" i="8"/>
  <c r="BG130" i="8"/>
  <c r="AC169" i="8"/>
  <c r="AG140" i="8"/>
  <c r="BJ151" i="8"/>
  <c r="BK245" i="8"/>
  <c r="BH143" i="8"/>
  <c r="BK85" i="8"/>
  <c r="BE129" i="8"/>
  <c r="BJ228" i="8"/>
  <c r="E272" i="496"/>
  <c r="F272" i="496" a="1"/>
  <c r="F272" i="496" s="1"/>
  <c r="G272" i="496" s="1"/>
  <c r="BE218" i="8"/>
  <c r="Y246" i="8"/>
  <c r="BH161" i="8"/>
  <c r="BF217" i="8"/>
  <c r="BF218" i="8"/>
  <c r="AH140" i="8"/>
  <c r="BK152" i="8"/>
  <c r="Z246" i="8"/>
  <c r="BD235" i="8"/>
  <c r="BJ243" i="8"/>
  <c r="BK202" i="8"/>
  <c r="BL145" i="8"/>
  <c r="Q246" i="8"/>
  <c r="BK159" i="8"/>
  <c r="F235" i="498" a="1"/>
  <c r="F235" i="498" s="1"/>
  <c r="G235" i="498" s="1"/>
  <c r="E235" i="498"/>
  <c r="BK40" i="8"/>
  <c r="BE167" i="8"/>
  <c r="BK160" i="8"/>
  <c r="BI229" i="8"/>
  <c r="N169" i="8"/>
  <c r="BL137" i="8"/>
  <c r="BL216" i="8"/>
  <c r="BI131" i="8"/>
  <c r="F162" i="501" a="1"/>
  <c r="F162" i="501" s="1"/>
  <c r="K162" i="501" s="1"/>
  <c r="E162" i="501"/>
  <c r="BG20" i="8"/>
  <c r="BL143" i="8"/>
  <c r="E165" i="9"/>
  <c r="F165" i="9" a="1"/>
  <c r="F165" i="9" s="1"/>
  <c r="U165" i="9" s="1"/>
  <c r="BH235" i="8"/>
  <c r="BE217" i="8"/>
  <c r="BD228" i="8"/>
  <c r="BL204" i="8"/>
  <c r="F167" i="9" a="1"/>
  <c r="F167" i="9" s="1"/>
  <c r="E167" i="9"/>
  <c r="BG244" i="8"/>
  <c r="BF21" i="8"/>
  <c r="BK204" i="8"/>
  <c r="AC246" i="8"/>
  <c r="BG243" i="8"/>
  <c r="BG167" i="8"/>
  <c r="BE72" i="8"/>
  <c r="BH162" i="8"/>
  <c r="BH163" i="8"/>
  <c r="BI204" i="8"/>
  <c r="BJ133" i="8"/>
  <c r="BL135" i="8"/>
  <c r="BJ272" i="8"/>
  <c r="BE245" i="8"/>
  <c r="BE20" i="8"/>
  <c r="BL81" i="8"/>
  <c r="BK242" i="8"/>
  <c r="AJ246" i="8"/>
  <c r="BL167" i="8"/>
  <c r="BH229" i="8"/>
  <c r="BI167" i="8"/>
  <c r="BI244" i="8"/>
  <c r="BK137" i="8"/>
  <c r="F145" i="500" a="1"/>
  <c r="F145" i="500" s="1"/>
  <c r="E145" i="500"/>
  <c r="BE145" i="8"/>
  <c r="BF164" i="8"/>
  <c r="BI138" i="8"/>
  <c r="BK150" i="8"/>
  <c r="BF243" i="8"/>
  <c r="BD19" i="8"/>
  <c r="AO140" i="8"/>
  <c r="BD151" i="8"/>
  <c r="U169" i="8"/>
  <c r="BJ235" i="8"/>
  <c r="F70" i="498" a="1"/>
  <c r="F70" i="498" s="1"/>
  <c r="I70" i="498" s="1"/>
  <c r="E70" i="498"/>
  <c r="BH145" i="8"/>
  <c r="BJ149" i="8"/>
  <c r="BI198" i="8"/>
  <c r="AL169" i="8"/>
  <c r="BL21" i="8"/>
  <c r="BH21" i="8"/>
  <c r="BJ138" i="8"/>
  <c r="AD169" i="8"/>
  <c r="BJ145" i="8"/>
  <c r="BF242" i="8"/>
  <c r="P246" i="8"/>
  <c r="BJ204" i="8"/>
  <c r="BD261" i="8"/>
  <c r="BG150" i="8"/>
  <c r="AO169" i="8"/>
  <c r="BE219" i="8"/>
  <c r="BF71" i="8"/>
  <c r="E228" i="496"/>
  <c r="F228" i="496" a="1"/>
  <c r="F228" i="496" s="1"/>
  <c r="BJ18" i="8"/>
  <c r="E156" i="9"/>
  <c r="F156" i="9" a="1"/>
  <c r="F156" i="9" s="1"/>
  <c r="R156" i="9" s="1"/>
  <c r="BH167" i="8"/>
  <c r="AC140" i="8"/>
  <c r="BE166" i="8"/>
  <c r="BK139" i="8"/>
  <c r="BG216" i="8"/>
  <c r="BG138" i="8"/>
  <c r="BL151" i="8"/>
  <c r="BL244" i="8"/>
  <c r="BG21" i="8"/>
  <c r="BJ244" i="8"/>
  <c r="F43" i="497" a="1"/>
  <c r="F43" i="497" s="1"/>
  <c r="Q43" i="497" s="1"/>
  <c r="BI129" i="8"/>
  <c r="AB140" i="8"/>
  <c r="BD243" i="8"/>
  <c r="BF219" i="8"/>
  <c r="BF159" i="8"/>
  <c r="BI235" i="8"/>
  <c r="BI163" i="8"/>
  <c r="BJ152" i="8"/>
  <c r="BJ160" i="8"/>
  <c r="BI21" i="8"/>
  <c r="BD163" i="8"/>
  <c r="BI132" i="8"/>
  <c r="BL134" i="8"/>
  <c r="Y169" i="8"/>
  <c r="F70" i="497" a="1"/>
  <c r="F70" i="497" s="1"/>
  <c r="G70" i="497" s="1"/>
  <c r="E70" i="497"/>
  <c r="BG162" i="8"/>
  <c r="BE162" i="8"/>
  <c r="BJ166" i="8"/>
  <c r="BF40" i="8"/>
  <c r="BL71" i="8"/>
  <c r="BJ261" i="8"/>
  <c r="BI41" i="8"/>
  <c r="U246" i="8"/>
  <c r="BJ130" i="8"/>
  <c r="BF167" i="8"/>
  <c r="BG166" i="8"/>
  <c r="BL166" i="8"/>
  <c r="BK146" i="8"/>
  <c r="BK81" i="8"/>
  <c r="BK138" i="8"/>
  <c r="BL158" i="8"/>
  <c r="AN169" i="8"/>
  <c r="BH272" i="8"/>
  <c r="BK203" i="8"/>
  <c r="BH130" i="8"/>
  <c r="AH246" i="8"/>
  <c r="BD70" i="8"/>
  <c r="AK169" i="8"/>
  <c r="BI20" i="8"/>
  <c r="BJ163" i="8"/>
  <c r="BI164" i="8"/>
  <c r="BD167" i="8"/>
  <c r="BK135" i="8"/>
  <c r="BE21" i="8"/>
  <c r="BF238" i="8"/>
  <c r="X169" i="8"/>
  <c r="BH158" i="8"/>
  <c r="BL19" i="8"/>
  <c r="BK43" i="8"/>
  <c r="T246" i="8"/>
  <c r="BG242" i="8"/>
  <c r="BD18" i="8"/>
  <c r="BK161" i="8"/>
  <c r="AL140" i="8"/>
  <c r="E272" i="498"/>
  <c r="F272" i="498" a="1"/>
  <c r="F272" i="498" s="1"/>
  <c r="E168" i="9"/>
  <c r="F168" i="9" a="1"/>
  <c r="F168" i="9" s="1"/>
  <c r="BJ134" i="8"/>
  <c r="BD244" i="8"/>
  <c r="X246" i="8"/>
  <c r="BH242" i="8"/>
  <c r="BL20" i="8"/>
  <c r="BE164" i="8"/>
  <c r="BJ108" i="8"/>
  <c r="BI166" i="8"/>
  <c r="BL132" i="8"/>
  <c r="BJ167" i="8"/>
  <c r="BG145" i="8"/>
  <c r="AN246" i="8"/>
  <c r="BL242" i="8"/>
  <c r="BH245" i="8"/>
  <c r="BL150" i="8"/>
  <c r="BL202" i="8"/>
  <c r="BL203" i="8"/>
  <c r="BL146" i="8"/>
  <c r="BL40" i="8"/>
  <c r="BI136" i="8"/>
  <c r="AF246" i="8"/>
  <c r="BJ242" i="8"/>
  <c r="F244" i="501" a="1"/>
  <c r="F244" i="501" s="1"/>
  <c r="E244" i="501"/>
  <c r="AP140" i="8"/>
  <c r="BL70" i="8"/>
  <c r="BI146" i="8"/>
  <c r="BG160" i="8"/>
  <c r="BG143" i="8"/>
  <c r="Z169" i="8"/>
  <c r="BD43" i="8"/>
  <c r="BK20" i="8"/>
  <c r="BH129" i="8"/>
  <c r="BJ219" i="8"/>
  <c r="BG129" i="8"/>
  <c r="R169" i="8"/>
  <c r="BH261" i="8"/>
  <c r="BD162" i="8"/>
  <c r="BD216" i="8"/>
  <c r="T169" i="8"/>
  <c r="BG158" i="8"/>
  <c r="K130" i="498"/>
  <c r="R235" i="499"/>
  <c r="S235" i="499"/>
  <c r="J235" i="499"/>
  <c r="R130" i="498"/>
  <c r="T235" i="499"/>
  <c r="S130" i="498"/>
  <c r="I235" i="499"/>
  <c r="Q160" i="498"/>
  <c r="P130" i="498"/>
  <c r="P235" i="499"/>
  <c r="R143" i="497"/>
  <c r="U130" i="498"/>
  <c r="L235" i="499"/>
  <c r="O235" i="499"/>
  <c r="M130" i="498"/>
  <c r="K160" i="498"/>
  <c r="U235" i="499"/>
  <c r="F130" i="501" a="1"/>
  <c r="F130" i="501" s="1"/>
  <c r="F143" i="9" a="1"/>
  <c r="F143" i="9" s="1"/>
  <c r="E143" i="9"/>
  <c r="E40" i="499"/>
  <c r="F40" i="499" a="1"/>
  <c r="F40" i="499" s="1"/>
  <c r="F245" i="9" a="1"/>
  <c r="F245" i="9" s="1"/>
  <c r="E245" i="9"/>
  <c r="E166" i="499"/>
  <c r="F166" i="499" a="1"/>
  <c r="F166" i="499" s="1"/>
  <c r="F43" i="499" a="1"/>
  <c r="F43" i="499" s="1"/>
  <c r="E43" i="499"/>
  <c r="E228" i="500"/>
  <c r="F228" i="500" a="1"/>
  <c r="F228" i="500" s="1"/>
  <c r="F70" i="500" a="1"/>
  <c r="F70" i="500" s="1"/>
  <c r="E70" i="500"/>
  <c r="F238" i="9" a="1"/>
  <c r="F238" i="9" s="1"/>
  <c r="E238" i="9"/>
  <c r="F20" i="496" a="1"/>
  <c r="F20" i="496" s="1"/>
  <c r="E20" i="496"/>
  <c r="F158" i="499" a="1"/>
  <c r="F158" i="499" s="1"/>
  <c r="D169" i="499"/>
  <c r="E169" i="499" s="1"/>
  <c r="E158" i="499"/>
  <c r="F158" i="501" a="1"/>
  <c r="F158" i="501" s="1"/>
  <c r="E158" i="501"/>
  <c r="D169" i="501"/>
  <c r="E169" i="501" s="1"/>
  <c r="F134" i="499" a="1"/>
  <c r="F134" i="499" s="1"/>
  <c r="E134" i="499"/>
  <c r="F161" i="500" a="1"/>
  <c r="F161" i="500" s="1"/>
  <c r="E161" i="500"/>
  <c r="F219" i="9" a="1"/>
  <c r="F219" i="9" s="1"/>
  <c r="E219" i="9"/>
  <c r="E272" i="500"/>
  <c r="F272" i="500" a="1"/>
  <c r="F272" i="500" s="1"/>
  <c r="E20" i="499"/>
  <c r="F20" i="499" a="1"/>
  <c r="F20" i="499" s="1"/>
  <c r="E161" i="498"/>
  <c r="F161" i="498" a="1"/>
  <c r="F161" i="498" s="1"/>
  <c r="D169" i="498"/>
  <c r="E169" i="498" s="1"/>
  <c r="E43" i="498"/>
  <c r="F43" i="498" a="1"/>
  <c r="F43" i="498" s="1"/>
  <c r="E40" i="496"/>
  <c r="F40" i="496" a="1"/>
  <c r="F40" i="496" s="1"/>
  <c r="E145" i="498"/>
  <c r="F145" i="498" a="1"/>
  <c r="F145" i="498" s="1"/>
  <c r="E151" i="498"/>
  <c r="F151" i="498" a="1"/>
  <c r="F151" i="498" s="1"/>
  <c r="E244" i="496"/>
  <c r="F244" i="496" a="1"/>
  <c r="F244" i="496" s="1"/>
  <c r="D246" i="496"/>
  <c r="E246" i="496" s="1"/>
  <c r="F243" i="500" a="1"/>
  <c r="F243" i="500" s="1"/>
  <c r="E243" i="500"/>
  <c r="E229" i="498"/>
  <c r="F229" i="498" a="1"/>
  <c r="F229" i="498" s="1"/>
  <c r="F272" i="497" a="1"/>
  <c r="F272" i="497" s="1"/>
  <c r="E272" i="497"/>
  <c r="F43" i="496" a="1"/>
  <c r="F43" i="496" s="1"/>
  <c r="E43" i="496"/>
  <c r="F261" i="498" a="1"/>
  <c r="F261" i="498" s="1"/>
  <c r="E261" i="498"/>
  <c r="E242" i="500"/>
  <c r="F242" i="500" a="1"/>
  <c r="F242" i="500" s="1"/>
  <c r="D246" i="500"/>
  <c r="E246" i="500" s="1"/>
  <c r="F145" i="9" a="1"/>
  <c r="F145" i="9" s="1"/>
  <c r="E145" i="9"/>
  <c r="F134" i="501" a="1"/>
  <c r="F134" i="501" s="1"/>
  <c r="F244" i="500" a="1"/>
  <c r="F244" i="500" s="1"/>
  <c r="E244" i="500"/>
  <c r="F160" i="500" a="1"/>
  <c r="F160" i="500" s="1"/>
  <c r="E160" i="500"/>
  <c r="D169" i="500"/>
  <c r="E169" i="500" s="1"/>
  <c r="F21" i="499" a="1"/>
  <c r="F21" i="499" s="1"/>
  <c r="E21" i="499"/>
  <c r="E162" i="497"/>
  <c r="F162" i="497" a="1"/>
  <c r="F162" i="497" s="1"/>
  <c r="F161" i="496" a="1"/>
  <c r="F161" i="496" s="1"/>
  <c r="E161" i="496"/>
  <c r="F150" i="9" a="1"/>
  <c r="F150" i="9" s="1"/>
  <c r="E150" i="9"/>
  <c r="F218" i="497" a="1"/>
  <c r="F218" i="497" s="1"/>
  <c r="E218" i="497"/>
  <c r="E216" i="9"/>
  <c r="F216" i="9" a="1"/>
  <c r="F216" i="9" s="1"/>
  <c r="E219" i="496"/>
  <c r="F219" i="496" a="1"/>
  <c r="F219" i="496" s="1"/>
  <c r="F229" i="500" a="1"/>
  <c r="F229" i="500" s="1"/>
  <c r="E229" i="500"/>
  <c r="E71" i="497"/>
  <c r="F71" i="497" a="1"/>
  <c r="F71" i="497" s="1"/>
  <c r="F164" i="500" a="1"/>
  <c r="F164" i="500" s="1"/>
  <c r="E164" i="500"/>
  <c r="F158" i="9" a="1"/>
  <c r="F158" i="9" s="1"/>
  <c r="E158" i="9"/>
  <c r="D169" i="9"/>
  <c r="E169" i="9" s="1"/>
  <c r="E161" i="499"/>
  <c r="F161" i="499" a="1"/>
  <c r="F161" i="499" s="1"/>
  <c r="E129" i="499"/>
  <c r="F129" i="499" a="1"/>
  <c r="F129" i="499" s="1"/>
  <c r="F20" i="9" a="1"/>
  <c r="F20" i="9" s="1"/>
  <c r="E261" i="499"/>
  <c r="F261" i="499" a="1"/>
  <c r="F261" i="499" s="1"/>
  <c r="F219" i="497" a="1"/>
  <c r="F219" i="497" s="1"/>
  <c r="E219" i="497"/>
  <c r="E164" i="497"/>
  <c r="F164" i="497" a="1"/>
  <c r="F164" i="497" s="1"/>
  <c r="F163" i="500" a="1"/>
  <c r="F163" i="500" s="1"/>
  <c r="E163" i="500"/>
  <c r="F272" i="499" a="1"/>
  <c r="F272" i="499" s="1"/>
  <c r="E272" i="499"/>
  <c r="E163" i="498"/>
  <c r="F163" i="498" a="1"/>
  <c r="F163" i="498" s="1"/>
  <c r="E242" i="498"/>
  <c r="F242" i="498" a="1"/>
  <c r="F242" i="498" s="1"/>
  <c r="D246" i="498"/>
  <c r="E246" i="498" s="1"/>
  <c r="E145" i="501"/>
  <c r="F145" i="501" a="1"/>
  <c r="F145" i="501" s="1"/>
  <c r="F158" i="496" a="1"/>
  <c r="F158" i="496" s="1"/>
  <c r="E158" i="496"/>
  <c r="F245" i="498" a="1"/>
  <c r="F245" i="498" s="1"/>
  <c r="E245" i="498"/>
  <c r="F167" i="501" a="1"/>
  <c r="F167" i="501" s="1"/>
  <c r="E167" i="501"/>
  <c r="E130" i="500"/>
  <c r="F130" i="500" a="1"/>
  <c r="F130" i="500" s="1"/>
  <c r="E19" i="496"/>
  <c r="F19" i="496" a="1"/>
  <c r="F19" i="496" s="1"/>
  <c r="F161" i="501" a="1"/>
  <c r="F161" i="501" s="1"/>
  <c r="E161" i="501"/>
  <c r="E138" i="501"/>
  <c r="F138" i="501" a="1"/>
  <c r="F138" i="501" s="1"/>
  <c r="F130" i="499" a="1"/>
  <c r="F130" i="499" s="1"/>
  <c r="E130" i="499"/>
  <c r="F40" i="9" a="1"/>
  <c r="F40" i="9" s="1"/>
  <c r="E40" i="9"/>
  <c r="E138" i="9"/>
  <c r="F138" i="9" a="1"/>
  <c r="F138" i="9" s="1"/>
  <c r="F143" i="499" a="1"/>
  <c r="F143" i="499" s="1"/>
  <c r="E143" i="499"/>
  <c r="E19" i="500"/>
  <c r="F19" i="500" a="1"/>
  <c r="F19" i="500" s="1"/>
  <c r="E40" i="498"/>
  <c r="F40" i="498" a="1"/>
  <c r="F40" i="498" s="1"/>
  <c r="M70" i="497"/>
  <c r="J70" i="497"/>
  <c r="K165" i="9"/>
  <c r="N165" i="9"/>
  <c r="Q165" i="9"/>
  <c r="S165" i="9"/>
  <c r="M158" i="500"/>
  <c r="I158" i="500"/>
  <c r="S158" i="500"/>
  <c r="L158" i="500"/>
  <c r="Q229" i="501"/>
  <c r="G229" i="501"/>
  <c r="T229" i="501"/>
  <c r="J229" i="501"/>
  <c r="Q143" i="496"/>
  <c r="G151" i="500"/>
  <c r="Q151" i="500"/>
  <c r="R151" i="500"/>
  <c r="N151" i="500"/>
  <c r="S151" i="500"/>
  <c r="I151" i="500"/>
  <c r="J151" i="500"/>
  <c r="U151" i="500"/>
  <c r="M151" i="500"/>
  <c r="K151" i="500"/>
  <c r="O151" i="500"/>
  <c r="H151" i="500"/>
  <c r="T151" i="500"/>
  <c r="R243" i="499"/>
  <c r="M243" i="499"/>
  <c r="S159" i="500"/>
  <c r="K219" i="500"/>
  <c r="O219" i="500"/>
  <c r="T235" i="500"/>
  <c r="Q235" i="500"/>
  <c r="M235" i="500"/>
  <c r="G235" i="500"/>
  <c r="T166" i="496"/>
  <c r="Q166" i="496"/>
  <c r="H166" i="496"/>
  <c r="S70" i="501"/>
  <c r="R70" i="501"/>
  <c r="P218" i="9"/>
  <c r="S229" i="499"/>
  <c r="R229" i="499"/>
  <c r="O151" i="499"/>
  <c r="I151" i="499"/>
  <c r="G151" i="499"/>
  <c r="R151" i="499"/>
  <c r="M151" i="499"/>
  <c r="P151" i="499"/>
  <c r="K151" i="499"/>
  <c r="S151" i="499"/>
  <c r="N151" i="499"/>
  <c r="J151" i="499"/>
  <c r="L151" i="499"/>
  <c r="U151" i="499"/>
  <c r="T151" i="499"/>
  <c r="H151" i="499"/>
  <c r="Q151" i="499"/>
  <c r="G235" i="499"/>
  <c r="H235" i="499"/>
  <c r="Q235" i="499"/>
  <c r="N235" i="499"/>
  <c r="N138" i="500"/>
  <c r="M138" i="500"/>
  <c r="K145" i="497"/>
  <c r="M145" i="497"/>
  <c r="N145" i="497"/>
  <c r="L145" i="497"/>
  <c r="M245" i="500"/>
  <c r="P245" i="500"/>
  <c r="G245" i="500"/>
  <c r="K18" i="499"/>
  <c r="O18" i="499"/>
  <c r="P138" i="496"/>
  <c r="M138" i="496"/>
  <c r="T138" i="496"/>
  <c r="J21" i="496"/>
  <c r="P218" i="501"/>
  <c r="I218" i="501"/>
  <c r="O218" i="501"/>
  <c r="L218" i="501"/>
  <c r="J218" i="501"/>
  <c r="N218" i="501"/>
  <c r="M218" i="501"/>
  <c r="H218" i="501"/>
  <c r="T218" i="501"/>
  <c r="S218" i="501"/>
  <c r="R218" i="501"/>
  <c r="U218" i="501"/>
  <c r="K218" i="501"/>
  <c r="I158" i="498"/>
  <c r="T158" i="498"/>
  <c r="M158" i="498"/>
  <c r="K158" i="498"/>
  <c r="P71" i="499"/>
  <c r="G71" i="499"/>
  <c r="N71" i="499"/>
  <c r="S71" i="499"/>
  <c r="Q71" i="499"/>
  <c r="R71" i="499"/>
  <c r="H71" i="499"/>
  <c r="U71" i="499"/>
  <c r="L71" i="499"/>
  <c r="K71" i="499"/>
  <c r="P228" i="497"/>
  <c r="T228" i="497"/>
  <c r="O167" i="499"/>
  <c r="U167" i="499"/>
  <c r="Q167" i="499"/>
  <c r="T167" i="499"/>
  <c r="J167" i="499"/>
  <c r="P167" i="499"/>
  <c r="S167" i="499"/>
  <c r="M167" i="499"/>
  <c r="K167" i="499"/>
  <c r="R167" i="499"/>
  <c r="I167" i="499"/>
  <c r="N167" i="499"/>
  <c r="G167" i="499"/>
  <c r="L167" i="499"/>
  <c r="H167" i="499"/>
  <c r="J217" i="499"/>
  <c r="T217" i="499"/>
  <c r="P134" i="9"/>
  <c r="O134" i="9"/>
  <c r="K134" i="9"/>
  <c r="R134" i="9"/>
  <c r="H129" i="497"/>
  <c r="J129" i="497"/>
  <c r="H219" i="499"/>
  <c r="N219" i="499"/>
  <c r="L219" i="499"/>
  <c r="I219" i="499"/>
  <c r="J219" i="499"/>
  <c r="U219" i="499"/>
  <c r="Q219" i="499"/>
  <c r="T219" i="499"/>
  <c r="O219" i="499"/>
  <c r="M219" i="499"/>
  <c r="P21" i="500"/>
  <c r="M21" i="500"/>
  <c r="S21" i="500"/>
  <c r="U216" i="497"/>
  <c r="Q216" i="497"/>
  <c r="L150" i="497"/>
  <c r="Q18" i="9"/>
  <c r="I18" i="9"/>
  <c r="H18" i="9"/>
  <c r="G18" i="9"/>
  <c r="P18" i="9"/>
  <c r="L18" i="9"/>
  <c r="J18" i="9"/>
  <c r="R18" i="9"/>
  <c r="K18" i="9"/>
  <c r="N18" i="9"/>
  <c r="U18" i="9"/>
  <c r="S18" i="9"/>
  <c r="Q150" i="500"/>
  <c r="P72" i="498"/>
  <c r="O72" i="498"/>
  <c r="H72" i="498"/>
  <c r="L72" i="498"/>
  <c r="N72" i="498"/>
  <c r="R72" i="498"/>
  <c r="M72" i="498"/>
  <c r="T72" i="498"/>
  <c r="G72" i="498"/>
  <c r="H272" i="498"/>
  <c r="I272" i="498"/>
  <c r="U272" i="498"/>
  <c r="G272" i="498"/>
  <c r="M272" i="498"/>
  <c r="S272" i="498"/>
  <c r="P272" i="498"/>
  <c r="N272" i="498"/>
  <c r="Q272" i="498"/>
  <c r="T272" i="498"/>
  <c r="L272" i="498"/>
  <c r="J272" i="498"/>
  <c r="O272" i="498"/>
  <c r="K272" i="498"/>
  <c r="R272" i="498"/>
  <c r="G242" i="496"/>
  <c r="U166" i="501"/>
  <c r="T166" i="501"/>
  <c r="G166" i="501"/>
  <c r="J166" i="501"/>
  <c r="I166" i="501"/>
  <c r="L166" i="501"/>
  <c r="H166" i="501"/>
  <c r="P166" i="501"/>
  <c r="H217" i="501"/>
  <c r="Q217" i="501"/>
  <c r="K217" i="501"/>
  <c r="T217" i="501"/>
  <c r="P217" i="501"/>
  <c r="R217" i="501"/>
  <c r="O217" i="501"/>
  <c r="I217" i="501"/>
  <c r="G217" i="501"/>
  <c r="M217" i="501"/>
  <c r="S217" i="501"/>
  <c r="U217" i="501"/>
  <c r="J217" i="501"/>
  <c r="N217" i="501"/>
  <c r="L217" i="501"/>
  <c r="I129" i="498"/>
  <c r="P20" i="500"/>
  <c r="J20" i="500"/>
  <c r="K20" i="500"/>
  <c r="U20" i="500"/>
  <c r="H20" i="500"/>
  <c r="O20" i="500"/>
  <c r="S20" i="500"/>
  <c r="R20" i="500"/>
  <c r="I20" i="500"/>
  <c r="L20" i="500"/>
  <c r="G20" i="500"/>
  <c r="N20" i="500"/>
  <c r="Q20" i="500"/>
  <c r="T20" i="500"/>
  <c r="M20" i="500"/>
  <c r="K162" i="9"/>
  <c r="M162" i="9"/>
  <c r="G162" i="9"/>
  <c r="N162" i="9"/>
  <c r="P162" i="9"/>
  <c r="L162" i="9"/>
  <c r="R162" i="9"/>
  <c r="H162" i="9"/>
  <c r="S162" i="9"/>
  <c r="O162" i="9"/>
  <c r="T21" i="9"/>
  <c r="P21" i="9"/>
  <c r="P272" i="9"/>
  <c r="T272" i="9"/>
  <c r="G272" i="9"/>
  <c r="M272" i="9"/>
  <c r="H272" i="9"/>
  <c r="Q272" i="9"/>
  <c r="L272" i="9"/>
  <c r="N272" i="9"/>
  <c r="R272" i="9"/>
  <c r="S272" i="9"/>
  <c r="O272" i="9"/>
  <c r="U272" i="9"/>
  <c r="I272" i="9"/>
  <c r="J272" i="9"/>
  <c r="K272" i="9"/>
  <c r="U19" i="499"/>
  <c r="H167" i="9"/>
  <c r="K167" i="9"/>
  <c r="T167" i="9"/>
  <c r="O167" i="9"/>
  <c r="N167" i="9"/>
  <c r="U167" i="9"/>
  <c r="L167" i="9"/>
  <c r="I167" i="9"/>
  <c r="G167" i="9"/>
  <c r="M167" i="9"/>
  <c r="Q167" i="9"/>
  <c r="P167" i="9"/>
  <c r="J167" i="9"/>
  <c r="R167" i="9"/>
  <c r="S167" i="9"/>
  <c r="M163" i="497"/>
  <c r="O163" i="497"/>
  <c r="J163" i="497"/>
  <c r="Q163" i="497"/>
  <c r="R163" i="497"/>
  <c r="K19" i="498"/>
  <c r="U19" i="498"/>
  <c r="T72" i="499"/>
  <c r="R72" i="499"/>
  <c r="U72" i="499"/>
  <c r="L216" i="499"/>
  <c r="I245" i="501"/>
  <c r="Q245" i="501"/>
  <c r="U245" i="501"/>
  <c r="L245" i="501"/>
  <c r="O245" i="501"/>
  <c r="S245" i="501"/>
  <c r="N245" i="501"/>
  <c r="P245" i="501"/>
  <c r="H245" i="501"/>
  <c r="J245" i="501"/>
  <c r="M245" i="501"/>
  <c r="K245" i="501"/>
  <c r="G245" i="501"/>
  <c r="R245" i="501"/>
  <c r="T245" i="501"/>
  <c r="L70" i="9"/>
  <c r="J70" i="9"/>
  <c r="N70" i="9"/>
  <c r="P70" i="9"/>
  <c r="R70" i="9"/>
  <c r="U70" i="9"/>
  <c r="M70" i="9"/>
  <c r="I70" i="9"/>
  <c r="T70" i="9"/>
  <c r="O70" i="9"/>
  <c r="G70" i="9"/>
  <c r="H70" i="9"/>
  <c r="Q70" i="9"/>
  <c r="K70" i="9"/>
  <c r="S70" i="9"/>
  <c r="U166" i="500"/>
  <c r="P166" i="500"/>
  <c r="N130" i="9"/>
  <c r="T245" i="497"/>
  <c r="U245" i="497"/>
  <c r="M245" i="497"/>
  <c r="N245" i="497"/>
  <c r="L245" i="497"/>
  <c r="J245" i="497"/>
  <c r="K245" i="497"/>
  <c r="O245" i="497"/>
  <c r="G245" i="497"/>
  <c r="S245" i="497"/>
  <c r="H245" i="497"/>
  <c r="P245" i="497"/>
  <c r="Q245" i="497"/>
  <c r="R245" i="497"/>
  <c r="I245" i="497"/>
  <c r="U71" i="501"/>
  <c r="P71" i="501"/>
  <c r="S71" i="501"/>
  <c r="U245" i="499"/>
  <c r="T245" i="499"/>
  <c r="S245" i="499"/>
  <c r="G245" i="499"/>
  <c r="J245" i="499"/>
  <c r="L245" i="499"/>
  <c r="I245" i="499"/>
  <c r="N245" i="499"/>
  <c r="K245" i="499"/>
  <c r="P245" i="499"/>
  <c r="R245" i="499"/>
  <c r="H245" i="499"/>
  <c r="M245" i="499"/>
  <c r="Q245" i="499"/>
  <c r="O245" i="499"/>
  <c r="O130" i="498"/>
  <c r="G130" i="498"/>
  <c r="L159" i="501"/>
  <c r="I130" i="498"/>
  <c r="T130" i="498"/>
  <c r="N130" i="498"/>
  <c r="H130" i="498"/>
  <c r="J130" i="498"/>
  <c r="T18" i="496"/>
  <c r="I159" i="501"/>
  <c r="J159" i="501"/>
  <c r="H159" i="501"/>
  <c r="U19" i="497"/>
  <c r="Q19" i="497"/>
  <c r="T19" i="497"/>
  <c r="I19" i="497"/>
  <c r="Q166" i="498"/>
  <c r="K166" i="498"/>
  <c r="G166" i="498"/>
  <c r="M166" i="498"/>
  <c r="I166" i="498"/>
  <c r="L166" i="498"/>
  <c r="S166" i="498"/>
  <c r="R166" i="498"/>
  <c r="T166" i="498"/>
  <c r="P166" i="498"/>
  <c r="O166" i="498"/>
  <c r="J166" i="498"/>
  <c r="U166" i="498"/>
  <c r="H166" i="498"/>
  <c r="N166" i="498"/>
  <c r="S238" i="498"/>
  <c r="I219" i="501"/>
  <c r="R219" i="501"/>
  <c r="M219" i="501"/>
  <c r="G219" i="501"/>
  <c r="R219" i="498"/>
  <c r="K151" i="497"/>
  <c r="T151" i="497"/>
  <c r="S151" i="497"/>
  <c r="I151" i="497"/>
  <c r="Q151" i="497"/>
  <c r="R151" i="497"/>
  <c r="M151" i="497"/>
  <c r="L151" i="497"/>
  <c r="U151" i="497"/>
  <c r="H151" i="497"/>
  <c r="O151" i="497"/>
  <c r="G151" i="497"/>
  <c r="P151" i="497"/>
  <c r="N151" i="497"/>
  <c r="J151" i="497"/>
  <c r="S20" i="501"/>
  <c r="U20" i="501"/>
  <c r="K167" i="497"/>
  <c r="P167" i="497"/>
  <c r="N167" i="497"/>
  <c r="U167" i="497"/>
  <c r="S167" i="497"/>
  <c r="O167" i="497"/>
  <c r="T167" i="497"/>
  <c r="M167" i="497"/>
  <c r="Q167" i="497"/>
  <c r="H167" i="497"/>
  <c r="J167" i="497"/>
  <c r="R167" i="497"/>
  <c r="L167" i="497"/>
  <c r="G167" i="497"/>
  <c r="I167" i="497"/>
  <c r="L217" i="498"/>
  <c r="P217" i="498"/>
  <c r="Q217" i="498"/>
  <c r="G217" i="498"/>
  <c r="R217" i="498"/>
  <c r="S217" i="498"/>
  <c r="K217" i="498"/>
  <c r="N217" i="498"/>
  <c r="J217" i="498"/>
  <c r="I217" i="498"/>
  <c r="O217" i="498"/>
  <c r="M217" i="498"/>
  <c r="U217" i="498"/>
  <c r="H217" i="498"/>
  <c r="T217" i="498"/>
  <c r="M160" i="501"/>
  <c r="O243" i="497"/>
  <c r="J243" i="497"/>
  <c r="T151" i="496"/>
  <c r="S151" i="496"/>
  <c r="Q151" i="496"/>
  <c r="U151" i="496"/>
  <c r="P151" i="496"/>
  <c r="R151" i="496"/>
  <c r="K160" i="496"/>
  <c r="Q160" i="496"/>
  <c r="O160" i="496"/>
  <c r="M160" i="496"/>
  <c r="N160" i="496"/>
  <c r="L160" i="496"/>
  <c r="T160" i="496"/>
  <c r="R160" i="496"/>
  <c r="P160" i="496"/>
  <c r="U160" i="496"/>
  <c r="S160" i="496"/>
  <c r="I160" i="496"/>
  <c r="J160" i="496"/>
  <c r="H160" i="496"/>
  <c r="G160" i="496"/>
  <c r="J162" i="498"/>
  <c r="M162" i="498"/>
  <c r="Q162" i="498"/>
  <c r="R162" i="498"/>
  <c r="K162" i="498"/>
  <c r="P162" i="498"/>
  <c r="L162" i="498"/>
  <c r="H162" i="498"/>
  <c r="S162" i="498"/>
  <c r="T162" i="498"/>
  <c r="G162" i="498"/>
  <c r="I162" i="498"/>
  <c r="N162" i="498"/>
  <c r="O162" i="498"/>
  <c r="U162" i="498"/>
  <c r="T150" i="498"/>
  <c r="O150" i="498"/>
  <c r="P150" i="498"/>
  <c r="L150" i="498"/>
  <c r="J150" i="498"/>
  <c r="K150" i="498"/>
  <c r="N150" i="498"/>
  <c r="M150" i="498"/>
  <c r="S150" i="498"/>
  <c r="U150" i="498"/>
  <c r="H150" i="498"/>
  <c r="Q150" i="498"/>
  <c r="G150" i="498"/>
  <c r="I150" i="498"/>
  <c r="R150" i="498"/>
  <c r="L238" i="501"/>
  <c r="H238" i="501"/>
  <c r="Q238" i="501"/>
  <c r="K238" i="501"/>
  <c r="G238" i="501"/>
  <c r="P238" i="501"/>
  <c r="R238" i="501"/>
  <c r="J238" i="501"/>
  <c r="M238" i="501"/>
  <c r="I238" i="501"/>
  <c r="T238" i="501"/>
  <c r="O238" i="501"/>
  <c r="S238" i="501"/>
  <c r="U238" i="501"/>
  <c r="N238" i="501"/>
  <c r="T217" i="497"/>
  <c r="J217" i="497"/>
  <c r="I217" i="497"/>
  <c r="G217" i="497"/>
  <c r="O217" i="497"/>
  <c r="N217" i="497"/>
  <c r="U217" i="497"/>
  <c r="L217" i="497"/>
  <c r="S217" i="497"/>
  <c r="P217" i="497"/>
  <c r="K217" i="497"/>
  <c r="R217" i="497"/>
  <c r="H217" i="497"/>
  <c r="Q217" i="497"/>
  <c r="M217" i="497"/>
  <c r="U130" i="496"/>
  <c r="O130" i="496"/>
  <c r="S130" i="496"/>
  <c r="L130" i="496"/>
  <c r="Q130" i="496"/>
  <c r="T130" i="496"/>
  <c r="G130" i="496"/>
  <c r="M130" i="496"/>
  <c r="H130" i="496"/>
  <c r="N130" i="496"/>
  <c r="I130" i="496"/>
  <c r="J130" i="496"/>
  <c r="P130" i="496"/>
  <c r="R130" i="496"/>
  <c r="K130" i="496"/>
  <c r="U40" i="497"/>
  <c r="S40" i="497"/>
  <c r="H272" i="501"/>
  <c r="M272" i="501"/>
  <c r="L272" i="501"/>
  <c r="S129" i="501"/>
  <c r="Q129" i="501"/>
  <c r="U129" i="501"/>
  <c r="R129" i="501"/>
  <c r="T129" i="501"/>
  <c r="P129" i="501"/>
  <c r="Q150" i="496"/>
  <c r="S150" i="496"/>
  <c r="R150" i="496"/>
  <c r="U150" i="496"/>
  <c r="P150" i="496"/>
  <c r="T150" i="496"/>
  <c r="U145" i="496"/>
  <c r="Q145" i="496"/>
  <c r="T145" i="496"/>
  <c r="S145" i="496"/>
  <c r="P145" i="496"/>
  <c r="R145" i="496"/>
  <c r="P21" i="497"/>
  <c r="I21" i="497"/>
  <c r="Q21" i="497"/>
  <c r="U21" i="497"/>
  <c r="J130" i="497"/>
  <c r="K216" i="501"/>
  <c r="M216" i="501"/>
  <c r="G216" i="501"/>
  <c r="L216" i="501"/>
  <c r="S216" i="501"/>
  <c r="Q216" i="501"/>
  <c r="U216" i="501"/>
  <c r="H216" i="501"/>
  <c r="J216" i="501"/>
  <c r="T216" i="501"/>
  <c r="N216" i="501"/>
  <c r="O216" i="501"/>
  <c r="P216" i="501"/>
  <c r="I216" i="501"/>
  <c r="R216" i="501"/>
  <c r="U167" i="498"/>
  <c r="G167" i="498"/>
  <c r="O167" i="498"/>
  <c r="M167" i="498"/>
  <c r="J167" i="498"/>
  <c r="S167" i="498"/>
  <c r="N167" i="498"/>
  <c r="P167" i="498"/>
  <c r="Q167" i="498"/>
  <c r="R167" i="498"/>
  <c r="H167" i="498"/>
  <c r="I167" i="498"/>
  <c r="T167" i="498"/>
  <c r="K167" i="498"/>
  <c r="L167" i="498"/>
  <c r="BD108" i="8"/>
  <c r="F108" i="500" a="1"/>
  <c r="F108" i="500" s="1"/>
  <c r="E108" i="500"/>
  <c r="E108" i="499"/>
  <c r="F108" i="499" a="1"/>
  <c r="F108" i="499" s="1"/>
  <c r="E108" i="498"/>
  <c r="F108" i="498" a="1"/>
  <c r="F108" i="498" s="1"/>
  <c r="E108" i="497"/>
  <c r="F108" i="497" a="1"/>
  <c r="F108" i="497" s="1"/>
  <c r="F108" i="496" a="1"/>
  <c r="F108" i="496" s="1"/>
  <c r="E108" i="496"/>
  <c r="D162" i="496"/>
  <c r="D70" i="496"/>
  <c r="D21" i="498"/>
  <c r="D134" i="498"/>
  <c r="D235" i="497"/>
  <c r="D235" i="496"/>
  <c r="D72" i="497"/>
  <c r="D108" i="9"/>
  <c r="D43" i="501"/>
  <c r="D244" i="497"/>
  <c r="D134" i="497"/>
  <c r="D108" i="501"/>
  <c r="D261" i="501"/>
  <c r="D138" i="497"/>
  <c r="D71" i="498"/>
  <c r="D228" i="498"/>
  <c r="D159" i="497"/>
  <c r="D229" i="496"/>
  <c r="P43" i="497" l="1"/>
  <c r="T242" i="499"/>
  <c r="BH169" i="8"/>
  <c r="T219" i="498"/>
  <c r="P219" i="501"/>
  <c r="O219" i="501"/>
  <c r="N19" i="497"/>
  <c r="M19" i="497"/>
  <c r="Q159" i="501"/>
  <c r="Q72" i="499"/>
  <c r="I72" i="499"/>
  <c r="H18" i="499"/>
  <c r="N166" i="496"/>
  <c r="G166" i="496"/>
  <c r="R219" i="500"/>
  <c r="K159" i="500"/>
  <c r="N243" i="499"/>
  <c r="T143" i="496"/>
  <c r="M229" i="501"/>
  <c r="L229" i="501"/>
  <c r="O242" i="499"/>
  <c r="Q242" i="499"/>
  <c r="H272" i="496"/>
  <c r="J160" i="498"/>
  <c r="R134" i="500"/>
  <c r="U219" i="498"/>
  <c r="K219" i="501"/>
  <c r="S219" i="501"/>
  <c r="P19" i="497"/>
  <c r="J19" i="497"/>
  <c r="M159" i="501"/>
  <c r="O72" i="499"/>
  <c r="N18" i="499"/>
  <c r="R166" i="496"/>
  <c r="I166" i="496"/>
  <c r="T219" i="500"/>
  <c r="R143" i="496"/>
  <c r="I243" i="499"/>
  <c r="U143" i="496"/>
  <c r="I229" i="501"/>
  <c r="H229" i="501"/>
  <c r="N242" i="499"/>
  <c r="R160" i="498"/>
  <c r="BK246" i="8"/>
  <c r="Q219" i="498"/>
  <c r="T219" i="501"/>
  <c r="H219" i="501"/>
  <c r="K19" i="497"/>
  <c r="S19" i="497"/>
  <c r="R159" i="501"/>
  <c r="M72" i="499"/>
  <c r="Q72" i="498"/>
  <c r="I72" i="498"/>
  <c r="G219" i="499"/>
  <c r="R219" i="499"/>
  <c r="U18" i="499"/>
  <c r="M166" i="496"/>
  <c r="O166" i="496"/>
  <c r="U219" i="500"/>
  <c r="H219" i="500"/>
  <c r="K243" i="499"/>
  <c r="P143" i="496"/>
  <c r="P229" i="501"/>
  <c r="S229" i="501"/>
  <c r="G242" i="499"/>
  <c r="P242" i="499"/>
  <c r="L272" i="496"/>
  <c r="S242" i="499"/>
  <c r="R18" i="501"/>
  <c r="P219" i="498"/>
  <c r="N219" i="501"/>
  <c r="Q219" i="501"/>
  <c r="R19" i="497"/>
  <c r="G159" i="501"/>
  <c r="K159" i="501"/>
  <c r="K72" i="499"/>
  <c r="U72" i="498"/>
  <c r="K72" i="498"/>
  <c r="S219" i="499"/>
  <c r="T18" i="499"/>
  <c r="P166" i="496"/>
  <c r="U166" i="496"/>
  <c r="M219" i="500"/>
  <c r="P219" i="500"/>
  <c r="G243" i="499"/>
  <c r="N229" i="501"/>
  <c r="M162" i="500"/>
  <c r="M242" i="499"/>
  <c r="S18" i="501"/>
  <c r="J219" i="501"/>
  <c r="H19" i="497"/>
  <c r="O19" i="497"/>
  <c r="S159" i="501"/>
  <c r="T159" i="501"/>
  <c r="S72" i="499"/>
  <c r="H72" i="499"/>
  <c r="M18" i="499"/>
  <c r="S166" i="496"/>
  <c r="L166" i="496"/>
  <c r="L219" i="500"/>
  <c r="G219" i="500"/>
  <c r="Q243" i="499"/>
  <c r="O229" i="501"/>
  <c r="U229" i="501"/>
  <c r="T162" i="500"/>
  <c r="U242" i="499"/>
  <c r="H160" i="498"/>
  <c r="R242" i="499"/>
  <c r="G130" i="497"/>
  <c r="L219" i="501"/>
  <c r="G19" i="497"/>
  <c r="O159" i="501"/>
  <c r="P159" i="501"/>
  <c r="N159" i="501"/>
  <c r="P72" i="499"/>
  <c r="S72" i="498"/>
  <c r="U150" i="497"/>
  <c r="K219" i="499"/>
  <c r="H134" i="500"/>
  <c r="J166" i="496"/>
  <c r="L70" i="498"/>
  <c r="O243" i="499"/>
  <c r="R229" i="501"/>
  <c r="U160" i="498"/>
  <c r="G160" i="498"/>
  <c r="H242" i="499"/>
  <c r="M160" i="498"/>
  <c r="L242" i="499"/>
  <c r="BL246" i="8"/>
  <c r="O160" i="498"/>
  <c r="T160" i="498"/>
  <c r="S160" i="498"/>
  <c r="G166" i="9"/>
  <c r="BF169" i="8"/>
  <c r="G238" i="498"/>
  <c r="K164" i="499"/>
  <c r="J216" i="499"/>
  <c r="P129" i="498"/>
  <c r="Q160" i="497"/>
  <c r="K229" i="499"/>
  <c r="G229" i="499"/>
  <c r="U243" i="501"/>
  <c r="U216" i="499"/>
  <c r="N216" i="499"/>
  <c r="R129" i="498"/>
  <c r="U245" i="496"/>
  <c r="U229" i="499"/>
  <c r="P229" i="499"/>
  <c r="N143" i="500"/>
  <c r="O243" i="501"/>
  <c r="M216" i="499"/>
  <c r="M129" i="498"/>
  <c r="K245" i="496"/>
  <c r="N229" i="499"/>
  <c r="R143" i="500"/>
  <c r="U143" i="500"/>
  <c r="T243" i="501"/>
  <c r="Q160" i="501"/>
  <c r="G18" i="496"/>
  <c r="R157" i="9"/>
  <c r="P130" i="9"/>
  <c r="R216" i="499"/>
  <c r="T129" i="498"/>
  <c r="O245" i="496"/>
  <c r="O229" i="499"/>
  <c r="P143" i="497"/>
  <c r="N143" i="497"/>
  <c r="K143" i="500"/>
  <c r="R243" i="501"/>
  <c r="J160" i="501"/>
  <c r="H18" i="496"/>
  <c r="M130" i="9"/>
  <c r="K216" i="499"/>
  <c r="U129" i="498"/>
  <c r="T229" i="499"/>
  <c r="K218" i="499"/>
  <c r="M238" i="498"/>
  <c r="U18" i="496"/>
  <c r="G130" i="9"/>
  <c r="P216" i="499"/>
  <c r="K160" i="497"/>
  <c r="M229" i="499"/>
  <c r="J229" i="499"/>
  <c r="P218" i="499"/>
  <c r="I143" i="497"/>
  <c r="U238" i="498"/>
  <c r="U151" i="501"/>
  <c r="H164" i="499"/>
  <c r="N160" i="497"/>
  <c r="L229" i="499"/>
  <c r="J218" i="499"/>
  <c r="Q143" i="500"/>
  <c r="K243" i="501"/>
  <c r="G243" i="501"/>
  <c r="G160" i="501"/>
  <c r="T160" i="501"/>
  <c r="Q238" i="498"/>
  <c r="J238" i="498"/>
  <c r="O18" i="496"/>
  <c r="Q18" i="496"/>
  <c r="T151" i="501"/>
  <c r="U157" i="9"/>
  <c r="J130" i="9"/>
  <c r="T164" i="499"/>
  <c r="R311" i="9"/>
  <c r="T160" i="497"/>
  <c r="I160" i="497"/>
  <c r="N245" i="496"/>
  <c r="S143" i="500"/>
  <c r="U218" i="499"/>
  <c r="H143" i="497"/>
  <c r="L143" i="500"/>
  <c r="O143" i="500"/>
  <c r="Q243" i="501"/>
  <c r="P243" i="501"/>
  <c r="R160" i="501"/>
  <c r="N160" i="501"/>
  <c r="P238" i="498"/>
  <c r="H238" i="498"/>
  <c r="R18" i="496"/>
  <c r="I18" i="496"/>
  <c r="S151" i="501"/>
  <c r="S130" i="9"/>
  <c r="I130" i="9"/>
  <c r="N164" i="499"/>
  <c r="G311" i="9"/>
  <c r="L218" i="499"/>
  <c r="O160" i="497"/>
  <c r="H160" i="497"/>
  <c r="T245" i="496"/>
  <c r="U43" i="497"/>
  <c r="M160" i="9"/>
  <c r="G143" i="497"/>
  <c r="R218" i="499"/>
  <c r="U143" i="497"/>
  <c r="BG246" i="8"/>
  <c r="N163" i="501"/>
  <c r="J243" i="501"/>
  <c r="S160" i="501"/>
  <c r="U160" i="501"/>
  <c r="K238" i="498"/>
  <c r="T238" i="498"/>
  <c r="K18" i="496"/>
  <c r="N18" i="496"/>
  <c r="M151" i="501"/>
  <c r="T130" i="9"/>
  <c r="Q130" i="9"/>
  <c r="I164" i="499"/>
  <c r="H218" i="499"/>
  <c r="M160" i="497"/>
  <c r="L245" i="496"/>
  <c r="H245" i="496"/>
  <c r="T216" i="500"/>
  <c r="S43" i="497"/>
  <c r="J143" i="497"/>
  <c r="N218" i="499"/>
  <c r="T143" i="497"/>
  <c r="BJ246" i="8"/>
  <c r="L243" i="501"/>
  <c r="N243" i="501"/>
  <c r="K160" i="501"/>
  <c r="I160" i="501"/>
  <c r="R238" i="498"/>
  <c r="I238" i="498"/>
  <c r="M18" i="496"/>
  <c r="P18" i="496"/>
  <c r="J151" i="501"/>
  <c r="H130" i="9"/>
  <c r="U130" i="9"/>
  <c r="R164" i="499"/>
  <c r="O218" i="499"/>
  <c r="S150" i="500"/>
  <c r="J160" i="497"/>
  <c r="R245" i="496"/>
  <c r="I245" i="496"/>
  <c r="N19" i="9"/>
  <c r="R43" i="497"/>
  <c r="T143" i="500"/>
  <c r="I218" i="499"/>
  <c r="M243" i="501"/>
  <c r="S243" i="501"/>
  <c r="L160" i="501"/>
  <c r="H160" i="501"/>
  <c r="L238" i="498"/>
  <c r="S18" i="496"/>
  <c r="J18" i="496"/>
  <c r="L130" i="9"/>
  <c r="O130" i="9"/>
  <c r="U164" i="499"/>
  <c r="P160" i="497"/>
  <c r="M245" i="496"/>
  <c r="P245" i="496"/>
  <c r="T43" i="497"/>
  <c r="H143" i="500"/>
  <c r="K143" i="497"/>
  <c r="L143" i="497"/>
  <c r="M218" i="499"/>
  <c r="I243" i="501"/>
  <c r="O160" i="501"/>
  <c r="O238" i="498"/>
  <c r="R130" i="9"/>
  <c r="L160" i="497"/>
  <c r="M143" i="500"/>
  <c r="G218" i="499"/>
  <c r="S163" i="501"/>
  <c r="I70" i="499"/>
  <c r="J216" i="500"/>
  <c r="H19" i="9"/>
  <c r="M70" i="499"/>
  <c r="G134" i="496"/>
  <c r="BF246" i="8"/>
  <c r="T145" i="499"/>
  <c r="P167" i="496"/>
  <c r="P243" i="498"/>
  <c r="T160" i="9"/>
  <c r="L158" i="497"/>
  <c r="N145" i="499"/>
  <c r="Q158" i="497"/>
  <c r="S159" i="9"/>
  <c r="N156" i="9"/>
  <c r="J166" i="9"/>
  <c r="L159" i="9"/>
  <c r="O156" i="9"/>
  <c r="N160" i="9"/>
  <c r="P72" i="496"/>
  <c r="H162" i="501"/>
  <c r="G129" i="497"/>
  <c r="M129" i="497"/>
  <c r="L151" i="9"/>
  <c r="S70" i="497"/>
  <c r="BJ169" i="8"/>
  <c r="O71" i="496"/>
  <c r="S71" i="496"/>
  <c r="I72" i="496"/>
  <c r="U162" i="501"/>
  <c r="S129" i="497"/>
  <c r="U129" i="497"/>
  <c r="R151" i="9"/>
  <c r="L70" i="497"/>
  <c r="J72" i="496"/>
  <c r="N129" i="497"/>
  <c r="O129" i="497"/>
  <c r="Q151" i="9"/>
  <c r="H70" i="497"/>
  <c r="T19" i="499"/>
  <c r="Q129" i="497"/>
  <c r="T129" i="497"/>
  <c r="M151" i="9"/>
  <c r="T70" i="497"/>
  <c r="R70" i="497"/>
  <c r="BI140" i="8"/>
  <c r="I19" i="499"/>
  <c r="R129" i="497"/>
  <c r="I129" i="497"/>
  <c r="N70" i="497"/>
  <c r="O70" i="497"/>
  <c r="R19" i="499"/>
  <c r="K129" i="497"/>
  <c r="N218" i="9"/>
  <c r="I70" i="497"/>
  <c r="Q70" i="497"/>
  <c r="P129" i="497"/>
  <c r="P70" i="497"/>
  <c r="K145" i="499"/>
  <c r="N159" i="9"/>
  <c r="T20" i="501"/>
  <c r="L70" i="499"/>
  <c r="U70" i="499"/>
  <c r="N158" i="497"/>
  <c r="L166" i="9"/>
  <c r="M166" i="9"/>
  <c r="R145" i="499"/>
  <c r="L145" i="499"/>
  <c r="P216" i="497"/>
  <c r="K216" i="500"/>
  <c r="Q216" i="500"/>
  <c r="J159" i="9"/>
  <c r="P159" i="9"/>
  <c r="I217" i="499"/>
  <c r="O134" i="496"/>
  <c r="O245" i="500"/>
  <c r="T245" i="500"/>
  <c r="J145" i="497"/>
  <c r="O145" i="497"/>
  <c r="I156" i="9"/>
  <c r="U156" i="9"/>
  <c r="S19" i="9"/>
  <c r="P19" i="9"/>
  <c r="M243" i="498"/>
  <c r="H158" i="500"/>
  <c r="R158" i="500"/>
  <c r="O165" i="9"/>
  <c r="P143" i="498"/>
  <c r="K143" i="498"/>
  <c r="Q160" i="9"/>
  <c r="BG169" i="8"/>
  <c r="K70" i="499"/>
  <c r="H158" i="497"/>
  <c r="O243" i="498"/>
  <c r="G21" i="497"/>
  <c r="H21" i="497"/>
  <c r="Q20" i="501"/>
  <c r="O70" i="499"/>
  <c r="P70" i="499"/>
  <c r="S238" i="497"/>
  <c r="S158" i="497"/>
  <c r="I166" i="9"/>
  <c r="K166" i="9"/>
  <c r="I145" i="499"/>
  <c r="J145" i="499"/>
  <c r="H216" i="500"/>
  <c r="R159" i="9"/>
  <c r="G159" i="9"/>
  <c r="U217" i="499"/>
  <c r="L134" i="496"/>
  <c r="J134" i="496"/>
  <c r="R245" i="500"/>
  <c r="K245" i="500"/>
  <c r="G145" i="497"/>
  <c r="Q145" i="497"/>
  <c r="M156" i="9"/>
  <c r="R19" i="9"/>
  <c r="L243" i="498"/>
  <c r="N158" i="500"/>
  <c r="H165" i="9"/>
  <c r="M165" i="9"/>
  <c r="I143" i="498"/>
  <c r="J160" i="9"/>
  <c r="S70" i="499"/>
  <c r="T166" i="9"/>
  <c r="O145" i="499"/>
  <c r="N216" i="500"/>
  <c r="P216" i="500"/>
  <c r="K159" i="9"/>
  <c r="U19" i="9"/>
  <c r="R160" i="9"/>
  <c r="O160" i="9"/>
  <c r="R143" i="498"/>
  <c r="P163" i="501"/>
  <c r="L163" i="501"/>
  <c r="L21" i="497"/>
  <c r="P20" i="501"/>
  <c r="H70" i="499"/>
  <c r="G70" i="499"/>
  <c r="T158" i="497"/>
  <c r="H166" i="9"/>
  <c r="R166" i="9"/>
  <c r="U145" i="499"/>
  <c r="P145" i="499"/>
  <c r="R216" i="500"/>
  <c r="O159" i="9"/>
  <c r="M159" i="9"/>
  <c r="S217" i="499"/>
  <c r="I159" i="499"/>
  <c r="N134" i="496"/>
  <c r="I134" i="496"/>
  <c r="S245" i="500"/>
  <c r="Q245" i="500"/>
  <c r="P145" i="497"/>
  <c r="U145" i="497"/>
  <c r="Q156" i="9"/>
  <c r="M19" i="9"/>
  <c r="P158" i="500"/>
  <c r="J165" i="9"/>
  <c r="R165" i="9"/>
  <c r="G163" i="501"/>
  <c r="R163" i="501"/>
  <c r="J156" i="9"/>
  <c r="P156" i="9"/>
  <c r="M21" i="497"/>
  <c r="O21" i="497"/>
  <c r="O163" i="501"/>
  <c r="H163" i="501"/>
  <c r="Q163" i="501"/>
  <c r="I163" i="501"/>
  <c r="J163" i="501"/>
  <c r="K21" i="497"/>
  <c r="S21" i="497"/>
  <c r="G272" i="501"/>
  <c r="O272" i="501"/>
  <c r="Q40" i="497"/>
  <c r="T70" i="499"/>
  <c r="N70" i="499"/>
  <c r="J158" i="497"/>
  <c r="O166" i="9"/>
  <c r="N166" i="9"/>
  <c r="S145" i="499"/>
  <c r="R216" i="497"/>
  <c r="O216" i="500"/>
  <c r="Q159" i="9"/>
  <c r="T159" i="9"/>
  <c r="G217" i="499"/>
  <c r="M134" i="496"/>
  <c r="S134" i="496"/>
  <c r="I245" i="500"/>
  <c r="N245" i="500"/>
  <c r="S145" i="497"/>
  <c r="G156" i="9"/>
  <c r="Q19" i="9"/>
  <c r="T19" i="9"/>
  <c r="K243" i="498"/>
  <c r="T158" i="500"/>
  <c r="K158" i="500"/>
  <c r="P165" i="9"/>
  <c r="L165" i="9"/>
  <c r="S160" i="9"/>
  <c r="G160" i="9"/>
  <c r="U134" i="496"/>
  <c r="G19" i="9"/>
  <c r="J143" i="498"/>
  <c r="T272" i="501"/>
  <c r="R272" i="501"/>
  <c r="P40" i="497"/>
  <c r="J21" i="497"/>
  <c r="J272" i="501"/>
  <c r="U272" i="501"/>
  <c r="R40" i="497"/>
  <c r="M163" i="501"/>
  <c r="K163" i="501"/>
  <c r="R21" i="497"/>
  <c r="N21" i="497"/>
  <c r="S272" i="501"/>
  <c r="N272" i="501"/>
  <c r="Q70" i="499"/>
  <c r="R70" i="499"/>
  <c r="G158" i="497"/>
  <c r="S166" i="9"/>
  <c r="Q166" i="9"/>
  <c r="S235" i="498"/>
  <c r="Q145" i="499"/>
  <c r="H145" i="499"/>
  <c r="T216" i="497"/>
  <c r="I216" i="500"/>
  <c r="I159" i="9"/>
  <c r="P217" i="499"/>
  <c r="H217" i="499"/>
  <c r="K134" i="496"/>
  <c r="T134" i="496"/>
  <c r="Q167" i="496"/>
  <c r="J245" i="500"/>
  <c r="H145" i="497"/>
  <c r="R145" i="497"/>
  <c r="T156" i="9"/>
  <c r="O19" i="9"/>
  <c r="K19" i="9"/>
  <c r="T243" i="498"/>
  <c r="Q158" i="500"/>
  <c r="O158" i="500"/>
  <c r="I165" i="9"/>
  <c r="T165" i="9"/>
  <c r="U143" i="498"/>
  <c r="N143" i="498"/>
  <c r="I160" i="9"/>
  <c r="O143" i="498"/>
  <c r="U160" i="9"/>
  <c r="BK169" i="8"/>
  <c r="T163" i="501"/>
  <c r="I272" i="501"/>
  <c r="P272" i="501"/>
  <c r="Q272" i="501"/>
  <c r="U158" i="497"/>
  <c r="U166" i="9"/>
  <c r="M145" i="499"/>
  <c r="H159" i="9"/>
  <c r="R217" i="499"/>
  <c r="T145" i="497"/>
  <c r="L156" i="9"/>
  <c r="J19" i="9"/>
  <c r="I19" i="9"/>
  <c r="U158" i="500"/>
  <c r="J158" i="500"/>
  <c r="G165" i="9"/>
  <c r="H143" i="498"/>
  <c r="L143" i="498"/>
  <c r="G143" i="498"/>
  <c r="BL169" i="8"/>
  <c r="BI246" i="8"/>
  <c r="BJ140" i="8"/>
  <c r="BD169" i="8"/>
  <c r="E229" i="496"/>
  <c r="F229" i="496" a="1"/>
  <c r="F229" i="496" s="1"/>
  <c r="E159" i="497"/>
  <c r="F159" i="497" a="1"/>
  <c r="F159" i="497" s="1"/>
  <c r="D169" i="497"/>
  <c r="E169" i="497" s="1"/>
  <c r="F228" i="498" a="1"/>
  <c r="F228" i="498" s="1"/>
  <c r="E228" i="498"/>
  <c r="F71" i="498" a="1"/>
  <c r="F71" i="498" s="1"/>
  <c r="E71" i="498"/>
  <c r="E138" i="497"/>
  <c r="F138" i="497" a="1"/>
  <c r="F138" i="497" s="1"/>
  <c r="E261" i="501"/>
  <c r="F261" i="501" a="1"/>
  <c r="F261" i="501" s="1"/>
  <c r="F134" i="497" a="1"/>
  <c r="F134" i="497" s="1"/>
  <c r="E134" i="497"/>
  <c r="F244" i="497" a="1"/>
  <c r="F244" i="497" s="1"/>
  <c r="D246" i="497"/>
  <c r="F43" i="501" a="1"/>
  <c r="F43" i="501" s="1"/>
  <c r="E43" i="501"/>
  <c r="E72" i="497"/>
  <c r="F72" i="497" a="1"/>
  <c r="F72" i="497" s="1"/>
  <c r="E235" i="496"/>
  <c r="F235" i="496" a="1"/>
  <c r="F235" i="496" s="1"/>
  <c r="F235" i="497" a="1"/>
  <c r="F235" i="497" s="1"/>
  <c r="E134" i="498"/>
  <c r="F134" i="498" a="1"/>
  <c r="F134" i="498" s="1"/>
  <c r="E21" i="498"/>
  <c r="F21" i="498" a="1"/>
  <c r="F21" i="498" s="1"/>
  <c r="F70" i="496" a="1"/>
  <c r="F70" i="496" s="1"/>
  <c r="E70" i="496"/>
  <c r="E162" i="496"/>
  <c r="F162" i="496" a="1"/>
  <c r="F162" i="496" s="1"/>
  <c r="D169" i="496"/>
  <c r="U130" i="497"/>
  <c r="R130" i="497"/>
  <c r="I243" i="497"/>
  <c r="K243" i="497"/>
  <c r="R150" i="497"/>
  <c r="O150" i="497"/>
  <c r="O134" i="500"/>
  <c r="T134" i="500"/>
  <c r="P129" i="9"/>
  <c r="U70" i="498"/>
  <c r="N159" i="500"/>
  <c r="G159" i="500"/>
  <c r="R162" i="500"/>
  <c r="K162" i="500"/>
  <c r="N272" i="496"/>
  <c r="I163" i="496"/>
  <c r="T163" i="496"/>
  <c r="J163" i="496"/>
  <c r="G163" i="496"/>
  <c r="K163" i="496"/>
  <c r="N163" i="496"/>
  <c r="L163" i="496"/>
  <c r="S163" i="496"/>
  <c r="H163" i="496"/>
  <c r="P163" i="496"/>
  <c r="U163" i="496"/>
  <c r="M163" i="496"/>
  <c r="Q163" i="496"/>
  <c r="R163" i="496"/>
  <c r="O163" i="496"/>
  <c r="T163" i="497"/>
  <c r="N163" i="497"/>
  <c r="I163" i="497"/>
  <c r="L163" i="497"/>
  <c r="H163" i="497"/>
  <c r="P163" i="497"/>
  <c r="K163" i="497"/>
  <c r="G163" i="497"/>
  <c r="S163" i="497"/>
  <c r="U163" i="497"/>
  <c r="BD246" i="8"/>
  <c r="T70" i="501"/>
  <c r="U70" i="501"/>
  <c r="Q70" i="501"/>
  <c r="P70" i="501"/>
  <c r="R238" i="500"/>
  <c r="G238" i="500"/>
  <c r="U238" i="500"/>
  <c r="Q238" i="500"/>
  <c r="T238" i="500"/>
  <c r="I238" i="500"/>
  <c r="L238" i="500"/>
  <c r="K238" i="500"/>
  <c r="M238" i="500"/>
  <c r="P238" i="500"/>
  <c r="N238" i="500"/>
  <c r="O238" i="500"/>
  <c r="H238" i="500"/>
  <c r="J238" i="500"/>
  <c r="S238" i="500"/>
  <c r="T129" i="500"/>
  <c r="S129" i="500"/>
  <c r="Q129" i="500"/>
  <c r="J129" i="500"/>
  <c r="G129" i="500"/>
  <c r="I129" i="500"/>
  <c r="M129" i="500"/>
  <c r="L129" i="500"/>
  <c r="N129" i="500"/>
  <c r="O129" i="500"/>
  <c r="K129" i="500"/>
  <c r="R129" i="500"/>
  <c r="U129" i="500"/>
  <c r="P129" i="500"/>
  <c r="H129" i="500"/>
  <c r="S228" i="497"/>
  <c r="Q228" i="497"/>
  <c r="U228" i="497"/>
  <c r="Q159" i="499"/>
  <c r="T159" i="499"/>
  <c r="K159" i="499"/>
  <c r="G159" i="499"/>
  <c r="J159" i="499"/>
  <c r="S159" i="499"/>
  <c r="P159" i="499"/>
  <c r="H159" i="499"/>
  <c r="R159" i="499"/>
  <c r="N159" i="499"/>
  <c r="O159" i="499"/>
  <c r="L159" i="499"/>
  <c r="U159" i="499"/>
  <c r="M159" i="498"/>
  <c r="U159" i="498"/>
  <c r="N159" i="498"/>
  <c r="T159" i="498"/>
  <c r="L159" i="498"/>
  <c r="K159" i="498"/>
  <c r="G159" i="498"/>
  <c r="J159" i="498"/>
  <c r="O159" i="498"/>
  <c r="H159" i="498"/>
  <c r="R159" i="498"/>
  <c r="I159" i="498"/>
  <c r="Q159" i="498"/>
  <c r="S159" i="498"/>
  <c r="P159" i="498"/>
  <c r="Q245" i="496"/>
  <c r="J245" i="496"/>
  <c r="S245" i="496"/>
  <c r="R151" i="501"/>
  <c r="K151" i="501"/>
  <c r="G151" i="501"/>
  <c r="Q151" i="501"/>
  <c r="L151" i="501"/>
  <c r="H151" i="501"/>
  <c r="N151" i="501"/>
  <c r="O151" i="501"/>
  <c r="I151" i="501"/>
  <c r="G157" i="9"/>
  <c r="H157" i="9"/>
  <c r="L157" i="9"/>
  <c r="J157" i="9"/>
  <c r="P157" i="9"/>
  <c r="M157" i="9"/>
  <c r="I157" i="9"/>
  <c r="O157" i="9"/>
  <c r="T157" i="9"/>
  <c r="N157" i="9"/>
  <c r="K157" i="9"/>
  <c r="S157" i="9"/>
  <c r="S218" i="498"/>
  <c r="Q218" i="498"/>
  <c r="T218" i="498"/>
  <c r="U218" i="498"/>
  <c r="P218" i="498"/>
  <c r="R218" i="498"/>
  <c r="J138" i="496"/>
  <c r="G138" i="496"/>
  <c r="Q138" i="496"/>
  <c r="N138" i="496"/>
  <c r="K138" i="496"/>
  <c r="I138" i="496"/>
  <c r="L138" i="496"/>
  <c r="H138" i="496"/>
  <c r="U138" i="496"/>
  <c r="R138" i="496"/>
  <c r="O138" i="496"/>
  <c r="S138" i="496"/>
  <c r="O160" i="499"/>
  <c r="R160" i="499"/>
  <c r="N160" i="499"/>
  <c r="U160" i="499"/>
  <c r="I160" i="499"/>
  <c r="Q160" i="499"/>
  <c r="T160" i="499"/>
  <c r="J160" i="499"/>
  <c r="L160" i="499"/>
  <c r="G160" i="499"/>
  <c r="M160" i="499"/>
  <c r="S160" i="499"/>
  <c r="H160" i="499"/>
  <c r="P160" i="499"/>
  <c r="K160" i="499"/>
  <c r="T40" i="501"/>
  <c r="O40" i="501"/>
  <c r="R40" i="501"/>
  <c r="I40" i="501"/>
  <c r="K40" i="501"/>
  <c r="M40" i="501"/>
  <c r="Q40" i="501"/>
  <c r="P40" i="501"/>
  <c r="H40" i="501"/>
  <c r="U40" i="501"/>
  <c r="S40" i="501"/>
  <c r="L40" i="501"/>
  <c r="N40" i="501"/>
  <c r="J40" i="501"/>
  <c r="G40" i="501"/>
  <c r="L216" i="500"/>
  <c r="G216" i="500"/>
  <c r="S216" i="500"/>
  <c r="U216" i="500"/>
  <c r="H160" i="9"/>
  <c r="P160" i="9"/>
  <c r="L160" i="9"/>
  <c r="J162" i="499"/>
  <c r="O162" i="499"/>
  <c r="I162" i="499"/>
  <c r="U162" i="499"/>
  <c r="P162" i="499"/>
  <c r="R162" i="499"/>
  <c r="L162" i="499"/>
  <c r="H162" i="499"/>
  <c r="M162" i="499"/>
  <c r="K162" i="499"/>
  <c r="G162" i="499"/>
  <c r="T162" i="499"/>
  <c r="S162" i="499"/>
  <c r="Q162" i="499"/>
  <c r="N162" i="499"/>
  <c r="O272" i="496"/>
  <c r="J272" i="496"/>
  <c r="J228" i="499"/>
  <c r="P228" i="499"/>
  <c r="M228" i="499"/>
  <c r="S228" i="499"/>
  <c r="I228" i="499"/>
  <c r="K228" i="499"/>
  <c r="N228" i="499"/>
  <c r="Q228" i="499"/>
  <c r="G228" i="499"/>
  <c r="T228" i="499"/>
  <c r="L228" i="499"/>
  <c r="O228" i="499"/>
  <c r="T130" i="497"/>
  <c r="S130" i="497"/>
  <c r="S243" i="497"/>
  <c r="G243" i="497"/>
  <c r="S150" i="497"/>
  <c r="K150" i="497"/>
  <c r="P134" i="500"/>
  <c r="N134" i="500"/>
  <c r="T159" i="500"/>
  <c r="O159" i="500"/>
  <c r="H162" i="500"/>
  <c r="S162" i="500"/>
  <c r="I272" i="496"/>
  <c r="T272" i="496"/>
  <c r="H156" i="9"/>
  <c r="K156" i="9"/>
  <c r="S156" i="9"/>
  <c r="M162" i="501"/>
  <c r="T162" i="501"/>
  <c r="S162" i="501"/>
  <c r="N162" i="501"/>
  <c r="G162" i="501"/>
  <c r="P162" i="501"/>
  <c r="Q162" i="501"/>
  <c r="L162" i="501"/>
  <c r="O162" i="501"/>
  <c r="R162" i="501"/>
  <c r="J162" i="501"/>
  <c r="I162" i="501"/>
  <c r="G160" i="497"/>
  <c r="S160" i="497"/>
  <c r="R160" i="497"/>
  <c r="S143" i="497"/>
  <c r="O143" i="497"/>
  <c r="M143" i="497"/>
  <c r="K20" i="498"/>
  <c r="S20" i="498"/>
  <c r="N20" i="498"/>
  <c r="Q20" i="498"/>
  <c r="U20" i="498"/>
  <c r="G20" i="498"/>
  <c r="P20" i="498"/>
  <c r="O20" i="498"/>
  <c r="R20" i="498"/>
  <c r="J20" i="498"/>
  <c r="I20" i="498"/>
  <c r="M20" i="498"/>
  <c r="T20" i="498"/>
  <c r="L20" i="498"/>
  <c r="H20" i="498"/>
  <c r="M164" i="498"/>
  <c r="I164" i="498"/>
  <c r="L164" i="498"/>
  <c r="J164" i="498"/>
  <c r="K164" i="498"/>
  <c r="R164" i="498"/>
  <c r="N164" i="498"/>
  <c r="U164" i="498"/>
  <c r="O164" i="498"/>
  <c r="H164" i="498"/>
  <c r="T164" i="498"/>
  <c r="S164" i="498"/>
  <c r="P164" i="498"/>
  <c r="G164" i="498"/>
  <c r="Q164" i="498"/>
  <c r="Q218" i="501"/>
  <c r="G218" i="501"/>
  <c r="Q72" i="496"/>
  <c r="M72" i="496"/>
  <c r="G72" i="496"/>
  <c r="T72" i="496"/>
  <c r="L72" i="496"/>
  <c r="R72" i="496"/>
  <c r="N72" i="496"/>
  <c r="K72" i="496"/>
  <c r="U72" i="496"/>
  <c r="S72" i="496"/>
  <c r="O72" i="496"/>
  <c r="S151" i="9"/>
  <c r="P151" i="9"/>
  <c r="U151" i="9"/>
  <c r="O151" i="9"/>
  <c r="J151" i="9"/>
  <c r="T151" i="9"/>
  <c r="H151" i="9"/>
  <c r="I151" i="9"/>
  <c r="G151" i="9"/>
  <c r="N151" i="9"/>
  <c r="U242" i="496"/>
  <c r="O242" i="496"/>
  <c r="K242" i="496"/>
  <c r="P242" i="496"/>
  <c r="H242" i="496"/>
  <c r="S242" i="496"/>
  <c r="I242" i="496"/>
  <c r="T242" i="496"/>
  <c r="N242" i="496"/>
  <c r="L242" i="496"/>
  <c r="R242" i="496"/>
  <c r="Q242" i="496"/>
  <c r="J242" i="496"/>
  <c r="J219" i="500"/>
  <c r="I219" i="500"/>
  <c r="N219" i="500"/>
  <c r="Q219" i="500"/>
  <c r="M243" i="496"/>
  <c r="J243" i="496"/>
  <c r="N243" i="496"/>
  <c r="T243" i="496"/>
  <c r="S243" i="496"/>
  <c r="R243" i="496"/>
  <c r="G243" i="496"/>
  <c r="L243" i="496"/>
  <c r="I243" i="496"/>
  <c r="K243" i="496"/>
  <c r="H243" i="496"/>
  <c r="O243" i="496"/>
  <c r="P243" i="496"/>
  <c r="Q243" i="496"/>
  <c r="U243" i="496"/>
  <c r="S229" i="497"/>
  <c r="P229" i="497"/>
  <c r="U229" i="497"/>
  <c r="T229" i="497"/>
  <c r="Q229" i="497"/>
  <c r="R229" i="497"/>
  <c r="Q164" i="9"/>
  <c r="P164" i="9"/>
  <c r="N164" i="9"/>
  <c r="T164" i="9"/>
  <c r="R164" i="9"/>
  <c r="L164" i="9"/>
  <c r="O164" i="9"/>
  <c r="H164" i="9"/>
  <c r="S164" i="9"/>
  <c r="I164" i="9"/>
  <c r="M164" i="9"/>
  <c r="G164" i="9"/>
  <c r="J164" i="9"/>
  <c r="K164" i="9"/>
  <c r="U164" i="9"/>
  <c r="L245" i="500"/>
  <c r="H245" i="500"/>
  <c r="S70" i="498"/>
  <c r="T70" i="498"/>
  <c r="G70" i="498"/>
  <c r="K70" i="498"/>
  <c r="R73" i="9"/>
  <c r="G73" i="9"/>
  <c r="S73" i="9"/>
  <c r="J73" i="9"/>
  <c r="U73" i="9"/>
  <c r="H73" i="9"/>
  <c r="I73" i="9"/>
  <c r="P73" i="9"/>
  <c r="O73" i="9"/>
  <c r="N73" i="9"/>
  <c r="K73" i="9"/>
  <c r="M73" i="9"/>
  <c r="Q73" i="9"/>
  <c r="L73" i="9"/>
  <c r="T73" i="9"/>
  <c r="S261" i="496"/>
  <c r="M261" i="496"/>
  <c r="U261" i="496"/>
  <c r="Q261" i="496"/>
  <c r="N261" i="496"/>
  <c r="T261" i="496"/>
  <c r="G261" i="496"/>
  <c r="J261" i="496"/>
  <c r="H261" i="496"/>
  <c r="P261" i="496"/>
  <c r="I261" i="496"/>
  <c r="K261" i="496"/>
  <c r="R261" i="496"/>
  <c r="O261" i="496"/>
  <c r="L261" i="496"/>
  <c r="J18" i="498"/>
  <c r="H18" i="498"/>
  <c r="U18" i="498"/>
  <c r="N18" i="498"/>
  <c r="K18" i="498"/>
  <c r="M18" i="498"/>
  <c r="R18" i="498"/>
  <c r="L18" i="498"/>
  <c r="I18" i="498"/>
  <c r="P18" i="498"/>
  <c r="T18" i="498"/>
  <c r="S18" i="498"/>
  <c r="Q18" i="498"/>
  <c r="Q242" i="501"/>
  <c r="O242" i="501"/>
  <c r="H242" i="501"/>
  <c r="P242" i="501"/>
  <c r="R242" i="501"/>
  <c r="S242" i="501"/>
  <c r="J242" i="501"/>
  <c r="N242" i="501"/>
  <c r="G242" i="501"/>
  <c r="L242" i="501"/>
  <c r="T242" i="501"/>
  <c r="M242" i="501"/>
  <c r="K242" i="501"/>
  <c r="U242" i="501"/>
  <c r="I242" i="501"/>
  <c r="P243" i="497"/>
  <c r="N150" i="497"/>
  <c r="I150" i="497"/>
  <c r="Q134" i="500"/>
  <c r="U134" i="500"/>
  <c r="R70" i="498"/>
  <c r="P159" i="500"/>
  <c r="H159" i="500"/>
  <c r="O162" i="500"/>
  <c r="N162" i="500"/>
  <c r="G244" i="501"/>
  <c r="N244" i="501"/>
  <c r="O244" i="501"/>
  <c r="L244" i="501"/>
  <c r="R244" i="501"/>
  <c r="S244" i="501"/>
  <c r="J244" i="501"/>
  <c r="T244" i="501"/>
  <c r="U244" i="501"/>
  <c r="H244" i="501"/>
  <c r="I244" i="501"/>
  <c r="P244" i="501"/>
  <c r="M244" i="501"/>
  <c r="Q244" i="501"/>
  <c r="K244" i="501"/>
  <c r="O235" i="498"/>
  <c r="K235" i="498"/>
  <c r="M235" i="498"/>
  <c r="H235" i="498"/>
  <c r="U235" i="498"/>
  <c r="L235" i="498"/>
  <c r="J235" i="498"/>
  <c r="T235" i="498"/>
  <c r="Q235" i="498"/>
  <c r="I235" i="498"/>
  <c r="R235" i="498"/>
  <c r="N235" i="498"/>
  <c r="P235" i="498"/>
  <c r="BI169" i="8"/>
  <c r="M167" i="500"/>
  <c r="J167" i="500"/>
  <c r="K167" i="500"/>
  <c r="O167" i="500"/>
  <c r="N167" i="500"/>
  <c r="G167" i="500"/>
  <c r="U167" i="500"/>
  <c r="S167" i="500"/>
  <c r="I167" i="500"/>
  <c r="T167" i="500"/>
  <c r="H167" i="500"/>
  <c r="P167" i="500"/>
  <c r="Q167" i="500"/>
  <c r="L167" i="500"/>
  <c r="R167" i="500"/>
  <c r="G244" i="498"/>
  <c r="H244" i="498"/>
  <c r="R244" i="498"/>
  <c r="M244" i="498"/>
  <c r="K244" i="498"/>
  <c r="S244" i="498"/>
  <c r="L244" i="498"/>
  <c r="U244" i="498"/>
  <c r="Q244" i="498"/>
  <c r="P244" i="498"/>
  <c r="O244" i="498"/>
  <c r="N244" i="498"/>
  <c r="I244" i="498"/>
  <c r="J244" i="498"/>
  <c r="T244" i="498"/>
  <c r="Q21" i="500"/>
  <c r="H21" i="500"/>
  <c r="J21" i="500"/>
  <c r="U21" i="500"/>
  <c r="O21" i="500"/>
  <c r="G21" i="500"/>
  <c r="R21" i="500"/>
  <c r="N21" i="500"/>
  <c r="K21" i="500"/>
  <c r="L21" i="500"/>
  <c r="I21" i="500"/>
  <c r="T21" i="500"/>
  <c r="S129" i="496"/>
  <c r="P129" i="496"/>
  <c r="I129" i="496"/>
  <c r="H129" i="496"/>
  <c r="O129" i="496"/>
  <c r="N129" i="496"/>
  <c r="R129" i="496"/>
  <c r="K129" i="496"/>
  <c r="J129" i="496"/>
  <c r="T129" i="496"/>
  <c r="U129" i="496"/>
  <c r="Q129" i="496"/>
  <c r="G129" i="496"/>
  <c r="L129" i="496"/>
  <c r="M129" i="496"/>
  <c r="Q261" i="500"/>
  <c r="N261" i="500"/>
  <c r="S261" i="500"/>
  <c r="R261" i="500"/>
  <c r="M261" i="500"/>
  <c r="U261" i="500"/>
  <c r="O261" i="500"/>
  <c r="L261" i="500"/>
  <c r="J261" i="500"/>
  <c r="K261" i="500"/>
  <c r="H261" i="500"/>
  <c r="I261" i="500"/>
  <c r="P261" i="500"/>
  <c r="G261" i="500"/>
  <c r="T261" i="500"/>
  <c r="Q216" i="498"/>
  <c r="H216" i="498"/>
  <c r="L216" i="498"/>
  <c r="G216" i="498"/>
  <c r="S216" i="498"/>
  <c r="O216" i="498"/>
  <c r="M216" i="498"/>
  <c r="T216" i="498"/>
  <c r="N216" i="498"/>
  <c r="J216" i="498"/>
  <c r="I216" i="498"/>
  <c r="K216" i="498"/>
  <c r="U216" i="498"/>
  <c r="P216" i="498"/>
  <c r="R216" i="498"/>
  <c r="N143" i="501"/>
  <c r="S143" i="501"/>
  <c r="H143" i="501"/>
  <c r="R143" i="501"/>
  <c r="I143" i="501"/>
  <c r="U143" i="501"/>
  <c r="O143" i="501"/>
  <c r="K143" i="501"/>
  <c r="J143" i="501"/>
  <c r="G143" i="501"/>
  <c r="M143" i="501"/>
  <c r="L143" i="501"/>
  <c r="Q143" i="501"/>
  <c r="P143" i="501"/>
  <c r="T143" i="501"/>
  <c r="K19" i="499"/>
  <c r="J19" i="499"/>
  <c r="L19" i="499"/>
  <c r="Q19" i="499"/>
  <c r="M19" i="499"/>
  <c r="G19" i="499"/>
  <c r="S19" i="499"/>
  <c r="N19" i="499"/>
  <c r="P19" i="499"/>
  <c r="O19" i="499"/>
  <c r="N43" i="500"/>
  <c r="H43" i="500"/>
  <c r="U43" i="500"/>
  <c r="L43" i="500"/>
  <c r="P43" i="500"/>
  <c r="J43" i="500"/>
  <c r="T43" i="500"/>
  <c r="M43" i="500"/>
  <c r="S43" i="500"/>
  <c r="K43" i="500"/>
  <c r="Q43" i="500"/>
  <c r="G43" i="500"/>
  <c r="I43" i="500"/>
  <c r="R43" i="500"/>
  <c r="O43" i="500"/>
  <c r="K218" i="9"/>
  <c r="Q218" i="9"/>
  <c r="I218" i="9"/>
  <c r="G218" i="9"/>
  <c r="O218" i="9"/>
  <c r="S218" i="9"/>
  <c r="H218" i="9"/>
  <c r="T218" i="9"/>
  <c r="U218" i="9"/>
  <c r="J218" i="9"/>
  <c r="L218" i="9"/>
  <c r="R218" i="9"/>
  <c r="L242" i="497"/>
  <c r="T242" i="497"/>
  <c r="J242" i="497"/>
  <c r="N242" i="497"/>
  <c r="M242" i="497"/>
  <c r="Q242" i="497"/>
  <c r="G242" i="497"/>
  <c r="S242" i="497"/>
  <c r="I242" i="497"/>
  <c r="K242" i="497"/>
  <c r="H242" i="497"/>
  <c r="U242" i="497"/>
  <c r="P242" i="497"/>
  <c r="O242" i="497"/>
  <c r="R242" i="497"/>
  <c r="Q130" i="498"/>
  <c r="L130" i="498"/>
  <c r="U72" i="501"/>
  <c r="Q72" i="501"/>
  <c r="R72" i="501"/>
  <c r="S72" i="501"/>
  <c r="T72" i="501"/>
  <c r="P72" i="501"/>
  <c r="M261" i="497"/>
  <c r="N261" i="497"/>
  <c r="K261" i="497"/>
  <c r="I261" i="497"/>
  <c r="T261" i="497"/>
  <c r="U261" i="497"/>
  <c r="P261" i="497"/>
  <c r="Q261" i="497"/>
  <c r="O261" i="497"/>
  <c r="L261" i="497"/>
  <c r="R261" i="497"/>
  <c r="J261" i="497"/>
  <c r="H261" i="497"/>
  <c r="S261" i="497"/>
  <c r="G261" i="497"/>
  <c r="T162" i="9"/>
  <c r="J162" i="9"/>
  <c r="Q162" i="9"/>
  <c r="I162" i="9"/>
  <c r="U162" i="9"/>
  <c r="I71" i="499"/>
  <c r="M71" i="499"/>
  <c r="T71" i="499"/>
  <c r="O71" i="499"/>
  <c r="J71" i="499"/>
  <c r="J161" i="9"/>
  <c r="P161" i="9"/>
  <c r="N161" i="9"/>
  <c r="L161" i="9"/>
  <c r="T161" i="9"/>
  <c r="R161" i="9"/>
  <c r="H161" i="9"/>
  <c r="M161" i="9"/>
  <c r="I161" i="9"/>
  <c r="K161" i="9"/>
  <c r="O161" i="9"/>
  <c r="Q161" i="9"/>
  <c r="U161" i="9"/>
  <c r="S161" i="9"/>
  <c r="G161" i="9"/>
  <c r="U18" i="500"/>
  <c r="H18" i="500"/>
  <c r="G18" i="500"/>
  <c r="R18" i="500"/>
  <c r="I18" i="500"/>
  <c r="T18" i="500"/>
  <c r="S18" i="500"/>
  <c r="P18" i="500"/>
  <c r="J18" i="500"/>
  <c r="Q18" i="500"/>
  <c r="M18" i="500"/>
  <c r="O18" i="500"/>
  <c r="N18" i="500"/>
  <c r="L18" i="500"/>
  <c r="K18" i="500"/>
  <c r="L130" i="497"/>
  <c r="O130" i="497"/>
  <c r="K130" i="497"/>
  <c r="H130" i="497"/>
  <c r="H243" i="497"/>
  <c r="R243" i="497"/>
  <c r="M150" i="497"/>
  <c r="H150" i="497"/>
  <c r="K134" i="500"/>
  <c r="H70" i="498"/>
  <c r="Q159" i="500"/>
  <c r="L159" i="500"/>
  <c r="G162" i="500"/>
  <c r="U162" i="500"/>
  <c r="K272" i="496"/>
  <c r="N228" i="496"/>
  <c r="Q228" i="496"/>
  <c r="K228" i="496"/>
  <c r="J228" i="496"/>
  <c r="M228" i="496"/>
  <c r="O228" i="496"/>
  <c r="H228" i="496"/>
  <c r="L228" i="496"/>
  <c r="S228" i="496"/>
  <c r="P228" i="496"/>
  <c r="G228" i="496"/>
  <c r="R228" i="496"/>
  <c r="U228" i="496"/>
  <c r="I228" i="496"/>
  <c r="T228" i="496"/>
  <c r="P166" i="497"/>
  <c r="S166" i="497"/>
  <c r="O166" i="497"/>
  <c r="M166" i="497"/>
  <c r="R166" i="497"/>
  <c r="J166" i="497"/>
  <c r="L166" i="497"/>
  <c r="N166" i="497"/>
  <c r="I166" i="497"/>
  <c r="K166" i="497"/>
  <c r="T166" i="497"/>
  <c r="Q166" i="497"/>
  <c r="U166" i="497"/>
  <c r="H166" i="497"/>
  <c r="G166" i="497"/>
  <c r="O164" i="499"/>
  <c r="P164" i="499"/>
  <c r="M164" i="499"/>
  <c r="G164" i="499"/>
  <c r="J164" i="499"/>
  <c r="L164" i="499"/>
  <c r="S164" i="499"/>
  <c r="O150" i="500"/>
  <c r="P150" i="500"/>
  <c r="K150" i="500"/>
  <c r="G150" i="500"/>
  <c r="R150" i="500"/>
  <c r="I150" i="500"/>
  <c r="N150" i="500"/>
  <c r="J150" i="500"/>
  <c r="H150" i="500"/>
  <c r="U150" i="500"/>
  <c r="L150" i="500"/>
  <c r="M150" i="500"/>
  <c r="J311" i="9"/>
  <c r="S311" i="9"/>
  <c r="H311" i="9"/>
  <c r="L311" i="9"/>
  <c r="Q311" i="9"/>
  <c r="P311" i="9"/>
  <c r="K311" i="9"/>
  <c r="O311" i="9"/>
  <c r="T311" i="9"/>
  <c r="N311" i="9"/>
  <c r="M311" i="9"/>
  <c r="U311" i="9"/>
  <c r="O164" i="496"/>
  <c r="Q164" i="496"/>
  <c r="J164" i="496"/>
  <c r="P164" i="496"/>
  <c r="R164" i="496"/>
  <c r="L164" i="496"/>
  <c r="U164" i="496"/>
  <c r="H164" i="496"/>
  <c r="M164" i="496"/>
  <c r="I164" i="496"/>
  <c r="K164" i="496"/>
  <c r="T164" i="496"/>
  <c r="N164" i="496"/>
  <c r="S164" i="496"/>
  <c r="G164" i="496"/>
  <c r="T18" i="501"/>
  <c r="U18" i="501"/>
  <c r="Q18" i="501"/>
  <c r="U243" i="499"/>
  <c r="H243" i="499"/>
  <c r="J243" i="499"/>
  <c r="P243" i="499"/>
  <c r="L243" i="499"/>
  <c r="S243" i="499"/>
  <c r="U21" i="9"/>
  <c r="M21" i="9"/>
  <c r="L21" i="9"/>
  <c r="G21" i="9"/>
  <c r="S21" i="9"/>
  <c r="Q21" i="9"/>
  <c r="N21" i="9"/>
  <c r="J21" i="9"/>
  <c r="K21" i="9"/>
  <c r="H21" i="9"/>
  <c r="R21" i="9"/>
  <c r="O21" i="9"/>
  <c r="I21" i="9"/>
  <c r="N217" i="499"/>
  <c r="O217" i="499"/>
  <c r="M217" i="499"/>
  <c r="Q217" i="499"/>
  <c r="K217" i="499"/>
  <c r="T72" i="9"/>
  <c r="N72" i="9"/>
  <c r="O72" i="9"/>
  <c r="Q72" i="9"/>
  <c r="J72" i="9"/>
  <c r="K72" i="9"/>
  <c r="M72" i="9"/>
  <c r="P72" i="9"/>
  <c r="L72" i="9"/>
  <c r="R72" i="9"/>
  <c r="S72" i="9"/>
  <c r="I72" i="9"/>
  <c r="G72" i="9"/>
  <c r="U72" i="9"/>
  <c r="H72" i="9"/>
  <c r="R159" i="496"/>
  <c r="G159" i="496"/>
  <c r="U159" i="496"/>
  <c r="L159" i="496"/>
  <c r="K159" i="496"/>
  <c r="I159" i="496"/>
  <c r="M159" i="496"/>
  <c r="T159" i="496"/>
  <c r="O159" i="496"/>
  <c r="J159" i="496"/>
  <c r="N159" i="496"/>
  <c r="H159" i="496"/>
  <c r="P159" i="496"/>
  <c r="Q159" i="496"/>
  <c r="S159" i="496"/>
  <c r="T18" i="9"/>
  <c r="O18" i="9"/>
  <c r="M18" i="9"/>
  <c r="L43" i="9"/>
  <c r="J43" i="9"/>
  <c r="G43" i="9"/>
  <c r="P43" i="9"/>
  <c r="H43" i="9"/>
  <c r="O43" i="9"/>
  <c r="M43" i="9"/>
  <c r="U43" i="9"/>
  <c r="K43" i="9"/>
  <c r="N43" i="9"/>
  <c r="I43" i="9"/>
  <c r="S43" i="9"/>
  <c r="R43" i="9"/>
  <c r="Q43" i="9"/>
  <c r="T43" i="9"/>
  <c r="M150" i="499"/>
  <c r="H150" i="499"/>
  <c r="N150" i="499"/>
  <c r="K150" i="499"/>
  <c r="U150" i="499"/>
  <c r="G150" i="499"/>
  <c r="I150" i="499"/>
  <c r="P150" i="499"/>
  <c r="R150" i="499"/>
  <c r="Q150" i="499"/>
  <c r="O150" i="499"/>
  <c r="L150" i="499"/>
  <c r="J150" i="499"/>
  <c r="T150" i="499"/>
  <c r="S150" i="499"/>
  <c r="T218" i="496"/>
  <c r="L218" i="496"/>
  <c r="I218" i="496"/>
  <c r="J218" i="496"/>
  <c r="Q218" i="496"/>
  <c r="M218" i="496"/>
  <c r="P218" i="496"/>
  <c r="G218" i="496"/>
  <c r="O218" i="496"/>
  <c r="S218" i="496"/>
  <c r="R218" i="496"/>
  <c r="N218" i="496"/>
  <c r="H218" i="496"/>
  <c r="K218" i="496"/>
  <c r="U218" i="496"/>
  <c r="L138" i="500"/>
  <c r="R138" i="500"/>
  <c r="O138" i="500"/>
  <c r="Q138" i="500"/>
  <c r="H138" i="500"/>
  <c r="U138" i="500"/>
  <c r="P138" i="500"/>
  <c r="G138" i="500"/>
  <c r="S138" i="500"/>
  <c r="J138" i="500"/>
  <c r="I138" i="500"/>
  <c r="T138" i="500"/>
  <c r="K138" i="500"/>
  <c r="P244" i="499"/>
  <c r="R244" i="499"/>
  <c r="R246" i="499" s="1"/>
  <c r="T244" i="499"/>
  <c r="T246" i="499" s="1"/>
  <c r="J244" i="499"/>
  <c r="Q244" i="499"/>
  <c r="M244" i="499"/>
  <c r="O244" i="499"/>
  <c r="O246" i="499" s="1"/>
  <c r="K244" i="499"/>
  <c r="H244" i="499"/>
  <c r="S244" i="499"/>
  <c r="I244" i="499"/>
  <c r="U244" i="499"/>
  <c r="N244" i="499"/>
  <c r="G244" i="499"/>
  <c r="L244" i="499"/>
  <c r="G129" i="9"/>
  <c r="K129" i="9"/>
  <c r="R129" i="9"/>
  <c r="T129" i="9"/>
  <c r="J129" i="9"/>
  <c r="H129" i="9"/>
  <c r="Q129" i="9"/>
  <c r="L129" i="9"/>
  <c r="I129" i="9"/>
  <c r="O129" i="9"/>
  <c r="N129" i="9"/>
  <c r="M129" i="9"/>
  <c r="S129" i="9"/>
  <c r="U71" i="9"/>
  <c r="L71" i="9"/>
  <c r="M71" i="9"/>
  <c r="N71" i="9"/>
  <c r="R71" i="9"/>
  <c r="I71" i="9"/>
  <c r="O71" i="9"/>
  <c r="T71" i="9"/>
  <c r="G71" i="9"/>
  <c r="P71" i="9"/>
  <c r="S71" i="9"/>
  <c r="J71" i="9"/>
  <c r="H71" i="9"/>
  <c r="K71" i="9"/>
  <c r="Q71" i="9"/>
  <c r="Q130" i="497"/>
  <c r="P130" i="497"/>
  <c r="N243" i="497"/>
  <c r="L243" i="497"/>
  <c r="H228" i="499"/>
  <c r="J150" i="497"/>
  <c r="T150" i="497"/>
  <c r="G134" i="500"/>
  <c r="M134" i="500"/>
  <c r="M70" i="498"/>
  <c r="J70" i="498"/>
  <c r="R159" i="500"/>
  <c r="J159" i="500"/>
  <c r="P162" i="500"/>
  <c r="U272" i="496"/>
  <c r="R272" i="496"/>
  <c r="I242" i="499"/>
  <c r="K242" i="499"/>
  <c r="BK140" i="8"/>
  <c r="N71" i="496"/>
  <c r="P71" i="496"/>
  <c r="I71" i="496"/>
  <c r="L71" i="496"/>
  <c r="G71" i="496"/>
  <c r="H71" i="496"/>
  <c r="Q71" i="496"/>
  <c r="M71" i="496"/>
  <c r="R71" i="496"/>
  <c r="T71" i="496"/>
  <c r="K71" i="496"/>
  <c r="J71" i="496"/>
  <c r="S218" i="499"/>
  <c r="T218" i="499"/>
  <c r="N164" i="501"/>
  <c r="R164" i="501"/>
  <c r="T164" i="501"/>
  <c r="I164" i="501"/>
  <c r="P164" i="501"/>
  <c r="Q164" i="501"/>
  <c r="U164" i="501"/>
  <c r="O164" i="501"/>
  <c r="H164" i="501"/>
  <c r="S164" i="501"/>
  <c r="K164" i="501"/>
  <c r="L164" i="501"/>
  <c r="M164" i="501"/>
  <c r="J164" i="501"/>
  <c r="G164" i="501"/>
  <c r="N72" i="499"/>
  <c r="G72" i="499"/>
  <c r="L72" i="499"/>
  <c r="R216" i="496"/>
  <c r="Q216" i="496"/>
  <c r="P216" i="496"/>
  <c r="M216" i="496"/>
  <c r="U216" i="496"/>
  <c r="T216" i="496"/>
  <c r="I216" i="496"/>
  <c r="S216" i="496"/>
  <c r="O216" i="496"/>
  <c r="K216" i="496"/>
  <c r="G216" i="496"/>
  <c r="L216" i="496"/>
  <c r="J216" i="496"/>
  <c r="N216" i="496"/>
  <c r="H216" i="496"/>
  <c r="T143" i="498"/>
  <c r="Q143" i="498"/>
  <c r="M143" i="498"/>
  <c r="T167" i="496"/>
  <c r="O167" i="496"/>
  <c r="M167" i="496"/>
  <c r="U167" i="496"/>
  <c r="L167" i="496"/>
  <c r="J167" i="496"/>
  <c r="R167" i="496"/>
  <c r="K167" i="496"/>
  <c r="H167" i="496"/>
  <c r="G167" i="496"/>
  <c r="I167" i="496"/>
  <c r="N167" i="496"/>
  <c r="R158" i="497"/>
  <c r="P158" i="497"/>
  <c r="K158" i="497"/>
  <c r="I158" i="497"/>
  <c r="M158" i="497"/>
  <c r="J217" i="9"/>
  <c r="M217" i="9"/>
  <c r="Q217" i="9"/>
  <c r="K217" i="9"/>
  <c r="T217" i="9"/>
  <c r="P217" i="9"/>
  <c r="I217" i="9"/>
  <c r="H217" i="9"/>
  <c r="O217" i="9"/>
  <c r="G217" i="9"/>
  <c r="R217" i="9"/>
  <c r="S217" i="9"/>
  <c r="N217" i="9"/>
  <c r="L217" i="9"/>
  <c r="U217" i="9"/>
  <c r="G129" i="498"/>
  <c r="O129" i="498"/>
  <c r="N129" i="498"/>
  <c r="H129" i="498"/>
  <c r="L129" i="498"/>
  <c r="Q129" i="498"/>
  <c r="J129" i="498"/>
  <c r="S129" i="498"/>
  <c r="N20" i="497"/>
  <c r="H20" i="497"/>
  <c r="I20" i="497"/>
  <c r="Q20" i="497"/>
  <c r="S20" i="497"/>
  <c r="P20" i="497"/>
  <c r="O20" i="497"/>
  <c r="J20" i="497"/>
  <c r="T20" i="497"/>
  <c r="K20" i="497"/>
  <c r="M20" i="497"/>
  <c r="L20" i="497"/>
  <c r="G20" i="497"/>
  <c r="R20" i="497"/>
  <c r="U20" i="497"/>
  <c r="O217" i="496"/>
  <c r="R217" i="496"/>
  <c r="U217" i="496"/>
  <c r="M217" i="496"/>
  <c r="S217" i="496"/>
  <c r="L217" i="496"/>
  <c r="T217" i="496"/>
  <c r="K217" i="496"/>
  <c r="G217" i="496"/>
  <c r="J217" i="496"/>
  <c r="P217" i="496"/>
  <c r="N217" i="496"/>
  <c r="I217" i="496"/>
  <c r="Q217" i="496"/>
  <c r="H217" i="496"/>
  <c r="S217" i="500"/>
  <c r="P217" i="500"/>
  <c r="O217" i="500"/>
  <c r="N217" i="500"/>
  <c r="U217" i="500"/>
  <c r="J217" i="500"/>
  <c r="I217" i="500"/>
  <c r="H217" i="500"/>
  <c r="T217" i="500"/>
  <c r="Q217" i="500"/>
  <c r="K217" i="500"/>
  <c r="M217" i="500"/>
  <c r="R217" i="500"/>
  <c r="G217" i="500"/>
  <c r="L217" i="500"/>
  <c r="I216" i="499"/>
  <c r="O216" i="499"/>
  <c r="S216" i="499"/>
  <c r="Q216" i="499"/>
  <c r="H216" i="499"/>
  <c r="G216" i="499"/>
  <c r="I229" i="499"/>
  <c r="H229" i="499"/>
  <c r="S228" i="501"/>
  <c r="J228" i="501"/>
  <c r="M228" i="501"/>
  <c r="I228" i="501"/>
  <c r="T228" i="501"/>
  <c r="K228" i="501"/>
  <c r="R228" i="501"/>
  <c r="N228" i="501"/>
  <c r="P228" i="501"/>
  <c r="G228" i="501"/>
  <c r="L228" i="501"/>
  <c r="H228" i="501"/>
  <c r="Q228" i="501"/>
  <c r="O228" i="501"/>
  <c r="U228" i="501"/>
  <c r="I130" i="497"/>
  <c r="M243" i="497"/>
  <c r="U243" i="497"/>
  <c r="R228" i="499"/>
  <c r="Q150" i="497"/>
  <c r="P150" i="497"/>
  <c r="L134" i="500"/>
  <c r="S134" i="500"/>
  <c r="N70" i="498"/>
  <c r="O70" i="498"/>
  <c r="U159" i="500"/>
  <c r="I159" i="500"/>
  <c r="L162" i="500"/>
  <c r="M272" i="496"/>
  <c r="K70" i="497"/>
  <c r="U70" i="497"/>
  <c r="BL140" i="8"/>
  <c r="P145" i="500"/>
  <c r="O145" i="500"/>
  <c r="M145" i="500"/>
  <c r="I145" i="500"/>
  <c r="N145" i="500"/>
  <c r="S145" i="500"/>
  <c r="T145" i="500"/>
  <c r="H145" i="500"/>
  <c r="R145" i="500"/>
  <c r="K145" i="500"/>
  <c r="G145" i="500"/>
  <c r="L145" i="500"/>
  <c r="Q145" i="500"/>
  <c r="U145" i="500"/>
  <c r="J145" i="500"/>
  <c r="L151" i="500"/>
  <c r="P151" i="500"/>
  <c r="J71" i="500"/>
  <c r="O71" i="500"/>
  <c r="R71" i="500"/>
  <c r="I71" i="500"/>
  <c r="S71" i="500"/>
  <c r="K71" i="500"/>
  <c r="P71" i="500"/>
  <c r="U71" i="500"/>
  <c r="H71" i="500"/>
  <c r="Q71" i="500"/>
  <c r="N71" i="500"/>
  <c r="T71" i="500"/>
  <c r="G71" i="500"/>
  <c r="L71" i="500"/>
  <c r="M71" i="500"/>
  <c r="I161" i="497"/>
  <c r="J161" i="497"/>
  <c r="N161" i="497"/>
  <c r="T161" i="497"/>
  <c r="K161" i="497"/>
  <c r="O161" i="497"/>
  <c r="S161" i="497"/>
  <c r="M161" i="497"/>
  <c r="L161" i="497"/>
  <c r="U161" i="497"/>
  <c r="H161" i="497"/>
  <c r="Q161" i="497"/>
  <c r="P161" i="497"/>
  <c r="R161" i="497"/>
  <c r="G161" i="497"/>
  <c r="R19" i="498"/>
  <c r="L19" i="498"/>
  <c r="S19" i="498"/>
  <c r="J19" i="498"/>
  <c r="N19" i="498"/>
  <c r="O19" i="498"/>
  <c r="G19" i="498"/>
  <c r="I19" i="498"/>
  <c r="M19" i="498"/>
  <c r="H19" i="498"/>
  <c r="Q19" i="498"/>
  <c r="P19" i="498"/>
  <c r="T19" i="498"/>
  <c r="S166" i="500"/>
  <c r="G166" i="500"/>
  <c r="K166" i="500"/>
  <c r="M166" i="500"/>
  <c r="O166" i="500"/>
  <c r="T166" i="500"/>
  <c r="N166" i="500"/>
  <c r="J166" i="500"/>
  <c r="R166" i="500"/>
  <c r="H166" i="500"/>
  <c r="L166" i="500"/>
  <c r="I166" i="500"/>
  <c r="Q166" i="500"/>
  <c r="S238" i="499"/>
  <c r="Q238" i="499"/>
  <c r="M238" i="499"/>
  <c r="K238" i="499"/>
  <c r="H238" i="499"/>
  <c r="J238" i="499"/>
  <c r="N238" i="499"/>
  <c r="I238" i="499"/>
  <c r="U238" i="499"/>
  <c r="R238" i="499"/>
  <c r="G238" i="499"/>
  <c r="T238" i="499"/>
  <c r="L238" i="499"/>
  <c r="O238" i="499"/>
  <c r="P238" i="499"/>
  <c r="T71" i="501"/>
  <c r="R71" i="501"/>
  <c r="Q71" i="501"/>
  <c r="T18" i="497"/>
  <c r="U18" i="497"/>
  <c r="L18" i="497"/>
  <c r="Q18" i="497"/>
  <c r="N18" i="497"/>
  <c r="S18" i="497"/>
  <c r="H18" i="497"/>
  <c r="M18" i="497"/>
  <c r="O18" i="497"/>
  <c r="R18" i="497"/>
  <c r="P18" i="497"/>
  <c r="K18" i="497"/>
  <c r="I18" i="497"/>
  <c r="J18" i="497"/>
  <c r="G18" i="497"/>
  <c r="R166" i="501"/>
  <c r="Q166" i="501"/>
  <c r="M166" i="501"/>
  <c r="K166" i="501"/>
  <c r="S166" i="501"/>
  <c r="N166" i="501"/>
  <c r="O166" i="501"/>
  <c r="K235" i="499"/>
  <c r="M235" i="499"/>
  <c r="K235" i="500"/>
  <c r="O235" i="500"/>
  <c r="R235" i="500"/>
  <c r="S235" i="500"/>
  <c r="J235" i="500"/>
  <c r="U235" i="500"/>
  <c r="P235" i="500"/>
  <c r="H235" i="500"/>
  <c r="L235" i="500"/>
  <c r="N235" i="500"/>
  <c r="I235" i="500"/>
  <c r="P168" i="9"/>
  <c r="S168" i="9"/>
  <c r="T168" i="9"/>
  <c r="U168" i="9"/>
  <c r="K168" i="9"/>
  <c r="L168" i="9"/>
  <c r="R168" i="9"/>
  <c r="I168" i="9"/>
  <c r="O168" i="9"/>
  <c r="J168" i="9"/>
  <c r="N168" i="9"/>
  <c r="H168" i="9"/>
  <c r="Q168" i="9"/>
  <c r="G168" i="9"/>
  <c r="M168" i="9"/>
  <c r="N130" i="497"/>
  <c r="Q243" i="497"/>
  <c r="U228" i="499"/>
  <c r="O18" i="498"/>
  <c r="I134" i="500"/>
  <c r="P70" i="498"/>
  <c r="Q70" i="498"/>
  <c r="I162" i="500"/>
  <c r="Q162" i="500"/>
  <c r="Q272" i="496"/>
  <c r="P272" i="496"/>
  <c r="S272" i="496"/>
  <c r="BH246" i="8"/>
  <c r="L158" i="498"/>
  <c r="J158" i="498"/>
  <c r="R158" i="498"/>
  <c r="Q158" i="498"/>
  <c r="H158" i="498"/>
  <c r="O158" i="498"/>
  <c r="N158" i="498"/>
  <c r="P158" i="498"/>
  <c r="G158" i="498"/>
  <c r="S158" i="498"/>
  <c r="U158" i="498"/>
  <c r="T138" i="498"/>
  <c r="G138" i="498"/>
  <c r="J138" i="498"/>
  <c r="H138" i="498"/>
  <c r="P138" i="498"/>
  <c r="O138" i="498"/>
  <c r="M138" i="498"/>
  <c r="L138" i="498"/>
  <c r="Q138" i="498"/>
  <c r="S138" i="498"/>
  <c r="I138" i="498"/>
  <c r="K138" i="498"/>
  <c r="R138" i="498"/>
  <c r="N138" i="498"/>
  <c r="U138" i="498"/>
  <c r="I243" i="498"/>
  <c r="R243" i="498"/>
  <c r="J243" i="498"/>
  <c r="H243" i="498"/>
  <c r="N243" i="498"/>
  <c r="Q243" i="498"/>
  <c r="S243" i="498"/>
  <c r="U243" i="498"/>
  <c r="BE246" i="8"/>
  <c r="H21" i="496"/>
  <c r="I21" i="496"/>
  <c r="G21" i="496"/>
  <c r="O21" i="496"/>
  <c r="R21" i="496"/>
  <c r="K21" i="496"/>
  <c r="S21" i="496"/>
  <c r="L21" i="496"/>
  <c r="M21" i="496"/>
  <c r="Q21" i="496"/>
  <c r="N21" i="496"/>
  <c r="T21" i="496"/>
  <c r="U21" i="496"/>
  <c r="M163" i="9"/>
  <c r="I163" i="9"/>
  <c r="P163" i="9"/>
  <c r="U163" i="9"/>
  <c r="K163" i="9"/>
  <c r="R163" i="9"/>
  <c r="Q163" i="9"/>
  <c r="T163" i="9"/>
  <c r="G163" i="9"/>
  <c r="S163" i="9"/>
  <c r="N163" i="9"/>
  <c r="J163" i="9"/>
  <c r="L163" i="9"/>
  <c r="H163" i="9"/>
  <c r="O163" i="9"/>
  <c r="M138" i="499"/>
  <c r="J138" i="499"/>
  <c r="K138" i="499"/>
  <c r="T138" i="499"/>
  <c r="R138" i="499"/>
  <c r="H138" i="499"/>
  <c r="S138" i="499"/>
  <c r="P138" i="499"/>
  <c r="N138" i="499"/>
  <c r="L138" i="499"/>
  <c r="O138" i="499"/>
  <c r="G138" i="499"/>
  <c r="I138" i="499"/>
  <c r="Q138" i="499"/>
  <c r="U138" i="499"/>
  <c r="BE169" i="8"/>
  <c r="J143" i="500"/>
  <c r="P143" i="500"/>
  <c r="I143" i="500"/>
  <c r="J18" i="499"/>
  <c r="P18" i="499"/>
  <c r="I18" i="499"/>
  <c r="R18" i="499"/>
  <c r="L18" i="499"/>
  <c r="Q18" i="499"/>
  <c r="G18" i="499"/>
  <c r="P235" i="501"/>
  <c r="S235" i="501"/>
  <c r="K235" i="501"/>
  <c r="L235" i="501"/>
  <c r="R235" i="501"/>
  <c r="H235" i="501"/>
  <c r="U235" i="501"/>
  <c r="N235" i="501"/>
  <c r="Q235" i="501"/>
  <c r="T235" i="501"/>
  <c r="J235" i="501"/>
  <c r="M235" i="501"/>
  <c r="O235" i="501"/>
  <c r="G235" i="501"/>
  <c r="I235" i="501"/>
  <c r="N160" i="498"/>
  <c r="I160" i="498"/>
  <c r="P160" i="498"/>
  <c r="K150" i="501"/>
  <c r="P150" i="501"/>
  <c r="N150" i="501"/>
  <c r="G150" i="501"/>
  <c r="I150" i="501"/>
  <c r="J150" i="501"/>
  <c r="M150" i="501"/>
  <c r="U150" i="501"/>
  <c r="S150" i="501"/>
  <c r="H150" i="501"/>
  <c r="L150" i="501"/>
  <c r="O150" i="501"/>
  <c r="Q150" i="501"/>
  <c r="R150" i="501"/>
  <c r="T150" i="501"/>
  <c r="R134" i="496"/>
  <c r="P134" i="496"/>
  <c r="H134" i="496"/>
  <c r="R238" i="497"/>
  <c r="T238" i="497"/>
  <c r="Q238" i="497"/>
  <c r="P238" i="497"/>
  <c r="K72" i="500"/>
  <c r="S72" i="500"/>
  <c r="T72" i="500"/>
  <c r="L72" i="500"/>
  <c r="I72" i="500"/>
  <c r="R72" i="500"/>
  <c r="P72" i="500"/>
  <c r="O72" i="500"/>
  <c r="Q72" i="500"/>
  <c r="M72" i="500"/>
  <c r="J72" i="500"/>
  <c r="G72" i="500"/>
  <c r="N72" i="500"/>
  <c r="U72" i="500"/>
  <c r="H72" i="500"/>
  <c r="U19" i="501"/>
  <c r="R19" i="501"/>
  <c r="S19" i="501"/>
  <c r="Q19" i="501"/>
  <c r="P19" i="501"/>
  <c r="T19" i="501"/>
  <c r="N218" i="500"/>
  <c r="I218" i="500"/>
  <c r="P218" i="500"/>
  <c r="Q218" i="500"/>
  <c r="L218" i="500"/>
  <c r="S218" i="500"/>
  <c r="R218" i="500"/>
  <c r="J218" i="500"/>
  <c r="H218" i="500"/>
  <c r="O218" i="500"/>
  <c r="M218" i="500"/>
  <c r="G218" i="500"/>
  <c r="K218" i="500"/>
  <c r="U218" i="500"/>
  <c r="T218" i="500"/>
  <c r="M134" i="9"/>
  <c r="N134" i="9"/>
  <c r="T134" i="9"/>
  <c r="I134" i="9"/>
  <c r="S134" i="9"/>
  <c r="H134" i="9"/>
  <c r="G134" i="9"/>
  <c r="U134" i="9"/>
  <c r="L134" i="9"/>
  <c r="Q134" i="9"/>
  <c r="J134" i="9"/>
  <c r="T163" i="499"/>
  <c r="P163" i="499"/>
  <c r="K163" i="499"/>
  <c r="O163" i="499"/>
  <c r="U163" i="499"/>
  <c r="G163" i="499"/>
  <c r="J163" i="499"/>
  <c r="I163" i="499"/>
  <c r="N163" i="499"/>
  <c r="L163" i="499"/>
  <c r="S163" i="499"/>
  <c r="Q163" i="499"/>
  <c r="H163" i="499"/>
  <c r="M163" i="499"/>
  <c r="R163" i="499"/>
  <c r="T40" i="500"/>
  <c r="S40" i="500"/>
  <c r="P40" i="500"/>
  <c r="H40" i="500"/>
  <c r="R40" i="500"/>
  <c r="M40" i="500"/>
  <c r="Q40" i="500"/>
  <c r="I40" i="500"/>
  <c r="N40" i="500"/>
  <c r="U40" i="500"/>
  <c r="O40" i="500"/>
  <c r="K40" i="500"/>
  <c r="J40" i="500"/>
  <c r="G40" i="500"/>
  <c r="L40" i="500"/>
  <c r="K161" i="501"/>
  <c r="S161" i="501"/>
  <c r="J161" i="501"/>
  <c r="G161" i="501"/>
  <c r="O161" i="501"/>
  <c r="H161" i="501"/>
  <c r="P161" i="501"/>
  <c r="M161" i="501"/>
  <c r="U161" i="501"/>
  <c r="T161" i="501"/>
  <c r="L161" i="501"/>
  <c r="N161" i="501"/>
  <c r="I161" i="501"/>
  <c r="Q161" i="501"/>
  <c r="R161" i="501"/>
  <c r="J245" i="498"/>
  <c r="R245" i="498"/>
  <c r="G245" i="498"/>
  <c r="T245" i="498"/>
  <c r="P245" i="498"/>
  <c r="M245" i="498"/>
  <c r="I245" i="498"/>
  <c r="Q245" i="498"/>
  <c r="N245" i="498"/>
  <c r="U245" i="498"/>
  <c r="H245" i="498"/>
  <c r="K245" i="498"/>
  <c r="L245" i="498"/>
  <c r="O245" i="498"/>
  <c r="S245" i="498"/>
  <c r="U161" i="499"/>
  <c r="K161" i="499"/>
  <c r="O161" i="499"/>
  <c r="G161" i="499"/>
  <c r="N161" i="499"/>
  <c r="T161" i="499"/>
  <c r="P161" i="499"/>
  <c r="M161" i="499"/>
  <c r="H161" i="499"/>
  <c r="I161" i="499"/>
  <c r="L161" i="499"/>
  <c r="J161" i="499"/>
  <c r="R161" i="499"/>
  <c r="S161" i="499"/>
  <c r="Q161" i="499"/>
  <c r="H218" i="497"/>
  <c r="O218" i="497"/>
  <c r="M218" i="497"/>
  <c r="T218" i="497"/>
  <c r="S218" i="497"/>
  <c r="L218" i="497"/>
  <c r="P218" i="497"/>
  <c r="U218" i="497"/>
  <c r="Q218" i="497"/>
  <c r="K218" i="497"/>
  <c r="N218" i="497"/>
  <c r="R218" i="497"/>
  <c r="G218" i="497"/>
  <c r="J218" i="497"/>
  <c r="I218" i="497"/>
  <c r="O43" i="496"/>
  <c r="K43" i="496"/>
  <c r="L43" i="496"/>
  <c r="U43" i="496"/>
  <c r="M43" i="496"/>
  <c r="P43" i="496"/>
  <c r="I43" i="496"/>
  <c r="S43" i="496"/>
  <c r="R43" i="496"/>
  <c r="Q43" i="496"/>
  <c r="N43" i="496"/>
  <c r="T43" i="496"/>
  <c r="J43" i="496"/>
  <c r="G43" i="496"/>
  <c r="H43" i="496"/>
  <c r="I244" i="496"/>
  <c r="T244" i="496"/>
  <c r="G244" i="496"/>
  <c r="H244" i="496"/>
  <c r="P244" i="496"/>
  <c r="K244" i="496"/>
  <c r="L244" i="496"/>
  <c r="U244" i="496"/>
  <c r="M244" i="496"/>
  <c r="M246" i="496" s="1"/>
  <c r="S244" i="496"/>
  <c r="O244" i="496"/>
  <c r="O246" i="496" s="1"/>
  <c r="Q244" i="496"/>
  <c r="J244" i="496"/>
  <c r="N244" i="496"/>
  <c r="R244" i="496"/>
  <c r="K43" i="498"/>
  <c r="L43" i="498"/>
  <c r="N43" i="498"/>
  <c r="P43" i="498"/>
  <c r="H43" i="498"/>
  <c r="U43" i="498"/>
  <c r="T43" i="498"/>
  <c r="M43" i="498"/>
  <c r="R43" i="498"/>
  <c r="I43" i="498"/>
  <c r="G43" i="498"/>
  <c r="J43" i="498"/>
  <c r="S43" i="498"/>
  <c r="O43" i="498"/>
  <c r="Q43" i="498"/>
  <c r="G238" i="9"/>
  <c r="S238" i="9"/>
  <c r="J238" i="9"/>
  <c r="H238" i="9"/>
  <c r="M238" i="9"/>
  <c r="U238" i="9"/>
  <c r="P238" i="9"/>
  <c r="T238" i="9"/>
  <c r="I238" i="9"/>
  <c r="L238" i="9"/>
  <c r="Q238" i="9"/>
  <c r="N238" i="9"/>
  <c r="K238" i="9"/>
  <c r="O238" i="9"/>
  <c r="R238" i="9"/>
  <c r="O40" i="498"/>
  <c r="I40" i="498"/>
  <c r="T40" i="498"/>
  <c r="G40" i="498"/>
  <c r="U40" i="498"/>
  <c r="K40" i="498"/>
  <c r="Q40" i="498"/>
  <c r="P40" i="498"/>
  <c r="L40" i="498"/>
  <c r="H40" i="498"/>
  <c r="J40" i="498"/>
  <c r="S40" i="498"/>
  <c r="N40" i="498"/>
  <c r="R40" i="498"/>
  <c r="M40" i="498"/>
  <c r="J19" i="496"/>
  <c r="R19" i="496"/>
  <c r="I19" i="496"/>
  <c r="N19" i="496"/>
  <c r="U19" i="496"/>
  <c r="P19" i="496"/>
  <c r="K19" i="496"/>
  <c r="S19" i="496"/>
  <c r="H19" i="496"/>
  <c r="G19" i="496"/>
  <c r="L19" i="496"/>
  <c r="O19" i="496"/>
  <c r="M19" i="496"/>
  <c r="Q19" i="496"/>
  <c r="T19" i="496"/>
  <c r="T163" i="498"/>
  <c r="M163" i="498"/>
  <c r="P163" i="498"/>
  <c r="J163" i="498"/>
  <c r="L163" i="498"/>
  <c r="G163" i="498"/>
  <c r="S163" i="498"/>
  <c r="R163" i="498"/>
  <c r="U163" i="498"/>
  <c r="O163" i="498"/>
  <c r="N163" i="498"/>
  <c r="K163" i="498"/>
  <c r="I163" i="498"/>
  <c r="Q163" i="498"/>
  <c r="H163" i="498"/>
  <c r="S21" i="499"/>
  <c r="U21" i="499"/>
  <c r="H21" i="499"/>
  <c r="K21" i="499"/>
  <c r="N21" i="499"/>
  <c r="P21" i="499"/>
  <c r="J21" i="499"/>
  <c r="O21" i="499"/>
  <c r="T21" i="499"/>
  <c r="Q21" i="499"/>
  <c r="G21" i="499"/>
  <c r="L21" i="499"/>
  <c r="I21" i="499"/>
  <c r="R21" i="499"/>
  <c r="M21" i="499"/>
  <c r="K145" i="9"/>
  <c r="Q145" i="9"/>
  <c r="N145" i="9"/>
  <c r="J145" i="9"/>
  <c r="S145" i="9"/>
  <c r="T145" i="9"/>
  <c r="L145" i="9"/>
  <c r="G145" i="9"/>
  <c r="H145" i="9"/>
  <c r="I145" i="9"/>
  <c r="R145" i="9"/>
  <c r="M145" i="9"/>
  <c r="U145" i="9"/>
  <c r="P145" i="9"/>
  <c r="O145" i="9"/>
  <c r="N158" i="501"/>
  <c r="P158" i="501"/>
  <c r="T158" i="501"/>
  <c r="J158" i="501"/>
  <c r="H158" i="501"/>
  <c r="S158" i="501"/>
  <c r="M158" i="501"/>
  <c r="I158" i="501"/>
  <c r="G158" i="501"/>
  <c r="L158" i="501"/>
  <c r="R158" i="501"/>
  <c r="K158" i="501"/>
  <c r="Q158" i="501"/>
  <c r="O158" i="501"/>
  <c r="U158" i="501"/>
  <c r="M40" i="9"/>
  <c r="K40" i="9"/>
  <c r="R40" i="9"/>
  <c r="P40" i="9"/>
  <c r="I40" i="9"/>
  <c r="L40" i="9"/>
  <c r="U40" i="9"/>
  <c r="S40" i="9"/>
  <c r="N40" i="9"/>
  <c r="H40" i="9"/>
  <c r="G40" i="9"/>
  <c r="O40" i="9"/>
  <c r="J40" i="9"/>
  <c r="T40" i="9"/>
  <c r="Q40" i="9"/>
  <c r="K219" i="497"/>
  <c r="H219" i="497"/>
  <c r="L219" i="497"/>
  <c r="S219" i="497"/>
  <c r="T219" i="497"/>
  <c r="J219" i="497"/>
  <c r="O219" i="497"/>
  <c r="N219" i="497"/>
  <c r="G219" i="497"/>
  <c r="Q219" i="497"/>
  <c r="P219" i="497"/>
  <c r="I219" i="497"/>
  <c r="U219" i="497"/>
  <c r="R219" i="497"/>
  <c r="M219" i="497"/>
  <c r="H229" i="500"/>
  <c r="U229" i="500"/>
  <c r="O229" i="500"/>
  <c r="R229" i="500"/>
  <c r="J229" i="500"/>
  <c r="Q229" i="500"/>
  <c r="K229" i="500"/>
  <c r="T229" i="500"/>
  <c r="M229" i="500"/>
  <c r="N229" i="500"/>
  <c r="L229" i="500"/>
  <c r="P229" i="500"/>
  <c r="G229" i="500"/>
  <c r="I229" i="500"/>
  <c r="S229" i="500"/>
  <c r="O150" i="9"/>
  <c r="G150" i="9"/>
  <c r="M150" i="9"/>
  <c r="L150" i="9"/>
  <c r="Q150" i="9"/>
  <c r="P150" i="9"/>
  <c r="S150" i="9"/>
  <c r="K150" i="9"/>
  <c r="I150" i="9"/>
  <c r="R150" i="9"/>
  <c r="T150" i="9"/>
  <c r="U150" i="9"/>
  <c r="N150" i="9"/>
  <c r="H150" i="9"/>
  <c r="J150" i="9"/>
  <c r="O272" i="497"/>
  <c r="U272" i="497"/>
  <c r="M272" i="497"/>
  <c r="H272" i="497"/>
  <c r="I272" i="497"/>
  <c r="N272" i="497"/>
  <c r="P272" i="497"/>
  <c r="T272" i="497"/>
  <c r="Q272" i="497"/>
  <c r="J272" i="497"/>
  <c r="R272" i="497"/>
  <c r="L272" i="497"/>
  <c r="G272" i="497"/>
  <c r="S272" i="497"/>
  <c r="K272" i="497"/>
  <c r="K151" i="498"/>
  <c r="S151" i="498"/>
  <c r="U151" i="498"/>
  <c r="H151" i="498"/>
  <c r="P151" i="498"/>
  <c r="G151" i="498"/>
  <c r="O151" i="498"/>
  <c r="J151" i="498"/>
  <c r="R151" i="498"/>
  <c r="N151" i="498"/>
  <c r="T151" i="498"/>
  <c r="Q151" i="498"/>
  <c r="I151" i="498"/>
  <c r="L151" i="498"/>
  <c r="M151" i="498"/>
  <c r="O219" i="9"/>
  <c r="J219" i="9"/>
  <c r="S219" i="9"/>
  <c r="T219" i="9"/>
  <c r="N219" i="9"/>
  <c r="I219" i="9"/>
  <c r="Q219" i="9"/>
  <c r="L219" i="9"/>
  <c r="P219" i="9"/>
  <c r="H219" i="9"/>
  <c r="G219" i="9"/>
  <c r="R219" i="9"/>
  <c r="U219" i="9"/>
  <c r="K219" i="9"/>
  <c r="M219" i="9"/>
  <c r="L70" i="500"/>
  <c r="T70" i="500"/>
  <c r="M70" i="500"/>
  <c r="P70" i="500"/>
  <c r="H70" i="500"/>
  <c r="Q70" i="500"/>
  <c r="N70" i="500"/>
  <c r="S70" i="500"/>
  <c r="I70" i="500"/>
  <c r="K70" i="500"/>
  <c r="J70" i="500"/>
  <c r="U70" i="500"/>
  <c r="R70" i="500"/>
  <c r="O70" i="500"/>
  <c r="G70" i="500"/>
  <c r="U245" i="9"/>
  <c r="L245" i="9"/>
  <c r="K245" i="9"/>
  <c r="S245" i="9"/>
  <c r="P245" i="9"/>
  <c r="J245" i="9"/>
  <c r="I245" i="9"/>
  <c r="T245" i="9"/>
  <c r="N245" i="9"/>
  <c r="O245" i="9"/>
  <c r="G245" i="9"/>
  <c r="H245" i="9"/>
  <c r="Q245" i="9"/>
  <c r="R245" i="9"/>
  <c r="M245" i="9"/>
  <c r="M246" i="499"/>
  <c r="T19" i="500"/>
  <c r="P19" i="500"/>
  <c r="R19" i="500"/>
  <c r="O19" i="500"/>
  <c r="M19" i="500"/>
  <c r="I19" i="500"/>
  <c r="L19" i="500"/>
  <c r="N19" i="500"/>
  <c r="K19" i="500"/>
  <c r="G19" i="500"/>
  <c r="S19" i="500"/>
  <c r="Q19" i="500"/>
  <c r="H19" i="500"/>
  <c r="U19" i="500"/>
  <c r="J19" i="500"/>
  <c r="T130" i="500"/>
  <c r="Q130" i="500"/>
  <c r="O130" i="500"/>
  <c r="P130" i="500"/>
  <c r="H130" i="500"/>
  <c r="M130" i="500"/>
  <c r="U130" i="500"/>
  <c r="K130" i="500"/>
  <c r="N130" i="500"/>
  <c r="R130" i="500"/>
  <c r="I130" i="500"/>
  <c r="L130" i="500"/>
  <c r="J130" i="500"/>
  <c r="S130" i="500"/>
  <c r="G130" i="500"/>
  <c r="N158" i="496"/>
  <c r="G158" i="496"/>
  <c r="L158" i="496"/>
  <c r="O158" i="496"/>
  <c r="R158" i="496"/>
  <c r="I158" i="496"/>
  <c r="U158" i="496"/>
  <c r="Q158" i="496"/>
  <c r="T158" i="496"/>
  <c r="K158" i="496"/>
  <c r="H158" i="496"/>
  <c r="M158" i="496"/>
  <c r="S158" i="496"/>
  <c r="P158" i="496"/>
  <c r="J158" i="496"/>
  <c r="I261" i="499"/>
  <c r="L261" i="499"/>
  <c r="M261" i="499"/>
  <c r="G261" i="499"/>
  <c r="J261" i="499"/>
  <c r="S261" i="499"/>
  <c r="N261" i="499"/>
  <c r="P261" i="499"/>
  <c r="R261" i="499"/>
  <c r="H261" i="499"/>
  <c r="Q261" i="499"/>
  <c r="K261" i="499"/>
  <c r="T261" i="499"/>
  <c r="U261" i="499"/>
  <c r="O261" i="499"/>
  <c r="S219" i="496"/>
  <c r="L219" i="496"/>
  <c r="Q219" i="496"/>
  <c r="K219" i="496"/>
  <c r="M219" i="496"/>
  <c r="N219" i="496"/>
  <c r="T219" i="496"/>
  <c r="R219" i="496"/>
  <c r="P219" i="496"/>
  <c r="U219" i="496"/>
  <c r="O219" i="496"/>
  <c r="H219" i="496"/>
  <c r="G219" i="496"/>
  <c r="I219" i="496"/>
  <c r="J219" i="496"/>
  <c r="U242" i="500"/>
  <c r="Q242" i="500"/>
  <c r="M242" i="500"/>
  <c r="G242" i="500"/>
  <c r="R242" i="500"/>
  <c r="S242" i="500"/>
  <c r="T242" i="500"/>
  <c r="N242" i="500"/>
  <c r="P242" i="500"/>
  <c r="L242" i="500"/>
  <c r="I242" i="500"/>
  <c r="H242" i="500"/>
  <c r="J242" i="500"/>
  <c r="K242" i="500"/>
  <c r="O242" i="500"/>
  <c r="H229" i="498"/>
  <c r="L229" i="498"/>
  <c r="Q229" i="498"/>
  <c r="J229" i="498"/>
  <c r="S229" i="498"/>
  <c r="G229" i="498"/>
  <c r="O229" i="498"/>
  <c r="N229" i="498"/>
  <c r="U229" i="498"/>
  <c r="M229" i="498"/>
  <c r="K229" i="498"/>
  <c r="T229" i="498"/>
  <c r="R229" i="498"/>
  <c r="I229" i="498"/>
  <c r="P229" i="498"/>
  <c r="O161" i="498"/>
  <c r="U161" i="498"/>
  <c r="M161" i="498"/>
  <c r="I161" i="498"/>
  <c r="Q161" i="498"/>
  <c r="J161" i="498"/>
  <c r="P161" i="498"/>
  <c r="H161" i="498"/>
  <c r="K161" i="498"/>
  <c r="G161" i="498"/>
  <c r="S161" i="498"/>
  <c r="R161" i="498"/>
  <c r="T161" i="498"/>
  <c r="L161" i="498"/>
  <c r="N161" i="498"/>
  <c r="G228" i="500"/>
  <c r="M228" i="500"/>
  <c r="J228" i="500"/>
  <c r="O228" i="500"/>
  <c r="Q228" i="500"/>
  <c r="L228" i="500"/>
  <c r="N228" i="500"/>
  <c r="T228" i="500"/>
  <c r="I228" i="500"/>
  <c r="K228" i="500"/>
  <c r="H228" i="500"/>
  <c r="P228" i="500"/>
  <c r="R228" i="500"/>
  <c r="U228" i="500"/>
  <c r="S228" i="500"/>
  <c r="O40" i="499"/>
  <c r="H40" i="499"/>
  <c r="S40" i="499"/>
  <c r="L40" i="499"/>
  <c r="M40" i="499"/>
  <c r="N40" i="499"/>
  <c r="I40" i="499"/>
  <c r="T40" i="499"/>
  <c r="G40" i="499"/>
  <c r="R40" i="499"/>
  <c r="J40" i="499"/>
  <c r="K40" i="499"/>
  <c r="U40" i="499"/>
  <c r="Q40" i="499"/>
  <c r="P40" i="499"/>
  <c r="J130" i="499"/>
  <c r="S130" i="499"/>
  <c r="R130" i="499"/>
  <c r="K130" i="499"/>
  <c r="T130" i="499"/>
  <c r="O130" i="499"/>
  <c r="N130" i="499"/>
  <c r="I130" i="499"/>
  <c r="P130" i="499"/>
  <c r="L130" i="499"/>
  <c r="U130" i="499"/>
  <c r="H130" i="499"/>
  <c r="M130" i="499"/>
  <c r="Q130" i="499"/>
  <c r="G130" i="499"/>
  <c r="T145" i="501"/>
  <c r="M145" i="501"/>
  <c r="G145" i="501"/>
  <c r="H145" i="501"/>
  <c r="I145" i="501"/>
  <c r="N145" i="501"/>
  <c r="Q145" i="501"/>
  <c r="R145" i="501"/>
  <c r="O145" i="501"/>
  <c r="L145" i="501"/>
  <c r="J145" i="501"/>
  <c r="U145" i="501"/>
  <c r="P145" i="501"/>
  <c r="S145" i="501"/>
  <c r="K145" i="501"/>
  <c r="T272" i="499"/>
  <c r="P272" i="499"/>
  <c r="R272" i="499"/>
  <c r="G272" i="499"/>
  <c r="L272" i="499"/>
  <c r="K272" i="499"/>
  <c r="O272" i="499"/>
  <c r="J272" i="499"/>
  <c r="Q272" i="499"/>
  <c r="S272" i="499"/>
  <c r="M272" i="499"/>
  <c r="U272" i="499"/>
  <c r="I272" i="499"/>
  <c r="N272" i="499"/>
  <c r="H272" i="499"/>
  <c r="S158" i="9"/>
  <c r="P158" i="9"/>
  <c r="O158" i="9"/>
  <c r="N158" i="9"/>
  <c r="G158" i="9"/>
  <c r="I158" i="9"/>
  <c r="L158" i="9"/>
  <c r="H158" i="9"/>
  <c r="R158" i="9"/>
  <c r="K158" i="9"/>
  <c r="U158" i="9"/>
  <c r="T158" i="9"/>
  <c r="M158" i="9"/>
  <c r="Q158" i="9"/>
  <c r="J158" i="9"/>
  <c r="J161" i="496"/>
  <c r="L161" i="496"/>
  <c r="N161" i="496"/>
  <c r="H161" i="496"/>
  <c r="T161" i="496"/>
  <c r="R161" i="496"/>
  <c r="K161" i="496"/>
  <c r="O161" i="496"/>
  <c r="U161" i="496"/>
  <c r="I161" i="496"/>
  <c r="Q161" i="496"/>
  <c r="M161" i="496"/>
  <c r="G161" i="496"/>
  <c r="P161" i="496"/>
  <c r="S161" i="496"/>
  <c r="K160" i="500"/>
  <c r="U160" i="500"/>
  <c r="N160" i="500"/>
  <c r="L160" i="500"/>
  <c r="T160" i="500"/>
  <c r="O160" i="500"/>
  <c r="H160" i="500"/>
  <c r="I160" i="500"/>
  <c r="J160" i="500"/>
  <c r="Q160" i="500"/>
  <c r="G160" i="500"/>
  <c r="P160" i="500"/>
  <c r="M160" i="500"/>
  <c r="R160" i="500"/>
  <c r="S160" i="500"/>
  <c r="H145" i="498"/>
  <c r="Q145" i="498"/>
  <c r="G145" i="498"/>
  <c r="U145" i="498"/>
  <c r="T145" i="498"/>
  <c r="N145" i="498"/>
  <c r="M145" i="498"/>
  <c r="L145" i="498"/>
  <c r="S145" i="498"/>
  <c r="J145" i="498"/>
  <c r="I145" i="498"/>
  <c r="P145" i="498"/>
  <c r="R145" i="498"/>
  <c r="K145" i="498"/>
  <c r="O145" i="498"/>
  <c r="G161" i="500"/>
  <c r="T161" i="500"/>
  <c r="I161" i="500"/>
  <c r="U161" i="500"/>
  <c r="P161" i="500"/>
  <c r="Q161" i="500"/>
  <c r="H161" i="500"/>
  <c r="J161" i="500"/>
  <c r="S161" i="500"/>
  <c r="K161" i="500"/>
  <c r="L161" i="500"/>
  <c r="O161" i="500"/>
  <c r="M161" i="500"/>
  <c r="N161" i="500"/>
  <c r="R161" i="500"/>
  <c r="S158" i="499"/>
  <c r="Q158" i="499"/>
  <c r="L158" i="499"/>
  <c r="M158" i="499"/>
  <c r="R158" i="499"/>
  <c r="H158" i="499"/>
  <c r="G158" i="499"/>
  <c r="O158" i="499"/>
  <c r="P158" i="499"/>
  <c r="T158" i="499"/>
  <c r="K158" i="499"/>
  <c r="N158" i="499"/>
  <c r="I158" i="499"/>
  <c r="J158" i="499"/>
  <c r="U158" i="499"/>
  <c r="J138" i="501"/>
  <c r="S138" i="501"/>
  <c r="G138" i="501"/>
  <c r="I138" i="501"/>
  <c r="L138" i="501"/>
  <c r="N138" i="501"/>
  <c r="R138" i="501"/>
  <c r="P138" i="501"/>
  <c r="M138" i="501"/>
  <c r="K138" i="501"/>
  <c r="T138" i="501"/>
  <c r="H138" i="501"/>
  <c r="U138" i="501"/>
  <c r="Q138" i="501"/>
  <c r="O138" i="501"/>
  <c r="H20" i="9"/>
  <c r="K20" i="9"/>
  <c r="R20" i="9"/>
  <c r="S20" i="9"/>
  <c r="M20" i="9"/>
  <c r="E20" i="9" s="1"/>
  <c r="T20" i="9"/>
  <c r="I20" i="9"/>
  <c r="J20" i="9"/>
  <c r="G20" i="9"/>
  <c r="P20" i="9"/>
  <c r="O20" i="9"/>
  <c r="L20" i="9"/>
  <c r="U20" i="9"/>
  <c r="N20" i="9"/>
  <c r="Q20" i="9"/>
  <c r="Q216" i="9"/>
  <c r="U216" i="9"/>
  <c r="J216" i="9"/>
  <c r="P216" i="9"/>
  <c r="S216" i="9"/>
  <c r="N216" i="9"/>
  <c r="I216" i="9"/>
  <c r="O216" i="9"/>
  <c r="G216" i="9"/>
  <c r="H216" i="9"/>
  <c r="T216" i="9"/>
  <c r="M216" i="9"/>
  <c r="L216" i="9"/>
  <c r="K216" i="9"/>
  <c r="R216" i="9"/>
  <c r="L20" i="499"/>
  <c r="T20" i="499"/>
  <c r="Q20" i="499"/>
  <c r="P20" i="499"/>
  <c r="H20" i="499"/>
  <c r="K20" i="499"/>
  <c r="R20" i="499"/>
  <c r="G20" i="499"/>
  <c r="N20" i="499"/>
  <c r="I20" i="499"/>
  <c r="S20" i="499"/>
  <c r="O20" i="499"/>
  <c r="J20" i="499"/>
  <c r="M20" i="499"/>
  <c r="U20" i="499"/>
  <c r="Q246" i="499"/>
  <c r="Q143" i="499"/>
  <c r="S143" i="499"/>
  <c r="I143" i="499"/>
  <c r="P143" i="499"/>
  <c r="M143" i="499"/>
  <c r="U143" i="499"/>
  <c r="N143" i="499"/>
  <c r="J143" i="499"/>
  <c r="G143" i="499"/>
  <c r="O143" i="499"/>
  <c r="H143" i="499"/>
  <c r="L143" i="499"/>
  <c r="R143" i="499"/>
  <c r="T143" i="499"/>
  <c r="K143" i="499"/>
  <c r="H167" i="501"/>
  <c r="N167" i="501"/>
  <c r="P167" i="501"/>
  <c r="K167" i="501"/>
  <c r="T167" i="501"/>
  <c r="O167" i="501"/>
  <c r="Q167" i="501"/>
  <c r="L167" i="501"/>
  <c r="J167" i="501"/>
  <c r="U167" i="501"/>
  <c r="R167" i="501"/>
  <c r="I167" i="501"/>
  <c r="G167" i="501"/>
  <c r="S167" i="501"/>
  <c r="M167" i="501"/>
  <c r="G163" i="500"/>
  <c r="O163" i="500"/>
  <c r="K163" i="500"/>
  <c r="I163" i="500"/>
  <c r="Q163" i="500"/>
  <c r="R163" i="500"/>
  <c r="U163" i="500"/>
  <c r="J163" i="500"/>
  <c r="N163" i="500"/>
  <c r="T163" i="500"/>
  <c r="M163" i="500"/>
  <c r="H163" i="500"/>
  <c r="P163" i="500"/>
  <c r="S163" i="500"/>
  <c r="L163" i="500"/>
  <c r="T129" i="499"/>
  <c r="M129" i="499"/>
  <c r="I129" i="499"/>
  <c r="O129" i="499"/>
  <c r="S129" i="499"/>
  <c r="J129" i="499"/>
  <c r="N129" i="499"/>
  <c r="G129" i="499"/>
  <c r="Q129" i="499"/>
  <c r="U129" i="499"/>
  <c r="L129" i="499"/>
  <c r="K129" i="499"/>
  <c r="P129" i="499"/>
  <c r="R129" i="499"/>
  <c r="H129" i="499"/>
  <c r="N164" i="500"/>
  <c r="K164" i="500"/>
  <c r="U164" i="500"/>
  <c r="H164" i="500"/>
  <c r="G164" i="500"/>
  <c r="P164" i="500"/>
  <c r="R164" i="500"/>
  <c r="O164" i="500"/>
  <c r="T164" i="500"/>
  <c r="J164" i="500"/>
  <c r="L164" i="500"/>
  <c r="Q164" i="500"/>
  <c r="M164" i="500"/>
  <c r="S164" i="500"/>
  <c r="I164" i="500"/>
  <c r="G162" i="497"/>
  <c r="M162" i="497"/>
  <c r="U162" i="497"/>
  <c r="L162" i="497"/>
  <c r="O162" i="497"/>
  <c r="S162" i="497"/>
  <c r="H162" i="497"/>
  <c r="P162" i="497"/>
  <c r="J162" i="497"/>
  <c r="K162" i="497"/>
  <c r="R162" i="497"/>
  <c r="Q162" i="497"/>
  <c r="T162" i="497"/>
  <c r="N162" i="497"/>
  <c r="I162" i="497"/>
  <c r="S244" i="500"/>
  <c r="O244" i="500"/>
  <c r="L244" i="500"/>
  <c r="H244" i="500"/>
  <c r="K244" i="500"/>
  <c r="R244" i="500"/>
  <c r="N244" i="500"/>
  <c r="Q244" i="500"/>
  <c r="I244" i="500"/>
  <c r="J244" i="500"/>
  <c r="M244" i="500"/>
  <c r="G244" i="500"/>
  <c r="U244" i="500"/>
  <c r="P244" i="500"/>
  <c r="T244" i="500"/>
  <c r="I261" i="498"/>
  <c r="N261" i="498"/>
  <c r="S261" i="498"/>
  <c r="R261" i="498"/>
  <c r="J261" i="498"/>
  <c r="O261" i="498"/>
  <c r="P261" i="498"/>
  <c r="M261" i="498"/>
  <c r="L261" i="498"/>
  <c r="G261" i="498"/>
  <c r="H261" i="498"/>
  <c r="T261" i="498"/>
  <c r="K261" i="498"/>
  <c r="U261" i="498"/>
  <c r="Q261" i="498"/>
  <c r="P243" i="500"/>
  <c r="G243" i="500"/>
  <c r="H243" i="500"/>
  <c r="R243" i="500"/>
  <c r="N243" i="500"/>
  <c r="S243" i="500"/>
  <c r="U243" i="500"/>
  <c r="L243" i="500"/>
  <c r="M243" i="500"/>
  <c r="K243" i="500"/>
  <c r="J243" i="500"/>
  <c r="I243" i="500"/>
  <c r="Q243" i="500"/>
  <c r="T243" i="500"/>
  <c r="O243" i="500"/>
  <c r="U40" i="496"/>
  <c r="P40" i="496"/>
  <c r="J40" i="496"/>
  <c r="Q40" i="496"/>
  <c r="G40" i="496"/>
  <c r="R40" i="496"/>
  <c r="N40" i="496"/>
  <c r="I40" i="496"/>
  <c r="S40" i="496"/>
  <c r="O40" i="496"/>
  <c r="K40" i="496"/>
  <c r="T40" i="496"/>
  <c r="L40" i="496"/>
  <c r="H40" i="496"/>
  <c r="M40" i="496"/>
  <c r="K134" i="499"/>
  <c r="S134" i="499"/>
  <c r="T134" i="499"/>
  <c r="N134" i="499"/>
  <c r="Q134" i="499"/>
  <c r="R134" i="499"/>
  <c r="P134" i="499"/>
  <c r="M134" i="499"/>
  <c r="H134" i="499"/>
  <c r="J134" i="499"/>
  <c r="L134" i="499"/>
  <c r="I134" i="499"/>
  <c r="O134" i="499"/>
  <c r="G134" i="499"/>
  <c r="U134" i="499"/>
  <c r="L20" i="496"/>
  <c r="Q20" i="496"/>
  <c r="O20" i="496"/>
  <c r="K20" i="496"/>
  <c r="S20" i="496"/>
  <c r="P20" i="496"/>
  <c r="U20" i="496"/>
  <c r="N20" i="496"/>
  <c r="T20" i="496"/>
  <c r="R20" i="496"/>
  <c r="I20" i="496"/>
  <c r="H20" i="496"/>
  <c r="G20" i="496"/>
  <c r="J20" i="496"/>
  <c r="M20" i="496"/>
  <c r="O43" i="499"/>
  <c r="R43" i="499"/>
  <c r="K43" i="499"/>
  <c r="N43" i="499"/>
  <c r="U43" i="499"/>
  <c r="G43" i="499"/>
  <c r="J43" i="499"/>
  <c r="L43" i="499"/>
  <c r="M43" i="499"/>
  <c r="T43" i="499"/>
  <c r="P43" i="499"/>
  <c r="I43" i="499"/>
  <c r="H43" i="499"/>
  <c r="S43" i="499"/>
  <c r="Q43" i="499"/>
  <c r="O143" i="9"/>
  <c r="P143" i="9"/>
  <c r="H143" i="9"/>
  <c r="R143" i="9"/>
  <c r="U143" i="9"/>
  <c r="L143" i="9"/>
  <c r="K143" i="9"/>
  <c r="N143" i="9"/>
  <c r="Q143" i="9"/>
  <c r="T143" i="9"/>
  <c r="I143" i="9"/>
  <c r="G143" i="9"/>
  <c r="M143" i="9"/>
  <c r="J143" i="9"/>
  <c r="S143" i="9"/>
  <c r="L138" i="9"/>
  <c r="K138" i="9"/>
  <c r="M138" i="9"/>
  <c r="N138" i="9"/>
  <c r="H138" i="9"/>
  <c r="O138" i="9"/>
  <c r="U138" i="9"/>
  <c r="S138" i="9"/>
  <c r="Q138" i="9"/>
  <c r="G138" i="9"/>
  <c r="J138" i="9"/>
  <c r="R138" i="9"/>
  <c r="T138" i="9"/>
  <c r="I138" i="9"/>
  <c r="P138" i="9"/>
  <c r="O242" i="498"/>
  <c r="H242" i="498"/>
  <c r="P242" i="498"/>
  <c r="I242" i="498"/>
  <c r="Q242" i="498"/>
  <c r="K242" i="498"/>
  <c r="L242" i="498"/>
  <c r="R242" i="498"/>
  <c r="G242" i="498"/>
  <c r="N242" i="498"/>
  <c r="J242" i="498"/>
  <c r="M242" i="498"/>
  <c r="T242" i="498"/>
  <c r="U242" i="498"/>
  <c r="S242" i="498"/>
  <c r="T164" i="497"/>
  <c r="P164" i="497"/>
  <c r="L164" i="497"/>
  <c r="U164" i="497"/>
  <c r="I164" i="497"/>
  <c r="H164" i="497"/>
  <c r="Q164" i="497"/>
  <c r="M164" i="497"/>
  <c r="J164" i="497"/>
  <c r="R164" i="497"/>
  <c r="G164" i="497"/>
  <c r="N164" i="497"/>
  <c r="K164" i="497"/>
  <c r="S164" i="497"/>
  <c r="O164" i="497"/>
  <c r="I71" i="497"/>
  <c r="K71" i="497"/>
  <c r="G71" i="497"/>
  <c r="S71" i="497"/>
  <c r="L71" i="497"/>
  <c r="N71" i="497"/>
  <c r="P71" i="497"/>
  <c r="R71" i="497"/>
  <c r="Q71" i="497"/>
  <c r="U71" i="497"/>
  <c r="O71" i="497"/>
  <c r="J71" i="497"/>
  <c r="H71" i="497"/>
  <c r="M71" i="497"/>
  <c r="T71" i="497"/>
  <c r="P134" i="501"/>
  <c r="U134" i="501"/>
  <c r="Q134" i="501"/>
  <c r="R134" i="501"/>
  <c r="S134" i="501"/>
  <c r="T134" i="501"/>
  <c r="Q272" i="500"/>
  <c r="P272" i="500"/>
  <c r="L272" i="500"/>
  <c r="K272" i="500"/>
  <c r="T272" i="500"/>
  <c r="S272" i="500"/>
  <c r="U272" i="500"/>
  <c r="O272" i="500"/>
  <c r="I272" i="500"/>
  <c r="N272" i="500"/>
  <c r="R272" i="500"/>
  <c r="M272" i="500"/>
  <c r="H272" i="500"/>
  <c r="G272" i="500"/>
  <c r="J272" i="500"/>
  <c r="G166" i="499"/>
  <c r="T166" i="499"/>
  <c r="O166" i="499"/>
  <c r="Q166" i="499"/>
  <c r="N166" i="499"/>
  <c r="L166" i="499"/>
  <c r="H166" i="499"/>
  <c r="K166" i="499"/>
  <c r="P166" i="499"/>
  <c r="J166" i="499"/>
  <c r="M166" i="499"/>
  <c r="I166" i="499"/>
  <c r="S166" i="499"/>
  <c r="R166" i="499"/>
  <c r="U166" i="499"/>
  <c r="S130" i="501"/>
  <c r="U130" i="501"/>
  <c r="P130" i="501"/>
  <c r="T130" i="501"/>
  <c r="R130" i="501"/>
  <c r="Q130" i="501"/>
  <c r="F108" i="501" a="1"/>
  <c r="F108" i="501" s="1"/>
  <c r="G108" i="501" s="1"/>
  <c r="E108" i="501"/>
  <c r="N108" i="500"/>
  <c r="U108" i="500"/>
  <c r="M108" i="500"/>
  <c r="S108" i="500"/>
  <c r="K108" i="500"/>
  <c r="O108" i="500"/>
  <c r="L108" i="500"/>
  <c r="J108" i="500"/>
  <c r="I108" i="500"/>
  <c r="T108" i="500"/>
  <c r="H108" i="500"/>
  <c r="R108" i="500"/>
  <c r="G108" i="500"/>
  <c r="Q108" i="500"/>
  <c r="P108" i="500"/>
  <c r="O108" i="499"/>
  <c r="G108" i="499"/>
  <c r="T108" i="499"/>
  <c r="L108" i="499"/>
  <c r="R108" i="499"/>
  <c r="H108" i="499"/>
  <c r="Q108" i="499"/>
  <c r="P108" i="499"/>
  <c r="N108" i="499"/>
  <c r="M108" i="499"/>
  <c r="K108" i="499"/>
  <c r="U108" i="499"/>
  <c r="J108" i="499"/>
  <c r="S108" i="499"/>
  <c r="I108" i="499"/>
  <c r="R108" i="498"/>
  <c r="J108" i="498"/>
  <c r="Q108" i="498"/>
  <c r="I108" i="498"/>
  <c r="O108" i="498"/>
  <c r="G108" i="498"/>
  <c r="P108" i="498"/>
  <c r="N108" i="498"/>
  <c r="M108" i="498"/>
  <c r="L108" i="498"/>
  <c r="K108" i="498"/>
  <c r="U108" i="498"/>
  <c r="H108" i="498"/>
  <c r="T108" i="498"/>
  <c r="S108" i="498"/>
  <c r="T108" i="497"/>
  <c r="L108" i="497"/>
  <c r="R108" i="497"/>
  <c r="J108" i="497"/>
  <c r="Q108" i="497"/>
  <c r="I108" i="497"/>
  <c r="M108" i="497"/>
  <c r="K108" i="497"/>
  <c r="H108" i="497"/>
  <c r="U108" i="497"/>
  <c r="G108" i="497"/>
  <c r="S108" i="497"/>
  <c r="P108" i="497"/>
  <c r="O108" i="497"/>
  <c r="N108" i="497"/>
  <c r="R108" i="496"/>
  <c r="J108" i="496"/>
  <c r="Q108" i="496"/>
  <c r="I108" i="496"/>
  <c r="O108" i="496"/>
  <c r="G108" i="496"/>
  <c r="S108" i="496"/>
  <c r="P108" i="496"/>
  <c r="N108" i="496"/>
  <c r="M108" i="496"/>
  <c r="L108" i="496"/>
  <c r="K108" i="496"/>
  <c r="U108" i="496"/>
  <c r="H108" i="496"/>
  <c r="T108" i="496"/>
  <c r="F108" i="9" a="1"/>
  <c r="F108" i="9" s="1"/>
  <c r="T108" i="9" s="1"/>
  <c r="H246" i="496" l="1"/>
  <c r="U246" i="501"/>
  <c r="N246" i="499"/>
  <c r="R246" i="496"/>
  <c r="G246" i="499"/>
  <c r="Q246" i="501"/>
  <c r="Q246" i="496"/>
  <c r="I246" i="496"/>
  <c r="H169" i="498"/>
  <c r="P246" i="498"/>
  <c r="J246" i="498"/>
  <c r="L246" i="498"/>
  <c r="P246" i="496"/>
  <c r="I246" i="501"/>
  <c r="K246" i="499"/>
  <c r="R246" i="498"/>
  <c r="P246" i="501"/>
  <c r="K246" i="501"/>
  <c r="S246" i="496"/>
  <c r="N246" i="501"/>
  <c r="G246" i="501"/>
  <c r="R246" i="501"/>
  <c r="M169" i="498"/>
  <c r="S169" i="501"/>
  <c r="K246" i="496"/>
  <c r="J246" i="496"/>
  <c r="T246" i="501"/>
  <c r="L246" i="501"/>
  <c r="O246" i="501"/>
  <c r="U169" i="9"/>
  <c r="H246" i="498"/>
  <c r="R169" i="9"/>
  <c r="O169" i="498"/>
  <c r="J169" i="498"/>
  <c r="I169" i="9"/>
  <c r="M246" i="501"/>
  <c r="G246" i="498"/>
  <c r="S246" i="500"/>
  <c r="T169" i="9"/>
  <c r="J246" i="499"/>
  <c r="M169" i="9"/>
  <c r="L246" i="499"/>
  <c r="H246" i="499"/>
  <c r="N169" i="501"/>
  <c r="K169" i="9"/>
  <c r="P169" i="9"/>
  <c r="R169" i="498"/>
  <c r="I169" i="498"/>
  <c r="K169" i="501"/>
  <c r="T169" i="498"/>
  <c r="P169" i="501"/>
  <c r="U246" i="499"/>
  <c r="S246" i="501"/>
  <c r="J246" i="501"/>
  <c r="U246" i="498"/>
  <c r="K246" i="498"/>
  <c r="H169" i="501"/>
  <c r="G246" i="496"/>
  <c r="H246" i="501"/>
  <c r="T246" i="498"/>
  <c r="G169" i="498"/>
  <c r="T246" i="496"/>
  <c r="P169" i="498"/>
  <c r="K169" i="498"/>
  <c r="L169" i="498"/>
  <c r="T228" i="498"/>
  <c r="R228" i="498"/>
  <c r="Q228" i="498"/>
  <c r="G228" i="498"/>
  <c r="P228" i="498"/>
  <c r="K228" i="498"/>
  <c r="O228" i="498"/>
  <c r="H228" i="498"/>
  <c r="U228" i="498"/>
  <c r="N228" i="498"/>
  <c r="L228" i="498"/>
  <c r="M228" i="498"/>
  <c r="I228" i="498"/>
  <c r="J228" i="498"/>
  <c r="S228" i="498"/>
  <c r="N169" i="9"/>
  <c r="N246" i="496"/>
  <c r="P246" i="499"/>
  <c r="J162" i="496"/>
  <c r="I162" i="496"/>
  <c r="P162" i="496"/>
  <c r="P169" i="496" s="1"/>
  <c r="H162" i="496"/>
  <c r="U162" i="496"/>
  <c r="U169" i="496" s="1"/>
  <c r="T162" i="496"/>
  <c r="T169" i="496" s="1"/>
  <c r="Q162" i="496"/>
  <c r="L162" i="496"/>
  <c r="R162" i="496"/>
  <c r="R169" i="496" s="1"/>
  <c r="O162" i="496"/>
  <c r="M162" i="496"/>
  <c r="N162" i="496"/>
  <c r="S162" i="496"/>
  <c r="S169" i="496" s="1"/>
  <c r="G162" i="496"/>
  <c r="K162" i="496"/>
  <c r="P235" i="497"/>
  <c r="U235" i="497"/>
  <c r="Q235" i="497"/>
  <c r="S235" i="497"/>
  <c r="R235" i="497"/>
  <c r="T235" i="497"/>
  <c r="P244" i="497"/>
  <c r="P246" i="497" s="1"/>
  <c r="U244" i="497"/>
  <c r="U246" i="497" s="1"/>
  <c r="Q244" i="497"/>
  <c r="Q246" i="497" s="1"/>
  <c r="R244" i="497"/>
  <c r="R246" i="497" s="1"/>
  <c r="S244" i="497"/>
  <c r="S246" i="497" s="1"/>
  <c r="T244" i="497"/>
  <c r="T246" i="497" s="1"/>
  <c r="O71" i="498"/>
  <c r="M71" i="498"/>
  <c r="I71" i="498"/>
  <c r="P71" i="498"/>
  <c r="K71" i="498"/>
  <c r="G71" i="498"/>
  <c r="S71" i="498"/>
  <c r="R71" i="498"/>
  <c r="T71" i="498"/>
  <c r="Q71" i="498"/>
  <c r="H71" i="498"/>
  <c r="N71" i="498"/>
  <c r="J71" i="498"/>
  <c r="L71" i="498"/>
  <c r="U71" i="498"/>
  <c r="N246" i="498"/>
  <c r="O169" i="9"/>
  <c r="Q169" i="498"/>
  <c r="I246" i="499"/>
  <c r="M235" i="496"/>
  <c r="L235" i="496"/>
  <c r="S235" i="496"/>
  <c r="H235" i="496"/>
  <c r="J235" i="496"/>
  <c r="T235" i="496"/>
  <c r="U235" i="496"/>
  <c r="K235" i="496"/>
  <c r="P235" i="496"/>
  <c r="O235" i="496"/>
  <c r="R235" i="496"/>
  <c r="G235" i="496"/>
  <c r="N235" i="496"/>
  <c r="Q235" i="496"/>
  <c r="I235" i="496"/>
  <c r="G169" i="501"/>
  <c r="S169" i="9"/>
  <c r="T169" i="501"/>
  <c r="Q169" i="501"/>
  <c r="T70" i="496"/>
  <c r="H70" i="496"/>
  <c r="M70" i="496"/>
  <c r="J70" i="496"/>
  <c r="Q70" i="496"/>
  <c r="I70" i="496"/>
  <c r="G70" i="496"/>
  <c r="K70" i="496"/>
  <c r="P70" i="496"/>
  <c r="N70" i="496"/>
  <c r="R70" i="496"/>
  <c r="L70" i="496"/>
  <c r="O70" i="496"/>
  <c r="S70" i="496"/>
  <c r="U70" i="496"/>
  <c r="P72" i="497"/>
  <c r="R72" i="497"/>
  <c r="G72" i="497"/>
  <c r="K72" i="497"/>
  <c r="T72" i="497"/>
  <c r="L72" i="497"/>
  <c r="N72" i="497"/>
  <c r="S72" i="497"/>
  <c r="J72" i="497"/>
  <c r="O72" i="497"/>
  <c r="I72" i="497"/>
  <c r="M72" i="497"/>
  <c r="U72" i="497"/>
  <c r="Q72" i="497"/>
  <c r="H72" i="497"/>
  <c r="U261" i="501"/>
  <c r="N261" i="501"/>
  <c r="O261" i="501"/>
  <c r="K261" i="501"/>
  <c r="P261" i="501"/>
  <c r="M261" i="501"/>
  <c r="R261" i="501"/>
  <c r="T261" i="501"/>
  <c r="S261" i="501"/>
  <c r="I261" i="501"/>
  <c r="G261" i="501"/>
  <c r="Q261" i="501"/>
  <c r="J261" i="501"/>
  <c r="L261" i="501"/>
  <c r="H261" i="501"/>
  <c r="G134" i="497"/>
  <c r="L134" i="497"/>
  <c r="S134" i="497"/>
  <c r="H134" i="497"/>
  <c r="M134" i="497"/>
  <c r="Q134" i="497"/>
  <c r="T134" i="497"/>
  <c r="R134" i="497"/>
  <c r="O134" i="497"/>
  <c r="K134" i="497"/>
  <c r="P134" i="497"/>
  <c r="U134" i="497"/>
  <c r="I134" i="497"/>
  <c r="J134" i="497"/>
  <c r="N134" i="497"/>
  <c r="I246" i="500"/>
  <c r="H169" i="9"/>
  <c r="U169" i="498"/>
  <c r="U21" i="498"/>
  <c r="I21" i="498"/>
  <c r="H21" i="498"/>
  <c r="P21" i="498"/>
  <c r="N21" i="498"/>
  <c r="K21" i="498"/>
  <c r="Q21" i="498"/>
  <c r="L21" i="498"/>
  <c r="M21" i="498"/>
  <c r="R21" i="498"/>
  <c r="T21" i="498"/>
  <c r="J21" i="498"/>
  <c r="G21" i="498"/>
  <c r="O21" i="498"/>
  <c r="S21" i="498"/>
  <c r="J159" i="497"/>
  <c r="J169" i="497" s="1"/>
  <c r="L159" i="497"/>
  <c r="L169" i="497" s="1"/>
  <c r="N159" i="497"/>
  <c r="P159" i="497"/>
  <c r="P169" i="497" s="1"/>
  <c r="G159" i="497"/>
  <c r="G169" i="497" s="1"/>
  <c r="S159" i="497"/>
  <c r="S169" i="497" s="1"/>
  <c r="M159" i="497"/>
  <c r="M169" i="497" s="1"/>
  <c r="I159" i="497"/>
  <c r="I169" i="497" s="1"/>
  <c r="U159" i="497"/>
  <c r="U169" i="497" s="1"/>
  <c r="R159" i="497"/>
  <c r="R169" i="497" s="1"/>
  <c r="H159" i="497"/>
  <c r="H169" i="497" s="1"/>
  <c r="T159" i="497"/>
  <c r="T169" i="497" s="1"/>
  <c r="K159" i="497"/>
  <c r="K169" i="497" s="1"/>
  <c r="O159" i="497"/>
  <c r="O169" i="497" s="1"/>
  <c r="Q159" i="497"/>
  <c r="Q169" i="497" s="1"/>
  <c r="K169" i="500"/>
  <c r="J169" i="9"/>
  <c r="L169" i="9"/>
  <c r="U138" i="497"/>
  <c r="L138" i="497"/>
  <c r="M138" i="497"/>
  <c r="I138" i="497"/>
  <c r="N138" i="497"/>
  <c r="P138" i="497"/>
  <c r="O138" i="497"/>
  <c r="G138" i="497"/>
  <c r="R138" i="497"/>
  <c r="J138" i="497"/>
  <c r="S138" i="497"/>
  <c r="K138" i="497"/>
  <c r="Q138" i="497"/>
  <c r="H138" i="497"/>
  <c r="T138" i="497"/>
  <c r="Q246" i="498"/>
  <c r="U169" i="501"/>
  <c r="Q169" i="9"/>
  <c r="U246" i="496"/>
  <c r="S246" i="499"/>
  <c r="I134" i="498"/>
  <c r="R134" i="498"/>
  <c r="T134" i="498"/>
  <c r="M134" i="498"/>
  <c r="K134" i="498"/>
  <c r="O134" i="498"/>
  <c r="J134" i="498"/>
  <c r="H134" i="498"/>
  <c r="N134" i="498"/>
  <c r="P134" i="498"/>
  <c r="U134" i="498"/>
  <c r="S134" i="498"/>
  <c r="Q134" i="498"/>
  <c r="G134" i="498"/>
  <c r="L134" i="498"/>
  <c r="T43" i="501"/>
  <c r="I43" i="501"/>
  <c r="H43" i="501"/>
  <c r="K43" i="501"/>
  <c r="M43" i="501"/>
  <c r="R43" i="501"/>
  <c r="G43" i="501"/>
  <c r="P43" i="501"/>
  <c r="N43" i="501"/>
  <c r="Q43" i="501"/>
  <c r="O43" i="501"/>
  <c r="J43" i="501"/>
  <c r="S43" i="501"/>
  <c r="L43" i="501"/>
  <c r="U43" i="501"/>
  <c r="O229" i="496"/>
  <c r="N229" i="496"/>
  <c r="P229" i="496"/>
  <c r="R229" i="496"/>
  <c r="H229" i="496"/>
  <c r="T229" i="496"/>
  <c r="S229" i="496"/>
  <c r="J229" i="496"/>
  <c r="Q229" i="496"/>
  <c r="L229" i="496"/>
  <c r="I229" i="496"/>
  <c r="G229" i="496"/>
  <c r="U229" i="496"/>
  <c r="K229" i="496"/>
  <c r="M229" i="496"/>
  <c r="P246" i="500"/>
  <c r="R246" i="500"/>
  <c r="J169" i="501"/>
  <c r="G169" i="9"/>
  <c r="N169" i="498"/>
  <c r="L246" i="496"/>
  <c r="T246" i="500"/>
  <c r="L169" i="501"/>
  <c r="S169" i="498"/>
  <c r="O169" i="501"/>
  <c r="H169" i="500"/>
  <c r="S246" i="498"/>
  <c r="P169" i="499"/>
  <c r="S169" i="499"/>
  <c r="R169" i="500"/>
  <c r="O169" i="500"/>
  <c r="I169" i="501"/>
  <c r="T169" i="500"/>
  <c r="M169" i="501"/>
  <c r="U169" i="499"/>
  <c r="G169" i="499"/>
  <c r="L169" i="500"/>
  <c r="I246" i="498"/>
  <c r="R169" i="501"/>
  <c r="N169" i="497"/>
  <c r="T169" i="499"/>
  <c r="Q169" i="499"/>
  <c r="S169" i="500"/>
  <c r="O246" i="498"/>
  <c r="N246" i="500"/>
  <c r="O169" i="499"/>
  <c r="M169" i="500"/>
  <c r="U246" i="500"/>
  <c r="K246" i="500"/>
  <c r="J169" i="499"/>
  <c r="H169" i="499"/>
  <c r="G169" i="500"/>
  <c r="N169" i="500"/>
  <c r="G246" i="500"/>
  <c r="H246" i="500"/>
  <c r="I169" i="499"/>
  <c r="R169" i="499"/>
  <c r="Q169" i="500"/>
  <c r="U169" i="500"/>
  <c r="M246" i="500"/>
  <c r="Q169" i="496"/>
  <c r="P169" i="500"/>
  <c r="L246" i="500"/>
  <c r="N169" i="499"/>
  <c r="M169" i="499"/>
  <c r="J169" i="500"/>
  <c r="Q246" i="500"/>
  <c r="M246" i="498"/>
  <c r="J246" i="500"/>
  <c r="O246" i="500"/>
  <c r="K169" i="499"/>
  <c r="L169" i="499"/>
  <c r="I169" i="500"/>
  <c r="T108" i="501"/>
  <c r="H108" i="501"/>
  <c r="O108" i="501"/>
  <c r="I108" i="501"/>
  <c r="U108" i="501"/>
  <c r="Q108" i="501"/>
  <c r="K108" i="501"/>
  <c r="J108" i="501"/>
  <c r="L108" i="501"/>
  <c r="R108" i="501"/>
  <c r="M108" i="501"/>
  <c r="P108" i="501"/>
  <c r="N108" i="501"/>
  <c r="S108" i="501"/>
  <c r="I108" i="9"/>
  <c r="O108" i="9"/>
  <c r="U108" i="9"/>
  <c r="H108" i="9"/>
  <c r="P108" i="9"/>
  <c r="Q108" i="9"/>
  <c r="S108" i="9"/>
  <c r="K108" i="9"/>
  <c r="G108" i="9"/>
  <c r="J108" i="9"/>
  <c r="M108" i="9"/>
  <c r="L108" i="9"/>
  <c r="N108" i="9"/>
  <c r="R108" i="9"/>
  <c r="E108" i="9" l="1"/>
  <c r="D122" i="2" l="1"/>
  <c r="D122" i="65" s="1"/>
  <c r="D121" i="65"/>
  <c r="D121" i="6"/>
  <c r="D11" i="494" l="1"/>
  <c r="F121" i="6"/>
  <c r="D121" i="8"/>
  <c r="D122" i="6"/>
  <c r="D11" i="63"/>
  <c r="F121" i="8" l="1"/>
  <c r="D122" i="8"/>
  <c r="E317" i="65" l="1"/>
  <c r="D13" i="2" l="1"/>
  <c r="D13" i="65" l="1"/>
  <c r="D13" i="6"/>
  <c r="F13" i="6" l="1"/>
  <c r="D13" i="8"/>
  <c r="F13" i="8" l="1"/>
  <c r="D79" i="2" l="1"/>
  <c r="D80" i="2"/>
  <c r="D80" i="65" l="1"/>
  <c r="D80" i="6"/>
  <c r="D79" i="65"/>
  <c r="D79" i="6"/>
  <c r="O365" i="2" l="1"/>
  <c r="D79" i="8"/>
  <c r="F79" i="6"/>
  <c r="C48" i="3"/>
  <c r="D80" i="8"/>
  <c r="F80" i="6"/>
  <c r="O80" i="6" s="1"/>
  <c r="AM80" i="8" s="1"/>
  <c r="D30" i="65" l="1"/>
  <c r="Q79" i="6"/>
  <c r="Q80" i="6"/>
  <c r="L79" i="6"/>
  <c r="AA79" i="8" s="1"/>
  <c r="M79" i="6"/>
  <c r="AE79" i="8" s="1"/>
  <c r="N80" i="6"/>
  <c r="AI80" i="8" s="1"/>
  <c r="F80" i="8"/>
  <c r="P79" i="6"/>
  <c r="R79" i="6"/>
  <c r="N79" i="6"/>
  <c r="AI79" i="8" s="1"/>
  <c r="F79" i="8"/>
  <c r="O79" i="6"/>
  <c r="AM79" i="8" s="1"/>
  <c r="M80" i="6"/>
  <c r="AE80" i="8" s="1"/>
  <c r="P80" i="6"/>
  <c r="R80" i="6"/>
  <c r="L80" i="6"/>
  <c r="AA80" i="8" s="1"/>
  <c r="D322" i="65" l="1"/>
  <c r="C11" i="503" s="1"/>
  <c r="C30" i="503" s="1"/>
  <c r="AD80" i="8"/>
  <c r="AN80" i="8"/>
  <c r="AD79" i="8"/>
  <c r="AK79" i="8"/>
  <c r="AP80" i="8"/>
  <c r="AJ80" i="8"/>
  <c r="AL80" i="8"/>
  <c r="AG80" i="8"/>
  <c r="AH80" i="8"/>
  <c r="AH79" i="8"/>
  <c r="AO79" i="8"/>
  <c r="AK80" i="8"/>
  <c r="AO80" i="8"/>
  <c r="AF79" i="8"/>
  <c r="AL79" i="8"/>
  <c r="AN79" i="8"/>
  <c r="AJ79" i="8"/>
  <c r="AP79" i="8"/>
  <c r="AC80" i="8"/>
  <c r="AC79" i="8"/>
  <c r="AG79" i="8"/>
  <c r="AB80" i="8"/>
  <c r="AF80" i="8"/>
  <c r="AB79" i="8"/>
  <c r="BL80" i="8" l="1"/>
  <c r="BK79" i="8"/>
  <c r="BK80" i="8"/>
  <c r="BI79" i="8"/>
  <c r="BJ79" i="8"/>
  <c r="BJ80" i="8"/>
  <c r="BL79" i="8"/>
  <c r="BI80" i="8"/>
  <c r="AI213" i="8"/>
  <c r="L87" i="6"/>
  <c r="O78" i="6"/>
  <c r="AM78" i="8" s="1"/>
  <c r="N78" i="6"/>
  <c r="AI78" i="8" s="1"/>
  <c r="P78" i="6"/>
  <c r="Q31" i="6"/>
  <c r="R87" i="6"/>
  <c r="Q77" i="6"/>
  <c r="P87" i="6"/>
  <c r="AA213" i="8"/>
  <c r="Q78" i="6"/>
  <c r="N25" i="6"/>
  <c r="O77" i="6"/>
  <c r="L78" i="6"/>
  <c r="AA78" i="8" s="1"/>
  <c r="R77" i="6"/>
  <c r="O25" i="6"/>
  <c r="N31" i="6"/>
  <c r="R25" i="6"/>
  <c r="R31" i="6"/>
  <c r="M31" i="6"/>
  <c r="L77" i="6"/>
  <c r="M78" i="6"/>
  <c r="AE78" i="8" s="1"/>
  <c r="L31" i="6"/>
  <c r="Q87" i="6"/>
  <c r="AM213" i="8"/>
  <c r="P77" i="6"/>
  <c r="N77" i="6"/>
  <c r="AI77" i="8" s="1"/>
  <c r="O87" i="6"/>
  <c r="M87" i="6"/>
  <c r="P25" i="6"/>
  <c r="Q25" i="6"/>
  <c r="N87" i="6"/>
  <c r="P31" i="6"/>
  <c r="AE213" i="8"/>
  <c r="M25" i="6"/>
  <c r="L25" i="6"/>
  <c r="R78" i="6"/>
  <c r="M77" i="6"/>
  <c r="O31" i="6"/>
  <c r="S215" i="8"/>
  <c r="AI215" i="8"/>
  <c r="AA197" i="8"/>
  <c r="AM201" i="8"/>
  <c r="AA201" i="8"/>
  <c r="AE215" i="8"/>
  <c r="AM215" i="8"/>
  <c r="AI201" i="8"/>
  <c r="AE201" i="8"/>
  <c r="AA215" i="8"/>
  <c r="AI197" i="8"/>
  <c r="AM197" i="8"/>
  <c r="AE197" i="8"/>
  <c r="W215" i="8"/>
  <c r="AI205" i="8"/>
  <c r="AE205" i="8"/>
  <c r="AM205" i="8"/>
  <c r="AI206" i="8"/>
  <c r="AE206" i="8"/>
  <c r="AA206" i="8"/>
  <c r="AA212" i="8"/>
  <c r="AI212" i="8"/>
  <c r="AM212" i="8"/>
  <c r="AE212" i="8"/>
  <c r="AM206" i="8"/>
  <c r="AA205" i="8"/>
  <c r="O215" i="8"/>
  <c r="K215" i="8"/>
  <c r="AF197" i="8"/>
  <c r="AG206" i="8"/>
  <c r="AD78" i="8"/>
  <c r="AH205" i="8"/>
  <c r="AD212" i="8"/>
  <c r="AJ78" i="8"/>
  <c r="AK213" i="8"/>
  <c r="AC205" i="8"/>
  <c r="AC212" i="8"/>
  <c r="AK78" i="8"/>
  <c r="AF78" i="8"/>
  <c r="AJ201" i="8"/>
  <c r="AP213" i="8"/>
  <c r="AD205" i="8"/>
  <c r="AP212" i="8"/>
  <c r="AO212" i="8"/>
  <c r="AJ77" i="8"/>
  <c r="AK77" i="8"/>
  <c r="AO205" i="8"/>
  <c r="AP215" i="8"/>
  <c r="Z215" i="8"/>
  <c r="AP197" i="8"/>
  <c r="AG201" i="8"/>
  <c r="AJ206" i="8"/>
  <c r="AB205" i="8"/>
  <c r="AF205" i="8"/>
  <c r="AF201" i="8"/>
  <c r="AG215" i="8"/>
  <c r="AJ197" i="8"/>
  <c r="AF215" i="8"/>
  <c r="AD201" i="8"/>
  <c r="AP201" i="8"/>
  <c r="M215" i="8"/>
  <c r="AG78" i="8"/>
  <c r="AK201" i="8"/>
  <c r="AL78" i="8"/>
  <c r="AG205" i="8"/>
  <c r="AG212" i="8"/>
  <c r="AH201" i="8"/>
  <c r="AC213" i="8"/>
  <c r="AF212" i="8"/>
  <c r="AB201" i="8"/>
  <c r="AN197" i="8"/>
  <c r="AP78" i="8"/>
  <c r="N215" i="8"/>
  <c r="L215" i="8"/>
  <c r="T215" i="8"/>
  <c r="AL213" i="8"/>
  <c r="Y215" i="8"/>
  <c r="AB213" i="8"/>
  <c r="AK206" i="8"/>
  <c r="AB197" i="8"/>
  <c r="AJ213" i="8"/>
  <c r="AO78" i="8"/>
  <c r="AK205" i="8"/>
  <c r="AH212" i="8"/>
  <c r="AK212" i="8"/>
  <c r="AO201" i="8"/>
  <c r="AO215" i="8"/>
  <c r="AN201" i="8"/>
  <c r="AN212" i="8"/>
  <c r="AB78" i="8"/>
  <c r="AJ212" i="8"/>
  <c r="AC197" i="8"/>
  <c r="AN78" i="8"/>
  <c r="AO206" i="8"/>
  <c r="AC206" i="8"/>
  <c r="AK197" i="8"/>
  <c r="U215" i="8"/>
  <c r="X215" i="8"/>
  <c r="AD197" i="8"/>
  <c r="AH213" i="8"/>
  <c r="AL197" i="8"/>
  <c r="AP206" i="8"/>
  <c r="AN213" i="8"/>
  <c r="AL215" i="8"/>
  <c r="AB212" i="8"/>
  <c r="AB215" i="8"/>
  <c r="AC201" i="8"/>
  <c r="AC78" i="8"/>
  <c r="AH215" i="8"/>
  <c r="AO197" i="8"/>
  <c r="AB206" i="8"/>
  <c r="AK215" i="8"/>
  <c r="AH78" i="8"/>
  <c r="AJ215" i="8"/>
  <c r="AF206" i="8"/>
  <c r="AN205" i="8"/>
  <c r="AL212" i="8"/>
  <c r="AL206" i="8"/>
  <c r="AH206" i="8"/>
  <c r="AC215" i="8"/>
  <c r="AG197" i="8"/>
  <c r="AL201" i="8"/>
  <c r="AN215" i="8"/>
  <c r="AL77" i="8"/>
  <c r="AJ205" i="8"/>
  <c r="AF213" i="8"/>
  <c r="V215" i="8"/>
  <c r="AO213" i="8"/>
  <c r="AP205" i="8"/>
  <c r="AN206" i="8"/>
  <c r="AG213" i="8"/>
  <c r="AD213" i="8"/>
  <c r="AD206" i="8"/>
  <c r="AH197" i="8"/>
  <c r="AD215" i="8"/>
  <c r="AL205" i="8"/>
  <c r="BJ212" i="8" l="1"/>
  <c r="BJ205" i="8"/>
  <c r="BK201" i="8"/>
  <c r="BL205" i="8"/>
  <c r="BL212" i="8"/>
  <c r="BJ78" i="8"/>
  <c r="BI78" i="8"/>
  <c r="BG215" i="8"/>
  <c r="BL215" i="8"/>
  <c r="BK212" i="8"/>
  <c r="BH215" i="8"/>
  <c r="BJ215" i="8"/>
  <c r="BJ201" i="8"/>
  <c r="BK205" i="8"/>
  <c r="BI212" i="8"/>
  <c r="BJ197" i="8"/>
  <c r="BI201" i="8"/>
  <c r="BK78" i="8"/>
  <c r="BE215" i="8"/>
  <c r="BI206" i="8"/>
  <c r="BL197" i="8"/>
  <c r="BL201" i="8"/>
  <c r="BK77" i="8"/>
  <c r="BL78" i="8"/>
  <c r="BL206" i="8"/>
  <c r="BJ206" i="8"/>
  <c r="BK197" i="8"/>
  <c r="BI197" i="8"/>
  <c r="BJ213" i="8"/>
  <c r="BI213" i="8"/>
  <c r="BI205" i="8"/>
  <c r="BK206" i="8"/>
  <c r="BI215" i="8"/>
  <c r="BK215" i="8"/>
  <c r="BL213" i="8"/>
  <c r="BK213" i="8"/>
  <c r="R30" i="6"/>
  <c r="Q30" i="6"/>
  <c r="P30" i="6"/>
  <c r="O30" i="6"/>
  <c r="AM25" i="8"/>
  <c r="AE77" i="8"/>
  <c r="AE87" i="8"/>
  <c r="AA25" i="8"/>
  <c r="L30" i="6"/>
  <c r="AM87" i="8"/>
  <c r="AA77" i="8"/>
  <c r="AE25" i="8"/>
  <c r="M30" i="6"/>
  <c r="AI87" i="8"/>
  <c r="AM77" i="8"/>
  <c r="AA87" i="8"/>
  <c r="AI25" i="8"/>
  <c r="N30" i="6"/>
  <c r="E31" i="6"/>
  <c r="G215" i="8"/>
  <c r="E31" i="8"/>
  <c r="D215" i="497"/>
  <c r="AG77" i="8"/>
  <c r="AC87" i="8"/>
  <c r="AH25" i="8"/>
  <c r="AP87" i="8"/>
  <c r="AH87" i="8"/>
  <c r="D215" i="496"/>
  <c r="H215" i="8"/>
  <c r="AL25" i="8"/>
  <c r="D242" i="9"/>
  <c r="D244" i="9"/>
  <c r="AB87" i="8"/>
  <c r="AN87" i="8"/>
  <c r="AJ25" i="8"/>
  <c r="AB77" i="8"/>
  <c r="I215" i="8"/>
  <c r="AO77" i="8"/>
  <c r="AF25" i="8"/>
  <c r="AN77" i="8"/>
  <c r="Q215" i="8"/>
  <c r="AJ87" i="8"/>
  <c r="AG87" i="8"/>
  <c r="AO25" i="8"/>
  <c r="AC77" i="8"/>
  <c r="AP25" i="8"/>
  <c r="P215" i="8"/>
  <c r="AH77" i="8"/>
  <c r="AD77" i="8"/>
  <c r="AC25" i="8"/>
  <c r="D243" i="9"/>
  <c r="AK87" i="8"/>
  <c r="AB25" i="8"/>
  <c r="AG25" i="8"/>
  <c r="AD87" i="8"/>
  <c r="AO87" i="8"/>
  <c r="J215" i="8"/>
  <c r="AK25" i="8"/>
  <c r="AN25" i="8"/>
  <c r="AL87" i="8"/>
  <c r="AD25" i="8"/>
  <c r="D215" i="500"/>
  <c r="AP77" i="8"/>
  <c r="AF87" i="8"/>
  <c r="R215" i="8"/>
  <c r="AF77" i="8"/>
  <c r="BF215" i="8" l="1"/>
  <c r="BL87" i="8"/>
  <c r="BK25" i="8"/>
  <c r="BI87" i="8"/>
  <c r="BI25" i="8"/>
  <c r="BI77" i="8"/>
  <c r="BL77" i="8"/>
  <c r="BJ87" i="8"/>
  <c r="BK87" i="8"/>
  <c r="BJ77" i="8"/>
  <c r="BL25" i="8"/>
  <c r="BD215" i="8"/>
  <c r="BJ25" i="8"/>
  <c r="O322" i="6"/>
  <c r="O273" i="6" s="1"/>
  <c r="AM273" i="8" s="1"/>
  <c r="P322" i="6"/>
  <c r="P273" i="6" s="1"/>
  <c r="N322" i="6"/>
  <c r="N273" i="6" s="1"/>
  <c r="AI273" i="8" s="1"/>
  <c r="Q322" i="6"/>
  <c r="Q273" i="6" s="1"/>
  <c r="L322" i="6"/>
  <c r="L273" i="6" s="1"/>
  <c r="AA273" i="8" s="1"/>
  <c r="R322" i="6"/>
  <c r="R273" i="6" s="1"/>
  <c r="M322" i="6"/>
  <c r="M273" i="6" s="1"/>
  <c r="AE273" i="8" s="1"/>
  <c r="F215" i="500" a="1"/>
  <c r="F215" i="500" s="1"/>
  <c r="E215" i="500"/>
  <c r="F215" i="497" a="1"/>
  <c r="F215" i="497" s="1"/>
  <c r="E215" i="497"/>
  <c r="E215" i="496"/>
  <c r="F215" i="496" a="1"/>
  <c r="F215" i="496" s="1"/>
  <c r="AP30" i="8"/>
  <c r="AO30" i="8"/>
  <c r="AN30" i="8"/>
  <c r="AM30" i="8"/>
  <c r="F242" i="9" a="1"/>
  <c r="F242" i="9" s="1"/>
  <c r="N242" i="9" s="1"/>
  <c r="F243" i="9" a="1"/>
  <c r="F243" i="9" s="1"/>
  <c r="F244" i="9" a="1"/>
  <c r="F244" i="9" s="1"/>
  <c r="D246" i="9"/>
  <c r="AL30" i="8"/>
  <c r="AK30" i="8"/>
  <c r="AJ30" i="8"/>
  <c r="AD30" i="8"/>
  <c r="AB30" i="8"/>
  <c r="AC30" i="8"/>
  <c r="AH30" i="8"/>
  <c r="AF30" i="8"/>
  <c r="AG30" i="8"/>
  <c r="AI30" i="8"/>
  <c r="AA30" i="8"/>
  <c r="AE30" i="8"/>
  <c r="E215" i="8"/>
  <c r="E31" i="9"/>
  <c r="AJ273" i="8"/>
  <c r="D215" i="498"/>
  <c r="D215" i="9"/>
  <c r="AF273" i="8"/>
  <c r="AL273" i="8"/>
  <c r="AB273" i="8"/>
  <c r="AK273" i="8"/>
  <c r="AG273" i="8"/>
  <c r="D215" i="501"/>
  <c r="AD273" i="8"/>
  <c r="D235" i="9"/>
  <c r="AP273" i="8"/>
  <c r="AH273" i="8"/>
  <c r="D215" i="499"/>
  <c r="AO273" i="8"/>
  <c r="AN273" i="8"/>
  <c r="AC273" i="8"/>
  <c r="BJ30" i="8" l="1"/>
  <c r="BK30" i="8"/>
  <c r="BL30" i="8"/>
  <c r="BL273" i="8"/>
  <c r="BI30" i="8"/>
  <c r="BK273" i="8"/>
  <c r="BJ273" i="8"/>
  <c r="BI273" i="8"/>
  <c r="F215" i="498" a="1"/>
  <c r="F215" i="498" s="1"/>
  <c r="H215" i="498" s="1"/>
  <c r="E215" i="498"/>
  <c r="F215" i="499" a="1"/>
  <c r="F215" i="499" s="1"/>
  <c r="P215" i="499" s="1"/>
  <c r="E215" i="501"/>
  <c r="F215" i="501" a="1"/>
  <c r="F215" i="501" s="1"/>
  <c r="G215" i="501" s="1"/>
  <c r="N215" i="500"/>
  <c r="U215" i="500"/>
  <c r="M215" i="500"/>
  <c r="S215" i="500"/>
  <c r="K215" i="500"/>
  <c r="R215" i="500"/>
  <c r="J215" i="500"/>
  <c r="O215" i="500"/>
  <c r="I215" i="500"/>
  <c r="H215" i="500"/>
  <c r="T215" i="500"/>
  <c r="Q215" i="500"/>
  <c r="P215" i="500"/>
  <c r="L215" i="500"/>
  <c r="G215" i="500"/>
  <c r="U215" i="497"/>
  <c r="M215" i="497"/>
  <c r="O215" i="497"/>
  <c r="L215" i="497"/>
  <c r="T215" i="497"/>
  <c r="K215" i="497"/>
  <c r="J215" i="497"/>
  <c r="I215" i="497"/>
  <c r="H215" i="497"/>
  <c r="S215" i="497"/>
  <c r="G215" i="497"/>
  <c r="R215" i="497"/>
  <c r="Q215" i="497"/>
  <c r="P215" i="497"/>
  <c r="N215" i="497"/>
  <c r="N215" i="496"/>
  <c r="T215" i="496"/>
  <c r="L215" i="496"/>
  <c r="S215" i="496"/>
  <c r="K215" i="496"/>
  <c r="R215" i="496"/>
  <c r="J215" i="496"/>
  <c r="Q215" i="496"/>
  <c r="I215" i="496"/>
  <c r="U215" i="496"/>
  <c r="P215" i="496"/>
  <c r="O215" i="496"/>
  <c r="M215" i="496"/>
  <c r="H215" i="496"/>
  <c r="G215" i="496"/>
  <c r="J242" i="9"/>
  <c r="T242" i="9"/>
  <c r="P242" i="9"/>
  <c r="Q242" i="9"/>
  <c r="M242" i="9"/>
  <c r="H242" i="9"/>
  <c r="F235" i="9" a="1"/>
  <c r="F235" i="9" s="1"/>
  <c r="T235" i="9" s="1"/>
  <c r="I242" i="9"/>
  <c r="U242" i="9"/>
  <c r="G242" i="9"/>
  <c r="L242" i="9"/>
  <c r="S242" i="9"/>
  <c r="K242" i="9"/>
  <c r="R242" i="9"/>
  <c r="O242" i="9"/>
  <c r="J243" i="9"/>
  <c r="S243" i="9"/>
  <c r="N243" i="9"/>
  <c r="M243" i="9"/>
  <c r="G243" i="9"/>
  <c r="T243" i="9"/>
  <c r="U243" i="9"/>
  <c r="H243" i="9"/>
  <c r="R243" i="9"/>
  <c r="P243" i="9"/>
  <c r="L243" i="9"/>
  <c r="Q243" i="9"/>
  <c r="I243" i="9"/>
  <c r="K243" i="9"/>
  <c r="O243" i="9"/>
  <c r="P244" i="9"/>
  <c r="T244" i="9"/>
  <c r="H244" i="9"/>
  <c r="G244" i="9"/>
  <c r="O244" i="9"/>
  <c r="U244" i="9"/>
  <c r="Q244" i="9"/>
  <c r="R244" i="9"/>
  <c r="M244" i="9"/>
  <c r="I244" i="9"/>
  <c r="S244" i="9"/>
  <c r="N244" i="9"/>
  <c r="K244" i="9"/>
  <c r="J244" i="9"/>
  <c r="L244" i="9"/>
  <c r="F215" i="9" a="1"/>
  <c r="F215" i="9" s="1"/>
  <c r="N215" i="9" s="1"/>
  <c r="D33" i="2"/>
  <c r="D333" i="2" s="1"/>
  <c r="O215" i="501" l="1"/>
  <c r="T215" i="498"/>
  <c r="P215" i="498"/>
  <c r="K215" i="498"/>
  <c r="I215" i="498"/>
  <c r="U215" i="498"/>
  <c r="Q215" i="498"/>
  <c r="L215" i="498"/>
  <c r="R215" i="498"/>
  <c r="M215" i="498"/>
  <c r="G215" i="498"/>
  <c r="N215" i="498"/>
  <c r="S215" i="498"/>
  <c r="O215" i="498"/>
  <c r="J215" i="498"/>
  <c r="T215" i="499"/>
  <c r="R215" i="499"/>
  <c r="Q215" i="499"/>
  <c r="S215" i="499"/>
  <c r="U215" i="499"/>
  <c r="I215" i="501"/>
  <c r="U215" i="501"/>
  <c r="K215" i="501"/>
  <c r="J215" i="501"/>
  <c r="P215" i="501"/>
  <c r="M215" i="501"/>
  <c r="Q215" i="501"/>
  <c r="L215" i="501"/>
  <c r="R215" i="501"/>
  <c r="T215" i="501"/>
  <c r="H215" i="501"/>
  <c r="N215" i="501"/>
  <c r="S215" i="501"/>
  <c r="D44" i="2"/>
  <c r="D332" i="2" s="1"/>
  <c r="N246" i="9"/>
  <c r="S246" i="9"/>
  <c r="M246" i="9"/>
  <c r="P246" i="9"/>
  <c r="R246" i="9"/>
  <c r="Q246" i="9"/>
  <c r="U235" i="9"/>
  <c r="S235" i="9"/>
  <c r="Q235" i="9"/>
  <c r="I235" i="9"/>
  <c r="H235" i="9"/>
  <c r="J235" i="9"/>
  <c r="P235" i="9"/>
  <c r="J246" i="9"/>
  <c r="T246" i="9"/>
  <c r="G246" i="9"/>
  <c r="E242" i="9"/>
  <c r="O235" i="9"/>
  <c r="G235" i="9"/>
  <c r="I246" i="9"/>
  <c r="R235" i="9"/>
  <c r="M235" i="9"/>
  <c r="K235" i="9"/>
  <c r="L235" i="9"/>
  <c r="K246" i="9"/>
  <c r="N235" i="9"/>
  <c r="U246" i="9"/>
  <c r="O246" i="9"/>
  <c r="H246" i="9"/>
  <c r="L246" i="9"/>
  <c r="E243" i="9"/>
  <c r="E244" i="9"/>
  <c r="D82" i="2"/>
  <c r="D82" i="65" s="1"/>
  <c r="I215" i="9"/>
  <c r="J215" i="9"/>
  <c r="P215" i="9"/>
  <c r="G215" i="9"/>
  <c r="K215" i="9"/>
  <c r="O215" i="9"/>
  <c r="L215" i="9"/>
  <c r="M215" i="9"/>
  <c r="Q215" i="9"/>
  <c r="H215" i="9"/>
  <c r="T215" i="9"/>
  <c r="U215" i="9"/>
  <c r="S215" i="9"/>
  <c r="R215" i="9"/>
  <c r="D82" i="6"/>
  <c r="D39" i="65"/>
  <c r="D39" i="6"/>
  <c r="D33" i="6"/>
  <c r="D333" i="6" s="1"/>
  <c r="D33" i="65"/>
  <c r="D96" i="65"/>
  <c r="D333" i="65" l="1"/>
  <c r="C22" i="503" s="1"/>
  <c r="C41" i="503" s="1"/>
  <c r="D323" i="2"/>
  <c r="D44" i="6"/>
  <c r="E235" i="9"/>
  <c r="E246" i="9"/>
  <c r="E215" i="9"/>
  <c r="D111" i="2"/>
  <c r="D111" i="65" s="1"/>
  <c r="D82" i="8"/>
  <c r="D44" i="65"/>
  <c r="F39" i="6"/>
  <c r="O39" i="6" s="1"/>
  <c r="D39" i="8"/>
  <c r="F33" i="6"/>
  <c r="D33" i="8"/>
  <c r="D333" i="8" s="1"/>
  <c r="D323" i="65" l="1"/>
  <c r="C12" i="503" s="1"/>
  <c r="C31" i="503" s="1"/>
  <c r="D332" i="65"/>
  <c r="C21" i="503" s="1"/>
  <c r="C40" i="503" s="1"/>
  <c r="D323" i="6"/>
  <c r="D332" i="6"/>
  <c r="D10" i="494"/>
  <c r="AM39" i="8"/>
  <c r="D10" i="63"/>
  <c r="D44" i="8"/>
  <c r="AI82" i="8"/>
  <c r="N82" i="6"/>
  <c r="L33" i="6"/>
  <c r="Q33" i="6"/>
  <c r="P82" i="6"/>
  <c r="R82" i="6"/>
  <c r="O33" i="6"/>
  <c r="O333" i="6" s="1"/>
  <c r="R33" i="6"/>
  <c r="N33" i="6"/>
  <c r="D111" i="6"/>
  <c r="Q39" i="6"/>
  <c r="L39" i="6"/>
  <c r="Q82" i="6"/>
  <c r="F39" i="8"/>
  <c r="M33" i="6"/>
  <c r="P33" i="6"/>
  <c r="R39" i="6"/>
  <c r="F33" i="8"/>
  <c r="P39" i="6"/>
  <c r="D96" i="8"/>
  <c r="D111" i="8" s="1"/>
  <c r="M39" i="6"/>
  <c r="N39" i="6"/>
  <c r="P333" i="6" l="1"/>
  <c r="D323" i="8"/>
  <c r="D332" i="8"/>
  <c r="N333" i="6"/>
  <c r="R333" i="6"/>
  <c r="R86" i="6" s="1"/>
  <c r="R96" i="6" s="1"/>
  <c r="Q333" i="6"/>
  <c r="Q34" i="6" s="1"/>
  <c r="Q44" i="6" s="1"/>
  <c r="Q323" i="6" s="1"/>
  <c r="M333" i="6"/>
  <c r="M34" i="6" s="1"/>
  <c r="L333" i="6"/>
  <c r="L86" i="6" s="1"/>
  <c r="AI39" i="8"/>
  <c r="O86" i="6"/>
  <c r="O34" i="6"/>
  <c r="AM34" i="8" s="1"/>
  <c r="AA39" i="8"/>
  <c r="AE39" i="8"/>
  <c r="AM33" i="8"/>
  <c r="AE82" i="8"/>
  <c r="M82" i="6"/>
  <c r="AA82" i="8"/>
  <c r="L82" i="6"/>
  <c r="AA33" i="8"/>
  <c r="AM82" i="8"/>
  <c r="O82" i="6"/>
  <c r="AI33" i="8"/>
  <c r="AE33" i="8"/>
  <c r="AN39" i="8"/>
  <c r="AH39" i="8"/>
  <c r="AJ33" i="8"/>
  <c r="AG33" i="8"/>
  <c r="AK33" i="8"/>
  <c r="AC33" i="8"/>
  <c r="AB39" i="8"/>
  <c r="AD39" i="8"/>
  <c r="AP33" i="8"/>
  <c r="AN34" i="8"/>
  <c r="AO39" i="8"/>
  <c r="AO34" i="8"/>
  <c r="AP39" i="8"/>
  <c r="AP34" i="8"/>
  <c r="AF39" i="8"/>
  <c r="AO33" i="8"/>
  <c r="AH33" i="8"/>
  <c r="AJ39" i="8"/>
  <c r="AN33" i="8"/>
  <c r="AD33" i="8"/>
  <c r="AF33" i="8"/>
  <c r="AC39" i="8"/>
  <c r="AL33" i="8"/>
  <c r="AK39" i="8"/>
  <c r="AL39" i="8"/>
  <c r="AB33" i="8"/>
  <c r="AG39" i="8"/>
  <c r="BL39" i="8" l="1"/>
  <c r="BI39" i="8"/>
  <c r="BJ39" i="8"/>
  <c r="BL34" i="8"/>
  <c r="BL33" i="8"/>
  <c r="BK33" i="8"/>
  <c r="BI33" i="8"/>
  <c r="BK39" i="8"/>
  <c r="BJ33" i="8"/>
  <c r="R34" i="6"/>
  <c r="R44" i="6" s="1"/>
  <c r="R323" i="6" s="1"/>
  <c r="O44" i="6"/>
  <c r="O323" i="6" s="1"/>
  <c r="AE34" i="8"/>
  <c r="M44" i="6"/>
  <c r="M323" i="6" s="1"/>
  <c r="M86" i="6"/>
  <c r="AE86" i="8" s="1"/>
  <c r="Q86" i="6"/>
  <c r="Q96" i="6" s="1"/>
  <c r="AM44" i="8"/>
  <c r="L34" i="6"/>
  <c r="AA86" i="8"/>
  <c r="L96" i="6"/>
  <c r="N34" i="6"/>
  <c r="N86" i="6"/>
  <c r="AM86" i="8"/>
  <c r="O96" i="6"/>
  <c r="P34" i="6"/>
  <c r="P44" i="6" s="1"/>
  <c r="P323" i="6" s="1"/>
  <c r="P86" i="6"/>
  <c r="P96" i="6" s="1"/>
  <c r="AJ82" i="8"/>
  <c r="AC82" i="8"/>
  <c r="AN82" i="8"/>
  <c r="AF82" i="8"/>
  <c r="AO82" i="8"/>
  <c r="AN44" i="8"/>
  <c r="AL82" i="8"/>
  <c r="AD82" i="8"/>
  <c r="AG82" i="8"/>
  <c r="AP82" i="8"/>
  <c r="AK82" i="8"/>
  <c r="AP44" i="8"/>
  <c r="AB82" i="8"/>
  <c r="AH82" i="8"/>
  <c r="AO44" i="8"/>
  <c r="AP86" i="8"/>
  <c r="AF86" i="8"/>
  <c r="AF34" i="8"/>
  <c r="AD86" i="8"/>
  <c r="AG34" i="8"/>
  <c r="AG86" i="8"/>
  <c r="AC86" i="8"/>
  <c r="AO86" i="8"/>
  <c r="AB86" i="8"/>
  <c r="AH86" i="8"/>
  <c r="AH34" i="8"/>
  <c r="AN86" i="8"/>
  <c r="BI82" i="8" l="1"/>
  <c r="BL44" i="8"/>
  <c r="BJ82" i="8"/>
  <c r="BL82" i="8"/>
  <c r="AE44" i="8"/>
  <c r="BJ34" i="8"/>
  <c r="BK82" i="8"/>
  <c r="AA96" i="8"/>
  <c r="BI86" i="8"/>
  <c r="AM96" i="8"/>
  <c r="BL86" i="8"/>
  <c r="AE96" i="8"/>
  <c r="BJ86" i="8"/>
  <c r="AG44" i="8"/>
  <c r="AH44" i="8"/>
  <c r="AF44" i="8"/>
  <c r="M96" i="6"/>
  <c r="AA34" i="8"/>
  <c r="L44" i="6"/>
  <c r="AO96" i="8"/>
  <c r="AP96" i="8"/>
  <c r="AG96" i="8"/>
  <c r="AD96" i="8"/>
  <c r="N96" i="6"/>
  <c r="AI86" i="8"/>
  <c r="AH96" i="8"/>
  <c r="AI34" i="8"/>
  <c r="N44" i="6"/>
  <c r="AC96" i="8"/>
  <c r="AB96" i="8"/>
  <c r="AN96" i="8"/>
  <c r="AF96" i="8"/>
  <c r="M274" i="6"/>
  <c r="R274" i="6"/>
  <c r="Q274" i="6"/>
  <c r="O274" i="6"/>
  <c r="P274" i="6"/>
  <c r="AA200" i="8"/>
  <c r="AE200" i="8"/>
  <c r="AM200" i="8"/>
  <c r="AI200" i="8"/>
  <c r="AJ86" i="8"/>
  <c r="AP200" i="8"/>
  <c r="D228" i="9"/>
  <c r="D229" i="9"/>
  <c r="AN200" i="8"/>
  <c r="AL86" i="8"/>
  <c r="AC34" i="8"/>
  <c r="AF200" i="8"/>
  <c r="AB200" i="8"/>
  <c r="AK34" i="8"/>
  <c r="AB34" i="8"/>
  <c r="AL34" i="8"/>
  <c r="AH200" i="8"/>
  <c r="AD34" i="8"/>
  <c r="AG200" i="8"/>
  <c r="AK86" i="8"/>
  <c r="AC200" i="8"/>
  <c r="AK200" i="8"/>
  <c r="AJ200" i="8"/>
  <c r="AJ34" i="8"/>
  <c r="AD200" i="8"/>
  <c r="AL200" i="8"/>
  <c r="AO200" i="8"/>
  <c r="BI200" i="8" l="1"/>
  <c r="BJ96" i="8"/>
  <c r="BK34" i="8"/>
  <c r="BI34" i="8"/>
  <c r="BL96" i="8"/>
  <c r="BK200" i="8"/>
  <c r="BK86" i="8"/>
  <c r="BL200" i="8"/>
  <c r="BI96" i="8"/>
  <c r="BJ200" i="8"/>
  <c r="BJ44" i="8"/>
  <c r="N323" i="6"/>
  <c r="N274" i="6" s="1"/>
  <c r="L323" i="6"/>
  <c r="L274" i="6" s="1"/>
  <c r="AB44" i="8"/>
  <c r="AD44" i="8"/>
  <c r="AC44" i="8"/>
  <c r="AA44" i="8"/>
  <c r="AK44" i="8"/>
  <c r="AJ44" i="8"/>
  <c r="AL44" i="8"/>
  <c r="AL96" i="8"/>
  <c r="AK96" i="8"/>
  <c r="AJ96" i="8"/>
  <c r="AI44" i="8"/>
  <c r="AI96" i="8"/>
  <c r="F228" i="9" a="1"/>
  <c r="F228" i="9" s="1"/>
  <c r="F229" i="9" a="1"/>
  <c r="F229" i="9" s="1"/>
  <c r="J104" i="6"/>
  <c r="S104" i="8" s="1"/>
  <c r="J52" i="6"/>
  <c r="S52" i="8" s="1"/>
  <c r="G52" i="6"/>
  <c r="G52" i="8" s="1"/>
  <c r="G104" i="6"/>
  <c r="G104" i="8" s="1"/>
  <c r="R52" i="6"/>
  <c r="L99" i="6"/>
  <c r="Q104" i="6"/>
  <c r="N104" i="6"/>
  <c r="AI104" i="8" s="1"/>
  <c r="R99" i="6"/>
  <c r="M52" i="6"/>
  <c r="AE52" i="8" s="1"/>
  <c r="M99" i="6"/>
  <c r="N99" i="6"/>
  <c r="R104" i="6"/>
  <c r="Q52" i="6"/>
  <c r="L104" i="6"/>
  <c r="AA104" i="8" s="1"/>
  <c r="N52" i="6"/>
  <c r="AI52" i="8" s="1"/>
  <c r="K52" i="6"/>
  <c r="W52" i="8" s="1"/>
  <c r="M104" i="6"/>
  <c r="AE104" i="8" s="1"/>
  <c r="P104" i="6"/>
  <c r="P52" i="6"/>
  <c r="O99" i="6"/>
  <c r="O52" i="6"/>
  <c r="AM52" i="8" s="1"/>
  <c r="K104" i="6"/>
  <c r="W104" i="8" s="1"/>
  <c r="P99" i="6"/>
  <c r="Q99" i="6"/>
  <c r="L52" i="6"/>
  <c r="AA52" i="8" s="1"/>
  <c r="O104" i="6"/>
  <c r="AM104" i="8" s="1"/>
  <c r="I52" i="6"/>
  <c r="O52" i="8" s="1"/>
  <c r="I104" i="6"/>
  <c r="O104" i="8" s="1"/>
  <c r="H52" i="6"/>
  <c r="K52" i="8" s="1"/>
  <c r="H104" i="6"/>
  <c r="K104" i="8" s="1"/>
  <c r="AM274" i="8"/>
  <c r="AE274" i="8"/>
  <c r="AH52" i="8"/>
  <c r="AL52" i="8"/>
  <c r="Z104" i="8"/>
  <c r="U104" i="8"/>
  <c r="I104" i="8"/>
  <c r="U52" i="8"/>
  <c r="AH274" i="8"/>
  <c r="AG104" i="8"/>
  <c r="J104" i="8"/>
  <c r="L104" i="8"/>
  <c r="AJ104" i="8"/>
  <c r="AB52" i="8"/>
  <c r="I52" i="8"/>
  <c r="AP104" i="8"/>
  <c r="V52" i="8"/>
  <c r="P104" i="8"/>
  <c r="AN274" i="8"/>
  <c r="AG274" i="8"/>
  <c r="V104" i="8"/>
  <c r="Q52" i="8"/>
  <c r="AO274" i="8"/>
  <c r="T104" i="8"/>
  <c r="H104" i="8"/>
  <c r="H52" i="8"/>
  <c r="X52" i="8"/>
  <c r="AF52" i="8"/>
  <c r="AP274" i="8"/>
  <c r="AK52" i="8"/>
  <c r="AK104" i="8"/>
  <c r="AN104" i="8"/>
  <c r="X104" i="8"/>
  <c r="Y52" i="8"/>
  <c r="AC52" i="8"/>
  <c r="AN52" i="8"/>
  <c r="Y104" i="8"/>
  <c r="J52" i="8"/>
  <c r="M52" i="8"/>
  <c r="AD104" i="8"/>
  <c r="AP52" i="8"/>
  <c r="AO52" i="8"/>
  <c r="AB104" i="8"/>
  <c r="AD52" i="8"/>
  <c r="Z52" i="8"/>
  <c r="T52" i="8"/>
  <c r="AH104" i="8"/>
  <c r="AC104" i="8"/>
  <c r="AG52" i="8"/>
  <c r="AF274" i="8"/>
  <c r="AL104" i="8"/>
  <c r="AF104" i="8"/>
  <c r="AJ52" i="8"/>
  <c r="AO104" i="8"/>
  <c r="BK96" i="8" l="1"/>
  <c r="BK44" i="8"/>
  <c r="BD104" i="8"/>
  <c r="BD52" i="8"/>
  <c r="BL104" i="8"/>
  <c r="BJ104" i="8"/>
  <c r="BJ52" i="8"/>
  <c r="BG52" i="8"/>
  <c r="BI52" i="8"/>
  <c r="BJ274" i="8"/>
  <c r="BH52" i="8"/>
  <c r="BG104" i="8"/>
  <c r="BL274" i="8"/>
  <c r="BK52" i="8"/>
  <c r="BK104" i="8"/>
  <c r="BL52" i="8"/>
  <c r="BH104" i="8"/>
  <c r="BI104" i="8"/>
  <c r="BI44" i="8"/>
  <c r="AA274" i="8"/>
  <c r="AI274" i="8"/>
  <c r="I228" i="9"/>
  <c r="U228" i="9"/>
  <c r="P228" i="9"/>
  <c r="R228" i="9"/>
  <c r="N228" i="9"/>
  <c r="S228" i="9"/>
  <c r="O228" i="9"/>
  <c r="K228" i="9"/>
  <c r="Q228" i="9"/>
  <c r="L228" i="9"/>
  <c r="J228" i="9"/>
  <c r="M228" i="9"/>
  <c r="T228" i="9"/>
  <c r="G228" i="9"/>
  <c r="H228" i="9"/>
  <c r="P229" i="9"/>
  <c r="R229" i="9"/>
  <c r="M229" i="9"/>
  <c r="I229" i="9"/>
  <c r="G229" i="9"/>
  <c r="J229" i="9"/>
  <c r="S229" i="9"/>
  <c r="N229" i="9"/>
  <c r="U229" i="9"/>
  <c r="K229" i="9"/>
  <c r="H229" i="9"/>
  <c r="Q229" i="9"/>
  <c r="T229" i="9"/>
  <c r="L229" i="9"/>
  <c r="O229" i="9"/>
  <c r="E104" i="6"/>
  <c r="AA99" i="8"/>
  <c r="AM99" i="8"/>
  <c r="AE99" i="8"/>
  <c r="AI99" i="8"/>
  <c r="E52" i="6"/>
  <c r="E104" i="8"/>
  <c r="E52" i="8"/>
  <c r="M104" i="8"/>
  <c r="AG99" i="8"/>
  <c r="AJ274" i="8"/>
  <c r="AC274" i="8"/>
  <c r="AD99" i="8"/>
  <c r="D104" i="499"/>
  <c r="P52" i="8"/>
  <c r="AD274" i="8"/>
  <c r="D52" i="501"/>
  <c r="D104" i="496"/>
  <c r="D52" i="9"/>
  <c r="D104" i="9"/>
  <c r="AJ99" i="8"/>
  <c r="D104" i="500"/>
  <c r="D52" i="497"/>
  <c r="AL274" i="8"/>
  <c r="AN99" i="8"/>
  <c r="AP99" i="8"/>
  <c r="AK99" i="8"/>
  <c r="AF99" i="8"/>
  <c r="AB99" i="8"/>
  <c r="D52" i="496"/>
  <c r="AK274" i="8"/>
  <c r="AC99" i="8"/>
  <c r="N52" i="8"/>
  <c r="D104" i="497"/>
  <c r="R52" i="8"/>
  <c r="AO99" i="8"/>
  <c r="AH99" i="8"/>
  <c r="AL99" i="8"/>
  <c r="D104" i="501"/>
  <c r="AB274" i="8"/>
  <c r="N104" i="8"/>
  <c r="Q104" i="8"/>
  <c r="R104" i="8"/>
  <c r="L52" i="8"/>
  <c r="BE104" i="8" l="1"/>
  <c r="BF104" i="8"/>
  <c r="BF52" i="8"/>
  <c r="BE52" i="8"/>
  <c r="BL99" i="8"/>
  <c r="BI99" i="8"/>
  <c r="BK274" i="8"/>
  <c r="BI274" i="8"/>
  <c r="BK99" i="8"/>
  <c r="BJ99" i="8"/>
  <c r="F104" i="496" a="1"/>
  <c r="F104" i="496" s="1"/>
  <c r="R104" i="496" s="1"/>
  <c r="E104" i="496"/>
  <c r="E104" i="497"/>
  <c r="F104" i="497" a="1"/>
  <c r="F104" i="497" s="1"/>
  <c r="L104" i="497" s="1"/>
  <c r="E104" i="500"/>
  <c r="F104" i="500" a="1"/>
  <c r="F104" i="500" s="1"/>
  <c r="N104" i="500" s="1"/>
  <c r="E104" i="499"/>
  <c r="F104" i="499" a="1"/>
  <c r="F104" i="499" s="1"/>
  <c r="O104" i="499" s="1"/>
  <c r="E104" i="501"/>
  <c r="F104" i="501" a="1"/>
  <c r="F104" i="501" s="1"/>
  <c r="N104" i="501" s="1"/>
  <c r="F52" i="501" a="1"/>
  <c r="F52" i="501" s="1"/>
  <c r="M52" i="501" s="1"/>
  <c r="E52" i="501"/>
  <c r="F52" i="496" a="1"/>
  <c r="F52" i="496" s="1"/>
  <c r="O52" i="496" s="1"/>
  <c r="E52" i="496"/>
  <c r="E52" i="497"/>
  <c r="F52" i="497" a="1"/>
  <c r="F52" i="497" s="1"/>
  <c r="S52" i="497" s="1"/>
  <c r="E228" i="9"/>
  <c r="E229" i="9"/>
  <c r="AA196" i="8"/>
  <c r="F104" i="9" a="1"/>
  <c r="F104" i="9" s="1"/>
  <c r="M104" i="9" s="1"/>
  <c r="F52" i="9" a="1"/>
  <c r="F52" i="9" s="1"/>
  <c r="O52" i="9" s="1"/>
  <c r="D104" i="498"/>
  <c r="D52" i="500"/>
  <c r="AC196" i="8"/>
  <c r="D52" i="498"/>
  <c r="AB196" i="8"/>
  <c r="D52" i="499"/>
  <c r="AD196" i="8"/>
  <c r="BI196" i="8" l="1"/>
  <c r="Q104" i="496"/>
  <c r="S104" i="496"/>
  <c r="I104" i="500"/>
  <c r="M104" i="500"/>
  <c r="T104" i="500"/>
  <c r="O104" i="500"/>
  <c r="J104" i="500"/>
  <c r="P104" i="500"/>
  <c r="U104" i="500"/>
  <c r="G104" i="500"/>
  <c r="L104" i="500"/>
  <c r="Q104" i="500"/>
  <c r="K104" i="500"/>
  <c r="H104" i="500"/>
  <c r="S104" i="500"/>
  <c r="R104" i="500"/>
  <c r="P52" i="496"/>
  <c r="U104" i="496"/>
  <c r="L104" i="496"/>
  <c r="K104" i="496"/>
  <c r="M104" i="496"/>
  <c r="G104" i="496"/>
  <c r="N104" i="496"/>
  <c r="O104" i="496"/>
  <c r="P104" i="496"/>
  <c r="I104" i="496"/>
  <c r="T104" i="496"/>
  <c r="J104" i="496"/>
  <c r="H104" i="496"/>
  <c r="S104" i="497"/>
  <c r="G104" i="497"/>
  <c r="K52" i="501"/>
  <c r="U104" i="499"/>
  <c r="O104" i="497"/>
  <c r="T104" i="497"/>
  <c r="P104" i="497"/>
  <c r="U104" i="497"/>
  <c r="I104" i="497"/>
  <c r="H104" i="497"/>
  <c r="Q104" i="497"/>
  <c r="K104" i="497"/>
  <c r="J104" i="497"/>
  <c r="M104" i="497"/>
  <c r="R104" i="497"/>
  <c r="N104" i="497"/>
  <c r="P104" i="499"/>
  <c r="K104" i="499"/>
  <c r="Q104" i="499"/>
  <c r="M104" i="499"/>
  <c r="H104" i="499"/>
  <c r="N104" i="499"/>
  <c r="R104" i="499"/>
  <c r="L104" i="499"/>
  <c r="I104" i="499"/>
  <c r="T104" i="499"/>
  <c r="S104" i="499"/>
  <c r="G104" i="499"/>
  <c r="J104" i="499"/>
  <c r="S104" i="501"/>
  <c r="T52" i="496"/>
  <c r="G104" i="501"/>
  <c r="S52" i="496"/>
  <c r="H52" i="496"/>
  <c r="L52" i="496"/>
  <c r="I52" i="496"/>
  <c r="M52" i="496"/>
  <c r="Q52" i="496"/>
  <c r="U52" i="496"/>
  <c r="J52" i="496"/>
  <c r="N52" i="496"/>
  <c r="R52" i="496"/>
  <c r="G52" i="496"/>
  <c r="K52" i="496"/>
  <c r="Q52" i="501"/>
  <c r="T52" i="501"/>
  <c r="U52" i="501"/>
  <c r="G52" i="501"/>
  <c r="P52" i="501"/>
  <c r="J52" i="501"/>
  <c r="N52" i="501"/>
  <c r="R52" i="501"/>
  <c r="O52" i="501"/>
  <c r="S52" i="501"/>
  <c r="H52" i="501"/>
  <c r="L52" i="501"/>
  <c r="I52" i="501"/>
  <c r="I104" i="501"/>
  <c r="O104" i="501"/>
  <c r="T104" i="501"/>
  <c r="J104" i="501"/>
  <c r="K104" i="501"/>
  <c r="R104" i="501"/>
  <c r="U104" i="501"/>
  <c r="P104" i="501"/>
  <c r="L104" i="501"/>
  <c r="Q104" i="501"/>
  <c r="M104" i="501"/>
  <c r="H104" i="501"/>
  <c r="I52" i="497"/>
  <c r="F104" i="498" a="1"/>
  <c r="F104" i="498" s="1"/>
  <c r="U104" i="498" s="1"/>
  <c r="E104" i="498"/>
  <c r="F52" i="500" a="1"/>
  <c r="F52" i="500" s="1"/>
  <c r="R52" i="500" s="1"/>
  <c r="E52" i="500"/>
  <c r="E52" i="499"/>
  <c r="F52" i="499" a="1"/>
  <c r="F52" i="499" s="1"/>
  <c r="N52" i="499" s="1"/>
  <c r="E52" i="498"/>
  <c r="F52" i="498" a="1"/>
  <c r="F52" i="498" s="1"/>
  <c r="M52" i="498" s="1"/>
  <c r="H52" i="497"/>
  <c r="L52" i="497"/>
  <c r="P52" i="497"/>
  <c r="T52" i="497"/>
  <c r="U52" i="497"/>
  <c r="Q52" i="497"/>
  <c r="M52" i="497"/>
  <c r="J52" i="497"/>
  <c r="N52" i="497"/>
  <c r="R52" i="497"/>
  <c r="G52" i="497"/>
  <c r="K52" i="497"/>
  <c r="O52" i="497"/>
  <c r="AM196" i="8"/>
  <c r="AE196" i="8"/>
  <c r="AI196" i="8"/>
  <c r="O104" i="9"/>
  <c r="P104" i="9"/>
  <c r="J52" i="9"/>
  <c r="U52" i="9"/>
  <c r="C50" i="3"/>
  <c r="Q104" i="9"/>
  <c r="K104" i="9"/>
  <c r="J104" i="9"/>
  <c r="I104" i="9"/>
  <c r="L104" i="9"/>
  <c r="H104" i="9"/>
  <c r="U104" i="9"/>
  <c r="N104" i="9"/>
  <c r="S104" i="9"/>
  <c r="R104" i="9"/>
  <c r="T104" i="9"/>
  <c r="G104" i="9"/>
  <c r="S52" i="9"/>
  <c r="L52" i="9"/>
  <c r="P52" i="9"/>
  <c r="H52" i="9"/>
  <c r="G52" i="9"/>
  <c r="R52" i="9"/>
  <c r="N52" i="9"/>
  <c r="Q52" i="9"/>
  <c r="K52" i="9"/>
  <c r="T52" i="9"/>
  <c r="M52" i="9"/>
  <c r="I52" i="9"/>
  <c r="AL196" i="8"/>
  <c r="AH196" i="8"/>
  <c r="AG196" i="8"/>
  <c r="AP196" i="8"/>
  <c r="AK196" i="8"/>
  <c r="AJ196" i="8"/>
  <c r="AF196" i="8"/>
  <c r="AN196" i="8"/>
  <c r="AO196" i="8"/>
  <c r="BK196" i="8" l="1"/>
  <c r="BJ196" i="8"/>
  <c r="BL196" i="8"/>
  <c r="S52" i="499"/>
  <c r="O52" i="499"/>
  <c r="U52" i="499"/>
  <c r="K104" i="498"/>
  <c r="O104" i="498"/>
  <c r="L52" i="499"/>
  <c r="Q52" i="499"/>
  <c r="I52" i="499"/>
  <c r="T52" i="499"/>
  <c r="Q104" i="498"/>
  <c r="P104" i="498"/>
  <c r="I104" i="498"/>
  <c r="N104" i="498"/>
  <c r="M104" i="498"/>
  <c r="T104" i="498"/>
  <c r="G104" i="498"/>
  <c r="J104" i="498"/>
  <c r="L104" i="498"/>
  <c r="R104" i="498"/>
  <c r="S104" i="498"/>
  <c r="H104" i="498"/>
  <c r="R52" i="499"/>
  <c r="P52" i="499"/>
  <c r="M52" i="499"/>
  <c r="K52" i="499"/>
  <c r="J52" i="499"/>
  <c r="S52" i="498"/>
  <c r="U52" i="498"/>
  <c r="P52" i="498"/>
  <c r="T52" i="498"/>
  <c r="H52" i="498"/>
  <c r="I52" i="498"/>
  <c r="R52" i="498"/>
  <c r="G52" i="498"/>
  <c r="L52" i="498"/>
  <c r="Q52" i="498"/>
  <c r="O52" i="498"/>
  <c r="K52" i="498"/>
  <c r="N52" i="498"/>
  <c r="J52" i="498"/>
  <c r="P52" i="500"/>
  <c r="N52" i="500"/>
  <c r="H52" i="500"/>
  <c r="L52" i="500"/>
  <c r="O52" i="500"/>
  <c r="G52" i="500"/>
  <c r="K52" i="500"/>
  <c r="S52" i="500"/>
  <c r="J52" i="500"/>
  <c r="I52" i="500"/>
  <c r="U52" i="500"/>
  <c r="M52" i="500"/>
  <c r="Q52" i="500"/>
  <c r="T52" i="500"/>
  <c r="G52" i="499"/>
  <c r="H52" i="499"/>
  <c r="E104" i="9"/>
  <c r="E52" i="9"/>
  <c r="C49" i="3" l="1"/>
  <c r="C47" i="3" l="1"/>
  <c r="D359" i="65" l="1"/>
  <c r="F359" i="65" l="1"/>
  <c r="O359" i="65" s="1"/>
  <c r="L359" i="65" l="1"/>
  <c r="I359" i="65"/>
  <c r="N359" i="65"/>
  <c r="G359" i="65"/>
  <c r="M359" i="65"/>
  <c r="K359" i="65"/>
  <c r="H359" i="65"/>
  <c r="J359" i="65"/>
  <c r="D237" i="2"/>
  <c r="E359" i="65" l="1"/>
  <c r="D237" i="65"/>
  <c r="D237" i="6"/>
  <c r="D237" i="8" l="1"/>
  <c r="F237" i="6"/>
  <c r="J237" i="6" s="1"/>
  <c r="S237" i="8" s="1"/>
  <c r="D236" i="2"/>
  <c r="M237" i="6" l="1"/>
  <c r="AE237" i="8" s="1"/>
  <c r="K237" i="6"/>
  <c r="W237" i="8" s="1"/>
  <c r="L237" i="6"/>
  <c r="AA237" i="8" s="1"/>
  <c r="D236" i="6"/>
  <c r="D239" i="2"/>
  <c r="D239" i="65" s="1"/>
  <c r="D236" i="65"/>
  <c r="O237" i="6"/>
  <c r="AM237" i="8" s="1"/>
  <c r="I237" i="6"/>
  <c r="O237" i="8" s="1"/>
  <c r="G237" i="6"/>
  <c r="H237" i="6"/>
  <c r="K237" i="8" s="1"/>
  <c r="R237" i="6"/>
  <c r="Q237" i="6"/>
  <c r="P237" i="6"/>
  <c r="N237" i="6"/>
  <c r="AI237" i="8" s="1"/>
  <c r="F237" i="8"/>
  <c r="D236" i="8" l="1"/>
  <c r="D239" i="6"/>
  <c r="F236" i="6"/>
  <c r="H236" i="6" s="1"/>
  <c r="G237" i="8"/>
  <c r="E237" i="6"/>
  <c r="AJ237" i="8"/>
  <c r="R237" i="8"/>
  <c r="L237" i="8"/>
  <c r="AF237" i="8"/>
  <c r="AP237" i="8"/>
  <c r="J237" i="8"/>
  <c r="AO237" i="8"/>
  <c r="AK237" i="8"/>
  <c r="Z237" i="8"/>
  <c r="AL237" i="8"/>
  <c r="AB237" i="8"/>
  <c r="P237" i="8"/>
  <c r="I237" i="8"/>
  <c r="T237" i="8"/>
  <c r="V237" i="8"/>
  <c r="AG237" i="8"/>
  <c r="AH237" i="8"/>
  <c r="U237" i="8"/>
  <c r="N237" i="8"/>
  <c r="M237" i="8"/>
  <c r="AD237" i="8"/>
  <c r="Q237" i="8"/>
  <c r="X237" i="8"/>
  <c r="AC237" i="8"/>
  <c r="H237" i="8"/>
  <c r="AN237" i="8"/>
  <c r="Y237" i="8"/>
  <c r="BG237" i="8" l="1"/>
  <c r="BF237" i="8"/>
  <c r="BJ237" i="8"/>
  <c r="BE237" i="8"/>
  <c r="BI237" i="8"/>
  <c r="BH237" i="8"/>
  <c r="BK237" i="8"/>
  <c r="BL237" i="8"/>
  <c r="BD237" i="8"/>
  <c r="O236" i="6"/>
  <c r="AM236" i="8" s="1"/>
  <c r="P236" i="6"/>
  <c r="P239" i="6" s="1"/>
  <c r="E237" i="8"/>
  <c r="R236" i="6"/>
  <c r="R239" i="6" s="1"/>
  <c r="D239" i="8"/>
  <c r="F236" i="8"/>
  <c r="L236" i="6"/>
  <c r="Q236" i="6"/>
  <c r="Q239" i="6" s="1"/>
  <c r="G236" i="6"/>
  <c r="J236" i="6"/>
  <c r="M236" i="6"/>
  <c r="I236" i="6"/>
  <c r="N236" i="6"/>
  <c r="K236" i="8"/>
  <c r="H239" i="6"/>
  <c r="K236" i="6"/>
  <c r="D237" i="501"/>
  <c r="D237" i="496"/>
  <c r="D237" i="497"/>
  <c r="D237" i="500"/>
  <c r="D237" i="498"/>
  <c r="D237" i="9"/>
  <c r="D237" i="499"/>
  <c r="F237" i="500" l="1" a="1"/>
  <c r="F237" i="500" s="1"/>
  <c r="S237" i="500" s="1"/>
  <c r="E237" i="500"/>
  <c r="F237" i="501" a="1"/>
  <c r="F237" i="501" s="1"/>
  <c r="P237" i="501" s="1"/>
  <c r="E237" i="501"/>
  <c r="F237" i="499" a="1"/>
  <c r="F237" i="499" s="1"/>
  <c r="G237" i="499" s="1"/>
  <c r="E237" i="499"/>
  <c r="F237" i="496" a="1"/>
  <c r="F237" i="496" s="1"/>
  <c r="U237" i="496" s="1"/>
  <c r="E237" i="496"/>
  <c r="F237" i="498" a="1"/>
  <c r="F237" i="498" s="1"/>
  <c r="P237" i="498" s="1"/>
  <c r="E237" i="498"/>
  <c r="F237" i="497" a="1"/>
  <c r="F237" i="497" s="1"/>
  <c r="R237" i="497" s="1"/>
  <c r="O239" i="6"/>
  <c r="F237" i="9" a="1"/>
  <c r="F237" i="9" s="1"/>
  <c r="Q237" i="9" s="1"/>
  <c r="K239" i="8"/>
  <c r="AI236" i="8"/>
  <c r="N239" i="6"/>
  <c r="O236" i="8"/>
  <c r="I239" i="6"/>
  <c r="AE236" i="8"/>
  <c r="M239" i="6"/>
  <c r="S236" i="8"/>
  <c r="J239" i="6"/>
  <c r="W236" i="8"/>
  <c r="K239" i="6"/>
  <c r="G236" i="8"/>
  <c r="G239" i="6"/>
  <c r="E236" i="6"/>
  <c r="L239" i="6"/>
  <c r="AA236" i="8"/>
  <c r="AN236" i="8"/>
  <c r="AL236" i="8"/>
  <c r="AF236" i="8"/>
  <c r="M236" i="8"/>
  <c r="AJ236" i="8"/>
  <c r="AG236" i="8"/>
  <c r="AH236" i="8"/>
  <c r="AC236" i="8"/>
  <c r="J236" i="8"/>
  <c r="H236" i="8"/>
  <c r="AB236" i="8"/>
  <c r="Z236" i="8"/>
  <c r="N236" i="8"/>
  <c r="T236" i="8"/>
  <c r="AP236" i="8"/>
  <c r="AO236" i="8"/>
  <c r="X236" i="8"/>
  <c r="U236" i="8"/>
  <c r="P236" i="8"/>
  <c r="Q236" i="8"/>
  <c r="AD236" i="8"/>
  <c r="R236" i="8"/>
  <c r="I236" i="8"/>
  <c r="V236" i="8"/>
  <c r="Y236" i="8"/>
  <c r="L236" i="8"/>
  <c r="AK236" i="8"/>
  <c r="BL236" i="8" l="1"/>
  <c r="BE236" i="8"/>
  <c r="BG236" i="8"/>
  <c r="BJ236" i="8"/>
  <c r="BD236" i="8"/>
  <c r="BF236" i="8"/>
  <c r="BI236" i="8"/>
  <c r="BH236" i="8"/>
  <c r="BK236" i="8"/>
  <c r="K237" i="499"/>
  <c r="O237" i="500"/>
  <c r="R237" i="499"/>
  <c r="K237" i="500"/>
  <c r="T237" i="499"/>
  <c r="O237" i="499"/>
  <c r="Q237" i="499"/>
  <c r="I237" i="499"/>
  <c r="Q237" i="500"/>
  <c r="L237" i="500"/>
  <c r="S237" i="499"/>
  <c r="T237" i="500"/>
  <c r="M237" i="500"/>
  <c r="L237" i="499"/>
  <c r="J237" i="500"/>
  <c r="U237" i="500"/>
  <c r="G237" i="500"/>
  <c r="H237" i="500"/>
  <c r="P237" i="499"/>
  <c r="U237" i="499"/>
  <c r="R237" i="500"/>
  <c r="P237" i="500"/>
  <c r="I237" i="500"/>
  <c r="N237" i="499"/>
  <c r="N237" i="500"/>
  <c r="Q237" i="497"/>
  <c r="U237" i="497"/>
  <c r="T237" i="497"/>
  <c r="I237" i="498"/>
  <c r="Q237" i="498"/>
  <c r="R237" i="498"/>
  <c r="T237" i="498"/>
  <c r="M237" i="498"/>
  <c r="H237" i="499"/>
  <c r="M237" i="499"/>
  <c r="U237" i="498"/>
  <c r="G237" i="498"/>
  <c r="J237" i="499"/>
  <c r="N237" i="496"/>
  <c r="G237" i="496"/>
  <c r="L237" i="496"/>
  <c r="S237" i="496"/>
  <c r="J237" i="498"/>
  <c r="N237" i="498"/>
  <c r="K237" i="498"/>
  <c r="O237" i="498"/>
  <c r="S237" i="498"/>
  <c r="H237" i="498"/>
  <c r="L237" i="498"/>
  <c r="P237" i="496"/>
  <c r="T237" i="496"/>
  <c r="I237" i="496"/>
  <c r="Q237" i="496"/>
  <c r="J237" i="496"/>
  <c r="O237" i="496"/>
  <c r="H237" i="496"/>
  <c r="R237" i="496"/>
  <c r="K237" i="496"/>
  <c r="M237" i="496"/>
  <c r="G237" i="501"/>
  <c r="S237" i="497"/>
  <c r="M237" i="501"/>
  <c r="O237" i="501"/>
  <c r="L237" i="501"/>
  <c r="I237" i="501"/>
  <c r="P237" i="497"/>
  <c r="N237" i="501"/>
  <c r="R237" i="501"/>
  <c r="Q237" i="501"/>
  <c r="J237" i="501"/>
  <c r="T237" i="501"/>
  <c r="S237" i="501"/>
  <c r="U237" i="501"/>
  <c r="H237" i="501"/>
  <c r="K237" i="501"/>
  <c r="K237" i="9"/>
  <c r="P237" i="9"/>
  <c r="J237" i="9"/>
  <c r="S237" i="9"/>
  <c r="R237" i="9"/>
  <c r="H237" i="9"/>
  <c r="U237" i="9"/>
  <c r="N237" i="9"/>
  <c r="M237" i="9"/>
  <c r="L237" i="9"/>
  <c r="G237" i="9"/>
  <c r="I237" i="9"/>
  <c r="O237" i="9"/>
  <c r="T237" i="9"/>
  <c r="T239" i="8"/>
  <c r="U239" i="8"/>
  <c r="AJ239" i="8"/>
  <c r="AH239" i="8"/>
  <c r="P239" i="8"/>
  <c r="N239" i="8"/>
  <c r="AL239" i="8"/>
  <c r="AF239" i="8"/>
  <c r="J239" i="8"/>
  <c r="I239" i="8"/>
  <c r="R239" i="8"/>
  <c r="AD239" i="8"/>
  <c r="Q239" i="8"/>
  <c r="AK239" i="8"/>
  <c r="L239" i="8"/>
  <c r="AB239" i="8"/>
  <c r="H239" i="8"/>
  <c r="M239" i="8"/>
  <c r="AG239" i="8"/>
  <c r="AC239" i="8"/>
  <c r="V239" i="8"/>
  <c r="E239" i="6"/>
  <c r="AE239" i="8"/>
  <c r="G239" i="8"/>
  <c r="E236" i="8"/>
  <c r="AA239" i="8"/>
  <c r="O239" i="8"/>
  <c r="S239" i="8"/>
  <c r="AI239" i="8"/>
  <c r="D236" i="497"/>
  <c r="D236" i="500"/>
  <c r="D236" i="499"/>
  <c r="D236" i="496"/>
  <c r="D236" i="501"/>
  <c r="D236" i="9"/>
  <c r="D236" i="498"/>
  <c r="BJ239" i="8" l="1"/>
  <c r="BK239" i="8"/>
  <c r="BE239" i="8"/>
  <c r="BD239" i="8"/>
  <c r="BG239" i="8"/>
  <c r="BF239" i="8"/>
  <c r="BI239" i="8"/>
  <c r="F236" i="499" a="1"/>
  <c r="F236" i="499" s="1"/>
  <c r="S236" i="499" s="1"/>
  <c r="S239" i="499" s="1"/>
  <c r="E236" i="499"/>
  <c r="D239" i="499"/>
  <c r="E239" i="499" s="1"/>
  <c r="E236" i="500"/>
  <c r="F236" i="500" a="1"/>
  <c r="F236" i="500" s="1"/>
  <c r="S236" i="500" s="1"/>
  <c r="S239" i="500" s="1"/>
  <c r="D239" i="500"/>
  <c r="E239" i="500" s="1"/>
  <c r="F236" i="497" a="1"/>
  <c r="F236" i="497" s="1"/>
  <c r="R236" i="497" s="1"/>
  <c r="R239" i="497" s="1"/>
  <c r="D239" i="497"/>
  <c r="F236" i="496" a="1"/>
  <c r="F236" i="496" s="1"/>
  <c r="P236" i="496" s="1"/>
  <c r="E236" i="496"/>
  <c r="E236" i="501"/>
  <c r="F236" i="501" a="1"/>
  <c r="F236" i="501" s="1"/>
  <c r="U236" i="501" s="1"/>
  <c r="U239" i="501" s="1"/>
  <c r="D239" i="501"/>
  <c r="E239" i="501" s="1"/>
  <c r="E236" i="498"/>
  <c r="D239" i="498"/>
  <c r="E239" i="498" s="1"/>
  <c r="F236" i="498" a="1"/>
  <c r="F236" i="498" s="1"/>
  <c r="N236" i="498" s="1"/>
  <c r="N239" i="498" s="1"/>
  <c r="E237" i="9"/>
  <c r="F236" i="9" a="1"/>
  <c r="F236" i="9" s="1"/>
  <c r="I236" i="9" s="1"/>
  <c r="I239" i="9" s="1"/>
  <c r="D239" i="9"/>
  <c r="N236" i="500" l="1"/>
  <c r="N239" i="500" s="1"/>
  <c r="T236" i="499"/>
  <c r="T239" i="499" s="1"/>
  <c r="H236" i="499"/>
  <c r="H239" i="499" s="1"/>
  <c r="P236" i="499"/>
  <c r="P239" i="499" s="1"/>
  <c r="I236" i="499"/>
  <c r="I239" i="499" s="1"/>
  <c r="J236" i="499"/>
  <c r="J239" i="499" s="1"/>
  <c r="M236" i="499"/>
  <c r="M239" i="499" s="1"/>
  <c r="L236" i="498"/>
  <c r="L239" i="498" s="1"/>
  <c r="H236" i="498"/>
  <c r="H239" i="498" s="1"/>
  <c r="S236" i="496"/>
  <c r="L236" i="496"/>
  <c r="G236" i="498"/>
  <c r="G239" i="498" s="1"/>
  <c r="I236" i="498"/>
  <c r="I239" i="498" s="1"/>
  <c r="K236" i="498"/>
  <c r="K239" i="498" s="1"/>
  <c r="R236" i="500"/>
  <c r="R239" i="500" s="1"/>
  <c r="T236" i="498"/>
  <c r="T239" i="498" s="1"/>
  <c r="H236" i="500"/>
  <c r="H239" i="500" s="1"/>
  <c r="I236" i="500"/>
  <c r="I239" i="500" s="1"/>
  <c r="J236" i="500"/>
  <c r="J239" i="500" s="1"/>
  <c r="M236" i="500"/>
  <c r="M239" i="500" s="1"/>
  <c r="U236" i="499"/>
  <c r="U239" i="499" s="1"/>
  <c r="T236" i="500"/>
  <c r="T239" i="500" s="1"/>
  <c r="O236" i="498"/>
  <c r="O239" i="498" s="1"/>
  <c r="N236" i="499"/>
  <c r="N239" i="499" s="1"/>
  <c r="Q236" i="499"/>
  <c r="Q239" i="499" s="1"/>
  <c r="G236" i="500"/>
  <c r="G239" i="500" s="1"/>
  <c r="U236" i="500"/>
  <c r="U239" i="500" s="1"/>
  <c r="G236" i="499"/>
  <c r="G239" i="499" s="1"/>
  <c r="R236" i="499"/>
  <c r="R239" i="499" s="1"/>
  <c r="L236" i="500"/>
  <c r="L239" i="500" s="1"/>
  <c r="O236" i="500"/>
  <c r="O239" i="500" s="1"/>
  <c r="G236" i="496"/>
  <c r="J236" i="496"/>
  <c r="J236" i="498"/>
  <c r="J239" i="498" s="1"/>
  <c r="L236" i="499"/>
  <c r="L239" i="499" s="1"/>
  <c r="K236" i="499"/>
  <c r="K239" i="499" s="1"/>
  <c r="P236" i="500"/>
  <c r="P239" i="500" s="1"/>
  <c r="K236" i="500"/>
  <c r="K239" i="500" s="1"/>
  <c r="O236" i="496"/>
  <c r="R236" i="498"/>
  <c r="R239" i="498" s="1"/>
  <c r="O236" i="499"/>
  <c r="O239" i="499" s="1"/>
  <c r="Q236" i="500"/>
  <c r="Q239" i="500" s="1"/>
  <c r="S236" i="497"/>
  <c r="S239" i="497" s="1"/>
  <c r="T236" i="497"/>
  <c r="T239" i="497" s="1"/>
  <c r="U236" i="497"/>
  <c r="U239" i="497" s="1"/>
  <c r="M236" i="498"/>
  <c r="M239" i="498" s="1"/>
  <c r="S236" i="498"/>
  <c r="S239" i="498" s="1"/>
  <c r="P236" i="498"/>
  <c r="P239" i="498" s="1"/>
  <c r="U236" i="498"/>
  <c r="U239" i="498" s="1"/>
  <c r="T236" i="496"/>
  <c r="M236" i="496"/>
  <c r="R236" i="496"/>
  <c r="U236" i="496"/>
  <c r="I236" i="496"/>
  <c r="N236" i="496"/>
  <c r="Q236" i="496"/>
  <c r="H236" i="496"/>
  <c r="K236" i="496"/>
  <c r="P236" i="497"/>
  <c r="P239" i="497" s="1"/>
  <c r="Q236" i="497"/>
  <c r="Q239" i="497" s="1"/>
  <c r="Q236" i="498"/>
  <c r="Q239" i="498" s="1"/>
  <c r="M236" i="501"/>
  <c r="M239" i="501" s="1"/>
  <c r="P236" i="501"/>
  <c r="P239" i="501" s="1"/>
  <c r="Q236" i="501"/>
  <c r="Q239" i="501" s="1"/>
  <c r="K236" i="501"/>
  <c r="K239" i="501" s="1"/>
  <c r="L236" i="501"/>
  <c r="L239" i="501" s="1"/>
  <c r="T236" i="501"/>
  <c r="T239" i="501" s="1"/>
  <c r="R236" i="501"/>
  <c r="R239" i="501" s="1"/>
  <c r="N236" i="501"/>
  <c r="N239" i="501" s="1"/>
  <c r="H236" i="501"/>
  <c r="H239" i="501" s="1"/>
  <c r="G236" i="501"/>
  <c r="G239" i="501" s="1"/>
  <c r="S236" i="501"/>
  <c r="S239" i="501" s="1"/>
  <c r="O236" i="501"/>
  <c r="O239" i="501" s="1"/>
  <c r="I236" i="501"/>
  <c r="I239" i="501" s="1"/>
  <c r="J236" i="501"/>
  <c r="J239" i="501" s="1"/>
  <c r="O236" i="9"/>
  <c r="O239" i="9" s="1"/>
  <c r="R236" i="9"/>
  <c r="R239" i="9" s="1"/>
  <c r="U236" i="9"/>
  <c r="U239" i="9" s="1"/>
  <c r="G236" i="9"/>
  <c r="Q236" i="9"/>
  <c r="Q239" i="9" s="1"/>
  <c r="H236" i="9"/>
  <c r="H239" i="9" s="1"/>
  <c r="J236" i="9"/>
  <c r="J239" i="9" s="1"/>
  <c r="T236" i="9"/>
  <c r="T239" i="9" s="1"/>
  <c r="L236" i="9"/>
  <c r="L239" i="9" s="1"/>
  <c r="M236" i="9"/>
  <c r="M239" i="9" s="1"/>
  <c r="P236" i="9"/>
  <c r="P239" i="9" s="1"/>
  <c r="K236" i="9"/>
  <c r="K239" i="9" s="1"/>
  <c r="S236" i="9"/>
  <c r="S239" i="9" s="1"/>
  <c r="N236" i="9"/>
  <c r="N239" i="9" s="1"/>
  <c r="D356" i="65"/>
  <c r="F356" i="65" l="1"/>
  <c r="G239" i="9"/>
  <c r="E239" i="9" s="1"/>
  <c r="E236" i="9"/>
  <c r="D144" i="65" l="1"/>
  <c r="D144" i="6"/>
  <c r="D358" i="65"/>
  <c r="D373" i="65" l="1"/>
  <c r="F358" i="65"/>
  <c r="D144" i="8"/>
  <c r="F144" i="6"/>
  <c r="J144" i="6" s="1"/>
  <c r="P144" i="6" l="1"/>
  <c r="K144" i="6"/>
  <c r="H144" i="6"/>
  <c r="O144" i="6"/>
  <c r="I144" i="6"/>
  <c r="N144" i="6"/>
  <c r="L144" i="6"/>
  <c r="M144" i="6"/>
  <c r="Q144" i="6"/>
  <c r="G144" i="6"/>
  <c r="R144" i="6"/>
  <c r="S144" i="8"/>
  <c r="F144" i="8"/>
  <c r="AA144" i="8" l="1"/>
  <c r="AI144" i="8"/>
  <c r="AE144" i="8"/>
  <c r="AM144" i="8"/>
  <c r="O144" i="8"/>
  <c r="K144" i="8"/>
  <c r="W144" i="8"/>
  <c r="G144" i="8"/>
  <c r="E144" i="6"/>
  <c r="T144" i="8"/>
  <c r="J144" i="8"/>
  <c r="Z144" i="8"/>
  <c r="AD144" i="8"/>
  <c r="N144" i="8"/>
  <c r="AN144" i="8"/>
  <c r="AC144" i="8"/>
  <c r="AH144" i="8"/>
  <c r="V144" i="8"/>
  <c r="AL144" i="8"/>
  <c r="AB144" i="8"/>
  <c r="AP144" i="8"/>
  <c r="U144" i="8"/>
  <c r="P144" i="8"/>
  <c r="R144" i="8"/>
  <c r="Y144" i="8"/>
  <c r="H144" i="8"/>
  <c r="L144" i="8"/>
  <c r="AF144" i="8"/>
  <c r="AO144" i="8"/>
  <c r="I144" i="8"/>
  <c r="Q144" i="8"/>
  <c r="AJ144" i="8"/>
  <c r="X144" i="8"/>
  <c r="AG144" i="8"/>
  <c r="AK144" i="8"/>
  <c r="M144" i="8"/>
  <c r="BG144" i="8" l="1"/>
  <c r="BE144" i="8"/>
  <c r="BF144" i="8"/>
  <c r="BL144" i="8"/>
  <c r="BJ144" i="8"/>
  <c r="BK144" i="8"/>
  <c r="BH144" i="8"/>
  <c r="BI144" i="8"/>
  <c r="BD144" i="8"/>
  <c r="E144" i="8"/>
  <c r="D144" i="499"/>
  <c r="D144" i="497"/>
  <c r="D144" i="501"/>
  <c r="D144" i="9"/>
  <c r="D144" i="498"/>
  <c r="D144" i="500"/>
  <c r="D144" i="496"/>
  <c r="F144" i="496" l="1" a="1"/>
  <c r="F144" i="496" s="1"/>
  <c r="Q144" i="496" s="1"/>
  <c r="F144" i="498" a="1"/>
  <c r="F144" i="498" s="1"/>
  <c r="G144" i="498" s="1"/>
  <c r="E144" i="498"/>
  <c r="F144" i="499" a="1"/>
  <c r="F144" i="499" s="1"/>
  <c r="I144" i="499" s="1"/>
  <c r="E144" i="499"/>
  <c r="F144" i="501" a="1"/>
  <c r="F144" i="501" s="1"/>
  <c r="S144" i="501" s="1"/>
  <c r="E144" i="501"/>
  <c r="F144" i="500" a="1"/>
  <c r="F144" i="500" s="1"/>
  <c r="L144" i="500" s="1"/>
  <c r="E144" i="500"/>
  <c r="E144" i="497"/>
  <c r="F144" i="497" a="1"/>
  <c r="F144" i="497" s="1"/>
  <c r="Q144" i="497" s="1"/>
  <c r="F144" i="9" a="1"/>
  <c r="F144" i="9" s="1"/>
  <c r="H144" i="9" s="1"/>
  <c r="U144" i="496" l="1"/>
  <c r="S144" i="496"/>
  <c r="T144" i="496"/>
  <c r="P144" i="496"/>
  <c r="R144" i="496"/>
  <c r="S144" i="498"/>
  <c r="H144" i="498"/>
  <c r="K144" i="498"/>
  <c r="R144" i="498"/>
  <c r="N144" i="498"/>
  <c r="L144" i="498"/>
  <c r="P144" i="498"/>
  <c r="M144" i="498"/>
  <c r="T144" i="498"/>
  <c r="Q144" i="498"/>
  <c r="U144" i="498"/>
  <c r="I144" i="498"/>
  <c r="J144" i="498"/>
  <c r="O144" i="498"/>
  <c r="L144" i="499"/>
  <c r="O144" i="499"/>
  <c r="K144" i="499"/>
  <c r="M144" i="499"/>
  <c r="P144" i="499"/>
  <c r="R144" i="499"/>
  <c r="H144" i="499"/>
  <c r="T144" i="499"/>
  <c r="S144" i="499"/>
  <c r="J144" i="499"/>
  <c r="Q144" i="499"/>
  <c r="U144" i="499"/>
  <c r="N144" i="499"/>
  <c r="G144" i="499"/>
  <c r="P144" i="500"/>
  <c r="J144" i="500"/>
  <c r="L144" i="501"/>
  <c r="N144" i="500"/>
  <c r="I144" i="500"/>
  <c r="M144" i="501"/>
  <c r="O144" i="501"/>
  <c r="U144" i="500"/>
  <c r="O144" i="500"/>
  <c r="Q144" i="501"/>
  <c r="T144" i="500"/>
  <c r="K144" i="500"/>
  <c r="T144" i="501"/>
  <c r="M144" i="500"/>
  <c r="H144" i="501"/>
  <c r="S144" i="497"/>
  <c r="T144" i="497"/>
  <c r="H144" i="497"/>
  <c r="G144" i="500"/>
  <c r="G144" i="501"/>
  <c r="P144" i="501"/>
  <c r="M144" i="497"/>
  <c r="S144" i="500"/>
  <c r="I144" i="501"/>
  <c r="R144" i="501"/>
  <c r="J144" i="497"/>
  <c r="U144" i="497"/>
  <c r="K144" i="497"/>
  <c r="P144" i="497"/>
  <c r="J144" i="501"/>
  <c r="R144" i="497"/>
  <c r="N144" i="497"/>
  <c r="L144" i="497"/>
  <c r="G144" i="497"/>
  <c r="O144" i="497"/>
  <c r="R144" i="500"/>
  <c r="Q144" i="500"/>
  <c r="U144" i="501"/>
  <c r="K144" i="501"/>
  <c r="I144" i="497"/>
  <c r="H144" i="500"/>
  <c r="N144" i="501"/>
  <c r="O144" i="9"/>
  <c r="T144" i="9"/>
  <c r="P144" i="9"/>
  <c r="I144" i="9"/>
  <c r="Q144" i="9"/>
  <c r="N144" i="9"/>
  <c r="S144" i="9"/>
  <c r="M144" i="9"/>
  <c r="U144" i="9"/>
  <c r="G144" i="9"/>
  <c r="R144" i="9"/>
  <c r="J144" i="9"/>
  <c r="L144" i="9"/>
  <c r="K144" i="9"/>
  <c r="E144" i="9" l="1"/>
  <c r="D153" i="2" l="1"/>
  <c r="D153" i="65" l="1"/>
  <c r="D153" i="6"/>
  <c r="D153" i="8" l="1"/>
  <c r="R153" i="6" l="1"/>
  <c r="AA153" i="8"/>
  <c r="AM153" i="8"/>
  <c r="M153" i="6"/>
  <c r="N153" i="6"/>
  <c r="Q153" i="6"/>
  <c r="P153" i="6"/>
  <c r="O153" i="6"/>
  <c r="AE153" i="8"/>
  <c r="AI153" i="8"/>
  <c r="L153" i="6"/>
  <c r="AP153" i="8" l="1"/>
  <c r="AL153" i="8"/>
  <c r="AH153" i="8"/>
  <c r="AK153" i="8"/>
  <c r="AF153" i="8"/>
  <c r="AN153" i="8"/>
  <c r="AD153" i="8"/>
  <c r="AB153" i="8"/>
  <c r="AC153" i="8"/>
  <c r="AG153" i="8"/>
  <c r="AO153" i="8"/>
  <c r="AJ153" i="8"/>
  <c r="BI153" i="8" l="1"/>
  <c r="BK153" i="8"/>
  <c r="BL153" i="8"/>
  <c r="BJ153" i="8"/>
  <c r="D259" i="2"/>
  <c r="D265" i="2" l="1"/>
  <c r="D265" i="65" s="1"/>
  <c r="D259" i="65"/>
  <c r="D259" i="6"/>
  <c r="D259" i="8" l="1"/>
  <c r="D265" i="6"/>
  <c r="F259" i="6"/>
  <c r="I259" i="6" s="1"/>
  <c r="O281" i="8" s="1"/>
  <c r="R281" i="8"/>
  <c r="P281" i="8"/>
  <c r="Q281" i="8"/>
  <c r="BF281" i="8" l="1"/>
  <c r="P259" i="6"/>
  <c r="H259" i="6"/>
  <c r="K281" i="8" s="1"/>
  <c r="M259" i="6"/>
  <c r="AE281" i="8" s="1"/>
  <c r="Q259" i="6"/>
  <c r="L259" i="6"/>
  <c r="AA281" i="8" s="1"/>
  <c r="J259" i="6"/>
  <c r="S281" i="8" s="1"/>
  <c r="O259" i="6"/>
  <c r="AM281" i="8" s="1"/>
  <c r="K259" i="6"/>
  <c r="W281" i="8" s="1"/>
  <c r="N259" i="6"/>
  <c r="AI281" i="8" s="1"/>
  <c r="F259" i="8"/>
  <c r="D265" i="8"/>
  <c r="G259" i="6"/>
  <c r="R259" i="6"/>
  <c r="AC281" i="8"/>
  <c r="X281" i="8"/>
  <c r="L281" i="8"/>
  <c r="M281" i="8"/>
  <c r="AN281" i="8"/>
  <c r="N281" i="8"/>
  <c r="AO281" i="8"/>
  <c r="AL281" i="8"/>
  <c r="U281" i="8"/>
  <c r="AB281" i="8"/>
  <c r="T281" i="8"/>
  <c r="V281" i="8"/>
  <c r="AH281" i="8"/>
  <c r="AK281" i="8"/>
  <c r="AG281" i="8"/>
  <c r="AD281" i="8"/>
  <c r="AJ281" i="8"/>
  <c r="Z281" i="8"/>
  <c r="Y281" i="8"/>
  <c r="AP281" i="8"/>
  <c r="AF281" i="8"/>
  <c r="BG281" i="8" l="1"/>
  <c r="BL281" i="8"/>
  <c r="BI281" i="8"/>
  <c r="BJ281" i="8"/>
  <c r="BE281" i="8"/>
  <c r="BK281" i="8"/>
  <c r="BH281" i="8"/>
  <c r="G281" i="8"/>
  <c r="E259" i="6"/>
  <c r="D281" i="500"/>
  <c r="H281" i="8"/>
  <c r="D281" i="499"/>
  <c r="D281" i="498"/>
  <c r="D281" i="497"/>
  <c r="D281" i="496"/>
  <c r="I281" i="8"/>
  <c r="J281" i="8"/>
  <c r="BD281" i="8" l="1"/>
  <c r="E281" i="500"/>
  <c r="F281" i="500" a="1"/>
  <c r="F281" i="500" s="1"/>
  <c r="F281" i="499" a="1"/>
  <c r="F281" i="499" s="1"/>
  <c r="E281" i="499"/>
  <c r="E281" i="498"/>
  <c r="F281" i="498" a="1"/>
  <c r="F281" i="498" s="1"/>
  <c r="E281" i="497"/>
  <c r="F281" i="497" a="1"/>
  <c r="F281" i="497" s="1"/>
  <c r="E281" i="496"/>
  <c r="F281" i="496" a="1"/>
  <c r="F281" i="496" s="1"/>
  <c r="E281" i="8"/>
  <c r="D281" i="501"/>
  <c r="E281" i="501" l="1"/>
  <c r="F281" i="501" a="1"/>
  <c r="F281" i="501" s="1"/>
  <c r="U281" i="501" s="1"/>
  <c r="O281" i="500"/>
  <c r="G281" i="500"/>
  <c r="T281" i="500"/>
  <c r="L281" i="500"/>
  <c r="Q281" i="500"/>
  <c r="P281" i="500"/>
  <c r="N281" i="500"/>
  <c r="M281" i="500"/>
  <c r="K281" i="500"/>
  <c r="S281" i="500"/>
  <c r="I281" i="500"/>
  <c r="R281" i="500"/>
  <c r="H281" i="500"/>
  <c r="U281" i="500"/>
  <c r="J281" i="500"/>
  <c r="R281" i="499"/>
  <c r="J281" i="499"/>
  <c r="Q281" i="499"/>
  <c r="I281" i="499"/>
  <c r="L281" i="499"/>
  <c r="U281" i="499"/>
  <c r="K281" i="499"/>
  <c r="T281" i="499"/>
  <c r="H281" i="499"/>
  <c r="S281" i="499"/>
  <c r="G281" i="499"/>
  <c r="O281" i="499"/>
  <c r="N281" i="499"/>
  <c r="M281" i="499"/>
  <c r="P281" i="499"/>
  <c r="N281" i="498"/>
  <c r="S281" i="498"/>
  <c r="K281" i="498"/>
  <c r="L281" i="498"/>
  <c r="U281" i="498"/>
  <c r="J281" i="498"/>
  <c r="T281" i="498"/>
  <c r="I281" i="498"/>
  <c r="R281" i="498"/>
  <c r="H281" i="498"/>
  <c r="Q281" i="498"/>
  <c r="G281" i="498"/>
  <c r="O281" i="498"/>
  <c r="M281" i="498"/>
  <c r="P281" i="498"/>
  <c r="T281" i="497"/>
  <c r="L281" i="497"/>
  <c r="M281" i="497"/>
  <c r="U281" i="497"/>
  <c r="K281" i="497"/>
  <c r="N281" i="497"/>
  <c r="I281" i="497"/>
  <c r="S281" i="497"/>
  <c r="H281" i="497"/>
  <c r="P281" i="497"/>
  <c r="O281" i="497"/>
  <c r="J281" i="497"/>
  <c r="R281" i="497"/>
  <c r="Q281" i="497"/>
  <c r="G281" i="497"/>
  <c r="T281" i="496"/>
  <c r="L281" i="496"/>
  <c r="Q281" i="496"/>
  <c r="I281" i="496"/>
  <c r="P281" i="496"/>
  <c r="H281" i="496"/>
  <c r="O281" i="496"/>
  <c r="G281" i="496"/>
  <c r="N281" i="496"/>
  <c r="U281" i="496"/>
  <c r="R281" i="496"/>
  <c r="M281" i="496"/>
  <c r="K281" i="496"/>
  <c r="J281" i="496"/>
  <c r="S281" i="496"/>
  <c r="D300" i="2"/>
  <c r="P281" i="501" l="1"/>
  <c r="R281" i="501"/>
  <c r="J281" i="501"/>
  <c r="K281" i="501"/>
  <c r="M281" i="501"/>
  <c r="L281" i="501"/>
  <c r="T281" i="501"/>
  <c r="Q281" i="501"/>
  <c r="H281" i="501"/>
  <c r="G281" i="501"/>
  <c r="I281" i="501"/>
  <c r="S281" i="501"/>
  <c r="O281" i="501"/>
  <c r="N281" i="501"/>
  <c r="D300" i="65"/>
  <c r="D300" i="6"/>
  <c r="D300" i="8" l="1"/>
  <c r="F300" i="6"/>
  <c r="F300" i="8" l="1"/>
  <c r="D223" i="2" l="1"/>
  <c r="D328" i="2" s="1"/>
  <c r="D220" i="65" l="1"/>
  <c r="D221" i="65"/>
  <c r="D330" i="65" l="1"/>
  <c r="C19" i="503" s="1"/>
  <c r="C38" i="503" s="1"/>
  <c r="D223" i="65"/>
  <c r="D220" i="8"/>
  <c r="D330" i="8" s="1"/>
  <c r="D221" i="6"/>
  <c r="D223" i="6"/>
  <c r="D328" i="6" s="1"/>
  <c r="D328" i="65" l="1"/>
  <c r="C17" i="503" s="1"/>
  <c r="C36" i="503" s="1"/>
  <c r="AI220" i="8"/>
  <c r="AE220" i="8"/>
  <c r="AA220" i="8"/>
  <c r="F220" i="8"/>
  <c r="D221" i="8"/>
  <c r="D223" i="8"/>
  <c r="D328" i="8" s="1"/>
  <c r="AM220" i="8"/>
  <c r="AG220" i="8"/>
  <c r="AA211" i="8" l="1"/>
  <c r="R221" i="6"/>
  <c r="M221" i="6"/>
  <c r="P221" i="6"/>
  <c r="O221" i="6"/>
  <c r="AI211" i="8"/>
  <c r="Q221" i="6"/>
  <c r="AK211" i="8"/>
  <c r="AB211" i="8"/>
  <c r="AD220" i="8"/>
  <c r="AH220" i="8"/>
  <c r="AC220" i="8"/>
  <c r="AN220" i="8"/>
  <c r="AC211" i="8"/>
  <c r="AF220" i="8"/>
  <c r="AD211" i="8"/>
  <c r="AB220" i="8"/>
  <c r="AL211" i="8"/>
  <c r="AO220" i="8"/>
  <c r="AL220" i="8"/>
  <c r="AJ220" i="8"/>
  <c r="AP220" i="8"/>
  <c r="AJ211" i="8"/>
  <c r="AK220" i="8"/>
  <c r="BL220" i="8" l="1"/>
  <c r="BI220" i="8"/>
  <c r="BJ220" i="8"/>
  <c r="BK220" i="8"/>
  <c r="BI211" i="8"/>
  <c r="BK211" i="8"/>
  <c r="L221" i="6"/>
  <c r="AM211" i="8"/>
  <c r="N221" i="6"/>
  <c r="AE211" i="8"/>
  <c r="AC221" i="8"/>
  <c r="AB221" i="8"/>
  <c r="AD221" i="8"/>
  <c r="AJ221" i="8"/>
  <c r="AL221" i="8"/>
  <c r="AK221" i="8"/>
  <c r="AA221" i="8"/>
  <c r="AI221" i="8"/>
  <c r="AP211" i="8"/>
  <c r="AG211" i="8"/>
  <c r="AF211" i="8"/>
  <c r="AN211" i="8"/>
  <c r="AH211" i="8"/>
  <c r="AO211" i="8"/>
  <c r="BI221" i="8" l="1"/>
  <c r="AM221" i="8"/>
  <c r="BL211" i="8"/>
  <c r="BK221" i="8"/>
  <c r="AE221" i="8"/>
  <c r="BJ211" i="8"/>
  <c r="AP221" i="8"/>
  <c r="AO221" i="8"/>
  <c r="AN221" i="8"/>
  <c r="AG221" i="8"/>
  <c r="AF221" i="8"/>
  <c r="AH221" i="8"/>
  <c r="BJ221" i="8" l="1"/>
  <c r="BL221" i="8"/>
  <c r="D230" i="2"/>
  <c r="D331" i="2" l="1"/>
  <c r="D232" i="2"/>
  <c r="D232" i="65" s="1"/>
  <c r="D230" i="6"/>
  <c r="D331" i="6" s="1"/>
  <c r="D230" i="65"/>
  <c r="D331" i="65" l="1"/>
  <c r="C20" i="503" s="1"/>
  <c r="C39" i="503" s="1"/>
  <c r="D248" i="2"/>
  <c r="D334" i="2" s="1"/>
  <c r="D295" i="2"/>
  <c r="D293" i="2"/>
  <c r="D294" i="2"/>
  <c r="F230" i="6"/>
  <c r="L230" i="6" s="1"/>
  <c r="D232" i="6"/>
  <c r="D230" i="8"/>
  <c r="D331" i="8" s="1"/>
  <c r="L331" i="6" l="1"/>
  <c r="L231" i="6" s="1"/>
  <c r="AA231" i="8" s="1"/>
  <c r="D248" i="65"/>
  <c r="AA230" i="8"/>
  <c r="AA258" i="8"/>
  <c r="D267" i="2"/>
  <c r="N230" i="6"/>
  <c r="H230" i="6"/>
  <c r="H331" i="6" s="1"/>
  <c r="R230" i="6"/>
  <c r="Q230" i="6"/>
  <c r="G230" i="6"/>
  <c r="G331" i="6" s="1"/>
  <c r="I230" i="6"/>
  <c r="I331" i="6" s="1"/>
  <c r="O230" i="6"/>
  <c r="P230" i="6"/>
  <c r="M230" i="6"/>
  <c r="K230" i="6"/>
  <c r="K331" i="6" s="1"/>
  <c r="J230" i="6"/>
  <c r="J331" i="6" s="1"/>
  <c r="D232" i="8"/>
  <c r="F230" i="8"/>
  <c r="D248" i="6"/>
  <c r="D334" i="6" s="1"/>
  <c r="D294" i="6"/>
  <c r="D294" i="65"/>
  <c r="D296" i="2"/>
  <c r="D296" i="65" s="1"/>
  <c r="D293" i="6"/>
  <c r="D293" i="65"/>
  <c r="D295" i="65"/>
  <c r="D295" i="6"/>
  <c r="AC258" i="8"/>
  <c r="AB231" i="8"/>
  <c r="AC231" i="8"/>
  <c r="AD258" i="8"/>
  <c r="AD231" i="8"/>
  <c r="AB258" i="8"/>
  <c r="BI258" i="8" l="1"/>
  <c r="BI231" i="8"/>
  <c r="D334" i="65"/>
  <c r="C23" i="503" s="1"/>
  <c r="C42" i="503" s="1"/>
  <c r="D25" i="494"/>
  <c r="D52" i="494" s="1"/>
  <c r="M331" i="6"/>
  <c r="M231" i="6" s="1"/>
  <c r="AE231" i="8" s="1"/>
  <c r="O331" i="6"/>
  <c r="O231" i="6" s="1"/>
  <c r="AM231" i="8" s="1"/>
  <c r="P331" i="6"/>
  <c r="P231" i="6" s="1"/>
  <c r="Q331" i="6"/>
  <c r="Q231" i="6" s="1"/>
  <c r="N331" i="6"/>
  <c r="N231" i="6" s="1"/>
  <c r="AI231" i="8" s="1"/>
  <c r="R331" i="6"/>
  <c r="R231" i="6" s="1"/>
  <c r="O182" i="6"/>
  <c r="P207" i="6"/>
  <c r="P208" i="6" s="1"/>
  <c r="L207" i="6"/>
  <c r="M182" i="6"/>
  <c r="R182" i="6"/>
  <c r="R207" i="6"/>
  <c r="R208" i="6" s="1"/>
  <c r="N182" i="6"/>
  <c r="Q182" i="6"/>
  <c r="O207" i="6"/>
  <c r="M207" i="6"/>
  <c r="L182" i="6"/>
  <c r="Q207" i="6"/>
  <c r="Q208" i="6" s="1"/>
  <c r="P182" i="6"/>
  <c r="N207" i="6"/>
  <c r="D267" i="65"/>
  <c r="D248" i="8"/>
  <c r="D334" i="8" s="1"/>
  <c r="S258" i="8"/>
  <c r="W258" i="8"/>
  <c r="K230" i="8"/>
  <c r="K258" i="8"/>
  <c r="AE230" i="8"/>
  <c r="AE258" i="8"/>
  <c r="AI230" i="8"/>
  <c r="AI258" i="8"/>
  <c r="AM230" i="8"/>
  <c r="AM258" i="8"/>
  <c r="O258" i="8"/>
  <c r="G258" i="8"/>
  <c r="G230" i="8"/>
  <c r="O230" i="8"/>
  <c r="F295" i="6"/>
  <c r="H295" i="6" s="1"/>
  <c r="D295" i="8"/>
  <c r="W230" i="8"/>
  <c r="D267" i="8"/>
  <c r="D267" i="6"/>
  <c r="D293" i="8"/>
  <c r="F293" i="6"/>
  <c r="D296" i="6"/>
  <c r="S230" i="8"/>
  <c r="D294" i="8"/>
  <c r="F294" i="6"/>
  <c r="D24" i="63"/>
  <c r="E230" i="6"/>
  <c r="AL258" i="8"/>
  <c r="AN231" i="8"/>
  <c r="L230" i="8"/>
  <c r="AG231" i="8"/>
  <c r="J258" i="8"/>
  <c r="M258" i="8"/>
  <c r="Y230" i="8"/>
  <c r="N258" i="8"/>
  <c r="AP231" i="8"/>
  <c r="AN258" i="8"/>
  <c r="H258" i="8"/>
  <c r="R258" i="8"/>
  <c r="I258" i="8"/>
  <c r="P258" i="8"/>
  <c r="AH231" i="8"/>
  <c r="AP230" i="8"/>
  <c r="AO230" i="8"/>
  <c r="U258" i="8"/>
  <c r="AC230" i="8"/>
  <c r="Q258" i="8"/>
  <c r="AH258" i="8"/>
  <c r="AN230" i="8"/>
  <c r="AP258" i="8"/>
  <c r="AF231" i="8"/>
  <c r="T230" i="8"/>
  <c r="Z230" i="8"/>
  <c r="V258" i="8"/>
  <c r="AF230" i="8"/>
  <c r="AF258" i="8"/>
  <c r="AB230" i="8"/>
  <c r="AH230" i="8"/>
  <c r="AO258" i="8"/>
  <c r="X258" i="8"/>
  <c r="AD230" i="8"/>
  <c r="H230" i="8"/>
  <c r="AJ231" i="8"/>
  <c r="AG258" i="8"/>
  <c r="N230" i="8"/>
  <c r="V230" i="8"/>
  <c r="AK230" i="8"/>
  <c r="T258" i="8"/>
  <c r="J230" i="8"/>
  <c r="AK231" i="8"/>
  <c r="AG230" i="8"/>
  <c r="R230" i="8"/>
  <c r="X230" i="8"/>
  <c r="Y258" i="8"/>
  <c r="L258" i="8"/>
  <c r="U230" i="8"/>
  <c r="AO231" i="8"/>
  <c r="Q230" i="8"/>
  <c r="AJ230" i="8"/>
  <c r="P230" i="8"/>
  <c r="AL231" i="8"/>
  <c r="AJ258" i="8"/>
  <c r="I230" i="8"/>
  <c r="AL230" i="8"/>
  <c r="M230" i="8"/>
  <c r="Z258" i="8"/>
  <c r="AK258" i="8"/>
  <c r="BI230" i="8" l="1"/>
  <c r="S331" i="8"/>
  <c r="BG230" i="8"/>
  <c r="O331" i="8"/>
  <c r="BF230" i="8"/>
  <c r="BD258" i="8"/>
  <c r="BE258" i="8"/>
  <c r="BL231" i="8"/>
  <c r="BF258" i="8"/>
  <c r="BJ231" i="8"/>
  <c r="BK231" i="8"/>
  <c r="G331" i="8"/>
  <c r="BD230" i="8"/>
  <c r="K331" i="8"/>
  <c r="BE230" i="8"/>
  <c r="BL258" i="8"/>
  <c r="BH258" i="8"/>
  <c r="BJ230" i="8"/>
  <c r="W331" i="8"/>
  <c r="BH230" i="8"/>
  <c r="BL230" i="8"/>
  <c r="BG258" i="8"/>
  <c r="BK258" i="8"/>
  <c r="BK230" i="8"/>
  <c r="BJ258" i="8"/>
  <c r="M331" i="8"/>
  <c r="I331" i="8"/>
  <c r="H331" i="8"/>
  <c r="V331" i="8"/>
  <c r="Y331" i="8"/>
  <c r="U331" i="8"/>
  <c r="Q331" i="8"/>
  <c r="T331" i="8"/>
  <c r="N331" i="8"/>
  <c r="R331" i="8"/>
  <c r="P331" i="8"/>
  <c r="L331" i="8"/>
  <c r="Z331" i="8"/>
  <c r="J331" i="8"/>
  <c r="X331" i="8"/>
  <c r="D22" i="63"/>
  <c r="D25" i="63" s="1"/>
  <c r="D23" i="494"/>
  <c r="Q183" i="6"/>
  <c r="AI182" i="8"/>
  <c r="N183" i="6"/>
  <c r="P183" i="6"/>
  <c r="R183" i="6"/>
  <c r="AE182" i="8"/>
  <c r="M183" i="6"/>
  <c r="AA182" i="8"/>
  <c r="L183" i="6"/>
  <c r="AM182" i="8"/>
  <c r="O183" i="6"/>
  <c r="AI207" i="8"/>
  <c r="N208" i="6"/>
  <c r="AA207" i="8"/>
  <c r="L208" i="6"/>
  <c r="AE207" i="8"/>
  <c r="M208" i="6"/>
  <c r="AM207" i="8"/>
  <c r="O208" i="6"/>
  <c r="E258" i="8"/>
  <c r="P295" i="6"/>
  <c r="L295" i="6"/>
  <c r="AA295" i="8" s="1"/>
  <c r="Q295" i="6"/>
  <c r="M295" i="6"/>
  <c r="AE295" i="8" s="1"/>
  <c r="J295" i="6"/>
  <c r="S295" i="8" s="1"/>
  <c r="O295" i="6"/>
  <c r="AM295" i="8" s="1"/>
  <c r="G295" i="6"/>
  <c r="G295" i="8" s="1"/>
  <c r="K295" i="8"/>
  <c r="D296" i="8"/>
  <c r="F293" i="8"/>
  <c r="D48" i="63"/>
  <c r="E230" i="8"/>
  <c r="F294" i="8"/>
  <c r="R295" i="6"/>
  <c r="N295" i="6"/>
  <c r="AI295" i="8" s="1"/>
  <c r="K295" i="6"/>
  <c r="W295" i="8" s="1"/>
  <c r="I295" i="6"/>
  <c r="O295" i="8" s="1"/>
  <c r="F295" i="8"/>
  <c r="Q227" i="6"/>
  <c r="Q232" i="6" s="1"/>
  <c r="Q248" i="6" s="1"/>
  <c r="Q334" i="6" s="1"/>
  <c r="O227" i="6"/>
  <c r="P227" i="6"/>
  <c r="P232" i="6" s="1"/>
  <c r="P248" i="6" s="1"/>
  <c r="P334" i="6" s="1"/>
  <c r="R227" i="6"/>
  <c r="R232" i="6" s="1"/>
  <c r="R248" i="6" s="1"/>
  <c r="R334" i="6" s="1"/>
  <c r="N227" i="6"/>
  <c r="L227" i="6"/>
  <c r="M227" i="6"/>
  <c r="AB207" i="8"/>
  <c r="AK207" i="8"/>
  <c r="AD182" i="8"/>
  <c r="AH182" i="8"/>
  <c r="D258" i="9"/>
  <c r="AO182" i="8"/>
  <c r="AG207" i="8"/>
  <c r="D230" i="496"/>
  <c r="AG182" i="8"/>
  <c r="AB182" i="8"/>
  <c r="D258" i="496"/>
  <c r="AF207" i="8"/>
  <c r="D258" i="499"/>
  <c r="D230" i="501"/>
  <c r="D258" i="501"/>
  <c r="AN207" i="8"/>
  <c r="D230" i="9"/>
  <c r="AD207" i="8"/>
  <c r="AO207" i="8"/>
  <c r="AH207" i="8"/>
  <c r="AC207" i="8"/>
  <c r="D230" i="498"/>
  <c r="AK182" i="8"/>
  <c r="D258" i="497"/>
  <c r="AF182" i="8"/>
  <c r="D230" i="499"/>
  <c r="D230" i="497"/>
  <c r="AP207" i="8"/>
  <c r="AP182" i="8"/>
  <c r="AL182" i="8"/>
  <c r="AL207" i="8"/>
  <c r="AJ207" i="8"/>
  <c r="D230" i="500"/>
  <c r="D258" i="500"/>
  <c r="AN182" i="8"/>
  <c r="D258" i="498"/>
  <c r="AC182" i="8"/>
  <c r="AJ182" i="8"/>
  <c r="BK207" i="8" l="1"/>
  <c r="BI207" i="8"/>
  <c r="BL207" i="8"/>
  <c r="BL182" i="8"/>
  <c r="BK182" i="8"/>
  <c r="BJ182" i="8"/>
  <c r="BI182" i="8"/>
  <c r="BJ207" i="8"/>
  <c r="D331" i="496"/>
  <c r="E331" i="496" s="1"/>
  <c r="D331" i="497"/>
  <c r="D331" i="498"/>
  <c r="E331" i="498" s="1"/>
  <c r="D331" i="499"/>
  <c r="E331" i="499" s="1"/>
  <c r="D331" i="500"/>
  <c r="E331" i="500" s="1"/>
  <c r="D331" i="501"/>
  <c r="E331" i="501" s="1"/>
  <c r="D331" i="9"/>
  <c r="D46" i="63"/>
  <c r="D49" i="63" s="1"/>
  <c r="F230" i="497" a="1"/>
  <c r="F230" i="497" s="1"/>
  <c r="T230" i="497" s="1"/>
  <c r="T331" i="497" s="1"/>
  <c r="F230" i="501" a="1"/>
  <c r="F230" i="501" s="1"/>
  <c r="H230" i="501" s="1"/>
  <c r="H331" i="501" s="1"/>
  <c r="E230" i="501"/>
  <c r="F230" i="496" a="1"/>
  <c r="F230" i="496" s="1"/>
  <c r="P230" i="496" s="1"/>
  <c r="P331" i="496" s="1"/>
  <c r="E230" i="496"/>
  <c r="E258" i="497"/>
  <c r="F258" i="497" a="1"/>
  <c r="F258" i="497" s="1"/>
  <c r="G258" i="497" s="1"/>
  <c r="AM235" i="8"/>
  <c r="P223" i="6"/>
  <c r="P328" i="6" s="1"/>
  <c r="Q223" i="6"/>
  <c r="Q328" i="6" s="1"/>
  <c r="R223" i="6"/>
  <c r="R328" i="6" s="1"/>
  <c r="F258" i="499" a="1"/>
  <c r="F258" i="499" s="1"/>
  <c r="Q258" i="499" s="1"/>
  <c r="E258" i="499"/>
  <c r="E258" i="500"/>
  <c r="F258" i="500" a="1"/>
  <c r="F258" i="500" s="1"/>
  <c r="T258" i="500" s="1"/>
  <c r="F230" i="500" a="1"/>
  <c r="F230" i="500" s="1"/>
  <c r="L230" i="500" s="1"/>
  <c r="L331" i="500" s="1"/>
  <c r="E230" i="500"/>
  <c r="E258" i="496"/>
  <c r="F258" i="496" a="1"/>
  <c r="F258" i="496" s="1"/>
  <c r="G258" i="496" s="1"/>
  <c r="F258" i="498" a="1"/>
  <c r="F258" i="498" s="1"/>
  <c r="I258" i="498" s="1"/>
  <c r="E258" i="498"/>
  <c r="F258" i="501" a="1"/>
  <c r="F258" i="501" s="1"/>
  <c r="J258" i="501" s="1"/>
  <c r="E258" i="501"/>
  <c r="F230" i="498" a="1"/>
  <c r="F230" i="498" s="1"/>
  <c r="S230" i="498" s="1"/>
  <c r="S331" i="498" s="1"/>
  <c r="E230" i="498"/>
  <c r="F230" i="499" a="1"/>
  <c r="F230" i="499" s="1"/>
  <c r="G230" i="499" s="1"/>
  <c r="G331" i="499" s="1"/>
  <c r="E230" i="499"/>
  <c r="D26" i="494"/>
  <c r="D50" i="494"/>
  <c r="L223" i="6"/>
  <c r="L328" i="6" s="1"/>
  <c r="N223" i="6"/>
  <c r="N328" i="6" s="1"/>
  <c r="M223" i="6"/>
  <c r="M328" i="6" s="1"/>
  <c r="AN183" i="8"/>
  <c r="AO183" i="8"/>
  <c r="AP183" i="8"/>
  <c r="AB183" i="8"/>
  <c r="AC183" i="8"/>
  <c r="AD183" i="8"/>
  <c r="AJ183" i="8"/>
  <c r="AK183" i="8"/>
  <c r="AL183" i="8"/>
  <c r="AH183" i="8"/>
  <c r="AF183" i="8"/>
  <c r="AG183" i="8"/>
  <c r="AM183" i="8"/>
  <c r="AA183" i="8"/>
  <c r="AI183" i="8"/>
  <c r="O223" i="6"/>
  <c r="O328" i="6" s="1"/>
  <c r="AE183" i="8"/>
  <c r="AN208" i="8"/>
  <c r="AO208" i="8"/>
  <c r="AP208" i="8"/>
  <c r="AH208" i="8"/>
  <c r="AG208" i="8"/>
  <c r="AF208" i="8"/>
  <c r="AC208" i="8"/>
  <c r="AB208" i="8"/>
  <c r="AD208" i="8"/>
  <c r="AK208" i="8"/>
  <c r="AL208" i="8"/>
  <c r="AJ208" i="8"/>
  <c r="AM208" i="8"/>
  <c r="AE208" i="8"/>
  <c r="AA208" i="8"/>
  <c r="AI208" i="8"/>
  <c r="F258" i="9" a="1"/>
  <c r="F258" i="9" s="1"/>
  <c r="U258" i="9" s="1"/>
  <c r="S259" i="8"/>
  <c r="S260" i="8"/>
  <c r="F230" i="9" a="1"/>
  <c r="F230" i="9" s="1"/>
  <c r="U230" i="9" s="1"/>
  <c r="U331" i="9" s="1"/>
  <c r="O232" i="6"/>
  <c r="AM260" i="8" s="1"/>
  <c r="AM227" i="8"/>
  <c r="M232" i="6"/>
  <c r="AE260" i="8" s="1"/>
  <c r="AE227" i="8"/>
  <c r="E295" i="8"/>
  <c r="L232" i="6"/>
  <c r="AA260" i="8" s="1"/>
  <c r="AA227" i="8"/>
  <c r="E295" i="6"/>
  <c r="AI227" i="8"/>
  <c r="N232" i="6"/>
  <c r="AI260" i="8" s="1"/>
  <c r="AL260" i="8"/>
  <c r="Y295" i="8"/>
  <c r="AC295" i="8"/>
  <c r="J295" i="8"/>
  <c r="AK295" i="8"/>
  <c r="AH295" i="8"/>
  <c r="AB295" i="8"/>
  <c r="AK260" i="8"/>
  <c r="AP227" i="8"/>
  <c r="T260" i="8"/>
  <c r="AJ295" i="8"/>
  <c r="AN260" i="8"/>
  <c r="AH227" i="8"/>
  <c r="L295" i="8"/>
  <c r="Q295" i="8"/>
  <c r="AC260" i="8"/>
  <c r="AN227" i="8"/>
  <c r="AG295" i="8"/>
  <c r="AF295" i="8"/>
  <c r="AD227" i="8"/>
  <c r="AB227" i="8"/>
  <c r="AL227" i="8"/>
  <c r="AL295" i="8"/>
  <c r="R295" i="8"/>
  <c r="AO235" i="8"/>
  <c r="U259" i="8"/>
  <c r="T295" i="8"/>
  <c r="U260" i="8"/>
  <c r="AN235" i="8"/>
  <c r="AB260" i="8"/>
  <c r="AP260" i="8"/>
  <c r="AN295" i="8"/>
  <c r="M295" i="8"/>
  <c r="AF227" i="8"/>
  <c r="AJ260" i="8"/>
  <c r="Z295" i="8"/>
  <c r="AO295" i="8"/>
  <c r="V295" i="8"/>
  <c r="N295" i="8"/>
  <c r="BJ208" i="8" l="1"/>
  <c r="BL208" i="8"/>
  <c r="BJ183" i="8"/>
  <c r="BL183" i="8"/>
  <c r="BK183" i="8"/>
  <c r="BK295" i="8"/>
  <c r="BE295" i="8"/>
  <c r="BJ295" i="8"/>
  <c r="BI183" i="8"/>
  <c r="BK260" i="8"/>
  <c r="BK208" i="8"/>
  <c r="BI208" i="8"/>
  <c r="E235" i="8"/>
  <c r="U230" i="497"/>
  <c r="U331" i="497" s="1"/>
  <c r="P230" i="497"/>
  <c r="P331" i="497" s="1"/>
  <c r="Q230" i="497"/>
  <c r="Q331" i="497" s="1"/>
  <c r="R230" i="497"/>
  <c r="R331" i="497" s="1"/>
  <c r="S230" i="497"/>
  <c r="S331" i="497" s="1"/>
  <c r="R230" i="496"/>
  <c r="R331" i="496" s="1"/>
  <c r="P230" i="501"/>
  <c r="P331" i="501" s="1"/>
  <c r="Q230" i="501"/>
  <c r="Q331" i="501" s="1"/>
  <c r="J230" i="496"/>
  <c r="J331" i="496" s="1"/>
  <c r="I230" i="496"/>
  <c r="I331" i="496" s="1"/>
  <c r="S230" i="496"/>
  <c r="S331" i="496" s="1"/>
  <c r="M230" i="496"/>
  <c r="M331" i="496" s="1"/>
  <c r="N230" i="496"/>
  <c r="N331" i="496" s="1"/>
  <c r="L230" i="496"/>
  <c r="L331" i="496" s="1"/>
  <c r="G230" i="496"/>
  <c r="G331" i="496" s="1"/>
  <c r="AB223" i="8"/>
  <c r="O230" i="496"/>
  <c r="O331" i="496" s="1"/>
  <c r="K230" i="496"/>
  <c r="K331" i="496" s="1"/>
  <c r="Q230" i="496"/>
  <c r="Q331" i="496" s="1"/>
  <c r="H230" i="496"/>
  <c r="H331" i="496" s="1"/>
  <c r="U230" i="496"/>
  <c r="U331" i="496" s="1"/>
  <c r="T230" i="496"/>
  <c r="T331" i="496" s="1"/>
  <c r="S230" i="501"/>
  <c r="S331" i="501" s="1"/>
  <c r="O258" i="501"/>
  <c r="K230" i="501"/>
  <c r="K331" i="501" s="1"/>
  <c r="J258" i="497"/>
  <c r="M230" i="501"/>
  <c r="M331" i="501" s="1"/>
  <c r="R230" i="501"/>
  <c r="R331" i="501" s="1"/>
  <c r="O230" i="501"/>
  <c r="O331" i="501" s="1"/>
  <c r="J230" i="501"/>
  <c r="J331" i="501" s="1"/>
  <c r="L230" i="501"/>
  <c r="L331" i="501" s="1"/>
  <c r="I230" i="501"/>
  <c r="I331" i="501" s="1"/>
  <c r="O258" i="496"/>
  <c r="H258" i="497"/>
  <c r="R230" i="500"/>
  <c r="R331" i="500" s="1"/>
  <c r="U230" i="501"/>
  <c r="U331" i="501" s="1"/>
  <c r="G230" i="501"/>
  <c r="G331" i="501" s="1"/>
  <c r="N230" i="501"/>
  <c r="N331" i="501" s="1"/>
  <c r="T230" i="501"/>
  <c r="T331" i="501" s="1"/>
  <c r="AM239" i="8"/>
  <c r="U230" i="500"/>
  <c r="U331" i="500" s="1"/>
  <c r="H258" i="496"/>
  <c r="O258" i="497"/>
  <c r="U258" i="497"/>
  <c r="K258" i="497"/>
  <c r="P258" i="497"/>
  <c r="I258" i="496"/>
  <c r="K258" i="496"/>
  <c r="U258" i="499"/>
  <c r="K258" i="499"/>
  <c r="I258" i="497"/>
  <c r="Q258" i="497"/>
  <c r="M258" i="497"/>
  <c r="S258" i="497"/>
  <c r="N258" i="497"/>
  <c r="L258" i="497"/>
  <c r="R258" i="497"/>
  <c r="T258" i="497"/>
  <c r="T258" i="499"/>
  <c r="R258" i="500"/>
  <c r="N258" i="499"/>
  <c r="S258" i="500"/>
  <c r="N230" i="498"/>
  <c r="N331" i="498" s="1"/>
  <c r="U258" i="496"/>
  <c r="P258" i="496"/>
  <c r="G258" i="499"/>
  <c r="S258" i="499"/>
  <c r="M258" i="496"/>
  <c r="J258" i="496"/>
  <c r="O258" i="499"/>
  <c r="N258" i="496"/>
  <c r="R258" i="496"/>
  <c r="J258" i="499"/>
  <c r="H258" i="499"/>
  <c r="Q258" i="496"/>
  <c r="L258" i="496"/>
  <c r="R258" i="499"/>
  <c r="P258" i="499"/>
  <c r="S258" i="496"/>
  <c r="T258" i="496"/>
  <c r="L258" i="499"/>
  <c r="I258" i="499"/>
  <c r="M258" i="499"/>
  <c r="H258" i="500"/>
  <c r="AN239" i="8"/>
  <c r="AO239" i="8"/>
  <c r="M230" i="498"/>
  <c r="M331" i="498" s="1"/>
  <c r="N258" i="498"/>
  <c r="K258" i="500"/>
  <c r="P258" i="500"/>
  <c r="M258" i="500"/>
  <c r="I258" i="500"/>
  <c r="N258" i="500"/>
  <c r="Q258" i="500"/>
  <c r="O258" i="500"/>
  <c r="L258" i="500"/>
  <c r="U258" i="500"/>
  <c r="J258" i="500"/>
  <c r="T258" i="498"/>
  <c r="G258" i="498"/>
  <c r="U258" i="498"/>
  <c r="O258" i="498"/>
  <c r="H258" i="498"/>
  <c r="Q258" i="498"/>
  <c r="L258" i="498"/>
  <c r="J258" i="498"/>
  <c r="M258" i="498"/>
  <c r="R258" i="498"/>
  <c r="P258" i="498"/>
  <c r="S258" i="498"/>
  <c r="I230" i="500"/>
  <c r="I331" i="500" s="1"/>
  <c r="H230" i="500"/>
  <c r="H331" i="500" s="1"/>
  <c r="R13" i="6"/>
  <c r="I230" i="498"/>
  <c r="I331" i="498" s="1"/>
  <c r="U230" i="498"/>
  <c r="U331" i="498" s="1"/>
  <c r="G258" i="500"/>
  <c r="O230" i="500"/>
  <c r="O331" i="500" s="1"/>
  <c r="N230" i="500"/>
  <c r="N331" i="500" s="1"/>
  <c r="Q230" i="500"/>
  <c r="Q331" i="500" s="1"/>
  <c r="M230" i="500"/>
  <c r="M331" i="500" s="1"/>
  <c r="S230" i="500"/>
  <c r="S331" i="500" s="1"/>
  <c r="P230" i="500"/>
  <c r="P331" i="500" s="1"/>
  <c r="J230" i="500"/>
  <c r="J331" i="500" s="1"/>
  <c r="G230" i="500"/>
  <c r="G331" i="500" s="1"/>
  <c r="T230" i="500"/>
  <c r="T331" i="500" s="1"/>
  <c r="K230" i="500"/>
  <c r="K331" i="500" s="1"/>
  <c r="T230" i="498"/>
  <c r="T331" i="498" s="1"/>
  <c r="O230" i="498"/>
  <c r="O331" i="498" s="1"/>
  <c r="L230" i="498"/>
  <c r="L331" i="498" s="1"/>
  <c r="P230" i="498"/>
  <c r="P331" i="498" s="1"/>
  <c r="J230" i="498"/>
  <c r="J331" i="498" s="1"/>
  <c r="K258" i="498"/>
  <c r="G230" i="498"/>
  <c r="G331" i="498" s="1"/>
  <c r="R230" i="498"/>
  <c r="R331" i="498" s="1"/>
  <c r="Q230" i="498"/>
  <c r="Q331" i="498" s="1"/>
  <c r="K230" i="498"/>
  <c r="K331" i="498" s="1"/>
  <c r="H230" i="498"/>
  <c r="H331" i="498" s="1"/>
  <c r="Q258" i="501"/>
  <c r="R258" i="501"/>
  <c r="K258" i="501"/>
  <c r="I258" i="501"/>
  <c r="L258" i="501"/>
  <c r="T258" i="501"/>
  <c r="P258" i="501"/>
  <c r="N258" i="501"/>
  <c r="H258" i="501"/>
  <c r="H230" i="499"/>
  <c r="H331" i="499" s="1"/>
  <c r="O230" i="499"/>
  <c r="O331" i="499" s="1"/>
  <c r="I230" i="499"/>
  <c r="I331" i="499" s="1"/>
  <c r="R230" i="499"/>
  <c r="R331" i="499" s="1"/>
  <c r="K230" i="499"/>
  <c r="K331" i="499" s="1"/>
  <c r="L230" i="499"/>
  <c r="L331" i="499" s="1"/>
  <c r="J230" i="499"/>
  <c r="J331" i="499" s="1"/>
  <c r="N230" i="499"/>
  <c r="N331" i="499" s="1"/>
  <c r="T230" i="499"/>
  <c r="T331" i="499" s="1"/>
  <c r="S258" i="501"/>
  <c r="G258" i="501"/>
  <c r="P230" i="499"/>
  <c r="P331" i="499" s="1"/>
  <c r="M230" i="499"/>
  <c r="M331" i="499" s="1"/>
  <c r="Q230" i="499"/>
  <c r="Q331" i="499" s="1"/>
  <c r="U230" i="499"/>
  <c r="U331" i="499" s="1"/>
  <c r="U258" i="501"/>
  <c r="S230" i="499"/>
  <c r="S331" i="499" s="1"/>
  <c r="M258" i="501"/>
  <c r="R105" i="6"/>
  <c r="R47" i="6"/>
  <c r="R48" i="6"/>
  <c r="Q105" i="6"/>
  <c r="Q47" i="6"/>
  <c r="Q48" i="6"/>
  <c r="Q53" i="6"/>
  <c r="Q13" i="6"/>
  <c r="Q65" i="6"/>
  <c r="Q100" i="6"/>
  <c r="P105" i="6"/>
  <c r="P13" i="6"/>
  <c r="P65" i="6"/>
  <c r="P100" i="6"/>
  <c r="P53" i="6"/>
  <c r="P48" i="6"/>
  <c r="P47" i="6"/>
  <c r="AI223" i="8"/>
  <c r="AF223" i="8"/>
  <c r="AP223" i="8"/>
  <c r="AC223" i="8"/>
  <c r="AG223" i="8"/>
  <c r="AD223" i="8"/>
  <c r="AN223" i="8"/>
  <c r="AJ223" i="8"/>
  <c r="AK223" i="8"/>
  <c r="AH223" i="8"/>
  <c r="AO223" i="8"/>
  <c r="AE223" i="8"/>
  <c r="AL223" i="8"/>
  <c r="AA223" i="8"/>
  <c r="AM223" i="8"/>
  <c r="S230" i="9"/>
  <c r="S331" i="9" s="1"/>
  <c r="Q230" i="9"/>
  <c r="Q331" i="9" s="1"/>
  <c r="O258" i="9"/>
  <c r="L258" i="9"/>
  <c r="I258" i="9"/>
  <c r="R258" i="9"/>
  <c r="Q258" i="9"/>
  <c r="S258" i="9"/>
  <c r="T258" i="9"/>
  <c r="M258" i="9"/>
  <c r="H258" i="9"/>
  <c r="P258" i="9"/>
  <c r="N258" i="9"/>
  <c r="G258" i="9"/>
  <c r="K258" i="9"/>
  <c r="J258" i="9"/>
  <c r="O259" i="8"/>
  <c r="O260" i="8"/>
  <c r="L248" i="6"/>
  <c r="L334" i="6" s="1"/>
  <c r="AA259" i="8"/>
  <c r="K259" i="8"/>
  <c r="O248" i="6"/>
  <c r="O334" i="6" s="1"/>
  <c r="AM259" i="8"/>
  <c r="N248" i="6"/>
  <c r="N334" i="6" s="1"/>
  <c r="AI259" i="8"/>
  <c r="G259" i="8"/>
  <c r="M248" i="6"/>
  <c r="M334" i="6" s="1"/>
  <c r="AE259" i="8"/>
  <c r="W259" i="8"/>
  <c r="K230" i="9"/>
  <c r="K331" i="9" s="1"/>
  <c r="J230" i="9"/>
  <c r="J331" i="9" s="1"/>
  <c r="P230" i="9"/>
  <c r="P331" i="9" s="1"/>
  <c r="O230" i="9"/>
  <c r="O331" i="9" s="1"/>
  <c r="I230" i="9"/>
  <c r="I331" i="9" s="1"/>
  <c r="G230" i="9"/>
  <c r="G331" i="9" s="1"/>
  <c r="R230" i="9"/>
  <c r="R331" i="9" s="1"/>
  <c r="H230" i="9"/>
  <c r="H331" i="9" s="1"/>
  <c r="N230" i="9"/>
  <c r="N331" i="9" s="1"/>
  <c r="M230" i="9"/>
  <c r="M331" i="9" s="1"/>
  <c r="L230" i="9"/>
  <c r="L331" i="9" s="1"/>
  <c r="T230" i="9"/>
  <c r="T331" i="9" s="1"/>
  <c r="AB232" i="8"/>
  <c r="AB248" i="8" s="1"/>
  <c r="AD232" i="8"/>
  <c r="AD248" i="8" s="1"/>
  <c r="AF232" i="8"/>
  <c r="AF248" i="8" s="1"/>
  <c r="AH232" i="8"/>
  <c r="AH248" i="8" s="1"/>
  <c r="AL232" i="8"/>
  <c r="AL248" i="8" s="1"/>
  <c r="AN232" i="8"/>
  <c r="AP232" i="8"/>
  <c r="AA232" i="8"/>
  <c r="AE232" i="8"/>
  <c r="AI232" i="8"/>
  <c r="AM232" i="8"/>
  <c r="AJ227" i="8"/>
  <c r="AG260" i="8"/>
  <c r="AO260" i="8"/>
  <c r="AF260" i="8"/>
  <c r="AP295" i="8"/>
  <c r="AD295" i="8"/>
  <c r="T259" i="8"/>
  <c r="U295" i="8"/>
  <c r="X295" i="8"/>
  <c r="AP235" i="8"/>
  <c r="AG227" i="8"/>
  <c r="AH260" i="8"/>
  <c r="V259" i="8"/>
  <c r="AD260" i="8"/>
  <c r="P295" i="8"/>
  <c r="AK227" i="8"/>
  <c r="I295" i="8"/>
  <c r="AC227" i="8"/>
  <c r="H295" i="8"/>
  <c r="V260" i="8"/>
  <c r="AO227" i="8"/>
  <c r="L259" i="8"/>
  <c r="D259" i="497"/>
  <c r="AG259" i="8"/>
  <c r="R260" i="8"/>
  <c r="D295" i="501"/>
  <c r="D295" i="497"/>
  <c r="X259" i="8"/>
  <c r="N259" i="8"/>
  <c r="AN259" i="8"/>
  <c r="I259" i="8"/>
  <c r="D295" i="496"/>
  <c r="AC259" i="8"/>
  <c r="D261" i="9"/>
  <c r="AK259" i="8"/>
  <c r="D295" i="499"/>
  <c r="D295" i="498"/>
  <c r="AP259" i="8"/>
  <c r="Z259" i="8"/>
  <c r="AF259" i="8"/>
  <c r="R259" i="8"/>
  <c r="J259" i="8"/>
  <c r="P260" i="8"/>
  <c r="M259" i="8"/>
  <c r="D295" i="500"/>
  <c r="H259" i="8"/>
  <c r="Y259" i="8"/>
  <c r="AH259" i="8"/>
  <c r="AJ259" i="8"/>
  <c r="Q259" i="8"/>
  <c r="AB259" i="8"/>
  <c r="AD259" i="8"/>
  <c r="AL259" i="8"/>
  <c r="AO259" i="8"/>
  <c r="P259" i="8"/>
  <c r="D281" i="9"/>
  <c r="Q260" i="8"/>
  <c r="BL227" i="8" l="1"/>
  <c r="AO232" i="8"/>
  <c r="BG260" i="8"/>
  <c r="BD295" i="8"/>
  <c r="AC232" i="8"/>
  <c r="AC248" i="8" s="1"/>
  <c r="BI227" i="8"/>
  <c r="AK232" i="8"/>
  <c r="AK248" i="8" s="1"/>
  <c r="BF295" i="8"/>
  <c r="BI260" i="8"/>
  <c r="BJ227" i="8"/>
  <c r="AG232" i="8"/>
  <c r="AG248" i="8" s="1"/>
  <c r="BL235" i="8"/>
  <c r="AP239" i="8"/>
  <c r="BH295" i="8"/>
  <c r="BG295" i="8"/>
  <c r="BG259" i="8"/>
  <c r="BI295" i="8"/>
  <c r="BL295" i="8"/>
  <c r="BJ260" i="8"/>
  <c r="BL260" i="8"/>
  <c r="BK227" i="8"/>
  <c r="AJ232" i="8"/>
  <c r="AJ248" i="8" s="1"/>
  <c r="BL223" i="8"/>
  <c r="BK232" i="8"/>
  <c r="BJ232" i="8"/>
  <c r="BL239" i="8"/>
  <c r="BD259" i="8"/>
  <c r="BK223" i="8"/>
  <c r="BF260" i="8"/>
  <c r="BL232" i="8"/>
  <c r="BK259" i="8"/>
  <c r="BF259" i="8"/>
  <c r="BL259" i="8"/>
  <c r="BI223" i="8"/>
  <c r="BI232" i="8"/>
  <c r="BE259" i="8"/>
  <c r="BJ223" i="8"/>
  <c r="BH259" i="8"/>
  <c r="BJ259" i="8"/>
  <c r="BI259" i="8"/>
  <c r="AN248" i="8"/>
  <c r="AO248" i="8"/>
  <c r="AP248" i="8"/>
  <c r="R100" i="6"/>
  <c r="R53" i="6"/>
  <c r="R65" i="6"/>
  <c r="F295" i="497" a="1"/>
  <c r="F295" i="497" s="1"/>
  <c r="U295" i="497" s="1"/>
  <c r="E295" i="501"/>
  <c r="F295" i="501" a="1"/>
  <c r="F295" i="501" s="1"/>
  <c r="L295" i="501" s="1"/>
  <c r="E295" i="500"/>
  <c r="F295" i="500" a="1"/>
  <c r="F295" i="500" s="1"/>
  <c r="U295" i="500" s="1"/>
  <c r="E295" i="498"/>
  <c r="F295" i="498" a="1"/>
  <c r="F295" i="498" s="1"/>
  <c r="N295" i="498" s="1"/>
  <c r="E295" i="499"/>
  <c r="F295" i="499" a="1"/>
  <c r="F295" i="499" s="1"/>
  <c r="N295" i="499" s="1"/>
  <c r="E295" i="496"/>
  <c r="F295" i="496" a="1"/>
  <c r="F295" i="496" s="1"/>
  <c r="P295" i="496" s="1"/>
  <c r="F259" i="497" a="1"/>
  <c r="F259" i="497" s="1"/>
  <c r="N53" i="6"/>
  <c r="AI53" i="8" s="1"/>
  <c r="N47" i="6"/>
  <c r="AI47" i="8" s="1"/>
  <c r="N105" i="6"/>
  <c r="AI105" i="8" s="1"/>
  <c r="N13" i="6"/>
  <c r="AI13" i="8" s="1"/>
  <c r="N48" i="6"/>
  <c r="AI48" i="8" s="1"/>
  <c r="N100" i="6"/>
  <c r="AI100" i="8" s="1"/>
  <c r="N65" i="6"/>
  <c r="AI65" i="8" s="1"/>
  <c r="L65" i="6"/>
  <c r="AA65" i="8" s="1"/>
  <c r="L53" i="6"/>
  <c r="AA53" i="8" s="1"/>
  <c r="L100" i="6"/>
  <c r="AA100" i="8" s="1"/>
  <c r="L13" i="6"/>
  <c r="AA13" i="8" s="1"/>
  <c r="L47" i="6"/>
  <c r="AA47" i="8" s="1"/>
  <c r="L105" i="6"/>
  <c r="AA105" i="8" s="1"/>
  <c r="L48" i="6"/>
  <c r="AA48" i="8" s="1"/>
  <c r="M53" i="6"/>
  <c r="AE53" i="8" s="1"/>
  <c r="M65" i="6"/>
  <c r="AE65" i="8" s="1"/>
  <c r="M100" i="6"/>
  <c r="AE100" i="8" s="1"/>
  <c r="M47" i="6"/>
  <c r="AE47" i="8" s="1"/>
  <c r="M13" i="6"/>
  <c r="AE13" i="8" s="1"/>
  <c r="M48" i="6"/>
  <c r="AE48" i="8" s="1"/>
  <c r="M105" i="6"/>
  <c r="AE105" i="8" s="1"/>
  <c r="O47" i="6"/>
  <c r="AM47" i="8" s="1"/>
  <c r="O53" i="6"/>
  <c r="AM53" i="8" s="1"/>
  <c r="O100" i="6"/>
  <c r="AM100" i="8" s="1"/>
  <c r="O65" i="6"/>
  <c r="AM65" i="8" s="1"/>
  <c r="O105" i="6"/>
  <c r="AM105" i="8" s="1"/>
  <c r="O13" i="6"/>
  <c r="AM13" i="8" s="1"/>
  <c r="O48" i="6"/>
  <c r="AM48" i="8" s="1"/>
  <c r="E258" i="9"/>
  <c r="F281" i="9" a="1"/>
  <c r="F281" i="9" s="1"/>
  <c r="F261" i="9" a="1"/>
  <c r="F261" i="9" s="1"/>
  <c r="E260" i="8"/>
  <c r="E259" i="8"/>
  <c r="E230" i="9"/>
  <c r="M254" i="6"/>
  <c r="M50" i="6"/>
  <c r="AE50" i="8" s="1"/>
  <c r="N55" i="6"/>
  <c r="AI55" i="8" s="1"/>
  <c r="O101" i="6"/>
  <c r="O253" i="6"/>
  <c r="N102" i="6"/>
  <c r="AI102" i="8" s="1"/>
  <c r="R106" i="6"/>
  <c r="R50" i="6"/>
  <c r="M253" i="6"/>
  <c r="L51" i="6"/>
  <c r="AA51" i="8" s="1"/>
  <c r="O106" i="6"/>
  <c r="AM106" i="8" s="1"/>
  <c r="N51" i="6"/>
  <c r="AI51" i="8" s="1"/>
  <c r="O56" i="6"/>
  <c r="AM56" i="8" s="1"/>
  <c r="L263" i="6"/>
  <c r="Q254" i="6"/>
  <c r="N263" i="6"/>
  <c r="P101" i="6"/>
  <c r="P257" i="6"/>
  <c r="O257" i="6"/>
  <c r="AM257" i="8" s="1"/>
  <c r="M101" i="6"/>
  <c r="R251" i="6"/>
  <c r="L101" i="6"/>
  <c r="P107" i="6"/>
  <c r="P252" i="6"/>
  <c r="O254" i="6"/>
  <c r="P251" i="6"/>
  <c r="N49" i="6"/>
  <c r="Q56" i="6"/>
  <c r="M54" i="6"/>
  <c r="AE54" i="8" s="1"/>
  <c r="M263" i="6"/>
  <c r="O54" i="6"/>
  <c r="AM54" i="8" s="1"/>
  <c r="P254" i="6"/>
  <c r="N103" i="6"/>
  <c r="AI103" i="8" s="1"/>
  <c r="O49" i="6"/>
  <c r="Q49" i="6"/>
  <c r="Q257" i="6"/>
  <c r="L107" i="6"/>
  <c r="AA107" i="8" s="1"/>
  <c r="M56" i="6"/>
  <c r="AE56" i="8" s="1"/>
  <c r="Q253" i="6"/>
  <c r="R55" i="6"/>
  <c r="L257" i="6"/>
  <c r="AA257" i="8" s="1"/>
  <c r="R252" i="6"/>
  <c r="O103" i="6"/>
  <c r="AM103" i="8" s="1"/>
  <c r="P256" i="6"/>
  <c r="Q51" i="6"/>
  <c r="M106" i="6"/>
  <c r="AE106" i="8" s="1"/>
  <c r="P49" i="6"/>
  <c r="P102" i="6"/>
  <c r="Q106" i="6"/>
  <c r="O51" i="6"/>
  <c r="AM51" i="8" s="1"/>
  <c r="L251" i="6"/>
  <c r="N253" i="6"/>
  <c r="R263" i="6"/>
  <c r="M49" i="6"/>
  <c r="L49" i="6"/>
  <c r="L256" i="6"/>
  <c r="AA256" i="8" s="1"/>
  <c r="P263" i="6"/>
  <c r="M252" i="6"/>
  <c r="N252" i="6"/>
  <c r="R56" i="6"/>
  <c r="R107" i="6"/>
  <c r="Q107" i="6"/>
  <c r="Q251" i="6"/>
  <c r="L54" i="6"/>
  <c r="AA54" i="8" s="1"/>
  <c r="M107" i="6"/>
  <c r="AE107" i="8" s="1"/>
  <c r="R253" i="6"/>
  <c r="P106" i="6"/>
  <c r="R101" i="6"/>
  <c r="L254" i="6"/>
  <c r="Q263" i="6"/>
  <c r="Q102" i="6"/>
  <c r="Q103" i="6"/>
  <c r="R51" i="6"/>
  <c r="Q55" i="6"/>
  <c r="O256" i="6"/>
  <c r="AM256" i="8" s="1"/>
  <c r="R49" i="6"/>
  <c r="P253" i="6"/>
  <c r="N251" i="6"/>
  <c r="R103" i="6"/>
  <c r="O102" i="6"/>
  <c r="AM102" i="8" s="1"/>
  <c r="R102" i="6"/>
  <c r="O263" i="6"/>
  <c r="N106" i="6"/>
  <c r="AI106" i="8" s="1"/>
  <c r="L56" i="6"/>
  <c r="AA56" i="8" s="1"/>
  <c r="L55" i="6"/>
  <c r="AA55" i="8" s="1"/>
  <c r="P56" i="6"/>
  <c r="Q101" i="6"/>
  <c r="L50" i="6"/>
  <c r="AA50" i="8" s="1"/>
  <c r="R256" i="6"/>
  <c r="N254" i="6"/>
  <c r="N257" i="6"/>
  <c r="AI257" i="8" s="1"/>
  <c r="Q256" i="6"/>
  <c r="N56" i="6"/>
  <c r="AI56" i="8" s="1"/>
  <c r="M103" i="6"/>
  <c r="AE103" i="8" s="1"/>
  <c r="R257" i="6"/>
  <c r="L106" i="6"/>
  <c r="AA106" i="8" s="1"/>
  <c r="N50" i="6"/>
  <c r="AI50" i="8" s="1"/>
  <c r="O50" i="6"/>
  <c r="AM50" i="8" s="1"/>
  <c r="P103" i="6"/>
  <c r="M102" i="6"/>
  <c r="AE102" i="8" s="1"/>
  <c r="N54" i="6"/>
  <c r="AI54" i="8" s="1"/>
  <c r="M256" i="6"/>
  <c r="AE256" i="8" s="1"/>
  <c r="L252" i="6"/>
  <c r="Q54" i="6"/>
  <c r="R54" i="6"/>
  <c r="L103" i="6"/>
  <c r="AA103" i="8" s="1"/>
  <c r="O55" i="6"/>
  <c r="AM55" i="8" s="1"/>
  <c r="L253" i="6"/>
  <c r="Q252" i="6"/>
  <c r="M251" i="6"/>
  <c r="O252" i="6"/>
  <c r="R254" i="6"/>
  <c r="P50" i="6"/>
  <c r="M55" i="6"/>
  <c r="AE55" i="8" s="1"/>
  <c r="M257" i="6"/>
  <c r="AE257" i="8" s="1"/>
  <c r="P51" i="6"/>
  <c r="P55" i="6"/>
  <c r="M51" i="6"/>
  <c r="AE51" i="8" s="1"/>
  <c r="L102" i="6"/>
  <c r="AA102" i="8" s="1"/>
  <c r="N256" i="6"/>
  <c r="AI256" i="8" s="1"/>
  <c r="N107" i="6"/>
  <c r="AI107" i="8" s="1"/>
  <c r="O251" i="6"/>
  <c r="P54" i="6"/>
  <c r="N101" i="6"/>
  <c r="O107" i="6"/>
  <c r="AM107" i="8" s="1"/>
  <c r="Q50" i="6"/>
  <c r="N294" i="6"/>
  <c r="Q294" i="6"/>
  <c r="R294" i="6"/>
  <c r="P294" i="6"/>
  <c r="O294" i="6"/>
  <c r="L294" i="6"/>
  <c r="M294" i="6"/>
  <c r="I107" i="6"/>
  <c r="O107" i="8" s="1"/>
  <c r="I55" i="6"/>
  <c r="O55" i="8" s="1"/>
  <c r="H55" i="6"/>
  <c r="K55" i="8" s="1"/>
  <c r="J107" i="6"/>
  <c r="S107" i="8" s="1"/>
  <c r="H56" i="6"/>
  <c r="K56" i="8" s="1"/>
  <c r="J56" i="6"/>
  <c r="S56" i="8" s="1"/>
  <c r="H107" i="6"/>
  <c r="K107" i="8" s="1"/>
  <c r="J55" i="6"/>
  <c r="S55" i="8" s="1"/>
  <c r="I56" i="6"/>
  <c r="O56" i="8" s="1"/>
  <c r="G55" i="6"/>
  <c r="G107" i="6"/>
  <c r="G56" i="6"/>
  <c r="AI248" i="8"/>
  <c r="BK248" i="8" s="1"/>
  <c r="AE248" i="8"/>
  <c r="BJ248" i="8" s="1"/>
  <c r="K55" i="6"/>
  <c r="W55" i="8" s="1"/>
  <c r="K56" i="6"/>
  <c r="W56" i="8" s="1"/>
  <c r="K107" i="6"/>
  <c r="W107" i="8" s="1"/>
  <c r="AM248" i="8"/>
  <c r="AA248" i="8"/>
  <c r="BI248" i="8" s="1"/>
  <c r="AC105" i="8"/>
  <c r="AO257" i="8"/>
  <c r="AL55" i="8"/>
  <c r="AC107" i="8"/>
  <c r="AF102" i="8"/>
  <c r="AP47" i="8"/>
  <c r="AH54" i="8"/>
  <c r="AN257" i="8"/>
  <c r="AJ65" i="8"/>
  <c r="AC256" i="8"/>
  <c r="AJ100" i="8"/>
  <c r="AG51" i="8"/>
  <c r="AH50" i="8"/>
  <c r="AD56" i="8"/>
  <c r="AJ103" i="8"/>
  <c r="AO50" i="8"/>
  <c r="AF105" i="8"/>
  <c r="AH51" i="8"/>
  <c r="AP48" i="8"/>
  <c r="AO54" i="8"/>
  <c r="D259" i="9"/>
  <c r="AP107" i="8"/>
  <c r="AL47" i="8"/>
  <c r="AL107" i="8"/>
  <c r="AB100" i="8"/>
  <c r="AC100" i="8"/>
  <c r="AF65" i="8"/>
  <c r="AJ51" i="8"/>
  <c r="AO107" i="8"/>
  <c r="AG55" i="8"/>
  <c r="AH107" i="8"/>
  <c r="AK56" i="8"/>
  <c r="AP102" i="8"/>
  <c r="AN56" i="8"/>
  <c r="AB48" i="8"/>
  <c r="AD50" i="8"/>
  <c r="D259" i="501"/>
  <c r="AO56" i="8"/>
  <c r="AC102" i="8"/>
  <c r="AB53" i="8"/>
  <c r="AB105" i="8"/>
  <c r="AK13" i="8"/>
  <c r="AN48" i="8"/>
  <c r="AG56" i="8"/>
  <c r="AN53" i="8"/>
  <c r="AN55" i="8"/>
  <c r="AC65" i="8"/>
  <c r="R55" i="8"/>
  <c r="AG102" i="8"/>
  <c r="AK47" i="8"/>
  <c r="AG103" i="8"/>
  <c r="AC50" i="8"/>
  <c r="AL100" i="8"/>
  <c r="AG257" i="8"/>
  <c r="AO256" i="8"/>
  <c r="AJ47" i="8"/>
  <c r="AH55" i="8"/>
  <c r="AK65" i="8"/>
  <c r="AF48" i="8"/>
  <c r="AO100" i="8"/>
  <c r="AG106" i="8"/>
  <c r="AN50" i="8"/>
  <c r="AD47" i="8"/>
  <c r="AL257" i="8"/>
  <c r="AJ55" i="8"/>
  <c r="AP100" i="8"/>
  <c r="AN102" i="8"/>
  <c r="AD106" i="8"/>
  <c r="AP54" i="8"/>
  <c r="AH256" i="8"/>
  <c r="AN54" i="8"/>
  <c r="AB51" i="8"/>
  <c r="AD107" i="8"/>
  <c r="AL54" i="8"/>
  <c r="AO53" i="8"/>
  <c r="AB55" i="8"/>
  <c r="AG107" i="8"/>
  <c r="AD55" i="8"/>
  <c r="AL256" i="8"/>
  <c r="AH56" i="8"/>
  <c r="AN103" i="8"/>
  <c r="AC55" i="8"/>
  <c r="Y55" i="8"/>
  <c r="AG105" i="8"/>
  <c r="AJ105" i="8"/>
  <c r="AH105" i="8"/>
  <c r="Y107" i="8"/>
  <c r="AN256" i="8"/>
  <c r="AD53" i="8"/>
  <c r="AB56" i="8"/>
  <c r="AJ102" i="8"/>
  <c r="AG65" i="8"/>
  <c r="AC13" i="8"/>
  <c r="AL106" i="8"/>
  <c r="AK54" i="8"/>
  <c r="AL48" i="8"/>
  <c r="AD51" i="8"/>
  <c r="AG47" i="8"/>
  <c r="AL13" i="8"/>
  <c r="AO47" i="8"/>
  <c r="AH100" i="8"/>
  <c r="AG256" i="8"/>
  <c r="AB257" i="8"/>
  <c r="AD13" i="8"/>
  <c r="AB256" i="8"/>
  <c r="AG48" i="8"/>
  <c r="AC51" i="8"/>
  <c r="AD54" i="8"/>
  <c r="AJ13" i="8"/>
  <c r="AF56" i="8"/>
  <c r="AO102" i="8"/>
  <c r="AL53" i="8"/>
  <c r="AG50" i="8"/>
  <c r="AD256" i="8"/>
  <c r="D259" i="500"/>
  <c r="D259" i="499"/>
  <c r="AF55" i="8"/>
  <c r="AC56" i="8"/>
  <c r="AF51" i="8"/>
  <c r="AF257" i="8"/>
  <c r="AK105" i="8"/>
  <c r="AL50" i="8"/>
  <c r="AL103" i="8"/>
  <c r="AJ256" i="8"/>
  <c r="AO103" i="8"/>
  <c r="R56" i="8"/>
  <c r="AN106" i="8"/>
  <c r="AF106" i="8"/>
  <c r="AN65" i="8"/>
  <c r="AK100" i="8"/>
  <c r="X107" i="8"/>
  <c r="AB50" i="8"/>
  <c r="AF47" i="8"/>
  <c r="AF256" i="8"/>
  <c r="AB107" i="8"/>
  <c r="T55" i="8"/>
  <c r="AF107" i="8"/>
  <c r="AB103" i="8"/>
  <c r="AB65" i="8"/>
  <c r="AO105" i="8"/>
  <c r="AL102" i="8"/>
  <c r="AC48" i="8"/>
  <c r="AJ54" i="8"/>
  <c r="AN107" i="8"/>
  <c r="AH257" i="8"/>
  <c r="AJ50" i="8"/>
  <c r="AJ48" i="8"/>
  <c r="AP13" i="8"/>
  <c r="AN105" i="8"/>
  <c r="AP103" i="8"/>
  <c r="AJ257" i="8"/>
  <c r="AK48" i="8"/>
  <c r="AH106" i="8"/>
  <c r="AK51" i="8"/>
  <c r="AO48" i="8"/>
  <c r="AB47" i="8"/>
  <c r="AK102" i="8"/>
  <c r="AH53" i="8"/>
  <c r="AL56" i="8"/>
  <c r="AD102" i="8"/>
  <c r="T107" i="8"/>
  <c r="AH48" i="8"/>
  <c r="AC54" i="8"/>
  <c r="AC257" i="8"/>
  <c r="AJ56" i="8"/>
  <c r="AJ107" i="8"/>
  <c r="AH13" i="8"/>
  <c r="AL65" i="8"/>
  <c r="AC53" i="8"/>
  <c r="D259" i="498"/>
  <c r="AK103" i="8"/>
  <c r="AP50" i="8"/>
  <c r="AK50" i="8"/>
  <c r="AG100" i="8"/>
  <c r="AC103" i="8"/>
  <c r="AD100" i="8"/>
  <c r="AD48" i="8"/>
  <c r="AG13" i="8"/>
  <c r="AK53" i="8"/>
  <c r="AH103" i="8"/>
  <c r="Y56" i="8"/>
  <c r="AH65" i="8"/>
  <c r="AP106" i="8"/>
  <c r="AL51" i="8"/>
  <c r="AH47" i="8"/>
  <c r="AP55" i="8"/>
  <c r="AO51" i="8"/>
  <c r="X55" i="8"/>
  <c r="AO65" i="8"/>
  <c r="AF100" i="8"/>
  <c r="AP65" i="8"/>
  <c r="AP256" i="8"/>
  <c r="AP53" i="8"/>
  <c r="AF13" i="8"/>
  <c r="AG54" i="8"/>
  <c r="AN47" i="8"/>
  <c r="AK107" i="8"/>
  <c r="AD103" i="8"/>
  <c r="AK257" i="8"/>
  <c r="AO55" i="8"/>
  <c r="AK106" i="8"/>
  <c r="AB13" i="8"/>
  <c r="AP51" i="8"/>
  <c r="AD65" i="8"/>
  <c r="AP105" i="8"/>
  <c r="AO13" i="8"/>
  <c r="AG53" i="8"/>
  <c r="AO106" i="8"/>
  <c r="AF53" i="8"/>
  <c r="AN13" i="8"/>
  <c r="AC47" i="8"/>
  <c r="AB106" i="8"/>
  <c r="AC106" i="8"/>
  <c r="AD257" i="8"/>
  <c r="D259" i="496"/>
  <c r="AF54" i="8"/>
  <c r="AL105" i="8"/>
  <c r="AD105" i="8"/>
  <c r="AB54" i="8"/>
  <c r="AJ53" i="8"/>
  <c r="AF103" i="8"/>
  <c r="R107" i="8"/>
  <c r="AP257" i="8"/>
  <c r="AP56" i="8"/>
  <c r="AJ106" i="8"/>
  <c r="AN100" i="8"/>
  <c r="AK256" i="8"/>
  <c r="X56" i="8"/>
  <c r="AH102" i="8"/>
  <c r="AF50" i="8"/>
  <c r="AK55" i="8"/>
  <c r="AN51" i="8"/>
  <c r="AB102" i="8"/>
  <c r="BL248" i="8" l="1"/>
  <c r="BJ256" i="8"/>
  <c r="BJ103" i="8"/>
  <c r="BJ106" i="8"/>
  <c r="BJ56" i="8"/>
  <c r="BK102" i="8"/>
  <c r="BL100" i="8"/>
  <c r="BJ65" i="8"/>
  <c r="BI65" i="8"/>
  <c r="BL107" i="8"/>
  <c r="BK54" i="8"/>
  <c r="BK56" i="8"/>
  <c r="BI55" i="8"/>
  <c r="BI107" i="8"/>
  <c r="BJ54" i="8"/>
  <c r="BL56" i="8"/>
  <c r="BL53" i="8"/>
  <c r="BJ53" i="8"/>
  <c r="BK65" i="8"/>
  <c r="BL65" i="8"/>
  <c r="BK51" i="8"/>
  <c r="BL47" i="8"/>
  <c r="BI48" i="8"/>
  <c r="BK100" i="8"/>
  <c r="BL55" i="8"/>
  <c r="BK257" i="8"/>
  <c r="BK106" i="8"/>
  <c r="BL256" i="8"/>
  <c r="BL103" i="8"/>
  <c r="BL257" i="8"/>
  <c r="BL106" i="8"/>
  <c r="BK55" i="8"/>
  <c r="BJ105" i="8"/>
  <c r="BI105" i="8"/>
  <c r="BK48" i="8"/>
  <c r="BI102" i="8"/>
  <c r="BJ51" i="8"/>
  <c r="BI56" i="8"/>
  <c r="BJ55" i="8"/>
  <c r="BI103" i="8"/>
  <c r="BL50" i="8"/>
  <c r="BL51" i="8"/>
  <c r="BI51" i="8"/>
  <c r="BJ50" i="8"/>
  <c r="BL48" i="8"/>
  <c r="BJ48" i="8"/>
  <c r="BI47" i="8"/>
  <c r="BK13" i="8"/>
  <c r="BL54" i="8"/>
  <c r="BJ257" i="8"/>
  <c r="BK107" i="8"/>
  <c r="BK50" i="8"/>
  <c r="BJ107" i="8"/>
  <c r="BI257" i="8"/>
  <c r="BK103" i="8"/>
  <c r="BL13" i="8"/>
  <c r="BJ13" i="8"/>
  <c r="BI13" i="8"/>
  <c r="BK105" i="8"/>
  <c r="BJ102" i="8"/>
  <c r="BK256" i="8"/>
  <c r="BI106" i="8"/>
  <c r="BI50" i="8"/>
  <c r="BL102" i="8"/>
  <c r="BI54" i="8"/>
  <c r="BI256" i="8"/>
  <c r="BL105" i="8"/>
  <c r="BJ47" i="8"/>
  <c r="BI100" i="8"/>
  <c r="BK47" i="8"/>
  <c r="BJ100" i="8"/>
  <c r="BI53" i="8"/>
  <c r="BK53" i="8"/>
  <c r="F259" i="498" a="1"/>
  <c r="F259" i="498" s="1"/>
  <c r="L259" i="498" s="1"/>
  <c r="E259" i="498"/>
  <c r="M295" i="498"/>
  <c r="H295" i="498"/>
  <c r="H295" i="500"/>
  <c r="U295" i="496"/>
  <c r="J295" i="499"/>
  <c r="T295" i="497"/>
  <c r="O295" i="500"/>
  <c r="Q295" i="496"/>
  <c r="O295" i="498"/>
  <c r="J295" i="500"/>
  <c r="K295" i="496"/>
  <c r="Q295" i="498"/>
  <c r="M295" i="496"/>
  <c r="R295" i="499"/>
  <c r="O295" i="499"/>
  <c r="R295" i="497"/>
  <c r="R295" i="496"/>
  <c r="P295" i="497"/>
  <c r="T295" i="498"/>
  <c r="T295" i="499"/>
  <c r="H295" i="496"/>
  <c r="J295" i="498"/>
  <c r="M295" i="499"/>
  <c r="T295" i="501"/>
  <c r="L295" i="496"/>
  <c r="S295" i="499"/>
  <c r="G295" i="496"/>
  <c r="S295" i="498"/>
  <c r="Q295" i="499"/>
  <c r="H295" i="501"/>
  <c r="I295" i="496"/>
  <c r="R295" i="498"/>
  <c r="P295" i="499"/>
  <c r="N295" i="496"/>
  <c r="T295" i="496"/>
  <c r="S295" i="497"/>
  <c r="G295" i="498"/>
  <c r="I295" i="499"/>
  <c r="G295" i="499"/>
  <c r="K295" i="500"/>
  <c r="O295" i="501"/>
  <c r="J295" i="496"/>
  <c r="O295" i="496"/>
  <c r="U295" i="498"/>
  <c r="K295" i="498"/>
  <c r="K295" i="499"/>
  <c r="H295" i="499"/>
  <c r="M295" i="501"/>
  <c r="Q295" i="501"/>
  <c r="N295" i="501"/>
  <c r="I295" i="501"/>
  <c r="S295" i="496"/>
  <c r="Q295" i="497"/>
  <c r="I295" i="498"/>
  <c r="L295" i="498"/>
  <c r="U295" i="499"/>
  <c r="L295" i="499"/>
  <c r="P295" i="501"/>
  <c r="R295" i="501"/>
  <c r="U295" i="501"/>
  <c r="J295" i="501"/>
  <c r="L295" i="500"/>
  <c r="M295" i="500"/>
  <c r="S295" i="501"/>
  <c r="S295" i="500"/>
  <c r="N295" i="500"/>
  <c r="T295" i="500"/>
  <c r="I295" i="500"/>
  <c r="G295" i="500"/>
  <c r="Q295" i="500"/>
  <c r="E259" i="496"/>
  <c r="F259" i="496" a="1"/>
  <c r="F259" i="496" s="1"/>
  <c r="R259" i="496" s="1"/>
  <c r="F259" i="500" a="1"/>
  <c r="F259" i="500" s="1"/>
  <c r="N259" i="500" s="1"/>
  <c r="E259" i="500"/>
  <c r="F259" i="499" a="1"/>
  <c r="F259" i="499" s="1"/>
  <c r="M259" i="499" s="1"/>
  <c r="E259" i="499"/>
  <c r="E259" i="501"/>
  <c r="F259" i="501" a="1"/>
  <c r="F259" i="501" s="1"/>
  <c r="H259" i="501" s="1"/>
  <c r="P295" i="498"/>
  <c r="P295" i="500"/>
  <c r="R295" i="500"/>
  <c r="G295" i="501"/>
  <c r="K295" i="501"/>
  <c r="P259" i="497"/>
  <c r="U259" i="497"/>
  <c r="T259" i="497"/>
  <c r="S259" i="497"/>
  <c r="R259" i="497"/>
  <c r="Q259" i="497"/>
  <c r="F259" i="9" a="1"/>
  <c r="F259" i="9" s="1"/>
  <c r="K259" i="9" s="1"/>
  <c r="H281" i="9"/>
  <c r="Q281" i="9"/>
  <c r="P281" i="9"/>
  <c r="N281" i="9"/>
  <c r="R281" i="9"/>
  <c r="M281" i="9"/>
  <c r="G281" i="9"/>
  <c r="U281" i="9"/>
  <c r="L281" i="9"/>
  <c r="S281" i="9"/>
  <c r="O281" i="9"/>
  <c r="J281" i="9"/>
  <c r="T281" i="9"/>
  <c r="K281" i="9"/>
  <c r="I281" i="9"/>
  <c r="U261" i="9"/>
  <c r="S261" i="9"/>
  <c r="G261" i="9"/>
  <c r="R261" i="9"/>
  <c r="L261" i="9"/>
  <c r="P261" i="9"/>
  <c r="T261" i="9"/>
  <c r="H261" i="9"/>
  <c r="Q261" i="9"/>
  <c r="O261" i="9"/>
  <c r="I261" i="9"/>
  <c r="J261" i="9"/>
  <c r="M261" i="9"/>
  <c r="K261" i="9"/>
  <c r="N261" i="9"/>
  <c r="AA253" i="8"/>
  <c r="AI252" i="8"/>
  <c r="AM254" i="8"/>
  <c r="AE252" i="8"/>
  <c r="AE263" i="8"/>
  <c r="AE253" i="8"/>
  <c r="AI263" i="8"/>
  <c r="AE254" i="8"/>
  <c r="AA263" i="8"/>
  <c r="AM252" i="8"/>
  <c r="AA254" i="8"/>
  <c r="AM253" i="8"/>
  <c r="AA252" i="8"/>
  <c r="AI254" i="8"/>
  <c r="AM263" i="8"/>
  <c r="AI253" i="8"/>
  <c r="R57" i="6"/>
  <c r="R324" i="6" s="1"/>
  <c r="Q57" i="6"/>
  <c r="Q324" i="6" s="1"/>
  <c r="P57" i="6"/>
  <c r="P324" i="6" s="1"/>
  <c r="Q109" i="6"/>
  <c r="AI251" i="8"/>
  <c r="AA101" i="8"/>
  <c r="L109" i="6"/>
  <c r="AA49" i="8"/>
  <c r="E56" i="6"/>
  <c r="G56" i="8"/>
  <c r="AE49" i="8"/>
  <c r="AM49" i="8"/>
  <c r="AI49" i="8"/>
  <c r="M109" i="6"/>
  <c r="AE101" i="8"/>
  <c r="G107" i="8"/>
  <c r="E107" i="6"/>
  <c r="AE251" i="8"/>
  <c r="R109" i="6"/>
  <c r="G55" i="8"/>
  <c r="E55" i="6"/>
  <c r="AI101" i="8"/>
  <c r="N109" i="6"/>
  <c r="AM101" i="8"/>
  <c r="O109" i="6"/>
  <c r="AM251" i="8"/>
  <c r="AA251" i="8"/>
  <c r="P109" i="6"/>
  <c r="AK49" i="8"/>
  <c r="AP253" i="8"/>
  <c r="AO252" i="8"/>
  <c r="AC49" i="8"/>
  <c r="AO253" i="8"/>
  <c r="U107" i="8"/>
  <c r="D107" i="498"/>
  <c r="AH263" i="8"/>
  <c r="AB252" i="8"/>
  <c r="AF253" i="8"/>
  <c r="AD252" i="8"/>
  <c r="Z56" i="8"/>
  <c r="P55" i="8"/>
  <c r="AH49" i="8"/>
  <c r="AL252" i="8"/>
  <c r="AL253" i="8"/>
  <c r="AG263" i="8"/>
  <c r="AO101" i="8"/>
  <c r="AB253" i="8"/>
  <c r="D107" i="496"/>
  <c r="AL49" i="8"/>
  <c r="M107" i="8"/>
  <c r="D56" i="498"/>
  <c r="L55" i="8"/>
  <c r="AC251" i="8"/>
  <c r="AK253" i="8"/>
  <c r="AF252" i="8"/>
  <c r="L107" i="8"/>
  <c r="AD263" i="8"/>
  <c r="AL263" i="8"/>
  <c r="AO49" i="8"/>
  <c r="AP254" i="8"/>
  <c r="AH101" i="8"/>
  <c r="AP251" i="8"/>
  <c r="AO251" i="8"/>
  <c r="J107" i="8"/>
  <c r="V55" i="8"/>
  <c r="AL251" i="8"/>
  <c r="AB101" i="8"/>
  <c r="Z107" i="8"/>
  <c r="AD101" i="8"/>
  <c r="AK263" i="8"/>
  <c r="AG254" i="8"/>
  <c r="U55" i="8"/>
  <c r="T56" i="8"/>
  <c r="I56" i="8"/>
  <c r="I107" i="8"/>
  <c r="AL101" i="8"/>
  <c r="J56" i="8"/>
  <c r="AC254" i="8"/>
  <c r="AO254" i="8"/>
  <c r="AH253" i="8"/>
  <c r="AB254" i="8"/>
  <c r="AN49" i="8"/>
  <c r="AN251" i="8"/>
  <c r="AF101" i="8"/>
  <c r="AO263" i="8"/>
  <c r="AP49" i="8"/>
  <c r="AG49" i="8"/>
  <c r="U56" i="8"/>
  <c r="AJ251" i="8"/>
  <c r="AK101" i="8"/>
  <c r="AB49" i="8"/>
  <c r="Z55" i="8"/>
  <c r="AB263" i="8"/>
  <c r="Q55" i="8"/>
  <c r="AN254" i="8"/>
  <c r="AP252" i="8"/>
  <c r="AD251" i="8"/>
  <c r="AK252" i="8"/>
  <c r="AH251" i="8"/>
  <c r="Q107" i="8"/>
  <c r="AJ253" i="8"/>
  <c r="AG252" i="8"/>
  <c r="M56" i="8"/>
  <c r="P107" i="8"/>
  <c r="N55" i="8"/>
  <c r="AN252" i="8"/>
  <c r="AN101" i="8"/>
  <c r="N56" i="8"/>
  <c r="AK254" i="8"/>
  <c r="H56" i="8"/>
  <c r="AH254" i="8"/>
  <c r="AG101" i="8"/>
  <c r="P56" i="8"/>
  <c r="H107" i="8"/>
  <c r="AJ254" i="8"/>
  <c r="AP263" i="8"/>
  <c r="AF263" i="8"/>
  <c r="AH252" i="8"/>
  <c r="D55" i="496"/>
  <c r="AD254" i="8"/>
  <c r="V107" i="8"/>
  <c r="AF251" i="8"/>
  <c r="AF49" i="8"/>
  <c r="AN263" i="8"/>
  <c r="AD253" i="8"/>
  <c r="AG251" i="8"/>
  <c r="D56" i="496"/>
  <c r="AJ49" i="8"/>
  <c r="AC263" i="8"/>
  <c r="I55" i="8"/>
  <c r="N107" i="8"/>
  <c r="V56" i="8"/>
  <c r="AN253" i="8"/>
  <c r="AC101" i="8"/>
  <c r="AD49" i="8"/>
  <c r="AG253" i="8"/>
  <c r="AJ252" i="8"/>
  <c r="J55" i="8"/>
  <c r="AJ101" i="8"/>
  <c r="L56" i="8"/>
  <c r="AJ263" i="8"/>
  <c r="Q56" i="8"/>
  <c r="AB251" i="8"/>
  <c r="D55" i="498"/>
  <c r="M55" i="8"/>
  <c r="AC253" i="8"/>
  <c r="AP101" i="8"/>
  <c r="AK251" i="8"/>
  <c r="AC252" i="8"/>
  <c r="H55" i="8"/>
  <c r="AF254" i="8"/>
  <c r="AL254" i="8"/>
  <c r="BH107" i="8" l="1"/>
  <c r="BE55" i="8"/>
  <c r="BE56" i="8"/>
  <c r="BE107" i="8"/>
  <c r="BG55" i="8"/>
  <c r="BG107" i="8"/>
  <c r="BF107" i="8"/>
  <c r="BH56" i="8"/>
  <c r="BG56" i="8"/>
  <c r="BH55" i="8"/>
  <c r="BF56" i="8"/>
  <c r="BF55" i="8"/>
  <c r="BJ263" i="8"/>
  <c r="BL253" i="8"/>
  <c r="BI251" i="8"/>
  <c r="BL254" i="8"/>
  <c r="BJ251" i="8"/>
  <c r="BD56" i="8"/>
  <c r="BL252" i="8"/>
  <c r="BK252" i="8"/>
  <c r="BK49" i="8"/>
  <c r="BL49" i="8"/>
  <c r="BI254" i="8"/>
  <c r="BL251" i="8"/>
  <c r="BI263" i="8"/>
  <c r="BI253" i="8"/>
  <c r="BD107" i="8"/>
  <c r="BJ254" i="8"/>
  <c r="BL101" i="8"/>
  <c r="BK253" i="8"/>
  <c r="BJ101" i="8"/>
  <c r="BL263" i="8"/>
  <c r="BK263" i="8"/>
  <c r="BI49" i="8"/>
  <c r="BK101" i="8"/>
  <c r="BI101" i="8"/>
  <c r="BK254" i="8"/>
  <c r="BJ253" i="8"/>
  <c r="BI252" i="8"/>
  <c r="BJ252" i="8"/>
  <c r="BK251" i="8"/>
  <c r="BD55" i="8"/>
  <c r="BJ49" i="8"/>
  <c r="M259" i="498"/>
  <c r="O259" i="498"/>
  <c r="P259" i="498"/>
  <c r="Q259" i="498"/>
  <c r="S259" i="498"/>
  <c r="R259" i="498"/>
  <c r="T259" i="498"/>
  <c r="G259" i="498"/>
  <c r="H259" i="498"/>
  <c r="J259" i="498"/>
  <c r="I259" i="498"/>
  <c r="N259" i="498"/>
  <c r="K259" i="498"/>
  <c r="U259" i="498"/>
  <c r="H259" i="496"/>
  <c r="M259" i="496"/>
  <c r="O259" i="496"/>
  <c r="I259" i="496"/>
  <c r="P259" i="496"/>
  <c r="Q259" i="496"/>
  <c r="K259" i="496"/>
  <c r="J259" i="496"/>
  <c r="S259" i="496"/>
  <c r="L259" i="496"/>
  <c r="U259" i="496"/>
  <c r="T259" i="496"/>
  <c r="G259" i="496"/>
  <c r="N259" i="496"/>
  <c r="Q259" i="500"/>
  <c r="G259" i="500"/>
  <c r="S259" i="499"/>
  <c r="K259" i="499"/>
  <c r="U259" i="500"/>
  <c r="J259" i="500"/>
  <c r="O259" i="499"/>
  <c r="R259" i="499"/>
  <c r="N259" i="499"/>
  <c r="G259" i="499"/>
  <c r="M259" i="500"/>
  <c r="R259" i="500"/>
  <c r="O259" i="500"/>
  <c r="K259" i="500"/>
  <c r="P259" i="500"/>
  <c r="I259" i="500"/>
  <c r="L259" i="499"/>
  <c r="H259" i="499"/>
  <c r="Q259" i="499"/>
  <c r="T259" i="499"/>
  <c r="I259" i="499"/>
  <c r="U259" i="499"/>
  <c r="L259" i="500"/>
  <c r="P259" i="499"/>
  <c r="T259" i="500"/>
  <c r="S259" i="500"/>
  <c r="J259" i="499"/>
  <c r="H259" i="500"/>
  <c r="G259" i="501"/>
  <c r="T259" i="501"/>
  <c r="I259" i="501"/>
  <c r="P259" i="501"/>
  <c r="J259" i="501"/>
  <c r="Q259" i="501"/>
  <c r="U259" i="501"/>
  <c r="M259" i="501"/>
  <c r="K259" i="501"/>
  <c r="O259" i="501"/>
  <c r="L259" i="501"/>
  <c r="R259" i="501"/>
  <c r="N259" i="501"/>
  <c r="S259" i="501"/>
  <c r="F55" i="498" a="1"/>
  <c r="F55" i="498" s="1"/>
  <c r="E55" i="498"/>
  <c r="F107" i="498" a="1"/>
  <c r="F107" i="498" s="1"/>
  <c r="E107" i="498"/>
  <c r="E56" i="498"/>
  <c r="F56" i="498" a="1"/>
  <c r="F56" i="498" s="1"/>
  <c r="F55" i="496" a="1"/>
  <c r="F55" i="496" s="1"/>
  <c r="E55" i="496"/>
  <c r="F107" i="496" a="1"/>
  <c r="F107" i="496" s="1"/>
  <c r="E107" i="496"/>
  <c r="F56" i="496" a="1"/>
  <c r="F56" i="496" s="1"/>
  <c r="E56" i="496"/>
  <c r="O57" i="6"/>
  <c r="O324" i="6" s="1"/>
  <c r="I259" i="9"/>
  <c r="T259" i="9"/>
  <c r="N57" i="6"/>
  <c r="N324" i="6" s="1"/>
  <c r="Q259" i="9"/>
  <c r="R259" i="9"/>
  <c r="P259" i="9"/>
  <c r="J259" i="9"/>
  <c r="M259" i="9"/>
  <c r="L259" i="9"/>
  <c r="H259" i="9"/>
  <c r="O259" i="9"/>
  <c r="N259" i="9"/>
  <c r="G259" i="9"/>
  <c r="U259" i="9"/>
  <c r="S259" i="9"/>
  <c r="E281" i="9"/>
  <c r="E261" i="9"/>
  <c r="L57" i="6"/>
  <c r="L324" i="6" s="1"/>
  <c r="M57" i="6"/>
  <c r="M324" i="6" s="1"/>
  <c r="AC57" i="8"/>
  <c r="AD57" i="8"/>
  <c r="AB57" i="8"/>
  <c r="AG109" i="8"/>
  <c r="AH109" i="8"/>
  <c r="AF109" i="8"/>
  <c r="AK57" i="8"/>
  <c r="AJ57" i="8"/>
  <c r="AL57" i="8"/>
  <c r="AH57" i="8"/>
  <c r="AF57" i="8"/>
  <c r="AG57" i="8"/>
  <c r="AC109" i="8"/>
  <c r="AB109" i="8"/>
  <c r="AD109" i="8"/>
  <c r="AN109" i="8"/>
  <c r="AP109" i="8"/>
  <c r="AO109" i="8"/>
  <c r="AL109" i="8"/>
  <c r="AJ109" i="8"/>
  <c r="AK109" i="8"/>
  <c r="AP57" i="8"/>
  <c r="AO57" i="8"/>
  <c r="AN57" i="8"/>
  <c r="E56" i="8"/>
  <c r="AA57" i="8"/>
  <c r="AE109" i="8"/>
  <c r="AI57" i="8"/>
  <c r="AE57" i="8"/>
  <c r="L262" i="6"/>
  <c r="AA284" i="8" s="1"/>
  <c r="O262" i="6"/>
  <c r="AM284" i="8" s="1"/>
  <c r="P121" i="6"/>
  <c r="N121" i="6"/>
  <c r="AI121" i="8" s="1"/>
  <c r="M262" i="6"/>
  <c r="AE284" i="8" s="1"/>
  <c r="O121" i="6"/>
  <c r="AM121" i="8" s="1"/>
  <c r="R121" i="6"/>
  <c r="P262" i="6"/>
  <c r="R262" i="6"/>
  <c r="L121" i="6"/>
  <c r="AA121" i="8" s="1"/>
  <c r="N262" i="6"/>
  <c r="AI284" i="8" s="1"/>
  <c r="Q121" i="6"/>
  <c r="M121" i="6"/>
  <c r="AE121" i="8" s="1"/>
  <c r="Q262" i="6"/>
  <c r="AA109" i="8"/>
  <c r="AM109" i="8"/>
  <c r="AI109" i="8"/>
  <c r="E55" i="8"/>
  <c r="E107" i="8"/>
  <c r="AM57" i="8"/>
  <c r="D56" i="500"/>
  <c r="AC121" i="8"/>
  <c r="AD284" i="8"/>
  <c r="D107" i="9"/>
  <c r="AO284" i="8"/>
  <c r="AK284" i="8"/>
  <c r="AC284" i="8"/>
  <c r="AF121" i="8"/>
  <c r="D55" i="501"/>
  <c r="D107" i="497"/>
  <c r="D107" i="500"/>
  <c r="D107" i="499"/>
  <c r="D55" i="497"/>
  <c r="AJ121" i="8"/>
  <c r="AP121" i="8"/>
  <c r="AJ284" i="8"/>
  <c r="D55" i="500"/>
  <c r="AH121" i="8"/>
  <c r="AP284" i="8"/>
  <c r="AH284" i="8"/>
  <c r="AG121" i="8"/>
  <c r="D56" i="499"/>
  <c r="D56" i="9"/>
  <c r="AL284" i="8"/>
  <c r="D56" i="497"/>
  <c r="D107" i="501"/>
  <c r="AG284" i="8"/>
  <c r="AO121" i="8"/>
  <c r="D56" i="501"/>
  <c r="D55" i="499"/>
  <c r="AN121" i="8"/>
  <c r="AK121" i="8"/>
  <c r="AL121" i="8"/>
  <c r="AN284" i="8"/>
  <c r="D55" i="9"/>
  <c r="AF284" i="8"/>
  <c r="AB284" i="8"/>
  <c r="AD121" i="8"/>
  <c r="AB121" i="8"/>
  <c r="BK109" i="8" l="1"/>
  <c r="BL57" i="8"/>
  <c r="BJ57" i="8"/>
  <c r="BI121" i="8"/>
  <c r="BL284" i="8"/>
  <c r="BI284" i="8"/>
  <c r="BK121" i="8"/>
  <c r="BI109" i="8"/>
  <c r="BK57" i="8"/>
  <c r="BL109" i="8"/>
  <c r="BL121" i="8"/>
  <c r="BJ109" i="8"/>
  <c r="BJ121" i="8"/>
  <c r="BJ284" i="8"/>
  <c r="BI57" i="8"/>
  <c r="BK284" i="8"/>
  <c r="F56" i="499" a="1"/>
  <c r="F56" i="499" s="1"/>
  <c r="O56" i="499" s="1"/>
  <c r="E56" i="499"/>
  <c r="F107" i="497" a="1"/>
  <c r="F107" i="497" s="1"/>
  <c r="K107" i="497" s="1"/>
  <c r="E107" i="497"/>
  <c r="E55" i="501"/>
  <c r="F55" i="501" a="1"/>
  <c r="F55" i="501" s="1"/>
  <c r="R55" i="501" s="1"/>
  <c r="E56" i="497"/>
  <c r="F56" i="497" a="1"/>
  <c r="F56" i="497" s="1"/>
  <c r="L56" i="497" s="1"/>
  <c r="F55" i="499" a="1"/>
  <c r="F55" i="499" s="1"/>
  <c r="R55" i="499" s="1"/>
  <c r="E55" i="499"/>
  <c r="E55" i="500"/>
  <c r="F55" i="500" a="1"/>
  <c r="F55" i="500" s="1"/>
  <c r="N55" i="500" s="1"/>
  <c r="F55" i="497" a="1"/>
  <c r="F55" i="497" s="1"/>
  <c r="R55" i="497" s="1"/>
  <c r="E55" i="497"/>
  <c r="F107" i="499" a="1"/>
  <c r="F107" i="499" s="1"/>
  <c r="M107" i="499" s="1"/>
  <c r="E107" i="499"/>
  <c r="F56" i="501" a="1"/>
  <c r="F56" i="501" s="1"/>
  <c r="L56" i="501" s="1"/>
  <c r="E56" i="501"/>
  <c r="F56" i="500" a="1"/>
  <c r="F56" i="500" s="1"/>
  <c r="P56" i="500" s="1"/>
  <c r="E56" i="500"/>
  <c r="E107" i="500"/>
  <c r="F107" i="500" a="1"/>
  <c r="F107" i="500" s="1"/>
  <c r="Q107" i="500" s="1"/>
  <c r="F107" i="501" a="1"/>
  <c r="F107" i="501" s="1"/>
  <c r="O107" i="501" s="1"/>
  <c r="E107" i="501"/>
  <c r="P107" i="498"/>
  <c r="H107" i="498"/>
  <c r="O107" i="498"/>
  <c r="G107" i="498"/>
  <c r="U107" i="498"/>
  <c r="M107" i="498"/>
  <c r="Q107" i="498"/>
  <c r="N107" i="498"/>
  <c r="L107" i="498"/>
  <c r="K107" i="498"/>
  <c r="J107" i="498"/>
  <c r="T107" i="498"/>
  <c r="I107" i="498"/>
  <c r="S107" i="498"/>
  <c r="R107" i="498"/>
  <c r="U55" i="498"/>
  <c r="M55" i="498"/>
  <c r="T55" i="498"/>
  <c r="L55" i="498"/>
  <c r="R55" i="498"/>
  <c r="J55" i="498"/>
  <c r="S55" i="498"/>
  <c r="G55" i="498"/>
  <c r="Q55" i="498"/>
  <c r="P55" i="498"/>
  <c r="O55" i="498"/>
  <c r="N55" i="498"/>
  <c r="K55" i="498"/>
  <c r="I55" i="498"/>
  <c r="H55" i="498"/>
  <c r="O56" i="498"/>
  <c r="G56" i="498"/>
  <c r="N56" i="498"/>
  <c r="T56" i="498"/>
  <c r="L56" i="498"/>
  <c r="J56" i="498"/>
  <c r="U56" i="498"/>
  <c r="I56" i="498"/>
  <c r="S56" i="498"/>
  <c r="H56" i="498"/>
  <c r="R56" i="498"/>
  <c r="Q56" i="498"/>
  <c r="P56" i="498"/>
  <c r="M56" i="498"/>
  <c r="K56" i="498"/>
  <c r="P107" i="496"/>
  <c r="H107" i="496"/>
  <c r="O107" i="496"/>
  <c r="G107" i="496"/>
  <c r="U107" i="496"/>
  <c r="M107" i="496"/>
  <c r="R107" i="496"/>
  <c r="Q107" i="496"/>
  <c r="N107" i="496"/>
  <c r="L107" i="496"/>
  <c r="K107" i="496"/>
  <c r="J107" i="496"/>
  <c r="T107" i="496"/>
  <c r="I107" i="496"/>
  <c r="S107" i="496"/>
  <c r="U55" i="496"/>
  <c r="M55" i="496"/>
  <c r="T55" i="496"/>
  <c r="L55" i="496"/>
  <c r="S55" i="496"/>
  <c r="K55" i="496"/>
  <c r="R55" i="496"/>
  <c r="J55" i="496"/>
  <c r="Q55" i="496"/>
  <c r="I55" i="496"/>
  <c r="P55" i="496"/>
  <c r="H55" i="496"/>
  <c r="O55" i="496"/>
  <c r="G55" i="496"/>
  <c r="N55" i="496"/>
  <c r="O56" i="496"/>
  <c r="G56" i="496"/>
  <c r="N56" i="496"/>
  <c r="U56" i="496"/>
  <c r="M56" i="496"/>
  <c r="T56" i="496"/>
  <c r="L56" i="496"/>
  <c r="S56" i="496"/>
  <c r="K56" i="496"/>
  <c r="R56" i="496"/>
  <c r="J56" i="496"/>
  <c r="Q56" i="496"/>
  <c r="I56" i="496"/>
  <c r="P56" i="496"/>
  <c r="H56" i="496"/>
  <c r="E259" i="9"/>
  <c r="G283" i="8"/>
  <c r="G284" i="8"/>
  <c r="AM262" i="8"/>
  <c r="AM283" i="8"/>
  <c r="O283" i="8"/>
  <c r="AA262" i="8"/>
  <c r="AA283" i="8"/>
  <c r="K283" i="8"/>
  <c r="W283" i="8"/>
  <c r="AE262" i="8"/>
  <c r="AE283" i="8"/>
  <c r="S283" i="8"/>
  <c r="AI262" i="8"/>
  <c r="AI283" i="8"/>
  <c r="F56" i="9" a="1"/>
  <c r="F56" i="9" s="1"/>
  <c r="T56" i="9" s="1"/>
  <c r="F55" i="9" a="1"/>
  <c r="F55" i="9" s="1"/>
  <c r="K55" i="9" s="1"/>
  <c r="F107" i="9" a="1"/>
  <c r="F107" i="9" s="1"/>
  <c r="M107" i="9" s="1"/>
  <c r="R283" i="8"/>
  <c r="I284" i="8"/>
  <c r="AL283" i="8"/>
  <c r="AF262" i="8"/>
  <c r="AP283" i="8"/>
  <c r="V283" i="8"/>
  <c r="AH262" i="8"/>
  <c r="AL262" i="8"/>
  <c r="AF283" i="8"/>
  <c r="AK283" i="8"/>
  <c r="M283" i="8"/>
  <c r="Y283" i="8"/>
  <c r="AO283" i="8"/>
  <c r="AO262" i="8"/>
  <c r="AG262" i="8"/>
  <c r="I283" i="8"/>
  <c r="AB283" i="8"/>
  <c r="N283" i="8"/>
  <c r="AD262" i="8"/>
  <c r="J283" i="8"/>
  <c r="H283" i="8"/>
  <c r="AD283" i="8"/>
  <c r="AB262" i="8"/>
  <c r="AK262" i="8"/>
  <c r="AJ262" i="8"/>
  <c r="J284" i="8"/>
  <c r="T283" i="8"/>
  <c r="AC283" i="8"/>
  <c r="AN283" i="8"/>
  <c r="AH283" i="8"/>
  <c r="X283" i="8"/>
  <c r="L283" i="8"/>
  <c r="Z283" i="8"/>
  <c r="H284" i="8"/>
  <c r="AN262" i="8"/>
  <c r="U283" i="8"/>
  <c r="AC262" i="8"/>
  <c r="AG283" i="8"/>
  <c r="P283" i="8"/>
  <c r="AJ283" i="8"/>
  <c r="Q283" i="8"/>
  <c r="AP262" i="8"/>
  <c r="BE283" i="8" l="1"/>
  <c r="BI283" i="8"/>
  <c r="BK262" i="8"/>
  <c r="BF283" i="8"/>
  <c r="BI262" i="8"/>
  <c r="BG283" i="8"/>
  <c r="BL283" i="8"/>
  <c r="BL262" i="8"/>
  <c r="BK283" i="8"/>
  <c r="BJ283" i="8"/>
  <c r="BJ262" i="8"/>
  <c r="E284" i="8"/>
  <c r="BD284" i="8"/>
  <c r="BH283" i="8"/>
  <c r="BD283" i="8"/>
  <c r="G107" i="497"/>
  <c r="L107" i="497"/>
  <c r="S107" i="497"/>
  <c r="O107" i="497"/>
  <c r="M107" i="497"/>
  <c r="H107" i="497"/>
  <c r="N107" i="497"/>
  <c r="J107" i="497"/>
  <c r="Q107" i="497"/>
  <c r="I107" i="497"/>
  <c r="T107" i="497"/>
  <c r="P107" i="497"/>
  <c r="U107" i="497"/>
  <c r="R107" i="497"/>
  <c r="Q56" i="499"/>
  <c r="L56" i="499"/>
  <c r="N56" i="499"/>
  <c r="H56" i="499"/>
  <c r="T56" i="499"/>
  <c r="P56" i="499"/>
  <c r="M56" i="499"/>
  <c r="I56" i="499"/>
  <c r="U56" i="499"/>
  <c r="J56" i="499"/>
  <c r="G56" i="499"/>
  <c r="R56" i="499"/>
  <c r="S56" i="499"/>
  <c r="K56" i="499"/>
  <c r="Q56" i="497"/>
  <c r="M56" i="497"/>
  <c r="G55" i="497"/>
  <c r="O55" i="497"/>
  <c r="J55" i="497"/>
  <c r="K55" i="497"/>
  <c r="U55" i="497"/>
  <c r="G55" i="499"/>
  <c r="S55" i="497"/>
  <c r="H55" i="497"/>
  <c r="L55" i="497"/>
  <c r="P55" i="497"/>
  <c r="T55" i="497"/>
  <c r="I55" i="497"/>
  <c r="M55" i="497"/>
  <c r="Q55" i="497"/>
  <c r="N55" i="497"/>
  <c r="N56" i="500"/>
  <c r="I55" i="501"/>
  <c r="K55" i="501"/>
  <c r="G55" i="501"/>
  <c r="P55" i="501"/>
  <c r="T107" i="499"/>
  <c r="T55" i="501"/>
  <c r="I56" i="500"/>
  <c r="K56" i="500"/>
  <c r="M56" i="500"/>
  <c r="S55" i="501"/>
  <c r="O55" i="501"/>
  <c r="Q107" i="499"/>
  <c r="H55" i="501"/>
  <c r="L55" i="501"/>
  <c r="M55" i="501"/>
  <c r="Q55" i="501"/>
  <c r="L55" i="500"/>
  <c r="U55" i="501"/>
  <c r="J55" i="501"/>
  <c r="G55" i="500"/>
  <c r="N55" i="501"/>
  <c r="Q55" i="500"/>
  <c r="T55" i="500"/>
  <c r="J55" i="500"/>
  <c r="M55" i="500"/>
  <c r="U55" i="500"/>
  <c r="I55" i="500"/>
  <c r="P55" i="500"/>
  <c r="S55" i="500"/>
  <c r="R55" i="500"/>
  <c r="O55" i="500"/>
  <c r="K55" i="500"/>
  <c r="O55" i="499"/>
  <c r="K55" i="499"/>
  <c r="S55" i="499"/>
  <c r="H55" i="499"/>
  <c r="L55" i="499"/>
  <c r="P55" i="499"/>
  <c r="T55" i="499"/>
  <c r="I55" i="499"/>
  <c r="M55" i="499"/>
  <c r="Q55" i="499"/>
  <c r="U55" i="499"/>
  <c r="J55" i="499"/>
  <c r="N55" i="499"/>
  <c r="H55" i="500"/>
  <c r="P56" i="497"/>
  <c r="T56" i="497"/>
  <c r="P107" i="499"/>
  <c r="U107" i="499"/>
  <c r="I56" i="497"/>
  <c r="G107" i="499"/>
  <c r="U56" i="497"/>
  <c r="J56" i="497"/>
  <c r="I107" i="499"/>
  <c r="H107" i="499"/>
  <c r="N56" i="497"/>
  <c r="R56" i="497"/>
  <c r="K107" i="499"/>
  <c r="S107" i="499"/>
  <c r="G56" i="497"/>
  <c r="K56" i="497"/>
  <c r="L107" i="499"/>
  <c r="J107" i="499"/>
  <c r="O56" i="497"/>
  <c r="S56" i="497"/>
  <c r="N107" i="499"/>
  <c r="R107" i="499"/>
  <c r="H56" i="497"/>
  <c r="O107" i="499"/>
  <c r="T56" i="500"/>
  <c r="U56" i="500"/>
  <c r="L56" i="500"/>
  <c r="Q56" i="500"/>
  <c r="O56" i="500"/>
  <c r="R56" i="500"/>
  <c r="H56" i="500"/>
  <c r="S56" i="500"/>
  <c r="G56" i="500"/>
  <c r="J56" i="500"/>
  <c r="O56" i="501"/>
  <c r="I56" i="501"/>
  <c r="G107" i="500"/>
  <c r="U56" i="501"/>
  <c r="M56" i="501"/>
  <c r="L107" i="500"/>
  <c r="G56" i="501"/>
  <c r="R56" i="501"/>
  <c r="P107" i="500"/>
  <c r="K107" i="500"/>
  <c r="R107" i="500"/>
  <c r="S107" i="500"/>
  <c r="U107" i="500"/>
  <c r="T107" i="500"/>
  <c r="H107" i="500"/>
  <c r="M107" i="500"/>
  <c r="J107" i="500"/>
  <c r="N107" i="500"/>
  <c r="I107" i="500"/>
  <c r="O107" i="500"/>
  <c r="S56" i="501"/>
  <c r="N56" i="501"/>
  <c r="J56" i="501"/>
  <c r="Q56" i="501"/>
  <c r="T56" i="501"/>
  <c r="P56" i="501"/>
  <c r="K56" i="501"/>
  <c r="H56" i="501"/>
  <c r="T107" i="501"/>
  <c r="H107" i="501"/>
  <c r="P107" i="501"/>
  <c r="Q107" i="501"/>
  <c r="S107" i="501"/>
  <c r="J107" i="501"/>
  <c r="L107" i="501"/>
  <c r="K107" i="501"/>
  <c r="N107" i="501"/>
  <c r="U107" i="501"/>
  <c r="R107" i="501"/>
  <c r="M107" i="501"/>
  <c r="I107" i="501"/>
  <c r="G107" i="501"/>
  <c r="O285" i="8"/>
  <c r="E283" i="8"/>
  <c r="J107" i="9"/>
  <c r="O107" i="9"/>
  <c r="K107" i="9"/>
  <c r="P107" i="9"/>
  <c r="R107" i="9"/>
  <c r="I56" i="9"/>
  <c r="K56" i="9"/>
  <c r="O56" i="9"/>
  <c r="S56" i="9"/>
  <c r="J55" i="9"/>
  <c r="R55" i="9"/>
  <c r="G282" i="6"/>
  <c r="G282" i="8" s="1"/>
  <c r="J56" i="9"/>
  <c r="Q56" i="9"/>
  <c r="P56" i="9"/>
  <c r="U56" i="9"/>
  <c r="H107" i="9"/>
  <c r="U107" i="9"/>
  <c r="R56" i="9"/>
  <c r="L56" i="9"/>
  <c r="G107" i="9"/>
  <c r="L107" i="9"/>
  <c r="Q107" i="9"/>
  <c r="S107" i="9"/>
  <c r="G56" i="9"/>
  <c r="H56" i="9"/>
  <c r="M56" i="9"/>
  <c r="N56" i="9"/>
  <c r="I107" i="9"/>
  <c r="T107" i="9"/>
  <c r="N107" i="9"/>
  <c r="M55" i="9"/>
  <c r="Q55" i="9"/>
  <c r="G55" i="9"/>
  <c r="U55" i="9"/>
  <c r="T55" i="9"/>
  <c r="I55" i="9"/>
  <c r="P55" i="9"/>
  <c r="H55" i="9"/>
  <c r="L55" i="9"/>
  <c r="N55" i="9"/>
  <c r="O55" i="9"/>
  <c r="S55" i="9"/>
  <c r="O282" i="6"/>
  <c r="P282" i="6"/>
  <c r="L282" i="6"/>
  <c r="Q282" i="6"/>
  <c r="M282" i="6"/>
  <c r="N282" i="6"/>
  <c r="R282" i="6"/>
  <c r="H282" i="6"/>
  <c r="I282" i="6"/>
  <c r="K282" i="6"/>
  <c r="J282" i="6"/>
  <c r="R264" i="6"/>
  <c r="L264" i="6"/>
  <c r="Q275" i="6"/>
  <c r="O264" i="6"/>
  <c r="Q264" i="6"/>
  <c r="P275" i="6"/>
  <c r="P264" i="6"/>
  <c r="M275" i="6"/>
  <c r="N275" i="6"/>
  <c r="M264" i="6"/>
  <c r="L275" i="6"/>
  <c r="O275" i="6"/>
  <c r="R275" i="6"/>
  <c r="N264" i="6"/>
  <c r="D283" i="9"/>
  <c r="I282" i="8"/>
  <c r="R285" i="8"/>
  <c r="D283" i="500"/>
  <c r="Q285" i="8"/>
  <c r="J282" i="8"/>
  <c r="D283" i="498"/>
  <c r="P285" i="8"/>
  <c r="D283" i="496"/>
  <c r="D283" i="499"/>
  <c r="D284" i="9"/>
  <c r="D283" i="501"/>
  <c r="D284" i="501"/>
  <c r="D283" i="497"/>
  <c r="BF285" i="8" l="1"/>
  <c r="F283" i="499" a="1"/>
  <c r="F283" i="499" s="1"/>
  <c r="I283" i="499" s="1"/>
  <c r="E283" i="499"/>
  <c r="E283" i="497"/>
  <c r="F283" i="497" a="1"/>
  <c r="F283" i="497" s="1"/>
  <c r="L283" i="497" s="1"/>
  <c r="F283" i="501" a="1"/>
  <c r="F283" i="501" s="1"/>
  <c r="T283" i="501" s="1"/>
  <c r="E283" i="501"/>
  <c r="E283" i="498"/>
  <c r="F283" i="498" a="1"/>
  <c r="F283" i="498" s="1"/>
  <c r="O283" i="498" s="1"/>
  <c r="F283" i="496" a="1"/>
  <c r="F283" i="496" s="1"/>
  <c r="H283" i="496" s="1"/>
  <c r="E283" i="496"/>
  <c r="E283" i="500"/>
  <c r="F283" i="500" a="1"/>
  <c r="F283" i="500" s="1"/>
  <c r="S283" i="500" s="1"/>
  <c r="F284" i="501" a="1"/>
  <c r="F284" i="501" s="1"/>
  <c r="G284" i="501" s="1"/>
  <c r="E284" i="501"/>
  <c r="F283" i="9" a="1"/>
  <c r="F283" i="9" s="1"/>
  <c r="H283" i="9" s="1"/>
  <c r="F284" i="9" a="1"/>
  <c r="F284" i="9" s="1"/>
  <c r="U284" i="9" s="1"/>
  <c r="AI264" i="8"/>
  <c r="AI285" i="8"/>
  <c r="S285" i="8"/>
  <c r="G285" i="8"/>
  <c r="AE264" i="8"/>
  <c r="AE285" i="8"/>
  <c r="AA264" i="8"/>
  <c r="AA285" i="8"/>
  <c r="K285" i="8"/>
  <c r="AM264" i="8"/>
  <c r="AM285" i="8"/>
  <c r="W285" i="8"/>
  <c r="E55" i="9"/>
  <c r="E107" i="9"/>
  <c r="E56" i="9"/>
  <c r="E282" i="6"/>
  <c r="AA275" i="8"/>
  <c r="AI275" i="8"/>
  <c r="AE275" i="8"/>
  <c r="S282" i="8"/>
  <c r="AI282" i="8"/>
  <c r="W282" i="8"/>
  <c r="AM282" i="8"/>
  <c r="K282" i="8"/>
  <c r="AA282" i="8"/>
  <c r="AM275" i="8"/>
  <c r="O282" i="8"/>
  <c r="AE282" i="8"/>
  <c r="AF285" i="8"/>
  <c r="L285" i="8"/>
  <c r="H282" i="8"/>
  <c r="AB285" i="8"/>
  <c r="X285" i="8"/>
  <c r="N285" i="8"/>
  <c r="AL264" i="8"/>
  <c r="AD275" i="8"/>
  <c r="AB264" i="8"/>
  <c r="J285" i="8"/>
  <c r="AN282" i="8"/>
  <c r="AN285" i="8"/>
  <c r="D285" i="498"/>
  <c r="AP282" i="8"/>
  <c r="AJ264" i="8"/>
  <c r="AH275" i="8"/>
  <c r="M285" i="8"/>
  <c r="AN264" i="8"/>
  <c r="AF275" i="8"/>
  <c r="Y285" i="8"/>
  <c r="AJ282" i="8"/>
  <c r="AH264" i="8"/>
  <c r="AL282" i="8"/>
  <c r="U285" i="8"/>
  <c r="AD285" i="8"/>
  <c r="AP264" i="8"/>
  <c r="AH282" i="8"/>
  <c r="AO282" i="8"/>
  <c r="AF282" i="8"/>
  <c r="T285" i="8"/>
  <c r="AL275" i="8"/>
  <c r="AN275" i="8"/>
  <c r="AB282" i="8"/>
  <c r="AC264" i="8"/>
  <c r="AK264" i="8"/>
  <c r="AF264" i="8"/>
  <c r="Y282" i="8"/>
  <c r="AD282" i="8"/>
  <c r="AP285" i="8"/>
  <c r="D285" i="499"/>
  <c r="AJ285" i="8"/>
  <c r="AK285" i="8"/>
  <c r="H285" i="8"/>
  <c r="AG264" i="8"/>
  <c r="AL285" i="8"/>
  <c r="AB275" i="8"/>
  <c r="AC282" i="8"/>
  <c r="AC275" i="8"/>
  <c r="AK282" i="8"/>
  <c r="AP275" i="8"/>
  <c r="AK275" i="8"/>
  <c r="AO275" i="8"/>
  <c r="AD264" i="8"/>
  <c r="AH285" i="8"/>
  <c r="AC285" i="8"/>
  <c r="AG285" i="8"/>
  <c r="Z285" i="8"/>
  <c r="AJ275" i="8"/>
  <c r="I285" i="8"/>
  <c r="X282" i="8"/>
  <c r="AO285" i="8"/>
  <c r="Z282" i="8"/>
  <c r="V285" i="8"/>
  <c r="AG275" i="8"/>
  <c r="AO264" i="8"/>
  <c r="AG282" i="8"/>
  <c r="BD282" i="8" l="1"/>
  <c r="BH282" i="8"/>
  <c r="BJ285" i="8"/>
  <c r="BK282" i="8"/>
  <c r="BJ264" i="8"/>
  <c r="BH285" i="8"/>
  <c r="BL282" i="8"/>
  <c r="BD285" i="8"/>
  <c r="BJ275" i="8"/>
  <c r="BL285" i="8"/>
  <c r="BG285" i="8"/>
  <c r="BI264" i="8"/>
  <c r="BL275" i="8"/>
  <c r="BK275" i="8"/>
  <c r="BL264" i="8"/>
  <c r="BK285" i="8"/>
  <c r="BI282" i="8"/>
  <c r="BI275" i="8"/>
  <c r="BE285" i="8"/>
  <c r="BK264" i="8"/>
  <c r="BJ282" i="8"/>
  <c r="BI285" i="8"/>
  <c r="S283" i="501"/>
  <c r="S283" i="496"/>
  <c r="J283" i="497"/>
  <c r="R283" i="499"/>
  <c r="M283" i="499"/>
  <c r="O283" i="496"/>
  <c r="G283" i="496"/>
  <c r="S283" i="499"/>
  <c r="R283" i="496"/>
  <c r="T283" i="499"/>
  <c r="T283" i="496"/>
  <c r="P283" i="499"/>
  <c r="I283" i="496"/>
  <c r="G283" i="499"/>
  <c r="U283" i="496"/>
  <c r="K283" i="496"/>
  <c r="G283" i="497"/>
  <c r="U283" i="497"/>
  <c r="J283" i="499"/>
  <c r="N283" i="497"/>
  <c r="M283" i="497"/>
  <c r="Q283" i="497"/>
  <c r="H283" i="497"/>
  <c r="M283" i="496"/>
  <c r="R283" i="497"/>
  <c r="P283" i="497"/>
  <c r="S283" i="497"/>
  <c r="O283" i="497"/>
  <c r="I283" i="497"/>
  <c r="K283" i="497"/>
  <c r="T283" i="497"/>
  <c r="Q283" i="496"/>
  <c r="L283" i="499"/>
  <c r="O283" i="499"/>
  <c r="P283" i="496"/>
  <c r="Q283" i="498"/>
  <c r="Q283" i="499"/>
  <c r="U283" i="499"/>
  <c r="U283" i="498"/>
  <c r="H283" i="499"/>
  <c r="N283" i="499"/>
  <c r="N283" i="498"/>
  <c r="K283" i="499"/>
  <c r="N283" i="496"/>
  <c r="L283" i="496"/>
  <c r="J283" i="496"/>
  <c r="M283" i="501"/>
  <c r="H283" i="501"/>
  <c r="R283" i="498"/>
  <c r="O283" i="501"/>
  <c r="J283" i="501"/>
  <c r="Q283" i="501"/>
  <c r="G283" i="501"/>
  <c r="R283" i="501"/>
  <c r="I283" i="501"/>
  <c r="U283" i="501"/>
  <c r="P283" i="501"/>
  <c r="N283" i="501"/>
  <c r="K283" i="501"/>
  <c r="J283" i="498"/>
  <c r="H283" i="498"/>
  <c r="L283" i="498"/>
  <c r="P283" i="498"/>
  <c r="T283" i="498"/>
  <c r="M283" i="498"/>
  <c r="K283" i="498"/>
  <c r="L283" i="501"/>
  <c r="S283" i="498"/>
  <c r="G283" i="498"/>
  <c r="I283" i="498"/>
  <c r="G283" i="500"/>
  <c r="I283" i="500"/>
  <c r="U283" i="500"/>
  <c r="K283" i="500"/>
  <c r="L283" i="500"/>
  <c r="Q283" i="500"/>
  <c r="H283" i="500"/>
  <c r="N283" i="500"/>
  <c r="P283" i="500"/>
  <c r="R283" i="500"/>
  <c r="J283" i="500"/>
  <c r="O283" i="500"/>
  <c r="M283" i="500"/>
  <c r="T283" i="500"/>
  <c r="U284" i="501"/>
  <c r="J284" i="501"/>
  <c r="T284" i="501"/>
  <c r="K284" i="501"/>
  <c r="L284" i="501"/>
  <c r="Q284" i="501"/>
  <c r="N284" i="501"/>
  <c r="R284" i="501"/>
  <c r="I284" i="501"/>
  <c r="M284" i="501"/>
  <c r="O284" i="501"/>
  <c r="H284" i="501"/>
  <c r="P284" i="501"/>
  <c r="S284" i="501"/>
  <c r="F285" i="499" a="1"/>
  <c r="F285" i="499" s="1"/>
  <c r="E285" i="499"/>
  <c r="E285" i="498"/>
  <c r="F285" i="498" a="1"/>
  <c r="F285" i="498" s="1"/>
  <c r="G284" i="9"/>
  <c r="P284" i="9"/>
  <c r="Q284" i="9"/>
  <c r="L284" i="9"/>
  <c r="N283" i="9"/>
  <c r="I284" i="9"/>
  <c r="O283" i="9"/>
  <c r="M284" i="9"/>
  <c r="P283" i="9"/>
  <c r="H284" i="9"/>
  <c r="U283" i="9"/>
  <c r="S284" i="9"/>
  <c r="I283" i="9"/>
  <c r="K283" i="9"/>
  <c r="Q283" i="9"/>
  <c r="G283" i="9"/>
  <c r="L283" i="9"/>
  <c r="M283" i="9"/>
  <c r="S283" i="9"/>
  <c r="J283" i="9"/>
  <c r="J284" i="9"/>
  <c r="T283" i="9"/>
  <c r="R283" i="9"/>
  <c r="N284" i="9"/>
  <c r="R284" i="9"/>
  <c r="T284" i="9"/>
  <c r="O284" i="9"/>
  <c r="K284" i="9"/>
  <c r="AE294" i="8"/>
  <c r="AI294" i="8"/>
  <c r="AM294" i="8"/>
  <c r="AA294" i="8"/>
  <c r="E285" i="8"/>
  <c r="E303" i="8"/>
  <c r="E282" i="8"/>
  <c r="AF294" i="8"/>
  <c r="AC294" i="8"/>
  <c r="N282" i="8"/>
  <c r="AL294" i="8"/>
  <c r="AH294" i="8"/>
  <c r="D285" i="9"/>
  <c r="AK294" i="8"/>
  <c r="AN294" i="8"/>
  <c r="D285" i="501"/>
  <c r="D282" i="9"/>
  <c r="AJ294" i="8"/>
  <c r="AB294" i="8"/>
  <c r="V282" i="8"/>
  <c r="AD294" i="8"/>
  <c r="P282" i="8"/>
  <c r="R282" i="8"/>
  <c r="AO294" i="8"/>
  <c r="L282" i="8"/>
  <c r="AG294" i="8"/>
  <c r="M282" i="8"/>
  <c r="AP294" i="8"/>
  <c r="D285" i="500"/>
  <c r="D285" i="496"/>
  <c r="Q282" i="8"/>
  <c r="D285" i="497"/>
  <c r="U282" i="8"/>
  <c r="D282" i="496"/>
  <c r="T282" i="8"/>
  <c r="D282" i="501"/>
  <c r="BE282" i="8" l="1"/>
  <c r="BG282" i="8"/>
  <c r="BF282" i="8"/>
  <c r="BI294" i="8"/>
  <c r="BL294" i="8"/>
  <c r="BK294" i="8"/>
  <c r="BJ294" i="8"/>
  <c r="E285" i="496"/>
  <c r="F285" i="496" a="1"/>
  <c r="F285" i="496" s="1"/>
  <c r="O285" i="496" s="1"/>
  <c r="E285" i="497"/>
  <c r="F285" i="497" a="1"/>
  <c r="F285" i="497" s="1"/>
  <c r="T285" i="497" s="1"/>
  <c r="F282" i="496" a="1"/>
  <c r="F282" i="496" s="1"/>
  <c r="K282" i="496" s="1"/>
  <c r="E282" i="496"/>
  <c r="E285" i="501"/>
  <c r="F285" i="501" a="1"/>
  <c r="F285" i="501" s="1"/>
  <c r="P285" i="501" s="1"/>
  <c r="F285" i="500" a="1"/>
  <c r="F285" i="500" s="1"/>
  <c r="J285" i="500" s="1"/>
  <c r="E285" i="500"/>
  <c r="E282" i="501"/>
  <c r="F282" i="501" a="1"/>
  <c r="F282" i="501" s="1"/>
  <c r="J282" i="501" s="1"/>
  <c r="R285" i="499"/>
  <c r="J285" i="499"/>
  <c r="Q285" i="499"/>
  <c r="I285" i="499"/>
  <c r="O285" i="499"/>
  <c r="N285" i="499"/>
  <c r="M285" i="499"/>
  <c r="L285" i="499"/>
  <c r="T285" i="499"/>
  <c r="H285" i="499"/>
  <c r="S285" i="499"/>
  <c r="G285" i="499"/>
  <c r="U285" i="499"/>
  <c r="K285" i="499"/>
  <c r="P285" i="499"/>
  <c r="T285" i="498"/>
  <c r="L285" i="498"/>
  <c r="S285" i="498"/>
  <c r="K285" i="498"/>
  <c r="J285" i="498"/>
  <c r="Q285" i="498"/>
  <c r="G285" i="498"/>
  <c r="P285" i="498"/>
  <c r="M285" i="498"/>
  <c r="I285" i="498"/>
  <c r="H285" i="498"/>
  <c r="U285" i="498"/>
  <c r="R285" i="498"/>
  <c r="O285" i="498"/>
  <c r="N285" i="498"/>
  <c r="E283" i="9"/>
  <c r="F282" i="9" a="1"/>
  <c r="F282" i="9" s="1"/>
  <c r="E284" i="9"/>
  <c r="F285" i="9" a="1"/>
  <c r="F285" i="9" s="1"/>
  <c r="O285" i="9" s="1"/>
  <c r="D282" i="497"/>
  <c r="D282" i="499"/>
  <c r="D282" i="498"/>
  <c r="D282" i="500"/>
  <c r="O282" i="496" l="1"/>
  <c r="H282" i="496"/>
  <c r="J285" i="497"/>
  <c r="P285" i="497"/>
  <c r="N282" i="496"/>
  <c r="O285" i="497"/>
  <c r="L285" i="497"/>
  <c r="S285" i="497"/>
  <c r="G285" i="497"/>
  <c r="K285" i="497"/>
  <c r="U285" i="497"/>
  <c r="Q285" i="497"/>
  <c r="H285" i="497"/>
  <c r="M285" i="497"/>
  <c r="I285" i="497"/>
  <c r="N285" i="497"/>
  <c r="R285" i="497"/>
  <c r="Q282" i="496"/>
  <c r="U285" i="496"/>
  <c r="H285" i="496"/>
  <c r="J285" i="496"/>
  <c r="P285" i="496"/>
  <c r="K285" i="496"/>
  <c r="I285" i="496"/>
  <c r="M285" i="496"/>
  <c r="Q285" i="496"/>
  <c r="S285" i="496"/>
  <c r="L285" i="496"/>
  <c r="N285" i="496"/>
  <c r="T285" i="496"/>
  <c r="G285" i="496"/>
  <c r="R285" i="496"/>
  <c r="M282" i="496"/>
  <c r="S282" i="496"/>
  <c r="P282" i="496"/>
  <c r="L282" i="496"/>
  <c r="I282" i="496"/>
  <c r="T282" i="496"/>
  <c r="J282" i="496"/>
  <c r="P285" i="500"/>
  <c r="U282" i="496"/>
  <c r="R282" i="496"/>
  <c r="S285" i="500"/>
  <c r="G282" i="496"/>
  <c r="T285" i="500"/>
  <c r="N285" i="500"/>
  <c r="M285" i="500"/>
  <c r="G285" i="500"/>
  <c r="Q285" i="500"/>
  <c r="I285" i="500"/>
  <c r="L285" i="500"/>
  <c r="R285" i="500"/>
  <c r="J285" i="501"/>
  <c r="G285" i="501"/>
  <c r="H282" i="501"/>
  <c r="N285" i="501"/>
  <c r="U285" i="500"/>
  <c r="R285" i="501"/>
  <c r="H285" i="500"/>
  <c r="O285" i="500"/>
  <c r="L285" i="501"/>
  <c r="T285" i="501"/>
  <c r="N282" i="501"/>
  <c r="K285" i="500"/>
  <c r="I285" i="501"/>
  <c r="S285" i="501"/>
  <c r="O282" i="501"/>
  <c r="T282" i="501"/>
  <c r="G282" i="501"/>
  <c r="S282" i="501"/>
  <c r="K282" i="501"/>
  <c r="U285" i="501"/>
  <c r="M282" i="501"/>
  <c r="U282" i="501"/>
  <c r="M285" i="501"/>
  <c r="P282" i="501"/>
  <c r="Q282" i="501"/>
  <c r="Q285" i="501"/>
  <c r="R282" i="501"/>
  <c r="I282" i="501"/>
  <c r="K285" i="501"/>
  <c r="O285" i="501"/>
  <c r="L282" i="501"/>
  <c r="H285" i="501"/>
  <c r="E282" i="500"/>
  <c r="F282" i="500" a="1"/>
  <c r="F282" i="500" s="1"/>
  <c r="U282" i="500" s="1"/>
  <c r="F282" i="498" a="1"/>
  <c r="F282" i="498" s="1"/>
  <c r="M282" i="498" s="1"/>
  <c r="E282" i="498"/>
  <c r="E282" i="499"/>
  <c r="F282" i="499" a="1"/>
  <c r="F282" i="499" s="1"/>
  <c r="I282" i="499" s="1"/>
  <c r="F282" i="497" a="1"/>
  <c r="F282" i="497" s="1"/>
  <c r="I282" i="497" s="1"/>
  <c r="E282" i="497"/>
  <c r="N285" i="9"/>
  <c r="M285" i="9"/>
  <c r="G285" i="9"/>
  <c r="K285" i="9"/>
  <c r="R285" i="9"/>
  <c r="I285" i="9"/>
  <c r="H285" i="9"/>
  <c r="T285" i="9"/>
  <c r="L285" i="9"/>
  <c r="S285" i="9"/>
  <c r="Q285" i="9"/>
  <c r="U285" i="9"/>
  <c r="J285" i="9"/>
  <c r="P285" i="9"/>
  <c r="P282" i="9"/>
  <c r="N282" i="9"/>
  <c r="I282" i="9"/>
  <c r="H282" i="9"/>
  <c r="K282" i="9"/>
  <c r="R282" i="9"/>
  <c r="L282" i="9"/>
  <c r="T282" i="9"/>
  <c r="G282" i="9"/>
  <c r="S282" i="9"/>
  <c r="Q282" i="9"/>
  <c r="U282" i="9"/>
  <c r="O282" i="9"/>
  <c r="M282" i="9"/>
  <c r="J282" i="9"/>
  <c r="Q119" i="6"/>
  <c r="O119" i="6"/>
  <c r="R119" i="6"/>
  <c r="M119" i="6"/>
  <c r="L119" i="6"/>
  <c r="N119" i="6"/>
  <c r="P119" i="6"/>
  <c r="H282" i="499" l="1"/>
  <c r="P282" i="499"/>
  <c r="K282" i="499"/>
  <c r="R282" i="499"/>
  <c r="Q282" i="499"/>
  <c r="J282" i="499"/>
  <c r="U282" i="499"/>
  <c r="K282" i="497"/>
  <c r="L282" i="497"/>
  <c r="G282" i="499"/>
  <c r="P282" i="497"/>
  <c r="O282" i="499"/>
  <c r="O282" i="497"/>
  <c r="Q282" i="500"/>
  <c r="H282" i="497"/>
  <c r="U282" i="497"/>
  <c r="N282" i="500"/>
  <c r="L282" i="499"/>
  <c r="N282" i="499"/>
  <c r="T282" i="499"/>
  <c r="S282" i="499"/>
  <c r="M282" i="497"/>
  <c r="O282" i="498"/>
  <c r="G282" i="497"/>
  <c r="M282" i="499"/>
  <c r="G282" i="498"/>
  <c r="J282" i="498"/>
  <c r="P282" i="498"/>
  <c r="H282" i="498"/>
  <c r="S282" i="498"/>
  <c r="U282" i="498"/>
  <c r="T282" i="498"/>
  <c r="Q282" i="498"/>
  <c r="L282" i="498"/>
  <c r="R282" i="498"/>
  <c r="K282" i="498"/>
  <c r="S282" i="497"/>
  <c r="T282" i="497"/>
  <c r="R282" i="497"/>
  <c r="Q282" i="497"/>
  <c r="J282" i="497"/>
  <c r="N282" i="497"/>
  <c r="T282" i="500"/>
  <c r="R282" i="500"/>
  <c r="P282" i="500"/>
  <c r="I282" i="500"/>
  <c r="O282" i="500"/>
  <c r="L282" i="500"/>
  <c r="S282" i="500"/>
  <c r="J282" i="500"/>
  <c r="G282" i="500"/>
  <c r="K282" i="500"/>
  <c r="H282" i="500"/>
  <c r="M282" i="500"/>
  <c r="I282" i="498"/>
  <c r="N282" i="498"/>
  <c r="E285" i="9"/>
  <c r="E282" i="9"/>
  <c r="AI119" i="8"/>
  <c r="AE119" i="8"/>
  <c r="AA119" i="8"/>
  <c r="AM119" i="8"/>
  <c r="AH119" i="8"/>
  <c r="AF119" i="8"/>
  <c r="D295" i="9"/>
  <c r="AD119" i="8"/>
  <c r="AK119" i="8"/>
  <c r="AN119" i="8"/>
  <c r="AB119" i="8"/>
  <c r="AC119" i="8"/>
  <c r="AO119" i="8"/>
  <c r="AL119" i="8"/>
  <c r="AP119" i="8"/>
  <c r="AG119" i="8"/>
  <c r="AJ119" i="8"/>
  <c r="BL119" i="8" l="1"/>
  <c r="BI119" i="8"/>
  <c r="BK119" i="8"/>
  <c r="BJ119" i="8"/>
  <c r="F295" i="9" a="1"/>
  <c r="F295" i="9" s="1"/>
  <c r="AE286" i="8"/>
  <c r="AI286" i="8"/>
  <c r="AA286" i="8"/>
  <c r="W286" i="8"/>
  <c r="AM286" i="8"/>
  <c r="S286" i="8"/>
  <c r="K286" i="8"/>
  <c r="O286" i="8"/>
  <c r="AB286" i="8"/>
  <c r="X286" i="8"/>
  <c r="V286" i="8"/>
  <c r="P286" i="8"/>
  <c r="AP286" i="8"/>
  <c r="Q286" i="8"/>
  <c r="AD286" i="8"/>
  <c r="AF286" i="8"/>
  <c r="AK286" i="8"/>
  <c r="AO286" i="8"/>
  <c r="M286" i="8"/>
  <c r="AH286" i="8"/>
  <c r="AN286" i="8"/>
  <c r="Y286" i="8"/>
  <c r="AC286" i="8"/>
  <c r="R286" i="8"/>
  <c r="T286" i="8"/>
  <c r="Z286" i="8"/>
  <c r="N286" i="8"/>
  <c r="AJ286" i="8"/>
  <c r="U286" i="8"/>
  <c r="L286" i="8"/>
  <c r="AL286" i="8"/>
  <c r="AG286" i="8"/>
  <c r="BI286" i="8" l="1"/>
  <c r="BL286" i="8"/>
  <c r="BK286" i="8"/>
  <c r="BJ286" i="8"/>
  <c r="BF286" i="8"/>
  <c r="BG286" i="8"/>
  <c r="BE286" i="8"/>
  <c r="BH286" i="8"/>
  <c r="E286" i="8"/>
  <c r="J295" i="9"/>
  <c r="K295" i="9"/>
  <c r="P295" i="9"/>
  <c r="I295" i="9"/>
  <c r="T295" i="9"/>
  <c r="R295" i="9"/>
  <c r="S295" i="9"/>
  <c r="Q295" i="9"/>
  <c r="U295" i="9"/>
  <c r="G295" i="9"/>
  <c r="O295" i="9"/>
  <c r="M295" i="9"/>
  <c r="N295" i="9"/>
  <c r="H295" i="9"/>
  <c r="L295" i="9"/>
  <c r="O284" i="8" l="1"/>
  <c r="W284" i="8"/>
  <c r="K284" i="8"/>
  <c r="S284" i="8"/>
  <c r="E295" i="9"/>
  <c r="Z284" i="8"/>
  <c r="P284" i="8"/>
  <c r="M284" i="8"/>
  <c r="V284" i="8"/>
  <c r="N284" i="8"/>
  <c r="Y284" i="8"/>
  <c r="T284" i="8"/>
  <c r="Q284" i="8"/>
  <c r="U284" i="8"/>
  <c r="R284" i="8"/>
  <c r="X284" i="8"/>
  <c r="L284" i="8"/>
  <c r="BE284" i="8" l="1"/>
  <c r="BG284" i="8"/>
  <c r="BF284" i="8"/>
  <c r="BH284" i="8"/>
  <c r="R301" i="6"/>
  <c r="N301" i="6"/>
  <c r="AI301" i="8" s="1"/>
  <c r="Q301" i="6"/>
  <c r="L301" i="6"/>
  <c r="AA301" i="8" s="1"/>
  <c r="P301" i="6"/>
  <c r="M301" i="6"/>
  <c r="AE301" i="8" s="1"/>
  <c r="O301" i="6"/>
  <c r="AM301" i="8" s="1"/>
  <c r="AC301" i="8"/>
  <c r="D284" i="500"/>
  <c r="AF301" i="8"/>
  <c r="D284" i="498"/>
  <c r="D284" i="496"/>
  <c r="AJ301" i="8"/>
  <c r="AK301" i="8"/>
  <c r="D284" i="499"/>
  <c r="AP301" i="8"/>
  <c r="AG301" i="8"/>
  <c r="AD301" i="8"/>
  <c r="AB301" i="8"/>
  <c r="AH301" i="8"/>
  <c r="AN301" i="8"/>
  <c r="AO301" i="8"/>
  <c r="AL301" i="8"/>
  <c r="D284" i="497"/>
  <c r="BI301" i="8" l="1"/>
  <c r="BL301" i="8"/>
  <c r="BK301" i="8"/>
  <c r="BJ301" i="8"/>
  <c r="F284" i="497" a="1"/>
  <c r="F284" i="497" s="1"/>
  <c r="K284" i="497" s="1"/>
  <c r="E284" i="497"/>
  <c r="F284" i="500" a="1"/>
  <c r="F284" i="500" s="1"/>
  <c r="Q284" i="500" s="1"/>
  <c r="E284" i="500"/>
  <c r="F284" i="496" a="1"/>
  <c r="F284" i="496" s="1"/>
  <c r="O284" i="496" s="1"/>
  <c r="E284" i="496"/>
  <c r="F284" i="499" a="1"/>
  <c r="F284" i="499" s="1"/>
  <c r="O284" i="499" s="1"/>
  <c r="E284" i="499"/>
  <c r="F284" i="498" a="1"/>
  <c r="F284" i="498" s="1"/>
  <c r="R284" i="498" s="1"/>
  <c r="E284" i="498"/>
  <c r="P284" i="496" l="1"/>
  <c r="S284" i="497"/>
  <c r="R284" i="497"/>
  <c r="N284" i="497"/>
  <c r="O284" i="497"/>
  <c r="H284" i="497"/>
  <c r="L284" i="497"/>
  <c r="G284" i="496"/>
  <c r="J284" i="496"/>
  <c r="I284" i="500"/>
  <c r="H284" i="496"/>
  <c r="I284" i="496"/>
  <c r="L284" i="496"/>
  <c r="M284" i="496"/>
  <c r="K284" i="496"/>
  <c r="R284" i="496"/>
  <c r="U284" i="497"/>
  <c r="U284" i="496"/>
  <c r="N284" i="496"/>
  <c r="T284" i="496"/>
  <c r="Q284" i="496"/>
  <c r="P284" i="497"/>
  <c r="I284" i="498"/>
  <c r="S284" i="496"/>
  <c r="N284" i="498"/>
  <c r="P284" i="498"/>
  <c r="G284" i="498"/>
  <c r="M284" i="499"/>
  <c r="I284" i="497"/>
  <c r="T284" i="497"/>
  <c r="T284" i="499"/>
  <c r="K284" i="498"/>
  <c r="N284" i="499"/>
  <c r="H284" i="498"/>
  <c r="Q284" i="498"/>
  <c r="P284" i="499"/>
  <c r="J284" i="498"/>
  <c r="J284" i="499"/>
  <c r="U284" i="498"/>
  <c r="Q284" i="497"/>
  <c r="S284" i="498"/>
  <c r="O284" i="498"/>
  <c r="I284" i="499"/>
  <c r="J284" i="500"/>
  <c r="G284" i="500"/>
  <c r="G284" i="497"/>
  <c r="J284" i="497"/>
  <c r="L284" i="498"/>
  <c r="T284" i="498"/>
  <c r="L284" i="499"/>
  <c r="M284" i="500"/>
  <c r="M284" i="497"/>
  <c r="M284" i="498"/>
  <c r="H284" i="499"/>
  <c r="H284" i="500"/>
  <c r="U284" i="500"/>
  <c r="N284" i="500"/>
  <c r="S284" i="499"/>
  <c r="K284" i="500"/>
  <c r="G284" i="499"/>
  <c r="P284" i="500"/>
  <c r="S284" i="500"/>
  <c r="K284" i="499"/>
  <c r="Q284" i="499"/>
  <c r="L284" i="500"/>
  <c r="O284" i="500"/>
  <c r="U284" i="499"/>
  <c r="R284" i="499"/>
  <c r="R284" i="500"/>
  <c r="T284" i="500"/>
  <c r="D299" i="2"/>
  <c r="D299" i="65" l="1"/>
  <c r="D299" i="6"/>
  <c r="D304" i="6" s="1"/>
  <c r="D304" i="2"/>
  <c r="D304" i="65" s="1"/>
  <c r="D29" i="63" l="1"/>
  <c r="D31" i="63" s="1"/>
  <c r="D33" i="63" s="1"/>
  <c r="D30" i="494"/>
  <c r="D32" i="494" s="1"/>
  <c r="D34" i="494" s="1"/>
  <c r="D52" i="63"/>
  <c r="D53" i="63" s="1"/>
  <c r="F299" i="6"/>
  <c r="D299" i="8"/>
  <c r="D306" i="2"/>
  <c r="D309" i="2" l="1"/>
  <c r="D306" i="65"/>
  <c r="D304" i="8"/>
  <c r="F299" i="8"/>
  <c r="D306" i="6"/>
  <c r="D309" i="65" l="1"/>
  <c r="D306" i="8"/>
  <c r="D309" i="6"/>
  <c r="D309" i="8" l="1"/>
  <c r="E31" i="65" l="1"/>
  <c r="E84" i="65"/>
  <c r="E83" i="65"/>
  <c r="E83" i="61" l="1"/>
  <c r="E31" i="460"/>
  <c r="E84" i="460"/>
  <c r="E32" i="460"/>
  <c r="E83" i="460"/>
  <c r="E84" i="61"/>
  <c r="E31" i="60"/>
  <c r="E32" i="61"/>
  <c r="E31" i="61"/>
  <c r="E84" i="60"/>
  <c r="E83" i="60"/>
  <c r="E32" i="60"/>
  <c r="K50" i="281"/>
  <c r="J50" i="281"/>
  <c r="M50" i="281"/>
  <c r="L52" i="281"/>
  <c r="I52" i="281"/>
  <c r="H50" i="281"/>
  <c r="H52" i="281"/>
  <c r="G50" i="281"/>
  <c r="I50" i="281"/>
  <c r="K52" i="281"/>
  <c r="L50" i="281"/>
  <c r="G52" i="281"/>
  <c r="M52" i="281"/>
  <c r="J52" i="281"/>
  <c r="D52" i="281" l="1"/>
  <c r="E52" i="281" s="1"/>
  <c r="D50" i="281"/>
  <c r="E50" i="281" s="1"/>
  <c r="R64" i="6" l="1"/>
  <c r="Q64" i="6"/>
  <c r="Q66" i="6" s="1"/>
  <c r="P64" i="6"/>
  <c r="P66" i="6" s="1"/>
  <c r="R66" i="6" l="1"/>
  <c r="G64" i="6" l="1"/>
  <c r="G64" i="8" s="1"/>
  <c r="N64" i="6"/>
  <c r="AI64" i="8" s="1"/>
  <c r="M64" i="6"/>
  <c r="AE64" i="8" s="1"/>
  <c r="L64" i="6"/>
  <c r="AA64" i="8" s="1"/>
  <c r="O64" i="6"/>
  <c r="AM64" i="8" s="1"/>
  <c r="K64" i="6"/>
  <c r="W64" i="8" s="1"/>
  <c r="H64" i="6"/>
  <c r="K64" i="8" s="1"/>
  <c r="J64" i="6"/>
  <c r="S64" i="8" s="1"/>
  <c r="I64" i="6"/>
  <c r="AH64" i="8"/>
  <c r="AG64" i="8"/>
  <c r="V64" i="8"/>
  <c r="AO64" i="8"/>
  <c r="AK64" i="8"/>
  <c r="Y64" i="8"/>
  <c r="AN64" i="8"/>
  <c r="T64" i="8"/>
  <c r="AD64" i="8"/>
  <c r="AL64" i="8"/>
  <c r="AP64" i="8"/>
  <c r="U64" i="8"/>
  <c r="AF64" i="8"/>
  <c r="N64" i="8"/>
  <c r="AC64" i="8"/>
  <c r="X64" i="8"/>
  <c r="J64" i="8"/>
  <c r="M64" i="8"/>
  <c r="L64" i="8"/>
  <c r="I64" i="8"/>
  <c r="AB64" i="8"/>
  <c r="AJ64" i="8"/>
  <c r="Z64" i="8"/>
  <c r="H64" i="8"/>
  <c r="BG64" i="8" l="1"/>
  <c r="BE64" i="8"/>
  <c r="BH64" i="8"/>
  <c r="BL64" i="8"/>
  <c r="BI64" i="8"/>
  <c r="BJ64" i="8"/>
  <c r="BK64" i="8"/>
  <c r="BD64" i="8"/>
  <c r="AP66" i="8"/>
  <c r="AN66" i="8"/>
  <c r="AO66" i="8"/>
  <c r="AH66" i="8"/>
  <c r="AG66" i="8"/>
  <c r="AF66" i="8"/>
  <c r="AK66" i="8"/>
  <c r="AJ66" i="8"/>
  <c r="AL66" i="8"/>
  <c r="AB66" i="8"/>
  <c r="AD66" i="8"/>
  <c r="AC66" i="8"/>
  <c r="AM66" i="8"/>
  <c r="AE66" i="8"/>
  <c r="AI66" i="8"/>
  <c r="O66" i="6"/>
  <c r="M66" i="6"/>
  <c r="E64" i="6"/>
  <c r="AA66" i="8"/>
  <c r="L66" i="6"/>
  <c r="O64" i="8"/>
  <c r="N66" i="6"/>
  <c r="Q64" i="8"/>
  <c r="D64" i="9"/>
  <c r="D64" i="501"/>
  <c r="P64" i="8"/>
  <c r="D64" i="497"/>
  <c r="D64" i="496"/>
  <c r="D64" i="500"/>
  <c r="R64" i="8"/>
  <c r="BJ66" i="8" l="1"/>
  <c r="BK66" i="8"/>
  <c r="BI66" i="8"/>
  <c r="BL66" i="8"/>
  <c r="E64" i="8"/>
  <c r="BF64" i="8"/>
  <c r="F64" i="496" a="1"/>
  <c r="F64" i="496" s="1"/>
  <c r="I64" i="496" s="1"/>
  <c r="E64" i="496"/>
  <c r="F64" i="500" a="1"/>
  <c r="F64" i="500" s="1"/>
  <c r="Q64" i="500" s="1"/>
  <c r="E64" i="500"/>
  <c r="F64" i="497" a="1"/>
  <c r="F64" i="497" s="1"/>
  <c r="L64" i="497" s="1"/>
  <c r="E64" i="497"/>
  <c r="F64" i="501" a="1"/>
  <c r="F64" i="501" s="1"/>
  <c r="P64" i="501" s="1"/>
  <c r="E64" i="501"/>
  <c r="F64" i="9" a="1"/>
  <c r="F64" i="9" s="1"/>
  <c r="O64" i="9" s="1"/>
  <c r="D64" i="498"/>
  <c r="D64" i="499"/>
  <c r="M64" i="496" l="1"/>
  <c r="T64" i="496"/>
  <c r="U64" i="496"/>
  <c r="J64" i="496"/>
  <c r="N64" i="496"/>
  <c r="G64" i="496"/>
  <c r="Q64" i="496"/>
  <c r="R64" i="496"/>
  <c r="K64" i="496"/>
  <c r="O64" i="496"/>
  <c r="S64" i="496"/>
  <c r="H64" i="496"/>
  <c r="L64" i="496"/>
  <c r="P64" i="496"/>
  <c r="M64" i="497"/>
  <c r="T64" i="497"/>
  <c r="G64" i="500"/>
  <c r="H64" i="497"/>
  <c r="N64" i="500"/>
  <c r="J64" i="497"/>
  <c r="N64" i="497"/>
  <c r="R64" i="497"/>
  <c r="O64" i="497"/>
  <c r="J64" i="500"/>
  <c r="G64" i="497"/>
  <c r="P64" i="497"/>
  <c r="I64" i="497"/>
  <c r="S64" i="497"/>
  <c r="Q64" i="497"/>
  <c r="K64" i="497"/>
  <c r="H64" i="500"/>
  <c r="U64" i="497"/>
  <c r="P64" i="500"/>
  <c r="R64" i="500"/>
  <c r="S64" i="500"/>
  <c r="T64" i="501"/>
  <c r="U64" i="500"/>
  <c r="T64" i="500"/>
  <c r="K64" i="500"/>
  <c r="O64" i="500"/>
  <c r="L64" i="500"/>
  <c r="I64" i="500"/>
  <c r="M64" i="500"/>
  <c r="S64" i="501"/>
  <c r="L64" i="501"/>
  <c r="G64" i="501"/>
  <c r="R64" i="501"/>
  <c r="I64" i="501"/>
  <c r="K64" i="501"/>
  <c r="M64" i="501"/>
  <c r="J64" i="501"/>
  <c r="N64" i="501"/>
  <c r="U64" i="501"/>
  <c r="O64" i="501"/>
  <c r="H64" i="501"/>
  <c r="Q64" i="501"/>
  <c r="E64" i="498"/>
  <c r="F64" i="498" a="1"/>
  <c r="F64" i="498" s="1"/>
  <c r="T64" i="498" s="1"/>
  <c r="F64" i="499" a="1"/>
  <c r="F64" i="499" s="1"/>
  <c r="I64" i="499" s="1"/>
  <c r="E64" i="499"/>
  <c r="K64" i="9"/>
  <c r="R64" i="9"/>
  <c r="U64" i="9"/>
  <c r="N64" i="9"/>
  <c r="T64" i="9"/>
  <c r="G64" i="9"/>
  <c r="L64" i="9"/>
  <c r="J64" i="9"/>
  <c r="I64" i="9"/>
  <c r="S64" i="9"/>
  <c r="P64" i="9"/>
  <c r="M64" i="9"/>
  <c r="H64" i="9"/>
  <c r="Q64" i="9"/>
  <c r="P64" i="498" l="1"/>
  <c r="S64" i="498"/>
  <c r="N64" i="498"/>
  <c r="M64" i="499"/>
  <c r="K64" i="498"/>
  <c r="R64" i="499"/>
  <c r="Q64" i="498"/>
  <c r="J64" i="499"/>
  <c r="T64" i="499"/>
  <c r="U64" i="499"/>
  <c r="G64" i="498"/>
  <c r="L64" i="499"/>
  <c r="H64" i="498"/>
  <c r="S64" i="499"/>
  <c r="R64" i="498"/>
  <c r="O64" i="499"/>
  <c r="H64" i="499"/>
  <c r="J64" i="498"/>
  <c r="K64" i="499"/>
  <c r="L64" i="498"/>
  <c r="I64" i="498"/>
  <c r="Q64" i="499"/>
  <c r="O64" i="498"/>
  <c r="U64" i="498"/>
  <c r="G64" i="499"/>
  <c r="M64" i="498"/>
  <c r="P64" i="499"/>
  <c r="N64" i="499"/>
  <c r="E64" i="9"/>
  <c r="G69" i="6" l="1"/>
  <c r="G17" i="6"/>
  <c r="Q69" i="6" l="1"/>
  <c r="M69" i="6"/>
  <c r="R69" i="6"/>
  <c r="P69" i="6"/>
  <c r="N69" i="6"/>
  <c r="O69" i="6"/>
  <c r="L69" i="6"/>
  <c r="P17" i="6"/>
  <c r="R17" i="6"/>
  <c r="N17" i="6"/>
  <c r="O17" i="6"/>
  <c r="L17" i="6"/>
  <c r="M17" i="6"/>
  <c r="Q17" i="6"/>
  <c r="J69" i="6"/>
  <c r="J17" i="6"/>
  <c r="H69" i="6"/>
  <c r="H17" i="6"/>
  <c r="K69" i="6"/>
  <c r="K17" i="6"/>
  <c r="I17" i="6"/>
  <c r="I69" i="6"/>
  <c r="G17" i="8"/>
  <c r="G22" i="6"/>
  <c r="G69" i="8"/>
  <c r="G74" i="6"/>
  <c r="G321" i="6" l="1"/>
  <c r="G280" i="6" s="1"/>
  <c r="G22" i="8"/>
  <c r="S69" i="8"/>
  <c r="J74" i="6"/>
  <c r="AA69" i="8"/>
  <c r="L74" i="6"/>
  <c r="L111" i="6" s="1"/>
  <c r="O69" i="8"/>
  <c r="I74" i="6"/>
  <c r="Q22" i="6"/>
  <c r="AM69" i="8"/>
  <c r="O74" i="6"/>
  <c r="O111" i="6" s="1"/>
  <c r="O17" i="8"/>
  <c r="I22" i="6"/>
  <c r="AE17" i="8"/>
  <c r="M22" i="6"/>
  <c r="AI69" i="8"/>
  <c r="N74" i="6"/>
  <c r="N111" i="6" s="1"/>
  <c r="W17" i="8"/>
  <c r="K22" i="6"/>
  <c r="AA17" i="8"/>
  <c r="L22" i="6"/>
  <c r="P74" i="6"/>
  <c r="P111" i="6" s="1"/>
  <c r="W69" i="8"/>
  <c r="K74" i="6"/>
  <c r="AM17" i="8"/>
  <c r="O22" i="6"/>
  <c r="R74" i="6"/>
  <c r="R111" i="6" s="1"/>
  <c r="G74" i="8"/>
  <c r="K17" i="8"/>
  <c r="H22" i="6"/>
  <c r="AI17" i="8"/>
  <c r="N22" i="6"/>
  <c r="AE69" i="8"/>
  <c r="M74" i="6"/>
  <c r="M111" i="6" s="1"/>
  <c r="K69" i="8"/>
  <c r="H74" i="6"/>
  <c r="R22" i="6"/>
  <c r="Q74" i="6"/>
  <c r="Q111" i="6" s="1"/>
  <c r="E69" i="6"/>
  <c r="E17" i="6"/>
  <c r="S17" i="8"/>
  <c r="J22" i="6"/>
  <c r="P22" i="6"/>
  <c r="AL69" i="8"/>
  <c r="AG69" i="8"/>
  <c r="AF17" i="8"/>
  <c r="AN69" i="8"/>
  <c r="AN17" i="8"/>
  <c r="AK17" i="8"/>
  <c r="AB17" i="8"/>
  <c r="AO69" i="8"/>
  <c r="AG17" i="8"/>
  <c r="AJ69" i="8"/>
  <c r="AK69" i="8"/>
  <c r="AB69" i="8"/>
  <c r="AC17" i="8"/>
  <c r="AJ17" i="8"/>
  <c r="AH17" i="8"/>
  <c r="AL17" i="8"/>
  <c r="AC69" i="8"/>
  <c r="AF69" i="8"/>
  <c r="AP69" i="8"/>
  <c r="AP17" i="8"/>
  <c r="AO17" i="8"/>
  <c r="AD69" i="8"/>
  <c r="AD17" i="8"/>
  <c r="AH69" i="8"/>
  <c r="BJ17" i="8" l="1"/>
  <c r="BI69" i="8"/>
  <c r="BI17" i="8"/>
  <c r="BL69" i="8"/>
  <c r="BJ69" i="8"/>
  <c r="BL17" i="8"/>
  <c r="BK69" i="8"/>
  <c r="BK17" i="8"/>
  <c r="G321" i="8"/>
  <c r="M332" i="6"/>
  <c r="M321" i="6"/>
  <c r="R321" i="6"/>
  <c r="R332" i="6"/>
  <c r="L332" i="6"/>
  <c r="L321" i="6"/>
  <c r="I321" i="6"/>
  <c r="I280" i="6" s="1"/>
  <c r="H321" i="6"/>
  <c r="H280" i="6" s="1"/>
  <c r="K321" i="6"/>
  <c r="K280" i="6" s="1"/>
  <c r="O321" i="6"/>
  <c r="O332" i="6"/>
  <c r="P321" i="6"/>
  <c r="P332" i="6"/>
  <c r="Q321" i="6"/>
  <c r="Q332" i="6"/>
  <c r="J321" i="6"/>
  <c r="J280" i="6" s="1"/>
  <c r="N332" i="6"/>
  <c r="N321" i="6"/>
  <c r="G280" i="8"/>
  <c r="G287" i="6"/>
  <c r="E22" i="6"/>
  <c r="E74" i="6"/>
  <c r="AG74" i="8"/>
  <c r="AG111" i="8" s="1"/>
  <c r="AH74" i="8"/>
  <c r="AH111" i="8" s="1"/>
  <c r="AF74" i="8"/>
  <c r="AF111" i="8" s="1"/>
  <c r="AN74" i="8"/>
  <c r="AN111" i="8" s="1"/>
  <c r="AO74" i="8"/>
  <c r="AO111" i="8" s="1"/>
  <c r="AP74" i="8"/>
  <c r="AP111" i="8" s="1"/>
  <c r="AD74" i="8"/>
  <c r="AD111" i="8" s="1"/>
  <c r="AB74" i="8"/>
  <c r="AB111" i="8" s="1"/>
  <c r="AC74" i="8"/>
  <c r="AC111" i="8" s="1"/>
  <c r="AL22" i="8"/>
  <c r="AK22" i="8"/>
  <c r="AJ22" i="8"/>
  <c r="AB22" i="8"/>
  <c r="AC22" i="8"/>
  <c r="AD22" i="8"/>
  <c r="AH22" i="8"/>
  <c r="AG22" i="8"/>
  <c r="AF22" i="8"/>
  <c r="AP22" i="8"/>
  <c r="AO22" i="8"/>
  <c r="AN22" i="8"/>
  <c r="AK74" i="8"/>
  <c r="AK111" i="8" s="1"/>
  <c r="AJ74" i="8"/>
  <c r="AJ111" i="8" s="1"/>
  <c r="AL74" i="8"/>
  <c r="AL111" i="8" s="1"/>
  <c r="S22" i="8"/>
  <c r="K74" i="8"/>
  <c r="W74" i="8"/>
  <c r="AE74" i="8"/>
  <c r="E69" i="8"/>
  <c r="AM74" i="8"/>
  <c r="AA74" i="8"/>
  <c r="AI22" i="8"/>
  <c r="AA22" i="8"/>
  <c r="AE22" i="8"/>
  <c r="S74" i="8"/>
  <c r="K22" i="8"/>
  <c r="AM22" i="8"/>
  <c r="AI74" i="8"/>
  <c r="W22" i="8"/>
  <c r="O22" i="8"/>
  <c r="O74" i="8"/>
  <c r="E17" i="8"/>
  <c r="BL74" i="8" l="1"/>
  <c r="BI22" i="8"/>
  <c r="BK22" i="8"/>
  <c r="BL22" i="8"/>
  <c r="BJ74" i="8"/>
  <c r="BK74" i="8"/>
  <c r="BI74" i="8"/>
  <c r="BJ22" i="8"/>
  <c r="O321" i="8"/>
  <c r="K321" i="8"/>
  <c r="S321" i="8"/>
  <c r="W321" i="8"/>
  <c r="M114" i="6"/>
  <c r="M115" i="6"/>
  <c r="AE115" i="8" s="1"/>
  <c r="M12" i="6"/>
  <c r="AE12" i="8" s="1"/>
  <c r="N280" i="6"/>
  <c r="N271" i="6"/>
  <c r="N115" i="6"/>
  <c r="AI115" i="8" s="1"/>
  <c r="N114" i="6"/>
  <c r="N12" i="6"/>
  <c r="AI12" i="8" s="1"/>
  <c r="Q280" i="6"/>
  <c r="Q287" i="6" s="1"/>
  <c r="Q271" i="6"/>
  <c r="P280" i="6"/>
  <c r="P287" i="6" s="1"/>
  <c r="P271" i="6"/>
  <c r="Q115" i="6"/>
  <c r="Q114" i="6"/>
  <c r="Q12" i="6"/>
  <c r="L280" i="6"/>
  <c r="L271" i="6"/>
  <c r="P114" i="6"/>
  <c r="P115" i="6"/>
  <c r="P12" i="6"/>
  <c r="L115" i="6"/>
  <c r="AA115" i="8" s="1"/>
  <c r="L114" i="6"/>
  <c r="L12" i="6"/>
  <c r="AA12" i="8" s="1"/>
  <c r="O280" i="6"/>
  <c r="O271" i="6"/>
  <c r="R280" i="6"/>
  <c r="R287" i="6" s="1"/>
  <c r="R271" i="6"/>
  <c r="O114" i="6"/>
  <c r="O115" i="6"/>
  <c r="AM115" i="8" s="1"/>
  <c r="O12" i="6"/>
  <c r="AM12" i="8" s="1"/>
  <c r="R114" i="6"/>
  <c r="R115" i="6"/>
  <c r="R12" i="6"/>
  <c r="M280" i="6"/>
  <c r="M271" i="6"/>
  <c r="S280" i="8"/>
  <c r="J287" i="6"/>
  <c r="S303" i="8" s="1"/>
  <c r="W280" i="8"/>
  <c r="K287" i="6"/>
  <c r="W303" i="8" s="1"/>
  <c r="O280" i="8"/>
  <c r="I287" i="6"/>
  <c r="O303" i="8" s="1"/>
  <c r="K280" i="8"/>
  <c r="H287" i="6"/>
  <c r="K303" i="8" s="1"/>
  <c r="G303" i="8"/>
  <c r="AA111" i="8"/>
  <c r="BI111" i="8" s="1"/>
  <c r="E321" i="6"/>
  <c r="AI111" i="8"/>
  <c r="BK111" i="8" s="1"/>
  <c r="E22" i="8"/>
  <c r="AM111" i="8"/>
  <c r="BL111" i="8" s="1"/>
  <c r="AE111" i="8"/>
  <c r="BJ111" i="8" s="1"/>
  <c r="E74" i="8"/>
  <c r="U303" i="8"/>
  <c r="AK12" i="8"/>
  <c r="AL12" i="8"/>
  <c r="AF115" i="8"/>
  <c r="N303" i="8"/>
  <c r="J303" i="8"/>
  <c r="AG12" i="8"/>
  <c r="AP115" i="8"/>
  <c r="AK115" i="8"/>
  <c r="AN12" i="8"/>
  <c r="I303" i="8"/>
  <c r="AH12" i="8"/>
  <c r="AL115" i="8"/>
  <c r="Z303" i="8"/>
  <c r="AP12" i="8"/>
  <c r="P303" i="8"/>
  <c r="AH115" i="8"/>
  <c r="Y303" i="8"/>
  <c r="AJ12" i="8"/>
  <c r="AD12" i="8"/>
  <c r="Q303" i="8"/>
  <c r="AJ115" i="8"/>
  <c r="AF12" i="8"/>
  <c r="AD115" i="8"/>
  <c r="AB115" i="8"/>
  <c r="T303" i="8"/>
  <c r="V303" i="8"/>
  <c r="AG115" i="8"/>
  <c r="R303" i="8"/>
  <c r="AC12" i="8"/>
  <c r="AO12" i="8"/>
  <c r="AN115" i="8"/>
  <c r="H303" i="8"/>
  <c r="AO115" i="8"/>
  <c r="M303" i="8"/>
  <c r="AB12" i="8"/>
  <c r="L303" i="8"/>
  <c r="AC115" i="8"/>
  <c r="X303" i="8"/>
  <c r="BF303" i="8" l="1"/>
  <c r="BK12" i="8"/>
  <c r="BH303" i="8"/>
  <c r="BI12" i="8"/>
  <c r="BL12" i="8"/>
  <c r="BK115" i="8"/>
  <c r="BL115" i="8"/>
  <c r="BI115" i="8"/>
  <c r="BG303" i="8"/>
  <c r="BD303" i="8"/>
  <c r="BE303" i="8"/>
  <c r="BJ12" i="8"/>
  <c r="BJ115" i="8"/>
  <c r="E280" i="6"/>
  <c r="AM271" i="8"/>
  <c r="AI271" i="8"/>
  <c r="AM280" i="8"/>
  <c r="O287" i="6"/>
  <c r="AM303" i="8" s="1"/>
  <c r="AI280" i="8"/>
  <c r="N287" i="6"/>
  <c r="AI303" i="8" s="1"/>
  <c r="AA271" i="8"/>
  <c r="AI114" i="8"/>
  <c r="AA280" i="8"/>
  <c r="L287" i="6"/>
  <c r="AA303" i="8" s="1"/>
  <c r="AE271" i="8"/>
  <c r="AA114" i="8"/>
  <c r="AE280" i="8"/>
  <c r="M287" i="6"/>
  <c r="AE303" i="8" s="1"/>
  <c r="AM114" i="8"/>
  <c r="AE114" i="8"/>
  <c r="K287" i="8"/>
  <c r="O287" i="8"/>
  <c r="W287" i="8"/>
  <c r="S287" i="8"/>
  <c r="E321" i="8"/>
  <c r="AJ280" i="8"/>
  <c r="AD271" i="8"/>
  <c r="D303" i="499"/>
  <c r="AG303" i="8"/>
  <c r="AJ303" i="8"/>
  <c r="AP271" i="8"/>
  <c r="AH114" i="8"/>
  <c r="AD280" i="8"/>
  <c r="D303" i="497"/>
  <c r="AF114" i="8"/>
  <c r="AB303" i="8"/>
  <c r="AJ271" i="8"/>
  <c r="AO114" i="8"/>
  <c r="AH303" i="8"/>
  <c r="AF303" i="8"/>
  <c r="AK280" i="8"/>
  <c r="AL271" i="8"/>
  <c r="D303" i="498"/>
  <c r="AN280" i="8"/>
  <c r="AN303" i="8"/>
  <c r="AG271" i="8"/>
  <c r="AO280" i="8"/>
  <c r="AH280" i="8"/>
  <c r="AO271" i="8"/>
  <c r="D303" i="500"/>
  <c r="AL280" i="8"/>
  <c r="AC303" i="8"/>
  <c r="AL114" i="8"/>
  <c r="D303" i="501"/>
  <c r="AK271" i="8"/>
  <c r="AO303" i="8"/>
  <c r="D303" i="496"/>
  <c r="AN271" i="8"/>
  <c r="AF280" i="8"/>
  <c r="AK114" i="8"/>
  <c r="AD303" i="8"/>
  <c r="AF271" i="8"/>
  <c r="AG280" i="8"/>
  <c r="AJ114" i="8"/>
  <c r="AB114" i="8"/>
  <c r="D303" i="9"/>
  <c r="AG114" i="8"/>
  <c r="AK303" i="8"/>
  <c r="AC271" i="8"/>
  <c r="AD114" i="8"/>
  <c r="AN114" i="8"/>
  <c r="AP303" i="8"/>
  <c r="AP114" i="8"/>
  <c r="AC280" i="8"/>
  <c r="AC114" i="8"/>
  <c r="AB280" i="8"/>
  <c r="AP280" i="8"/>
  <c r="AB271" i="8"/>
  <c r="AL303" i="8"/>
  <c r="AH271" i="8"/>
  <c r="BI303" i="8" l="1"/>
  <c r="BK271" i="8"/>
  <c r="BI280" i="8"/>
  <c r="BL271" i="8"/>
  <c r="BJ114" i="8"/>
  <c r="BK114" i="8"/>
  <c r="BL114" i="8"/>
  <c r="BI271" i="8"/>
  <c r="BJ303" i="8"/>
  <c r="BK303" i="8"/>
  <c r="BJ280" i="8"/>
  <c r="BK280" i="8"/>
  <c r="BI114" i="8"/>
  <c r="BL303" i="8"/>
  <c r="BJ271" i="8"/>
  <c r="BL280" i="8"/>
  <c r="F303" i="496" a="1"/>
  <c r="F303" i="496" s="1"/>
  <c r="N303" i="496" s="1"/>
  <c r="E303" i="496"/>
  <c r="F303" i="501" a="1"/>
  <c r="F303" i="501" s="1"/>
  <c r="H303" i="501" s="1"/>
  <c r="E303" i="501"/>
  <c r="E303" i="500"/>
  <c r="F303" i="500" a="1"/>
  <c r="F303" i="500" s="1"/>
  <c r="L303" i="500" s="1"/>
  <c r="F303" i="497" a="1"/>
  <c r="F303" i="497" s="1"/>
  <c r="O303" i="497" s="1"/>
  <c r="E303" i="497"/>
  <c r="F303" i="499" a="1"/>
  <c r="F303" i="499" s="1"/>
  <c r="I303" i="499" s="1"/>
  <c r="E303" i="499"/>
  <c r="F303" i="498" a="1"/>
  <c r="F303" i="498" s="1"/>
  <c r="Q303" i="498" s="1"/>
  <c r="E303" i="498"/>
  <c r="E280" i="8"/>
  <c r="AH287" i="8"/>
  <c r="AG287" i="8"/>
  <c r="AF287" i="8"/>
  <c r="AN287" i="8"/>
  <c r="AP287" i="8"/>
  <c r="AO287" i="8"/>
  <c r="AK287" i="8"/>
  <c r="AL287" i="8"/>
  <c r="AJ287" i="8"/>
  <c r="AC287" i="8"/>
  <c r="AB287" i="8"/>
  <c r="AD287" i="8"/>
  <c r="E287" i="6"/>
  <c r="AE287" i="8"/>
  <c r="AM287" i="8"/>
  <c r="AI287" i="8"/>
  <c r="AA287" i="8"/>
  <c r="E303" i="9"/>
  <c r="F303" i="9" a="1"/>
  <c r="F303" i="9" s="1"/>
  <c r="K303" i="9" s="1"/>
  <c r="BI287" i="8" l="1"/>
  <c r="BL287" i="8"/>
  <c r="BJ287" i="8"/>
  <c r="BK287" i="8"/>
  <c r="I303" i="497"/>
  <c r="U303" i="500"/>
  <c r="L303" i="496"/>
  <c r="S303" i="496"/>
  <c r="J303" i="497"/>
  <c r="U303" i="496"/>
  <c r="R303" i="497"/>
  <c r="G303" i="496"/>
  <c r="T303" i="497"/>
  <c r="K303" i="496"/>
  <c r="M303" i="497"/>
  <c r="Q303" i="496"/>
  <c r="H303" i="497"/>
  <c r="P303" i="497"/>
  <c r="T303" i="496"/>
  <c r="G303" i="497"/>
  <c r="Q303" i="497"/>
  <c r="P303" i="500"/>
  <c r="P303" i="499"/>
  <c r="P303" i="496"/>
  <c r="K303" i="499"/>
  <c r="I303" i="496"/>
  <c r="M303" i="499"/>
  <c r="S303" i="499"/>
  <c r="M303" i="496"/>
  <c r="R303" i="496"/>
  <c r="L303" i="498"/>
  <c r="N303" i="499"/>
  <c r="G303" i="501"/>
  <c r="J303" i="498"/>
  <c r="J303" i="500"/>
  <c r="K303" i="498"/>
  <c r="T303" i="501"/>
  <c r="N303" i="498"/>
  <c r="T303" i="498"/>
  <c r="U303" i="499"/>
  <c r="K303" i="500"/>
  <c r="P303" i="498"/>
  <c r="Q303" i="499"/>
  <c r="R303" i="498"/>
  <c r="J303" i="501"/>
  <c r="S303" i="498"/>
  <c r="U303" i="501"/>
  <c r="U303" i="498"/>
  <c r="G303" i="499"/>
  <c r="P303" i="501"/>
  <c r="L303" i="497"/>
  <c r="S303" i="497"/>
  <c r="G303" i="498"/>
  <c r="O303" i="498"/>
  <c r="O303" i="499"/>
  <c r="J303" i="499"/>
  <c r="R303" i="500"/>
  <c r="Q303" i="501"/>
  <c r="O303" i="496"/>
  <c r="J303" i="496"/>
  <c r="K303" i="497"/>
  <c r="N303" i="497"/>
  <c r="H303" i="498"/>
  <c r="M303" i="498"/>
  <c r="H303" i="499"/>
  <c r="R303" i="499"/>
  <c r="I303" i="500"/>
  <c r="I303" i="501"/>
  <c r="T303" i="499"/>
  <c r="M303" i="500"/>
  <c r="K303" i="501"/>
  <c r="H303" i="496"/>
  <c r="U303" i="497"/>
  <c r="I303" i="498"/>
  <c r="L303" i="499"/>
  <c r="G303" i="500"/>
  <c r="T303" i="500"/>
  <c r="L303" i="501"/>
  <c r="O303" i="500"/>
  <c r="N303" i="500"/>
  <c r="N303" i="501"/>
  <c r="M303" i="501"/>
  <c r="Q303" i="500"/>
  <c r="S303" i="500"/>
  <c r="R303" i="501"/>
  <c r="O303" i="501"/>
  <c r="H303" i="500"/>
  <c r="S303" i="501"/>
  <c r="J303" i="9"/>
  <c r="N303" i="9"/>
  <c r="U303" i="9"/>
  <c r="P303" i="9"/>
  <c r="Q303" i="9"/>
  <c r="T303" i="9"/>
  <c r="R303" i="9"/>
  <c r="S303" i="9"/>
  <c r="G303" i="9"/>
  <c r="M303" i="9"/>
  <c r="H303" i="9"/>
  <c r="L303" i="9"/>
  <c r="O303" i="9"/>
  <c r="I303" i="9"/>
  <c r="Y69" i="8"/>
  <c r="I17" i="8"/>
  <c r="R17" i="8"/>
  <c r="X69" i="8"/>
  <c r="Z17" i="8"/>
  <c r="Z69" i="8"/>
  <c r="I69" i="8"/>
  <c r="Q69" i="8"/>
  <c r="N17" i="8"/>
  <c r="M69" i="8"/>
  <c r="T17" i="8"/>
  <c r="L17" i="8"/>
  <c r="R69" i="8"/>
  <c r="J69" i="8"/>
  <c r="H69" i="8"/>
  <c r="M17" i="8"/>
  <c r="H17" i="8"/>
  <c r="Y17" i="8"/>
  <c r="V69" i="8"/>
  <c r="T69" i="8"/>
  <c r="V17" i="8"/>
  <c r="U69" i="8"/>
  <c r="N69" i="8"/>
  <c r="P17" i="8"/>
  <c r="Q17" i="8"/>
  <c r="P69" i="8"/>
  <c r="X17" i="8"/>
  <c r="U17" i="8"/>
  <c r="J17" i="8"/>
  <c r="L69" i="8"/>
  <c r="BG69" i="8" l="1"/>
  <c r="BF69" i="8"/>
  <c r="BD17" i="8"/>
  <c r="BH69" i="8"/>
  <c r="BF17" i="8"/>
  <c r="BG17" i="8"/>
  <c r="BH17" i="8"/>
  <c r="BE69" i="8"/>
  <c r="BE17" i="8"/>
  <c r="BD69" i="8"/>
  <c r="I22" i="8"/>
  <c r="I74" i="8"/>
  <c r="J22" i="8"/>
  <c r="J74" i="8"/>
  <c r="H22" i="8"/>
  <c r="H74" i="8"/>
  <c r="R22" i="8"/>
  <c r="R74" i="8"/>
  <c r="P22" i="8"/>
  <c r="P74" i="8"/>
  <c r="Q22" i="8"/>
  <c r="Q74" i="8"/>
  <c r="Z22" i="8"/>
  <c r="Z74" i="8"/>
  <c r="X22" i="8"/>
  <c r="X74" i="8"/>
  <c r="Y22" i="8"/>
  <c r="Y74" i="8"/>
  <c r="V22" i="8"/>
  <c r="V74" i="8"/>
  <c r="T22" i="8"/>
  <c r="T74" i="8"/>
  <c r="U22" i="8"/>
  <c r="U74" i="8"/>
  <c r="N22" i="8"/>
  <c r="N74" i="8"/>
  <c r="M22" i="8"/>
  <c r="M74" i="8"/>
  <c r="L22" i="8"/>
  <c r="L74" i="8"/>
  <c r="D69" i="9"/>
  <c r="D17" i="9"/>
  <c r="D69" i="497"/>
  <c r="D69" i="498"/>
  <c r="D17" i="499"/>
  <c r="D17" i="496"/>
  <c r="D17" i="500"/>
  <c r="D69" i="500"/>
  <c r="D69" i="499"/>
  <c r="D69" i="501"/>
  <c r="D17" i="498"/>
  <c r="D17" i="501"/>
  <c r="D69" i="496"/>
  <c r="D17" i="497"/>
  <c r="BD22" i="8" l="1"/>
  <c r="BF22" i="8"/>
  <c r="BH74" i="8"/>
  <c r="BH22" i="8"/>
  <c r="BE74" i="8"/>
  <c r="BG74" i="8"/>
  <c r="BD74" i="8"/>
  <c r="BE22" i="8"/>
  <c r="BG22" i="8"/>
  <c r="BF74" i="8"/>
  <c r="M321" i="8"/>
  <c r="T321" i="8"/>
  <c r="X321" i="8"/>
  <c r="P321" i="8"/>
  <c r="H321" i="8"/>
  <c r="V321" i="8"/>
  <c r="Z321" i="8"/>
  <c r="J321" i="8"/>
  <c r="J280" i="8" s="1"/>
  <c r="N321" i="8"/>
  <c r="R321" i="8"/>
  <c r="U321" i="8"/>
  <c r="Y321" i="8"/>
  <c r="Q321" i="8"/>
  <c r="I321" i="8"/>
  <c r="I280" i="8" s="1"/>
  <c r="L321" i="8"/>
  <c r="F17" i="499" a="1"/>
  <c r="F17" i="499" s="1"/>
  <c r="S17" i="499" s="1"/>
  <c r="S22" i="499" s="1"/>
  <c r="E17" i="499"/>
  <c r="D22" i="499"/>
  <c r="F69" i="496" a="1"/>
  <c r="F69" i="496" s="1"/>
  <c r="L69" i="496" s="1"/>
  <c r="L74" i="496" s="1"/>
  <c r="E69" i="496"/>
  <c r="D74" i="496"/>
  <c r="E74" i="496" s="1"/>
  <c r="D74" i="497"/>
  <c r="E74" i="497" s="1"/>
  <c r="F69" i="497" a="1"/>
  <c r="F69" i="497" s="1"/>
  <c r="L69" i="497" s="1"/>
  <c r="L74" i="497" s="1"/>
  <c r="E69" i="497"/>
  <c r="E17" i="500"/>
  <c r="D22" i="500"/>
  <c r="E22" i="500" s="1"/>
  <c r="F17" i="500" a="1"/>
  <c r="F17" i="500" s="1"/>
  <c r="L17" i="500" s="1"/>
  <c r="L22" i="500" s="1"/>
  <c r="F17" i="498" a="1"/>
  <c r="F17" i="498" s="1"/>
  <c r="O17" i="498" s="1"/>
  <c r="O22" i="498" s="1"/>
  <c r="D22" i="498"/>
  <c r="E17" i="498"/>
  <c r="D22" i="497"/>
  <c r="F17" i="497" a="1"/>
  <c r="F17" i="497" s="1"/>
  <c r="K17" i="497" s="1"/>
  <c r="K22" i="497" s="1"/>
  <c r="E17" i="497"/>
  <c r="D74" i="498"/>
  <c r="E74" i="498" s="1"/>
  <c r="F69" i="498" a="1"/>
  <c r="F69" i="498" s="1"/>
  <c r="J69" i="498" s="1"/>
  <c r="J74" i="498" s="1"/>
  <c r="E69" i="498"/>
  <c r="E69" i="499"/>
  <c r="D74" i="499"/>
  <c r="E74" i="499" s="1"/>
  <c r="F69" i="499" a="1"/>
  <c r="F69" i="499" s="1"/>
  <c r="G69" i="499" s="1"/>
  <c r="G74" i="499" s="1"/>
  <c r="D74" i="501"/>
  <c r="F69" i="501" a="1"/>
  <c r="F69" i="501" s="1"/>
  <c r="T69" i="501" s="1"/>
  <c r="T74" i="501" s="1"/>
  <c r="F69" i="500" a="1"/>
  <c r="F69" i="500" s="1"/>
  <c r="G69" i="500" s="1"/>
  <c r="G74" i="500" s="1"/>
  <c r="D74" i="500"/>
  <c r="E74" i="500" s="1"/>
  <c r="E69" i="500"/>
  <c r="F17" i="501" a="1"/>
  <c r="F17" i="501" s="1"/>
  <c r="D22" i="501"/>
  <c r="D22" i="496"/>
  <c r="F17" i="496" a="1"/>
  <c r="F17" i="496" s="1"/>
  <c r="S17" i="496" s="1"/>
  <c r="S22" i="496" s="1"/>
  <c r="E17" i="496"/>
  <c r="F17" i="9" a="1"/>
  <c r="F17" i="9" s="1"/>
  <c r="R17" i="9" s="1"/>
  <c r="D22" i="9"/>
  <c r="D74" i="9"/>
  <c r="F69" i="9" a="1"/>
  <c r="F69" i="9" s="1"/>
  <c r="Q69" i="9" s="1"/>
  <c r="Z280" i="8"/>
  <c r="Y280" i="8"/>
  <c r="V280" i="8"/>
  <c r="U280" i="8"/>
  <c r="P280" i="8"/>
  <c r="N280" i="8"/>
  <c r="Q280" i="8"/>
  <c r="T280" i="8"/>
  <c r="R280" i="8"/>
  <c r="L280" i="8"/>
  <c r="X280" i="8"/>
  <c r="M280" i="8"/>
  <c r="D280" i="501"/>
  <c r="BE321" i="8" l="1"/>
  <c r="BG321" i="8"/>
  <c r="BE280" i="8"/>
  <c r="BF280" i="8"/>
  <c r="BH280" i="8"/>
  <c r="BG280" i="8"/>
  <c r="H280" i="8"/>
  <c r="BD321" i="8"/>
  <c r="BF321" i="8"/>
  <c r="BH321" i="8"/>
  <c r="G69" i="496"/>
  <c r="G74" i="496" s="1"/>
  <c r="S321" i="496"/>
  <c r="D321" i="496"/>
  <c r="E321" i="496" s="1"/>
  <c r="K321" i="497"/>
  <c r="E22" i="497"/>
  <c r="D321" i="497"/>
  <c r="E321" i="497" s="1"/>
  <c r="O321" i="498"/>
  <c r="D321" i="498"/>
  <c r="E321" i="498" s="1"/>
  <c r="S321" i="499"/>
  <c r="D321" i="499"/>
  <c r="E321" i="499" s="1"/>
  <c r="L321" i="500"/>
  <c r="D321" i="500"/>
  <c r="E321" i="500" s="1"/>
  <c r="D321" i="501"/>
  <c r="D321" i="9"/>
  <c r="R69" i="496"/>
  <c r="R74" i="496" s="1"/>
  <c r="K69" i="496"/>
  <c r="K74" i="496" s="1"/>
  <c r="S69" i="496"/>
  <c r="S74" i="496" s="1"/>
  <c r="T69" i="496"/>
  <c r="T74" i="496" s="1"/>
  <c r="H69" i="496"/>
  <c r="H74" i="496" s="1"/>
  <c r="P69" i="496"/>
  <c r="P74" i="496" s="1"/>
  <c r="E22" i="499"/>
  <c r="J17" i="498"/>
  <c r="J22" i="498" s="1"/>
  <c r="I17" i="499"/>
  <c r="I22" i="499" s="1"/>
  <c r="L17" i="499"/>
  <c r="L22" i="499" s="1"/>
  <c r="G17" i="499"/>
  <c r="G22" i="499" s="1"/>
  <c r="T17" i="499"/>
  <c r="T22" i="499" s="1"/>
  <c r="H17" i="499"/>
  <c r="H22" i="499" s="1"/>
  <c r="M17" i="499"/>
  <c r="M22" i="499" s="1"/>
  <c r="P17" i="499"/>
  <c r="P22" i="499" s="1"/>
  <c r="N17" i="499"/>
  <c r="N22" i="499" s="1"/>
  <c r="J17" i="499"/>
  <c r="J22" i="499" s="1"/>
  <c r="Q17" i="498"/>
  <c r="Q22" i="498" s="1"/>
  <c r="R17" i="499"/>
  <c r="R22" i="499" s="1"/>
  <c r="T17" i="498"/>
  <c r="T22" i="498" s="1"/>
  <c r="K17" i="499"/>
  <c r="K22" i="499" s="1"/>
  <c r="R17" i="498"/>
  <c r="R22" i="498" s="1"/>
  <c r="Q17" i="499"/>
  <c r="Q22" i="499" s="1"/>
  <c r="U17" i="499"/>
  <c r="U22" i="499" s="1"/>
  <c r="O17" i="499"/>
  <c r="O22" i="499" s="1"/>
  <c r="M69" i="497"/>
  <c r="M74" i="497" s="1"/>
  <c r="I69" i="496"/>
  <c r="I74" i="496" s="1"/>
  <c r="M69" i="496"/>
  <c r="M74" i="496" s="1"/>
  <c r="Q69" i="496"/>
  <c r="Q74" i="496" s="1"/>
  <c r="U69" i="496"/>
  <c r="U74" i="496" s="1"/>
  <c r="J69" i="496"/>
  <c r="J74" i="496" s="1"/>
  <c r="N69" i="496"/>
  <c r="N74" i="496" s="1"/>
  <c r="O69" i="496"/>
  <c r="O74" i="496" s="1"/>
  <c r="G69" i="497"/>
  <c r="G74" i="497" s="1"/>
  <c r="N69" i="497"/>
  <c r="N74" i="497" s="1"/>
  <c r="O69" i="497"/>
  <c r="O74" i="497" s="1"/>
  <c r="H69" i="499"/>
  <c r="H74" i="499" s="1"/>
  <c r="Q69" i="497"/>
  <c r="Q74" i="497" s="1"/>
  <c r="J69" i="497"/>
  <c r="J74" i="497" s="1"/>
  <c r="J69" i="499"/>
  <c r="J74" i="499" s="1"/>
  <c r="H69" i="497"/>
  <c r="H74" i="497" s="1"/>
  <c r="R69" i="497"/>
  <c r="R74" i="497" s="1"/>
  <c r="L69" i="499"/>
  <c r="L74" i="499" s="1"/>
  <c r="S69" i="497"/>
  <c r="S74" i="497" s="1"/>
  <c r="I69" i="497"/>
  <c r="I74" i="497" s="1"/>
  <c r="K69" i="497"/>
  <c r="K74" i="497" s="1"/>
  <c r="U69" i="497"/>
  <c r="U74" i="497" s="1"/>
  <c r="U17" i="498"/>
  <c r="U22" i="498" s="1"/>
  <c r="G17" i="498"/>
  <c r="G22" i="498" s="1"/>
  <c r="P17" i="498"/>
  <c r="P22" i="498" s="1"/>
  <c r="U69" i="499"/>
  <c r="U74" i="499" s="1"/>
  <c r="U17" i="496"/>
  <c r="U22" i="496" s="1"/>
  <c r="G17" i="496"/>
  <c r="G22" i="496" s="1"/>
  <c r="T17" i="496"/>
  <c r="T22" i="496" s="1"/>
  <c r="N69" i="499"/>
  <c r="N74" i="499" s="1"/>
  <c r="Q69" i="499"/>
  <c r="Q74" i="499" s="1"/>
  <c r="K69" i="499"/>
  <c r="K74" i="499" s="1"/>
  <c r="T69" i="499"/>
  <c r="T74" i="499" s="1"/>
  <c r="I17" i="498"/>
  <c r="I22" i="498" s="1"/>
  <c r="H17" i="498"/>
  <c r="H22" i="498" s="1"/>
  <c r="L17" i="498"/>
  <c r="L22" i="498" s="1"/>
  <c r="K17" i="498"/>
  <c r="K22" i="498" s="1"/>
  <c r="N17" i="498"/>
  <c r="N22" i="498" s="1"/>
  <c r="M17" i="498"/>
  <c r="M22" i="498" s="1"/>
  <c r="S17" i="498"/>
  <c r="S22" i="498" s="1"/>
  <c r="P69" i="499"/>
  <c r="P74" i="499" s="1"/>
  <c r="O69" i="499"/>
  <c r="O74" i="499" s="1"/>
  <c r="I17" i="500"/>
  <c r="I22" i="500" s="1"/>
  <c r="O17" i="496"/>
  <c r="O22" i="496" s="1"/>
  <c r="T69" i="497"/>
  <c r="T74" i="497" s="1"/>
  <c r="S69" i="499"/>
  <c r="S74" i="499" s="1"/>
  <c r="P69" i="497"/>
  <c r="P74" i="497" s="1"/>
  <c r="I69" i="499"/>
  <c r="I74" i="499" s="1"/>
  <c r="M69" i="499"/>
  <c r="M74" i="499" s="1"/>
  <c r="R69" i="499"/>
  <c r="R74" i="499" s="1"/>
  <c r="O17" i="497"/>
  <c r="O22" i="497" s="1"/>
  <c r="S17" i="497"/>
  <c r="S22" i="497" s="1"/>
  <c r="Q17" i="496"/>
  <c r="Q22" i="496" s="1"/>
  <c r="H17" i="497"/>
  <c r="H22" i="497" s="1"/>
  <c r="L17" i="497"/>
  <c r="L22" i="497" s="1"/>
  <c r="M17" i="496"/>
  <c r="M22" i="496" s="1"/>
  <c r="I17" i="497"/>
  <c r="I22" i="497" s="1"/>
  <c r="M17" i="497"/>
  <c r="M22" i="497" s="1"/>
  <c r="G17" i="500"/>
  <c r="G22" i="500" s="1"/>
  <c r="Q17" i="497"/>
  <c r="Q22" i="497" s="1"/>
  <c r="U17" i="497"/>
  <c r="U22" i="497" s="1"/>
  <c r="I17" i="496"/>
  <c r="I22" i="496" s="1"/>
  <c r="H17" i="496"/>
  <c r="H22" i="496" s="1"/>
  <c r="R17" i="497"/>
  <c r="R22" i="497" s="1"/>
  <c r="P17" i="497"/>
  <c r="P22" i="497" s="1"/>
  <c r="T17" i="497"/>
  <c r="T22" i="497" s="1"/>
  <c r="J17" i="497"/>
  <c r="J22" i="497" s="1"/>
  <c r="N17" i="497"/>
  <c r="N22" i="497" s="1"/>
  <c r="L17" i="496"/>
  <c r="L22" i="496" s="1"/>
  <c r="P17" i="496"/>
  <c r="P22" i="496" s="1"/>
  <c r="G17" i="497"/>
  <c r="G22" i="497" s="1"/>
  <c r="R69" i="498"/>
  <c r="R74" i="498" s="1"/>
  <c r="E22" i="498"/>
  <c r="H17" i="500"/>
  <c r="H22" i="500" s="1"/>
  <c r="T17" i="500"/>
  <c r="T22" i="500" s="1"/>
  <c r="S17" i="500"/>
  <c r="S22" i="500" s="1"/>
  <c r="N17" i="500"/>
  <c r="N22" i="500" s="1"/>
  <c r="U17" i="500"/>
  <c r="U22" i="500" s="1"/>
  <c r="O17" i="500"/>
  <c r="O22" i="500" s="1"/>
  <c r="J17" i="500"/>
  <c r="J22" i="500" s="1"/>
  <c r="P17" i="500"/>
  <c r="P22" i="500" s="1"/>
  <c r="K17" i="500"/>
  <c r="K22" i="500" s="1"/>
  <c r="Q17" i="500"/>
  <c r="Q22" i="500" s="1"/>
  <c r="M17" i="500"/>
  <c r="M22" i="500" s="1"/>
  <c r="R17" i="500"/>
  <c r="R22" i="500" s="1"/>
  <c r="N17" i="496"/>
  <c r="N22" i="496" s="1"/>
  <c r="J17" i="496"/>
  <c r="J22" i="496" s="1"/>
  <c r="K17" i="496"/>
  <c r="K22" i="496" s="1"/>
  <c r="R17" i="496"/>
  <c r="R22" i="496" s="1"/>
  <c r="N69" i="498"/>
  <c r="N74" i="498" s="1"/>
  <c r="K69" i="498"/>
  <c r="K74" i="498" s="1"/>
  <c r="O69" i="498"/>
  <c r="O74" i="498" s="1"/>
  <c r="S69" i="498"/>
  <c r="S74" i="498" s="1"/>
  <c r="H69" i="498"/>
  <c r="H74" i="498" s="1"/>
  <c r="L69" i="498"/>
  <c r="L74" i="498" s="1"/>
  <c r="P69" i="498"/>
  <c r="P74" i="498" s="1"/>
  <c r="G69" i="498"/>
  <c r="G74" i="498" s="1"/>
  <c r="T69" i="498"/>
  <c r="T74" i="498" s="1"/>
  <c r="I69" i="498"/>
  <c r="I74" i="498" s="1"/>
  <c r="M69" i="498"/>
  <c r="M74" i="498" s="1"/>
  <c r="Q69" i="498"/>
  <c r="Q74" i="498" s="1"/>
  <c r="U69" i="498"/>
  <c r="U74" i="498" s="1"/>
  <c r="R69" i="501"/>
  <c r="R74" i="501" s="1"/>
  <c r="N69" i="500"/>
  <c r="N74" i="500" s="1"/>
  <c r="T69" i="500"/>
  <c r="T74" i="500" s="1"/>
  <c r="J69" i="500"/>
  <c r="J74" i="500" s="1"/>
  <c r="O69" i="500"/>
  <c r="O74" i="500" s="1"/>
  <c r="P69" i="500"/>
  <c r="P74" i="500" s="1"/>
  <c r="K69" i="500"/>
  <c r="K74" i="500" s="1"/>
  <c r="H69" i="500"/>
  <c r="H74" i="500" s="1"/>
  <c r="R69" i="500"/>
  <c r="R74" i="500" s="1"/>
  <c r="I69" i="500"/>
  <c r="I74" i="500" s="1"/>
  <c r="P69" i="501"/>
  <c r="P74" i="501" s="1"/>
  <c r="S69" i="500"/>
  <c r="S74" i="500" s="1"/>
  <c r="M69" i="500"/>
  <c r="M74" i="500" s="1"/>
  <c r="L69" i="500"/>
  <c r="L74" i="500" s="1"/>
  <c r="U69" i="500"/>
  <c r="U74" i="500" s="1"/>
  <c r="Q69" i="500"/>
  <c r="Q74" i="500" s="1"/>
  <c r="T17" i="501"/>
  <c r="T22" i="501" s="1"/>
  <c r="S69" i="501"/>
  <c r="S74" i="501" s="1"/>
  <c r="P17" i="501"/>
  <c r="P22" i="501" s="1"/>
  <c r="U17" i="501"/>
  <c r="U22" i="501" s="1"/>
  <c r="U69" i="501"/>
  <c r="U74" i="501" s="1"/>
  <c r="Q17" i="501"/>
  <c r="Q22" i="501" s="1"/>
  <c r="S17" i="501"/>
  <c r="S22" i="501" s="1"/>
  <c r="Q69" i="501"/>
  <c r="Q74" i="501" s="1"/>
  <c r="E22" i="496"/>
  <c r="R17" i="501"/>
  <c r="R22" i="501" s="1"/>
  <c r="F280" i="501" a="1"/>
  <c r="F280" i="501" s="1"/>
  <c r="V287" i="8"/>
  <c r="N287" i="8"/>
  <c r="Q287" i="8"/>
  <c r="Y287" i="8"/>
  <c r="P287" i="8"/>
  <c r="U287" i="8"/>
  <c r="X287" i="8"/>
  <c r="T287" i="8"/>
  <c r="R287" i="8"/>
  <c r="M287" i="8"/>
  <c r="Z287" i="8"/>
  <c r="L287" i="8"/>
  <c r="H17" i="9"/>
  <c r="H22" i="9" s="1"/>
  <c r="M17" i="9"/>
  <c r="M22" i="9" s="1"/>
  <c r="I17" i="9"/>
  <c r="I22" i="9" s="1"/>
  <c r="M69" i="9"/>
  <c r="M74" i="9" s="1"/>
  <c r="I69" i="9"/>
  <c r="I74" i="9" s="1"/>
  <c r="U69" i="9"/>
  <c r="U74" i="9" s="1"/>
  <c r="S69" i="9"/>
  <c r="S74" i="9" s="1"/>
  <c r="L17" i="9"/>
  <c r="L22" i="9" s="1"/>
  <c r="S17" i="9"/>
  <c r="S22" i="9" s="1"/>
  <c r="T69" i="9"/>
  <c r="T74" i="9" s="1"/>
  <c r="P17" i="9"/>
  <c r="P22" i="9" s="1"/>
  <c r="U17" i="9"/>
  <c r="U22" i="9" s="1"/>
  <c r="N69" i="9"/>
  <c r="N74" i="9" s="1"/>
  <c r="J17" i="9"/>
  <c r="J22" i="9" s="1"/>
  <c r="G17" i="9"/>
  <c r="G22" i="9" s="1"/>
  <c r="T17" i="9"/>
  <c r="T22" i="9" s="1"/>
  <c r="Q17" i="9"/>
  <c r="Q22" i="9" s="1"/>
  <c r="R69" i="9"/>
  <c r="R74" i="9" s="1"/>
  <c r="H69" i="9"/>
  <c r="H74" i="9" s="1"/>
  <c r="K17" i="9"/>
  <c r="K22" i="9" s="1"/>
  <c r="N17" i="9"/>
  <c r="N22" i="9" s="1"/>
  <c r="K69" i="9"/>
  <c r="K74" i="9" s="1"/>
  <c r="P69" i="9"/>
  <c r="P74" i="9" s="1"/>
  <c r="O17" i="9"/>
  <c r="O22" i="9" s="1"/>
  <c r="J69" i="9"/>
  <c r="G69" i="9"/>
  <c r="G74" i="9" s="1"/>
  <c r="Q74" i="9"/>
  <c r="R22" i="9"/>
  <c r="L69" i="9"/>
  <c r="O69" i="9"/>
  <c r="D280" i="497"/>
  <c r="D280" i="500"/>
  <c r="D280" i="496"/>
  <c r="D280" i="498"/>
  <c r="D280" i="9"/>
  <c r="D280" i="499"/>
  <c r="BH287" i="8" l="1"/>
  <c r="BF287" i="8"/>
  <c r="F280" i="9" a="1"/>
  <c r="F280" i="9" s="1"/>
  <c r="U280" i="9" s="1"/>
  <c r="E280" i="9"/>
  <c r="BE287" i="8"/>
  <c r="BD280" i="8"/>
  <c r="BG287" i="8"/>
  <c r="N321" i="496"/>
  <c r="P321" i="496"/>
  <c r="I321" i="496"/>
  <c r="L321" i="496"/>
  <c r="Q321" i="496"/>
  <c r="T321" i="496"/>
  <c r="O321" i="496"/>
  <c r="G321" i="496"/>
  <c r="J321" i="496"/>
  <c r="H321" i="496"/>
  <c r="U321" i="496"/>
  <c r="R321" i="496"/>
  <c r="K321" i="496"/>
  <c r="M321" i="496"/>
  <c r="R321" i="497"/>
  <c r="I321" i="497"/>
  <c r="G321" i="497"/>
  <c r="L321" i="497"/>
  <c r="P321" i="497"/>
  <c r="H321" i="497"/>
  <c r="U321" i="497"/>
  <c r="N321" i="497"/>
  <c r="Q321" i="497"/>
  <c r="S321" i="497"/>
  <c r="J321" i="497"/>
  <c r="O321" i="497"/>
  <c r="T321" i="497"/>
  <c r="M321" i="497"/>
  <c r="I321" i="498"/>
  <c r="T321" i="498"/>
  <c r="H321" i="498"/>
  <c r="P321" i="498"/>
  <c r="S321" i="498"/>
  <c r="G321" i="498"/>
  <c r="Q321" i="498"/>
  <c r="M321" i="498"/>
  <c r="U321" i="498"/>
  <c r="N321" i="498"/>
  <c r="J321" i="498"/>
  <c r="K321" i="498"/>
  <c r="L321" i="498"/>
  <c r="R321" i="498"/>
  <c r="M321" i="499"/>
  <c r="K321" i="499"/>
  <c r="H321" i="499"/>
  <c r="T321" i="499"/>
  <c r="P321" i="499"/>
  <c r="R321" i="499"/>
  <c r="G321" i="499"/>
  <c r="Q321" i="499"/>
  <c r="L321" i="499"/>
  <c r="O321" i="499"/>
  <c r="J321" i="499"/>
  <c r="I321" i="499"/>
  <c r="U321" i="499"/>
  <c r="N321" i="499"/>
  <c r="U321" i="500"/>
  <c r="R321" i="500"/>
  <c r="N321" i="500"/>
  <c r="O321" i="500"/>
  <c r="M321" i="500"/>
  <c r="S321" i="500"/>
  <c r="Q321" i="500"/>
  <c r="T321" i="500"/>
  <c r="G321" i="500"/>
  <c r="I321" i="500"/>
  <c r="K321" i="500"/>
  <c r="H321" i="500"/>
  <c r="P321" i="500"/>
  <c r="J321" i="500"/>
  <c r="U321" i="501"/>
  <c r="U280" i="501" s="1"/>
  <c r="P321" i="501"/>
  <c r="P280" i="501" s="1"/>
  <c r="R321" i="501"/>
  <c r="R280" i="501" s="1"/>
  <c r="T321" i="501"/>
  <c r="T280" i="501" s="1"/>
  <c r="S321" i="501"/>
  <c r="S280" i="501" s="1"/>
  <c r="Q321" i="501"/>
  <c r="Q280" i="501" s="1"/>
  <c r="T321" i="9"/>
  <c r="S321" i="9"/>
  <c r="L321" i="9"/>
  <c r="R321" i="9"/>
  <c r="N321" i="9"/>
  <c r="J321" i="9"/>
  <c r="U321" i="9"/>
  <c r="K321" i="9"/>
  <c r="P321" i="9"/>
  <c r="Q321" i="9"/>
  <c r="O321" i="9"/>
  <c r="I321" i="9"/>
  <c r="M321" i="9"/>
  <c r="G321" i="9"/>
  <c r="H321" i="9"/>
  <c r="E280" i="498"/>
  <c r="F280" i="498" a="1"/>
  <c r="F280" i="498" s="1"/>
  <c r="T280" i="498" s="1"/>
  <c r="F280" i="497" a="1"/>
  <c r="F280" i="497" s="1"/>
  <c r="L280" i="497" s="1"/>
  <c r="E280" i="497"/>
  <c r="F280" i="496" a="1"/>
  <c r="F280" i="496" s="1"/>
  <c r="U280" i="496" s="1"/>
  <c r="E280" i="496"/>
  <c r="E280" i="499"/>
  <c r="F280" i="499" a="1"/>
  <c r="F280" i="499" s="1"/>
  <c r="O280" i="499" s="1"/>
  <c r="F280" i="500" a="1"/>
  <c r="F280" i="500" s="1"/>
  <c r="M280" i="500" s="1"/>
  <c r="E280" i="500"/>
  <c r="E17" i="9"/>
  <c r="J74" i="9"/>
  <c r="E22" i="9"/>
  <c r="O74" i="9"/>
  <c r="L74" i="9"/>
  <c r="E69" i="9"/>
  <c r="J280" i="9" l="1"/>
  <c r="S280" i="9"/>
  <c r="N280" i="9"/>
  <c r="Q280" i="9"/>
  <c r="M280" i="9"/>
  <c r="R280" i="9"/>
  <c r="P280" i="9"/>
  <c r="G280" i="9"/>
  <c r="L280" i="9"/>
  <c r="O280" i="9"/>
  <c r="H280" i="9"/>
  <c r="I280" i="9"/>
  <c r="T280" i="9"/>
  <c r="K280" i="9"/>
  <c r="O280" i="497"/>
  <c r="P280" i="497"/>
  <c r="Q280" i="497"/>
  <c r="H280" i="497"/>
  <c r="R280" i="498"/>
  <c r="L280" i="498"/>
  <c r="M280" i="497"/>
  <c r="G280" i="497"/>
  <c r="J280" i="498"/>
  <c r="H280" i="498"/>
  <c r="Q280" i="498"/>
  <c r="J280" i="497"/>
  <c r="S280" i="497"/>
  <c r="I280" i="497"/>
  <c r="S280" i="496"/>
  <c r="H280" i="496"/>
  <c r="N280" i="496"/>
  <c r="U280" i="500"/>
  <c r="O280" i="496"/>
  <c r="J280" i="496"/>
  <c r="P280" i="496"/>
  <c r="Q280" i="496"/>
  <c r="G280" i="496"/>
  <c r="L280" i="496"/>
  <c r="R280" i="496"/>
  <c r="T280" i="496"/>
  <c r="I280" i="496"/>
  <c r="M280" i="496"/>
  <c r="K280" i="496"/>
  <c r="S280" i="500"/>
  <c r="T280" i="497"/>
  <c r="R280" i="497"/>
  <c r="P280" i="498"/>
  <c r="U280" i="498"/>
  <c r="N280" i="498"/>
  <c r="K280" i="498"/>
  <c r="N280" i="497"/>
  <c r="U280" i="497"/>
  <c r="O280" i="498"/>
  <c r="M280" i="498"/>
  <c r="K280" i="497"/>
  <c r="G280" i="498"/>
  <c r="I280" i="498"/>
  <c r="S280" i="498"/>
  <c r="T280" i="500"/>
  <c r="L280" i="500"/>
  <c r="R280" i="500"/>
  <c r="S280" i="499"/>
  <c r="G280" i="500"/>
  <c r="N280" i="500"/>
  <c r="K280" i="500"/>
  <c r="O280" i="500"/>
  <c r="Q280" i="500"/>
  <c r="P280" i="500"/>
  <c r="H280" i="500"/>
  <c r="J280" i="500"/>
  <c r="I280" i="500"/>
  <c r="H280" i="499"/>
  <c r="K280" i="499"/>
  <c r="P280" i="499"/>
  <c r="U280" i="499"/>
  <c r="T280" i="499"/>
  <c r="L280" i="499"/>
  <c r="Q280" i="499"/>
  <c r="M280" i="499"/>
  <c r="J280" i="499"/>
  <c r="N280" i="499"/>
  <c r="R280" i="499"/>
  <c r="G280" i="499"/>
  <c r="I280" i="499"/>
  <c r="E74" i="9"/>
  <c r="E321" i="9"/>
  <c r="I12" i="281"/>
  <c r="H12" i="281"/>
  <c r="J12" i="281"/>
  <c r="K12" i="281"/>
  <c r="L12" i="281"/>
  <c r="M12" i="281"/>
  <c r="G12" i="281"/>
  <c r="D12" i="281" l="1"/>
  <c r="E12" i="281" s="1"/>
  <c r="L14" i="281"/>
  <c r="H14" i="281"/>
  <c r="J14" i="281"/>
  <c r="K14" i="281"/>
  <c r="G14" i="281"/>
  <c r="I14" i="281"/>
  <c r="M14" i="281"/>
  <c r="D14" i="281" l="1"/>
  <c r="E14" i="281" s="1"/>
  <c r="E107" i="65" l="1"/>
  <c r="E89" i="65"/>
  <c r="E93" i="65"/>
  <c r="E261" i="65"/>
  <c r="E166" i="65"/>
  <c r="E164" i="65"/>
  <c r="E52" i="65"/>
  <c r="E64" i="65"/>
  <c r="E176" i="65"/>
  <c r="E174" i="65"/>
  <c r="E161" i="65"/>
  <c r="E217" i="65"/>
  <c r="E303" i="65"/>
  <c r="E186" i="65"/>
  <c r="E177" i="65"/>
  <c r="E56" i="65"/>
  <c r="E157" i="65"/>
  <c r="E104" i="65"/>
  <c r="E258" i="65"/>
  <c r="E281" i="65"/>
  <c r="E167" i="65"/>
  <c r="E138" i="65"/>
  <c r="E158" i="65"/>
  <c r="E159" i="65"/>
  <c r="E284" i="65"/>
  <c r="E260" i="65"/>
  <c r="E285" i="65"/>
  <c r="E160" i="65"/>
  <c r="E283" i="65"/>
  <c r="E242" i="65"/>
  <c r="E282" i="65"/>
  <c r="E243" i="65"/>
  <c r="E162" i="65"/>
  <c r="E55" i="65"/>
  <c r="E163" i="65"/>
  <c r="E165" i="65"/>
  <c r="E191" i="65"/>
  <c r="E245" i="65"/>
  <c r="E286" i="65"/>
  <c r="E156" i="65"/>
  <c r="D345" i="65" l="1"/>
  <c r="D17" i="494" s="1"/>
  <c r="D16" i="63" l="1"/>
  <c r="F345" i="65"/>
  <c r="D313" i="6" l="1"/>
  <c r="D313" i="65" l="1"/>
  <c r="D10" i="493"/>
  <c r="F313" i="6"/>
  <c r="D313" i="8"/>
  <c r="F313" i="8" s="1"/>
  <c r="D56" i="63" l="1"/>
  <c r="K260" i="8" l="1"/>
  <c r="N260" i="8"/>
  <c r="L260" i="8"/>
  <c r="M260" i="8"/>
  <c r="BE260" i="8" l="1"/>
  <c r="G286" i="8"/>
  <c r="W260" i="8"/>
  <c r="D286" i="496"/>
  <c r="X260" i="8"/>
  <c r="D286" i="497"/>
  <c r="D286" i="499"/>
  <c r="H286" i="8"/>
  <c r="Z260" i="8"/>
  <c r="I286" i="8"/>
  <c r="J286" i="8"/>
  <c r="D286" i="500"/>
  <c r="D286" i="498"/>
  <c r="Y260" i="8"/>
  <c r="BH260" i="8" l="1"/>
  <c r="BD286" i="8"/>
  <c r="F286" i="500" a="1"/>
  <c r="F286" i="500" s="1"/>
  <c r="E286" i="500"/>
  <c r="D287" i="500"/>
  <c r="E287" i="500" s="1"/>
  <c r="E286" i="499"/>
  <c r="F286" i="499" a="1"/>
  <c r="F286" i="499" s="1"/>
  <c r="D287" i="499"/>
  <c r="E287" i="499" s="1"/>
  <c r="F286" i="498" a="1"/>
  <c r="F286" i="498" s="1"/>
  <c r="E286" i="498"/>
  <c r="D287" i="498"/>
  <c r="E287" i="498" s="1"/>
  <c r="E286" i="497"/>
  <c r="F286" i="497" a="1"/>
  <c r="F286" i="497" s="1"/>
  <c r="D287" i="497"/>
  <c r="E287" i="497" s="1"/>
  <c r="F286" i="496" a="1"/>
  <c r="F286" i="496" s="1"/>
  <c r="E286" i="496"/>
  <c r="D287" i="496"/>
  <c r="E287" i="496" s="1"/>
  <c r="I287" i="8"/>
  <c r="H287" i="8"/>
  <c r="J287" i="8"/>
  <c r="G287" i="8"/>
  <c r="D286" i="501"/>
  <c r="D286" i="9"/>
  <c r="E287" i="8" l="1"/>
  <c r="BD287" i="8"/>
  <c r="D287" i="501"/>
  <c r="E286" i="501"/>
  <c r="F286" i="501" a="1"/>
  <c r="F286" i="501" s="1"/>
  <c r="N286" i="501" s="1"/>
  <c r="Q286" i="500"/>
  <c r="Q287" i="500" s="1"/>
  <c r="I286" i="500"/>
  <c r="I287" i="500" s="1"/>
  <c r="N286" i="500"/>
  <c r="N287" i="500" s="1"/>
  <c r="S286" i="500"/>
  <c r="S287" i="500" s="1"/>
  <c r="H286" i="500"/>
  <c r="H287" i="500" s="1"/>
  <c r="R286" i="500"/>
  <c r="R287" i="500" s="1"/>
  <c r="G286" i="500"/>
  <c r="G287" i="500" s="1"/>
  <c r="P286" i="500"/>
  <c r="P287" i="500" s="1"/>
  <c r="O286" i="500"/>
  <c r="O287" i="500" s="1"/>
  <c r="M286" i="500"/>
  <c r="M287" i="500" s="1"/>
  <c r="U286" i="500"/>
  <c r="U287" i="500" s="1"/>
  <c r="K286" i="500"/>
  <c r="K287" i="500" s="1"/>
  <c r="T286" i="500"/>
  <c r="T287" i="500" s="1"/>
  <c r="J286" i="500"/>
  <c r="J287" i="500" s="1"/>
  <c r="L286" i="500"/>
  <c r="L287" i="500" s="1"/>
  <c r="Q286" i="499"/>
  <c r="Q287" i="499" s="1"/>
  <c r="U286" i="499"/>
  <c r="U287" i="499" s="1"/>
  <c r="L286" i="499"/>
  <c r="L287" i="499" s="1"/>
  <c r="T286" i="499"/>
  <c r="T287" i="499" s="1"/>
  <c r="K286" i="499"/>
  <c r="K287" i="499" s="1"/>
  <c r="O286" i="499"/>
  <c r="O287" i="499" s="1"/>
  <c r="N286" i="499"/>
  <c r="N287" i="499" s="1"/>
  <c r="M286" i="499"/>
  <c r="M287" i="499" s="1"/>
  <c r="J286" i="499"/>
  <c r="J287" i="499" s="1"/>
  <c r="S286" i="499"/>
  <c r="S287" i="499" s="1"/>
  <c r="H286" i="499"/>
  <c r="H287" i="499" s="1"/>
  <c r="R286" i="499"/>
  <c r="R287" i="499" s="1"/>
  <c r="G286" i="499"/>
  <c r="G287" i="499" s="1"/>
  <c r="I286" i="499"/>
  <c r="I287" i="499" s="1"/>
  <c r="P286" i="499"/>
  <c r="P287" i="499" s="1"/>
  <c r="N286" i="498"/>
  <c r="N287" i="498" s="1"/>
  <c r="U286" i="498"/>
  <c r="U287" i="498" s="1"/>
  <c r="M286" i="498"/>
  <c r="M287" i="498" s="1"/>
  <c r="T286" i="498"/>
  <c r="T287" i="498" s="1"/>
  <c r="J286" i="498"/>
  <c r="J287" i="498" s="1"/>
  <c r="Q286" i="498"/>
  <c r="Q287" i="498" s="1"/>
  <c r="G286" i="498"/>
  <c r="G287" i="498" s="1"/>
  <c r="P286" i="498"/>
  <c r="P287" i="498" s="1"/>
  <c r="S286" i="498"/>
  <c r="S287" i="498" s="1"/>
  <c r="R286" i="498"/>
  <c r="R287" i="498" s="1"/>
  <c r="O286" i="498"/>
  <c r="O287" i="498" s="1"/>
  <c r="L286" i="498"/>
  <c r="L287" i="498" s="1"/>
  <c r="K286" i="498"/>
  <c r="K287" i="498" s="1"/>
  <c r="I286" i="498"/>
  <c r="I287" i="498" s="1"/>
  <c r="H286" i="498"/>
  <c r="H287" i="498" s="1"/>
  <c r="N286" i="497"/>
  <c r="N287" i="497" s="1"/>
  <c r="S286" i="497"/>
  <c r="S287" i="497" s="1"/>
  <c r="J286" i="497"/>
  <c r="J287" i="497" s="1"/>
  <c r="R286" i="497"/>
  <c r="R287" i="497" s="1"/>
  <c r="I286" i="497"/>
  <c r="I287" i="497" s="1"/>
  <c r="P286" i="497"/>
  <c r="P287" i="497" s="1"/>
  <c r="M286" i="497"/>
  <c r="M287" i="497" s="1"/>
  <c r="L286" i="497"/>
  <c r="L287" i="497" s="1"/>
  <c r="H286" i="497"/>
  <c r="H287" i="497" s="1"/>
  <c r="G286" i="497"/>
  <c r="G287" i="497" s="1"/>
  <c r="T286" i="497"/>
  <c r="T287" i="497" s="1"/>
  <c r="Q286" i="497"/>
  <c r="Q287" i="497" s="1"/>
  <c r="U286" i="497"/>
  <c r="U287" i="497" s="1"/>
  <c r="O286" i="497"/>
  <c r="O287" i="497" s="1"/>
  <c r="K286" i="497"/>
  <c r="K287" i="497" s="1"/>
  <c r="N286" i="496"/>
  <c r="N287" i="496" s="1"/>
  <c r="S286" i="496"/>
  <c r="S287" i="496" s="1"/>
  <c r="K286" i="496"/>
  <c r="K287" i="496" s="1"/>
  <c r="R286" i="496"/>
  <c r="R287" i="496" s="1"/>
  <c r="J286" i="496"/>
  <c r="J287" i="496" s="1"/>
  <c r="Q286" i="496"/>
  <c r="Q287" i="496" s="1"/>
  <c r="I286" i="496"/>
  <c r="I287" i="496" s="1"/>
  <c r="P286" i="496"/>
  <c r="P287" i="496" s="1"/>
  <c r="H286" i="496"/>
  <c r="H287" i="496" s="1"/>
  <c r="L286" i="496"/>
  <c r="L287" i="496" s="1"/>
  <c r="U286" i="496"/>
  <c r="U287" i="496" s="1"/>
  <c r="T286" i="496"/>
  <c r="T287" i="496" s="1"/>
  <c r="O286" i="496"/>
  <c r="O287" i="496" s="1"/>
  <c r="M286" i="496"/>
  <c r="M287" i="496" s="1"/>
  <c r="G286" i="496"/>
  <c r="G287" i="496" s="1"/>
  <c r="F286" i="9" a="1"/>
  <c r="F286" i="9" s="1"/>
  <c r="J286" i="9" s="1"/>
  <c r="J287" i="9" s="1"/>
  <c r="D287" i="9"/>
  <c r="E287" i="9" s="1"/>
  <c r="E286" i="9"/>
  <c r="Q286" i="501" l="1"/>
  <c r="Q287" i="501" s="1"/>
  <c r="T286" i="501"/>
  <c r="T287" i="501" s="1"/>
  <c r="K286" i="501"/>
  <c r="U286" i="501"/>
  <c r="U287" i="501" s="1"/>
  <c r="I286" i="501"/>
  <c r="P286" i="501"/>
  <c r="P287" i="501" s="1"/>
  <c r="H286" i="501"/>
  <c r="J286" i="501"/>
  <c r="O286" i="501"/>
  <c r="G286" i="501"/>
  <c r="L286" i="501"/>
  <c r="R286" i="501"/>
  <c r="R287" i="501" s="1"/>
  <c r="M286" i="501"/>
  <c r="S286" i="501"/>
  <c r="S287" i="501" s="1"/>
  <c r="P286" i="9"/>
  <c r="P287" i="9" s="1"/>
  <c r="K286" i="9"/>
  <c r="K287" i="9" s="1"/>
  <c r="G286" i="9"/>
  <c r="G287" i="9" s="1"/>
  <c r="U286" i="9"/>
  <c r="U287" i="9" s="1"/>
  <c r="H286" i="9"/>
  <c r="H287" i="9" s="1"/>
  <c r="N286" i="9"/>
  <c r="N287" i="9" s="1"/>
  <c r="M286" i="9"/>
  <c r="M287" i="9" s="1"/>
  <c r="O286" i="9"/>
  <c r="O287" i="9" s="1"/>
  <c r="I286" i="9"/>
  <c r="I287" i="9" s="1"/>
  <c r="T286" i="9"/>
  <c r="T287" i="9" s="1"/>
  <c r="R286" i="9"/>
  <c r="R287" i="9" s="1"/>
  <c r="Q286" i="9"/>
  <c r="Q287" i="9" s="1"/>
  <c r="L286" i="9"/>
  <c r="L287" i="9" s="1"/>
  <c r="S286" i="9"/>
  <c r="S287" i="9" s="1"/>
  <c r="G260" i="8" l="1"/>
  <c r="D260" i="498"/>
  <c r="D260" i="499"/>
  <c r="J260" i="8"/>
  <c r="H260" i="8"/>
  <c r="D260" i="500"/>
  <c r="D260" i="496"/>
  <c r="D260" i="497"/>
  <c r="I260" i="8"/>
  <c r="BD260" i="8" l="1"/>
  <c r="F260" i="500" a="1"/>
  <c r="F260" i="500" s="1"/>
  <c r="E260" i="500"/>
  <c r="F260" i="499" a="1"/>
  <c r="F260" i="499" s="1"/>
  <c r="E260" i="499"/>
  <c r="F260" i="498" a="1"/>
  <c r="F260" i="498" s="1"/>
  <c r="E260" i="498"/>
  <c r="F260" i="497" a="1"/>
  <c r="F260" i="497" s="1"/>
  <c r="E260" i="497"/>
  <c r="E260" i="496"/>
  <c r="F260" i="496" a="1"/>
  <c r="F260" i="496" s="1"/>
  <c r="D260" i="501"/>
  <c r="D260" i="9"/>
  <c r="E260" i="501" l="1"/>
  <c r="F260" i="501" a="1"/>
  <c r="F260" i="501" s="1"/>
  <c r="M260" i="501" s="1"/>
  <c r="P260" i="500"/>
  <c r="H260" i="500"/>
  <c r="U260" i="500"/>
  <c r="M260" i="500"/>
  <c r="T260" i="500"/>
  <c r="L260" i="500"/>
  <c r="N260" i="500"/>
  <c r="K260" i="500"/>
  <c r="J260" i="500"/>
  <c r="I260" i="500"/>
  <c r="S260" i="500"/>
  <c r="G260" i="500"/>
  <c r="R260" i="500"/>
  <c r="Q260" i="500"/>
  <c r="O260" i="500"/>
  <c r="O260" i="499"/>
  <c r="G260" i="499"/>
  <c r="U260" i="499"/>
  <c r="L260" i="499"/>
  <c r="S260" i="499"/>
  <c r="J260" i="499"/>
  <c r="R260" i="499"/>
  <c r="I260" i="499"/>
  <c r="Q260" i="499"/>
  <c r="H260" i="499"/>
  <c r="P260" i="499"/>
  <c r="M260" i="499"/>
  <c r="T260" i="499"/>
  <c r="N260" i="499"/>
  <c r="K260" i="499"/>
  <c r="N260" i="498"/>
  <c r="U260" i="498"/>
  <c r="M260" i="498"/>
  <c r="S260" i="498"/>
  <c r="K260" i="498"/>
  <c r="R260" i="498"/>
  <c r="J260" i="498"/>
  <c r="P260" i="498"/>
  <c r="O260" i="498"/>
  <c r="L260" i="498"/>
  <c r="I260" i="498"/>
  <c r="H260" i="498"/>
  <c r="G260" i="498"/>
  <c r="T260" i="498"/>
  <c r="Q260" i="498"/>
  <c r="P260" i="497"/>
  <c r="H260" i="497"/>
  <c r="T260" i="497"/>
  <c r="K260" i="497"/>
  <c r="R260" i="497"/>
  <c r="I260" i="497"/>
  <c r="Q260" i="497"/>
  <c r="G260" i="497"/>
  <c r="M260" i="497"/>
  <c r="J260" i="497"/>
  <c r="U260" i="497"/>
  <c r="S260" i="497"/>
  <c r="O260" i="497"/>
  <c r="N260" i="497"/>
  <c r="L260" i="497"/>
  <c r="P260" i="496"/>
  <c r="H260" i="496"/>
  <c r="N260" i="496"/>
  <c r="T260" i="496"/>
  <c r="L260" i="496"/>
  <c r="S260" i="496"/>
  <c r="K260" i="496"/>
  <c r="U260" i="496"/>
  <c r="Q260" i="496"/>
  <c r="O260" i="496"/>
  <c r="M260" i="496"/>
  <c r="J260" i="496"/>
  <c r="R260" i="496"/>
  <c r="I260" i="496"/>
  <c r="G260" i="496"/>
  <c r="F260" i="9" a="1"/>
  <c r="F260" i="9" s="1"/>
  <c r="G260" i="501" l="1"/>
  <c r="L260" i="501"/>
  <c r="Q260" i="501"/>
  <c r="H260" i="501"/>
  <c r="P260" i="501"/>
  <c r="J260" i="501"/>
  <c r="O260" i="501"/>
  <c r="R260" i="501"/>
  <c r="T260" i="501"/>
  <c r="U260" i="501"/>
  <c r="K260" i="501"/>
  <c r="I260" i="501"/>
  <c r="S260" i="501"/>
  <c r="N260" i="501"/>
  <c r="R260" i="9"/>
  <c r="N260" i="9"/>
  <c r="Q260" i="9"/>
  <c r="S260" i="9"/>
  <c r="P260" i="9"/>
  <c r="J260" i="9"/>
  <c r="O260" i="9"/>
  <c r="T260" i="9"/>
  <c r="H260" i="9"/>
  <c r="U260" i="9"/>
  <c r="G260" i="9"/>
  <c r="K260" i="9"/>
  <c r="M260" i="9"/>
  <c r="I260" i="9"/>
  <c r="L260" i="9"/>
  <c r="E260" i="9"/>
  <c r="H231" i="6" l="1"/>
  <c r="K231" i="8" s="1"/>
  <c r="H227" i="6" l="1"/>
  <c r="K227" i="8" s="1"/>
  <c r="H232" i="6" l="1"/>
  <c r="H248" i="6" s="1"/>
  <c r="K232" i="8"/>
  <c r="K248" i="8" l="1"/>
  <c r="K231" i="6"/>
  <c r="W231" i="8" s="1"/>
  <c r="K227" i="6" l="1"/>
  <c r="W227" i="8" s="1"/>
  <c r="K232" i="6" l="1"/>
  <c r="K248" i="6" s="1"/>
  <c r="W232" i="8"/>
  <c r="I231" i="6"/>
  <c r="O231" i="8" s="1"/>
  <c r="I227" i="6" l="1"/>
  <c r="O227" i="8" s="1"/>
  <c r="O232" i="8" l="1"/>
  <c r="I232" i="6"/>
  <c r="I248" i="6" s="1"/>
  <c r="O248" i="8" l="1"/>
  <c r="J231" i="6"/>
  <c r="S231" i="8" s="1"/>
  <c r="J227" i="6" l="1"/>
  <c r="J232" i="6" l="1"/>
  <c r="J248" i="6" s="1"/>
  <c r="S227" i="8"/>
  <c r="E331" i="6"/>
  <c r="S232" i="8" l="1"/>
  <c r="S248" i="8" l="1"/>
  <c r="G231" i="6"/>
  <c r="E231" i="6" s="1"/>
  <c r="G231" i="8" l="1"/>
  <c r="E231" i="8" l="1"/>
  <c r="G227" i="6" l="1"/>
  <c r="G232" i="6" l="1"/>
  <c r="E232" i="6" s="1"/>
  <c r="G227" i="8"/>
  <c r="E227" i="6"/>
  <c r="G248" i="6" l="1"/>
  <c r="E248" i="6" s="1"/>
  <c r="G232" i="8"/>
  <c r="E227" i="8"/>
  <c r="G248" i="8" l="1"/>
  <c r="E232" i="8"/>
  <c r="W238" i="8" l="1"/>
  <c r="Y238" i="8"/>
  <c r="X238" i="8"/>
  <c r="Z238" i="8"/>
  <c r="W239" i="8" l="1"/>
  <c r="E239" i="8" s="1"/>
  <c r="BH238" i="8"/>
  <c r="E238" i="8"/>
  <c r="Z239" i="8"/>
  <c r="Y239" i="8"/>
  <c r="X239" i="8"/>
  <c r="E108" i="65"/>
  <c r="D238" i="496"/>
  <c r="W248" i="8" l="1"/>
  <c r="BH239" i="8"/>
  <c r="F238" i="496" a="1"/>
  <c r="F238" i="496" s="1"/>
  <c r="P238" i="496" s="1"/>
  <c r="P239" i="496" s="1"/>
  <c r="E238" i="496"/>
  <c r="D239" i="496"/>
  <c r="E239" i="496" s="1"/>
  <c r="E248" i="8" l="1"/>
  <c r="L238" i="496"/>
  <c r="L239" i="496" s="1"/>
  <c r="M238" i="496"/>
  <c r="M239" i="496" s="1"/>
  <c r="O238" i="496"/>
  <c r="O239" i="496" s="1"/>
  <c r="I238" i="496"/>
  <c r="I239" i="496" s="1"/>
  <c r="Q238" i="496"/>
  <c r="Q239" i="496" s="1"/>
  <c r="S238" i="496"/>
  <c r="S239" i="496" s="1"/>
  <c r="R238" i="496"/>
  <c r="R239" i="496" s="1"/>
  <c r="G238" i="496"/>
  <c r="G239" i="496" s="1"/>
  <c r="N238" i="496"/>
  <c r="N239" i="496" s="1"/>
  <c r="J238" i="496"/>
  <c r="J239" i="496" s="1"/>
  <c r="T238" i="496"/>
  <c r="T239" i="496" s="1"/>
  <c r="H238" i="496"/>
  <c r="H239" i="496" s="1"/>
  <c r="K238" i="496"/>
  <c r="K239" i="496" s="1"/>
  <c r="U238" i="496"/>
  <c r="U239" i="496" s="1"/>
  <c r="H147" i="6" l="1"/>
  <c r="K147" i="8" s="1"/>
  <c r="M147" i="8"/>
  <c r="L147" i="8"/>
  <c r="N147" i="8"/>
  <c r="BE147" i="8" l="1"/>
  <c r="I189" i="6"/>
  <c r="O189" i="8" s="1"/>
  <c r="H190" i="6"/>
  <c r="K190" i="8" s="1"/>
  <c r="P189" i="8"/>
  <c r="L190" i="8"/>
  <c r="N190" i="8"/>
  <c r="Q189" i="8"/>
  <c r="M190" i="8"/>
  <c r="R189" i="8"/>
  <c r="BE190" i="8" l="1"/>
  <c r="BF189" i="8"/>
  <c r="K190" i="6"/>
  <c r="W190" i="8" s="1"/>
  <c r="H88" i="6"/>
  <c r="K88" i="8" s="1"/>
  <c r="Y190" i="8"/>
  <c r="Z190" i="8"/>
  <c r="M88" i="8"/>
  <c r="X190" i="8"/>
  <c r="L88" i="8"/>
  <c r="N88" i="8"/>
  <c r="BE88" i="8" l="1"/>
  <c r="BH190" i="8"/>
  <c r="K26" i="6"/>
  <c r="W26" i="8" s="1"/>
  <c r="Z26" i="8"/>
  <c r="Y26" i="8"/>
  <c r="X26" i="8"/>
  <c r="BH26" i="8" l="1"/>
  <c r="K92" i="6"/>
  <c r="W92" i="8" s="1"/>
  <c r="Y92" i="8"/>
  <c r="Z92" i="8"/>
  <c r="X92" i="8"/>
  <c r="BH92" i="8" l="1"/>
  <c r="H189" i="6"/>
  <c r="K189" i="8" s="1"/>
  <c r="J189" i="6"/>
  <c r="S189" i="8" s="1"/>
  <c r="K91" i="6"/>
  <c r="W91" i="8" s="1"/>
  <c r="L189" i="8"/>
  <c r="X91" i="8"/>
  <c r="Y91" i="8"/>
  <c r="T189" i="8"/>
  <c r="N189" i="8"/>
  <c r="M189" i="8"/>
  <c r="V189" i="8"/>
  <c r="Z91" i="8"/>
  <c r="U189" i="8"/>
  <c r="BH91" i="8" l="1"/>
  <c r="BG189" i="8"/>
  <c r="BE189" i="8"/>
  <c r="I116" i="6"/>
  <c r="O116" i="8" s="1"/>
  <c r="Q116" i="8"/>
  <c r="R116" i="8"/>
  <c r="P116" i="8"/>
  <c r="BF116" i="8" l="1"/>
  <c r="I38" i="6"/>
  <c r="O38" i="8" s="1"/>
  <c r="R38" i="8"/>
  <c r="P38" i="8"/>
  <c r="Q38" i="8"/>
  <c r="BF38" i="8" l="1"/>
  <c r="J94" i="6"/>
  <c r="S94" i="8" s="1"/>
  <c r="T94" i="8"/>
  <c r="U94" i="8"/>
  <c r="V94" i="8"/>
  <c r="BG94" i="8" l="1"/>
  <c r="H91" i="6"/>
  <c r="K91" i="8" s="1"/>
  <c r="N91" i="8"/>
  <c r="M91" i="8"/>
  <c r="L91" i="8"/>
  <c r="BE91" i="8" l="1"/>
  <c r="K179" i="6"/>
  <c r="W179" i="8" s="1"/>
  <c r="I190" i="6"/>
  <c r="O190" i="8" s="1"/>
  <c r="H94" i="6"/>
  <c r="K94" i="8" s="1"/>
  <c r="L94" i="8"/>
  <c r="R190" i="8"/>
  <c r="P190" i="8"/>
  <c r="Z179" i="8"/>
  <c r="Y179" i="8"/>
  <c r="X179" i="8"/>
  <c r="N94" i="8"/>
  <c r="Q190" i="8"/>
  <c r="M94" i="8"/>
  <c r="BE94" i="8" l="1"/>
  <c r="BF190" i="8"/>
  <c r="BH179" i="8"/>
  <c r="J116" i="6"/>
  <c r="S116" i="8" s="1"/>
  <c r="T116" i="8"/>
  <c r="V116" i="8"/>
  <c r="U116" i="8"/>
  <c r="BG116" i="8" l="1"/>
  <c r="J90" i="6"/>
  <c r="S90" i="8" s="1"/>
  <c r="U90" i="8"/>
  <c r="V90" i="8"/>
  <c r="T90" i="8"/>
  <c r="BG90" i="8" l="1"/>
  <c r="H90" i="6"/>
  <c r="K90" i="8" s="1"/>
  <c r="M90" i="8"/>
  <c r="L90" i="8"/>
  <c r="N90" i="8"/>
  <c r="BE90" i="8" l="1"/>
  <c r="I90" i="6"/>
  <c r="O90" i="8" s="1"/>
  <c r="P90" i="8"/>
  <c r="Q90" i="8"/>
  <c r="R90" i="8"/>
  <c r="BF90" i="8" l="1"/>
  <c r="H95" i="6"/>
  <c r="K95" i="8" s="1"/>
  <c r="L95" i="8"/>
  <c r="N95" i="8"/>
  <c r="M95" i="8"/>
  <c r="BE95" i="8" l="1"/>
  <c r="H179" i="6"/>
  <c r="K179" i="8" s="1"/>
  <c r="J179" i="6"/>
  <c r="S179" i="8" s="1"/>
  <c r="I26" i="6"/>
  <c r="O26" i="8" s="1"/>
  <c r="T179" i="8"/>
  <c r="P26" i="8"/>
  <c r="M179" i="8"/>
  <c r="U179" i="8"/>
  <c r="N179" i="8"/>
  <c r="R26" i="8"/>
  <c r="L179" i="8"/>
  <c r="Q26" i="8"/>
  <c r="V179" i="8"/>
  <c r="BF26" i="8" l="1"/>
  <c r="BG179" i="8"/>
  <c r="BE179" i="8"/>
  <c r="J29" i="6"/>
  <c r="S29" i="8" s="1"/>
  <c r="V29" i="8"/>
  <c r="T29" i="8"/>
  <c r="U29" i="8"/>
  <c r="BG29" i="8" l="1"/>
  <c r="J95" i="6"/>
  <c r="S95" i="8" s="1"/>
  <c r="V95" i="8"/>
  <c r="T95" i="8"/>
  <c r="U95" i="8"/>
  <c r="BG95" i="8" l="1"/>
  <c r="H37" i="6"/>
  <c r="K37" i="8" s="1"/>
  <c r="M37" i="8"/>
  <c r="N37" i="8"/>
  <c r="L37" i="8"/>
  <c r="BE37" i="8" l="1"/>
  <c r="H116" i="6"/>
  <c r="K116" i="8" s="1"/>
  <c r="M116" i="8"/>
  <c r="L116" i="8"/>
  <c r="N116" i="8"/>
  <c r="BE116" i="8" l="1"/>
  <c r="I91" i="6"/>
  <c r="O91" i="8" s="1"/>
  <c r="R91" i="8"/>
  <c r="Q91" i="8"/>
  <c r="P91" i="8"/>
  <c r="BF91" i="8" l="1"/>
  <c r="K116" i="6"/>
  <c r="W116" i="8" s="1"/>
  <c r="Y116" i="8"/>
  <c r="X116" i="8"/>
  <c r="Z116" i="8"/>
  <c r="BH116" i="8" l="1"/>
  <c r="J37" i="6"/>
  <c r="S37" i="8" s="1"/>
  <c r="U37" i="8"/>
  <c r="T37" i="8"/>
  <c r="V37" i="8"/>
  <c r="BG37" i="8" l="1"/>
  <c r="I117" i="6"/>
  <c r="O117" i="8" s="1"/>
  <c r="R117" i="8"/>
  <c r="Q117" i="8"/>
  <c r="P117" i="8"/>
  <c r="BF117" i="8" l="1"/>
  <c r="K37" i="6"/>
  <c r="W37" i="8" s="1"/>
  <c r="Y37" i="8"/>
  <c r="Z37" i="8"/>
  <c r="X37" i="8"/>
  <c r="BH37" i="8" l="1"/>
  <c r="K94" i="6"/>
  <c r="W94" i="8" s="1"/>
  <c r="X94" i="8"/>
  <c r="Y94" i="8"/>
  <c r="Z94" i="8"/>
  <c r="BH94" i="8" l="1"/>
  <c r="H29" i="6"/>
  <c r="K29" i="8" s="1"/>
  <c r="M29" i="8"/>
  <c r="N29" i="8"/>
  <c r="L29" i="8"/>
  <c r="BE29" i="8" l="1"/>
  <c r="K88" i="6"/>
  <c r="W88" i="8" s="1"/>
  <c r="X88" i="8"/>
  <c r="Z88" i="8"/>
  <c r="Y88" i="8"/>
  <c r="BH88" i="8" l="1"/>
  <c r="J88" i="6"/>
  <c r="S88" i="8" s="1"/>
  <c r="T88" i="8"/>
  <c r="U88" i="8"/>
  <c r="V88" i="8"/>
  <c r="BG88" i="8" l="1"/>
  <c r="K95" i="6"/>
  <c r="W95" i="8" s="1"/>
  <c r="Z95" i="8"/>
  <c r="X95" i="8"/>
  <c r="Y95" i="8"/>
  <c r="BH95" i="8" l="1"/>
  <c r="K189" i="6"/>
  <c r="W189" i="8" s="1"/>
  <c r="K147" i="6"/>
  <c r="W147" i="8" s="1"/>
  <c r="Z147" i="8"/>
  <c r="X189" i="8"/>
  <c r="Y189" i="8"/>
  <c r="Y147" i="8"/>
  <c r="X147" i="8"/>
  <c r="Z189" i="8"/>
  <c r="BH147" i="8" l="1"/>
  <c r="BH189" i="8"/>
  <c r="J190" i="6"/>
  <c r="S190" i="8" s="1"/>
  <c r="J147" i="6"/>
  <c r="S147" i="8" s="1"/>
  <c r="T147" i="8"/>
  <c r="T190" i="8"/>
  <c r="V190" i="8"/>
  <c r="U147" i="8"/>
  <c r="U190" i="8"/>
  <c r="V147" i="8"/>
  <c r="BG147" i="8" l="1"/>
  <c r="BG190" i="8"/>
  <c r="K117" i="6"/>
  <c r="W117" i="8" s="1"/>
  <c r="Z117" i="8"/>
  <c r="X117" i="8"/>
  <c r="Y117" i="8"/>
  <c r="BH117" i="8" l="1"/>
  <c r="I92" i="6"/>
  <c r="O92" i="8" s="1"/>
  <c r="R92" i="8"/>
  <c r="Q92" i="8"/>
  <c r="P92" i="8"/>
  <c r="BF92" i="8" l="1"/>
  <c r="I37" i="6"/>
  <c r="O37" i="8" s="1"/>
  <c r="P37" i="8"/>
  <c r="R37" i="8"/>
  <c r="Q37" i="8"/>
  <c r="BF37" i="8" l="1"/>
  <c r="I28" i="6"/>
  <c r="O28" i="8" l="1"/>
  <c r="K36" i="6"/>
  <c r="W36" i="8" s="1"/>
  <c r="X36" i="8"/>
  <c r="Z36" i="8"/>
  <c r="P28" i="8"/>
  <c r="Y36" i="8"/>
  <c r="R28" i="8"/>
  <c r="Q28" i="8"/>
  <c r="BH36" i="8" l="1"/>
  <c r="BF28" i="8"/>
  <c r="J36" i="6"/>
  <c r="S36" i="8" s="1"/>
  <c r="V36" i="8"/>
  <c r="U36" i="8"/>
  <c r="T36" i="8"/>
  <c r="BG36" i="8" l="1"/>
  <c r="H117" i="6"/>
  <c r="K117" i="8" s="1"/>
  <c r="M117" i="8"/>
  <c r="N117" i="8"/>
  <c r="L117" i="8"/>
  <c r="BE117" i="8" l="1"/>
  <c r="I88" i="6"/>
  <c r="O88" i="8" s="1"/>
  <c r="Q88" i="8"/>
  <c r="R88" i="8"/>
  <c r="P88" i="8"/>
  <c r="BF88" i="8" l="1"/>
  <c r="J28" i="6"/>
  <c r="S28" i="8" l="1"/>
  <c r="I29" i="6"/>
  <c r="O29" i="8" s="1"/>
  <c r="Q29" i="8"/>
  <c r="U28" i="8"/>
  <c r="R29" i="8"/>
  <c r="V28" i="8"/>
  <c r="T28" i="8"/>
  <c r="P29" i="8"/>
  <c r="BF29" i="8" l="1"/>
  <c r="BG28" i="8"/>
  <c r="I95" i="6"/>
  <c r="O95" i="8" s="1"/>
  <c r="Q95" i="8"/>
  <c r="P95" i="8"/>
  <c r="R95" i="8"/>
  <c r="BF95" i="8" l="1"/>
  <c r="H26" i="6"/>
  <c r="K26" i="8" s="1"/>
  <c r="N26" i="8"/>
  <c r="M26" i="8"/>
  <c r="L26" i="8"/>
  <c r="BE26" i="8" l="1"/>
  <c r="H38" i="6"/>
  <c r="K38" i="8" s="1"/>
  <c r="N38" i="8"/>
  <c r="M38" i="8"/>
  <c r="L38" i="8"/>
  <c r="BE38" i="8" l="1"/>
  <c r="H36" i="6"/>
  <c r="K36" i="8" s="1"/>
  <c r="M36" i="8"/>
  <c r="L36" i="8"/>
  <c r="N36" i="8"/>
  <c r="BE36" i="8" l="1"/>
  <c r="J38" i="6"/>
  <c r="S38" i="8" s="1"/>
  <c r="V38" i="8"/>
  <c r="T38" i="8"/>
  <c r="U38" i="8"/>
  <c r="BG38" i="8" l="1"/>
  <c r="I36" i="6"/>
  <c r="O36" i="8" s="1"/>
  <c r="R36" i="8"/>
  <c r="P36" i="8"/>
  <c r="Q36" i="8"/>
  <c r="BF36" i="8" l="1"/>
  <c r="I147" i="6"/>
  <c r="O147" i="8" s="1"/>
  <c r="P147" i="8"/>
  <c r="Q147" i="8"/>
  <c r="R147" i="8"/>
  <c r="BF147" i="8" l="1"/>
  <c r="K90" i="6"/>
  <c r="W90" i="8" s="1"/>
  <c r="Y90" i="8"/>
  <c r="Z90" i="8"/>
  <c r="X90" i="8"/>
  <c r="BH90" i="8" l="1"/>
  <c r="J92" i="6"/>
  <c r="S92" i="8" s="1"/>
  <c r="U92" i="8"/>
  <c r="T92" i="8"/>
  <c r="V92" i="8"/>
  <c r="BG92" i="8" l="1"/>
  <c r="I94" i="6"/>
  <c r="O94" i="8" s="1"/>
  <c r="P94" i="8"/>
  <c r="Q94" i="8"/>
  <c r="R94" i="8"/>
  <c r="BF94" i="8" l="1"/>
  <c r="H28" i="6"/>
  <c r="K28" i="8" l="1"/>
  <c r="K28" i="6"/>
  <c r="L28" i="8"/>
  <c r="M28" i="8"/>
  <c r="N28" i="8"/>
  <c r="BE28" i="8" l="1"/>
  <c r="W28" i="8"/>
  <c r="J26" i="6"/>
  <c r="S26" i="8" s="1"/>
  <c r="T26" i="8"/>
  <c r="Y28" i="8"/>
  <c r="X28" i="8"/>
  <c r="U26" i="8"/>
  <c r="Z28" i="8"/>
  <c r="V26" i="8"/>
  <c r="BG26" i="8" l="1"/>
  <c r="BH28" i="8"/>
  <c r="J117" i="6"/>
  <c r="S117" i="8" s="1"/>
  <c r="T117" i="8"/>
  <c r="U117" i="8"/>
  <c r="V117" i="8"/>
  <c r="BG117" i="8" l="1"/>
  <c r="K38" i="6"/>
  <c r="W38" i="8" s="1"/>
  <c r="X38" i="8"/>
  <c r="Z38" i="8"/>
  <c r="Y38" i="8"/>
  <c r="BH38" i="8" l="1"/>
  <c r="J91" i="6"/>
  <c r="S91" i="8" s="1"/>
  <c r="T91" i="8"/>
  <c r="V91" i="8"/>
  <c r="U91" i="8"/>
  <c r="BG91" i="8" l="1"/>
  <c r="I179" i="6"/>
  <c r="O179" i="8" s="1"/>
  <c r="K29" i="6"/>
  <c r="W29" i="8" s="1"/>
  <c r="Z29" i="8"/>
  <c r="Q179" i="8"/>
  <c r="P179" i="8"/>
  <c r="Y29" i="8"/>
  <c r="R179" i="8"/>
  <c r="X29" i="8"/>
  <c r="BH29" i="8" l="1"/>
  <c r="BF179" i="8"/>
  <c r="H92" i="6"/>
  <c r="K92" i="8" s="1"/>
  <c r="M92" i="8"/>
  <c r="L92" i="8"/>
  <c r="N92" i="8"/>
  <c r="BE92" i="8" l="1"/>
  <c r="H148" i="6"/>
  <c r="K148" i="8" s="1"/>
  <c r="L148" i="8"/>
  <c r="M148" i="8"/>
  <c r="N148" i="8"/>
  <c r="BE148" i="8" l="1"/>
  <c r="G88" i="6"/>
  <c r="E88" i="6" s="1"/>
  <c r="G88" i="8" l="1"/>
  <c r="G91" i="6"/>
  <c r="E91" i="6" s="1"/>
  <c r="D88" i="499"/>
  <c r="D88" i="498"/>
  <c r="H88" i="8"/>
  <c r="D88" i="500"/>
  <c r="J88" i="8"/>
  <c r="I88" i="8"/>
  <c r="D88" i="497"/>
  <c r="D88" i="496"/>
  <c r="BD88" i="8" l="1"/>
  <c r="F88" i="500" a="1"/>
  <c r="F88" i="500" s="1"/>
  <c r="E88" i="500"/>
  <c r="F88" i="499" a="1"/>
  <c r="F88" i="499" s="1"/>
  <c r="F88" i="498" a="1"/>
  <c r="F88" i="498" s="1"/>
  <c r="E88" i="498"/>
  <c r="E88" i="497"/>
  <c r="F88" i="497" a="1"/>
  <c r="F88" i="497" s="1"/>
  <c r="F88" i="496" a="1"/>
  <c r="F88" i="496" s="1"/>
  <c r="E88" i="496"/>
  <c r="G91" i="8"/>
  <c r="E88" i="8"/>
  <c r="D91" i="498"/>
  <c r="D91" i="500"/>
  <c r="H91" i="8"/>
  <c r="I91" i="8"/>
  <c r="D88" i="9"/>
  <c r="D91" i="496"/>
  <c r="J91" i="8"/>
  <c r="D88" i="501"/>
  <c r="D91" i="497"/>
  <c r="D91" i="499"/>
  <c r="BD91" i="8" l="1"/>
  <c r="E88" i="501"/>
  <c r="F88" i="501" a="1"/>
  <c r="F88" i="501" s="1"/>
  <c r="K88" i="501" s="1"/>
  <c r="E91" i="500"/>
  <c r="F91" i="500" a="1"/>
  <c r="F91" i="500" s="1"/>
  <c r="N88" i="500"/>
  <c r="U88" i="500"/>
  <c r="M88" i="500"/>
  <c r="T88" i="500"/>
  <c r="L88" i="500"/>
  <c r="S88" i="500"/>
  <c r="K88" i="500"/>
  <c r="Q88" i="500"/>
  <c r="P88" i="500"/>
  <c r="O88" i="500"/>
  <c r="J88" i="500"/>
  <c r="I88" i="500"/>
  <c r="H88" i="500"/>
  <c r="G88" i="500"/>
  <c r="R88" i="500"/>
  <c r="F91" i="499" a="1"/>
  <c r="F91" i="499" s="1"/>
  <c r="E91" i="499"/>
  <c r="R88" i="499"/>
  <c r="U88" i="499"/>
  <c r="T88" i="499"/>
  <c r="S88" i="499"/>
  <c r="Q88" i="499"/>
  <c r="P88" i="499"/>
  <c r="F91" i="498" a="1"/>
  <c r="F91" i="498" s="1"/>
  <c r="E91" i="498"/>
  <c r="U88" i="498"/>
  <c r="M88" i="498"/>
  <c r="T88" i="498"/>
  <c r="L88" i="498"/>
  <c r="S88" i="498"/>
  <c r="K88" i="498"/>
  <c r="R88" i="498"/>
  <c r="J88" i="498"/>
  <c r="Q88" i="498"/>
  <c r="I88" i="498"/>
  <c r="P88" i="498"/>
  <c r="H88" i="498"/>
  <c r="O88" i="498"/>
  <c r="G88" i="498"/>
  <c r="N88" i="498"/>
  <c r="F91" i="497" a="1"/>
  <c r="F91" i="497" s="1"/>
  <c r="T88" i="497"/>
  <c r="L88" i="497"/>
  <c r="Q88" i="497"/>
  <c r="I88" i="497"/>
  <c r="U88" i="497"/>
  <c r="J88" i="497"/>
  <c r="S88" i="497"/>
  <c r="H88" i="497"/>
  <c r="R88" i="497"/>
  <c r="G88" i="497"/>
  <c r="P88" i="497"/>
  <c r="O88" i="497"/>
  <c r="N88" i="497"/>
  <c r="M88" i="497"/>
  <c r="K88" i="497"/>
  <c r="F91" i="496" a="1"/>
  <c r="F91" i="496" s="1"/>
  <c r="E91" i="496"/>
  <c r="P88" i="496"/>
  <c r="H88" i="496"/>
  <c r="O88" i="496"/>
  <c r="G88" i="496"/>
  <c r="N88" i="496"/>
  <c r="U88" i="496"/>
  <c r="M88" i="496"/>
  <c r="T88" i="496"/>
  <c r="L88" i="496"/>
  <c r="S88" i="496"/>
  <c r="K88" i="496"/>
  <c r="R88" i="496"/>
  <c r="J88" i="496"/>
  <c r="Q88" i="496"/>
  <c r="I88" i="496"/>
  <c r="F88" i="9" a="1"/>
  <c r="F88" i="9" s="1"/>
  <c r="L88" i="9" s="1"/>
  <c r="E88" i="9"/>
  <c r="E91" i="8"/>
  <c r="G116" i="6"/>
  <c r="E116" i="6" s="1"/>
  <c r="D91" i="501"/>
  <c r="D91" i="9"/>
  <c r="O88" i="501" l="1"/>
  <c r="P88" i="501"/>
  <c r="I88" i="501"/>
  <c r="J88" i="501"/>
  <c r="S88" i="501"/>
  <c r="L88" i="501"/>
  <c r="M88" i="501"/>
  <c r="T88" i="501"/>
  <c r="H88" i="501"/>
  <c r="F91" i="501" a="1"/>
  <c r="F91" i="501" s="1"/>
  <c r="O91" i="501" s="1"/>
  <c r="E91" i="501"/>
  <c r="U88" i="501"/>
  <c r="Q88" i="501"/>
  <c r="N88" i="501"/>
  <c r="R88" i="501"/>
  <c r="G88" i="501"/>
  <c r="M88" i="9"/>
  <c r="T91" i="500"/>
  <c r="L91" i="500"/>
  <c r="Q91" i="500"/>
  <c r="I91" i="500"/>
  <c r="U91" i="500"/>
  <c r="J91" i="500"/>
  <c r="S91" i="500"/>
  <c r="H91" i="500"/>
  <c r="R91" i="500"/>
  <c r="G91" i="500"/>
  <c r="P91" i="500"/>
  <c r="O91" i="500"/>
  <c r="N91" i="500"/>
  <c r="M91" i="500"/>
  <c r="K91" i="500"/>
  <c r="P91" i="499"/>
  <c r="H91" i="499"/>
  <c r="U91" i="499"/>
  <c r="M91" i="499"/>
  <c r="T91" i="499"/>
  <c r="L91" i="499"/>
  <c r="S91" i="499"/>
  <c r="K91" i="499"/>
  <c r="R91" i="499"/>
  <c r="J91" i="499"/>
  <c r="Q91" i="499"/>
  <c r="O91" i="499"/>
  <c r="N91" i="499"/>
  <c r="I91" i="499"/>
  <c r="G91" i="499"/>
  <c r="P91" i="498"/>
  <c r="H91" i="498"/>
  <c r="U91" i="498"/>
  <c r="M91" i="498"/>
  <c r="Q91" i="498"/>
  <c r="O91" i="498"/>
  <c r="N91" i="498"/>
  <c r="L91" i="498"/>
  <c r="K91" i="498"/>
  <c r="T91" i="498"/>
  <c r="J91" i="498"/>
  <c r="S91" i="498"/>
  <c r="I91" i="498"/>
  <c r="G91" i="498"/>
  <c r="R91" i="498"/>
  <c r="H88" i="9"/>
  <c r="I88" i="9"/>
  <c r="N88" i="9"/>
  <c r="R91" i="497"/>
  <c r="P91" i="497"/>
  <c r="U91" i="497"/>
  <c r="T91" i="497"/>
  <c r="S91" i="497"/>
  <c r="Q91" i="497"/>
  <c r="N91" i="496"/>
  <c r="U91" i="496"/>
  <c r="M91" i="496"/>
  <c r="T91" i="496"/>
  <c r="L91" i="496"/>
  <c r="S91" i="496"/>
  <c r="K91" i="496"/>
  <c r="R91" i="496"/>
  <c r="J91" i="496"/>
  <c r="Q91" i="496"/>
  <c r="I91" i="496"/>
  <c r="P91" i="496"/>
  <c r="H91" i="496"/>
  <c r="O91" i="496"/>
  <c r="G91" i="496"/>
  <c r="S88" i="9"/>
  <c r="K88" i="9"/>
  <c r="P88" i="9"/>
  <c r="T88" i="9"/>
  <c r="J88" i="9"/>
  <c r="O88" i="9"/>
  <c r="R88" i="9"/>
  <c r="Q88" i="9"/>
  <c r="U88" i="9"/>
  <c r="G88" i="9"/>
  <c r="F91" i="9" a="1"/>
  <c r="F91" i="9" s="1"/>
  <c r="M91" i="9" s="1"/>
  <c r="E91" i="9"/>
  <c r="G116" i="8"/>
  <c r="G189" i="6"/>
  <c r="E189" i="6" s="1"/>
  <c r="D116" i="496"/>
  <c r="D116" i="500"/>
  <c r="D116" i="499"/>
  <c r="D116" i="498"/>
  <c r="H116" i="8"/>
  <c r="D116" i="497"/>
  <c r="J116" i="8"/>
  <c r="I116" i="8"/>
  <c r="BD116" i="8" l="1"/>
  <c r="T91" i="501"/>
  <c r="Q91" i="501"/>
  <c r="M91" i="501"/>
  <c r="U91" i="501"/>
  <c r="N91" i="501"/>
  <c r="G91" i="501"/>
  <c r="H91" i="501"/>
  <c r="K91" i="501"/>
  <c r="J91" i="501"/>
  <c r="P91" i="501"/>
  <c r="L91" i="501"/>
  <c r="I91" i="501"/>
  <c r="R91" i="501"/>
  <c r="S91" i="501"/>
  <c r="F116" i="500" a="1"/>
  <c r="F116" i="500" s="1"/>
  <c r="E116" i="500"/>
  <c r="E116" i="499"/>
  <c r="F116" i="499" a="1"/>
  <c r="F116" i="499" s="1"/>
  <c r="F116" i="498" a="1"/>
  <c r="F116" i="498" s="1"/>
  <c r="E116" i="498"/>
  <c r="E116" i="497"/>
  <c r="F116" i="497" a="1"/>
  <c r="F116" i="497" s="1"/>
  <c r="F116" i="496" a="1"/>
  <c r="F116" i="496" s="1"/>
  <c r="E116" i="496"/>
  <c r="U91" i="9"/>
  <c r="K91" i="9"/>
  <c r="T91" i="9"/>
  <c r="O91" i="9"/>
  <c r="S91" i="9"/>
  <c r="R91" i="9"/>
  <c r="G91" i="9"/>
  <c r="I91" i="9"/>
  <c r="Q91" i="9"/>
  <c r="H91" i="9"/>
  <c r="L91" i="9"/>
  <c r="P91" i="9"/>
  <c r="N91" i="9"/>
  <c r="J91" i="9"/>
  <c r="G189" i="8"/>
  <c r="E116" i="8"/>
  <c r="G90" i="6"/>
  <c r="E90" i="6" s="1"/>
  <c r="J189" i="8"/>
  <c r="H189" i="8"/>
  <c r="I189" i="8"/>
  <c r="D189" i="497"/>
  <c r="D116" i="501"/>
  <c r="D189" i="499"/>
  <c r="D189" i="500"/>
  <c r="D116" i="9"/>
  <c r="D189" i="496"/>
  <c r="D189" i="498"/>
  <c r="BD189" i="8" l="1"/>
  <c r="F116" i="501" a="1"/>
  <c r="F116" i="501" s="1"/>
  <c r="R116" i="501" s="1"/>
  <c r="F189" i="500" a="1"/>
  <c r="F189" i="500" s="1"/>
  <c r="Q116" i="500"/>
  <c r="I116" i="500"/>
  <c r="N116" i="500"/>
  <c r="L116" i="500"/>
  <c r="U116" i="500"/>
  <c r="K116" i="500"/>
  <c r="S116" i="500"/>
  <c r="H116" i="500"/>
  <c r="J116" i="500"/>
  <c r="G116" i="500"/>
  <c r="T116" i="500"/>
  <c r="R116" i="500"/>
  <c r="P116" i="500"/>
  <c r="O116" i="500"/>
  <c r="M116" i="500"/>
  <c r="E189" i="499"/>
  <c r="F189" i="499" a="1"/>
  <c r="F189" i="499" s="1"/>
  <c r="T116" i="499"/>
  <c r="L116" i="499"/>
  <c r="R116" i="499"/>
  <c r="J116" i="499"/>
  <c r="Q116" i="499"/>
  <c r="I116" i="499"/>
  <c r="K116" i="499"/>
  <c r="H116" i="499"/>
  <c r="U116" i="499"/>
  <c r="G116" i="499"/>
  <c r="S116" i="499"/>
  <c r="P116" i="499"/>
  <c r="O116" i="499"/>
  <c r="N116" i="499"/>
  <c r="M116" i="499"/>
  <c r="F189" i="498" a="1"/>
  <c r="F189" i="498" s="1"/>
  <c r="E189" i="498"/>
  <c r="S116" i="498"/>
  <c r="K116" i="498"/>
  <c r="P116" i="498"/>
  <c r="H116" i="498"/>
  <c r="Q116" i="498"/>
  <c r="O116" i="498"/>
  <c r="N116" i="498"/>
  <c r="M116" i="498"/>
  <c r="L116" i="498"/>
  <c r="U116" i="498"/>
  <c r="J116" i="498"/>
  <c r="T116" i="498"/>
  <c r="I116" i="498"/>
  <c r="R116" i="498"/>
  <c r="G116" i="498"/>
  <c r="F189" i="497" a="1"/>
  <c r="F189" i="497" s="1"/>
  <c r="E189" i="497"/>
  <c r="O116" i="497"/>
  <c r="G116" i="497"/>
  <c r="T116" i="497"/>
  <c r="L116" i="497"/>
  <c r="S116" i="497"/>
  <c r="I116" i="497"/>
  <c r="R116" i="497"/>
  <c r="H116" i="497"/>
  <c r="P116" i="497"/>
  <c r="N116" i="497"/>
  <c r="M116" i="497"/>
  <c r="K116" i="497"/>
  <c r="U116" i="497"/>
  <c r="Q116" i="497"/>
  <c r="J116" i="497"/>
  <c r="F189" i="496" a="1"/>
  <c r="F189" i="496" s="1"/>
  <c r="E189" i="496"/>
  <c r="R116" i="496"/>
  <c r="J116" i="496"/>
  <c r="O116" i="496"/>
  <c r="G116" i="496"/>
  <c r="P116" i="496"/>
  <c r="N116" i="496"/>
  <c r="M116" i="496"/>
  <c r="L116" i="496"/>
  <c r="U116" i="496"/>
  <c r="K116" i="496"/>
  <c r="T116" i="496"/>
  <c r="I116" i="496"/>
  <c r="S116" i="496"/>
  <c r="H116" i="496"/>
  <c r="Q116" i="496"/>
  <c r="F116" i="9" a="1"/>
  <c r="F116" i="9" s="1"/>
  <c r="K116" i="9" s="1"/>
  <c r="E116" i="9"/>
  <c r="G90" i="8"/>
  <c r="E189" i="8"/>
  <c r="G36" i="6"/>
  <c r="E36" i="6" s="1"/>
  <c r="D90" i="496"/>
  <c r="D90" i="498"/>
  <c r="D189" i="9"/>
  <c r="D90" i="499"/>
  <c r="D90" i="500"/>
  <c r="I90" i="8"/>
  <c r="D90" i="497"/>
  <c r="D189" i="501"/>
  <c r="H90" i="8"/>
  <c r="J90" i="8"/>
  <c r="BD90" i="8" l="1"/>
  <c r="P116" i="501"/>
  <c r="T116" i="501"/>
  <c r="Q116" i="501"/>
  <c r="S116" i="501"/>
  <c r="U116" i="501"/>
  <c r="F189" i="501" a="1"/>
  <c r="F189" i="501" s="1"/>
  <c r="T189" i="501" s="1"/>
  <c r="E189" i="501"/>
  <c r="F90" i="500" a="1"/>
  <c r="F90" i="500" s="1"/>
  <c r="E90" i="500"/>
  <c r="U189" i="500"/>
  <c r="S189" i="500"/>
  <c r="R189" i="500"/>
  <c r="T189" i="500"/>
  <c r="Q189" i="500"/>
  <c r="P189" i="500"/>
  <c r="F90" i="499" a="1"/>
  <c r="F90" i="499" s="1"/>
  <c r="E90" i="499"/>
  <c r="N189" i="499"/>
  <c r="T189" i="499"/>
  <c r="L189" i="499"/>
  <c r="S189" i="499"/>
  <c r="K189" i="499"/>
  <c r="R189" i="499"/>
  <c r="G189" i="499"/>
  <c r="P189" i="499"/>
  <c r="O189" i="499"/>
  <c r="U189" i="499"/>
  <c r="Q189" i="499"/>
  <c r="M189" i="499"/>
  <c r="J189" i="499"/>
  <c r="I189" i="499"/>
  <c r="H189" i="499"/>
  <c r="F90" i="498" a="1"/>
  <c r="F90" i="498" s="1"/>
  <c r="E90" i="498"/>
  <c r="Q189" i="498"/>
  <c r="I189" i="498"/>
  <c r="P189" i="498"/>
  <c r="H189" i="498"/>
  <c r="R189" i="498"/>
  <c r="O189" i="498"/>
  <c r="N189" i="498"/>
  <c r="M189" i="498"/>
  <c r="L189" i="498"/>
  <c r="U189" i="498"/>
  <c r="K189" i="498"/>
  <c r="T189" i="498"/>
  <c r="J189" i="498"/>
  <c r="S189" i="498"/>
  <c r="G189" i="498"/>
  <c r="F90" i="497" a="1"/>
  <c r="F90" i="497" s="1"/>
  <c r="U189" i="497"/>
  <c r="M189" i="497"/>
  <c r="R189" i="497"/>
  <c r="J189" i="497"/>
  <c r="Q189" i="497"/>
  <c r="G189" i="497"/>
  <c r="O189" i="497"/>
  <c r="N189" i="497"/>
  <c r="S189" i="497"/>
  <c r="P189" i="497"/>
  <c r="L189" i="497"/>
  <c r="K189" i="497"/>
  <c r="I189" i="497"/>
  <c r="H189" i="497"/>
  <c r="T189" i="497"/>
  <c r="E90" i="496"/>
  <c r="F90" i="496" a="1"/>
  <c r="F90" i="496" s="1"/>
  <c r="U189" i="496"/>
  <c r="M189" i="496"/>
  <c r="T189" i="496"/>
  <c r="L189" i="496"/>
  <c r="S189" i="496"/>
  <c r="K189" i="496"/>
  <c r="R189" i="496"/>
  <c r="J189" i="496"/>
  <c r="Q189" i="496"/>
  <c r="I189" i="496"/>
  <c r="P189" i="496"/>
  <c r="H189" i="496"/>
  <c r="O189" i="496"/>
  <c r="G189" i="496"/>
  <c r="N189" i="496"/>
  <c r="F189" i="9" a="1"/>
  <c r="F189" i="9" s="1"/>
  <c r="R189" i="9" s="1"/>
  <c r="E189" i="9"/>
  <c r="O116" i="9"/>
  <c r="R116" i="9"/>
  <c r="L116" i="9"/>
  <c r="J116" i="9"/>
  <c r="N116" i="9"/>
  <c r="G116" i="9"/>
  <c r="P116" i="9"/>
  <c r="Q116" i="9"/>
  <c r="I116" i="9"/>
  <c r="T116" i="9"/>
  <c r="H116" i="9"/>
  <c r="S116" i="9"/>
  <c r="U116" i="9"/>
  <c r="M116" i="9"/>
  <c r="G36" i="8"/>
  <c r="E90" i="8"/>
  <c r="G92" i="6"/>
  <c r="E92" i="6" s="1"/>
  <c r="I36" i="8"/>
  <c r="J36" i="8"/>
  <c r="H36" i="8"/>
  <c r="D36" i="500"/>
  <c r="D36" i="498"/>
  <c r="D36" i="496"/>
  <c r="D36" i="499"/>
  <c r="D90" i="501"/>
  <c r="D36" i="497"/>
  <c r="D90" i="9"/>
  <c r="BD36" i="8" l="1"/>
  <c r="K189" i="501"/>
  <c r="L189" i="501"/>
  <c r="N189" i="501"/>
  <c r="U189" i="501"/>
  <c r="I189" i="501"/>
  <c r="O189" i="501"/>
  <c r="F90" i="501" a="1"/>
  <c r="F90" i="501" s="1"/>
  <c r="P90" i="501" s="1"/>
  <c r="E90" i="501"/>
  <c r="H189" i="501"/>
  <c r="G189" i="501"/>
  <c r="P189" i="501"/>
  <c r="Q189" i="501"/>
  <c r="J189" i="501"/>
  <c r="R189" i="501"/>
  <c r="M189" i="501"/>
  <c r="S189" i="501"/>
  <c r="F36" i="500" a="1"/>
  <c r="F36" i="500" s="1"/>
  <c r="E36" i="500"/>
  <c r="R90" i="500"/>
  <c r="J90" i="500"/>
  <c r="T90" i="500"/>
  <c r="K90" i="500"/>
  <c r="S90" i="500"/>
  <c r="I90" i="500"/>
  <c r="Q90" i="500"/>
  <c r="H90" i="500"/>
  <c r="P90" i="500"/>
  <c r="G90" i="500"/>
  <c r="N90" i="500"/>
  <c r="M90" i="500"/>
  <c r="L90" i="500"/>
  <c r="U90" i="500"/>
  <c r="O90" i="500"/>
  <c r="F36" i="499" a="1"/>
  <c r="F36" i="499" s="1"/>
  <c r="N90" i="499"/>
  <c r="S90" i="499"/>
  <c r="K90" i="499"/>
  <c r="R90" i="499"/>
  <c r="J90" i="499"/>
  <c r="Q90" i="499"/>
  <c r="I90" i="499"/>
  <c r="P90" i="499"/>
  <c r="H90" i="499"/>
  <c r="G90" i="499"/>
  <c r="U90" i="499"/>
  <c r="T90" i="499"/>
  <c r="O90" i="499"/>
  <c r="M90" i="499"/>
  <c r="L90" i="499"/>
  <c r="E36" i="498"/>
  <c r="F36" i="498" a="1"/>
  <c r="F36" i="498" s="1"/>
  <c r="N90" i="498"/>
  <c r="S90" i="498"/>
  <c r="K90" i="498"/>
  <c r="R90" i="498"/>
  <c r="H90" i="498"/>
  <c r="Q90" i="498"/>
  <c r="G90" i="498"/>
  <c r="P90" i="498"/>
  <c r="O90" i="498"/>
  <c r="M90" i="498"/>
  <c r="L90" i="498"/>
  <c r="U90" i="498"/>
  <c r="J90" i="498"/>
  <c r="T90" i="498"/>
  <c r="I90" i="498"/>
  <c r="E36" i="497"/>
  <c r="F36" i="497" a="1"/>
  <c r="F36" i="497" s="1"/>
  <c r="P90" i="497"/>
  <c r="U90" i="497"/>
  <c r="R90" i="497"/>
  <c r="Q90" i="497"/>
  <c r="T90" i="497"/>
  <c r="S90" i="497"/>
  <c r="F36" i="496" a="1"/>
  <c r="F36" i="496" s="1"/>
  <c r="E36" i="496"/>
  <c r="T90" i="496"/>
  <c r="L90" i="496"/>
  <c r="S90" i="496"/>
  <c r="K90" i="496"/>
  <c r="R90" i="496"/>
  <c r="J90" i="496"/>
  <c r="Q90" i="496"/>
  <c r="I90" i="496"/>
  <c r="P90" i="496"/>
  <c r="H90" i="496"/>
  <c r="O90" i="496"/>
  <c r="G90" i="496"/>
  <c r="N90" i="496"/>
  <c r="U90" i="496"/>
  <c r="M90" i="496"/>
  <c r="L189" i="9"/>
  <c r="G189" i="9"/>
  <c r="O189" i="9"/>
  <c r="T189" i="9"/>
  <c r="U189" i="9"/>
  <c r="K189" i="9"/>
  <c r="P189" i="9"/>
  <c r="J189" i="9"/>
  <c r="M189" i="9"/>
  <c r="I189" i="9"/>
  <c r="Q189" i="9"/>
  <c r="S189" i="9"/>
  <c r="N189" i="9"/>
  <c r="H189" i="9"/>
  <c r="E90" i="9"/>
  <c r="F90" i="9" a="1"/>
  <c r="F90" i="9" s="1"/>
  <c r="L90" i="9" s="1"/>
  <c r="E36" i="8"/>
  <c r="G92" i="8"/>
  <c r="G37" i="6"/>
  <c r="E37" i="6" s="1"/>
  <c r="H92" i="8"/>
  <c r="D36" i="501"/>
  <c r="I92" i="8"/>
  <c r="D92" i="496"/>
  <c r="D92" i="498"/>
  <c r="D92" i="497"/>
  <c r="D36" i="9"/>
  <c r="J92" i="8"/>
  <c r="D92" i="499"/>
  <c r="D92" i="500"/>
  <c r="BD92" i="8" l="1"/>
  <c r="I90" i="501"/>
  <c r="Q90" i="501"/>
  <c r="R90" i="501"/>
  <c r="T90" i="501"/>
  <c r="M90" i="501"/>
  <c r="U90" i="501"/>
  <c r="J90" i="501"/>
  <c r="N90" i="501"/>
  <c r="G90" i="501"/>
  <c r="K90" i="501"/>
  <c r="O90" i="501"/>
  <c r="S90" i="501"/>
  <c r="H90" i="501"/>
  <c r="L90" i="501"/>
  <c r="F36" i="501" a="1"/>
  <c r="F36" i="501" s="1"/>
  <c r="T36" i="501" s="1"/>
  <c r="E36" i="501"/>
  <c r="F92" i="500" a="1"/>
  <c r="F92" i="500" s="1"/>
  <c r="E92" i="500"/>
  <c r="P36" i="500"/>
  <c r="H36" i="500"/>
  <c r="U36" i="500"/>
  <c r="M36" i="500"/>
  <c r="Q36" i="500"/>
  <c r="O36" i="500"/>
  <c r="N36" i="500"/>
  <c r="L36" i="500"/>
  <c r="K36" i="500"/>
  <c r="T36" i="500"/>
  <c r="J36" i="500"/>
  <c r="S36" i="500"/>
  <c r="I36" i="500"/>
  <c r="R36" i="500"/>
  <c r="G36" i="500"/>
  <c r="F92" i="499" a="1"/>
  <c r="F92" i="499" s="1"/>
  <c r="E92" i="499"/>
  <c r="T36" i="499"/>
  <c r="R36" i="499"/>
  <c r="Q36" i="499"/>
  <c r="P36" i="499"/>
  <c r="U36" i="499"/>
  <c r="S36" i="499"/>
  <c r="E92" i="498"/>
  <c r="F92" i="498" a="1"/>
  <c r="F92" i="498" s="1"/>
  <c r="O36" i="498"/>
  <c r="G36" i="498"/>
  <c r="N36" i="498"/>
  <c r="T36" i="498"/>
  <c r="L36" i="498"/>
  <c r="U36" i="498"/>
  <c r="I36" i="498"/>
  <c r="S36" i="498"/>
  <c r="H36" i="498"/>
  <c r="R36" i="498"/>
  <c r="Q36" i="498"/>
  <c r="P36" i="498"/>
  <c r="M36" i="498"/>
  <c r="K36" i="498"/>
  <c r="J36" i="498"/>
  <c r="F92" i="497" a="1"/>
  <c r="F92" i="497" s="1"/>
  <c r="T36" i="497"/>
  <c r="L36" i="497"/>
  <c r="Q36" i="497"/>
  <c r="I36" i="497"/>
  <c r="P36" i="497"/>
  <c r="H36" i="497"/>
  <c r="O36" i="497"/>
  <c r="G36" i="497"/>
  <c r="N36" i="497"/>
  <c r="M36" i="497"/>
  <c r="K36" i="497"/>
  <c r="J36" i="497"/>
  <c r="R36" i="497"/>
  <c r="U36" i="497"/>
  <c r="S36" i="497"/>
  <c r="F92" i="496" a="1"/>
  <c r="F92" i="496" s="1"/>
  <c r="E92" i="496"/>
  <c r="N36" i="496"/>
  <c r="U36" i="496"/>
  <c r="M36" i="496"/>
  <c r="T36" i="496"/>
  <c r="L36" i="496"/>
  <c r="S36" i="496"/>
  <c r="K36" i="496"/>
  <c r="R36" i="496"/>
  <c r="J36" i="496"/>
  <c r="Q36" i="496"/>
  <c r="I36" i="496"/>
  <c r="H36" i="496"/>
  <c r="G36" i="496"/>
  <c r="P36" i="496"/>
  <c r="O36" i="496"/>
  <c r="G90" i="9"/>
  <c r="N90" i="9"/>
  <c r="Q90" i="9"/>
  <c r="K90" i="9"/>
  <c r="T90" i="9"/>
  <c r="S90" i="9"/>
  <c r="M90" i="9"/>
  <c r="O90" i="9"/>
  <c r="I90" i="9"/>
  <c r="U90" i="9"/>
  <c r="J90" i="9"/>
  <c r="P90" i="9"/>
  <c r="R90" i="9"/>
  <c r="H90" i="9"/>
  <c r="E36" i="9"/>
  <c r="F36" i="9" a="1"/>
  <c r="F36" i="9" s="1"/>
  <c r="K36" i="9" s="1"/>
  <c r="E92" i="8"/>
  <c r="G37" i="8"/>
  <c r="G95" i="6"/>
  <c r="E95" i="6" s="1"/>
  <c r="D37" i="499"/>
  <c r="D37" i="498"/>
  <c r="J37" i="8"/>
  <c r="I37" i="8"/>
  <c r="D92" i="9"/>
  <c r="D37" i="500"/>
  <c r="D92" i="501"/>
  <c r="H37" i="8"/>
  <c r="D37" i="497"/>
  <c r="D37" i="496"/>
  <c r="BD37" i="8" l="1"/>
  <c r="Q36" i="501"/>
  <c r="I36" i="501"/>
  <c r="J36" i="501"/>
  <c r="R36" i="501"/>
  <c r="H36" i="501"/>
  <c r="L36" i="501"/>
  <c r="M36" i="501"/>
  <c r="U36" i="501"/>
  <c r="N36" i="501"/>
  <c r="E92" i="501"/>
  <c r="F92" i="501" a="1"/>
  <c r="F92" i="501" s="1"/>
  <c r="K92" i="501" s="1"/>
  <c r="O36" i="501"/>
  <c r="K36" i="501"/>
  <c r="G36" i="501"/>
  <c r="S36" i="501"/>
  <c r="P36" i="501"/>
  <c r="E37" i="500"/>
  <c r="F37" i="500" a="1"/>
  <c r="F37" i="500" s="1"/>
  <c r="N92" i="500"/>
  <c r="S92" i="500"/>
  <c r="K92" i="500"/>
  <c r="T92" i="500"/>
  <c r="I92" i="500"/>
  <c r="R92" i="500"/>
  <c r="H92" i="500"/>
  <c r="Q92" i="500"/>
  <c r="G92" i="500"/>
  <c r="P92" i="500"/>
  <c r="O92" i="500"/>
  <c r="M92" i="500"/>
  <c r="U92" i="500"/>
  <c r="L92" i="500"/>
  <c r="J92" i="500"/>
  <c r="E37" i="499"/>
  <c r="F37" i="499" a="1"/>
  <c r="F37" i="499" s="1"/>
  <c r="R92" i="499"/>
  <c r="J92" i="499"/>
  <c r="O92" i="499"/>
  <c r="G92" i="499"/>
  <c r="N92" i="499"/>
  <c r="U92" i="499"/>
  <c r="M92" i="499"/>
  <c r="T92" i="499"/>
  <c r="L92" i="499"/>
  <c r="S92" i="499"/>
  <c r="Q92" i="499"/>
  <c r="P92" i="499"/>
  <c r="K92" i="499"/>
  <c r="I92" i="499"/>
  <c r="H92" i="499"/>
  <c r="F37" i="498" a="1"/>
  <c r="F37" i="498" s="1"/>
  <c r="E37" i="498"/>
  <c r="R92" i="498"/>
  <c r="J92" i="498"/>
  <c r="O92" i="498"/>
  <c r="G92" i="498"/>
  <c r="N92" i="498"/>
  <c r="M92" i="498"/>
  <c r="L92" i="498"/>
  <c r="U92" i="498"/>
  <c r="K92" i="498"/>
  <c r="T92" i="498"/>
  <c r="I92" i="498"/>
  <c r="S92" i="498"/>
  <c r="H92" i="498"/>
  <c r="Q92" i="498"/>
  <c r="P92" i="498"/>
  <c r="F37" i="497" a="1"/>
  <c r="F37" i="497" s="1"/>
  <c r="E37" i="497"/>
  <c r="T92" i="497"/>
  <c r="Q92" i="497"/>
  <c r="U92" i="497"/>
  <c r="S92" i="497"/>
  <c r="R92" i="497"/>
  <c r="P92" i="497"/>
  <c r="F37" i="496" a="1"/>
  <c r="F37" i="496" s="1"/>
  <c r="E37" i="496"/>
  <c r="P92" i="496"/>
  <c r="H92" i="496"/>
  <c r="O92" i="496"/>
  <c r="G92" i="496"/>
  <c r="N92" i="496"/>
  <c r="U92" i="496"/>
  <c r="M92" i="496"/>
  <c r="T92" i="496"/>
  <c r="L92" i="496"/>
  <c r="S92" i="496"/>
  <c r="K92" i="496"/>
  <c r="R92" i="496"/>
  <c r="J92" i="496"/>
  <c r="Q92" i="496"/>
  <c r="I92" i="496"/>
  <c r="S36" i="9"/>
  <c r="M36" i="9"/>
  <c r="T36" i="9"/>
  <c r="J36" i="9"/>
  <c r="N36" i="9"/>
  <c r="U36" i="9"/>
  <c r="O36" i="9"/>
  <c r="Q36" i="9"/>
  <c r="H36" i="9"/>
  <c r="I36" i="9"/>
  <c r="L36" i="9"/>
  <c r="P36" i="9"/>
  <c r="R36" i="9"/>
  <c r="G36" i="9"/>
  <c r="F92" i="9" a="1"/>
  <c r="F92" i="9" s="1"/>
  <c r="N92" i="9" s="1"/>
  <c r="E92" i="9"/>
  <c r="G95" i="8"/>
  <c r="E37" i="8"/>
  <c r="G26" i="6"/>
  <c r="E26" i="6" s="1"/>
  <c r="D95" i="499"/>
  <c r="I95" i="8"/>
  <c r="D95" i="496"/>
  <c r="D95" i="498"/>
  <c r="D95" i="500"/>
  <c r="H95" i="8"/>
  <c r="D37" i="9"/>
  <c r="J95" i="8"/>
  <c r="D37" i="501"/>
  <c r="D95" i="497"/>
  <c r="BD95" i="8" l="1"/>
  <c r="R92" i="501"/>
  <c r="G92" i="501"/>
  <c r="H92" i="501"/>
  <c r="Q92" i="501"/>
  <c r="I92" i="501"/>
  <c r="T92" i="501"/>
  <c r="L92" i="501"/>
  <c r="U92" i="501"/>
  <c r="O92" i="501"/>
  <c r="M92" i="501"/>
  <c r="P92" i="501"/>
  <c r="J92" i="501"/>
  <c r="F37" i="501" a="1"/>
  <c r="F37" i="501" s="1"/>
  <c r="G37" i="501" s="1"/>
  <c r="E37" i="501"/>
  <c r="S92" i="501"/>
  <c r="N92" i="501"/>
  <c r="E95" i="500"/>
  <c r="F95" i="500" a="1"/>
  <c r="F95" i="500" s="1"/>
  <c r="R37" i="500"/>
  <c r="J37" i="500"/>
  <c r="O37" i="500"/>
  <c r="G37" i="500"/>
  <c r="N37" i="500"/>
  <c r="M37" i="500"/>
  <c r="L37" i="500"/>
  <c r="U37" i="500"/>
  <c r="K37" i="500"/>
  <c r="T37" i="500"/>
  <c r="I37" i="500"/>
  <c r="S37" i="500"/>
  <c r="H37" i="500"/>
  <c r="Q37" i="500"/>
  <c r="P37" i="500"/>
  <c r="F95" i="499" a="1"/>
  <c r="F95" i="499" s="1"/>
  <c r="E95" i="499"/>
  <c r="N37" i="499"/>
  <c r="T37" i="499"/>
  <c r="L37" i="499"/>
  <c r="S37" i="499"/>
  <c r="K37" i="499"/>
  <c r="U37" i="499"/>
  <c r="H37" i="499"/>
  <c r="R37" i="499"/>
  <c r="G37" i="499"/>
  <c r="Q37" i="499"/>
  <c r="P37" i="499"/>
  <c r="O37" i="499"/>
  <c r="M37" i="499"/>
  <c r="J37" i="499"/>
  <c r="I37" i="499"/>
  <c r="F95" i="498" a="1"/>
  <c r="F95" i="498" s="1"/>
  <c r="E95" i="498"/>
  <c r="Q37" i="498"/>
  <c r="I37" i="498"/>
  <c r="P37" i="498"/>
  <c r="H37" i="498"/>
  <c r="N37" i="498"/>
  <c r="U37" i="498"/>
  <c r="J37" i="498"/>
  <c r="T37" i="498"/>
  <c r="G37" i="498"/>
  <c r="S37" i="498"/>
  <c r="R37" i="498"/>
  <c r="O37" i="498"/>
  <c r="M37" i="498"/>
  <c r="L37" i="498"/>
  <c r="K37" i="498"/>
  <c r="F95" i="497" a="1"/>
  <c r="F95" i="497" s="1"/>
  <c r="N37" i="497"/>
  <c r="S37" i="497"/>
  <c r="K37" i="497"/>
  <c r="R37" i="497"/>
  <c r="J37" i="497"/>
  <c r="Q37" i="497"/>
  <c r="I37" i="497"/>
  <c r="P37" i="497"/>
  <c r="H37" i="497"/>
  <c r="G37" i="497"/>
  <c r="U37" i="497"/>
  <c r="T37" i="497"/>
  <c r="O37" i="497"/>
  <c r="M37" i="497"/>
  <c r="L37" i="497"/>
  <c r="F95" i="496" a="1"/>
  <c r="F95" i="496" s="1"/>
  <c r="E95" i="496"/>
  <c r="Q37" i="496"/>
  <c r="I37" i="496"/>
  <c r="P37" i="496"/>
  <c r="H37" i="496"/>
  <c r="O37" i="496"/>
  <c r="G37" i="496"/>
  <c r="N37" i="496"/>
  <c r="U37" i="496"/>
  <c r="M37" i="496"/>
  <c r="T37" i="496"/>
  <c r="L37" i="496"/>
  <c r="S37" i="496"/>
  <c r="K37" i="496"/>
  <c r="R37" i="496"/>
  <c r="J37" i="496"/>
  <c r="L92" i="9"/>
  <c r="J92" i="9"/>
  <c r="G92" i="9"/>
  <c r="T92" i="9"/>
  <c r="I92" i="9"/>
  <c r="O92" i="9"/>
  <c r="K92" i="9"/>
  <c r="P92" i="9"/>
  <c r="R92" i="9"/>
  <c r="U92" i="9"/>
  <c r="S92" i="9"/>
  <c r="Q92" i="9"/>
  <c r="H92" i="9"/>
  <c r="M92" i="9"/>
  <c r="F37" i="9" a="1"/>
  <c r="F37" i="9" s="1"/>
  <c r="J37" i="9" s="1"/>
  <c r="E37" i="9"/>
  <c r="G26" i="8"/>
  <c r="E95" i="8"/>
  <c r="G38" i="6"/>
  <c r="E38" i="6" s="1"/>
  <c r="D26" i="496"/>
  <c r="I26" i="8"/>
  <c r="D26" i="498"/>
  <c r="D95" i="501"/>
  <c r="D95" i="9"/>
  <c r="J26" i="8"/>
  <c r="D26" i="499"/>
  <c r="D26" i="500"/>
  <c r="D26" i="497"/>
  <c r="H26" i="8"/>
  <c r="BD26" i="8" l="1"/>
  <c r="F95" i="501" a="1"/>
  <c r="F95" i="501" s="1"/>
  <c r="H95" i="501" s="1"/>
  <c r="E95" i="501"/>
  <c r="J37" i="501"/>
  <c r="O37" i="501"/>
  <c r="K37" i="501"/>
  <c r="H37" i="501"/>
  <c r="S37" i="501"/>
  <c r="P37" i="501"/>
  <c r="L37" i="501"/>
  <c r="T37" i="501"/>
  <c r="M37" i="501"/>
  <c r="I37" i="501"/>
  <c r="U37" i="501"/>
  <c r="Q37" i="501"/>
  <c r="N37" i="501"/>
  <c r="R37" i="501"/>
  <c r="F26" i="500" a="1"/>
  <c r="F26" i="500" s="1"/>
  <c r="T95" i="500"/>
  <c r="L95" i="500"/>
  <c r="Q95" i="500"/>
  <c r="I95" i="500"/>
  <c r="O95" i="500"/>
  <c r="N95" i="500"/>
  <c r="M95" i="500"/>
  <c r="K95" i="500"/>
  <c r="U95" i="500"/>
  <c r="J95" i="500"/>
  <c r="S95" i="500"/>
  <c r="H95" i="500"/>
  <c r="R95" i="500"/>
  <c r="G95" i="500"/>
  <c r="P95" i="500"/>
  <c r="F26" i="499" a="1"/>
  <c r="F26" i="499" s="1"/>
  <c r="E26" i="499"/>
  <c r="P95" i="499"/>
  <c r="H95" i="499"/>
  <c r="O95" i="499"/>
  <c r="N95" i="499"/>
  <c r="U95" i="499"/>
  <c r="M95" i="499"/>
  <c r="T95" i="499"/>
  <c r="L95" i="499"/>
  <c r="S95" i="499"/>
  <c r="K95" i="499"/>
  <c r="R95" i="499"/>
  <c r="J95" i="499"/>
  <c r="Q95" i="499"/>
  <c r="I95" i="499"/>
  <c r="G95" i="499"/>
  <c r="F26" i="498" a="1"/>
  <c r="F26" i="498" s="1"/>
  <c r="E26" i="498"/>
  <c r="P95" i="498"/>
  <c r="H95" i="498"/>
  <c r="U95" i="498"/>
  <c r="M95" i="498"/>
  <c r="T95" i="498"/>
  <c r="J95" i="498"/>
  <c r="S95" i="498"/>
  <c r="I95" i="498"/>
  <c r="R95" i="498"/>
  <c r="G95" i="498"/>
  <c r="Q95" i="498"/>
  <c r="O95" i="498"/>
  <c r="N95" i="498"/>
  <c r="L95" i="498"/>
  <c r="K95" i="498"/>
  <c r="F26" i="497" a="1"/>
  <c r="F26" i="497" s="1"/>
  <c r="E26" i="497"/>
  <c r="R95" i="497"/>
  <c r="P95" i="497"/>
  <c r="U95" i="497"/>
  <c r="T95" i="497"/>
  <c r="S95" i="497"/>
  <c r="Q95" i="497"/>
  <c r="F26" i="496" a="1"/>
  <c r="F26" i="496" s="1"/>
  <c r="E26" i="496"/>
  <c r="N95" i="496"/>
  <c r="U95" i="496"/>
  <c r="M95" i="496"/>
  <c r="T95" i="496"/>
  <c r="L95" i="496"/>
  <c r="S95" i="496"/>
  <c r="K95" i="496"/>
  <c r="R95" i="496"/>
  <c r="J95" i="496"/>
  <c r="Q95" i="496"/>
  <c r="I95" i="496"/>
  <c r="P95" i="496"/>
  <c r="H95" i="496"/>
  <c r="O95" i="496"/>
  <c r="G95" i="496"/>
  <c r="T37" i="9"/>
  <c r="M37" i="9"/>
  <c r="U37" i="9"/>
  <c r="O37" i="9"/>
  <c r="I37" i="9"/>
  <c r="K37" i="9"/>
  <c r="R37" i="9"/>
  <c r="G37" i="9"/>
  <c r="N37" i="9"/>
  <c r="Q37" i="9"/>
  <c r="S37" i="9"/>
  <c r="P37" i="9"/>
  <c r="H37" i="9"/>
  <c r="L37" i="9"/>
  <c r="F95" i="9" a="1"/>
  <c r="F95" i="9" s="1"/>
  <c r="K95" i="9" s="1"/>
  <c r="E95" i="9"/>
  <c r="E26" i="8"/>
  <c r="G38" i="8"/>
  <c r="G117" i="6"/>
  <c r="E117" i="6" s="1"/>
  <c r="D26" i="501"/>
  <c r="D26" i="9"/>
  <c r="D38" i="497"/>
  <c r="D38" i="496"/>
  <c r="H38" i="8"/>
  <c r="I38" i="8"/>
  <c r="J38" i="8"/>
  <c r="D38" i="498"/>
  <c r="D38" i="500"/>
  <c r="D38" i="499"/>
  <c r="BD38" i="8" l="1"/>
  <c r="P95" i="501"/>
  <c r="N95" i="501"/>
  <c r="O95" i="501"/>
  <c r="I95" i="501"/>
  <c r="Q95" i="501"/>
  <c r="S95" i="501"/>
  <c r="G95" i="501"/>
  <c r="J95" i="501"/>
  <c r="R95" i="501"/>
  <c r="T95" i="501"/>
  <c r="M95" i="501"/>
  <c r="K95" i="501"/>
  <c r="U95" i="501"/>
  <c r="L95" i="501"/>
  <c r="E26" i="501"/>
  <c r="F26" i="501" a="1"/>
  <c r="F26" i="501" s="1"/>
  <c r="G26" i="501" s="1"/>
  <c r="E38" i="500"/>
  <c r="F38" i="500" a="1"/>
  <c r="F38" i="500" s="1"/>
  <c r="U26" i="500"/>
  <c r="T26" i="500"/>
  <c r="S26" i="500"/>
  <c r="R26" i="500"/>
  <c r="Q26" i="500"/>
  <c r="P26" i="500"/>
  <c r="F38" i="499" a="1"/>
  <c r="F38" i="499" s="1"/>
  <c r="E38" i="499"/>
  <c r="P26" i="499"/>
  <c r="H26" i="499"/>
  <c r="N26" i="499"/>
  <c r="U26" i="499"/>
  <c r="M26" i="499"/>
  <c r="T26" i="499"/>
  <c r="I26" i="499"/>
  <c r="S26" i="499"/>
  <c r="G26" i="499"/>
  <c r="R26" i="499"/>
  <c r="Q26" i="499"/>
  <c r="O26" i="499"/>
  <c r="L26" i="499"/>
  <c r="K26" i="499"/>
  <c r="J26" i="499"/>
  <c r="F38" i="498" a="1"/>
  <c r="F38" i="498" s="1"/>
  <c r="E38" i="498"/>
  <c r="O26" i="498"/>
  <c r="G26" i="498"/>
  <c r="N26" i="498"/>
  <c r="U26" i="498"/>
  <c r="M26" i="498"/>
  <c r="T26" i="498"/>
  <c r="L26" i="498"/>
  <c r="S26" i="498"/>
  <c r="K26" i="498"/>
  <c r="R26" i="498"/>
  <c r="J26" i="498"/>
  <c r="Q26" i="498"/>
  <c r="I26" i="498"/>
  <c r="H26" i="498"/>
  <c r="P26" i="498"/>
  <c r="F38" i="497" a="1"/>
  <c r="F38" i="497" s="1"/>
  <c r="U26" i="497"/>
  <c r="M26" i="497"/>
  <c r="S26" i="497"/>
  <c r="K26" i="497"/>
  <c r="R26" i="497"/>
  <c r="J26" i="497"/>
  <c r="Q26" i="497"/>
  <c r="P26" i="497"/>
  <c r="G26" i="497"/>
  <c r="O26" i="497"/>
  <c r="N26" i="497"/>
  <c r="T26" i="497"/>
  <c r="L26" i="497"/>
  <c r="I26" i="497"/>
  <c r="H26" i="497"/>
  <c r="F38" i="496" a="1"/>
  <c r="F38" i="496" s="1"/>
  <c r="E38" i="496"/>
  <c r="P26" i="496"/>
  <c r="H26" i="496"/>
  <c r="O26" i="496"/>
  <c r="G26" i="496"/>
  <c r="U26" i="496"/>
  <c r="M26" i="496"/>
  <c r="Q26" i="496"/>
  <c r="N26" i="496"/>
  <c r="L26" i="496"/>
  <c r="K26" i="496"/>
  <c r="J26" i="496"/>
  <c r="T26" i="496"/>
  <c r="I26" i="496"/>
  <c r="S26" i="496"/>
  <c r="R26" i="496"/>
  <c r="G95" i="9"/>
  <c r="Q95" i="9"/>
  <c r="U95" i="9"/>
  <c r="M95" i="9"/>
  <c r="L95" i="9"/>
  <c r="T95" i="9"/>
  <c r="I95" i="9"/>
  <c r="P95" i="9"/>
  <c r="O95" i="9"/>
  <c r="N95" i="9"/>
  <c r="H95" i="9"/>
  <c r="R95" i="9"/>
  <c r="S95" i="9"/>
  <c r="J95" i="9"/>
  <c r="E26" i="9"/>
  <c r="F26" i="9" a="1"/>
  <c r="F26" i="9" s="1"/>
  <c r="U26" i="9" s="1"/>
  <c r="E38" i="8"/>
  <c r="G117" i="8"/>
  <c r="G94" i="6"/>
  <c r="E94" i="6" s="1"/>
  <c r="I117" i="8"/>
  <c r="D38" i="501"/>
  <c r="D117" i="498"/>
  <c r="H117" i="8"/>
  <c r="D38" i="9"/>
  <c r="D117" i="497"/>
  <c r="D117" i="499"/>
  <c r="D117" i="496"/>
  <c r="D117" i="500"/>
  <c r="J117" i="8"/>
  <c r="BD117" i="8" l="1"/>
  <c r="I26" i="501"/>
  <c r="T26" i="501"/>
  <c r="M26" i="501"/>
  <c r="U26" i="501"/>
  <c r="O26" i="501"/>
  <c r="Q26" i="501"/>
  <c r="J26" i="501"/>
  <c r="S26" i="501"/>
  <c r="R26" i="501"/>
  <c r="K26" i="501"/>
  <c r="L26" i="501"/>
  <c r="F38" i="501" a="1"/>
  <c r="F38" i="501" s="1"/>
  <c r="R38" i="501" s="1"/>
  <c r="E38" i="501"/>
  <c r="P26" i="501"/>
  <c r="N26" i="501"/>
  <c r="H26" i="501"/>
  <c r="F117" i="500" a="1"/>
  <c r="F117" i="500" s="1"/>
  <c r="E117" i="500"/>
  <c r="T38" i="500"/>
  <c r="L38" i="500"/>
  <c r="Q38" i="500"/>
  <c r="I38" i="500"/>
  <c r="M38" i="500"/>
  <c r="K38" i="500"/>
  <c r="U38" i="500"/>
  <c r="J38" i="500"/>
  <c r="S38" i="500"/>
  <c r="H38" i="500"/>
  <c r="R38" i="500"/>
  <c r="G38" i="500"/>
  <c r="P38" i="500"/>
  <c r="O38" i="500"/>
  <c r="N38" i="500"/>
  <c r="E117" i="499"/>
  <c r="F117" i="499" a="1"/>
  <c r="F117" i="499" s="1"/>
  <c r="P38" i="499"/>
  <c r="H38" i="499"/>
  <c r="N38" i="499"/>
  <c r="U38" i="499"/>
  <c r="M38" i="499"/>
  <c r="J38" i="499"/>
  <c r="T38" i="499"/>
  <c r="I38" i="499"/>
  <c r="S38" i="499"/>
  <c r="G38" i="499"/>
  <c r="R38" i="499"/>
  <c r="Q38" i="499"/>
  <c r="O38" i="499"/>
  <c r="L38" i="499"/>
  <c r="K38" i="499"/>
  <c r="F117" i="498" a="1"/>
  <c r="F117" i="498" s="1"/>
  <c r="E117" i="498"/>
  <c r="S38" i="498"/>
  <c r="K38" i="498"/>
  <c r="R38" i="498"/>
  <c r="J38" i="498"/>
  <c r="P38" i="498"/>
  <c r="H38" i="498"/>
  <c r="I38" i="498"/>
  <c r="U38" i="498"/>
  <c r="G38" i="498"/>
  <c r="T38" i="498"/>
  <c r="Q38" i="498"/>
  <c r="O38" i="498"/>
  <c r="N38" i="498"/>
  <c r="M38" i="498"/>
  <c r="L38" i="498"/>
  <c r="F117" i="497" a="1"/>
  <c r="F117" i="497" s="1"/>
  <c r="E117" i="497"/>
  <c r="P38" i="497"/>
  <c r="U38" i="497"/>
  <c r="T38" i="497"/>
  <c r="S38" i="497"/>
  <c r="R38" i="497"/>
  <c r="Q38" i="497"/>
  <c r="E117" i="496"/>
  <c r="F117" i="496" a="1"/>
  <c r="F117" i="496" s="1"/>
  <c r="S38" i="496"/>
  <c r="K38" i="496"/>
  <c r="R38" i="496"/>
  <c r="J38" i="496"/>
  <c r="Q38" i="496"/>
  <c r="I38" i="496"/>
  <c r="P38" i="496"/>
  <c r="H38" i="496"/>
  <c r="O38" i="496"/>
  <c r="G38" i="496"/>
  <c r="N38" i="496"/>
  <c r="U38" i="496"/>
  <c r="M38" i="496"/>
  <c r="T38" i="496"/>
  <c r="L38" i="496"/>
  <c r="L26" i="9"/>
  <c r="R26" i="9"/>
  <c r="O26" i="9"/>
  <c r="K26" i="9"/>
  <c r="H26" i="9"/>
  <c r="T26" i="9"/>
  <c r="P26" i="9"/>
  <c r="M26" i="9"/>
  <c r="Q26" i="9"/>
  <c r="N26" i="9"/>
  <c r="G26" i="9"/>
  <c r="I26" i="9"/>
  <c r="S26" i="9"/>
  <c r="J26" i="9"/>
  <c r="E38" i="9"/>
  <c r="F38" i="9" a="1"/>
  <c r="F38" i="9" s="1"/>
  <c r="T38" i="9" s="1"/>
  <c r="G94" i="8"/>
  <c r="E117" i="8"/>
  <c r="G179" i="6"/>
  <c r="E179" i="6" s="1"/>
  <c r="H94" i="8"/>
  <c r="D94" i="498"/>
  <c r="J94" i="8"/>
  <c r="D94" i="496"/>
  <c r="D94" i="499"/>
  <c r="D117" i="9"/>
  <c r="D94" i="500"/>
  <c r="D117" i="501"/>
  <c r="D94" i="497"/>
  <c r="I94" i="8"/>
  <c r="BD94" i="8" l="1"/>
  <c r="L38" i="501"/>
  <c r="U38" i="501"/>
  <c r="G38" i="501"/>
  <c r="H38" i="501"/>
  <c r="T38" i="501"/>
  <c r="P38" i="501"/>
  <c r="I38" i="501"/>
  <c r="S38" i="501"/>
  <c r="J38" i="501"/>
  <c r="E117" i="501"/>
  <c r="F117" i="501" a="1"/>
  <c r="F117" i="501" s="1"/>
  <c r="J117" i="501" s="1"/>
  <c r="K38" i="501"/>
  <c r="O38" i="501"/>
  <c r="M38" i="501"/>
  <c r="Q38" i="501"/>
  <c r="N38" i="501"/>
  <c r="F94" i="500" a="1"/>
  <c r="F94" i="500" s="1"/>
  <c r="E94" i="500"/>
  <c r="S117" i="500"/>
  <c r="K117" i="500"/>
  <c r="P117" i="500"/>
  <c r="H117" i="500"/>
  <c r="U117" i="500"/>
  <c r="J117" i="500"/>
  <c r="T117" i="500"/>
  <c r="I117" i="500"/>
  <c r="Q117" i="500"/>
  <c r="R117" i="500"/>
  <c r="O117" i="500"/>
  <c r="N117" i="500"/>
  <c r="M117" i="500"/>
  <c r="L117" i="500"/>
  <c r="G117" i="500"/>
  <c r="E94" i="499"/>
  <c r="F94" i="499" a="1"/>
  <c r="F94" i="499" s="1"/>
  <c r="N117" i="499"/>
  <c r="T117" i="499"/>
  <c r="L117" i="499"/>
  <c r="S117" i="499"/>
  <c r="K117" i="499"/>
  <c r="O117" i="499"/>
  <c r="M117" i="499"/>
  <c r="J117" i="499"/>
  <c r="I117" i="499"/>
  <c r="U117" i="499"/>
  <c r="H117" i="499"/>
  <c r="R117" i="499"/>
  <c r="G117" i="499"/>
  <c r="Q117" i="499"/>
  <c r="P117" i="499"/>
  <c r="F94" i="498" a="1"/>
  <c r="F94" i="498" s="1"/>
  <c r="E94" i="498"/>
  <c r="U117" i="498"/>
  <c r="M117" i="498"/>
  <c r="R117" i="498"/>
  <c r="J117" i="498"/>
  <c r="O117" i="498"/>
  <c r="N117" i="498"/>
  <c r="L117" i="498"/>
  <c r="K117" i="498"/>
  <c r="T117" i="498"/>
  <c r="I117" i="498"/>
  <c r="S117" i="498"/>
  <c r="H117" i="498"/>
  <c r="Q117" i="498"/>
  <c r="G117" i="498"/>
  <c r="P117" i="498"/>
  <c r="F94" i="497" a="1"/>
  <c r="F94" i="497" s="1"/>
  <c r="Q117" i="497"/>
  <c r="I117" i="497"/>
  <c r="N117" i="497"/>
  <c r="R117" i="497"/>
  <c r="G117" i="497"/>
  <c r="P117" i="497"/>
  <c r="O117" i="497"/>
  <c r="M117" i="497"/>
  <c r="L117" i="497"/>
  <c r="U117" i="497"/>
  <c r="K117" i="497"/>
  <c r="T117" i="497"/>
  <c r="J117" i="497"/>
  <c r="S117" i="497"/>
  <c r="H117" i="497"/>
  <c r="E94" i="496"/>
  <c r="F94" i="496" a="1"/>
  <c r="F94" i="496" s="1"/>
  <c r="T117" i="496"/>
  <c r="L117" i="496"/>
  <c r="Q117" i="496"/>
  <c r="I117" i="496"/>
  <c r="N117" i="496"/>
  <c r="M117" i="496"/>
  <c r="K117" i="496"/>
  <c r="U117" i="496"/>
  <c r="J117" i="496"/>
  <c r="S117" i="496"/>
  <c r="H117" i="496"/>
  <c r="R117" i="496"/>
  <c r="G117" i="496"/>
  <c r="P117" i="496"/>
  <c r="O117" i="496"/>
  <c r="F117" i="9" a="1"/>
  <c r="F117" i="9" s="1"/>
  <c r="J117" i="9" s="1"/>
  <c r="E117" i="9"/>
  <c r="R38" i="9"/>
  <c r="S38" i="9"/>
  <c r="K38" i="9"/>
  <c r="O38" i="9"/>
  <c r="M38" i="9"/>
  <c r="Q38" i="9"/>
  <c r="L38" i="9"/>
  <c r="N38" i="9"/>
  <c r="G38" i="9"/>
  <c r="H38" i="9"/>
  <c r="J38" i="9"/>
  <c r="U38" i="9"/>
  <c r="P38" i="9"/>
  <c r="I38" i="9"/>
  <c r="E94" i="8"/>
  <c r="G179" i="8"/>
  <c r="G190" i="6"/>
  <c r="E190" i="6" s="1"/>
  <c r="D179" i="499"/>
  <c r="D179" i="500"/>
  <c r="I179" i="8"/>
  <c r="H179" i="8"/>
  <c r="D179" i="496"/>
  <c r="J179" i="8"/>
  <c r="D94" i="501"/>
  <c r="D179" i="498"/>
  <c r="D179" i="497"/>
  <c r="D94" i="9"/>
  <c r="BD179" i="8" l="1"/>
  <c r="T117" i="501"/>
  <c r="N117" i="501"/>
  <c r="P117" i="501"/>
  <c r="R117" i="501"/>
  <c r="H117" i="501"/>
  <c r="S117" i="501"/>
  <c r="U117" i="501"/>
  <c r="M117" i="501"/>
  <c r="I117" i="501"/>
  <c r="O117" i="501"/>
  <c r="Q117" i="501"/>
  <c r="G117" i="501"/>
  <c r="L117" i="501"/>
  <c r="F94" i="501" a="1"/>
  <c r="F94" i="501" s="1"/>
  <c r="S94" i="501" s="1"/>
  <c r="E94" i="501"/>
  <c r="K117" i="501"/>
  <c r="I117" i="9"/>
  <c r="U117" i="9"/>
  <c r="R117" i="9"/>
  <c r="S117" i="9"/>
  <c r="M117" i="9"/>
  <c r="Q117" i="9"/>
  <c r="P117" i="9"/>
  <c r="T117" i="9"/>
  <c r="K117" i="9"/>
  <c r="L117" i="9"/>
  <c r="N117" i="9"/>
  <c r="O117" i="9"/>
  <c r="H117" i="9"/>
  <c r="F179" i="500" a="1"/>
  <c r="F179" i="500" s="1"/>
  <c r="R94" i="500"/>
  <c r="J94" i="500"/>
  <c r="O94" i="500"/>
  <c r="G94" i="500"/>
  <c r="Q94" i="500"/>
  <c r="P94" i="500"/>
  <c r="N94" i="500"/>
  <c r="M94" i="500"/>
  <c r="L94" i="500"/>
  <c r="U94" i="500"/>
  <c r="K94" i="500"/>
  <c r="T94" i="500"/>
  <c r="I94" i="500"/>
  <c r="S94" i="500"/>
  <c r="H94" i="500"/>
  <c r="F179" i="499" a="1"/>
  <c r="F179" i="499" s="1"/>
  <c r="E179" i="499"/>
  <c r="N94" i="499"/>
  <c r="T94" i="499"/>
  <c r="L94" i="499"/>
  <c r="S94" i="499"/>
  <c r="K94" i="499"/>
  <c r="R94" i="499"/>
  <c r="J94" i="499"/>
  <c r="Q94" i="499"/>
  <c r="I94" i="499"/>
  <c r="P94" i="499"/>
  <c r="H94" i="499"/>
  <c r="O94" i="499"/>
  <c r="M94" i="499"/>
  <c r="G94" i="499"/>
  <c r="U94" i="499"/>
  <c r="F179" i="498" a="1"/>
  <c r="F179" i="498" s="1"/>
  <c r="E179" i="498"/>
  <c r="N94" i="498"/>
  <c r="S94" i="498"/>
  <c r="K94" i="498"/>
  <c r="L94" i="498"/>
  <c r="U94" i="498"/>
  <c r="J94" i="498"/>
  <c r="T94" i="498"/>
  <c r="I94" i="498"/>
  <c r="R94" i="498"/>
  <c r="H94" i="498"/>
  <c r="Q94" i="498"/>
  <c r="G94" i="498"/>
  <c r="P94" i="498"/>
  <c r="O94" i="498"/>
  <c r="M94" i="498"/>
  <c r="E179" i="497"/>
  <c r="F179" i="497" a="1"/>
  <c r="F179" i="497" s="1"/>
  <c r="P94" i="497"/>
  <c r="U94" i="497"/>
  <c r="T94" i="497"/>
  <c r="S94" i="497"/>
  <c r="R94" i="497"/>
  <c r="Q94" i="497"/>
  <c r="F179" i="496" a="1"/>
  <c r="F179" i="496" s="1"/>
  <c r="E179" i="496"/>
  <c r="T94" i="496"/>
  <c r="L94" i="496"/>
  <c r="S94" i="496"/>
  <c r="K94" i="496"/>
  <c r="R94" i="496"/>
  <c r="J94" i="496"/>
  <c r="Q94" i="496"/>
  <c r="I94" i="496"/>
  <c r="P94" i="496"/>
  <c r="H94" i="496"/>
  <c r="O94" i="496"/>
  <c r="G94" i="496"/>
  <c r="N94" i="496"/>
  <c r="U94" i="496"/>
  <c r="M94" i="496"/>
  <c r="G117" i="9"/>
  <c r="E94" i="9"/>
  <c r="F94" i="9" a="1"/>
  <c r="F94" i="9" s="1"/>
  <c r="J94" i="9" s="1"/>
  <c r="G190" i="8"/>
  <c r="E179" i="8"/>
  <c r="D179" i="501"/>
  <c r="D190" i="499"/>
  <c r="D190" i="497"/>
  <c r="D190" i="500"/>
  <c r="D190" i="496"/>
  <c r="D190" i="498"/>
  <c r="H190" i="8"/>
  <c r="D179" i="9"/>
  <c r="J190" i="8"/>
  <c r="I190" i="8"/>
  <c r="BD190" i="8" l="1"/>
  <c r="F179" i="501" a="1"/>
  <c r="F179" i="501" s="1"/>
  <c r="J179" i="501" s="1"/>
  <c r="E179" i="501"/>
  <c r="N94" i="501"/>
  <c r="J94" i="501"/>
  <c r="M94" i="501"/>
  <c r="G94" i="501"/>
  <c r="H94" i="501"/>
  <c r="T94" i="501"/>
  <c r="Q94" i="501"/>
  <c r="U94" i="501"/>
  <c r="R94" i="501"/>
  <c r="L94" i="501"/>
  <c r="I94" i="501"/>
  <c r="O94" i="501"/>
  <c r="K94" i="501"/>
  <c r="P94" i="501"/>
  <c r="F190" i="500" a="1"/>
  <c r="F190" i="500" s="1"/>
  <c r="T179" i="500"/>
  <c r="Q179" i="500"/>
  <c r="P179" i="500"/>
  <c r="U179" i="500"/>
  <c r="S179" i="500"/>
  <c r="R179" i="500"/>
  <c r="F190" i="499" a="1"/>
  <c r="F190" i="499" s="1"/>
  <c r="E190" i="499"/>
  <c r="P179" i="499"/>
  <c r="H179" i="499"/>
  <c r="U179" i="499"/>
  <c r="M179" i="499"/>
  <c r="S179" i="499"/>
  <c r="I179" i="499"/>
  <c r="Q179" i="499"/>
  <c r="O179" i="499"/>
  <c r="R179" i="499"/>
  <c r="N179" i="499"/>
  <c r="K179" i="499"/>
  <c r="J179" i="499"/>
  <c r="G179" i="499"/>
  <c r="T179" i="499"/>
  <c r="L179" i="499"/>
  <c r="F190" i="498" a="1"/>
  <c r="F190" i="498" s="1"/>
  <c r="E190" i="498"/>
  <c r="P179" i="498"/>
  <c r="O179" i="498"/>
  <c r="G179" i="498"/>
  <c r="N179" i="498"/>
  <c r="U179" i="498"/>
  <c r="M179" i="498"/>
  <c r="T179" i="498"/>
  <c r="L179" i="498"/>
  <c r="S179" i="498"/>
  <c r="K179" i="498"/>
  <c r="R179" i="498"/>
  <c r="J179" i="498"/>
  <c r="Q179" i="498"/>
  <c r="I179" i="498"/>
  <c r="H179" i="498"/>
  <c r="E190" i="497"/>
  <c r="F190" i="497" a="1"/>
  <c r="F190" i="497" s="1"/>
  <c r="N179" i="497"/>
  <c r="T179" i="497"/>
  <c r="L179" i="497"/>
  <c r="S179" i="497"/>
  <c r="K179" i="497"/>
  <c r="I179" i="497"/>
  <c r="U179" i="497"/>
  <c r="H179" i="497"/>
  <c r="R179" i="497"/>
  <c r="G179" i="497"/>
  <c r="Q179" i="497"/>
  <c r="P179" i="497"/>
  <c r="O179" i="497"/>
  <c r="M179" i="497"/>
  <c r="J179" i="497"/>
  <c r="F190" i="496" a="1"/>
  <c r="F190" i="496" s="1"/>
  <c r="E190" i="496"/>
  <c r="O179" i="496"/>
  <c r="G179" i="496"/>
  <c r="N179" i="496"/>
  <c r="U179" i="496"/>
  <c r="M179" i="496"/>
  <c r="T179" i="496"/>
  <c r="L179" i="496"/>
  <c r="S179" i="496"/>
  <c r="K179" i="496"/>
  <c r="R179" i="496"/>
  <c r="J179" i="496"/>
  <c r="Q179" i="496"/>
  <c r="I179" i="496"/>
  <c r="P179" i="496"/>
  <c r="H179" i="496"/>
  <c r="Q94" i="9"/>
  <c r="S94" i="9"/>
  <c r="I94" i="9"/>
  <c r="R94" i="9"/>
  <c r="G94" i="9"/>
  <c r="K94" i="9"/>
  <c r="U94" i="9"/>
  <c r="F179" i="9" a="1"/>
  <c r="F179" i="9" s="1"/>
  <c r="H179" i="9" s="1"/>
  <c r="E179" i="9"/>
  <c r="O94" i="9"/>
  <c r="P94" i="9"/>
  <c r="L94" i="9"/>
  <c r="M94" i="9"/>
  <c r="T94" i="9"/>
  <c r="N94" i="9"/>
  <c r="H94" i="9"/>
  <c r="E190" i="8"/>
  <c r="G29" i="6"/>
  <c r="E29" i="6" s="1"/>
  <c r="D190" i="9"/>
  <c r="D190" i="501"/>
  <c r="F190" i="501" l="1" a="1"/>
  <c r="F190" i="501" s="1"/>
  <c r="I190" i="501" s="1"/>
  <c r="E190" i="501"/>
  <c r="O179" i="501"/>
  <c r="U179" i="501"/>
  <c r="L179" i="501"/>
  <c r="M179" i="501"/>
  <c r="G179" i="501"/>
  <c r="S179" i="501"/>
  <c r="R179" i="501"/>
  <c r="N179" i="501"/>
  <c r="P179" i="501"/>
  <c r="K179" i="501"/>
  <c r="H179" i="501"/>
  <c r="I179" i="501"/>
  <c r="T179" i="501"/>
  <c r="Q179" i="501"/>
  <c r="Q190" i="501"/>
  <c r="P190" i="500"/>
  <c r="U190" i="500"/>
  <c r="T190" i="500"/>
  <c r="R190" i="500"/>
  <c r="Q190" i="500"/>
  <c r="S190" i="500"/>
  <c r="P190" i="499"/>
  <c r="H190" i="499"/>
  <c r="N190" i="499"/>
  <c r="U190" i="499"/>
  <c r="M190" i="499"/>
  <c r="T190" i="499"/>
  <c r="I190" i="499"/>
  <c r="R190" i="499"/>
  <c r="Q190" i="499"/>
  <c r="O190" i="499"/>
  <c r="L190" i="499"/>
  <c r="S190" i="499"/>
  <c r="K190" i="499"/>
  <c r="J190" i="499"/>
  <c r="G190" i="499"/>
  <c r="S190" i="498"/>
  <c r="K190" i="498"/>
  <c r="R190" i="498"/>
  <c r="J190" i="498"/>
  <c r="O190" i="498"/>
  <c r="N190" i="498"/>
  <c r="M190" i="498"/>
  <c r="L190" i="498"/>
  <c r="U190" i="498"/>
  <c r="I190" i="498"/>
  <c r="T190" i="498"/>
  <c r="H190" i="498"/>
  <c r="Q190" i="498"/>
  <c r="G190" i="498"/>
  <c r="P190" i="498"/>
  <c r="O190" i="497"/>
  <c r="G190" i="497"/>
  <c r="T190" i="497"/>
  <c r="L190" i="497"/>
  <c r="Q190" i="497"/>
  <c r="N190" i="497"/>
  <c r="M190" i="497"/>
  <c r="J190" i="497"/>
  <c r="I190" i="497"/>
  <c r="H190" i="497"/>
  <c r="U190" i="497"/>
  <c r="S190" i="497"/>
  <c r="R190" i="497"/>
  <c r="P190" i="497"/>
  <c r="K190" i="497"/>
  <c r="P190" i="496"/>
  <c r="H190" i="496"/>
  <c r="N190" i="496"/>
  <c r="S190" i="496"/>
  <c r="I190" i="496"/>
  <c r="R190" i="496"/>
  <c r="G190" i="496"/>
  <c r="Q190" i="496"/>
  <c r="O190" i="496"/>
  <c r="M190" i="496"/>
  <c r="L190" i="496"/>
  <c r="U190" i="496"/>
  <c r="K190" i="496"/>
  <c r="T190" i="496"/>
  <c r="J190" i="496"/>
  <c r="Q179" i="9"/>
  <c r="T179" i="9"/>
  <c r="R179" i="9"/>
  <c r="O179" i="9"/>
  <c r="N179" i="9"/>
  <c r="U179" i="9"/>
  <c r="M179" i="9"/>
  <c r="P179" i="9"/>
  <c r="I179" i="9"/>
  <c r="J179" i="9"/>
  <c r="K179" i="9"/>
  <c r="G179" i="9"/>
  <c r="S179" i="9"/>
  <c r="L179" i="9"/>
  <c r="E190" i="9"/>
  <c r="F190" i="9" a="1"/>
  <c r="F190" i="9" s="1"/>
  <c r="P190" i="9" s="1"/>
  <c r="G29" i="8"/>
  <c r="J29" i="8"/>
  <c r="D29" i="496"/>
  <c r="D29" i="497"/>
  <c r="D29" i="500"/>
  <c r="H29" i="8"/>
  <c r="I29" i="8"/>
  <c r="D29" i="498"/>
  <c r="D29" i="499"/>
  <c r="BD29" i="8" l="1"/>
  <c r="M190" i="501"/>
  <c r="U190" i="501"/>
  <c r="O190" i="501"/>
  <c r="S190" i="501"/>
  <c r="T190" i="501"/>
  <c r="K190" i="501"/>
  <c r="R190" i="501"/>
  <c r="N190" i="501"/>
  <c r="G190" i="501"/>
  <c r="H190" i="501"/>
  <c r="J190" i="501"/>
  <c r="P190" i="501"/>
  <c r="L190" i="501"/>
  <c r="F29" i="500" a="1"/>
  <c r="F29" i="500" s="1"/>
  <c r="F29" i="499" a="1"/>
  <c r="F29" i="499" s="1"/>
  <c r="E29" i="499"/>
  <c r="F29" i="498" a="1"/>
  <c r="F29" i="498" s="1"/>
  <c r="E29" i="498"/>
  <c r="F29" i="497" a="1"/>
  <c r="F29" i="497" s="1"/>
  <c r="E29" i="497"/>
  <c r="F29" i="496" a="1"/>
  <c r="F29" i="496" s="1"/>
  <c r="E29" i="496"/>
  <c r="L190" i="9"/>
  <c r="U190" i="9"/>
  <c r="J190" i="9"/>
  <c r="M190" i="9"/>
  <c r="G190" i="9"/>
  <c r="K190" i="9"/>
  <c r="O190" i="9"/>
  <c r="Q190" i="9"/>
  <c r="N190" i="9"/>
  <c r="H190" i="9"/>
  <c r="T190" i="9"/>
  <c r="R190" i="9"/>
  <c r="S190" i="9"/>
  <c r="I190" i="9"/>
  <c r="E29" i="8"/>
  <c r="D29" i="9"/>
  <c r="D29" i="501"/>
  <c r="F29" i="501" l="1" a="1"/>
  <c r="F29" i="501" s="1"/>
  <c r="G29" i="501" s="1"/>
  <c r="E29" i="501"/>
  <c r="U29" i="500"/>
  <c r="T29" i="500"/>
  <c r="S29" i="500"/>
  <c r="R29" i="500"/>
  <c r="Q29" i="500"/>
  <c r="P29" i="500"/>
  <c r="P29" i="499"/>
  <c r="H29" i="499"/>
  <c r="N29" i="499"/>
  <c r="U29" i="499"/>
  <c r="M29" i="499"/>
  <c r="O29" i="499"/>
  <c r="L29" i="499"/>
  <c r="K29" i="499"/>
  <c r="J29" i="499"/>
  <c r="T29" i="499"/>
  <c r="I29" i="499"/>
  <c r="S29" i="499"/>
  <c r="G29" i="499"/>
  <c r="R29" i="499"/>
  <c r="Q29" i="499"/>
  <c r="S29" i="498"/>
  <c r="K29" i="498"/>
  <c r="P29" i="498"/>
  <c r="H29" i="498"/>
  <c r="T29" i="498"/>
  <c r="I29" i="498"/>
  <c r="R29" i="498"/>
  <c r="G29" i="498"/>
  <c r="Q29" i="498"/>
  <c r="O29" i="498"/>
  <c r="N29" i="498"/>
  <c r="M29" i="498"/>
  <c r="L29" i="498"/>
  <c r="U29" i="498"/>
  <c r="J29" i="498"/>
  <c r="U29" i="497"/>
  <c r="M29" i="497"/>
  <c r="S29" i="497"/>
  <c r="K29" i="497"/>
  <c r="R29" i="497"/>
  <c r="J29" i="497"/>
  <c r="N29" i="497"/>
  <c r="O29" i="497"/>
  <c r="L29" i="497"/>
  <c r="I29" i="497"/>
  <c r="H29" i="497"/>
  <c r="T29" i="497"/>
  <c r="G29" i="497"/>
  <c r="Q29" i="497"/>
  <c r="P29" i="497"/>
  <c r="P29" i="496"/>
  <c r="H29" i="496"/>
  <c r="O29" i="496"/>
  <c r="G29" i="496"/>
  <c r="U29" i="496"/>
  <c r="M29" i="496"/>
  <c r="K29" i="496"/>
  <c r="J29" i="496"/>
  <c r="T29" i="496"/>
  <c r="I29" i="496"/>
  <c r="S29" i="496"/>
  <c r="R29" i="496"/>
  <c r="Q29" i="496"/>
  <c r="N29" i="496"/>
  <c r="L29" i="496"/>
  <c r="F29" i="9" a="1"/>
  <c r="F29" i="9" s="1"/>
  <c r="Q29" i="9" s="1"/>
  <c r="E29" i="9"/>
  <c r="J148" i="6"/>
  <c r="S148" i="8" s="1"/>
  <c r="U148" i="8"/>
  <c r="T148" i="8"/>
  <c r="V148" i="8"/>
  <c r="BG148" i="8" l="1"/>
  <c r="O29" i="501"/>
  <c r="H29" i="501"/>
  <c r="P29" i="501"/>
  <c r="T29" i="501"/>
  <c r="Q29" i="501"/>
  <c r="R29" i="501"/>
  <c r="S29" i="501"/>
  <c r="I29" i="501"/>
  <c r="K29" i="501"/>
  <c r="L29" i="501"/>
  <c r="M29" i="501"/>
  <c r="J29" i="501"/>
  <c r="U29" i="501"/>
  <c r="N29" i="501"/>
  <c r="U29" i="9"/>
  <c r="R29" i="9"/>
  <c r="O29" i="9"/>
  <c r="J29" i="9"/>
  <c r="I29" i="9"/>
  <c r="S29" i="9"/>
  <c r="P29" i="9"/>
  <c r="T29" i="9"/>
  <c r="L29" i="9"/>
  <c r="G29" i="9"/>
  <c r="K29" i="9"/>
  <c r="N29" i="9"/>
  <c r="H29" i="9"/>
  <c r="M29" i="9"/>
  <c r="K148" i="6"/>
  <c r="W148" i="8" s="1"/>
  <c r="X148" i="8"/>
  <c r="Y148" i="8"/>
  <c r="Z148" i="8"/>
  <c r="BH148" i="8" l="1"/>
  <c r="I148" i="6"/>
  <c r="O148" i="8" s="1"/>
  <c r="R148" i="8"/>
  <c r="Q148" i="8"/>
  <c r="P148" i="8"/>
  <c r="BF148" i="8" l="1"/>
  <c r="H132" i="6"/>
  <c r="K132" i="8" s="1"/>
  <c r="L132" i="8"/>
  <c r="M132" i="8"/>
  <c r="N132" i="8"/>
  <c r="BE132" i="8" l="1"/>
  <c r="K81" i="6"/>
  <c r="W81" i="8" s="1"/>
  <c r="Y81" i="8"/>
  <c r="X81" i="8"/>
  <c r="Z81" i="8"/>
  <c r="BH81" i="8" l="1"/>
  <c r="I135" i="6"/>
  <c r="O135" i="8" s="1"/>
  <c r="R135" i="8"/>
  <c r="P135" i="8"/>
  <c r="Q135" i="8"/>
  <c r="BF135" i="8" l="1"/>
  <c r="H149" i="6"/>
  <c r="K149" i="8" s="1"/>
  <c r="L149" i="8"/>
  <c r="N149" i="8"/>
  <c r="M149" i="8"/>
  <c r="BE149" i="8" l="1"/>
  <c r="J149" i="6"/>
  <c r="S149" i="8" s="1"/>
  <c r="T149" i="8"/>
  <c r="V149" i="8"/>
  <c r="U149" i="8"/>
  <c r="BG149" i="8" l="1"/>
  <c r="K203" i="6"/>
  <c r="W203" i="8" s="1"/>
  <c r="X203" i="8"/>
  <c r="Y203" i="8"/>
  <c r="Z203" i="8"/>
  <c r="BH203" i="8" l="1"/>
  <c r="I81" i="6"/>
  <c r="O81" i="8" s="1"/>
  <c r="R81" i="8"/>
  <c r="P81" i="8"/>
  <c r="Q81" i="8"/>
  <c r="BF81" i="8" l="1"/>
  <c r="H203" i="6"/>
  <c r="K203" i="8" s="1"/>
  <c r="M203" i="8"/>
  <c r="N203" i="8"/>
  <c r="L203" i="8"/>
  <c r="BE203" i="8" l="1"/>
  <c r="H137" i="6"/>
  <c r="K137" i="8" s="1"/>
  <c r="M137" i="8"/>
  <c r="N137" i="8"/>
  <c r="L137" i="8"/>
  <c r="BE137" i="8" l="1"/>
  <c r="I41" i="6"/>
  <c r="O41" i="8" s="1"/>
  <c r="Q41" i="8"/>
  <c r="P41" i="8"/>
  <c r="R41" i="8"/>
  <c r="BF41" i="8" l="1"/>
  <c r="H131" i="6"/>
  <c r="K131" i="8" s="1"/>
  <c r="N131" i="8"/>
  <c r="L131" i="8"/>
  <c r="M131" i="8"/>
  <c r="BE131" i="8" l="1"/>
  <c r="J203" i="6"/>
  <c r="S203" i="8" s="1"/>
  <c r="V203" i="8"/>
  <c r="T203" i="8"/>
  <c r="U203" i="8"/>
  <c r="BG203" i="8" l="1"/>
  <c r="H139" i="6"/>
  <c r="K139" i="8" s="1"/>
  <c r="M139" i="8"/>
  <c r="N139" i="8"/>
  <c r="L139" i="8"/>
  <c r="BE139" i="8" l="1"/>
  <c r="J135" i="6"/>
  <c r="S135" i="8" s="1"/>
  <c r="T135" i="8"/>
  <c r="V135" i="8"/>
  <c r="U135" i="8"/>
  <c r="BG135" i="8" l="1"/>
  <c r="K137" i="6"/>
  <c r="W137" i="8" s="1"/>
  <c r="X137" i="8"/>
  <c r="Y137" i="8"/>
  <c r="Z137" i="8"/>
  <c r="BH137" i="8" l="1"/>
  <c r="H42" i="6"/>
  <c r="K42" i="8" s="1"/>
  <c r="M42" i="8"/>
  <c r="L42" i="8"/>
  <c r="N42" i="8"/>
  <c r="BE42" i="8" l="1"/>
  <c r="K149" i="6"/>
  <c r="W149" i="8" s="1"/>
  <c r="X149" i="8"/>
  <c r="Z149" i="8"/>
  <c r="Y149" i="8"/>
  <c r="BH149" i="8" l="1"/>
  <c r="I203" i="6"/>
  <c r="O203" i="8" s="1"/>
  <c r="P203" i="8"/>
  <c r="R203" i="8"/>
  <c r="Q203" i="8"/>
  <c r="BF203" i="8" l="1"/>
  <c r="J136" i="6"/>
  <c r="S136" i="8" s="1"/>
  <c r="U136" i="8"/>
  <c r="V136" i="8"/>
  <c r="T136" i="8"/>
  <c r="BG136" i="8" l="1"/>
  <c r="H133" i="6"/>
  <c r="K133" i="8" s="1"/>
  <c r="N133" i="8"/>
  <c r="M133" i="8"/>
  <c r="L133" i="8"/>
  <c r="BE133" i="8" l="1"/>
  <c r="H136" i="6"/>
  <c r="K136" i="8" s="1"/>
  <c r="N136" i="8"/>
  <c r="L136" i="8"/>
  <c r="M136" i="8"/>
  <c r="BE136" i="8" l="1"/>
  <c r="J85" i="6"/>
  <c r="S85" i="8" s="1"/>
  <c r="V85" i="8"/>
  <c r="T85" i="8"/>
  <c r="U85" i="8"/>
  <c r="BG85" i="8" l="1"/>
  <c r="J41" i="6"/>
  <c r="S41" i="8" s="1"/>
  <c r="V41" i="8"/>
  <c r="U41" i="8"/>
  <c r="T41" i="8"/>
  <c r="BG41" i="8" l="1"/>
  <c r="K135" i="6"/>
  <c r="W135" i="8" s="1"/>
  <c r="Z135" i="8"/>
  <c r="X135" i="8"/>
  <c r="Y135" i="8"/>
  <c r="BH135" i="8" l="1"/>
  <c r="H41" i="6"/>
  <c r="K41" i="8" s="1"/>
  <c r="L41" i="8"/>
  <c r="M41" i="8"/>
  <c r="N41" i="8"/>
  <c r="BE41" i="8" l="1"/>
  <c r="J42" i="6"/>
  <c r="S42" i="8" s="1"/>
  <c r="V42" i="8"/>
  <c r="T42" i="8"/>
  <c r="U42" i="8"/>
  <c r="BG42" i="8" l="1"/>
  <c r="H152" i="6"/>
  <c r="K152" i="8" s="1"/>
  <c r="I152" i="6"/>
  <c r="O152" i="8" s="1"/>
  <c r="J81" i="6"/>
  <c r="S81" i="8" s="1"/>
  <c r="M152" i="8"/>
  <c r="V81" i="8"/>
  <c r="P152" i="8"/>
  <c r="L152" i="8"/>
  <c r="Q152" i="8"/>
  <c r="R152" i="8"/>
  <c r="N152" i="8"/>
  <c r="U81" i="8"/>
  <c r="T81" i="8"/>
  <c r="BG81" i="8" l="1"/>
  <c r="BF152" i="8"/>
  <c r="BE152" i="8"/>
  <c r="H85" i="6"/>
  <c r="K85" i="8" s="1"/>
  <c r="L85" i="8"/>
  <c r="N85" i="8"/>
  <c r="M85" i="8"/>
  <c r="BE85" i="8" l="1"/>
  <c r="I139" i="6"/>
  <c r="O139" i="8" s="1"/>
  <c r="R139" i="8"/>
  <c r="Q139" i="8"/>
  <c r="P139" i="8"/>
  <c r="BF139" i="8" l="1"/>
  <c r="I42" i="6"/>
  <c r="O42" i="8" s="1"/>
  <c r="Q42" i="8"/>
  <c r="P42" i="8"/>
  <c r="R42" i="8"/>
  <c r="BF42" i="8" l="1"/>
  <c r="K133" i="6"/>
  <c r="W133" i="8" s="1"/>
  <c r="X133" i="8"/>
  <c r="Z133" i="8"/>
  <c r="Y133" i="8"/>
  <c r="BH133" i="8" l="1"/>
  <c r="I149" i="6"/>
  <c r="O149" i="8" s="1"/>
  <c r="Q149" i="8"/>
  <c r="P149" i="8"/>
  <c r="R149" i="8"/>
  <c r="BF149" i="8" l="1"/>
  <c r="K136" i="6"/>
  <c r="W136" i="8" s="1"/>
  <c r="Z136" i="8"/>
  <c r="X136" i="8"/>
  <c r="Y136" i="8"/>
  <c r="BH136" i="8" l="1"/>
  <c r="K85" i="6"/>
  <c r="W85" i="8" s="1"/>
  <c r="X85" i="8"/>
  <c r="Y85" i="8"/>
  <c r="Z85" i="8"/>
  <c r="BH85" i="8" l="1"/>
  <c r="K42" i="6"/>
  <c r="W42" i="8" s="1"/>
  <c r="Z42" i="8"/>
  <c r="Y42" i="8"/>
  <c r="X42" i="8"/>
  <c r="BH42" i="8" l="1"/>
  <c r="J133" i="6"/>
  <c r="S133" i="8" s="1"/>
  <c r="U133" i="8"/>
  <c r="T133" i="8"/>
  <c r="V133" i="8"/>
  <c r="BG133" i="8" l="1"/>
  <c r="J132" i="6"/>
  <c r="S132" i="8" s="1"/>
  <c r="V132" i="8"/>
  <c r="T132" i="8"/>
  <c r="U132" i="8"/>
  <c r="BG132" i="8" l="1"/>
  <c r="K131" i="6"/>
  <c r="W131" i="8" s="1"/>
  <c r="Y131" i="8"/>
  <c r="Z131" i="8"/>
  <c r="X131" i="8"/>
  <c r="BH131" i="8" l="1"/>
  <c r="J137" i="6"/>
  <c r="S137" i="8" s="1"/>
  <c r="V137" i="8"/>
  <c r="T137" i="8"/>
  <c r="U137" i="8"/>
  <c r="BG137" i="8" l="1"/>
  <c r="K152" i="6"/>
  <c r="W152" i="8" s="1"/>
  <c r="J152" i="6"/>
  <c r="S152" i="8" s="1"/>
  <c r="K41" i="6"/>
  <c r="W41" i="8" s="1"/>
  <c r="T152" i="8"/>
  <c r="X152" i="8"/>
  <c r="Z41" i="8"/>
  <c r="Y41" i="8"/>
  <c r="U152" i="8"/>
  <c r="Y152" i="8"/>
  <c r="X41" i="8"/>
  <c r="V152" i="8"/>
  <c r="Z152" i="8"/>
  <c r="BH41" i="8" l="1"/>
  <c r="BG152" i="8"/>
  <c r="BH152" i="8"/>
  <c r="I137" i="6"/>
  <c r="O137" i="8" s="1"/>
  <c r="R137" i="8"/>
  <c r="Q137" i="8"/>
  <c r="P137" i="8"/>
  <c r="BF137" i="8" l="1"/>
  <c r="J131" i="6"/>
  <c r="S131" i="8" s="1"/>
  <c r="U131" i="8"/>
  <c r="T131" i="8"/>
  <c r="V131" i="8"/>
  <c r="BG131" i="8" l="1"/>
  <c r="J139" i="6"/>
  <c r="S139" i="8" s="1"/>
  <c r="V139" i="8"/>
  <c r="T139" i="8"/>
  <c r="U139" i="8"/>
  <c r="BG139" i="8" l="1"/>
  <c r="I133" i="6"/>
  <c r="O133" i="8" s="1"/>
  <c r="Q133" i="8"/>
  <c r="P133" i="8"/>
  <c r="R133" i="8"/>
  <c r="BF133" i="8" l="1"/>
  <c r="H81" i="6"/>
  <c r="K81" i="8" s="1"/>
  <c r="L81" i="8"/>
  <c r="M81" i="8"/>
  <c r="N81" i="8"/>
  <c r="BE81" i="8" l="1"/>
  <c r="K132" i="6"/>
  <c r="W132" i="8" s="1"/>
  <c r="Z132" i="8"/>
  <c r="X132" i="8"/>
  <c r="Y132" i="8"/>
  <c r="BH132" i="8" l="1"/>
  <c r="I85" i="6"/>
  <c r="O85" i="8" s="1"/>
  <c r="P85" i="8"/>
  <c r="Q85" i="8"/>
  <c r="R85" i="8"/>
  <c r="BF85" i="8" l="1"/>
  <c r="H135" i="6"/>
  <c r="K135" i="8" s="1"/>
  <c r="L135" i="8"/>
  <c r="M135" i="8"/>
  <c r="N135" i="8"/>
  <c r="BE135" i="8" l="1"/>
  <c r="I136" i="6"/>
  <c r="O136" i="8" s="1"/>
  <c r="R136" i="8"/>
  <c r="P136" i="8"/>
  <c r="Q136" i="8"/>
  <c r="BF136" i="8" l="1"/>
  <c r="K139" i="6"/>
  <c r="W139" i="8" s="1"/>
  <c r="X139" i="8"/>
  <c r="Y139" i="8"/>
  <c r="Z139" i="8"/>
  <c r="BH139" i="8" l="1"/>
  <c r="I132" i="6"/>
  <c r="O132" i="8" s="1"/>
  <c r="P132" i="8"/>
  <c r="Q132" i="8"/>
  <c r="R132" i="8"/>
  <c r="BF132" i="8" l="1"/>
  <c r="K202" i="6"/>
  <c r="W202" i="8" s="1"/>
  <c r="Y202" i="8"/>
  <c r="Z202" i="8"/>
  <c r="X202" i="8"/>
  <c r="BH202" i="8" l="1"/>
  <c r="I131" i="6"/>
  <c r="O131" i="8" s="1"/>
  <c r="R131" i="8"/>
  <c r="P131" i="8"/>
  <c r="Q131" i="8"/>
  <c r="BF131" i="8" l="1"/>
  <c r="J202" i="6"/>
  <c r="S202" i="8" s="1"/>
  <c r="T202" i="8"/>
  <c r="V202" i="8"/>
  <c r="U202" i="8"/>
  <c r="BG202" i="8" l="1"/>
  <c r="H202" i="6"/>
  <c r="K202" i="8" s="1"/>
  <c r="L202" i="8"/>
  <c r="N202" i="8"/>
  <c r="M202" i="8"/>
  <c r="BE202" i="8" l="1"/>
  <c r="I202" i="6"/>
  <c r="O202" i="8" s="1"/>
  <c r="Q202" i="8"/>
  <c r="P202" i="8"/>
  <c r="R202" i="8"/>
  <c r="BF202" i="8" l="1"/>
  <c r="K204" i="6"/>
  <c r="W204" i="8" s="1"/>
  <c r="Y204" i="8"/>
  <c r="Z204" i="8"/>
  <c r="X204" i="8"/>
  <c r="BH204" i="8" l="1"/>
  <c r="H204" i="6"/>
  <c r="K204" i="8" s="1"/>
  <c r="G139" i="6"/>
  <c r="E139" i="6" s="1"/>
  <c r="L204" i="8"/>
  <c r="N204" i="8"/>
  <c r="M204" i="8"/>
  <c r="BE204" i="8" l="1"/>
  <c r="G139" i="8"/>
  <c r="G41" i="6"/>
  <c r="E41" i="6" s="1"/>
  <c r="H139" i="8"/>
  <c r="D139" i="498"/>
  <c r="D139" i="496"/>
  <c r="D139" i="500"/>
  <c r="J139" i="8"/>
  <c r="D139" i="497"/>
  <c r="D139" i="499"/>
  <c r="I139" i="8"/>
  <c r="BD139" i="8" l="1"/>
  <c r="F139" i="500" a="1"/>
  <c r="F139" i="500" s="1"/>
  <c r="E139" i="500"/>
  <c r="E139" i="499"/>
  <c r="F139" i="499" a="1"/>
  <c r="F139" i="499" s="1"/>
  <c r="F139" i="498" a="1"/>
  <c r="F139" i="498" s="1"/>
  <c r="E139" i="498"/>
  <c r="F139" i="497" a="1"/>
  <c r="F139" i="497" s="1"/>
  <c r="E139" i="497"/>
  <c r="F139" i="496" a="1"/>
  <c r="F139" i="496" s="1"/>
  <c r="E139" i="496"/>
  <c r="G41" i="8"/>
  <c r="E139" i="8"/>
  <c r="G42" i="6"/>
  <c r="E42" i="6" s="1"/>
  <c r="D139" i="9"/>
  <c r="D41" i="500"/>
  <c r="D41" i="498"/>
  <c r="H41" i="8"/>
  <c r="D41" i="496"/>
  <c r="D41" i="497"/>
  <c r="I41" i="8"/>
  <c r="D41" i="499"/>
  <c r="D139" i="501"/>
  <c r="J41" i="8"/>
  <c r="BD41" i="8" l="1"/>
  <c r="F139" i="501" a="1"/>
  <c r="F139" i="501" s="1"/>
  <c r="Q139" i="501" s="1"/>
  <c r="F41" i="500" a="1"/>
  <c r="F41" i="500" s="1"/>
  <c r="E41" i="500"/>
  <c r="R139" i="500"/>
  <c r="J139" i="500"/>
  <c r="O139" i="500"/>
  <c r="G139" i="500"/>
  <c r="T139" i="500"/>
  <c r="I139" i="500"/>
  <c r="S139" i="500"/>
  <c r="H139" i="500"/>
  <c r="P139" i="500"/>
  <c r="U139" i="500"/>
  <c r="Q139" i="500"/>
  <c r="N139" i="500"/>
  <c r="M139" i="500"/>
  <c r="L139" i="500"/>
  <c r="K139" i="500"/>
  <c r="E41" i="499"/>
  <c r="F41" i="499" a="1"/>
  <c r="F41" i="499" s="1"/>
  <c r="O139" i="499"/>
  <c r="G139" i="499"/>
  <c r="T139" i="499"/>
  <c r="L139" i="499"/>
  <c r="P139" i="499"/>
  <c r="M139" i="499"/>
  <c r="K139" i="499"/>
  <c r="Q139" i="499"/>
  <c r="N139" i="499"/>
  <c r="J139" i="499"/>
  <c r="I139" i="499"/>
  <c r="H139" i="499"/>
  <c r="U139" i="499"/>
  <c r="S139" i="499"/>
  <c r="R139" i="499"/>
  <c r="F41" i="498" a="1"/>
  <c r="F41" i="498" s="1"/>
  <c r="E41" i="498"/>
  <c r="S139" i="498"/>
  <c r="K139" i="498"/>
  <c r="P139" i="498"/>
  <c r="H139" i="498"/>
  <c r="M139" i="498"/>
  <c r="L139" i="498"/>
  <c r="U139" i="498"/>
  <c r="J139" i="498"/>
  <c r="T139" i="498"/>
  <c r="I139" i="498"/>
  <c r="R139" i="498"/>
  <c r="G139" i="498"/>
  <c r="Q139" i="498"/>
  <c r="O139" i="498"/>
  <c r="N139" i="498"/>
  <c r="E41" i="497"/>
  <c r="F41" i="497" a="1"/>
  <c r="F41" i="497" s="1"/>
  <c r="N139" i="497"/>
  <c r="S139" i="497"/>
  <c r="K139" i="497"/>
  <c r="M139" i="497"/>
  <c r="L139" i="497"/>
  <c r="U139" i="497"/>
  <c r="J139" i="497"/>
  <c r="T139" i="497"/>
  <c r="I139" i="497"/>
  <c r="R139" i="497"/>
  <c r="H139" i="497"/>
  <c r="Q139" i="497"/>
  <c r="G139" i="497"/>
  <c r="P139" i="497"/>
  <c r="O139" i="497"/>
  <c r="F41" i="496" a="1"/>
  <c r="F41" i="496" s="1"/>
  <c r="E41" i="496"/>
  <c r="R139" i="496"/>
  <c r="J139" i="496"/>
  <c r="O139" i="496"/>
  <c r="G139" i="496"/>
  <c r="Q139" i="496"/>
  <c r="P139" i="496"/>
  <c r="N139" i="496"/>
  <c r="M139" i="496"/>
  <c r="L139" i="496"/>
  <c r="U139" i="496"/>
  <c r="K139" i="496"/>
  <c r="T139" i="496"/>
  <c r="I139" i="496"/>
  <c r="S139" i="496"/>
  <c r="H139" i="496"/>
  <c r="F139" i="9" a="1"/>
  <c r="F139" i="9" s="1"/>
  <c r="O139" i="9" s="1"/>
  <c r="E139" i="9"/>
  <c r="E41" i="8"/>
  <c r="G42" i="8"/>
  <c r="G132" i="6"/>
  <c r="E132" i="6" s="1"/>
  <c r="D42" i="499"/>
  <c r="D42" i="497"/>
  <c r="J42" i="8"/>
  <c r="D41" i="501"/>
  <c r="D42" i="496"/>
  <c r="D41" i="9"/>
  <c r="D42" i="498"/>
  <c r="I42" i="8"/>
  <c r="D42" i="500"/>
  <c r="H42" i="8"/>
  <c r="BD42" i="8" l="1"/>
  <c r="F41" i="501" a="1"/>
  <c r="F41" i="501" s="1"/>
  <c r="O41" i="501" s="1"/>
  <c r="E41" i="501"/>
  <c r="P139" i="501"/>
  <c r="S139" i="501"/>
  <c r="R139" i="501"/>
  <c r="T139" i="501"/>
  <c r="U139" i="501"/>
  <c r="E42" i="500"/>
  <c r="F42" i="500" a="1"/>
  <c r="F42" i="500" s="1"/>
  <c r="R41" i="500"/>
  <c r="J41" i="500"/>
  <c r="O41" i="500"/>
  <c r="G41" i="500"/>
  <c r="S41" i="500"/>
  <c r="H41" i="500"/>
  <c r="Q41" i="500"/>
  <c r="P41" i="500"/>
  <c r="N41" i="500"/>
  <c r="M41" i="500"/>
  <c r="L41" i="500"/>
  <c r="U41" i="500"/>
  <c r="K41" i="500"/>
  <c r="T41" i="500"/>
  <c r="I41" i="500"/>
  <c r="H139" i="9"/>
  <c r="F42" i="499" a="1"/>
  <c r="F42" i="499" s="1"/>
  <c r="E42" i="499"/>
  <c r="N41" i="499"/>
  <c r="T41" i="499"/>
  <c r="L41" i="499"/>
  <c r="S41" i="499"/>
  <c r="K41" i="499"/>
  <c r="O41" i="499"/>
  <c r="M41" i="499"/>
  <c r="J41" i="499"/>
  <c r="I41" i="499"/>
  <c r="U41" i="499"/>
  <c r="H41" i="499"/>
  <c r="R41" i="499"/>
  <c r="G41" i="499"/>
  <c r="Q41" i="499"/>
  <c r="P41" i="499"/>
  <c r="K139" i="9"/>
  <c r="S139" i="9"/>
  <c r="G139" i="9"/>
  <c r="I139" i="9"/>
  <c r="J139" i="9"/>
  <c r="P139" i="9"/>
  <c r="R139" i="9"/>
  <c r="E42" i="498"/>
  <c r="F42" i="498" a="1"/>
  <c r="F42" i="498" s="1"/>
  <c r="Q139" i="9"/>
  <c r="U139" i="9"/>
  <c r="Q41" i="498"/>
  <c r="I41" i="498"/>
  <c r="P41" i="498"/>
  <c r="H41" i="498"/>
  <c r="N41" i="498"/>
  <c r="O41" i="498"/>
  <c r="M41" i="498"/>
  <c r="L41" i="498"/>
  <c r="K41" i="498"/>
  <c r="U41" i="498"/>
  <c r="J41" i="498"/>
  <c r="T41" i="498"/>
  <c r="G41" i="498"/>
  <c r="S41" i="498"/>
  <c r="R41" i="498"/>
  <c r="F42" i="497" a="1"/>
  <c r="F42" i="497" s="1"/>
  <c r="N41" i="497"/>
  <c r="S41" i="497"/>
  <c r="K41" i="497"/>
  <c r="R41" i="497"/>
  <c r="J41" i="497"/>
  <c r="Q41" i="497"/>
  <c r="I41" i="497"/>
  <c r="P41" i="497"/>
  <c r="H41" i="497"/>
  <c r="U41" i="497"/>
  <c r="T41" i="497"/>
  <c r="O41" i="497"/>
  <c r="M41" i="497"/>
  <c r="L41" i="497"/>
  <c r="G41" i="497"/>
  <c r="T139" i="9"/>
  <c r="F42" i="496" a="1"/>
  <c r="F42" i="496" s="1"/>
  <c r="E42" i="496"/>
  <c r="Q41" i="496"/>
  <c r="I41" i="496"/>
  <c r="P41" i="496"/>
  <c r="H41" i="496"/>
  <c r="O41" i="496"/>
  <c r="G41" i="496"/>
  <c r="N41" i="496"/>
  <c r="U41" i="496"/>
  <c r="M41" i="496"/>
  <c r="T41" i="496"/>
  <c r="L41" i="496"/>
  <c r="S41" i="496"/>
  <c r="K41" i="496"/>
  <c r="R41" i="496"/>
  <c r="J41" i="496"/>
  <c r="M139" i="9"/>
  <c r="L139" i="9"/>
  <c r="N139" i="9"/>
  <c r="F41" i="9" a="1"/>
  <c r="F41" i="9" s="1"/>
  <c r="R41" i="9" s="1"/>
  <c r="E41" i="9"/>
  <c r="E42" i="8"/>
  <c r="G132" i="8"/>
  <c r="G152" i="6"/>
  <c r="E152" i="6" s="1"/>
  <c r="D132" i="496"/>
  <c r="D132" i="500"/>
  <c r="D42" i="9"/>
  <c r="H132" i="8"/>
  <c r="J132" i="8"/>
  <c r="D132" i="498"/>
  <c r="D42" i="501"/>
  <c r="D132" i="497"/>
  <c r="D132" i="499"/>
  <c r="I132" i="8"/>
  <c r="BD132" i="8" l="1"/>
  <c r="P41" i="501"/>
  <c r="H41" i="501"/>
  <c r="I41" i="501"/>
  <c r="Q41" i="501"/>
  <c r="J41" i="501"/>
  <c r="R41" i="501"/>
  <c r="K41" i="501"/>
  <c r="S41" i="501"/>
  <c r="L41" i="501"/>
  <c r="T41" i="501"/>
  <c r="M41" i="501"/>
  <c r="U41" i="501"/>
  <c r="N41" i="501"/>
  <c r="G41" i="501"/>
  <c r="F42" i="501" a="1"/>
  <c r="F42" i="501" s="1"/>
  <c r="G42" i="501" s="1"/>
  <c r="E42" i="501"/>
  <c r="F132" i="500" a="1"/>
  <c r="F132" i="500" s="1"/>
  <c r="E132" i="500"/>
  <c r="T42" i="500"/>
  <c r="L42" i="500"/>
  <c r="Q42" i="500"/>
  <c r="I42" i="500"/>
  <c r="P42" i="500"/>
  <c r="O42" i="500"/>
  <c r="N42" i="500"/>
  <c r="M42" i="500"/>
  <c r="K42" i="500"/>
  <c r="U42" i="500"/>
  <c r="J42" i="500"/>
  <c r="S42" i="500"/>
  <c r="H42" i="500"/>
  <c r="R42" i="500"/>
  <c r="G42" i="500"/>
  <c r="F132" i="499" a="1"/>
  <c r="F132" i="499" s="1"/>
  <c r="E132" i="499"/>
  <c r="P42" i="499"/>
  <c r="H42" i="499"/>
  <c r="N42" i="499"/>
  <c r="U42" i="499"/>
  <c r="M42" i="499"/>
  <c r="Q42" i="499"/>
  <c r="O42" i="499"/>
  <c r="L42" i="499"/>
  <c r="K42" i="499"/>
  <c r="J42" i="499"/>
  <c r="T42" i="499"/>
  <c r="I42" i="499"/>
  <c r="S42" i="499"/>
  <c r="G42" i="499"/>
  <c r="R42" i="499"/>
  <c r="F132" i="498" a="1"/>
  <c r="F132" i="498" s="1"/>
  <c r="E132" i="498"/>
  <c r="S42" i="498"/>
  <c r="K42" i="498"/>
  <c r="R42" i="498"/>
  <c r="J42" i="498"/>
  <c r="P42" i="498"/>
  <c r="H42" i="498"/>
  <c r="O42" i="498"/>
  <c r="N42" i="498"/>
  <c r="M42" i="498"/>
  <c r="L42" i="498"/>
  <c r="I42" i="498"/>
  <c r="U42" i="498"/>
  <c r="G42" i="498"/>
  <c r="T42" i="498"/>
  <c r="Q42" i="498"/>
  <c r="F132" i="497" a="1"/>
  <c r="F132" i="497" s="1"/>
  <c r="E132" i="497"/>
  <c r="P42" i="497"/>
  <c r="U42" i="497"/>
  <c r="T42" i="497"/>
  <c r="S42" i="497"/>
  <c r="R42" i="497"/>
  <c r="Q42" i="497"/>
  <c r="E132" i="496"/>
  <c r="F132" i="496" a="1"/>
  <c r="F132" i="496" s="1"/>
  <c r="K41" i="9"/>
  <c r="P41" i="9"/>
  <c r="J41" i="9"/>
  <c r="H41" i="9"/>
  <c r="S42" i="496"/>
  <c r="K42" i="496"/>
  <c r="R42" i="496"/>
  <c r="J42" i="496"/>
  <c r="Q42" i="496"/>
  <c r="I42" i="496"/>
  <c r="P42" i="496"/>
  <c r="H42" i="496"/>
  <c r="O42" i="496"/>
  <c r="G42" i="496"/>
  <c r="N42" i="496"/>
  <c r="U42" i="496"/>
  <c r="M42" i="496"/>
  <c r="T42" i="496"/>
  <c r="L42" i="496"/>
  <c r="G41" i="9"/>
  <c r="N41" i="9"/>
  <c r="O41" i="9"/>
  <c r="L41" i="9"/>
  <c r="U41" i="9"/>
  <c r="S41" i="9"/>
  <c r="M41" i="9"/>
  <c r="Q41" i="9"/>
  <c r="I41" i="9"/>
  <c r="T41" i="9"/>
  <c r="E42" i="9"/>
  <c r="F42" i="9" a="1"/>
  <c r="F42" i="9" s="1"/>
  <c r="Q42" i="9" s="1"/>
  <c r="E132" i="8"/>
  <c r="G152" i="8"/>
  <c r="D132" i="9"/>
  <c r="H152" i="8"/>
  <c r="D152" i="498"/>
  <c r="D152" i="500"/>
  <c r="D132" i="501"/>
  <c r="J152" i="8"/>
  <c r="D152" i="497"/>
  <c r="D152" i="496"/>
  <c r="D152" i="499"/>
  <c r="I152" i="8"/>
  <c r="BD152" i="8" l="1"/>
  <c r="L42" i="501"/>
  <c r="O42" i="501"/>
  <c r="R42" i="501"/>
  <c r="H42" i="501"/>
  <c r="P42" i="501"/>
  <c r="I42" i="501"/>
  <c r="Q42" i="501"/>
  <c r="K42" i="501"/>
  <c r="S42" i="501"/>
  <c r="J42" i="501"/>
  <c r="T42" i="501"/>
  <c r="M42" i="501"/>
  <c r="U42" i="501"/>
  <c r="N42" i="501"/>
  <c r="F132" i="501" a="1"/>
  <c r="F132" i="501" s="1"/>
  <c r="N132" i="501" s="1"/>
  <c r="E132" i="501"/>
  <c r="E152" i="500"/>
  <c r="F152" i="500" a="1"/>
  <c r="F152" i="500" s="1"/>
  <c r="P132" i="500"/>
  <c r="H132" i="500"/>
  <c r="O132" i="500"/>
  <c r="G132" i="500"/>
  <c r="U132" i="500"/>
  <c r="M132" i="500"/>
  <c r="J132" i="500"/>
  <c r="T132" i="500"/>
  <c r="I132" i="500"/>
  <c r="S132" i="500"/>
  <c r="R132" i="500"/>
  <c r="Q132" i="500"/>
  <c r="N132" i="500"/>
  <c r="L132" i="500"/>
  <c r="K132" i="500"/>
  <c r="F152" i="499" a="1"/>
  <c r="F152" i="499" s="1"/>
  <c r="E152" i="499"/>
  <c r="Q132" i="499"/>
  <c r="I132" i="499"/>
  <c r="O132" i="499"/>
  <c r="G132" i="499"/>
  <c r="N132" i="499"/>
  <c r="T132" i="499"/>
  <c r="H132" i="499"/>
  <c r="S132" i="499"/>
  <c r="R132" i="499"/>
  <c r="P132" i="499"/>
  <c r="M132" i="499"/>
  <c r="L132" i="499"/>
  <c r="K132" i="499"/>
  <c r="U132" i="499"/>
  <c r="J132" i="499"/>
  <c r="F152" i="498" a="1"/>
  <c r="F152" i="498" s="1"/>
  <c r="E152" i="498"/>
  <c r="U132" i="498"/>
  <c r="M132" i="498"/>
  <c r="R132" i="498"/>
  <c r="J132" i="498"/>
  <c r="N132" i="498"/>
  <c r="L132" i="498"/>
  <c r="K132" i="498"/>
  <c r="T132" i="498"/>
  <c r="I132" i="498"/>
  <c r="S132" i="498"/>
  <c r="H132" i="498"/>
  <c r="Q132" i="498"/>
  <c r="G132" i="498"/>
  <c r="P132" i="498"/>
  <c r="O132" i="498"/>
  <c r="F152" i="497" a="1"/>
  <c r="F152" i="497" s="1"/>
  <c r="E152" i="497"/>
  <c r="P132" i="497"/>
  <c r="H132" i="497"/>
  <c r="U132" i="497"/>
  <c r="M132" i="497"/>
  <c r="T132" i="497"/>
  <c r="J132" i="497"/>
  <c r="R132" i="497"/>
  <c r="G132" i="497"/>
  <c r="Q132" i="497"/>
  <c r="S132" i="497"/>
  <c r="O132" i="497"/>
  <c r="N132" i="497"/>
  <c r="L132" i="497"/>
  <c r="K132" i="497"/>
  <c r="I132" i="497"/>
  <c r="E152" i="496"/>
  <c r="F152" i="496" a="1"/>
  <c r="F152" i="496" s="1"/>
  <c r="T132" i="496"/>
  <c r="L132" i="496"/>
  <c r="Q132" i="496"/>
  <c r="I132" i="496"/>
  <c r="R132" i="496"/>
  <c r="G132" i="496"/>
  <c r="P132" i="496"/>
  <c r="O132" i="496"/>
  <c r="N132" i="496"/>
  <c r="M132" i="496"/>
  <c r="K132" i="496"/>
  <c r="U132" i="496"/>
  <c r="J132" i="496"/>
  <c r="S132" i="496"/>
  <c r="H132" i="496"/>
  <c r="U42" i="9"/>
  <c r="P42" i="9"/>
  <c r="L42" i="9"/>
  <c r="N42" i="9"/>
  <c r="G42" i="9"/>
  <c r="R42" i="9"/>
  <c r="H42" i="9"/>
  <c r="S42" i="9"/>
  <c r="J42" i="9"/>
  <c r="M42" i="9"/>
  <c r="T42" i="9"/>
  <c r="I42" i="9"/>
  <c r="O42" i="9"/>
  <c r="K42" i="9"/>
  <c r="E132" i="9"/>
  <c r="F132" i="9" a="1"/>
  <c r="F132" i="9" s="1"/>
  <c r="I132" i="9" s="1"/>
  <c r="E152" i="8"/>
  <c r="J204" i="6"/>
  <c r="S204" i="8" s="1"/>
  <c r="D152" i="9"/>
  <c r="U204" i="8"/>
  <c r="D152" i="501"/>
  <c r="T204" i="8"/>
  <c r="V204" i="8"/>
  <c r="BG204" i="8" l="1"/>
  <c r="R132" i="501"/>
  <c r="T132" i="501"/>
  <c r="M132" i="501"/>
  <c r="J132" i="501"/>
  <c r="K132" i="501"/>
  <c r="H132" i="501"/>
  <c r="I132" i="501"/>
  <c r="P132" i="501"/>
  <c r="S132" i="501"/>
  <c r="Q132" i="501"/>
  <c r="G132" i="501"/>
  <c r="F152" i="501" a="1"/>
  <c r="F152" i="501" s="1"/>
  <c r="S152" i="501" s="1"/>
  <c r="L132" i="501"/>
  <c r="U132" i="501"/>
  <c r="O132" i="501"/>
  <c r="T152" i="500"/>
  <c r="L152" i="500"/>
  <c r="S152" i="500"/>
  <c r="K152" i="500"/>
  <c r="Q152" i="500"/>
  <c r="I152" i="500"/>
  <c r="P152" i="500"/>
  <c r="O152" i="500"/>
  <c r="N152" i="500"/>
  <c r="M152" i="500"/>
  <c r="J152" i="500"/>
  <c r="H152" i="500"/>
  <c r="U152" i="500"/>
  <c r="G152" i="500"/>
  <c r="R152" i="500"/>
  <c r="Q152" i="499"/>
  <c r="I152" i="499"/>
  <c r="O152" i="499"/>
  <c r="G152" i="499"/>
  <c r="N152" i="499"/>
  <c r="K152" i="499"/>
  <c r="T152" i="499"/>
  <c r="H152" i="499"/>
  <c r="S152" i="499"/>
  <c r="M152" i="499"/>
  <c r="L152" i="499"/>
  <c r="J152" i="499"/>
  <c r="U152" i="499"/>
  <c r="R152" i="499"/>
  <c r="P152" i="499"/>
  <c r="U152" i="498"/>
  <c r="M152" i="498"/>
  <c r="T152" i="498"/>
  <c r="L152" i="498"/>
  <c r="R152" i="498"/>
  <c r="J152" i="498"/>
  <c r="S152" i="498"/>
  <c r="G152" i="498"/>
  <c r="Q152" i="498"/>
  <c r="P152" i="498"/>
  <c r="O152" i="498"/>
  <c r="N152" i="498"/>
  <c r="K152" i="498"/>
  <c r="I152" i="498"/>
  <c r="H152" i="498"/>
  <c r="R152" i="497"/>
  <c r="J152" i="497"/>
  <c r="Q152" i="497"/>
  <c r="H152" i="497"/>
  <c r="O152" i="497"/>
  <c r="N152" i="497"/>
  <c r="K152" i="497"/>
  <c r="I152" i="497"/>
  <c r="U152" i="497"/>
  <c r="G152" i="497"/>
  <c r="T152" i="497"/>
  <c r="S152" i="497"/>
  <c r="P152" i="497"/>
  <c r="M152" i="497"/>
  <c r="L152" i="497"/>
  <c r="T152" i="496"/>
  <c r="L152" i="496"/>
  <c r="S152" i="496"/>
  <c r="K152" i="496"/>
  <c r="Q152" i="496"/>
  <c r="I152" i="496"/>
  <c r="U152" i="496"/>
  <c r="G152" i="496"/>
  <c r="R152" i="496"/>
  <c r="P152" i="496"/>
  <c r="O152" i="496"/>
  <c r="N152" i="496"/>
  <c r="M152" i="496"/>
  <c r="J152" i="496"/>
  <c r="H152" i="496"/>
  <c r="H132" i="9"/>
  <c r="K132" i="9"/>
  <c r="M132" i="9"/>
  <c r="O132" i="9"/>
  <c r="G132" i="9"/>
  <c r="R132" i="9"/>
  <c r="N132" i="9"/>
  <c r="L132" i="9"/>
  <c r="P132" i="9"/>
  <c r="U132" i="9"/>
  <c r="Q132" i="9"/>
  <c r="T132" i="9"/>
  <c r="S132" i="9"/>
  <c r="J132" i="9"/>
  <c r="F152" i="9" a="1"/>
  <c r="F152" i="9" s="1"/>
  <c r="K152" i="9" s="1"/>
  <c r="E152" i="9"/>
  <c r="G137" i="6"/>
  <c r="E137" i="6" s="1"/>
  <c r="Q152" i="501" l="1"/>
  <c r="T152" i="501"/>
  <c r="U152" i="501"/>
  <c r="P152" i="501"/>
  <c r="R152" i="501"/>
  <c r="N152" i="9"/>
  <c r="R152" i="9"/>
  <c r="U152" i="9"/>
  <c r="Q152" i="9"/>
  <c r="I152" i="9"/>
  <c r="G152" i="9"/>
  <c r="P152" i="9"/>
  <c r="O152" i="9"/>
  <c r="M152" i="9"/>
  <c r="J152" i="9"/>
  <c r="S152" i="9"/>
  <c r="T152" i="9"/>
  <c r="L152" i="9"/>
  <c r="H152" i="9"/>
  <c r="G137" i="8"/>
  <c r="G147" i="6"/>
  <c r="E147" i="6" s="1"/>
  <c r="D137" i="499"/>
  <c r="J137" i="8"/>
  <c r="D137" i="497"/>
  <c r="D137" i="498"/>
  <c r="D137" i="496"/>
  <c r="D137" i="500"/>
  <c r="I137" i="8"/>
  <c r="H137" i="8"/>
  <c r="BD137" i="8" l="1"/>
  <c r="F137" i="500" a="1"/>
  <c r="F137" i="500" s="1"/>
  <c r="E137" i="500"/>
  <c r="E137" i="499"/>
  <c r="F137" i="499" a="1"/>
  <c r="F137" i="499" s="1"/>
  <c r="E137" i="498"/>
  <c r="F137" i="498" a="1"/>
  <c r="F137" i="498" s="1"/>
  <c r="F137" i="497" a="1"/>
  <c r="F137" i="497" s="1"/>
  <c r="E137" i="497"/>
  <c r="F137" i="496" a="1"/>
  <c r="F137" i="496" s="1"/>
  <c r="E137" i="496"/>
  <c r="G147" i="8"/>
  <c r="E137" i="8"/>
  <c r="H147" i="8"/>
  <c r="I147" i="8"/>
  <c r="D137" i="9"/>
  <c r="D137" i="501"/>
  <c r="D147" i="496"/>
  <c r="D147" i="499"/>
  <c r="D147" i="500"/>
  <c r="J147" i="8"/>
  <c r="D147" i="498"/>
  <c r="D147" i="497"/>
  <c r="BD147" i="8" l="1"/>
  <c r="F137" i="501" a="1"/>
  <c r="F137" i="501" s="1"/>
  <c r="T137" i="501" s="1"/>
  <c r="E137" i="501"/>
  <c r="E147" i="500"/>
  <c r="F147" i="500" a="1"/>
  <c r="F147" i="500" s="1"/>
  <c r="N137" i="500"/>
  <c r="S137" i="500"/>
  <c r="K137" i="500"/>
  <c r="M137" i="500"/>
  <c r="L137" i="500"/>
  <c r="T137" i="500"/>
  <c r="I137" i="500"/>
  <c r="G137" i="500"/>
  <c r="U137" i="500"/>
  <c r="R137" i="500"/>
  <c r="Q137" i="500"/>
  <c r="P137" i="500"/>
  <c r="O137" i="500"/>
  <c r="J137" i="500"/>
  <c r="H137" i="500"/>
  <c r="E147" i="499"/>
  <c r="F147" i="499" a="1"/>
  <c r="F147" i="499" s="1"/>
  <c r="P137" i="499"/>
  <c r="T137" i="499"/>
  <c r="K137" i="499"/>
  <c r="R137" i="499"/>
  <c r="I137" i="499"/>
  <c r="Q137" i="499"/>
  <c r="H137" i="499"/>
  <c r="O137" i="499"/>
  <c r="N137" i="499"/>
  <c r="M137" i="499"/>
  <c r="L137" i="499"/>
  <c r="J137" i="499"/>
  <c r="G137" i="499"/>
  <c r="U137" i="499"/>
  <c r="S137" i="499"/>
  <c r="F147" i="498" a="1"/>
  <c r="F147" i="498" s="1"/>
  <c r="E147" i="498"/>
  <c r="O137" i="498"/>
  <c r="G137" i="498"/>
  <c r="T137" i="498"/>
  <c r="L137" i="498"/>
  <c r="Q137" i="498"/>
  <c r="P137" i="498"/>
  <c r="N137" i="498"/>
  <c r="M137" i="498"/>
  <c r="K137" i="498"/>
  <c r="U137" i="498"/>
  <c r="J137" i="498"/>
  <c r="S137" i="498"/>
  <c r="I137" i="498"/>
  <c r="H137" i="498"/>
  <c r="R137" i="498"/>
  <c r="E147" i="497"/>
  <c r="F147" i="497" a="1"/>
  <c r="F147" i="497" s="1"/>
  <c r="R137" i="497"/>
  <c r="J137" i="497"/>
  <c r="O137" i="497"/>
  <c r="G137" i="497"/>
  <c r="P137" i="497"/>
  <c r="M137" i="497"/>
  <c r="L137" i="497"/>
  <c r="U137" i="497"/>
  <c r="K137" i="497"/>
  <c r="T137" i="497"/>
  <c r="I137" i="497"/>
  <c r="S137" i="497"/>
  <c r="H137" i="497"/>
  <c r="Q137" i="497"/>
  <c r="N137" i="497"/>
  <c r="F147" i="496" a="1"/>
  <c r="F147" i="496" s="1"/>
  <c r="E147" i="496"/>
  <c r="N137" i="496"/>
  <c r="S137" i="496"/>
  <c r="K137" i="496"/>
  <c r="U137" i="496"/>
  <c r="J137" i="496"/>
  <c r="T137" i="496"/>
  <c r="I137" i="496"/>
  <c r="R137" i="496"/>
  <c r="H137" i="496"/>
  <c r="Q137" i="496"/>
  <c r="G137" i="496"/>
  <c r="P137" i="496"/>
  <c r="O137" i="496"/>
  <c r="M137" i="496"/>
  <c r="L137" i="496"/>
  <c r="E137" i="9"/>
  <c r="F137" i="9" a="1"/>
  <c r="F137" i="9" s="1"/>
  <c r="Q137" i="9" s="1"/>
  <c r="E147" i="8"/>
  <c r="G135" i="6"/>
  <c r="E135" i="6" s="1"/>
  <c r="D147" i="501"/>
  <c r="D147" i="9"/>
  <c r="Q137" i="501" l="1"/>
  <c r="S137" i="501"/>
  <c r="H137" i="501"/>
  <c r="I137" i="501"/>
  <c r="L137" i="501"/>
  <c r="N137" i="501"/>
  <c r="J137" i="501"/>
  <c r="P137" i="501"/>
  <c r="F147" i="501" a="1"/>
  <c r="F147" i="501" s="1"/>
  <c r="Q147" i="501" s="1"/>
  <c r="K137" i="501"/>
  <c r="G137" i="501"/>
  <c r="R137" i="501"/>
  <c r="M137" i="501"/>
  <c r="O137" i="501"/>
  <c r="U137" i="501"/>
  <c r="R147" i="500"/>
  <c r="J147" i="500"/>
  <c r="O147" i="500"/>
  <c r="G147" i="500"/>
  <c r="N147" i="500"/>
  <c r="M147" i="500"/>
  <c r="L147" i="500"/>
  <c r="U147" i="500"/>
  <c r="K147" i="500"/>
  <c r="T147" i="500"/>
  <c r="I147" i="500"/>
  <c r="S147" i="500"/>
  <c r="H147" i="500"/>
  <c r="Q147" i="500"/>
  <c r="P147" i="500"/>
  <c r="O147" i="499"/>
  <c r="G147" i="499"/>
  <c r="U147" i="499"/>
  <c r="T147" i="499"/>
  <c r="L147" i="499"/>
  <c r="R147" i="499"/>
  <c r="H147" i="499"/>
  <c r="P147" i="499"/>
  <c r="N147" i="499"/>
  <c r="S147" i="499"/>
  <c r="Q147" i="499"/>
  <c r="M147" i="499"/>
  <c r="K147" i="499"/>
  <c r="J147" i="499"/>
  <c r="I147" i="499"/>
  <c r="S147" i="498"/>
  <c r="K147" i="498"/>
  <c r="R147" i="498"/>
  <c r="J147" i="498"/>
  <c r="P147" i="498"/>
  <c r="H147" i="498"/>
  <c r="Q147" i="498"/>
  <c r="O147" i="498"/>
  <c r="N147" i="498"/>
  <c r="M147" i="498"/>
  <c r="L147" i="498"/>
  <c r="I147" i="498"/>
  <c r="U147" i="498"/>
  <c r="G147" i="498"/>
  <c r="T147" i="498"/>
  <c r="N147" i="497"/>
  <c r="T147" i="497"/>
  <c r="L147" i="497"/>
  <c r="S147" i="497"/>
  <c r="K147" i="497"/>
  <c r="U147" i="497"/>
  <c r="H147" i="497"/>
  <c r="R147" i="497"/>
  <c r="G147" i="497"/>
  <c r="Q147" i="497"/>
  <c r="P147" i="497"/>
  <c r="O147" i="497"/>
  <c r="M147" i="497"/>
  <c r="J147" i="497"/>
  <c r="I147" i="497"/>
  <c r="R147" i="496"/>
  <c r="J147" i="496"/>
  <c r="Q147" i="496"/>
  <c r="I147" i="496"/>
  <c r="O147" i="496"/>
  <c r="G147" i="496"/>
  <c r="N147" i="496"/>
  <c r="M147" i="496"/>
  <c r="L147" i="496"/>
  <c r="K147" i="496"/>
  <c r="U147" i="496"/>
  <c r="H147" i="496"/>
  <c r="T147" i="496"/>
  <c r="S147" i="496"/>
  <c r="P147" i="496"/>
  <c r="J137" i="9"/>
  <c r="I137" i="9"/>
  <c r="N137" i="9"/>
  <c r="L137" i="9"/>
  <c r="U137" i="9"/>
  <c r="S137" i="9"/>
  <c r="T137" i="9"/>
  <c r="P137" i="9"/>
  <c r="G137" i="9"/>
  <c r="O137" i="9"/>
  <c r="K137" i="9"/>
  <c r="H137" i="9"/>
  <c r="M137" i="9"/>
  <c r="R137" i="9"/>
  <c r="E147" i="9"/>
  <c r="F147" i="9" a="1"/>
  <c r="F147" i="9" s="1"/>
  <c r="K147" i="9" s="1"/>
  <c r="G135" i="8"/>
  <c r="G136" i="6"/>
  <c r="E136" i="6" s="1"/>
  <c r="H135" i="8"/>
  <c r="D135" i="500"/>
  <c r="D135" i="496"/>
  <c r="D135" i="497"/>
  <c r="D135" i="499"/>
  <c r="I135" i="8"/>
  <c r="J135" i="8"/>
  <c r="D135" i="498"/>
  <c r="E135" i="8" l="1"/>
  <c r="BD135" i="8"/>
  <c r="T147" i="501"/>
  <c r="U147" i="501"/>
  <c r="R147" i="501"/>
  <c r="S147" i="501"/>
  <c r="P147" i="501"/>
  <c r="F135" i="500" a="1"/>
  <c r="F135" i="500" s="1"/>
  <c r="E135" i="500"/>
  <c r="F135" i="499" a="1"/>
  <c r="F135" i="499" s="1"/>
  <c r="E135" i="499"/>
  <c r="F135" i="498" a="1"/>
  <c r="F135" i="498" s="1"/>
  <c r="E135" i="498"/>
  <c r="F135" i="497" a="1"/>
  <c r="F135" i="497" s="1"/>
  <c r="E135" i="497"/>
  <c r="F135" i="496" a="1"/>
  <c r="F135" i="496" s="1"/>
  <c r="E135" i="496"/>
  <c r="S147" i="9"/>
  <c r="J147" i="9"/>
  <c r="T147" i="9"/>
  <c r="M147" i="9"/>
  <c r="N147" i="9"/>
  <c r="Q147" i="9"/>
  <c r="H147" i="9"/>
  <c r="O147" i="9"/>
  <c r="R147" i="9"/>
  <c r="G147" i="9"/>
  <c r="U147" i="9"/>
  <c r="I147" i="9"/>
  <c r="L147" i="9"/>
  <c r="P147" i="9"/>
  <c r="G136" i="8"/>
  <c r="G133" i="6"/>
  <c r="E133" i="6" s="1"/>
  <c r="I136" i="8"/>
  <c r="D135" i="9"/>
  <c r="H136" i="8"/>
  <c r="D136" i="496"/>
  <c r="D136" i="499"/>
  <c r="D135" i="501"/>
  <c r="D136" i="500"/>
  <c r="D136" i="497"/>
  <c r="D136" i="498"/>
  <c r="J136" i="8"/>
  <c r="BD136" i="8" l="1"/>
  <c r="F135" i="501" a="1"/>
  <c r="F135" i="501" s="1"/>
  <c r="S135" i="501" s="1"/>
  <c r="F136" i="500" a="1"/>
  <c r="F136" i="500" s="1"/>
  <c r="E136" i="500"/>
  <c r="N135" i="500"/>
  <c r="U135" i="500"/>
  <c r="M135" i="500"/>
  <c r="S135" i="500"/>
  <c r="K135" i="500"/>
  <c r="P135" i="500"/>
  <c r="O135" i="500"/>
  <c r="L135" i="500"/>
  <c r="J135" i="500"/>
  <c r="I135" i="500"/>
  <c r="T135" i="500"/>
  <c r="H135" i="500"/>
  <c r="R135" i="500"/>
  <c r="G135" i="500"/>
  <c r="Q135" i="500"/>
  <c r="F136" i="499" a="1"/>
  <c r="F136" i="499" s="1"/>
  <c r="E136" i="499"/>
  <c r="O135" i="499"/>
  <c r="G135" i="499"/>
  <c r="U135" i="499"/>
  <c r="M135" i="499"/>
  <c r="T135" i="499"/>
  <c r="L135" i="499"/>
  <c r="N135" i="499"/>
  <c r="K135" i="499"/>
  <c r="J135" i="499"/>
  <c r="I135" i="499"/>
  <c r="S135" i="499"/>
  <c r="H135" i="499"/>
  <c r="R135" i="499"/>
  <c r="Q135" i="499"/>
  <c r="P135" i="499"/>
  <c r="F136" i="498" a="1"/>
  <c r="F136" i="498" s="1"/>
  <c r="E136" i="498"/>
  <c r="S135" i="498"/>
  <c r="K135" i="498"/>
  <c r="P135" i="498"/>
  <c r="H135" i="498"/>
  <c r="T135" i="498"/>
  <c r="I135" i="498"/>
  <c r="R135" i="498"/>
  <c r="G135" i="498"/>
  <c r="Q135" i="498"/>
  <c r="O135" i="498"/>
  <c r="N135" i="498"/>
  <c r="M135" i="498"/>
  <c r="L135" i="498"/>
  <c r="U135" i="498"/>
  <c r="J135" i="498"/>
  <c r="F136" i="497" a="1"/>
  <c r="F136" i="497" s="1"/>
  <c r="E136" i="497"/>
  <c r="N135" i="497"/>
  <c r="S135" i="497"/>
  <c r="K135" i="497"/>
  <c r="P135" i="497"/>
  <c r="M135" i="497"/>
  <c r="L135" i="497"/>
  <c r="Q135" i="497"/>
  <c r="O135" i="497"/>
  <c r="J135" i="497"/>
  <c r="I135" i="497"/>
  <c r="H135" i="497"/>
  <c r="U135" i="497"/>
  <c r="G135" i="497"/>
  <c r="T135" i="497"/>
  <c r="R135" i="497"/>
  <c r="E136" i="496"/>
  <c r="F136" i="496" a="1"/>
  <c r="F136" i="496" s="1"/>
  <c r="R135" i="496"/>
  <c r="J135" i="496"/>
  <c r="O135" i="496"/>
  <c r="G135" i="496"/>
  <c r="M135" i="496"/>
  <c r="L135" i="496"/>
  <c r="U135" i="496"/>
  <c r="K135" i="496"/>
  <c r="T135" i="496"/>
  <c r="I135" i="496"/>
  <c r="S135" i="496"/>
  <c r="H135" i="496"/>
  <c r="Q135" i="496"/>
  <c r="P135" i="496"/>
  <c r="N135" i="496"/>
  <c r="F135" i="9" a="1"/>
  <c r="F135" i="9" s="1"/>
  <c r="N135" i="9" s="1"/>
  <c r="E135" i="9"/>
  <c r="G133" i="8"/>
  <c r="E136" i="8"/>
  <c r="G149" i="6"/>
  <c r="E149" i="6" s="1"/>
  <c r="H133" i="8"/>
  <c r="D133" i="498"/>
  <c r="D136" i="9"/>
  <c r="D133" i="496"/>
  <c r="D133" i="500"/>
  <c r="D136" i="501"/>
  <c r="J133" i="8"/>
  <c r="D133" i="497"/>
  <c r="D133" i="499"/>
  <c r="I133" i="8"/>
  <c r="E133" i="8" l="1"/>
  <c r="BD133" i="8"/>
  <c r="T135" i="501"/>
  <c r="F136" i="501" a="1"/>
  <c r="F136" i="501" s="1"/>
  <c r="P136" i="501" s="1"/>
  <c r="U135" i="501"/>
  <c r="P135" i="501"/>
  <c r="R135" i="501"/>
  <c r="Q135" i="501"/>
  <c r="P135" i="9"/>
  <c r="F133" i="500" a="1"/>
  <c r="F133" i="500" s="1"/>
  <c r="E133" i="500"/>
  <c r="O135" i="9"/>
  <c r="T136" i="500"/>
  <c r="P136" i="500"/>
  <c r="H136" i="500"/>
  <c r="O136" i="500"/>
  <c r="G136" i="500"/>
  <c r="M136" i="500"/>
  <c r="R136" i="500"/>
  <c r="Q136" i="500"/>
  <c r="N136" i="500"/>
  <c r="L136" i="500"/>
  <c r="K136" i="500"/>
  <c r="J136" i="500"/>
  <c r="U136" i="500"/>
  <c r="I136" i="500"/>
  <c r="S136" i="500"/>
  <c r="F133" i="499" a="1"/>
  <c r="F133" i="499" s="1"/>
  <c r="E133" i="499"/>
  <c r="I135" i="9"/>
  <c r="S135" i="9"/>
  <c r="Q136" i="499"/>
  <c r="I136" i="499"/>
  <c r="O136" i="499"/>
  <c r="G136" i="499"/>
  <c r="N136" i="499"/>
  <c r="P136" i="499"/>
  <c r="M136" i="499"/>
  <c r="L136" i="499"/>
  <c r="K136" i="499"/>
  <c r="U136" i="499"/>
  <c r="J136" i="499"/>
  <c r="T136" i="499"/>
  <c r="H136" i="499"/>
  <c r="S136" i="499"/>
  <c r="R136" i="499"/>
  <c r="E133" i="498"/>
  <c r="F133" i="498" a="1"/>
  <c r="F133" i="498" s="1"/>
  <c r="U136" i="498"/>
  <c r="M136" i="498"/>
  <c r="R136" i="498"/>
  <c r="J136" i="498"/>
  <c r="Q136" i="498"/>
  <c r="G136" i="498"/>
  <c r="P136" i="498"/>
  <c r="O136" i="498"/>
  <c r="N136" i="498"/>
  <c r="L136" i="498"/>
  <c r="K136" i="498"/>
  <c r="T136" i="498"/>
  <c r="I136" i="498"/>
  <c r="S136" i="498"/>
  <c r="H136" i="498"/>
  <c r="F133" i="497" a="1"/>
  <c r="F133" i="497" s="1"/>
  <c r="E133" i="497"/>
  <c r="P136" i="497"/>
  <c r="H136" i="497"/>
  <c r="U136" i="497"/>
  <c r="M136" i="497"/>
  <c r="N136" i="497"/>
  <c r="K136" i="497"/>
  <c r="T136" i="497"/>
  <c r="J136" i="497"/>
  <c r="S136" i="497"/>
  <c r="R136" i="497"/>
  <c r="Q136" i="497"/>
  <c r="O136" i="497"/>
  <c r="L136" i="497"/>
  <c r="I136" i="497"/>
  <c r="G136" i="497"/>
  <c r="F133" i="496" a="1"/>
  <c r="F133" i="496" s="1"/>
  <c r="E133" i="496"/>
  <c r="T136" i="496"/>
  <c r="L136" i="496"/>
  <c r="Q136" i="496"/>
  <c r="I136" i="496"/>
  <c r="K136" i="496"/>
  <c r="U136" i="496"/>
  <c r="J136" i="496"/>
  <c r="S136" i="496"/>
  <c r="H136" i="496"/>
  <c r="R136" i="496"/>
  <c r="G136" i="496"/>
  <c r="P136" i="496"/>
  <c r="O136" i="496"/>
  <c r="N136" i="496"/>
  <c r="M136" i="496"/>
  <c r="R135" i="9"/>
  <c r="M135" i="9"/>
  <c r="T135" i="9"/>
  <c r="K135" i="9"/>
  <c r="G135" i="9"/>
  <c r="U135" i="9"/>
  <c r="H135" i="9"/>
  <c r="J135" i="9"/>
  <c r="L135" i="9"/>
  <c r="Q135" i="9"/>
  <c r="E136" i="9"/>
  <c r="F136" i="9" a="1"/>
  <c r="F136" i="9" s="1"/>
  <c r="Q136" i="9" s="1"/>
  <c r="G149" i="8"/>
  <c r="G148" i="6"/>
  <c r="E148" i="6" s="1"/>
  <c r="D149" i="496"/>
  <c r="D133" i="501"/>
  <c r="I149" i="8"/>
  <c r="J149" i="8"/>
  <c r="D149" i="498"/>
  <c r="D133" i="9"/>
  <c r="D149" i="500"/>
  <c r="D149" i="497"/>
  <c r="D149" i="499"/>
  <c r="H149" i="8"/>
  <c r="BD149" i="8" l="1"/>
  <c r="Q136" i="501"/>
  <c r="R136" i="501"/>
  <c r="U136" i="501"/>
  <c r="S136" i="501"/>
  <c r="T136" i="501"/>
  <c r="F133" i="501" a="1"/>
  <c r="F133" i="501" s="1"/>
  <c r="P133" i="501" s="1"/>
  <c r="F149" i="500" a="1"/>
  <c r="F149" i="500" s="1"/>
  <c r="E149" i="500"/>
  <c r="R133" i="500"/>
  <c r="J133" i="500"/>
  <c r="Q133" i="500"/>
  <c r="I133" i="500"/>
  <c r="O133" i="500"/>
  <c r="G133" i="500"/>
  <c r="K133" i="500"/>
  <c r="U133" i="500"/>
  <c r="H133" i="500"/>
  <c r="T133" i="500"/>
  <c r="S133" i="500"/>
  <c r="P133" i="500"/>
  <c r="N133" i="500"/>
  <c r="M133" i="500"/>
  <c r="L133" i="500"/>
  <c r="F149" i="499" a="1"/>
  <c r="F149" i="499" s="1"/>
  <c r="E149" i="499"/>
  <c r="S133" i="499"/>
  <c r="K133" i="499"/>
  <c r="Q133" i="499"/>
  <c r="I133" i="499"/>
  <c r="P133" i="499"/>
  <c r="H133" i="499"/>
  <c r="U133" i="499"/>
  <c r="G133" i="499"/>
  <c r="T133" i="499"/>
  <c r="R133" i="499"/>
  <c r="O133" i="499"/>
  <c r="N133" i="499"/>
  <c r="M133" i="499"/>
  <c r="L133" i="499"/>
  <c r="J133" i="499"/>
  <c r="E149" i="498"/>
  <c r="F149" i="498" a="1"/>
  <c r="F149" i="498" s="1"/>
  <c r="O133" i="498"/>
  <c r="G133" i="498"/>
  <c r="T133" i="498"/>
  <c r="L133" i="498"/>
  <c r="M133" i="498"/>
  <c r="K133" i="498"/>
  <c r="U133" i="498"/>
  <c r="J133" i="498"/>
  <c r="S133" i="498"/>
  <c r="I133" i="498"/>
  <c r="R133" i="498"/>
  <c r="H133" i="498"/>
  <c r="Q133" i="498"/>
  <c r="P133" i="498"/>
  <c r="N133" i="498"/>
  <c r="F149" i="497" a="1"/>
  <c r="F149" i="497" s="1"/>
  <c r="E149" i="497"/>
  <c r="R133" i="497"/>
  <c r="J133" i="497"/>
  <c r="O133" i="497"/>
  <c r="G133" i="497"/>
  <c r="S133" i="497"/>
  <c r="H133" i="497"/>
  <c r="P133" i="497"/>
  <c r="N133" i="497"/>
  <c r="Q133" i="497"/>
  <c r="M133" i="497"/>
  <c r="L133" i="497"/>
  <c r="K133" i="497"/>
  <c r="I133" i="497"/>
  <c r="U133" i="497"/>
  <c r="T133" i="497"/>
  <c r="F149" i="496" a="1"/>
  <c r="F149" i="496" s="1"/>
  <c r="E149" i="496"/>
  <c r="N133" i="496"/>
  <c r="S133" i="496"/>
  <c r="K133" i="496"/>
  <c r="Q133" i="496"/>
  <c r="G133" i="496"/>
  <c r="P133" i="496"/>
  <c r="O133" i="496"/>
  <c r="M133" i="496"/>
  <c r="L133" i="496"/>
  <c r="U133" i="496"/>
  <c r="J133" i="496"/>
  <c r="T133" i="496"/>
  <c r="I133" i="496"/>
  <c r="R133" i="496"/>
  <c r="H133" i="496"/>
  <c r="H136" i="9"/>
  <c r="M136" i="9"/>
  <c r="I136" i="9"/>
  <c r="P136" i="9"/>
  <c r="O136" i="9"/>
  <c r="U136" i="9"/>
  <c r="K136" i="9"/>
  <c r="N136" i="9"/>
  <c r="S136" i="9"/>
  <c r="G136" i="9"/>
  <c r="J136" i="9"/>
  <c r="T136" i="9"/>
  <c r="L136" i="9"/>
  <c r="R136" i="9"/>
  <c r="F133" i="9" a="1"/>
  <c r="F133" i="9" s="1"/>
  <c r="S133" i="9" s="1"/>
  <c r="E133" i="9"/>
  <c r="E149" i="8"/>
  <c r="G148" i="8"/>
  <c r="G131" i="6"/>
  <c r="E131" i="6" s="1"/>
  <c r="D148" i="496"/>
  <c r="D148" i="500"/>
  <c r="I148" i="8"/>
  <c r="D148" i="499"/>
  <c r="H148" i="8"/>
  <c r="D148" i="498"/>
  <c r="J148" i="8"/>
  <c r="D149" i="501"/>
  <c r="D148" i="497"/>
  <c r="D149" i="9"/>
  <c r="BD148" i="8" l="1"/>
  <c r="S133" i="501"/>
  <c r="Q133" i="501"/>
  <c r="F149" i="501" a="1"/>
  <c r="F149" i="501" s="1"/>
  <c r="R149" i="501" s="1"/>
  <c r="T133" i="501"/>
  <c r="U133" i="501"/>
  <c r="R133" i="501"/>
  <c r="E148" i="500"/>
  <c r="F148" i="500" a="1"/>
  <c r="F148" i="500" s="1"/>
  <c r="N149" i="500"/>
  <c r="U149" i="500"/>
  <c r="M149" i="500"/>
  <c r="S149" i="500"/>
  <c r="K149" i="500"/>
  <c r="Q149" i="500"/>
  <c r="P149" i="500"/>
  <c r="O149" i="500"/>
  <c r="L149" i="500"/>
  <c r="J149" i="500"/>
  <c r="I149" i="500"/>
  <c r="T149" i="500"/>
  <c r="H149" i="500"/>
  <c r="R149" i="500"/>
  <c r="G149" i="500"/>
  <c r="E148" i="499"/>
  <c r="F148" i="499" a="1"/>
  <c r="F148" i="499" s="1"/>
  <c r="S149" i="499"/>
  <c r="K149" i="499"/>
  <c r="Q149" i="499"/>
  <c r="I149" i="499"/>
  <c r="P149" i="499"/>
  <c r="H149" i="499"/>
  <c r="U149" i="499"/>
  <c r="G149" i="499"/>
  <c r="R149" i="499"/>
  <c r="O149" i="499"/>
  <c r="M149" i="499"/>
  <c r="L149" i="499"/>
  <c r="J149" i="499"/>
  <c r="T149" i="499"/>
  <c r="N149" i="499"/>
  <c r="F148" i="498" a="1"/>
  <c r="F148" i="498" s="1"/>
  <c r="E148" i="498"/>
  <c r="O149" i="498"/>
  <c r="G149" i="498"/>
  <c r="N149" i="498"/>
  <c r="T149" i="498"/>
  <c r="L149" i="498"/>
  <c r="J149" i="498"/>
  <c r="U149" i="498"/>
  <c r="I149" i="498"/>
  <c r="S149" i="498"/>
  <c r="H149" i="498"/>
  <c r="R149" i="498"/>
  <c r="Q149" i="498"/>
  <c r="P149" i="498"/>
  <c r="M149" i="498"/>
  <c r="K149" i="498"/>
  <c r="F148" i="497" a="1"/>
  <c r="F148" i="497" s="1"/>
  <c r="E148" i="497"/>
  <c r="R149" i="497"/>
  <c r="J149" i="497"/>
  <c r="P149" i="497"/>
  <c r="H149" i="497"/>
  <c r="O149" i="497"/>
  <c r="G149" i="497"/>
  <c r="K149" i="497"/>
  <c r="U149" i="497"/>
  <c r="I149" i="497"/>
  <c r="T149" i="497"/>
  <c r="S149" i="497"/>
  <c r="Q149" i="497"/>
  <c r="N149" i="497"/>
  <c r="M149" i="497"/>
  <c r="L149" i="497"/>
  <c r="E148" i="496"/>
  <c r="F148" i="496" a="1"/>
  <c r="F148" i="496" s="1"/>
  <c r="N149" i="496"/>
  <c r="U149" i="496"/>
  <c r="M149" i="496"/>
  <c r="S149" i="496"/>
  <c r="K149" i="496"/>
  <c r="T149" i="496"/>
  <c r="H149" i="496"/>
  <c r="R149" i="496"/>
  <c r="G149" i="496"/>
  <c r="Q149" i="496"/>
  <c r="P149" i="496"/>
  <c r="O149" i="496"/>
  <c r="L149" i="496"/>
  <c r="J149" i="496"/>
  <c r="I149" i="496"/>
  <c r="P133" i="9"/>
  <c r="H133" i="9"/>
  <c r="U133" i="9"/>
  <c r="I133" i="9"/>
  <c r="T133" i="9"/>
  <c r="M133" i="9"/>
  <c r="N133" i="9"/>
  <c r="G133" i="9"/>
  <c r="Q133" i="9"/>
  <c r="K133" i="9"/>
  <c r="O133" i="9"/>
  <c r="R133" i="9"/>
  <c r="L133" i="9"/>
  <c r="J133" i="9"/>
  <c r="E149" i="9"/>
  <c r="F149" i="9" a="1"/>
  <c r="F149" i="9" s="1"/>
  <c r="S149" i="9" s="1"/>
  <c r="E148" i="8"/>
  <c r="G131" i="8"/>
  <c r="G203" i="6"/>
  <c r="E203" i="6" s="1"/>
  <c r="D131" i="498"/>
  <c r="D131" i="499"/>
  <c r="D131" i="497"/>
  <c r="D148" i="501"/>
  <c r="H131" i="8"/>
  <c r="D131" i="500"/>
  <c r="I131" i="8"/>
  <c r="D131" i="496"/>
  <c r="D148" i="9"/>
  <c r="J131" i="8"/>
  <c r="BD131" i="8" l="1"/>
  <c r="Q149" i="501"/>
  <c r="T149" i="501"/>
  <c r="U149" i="501"/>
  <c r="P149" i="501"/>
  <c r="S149" i="501"/>
  <c r="F148" i="501" a="1"/>
  <c r="F148" i="501" s="1"/>
  <c r="U148" i="501" s="1"/>
  <c r="F131" i="500" a="1"/>
  <c r="F131" i="500" s="1"/>
  <c r="E131" i="500"/>
  <c r="T148" i="500"/>
  <c r="L148" i="500"/>
  <c r="S148" i="500"/>
  <c r="K148" i="500"/>
  <c r="Q148" i="500"/>
  <c r="I148" i="500"/>
  <c r="N148" i="500"/>
  <c r="M148" i="500"/>
  <c r="J148" i="500"/>
  <c r="H148" i="500"/>
  <c r="U148" i="500"/>
  <c r="G148" i="500"/>
  <c r="R148" i="500"/>
  <c r="P148" i="500"/>
  <c r="O148" i="500"/>
  <c r="F131" i="499" a="1"/>
  <c r="F131" i="499" s="1"/>
  <c r="E131" i="499"/>
  <c r="Q148" i="499"/>
  <c r="I148" i="499"/>
  <c r="O148" i="499"/>
  <c r="G148" i="499"/>
  <c r="N148" i="499"/>
  <c r="T148" i="499"/>
  <c r="H148" i="499"/>
  <c r="R148" i="499"/>
  <c r="P148" i="499"/>
  <c r="S148" i="499"/>
  <c r="M148" i="499"/>
  <c r="L148" i="499"/>
  <c r="K148" i="499"/>
  <c r="J148" i="499"/>
  <c r="U148" i="499"/>
  <c r="F131" i="498" a="1"/>
  <c r="F131" i="498" s="1"/>
  <c r="E131" i="498"/>
  <c r="U148" i="498"/>
  <c r="M148" i="498"/>
  <c r="T148" i="498"/>
  <c r="L148" i="498"/>
  <c r="R148" i="498"/>
  <c r="J148" i="498"/>
  <c r="S148" i="498"/>
  <c r="G148" i="498"/>
  <c r="Q148" i="498"/>
  <c r="P148" i="498"/>
  <c r="O148" i="498"/>
  <c r="N148" i="498"/>
  <c r="K148" i="498"/>
  <c r="I148" i="498"/>
  <c r="H148" i="498"/>
  <c r="F131" i="497" a="1"/>
  <c r="F131" i="497" s="1"/>
  <c r="E131" i="497"/>
  <c r="P148" i="497"/>
  <c r="H148" i="497"/>
  <c r="N148" i="497"/>
  <c r="U148" i="497"/>
  <c r="M148" i="497"/>
  <c r="J148" i="497"/>
  <c r="T148" i="497"/>
  <c r="I148" i="497"/>
  <c r="S148" i="497"/>
  <c r="G148" i="497"/>
  <c r="R148" i="497"/>
  <c r="Q148" i="497"/>
  <c r="O148" i="497"/>
  <c r="L148" i="497"/>
  <c r="K148" i="497"/>
  <c r="F131" i="496" a="1"/>
  <c r="F131" i="496" s="1"/>
  <c r="E131" i="496"/>
  <c r="T148" i="496"/>
  <c r="L148" i="496"/>
  <c r="S148" i="496"/>
  <c r="K148" i="496"/>
  <c r="Q148" i="496"/>
  <c r="I148" i="496"/>
  <c r="P148" i="496"/>
  <c r="O148" i="496"/>
  <c r="N148" i="496"/>
  <c r="M148" i="496"/>
  <c r="J148" i="496"/>
  <c r="H148" i="496"/>
  <c r="U148" i="496"/>
  <c r="G148" i="496"/>
  <c r="R148" i="496"/>
  <c r="T149" i="9"/>
  <c r="P149" i="9"/>
  <c r="M149" i="9"/>
  <c r="N149" i="9"/>
  <c r="I149" i="9"/>
  <c r="R149" i="9"/>
  <c r="H149" i="9"/>
  <c r="O149" i="9"/>
  <c r="U149" i="9"/>
  <c r="G149" i="9"/>
  <c r="L149" i="9"/>
  <c r="Q149" i="9"/>
  <c r="J149" i="9"/>
  <c r="K149" i="9"/>
  <c r="E148" i="9"/>
  <c r="F148" i="9" a="1"/>
  <c r="F148" i="9" s="1"/>
  <c r="O148" i="9" s="1"/>
  <c r="G203" i="8"/>
  <c r="E131" i="8"/>
  <c r="D203" i="500"/>
  <c r="I203" i="8"/>
  <c r="D131" i="9"/>
  <c r="H203" i="8"/>
  <c r="D203" i="499"/>
  <c r="D203" i="496"/>
  <c r="D203" i="498"/>
  <c r="D131" i="501"/>
  <c r="D203" i="497"/>
  <c r="J203" i="8"/>
  <c r="BD203" i="8" l="1"/>
  <c r="Q148" i="501"/>
  <c r="F131" i="501" a="1"/>
  <c r="F131" i="501" s="1"/>
  <c r="T131" i="501" s="1"/>
  <c r="T148" i="501"/>
  <c r="P148" i="501"/>
  <c r="R148" i="501"/>
  <c r="S148" i="501"/>
  <c r="E203" i="500"/>
  <c r="F203" i="500" a="1"/>
  <c r="F203" i="500" s="1"/>
  <c r="N131" i="500"/>
  <c r="U131" i="500"/>
  <c r="M131" i="500"/>
  <c r="S131" i="500"/>
  <c r="K131" i="500"/>
  <c r="T131" i="500"/>
  <c r="H131" i="500"/>
  <c r="R131" i="500"/>
  <c r="G131" i="500"/>
  <c r="Q131" i="500"/>
  <c r="P131" i="500"/>
  <c r="O131" i="500"/>
  <c r="L131" i="500"/>
  <c r="J131" i="500"/>
  <c r="I131" i="500"/>
  <c r="F203" i="499" a="1"/>
  <c r="F203" i="499" s="1"/>
  <c r="O131" i="499"/>
  <c r="G131" i="499"/>
  <c r="U131" i="499"/>
  <c r="M131" i="499"/>
  <c r="T131" i="499"/>
  <c r="L131" i="499"/>
  <c r="R131" i="499"/>
  <c r="Q131" i="499"/>
  <c r="P131" i="499"/>
  <c r="N131" i="499"/>
  <c r="K131" i="499"/>
  <c r="J131" i="499"/>
  <c r="I131" i="499"/>
  <c r="H131" i="499"/>
  <c r="S131" i="499"/>
  <c r="F203" i="498" a="1"/>
  <c r="F203" i="498" s="1"/>
  <c r="E203" i="498"/>
  <c r="S131" i="498"/>
  <c r="K131" i="498"/>
  <c r="P131" i="498"/>
  <c r="H131" i="498"/>
  <c r="O131" i="498"/>
  <c r="N131" i="498"/>
  <c r="M131" i="498"/>
  <c r="L131" i="498"/>
  <c r="U131" i="498"/>
  <c r="J131" i="498"/>
  <c r="T131" i="498"/>
  <c r="I131" i="498"/>
  <c r="R131" i="498"/>
  <c r="G131" i="498"/>
  <c r="Q131" i="498"/>
  <c r="F203" i="497" a="1"/>
  <c r="F203" i="497" s="1"/>
  <c r="E203" i="497"/>
  <c r="N131" i="497"/>
  <c r="S131" i="497"/>
  <c r="K131" i="497"/>
  <c r="L131" i="497"/>
  <c r="T131" i="497"/>
  <c r="I131" i="497"/>
  <c r="R131" i="497"/>
  <c r="H131" i="497"/>
  <c r="O131" i="497"/>
  <c r="M131" i="497"/>
  <c r="J131" i="497"/>
  <c r="G131" i="497"/>
  <c r="U131" i="497"/>
  <c r="Q131" i="497"/>
  <c r="P131" i="497"/>
  <c r="E203" i="496"/>
  <c r="F203" i="496" a="1"/>
  <c r="F203" i="496" s="1"/>
  <c r="R131" i="496"/>
  <c r="J131" i="496"/>
  <c r="O131" i="496"/>
  <c r="G131" i="496"/>
  <c r="T131" i="496"/>
  <c r="I131" i="496"/>
  <c r="S131" i="496"/>
  <c r="Q131" i="496"/>
  <c r="P131" i="496"/>
  <c r="N131" i="496"/>
  <c r="M131" i="496"/>
  <c r="L131" i="496"/>
  <c r="U131" i="496"/>
  <c r="K131" i="496"/>
  <c r="H131" i="496"/>
  <c r="K148" i="9"/>
  <c r="U148" i="9"/>
  <c r="P148" i="9"/>
  <c r="E131" i="9"/>
  <c r="F131" i="9" a="1"/>
  <c r="F131" i="9" s="1"/>
  <c r="O131" i="9" s="1"/>
  <c r="I148" i="9"/>
  <c r="R148" i="9"/>
  <c r="G148" i="9"/>
  <c r="N148" i="9"/>
  <c r="T148" i="9"/>
  <c r="J148" i="9"/>
  <c r="L148" i="9"/>
  <c r="S148" i="9"/>
  <c r="M148" i="9"/>
  <c r="Q148" i="9"/>
  <c r="H148" i="9"/>
  <c r="E203" i="8"/>
  <c r="I204" i="6"/>
  <c r="O204" i="8" s="1"/>
  <c r="G81" i="6"/>
  <c r="E81" i="6" s="1"/>
  <c r="P204" i="8"/>
  <c r="D203" i="9"/>
  <c r="Q204" i="8"/>
  <c r="R204" i="8"/>
  <c r="D203" i="501"/>
  <c r="BF204" i="8" l="1"/>
  <c r="Q131" i="501"/>
  <c r="R131" i="501"/>
  <c r="P131" i="501"/>
  <c r="S131" i="501"/>
  <c r="U131" i="501"/>
  <c r="E203" i="501"/>
  <c r="F203" i="501" a="1"/>
  <c r="F203" i="501" s="1"/>
  <c r="N203" i="501" s="1"/>
  <c r="T203" i="500"/>
  <c r="L203" i="500"/>
  <c r="S203" i="500"/>
  <c r="K203" i="500"/>
  <c r="Q203" i="500"/>
  <c r="I203" i="500"/>
  <c r="P203" i="500"/>
  <c r="H203" i="500"/>
  <c r="G203" i="500"/>
  <c r="R203" i="500"/>
  <c r="U203" i="500"/>
  <c r="O203" i="500"/>
  <c r="N203" i="500"/>
  <c r="M203" i="500"/>
  <c r="J203" i="500"/>
  <c r="P203" i="499"/>
  <c r="U203" i="499"/>
  <c r="T203" i="499"/>
  <c r="Q203" i="499"/>
  <c r="S203" i="499"/>
  <c r="R203" i="499"/>
  <c r="O203" i="498"/>
  <c r="G203" i="498"/>
  <c r="N203" i="498"/>
  <c r="Q203" i="498"/>
  <c r="P203" i="498"/>
  <c r="M203" i="498"/>
  <c r="L203" i="498"/>
  <c r="U203" i="498"/>
  <c r="K203" i="498"/>
  <c r="T203" i="498"/>
  <c r="J203" i="498"/>
  <c r="S203" i="498"/>
  <c r="I203" i="498"/>
  <c r="R203" i="498"/>
  <c r="H203" i="498"/>
  <c r="S203" i="497"/>
  <c r="K203" i="497"/>
  <c r="P203" i="497"/>
  <c r="H203" i="497"/>
  <c r="T203" i="497"/>
  <c r="I203" i="497"/>
  <c r="Q203" i="497"/>
  <c r="O203" i="497"/>
  <c r="M203" i="497"/>
  <c r="L203" i="497"/>
  <c r="J203" i="497"/>
  <c r="G203" i="497"/>
  <c r="U203" i="497"/>
  <c r="R203" i="497"/>
  <c r="N203" i="497"/>
  <c r="T203" i="496"/>
  <c r="L203" i="496"/>
  <c r="R203" i="496"/>
  <c r="J203" i="496"/>
  <c r="Q203" i="496"/>
  <c r="I203" i="496"/>
  <c r="P203" i="496"/>
  <c r="H203" i="496"/>
  <c r="O203" i="496"/>
  <c r="G203" i="496"/>
  <c r="U203" i="496"/>
  <c r="S203" i="496"/>
  <c r="N203" i="496"/>
  <c r="M203" i="496"/>
  <c r="K203" i="496"/>
  <c r="U131" i="9"/>
  <c r="T131" i="9"/>
  <c r="R131" i="9"/>
  <c r="Q131" i="9"/>
  <c r="M131" i="9"/>
  <c r="G131" i="9"/>
  <c r="N131" i="9"/>
  <c r="L131" i="9"/>
  <c r="J131" i="9"/>
  <c r="P131" i="9"/>
  <c r="H131" i="9"/>
  <c r="K131" i="9"/>
  <c r="I131" i="9"/>
  <c r="S131" i="9"/>
  <c r="E203" i="9"/>
  <c r="F203" i="9" a="1"/>
  <c r="F203" i="9" s="1"/>
  <c r="M203" i="9" s="1"/>
  <c r="G81" i="8"/>
  <c r="G202" i="6"/>
  <c r="E202" i="6" s="1"/>
  <c r="D81" i="498"/>
  <c r="J81" i="8"/>
  <c r="D81" i="499"/>
  <c r="I81" i="8"/>
  <c r="D81" i="496"/>
  <c r="D81" i="500"/>
  <c r="D81" i="497"/>
  <c r="H81" i="8"/>
  <c r="BD81" i="8" l="1"/>
  <c r="Q203" i="501"/>
  <c r="P203" i="501"/>
  <c r="G203" i="501"/>
  <c r="I203" i="501"/>
  <c r="J203" i="501"/>
  <c r="R203" i="501"/>
  <c r="L203" i="501"/>
  <c r="K203" i="501"/>
  <c r="T203" i="501"/>
  <c r="S203" i="501"/>
  <c r="M203" i="501"/>
  <c r="H203" i="501"/>
  <c r="U203" i="501"/>
  <c r="O203" i="501"/>
  <c r="F81" i="500" a="1"/>
  <c r="F81" i="500" s="1"/>
  <c r="F81" i="499" a="1"/>
  <c r="F81" i="499" s="1"/>
  <c r="E81" i="499"/>
  <c r="F81" i="498" a="1"/>
  <c r="F81" i="498" s="1"/>
  <c r="E81" i="498"/>
  <c r="F81" i="497" a="1"/>
  <c r="F81" i="497" s="1"/>
  <c r="E81" i="497"/>
  <c r="E81" i="496"/>
  <c r="F81" i="496" a="1"/>
  <c r="F81" i="496" s="1"/>
  <c r="K203" i="9"/>
  <c r="O203" i="9"/>
  <c r="H203" i="9"/>
  <c r="J203" i="9"/>
  <c r="U203" i="9"/>
  <c r="T203" i="9"/>
  <c r="I203" i="9"/>
  <c r="G203" i="9"/>
  <c r="P203" i="9"/>
  <c r="R203" i="9"/>
  <c r="L203" i="9"/>
  <c r="Q203" i="9"/>
  <c r="N203" i="9"/>
  <c r="S203" i="9"/>
  <c r="G202" i="8"/>
  <c r="E81" i="8"/>
  <c r="J202" i="8"/>
  <c r="D202" i="498"/>
  <c r="D202" i="499"/>
  <c r="D202" i="496"/>
  <c r="D202" i="500"/>
  <c r="D81" i="501"/>
  <c r="I202" i="8"/>
  <c r="D81" i="9"/>
  <c r="D202" i="497"/>
  <c r="H202" i="8"/>
  <c r="BD202" i="8" l="1"/>
  <c r="E81" i="501"/>
  <c r="F81" i="501" a="1"/>
  <c r="F81" i="501" s="1"/>
  <c r="G81" i="501" s="1"/>
  <c r="E202" i="500"/>
  <c r="F202" i="500" a="1"/>
  <c r="F202" i="500" s="1"/>
  <c r="R81" i="500"/>
  <c r="Q81" i="500"/>
  <c r="U81" i="500"/>
  <c r="T81" i="500"/>
  <c r="S81" i="500"/>
  <c r="P81" i="500"/>
  <c r="F202" i="499" a="1"/>
  <c r="F202" i="499" s="1"/>
  <c r="E202" i="499"/>
  <c r="N81" i="499"/>
  <c r="S81" i="499"/>
  <c r="K81" i="499"/>
  <c r="R81" i="499"/>
  <c r="J81" i="499"/>
  <c r="Q81" i="499"/>
  <c r="I81" i="499"/>
  <c r="P81" i="499"/>
  <c r="H81" i="499"/>
  <c r="G81" i="499"/>
  <c r="U81" i="499"/>
  <c r="T81" i="499"/>
  <c r="O81" i="499"/>
  <c r="M81" i="499"/>
  <c r="L81" i="499"/>
  <c r="F202" i="498" a="1"/>
  <c r="F202" i="498" s="1"/>
  <c r="E202" i="498"/>
  <c r="P81" i="498"/>
  <c r="H81" i="498"/>
  <c r="O81" i="498"/>
  <c r="G81" i="498"/>
  <c r="N81" i="498"/>
  <c r="S81" i="498"/>
  <c r="K81" i="498"/>
  <c r="I81" i="498"/>
  <c r="U81" i="498"/>
  <c r="T81" i="498"/>
  <c r="R81" i="498"/>
  <c r="Q81" i="498"/>
  <c r="M81" i="498"/>
  <c r="L81" i="498"/>
  <c r="J81" i="498"/>
  <c r="F202" i="497" a="1"/>
  <c r="F202" i="497" s="1"/>
  <c r="P81" i="497"/>
  <c r="H81" i="497"/>
  <c r="U81" i="497"/>
  <c r="M81" i="497"/>
  <c r="S81" i="497"/>
  <c r="I81" i="497"/>
  <c r="Q81" i="497"/>
  <c r="O81" i="497"/>
  <c r="J81" i="497"/>
  <c r="G81" i="497"/>
  <c r="T81" i="497"/>
  <c r="R81" i="497"/>
  <c r="N81" i="497"/>
  <c r="L81" i="497"/>
  <c r="K81" i="497"/>
  <c r="F202" i="496" a="1"/>
  <c r="F202" i="496" s="1"/>
  <c r="E202" i="496"/>
  <c r="T81" i="496"/>
  <c r="L81" i="496"/>
  <c r="S81" i="496"/>
  <c r="K81" i="496"/>
  <c r="R81" i="496"/>
  <c r="J81" i="496"/>
  <c r="Q81" i="496"/>
  <c r="I81" i="496"/>
  <c r="P81" i="496"/>
  <c r="H81" i="496"/>
  <c r="O81" i="496"/>
  <c r="G81" i="496"/>
  <c r="N81" i="496"/>
  <c r="U81" i="496"/>
  <c r="M81" i="496"/>
  <c r="E81" i="9"/>
  <c r="F81" i="9" a="1"/>
  <c r="F81" i="9" s="1"/>
  <c r="K81" i="9" s="1"/>
  <c r="E202" i="8"/>
  <c r="G204" i="6"/>
  <c r="E204" i="6" s="1"/>
  <c r="D202" i="501"/>
  <c r="D202" i="9"/>
  <c r="Q81" i="501" l="1"/>
  <c r="L81" i="501"/>
  <c r="U81" i="501"/>
  <c r="P81" i="501"/>
  <c r="F202" i="501" a="1"/>
  <c r="F202" i="501" s="1"/>
  <c r="S202" i="501" s="1"/>
  <c r="E202" i="501"/>
  <c r="K81" i="501"/>
  <c r="O81" i="501"/>
  <c r="S81" i="501"/>
  <c r="H81" i="501"/>
  <c r="T81" i="501"/>
  <c r="I81" i="501"/>
  <c r="M81" i="501"/>
  <c r="J81" i="501"/>
  <c r="N81" i="501"/>
  <c r="R81" i="501"/>
  <c r="R202" i="500"/>
  <c r="J202" i="500"/>
  <c r="Q202" i="500"/>
  <c r="I202" i="500"/>
  <c r="O202" i="500"/>
  <c r="G202" i="500"/>
  <c r="N202" i="500"/>
  <c r="S202" i="500"/>
  <c r="P202" i="500"/>
  <c r="L202" i="500"/>
  <c r="U202" i="500"/>
  <c r="T202" i="500"/>
  <c r="M202" i="500"/>
  <c r="K202" i="500"/>
  <c r="H202" i="500"/>
  <c r="N202" i="499"/>
  <c r="S202" i="499"/>
  <c r="K202" i="499"/>
  <c r="P202" i="499"/>
  <c r="M202" i="499"/>
  <c r="L202" i="499"/>
  <c r="I202" i="499"/>
  <c r="U202" i="499"/>
  <c r="G202" i="499"/>
  <c r="R202" i="499"/>
  <c r="Q202" i="499"/>
  <c r="H202" i="499"/>
  <c r="T202" i="499"/>
  <c r="O202" i="499"/>
  <c r="J202" i="499"/>
  <c r="U202" i="498"/>
  <c r="M202" i="498"/>
  <c r="T202" i="498"/>
  <c r="L202" i="498"/>
  <c r="Q202" i="498"/>
  <c r="G202" i="498"/>
  <c r="P202" i="498"/>
  <c r="O202" i="498"/>
  <c r="N202" i="498"/>
  <c r="K202" i="498"/>
  <c r="J202" i="498"/>
  <c r="S202" i="498"/>
  <c r="I202" i="498"/>
  <c r="R202" i="498"/>
  <c r="H202" i="498"/>
  <c r="Q202" i="497"/>
  <c r="U202" i="497"/>
  <c r="S202" i="497"/>
  <c r="R202" i="497"/>
  <c r="T202" i="497"/>
  <c r="P202" i="497"/>
  <c r="H81" i="9"/>
  <c r="S81" i="9"/>
  <c r="L81" i="9"/>
  <c r="P81" i="9"/>
  <c r="R202" i="496"/>
  <c r="J202" i="496"/>
  <c r="P202" i="496"/>
  <c r="H202" i="496"/>
  <c r="O202" i="496"/>
  <c r="G202" i="496"/>
  <c r="N202" i="496"/>
  <c r="U202" i="496"/>
  <c r="M202" i="496"/>
  <c r="Q202" i="496"/>
  <c r="L202" i="496"/>
  <c r="K202" i="496"/>
  <c r="I202" i="496"/>
  <c r="T202" i="496"/>
  <c r="S202" i="496"/>
  <c r="I81" i="9"/>
  <c r="R81" i="9"/>
  <c r="G81" i="9"/>
  <c r="M81" i="9"/>
  <c r="N81" i="9"/>
  <c r="Q81" i="9"/>
  <c r="O81" i="9"/>
  <c r="T81" i="9"/>
  <c r="U81" i="9"/>
  <c r="J81" i="9"/>
  <c r="E202" i="9"/>
  <c r="F202" i="9" a="1"/>
  <c r="F202" i="9" s="1"/>
  <c r="Q202" i="9" s="1"/>
  <c r="G204" i="8"/>
  <c r="I204" i="8"/>
  <c r="D204" i="496"/>
  <c r="D204" i="500"/>
  <c r="D204" i="499"/>
  <c r="D204" i="498"/>
  <c r="J204" i="8"/>
  <c r="D204" i="497"/>
  <c r="H204" i="8"/>
  <c r="BD204" i="8" l="1"/>
  <c r="N202" i="501"/>
  <c r="T202" i="501"/>
  <c r="L202" i="501"/>
  <c r="H202" i="501"/>
  <c r="U202" i="501"/>
  <c r="I202" i="501"/>
  <c r="P202" i="501"/>
  <c r="M202" i="501"/>
  <c r="J202" i="501"/>
  <c r="O202" i="501"/>
  <c r="R202" i="501"/>
  <c r="Q202" i="501"/>
  <c r="K202" i="501"/>
  <c r="G202" i="501"/>
  <c r="F204" i="500" a="1"/>
  <c r="F204" i="500" s="1"/>
  <c r="E204" i="500"/>
  <c r="F204" i="499" a="1"/>
  <c r="F204" i="499" s="1"/>
  <c r="E204" i="499"/>
  <c r="F204" i="498" a="1"/>
  <c r="F204" i="498" s="1"/>
  <c r="E204" i="498"/>
  <c r="F204" i="497" a="1"/>
  <c r="F204" i="497" s="1"/>
  <c r="E204" i="496"/>
  <c r="F204" i="496" a="1"/>
  <c r="F204" i="496" s="1"/>
  <c r="M202" i="9"/>
  <c r="P202" i="9"/>
  <c r="I202" i="9"/>
  <c r="N202" i="9"/>
  <c r="J202" i="9"/>
  <c r="H202" i="9"/>
  <c r="K202" i="9"/>
  <c r="T202" i="9"/>
  <c r="U202" i="9"/>
  <c r="R202" i="9"/>
  <c r="S202" i="9"/>
  <c r="G202" i="9"/>
  <c r="O202" i="9"/>
  <c r="L202" i="9"/>
  <c r="E204" i="8"/>
  <c r="K80" i="6"/>
  <c r="W80" i="8" s="1"/>
  <c r="D204" i="501"/>
  <c r="Z80" i="8"/>
  <c r="X80" i="8"/>
  <c r="Y80" i="8"/>
  <c r="D204" i="9"/>
  <c r="BH80" i="8" l="1"/>
  <c r="E204" i="501"/>
  <c r="F204" i="501" a="1"/>
  <c r="F204" i="501" s="1"/>
  <c r="M204" i="501" s="1"/>
  <c r="N204" i="500"/>
  <c r="U204" i="500"/>
  <c r="M204" i="500"/>
  <c r="S204" i="500"/>
  <c r="K204" i="500"/>
  <c r="R204" i="500"/>
  <c r="J204" i="500"/>
  <c r="P204" i="500"/>
  <c r="O204" i="500"/>
  <c r="I204" i="500"/>
  <c r="T204" i="500"/>
  <c r="Q204" i="500"/>
  <c r="L204" i="500"/>
  <c r="H204" i="500"/>
  <c r="G204" i="500"/>
  <c r="R204" i="499"/>
  <c r="J204" i="499"/>
  <c r="O204" i="499"/>
  <c r="G204" i="499"/>
  <c r="L204" i="499"/>
  <c r="T204" i="499"/>
  <c r="I204" i="499"/>
  <c r="S204" i="499"/>
  <c r="H204" i="499"/>
  <c r="Q204" i="499"/>
  <c r="N204" i="499"/>
  <c r="M204" i="499"/>
  <c r="U204" i="499"/>
  <c r="P204" i="499"/>
  <c r="K204" i="499"/>
  <c r="Q204" i="498"/>
  <c r="I204" i="498"/>
  <c r="P204" i="498"/>
  <c r="H204" i="498"/>
  <c r="M204" i="498"/>
  <c r="L204" i="498"/>
  <c r="U204" i="498"/>
  <c r="K204" i="498"/>
  <c r="T204" i="498"/>
  <c r="J204" i="498"/>
  <c r="S204" i="498"/>
  <c r="G204" i="498"/>
  <c r="R204" i="498"/>
  <c r="O204" i="498"/>
  <c r="N204" i="498"/>
  <c r="U204" i="497"/>
  <c r="R204" i="497"/>
  <c r="Q204" i="497"/>
  <c r="P204" i="497"/>
  <c r="T204" i="497"/>
  <c r="S204" i="497"/>
  <c r="N204" i="496"/>
  <c r="T204" i="496"/>
  <c r="L204" i="496"/>
  <c r="S204" i="496"/>
  <c r="K204" i="496"/>
  <c r="R204" i="496"/>
  <c r="J204" i="496"/>
  <c r="Q204" i="496"/>
  <c r="I204" i="496"/>
  <c r="U204" i="496"/>
  <c r="P204" i="496"/>
  <c r="O204" i="496"/>
  <c r="M204" i="496"/>
  <c r="H204" i="496"/>
  <c r="G204" i="496"/>
  <c r="E204" i="9"/>
  <c r="F204" i="9" a="1"/>
  <c r="F204" i="9" s="1"/>
  <c r="L204" i="9" s="1"/>
  <c r="I80" i="6"/>
  <c r="O80" i="8" s="1"/>
  <c r="Q80" i="8"/>
  <c r="P80" i="8"/>
  <c r="R80" i="8"/>
  <c r="BF80" i="8" l="1"/>
  <c r="S204" i="501"/>
  <c r="U204" i="501"/>
  <c r="P204" i="501"/>
  <c r="K204" i="501"/>
  <c r="Q204" i="501"/>
  <c r="L204" i="501"/>
  <c r="T204" i="501"/>
  <c r="I204" i="501"/>
  <c r="N204" i="501"/>
  <c r="H204" i="501"/>
  <c r="G204" i="501"/>
  <c r="J204" i="501"/>
  <c r="O204" i="501"/>
  <c r="R204" i="501"/>
  <c r="R204" i="9"/>
  <c r="K204" i="9"/>
  <c r="U204" i="9"/>
  <c r="G204" i="9"/>
  <c r="P204" i="9"/>
  <c r="I204" i="9"/>
  <c r="J204" i="9"/>
  <c r="O204" i="9"/>
  <c r="S204" i="9"/>
  <c r="Q204" i="9"/>
  <c r="N204" i="9"/>
  <c r="M204" i="9"/>
  <c r="T204" i="9"/>
  <c r="H204" i="9"/>
  <c r="J80" i="6"/>
  <c r="S80" i="8" s="1"/>
  <c r="U80" i="8"/>
  <c r="V80" i="8"/>
  <c r="T80" i="8"/>
  <c r="BG80" i="8" l="1"/>
  <c r="H80" i="6"/>
  <c r="K80" i="8" s="1"/>
  <c r="G80" i="6"/>
  <c r="N80" i="8"/>
  <c r="L80" i="8"/>
  <c r="M80" i="8"/>
  <c r="BE80" i="8" l="1"/>
  <c r="E80" i="6"/>
  <c r="G80" i="8"/>
  <c r="I80" i="8"/>
  <c r="H80" i="8"/>
  <c r="D80" i="497"/>
  <c r="D80" i="498"/>
  <c r="J80" i="8"/>
  <c r="D80" i="500"/>
  <c r="D80" i="496"/>
  <c r="D80" i="499"/>
  <c r="BD80" i="8" l="1"/>
  <c r="F80" i="500" a="1"/>
  <c r="F80" i="500" s="1"/>
  <c r="F80" i="499" a="1"/>
  <c r="F80" i="499" s="1"/>
  <c r="E80" i="499"/>
  <c r="F80" i="498" a="1"/>
  <c r="F80" i="498" s="1"/>
  <c r="E80" i="498"/>
  <c r="E80" i="497"/>
  <c r="F80" i="497" a="1"/>
  <c r="F80" i="497" s="1"/>
  <c r="F80" i="496" a="1"/>
  <c r="F80" i="496" s="1"/>
  <c r="E80" i="496"/>
  <c r="E80" i="8"/>
  <c r="D80" i="9"/>
  <c r="D80" i="501"/>
  <c r="E80" i="501" l="1"/>
  <c r="F80" i="501" a="1"/>
  <c r="F80" i="501" s="1"/>
  <c r="Q80" i="501" s="1"/>
  <c r="U80" i="500"/>
  <c r="S80" i="500"/>
  <c r="T80" i="500"/>
  <c r="R80" i="500"/>
  <c r="Q80" i="500"/>
  <c r="P80" i="500"/>
  <c r="R80" i="499"/>
  <c r="J80" i="499"/>
  <c r="O80" i="499"/>
  <c r="G80" i="499"/>
  <c r="N80" i="499"/>
  <c r="U80" i="499"/>
  <c r="M80" i="499"/>
  <c r="T80" i="499"/>
  <c r="L80" i="499"/>
  <c r="S80" i="499"/>
  <c r="Q80" i="499"/>
  <c r="P80" i="499"/>
  <c r="K80" i="499"/>
  <c r="I80" i="499"/>
  <c r="H80" i="499"/>
  <c r="S80" i="498"/>
  <c r="K80" i="498"/>
  <c r="R80" i="498"/>
  <c r="J80" i="498"/>
  <c r="O80" i="498"/>
  <c r="G80" i="498"/>
  <c r="L80" i="498"/>
  <c r="I80" i="498"/>
  <c r="U80" i="498"/>
  <c r="H80" i="498"/>
  <c r="T80" i="498"/>
  <c r="Q80" i="498"/>
  <c r="P80" i="498"/>
  <c r="N80" i="498"/>
  <c r="M80" i="498"/>
  <c r="T80" i="497"/>
  <c r="L80" i="497"/>
  <c r="Q80" i="497"/>
  <c r="K80" i="497"/>
  <c r="S80" i="497"/>
  <c r="I80" i="497"/>
  <c r="R80" i="497"/>
  <c r="H80" i="497"/>
  <c r="U80" i="497"/>
  <c r="P80" i="497"/>
  <c r="O80" i="497"/>
  <c r="N80" i="497"/>
  <c r="M80" i="497"/>
  <c r="J80" i="497"/>
  <c r="G80" i="497"/>
  <c r="P80" i="496"/>
  <c r="H80" i="496"/>
  <c r="O80" i="496"/>
  <c r="G80" i="496"/>
  <c r="N80" i="496"/>
  <c r="U80" i="496"/>
  <c r="M80" i="496"/>
  <c r="T80" i="496"/>
  <c r="L80" i="496"/>
  <c r="S80" i="496"/>
  <c r="K80" i="496"/>
  <c r="R80" i="496"/>
  <c r="J80" i="496"/>
  <c r="Q80" i="496"/>
  <c r="I80" i="496"/>
  <c r="F80" i="9" a="1"/>
  <c r="F80" i="9" s="1"/>
  <c r="S80" i="9" s="1"/>
  <c r="E80" i="9"/>
  <c r="K78" i="6"/>
  <c r="W78" i="8" s="1"/>
  <c r="X78" i="8"/>
  <c r="Z78" i="8"/>
  <c r="Y78" i="8"/>
  <c r="BH78" i="8" l="1"/>
  <c r="G80" i="501"/>
  <c r="H80" i="501"/>
  <c r="I80" i="501"/>
  <c r="J80" i="501"/>
  <c r="R80" i="501"/>
  <c r="K80" i="501"/>
  <c r="U80" i="501"/>
  <c r="N80" i="501"/>
  <c r="S80" i="501"/>
  <c r="O80" i="501"/>
  <c r="L80" i="501"/>
  <c r="P80" i="501"/>
  <c r="T80" i="501"/>
  <c r="M80" i="501"/>
  <c r="J80" i="9"/>
  <c r="I80" i="9"/>
  <c r="L80" i="9"/>
  <c r="O80" i="9"/>
  <c r="M80" i="9"/>
  <c r="N80" i="9"/>
  <c r="P80" i="9"/>
  <c r="K80" i="9"/>
  <c r="H80" i="9"/>
  <c r="T80" i="9"/>
  <c r="U80" i="9"/>
  <c r="G80" i="9"/>
  <c r="R80" i="9"/>
  <c r="Q80" i="9"/>
  <c r="I78" i="6"/>
  <c r="O78" i="8" s="1"/>
  <c r="P78" i="8"/>
  <c r="Q78" i="8"/>
  <c r="R78" i="8"/>
  <c r="BF78" i="8" l="1"/>
  <c r="H205" i="6"/>
  <c r="K205" i="8" s="1"/>
  <c r="M205" i="8"/>
  <c r="N205" i="8"/>
  <c r="L205" i="8"/>
  <c r="BE205" i="8" l="1"/>
  <c r="H78" i="6"/>
  <c r="K78" i="8" s="1"/>
  <c r="L78" i="8"/>
  <c r="N78" i="8"/>
  <c r="M78" i="8"/>
  <c r="BE78" i="8" l="1"/>
  <c r="K201" i="6"/>
  <c r="W201" i="8" s="1"/>
  <c r="Z201" i="8"/>
  <c r="X201" i="8"/>
  <c r="Y201" i="8"/>
  <c r="BH201" i="8" l="1"/>
  <c r="K205" i="6"/>
  <c r="W205" i="8" s="1"/>
  <c r="Z205" i="8"/>
  <c r="Y205" i="8"/>
  <c r="X205" i="8"/>
  <c r="BH205" i="8" l="1"/>
  <c r="J78" i="6"/>
  <c r="S78" i="8" s="1"/>
  <c r="U78" i="8"/>
  <c r="T78" i="8"/>
  <c r="V78" i="8"/>
  <c r="BG78" i="8" l="1"/>
  <c r="H201" i="6"/>
  <c r="K201" i="8" s="1"/>
  <c r="M201" i="8"/>
  <c r="L201" i="8"/>
  <c r="N201" i="8"/>
  <c r="BE201" i="8" l="1"/>
  <c r="J205" i="6"/>
  <c r="S205" i="8" s="1"/>
  <c r="V205" i="8"/>
  <c r="U205" i="8"/>
  <c r="T205" i="8"/>
  <c r="BG205" i="8" l="1"/>
  <c r="H87" i="6"/>
  <c r="K87" i="8" s="1"/>
  <c r="M87" i="8"/>
  <c r="L87" i="8"/>
  <c r="N87" i="8"/>
  <c r="BE87" i="8" l="1"/>
  <c r="I201" i="6"/>
  <c r="O201" i="8" s="1"/>
  <c r="Q201" i="8"/>
  <c r="P201" i="8"/>
  <c r="R201" i="8"/>
  <c r="BF201" i="8" l="1"/>
  <c r="I87" i="6"/>
  <c r="O87" i="8" s="1"/>
  <c r="R87" i="8"/>
  <c r="Q87" i="8"/>
  <c r="P87" i="8"/>
  <c r="BF87" i="8" l="1"/>
  <c r="I205" i="6"/>
  <c r="O205" i="8" s="1"/>
  <c r="P205" i="8"/>
  <c r="R205" i="8"/>
  <c r="Q205" i="8"/>
  <c r="BF205" i="8" l="1"/>
  <c r="K87" i="6"/>
  <c r="W87" i="8" s="1"/>
  <c r="X87" i="8"/>
  <c r="Y87" i="8"/>
  <c r="Z87" i="8"/>
  <c r="BH87" i="8" l="1"/>
  <c r="J87" i="6"/>
  <c r="S87" i="8" s="1"/>
  <c r="V87" i="8"/>
  <c r="T87" i="8"/>
  <c r="U87" i="8"/>
  <c r="BG87" i="8" l="1"/>
  <c r="J201" i="6"/>
  <c r="S201" i="8" s="1"/>
  <c r="V201" i="8"/>
  <c r="U201" i="8"/>
  <c r="T201" i="8"/>
  <c r="BG201" i="8" l="1"/>
  <c r="G78" i="6"/>
  <c r="E78" i="6" s="1"/>
  <c r="G78" i="8" l="1"/>
  <c r="J78" i="8"/>
  <c r="D78" i="499"/>
  <c r="D78" i="497"/>
  <c r="D78" i="496"/>
  <c r="I78" i="8"/>
  <c r="D78" i="500"/>
  <c r="D78" i="498"/>
  <c r="H78" i="8"/>
  <c r="BD78" i="8" l="1"/>
  <c r="F78" i="500" a="1"/>
  <c r="F78" i="500" s="1"/>
  <c r="F78" i="499" a="1"/>
  <c r="F78" i="499" s="1"/>
  <c r="E78" i="499"/>
  <c r="F78" i="498" a="1"/>
  <c r="F78" i="498" s="1"/>
  <c r="E78" i="498"/>
  <c r="E78" i="497"/>
  <c r="F78" i="497" a="1"/>
  <c r="F78" i="497" s="1"/>
  <c r="E78" i="496"/>
  <c r="F78" i="496" a="1"/>
  <c r="F78" i="496" s="1"/>
  <c r="E78" i="8"/>
  <c r="D78" i="9"/>
  <c r="D78" i="501"/>
  <c r="F78" i="501" l="1" a="1"/>
  <c r="F78" i="501" s="1"/>
  <c r="T78" i="501" s="1"/>
  <c r="E78" i="501"/>
  <c r="R78" i="500"/>
  <c r="Q78" i="500"/>
  <c r="T78" i="500"/>
  <c r="S78" i="500"/>
  <c r="P78" i="500"/>
  <c r="U78" i="500"/>
  <c r="N78" i="499"/>
  <c r="S78" i="499"/>
  <c r="K78" i="499"/>
  <c r="R78" i="499"/>
  <c r="J78" i="499"/>
  <c r="Q78" i="499"/>
  <c r="I78" i="499"/>
  <c r="P78" i="499"/>
  <c r="H78" i="499"/>
  <c r="L78" i="499"/>
  <c r="G78" i="499"/>
  <c r="U78" i="499"/>
  <c r="T78" i="499"/>
  <c r="O78" i="499"/>
  <c r="M78" i="499"/>
  <c r="O78" i="498"/>
  <c r="G78" i="498"/>
  <c r="N78" i="498"/>
  <c r="S78" i="498"/>
  <c r="K78" i="498"/>
  <c r="U78" i="498"/>
  <c r="I78" i="498"/>
  <c r="T78" i="498"/>
  <c r="H78" i="498"/>
  <c r="R78" i="498"/>
  <c r="Q78" i="498"/>
  <c r="P78" i="498"/>
  <c r="M78" i="498"/>
  <c r="L78" i="498"/>
  <c r="J78" i="498"/>
  <c r="N78" i="497"/>
  <c r="T78" i="497"/>
  <c r="L78" i="497"/>
  <c r="S78" i="497"/>
  <c r="K78" i="497"/>
  <c r="P78" i="497"/>
  <c r="O78" i="497"/>
  <c r="M78" i="497"/>
  <c r="J78" i="497"/>
  <c r="I78" i="497"/>
  <c r="U78" i="497"/>
  <c r="H78" i="497"/>
  <c r="R78" i="497"/>
  <c r="G78" i="497"/>
  <c r="Q78" i="497"/>
  <c r="T78" i="496"/>
  <c r="L78" i="496"/>
  <c r="S78" i="496"/>
  <c r="K78" i="496"/>
  <c r="R78" i="496"/>
  <c r="J78" i="496"/>
  <c r="Q78" i="496"/>
  <c r="I78" i="496"/>
  <c r="P78" i="496"/>
  <c r="H78" i="496"/>
  <c r="O78" i="496"/>
  <c r="G78" i="496"/>
  <c r="N78" i="496"/>
  <c r="U78" i="496"/>
  <c r="M78" i="496"/>
  <c r="F78" i="9" a="1"/>
  <c r="F78" i="9" s="1"/>
  <c r="H78" i="9" s="1"/>
  <c r="E78" i="9"/>
  <c r="G87" i="6"/>
  <c r="E87" i="6" s="1"/>
  <c r="S78" i="501" l="1"/>
  <c r="M78" i="501"/>
  <c r="U78" i="501"/>
  <c r="N78" i="501"/>
  <c r="K78" i="501"/>
  <c r="G78" i="501"/>
  <c r="Q78" i="501"/>
  <c r="O78" i="501"/>
  <c r="I78" i="501"/>
  <c r="J78" i="501"/>
  <c r="R78" i="501"/>
  <c r="H78" i="501"/>
  <c r="L78" i="501"/>
  <c r="P78" i="501"/>
  <c r="M78" i="9"/>
  <c r="O78" i="9"/>
  <c r="U78" i="9"/>
  <c r="P78" i="9"/>
  <c r="J78" i="9"/>
  <c r="K78" i="9"/>
  <c r="G78" i="9"/>
  <c r="N78" i="9"/>
  <c r="S78" i="9"/>
  <c r="T78" i="9"/>
  <c r="Q78" i="9"/>
  <c r="I78" i="9"/>
  <c r="L78" i="9"/>
  <c r="R78" i="9"/>
  <c r="G87" i="8"/>
  <c r="G205" i="6"/>
  <c r="E205" i="6" s="1"/>
  <c r="I87" i="8"/>
  <c r="D87" i="499"/>
  <c r="D87" i="496"/>
  <c r="D87" i="500"/>
  <c r="D87" i="497"/>
  <c r="D87" i="498"/>
  <c r="J87" i="8"/>
  <c r="H87" i="8"/>
  <c r="BD87" i="8" l="1"/>
  <c r="F87" i="500" a="1"/>
  <c r="F87" i="500" s="1"/>
  <c r="E87" i="500"/>
  <c r="F87" i="499" a="1"/>
  <c r="F87" i="499" s="1"/>
  <c r="F87" i="498" a="1"/>
  <c r="F87" i="498" s="1"/>
  <c r="E87" i="498"/>
  <c r="F87" i="497" a="1"/>
  <c r="F87" i="497" s="1"/>
  <c r="E87" i="497"/>
  <c r="E87" i="496"/>
  <c r="F87" i="496" a="1"/>
  <c r="F87" i="496" s="1"/>
  <c r="G205" i="8"/>
  <c r="E87" i="8"/>
  <c r="D205" i="496"/>
  <c r="D205" i="498"/>
  <c r="H205" i="8"/>
  <c r="D205" i="500"/>
  <c r="J205" i="8"/>
  <c r="D205" i="497"/>
  <c r="D205" i="499"/>
  <c r="D87" i="501"/>
  <c r="D87" i="9"/>
  <c r="I205" i="8"/>
  <c r="BD205" i="8" l="1"/>
  <c r="F87" i="501" a="1"/>
  <c r="F87" i="501" s="1"/>
  <c r="U87" i="501" s="1"/>
  <c r="E87" i="501"/>
  <c r="F205" i="500" a="1"/>
  <c r="F205" i="500" s="1"/>
  <c r="E205" i="500"/>
  <c r="R87" i="500"/>
  <c r="J87" i="500"/>
  <c r="Q87" i="500"/>
  <c r="I87" i="500"/>
  <c r="O87" i="500"/>
  <c r="G87" i="500"/>
  <c r="S87" i="500"/>
  <c r="P87" i="500"/>
  <c r="N87" i="500"/>
  <c r="M87" i="500"/>
  <c r="L87" i="500"/>
  <c r="K87" i="500"/>
  <c r="U87" i="500"/>
  <c r="H87" i="500"/>
  <c r="T87" i="500"/>
  <c r="E205" i="499"/>
  <c r="F205" i="499" a="1"/>
  <c r="F205" i="499" s="1"/>
  <c r="S87" i="499"/>
  <c r="R87" i="499"/>
  <c r="Q87" i="499"/>
  <c r="P87" i="499"/>
  <c r="U87" i="499"/>
  <c r="T87" i="499"/>
  <c r="F205" i="498" a="1"/>
  <c r="F205" i="498" s="1"/>
  <c r="E205" i="498"/>
  <c r="Q87" i="498"/>
  <c r="I87" i="498"/>
  <c r="P87" i="498"/>
  <c r="H87" i="498"/>
  <c r="O87" i="498"/>
  <c r="G87" i="498"/>
  <c r="N87" i="498"/>
  <c r="U87" i="498"/>
  <c r="M87" i="498"/>
  <c r="T87" i="498"/>
  <c r="L87" i="498"/>
  <c r="S87" i="498"/>
  <c r="K87" i="498"/>
  <c r="R87" i="498"/>
  <c r="J87" i="498"/>
  <c r="F205" i="497" a="1"/>
  <c r="F205" i="497" s="1"/>
  <c r="P87" i="497"/>
  <c r="H87" i="497"/>
  <c r="U87" i="497"/>
  <c r="M87" i="497"/>
  <c r="N87" i="497"/>
  <c r="L87" i="497"/>
  <c r="K87" i="497"/>
  <c r="T87" i="497"/>
  <c r="J87" i="497"/>
  <c r="S87" i="497"/>
  <c r="I87" i="497"/>
  <c r="R87" i="497"/>
  <c r="G87" i="497"/>
  <c r="Q87" i="497"/>
  <c r="O87" i="497"/>
  <c r="F205" i="496" a="1"/>
  <c r="F205" i="496" s="1"/>
  <c r="E205" i="496"/>
  <c r="T87" i="496"/>
  <c r="L87" i="496"/>
  <c r="S87" i="496"/>
  <c r="K87" i="496"/>
  <c r="R87" i="496"/>
  <c r="J87" i="496"/>
  <c r="Q87" i="496"/>
  <c r="I87" i="496"/>
  <c r="P87" i="496"/>
  <c r="H87" i="496"/>
  <c r="O87" i="496"/>
  <c r="G87" i="496"/>
  <c r="N87" i="496"/>
  <c r="U87" i="496"/>
  <c r="M87" i="496"/>
  <c r="E87" i="9"/>
  <c r="F87" i="9" a="1"/>
  <c r="F87" i="9" s="1"/>
  <c r="L87" i="9" s="1"/>
  <c r="E205" i="8"/>
  <c r="G201" i="6"/>
  <c r="E201" i="6" s="1"/>
  <c r="D205" i="501"/>
  <c r="D205" i="9"/>
  <c r="I87" i="501" l="1"/>
  <c r="J87" i="501"/>
  <c r="R87" i="501"/>
  <c r="G87" i="501"/>
  <c r="H87" i="501"/>
  <c r="P87" i="501"/>
  <c r="E205" i="501"/>
  <c r="F205" i="501" a="1"/>
  <c r="F205" i="501" s="1"/>
  <c r="Q205" i="501" s="1"/>
  <c r="N87" i="501"/>
  <c r="O87" i="501"/>
  <c r="K87" i="501"/>
  <c r="S87" i="501"/>
  <c r="L87" i="501"/>
  <c r="T87" i="501"/>
  <c r="M87" i="501"/>
  <c r="Q87" i="501"/>
  <c r="P205" i="500"/>
  <c r="H205" i="500"/>
  <c r="O205" i="500"/>
  <c r="G205" i="500"/>
  <c r="U205" i="500"/>
  <c r="M205" i="500"/>
  <c r="T205" i="500"/>
  <c r="L205" i="500"/>
  <c r="I205" i="500"/>
  <c r="R205" i="500"/>
  <c r="Q205" i="500"/>
  <c r="N205" i="500"/>
  <c r="K205" i="500"/>
  <c r="J205" i="500"/>
  <c r="S205" i="500"/>
  <c r="T205" i="499"/>
  <c r="L205" i="499"/>
  <c r="Q205" i="499"/>
  <c r="I205" i="499"/>
  <c r="U205" i="499"/>
  <c r="J205" i="499"/>
  <c r="R205" i="499"/>
  <c r="G205" i="499"/>
  <c r="P205" i="499"/>
  <c r="N205" i="499"/>
  <c r="K205" i="499"/>
  <c r="M205" i="499"/>
  <c r="H205" i="499"/>
  <c r="S205" i="499"/>
  <c r="O205" i="499"/>
  <c r="S205" i="498"/>
  <c r="K205" i="498"/>
  <c r="R205" i="498"/>
  <c r="J205" i="498"/>
  <c r="L205" i="498"/>
  <c r="U205" i="498"/>
  <c r="I205" i="498"/>
  <c r="T205" i="498"/>
  <c r="H205" i="498"/>
  <c r="Q205" i="498"/>
  <c r="G205" i="498"/>
  <c r="P205" i="498"/>
  <c r="O205" i="498"/>
  <c r="N205" i="498"/>
  <c r="M205" i="498"/>
  <c r="T205" i="497"/>
  <c r="Q205" i="497"/>
  <c r="P205" i="497"/>
  <c r="U205" i="497"/>
  <c r="S205" i="497"/>
  <c r="R205" i="497"/>
  <c r="P205" i="496"/>
  <c r="H205" i="496"/>
  <c r="N205" i="496"/>
  <c r="U205" i="496"/>
  <c r="M205" i="496"/>
  <c r="T205" i="496"/>
  <c r="L205" i="496"/>
  <c r="S205" i="496"/>
  <c r="K205" i="496"/>
  <c r="R205" i="496"/>
  <c r="Q205" i="496"/>
  <c r="O205" i="496"/>
  <c r="J205" i="496"/>
  <c r="I205" i="496"/>
  <c r="G205" i="496"/>
  <c r="H87" i="9"/>
  <c r="G87" i="9"/>
  <c r="K87" i="9"/>
  <c r="T87" i="9"/>
  <c r="R87" i="9"/>
  <c r="J87" i="9"/>
  <c r="Q87" i="9"/>
  <c r="P87" i="9"/>
  <c r="N87" i="9"/>
  <c r="S87" i="9"/>
  <c r="O87" i="9"/>
  <c r="M87" i="9"/>
  <c r="U87" i="9"/>
  <c r="I87" i="9"/>
  <c r="F205" i="9" a="1"/>
  <c r="F205" i="9" s="1"/>
  <c r="H205" i="9" s="1"/>
  <c r="E205" i="9"/>
  <c r="G201" i="8"/>
  <c r="D201" i="500"/>
  <c r="I201" i="8"/>
  <c r="D201" i="498"/>
  <c r="D201" i="499"/>
  <c r="J201" i="8"/>
  <c r="D201" i="496"/>
  <c r="D201" i="497"/>
  <c r="H201" i="8"/>
  <c r="BD201" i="8" l="1"/>
  <c r="L205" i="501"/>
  <c r="G205" i="501"/>
  <c r="M205" i="501"/>
  <c r="J205" i="501"/>
  <c r="R205" i="501"/>
  <c r="O205" i="501"/>
  <c r="N205" i="501"/>
  <c r="S205" i="501"/>
  <c r="H205" i="501"/>
  <c r="T205" i="501"/>
  <c r="P205" i="501"/>
  <c r="U205" i="501"/>
  <c r="I205" i="501"/>
  <c r="K205" i="501"/>
  <c r="F201" i="500" a="1"/>
  <c r="F201" i="500" s="1"/>
  <c r="E201" i="500"/>
  <c r="F201" i="499" a="1"/>
  <c r="F201" i="499" s="1"/>
  <c r="F201" i="498" a="1"/>
  <c r="F201" i="498" s="1"/>
  <c r="E201" i="498"/>
  <c r="E201" i="497"/>
  <c r="F201" i="497" a="1"/>
  <c r="F201" i="497" s="1"/>
  <c r="F201" i="496" a="1"/>
  <c r="F201" i="496" s="1"/>
  <c r="E201" i="496"/>
  <c r="K205" i="9"/>
  <c r="S205" i="9"/>
  <c r="G205" i="9"/>
  <c r="I205" i="9"/>
  <c r="N205" i="9"/>
  <c r="P205" i="9"/>
  <c r="O205" i="9"/>
  <c r="R205" i="9"/>
  <c r="L205" i="9"/>
  <c r="Q205" i="9"/>
  <c r="U205" i="9"/>
  <c r="J205" i="9"/>
  <c r="T205" i="9"/>
  <c r="M205" i="9"/>
  <c r="E201" i="8"/>
  <c r="D201" i="9"/>
  <c r="D201" i="501"/>
  <c r="F201" i="501" l="1" a="1"/>
  <c r="F201" i="501" s="1"/>
  <c r="G201" i="501" s="1"/>
  <c r="E201" i="501"/>
  <c r="P201" i="500"/>
  <c r="H201" i="500"/>
  <c r="O201" i="500"/>
  <c r="G201" i="500"/>
  <c r="U201" i="500"/>
  <c r="M201" i="500"/>
  <c r="T201" i="500"/>
  <c r="L201" i="500"/>
  <c r="K201" i="500"/>
  <c r="J201" i="500"/>
  <c r="I201" i="500"/>
  <c r="S201" i="500"/>
  <c r="R201" i="500"/>
  <c r="Q201" i="500"/>
  <c r="N201" i="500"/>
  <c r="T201" i="499"/>
  <c r="Q201" i="499"/>
  <c r="P201" i="499"/>
  <c r="S201" i="499"/>
  <c r="U201" i="499"/>
  <c r="R201" i="499"/>
  <c r="S201" i="498"/>
  <c r="K201" i="498"/>
  <c r="R201" i="498"/>
  <c r="J201" i="498"/>
  <c r="Q201" i="498"/>
  <c r="G201" i="498"/>
  <c r="P201" i="498"/>
  <c r="O201" i="498"/>
  <c r="N201" i="498"/>
  <c r="M201" i="498"/>
  <c r="L201" i="498"/>
  <c r="U201" i="498"/>
  <c r="I201" i="498"/>
  <c r="T201" i="498"/>
  <c r="H201" i="498"/>
  <c r="O201" i="497"/>
  <c r="G201" i="497"/>
  <c r="T201" i="497"/>
  <c r="L201" i="497"/>
  <c r="M201" i="497"/>
  <c r="U201" i="497"/>
  <c r="J201" i="497"/>
  <c r="S201" i="497"/>
  <c r="I201" i="497"/>
  <c r="Q201" i="497"/>
  <c r="P201" i="497"/>
  <c r="K201" i="497"/>
  <c r="H201" i="497"/>
  <c r="R201" i="497"/>
  <c r="N201" i="497"/>
  <c r="P201" i="496"/>
  <c r="H201" i="496"/>
  <c r="N201" i="496"/>
  <c r="U201" i="496"/>
  <c r="M201" i="496"/>
  <c r="T201" i="496"/>
  <c r="L201" i="496"/>
  <c r="S201" i="496"/>
  <c r="K201" i="496"/>
  <c r="R201" i="496"/>
  <c r="Q201" i="496"/>
  <c r="O201" i="496"/>
  <c r="J201" i="496"/>
  <c r="I201" i="496"/>
  <c r="G201" i="496"/>
  <c r="E201" i="9"/>
  <c r="F201" i="9" a="1"/>
  <c r="F201" i="9" s="1"/>
  <c r="I201" i="9" s="1"/>
  <c r="G28" i="6"/>
  <c r="O201" i="501" l="1"/>
  <c r="J201" i="501"/>
  <c r="R201" i="501"/>
  <c r="T201" i="501"/>
  <c r="K201" i="501"/>
  <c r="N201" i="501"/>
  <c r="P201" i="501"/>
  <c r="H201" i="501"/>
  <c r="I201" i="501"/>
  <c r="L201" i="501"/>
  <c r="M201" i="501"/>
  <c r="U201" i="501"/>
  <c r="Q201" i="501"/>
  <c r="S201" i="501"/>
  <c r="H201" i="9"/>
  <c r="J201" i="9"/>
  <c r="P201" i="9"/>
  <c r="Q201" i="9"/>
  <c r="K201" i="9"/>
  <c r="N201" i="9"/>
  <c r="U201" i="9"/>
  <c r="S201" i="9"/>
  <c r="M201" i="9"/>
  <c r="G201" i="9"/>
  <c r="O201" i="9"/>
  <c r="L201" i="9"/>
  <c r="T201" i="9"/>
  <c r="R201" i="9"/>
  <c r="E28" i="6"/>
  <c r="G28" i="8"/>
  <c r="D28" i="497"/>
  <c r="D28" i="500"/>
  <c r="D28" i="499"/>
  <c r="J28" i="8"/>
  <c r="I28" i="8"/>
  <c r="D28" i="498"/>
  <c r="H28" i="8"/>
  <c r="D28" i="496"/>
  <c r="BD28" i="8" l="1"/>
  <c r="F28" i="500" a="1"/>
  <c r="F28" i="500" s="1"/>
  <c r="E28" i="499"/>
  <c r="F28" i="499" a="1"/>
  <c r="F28" i="499" s="1"/>
  <c r="F28" i="498" a="1"/>
  <c r="F28" i="498" s="1"/>
  <c r="E28" i="498"/>
  <c r="F28" i="497" a="1"/>
  <c r="F28" i="497" s="1"/>
  <c r="E28" i="497"/>
  <c r="E28" i="496"/>
  <c r="F28" i="496" a="1"/>
  <c r="F28" i="496" s="1"/>
  <c r="E28" i="8"/>
  <c r="D28" i="9"/>
  <c r="D28" i="501"/>
  <c r="F28" i="501" l="1" a="1"/>
  <c r="F28" i="501" s="1"/>
  <c r="Q28" i="501" s="1"/>
  <c r="E28" i="501"/>
  <c r="R28" i="500"/>
  <c r="Q28" i="500"/>
  <c r="P28" i="500"/>
  <c r="U28" i="500"/>
  <c r="T28" i="500"/>
  <c r="S28" i="500"/>
  <c r="T28" i="499"/>
  <c r="L28" i="499"/>
  <c r="R28" i="499"/>
  <c r="J28" i="499"/>
  <c r="Q28" i="499"/>
  <c r="I28" i="499"/>
  <c r="H28" i="499"/>
  <c r="U28" i="499"/>
  <c r="G28" i="499"/>
  <c r="S28" i="499"/>
  <c r="P28" i="499"/>
  <c r="O28" i="499"/>
  <c r="N28" i="499"/>
  <c r="M28" i="499"/>
  <c r="K28" i="499"/>
  <c r="S28" i="498"/>
  <c r="K28" i="498"/>
  <c r="R28" i="498"/>
  <c r="J28" i="498"/>
  <c r="Q28" i="498"/>
  <c r="I28" i="498"/>
  <c r="P28" i="498"/>
  <c r="H28" i="498"/>
  <c r="O28" i="498"/>
  <c r="G28" i="498"/>
  <c r="N28" i="498"/>
  <c r="U28" i="498"/>
  <c r="M28" i="498"/>
  <c r="T28" i="498"/>
  <c r="L28" i="498"/>
  <c r="Q28" i="497"/>
  <c r="I28" i="497"/>
  <c r="O28" i="497"/>
  <c r="G28" i="497"/>
  <c r="N28" i="497"/>
  <c r="K28" i="497"/>
  <c r="U28" i="497"/>
  <c r="J28" i="497"/>
  <c r="T28" i="497"/>
  <c r="H28" i="497"/>
  <c r="S28" i="497"/>
  <c r="R28" i="497"/>
  <c r="P28" i="497"/>
  <c r="M28" i="497"/>
  <c r="L28" i="497"/>
  <c r="T28" i="496"/>
  <c r="L28" i="496"/>
  <c r="S28" i="496"/>
  <c r="K28" i="496"/>
  <c r="Q28" i="496"/>
  <c r="I28" i="496"/>
  <c r="R28" i="496"/>
  <c r="P28" i="496"/>
  <c r="O28" i="496"/>
  <c r="N28" i="496"/>
  <c r="M28" i="496"/>
  <c r="J28" i="496"/>
  <c r="U28" i="496"/>
  <c r="G28" i="496"/>
  <c r="H28" i="496"/>
  <c r="E28" i="9"/>
  <c r="F28" i="9" a="1"/>
  <c r="F28" i="9" s="1"/>
  <c r="S28" i="9" s="1"/>
  <c r="K175" i="6"/>
  <c r="W175" i="8" s="1"/>
  <c r="I175" i="6"/>
  <c r="O175" i="8" s="1"/>
  <c r="J178" i="6"/>
  <c r="S178" i="8" s="1"/>
  <c r="K178" i="6"/>
  <c r="W178" i="8" s="1"/>
  <c r="J175" i="6"/>
  <c r="S175" i="8" s="1"/>
  <c r="I178" i="6"/>
  <c r="O178" i="8" s="1"/>
  <c r="H178" i="6"/>
  <c r="K178" i="8" s="1"/>
  <c r="H175" i="6"/>
  <c r="K175" i="8" s="1"/>
  <c r="I25" i="6"/>
  <c r="I39" i="6"/>
  <c r="K25" i="6"/>
  <c r="H39" i="6"/>
  <c r="K39" i="6"/>
  <c r="J39" i="6"/>
  <c r="H25" i="6"/>
  <c r="J28" i="501" l="1"/>
  <c r="R28" i="501"/>
  <c r="K28" i="501"/>
  <c r="S28" i="501"/>
  <c r="N28" i="501"/>
  <c r="G28" i="501"/>
  <c r="M28" i="501"/>
  <c r="L28" i="501"/>
  <c r="T28" i="501"/>
  <c r="O28" i="501"/>
  <c r="H28" i="501"/>
  <c r="I28" i="501"/>
  <c r="P28" i="501"/>
  <c r="U28" i="501"/>
  <c r="O28" i="9"/>
  <c r="Q28" i="9"/>
  <c r="T28" i="9"/>
  <c r="H28" i="9"/>
  <c r="U28" i="9"/>
  <c r="R28" i="9"/>
  <c r="J28" i="9"/>
  <c r="P28" i="9"/>
  <c r="I28" i="9"/>
  <c r="K28" i="9"/>
  <c r="N28" i="9"/>
  <c r="L28" i="9"/>
  <c r="G28" i="9"/>
  <c r="M28" i="9"/>
  <c r="O25" i="8"/>
  <c r="K25" i="8"/>
  <c r="W25" i="8"/>
  <c r="W39" i="8"/>
  <c r="K39" i="8"/>
  <c r="S39" i="8"/>
  <c r="O39" i="8"/>
  <c r="N175" i="8"/>
  <c r="L39" i="8"/>
  <c r="X39" i="8"/>
  <c r="V175" i="8"/>
  <c r="Q25" i="8"/>
  <c r="U178" i="8"/>
  <c r="Z39" i="8"/>
  <c r="Y39" i="8"/>
  <c r="Z178" i="8"/>
  <c r="M178" i="8"/>
  <c r="Y175" i="8"/>
  <c r="T175" i="8"/>
  <c r="X175" i="8"/>
  <c r="L175" i="8"/>
  <c r="M175" i="8"/>
  <c r="U175" i="8"/>
  <c r="V39" i="8"/>
  <c r="P25" i="8"/>
  <c r="Y178" i="8"/>
  <c r="N178" i="8"/>
  <c r="Y25" i="8"/>
  <c r="P39" i="8"/>
  <c r="Q39" i="8"/>
  <c r="N39" i="8"/>
  <c r="Z175" i="8"/>
  <c r="X25" i="8"/>
  <c r="X178" i="8"/>
  <c r="Z25" i="8"/>
  <c r="M39" i="8"/>
  <c r="T178" i="8"/>
  <c r="R39" i="8"/>
  <c r="L178" i="8"/>
  <c r="T39" i="8"/>
  <c r="M25" i="8"/>
  <c r="N25" i="8"/>
  <c r="L25" i="8"/>
  <c r="R25" i="8"/>
  <c r="U39" i="8"/>
  <c r="V178" i="8"/>
  <c r="BG175" i="8" l="1"/>
  <c r="BE175" i="8"/>
  <c r="BE178" i="8"/>
  <c r="BH178" i="8"/>
  <c r="BG178" i="8"/>
  <c r="BH175" i="8"/>
  <c r="BH25" i="8"/>
  <c r="BE25" i="8"/>
  <c r="BF25" i="8"/>
  <c r="BH39" i="8"/>
  <c r="BF39" i="8"/>
  <c r="BG39" i="8"/>
  <c r="BE39" i="8"/>
  <c r="H79" i="6"/>
  <c r="K79" i="8" s="1"/>
  <c r="H27" i="6"/>
  <c r="I79" i="6"/>
  <c r="O79" i="8" s="1"/>
  <c r="I27" i="6"/>
  <c r="K27" i="6"/>
  <c r="K79" i="6"/>
  <c r="W79" i="8" s="1"/>
  <c r="P79" i="8"/>
  <c r="Q79" i="8"/>
  <c r="P175" i="8"/>
  <c r="P178" i="8"/>
  <c r="Q178" i="8"/>
  <c r="Y79" i="8"/>
  <c r="Q175" i="8"/>
  <c r="Z79" i="8"/>
  <c r="X79" i="8"/>
  <c r="R79" i="8"/>
  <c r="R178" i="8"/>
  <c r="R175" i="8"/>
  <c r="BF178" i="8" l="1"/>
  <c r="BF175" i="8"/>
  <c r="BH79" i="8"/>
  <c r="BF79" i="8"/>
  <c r="K27" i="8"/>
  <c r="H30" i="6"/>
  <c r="W27" i="8"/>
  <c r="K30" i="6"/>
  <c r="O27" i="8"/>
  <c r="I30" i="6"/>
  <c r="P27" i="8"/>
  <c r="X27" i="8"/>
  <c r="Z27" i="8"/>
  <c r="N79" i="8"/>
  <c r="N27" i="8"/>
  <c r="M79" i="8"/>
  <c r="L79" i="8"/>
  <c r="Y27" i="8"/>
  <c r="R27" i="8"/>
  <c r="Q27" i="8"/>
  <c r="BE79" i="8" l="1"/>
  <c r="BH27" i="8"/>
  <c r="BF27" i="8"/>
  <c r="I322" i="6"/>
  <c r="K322" i="6"/>
  <c r="H322" i="6"/>
  <c r="H273" i="6" s="1"/>
  <c r="K273" i="8" s="1"/>
  <c r="Z30" i="8"/>
  <c r="Y30" i="8"/>
  <c r="X30" i="8"/>
  <c r="P30" i="8"/>
  <c r="Q30" i="8"/>
  <c r="R30" i="8"/>
  <c r="N30" i="8"/>
  <c r="K273" i="6"/>
  <c r="W273" i="8" s="1"/>
  <c r="W30" i="8"/>
  <c r="O30" i="8"/>
  <c r="I273" i="6"/>
  <c r="O273" i="8" s="1"/>
  <c r="K30" i="8"/>
  <c r="M27" i="8"/>
  <c r="L27" i="8"/>
  <c r="BF30" i="8" l="1"/>
  <c r="BH30" i="8"/>
  <c r="BE27" i="8"/>
  <c r="P322" i="8"/>
  <c r="X322" i="8"/>
  <c r="O322" i="8"/>
  <c r="BF322" i="8" s="1"/>
  <c r="Y322" i="8"/>
  <c r="Z322" i="8"/>
  <c r="K322" i="8"/>
  <c r="N322" i="8"/>
  <c r="W322" i="8"/>
  <c r="R322" i="8"/>
  <c r="Q322" i="8"/>
  <c r="L30" i="8"/>
  <c r="M30" i="8"/>
  <c r="Y273" i="8"/>
  <c r="R273" i="8"/>
  <c r="P273" i="8"/>
  <c r="Q273" i="8"/>
  <c r="BH322" i="8" l="1"/>
  <c r="N273" i="8"/>
  <c r="BE30" i="8"/>
  <c r="BF273" i="8"/>
  <c r="M322" i="8"/>
  <c r="M273" i="8" s="1"/>
  <c r="L322" i="8"/>
  <c r="L273" i="8" s="1"/>
  <c r="K188" i="6"/>
  <c r="W188" i="8" s="1"/>
  <c r="H188" i="6"/>
  <c r="K188" i="8" s="1"/>
  <c r="I188" i="6"/>
  <c r="O188" i="8" s="1"/>
  <c r="J188" i="6"/>
  <c r="S188" i="8" s="1"/>
  <c r="G175" i="6"/>
  <c r="E175" i="6" s="1"/>
  <c r="Q188" i="8"/>
  <c r="M188" i="8"/>
  <c r="X273" i="8"/>
  <c r="U188" i="8"/>
  <c r="Y188" i="8"/>
  <c r="R188" i="8"/>
  <c r="X188" i="8"/>
  <c r="Z188" i="8"/>
  <c r="Z273" i="8"/>
  <c r="T188" i="8"/>
  <c r="P188" i="8"/>
  <c r="V188" i="8"/>
  <c r="BE273" i="8" l="1"/>
  <c r="BH273" i="8"/>
  <c r="BG188" i="8"/>
  <c r="BF188" i="8"/>
  <c r="BH188" i="8"/>
  <c r="BE322" i="8"/>
  <c r="G175" i="8"/>
  <c r="L188" i="8"/>
  <c r="N188" i="8"/>
  <c r="BE188" i="8" l="1"/>
  <c r="E175" i="8"/>
  <c r="G188" i="6"/>
  <c r="E188" i="6" s="1"/>
  <c r="G188" i="8" l="1"/>
  <c r="G178" i="6"/>
  <c r="E178" i="6" s="1"/>
  <c r="G178" i="8" l="1"/>
  <c r="E188" i="8"/>
  <c r="J25" i="6"/>
  <c r="I77" i="6"/>
  <c r="I82" i="6" s="1"/>
  <c r="E178" i="8" l="1"/>
  <c r="S25" i="8"/>
  <c r="O77" i="8"/>
  <c r="V25" i="8"/>
  <c r="P77" i="8"/>
  <c r="T25" i="8"/>
  <c r="Q77" i="8"/>
  <c r="U25" i="8"/>
  <c r="R77" i="8"/>
  <c r="BG25" i="8" l="1"/>
  <c r="BF77" i="8"/>
  <c r="R82" i="8"/>
  <c r="P82" i="8"/>
  <c r="Q82" i="8"/>
  <c r="O82" i="8"/>
  <c r="J27" i="6"/>
  <c r="J79" i="6"/>
  <c r="S79" i="8" s="1"/>
  <c r="V79" i="8"/>
  <c r="T79" i="8"/>
  <c r="U79" i="8"/>
  <c r="BF82" i="8" l="1"/>
  <c r="BG79" i="8"/>
  <c r="S27" i="8"/>
  <c r="J30" i="6"/>
  <c r="V27" i="8"/>
  <c r="U27" i="8"/>
  <c r="T27" i="8"/>
  <c r="BG27" i="8" l="1"/>
  <c r="J322" i="6"/>
  <c r="J273" i="6"/>
  <c r="S273" i="8" s="1"/>
  <c r="V30" i="8"/>
  <c r="T30" i="8"/>
  <c r="U30" i="8"/>
  <c r="S30" i="8"/>
  <c r="BG30" i="8" l="1"/>
  <c r="S322" i="8"/>
  <c r="T322" i="8"/>
  <c r="V322" i="8"/>
  <c r="U322" i="8"/>
  <c r="U273" i="8"/>
  <c r="T273" i="8"/>
  <c r="V273" i="8"/>
  <c r="BG322" i="8" l="1"/>
  <c r="BG273" i="8"/>
  <c r="K77" i="6"/>
  <c r="K82" i="6" s="1"/>
  <c r="W77" i="8" l="1"/>
  <c r="H77" i="6"/>
  <c r="H82" i="6" s="1"/>
  <c r="J77" i="6"/>
  <c r="J82" i="6" s="1"/>
  <c r="G77" i="6"/>
  <c r="G77" i="8" s="1"/>
  <c r="I77" i="8"/>
  <c r="D77" i="498"/>
  <c r="Z77" i="8"/>
  <c r="H77" i="8"/>
  <c r="Y77" i="8"/>
  <c r="X77" i="8"/>
  <c r="J77" i="8"/>
  <c r="D77" i="499"/>
  <c r="BD77" i="8" l="1"/>
  <c r="BH77" i="8"/>
  <c r="E77" i="499"/>
  <c r="F77" i="499" a="1"/>
  <c r="F77" i="499" s="1"/>
  <c r="F77" i="498" a="1"/>
  <c r="F77" i="498" s="1"/>
  <c r="E77" i="498"/>
  <c r="X82" i="8"/>
  <c r="Y82" i="8"/>
  <c r="Z82" i="8"/>
  <c r="S77" i="8"/>
  <c r="E77" i="6"/>
  <c r="K77" i="8"/>
  <c r="W82" i="8"/>
  <c r="N77" i="8"/>
  <c r="D77" i="9"/>
  <c r="L77" i="8"/>
  <c r="T77" i="8"/>
  <c r="M77" i="8"/>
  <c r="D77" i="501"/>
  <c r="V77" i="8"/>
  <c r="D77" i="496"/>
  <c r="U77" i="8"/>
  <c r="BH82" i="8" l="1"/>
  <c r="BG77" i="8"/>
  <c r="BE77" i="8"/>
  <c r="F77" i="496" a="1"/>
  <c r="F77" i="496" s="1"/>
  <c r="J77" i="496" s="1"/>
  <c r="E77" i="496"/>
  <c r="F77" i="501" a="1"/>
  <c r="F77" i="501" s="1"/>
  <c r="L77" i="501" s="1"/>
  <c r="E77" i="501"/>
  <c r="T77" i="499"/>
  <c r="L77" i="499"/>
  <c r="Q77" i="499"/>
  <c r="I77" i="499"/>
  <c r="P77" i="499"/>
  <c r="H77" i="499"/>
  <c r="O77" i="499"/>
  <c r="G77" i="499"/>
  <c r="N77" i="499"/>
  <c r="S77" i="499"/>
  <c r="R77" i="499"/>
  <c r="M77" i="499"/>
  <c r="K77" i="499"/>
  <c r="J77" i="499"/>
  <c r="U77" i="499"/>
  <c r="U77" i="498"/>
  <c r="M77" i="498"/>
  <c r="T77" i="498"/>
  <c r="L77" i="498"/>
  <c r="Q77" i="498"/>
  <c r="I77" i="498"/>
  <c r="R77" i="498"/>
  <c r="P77" i="498"/>
  <c r="O77" i="498"/>
  <c r="N77" i="498"/>
  <c r="K77" i="498"/>
  <c r="J77" i="498"/>
  <c r="H77" i="498"/>
  <c r="S77" i="498"/>
  <c r="G77" i="498"/>
  <c r="F77" i="9" a="1"/>
  <c r="F77" i="9" s="1"/>
  <c r="M77" i="9" s="1"/>
  <c r="E77" i="9"/>
  <c r="E77" i="8"/>
  <c r="N82" i="8"/>
  <c r="M82" i="8"/>
  <c r="L82" i="8"/>
  <c r="T82" i="8"/>
  <c r="V82" i="8"/>
  <c r="U82" i="8"/>
  <c r="K82" i="8"/>
  <c r="S82" i="8"/>
  <c r="G85" i="6"/>
  <c r="D77" i="497"/>
  <c r="D77" i="500"/>
  <c r="BG82" i="8" l="1"/>
  <c r="BE82" i="8"/>
  <c r="K77" i="496"/>
  <c r="T77" i="496"/>
  <c r="G77" i="496"/>
  <c r="I77" i="496"/>
  <c r="O77" i="496"/>
  <c r="S77" i="496"/>
  <c r="H77" i="496"/>
  <c r="L77" i="496"/>
  <c r="P77" i="496"/>
  <c r="M77" i="496"/>
  <c r="Q77" i="496"/>
  <c r="U77" i="496"/>
  <c r="R77" i="496"/>
  <c r="N77" i="496"/>
  <c r="P77" i="501"/>
  <c r="I77" i="501"/>
  <c r="Q77" i="501"/>
  <c r="K77" i="501"/>
  <c r="T77" i="501"/>
  <c r="M77" i="501"/>
  <c r="U77" i="501"/>
  <c r="G77" i="501"/>
  <c r="E77" i="497"/>
  <c r="F77" i="497" a="1"/>
  <c r="F77" i="497" s="1"/>
  <c r="M77" i="497" s="1"/>
  <c r="F77" i="500" a="1"/>
  <c r="F77" i="500" s="1"/>
  <c r="R77" i="500" s="1"/>
  <c r="E77" i="500"/>
  <c r="J77" i="501"/>
  <c r="N77" i="501"/>
  <c r="R77" i="501"/>
  <c r="O77" i="501"/>
  <c r="S77" i="501"/>
  <c r="H77" i="501"/>
  <c r="J77" i="9"/>
  <c r="Q77" i="9"/>
  <c r="K77" i="9"/>
  <c r="U77" i="9"/>
  <c r="H77" i="9"/>
  <c r="O77" i="9"/>
  <c r="S77" i="9"/>
  <c r="G77" i="9"/>
  <c r="R77" i="9"/>
  <c r="N77" i="9"/>
  <c r="I77" i="9"/>
  <c r="T77" i="9"/>
  <c r="P77" i="9"/>
  <c r="L77" i="9"/>
  <c r="E85" i="6"/>
  <c r="G85" i="8"/>
  <c r="G25" i="6"/>
  <c r="J85" i="8"/>
  <c r="D85" i="496"/>
  <c r="D85" i="500"/>
  <c r="D85" i="498"/>
  <c r="D85" i="497"/>
  <c r="D85" i="499"/>
  <c r="I85" i="8"/>
  <c r="H85" i="8"/>
  <c r="BD85" i="8" l="1"/>
  <c r="N77" i="497"/>
  <c r="P77" i="497"/>
  <c r="T77" i="497"/>
  <c r="G77" i="497"/>
  <c r="S77" i="497"/>
  <c r="Q77" i="500"/>
  <c r="J77" i="497"/>
  <c r="Q77" i="497"/>
  <c r="I77" i="497"/>
  <c r="H77" i="497"/>
  <c r="U77" i="497"/>
  <c r="R77" i="497"/>
  <c r="O77" i="497"/>
  <c r="N77" i="500"/>
  <c r="H77" i="500"/>
  <c r="L77" i="500"/>
  <c r="K77" i="500"/>
  <c r="G77" i="500"/>
  <c r="J77" i="500"/>
  <c r="U77" i="500"/>
  <c r="P77" i="500"/>
  <c r="T77" i="500"/>
  <c r="M77" i="500"/>
  <c r="I77" i="500"/>
  <c r="L77" i="497"/>
  <c r="K77" i="497"/>
  <c r="O77" i="500"/>
  <c r="S77" i="500"/>
  <c r="F85" i="500" a="1"/>
  <c r="F85" i="500" s="1"/>
  <c r="E85" i="500"/>
  <c r="F85" i="499" a="1"/>
  <c r="F85" i="499" s="1"/>
  <c r="F85" i="498" a="1"/>
  <c r="F85" i="498" s="1"/>
  <c r="E85" i="498"/>
  <c r="E85" i="497"/>
  <c r="F85" i="497" a="1"/>
  <c r="F85" i="497" s="1"/>
  <c r="F85" i="496" a="1"/>
  <c r="F85" i="496" s="1"/>
  <c r="E85" i="496"/>
  <c r="G25" i="8"/>
  <c r="E85" i="8"/>
  <c r="E25" i="6"/>
  <c r="D85" i="9"/>
  <c r="J25" i="8"/>
  <c r="D25" i="496"/>
  <c r="I25" i="8"/>
  <c r="D85" i="501"/>
  <c r="D25" i="498"/>
  <c r="D25" i="499"/>
  <c r="D25" i="497"/>
  <c r="D25" i="500"/>
  <c r="H25" i="8"/>
  <c r="BD25" i="8" l="1"/>
  <c r="E85" i="501"/>
  <c r="F85" i="501" a="1"/>
  <c r="F85" i="501" s="1"/>
  <c r="K85" i="501" s="1"/>
  <c r="F25" i="500" a="1"/>
  <c r="F25" i="500" s="1"/>
  <c r="N85" i="500"/>
  <c r="U85" i="500"/>
  <c r="M85" i="500"/>
  <c r="S85" i="500"/>
  <c r="K85" i="500"/>
  <c r="P85" i="500"/>
  <c r="O85" i="500"/>
  <c r="L85" i="500"/>
  <c r="J85" i="500"/>
  <c r="I85" i="500"/>
  <c r="T85" i="500"/>
  <c r="H85" i="500"/>
  <c r="R85" i="500"/>
  <c r="G85" i="500"/>
  <c r="Q85" i="500"/>
  <c r="E25" i="499"/>
  <c r="F25" i="499" a="1"/>
  <c r="F25" i="499" s="1"/>
  <c r="R85" i="499"/>
  <c r="U85" i="499"/>
  <c r="T85" i="499"/>
  <c r="S85" i="499"/>
  <c r="Q85" i="499"/>
  <c r="P85" i="499"/>
  <c r="F25" i="498" a="1"/>
  <c r="F25" i="498" s="1"/>
  <c r="E25" i="498"/>
  <c r="U85" i="498"/>
  <c r="M85" i="498"/>
  <c r="T85" i="498"/>
  <c r="L85" i="498"/>
  <c r="S85" i="498"/>
  <c r="K85" i="498"/>
  <c r="R85" i="498"/>
  <c r="J85" i="498"/>
  <c r="Q85" i="498"/>
  <c r="I85" i="498"/>
  <c r="P85" i="498"/>
  <c r="H85" i="498"/>
  <c r="O85" i="498"/>
  <c r="G85" i="498"/>
  <c r="N85" i="498"/>
  <c r="E25" i="497"/>
  <c r="F25" i="497" a="1"/>
  <c r="F25" i="497" s="1"/>
  <c r="T85" i="497"/>
  <c r="L85" i="497"/>
  <c r="Q85" i="497"/>
  <c r="I85" i="497"/>
  <c r="O85" i="497"/>
  <c r="N85" i="497"/>
  <c r="M85" i="497"/>
  <c r="K85" i="497"/>
  <c r="U85" i="497"/>
  <c r="J85" i="497"/>
  <c r="S85" i="497"/>
  <c r="H85" i="497"/>
  <c r="R85" i="497"/>
  <c r="P85" i="497"/>
  <c r="G85" i="497"/>
  <c r="F25" i="496" a="1"/>
  <c r="F25" i="496" s="1"/>
  <c r="E25" i="496"/>
  <c r="P85" i="496"/>
  <c r="H85" i="496"/>
  <c r="O85" i="496"/>
  <c r="G85" i="496"/>
  <c r="N85" i="496"/>
  <c r="U85" i="496"/>
  <c r="M85" i="496"/>
  <c r="T85" i="496"/>
  <c r="L85" i="496"/>
  <c r="S85" i="496"/>
  <c r="K85" i="496"/>
  <c r="R85" i="496"/>
  <c r="J85" i="496"/>
  <c r="Q85" i="496"/>
  <c r="I85" i="496"/>
  <c r="E85" i="9"/>
  <c r="F85" i="9" a="1"/>
  <c r="F85" i="9" s="1"/>
  <c r="I85" i="9" s="1"/>
  <c r="E25" i="8"/>
  <c r="G79" i="6"/>
  <c r="G27" i="6"/>
  <c r="D25" i="501"/>
  <c r="D25" i="9"/>
  <c r="S85" i="501" l="1"/>
  <c r="T85" i="501"/>
  <c r="E25" i="501"/>
  <c r="F25" i="501" a="1"/>
  <c r="F25" i="501" s="1"/>
  <c r="G25" i="501" s="1"/>
  <c r="L85" i="501"/>
  <c r="U85" i="501"/>
  <c r="G85" i="501"/>
  <c r="O85" i="501"/>
  <c r="H85" i="501"/>
  <c r="I85" i="501"/>
  <c r="P85" i="501"/>
  <c r="Q85" i="501"/>
  <c r="M85" i="501"/>
  <c r="J85" i="501"/>
  <c r="N85" i="501"/>
  <c r="R85" i="501"/>
  <c r="T25" i="500"/>
  <c r="S25" i="500"/>
  <c r="R25" i="500"/>
  <c r="Q25" i="500"/>
  <c r="P25" i="500"/>
  <c r="U25" i="500"/>
  <c r="N25" i="499"/>
  <c r="T25" i="499"/>
  <c r="L25" i="499"/>
  <c r="S25" i="499"/>
  <c r="K25" i="499"/>
  <c r="R25" i="499"/>
  <c r="G25" i="499"/>
  <c r="Q25" i="499"/>
  <c r="P25" i="499"/>
  <c r="O25" i="499"/>
  <c r="M25" i="499"/>
  <c r="J25" i="499"/>
  <c r="I25" i="499"/>
  <c r="U25" i="499"/>
  <c r="H25" i="499"/>
  <c r="U25" i="498"/>
  <c r="M25" i="498"/>
  <c r="T25" i="498"/>
  <c r="L25" i="498"/>
  <c r="S25" i="498"/>
  <c r="K25" i="498"/>
  <c r="R25" i="498"/>
  <c r="J25" i="498"/>
  <c r="Q25" i="498"/>
  <c r="I25" i="498"/>
  <c r="P25" i="498"/>
  <c r="H25" i="498"/>
  <c r="O25" i="498"/>
  <c r="G25" i="498"/>
  <c r="N25" i="498"/>
  <c r="S25" i="497"/>
  <c r="K25" i="497"/>
  <c r="Q25" i="497"/>
  <c r="I25" i="497"/>
  <c r="P25" i="497"/>
  <c r="H25" i="497"/>
  <c r="O25" i="497"/>
  <c r="R25" i="497"/>
  <c r="N25" i="497"/>
  <c r="M25" i="497"/>
  <c r="L25" i="497"/>
  <c r="J25" i="497"/>
  <c r="U25" i="497"/>
  <c r="G25" i="497"/>
  <c r="T25" i="497"/>
  <c r="N25" i="496"/>
  <c r="U25" i="496"/>
  <c r="M25" i="496"/>
  <c r="S25" i="496"/>
  <c r="K25" i="496"/>
  <c r="O25" i="496"/>
  <c r="L25" i="496"/>
  <c r="J25" i="496"/>
  <c r="I25" i="496"/>
  <c r="T25" i="496"/>
  <c r="H25" i="496"/>
  <c r="R25" i="496"/>
  <c r="G25" i="496"/>
  <c r="Q25" i="496"/>
  <c r="P25" i="496"/>
  <c r="T85" i="9"/>
  <c r="H85" i="9"/>
  <c r="O85" i="9"/>
  <c r="M85" i="9"/>
  <c r="E25" i="9"/>
  <c r="F25" i="9" a="1"/>
  <c r="F25" i="9" s="1"/>
  <c r="L25" i="9" s="1"/>
  <c r="P85" i="9"/>
  <c r="Q85" i="9"/>
  <c r="J85" i="9"/>
  <c r="R85" i="9"/>
  <c r="S85" i="9"/>
  <c r="U85" i="9"/>
  <c r="L85" i="9"/>
  <c r="K85" i="9"/>
  <c r="N85" i="9"/>
  <c r="G85" i="9"/>
  <c r="E79" i="6"/>
  <c r="G79" i="8"/>
  <c r="G82" i="6"/>
  <c r="E82" i="6" s="1"/>
  <c r="E27" i="6"/>
  <c r="G27" i="8"/>
  <c r="G30" i="6"/>
  <c r="D27" i="500"/>
  <c r="D79" i="498"/>
  <c r="I79" i="8"/>
  <c r="I27" i="8"/>
  <c r="D27" i="498"/>
  <c r="D79" i="496"/>
  <c r="D79" i="500"/>
  <c r="J79" i="8"/>
  <c r="D79" i="499"/>
  <c r="D27" i="497"/>
  <c r="H27" i="8"/>
  <c r="D27" i="499"/>
  <c r="J27" i="8"/>
  <c r="D27" i="496"/>
  <c r="D79" i="497"/>
  <c r="H79" i="8"/>
  <c r="BD27" i="8" l="1"/>
  <c r="BD79" i="8"/>
  <c r="G322" i="6"/>
  <c r="N25" i="501"/>
  <c r="Q25" i="501"/>
  <c r="S25" i="501"/>
  <c r="H25" i="501"/>
  <c r="R25" i="501"/>
  <c r="L25" i="501"/>
  <c r="U25" i="501"/>
  <c r="I25" i="501"/>
  <c r="K25" i="501"/>
  <c r="J25" i="501"/>
  <c r="O25" i="501"/>
  <c r="T25" i="501"/>
  <c r="P25" i="501"/>
  <c r="M25" i="501"/>
  <c r="M25" i="9"/>
  <c r="N25" i="9"/>
  <c r="K25" i="9"/>
  <c r="F27" i="500" a="1"/>
  <c r="F27" i="500" s="1"/>
  <c r="D30" i="500"/>
  <c r="F79" i="500" a="1"/>
  <c r="F79" i="500" s="1"/>
  <c r="D82" i="500"/>
  <c r="F27" i="499" a="1"/>
  <c r="F27" i="499" s="1"/>
  <c r="E27" i="499"/>
  <c r="D30" i="499"/>
  <c r="F79" i="499" a="1"/>
  <c r="F79" i="499" s="1"/>
  <c r="E79" i="499"/>
  <c r="D82" i="499"/>
  <c r="E82" i="499" s="1"/>
  <c r="F27" i="498" a="1"/>
  <c r="F27" i="498" s="1"/>
  <c r="E27" i="498"/>
  <c r="D30" i="498"/>
  <c r="F79" i="498" a="1"/>
  <c r="F79" i="498" s="1"/>
  <c r="E79" i="498"/>
  <c r="D82" i="498"/>
  <c r="E82" i="498" s="1"/>
  <c r="F27" i="497" a="1"/>
  <c r="F27" i="497" s="1"/>
  <c r="E27" i="497"/>
  <c r="D30" i="497"/>
  <c r="F79" i="497" a="1"/>
  <c r="F79" i="497" s="1"/>
  <c r="E79" i="497"/>
  <c r="D82" i="497"/>
  <c r="E82" i="497" s="1"/>
  <c r="E27" i="496"/>
  <c r="F27" i="496" a="1"/>
  <c r="F27" i="496" s="1"/>
  <c r="D30" i="496"/>
  <c r="F79" i="496" a="1"/>
  <c r="F79" i="496" s="1"/>
  <c r="E79" i="496"/>
  <c r="D82" i="496"/>
  <c r="E82" i="496" s="1"/>
  <c r="I25" i="9"/>
  <c r="S25" i="9"/>
  <c r="R25" i="9"/>
  <c r="O25" i="9"/>
  <c r="J25" i="9"/>
  <c r="G25" i="9"/>
  <c r="Q25" i="9"/>
  <c r="P25" i="9"/>
  <c r="T25" i="9"/>
  <c r="H25" i="9"/>
  <c r="U25" i="9"/>
  <c r="I30" i="8"/>
  <c r="J30" i="8"/>
  <c r="H30" i="8"/>
  <c r="I82" i="8"/>
  <c r="J82" i="8"/>
  <c r="H82" i="8"/>
  <c r="E30" i="6"/>
  <c r="E27" i="8"/>
  <c r="G30" i="8"/>
  <c r="E79" i="8"/>
  <c r="G82" i="8"/>
  <c r="D79" i="9"/>
  <c r="D27" i="501"/>
  <c r="D27" i="9"/>
  <c r="D79" i="501"/>
  <c r="BD30" i="8" l="1"/>
  <c r="BD82" i="8"/>
  <c r="D322" i="496"/>
  <c r="E322" i="496" s="1"/>
  <c r="D322" i="497"/>
  <c r="E322" i="497" s="1"/>
  <c r="D322" i="498"/>
  <c r="E322" i="498" s="1"/>
  <c r="D322" i="499"/>
  <c r="E322" i="499" s="1"/>
  <c r="D322" i="500"/>
  <c r="H322" i="8"/>
  <c r="J322" i="8"/>
  <c r="G322" i="8"/>
  <c r="I322" i="8"/>
  <c r="E27" i="501"/>
  <c r="F27" i="501" a="1"/>
  <c r="F27" i="501" s="1"/>
  <c r="T27" i="501" s="1"/>
  <c r="T30" i="501" s="1"/>
  <c r="D30" i="501"/>
  <c r="F79" i="501" a="1"/>
  <c r="F79" i="501" s="1"/>
  <c r="Q79" i="501" s="1"/>
  <c r="Q82" i="501" s="1"/>
  <c r="E79" i="501"/>
  <c r="D82" i="501"/>
  <c r="E82" i="501" s="1"/>
  <c r="T79" i="500"/>
  <c r="T82" i="500" s="1"/>
  <c r="S79" i="500"/>
  <c r="S82" i="500" s="1"/>
  <c r="Q79" i="500"/>
  <c r="Q82" i="500" s="1"/>
  <c r="U79" i="500"/>
  <c r="U82" i="500" s="1"/>
  <c r="R79" i="500"/>
  <c r="R82" i="500" s="1"/>
  <c r="P79" i="500"/>
  <c r="P82" i="500" s="1"/>
  <c r="P27" i="500"/>
  <c r="P30" i="500" s="1"/>
  <c r="U27" i="500"/>
  <c r="U30" i="500" s="1"/>
  <c r="T27" i="500"/>
  <c r="T30" i="500" s="1"/>
  <c r="S27" i="500"/>
  <c r="S30" i="500" s="1"/>
  <c r="R27" i="500"/>
  <c r="R30" i="500" s="1"/>
  <c r="Q27" i="500"/>
  <c r="Q30" i="500" s="1"/>
  <c r="P79" i="499"/>
  <c r="P82" i="499" s="1"/>
  <c r="H79" i="499"/>
  <c r="H82" i="499" s="1"/>
  <c r="U79" i="499"/>
  <c r="U82" i="499" s="1"/>
  <c r="M79" i="499"/>
  <c r="M82" i="499" s="1"/>
  <c r="T79" i="499"/>
  <c r="T82" i="499" s="1"/>
  <c r="L79" i="499"/>
  <c r="L82" i="499" s="1"/>
  <c r="S79" i="499"/>
  <c r="S82" i="499" s="1"/>
  <c r="K79" i="499"/>
  <c r="K82" i="499" s="1"/>
  <c r="R79" i="499"/>
  <c r="R82" i="499" s="1"/>
  <c r="J79" i="499"/>
  <c r="J82" i="499" s="1"/>
  <c r="Q79" i="499"/>
  <c r="Q82" i="499" s="1"/>
  <c r="O79" i="499"/>
  <c r="O82" i="499" s="1"/>
  <c r="N79" i="499"/>
  <c r="N82" i="499" s="1"/>
  <c r="I79" i="499"/>
  <c r="I82" i="499" s="1"/>
  <c r="G79" i="499"/>
  <c r="G82" i="499" s="1"/>
  <c r="E30" i="499"/>
  <c r="R27" i="499"/>
  <c r="R30" i="499" s="1"/>
  <c r="J27" i="499"/>
  <c r="J30" i="499" s="1"/>
  <c r="P27" i="499"/>
  <c r="P30" i="499" s="1"/>
  <c r="H27" i="499"/>
  <c r="H30" i="499" s="1"/>
  <c r="O27" i="499"/>
  <c r="O30" i="499" s="1"/>
  <c r="G27" i="499"/>
  <c r="G30" i="499" s="1"/>
  <c r="U27" i="499"/>
  <c r="U30" i="499" s="1"/>
  <c r="I27" i="499"/>
  <c r="I30" i="499" s="1"/>
  <c r="T27" i="499"/>
  <c r="T30" i="499" s="1"/>
  <c r="S27" i="499"/>
  <c r="S30" i="499" s="1"/>
  <c r="Q27" i="499"/>
  <c r="Q30" i="499" s="1"/>
  <c r="N27" i="499"/>
  <c r="N30" i="499" s="1"/>
  <c r="M27" i="499"/>
  <c r="M30" i="499" s="1"/>
  <c r="L27" i="499"/>
  <c r="L30" i="499" s="1"/>
  <c r="K27" i="499"/>
  <c r="K30" i="499" s="1"/>
  <c r="Q79" i="498"/>
  <c r="Q82" i="498" s="1"/>
  <c r="I79" i="498"/>
  <c r="I82" i="498" s="1"/>
  <c r="P79" i="498"/>
  <c r="P82" i="498" s="1"/>
  <c r="H79" i="498"/>
  <c r="H82" i="498" s="1"/>
  <c r="U79" i="498"/>
  <c r="U82" i="498" s="1"/>
  <c r="M79" i="498"/>
  <c r="M82" i="498" s="1"/>
  <c r="J79" i="498"/>
  <c r="J82" i="498" s="1"/>
  <c r="T79" i="498"/>
  <c r="T82" i="498" s="1"/>
  <c r="G79" i="498"/>
  <c r="G82" i="498" s="1"/>
  <c r="S79" i="498"/>
  <c r="S82" i="498" s="1"/>
  <c r="R79" i="498"/>
  <c r="R82" i="498" s="1"/>
  <c r="O79" i="498"/>
  <c r="O82" i="498" s="1"/>
  <c r="N79" i="498"/>
  <c r="N82" i="498" s="1"/>
  <c r="L79" i="498"/>
  <c r="L82" i="498" s="1"/>
  <c r="K79" i="498"/>
  <c r="K82" i="498" s="1"/>
  <c r="E30" i="498"/>
  <c r="Q27" i="498"/>
  <c r="Q30" i="498" s="1"/>
  <c r="I27" i="498"/>
  <c r="I30" i="498" s="1"/>
  <c r="P27" i="498"/>
  <c r="P30" i="498" s="1"/>
  <c r="H27" i="498"/>
  <c r="H30" i="498" s="1"/>
  <c r="O27" i="498"/>
  <c r="O30" i="498" s="1"/>
  <c r="G27" i="498"/>
  <c r="G30" i="498" s="1"/>
  <c r="N27" i="498"/>
  <c r="N30" i="498" s="1"/>
  <c r="U27" i="498"/>
  <c r="U30" i="498" s="1"/>
  <c r="M27" i="498"/>
  <c r="M30" i="498" s="1"/>
  <c r="T27" i="498"/>
  <c r="T30" i="498" s="1"/>
  <c r="L27" i="498"/>
  <c r="L30" i="498" s="1"/>
  <c r="S27" i="498"/>
  <c r="S30" i="498" s="1"/>
  <c r="K27" i="498"/>
  <c r="K30" i="498" s="1"/>
  <c r="R27" i="498"/>
  <c r="R30" i="498" s="1"/>
  <c r="J27" i="498"/>
  <c r="J30" i="498" s="1"/>
  <c r="P79" i="497"/>
  <c r="P82" i="497" s="1"/>
  <c r="H79" i="497"/>
  <c r="H82" i="497" s="1"/>
  <c r="N79" i="497"/>
  <c r="N82" i="497" s="1"/>
  <c r="U79" i="497"/>
  <c r="U82" i="497" s="1"/>
  <c r="M79" i="497"/>
  <c r="M82" i="497" s="1"/>
  <c r="R79" i="497"/>
  <c r="R82" i="497" s="1"/>
  <c r="Q79" i="497"/>
  <c r="Q82" i="497" s="1"/>
  <c r="O79" i="497"/>
  <c r="O82" i="497" s="1"/>
  <c r="L79" i="497"/>
  <c r="L82" i="497" s="1"/>
  <c r="K79" i="497"/>
  <c r="K82" i="497" s="1"/>
  <c r="J79" i="497"/>
  <c r="J82" i="497" s="1"/>
  <c r="T79" i="497"/>
  <c r="T82" i="497" s="1"/>
  <c r="I79" i="497"/>
  <c r="I82" i="497" s="1"/>
  <c r="S79" i="497"/>
  <c r="S82" i="497" s="1"/>
  <c r="G79" i="497"/>
  <c r="G82" i="497" s="1"/>
  <c r="E30" i="497"/>
  <c r="O27" i="497"/>
  <c r="O30" i="497" s="1"/>
  <c r="G27" i="497"/>
  <c r="G30" i="497" s="1"/>
  <c r="U27" i="497"/>
  <c r="U30" i="497" s="1"/>
  <c r="M27" i="497"/>
  <c r="M30" i="497" s="1"/>
  <c r="T27" i="497"/>
  <c r="T30" i="497" s="1"/>
  <c r="L27" i="497"/>
  <c r="L30" i="497" s="1"/>
  <c r="I27" i="497"/>
  <c r="I30" i="497" s="1"/>
  <c r="S27" i="497"/>
  <c r="S30" i="497" s="1"/>
  <c r="H27" i="497"/>
  <c r="H30" i="497" s="1"/>
  <c r="R27" i="497"/>
  <c r="R30" i="497" s="1"/>
  <c r="J27" i="497"/>
  <c r="J30" i="497" s="1"/>
  <c r="Q27" i="497"/>
  <c r="Q30" i="497" s="1"/>
  <c r="P27" i="497"/>
  <c r="P30" i="497" s="1"/>
  <c r="N27" i="497"/>
  <c r="N30" i="497" s="1"/>
  <c r="K27" i="497"/>
  <c r="K30" i="497" s="1"/>
  <c r="N79" i="496"/>
  <c r="N82" i="496" s="1"/>
  <c r="U79" i="496"/>
  <c r="U82" i="496" s="1"/>
  <c r="M79" i="496"/>
  <c r="M82" i="496" s="1"/>
  <c r="T79" i="496"/>
  <c r="T82" i="496" s="1"/>
  <c r="L79" i="496"/>
  <c r="L82" i="496" s="1"/>
  <c r="S79" i="496"/>
  <c r="S82" i="496" s="1"/>
  <c r="K79" i="496"/>
  <c r="K82" i="496" s="1"/>
  <c r="R79" i="496"/>
  <c r="R82" i="496" s="1"/>
  <c r="J79" i="496"/>
  <c r="J82" i="496" s="1"/>
  <c r="Q79" i="496"/>
  <c r="Q82" i="496" s="1"/>
  <c r="I79" i="496"/>
  <c r="I82" i="496" s="1"/>
  <c r="P79" i="496"/>
  <c r="P82" i="496" s="1"/>
  <c r="H79" i="496"/>
  <c r="H82" i="496" s="1"/>
  <c r="O79" i="496"/>
  <c r="O82" i="496" s="1"/>
  <c r="G79" i="496"/>
  <c r="G82" i="496" s="1"/>
  <c r="E30" i="496"/>
  <c r="R27" i="496"/>
  <c r="R30" i="496" s="1"/>
  <c r="J27" i="496"/>
  <c r="J30" i="496" s="1"/>
  <c r="Q27" i="496"/>
  <c r="Q30" i="496" s="1"/>
  <c r="I27" i="496"/>
  <c r="I30" i="496" s="1"/>
  <c r="O27" i="496"/>
  <c r="O30" i="496" s="1"/>
  <c r="G27" i="496"/>
  <c r="G30" i="496" s="1"/>
  <c r="P27" i="496"/>
  <c r="P30" i="496" s="1"/>
  <c r="N27" i="496"/>
  <c r="N30" i="496" s="1"/>
  <c r="M27" i="496"/>
  <c r="M30" i="496" s="1"/>
  <c r="L27" i="496"/>
  <c r="L30" i="496" s="1"/>
  <c r="K27" i="496"/>
  <c r="K30" i="496" s="1"/>
  <c r="U27" i="496"/>
  <c r="U30" i="496" s="1"/>
  <c r="H27" i="496"/>
  <c r="H30" i="496" s="1"/>
  <c r="T27" i="496"/>
  <c r="T30" i="496" s="1"/>
  <c r="S27" i="496"/>
  <c r="S30" i="496" s="1"/>
  <c r="E27" i="9"/>
  <c r="F27" i="9" a="1"/>
  <c r="F27" i="9" s="1"/>
  <c r="J27" i="9" s="1"/>
  <c r="J30" i="9" s="1"/>
  <c r="D30" i="9"/>
  <c r="E79" i="9"/>
  <c r="F79" i="9" a="1"/>
  <c r="F79" i="9" s="1"/>
  <c r="S79" i="9" s="1"/>
  <c r="S82" i="9" s="1"/>
  <c r="D82" i="9"/>
  <c r="E82" i="9" s="1"/>
  <c r="E82" i="8"/>
  <c r="E30" i="8"/>
  <c r="G273" i="6"/>
  <c r="E322" i="6"/>
  <c r="BD322" i="8" l="1"/>
  <c r="I322" i="496"/>
  <c r="K322" i="496"/>
  <c r="Q322" i="496"/>
  <c r="L322" i="496"/>
  <c r="J322" i="496"/>
  <c r="M322" i="496"/>
  <c r="R322" i="496"/>
  <c r="N322" i="496"/>
  <c r="S322" i="496"/>
  <c r="P322" i="496"/>
  <c r="U322" i="496"/>
  <c r="T322" i="496"/>
  <c r="G322" i="496"/>
  <c r="H322" i="496"/>
  <c r="O322" i="496"/>
  <c r="P322" i="497"/>
  <c r="T322" i="497"/>
  <c r="Q322" i="497"/>
  <c r="M322" i="497"/>
  <c r="J322" i="497"/>
  <c r="U322" i="497"/>
  <c r="R322" i="497"/>
  <c r="G322" i="497"/>
  <c r="H322" i="497"/>
  <c r="O322" i="497"/>
  <c r="S322" i="497"/>
  <c r="K322" i="497"/>
  <c r="I322" i="497"/>
  <c r="N322" i="497"/>
  <c r="L322" i="497"/>
  <c r="R322" i="498"/>
  <c r="G322" i="498"/>
  <c r="K322" i="498"/>
  <c r="O322" i="498"/>
  <c r="S322" i="498"/>
  <c r="H322" i="498"/>
  <c r="L322" i="498"/>
  <c r="P322" i="498"/>
  <c r="T322" i="498"/>
  <c r="I322" i="498"/>
  <c r="M322" i="498"/>
  <c r="Q322" i="498"/>
  <c r="U322" i="498"/>
  <c r="J322" i="498"/>
  <c r="N322" i="498"/>
  <c r="K322" i="499"/>
  <c r="U322" i="499"/>
  <c r="L322" i="499"/>
  <c r="G322" i="499"/>
  <c r="M322" i="499"/>
  <c r="O322" i="499"/>
  <c r="N322" i="499"/>
  <c r="H322" i="499"/>
  <c r="Q322" i="499"/>
  <c r="P322" i="499"/>
  <c r="S322" i="499"/>
  <c r="J322" i="499"/>
  <c r="T322" i="499"/>
  <c r="R322" i="499"/>
  <c r="I322" i="499"/>
  <c r="Q322" i="500"/>
  <c r="R322" i="500"/>
  <c r="S322" i="500"/>
  <c r="T322" i="500"/>
  <c r="U322" i="500"/>
  <c r="P322" i="500"/>
  <c r="T322" i="501"/>
  <c r="E30" i="501"/>
  <c r="D322" i="501"/>
  <c r="E322" i="501" s="1"/>
  <c r="J322" i="9"/>
  <c r="D322" i="9"/>
  <c r="E322" i="9" s="1"/>
  <c r="L27" i="501"/>
  <c r="L30" i="501" s="1"/>
  <c r="L322" i="501" s="1"/>
  <c r="J27" i="501"/>
  <c r="J30" i="501" s="1"/>
  <c r="J322" i="501" s="1"/>
  <c r="M27" i="501"/>
  <c r="M30" i="501" s="1"/>
  <c r="M322" i="501" s="1"/>
  <c r="S27" i="501"/>
  <c r="S30" i="501" s="1"/>
  <c r="U27" i="501"/>
  <c r="U30" i="501" s="1"/>
  <c r="O27" i="501"/>
  <c r="O30" i="501" s="1"/>
  <c r="O322" i="501" s="1"/>
  <c r="I27" i="501"/>
  <c r="I30" i="501" s="1"/>
  <c r="I322" i="501" s="1"/>
  <c r="H27" i="501"/>
  <c r="H30" i="501" s="1"/>
  <c r="H322" i="501" s="1"/>
  <c r="Q27" i="501"/>
  <c r="Q30" i="501" s="1"/>
  <c r="J79" i="501"/>
  <c r="J82" i="501" s="1"/>
  <c r="R27" i="501"/>
  <c r="R30" i="501" s="1"/>
  <c r="R79" i="501"/>
  <c r="R82" i="501" s="1"/>
  <c r="G27" i="501"/>
  <c r="G30" i="501" s="1"/>
  <c r="G322" i="501" s="1"/>
  <c r="S79" i="501"/>
  <c r="S82" i="501" s="1"/>
  <c r="K79" i="501"/>
  <c r="K82" i="501" s="1"/>
  <c r="T79" i="9"/>
  <c r="T82" i="9" s="1"/>
  <c r="K27" i="501"/>
  <c r="K30" i="501" s="1"/>
  <c r="K322" i="501" s="1"/>
  <c r="P27" i="501"/>
  <c r="P30" i="501" s="1"/>
  <c r="U79" i="501"/>
  <c r="U82" i="501" s="1"/>
  <c r="N79" i="501"/>
  <c r="N82" i="501" s="1"/>
  <c r="G79" i="501"/>
  <c r="G82" i="501" s="1"/>
  <c r="N27" i="501"/>
  <c r="N30" i="501" s="1"/>
  <c r="N322" i="501" s="1"/>
  <c r="H79" i="501"/>
  <c r="H82" i="501" s="1"/>
  <c r="O79" i="501"/>
  <c r="O82" i="501" s="1"/>
  <c r="L79" i="501"/>
  <c r="L82" i="501" s="1"/>
  <c r="P79" i="501"/>
  <c r="P82" i="501" s="1"/>
  <c r="T79" i="501"/>
  <c r="T82" i="501" s="1"/>
  <c r="I79" i="501"/>
  <c r="I82" i="501" s="1"/>
  <c r="M79" i="501"/>
  <c r="M82" i="501" s="1"/>
  <c r="O79" i="9"/>
  <c r="O82" i="9" s="1"/>
  <c r="J79" i="9"/>
  <c r="J82" i="9" s="1"/>
  <c r="M79" i="9"/>
  <c r="M82" i="9" s="1"/>
  <c r="I79" i="9"/>
  <c r="I82" i="9" s="1"/>
  <c r="L79" i="9"/>
  <c r="L82" i="9" s="1"/>
  <c r="H79" i="9"/>
  <c r="H82" i="9" s="1"/>
  <c r="Q27" i="9"/>
  <c r="Q30" i="9" s="1"/>
  <c r="U27" i="9"/>
  <c r="U30" i="9" s="1"/>
  <c r="I27" i="9"/>
  <c r="I30" i="9" s="1"/>
  <c r="M27" i="9"/>
  <c r="M30" i="9" s="1"/>
  <c r="L27" i="9"/>
  <c r="L30" i="9" s="1"/>
  <c r="O27" i="9"/>
  <c r="O30" i="9" s="1"/>
  <c r="K27" i="9"/>
  <c r="K30" i="9" s="1"/>
  <c r="N27" i="9"/>
  <c r="N30" i="9" s="1"/>
  <c r="P27" i="9"/>
  <c r="P30" i="9" s="1"/>
  <c r="S27" i="9"/>
  <c r="S30" i="9" s="1"/>
  <c r="R27" i="9"/>
  <c r="R30" i="9" s="1"/>
  <c r="H27" i="9"/>
  <c r="H30" i="9" s="1"/>
  <c r="G27" i="9"/>
  <c r="G30" i="9" s="1"/>
  <c r="T27" i="9"/>
  <c r="T30" i="9" s="1"/>
  <c r="Q79" i="9"/>
  <c r="Q82" i="9" s="1"/>
  <c r="G79" i="9"/>
  <c r="G82" i="9" s="1"/>
  <c r="U79" i="9"/>
  <c r="U82" i="9" s="1"/>
  <c r="N79" i="9"/>
  <c r="N82" i="9" s="1"/>
  <c r="P79" i="9"/>
  <c r="P82" i="9" s="1"/>
  <c r="R79" i="9"/>
  <c r="R82" i="9" s="1"/>
  <c r="K79" i="9"/>
  <c r="K82" i="9" s="1"/>
  <c r="E30" i="9"/>
  <c r="E273" i="6"/>
  <c r="G273" i="8"/>
  <c r="E322" i="8"/>
  <c r="D273" i="497"/>
  <c r="D273" i="496"/>
  <c r="I273" i="8"/>
  <c r="H273" i="8"/>
  <c r="D273" i="498"/>
  <c r="D273" i="499"/>
  <c r="D273" i="500"/>
  <c r="J273" i="8"/>
  <c r="BD273" i="8" l="1"/>
  <c r="Q322" i="501"/>
  <c r="U322" i="501"/>
  <c r="S322" i="501"/>
  <c r="R322" i="501"/>
  <c r="P322" i="501"/>
  <c r="H322" i="9"/>
  <c r="M322" i="9"/>
  <c r="I322" i="9"/>
  <c r="S322" i="9"/>
  <c r="U322" i="9"/>
  <c r="P322" i="9"/>
  <c r="Q322" i="9"/>
  <c r="G322" i="9"/>
  <c r="N322" i="9"/>
  <c r="L322" i="9"/>
  <c r="R322" i="9"/>
  <c r="K322" i="9"/>
  <c r="T322" i="9"/>
  <c r="O322" i="9"/>
  <c r="F273" i="500" a="1"/>
  <c r="F273" i="500" s="1"/>
  <c r="F273" i="499" a="1"/>
  <c r="F273" i="499" s="1"/>
  <c r="E273" i="499"/>
  <c r="E273" i="498"/>
  <c r="F273" i="498" a="1"/>
  <c r="F273" i="498" s="1"/>
  <c r="E273" i="497"/>
  <c r="F273" i="497" a="1"/>
  <c r="F273" i="497" s="1"/>
  <c r="E273" i="496"/>
  <c r="F273" i="496" a="1"/>
  <c r="F273" i="496" s="1"/>
  <c r="E273" i="8"/>
  <c r="D273" i="9"/>
  <c r="D273" i="501"/>
  <c r="F273" i="501" l="1" a="1"/>
  <c r="F273" i="501" s="1"/>
  <c r="N273" i="501" s="1"/>
  <c r="E273" i="501"/>
  <c r="U273" i="500"/>
  <c r="S273" i="500"/>
  <c r="R273" i="500"/>
  <c r="Q273" i="500"/>
  <c r="P273" i="500"/>
  <c r="T273" i="500"/>
  <c r="U273" i="499"/>
  <c r="M273" i="499"/>
  <c r="T273" i="499"/>
  <c r="L273" i="499"/>
  <c r="S273" i="499"/>
  <c r="K273" i="499"/>
  <c r="R273" i="499"/>
  <c r="J273" i="499"/>
  <c r="P273" i="499"/>
  <c r="H273" i="499"/>
  <c r="Q273" i="499"/>
  <c r="O273" i="499"/>
  <c r="N273" i="499"/>
  <c r="I273" i="499"/>
  <c r="G273" i="499"/>
  <c r="T273" i="498"/>
  <c r="L273" i="498"/>
  <c r="S273" i="498"/>
  <c r="K273" i="498"/>
  <c r="Q273" i="498"/>
  <c r="I273" i="498"/>
  <c r="P273" i="498"/>
  <c r="H273" i="498"/>
  <c r="O273" i="498"/>
  <c r="N273" i="498"/>
  <c r="M273" i="498"/>
  <c r="J273" i="498"/>
  <c r="G273" i="498"/>
  <c r="U273" i="498"/>
  <c r="R273" i="498"/>
  <c r="N273" i="497"/>
  <c r="M273" i="497"/>
  <c r="T273" i="497"/>
  <c r="K273" i="497"/>
  <c r="S273" i="497"/>
  <c r="J273" i="497"/>
  <c r="U273" i="497"/>
  <c r="G273" i="497"/>
  <c r="R273" i="497"/>
  <c r="P273" i="497"/>
  <c r="O273" i="497"/>
  <c r="H273" i="497"/>
  <c r="Q273" i="497"/>
  <c r="L273" i="497"/>
  <c r="I273" i="497"/>
  <c r="P273" i="496"/>
  <c r="H273" i="496"/>
  <c r="O273" i="496"/>
  <c r="M273" i="496"/>
  <c r="U273" i="496"/>
  <c r="L273" i="496"/>
  <c r="T273" i="496"/>
  <c r="K273" i="496"/>
  <c r="S273" i="496"/>
  <c r="J273" i="496"/>
  <c r="Q273" i="496"/>
  <c r="N273" i="496"/>
  <c r="I273" i="496"/>
  <c r="G273" i="496"/>
  <c r="R273" i="496"/>
  <c r="E273" i="9"/>
  <c r="F273" i="9" a="1"/>
  <c r="F273" i="9" s="1"/>
  <c r="U273" i="9" s="1"/>
  <c r="J146" i="6"/>
  <c r="J153" i="6" s="1"/>
  <c r="K146" i="6"/>
  <c r="K153" i="6" s="1"/>
  <c r="I146" i="6"/>
  <c r="I153" i="6" s="1"/>
  <c r="H146" i="6"/>
  <c r="H153" i="6" s="1"/>
  <c r="G146" i="6"/>
  <c r="J273" i="501" l="1"/>
  <c r="T273" i="501"/>
  <c r="S273" i="501"/>
  <c r="G273" i="501"/>
  <c r="L273" i="501"/>
  <c r="I273" i="501"/>
  <c r="U273" i="501"/>
  <c r="K273" i="501"/>
  <c r="M273" i="501"/>
  <c r="O273" i="501"/>
  <c r="H273" i="501"/>
  <c r="P273" i="501"/>
  <c r="Q273" i="501"/>
  <c r="R273" i="501"/>
  <c r="H273" i="9"/>
  <c r="I273" i="9"/>
  <c r="K273" i="9"/>
  <c r="Q273" i="9"/>
  <c r="T273" i="9"/>
  <c r="O273" i="9"/>
  <c r="R273" i="9"/>
  <c r="J273" i="9"/>
  <c r="N273" i="9"/>
  <c r="L273" i="9"/>
  <c r="M273" i="9"/>
  <c r="S273" i="9"/>
  <c r="P273" i="9"/>
  <c r="G273" i="9"/>
  <c r="O146" i="8"/>
  <c r="W146" i="8"/>
  <c r="E146" i="6"/>
  <c r="G153" i="6"/>
  <c r="E153" i="6" s="1"/>
  <c r="G146" i="8"/>
  <c r="S146" i="8"/>
  <c r="K146" i="8"/>
  <c r="T146" i="8"/>
  <c r="N146" i="8"/>
  <c r="U146" i="8"/>
  <c r="R146" i="8"/>
  <c r="L146" i="8"/>
  <c r="I146" i="8"/>
  <c r="V146" i="8"/>
  <c r="P146" i="8"/>
  <c r="M146" i="8"/>
  <c r="J146" i="8"/>
  <c r="Y146" i="8"/>
  <c r="X146" i="8"/>
  <c r="Q146" i="8"/>
  <c r="H146" i="8"/>
  <c r="Z146" i="8"/>
  <c r="BH146" i="8" l="1"/>
  <c r="BF146" i="8"/>
  <c r="BE146" i="8"/>
  <c r="BG146" i="8"/>
  <c r="BD146" i="8"/>
  <c r="R153" i="8"/>
  <c r="P153" i="8"/>
  <c r="Q153" i="8"/>
  <c r="O153" i="8"/>
  <c r="L153" i="8"/>
  <c r="M153" i="8"/>
  <c r="N153" i="8"/>
  <c r="T153" i="8"/>
  <c r="V153" i="8"/>
  <c r="U153" i="8"/>
  <c r="J153" i="8"/>
  <c r="I153" i="8"/>
  <c r="H153" i="8"/>
  <c r="Y153" i="8"/>
  <c r="Z153" i="8"/>
  <c r="X153" i="8"/>
  <c r="K153" i="8"/>
  <c r="S153" i="8"/>
  <c r="E146" i="8"/>
  <c r="G153" i="8"/>
  <c r="W153" i="8"/>
  <c r="D146" i="496"/>
  <c r="D146" i="501"/>
  <c r="D146" i="9"/>
  <c r="D146" i="497"/>
  <c r="D146" i="499"/>
  <c r="D146" i="498"/>
  <c r="D146" i="500"/>
  <c r="BE153" i="8" l="1"/>
  <c r="BH153" i="8"/>
  <c r="BG153" i="8"/>
  <c r="BD153" i="8"/>
  <c r="BF153" i="8"/>
  <c r="E146" i="497"/>
  <c r="F146" i="497" a="1"/>
  <c r="F146" i="497" s="1"/>
  <c r="R146" i="497" s="1"/>
  <c r="R153" i="497" s="1"/>
  <c r="D153" i="497"/>
  <c r="E153" i="497" s="1"/>
  <c r="E146" i="498"/>
  <c r="F146" i="498" a="1"/>
  <c r="F146" i="498" s="1"/>
  <c r="P146" i="498" s="1"/>
  <c r="P153" i="498" s="1"/>
  <c r="D153" i="498"/>
  <c r="E153" i="498" s="1"/>
  <c r="F146" i="499" a="1"/>
  <c r="F146" i="499" s="1"/>
  <c r="P146" i="499" s="1"/>
  <c r="P153" i="499" s="1"/>
  <c r="E146" i="499"/>
  <c r="D153" i="499"/>
  <c r="E153" i="499" s="1"/>
  <c r="D153" i="500"/>
  <c r="E153" i="500" s="1"/>
  <c r="F146" i="500" a="1"/>
  <c r="F146" i="500" s="1"/>
  <c r="N146" i="500" s="1"/>
  <c r="N153" i="500" s="1"/>
  <c r="E146" i="500"/>
  <c r="F146" i="501" a="1"/>
  <c r="F146" i="501" s="1"/>
  <c r="R146" i="501" s="1"/>
  <c r="R153" i="501" s="1"/>
  <c r="D153" i="501"/>
  <c r="F146" i="496" a="1"/>
  <c r="F146" i="496" s="1"/>
  <c r="N146" i="496" s="1"/>
  <c r="E146" i="496"/>
  <c r="D153" i="496"/>
  <c r="E146" i="9"/>
  <c r="F146" i="9" a="1"/>
  <c r="F146" i="9" s="1"/>
  <c r="O146" i="9" s="1"/>
  <c r="O153" i="9" s="1"/>
  <c r="D153" i="9"/>
  <c r="E153" i="9" s="1"/>
  <c r="E153" i="8"/>
  <c r="H119" i="6"/>
  <c r="K119" i="8" s="1"/>
  <c r="M119" i="8"/>
  <c r="N119" i="8"/>
  <c r="L119" i="8"/>
  <c r="BE119" i="8" l="1"/>
  <c r="L146" i="497"/>
  <c r="L153" i="497" s="1"/>
  <c r="I146" i="497"/>
  <c r="I153" i="497" s="1"/>
  <c r="G146" i="497"/>
  <c r="G153" i="497" s="1"/>
  <c r="H146" i="497"/>
  <c r="H153" i="497" s="1"/>
  <c r="O146" i="497"/>
  <c r="O153" i="497" s="1"/>
  <c r="N146" i="497"/>
  <c r="N153" i="497" s="1"/>
  <c r="S146" i="497"/>
  <c r="S153" i="497" s="1"/>
  <c r="P146" i="497"/>
  <c r="P153" i="497" s="1"/>
  <c r="U146" i="497"/>
  <c r="U153" i="497" s="1"/>
  <c r="Q146" i="497"/>
  <c r="Q153" i="497" s="1"/>
  <c r="K146" i="497"/>
  <c r="K153" i="497" s="1"/>
  <c r="T146" i="497"/>
  <c r="T153" i="497" s="1"/>
  <c r="M146" i="497"/>
  <c r="M153" i="497" s="1"/>
  <c r="J146" i="497"/>
  <c r="J153" i="497" s="1"/>
  <c r="R146" i="499"/>
  <c r="R153" i="499" s="1"/>
  <c r="M146" i="499"/>
  <c r="M153" i="499" s="1"/>
  <c r="R146" i="496"/>
  <c r="R153" i="496" s="1"/>
  <c r="M146" i="496"/>
  <c r="L146" i="499"/>
  <c r="L153" i="499" s="1"/>
  <c r="N146" i="499"/>
  <c r="N153" i="499" s="1"/>
  <c r="Q146" i="499"/>
  <c r="Q153" i="499" s="1"/>
  <c r="T146" i="499"/>
  <c r="T153" i="499" s="1"/>
  <c r="G146" i="499"/>
  <c r="G153" i="499" s="1"/>
  <c r="L146" i="498"/>
  <c r="L153" i="498" s="1"/>
  <c r="Q146" i="498"/>
  <c r="Q153" i="498" s="1"/>
  <c r="M146" i="498"/>
  <c r="M153" i="498" s="1"/>
  <c r="K146" i="498"/>
  <c r="K153" i="498" s="1"/>
  <c r="I146" i="498"/>
  <c r="I153" i="498" s="1"/>
  <c r="S146" i="498"/>
  <c r="S153" i="498" s="1"/>
  <c r="O146" i="498"/>
  <c r="O153" i="498" s="1"/>
  <c r="G146" i="498"/>
  <c r="G153" i="498" s="1"/>
  <c r="R146" i="498"/>
  <c r="R153" i="498" s="1"/>
  <c r="T146" i="498"/>
  <c r="T153" i="498" s="1"/>
  <c r="N146" i="498"/>
  <c r="N153" i="498" s="1"/>
  <c r="J146" i="498"/>
  <c r="J153" i="498" s="1"/>
  <c r="H146" i="498"/>
  <c r="H153" i="498" s="1"/>
  <c r="U146" i="498"/>
  <c r="U153" i="498" s="1"/>
  <c r="H146" i="499"/>
  <c r="H153" i="499" s="1"/>
  <c r="S146" i="499"/>
  <c r="S153" i="499" s="1"/>
  <c r="J146" i="499"/>
  <c r="J153" i="499" s="1"/>
  <c r="T146" i="496"/>
  <c r="T153" i="496" s="1"/>
  <c r="O146" i="496"/>
  <c r="H146" i="496"/>
  <c r="K146" i="496"/>
  <c r="P146" i="496"/>
  <c r="P153" i="496" s="1"/>
  <c r="S146" i="496"/>
  <c r="S153" i="496" s="1"/>
  <c r="U146" i="496"/>
  <c r="U153" i="496" s="1"/>
  <c r="I146" i="496"/>
  <c r="G146" i="496"/>
  <c r="J146" i="496"/>
  <c r="L146" i="496"/>
  <c r="Q146" i="496"/>
  <c r="Q153" i="496" s="1"/>
  <c r="I146" i="499"/>
  <c r="I153" i="499" s="1"/>
  <c r="U146" i="499"/>
  <c r="U153" i="499" s="1"/>
  <c r="O146" i="499"/>
  <c r="O153" i="499" s="1"/>
  <c r="K146" i="499"/>
  <c r="K153" i="499" s="1"/>
  <c r="O146" i="500"/>
  <c r="O153" i="500" s="1"/>
  <c r="U146" i="500"/>
  <c r="U153" i="500" s="1"/>
  <c r="S146" i="500"/>
  <c r="S153" i="500" s="1"/>
  <c r="H146" i="500"/>
  <c r="H153" i="500" s="1"/>
  <c r="P146" i="500"/>
  <c r="P153" i="500" s="1"/>
  <c r="I146" i="500"/>
  <c r="I153" i="500" s="1"/>
  <c r="J146" i="500"/>
  <c r="J153" i="500" s="1"/>
  <c r="T146" i="500"/>
  <c r="T153" i="500" s="1"/>
  <c r="K146" i="500"/>
  <c r="K153" i="500" s="1"/>
  <c r="T146" i="501"/>
  <c r="T153" i="501" s="1"/>
  <c r="Q146" i="500"/>
  <c r="Q153" i="500" s="1"/>
  <c r="R146" i="500"/>
  <c r="R153" i="500" s="1"/>
  <c r="M146" i="500"/>
  <c r="M153" i="500" s="1"/>
  <c r="P146" i="501"/>
  <c r="P153" i="501" s="1"/>
  <c r="S146" i="501"/>
  <c r="S153" i="501" s="1"/>
  <c r="U146" i="501"/>
  <c r="U153" i="501" s="1"/>
  <c r="L146" i="500"/>
  <c r="L153" i="500" s="1"/>
  <c r="Q146" i="501"/>
  <c r="Q153" i="501" s="1"/>
  <c r="G146" i="500"/>
  <c r="G153" i="500" s="1"/>
  <c r="M146" i="9"/>
  <c r="M153" i="9" s="1"/>
  <c r="N146" i="9"/>
  <c r="N153" i="9" s="1"/>
  <c r="J146" i="9"/>
  <c r="J153" i="9" s="1"/>
  <c r="T146" i="9"/>
  <c r="T153" i="9" s="1"/>
  <c r="I146" i="9"/>
  <c r="I153" i="9" s="1"/>
  <c r="H146" i="9"/>
  <c r="H153" i="9" s="1"/>
  <c r="G146" i="9"/>
  <c r="G153" i="9" s="1"/>
  <c r="S146" i="9"/>
  <c r="S153" i="9" s="1"/>
  <c r="L146" i="9"/>
  <c r="L153" i="9" s="1"/>
  <c r="K146" i="9"/>
  <c r="K153" i="9" s="1"/>
  <c r="P146" i="9"/>
  <c r="P153" i="9" s="1"/>
  <c r="R146" i="9"/>
  <c r="R153" i="9" s="1"/>
  <c r="U146" i="9"/>
  <c r="U153" i="9" s="1"/>
  <c r="Q146" i="9"/>
  <c r="Q153" i="9" s="1"/>
  <c r="J119" i="6"/>
  <c r="S119" i="8" s="1"/>
  <c r="T119" i="8"/>
  <c r="U119" i="8"/>
  <c r="V119" i="8"/>
  <c r="BG119" i="8" l="1"/>
  <c r="I119" i="6"/>
  <c r="O119" i="8" s="1"/>
  <c r="P119" i="8"/>
  <c r="R119" i="8"/>
  <c r="Q119" i="8"/>
  <c r="BF119" i="8" l="1"/>
  <c r="K119" i="6"/>
  <c r="W119" i="8" s="1"/>
  <c r="G119" i="6"/>
  <c r="X119" i="8"/>
  <c r="Z119" i="8"/>
  <c r="Y119" i="8"/>
  <c r="BH119" i="8" l="1"/>
  <c r="E119" i="6"/>
  <c r="G119" i="8"/>
  <c r="D119" i="500"/>
  <c r="D119" i="498"/>
  <c r="D119" i="496"/>
  <c r="H119" i="8"/>
  <c r="J119" i="8"/>
  <c r="D119" i="497"/>
  <c r="D119" i="499"/>
  <c r="I119" i="8"/>
  <c r="BD119" i="8" l="1"/>
  <c r="F119" i="500" a="1"/>
  <c r="F119" i="500" s="1"/>
  <c r="E119" i="500"/>
  <c r="E119" i="499"/>
  <c r="F119" i="499" a="1"/>
  <c r="F119" i="499" s="1"/>
  <c r="F119" i="498" a="1"/>
  <c r="F119" i="498" s="1"/>
  <c r="F119" i="497" a="1"/>
  <c r="F119" i="497" s="1"/>
  <c r="E119" i="497"/>
  <c r="F119" i="496" a="1"/>
  <c r="F119" i="496" s="1"/>
  <c r="E119" i="496"/>
  <c r="E119" i="8"/>
  <c r="D119" i="9"/>
  <c r="D119" i="501"/>
  <c r="F119" i="501" l="1" a="1"/>
  <c r="F119" i="501" s="1"/>
  <c r="M119" i="501" s="1"/>
  <c r="E119" i="501"/>
  <c r="Q119" i="500"/>
  <c r="I119" i="500"/>
  <c r="N119" i="500"/>
  <c r="R119" i="500"/>
  <c r="G119" i="500"/>
  <c r="P119" i="500"/>
  <c r="M119" i="500"/>
  <c r="L119" i="500"/>
  <c r="U119" i="500"/>
  <c r="K119" i="500"/>
  <c r="T119" i="500"/>
  <c r="J119" i="500"/>
  <c r="H119" i="500"/>
  <c r="S119" i="500"/>
  <c r="O119" i="500"/>
  <c r="R119" i="499"/>
  <c r="J119" i="499"/>
  <c r="O119" i="499"/>
  <c r="G119" i="499"/>
  <c r="M119" i="499"/>
  <c r="U119" i="499"/>
  <c r="K119" i="499"/>
  <c r="T119" i="499"/>
  <c r="I119" i="499"/>
  <c r="S119" i="499"/>
  <c r="Q119" i="499"/>
  <c r="P119" i="499"/>
  <c r="N119" i="499"/>
  <c r="L119" i="499"/>
  <c r="H119" i="499"/>
  <c r="S119" i="498"/>
  <c r="R119" i="498"/>
  <c r="P119" i="498"/>
  <c r="U119" i="498"/>
  <c r="T119" i="498"/>
  <c r="Q119" i="498"/>
  <c r="O119" i="497"/>
  <c r="G119" i="497"/>
  <c r="U119" i="497"/>
  <c r="M119" i="497"/>
  <c r="T119" i="497"/>
  <c r="L119" i="497"/>
  <c r="P119" i="497"/>
  <c r="N119" i="497"/>
  <c r="K119" i="497"/>
  <c r="J119" i="497"/>
  <c r="I119" i="497"/>
  <c r="S119" i="497"/>
  <c r="H119" i="497"/>
  <c r="R119" i="497"/>
  <c r="Q119" i="497"/>
  <c r="R119" i="496"/>
  <c r="J119" i="496"/>
  <c r="Q119" i="496"/>
  <c r="O119" i="496"/>
  <c r="G119" i="496"/>
  <c r="S119" i="496"/>
  <c r="P119" i="496"/>
  <c r="N119" i="496"/>
  <c r="M119" i="496"/>
  <c r="L119" i="496"/>
  <c r="K119" i="496"/>
  <c r="U119" i="496"/>
  <c r="I119" i="496"/>
  <c r="T119" i="496"/>
  <c r="H119" i="496"/>
  <c r="E119" i="9"/>
  <c r="F119" i="9" a="1"/>
  <c r="F119" i="9" s="1"/>
  <c r="G119" i="9" s="1"/>
  <c r="H33" i="6"/>
  <c r="I119" i="501" l="1"/>
  <c r="T119" i="501"/>
  <c r="U119" i="501"/>
  <c r="N119" i="501"/>
  <c r="P119" i="501"/>
  <c r="Q119" i="501"/>
  <c r="G119" i="501"/>
  <c r="H119" i="501"/>
  <c r="S119" i="501"/>
  <c r="O119" i="501"/>
  <c r="J119" i="501"/>
  <c r="K119" i="501"/>
  <c r="R119" i="501"/>
  <c r="L119" i="501"/>
  <c r="S119" i="9"/>
  <c r="T119" i="9"/>
  <c r="L119" i="9"/>
  <c r="O119" i="9"/>
  <c r="K119" i="9"/>
  <c r="R119" i="9"/>
  <c r="H119" i="9"/>
  <c r="M119" i="9"/>
  <c r="I119" i="9"/>
  <c r="J119" i="9"/>
  <c r="P119" i="9"/>
  <c r="N119" i="9"/>
  <c r="U119" i="9"/>
  <c r="Q119" i="9"/>
  <c r="K33" i="8"/>
  <c r="K33" i="6"/>
  <c r="M33" i="8"/>
  <c r="N33" i="8"/>
  <c r="L33" i="8"/>
  <c r="BE33" i="8" l="1"/>
  <c r="W33" i="8"/>
  <c r="Z33" i="8"/>
  <c r="Y33" i="8"/>
  <c r="X33" i="8"/>
  <c r="BH33" i="8" l="1"/>
  <c r="I33" i="6"/>
  <c r="O33" i="8" l="1"/>
  <c r="R33" i="8"/>
  <c r="Q33" i="8"/>
  <c r="P33" i="8"/>
  <c r="BF33" i="8" l="1"/>
  <c r="G33" i="6"/>
  <c r="J33" i="6"/>
  <c r="G39" i="6"/>
  <c r="H173" i="6"/>
  <c r="K173" i="8" l="1"/>
  <c r="E33" i="6"/>
  <c r="G33" i="8"/>
  <c r="E39" i="6"/>
  <c r="G39" i="8"/>
  <c r="S33" i="8"/>
  <c r="J33" i="8"/>
  <c r="D33" i="498"/>
  <c r="D39" i="499"/>
  <c r="H39" i="8"/>
  <c r="D33" i="499"/>
  <c r="D39" i="498"/>
  <c r="I39" i="8"/>
  <c r="D33" i="500"/>
  <c r="D39" i="496"/>
  <c r="T33" i="8"/>
  <c r="D39" i="497"/>
  <c r="I33" i="8"/>
  <c r="V33" i="8"/>
  <c r="D33" i="496"/>
  <c r="J39" i="8"/>
  <c r="H33" i="8"/>
  <c r="D39" i="500"/>
  <c r="U33" i="8"/>
  <c r="BG33" i="8" l="1"/>
  <c r="BD39" i="8"/>
  <c r="BD33" i="8"/>
  <c r="F39" i="500" a="1"/>
  <c r="F39" i="500" s="1"/>
  <c r="E39" i="500"/>
  <c r="F33" i="500" a="1"/>
  <c r="F33" i="500" s="1"/>
  <c r="E33" i="500"/>
  <c r="F39" i="499" a="1"/>
  <c r="F39" i="499" s="1"/>
  <c r="E39" i="499"/>
  <c r="F33" i="499" a="1"/>
  <c r="F33" i="499" s="1"/>
  <c r="F39" i="498" a="1"/>
  <c r="F39" i="498" s="1"/>
  <c r="E39" i="498"/>
  <c r="E33" i="498"/>
  <c r="F33" i="498" a="1"/>
  <c r="F33" i="498" s="1"/>
  <c r="F39" i="497" a="1"/>
  <c r="F39" i="497" s="1"/>
  <c r="F39" i="496" a="1"/>
  <c r="F39" i="496" s="1"/>
  <c r="E39" i="496"/>
  <c r="E33" i="496"/>
  <c r="F33" i="496" a="1"/>
  <c r="F33" i="496" s="1"/>
  <c r="E39" i="8"/>
  <c r="E33" i="8"/>
  <c r="D178" i="499"/>
  <c r="H188" i="8"/>
  <c r="H175" i="8"/>
  <c r="D33" i="497"/>
  <c r="I178" i="8"/>
  <c r="D178" i="500"/>
  <c r="D33" i="501"/>
  <c r="L173" i="8"/>
  <c r="D175" i="500"/>
  <c r="D178" i="498"/>
  <c r="D175" i="498"/>
  <c r="D178" i="496"/>
  <c r="D39" i="501"/>
  <c r="D188" i="498"/>
  <c r="D175" i="497"/>
  <c r="D188" i="496"/>
  <c r="D39" i="9"/>
  <c r="H178" i="8"/>
  <c r="D33" i="9"/>
  <c r="D178" i="497"/>
  <c r="D188" i="499"/>
  <c r="M173" i="8"/>
  <c r="D188" i="497"/>
  <c r="D175" i="496"/>
  <c r="I188" i="8"/>
  <c r="D175" i="499"/>
  <c r="I175" i="8"/>
  <c r="J188" i="8"/>
  <c r="J178" i="8"/>
  <c r="D188" i="500"/>
  <c r="N173" i="8"/>
  <c r="J175" i="8"/>
  <c r="BD175" i="8" l="1"/>
  <c r="BD178" i="8"/>
  <c r="BE173" i="8"/>
  <c r="BD188" i="8"/>
  <c r="E33" i="501"/>
  <c r="F33" i="501" a="1"/>
  <c r="F33" i="501" s="1"/>
  <c r="M33" i="501" s="1"/>
  <c r="E33" i="497"/>
  <c r="F33" i="497" a="1"/>
  <c r="F33" i="497" s="1"/>
  <c r="N33" i="497" s="1"/>
  <c r="E39" i="501"/>
  <c r="F39" i="501" a="1"/>
  <c r="F39" i="501" s="1"/>
  <c r="K39" i="501" s="1"/>
  <c r="F178" i="500" a="1"/>
  <c r="F178" i="500" s="1"/>
  <c r="F175" i="500" a="1"/>
  <c r="F175" i="500" s="1"/>
  <c r="F188" i="500" a="1"/>
  <c r="F188" i="500" s="1"/>
  <c r="R33" i="500"/>
  <c r="J33" i="500"/>
  <c r="Q33" i="500"/>
  <c r="I33" i="500"/>
  <c r="P33" i="500"/>
  <c r="H33" i="500"/>
  <c r="O33" i="500"/>
  <c r="G33" i="500"/>
  <c r="N33" i="500"/>
  <c r="U33" i="500"/>
  <c r="M33" i="500"/>
  <c r="T33" i="500"/>
  <c r="L33" i="500"/>
  <c r="S33" i="500"/>
  <c r="K33" i="500"/>
  <c r="N39" i="500"/>
  <c r="S39" i="500"/>
  <c r="K39" i="500"/>
  <c r="L39" i="500"/>
  <c r="U39" i="500"/>
  <c r="J39" i="500"/>
  <c r="T39" i="500"/>
  <c r="I39" i="500"/>
  <c r="R39" i="500"/>
  <c r="H39" i="500"/>
  <c r="Q39" i="500"/>
  <c r="G39" i="500"/>
  <c r="P39" i="500"/>
  <c r="O39" i="500"/>
  <c r="M39" i="500"/>
  <c r="F178" i="499" a="1"/>
  <c r="F178" i="499" s="1"/>
  <c r="E178" i="499"/>
  <c r="F175" i="499" a="1"/>
  <c r="F175" i="499" s="1"/>
  <c r="E175" i="499"/>
  <c r="E188" i="499"/>
  <c r="F188" i="499" a="1"/>
  <c r="F188" i="499" s="1"/>
  <c r="R39" i="499"/>
  <c r="J39" i="499"/>
  <c r="P39" i="499"/>
  <c r="H39" i="499"/>
  <c r="O39" i="499"/>
  <c r="G39" i="499"/>
  <c r="K39" i="499"/>
  <c r="U39" i="499"/>
  <c r="I39" i="499"/>
  <c r="T39" i="499"/>
  <c r="S39" i="499"/>
  <c r="Q39" i="499"/>
  <c r="N39" i="499"/>
  <c r="M39" i="499"/>
  <c r="L39" i="499"/>
  <c r="T33" i="499"/>
  <c r="R33" i="499"/>
  <c r="Q33" i="499"/>
  <c r="U33" i="499"/>
  <c r="S33" i="499"/>
  <c r="P33" i="499"/>
  <c r="F178" i="498" a="1"/>
  <c r="F178" i="498" s="1"/>
  <c r="E178" i="498"/>
  <c r="F175" i="498" a="1"/>
  <c r="F175" i="498" s="1"/>
  <c r="E175" i="498"/>
  <c r="F188" i="498" a="1"/>
  <c r="F188" i="498" s="1"/>
  <c r="E188" i="498"/>
  <c r="O33" i="498"/>
  <c r="G33" i="498"/>
  <c r="T33" i="498"/>
  <c r="L33" i="498"/>
  <c r="N33" i="498"/>
  <c r="M33" i="498"/>
  <c r="K33" i="498"/>
  <c r="U33" i="498"/>
  <c r="J33" i="498"/>
  <c r="S33" i="498"/>
  <c r="I33" i="498"/>
  <c r="R33" i="498"/>
  <c r="H33" i="498"/>
  <c r="Q33" i="498"/>
  <c r="P33" i="498"/>
  <c r="U39" i="498"/>
  <c r="M39" i="498"/>
  <c r="T39" i="498"/>
  <c r="L39" i="498"/>
  <c r="R39" i="498"/>
  <c r="J39" i="498"/>
  <c r="K39" i="498"/>
  <c r="I39" i="498"/>
  <c r="H39" i="498"/>
  <c r="S39" i="498"/>
  <c r="G39" i="498"/>
  <c r="Q39" i="498"/>
  <c r="P39" i="498"/>
  <c r="O39" i="498"/>
  <c r="N39" i="498"/>
  <c r="E178" i="497"/>
  <c r="F178" i="497" a="1"/>
  <c r="F178" i="497" s="1"/>
  <c r="E175" i="497"/>
  <c r="F175" i="497" a="1"/>
  <c r="F175" i="497" s="1"/>
  <c r="F188" i="497" a="1"/>
  <c r="F188" i="497" s="1"/>
  <c r="E188" i="497"/>
  <c r="R39" i="497"/>
  <c r="U39" i="497"/>
  <c r="T39" i="497"/>
  <c r="Q39" i="497"/>
  <c r="P39" i="497"/>
  <c r="S39" i="497"/>
  <c r="E178" i="496"/>
  <c r="F178" i="496" a="1"/>
  <c r="F178" i="496" s="1"/>
  <c r="E175" i="496"/>
  <c r="F175" i="496" a="1"/>
  <c r="F175" i="496" s="1"/>
  <c r="F188" i="496" a="1"/>
  <c r="F188" i="496" s="1"/>
  <c r="E188" i="496"/>
  <c r="T33" i="496"/>
  <c r="L33" i="496"/>
  <c r="S33" i="496"/>
  <c r="K33" i="496"/>
  <c r="Q33" i="496"/>
  <c r="I33" i="496"/>
  <c r="J33" i="496"/>
  <c r="H33" i="496"/>
  <c r="U33" i="496"/>
  <c r="G33" i="496"/>
  <c r="R33" i="496"/>
  <c r="P33" i="496"/>
  <c r="O33" i="496"/>
  <c r="N33" i="496"/>
  <c r="M33" i="496"/>
  <c r="U39" i="496"/>
  <c r="M39" i="496"/>
  <c r="T39" i="496"/>
  <c r="L39" i="496"/>
  <c r="S39" i="496"/>
  <c r="K39" i="496"/>
  <c r="R39" i="496"/>
  <c r="J39" i="496"/>
  <c r="Q39" i="496"/>
  <c r="I39" i="496"/>
  <c r="P39" i="496"/>
  <c r="H39" i="496"/>
  <c r="O39" i="496"/>
  <c r="G39" i="496"/>
  <c r="N39" i="496"/>
  <c r="E33" i="9"/>
  <c r="F33" i="9" a="1"/>
  <c r="F33" i="9" s="1"/>
  <c r="K33" i="9" s="1"/>
  <c r="E39" i="9"/>
  <c r="F39" i="9" a="1"/>
  <c r="F39" i="9" s="1"/>
  <c r="L39" i="9" s="1"/>
  <c r="H187" i="6"/>
  <c r="D175" i="501"/>
  <c r="D188" i="9"/>
  <c r="D178" i="501"/>
  <c r="D178" i="9"/>
  <c r="D188" i="501"/>
  <c r="D175" i="9"/>
  <c r="H33" i="497" l="1"/>
  <c r="S33" i="497"/>
  <c r="K33" i="497"/>
  <c r="T33" i="497"/>
  <c r="I33" i="497"/>
  <c r="U33" i="497"/>
  <c r="Q33" i="497"/>
  <c r="R33" i="497"/>
  <c r="G33" i="497"/>
  <c r="O33" i="497"/>
  <c r="F188" i="501" a="1"/>
  <c r="F188" i="501" s="1"/>
  <c r="N188" i="501" s="1"/>
  <c r="E188" i="501"/>
  <c r="F175" i="501" a="1"/>
  <c r="F175" i="501" s="1"/>
  <c r="H175" i="501" s="1"/>
  <c r="E175" i="501"/>
  <c r="J33" i="497"/>
  <c r="P33" i="497"/>
  <c r="M33" i="497"/>
  <c r="L33" i="497"/>
  <c r="P33" i="501"/>
  <c r="K33" i="501"/>
  <c r="L33" i="501"/>
  <c r="O39" i="501"/>
  <c r="T33" i="501"/>
  <c r="S39" i="501"/>
  <c r="U33" i="501"/>
  <c r="G33" i="501"/>
  <c r="N33" i="501"/>
  <c r="H33" i="501"/>
  <c r="Q33" i="501"/>
  <c r="J33" i="501"/>
  <c r="R33" i="501"/>
  <c r="E178" i="501"/>
  <c r="F178" i="501" a="1"/>
  <c r="F178" i="501" s="1"/>
  <c r="K178" i="501" s="1"/>
  <c r="H39" i="501"/>
  <c r="L39" i="501"/>
  <c r="P39" i="501"/>
  <c r="T39" i="501"/>
  <c r="I39" i="501"/>
  <c r="M39" i="501"/>
  <c r="Q39" i="501"/>
  <c r="O33" i="501"/>
  <c r="S33" i="501"/>
  <c r="U39" i="501"/>
  <c r="J39" i="501"/>
  <c r="N39" i="501"/>
  <c r="R39" i="501"/>
  <c r="G39" i="501"/>
  <c r="I33" i="501"/>
  <c r="T188" i="500"/>
  <c r="S188" i="500"/>
  <c r="Q188" i="500"/>
  <c r="P188" i="500"/>
  <c r="R188" i="500"/>
  <c r="U188" i="500"/>
  <c r="S175" i="500"/>
  <c r="R175" i="500"/>
  <c r="P175" i="500"/>
  <c r="U175" i="500"/>
  <c r="T175" i="500"/>
  <c r="Q175" i="500"/>
  <c r="U178" i="500"/>
  <c r="R178" i="500"/>
  <c r="Q178" i="500"/>
  <c r="P178" i="500"/>
  <c r="T178" i="500"/>
  <c r="S178" i="500"/>
  <c r="T188" i="499"/>
  <c r="L188" i="499"/>
  <c r="R188" i="499"/>
  <c r="J188" i="499"/>
  <c r="Q188" i="499"/>
  <c r="I188" i="499"/>
  <c r="O188" i="499"/>
  <c r="M188" i="499"/>
  <c r="K188" i="499"/>
  <c r="H188" i="499"/>
  <c r="S188" i="499"/>
  <c r="P188" i="499"/>
  <c r="N188" i="499"/>
  <c r="G188" i="499"/>
  <c r="U188" i="499"/>
  <c r="P175" i="499"/>
  <c r="H175" i="499"/>
  <c r="U175" i="499"/>
  <c r="M175" i="499"/>
  <c r="O175" i="499"/>
  <c r="L175" i="499"/>
  <c r="K175" i="499"/>
  <c r="S175" i="499"/>
  <c r="Q175" i="499"/>
  <c r="N175" i="499"/>
  <c r="R175" i="499"/>
  <c r="J175" i="499"/>
  <c r="I175" i="499"/>
  <c r="G175" i="499"/>
  <c r="T175" i="499"/>
  <c r="N178" i="499"/>
  <c r="S178" i="499"/>
  <c r="K178" i="499"/>
  <c r="U178" i="499"/>
  <c r="J178" i="499"/>
  <c r="R178" i="499"/>
  <c r="H178" i="499"/>
  <c r="Q178" i="499"/>
  <c r="G178" i="499"/>
  <c r="L178" i="499"/>
  <c r="O178" i="499"/>
  <c r="M178" i="499"/>
  <c r="I178" i="499"/>
  <c r="T178" i="499"/>
  <c r="P178" i="499"/>
  <c r="O188" i="498"/>
  <c r="G188" i="498"/>
  <c r="N188" i="498"/>
  <c r="T188" i="498"/>
  <c r="J188" i="498"/>
  <c r="S188" i="498"/>
  <c r="I188" i="498"/>
  <c r="R188" i="498"/>
  <c r="H188" i="498"/>
  <c r="Q188" i="498"/>
  <c r="P188" i="498"/>
  <c r="M188" i="498"/>
  <c r="L188" i="498"/>
  <c r="U188" i="498"/>
  <c r="K188" i="498"/>
  <c r="U175" i="498"/>
  <c r="M175" i="498"/>
  <c r="T175" i="498"/>
  <c r="L175" i="498"/>
  <c r="R175" i="498"/>
  <c r="J175" i="498"/>
  <c r="Q175" i="498"/>
  <c r="I175" i="498"/>
  <c r="S175" i="498"/>
  <c r="P175" i="498"/>
  <c r="O175" i="498"/>
  <c r="N175" i="498"/>
  <c r="K175" i="498"/>
  <c r="H175" i="498"/>
  <c r="G175" i="498"/>
  <c r="U178" i="498"/>
  <c r="M178" i="498"/>
  <c r="T178" i="498"/>
  <c r="L178" i="498"/>
  <c r="S178" i="498"/>
  <c r="K178" i="498"/>
  <c r="R178" i="498"/>
  <c r="J178" i="498"/>
  <c r="Q178" i="498"/>
  <c r="I178" i="498"/>
  <c r="P178" i="498"/>
  <c r="H178" i="498"/>
  <c r="O178" i="498"/>
  <c r="G178" i="498"/>
  <c r="N178" i="498"/>
  <c r="S188" i="497"/>
  <c r="K188" i="497"/>
  <c r="P188" i="497"/>
  <c r="H188" i="497"/>
  <c r="T188" i="497"/>
  <c r="I188" i="497"/>
  <c r="Q188" i="497"/>
  <c r="O188" i="497"/>
  <c r="G188" i="497"/>
  <c r="U188" i="497"/>
  <c r="R188" i="497"/>
  <c r="N188" i="497"/>
  <c r="M188" i="497"/>
  <c r="L188" i="497"/>
  <c r="J188" i="497"/>
  <c r="N175" i="497"/>
  <c r="T175" i="497"/>
  <c r="L175" i="497"/>
  <c r="S175" i="497"/>
  <c r="K175" i="497"/>
  <c r="P175" i="497"/>
  <c r="O175" i="497"/>
  <c r="M175" i="497"/>
  <c r="J175" i="497"/>
  <c r="I175" i="497"/>
  <c r="U175" i="497"/>
  <c r="H175" i="497"/>
  <c r="R175" i="497"/>
  <c r="G175" i="497"/>
  <c r="Q175" i="497"/>
  <c r="T178" i="497"/>
  <c r="L178" i="497"/>
  <c r="R178" i="497"/>
  <c r="J178" i="497"/>
  <c r="Q178" i="497"/>
  <c r="I178" i="497"/>
  <c r="S178" i="497"/>
  <c r="P178" i="497"/>
  <c r="O178" i="497"/>
  <c r="N178" i="497"/>
  <c r="M178" i="497"/>
  <c r="K178" i="497"/>
  <c r="H178" i="497"/>
  <c r="U178" i="497"/>
  <c r="G178" i="497"/>
  <c r="S188" i="496"/>
  <c r="K188" i="496"/>
  <c r="R188" i="496"/>
  <c r="J188" i="496"/>
  <c r="Q188" i="496"/>
  <c r="I188" i="496"/>
  <c r="P188" i="496"/>
  <c r="H188" i="496"/>
  <c r="O188" i="496"/>
  <c r="G188" i="496"/>
  <c r="N188" i="496"/>
  <c r="U188" i="496"/>
  <c r="M188" i="496"/>
  <c r="T188" i="496"/>
  <c r="L188" i="496"/>
  <c r="N175" i="496"/>
  <c r="T175" i="496"/>
  <c r="L175" i="496"/>
  <c r="S175" i="496"/>
  <c r="K175" i="496"/>
  <c r="R175" i="496"/>
  <c r="J175" i="496"/>
  <c r="Q175" i="496"/>
  <c r="I175" i="496"/>
  <c r="P175" i="496"/>
  <c r="O175" i="496"/>
  <c r="M175" i="496"/>
  <c r="H175" i="496"/>
  <c r="G175" i="496"/>
  <c r="U175" i="496"/>
  <c r="J33" i="9"/>
  <c r="M33" i="9"/>
  <c r="U178" i="496"/>
  <c r="T178" i="496"/>
  <c r="L178" i="496"/>
  <c r="S178" i="496"/>
  <c r="K178" i="496"/>
  <c r="R178" i="496"/>
  <c r="J178" i="496"/>
  <c r="Q178" i="496"/>
  <c r="I178" i="496"/>
  <c r="P178" i="496"/>
  <c r="H178" i="496"/>
  <c r="O178" i="496"/>
  <c r="G178" i="496"/>
  <c r="N178" i="496"/>
  <c r="M178" i="496"/>
  <c r="R33" i="9"/>
  <c r="T33" i="9"/>
  <c r="N33" i="9"/>
  <c r="P33" i="9"/>
  <c r="H33" i="9"/>
  <c r="I33" i="9"/>
  <c r="G33" i="9"/>
  <c r="U33" i="9"/>
  <c r="O33" i="9"/>
  <c r="L33" i="9"/>
  <c r="S33" i="9"/>
  <c r="Q33" i="9"/>
  <c r="N39" i="9"/>
  <c r="I39" i="9"/>
  <c r="H39" i="9"/>
  <c r="O39" i="9"/>
  <c r="P39" i="9"/>
  <c r="R39" i="9"/>
  <c r="S39" i="9"/>
  <c r="M39" i="9"/>
  <c r="T39" i="9"/>
  <c r="G39" i="9"/>
  <c r="K39" i="9"/>
  <c r="J39" i="9"/>
  <c r="Q39" i="9"/>
  <c r="U39" i="9"/>
  <c r="E175" i="9"/>
  <c r="F175" i="9" a="1"/>
  <c r="F175" i="9" s="1"/>
  <c r="T175" i="9" s="1"/>
  <c r="E188" i="9"/>
  <c r="F188" i="9" a="1"/>
  <c r="F188" i="9" s="1"/>
  <c r="T188" i="9" s="1"/>
  <c r="E178" i="9"/>
  <c r="F178" i="9" a="1"/>
  <c r="F178" i="9" s="1"/>
  <c r="Q178" i="9" s="1"/>
  <c r="K187" i="8"/>
  <c r="I173" i="6"/>
  <c r="O175" i="501" l="1"/>
  <c r="T175" i="501"/>
  <c r="Q188" i="501"/>
  <c r="Q175" i="501"/>
  <c r="J175" i="501"/>
  <c r="R175" i="501"/>
  <c r="U175" i="501"/>
  <c r="S175" i="501"/>
  <c r="M175" i="501"/>
  <c r="N175" i="501"/>
  <c r="I175" i="501"/>
  <c r="G175" i="501"/>
  <c r="K175" i="501"/>
  <c r="P175" i="501"/>
  <c r="L175" i="501"/>
  <c r="J188" i="501"/>
  <c r="R188" i="501"/>
  <c r="P188" i="501"/>
  <c r="S188" i="501"/>
  <c r="M188" i="501"/>
  <c r="G188" i="501"/>
  <c r="U188" i="501"/>
  <c r="T188" i="501"/>
  <c r="H188" i="501"/>
  <c r="I188" i="501"/>
  <c r="L188" i="501"/>
  <c r="K188" i="501"/>
  <c r="O188" i="501"/>
  <c r="N178" i="501"/>
  <c r="L178" i="501"/>
  <c r="G178" i="501"/>
  <c r="M178" i="501"/>
  <c r="H178" i="501"/>
  <c r="P178" i="501"/>
  <c r="I178" i="501"/>
  <c r="T178" i="501"/>
  <c r="S178" i="501"/>
  <c r="O178" i="501"/>
  <c r="J178" i="501"/>
  <c r="Q178" i="501"/>
  <c r="U178" i="501"/>
  <c r="R178" i="501"/>
  <c r="G178" i="9"/>
  <c r="S178" i="9"/>
  <c r="O178" i="9"/>
  <c r="J178" i="9"/>
  <c r="L178" i="9"/>
  <c r="T178" i="9"/>
  <c r="M178" i="9"/>
  <c r="I178" i="9"/>
  <c r="K178" i="9"/>
  <c r="N178" i="9"/>
  <c r="R178" i="9"/>
  <c r="H178" i="9"/>
  <c r="U178" i="9"/>
  <c r="P178" i="9"/>
  <c r="J175" i="9"/>
  <c r="K188" i="9"/>
  <c r="G175" i="9"/>
  <c r="Q175" i="9"/>
  <c r="S175" i="9"/>
  <c r="H175" i="9"/>
  <c r="P175" i="9"/>
  <c r="M175" i="9"/>
  <c r="L175" i="9"/>
  <c r="O175" i="9"/>
  <c r="U175" i="9"/>
  <c r="R175" i="9"/>
  <c r="N175" i="9"/>
  <c r="I175" i="9"/>
  <c r="K175" i="9"/>
  <c r="H188" i="9"/>
  <c r="P188" i="9"/>
  <c r="M188" i="9"/>
  <c r="L188" i="9"/>
  <c r="Q188" i="9"/>
  <c r="R188" i="9"/>
  <c r="N188" i="9"/>
  <c r="I188" i="9"/>
  <c r="U188" i="9"/>
  <c r="O188" i="9"/>
  <c r="S188" i="9"/>
  <c r="G188" i="9"/>
  <c r="J188" i="9"/>
  <c r="O173" i="8"/>
  <c r="H181" i="6"/>
  <c r="H192" i="6"/>
  <c r="R173" i="8"/>
  <c r="M187" i="8"/>
  <c r="N187" i="8"/>
  <c r="L187" i="8"/>
  <c r="P173" i="8"/>
  <c r="Q173" i="8"/>
  <c r="BE187" i="8" l="1"/>
  <c r="BF173" i="8"/>
  <c r="K181" i="8"/>
  <c r="K192" i="8"/>
  <c r="H193" i="6"/>
  <c r="N181" i="8"/>
  <c r="K193" i="8" l="1"/>
  <c r="I187" i="6"/>
  <c r="M181" i="8"/>
  <c r="M192" i="8"/>
  <c r="N192" i="8"/>
  <c r="L181" i="8"/>
  <c r="L192" i="8"/>
  <c r="BE181" i="8" l="1"/>
  <c r="BE192" i="8"/>
  <c r="M193" i="8"/>
  <c r="N193" i="8"/>
  <c r="L193" i="8"/>
  <c r="BE193" i="8" s="1"/>
  <c r="O187" i="8"/>
  <c r="K173" i="6"/>
  <c r="R187" i="8"/>
  <c r="P187" i="8"/>
  <c r="Q187" i="8"/>
  <c r="BF187" i="8" l="1"/>
  <c r="W173" i="8"/>
  <c r="I181" i="6"/>
  <c r="I192" i="6"/>
  <c r="Z173" i="8"/>
  <c r="X173" i="8"/>
  <c r="Y173" i="8"/>
  <c r="BH173" i="8" l="1"/>
  <c r="O181" i="8"/>
  <c r="O192" i="8"/>
  <c r="I193" i="6"/>
  <c r="R192" i="8"/>
  <c r="Q181" i="8"/>
  <c r="P192" i="8"/>
  <c r="Q192" i="8"/>
  <c r="P181" i="8"/>
  <c r="R181" i="8"/>
  <c r="BF192" i="8" l="1"/>
  <c r="BF181" i="8"/>
  <c r="R193" i="8"/>
  <c r="Q193" i="8"/>
  <c r="P193" i="8"/>
  <c r="O193" i="8"/>
  <c r="BF193" i="8" s="1"/>
  <c r="K187" i="6"/>
  <c r="W187" i="8" l="1"/>
  <c r="J173" i="6"/>
  <c r="X187" i="8"/>
  <c r="Y187" i="8"/>
  <c r="Z187" i="8"/>
  <c r="BH187" i="8" l="1"/>
  <c r="S173" i="8"/>
  <c r="K181" i="6"/>
  <c r="K192" i="6"/>
  <c r="U173" i="8"/>
  <c r="T173" i="8"/>
  <c r="V173" i="8"/>
  <c r="BG173" i="8" l="1"/>
  <c r="W181" i="8"/>
  <c r="W192" i="8"/>
  <c r="K193" i="6"/>
  <c r="Y181" i="8"/>
  <c r="X181" i="8"/>
  <c r="Z181" i="8"/>
  <c r="BH181" i="8" l="1"/>
  <c r="W193" i="8"/>
  <c r="J187" i="6"/>
  <c r="X192" i="8"/>
  <c r="Z192" i="8"/>
  <c r="Y192" i="8"/>
  <c r="BH192" i="8" l="1"/>
  <c r="Y193" i="8"/>
  <c r="Z193" i="8"/>
  <c r="X193" i="8"/>
  <c r="S187" i="8"/>
  <c r="G173" i="6"/>
  <c r="U187" i="8"/>
  <c r="T187" i="8"/>
  <c r="V187" i="8"/>
  <c r="BH193" i="8" l="1"/>
  <c r="BG187" i="8"/>
  <c r="E173" i="6"/>
  <c r="G173" i="8"/>
  <c r="J192" i="6"/>
  <c r="J181" i="6"/>
  <c r="D173" i="496"/>
  <c r="H173" i="8"/>
  <c r="D173" i="500"/>
  <c r="D173" i="497"/>
  <c r="I173" i="8"/>
  <c r="D173" i="499"/>
  <c r="D173" i="498"/>
  <c r="J173" i="8"/>
  <c r="BD173" i="8" l="1"/>
  <c r="F173" i="500" a="1"/>
  <c r="F173" i="500" s="1"/>
  <c r="E173" i="499"/>
  <c r="F173" i="499" a="1"/>
  <c r="F173" i="499" s="1"/>
  <c r="F173" i="498" a="1"/>
  <c r="F173" i="498" s="1"/>
  <c r="E173" i="498"/>
  <c r="F173" i="497" a="1"/>
  <c r="F173" i="497" s="1"/>
  <c r="E173" i="497"/>
  <c r="F173" i="496" a="1"/>
  <c r="F173" i="496" s="1"/>
  <c r="E173" i="496"/>
  <c r="S181" i="8"/>
  <c r="S192" i="8"/>
  <c r="J193" i="6"/>
  <c r="E173" i="8"/>
  <c r="T181" i="8"/>
  <c r="D173" i="9"/>
  <c r="D173" i="501"/>
  <c r="V192" i="8"/>
  <c r="T192" i="8"/>
  <c r="U181" i="8"/>
  <c r="U192" i="8"/>
  <c r="V181" i="8"/>
  <c r="BG192" i="8" l="1"/>
  <c r="BG181" i="8"/>
  <c r="F173" i="501" a="1"/>
  <c r="F173" i="501" s="1"/>
  <c r="I173" i="501" s="1"/>
  <c r="E173" i="501"/>
  <c r="T173" i="500"/>
  <c r="S173" i="500"/>
  <c r="R173" i="500"/>
  <c r="P173" i="500"/>
  <c r="U173" i="500"/>
  <c r="Q173" i="500"/>
  <c r="T173" i="499"/>
  <c r="L173" i="499"/>
  <c r="Q173" i="499"/>
  <c r="I173" i="499"/>
  <c r="R173" i="499"/>
  <c r="G173" i="499"/>
  <c r="O173" i="499"/>
  <c r="N173" i="499"/>
  <c r="U173" i="499"/>
  <c r="P173" i="499"/>
  <c r="M173" i="499"/>
  <c r="S173" i="499"/>
  <c r="K173" i="499"/>
  <c r="J173" i="499"/>
  <c r="H173" i="499"/>
  <c r="Q173" i="498"/>
  <c r="I173" i="498"/>
  <c r="P173" i="498"/>
  <c r="H173" i="498"/>
  <c r="N173" i="498"/>
  <c r="U173" i="498"/>
  <c r="M173" i="498"/>
  <c r="J173" i="498"/>
  <c r="G173" i="498"/>
  <c r="T173" i="498"/>
  <c r="S173" i="498"/>
  <c r="R173" i="498"/>
  <c r="O173" i="498"/>
  <c r="L173" i="498"/>
  <c r="K173" i="498"/>
  <c r="R173" i="497"/>
  <c r="J173" i="497"/>
  <c r="P173" i="497"/>
  <c r="H173" i="497"/>
  <c r="O173" i="497"/>
  <c r="G173" i="497"/>
  <c r="L173" i="497"/>
  <c r="K173" i="497"/>
  <c r="U173" i="497"/>
  <c r="I173" i="497"/>
  <c r="T173" i="497"/>
  <c r="S173" i="497"/>
  <c r="Q173" i="497"/>
  <c r="N173" i="497"/>
  <c r="M173" i="497"/>
  <c r="P173" i="496"/>
  <c r="H173" i="496"/>
  <c r="O173" i="496"/>
  <c r="G173" i="496"/>
  <c r="U173" i="496"/>
  <c r="M173" i="496"/>
  <c r="N173" i="496"/>
  <c r="L173" i="496"/>
  <c r="K173" i="496"/>
  <c r="J173" i="496"/>
  <c r="T173" i="496"/>
  <c r="I173" i="496"/>
  <c r="S173" i="496"/>
  <c r="R173" i="496"/>
  <c r="Q173" i="496"/>
  <c r="E173" i="9"/>
  <c r="F173" i="9" a="1"/>
  <c r="F173" i="9" s="1"/>
  <c r="G173" i="9" s="1"/>
  <c r="T193" i="8"/>
  <c r="V193" i="8"/>
  <c r="U193" i="8"/>
  <c r="S193" i="8"/>
  <c r="G187" i="6"/>
  <c r="BG193" i="8" l="1"/>
  <c r="Q173" i="501"/>
  <c r="J173" i="501"/>
  <c r="N173" i="501"/>
  <c r="R173" i="501"/>
  <c r="O173" i="501"/>
  <c r="K173" i="501"/>
  <c r="T173" i="501"/>
  <c r="S173" i="501"/>
  <c r="G173" i="501"/>
  <c r="M173" i="501"/>
  <c r="L173" i="501"/>
  <c r="U173" i="501"/>
  <c r="H173" i="501"/>
  <c r="P173" i="501"/>
  <c r="M173" i="9"/>
  <c r="N173" i="9"/>
  <c r="S173" i="9"/>
  <c r="J173" i="9"/>
  <c r="U173" i="9"/>
  <c r="L173" i="9"/>
  <c r="H173" i="9"/>
  <c r="O173" i="9"/>
  <c r="K173" i="9"/>
  <c r="R173" i="9"/>
  <c r="P173" i="9"/>
  <c r="Q173" i="9"/>
  <c r="I173" i="9"/>
  <c r="T173" i="9"/>
  <c r="G187" i="8"/>
  <c r="E187" i="6"/>
  <c r="I187" i="8"/>
  <c r="D187" i="499"/>
  <c r="J187" i="8"/>
  <c r="D187" i="497"/>
  <c r="D187" i="500"/>
  <c r="H187" i="8"/>
  <c r="D187" i="496"/>
  <c r="D187" i="498"/>
  <c r="BD187" i="8" l="1"/>
  <c r="F187" i="500" a="1"/>
  <c r="F187" i="500" s="1"/>
  <c r="F187" i="499" a="1"/>
  <c r="F187" i="499" s="1"/>
  <c r="E187" i="499"/>
  <c r="F187" i="498" a="1"/>
  <c r="F187" i="498" s="1"/>
  <c r="E187" i="498"/>
  <c r="F187" i="497" a="1"/>
  <c r="F187" i="497" s="1"/>
  <c r="E187" i="497"/>
  <c r="F187" i="496" a="1"/>
  <c r="F187" i="496" s="1"/>
  <c r="E187" i="496"/>
  <c r="E187" i="8"/>
  <c r="G181" i="6"/>
  <c r="G192" i="6"/>
  <c r="D187" i="9"/>
  <c r="D187" i="501"/>
  <c r="F187" i="501" l="1" a="1"/>
  <c r="F187" i="501" s="1"/>
  <c r="U187" i="501" s="1"/>
  <c r="E187" i="501"/>
  <c r="R187" i="500"/>
  <c r="Q187" i="500"/>
  <c r="U187" i="500"/>
  <c r="T187" i="500"/>
  <c r="S187" i="500"/>
  <c r="P187" i="500"/>
  <c r="R187" i="499"/>
  <c r="J187" i="499"/>
  <c r="P187" i="499"/>
  <c r="H187" i="499"/>
  <c r="O187" i="499"/>
  <c r="G187" i="499"/>
  <c r="N187" i="499"/>
  <c r="L187" i="499"/>
  <c r="K187" i="499"/>
  <c r="T187" i="499"/>
  <c r="Q187" i="499"/>
  <c r="M187" i="499"/>
  <c r="S187" i="499"/>
  <c r="I187" i="499"/>
  <c r="U187" i="499"/>
  <c r="U187" i="498"/>
  <c r="M187" i="498"/>
  <c r="T187" i="498"/>
  <c r="L187" i="498"/>
  <c r="J187" i="498"/>
  <c r="S187" i="498"/>
  <c r="I187" i="498"/>
  <c r="R187" i="498"/>
  <c r="H187" i="498"/>
  <c r="Q187" i="498"/>
  <c r="G187" i="498"/>
  <c r="P187" i="498"/>
  <c r="O187" i="498"/>
  <c r="N187" i="498"/>
  <c r="K187" i="498"/>
  <c r="Q187" i="497"/>
  <c r="I187" i="497"/>
  <c r="N187" i="497"/>
  <c r="U187" i="497"/>
  <c r="K187" i="497"/>
  <c r="S187" i="497"/>
  <c r="H187" i="497"/>
  <c r="R187" i="497"/>
  <c r="G187" i="497"/>
  <c r="M187" i="497"/>
  <c r="L187" i="497"/>
  <c r="J187" i="497"/>
  <c r="T187" i="497"/>
  <c r="P187" i="497"/>
  <c r="O187" i="497"/>
  <c r="Q187" i="496"/>
  <c r="I187" i="496"/>
  <c r="P187" i="496"/>
  <c r="H187" i="496"/>
  <c r="O187" i="496"/>
  <c r="G187" i="496"/>
  <c r="N187" i="496"/>
  <c r="U187" i="496"/>
  <c r="M187" i="496"/>
  <c r="T187" i="496"/>
  <c r="L187" i="496"/>
  <c r="S187" i="496"/>
  <c r="K187" i="496"/>
  <c r="R187" i="496"/>
  <c r="J187" i="496"/>
  <c r="E187" i="9"/>
  <c r="F187" i="9" a="1"/>
  <c r="F187" i="9" s="1"/>
  <c r="M187" i="9" s="1"/>
  <c r="E192" i="6"/>
  <c r="G192" i="8"/>
  <c r="G193" i="6"/>
  <c r="E181" i="6"/>
  <c r="G181" i="8"/>
  <c r="M187" i="501" l="1"/>
  <c r="O187" i="501"/>
  <c r="H187" i="501"/>
  <c r="P187" i="501"/>
  <c r="K187" i="501"/>
  <c r="S187" i="501"/>
  <c r="I187" i="501"/>
  <c r="J187" i="501"/>
  <c r="T187" i="501"/>
  <c r="L187" i="501"/>
  <c r="N187" i="501"/>
  <c r="Q187" i="501"/>
  <c r="E193" i="6"/>
  <c r="R187" i="501"/>
  <c r="G187" i="501"/>
  <c r="S187" i="9"/>
  <c r="Q187" i="9"/>
  <c r="K187" i="9"/>
  <c r="O187" i="9"/>
  <c r="N187" i="9"/>
  <c r="H187" i="9"/>
  <c r="J187" i="9"/>
  <c r="R187" i="9"/>
  <c r="I187" i="9"/>
  <c r="U187" i="9"/>
  <c r="T187" i="9"/>
  <c r="P187" i="9"/>
  <c r="L187" i="9"/>
  <c r="G187" i="9"/>
  <c r="E192" i="8"/>
  <c r="G193" i="8"/>
  <c r="E181" i="8"/>
  <c r="D181" i="496"/>
  <c r="I192" i="8"/>
  <c r="J192" i="8"/>
  <c r="D192" i="496"/>
  <c r="H192" i="8"/>
  <c r="J181" i="8"/>
  <c r="H181" i="8"/>
  <c r="D181" i="498"/>
  <c r="D181" i="500"/>
  <c r="D192" i="497"/>
  <c r="D181" i="497"/>
  <c r="D192" i="500"/>
  <c r="D181" i="499"/>
  <c r="I181" i="8"/>
  <c r="D192" i="499"/>
  <c r="D192" i="498"/>
  <c r="BD181" i="8" l="1"/>
  <c r="BD192" i="8"/>
  <c r="E193" i="8"/>
  <c r="F181" i="500" a="1"/>
  <c r="F181" i="500" s="1"/>
  <c r="F192" i="500" a="1"/>
  <c r="F192" i="500" s="1"/>
  <c r="D193" i="500"/>
  <c r="E181" i="499"/>
  <c r="F181" i="499" a="1"/>
  <c r="F181" i="499" s="1"/>
  <c r="E192" i="499"/>
  <c r="F192" i="499" a="1"/>
  <c r="F192" i="499" s="1"/>
  <c r="D193" i="499"/>
  <c r="F181" i="498" a="1"/>
  <c r="F181" i="498" s="1"/>
  <c r="E181" i="498"/>
  <c r="F192" i="498" a="1"/>
  <c r="F192" i="498" s="1"/>
  <c r="E192" i="498"/>
  <c r="D193" i="498"/>
  <c r="F181" i="497" a="1"/>
  <c r="F181" i="497" s="1"/>
  <c r="E181" i="497"/>
  <c r="F192" i="497" a="1"/>
  <c r="F192" i="497" s="1"/>
  <c r="E192" i="497"/>
  <c r="D193" i="497"/>
  <c r="F181" i="496" a="1"/>
  <c r="F181" i="496" s="1"/>
  <c r="F192" i="496" a="1"/>
  <c r="F192" i="496" s="1"/>
  <c r="D193" i="496"/>
  <c r="H193" i="8"/>
  <c r="I193" i="8"/>
  <c r="J193" i="8"/>
  <c r="I35" i="6"/>
  <c r="D181" i="501"/>
  <c r="D192" i="9"/>
  <c r="D192" i="501"/>
  <c r="D181" i="9"/>
  <c r="BD193" i="8" l="1"/>
  <c r="I327" i="6"/>
  <c r="I333" i="6"/>
  <c r="F192" i="501" a="1"/>
  <c r="F192" i="501" s="1"/>
  <c r="U192" i="501" s="1"/>
  <c r="E192" i="501"/>
  <c r="D193" i="501"/>
  <c r="F181" i="9" a="1"/>
  <c r="F181" i="9" s="1"/>
  <c r="L181" i="9" s="1"/>
  <c r="E181" i="9"/>
  <c r="E193" i="497"/>
  <c r="E193" i="499"/>
  <c r="E193" i="498"/>
  <c r="F181" i="501" a="1"/>
  <c r="F181" i="501" s="1"/>
  <c r="K181" i="501" s="1"/>
  <c r="E181" i="501"/>
  <c r="E192" i="9"/>
  <c r="F192" i="9" a="1"/>
  <c r="F192" i="9" s="1"/>
  <c r="R192" i="9" s="1"/>
  <c r="D193" i="9"/>
  <c r="T192" i="500"/>
  <c r="S192" i="500"/>
  <c r="Q192" i="500"/>
  <c r="P192" i="500"/>
  <c r="U192" i="500"/>
  <c r="R192" i="500"/>
  <c r="T181" i="500"/>
  <c r="S181" i="500"/>
  <c r="Q181" i="500"/>
  <c r="P181" i="500"/>
  <c r="U181" i="500"/>
  <c r="R181" i="500"/>
  <c r="T192" i="499"/>
  <c r="L192" i="499"/>
  <c r="R192" i="499"/>
  <c r="J192" i="499"/>
  <c r="Q192" i="499"/>
  <c r="I192" i="499"/>
  <c r="H192" i="499"/>
  <c r="S192" i="499"/>
  <c r="P192" i="499"/>
  <c r="M192" i="499"/>
  <c r="G192" i="499"/>
  <c r="U192" i="499"/>
  <c r="O192" i="499"/>
  <c r="N192" i="499"/>
  <c r="K192" i="499"/>
  <c r="T181" i="499"/>
  <c r="L181" i="499"/>
  <c r="Q181" i="499"/>
  <c r="I181" i="499"/>
  <c r="O181" i="499"/>
  <c r="M181" i="499"/>
  <c r="K181" i="499"/>
  <c r="U181" i="499"/>
  <c r="R181" i="499"/>
  <c r="P181" i="499"/>
  <c r="G181" i="499"/>
  <c r="S181" i="499"/>
  <c r="N181" i="499"/>
  <c r="J181" i="499"/>
  <c r="H181" i="499"/>
  <c r="O192" i="498"/>
  <c r="G192" i="498"/>
  <c r="N192" i="498"/>
  <c r="M192" i="498"/>
  <c r="L192" i="498"/>
  <c r="U192" i="498"/>
  <c r="K192" i="498"/>
  <c r="T192" i="498"/>
  <c r="J192" i="498"/>
  <c r="S192" i="498"/>
  <c r="I192" i="498"/>
  <c r="R192" i="498"/>
  <c r="H192" i="498"/>
  <c r="Q192" i="498"/>
  <c r="P192" i="498"/>
  <c r="O181" i="498"/>
  <c r="G181" i="498"/>
  <c r="N181" i="498"/>
  <c r="T181" i="498"/>
  <c r="J181" i="498"/>
  <c r="S181" i="498"/>
  <c r="I181" i="498"/>
  <c r="R181" i="498"/>
  <c r="H181" i="498"/>
  <c r="Q181" i="498"/>
  <c r="P181" i="498"/>
  <c r="M181" i="498"/>
  <c r="L181" i="498"/>
  <c r="U181" i="498"/>
  <c r="K181" i="498"/>
  <c r="S192" i="497"/>
  <c r="K192" i="497"/>
  <c r="P192" i="497"/>
  <c r="H192" i="497"/>
  <c r="M192" i="497"/>
  <c r="U192" i="497"/>
  <c r="J192" i="497"/>
  <c r="T192" i="497"/>
  <c r="I192" i="497"/>
  <c r="R192" i="497"/>
  <c r="Q192" i="497"/>
  <c r="O192" i="497"/>
  <c r="N192" i="497"/>
  <c r="L192" i="497"/>
  <c r="G192" i="497"/>
  <c r="R181" i="497"/>
  <c r="J181" i="497"/>
  <c r="P181" i="497"/>
  <c r="H181" i="497"/>
  <c r="O181" i="497"/>
  <c r="G181" i="497"/>
  <c r="L181" i="497"/>
  <c r="K181" i="497"/>
  <c r="U181" i="497"/>
  <c r="I181" i="497"/>
  <c r="T181" i="497"/>
  <c r="S181" i="497"/>
  <c r="Q181" i="497"/>
  <c r="N181" i="497"/>
  <c r="M181" i="497"/>
  <c r="T192" i="496"/>
  <c r="R192" i="496"/>
  <c r="U192" i="496"/>
  <c r="S192" i="496"/>
  <c r="Q192" i="496"/>
  <c r="P192" i="496"/>
  <c r="S181" i="496"/>
  <c r="R181" i="496"/>
  <c r="Q181" i="496"/>
  <c r="P181" i="496"/>
  <c r="U181" i="496"/>
  <c r="T181" i="496"/>
  <c r="I200" i="6"/>
  <c r="O200" i="8" s="1"/>
  <c r="O35" i="8"/>
  <c r="I214" i="6"/>
  <c r="O214" i="8" s="1"/>
  <c r="Q35" i="8"/>
  <c r="R35" i="8"/>
  <c r="P35" i="8"/>
  <c r="BF35" i="8" l="1"/>
  <c r="S181" i="9"/>
  <c r="N181" i="9"/>
  <c r="J181" i="9"/>
  <c r="O181" i="9"/>
  <c r="U181" i="9"/>
  <c r="R181" i="9"/>
  <c r="Q181" i="9"/>
  <c r="N192" i="9"/>
  <c r="N193" i="9" s="1"/>
  <c r="T181" i="9"/>
  <c r="M181" i="9"/>
  <c r="G181" i="9"/>
  <c r="H181" i="9"/>
  <c r="K181" i="9"/>
  <c r="U192" i="9"/>
  <c r="U193" i="9" s="1"/>
  <c r="I181" i="9"/>
  <c r="P181" i="9"/>
  <c r="Q192" i="501"/>
  <c r="Q193" i="501" s="1"/>
  <c r="E193" i="501"/>
  <c r="K192" i="501"/>
  <c r="K193" i="501" s="1"/>
  <c r="Q327" i="8"/>
  <c r="Q333" i="8"/>
  <c r="P327" i="8"/>
  <c r="P333" i="8"/>
  <c r="R327" i="8"/>
  <c r="R333" i="8"/>
  <c r="H192" i="501"/>
  <c r="H193" i="501" s="1"/>
  <c r="O327" i="8"/>
  <c r="O333" i="8"/>
  <c r="I192" i="501"/>
  <c r="I193" i="501" s="1"/>
  <c r="N192" i="501"/>
  <c r="N193" i="501" s="1"/>
  <c r="P192" i="501"/>
  <c r="P193" i="501" s="1"/>
  <c r="J192" i="501"/>
  <c r="J193" i="501" s="1"/>
  <c r="R192" i="501"/>
  <c r="R193" i="501" s="1"/>
  <c r="S192" i="501"/>
  <c r="S193" i="501" s="1"/>
  <c r="L192" i="501"/>
  <c r="L193" i="501" s="1"/>
  <c r="G192" i="501"/>
  <c r="T192" i="501"/>
  <c r="T193" i="501" s="1"/>
  <c r="M192" i="501"/>
  <c r="M193" i="501" s="1"/>
  <c r="O192" i="501"/>
  <c r="O193" i="501" s="1"/>
  <c r="T192" i="9"/>
  <c r="T193" i="9" s="1"/>
  <c r="Q192" i="9"/>
  <c r="Q193" i="9" s="1"/>
  <c r="M192" i="9"/>
  <c r="M193" i="9" s="1"/>
  <c r="K192" i="9"/>
  <c r="K193" i="9" s="1"/>
  <c r="P192" i="9"/>
  <c r="P193" i="9" s="1"/>
  <c r="R193" i="9"/>
  <c r="H192" i="9"/>
  <c r="H193" i="9" s="1"/>
  <c r="J192" i="9"/>
  <c r="S192" i="9"/>
  <c r="S193" i="9" s="1"/>
  <c r="O192" i="9"/>
  <c r="O193" i="9" s="1"/>
  <c r="G192" i="9"/>
  <c r="G193" i="9" s="1"/>
  <c r="L192" i="9"/>
  <c r="L193" i="9" s="1"/>
  <c r="I192" i="9"/>
  <c r="I193" i="9" s="1"/>
  <c r="S181" i="501"/>
  <c r="P181" i="501"/>
  <c r="O181" i="501"/>
  <c r="N181" i="501"/>
  <c r="L181" i="501"/>
  <c r="J181" i="501"/>
  <c r="Q181" i="501"/>
  <c r="R181" i="501"/>
  <c r="G181" i="501"/>
  <c r="H181" i="501"/>
  <c r="M181" i="501"/>
  <c r="T181" i="501"/>
  <c r="U181" i="501"/>
  <c r="I181" i="501"/>
  <c r="E193" i="9"/>
  <c r="G193" i="501"/>
  <c r="U193" i="501"/>
  <c r="P193" i="500"/>
  <c r="R193" i="500"/>
  <c r="U193" i="500"/>
  <c r="Q193" i="500"/>
  <c r="S193" i="500"/>
  <c r="T193" i="500"/>
  <c r="S193" i="499"/>
  <c r="K193" i="499"/>
  <c r="H193" i="499"/>
  <c r="N193" i="499"/>
  <c r="I193" i="499"/>
  <c r="O193" i="499"/>
  <c r="Q193" i="499"/>
  <c r="U193" i="499"/>
  <c r="J193" i="499"/>
  <c r="G193" i="499"/>
  <c r="R193" i="499"/>
  <c r="M193" i="499"/>
  <c r="L193" i="499"/>
  <c r="P193" i="499"/>
  <c r="T193" i="499"/>
  <c r="P193" i="498"/>
  <c r="K193" i="498"/>
  <c r="Q193" i="498"/>
  <c r="U193" i="498"/>
  <c r="H193" i="498"/>
  <c r="L193" i="498"/>
  <c r="R193" i="498"/>
  <c r="M193" i="498"/>
  <c r="T193" i="498"/>
  <c r="I193" i="498"/>
  <c r="N193" i="498"/>
  <c r="S193" i="498"/>
  <c r="G193" i="498"/>
  <c r="J193" i="498"/>
  <c r="O193" i="498"/>
  <c r="G193" i="497"/>
  <c r="J193" i="497"/>
  <c r="L193" i="497"/>
  <c r="U193" i="497"/>
  <c r="N193" i="497"/>
  <c r="M193" i="497"/>
  <c r="T193" i="497"/>
  <c r="O193" i="497"/>
  <c r="H193" i="497"/>
  <c r="Q193" i="497"/>
  <c r="P193" i="497"/>
  <c r="R193" i="497"/>
  <c r="K193" i="497"/>
  <c r="I193" i="497"/>
  <c r="S193" i="497"/>
  <c r="P193" i="496"/>
  <c r="U193" i="496"/>
  <c r="Q193" i="496"/>
  <c r="R193" i="496"/>
  <c r="S193" i="496"/>
  <c r="T193" i="496"/>
  <c r="I199" i="6"/>
  <c r="O199" i="8" s="1"/>
  <c r="I198" i="6"/>
  <c r="O198" i="8" s="1"/>
  <c r="I213" i="6"/>
  <c r="O213" i="8" s="1"/>
  <c r="I212" i="6"/>
  <c r="R199" i="8"/>
  <c r="Q199" i="8"/>
  <c r="P199" i="8"/>
  <c r="BF199" i="8" l="1"/>
  <c r="J193" i="9"/>
  <c r="O212" i="8"/>
  <c r="P200" i="8"/>
  <c r="Q200" i="8"/>
  <c r="R200" i="8"/>
  <c r="P198" i="8"/>
  <c r="Q213" i="8"/>
  <c r="Q214" i="8"/>
  <c r="P214" i="8"/>
  <c r="Q212" i="8"/>
  <c r="R213" i="8"/>
  <c r="Q198" i="8"/>
  <c r="R212" i="8"/>
  <c r="R198" i="8"/>
  <c r="P213" i="8"/>
  <c r="P212" i="8"/>
  <c r="R214" i="8"/>
  <c r="BF200" i="8" l="1"/>
  <c r="BF198" i="8"/>
  <c r="BF213" i="8"/>
  <c r="BF214" i="8"/>
  <c r="BF212" i="8"/>
  <c r="K35" i="6"/>
  <c r="K327" i="6" l="1"/>
  <c r="K333" i="6"/>
  <c r="K214" i="6"/>
  <c r="W214" i="8" s="1"/>
  <c r="K200" i="6"/>
  <c r="W200" i="8" s="1"/>
  <c r="W35" i="8"/>
  <c r="Z35" i="8"/>
  <c r="Y35" i="8"/>
  <c r="X35" i="8"/>
  <c r="BH35" i="8" l="1"/>
  <c r="Y327" i="8"/>
  <c r="Y333" i="8"/>
  <c r="X327" i="8"/>
  <c r="X333" i="8"/>
  <c r="Z327" i="8"/>
  <c r="Z333" i="8"/>
  <c r="W327" i="8"/>
  <c r="W333" i="8"/>
  <c r="K199" i="6"/>
  <c r="W199" i="8" s="1"/>
  <c r="K198" i="6"/>
  <c r="W198" i="8" s="1"/>
  <c r="K213" i="6"/>
  <c r="W213" i="8" s="1"/>
  <c r="K212" i="6"/>
  <c r="J35" i="6"/>
  <c r="X200" i="8"/>
  <c r="Y198" i="8"/>
  <c r="Z198" i="8"/>
  <c r="Z200" i="8"/>
  <c r="X214" i="8"/>
  <c r="Y199" i="8"/>
  <c r="Z214" i="8"/>
  <c r="X199" i="8"/>
  <c r="Y214" i="8"/>
  <c r="X213" i="8"/>
  <c r="BH214" i="8" l="1"/>
  <c r="J327" i="6"/>
  <c r="J200" i="6" s="1"/>
  <c r="S200" i="8" s="1"/>
  <c r="J333" i="6"/>
  <c r="S35" i="8"/>
  <c r="J214" i="6"/>
  <c r="S214" i="8" s="1"/>
  <c r="W212" i="8"/>
  <c r="Z213" i="8"/>
  <c r="Y212" i="8"/>
  <c r="Y213" i="8"/>
  <c r="T35" i="8"/>
  <c r="X198" i="8"/>
  <c r="U35" i="8"/>
  <c r="V35" i="8"/>
  <c r="X212" i="8"/>
  <c r="Z212" i="8"/>
  <c r="Z199" i="8"/>
  <c r="Y200" i="8"/>
  <c r="BH199" i="8" l="1"/>
  <c r="BH213" i="8"/>
  <c r="BH200" i="8"/>
  <c r="BH198" i="8"/>
  <c r="BG35" i="8"/>
  <c r="BH212" i="8"/>
  <c r="U327" i="8"/>
  <c r="U333" i="8"/>
  <c r="T327" i="8"/>
  <c r="T333" i="8"/>
  <c r="V327" i="8"/>
  <c r="V333" i="8"/>
  <c r="S327" i="8"/>
  <c r="S333" i="8"/>
  <c r="J199" i="6"/>
  <c r="S199" i="8" s="1"/>
  <c r="J198" i="6"/>
  <c r="S198" i="8" s="1"/>
  <c r="J213" i="6"/>
  <c r="S213" i="8" s="1"/>
  <c r="J212" i="6"/>
  <c r="U214" i="8"/>
  <c r="U198" i="8"/>
  <c r="U213" i="8"/>
  <c r="V214" i="8"/>
  <c r="V199" i="8"/>
  <c r="V213" i="8"/>
  <c r="T199" i="8"/>
  <c r="T213" i="8"/>
  <c r="U199" i="8"/>
  <c r="BG213" i="8" l="1"/>
  <c r="BG199" i="8"/>
  <c r="S212" i="8"/>
  <c r="T200" i="8"/>
  <c r="V200" i="8"/>
  <c r="U200" i="8"/>
  <c r="V212" i="8"/>
  <c r="U212" i="8"/>
  <c r="V198" i="8"/>
  <c r="T198" i="8"/>
  <c r="T212" i="8"/>
  <c r="T214" i="8"/>
  <c r="BG200" i="8" l="1"/>
  <c r="BG214" i="8"/>
  <c r="BG198" i="8"/>
  <c r="BG212" i="8"/>
  <c r="H35" i="6"/>
  <c r="H327" i="6" l="1"/>
  <c r="H333" i="6"/>
  <c r="K35" i="8"/>
  <c r="H214" i="6"/>
  <c r="K214" i="8" s="1"/>
  <c r="H200" i="6"/>
  <c r="K200" i="8" s="1"/>
  <c r="L35" i="8"/>
  <c r="M35" i="8"/>
  <c r="N35" i="8"/>
  <c r="BE35" i="8" l="1"/>
  <c r="N327" i="8"/>
  <c r="N333" i="8"/>
  <c r="L327" i="8"/>
  <c r="L333" i="8"/>
  <c r="M327" i="8"/>
  <c r="M333" i="8"/>
  <c r="K327" i="8"/>
  <c r="K333" i="8"/>
  <c r="H199" i="6"/>
  <c r="K199" i="8" s="1"/>
  <c r="H198" i="6"/>
  <c r="K198" i="8" s="1"/>
  <c r="H213" i="6"/>
  <c r="K213" i="8" s="1"/>
  <c r="H212" i="6"/>
  <c r="G35" i="6"/>
  <c r="N199" i="8"/>
  <c r="M213" i="8"/>
  <c r="M214" i="8"/>
  <c r="L198" i="8"/>
  <c r="N200" i="8"/>
  <c r="M199" i="8"/>
  <c r="L200" i="8"/>
  <c r="M200" i="8"/>
  <c r="L199" i="8"/>
  <c r="N198" i="8"/>
  <c r="L213" i="8"/>
  <c r="L214" i="8"/>
  <c r="M198" i="8"/>
  <c r="BE200" i="8" l="1"/>
  <c r="BE198" i="8"/>
  <c r="BE199" i="8"/>
  <c r="G327" i="6"/>
  <c r="G333" i="6"/>
  <c r="G199" i="6"/>
  <c r="G212" i="6"/>
  <c r="K212" i="8"/>
  <c r="E35" i="6"/>
  <c r="G35" i="8"/>
  <c r="H35" i="8"/>
  <c r="L212" i="8"/>
  <c r="D35" i="496"/>
  <c r="I35" i="8"/>
  <c r="N213" i="8"/>
  <c r="M212" i="8"/>
  <c r="D35" i="499"/>
  <c r="N212" i="8"/>
  <c r="J35" i="8"/>
  <c r="D35" i="497"/>
  <c r="D35" i="500"/>
  <c r="D35" i="498"/>
  <c r="N214" i="8"/>
  <c r="BE213" i="8" l="1"/>
  <c r="BE214" i="8"/>
  <c r="BE212" i="8"/>
  <c r="BD35" i="8"/>
  <c r="D327" i="496"/>
  <c r="E327" i="496" s="1"/>
  <c r="D333" i="496"/>
  <c r="E333" i="496" s="1"/>
  <c r="D327" i="497"/>
  <c r="D333" i="497"/>
  <c r="D327" i="498"/>
  <c r="E327" i="498" s="1"/>
  <c r="D333" i="498"/>
  <c r="E333" i="498" s="1"/>
  <c r="D327" i="499"/>
  <c r="D333" i="499"/>
  <c r="D327" i="500"/>
  <c r="E327" i="500" s="1"/>
  <c r="D333" i="500"/>
  <c r="E333" i="500" s="1"/>
  <c r="J327" i="8"/>
  <c r="J333" i="8"/>
  <c r="I327" i="8"/>
  <c r="I333" i="8"/>
  <c r="H327" i="8"/>
  <c r="H333" i="8"/>
  <c r="G327" i="8"/>
  <c r="G333" i="8"/>
  <c r="E333" i="8" s="1"/>
  <c r="E35" i="500"/>
  <c r="F35" i="500" a="1"/>
  <c r="F35" i="500" s="1"/>
  <c r="F35" i="499" a="1"/>
  <c r="F35" i="499" s="1"/>
  <c r="F35" i="498" a="1"/>
  <c r="F35" i="498" s="1"/>
  <c r="E35" i="498"/>
  <c r="F35" i="497" a="1"/>
  <c r="F35" i="497" s="1"/>
  <c r="E35" i="497"/>
  <c r="F35" i="496" a="1"/>
  <c r="F35" i="496" s="1"/>
  <c r="E35" i="496"/>
  <c r="G214" i="6"/>
  <c r="G198" i="6"/>
  <c r="E198" i="6" s="1"/>
  <c r="G213" i="6"/>
  <c r="E333" i="6"/>
  <c r="G200" i="6"/>
  <c r="E327" i="6"/>
  <c r="E212" i="6"/>
  <c r="G212" i="8"/>
  <c r="E199" i="6"/>
  <c r="G199" i="8"/>
  <c r="E35" i="8"/>
  <c r="I182" i="6"/>
  <c r="O182" i="8" s="1"/>
  <c r="D199" i="498"/>
  <c r="H212" i="8"/>
  <c r="D212" i="498"/>
  <c r="D199" i="499"/>
  <c r="D212" i="496"/>
  <c r="I212" i="8"/>
  <c r="R182" i="8"/>
  <c r="J199" i="8"/>
  <c r="D212" i="500"/>
  <c r="H199" i="8"/>
  <c r="D199" i="496"/>
  <c r="D199" i="500"/>
  <c r="D199" i="497"/>
  <c r="Q182" i="8"/>
  <c r="D212" i="499"/>
  <c r="D212" i="497"/>
  <c r="D35" i="9"/>
  <c r="D35" i="501"/>
  <c r="I199" i="8"/>
  <c r="J212" i="8"/>
  <c r="P182" i="8"/>
  <c r="BD199" i="8" l="1"/>
  <c r="BD212" i="8"/>
  <c r="BF182" i="8"/>
  <c r="D327" i="501"/>
  <c r="E327" i="501" s="1"/>
  <c r="D333" i="501"/>
  <c r="E333" i="501" s="1"/>
  <c r="D327" i="9"/>
  <c r="E327" i="9" s="1"/>
  <c r="D333" i="9"/>
  <c r="E333" i="9" s="1"/>
  <c r="F35" i="501" a="1"/>
  <c r="F35" i="501" s="1"/>
  <c r="O35" i="501" s="1"/>
  <c r="E35" i="501"/>
  <c r="F212" i="500" a="1"/>
  <c r="F212" i="500" s="1"/>
  <c r="E212" i="500"/>
  <c r="E199" i="500"/>
  <c r="F199" i="500" a="1"/>
  <c r="F199" i="500" s="1"/>
  <c r="T35" i="500"/>
  <c r="L35" i="500"/>
  <c r="Q35" i="500"/>
  <c r="I35" i="500"/>
  <c r="S35" i="500"/>
  <c r="H35" i="500"/>
  <c r="R35" i="500"/>
  <c r="G35" i="500"/>
  <c r="P35" i="500"/>
  <c r="O35" i="500"/>
  <c r="N35" i="500"/>
  <c r="M35" i="500"/>
  <c r="K35" i="500"/>
  <c r="U35" i="500"/>
  <c r="J35" i="500"/>
  <c r="F212" i="499" a="1"/>
  <c r="F212" i="499" s="1"/>
  <c r="E199" i="499"/>
  <c r="F199" i="499" a="1"/>
  <c r="F199" i="499" s="1"/>
  <c r="P35" i="499"/>
  <c r="U35" i="499"/>
  <c r="Q35" i="499"/>
  <c r="T35" i="499"/>
  <c r="S35" i="499"/>
  <c r="R35" i="499"/>
  <c r="F212" i="498" a="1"/>
  <c r="F212" i="498" s="1"/>
  <c r="E212" i="498"/>
  <c r="F199" i="498" a="1"/>
  <c r="F199" i="498" s="1"/>
  <c r="E199" i="498"/>
  <c r="S35" i="498"/>
  <c r="K35" i="498"/>
  <c r="P35" i="498"/>
  <c r="H35" i="498"/>
  <c r="U35" i="498"/>
  <c r="J35" i="498"/>
  <c r="T35" i="498"/>
  <c r="I35" i="498"/>
  <c r="R35" i="498"/>
  <c r="G35" i="498"/>
  <c r="Q35" i="498"/>
  <c r="O35" i="498"/>
  <c r="N35" i="498"/>
  <c r="M35" i="498"/>
  <c r="L35" i="498"/>
  <c r="F212" i="497" a="1"/>
  <c r="F212" i="497" s="1"/>
  <c r="E212" i="497"/>
  <c r="F199" i="497" a="1"/>
  <c r="F199" i="497" s="1"/>
  <c r="E199" i="497"/>
  <c r="P35" i="497"/>
  <c r="H35" i="497"/>
  <c r="U35" i="497"/>
  <c r="M35" i="497"/>
  <c r="T35" i="497"/>
  <c r="L35" i="497"/>
  <c r="S35" i="497"/>
  <c r="K35" i="497"/>
  <c r="R35" i="497"/>
  <c r="J35" i="497"/>
  <c r="Q35" i="497"/>
  <c r="O35" i="497"/>
  <c r="N35" i="497"/>
  <c r="I35" i="497"/>
  <c r="G35" i="497"/>
  <c r="F212" i="496" a="1"/>
  <c r="F212" i="496" s="1"/>
  <c r="E212" i="496"/>
  <c r="E199" i="496"/>
  <c r="F199" i="496" a="1"/>
  <c r="F199" i="496" s="1"/>
  <c r="R35" i="496"/>
  <c r="J35" i="496"/>
  <c r="Q35" i="496"/>
  <c r="I35" i="496"/>
  <c r="P35" i="496"/>
  <c r="H35" i="496"/>
  <c r="O35" i="496"/>
  <c r="G35" i="496"/>
  <c r="N35" i="496"/>
  <c r="U35" i="496"/>
  <c r="M35" i="496"/>
  <c r="K35" i="496"/>
  <c r="T35" i="496"/>
  <c r="S35" i="496"/>
  <c r="L35" i="496"/>
  <c r="F35" i="9" a="1"/>
  <c r="F35" i="9" s="1"/>
  <c r="S35" i="9" s="1"/>
  <c r="E35" i="9"/>
  <c r="G198" i="8"/>
  <c r="G214" i="8"/>
  <c r="E214" i="6"/>
  <c r="G213" i="8"/>
  <c r="E213" i="6"/>
  <c r="E199" i="8"/>
  <c r="E327" i="8"/>
  <c r="E200" i="6"/>
  <c r="G200" i="8"/>
  <c r="E212" i="8"/>
  <c r="D200" i="497"/>
  <c r="D200" i="496"/>
  <c r="D213" i="499"/>
  <c r="D200" i="500"/>
  <c r="I198" i="8"/>
  <c r="D214" i="500"/>
  <c r="H200" i="8"/>
  <c r="D213" i="497"/>
  <c r="D198" i="496"/>
  <c r="D200" i="499"/>
  <c r="J198" i="8"/>
  <c r="D198" i="500"/>
  <c r="D212" i="9"/>
  <c r="D200" i="498"/>
  <c r="I200" i="8"/>
  <c r="H213" i="8"/>
  <c r="D213" i="500"/>
  <c r="D213" i="496"/>
  <c r="I213" i="8"/>
  <c r="D214" i="497"/>
  <c r="D214" i="496"/>
  <c r="D212" i="501"/>
  <c r="H214" i="8"/>
  <c r="J200" i="8"/>
  <c r="J214" i="8"/>
  <c r="D198" i="497"/>
  <c r="D199" i="501"/>
  <c r="D214" i="499"/>
  <c r="J213" i="8"/>
  <c r="I214" i="8"/>
  <c r="D198" i="498"/>
  <c r="D199" i="9"/>
  <c r="D198" i="499"/>
  <c r="D214" i="498"/>
  <c r="D213" i="498"/>
  <c r="H198" i="8"/>
  <c r="E213" i="8" l="1"/>
  <c r="BD213" i="8"/>
  <c r="BD214" i="8"/>
  <c r="BD200" i="8"/>
  <c r="E198" i="8"/>
  <c r="BD198" i="8"/>
  <c r="M327" i="496"/>
  <c r="M333" i="496"/>
  <c r="Q327" i="496"/>
  <c r="Q333" i="496"/>
  <c r="U327" i="496"/>
  <c r="U333" i="496"/>
  <c r="J327" i="496"/>
  <c r="J333" i="496"/>
  <c r="N327" i="496"/>
  <c r="N333" i="496"/>
  <c r="R327" i="496"/>
  <c r="R333" i="496"/>
  <c r="G327" i="496"/>
  <c r="G333" i="496"/>
  <c r="L327" i="496"/>
  <c r="L333" i="496"/>
  <c r="O327" i="496"/>
  <c r="O333" i="496"/>
  <c r="S327" i="496"/>
  <c r="S333" i="496"/>
  <c r="H327" i="496"/>
  <c r="H333" i="496"/>
  <c r="T327" i="496"/>
  <c r="T333" i="496"/>
  <c r="P327" i="496"/>
  <c r="P333" i="496"/>
  <c r="K327" i="496"/>
  <c r="K333" i="496"/>
  <c r="I327" i="496"/>
  <c r="I333" i="496"/>
  <c r="T327" i="497"/>
  <c r="T333" i="497"/>
  <c r="Q327" i="497"/>
  <c r="Q333" i="497"/>
  <c r="U327" i="497"/>
  <c r="U333" i="497"/>
  <c r="R327" i="497"/>
  <c r="R333" i="497"/>
  <c r="P327" i="497"/>
  <c r="P333" i="497"/>
  <c r="S327" i="497"/>
  <c r="S333" i="497"/>
  <c r="I327" i="498"/>
  <c r="I333" i="498"/>
  <c r="L327" i="498"/>
  <c r="L333" i="498"/>
  <c r="T327" i="498"/>
  <c r="T333" i="498"/>
  <c r="M327" i="498"/>
  <c r="M333" i="498"/>
  <c r="J327" i="498"/>
  <c r="J333" i="498"/>
  <c r="N327" i="498"/>
  <c r="N333" i="498"/>
  <c r="U327" i="498"/>
  <c r="U333" i="498"/>
  <c r="O327" i="498"/>
  <c r="O333" i="498"/>
  <c r="H327" i="498"/>
  <c r="H333" i="498"/>
  <c r="Q327" i="498"/>
  <c r="Q333" i="498"/>
  <c r="P327" i="498"/>
  <c r="P333" i="498"/>
  <c r="G327" i="498"/>
  <c r="G333" i="498"/>
  <c r="K327" i="498"/>
  <c r="K333" i="498"/>
  <c r="R327" i="498"/>
  <c r="R333" i="498"/>
  <c r="S327" i="498"/>
  <c r="S333" i="498"/>
  <c r="U327" i="499"/>
  <c r="U333" i="499"/>
  <c r="P327" i="499"/>
  <c r="P333" i="499"/>
  <c r="R327" i="499"/>
  <c r="R333" i="499"/>
  <c r="S327" i="499"/>
  <c r="S333" i="499"/>
  <c r="T327" i="499"/>
  <c r="T333" i="499"/>
  <c r="Q327" i="499"/>
  <c r="Q333" i="499"/>
  <c r="M327" i="500"/>
  <c r="M333" i="500"/>
  <c r="I327" i="500"/>
  <c r="I333" i="500"/>
  <c r="N327" i="500"/>
  <c r="N333" i="500"/>
  <c r="Q327" i="500"/>
  <c r="Q333" i="500"/>
  <c r="O327" i="500"/>
  <c r="O333" i="500"/>
  <c r="L327" i="500"/>
  <c r="L333" i="500"/>
  <c r="P327" i="500"/>
  <c r="P333" i="500"/>
  <c r="T327" i="500"/>
  <c r="T333" i="500"/>
  <c r="G327" i="500"/>
  <c r="G333" i="500"/>
  <c r="J327" i="500"/>
  <c r="J333" i="500"/>
  <c r="R327" i="500"/>
  <c r="R333" i="500"/>
  <c r="U327" i="500"/>
  <c r="U333" i="500"/>
  <c r="H327" i="500"/>
  <c r="H333" i="500"/>
  <c r="K327" i="500"/>
  <c r="K333" i="500"/>
  <c r="S327" i="500"/>
  <c r="S333" i="500"/>
  <c r="O327" i="501"/>
  <c r="O333" i="501"/>
  <c r="S327" i="9"/>
  <c r="S333" i="9"/>
  <c r="E212" i="501"/>
  <c r="F212" i="501" a="1"/>
  <c r="F212" i="501" s="1"/>
  <c r="R212" i="501" s="1"/>
  <c r="J35" i="501"/>
  <c r="T35" i="501"/>
  <c r="L35" i="501"/>
  <c r="M35" i="501"/>
  <c r="H35" i="501"/>
  <c r="U35" i="501"/>
  <c r="P35" i="501"/>
  <c r="I35" i="501"/>
  <c r="S35" i="501"/>
  <c r="Q35" i="501"/>
  <c r="F199" i="501" a="1"/>
  <c r="F199" i="501" s="1"/>
  <c r="S199" i="501" s="1"/>
  <c r="E199" i="501"/>
  <c r="N35" i="501"/>
  <c r="R35" i="501"/>
  <c r="G35" i="501"/>
  <c r="K35" i="501"/>
  <c r="F198" i="500" a="1"/>
  <c r="F198" i="500" s="1"/>
  <c r="E198" i="500"/>
  <c r="F213" i="500" a="1"/>
  <c r="F213" i="500" s="1"/>
  <c r="E213" i="500"/>
  <c r="E214" i="500"/>
  <c r="F214" i="500" a="1"/>
  <c r="F214" i="500" s="1"/>
  <c r="F200" i="500" a="1"/>
  <c r="F200" i="500" s="1"/>
  <c r="E200" i="500"/>
  <c r="T199" i="500"/>
  <c r="L199" i="500"/>
  <c r="S199" i="500"/>
  <c r="K199" i="500"/>
  <c r="Q199" i="500"/>
  <c r="I199" i="500"/>
  <c r="P199" i="500"/>
  <c r="H199" i="500"/>
  <c r="M199" i="500"/>
  <c r="J199" i="500"/>
  <c r="N199" i="500"/>
  <c r="G199" i="500"/>
  <c r="U199" i="500"/>
  <c r="R199" i="500"/>
  <c r="O199" i="500"/>
  <c r="P212" i="500"/>
  <c r="H212" i="500"/>
  <c r="O212" i="500"/>
  <c r="G212" i="500"/>
  <c r="U212" i="500"/>
  <c r="M212" i="500"/>
  <c r="T212" i="500"/>
  <c r="L212" i="500"/>
  <c r="J212" i="500"/>
  <c r="S212" i="500"/>
  <c r="Q212" i="500"/>
  <c r="R212" i="500"/>
  <c r="N212" i="500"/>
  <c r="K212" i="500"/>
  <c r="I212" i="500"/>
  <c r="K35" i="9"/>
  <c r="F198" i="499" a="1"/>
  <c r="F198" i="499" s="1"/>
  <c r="F213" i="499" a="1"/>
  <c r="F213" i="499" s="1"/>
  <c r="F214" i="499" a="1"/>
  <c r="F214" i="499" s="1"/>
  <c r="F200" i="499" a="1"/>
  <c r="F200" i="499" s="1"/>
  <c r="P199" i="499"/>
  <c r="U199" i="499"/>
  <c r="L199" i="499"/>
  <c r="S199" i="499"/>
  <c r="J199" i="499"/>
  <c r="R199" i="499"/>
  <c r="I199" i="499"/>
  <c r="Q199" i="499"/>
  <c r="N199" i="499"/>
  <c r="K199" i="499"/>
  <c r="H199" i="499"/>
  <c r="T199" i="499"/>
  <c r="O199" i="499"/>
  <c r="M199" i="499"/>
  <c r="G199" i="499"/>
  <c r="T212" i="499"/>
  <c r="R212" i="499"/>
  <c r="Q212" i="499"/>
  <c r="U212" i="499"/>
  <c r="P212" i="499"/>
  <c r="S212" i="499"/>
  <c r="F198" i="498" a="1"/>
  <c r="F198" i="498" s="1"/>
  <c r="E198" i="498"/>
  <c r="F213" i="498" a="1"/>
  <c r="F213" i="498" s="1"/>
  <c r="E213" i="498"/>
  <c r="F214" i="498" a="1"/>
  <c r="F214" i="498" s="1"/>
  <c r="E214" i="498"/>
  <c r="F200" i="498" a="1"/>
  <c r="F200" i="498" s="1"/>
  <c r="E200" i="498"/>
  <c r="O199" i="498"/>
  <c r="G199" i="498"/>
  <c r="N199" i="498"/>
  <c r="L199" i="498"/>
  <c r="U199" i="498"/>
  <c r="K199" i="498"/>
  <c r="T199" i="498"/>
  <c r="J199" i="498"/>
  <c r="S199" i="498"/>
  <c r="I199" i="498"/>
  <c r="R199" i="498"/>
  <c r="H199" i="498"/>
  <c r="Q199" i="498"/>
  <c r="P199" i="498"/>
  <c r="M199" i="498"/>
  <c r="S212" i="498"/>
  <c r="K212" i="498"/>
  <c r="R212" i="498"/>
  <c r="J212" i="498"/>
  <c r="U212" i="498"/>
  <c r="I212" i="498"/>
  <c r="T212" i="498"/>
  <c r="H212" i="498"/>
  <c r="Q212" i="498"/>
  <c r="G212" i="498"/>
  <c r="P212" i="498"/>
  <c r="O212" i="498"/>
  <c r="N212" i="498"/>
  <c r="M212" i="498"/>
  <c r="L212" i="498"/>
  <c r="U35" i="9"/>
  <c r="F198" i="497" a="1"/>
  <c r="F198" i="497" s="1"/>
  <c r="E198" i="497"/>
  <c r="F213" i="497" a="1"/>
  <c r="F213" i="497" s="1"/>
  <c r="E213" i="497"/>
  <c r="F214" i="497" a="1"/>
  <c r="F214" i="497" s="1"/>
  <c r="E214" i="497"/>
  <c r="F200" i="497" a="1"/>
  <c r="F200" i="497" s="1"/>
  <c r="M35" i="9"/>
  <c r="N35" i="9"/>
  <c r="Q35" i="9"/>
  <c r="G35" i="9"/>
  <c r="P35" i="9"/>
  <c r="I35" i="9"/>
  <c r="O35" i="9"/>
  <c r="S199" i="497"/>
  <c r="K199" i="497"/>
  <c r="P199" i="497"/>
  <c r="H199" i="497"/>
  <c r="O199" i="497"/>
  <c r="L199" i="497"/>
  <c r="T199" i="497"/>
  <c r="I199" i="497"/>
  <c r="R199" i="497"/>
  <c r="G199" i="497"/>
  <c r="N199" i="497"/>
  <c r="M199" i="497"/>
  <c r="J199" i="497"/>
  <c r="U199" i="497"/>
  <c r="Q199" i="497"/>
  <c r="T35" i="9"/>
  <c r="L35" i="9"/>
  <c r="J35" i="9"/>
  <c r="R35" i="9"/>
  <c r="O212" i="497"/>
  <c r="G212" i="497"/>
  <c r="U212" i="497"/>
  <c r="M212" i="497"/>
  <c r="T212" i="497"/>
  <c r="L212" i="497"/>
  <c r="R212" i="497"/>
  <c r="Q212" i="497"/>
  <c r="P212" i="497"/>
  <c r="N212" i="497"/>
  <c r="K212" i="497"/>
  <c r="J212" i="497"/>
  <c r="I212" i="497"/>
  <c r="S212" i="497"/>
  <c r="H212" i="497"/>
  <c r="H35" i="9"/>
  <c r="F198" i="496" a="1"/>
  <c r="F198" i="496" s="1"/>
  <c r="E198" i="496"/>
  <c r="F213" i="496" a="1"/>
  <c r="F213" i="496" s="1"/>
  <c r="E213" i="496"/>
  <c r="E214" i="496"/>
  <c r="F214" i="496" a="1"/>
  <c r="F214" i="496" s="1"/>
  <c r="E200" i="496"/>
  <c r="F200" i="496" a="1"/>
  <c r="F200" i="496" s="1"/>
  <c r="T199" i="496"/>
  <c r="L199" i="496"/>
  <c r="R199" i="496"/>
  <c r="J199" i="496"/>
  <c r="Q199" i="496"/>
  <c r="I199" i="496"/>
  <c r="P199" i="496"/>
  <c r="H199" i="496"/>
  <c r="O199" i="496"/>
  <c r="G199" i="496"/>
  <c r="K199" i="496"/>
  <c r="U199" i="496"/>
  <c r="S199" i="496"/>
  <c r="N199" i="496"/>
  <c r="M199" i="496"/>
  <c r="P212" i="496"/>
  <c r="H212" i="496"/>
  <c r="N212" i="496"/>
  <c r="U212" i="496"/>
  <c r="M212" i="496"/>
  <c r="T212" i="496"/>
  <c r="L212" i="496"/>
  <c r="S212" i="496"/>
  <c r="K212" i="496"/>
  <c r="R212" i="496"/>
  <c r="Q212" i="496"/>
  <c r="O212" i="496"/>
  <c r="J212" i="496"/>
  <c r="I212" i="496"/>
  <c r="G212" i="496"/>
  <c r="E199" i="9"/>
  <c r="F199" i="9" a="1"/>
  <c r="F199" i="9" s="1"/>
  <c r="G199" i="9" s="1"/>
  <c r="E212" i="9"/>
  <c r="F212" i="9" a="1"/>
  <c r="F212" i="9" s="1"/>
  <c r="N212" i="9" s="1"/>
  <c r="E214" i="8"/>
  <c r="E200" i="8"/>
  <c r="I172" i="6"/>
  <c r="I183" i="6" s="1"/>
  <c r="D200" i="9"/>
  <c r="D198" i="501"/>
  <c r="D214" i="501"/>
  <c r="D200" i="501"/>
  <c r="D213" i="9"/>
  <c r="D214" i="9"/>
  <c r="D213" i="501"/>
  <c r="D198" i="9"/>
  <c r="Q327" i="501" l="1"/>
  <c r="Q333" i="501"/>
  <c r="S327" i="501"/>
  <c r="S333" i="501"/>
  <c r="J327" i="501"/>
  <c r="J333" i="501"/>
  <c r="K327" i="501"/>
  <c r="K333" i="501"/>
  <c r="I327" i="501"/>
  <c r="I333" i="501"/>
  <c r="T327" i="501"/>
  <c r="T333" i="501"/>
  <c r="G327" i="501"/>
  <c r="G333" i="501"/>
  <c r="P327" i="501"/>
  <c r="P333" i="501"/>
  <c r="R327" i="501"/>
  <c r="R333" i="501"/>
  <c r="U327" i="501"/>
  <c r="U333" i="501"/>
  <c r="N327" i="501"/>
  <c r="N333" i="501"/>
  <c r="H327" i="501"/>
  <c r="H333" i="501"/>
  <c r="M327" i="501"/>
  <c r="M333" i="501"/>
  <c r="L327" i="501"/>
  <c r="L333" i="501"/>
  <c r="R327" i="9"/>
  <c r="R333" i="9"/>
  <c r="J327" i="9"/>
  <c r="J333" i="9"/>
  <c r="O327" i="9"/>
  <c r="O333" i="9"/>
  <c r="Q327" i="9"/>
  <c r="Q333" i="9"/>
  <c r="L327" i="9"/>
  <c r="L333" i="9"/>
  <c r="I327" i="9"/>
  <c r="I333" i="9"/>
  <c r="N327" i="9"/>
  <c r="N333" i="9"/>
  <c r="P327" i="9"/>
  <c r="P333" i="9"/>
  <c r="M327" i="9"/>
  <c r="M333" i="9"/>
  <c r="U327" i="9"/>
  <c r="U333" i="9"/>
  <c r="G327" i="9"/>
  <c r="G333" i="9"/>
  <c r="T327" i="9"/>
  <c r="T333" i="9"/>
  <c r="K327" i="9"/>
  <c r="K333" i="9"/>
  <c r="H327" i="9"/>
  <c r="H333" i="9"/>
  <c r="J212" i="501"/>
  <c r="L212" i="501"/>
  <c r="M212" i="501"/>
  <c r="G212" i="501"/>
  <c r="H212" i="501"/>
  <c r="N212" i="501"/>
  <c r="S212" i="501"/>
  <c r="P212" i="501"/>
  <c r="U212" i="501"/>
  <c r="T212" i="501"/>
  <c r="K212" i="501"/>
  <c r="I212" i="501"/>
  <c r="O212" i="501"/>
  <c r="Q212" i="501"/>
  <c r="E200" i="501"/>
  <c r="F200" i="501" a="1"/>
  <c r="F200" i="501" s="1"/>
  <c r="S200" i="501" s="1"/>
  <c r="F213" i="501" a="1"/>
  <c r="F213" i="501" s="1"/>
  <c r="S213" i="501" s="1"/>
  <c r="E213" i="501"/>
  <c r="F198" i="501" a="1"/>
  <c r="F198" i="501" s="1"/>
  <c r="R198" i="501" s="1"/>
  <c r="E198" i="501"/>
  <c r="I199" i="501"/>
  <c r="M199" i="501"/>
  <c r="Q199" i="501"/>
  <c r="T199" i="501"/>
  <c r="H199" i="501"/>
  <c r="G199" i="501"/>
  <c r="R199" i="501"/>
  <c r="L199" i="501"/>
  <c r="N199" i="501"/>
  <c r="J199" i="501"/>
  <c r="O199" i="501"/>
  <c r="F214" i="501" a="1"/>
  <c r="F214" i="501" s="1"/>
  <c r="I214" i="501" s="1"/>
  <c r="E214" i="501"/>
  <c r="P199" i="501"/>
  <c r="U199" i="501"/>
  <c r="K199" i="501"/>
  <c r="N200" i="500"/>
  <c r="U200" i="500"/>
  <c r="M200" i="500"/>
  <c r="S200" i="500"/>
  <c r="K200" i="500"/>
  <c r="R200" i="500"/>
  <c r="J200" i="500"/>
  <c r="T200" i="500"/>
  <c r="Q200" i="500"/>
  <c r="O200" i="500"/>
  <c r="H200" i="500"/>
  <c r="G200" i="500"/>
  <c r="P200" i="500"/>
  <c r="L200" i="500"/>
  <c r="I200" i="500"/>
  <c r="T214" i="500"/>
  <c r="L214" i="500"/>
  <c r="S214" i="500"/>
  <c r="K214" i="500"/>
  <c r="Q214" i="500"/>
  <c r="I214" i="500"/>
  <c r="P214" i="500"/>
  <c r="H214" i="500"/>
  <c r="R214" i="500"/>
  <c r="O214" i="500"/>
  <c r="M214" i="500"/>
  <c r="U214" i="500"/>
  <c r="N214" i="500"/>
  <c r="J214" i="500"/>
  <c r="G214" i="500"/>
  <c r="R213" i="500"/>
  <c r="J213" i="500"/>
  <c r="Q213" i="500"/>
  <c r="I213" i="500"/>
  <c r="O213" i="500"/>
  <c r="G213" i="500"/>
  <c r="N213" i="500"/>
  <c r="P213" i="500"/>
  <c r="L213" i="500"/>
  <c r="K213" i="500"/>
  <c r="U213" i="500"/>
  <c r="T213" i="500"/>
  <c r="S213" i="500"/>
  <c r="M213" i="500"/>
  <c r="H213" i="500"/>
  <c r="R198" i="500"/>
  <c r="J198" i="500"/>
  <c r="Q198" i="500"/>
  <c r="I198" i="500"/>
  <c r="O198" i="500"/>
  <c r="G198" i="500"/>
  <c r="N198" i="500"/>
  <c r="U198" i="500"/>
  <c r="T198" i="500"/>
  <c r="P198" i="500"/>
  <c r="L198" i="500"/>
  <c r="K198" i="500"/>
  <c r="H198" i="500"/>
  <c r="S198" i="500"/>
  <c r="M198" i="500"/>
  <c r="R200" i="499"/>
  <c r="S200" i="499"/>
  <c r="P200" i="499"/>
  <c r="T200" i="499"/>
  <c r="Q200" i="499"/>
  <c r="U200" i="499"/>
  <c r="P214" i="499"/>
  <c r="U214" i="499"/>
  <c r="T214" i="499"/>
  <c r="R214" i="499"/>
  <c r="Q214" i="499"/>
  <c r="S214" i="499"/>
  <c r="T213" i="499"/>
  <c r="S213" i="499"/>
  <c r="U213" i="499"/>
  <c r="R213" i="499"/>
  <c r="Q213" i="499"/>
  <c r="P213" i="499"/>
  <c r="R198" i="499"/>
  <c r="P198" i="499"/>
  <c r="Q198" i="499"/>
  <c r="U198" i="499"/>
  <c r="T198" i="499"/>
  <c r="S198" i="499"/>
  <c r="Q200" i="498"/>
  <c r="I200" i="498"/>
  <c r="P200" i="498"/>
  <c r="H200" i="498"/>
  <c r="T200" i="498"/>
  <c r="J200" i="498"/>
  <c r="S200" i="498"/>
  <c r="G200" i="498"/>
  <c r="R200" i="498"/>
  <c r="O200" i="498"/>
  <c r="N200" i="498"/>
  <c r="M200" i="498"/>
  <c r="L200" i="498"/>
  <c r="U200" i="498"/>
  <c r="K200" i="498"/>
  <c r="J199" i="9"/>
  <c r="O214" i="498"/>
  <c r="G214" i="498"/>
  <c r="N214" i="498"/>
  <c r="S214" i="498"/>
  <c r="I214" i="498"/>
  <c r="R214" i="498"/>
  <c r="H214" i="498"/>
  <c r="Q214" i="498"/>
  <c r="P214" i="498"/>
  <c r="M214" i="498"/>
  <c r="L214" i="498"/>
  <c r="U214" i="498"/>
  <c r="K214" i="498"/>
  <c r="T214" i="498"/>
  <c r="J214" i="498"/>
  <c r="U213" i="498"/>
  <c r="M213" i="498"/>
  <c r="T213" i="498"/>
  <c r="L213" i="498"/>
  <c r="S213" i="498"/>
  <c r="I213" i="498"/>
  <c r="R213" i="498"/>
  <c r="H213" i="498"/>
  <c r="Q213" i="498"/>
  <c r="G213" i="498"/>
  <c r="P213" i="498"/>
  <c r="O213" i="498"/>
  <c r="N213" i="498"/>
  <c r="K213" i="498"/>
  <c r="J213" i="498"/>
  <c r="U198" i="498"/>
  <c r="M198" i="498"/>
  <c r="T198" i="498"/>
  <c r="L198" i="498"/>
  <c r="N198" i="498"/>
  <c r="K198" i="498"/>
  <c r="J198" i="498"/>
  <c r="S198" i="498"/>
  <c r="I198" i="498"/>
  <c r="R198" i="498"/>
  <c r="H198" i="498"/>
  <c r="Q198" i="498"/>
  <c r="G198" i="498"/>
  <c r="P198" i="498"/>
  <c r="O198" i="498"/>
  <c r="U200" i="497"/>
  <c r="R200" i="497"/>
  <c r="T200" i="497"/>
  <c r="Q200" i="497"/>
  <c r="P200" i="497"/>
  <c r="S200" i="497"/>
  <c r="S214" i="497"/>
  <c r="K214" i="497"/>
  <c r="Q214" i="497"/>
  <c r="I214" i="497"/>
  <c r="P214" i="497"/>
  <c r="H214" i="497"/>
  <c r="U214" i="497"/>
  <c r="G214" i="497"/>
  <c r="T214" i="497"/>
  <c r="R214" i="497"/>
  <c r="O214" i="497"/>
  <c r="N214" i="497"/>
  <c r="M214" i="497"/>
  <c r="L214" i="497"/>
  <c r="J214" i="497"/>
  <c r="Q213" i="497"/>
  <c r="I213" i="497"/>
  <c r="O213" i="497"/>
  <c r="G213" i="497"/>
  <c r="N213" i="497"/>
  <c r="T213" i="497"/>
  <c r="H213" i="497"/>
  <c r="S213" i="497"/>
  <c r="R213" i="497"/>
  <c r="P213" i="497"/>
  <c r="M213" i="497"/>
  <c r="L213" i="497"/>
  <c r="K213" i="497"/>
  <c r="U213" i="497"/>
  <c r="J213" i="497"/>
  <c r="Q198" i="497"/>
  <c r="I198" i="497"/>
  <c r="N198" i="497"/>
  <c r="R198" i="497"/>
  <c r="G198" i="497"/>
  <c r="M198" i="497"/>
  <c r="U198" i="497"/>
  <c r="K198" i="497"/>
  <c r="T198" i="497"/>
  <c r="J198" i="497"/>
  <c r="S198" i="497"/>
  <c r="P198" i="497"/>
  <c r="O198" i="497"/>
  <c r="L198" i="497"/>
  <c r="H198" i="497"/>
  <c r="T214" i="496"/>
  <c r="L214" i="496"/>
  <c r="R214" i="496"/>
  <c r="J214" i="496"/>
  <c r="Q214" i="496"/>
  <c r="I214" i="496"/>
  <c r="P214" i="496"/>
  <c r="H214" i="496"/>
  <c r="O214" i="496"/>
  <c r="G214" i="496"/>
  <c r="K214" i="496"/>
  <c r="U214" i="496"/>
  <c r="S214" i="496"/>
  <c r="N214" i="496"/>
  <c r="M214" i="496"/>
  <c r="M199" i="9"/>
  <c r="K199" i="9"/>
  <c r="R213" i="496"/>
  <c r="J213" i="496"/>
  <c r="P213" i="496"/>
  <c r="H213" i="496"/>
  <c r="O213" i="496"/>
  <c r="G213" i="496"/>
  <c r="N213" i="496"/>
  <c r="U213" i="496"/>
  <c r="M213" i="496"/>
  <c r="S213" i="496"/>
  <c r="Q213" i="496"/>
  <c r="L213" i="496"/>
  <c r="K213" i="496"/>
  <c r="I213" i="496"/>
  <c r="T213" i="496"/>
  <c r="N200" i="496"/>
  <c r="T200" i="496"/>
  <c r="L200" i="496"/>
  <c r="S200" i="496"/>
  <c r="K200" i="496"/>
  <c r="R200" i="496"/>
  <c r="J200" i="496"/>
  <c r="Q200" i="496"/>
  <c r="I200" i="496"/>
  <c r="U200" i="496"/>
  <c r="P200" i="496"/>
  <c r="O200" i="496"/>
  <c r="M200" i="496"/>
  <c r="H200" i="496"/>
  <c r="G200" i="496"/>
  <c r="R198" i="496"/>
  <c r="J198" i="496"/>
  <c r="P198" i="496"/>
  <c r="H198" i="496"/>
  <c r="O198" i="496"/>
  <c r="G198" i="496"/>
  <c r="N198" i="496"/>
  <c r="U198" i="496"/>
  <c r="M198" i="496"/>
  <c r="S198" i="496"/>
  <c r="Q198" i="496"/>
  <c r="L198" i="496"/>
  <c r="K198" i="496"/>
  <c r="I198" i="496"/>
  <c r="T198" i="496"/>
  <c r="L199" i="9"/>
  <c r="Q199" i="9"/>
  <c r="H199" i="9"/>
  <c r="O199" i="9"/>
  <c r="U199" i="9"/>
  <c r="I199" i="9"/>
  <c r="R199" i="9"/>
  <c r="S199" i="9"/>
  <c r="P199" i="9"/>
  <c r="T199" i="9"/>
  <c r="N199" i="9"/>
  <c r="F214" i="9" a="1"/>
  <c r="F214" i="9" s="1"/>
  <c r="P214" i="9" s="1"/>
  <c r="E214" i="9"/>
  <c r="E213" i="9"/>
  <c r="F213" i="9" a="1"/>
  <c r="F213" i="9" s="1"/>
  <c r="L213" i="9" s="1"/>
  <c r="F200" i="9" a="1"/>
  <c r="F200" i="9" s="1"/>
  <c r="M200" i="9" s="1"/>
  <c r="E200" i="9"/>
  <c r="H212" i="9"/>
  <c r="R212" i="9"/>
  <c r="G212" i="9"/>
  <c r="T212" i="9"/>
  <c r="M212" i="9"/>
  <c r="S212" i="9"/>
  <c r="O212" i="9"/>
  <c r="K212" i="9"/>
  <c r="Q212" i="9"/>
  <c r="I212" i="9"/>
  <c r="U212" i="9"/>
  <c r="L212" i="9"/>
  <c r="P212" i="9"/>
  <c r="J212" i="9"/>
  <c r="F198" i="9" a="1"/>
  <c r="F198" i="9" s="1"/>
  <c r="T198" i="9" s="1"/>
  <c r="E198" i="9"/>
  <c r="E63" i="6"/>
  <c r="O172" i="8"/>
  <c r="Q172" i="8"/>
  <c r="R172" i="8"/>
  <c r="P172" i="8"/>
  <c r="O183" i="8" l="1"/>
  <c r="BF172" i="8"/>
  <c r="K200" i="501"/>
  <c r="J200" i="501"/>
  <c r="M200" i="501"/>
  <c r="L200" i="501"/>
  <c r="P200" i="501"/>
  <c r="T200" i="501"/>
  <c r="Q200" i="501"/>
  <c r="N200" i="501"/>
  <c r="U200" i="501"/>
  <c r="G200" i="501"/>
  <c r="R200" i="501"/>
  <c r="O200" i="501"/>
  <c r="H200" i="501"/>
  <c r="I200" i="501"/>
  <c r="T213" i="501"/>
  <c r="N213" i="501"/>
  <c r="G213" i="501"/>
  <c r="M213" i="501"/>
  <c r="U213" i="501"/>
  <c r="P213" i="501"/>
  <c r="H213" i="501"/>
  <c r="I213" i="501"/>
  <c r="J213" i="501"/>
  <c r="L213" i="501"/>
  <c r="R213" i="501"/>
  <c r="O213" i="501"/>
  <c r="K213" i="501"/>
  <c r="Q213" i="501"/>
  <c r="L198" i="501"/>
  <c r="K198" i="501"/>
  <c r="M198" i="501"/>
  <c r="S198" i="501"/>
  <c r="N198" i="501"/>
  <c r="I198" i="501"/>
  <c r="Q198" i="501"/>
  <c r="O198" i="501"/>
  <c r="H198" i="501"/>
  <c r="T198" i="501"/>
  <c r="P198" i="501"/>
  <c r="U198" i="501"/>
  <c r="J198" i="501"/>
  <c r="G198" i="501"/>
  <c r="J214" i="501"/>
  <c r="P214" i="501"/>
  <c r="G214" i="501"/>
  <c r="L214" i="501"/>
  <c r="T214" i="501"/>
  <c r="U214" i="501"/>
  <c r="H214" i="501"/>
  <c r="O214" i="501"/>
  <c r="S214" i="501"/>
  <c r="K214" i="501"/>
  <c r="R214" i="501"/>
  <c r="Q214" i="501"/>
  <c r="M214" i="501"/>
  <c r="N214" i="501"/>
  <c r="U200" i="9"/>
  <c r="N200" i="9"/>
  <c r="G200" i="9"/>
  <c r="L200" i="9"/>
  <c r="J200" i="9"/>
  <c r="Q200" i="9"/>
  <c r="P200" i="9"/>
  <c r="H200" i="9"/>
  <c r="O200" i="9"/>
  <c r="K200" i="9"/>
  <c r="R200" i="9"/>
  <c r="T200" i="9"/>
  <c r="S200" i="9"/>
  <c r="I200" i="9"/>
  <c r="I214" i="9"/>
  <c r="G214" i="9"/>
  <c r="M214" i="9"/>
  <c r="H214" i="9"/>
  <c r="R214" i="9"/>
  <c r="T214" i="9"/>
  <c r="J214" i="9"/>
  <c r="S214" i="9"/>
  <c r="O214" i="9"/>
  <c r="L214" i="9"/>
  <c r="N214" i="9"/>
  <c r="U214" i="9"/>
  <c r="Q214" i="9"/>
  <c r="K214" i="9"/>
  <c r="R213" i="9"/>
  <c r="M213" i="9"/>
  <c r="P213" i="9"/>
  <c r="O213" i="9"/>
  <c r="S213" i="9"/>
  <c r="J213" i="9"/>
  <c r="K213" i="9"/>
  <c r="U213" i="9"/>
  <c r="Q213" i="9"/>
  <c r="I213" i="9"/>
  <c r="T213" i="9"/>
  <c r="N213" i="9"/>
  <c r="G213" i="9"/>
  <c r="H213" i="9"/>
  <c r="K198" i="9"/>
  <c r="L198" i="9"/>
  <c r="I198" i="9"/>
  <c r="G198" i="9"/>
  <c r="N198" i="9"/>
  <c r="S198" i="9"/>
  <c r="H198" i="9"/>
  <c r="P198" i="9"/>
  <c r="M198" i="9"/>
  <c r="U198" i="9"/>
  <c r="J198" i="9"/>
  <c r="O198" i="9"/>
  <c r="R198" i="9"/>
  <c r="Q198" i="9"/>
  <c r="E63" i="8"/>
  <c r="R183" i="8"/>
  <c r="Q183" i="8"/>
  <c r="P183" i="8"/>
  <c r="K182" i="6"/>
  <c r="W182" i="8" s="1"/>
  <c r="Y182" i="8"/>
  <c r="X182" i="8"/>
  <c r="Z182" i="8"/>
  <c r="BH182" i="8" l="1"/>
  <c r="BF183" i="8"/>
  <c r="K172" i="6"/>
  <c r="K183" i="6" s="1"/>
  <c r="W172" i="8" l="1"/>
  <c r="W183" i="8" l="1"/>
  <c r="H182" i="6"/>
  <c r="K182" i="8" s="1"/>
  <c r="Z172" i="8"/>
  <c r="Y172" i="8"/>
  <c r="X172" i="8"/>
  <c r="N182" i="8"/>
  <c r="BH172" i="8" l="1"/>
  <c r="Z183" i="8"/>
  <c r="Y183" i="8"/>
  <c r="X183" i="8"/>
  <c r="H172" i="6"/>
  <c r="H183" i="6" s="1"/>
  <c r="L182" i="8"/>
  <c r="M182" i="8"/>
  <c r="BH183" i="8" l="1"/>
  <c r="BE182" i="8"/>
  <c r="K172" i="8"/>
  <c r="M172" i="8"/>
  <c r="M183" i="8" l="1"/>
  <c r="K183" i="8"/>
  <c r="J182" i="6"/>
  <c r="S182" i="8" s="1"/>
  <c r="J172" i="6"/>
  <c r="N172" i="8"/>
  <c r="V182" i="8"/>
  <c r="T182" i="8"/>
  <c r="L172" i="8"/>
  <c r="U182" i="8"/>
  <c r="BE172" i="8" l="1"/>
  <c r="BG182" i="8"/>
  <c r="L183" i="8"/>
  <c r="N183" i="8"/>
  <c r="J183" i="6"/>
  <c r="S172" i="8"/>
  <c r="T172" i="8"/>
  <c r="V172" i="8"/>
  <c r="U172" i="8"/>
  <c r="BE183" i="8" l="1"/>
  <c r="BG172" i="8"/>
  <c r="V183" i="8"/>
  <c r="T183" i="8"/>
  <c r="U183" i="8"/>
  <c r="S183" i="8"/>
  <c r="G182" i="6"/>
  <c r="E182" i="6" s="1"/>
  <c r="BG183" i="8" l="1"/>
  <c r="G182" i="8"/>
  <c r="D182" i="497"/>
  <c r="D182" i="500"/>
  <c r="D182" i="499"/>
  <c r="I182" i="8"/>
  <c r="J182" i="8"/>
  <c r="D182" i="496"/>
  <c r="D182" i="498"/>
  <c r="H182" i="8"/>
  <c r="BD182" i="8" l="1"/>
  <c r="F182" i="500" a="1"/>
  <c r="F182" i="500" s="1"/>
  <c r="E182" i="499"/>
  <c r="F182" i="499" a="1"/>
  <c r="F182" i="499" s="1"/>
  <c r="F182" i="498" a="1"/>
  <c r="F182" i="498" s="1"/>
  <c r="E182" i="498"/>
  <c r="E182" i="497"/>
  <c r="F182" i="497" a="1"/>
  <c r="F182" i="497" s="1"/>
  <c r="F182" i="496" a="1"/>
  <c r="F182" i="496" s="1"/>
  <c r="E182" i="8"/>
  <c r="G172" i="6"/>
  <c r="G172" i="8" s="1"/>
  <c r="D172" i="500"/>
  <c r="D172" i="496"/>
  <c r="D172" i="498"/>
  <c r="D182" i="9"/>
  <c r="D172" i="497"/>
  <c r="J172" i="8"/>
  <c r="D172" i="499"/>
  <c r="I172" i="8"/>
  <c r="D182" i="501"/>
  <c r="H172" i="8"/>
  <c r="BD172" i="8" l="1"/>
  <c r="E182" i="501"/>
  <c r="F182" i="501" a="1"/>
  <c r="F182" i="501" s="1"/>
  <c r="T182" i="501" s="1"/>
  <c r="F172" i="500" a="1"/>
  <c r="F172" i="500" s="1"/>
  <c r="D183" i="500"/>
  <c r="U182" i="500"/>
  <c r="S182" i="500"/>
  <c r="R182" i="500"/>
  <c r="Q182" i="500"/>
  <c r="P182" i="500"/>
  <c r="T182" i="500"/>
  <c r="F172" i="499" a="1"/>
  <c r="F172" i="499" s="1"/>
  <c r="E172" i="499"/>
  <c r="D183" i="499"/>
  <c r="N182" i="499"/>
  <c r="T182" i="499"/>
  <c r="L182" i="499"/>
  <c r="S182" i="499"/>
  <c r="K182" i="499"/>
  <c r="P182" i="499"/>
  <c r="M182" i="499"/>
  <c r="J182" i="499"/>
  <c r="O182" i="499"/>
  <c r="H182" i="499"/>
  <c r="G182" i="499"/>
  <c r="U182" i="499"/>
  <c r="R182" i="499"/>
  <c r="Q182" i="499"/>
  <c r="I182" i="499"/>
  <c r="D183" i="498"/>
  <c r="E172" i="498"/>
  <c r="F172" i="498" a="1"/>
  <c r="F172" i="498" s="1"/>
  <c r="Q182" i="498"/>
  <c r="I182" i="498"/>
  <c r="P182" i="498"/>
  <c r="H182" i="498"/>
  <c r="R182" i="498"/>
  <c r="O182" i="498"/>
  <c r="N182" i="498"/>
  <c r="M182" i="498"/>
  <c r="L182" i="498"/>
  <c r="U182" i="498"/>
  <c r="K182" i="498"/>
  <c r="T182" i="498"/>
  <c r="J182" i="498"/>
  <c r="S182" i="498"/>
  <c r="G182" i="498"/>
  <c r="F172" i="497" a="1"/>
  <c r="F172" i="497" s="1"/>
  <c r="D183" i="497"/>
  <c r="E172" i="497"/>
  <c r="R182" i="497"/>
  <c r="U182" i="497"/>
  <c r="L182" i="497"/>
  <c r="S182" i="497"/>
  <c r="J182" i="497"/>
  <c r="Q182" i="497"/>
  <c r="I182" i="497"/>
  <c r="M182" i="497"/>
  <c r="K182" i="497"/>
  <c r="H182" i="497"/>
  <c r="G182" i="497"/>
  <c r="T182" i="497"/>
  <c r="P182" i="497"/>
  <c r="O182" i="497"/>
  <c r="N182" i="497"/>
  <c r="D183" i="496"/>
  <c r="F172" i="496" a="1"/>
  <c r="F172" i="496" s="1"/>
  <c r="U182" i="496"/>
  <c r="T182" i="496"/>
  <c r="S182" i="496"/>
  <c r="R182" i="496"/>
  <c r="Q182" i="496"/>
  <c r="P182" i="496"/>
  <c r="E182" i="9"/>
  <c r="F182" i="9" a="1"/>
  <c r="F182" i="9" s="1"/>
  <c r="N182" i="9" s="1"/>
  <c r="H183" i="8"/>
  <c r="I183" i="8"/>
  <c r="J183" i="8"/>
  <c r="E172" i="8"/>
  <c r="G183" i="8"/>
  <c r="E172" i="6"/>
  <c r="G183" i="6"/>
  <c r="D172" i="9"/>
  <c r="D172" i="501"/>
  <c r="BD183" i="8" l="1"/>
  <c r="E183" i="498"/>
  <c r="E183" i="499"/>
  <c r="E183" i="497"/>
  <c r="E183" i="8"/>
  <c r="E183" i="6"/>
  <c r="S182" i="501"/>
  <c r="J182" i="501"/>
  <c r="M182" i="501"/>
  <c r="P182" i="501"/>
  <c r="R182" i="501"/>
  <c r="N182" i="501"/>
  <c r="Q182" i="501"/>
  <c r="G182" i="501"/>
  <c r="U182" i="501"/>
  <c r="O182" i="501"/>
  <c r="K182" i="501"/>
  <c r="D183" i="501"/>
  <c r="F172" i="501" a="1"/>
  <c r="F172" i="501" s="1"/>
  <c r="Q172" i="501" s="1"/>
  <c r="E172" i="501"/>
  <c r="H182" i="501"/>
  <c r="L182" i="501"/>
  <c r="I182" i="501"/>
  <c r="U172" i="500"/>
  <c r="U183" i="500" s="1"/>
  <c r="T172" i="500"/>
  <c r="T183" i="500" s="1"/>
  <c r="R172" i="500"/>
  <c r="R183" i="500" s="1"/>
  <c r="P172" i="500"/>
  <c r="P183" i="500" s="1"/>
  <c r="S172" i="500"/>
  <c r="S183" i="500" s="1"/>
  <c r="Q172" i="500"/>
  <c r="Q183" i="500" s="1"/>
  <c r="R172" i="499"/>
  <c r="R183" i="499" s="1"/>
  <c r="J172" i="499"/>
  <c r="J183" i="499" s="1"/>
  <c r="O172" i="499"/>
  <c r="O183" i="499" s="1"/>
  <c r="G172" i="499"/>
  <c r="G183" i="499" s="1"/>
  <c r="T172" i="499"/>
  <c r="T183" i="499" s="1"/>
  <c r="I172" i="499"/>
  <c r="I183" i="499" s="1"/>
  <c r="Q172" i="499"/>
  <c r="Q183" i="499" s="1"/>
  <c r="P172" i="499"/>
  <c r="P183" i="499" s="1"/>
  <c r="K172" i="499"/>
  <c r="K183" i="499" s="1"/>
  <c r="U172" i="499"/>
  <c r="U183" i="499" s="1"/>
  <c r="S172" i="499"/>
  <c r="S183" i="499" s="1"/>
  <c r="N172" i="499"/>
  <c r="N183" i="499" s="1"/>
  <c r="M172" i="499"/>
  <c r="M183" i="499" s="1"/>
  <c r="L172" i="499"/>
  <c r="L183" i="499" s="1"/>
  <c r="H172" i="499"/>
  <c r="H183" i="499" s="1"/>
  <c r="O172" i="498"/>
  <c r="O183" i="498" s="1"/>
  <c r="G172" i="498"/>
  <c r="G183" i="498" s="1"/>
  <c r="N172" i="498"/>
  <c r="N183" i="498" s="1"/>
  <c r="T172" i="498"/>
  <c r="T183" i="498" s="1"/>
  <c r="L172" i="498"/>
  <c r="L183" i="498" s="1"/>
  <c r="S172" i="498"/>
  <c r="S183" i="498" s="1"/>
  <c r="K172" i="498"/>
  <c r="K183" i="498" s="1"/>
  <c r="R172" i="498"/>
  <c r="R183" i="498" s="1"/>
  <c r="Q172" i="498"/>
  <c r="Q183" i="498" s="1"/>
  <c r="P172" i="498"/>
  <c r="P183" i="498" s="1"/>
  <c r="M172" i="498"/>
  <c r="M183" i="498" s="1"/>
  <c r="J172" i="498"/>
  <c r="J183" i="498" s="1"/>
  <c r="I172" i="498"/>
  <c r="I183" i="498" s="1"/>
  <c r="H172" i="498"/>
  <c r="H183" i="498" s="1"/>
  <c r="U172" i="498"/>
  <c r="U183" i="498" s="1"/>
  <c r="P172" i="497"/>
  <c r="P183" i="497" s="1"/>
  <c r="H172" i="497"/>
  <c r="H183" i="497" s="1"/>
  <c r="N172" i="497"/>
  <c r="N183" i="497" s="1"/>
  <c r="U172" i="497"/>
  <c r="U183" i="497" s="1"/>
  <c r="M172" i="497"/>
  <c r="M183" i="497" s="1"/>
  <c r="K172" i="497"/>
  <c r="K183" i="497" s="1"/>
  <c r="J172" i="497"/>
  <c r="J183" i="497" s="1"/>
  <c r="T172" i="497"/>
  <c r="T183" i="497" s="1"/>
  <c r="I172" i="497"/>
  <c r="I183" i="497" s="1"/>
  <c r="S172" i="497"/>
  <c r="S183" i="497" s="1"/>
  <c r="G172" i="497"/>
  <c r="G183" i="497" s="1"/>
  <c r="R172" i="497"/>
  <c r="R183" i="497" s="1"/>
  <c r="Q172" i="497"/>
  <c r="Q183" i="497" s="1"/>
  <c r="O172" i="497"/>
  <c r="O183" i="497" s="1"/>
  <c r="L172" i="497"/>
  <c r="L183" i="497" s="1"/>
  <c r="U172" i="496"/>
  <c r="U183" i="496" s="1"/>
  <c r="S172" i="496"/>
  <c r="S183" i="496" s="1"/>
  <c r="T172" i="496"/>
  <c r="T183" i="496" s="1"/>
  <c r="R172" i="496"/>
  <c r="R183" i="496" s="1"/>
  <c r="Q172" i="496"/>
  <c r="Q183" i="496" s="1"/>
  <c r="P172" i="496"/>
  <c r="P183" i="496" s="1"/>
  <c r="O182" i="9"/>
  <c r="Q182" i="9"/>
  <c r="S182" i="9"/>
  <c r="J182" i="9"/>
  <c r="M182" i="9"/>
  <c r="I182" i="9"/>
  <c r="L182" i="9"/>
  <c r="U182" i="9"/>
  <c r="G182" i="9"/>
  <c r="R182" i="9"/>
  <c r="T182" i="9"/>
  <c r="P182" i="9"/>
  <c r="K182" i="9"/>
  <c r="H182" i="9"/>
  <c r="D183" i="9"/>
  <c r="F172" i="9" a="1"/>
  <c r="F172" i="9" s="1"/>
  <c r="K172" i="9" s="1"/>
  <c r="E172" i="9"/>
  <c r="Q183" i="501" l="1"/>
  <c r="E183" i="501"/>
  <c r="E183" i="9"/>
  <c r="U172" i="501"/>
  <c r="U183" i="501" s="1"/>
  <c r="I172" i="501"/>
  <c r="I183" i="501" s="1"/>
  <c r="J172" i="501"/>
  <c r="J183" i="501" s="1"/>
  <c r="K172" i="501"/>
  <c r="K183" i="501" s="1"/>
  <c r="M172" i="501"/>
  <c r="M183" i="501" s="1"/>
  <c r="S172" i="501"/>
  <c r="S183" i="501" s="1"/>
  <c r="T172" i="501"/>
  <c r="T183" i="501" s="1"/>
  <c r="N172" i="501"/>
  <c r="N183" i="501" s="1"/>
  <c r="G172" i="501"/>
  <c r="G183" i="501" s="1"/>
  <c r="H172" i="501"/>
  <c r="H183" i="501" s="1"/>
  <c r="O172" i="501"/>
  <c r="O183" i="501" s="1"/>
  <c r="L172" i="501"/>
  <c r="L183" i="501" s="1"/>
  <c r="P172" i="501"/>
  <c r="P183" i="501" s="1"/>
  <c r="R172" i="501"/>
  <c r="R183" i="501" s="1"/>
  <c r="M172" i="9"/>
  <c r="M183" i="9" s="1"/>
  <c r="O172" i="9"/>
  <c r="O183" i="9" s="1"/>
  <c r="R172" i="9"/>
  <c r="R183" i="9" s="1"/>
  <c r="T172" i="9"/>
  <c r="T183" i="9" s="1"/>
  <c r="U172" i="9"/>
  <c r="U183" i="9" s="1"/>
  <c r="H172" i="9"/>
  <c r="H183" i="9" s="1"/>
  <c r="G172" i="9"/>
  <c r="G183" i="9" s="1"/>
  <c r="N172" i="9"/>
  <c r="N183" i="9" s="1"/>
  <c r="P172" i="9"/>
  <c r="P183" i="9" s="1"/>
  <c r="J172" i="9"/>
  <c r="J183" i="9" s="1"/>
  <c r="Q172" i="9"/>
  <c r="Q183" i="9" s="1"/>
  <c r="L172" i="9"/>
  <c r="L183" i="9" s="1"/>
  <c r="S172" i="9"/>
  <c r="S183" i="9" s="1"/>
  <c r="I172" i="9"/>
  <c r="I183" i="9" s="1"/>
  <c r="K183" i="9"/>
  <c r="G140" i="6" l="1"/>
  <c r="H140" i="6"/>
  <c r="J197" i="6"/>
  <c r="I197" i="6"/>
  <c r="K197" i="6"/>
  <c r="H197" i="6"/>
  <c r="J335" i="6" l="1"/>
  <c r="H335" i="6"/>
  <c r="K335" i="6"/>
  <c r="I335" i="6"/>
  <c r="H220" i="6"/>
  <c r="H330" i="6" s="1"/>
  <c r="K220" i="6"/>
  <c r="K330" i="6" s="1"/>
  <c r="I206" i="6"/>
  <c r="O206" i="8" s="1"/>
  <c r="G140" i="8"/>
  <c r="H140" i="8"/>
  <c r="J140" i="8"/>
  <c r="I140" i="8"/>
  <c r="N140" i="8"/>
  <c r="M140" i="8"/>
  <c r="L140" i="8"/>
  <c r="O197" i="8"/>
  <c r="S197" i="8"/>
  <c r="I140" i="6"/>
  <c r="K140" i="6"/>
  <c r="K197" i="8"/>
  <c r="W197" i="8"/>
  <c r="J140" i="6"/>
  <c r="K140" i="8"/>
  <c r="M197" i="8"/>
  <c r="X197" i="8"/>
  <c r="U197" i="8"/>
  <c r="Y197" i="8"/>
  <c r="N197" i="8"/>
  <c r="T197" i="8"/>
  <c r="Z197" i="8"/>
  <c r="V197" i="8"/>
  <c r="L197" i="8"/>
  <c r="BD140" i="8" l="1"/>
  <c r="BE140" i="8"/>
  <c r="BG197" i="8"/>
  <c r="BE197" i="8"/>
  <c r="BH197" i="8"/>
  <c r="X335" i="8"/>
  <c r="Z335" i="8"/>
  <c r="U335" i="8"/>
  <c r="M335" i="8"/>
  <c r="L335" i="8"/>
  <c r="T335" i="8"/>
  <c r="V335" i="8"/>
  <c r="N335" i="8"/>
  <c r="Y335" i="8"/>
  <c r="W335" i="8"/>
  <c r="O335" i="8"/>
  <c r="O329" i="8"/>
  <c r="K335" i="8"/>
  <c r="S335" i="8"/>
  <c r="I329" i="6"/>
  <c r="D140" i="500"/>
  <c r="E140" i="500" s="1"/>
  <c r="D140" i="501"/>
  <c r="D140" i="9"/>
  <c r="K211" i="6"/>
  <c r="W211" i="8" s="1"/>
  <c r="H211" i="6"/>
  <c r="H221" i="6" s="1"/>
  <c r="H206" i="6"/>
  <c r="H329" i="6" s="1"/>
  <c r="K206" i="6"/>
  <c r="K329" i="6" s="1"/>
  <c r="I220" i="6"/>
  <c r="I330" i="6" s="1"/>
  <c r="E140" i="6"/>
  <c r="U140" i="8"/>
  <c r="V140" i="8"/>
  <c r="T140" i="8"/>
  <c r="Y140" i="8"/>
  <c r="Z140" i="8"/>
  <c r="X140" i="8"/>
  <c r="Q140" i="8"/>
  <c r="R140" i="8"/>
  <c r="P140" i="8"/>
  <c r="S140" i="8"/>
  <c r="K220" i="8"/>
  <c r="J206" i="6"/>
  <c r="J329" i="6" s="1"/>
  <c r="J220" i="6"/>
  <c r="J330" i="6" s="1"/>
  <c r="W140" i="8"/>
  <c r="O140" i="8"/>
  <c r="W220" i="8"/>
  <c r="G197" i="6"/>
  <c r="R197" i="8"/>
  <c r="P197" i="8"/>
  <c r="L220" i="8"/>
  <c r="N220" i="8"/>
  <c r="Q197" i="8"/>
  <c r="M220" i="8"/>
  <c r="Z220" i="8"/>
  <c r="BF140" i="8" l="1"/>
  <c r="BH140" i="8"/>
  <c r="BF197" i="8"/>
  <c r="BG140" i="8"/>
  <c r="K330" i="8"/>
  <c r="BE220" i="8"/>
  <c r="W330" i="8"/>
  <c r="M330" i="8"/>
  <c r="Z330" i="8"/>
  <c r="R335" i="8"/>
  <c r="N330" i="8"/>
  <c r="P335" i="8"/>
  <c r="P206" i="8" s="1"/>
  <c r="L330" i="8"/>
  <c r="Q335" i="8"/>
  <c r="Q206" i="8" s="1"/>
  <c r="G335" i="6"/>
  <c r="E335" i="6" s="1"/>
  <c r="R140" i="500"/>
  <c r="Q140" i="500"/>
  <c r="P140" i="500"/>
  <c r="U140" i="500"/>
  <c r="K140" i="500"/>
  <c r="L140" i="500"/>
  <c r="N140" i="500"/>
  <c r="J140" i="500"/>
  <c r="S140" i="500"/>
  <c r="G140" i="500"/>
  <c r="T140" i="500"/>
  <c r="O140" i="500"/>
  <c r="I140" i="500"/>
  <c r="I140" i="496"/>
  <c r="D140" i="496"/>
  <c r="E140" i="496" s="1"/>
  <c r="D140" i="497"/>
  <c r="E140" i="497" s="1"/>
  <c r="M140" i="499"/>
  <c r="D140" i="499"/>
  <c r="E140" i="499" s="1"/>
  <c r="D140" i="498"/>
  <c r="E140" i="498" s="1"/>
  <c r="M140" i="500"/>
  <c r="K211" i="8"/>
  <c r="H140" i="9"/>
  <c r="W206" i="8"/>
  <c r="J211" i="6"/>
  <c r="K206" i="8"/>
  <c r="K221" i="6"/>
  <c r="O220" i="8"/>
  <c r="I211" i="6"/>
  <c r="I221" i="6" s="1"/>
  <c r="E140" i="9"/>
  <c r="W221" i="8"/>
  <c r="S220" i="8"/>
  <c r="S206" i="8"/>
  <c r="E197" i="6"/>
  <c r="G197" i="8"/>
  <c r="L211" i="8"/>
  <c r="L206" i="8"/>
  <c r="J197" i="8"/>
  <c r="N211" i="8"/>
  <c r="Y220" i="8"/>
  <c r="D197" i="499"/>
  <c r="H197" i="8"/>
  <c r="M206" i="8"/>
  <c r="D197" i="498"/>
  <c r="I197" i="8"/>
  <c r="D197" i="497"/>
  <c r="Z211" i="8"/>
  <c r="X206" i="8"/>
  <c r="X220" i="8"/>
  <c r="D197" i="496"/>
  <c r="N206" i="8"/>
  <c r="D197" i="500"/>
  <c r="Y206" i="8"/>
  <c r="Z206" i="8"/>
  <c r="M211" i="8"/>
  <c r="BH220" i="8" l="1"/>
  <c r="S329" i="8"/>
  <c r="K329" i="8"/>
  <c r="BE206" i="8"/>
  <c r="K221" i="8"/>
  <c r="BE211" i="8"/>
  <c r="S330" i="8"/>
  <c r="O330" i="8"/>
  <c r="W329" i="8"/>
  <c r="BH206" i="8"/>
  <c r="BD197" i="8"/>
  <c r="Q329" i="8"/>
  <c r="P329" i="8"/>
  <c r="D335" i="496"/>
  <c r="E335" i="496" s="1"/>
  <c r="L140" i="497"/>
  <c r="D335" i="497"/>
  <c r="I140" i="498"/>
  <c r="D335" i="498"/>
  <c r="D335" i="499"/>
  <c r="H140" i="500"/>
  <c r="D335" i="500"/>
  <c r="E335" i="500" s="1"/>
  <c r="Q140" i="501"/>
  <c r="P140" i="501"/>
  <c r="U140" i="501"/>
  <c r="R140" i="501"/>
  <c r="S140" i="501"/>
  <c r="T140" i="501"/>
  <c r="J140" i="9"/>
  <c r="I140" i="9"/>
  <c r="M329" i="8"/>
  <c r="X329" i="8"/>
  <c r="H335" i="8"/>
  <c r="Y330" i="8"/>
  <c r="X330" i="8"/>
  <c r="N329" i="8"/>
  <c r="J335" i="8"/>
  <c r="Z329" i="8"/>
  <c r="I335" i="8"/>
  <c r="Y329" i="8"/>
  <c r="L329" i="8"/>
  <c r="G335" i="8"/>
  <c r="E335" i="8" s="1"/>
  <c r="J140" i="499"/>
  <c r="N140" i="499"/>
  <c r="T140" i="499"/>
  <c r="P140" i="499"/>
  <c r="G140" i="496"/>
  <c r="H140" i="496"/>
  <c r="R140" i="496"/>
  <c r="N140" i="496"/>
  <c r="P140" i="496"/>
  <c r="M140" i="496"/>
  <c r="T140" i="496"/>
  <c r="S140" i="496"/>
  <c r="O140" i="496"/>
  <c r="Q140" i="496"/>
  <c r="K140" i="496"/>
  <c r="L140" i="496"/>
  <c r="G140" i="497"/>
  <c r="S140" i="497"/>
  <c r="N140" i="497"/>
  <c r="Q140" i="497"/>
  <c r="M140" i="497"/>
  <c r="L140" i="499"/>
  <c r="R140" i="499"/>
  <c r="S140" i="499"/>
  <c r="Q140" i="499"/>
  <c r="K140" i="499"/>
  <c r="G140" i="499"/>
  <c r="U140" i="499"/>
  <c r="I140" i="499"/>
  <c r="H140" i="499"/>
  <c r="O140" i="499"/>
  <c r="F197" i="500" a="1"/>
  <c r="F197" i="500" s="1"/>
  <c r="E197" i="500"/>
  <c r="F197" i="499" a="1"/>
  <c r="F197" i="499" s="1"/>
  <c r="E197" i="498"/>
  <c r="F197" i="498" a="1"/>
  <c r="F197" i="498" s="1"/>
  <c r="E197" i="497"/>
  <c r="F197" i="497" a="1"/>
  <c r="F197" i="497" s="1"/>
  <c r="E197" i="496"/>
  <c r="F197" i="496" a="1"/>
  <c r="F197" i="496" s="1"/>
  <c r="U140" i="9"/>
  <c r="P140" i="9"/>
  <c r="K140" i="9"/>
  <c r="T140" i="9"/>
  <c r="L140" i="9"/>
  <c r="S140" i="9"/>
  <c r="R140" i="9"/>
  <c r="N140" i="9"/>
  <c r="Q140" i="9"/>
  <c r="M140" i="9"/>
  <c r="O140" i="9"/>
  <c r="G140" i="9"/>
  <c r="S211" i="8"/>
  <c r="J221" i="6"/>
  <c r="O211" i="8"/>
  <c r="L221" i="8"/>
  <c r="N221" i="8"/>
  <c r="M221" i="8"/>
  <c r="Z221" i="8"/>
  <c r="G206" i="6"/>
  <c r="G329" i="6" s="1"/>
  <c r="G220" i="6"/>
  <c r="G330" i="6" s="1"/>
  <c r="E197" i="8"/>
  <c r="P220" i="8"/>
  <c r="U220" i="8"/>
  <c r="T220" i="8"/>
  <c r="V220" i="8"/>
  <c r="V206" i="8"/>
  <c r="T206" i="8"/>
  <c r="U206" i="8"/>
  <c r="R206" i="8"/>
  <c r="BF206" i="8" s="1"/>
  <c r="Q220" i="8"/>
  <c r="R220" i="8"/>
  <c r="D197" i="9"/>
  <c r="X211" i="8"/>
  <c r="Y211" i="8"/>
  <c r="D197" i="501"/>
  <c r="BG220" i="8" l="1"/>
  <c r="BG206" i="8"/>
  <c r="BF220" i="8"/>
  <c r="BH211" i="8"/>
  <c r="BE221" i="8"/>
  <c r="O221" i="8"/>
  <c r="S221" i="8"/>
  <c r="R330" i="8"/>
  <c r="R211" i="8" s="1"/>
  <c r="Q330" i="8"/>
  <c r="Q211" i="8" s="1"/>
  <c r="R329" i="8"/>
  <c r="U329" i="8"/>
  <c r="T329" i="8"/>
  <c r="V329" i="8"/>
  <c r="V330" i="8"/>
  <c r="V211" i="8" s="1"/>
  <c r="T330" i="8"/>
  <c r="T211" i="8" s="1"/>
  <c r="U330" i="8"/>
  <c r="U211" i="8" s="1"/>
  <c r="P330" i="8"/>
  <c r="P211" i="8" s="1"/>
  <c r="J140" i="496"/>
  <c r="U140" i="496"/>
  <c r="R140" i="497"/>
  <c r="O140" i="497"/>
  <c r="I140" i="497"/>
  <c r="K140" i="497"/>
  <c r="P140" i="497"/>
  <c r="T140" i="497"/>
  <c r="U140" i="497"/>
  <c r="J140" i="497"/>
  <c r="H140" i="497"/>
  <c r="N140" i="498"/>
  <c r="T140" i="498"/>
  <c r="O140" i="498"/>
  <c r="S140" i="498"/>
  <c r="L140" i="498"/>
  <c r="M140" i="498"/>
  <c r="P140" i="498"/>
  <c r="K140" i="498"/>
  <c r="G140" i="498"/>
  <c r="H140" i="498"/>
  <c r="U140" i="498"/>
  <c r="R140" i="498"/>
  <c r="Q140" i="498"/>
  <c r="J140" i="498"/>
  <c r="D335" i="501"/>
  <c r="E335" i="501" s="1"/>
  <c r="D335" i="9"/>
  <c r="E335" i="9" s="1"/>
  <c r="X221" i="8"/>
  <c r="E197" i="501"/>
  <c r="F197" i="501" a="1"/>
  <c r="F197" i="501" s="1"/>
  <c r="R197" i="501" s="1"/>
  <c r="P197" i="500"/>
  <c r="H197" i="500"/>
  <c r="O197" i="500"/>
  <c r="G197" i="500"/>
  <c r="U197" i="500"/>
  <c r="M197" i="500"/>
  <c r="T197" i="500"/>
  <c r="L197" i="500"/>
  <c r="Q197" i="500"/>
  <c r="N197" i="500"/>
  <c r="J197" i="500"/>
  <c r="R197" i="500"/>
  <c r="K197" i="500"/>
  <c r="I197" i="500"/>
  <c r="S197" i="500"/>
  <c r="P197" i="499"/>
  <c r="U197" i="499"/>
  <c r="Q197" i="499"/>
  <c r="T197" i="499"/>
  <c r="S197" i="499"/>
  <c r="R197" i="499"/>
  <c r="S197" i="498"/>
  <c r="K197" i="498"/>
  <c r="R197" i="498"/>
  <c r="J197" i="498"/>
  <c r="N197" i="498"/>
  <c r="M197" i="498"/>
  <c r="L197" i="498"/>
  <c r="U197" i="498"/>
  <c r="I197" i="498"/>
  <c r="T197" i="498"/>
  <c r="H197" i="498"/>
  <c r="Q197" i="498"/>
  <c r="G197" i="498"/>
  <c r="P197" i="498"/>
  <c r="O197" i="498"/>
  <c r="O197" i="497"/>
  <c r="G197" i="497"/>
  <c r="T197" i="497"/>
  <c r="L197" i="497"/>
  <c r="P197" i="497"/>
  <c r="M197" i="497"/>
  <c r="K197" i="497"/>
  <c r="I197" i="497"/>
  <c r="H197" i="497"/>
  <c r="U197" i="497"/>
  <c r="S197" i="497"/>
  <c r="R197" i="497"/>
  <c r="Q197" i="497"/>
  <c r="N197" i="497"/>
  <c r="J197" i="497"/>
  <c r="P197" i="496"/>
  <c r="H197" i="496"/>
  <c r="N197" i="496"/>
  <c r="U197" i="496"/>
  <c r="M197" i="496"/>
  <c r="T197" i="496"/>
  <c r="L197" i="496"/>
  <c r="S197" i="496"/>
  <c r="K197" i="496"/>
  <c r="R197" i="496"/>
  <c r="Q197" i="496"/>
  <c r="O197" i="496"/>
  <c r="J197" i="496"/>
  <c r="I197" i="496"/>
  <c r="G197" i="496"/>
  <c r="Y221" i="8"/>
  <c r="E206" i="6"/>
  <c r="E197" i="9"/>
  <c r="F197" i="9" a="1"/>
  <c r="F197" i="9" s="1"/>
  <c r="L197" i="9" s="1"/>
  <c r="G220" i="8"/>
  <c r="E220" i="6"/>
  <c r="G206" i="8"/>
  <c r="D220" i="498"/>
  <c r="H206" i="8"/>
  <c r="I206" i="8"/>
  <c r="D220" i="500"/>
  <c r="D220" i="499"/>
  <c r="D206" i="500"/>
  <c r="D206" i="498"/>
  <c r="D206" i="499"/>
  <c r="D206" i="496"/>
  <c r="J206" i="8"/>
  <c r="D220" i="497"/>
  <c r="J220" i="8"/>
  <c r="H220" i="8"/>
  <c r="D206" i="497"/>
  <c r="D220" i="496"/>
  <c r="I220" i="8"/>
  <c r="BF211" i="8" l="1"/>
  <c r="BG211" i="8"/>
  <c r="G329" i="8"/>
  <c r="BD206" i="8"/>
  <c r="BH221" i="8"/>
  <c r="G330" i="8"/>
  <c r="BD220" i="8"/>
  <c r="U221" i="8"/>
  <c r="V221" i="8"/>
  <c r="R221" i="8"/>
  <c r="Q221" i="8"/>
  <c r="J335" i="496"/>
  <c r="M335" i="496"/>
  <c r="O335" i="496"/>
  <c r="U335" i="496"/>
  <c r="Q335" i="496"/>
  <c r="N335" i="496"/>
  <c r="R335" i="496"/>
  <c r="H335" i="496"/>
  <c r="K335" i="496"/>
  <c r="P335" i="496"/>
  <c r="S335" i="496"/>
  <c r="G335" i="496"/>
  <c r="L335" i="496"/>
  <c r="I335" i="496"/>
  <c r="T335" i="496"/>
  <c r="D329" i="496"/>
  <c r="E329" i="496" s="1"/>
  <c r="D330" i="496"/>
  <c r="E330" i="496" s="1"/>
  <c r="Q335" i="497"/>
  <c r="P335" i="497"/>
  <c r="R335" i="497"/>
  <c r="S335" i="497"/>
  <c r="T335" i="497"/>
  <c r="U335" i="497"/>
  <c r="D329" i="497"/>
  <c r="D330" i="497"/>
  <c r="S335" i="498"/>
  <c r="U335" i="498"/>
  <c r="P335" i="498"/>
  <c r="Q335" i="498"/>
  <c r="R335" i="498"/>
  <c r="T335" i="498"/>
  <c r="D329" i="498"/>
  <c r="D330" i="498"/>
  <c r="Q335" i="499"/>
  <c r="U335" i="499"/>
  <c r="P335" i="499"/>
  <c r="R335" i="499"/>
  <c r="S335" i="499"/>
  <c r="T335" i="499"/>
  <c r="D329" i="499"/>
  <c r="D330" i="499"/>
  <c r="N335" i="500"/>
  <c r="H335" i="500"/>
  <c r="Q335" i="500"/>
  <c r="P335" i="500"/>
  <c r="L335" i="500"/>
  <c r="S335" i="500"/>
  <c r="T335" i="500"/>
  <c r="I335" i="500"/>
  <c r="M335" i="500"/>
  <c r="K335" i="500"/>
  <c r="U335" i="500"/>
  <c r="R335" i="500"/>
  <c r="G335" i="500"/>
  <c r="J335" i="500"/>
  <c r="O335" i="500"/>
  <c r="D329" i="500"/>
  <c r="E329" i="500" s="1"/>
  <c r="D330" i="500"/>
  <c r="E330" i="500" s="1"/>
  <c r="R335" i="501"/>
  <c r="L335" i="9"/>
  <c r="H330" i="8"/>
  <c r="H329" i="8"/>
  <c r="I329" i="8"/>
  <c r="J329" i="8"/>
  <c r="I330" i="8"/>
  <c r="J330" i="8"/>
  <c r="J197" i="501"/>
  <c r="L197" i="501"/>
  <c r="H197" i="501"/>
  <c r="P197" i="501"/>
  <c r="N197" i="501"/>
  <c r="I197" i="501"/>
  <c r="K197" i="501"/>
  <c r="O197" i="501"/>
  <c r="S197" i="501"/>
  <c r="U197" i="501"/>
  <c r="Q197" i="501"/>
  <c r="G197" i="501"/>
  <c r="M197" i="501"/>
  <c r="T197" i="501"/>
  <c r="F220" i="500" a="1"/>
  <c r="F220" i="500" s="1"/>
  <c r="E220" i="500"/>
  <c r="F206" i="500" a="1"/>
  <c r="F206" i="500" s="1"/>
  <c r="E206" i="500"/>
  <c r="F220" i="499" a="1"/>
  <c r="F220" i="499" s="1"/>
  <c r="F206" i="499" a="1"/>
  <c r="F206" i="499" s="1"/>
  <c r="F220" i="498" a="1"/>
  <c r="F220" i="498" s="1"/>
  <c r="F206" i="498" a="1"/>
  <c r="F206" i="498" s="1"/>
  <c r="F220" i="497" a="1"/>
  <c r="F220" i="497" s="1"/>
  <c r="F206" i="497" a="1"/>
  <c r="F206" i="497" s="1"/>
  <c r="F220" i="496" a="1"/>
  <c r="F220" i="496" s="1"/>
  <c r="E220" i="496"/>
  <c r="F206" i="496" a="1"/>
  <c r="F206" i="496" s="1"/>
  <c r="E206" i="496"/>
  <c r="T221" i="8"/>
  <c r="P221" i="8"/>
  <c r="E206" i="8"/>
  <c r="E220" i="8"/>
  <c r="E330" i="8"/>
  <c r="Q197" i="9"/>
  <c r="K197" i="9"/>
  <c r="T197" i="9"/>
  <c r="O197" i="9"/>
  <c r="R197" i="9"/>
  <c r="P197" i="9"/>
  <c r="G197" i="9"/>
  <c r="H197" i="9"/>
  <c r="M197" i="9"/>
  <c r="I197" i="9"/>
  <c r="S197" i="9"/>
  <c r="J197" i="9"/>
  <c r="U197" i="9"/>
  <c r="N197" i="9"/>
  <c r="E330" i="6"/>
  <c r="G211" i="6"/>
  <c r="D206" i="9"/>
  <c r="D206" i="501"/>
  <c r="D220" i="9"/>
  <c r="D220" i="501"/>
  <c r="BF221" i="8" l="1"/>
  <c r="BG221" i="8"/>
  <c r="K335" i="501"/>
  <c r="T335" i="501"/>
  <c r="I335" i="501"/>
  <c r="M335" i="501"/>
  <c r="N335" i="501"/>
  <c r="G335" i="501"/>
  <c r="P335" i="501"/>
  <c r="Q335" i="501"/>
  <c r="H335" i="501"/>
  <c r="U335" i="501"/>
  <c r="L335" i="501"/>
  <c r="S335" i="501"/>
  <c r="J335" i="501"/>
  <c r="O335" i="501"/>
  <c r="D329" i="501"/>
  <c r="E329" i="501" s="1"/>
  <c r="D330" i="501"/>
  <c r="E330" i="501" s="1"/>
  <c r="R335" i="9"/>
  <c r="K335" i="9"/>
  <c r="I335" i="9"/>
  <c r="M335" i="9"/>
  <c r="Q335" i="9"/>
  <c r="H335" i="9"/>
  <c r="S335" i="9"/>
  <c r="G335" i="9"/>
  <c r="T335" i="9"/>
  <c r="N335" i="9"/>
  <c r="P335" i="9"/>
  <c r="J335" i="9"/>
  <c r="O335" i="9"/>
  <c r="U335" i="9"/>
  <c r="D330" i="9"/>
  <c r="E330" i="9" s="1"/>
  <c r="D329" i="9"/>
  <c r="E206" i="501"/>
  <c r="F206" i="501" a="1"/>
  <c r="F206" i="501" s="1"/>
  <c r="R206" i="501" s="1"/>
  <c r="R329" i="501" s="1"/>
  <c r="F220" i="501" a="1"/>
  <c r="F220" i="501" s="1"/>
  <c r="H220" i="501" s="1"/>
  <c r="H330" i="501" s="1"/>
  <c r="E220" i="501"/>
  <c r="R206" i="500"/>
  <c r="R329" i="500" s="1"/>
  <c r="J206" i="500"/>
  <c r="J329" i="500" s="1"/>
  <c r="Q206" i="500"/>
  <c r="Q329" i="500" s="1"/>
  <c r="I206" i="500"/>
  <c r="I329" i="500" s="1"/>
  <c r="O206" i="500"/>
  <c r="O329" i="500" s="1"/>
  <c r="G206" i="500"/>
  <c r="G329" i="500" s="1"/>
  <c r="N206" i="500"/>
  <c r="N329" i="500" s="1"/>
  <c r="M206" i="500"/>
  <c r="M329" i="500" s="1"/>
  <c r="L206" i="500"/>
  <c r="L329" i="500" s="1"/>
  <c r="H206" i="500"/>
  <c r="H329" i="500" s="1"/>
  <c r="K206" i="500"/>
  <c r="K329" i="500" s="1"/>
  <c r="U206" i="500"/>
  <c r="U329" i="500" s="1"/>
  <c r="T206" i="500"/>
  <c r="T329" i="500" s="1"/>
  <c r="S206" i="500"/>
  <c r="S329" i="500" s="1"/>
  <c r="P206" i="500"/>
  <c r="P329" i="500" s="1"/>
  <c r="P220" i="500"/>
  <c r="P330" i="500" s="1"/>
  <c r="H220" i="500"/>
  <c r="H330" i="500" s="1"/>
  <c r="O220" i="500"/>
  <c r="O330" i="500" s="1"/>
  <c r="G220" i="500"/>
  <c r="G330" i="500" s="1"/>
  <c r="U220" i="500"/>
  <c r="U330" i="500" s="1"/>
  <c r="M220" i="500"/>
  <c r="M330" i="500" s="1"/>
  <c r="T220" i="500"/>
  <c r="T330" i="500" s="1"/>
  <c r="L220" i="500"/>
  <c r="L330" i="500" s="1"/>
  <c r="S220" i="500"/>
  <c r="S330" i="500" s="1"/>
  <c r="R220" i="500"/>
  <c r="R330" i="500" s="1"/>
  <c r="Q220" i="500"/>
  <c r="Q330" i="500" s="1"/>
  <c r="N220" i="500"/>
  <c r="N330" i="500" s="1"/>
  <c r="K220" i="500"/>
  <c r="K330" i="500" s="1"/>
  <c r="J220" i="500"/>
  <c r="J330" i="500" s="1"/>
  <c r="I220" i="500"/>
  <c r="I330" i="500" s="1"/>
  <c r="S206" i="499"/>
  <c r="S329" i="499" s="1"/>
  <c r="T206" i="499"/>
  <c r="T329" i="499" s="1"/>
  <c r="Q206" i="499"/>
  <c r="Q329" i="499" s="1"/>
  <c r="P206" i="499"/>
  <c r="P329" i="499" s="1"/>
  <c r="R206" i="499"/>
  <c r="R329" i="499" s="1"/>
  <c r="U206" i="499"/>
  <c r="U329" i="499" s="1"/>
  <c r="T220" i="499"/>
  <c r="T330" i="499" s="1"/>
  <c r="R220" i="499"/>
  <c r="R330" i="499" s="1"/>
  <c r="Q220" i="499"/>
  <c r="Q330" i="499" s="1"/>
  <c r="U220" i="499"/>
  <c r="U330" i="499" s="1"/>
  <c r="P220" i="499"/>
  <c r="P330" i="499" s="1"/>
  <c r="S220" i="499"/>
  <c r="S330" i="499" s="1"/>
  <c r="U206" i="498"/>
  <c r="U329" i="498" s="1"/>
  <c r="T206" i="498"/>
  <c r="T329" i="498" s="1"/>
  <c r="S206" i="498"/>
  <c r="S329" i="498" s="1"/>
  <c r="R206" i="498"/>
  <c r="R329" i="498" s="1"/>
  <c r="Q206" i="498"/>
  <c r="Q329" i="498" s="1"/>
  <c r="P206" i="498"/>
  <c r="P329" i="498" s="1"/>
  <c r="S220" i="498"/>
  <c r="S330" i="498" s="1"/>
  <c r="R220" i="498"/>
  <c r="R330" i="498" s="1"/>
  <c r="Q220" i="498"/>
  <c r="Q330" i="498" s="1"/>
  <c r="P220" i="498"/>
  <c r="P330" i="498" s="1"/>
  <c r="U220" i="498"/>
  <c r="U330" i="498" s="1"/>
  <c r="T220" i="498"/>
  <c r="T330" i="498" s="1"/>
  <c r="Q206" i="497"/>
  <c r="Q329" i="497" s="1"/>
  <c r="U206" i="497"/>
  <c r="U329" i="497" s="1"/>
  <c r="T206" i="497"/>
  <c r="T329" i="497" s="1"/>
  <c r="S206" i="497"/>
  <c r="S329" i="497" s="1"/>
  <c r="R206" i="497"/>
  <c r="R329" i="497" s="1"/>
  <c r="P206" i="497"/>
  <c r="P329" i="497" s="1"/>
  <c r="T220" i="497"/>
  <c r="T330" i="497" s="1"/>
  <c r="S220" i="497"/>
  <c r="S330" i="497" s="1"/>
  <c r="U220" i="497"/>
  <c r="U330" i="497" s="1"/>
  <c r="R220" i="497"/>
  <c r="R330" i="497" s="1"/>
  <c r="Q220" i="497"/>
  <c r="Q330" i="497" s="1"/>
  <c r="P220" i="497"/>
  <c r="P330" i="497" s="1"/>
  <c r="R206" i="496"/>
  <c r="R329" i="496" s="1"/>
  <c r="J206" i="496"/>
  <c r="J329" i="496" s="1"/>
  <c r="P206" i="496"/>
  <c r="P329" i="496" s="1"/>
  <c r="H206" i="496"/>
  <c r="H329" i="496" s="1"/>
  <c r="O206" i="496"/>
  <c r="O329" i="496" s="1"/>
  <c r="G206" i="496"/>
  <c r="G329" i="496" s="1"/>
  <c r="N206" i="496"/>
  <c r="N329" i="496" s="1"/>
  <c r="U206" i="496"/>
  <c r="U329" i="496" s="1"/>
  <c r="M206" i="496"/>
  <c r="M329" i="496" s="1"/>
  <c r="L206" i="496"/>
  <c r="L329" i="496" s="1"/>
  <c r="K206" i="496"/>
  <c r="K329" i="496" s="1"/>
  <c r="I206" i="496"/>
  <c r="I329" i="496" s="1"/>
  <c r="T206" i="496"/>
  <c r="T329" i="496" s="1"/>
  <c r="S206" i="496"/>
  <c r="S329" i="496" s="1"/>
  <c r="Q206" i="496"/>
  <c r="Q329" i="496" s="1"/>
  <c r="R220" i="496"/>
  <c r="R330" i="496" s="1"/>
  <c r="J220" i="496"/>
  <c r="J330" i="496" s="1"/>
  <c r="P220" i="496"/>
  <c r="P330" i="496" s="1"/>
  <c r="H220" i="496"/>
  <c r="H330" i="496" s="1"/>
  <c r="T220" i="496"/>
  <c r="T330" i="496" s="1"/>
  <c r="I220" i="496"/>
  <c r="I330" i="496" s="1"/>
  <c r="Q220" i="496"/>
  <c r="Q330" i="496" s="1"/>
  <c r="O220" i="496"/>
  <c r="O330" i="496" s="1"/>
  <c r="N220" i="496"/>
  <c r="N330" i="496" s="1"/>
  <c r="M220" i="496"/>
  <c r="M330" i="496" s="1"/>
  <c r="U220" i="496"/>
  <c r="U330" i="496" s="1"/>
  <c r="S220" i="496"/>
  <c r="S330" i="496" s="1"/>
  <c r="L220" i="496"/>
  <c r="L330" i="496" s="1"/>
  <c r="K220" i="496"/>
  <c r="K330" i="496" s="1"/>
  <c r="G220" i="496"/>
  <c r="G330" i="496" s="1"/>
  <c r="E211" i="6"/>
  <c r="G221" i="6"/>
  <c r="E221" i="6" s="1"/>
  <c r="G211" i="8"/>
  <c r="E220" i="9"/>
  <c r="F220" i="9" a="1"/>
  <c r="F220" i="9" s="1"/>
  <c r="R220" i="9" s="1"/>
  <c r="R330" i="9" s="1"/>
  <c r="E206" i="9"/>
  <c r="F206" i="9" a="1"/>
  <c r="F206" i="9" s="1"/>
  <c r="H206" i="9" s="1"/>
  <c r="H329" i="9" s="1"/>
  <c r="I211" i="8"/>
  <c r="D211" i="500"/>
  <c r="D211" i="496"/>
  <c r="J211" i="8"/>
  <c r="H211" i="8"/>
  <c r="D211" i="498"/>
  <c r="D211" i="499"/>
  <c r="D211" i="497"/>
  <c r="BD211" i="8" l="1"/>
  <c r="K206" i="501"/>
  <c r="K329" i="501" s="1"/>
  <c r="S206" i="501"/>
  <c r="S329" i="501" s="1"/>
  <c r="O220" i="501"/>
  <c r="O330" i="501" s="1"/>
  <c r="R220" i="501"/>
  <c r="R330" i="501" s="1"/>
  <c r="P220" i="501"/>
  <c r="P330" i="501" s="1"/>
  <c r="I220" i="501"/>
  <c r="I330" i="501" s="1"/>
  <c r="G206" i="501"/>
  <c r="G329" i="501" s="1"/>
  <c r="I206" i="501"/>
  <c r="I329" i="501" s="1"/>
  <c r="J220" i="501"/>
  <c r="J330" i="501" s="1"/>
  <c r="L206" i="501"/>
  <c r="L329" i="501" s="1"/>
  <c r="K220" i="501"/>
  <c r="K330" i="501" s="1"/>
  <c r="M206" i="501"/>
  <c r="M329" i="501" s="1"/>
  <c r="G220" i="501"/>
  <c r="G330" i="501" s="1"/>
  <c r="N206" i="501"/>
  <c r="N329" i="501" s="1"/>
  <c r="T220" i="501"/>
  <c r="T330" i="501" s="1"/>
  <c r="Q206" i="501"/>
  <c r="Q329" i="501" s="1"/>
  <c r="L220" i="501"/>
  <c r="L330" i="501" s="1"/>
  <c r="Q220" i="501"/>
  <c r="Q330" i="501" s="1"/>
  <c r="H206" i="501"/>
  <c r="H329" i="501" s="1"/>
  <c r="M220" i="501"/>
  <c r="M330" i="501" s="1"/>
  <c r="T206" i="501"/>
  <c r="T329" i="501" s="1"/>
  <c r="P206" i="501"/>
  <c r="P329" i="501" s="1"/>
  <c r="S220" i="501"/>
  <c r="S330" i="501" s="1"/>
  <c r="N220" i="501"/>
  <c r="N330" i="501" s="1"/>
  <c r="O206" i="501"/>
  <c r="O329" i="501" s="1"/>
  <c r="J206" i="501"/>
  <c r="J329" i="501" s="1"/>
  <c r="U220" i="501"/>
  <c r="U330" i="501" s="1"/>
  <c r="U206" i="501"/>
  <c r="U329" i="501" s="1"/>
  <c r="F211" i="500" a="1"/>
  <c r="F211" i="500" s="1"/>
  <c r="D221" i="500"/>
  <c r="E221" i="500" s="1"/>
  <c r="E211" i="500"/>
  <c r="D221" i="499"/>
  <c r="F211" i="499" a="1"/>
  <c r="F211" i="499" s="1"/>
  <c r="D221" i="498"/>
  <c r="F211" i="498" a="1"/>
  <c r="F211" i="498" s="1"/>
  <c r="F211" i="497" a="1"/>
  <c r="F211" i="497" s="1"/>
  <c r="D221" i="497"/>
  <c r="E211" i="496"/>
  <c r="D221" i="496"/>
  <c r="E221" i="496" s="1"/>
  <c r="F211" i="496" a="1"/>
  <c r="F211" i="496" s="1"/>
  <c r="T206" i="9"/>
  <c r="T329" i="9" s="1"/>
  <c r="O206" i="9"/>
  <c r="O329" i="9" s="1"/>
  <c r="K206" i="9"/>
  <c r="K329" i="9" s="1"/>
  <c r="G206" i="9"/>
  <c r="G329" i="9" s="1"/>
  <c r="M206" i="9"/>
  <c r="M329" i="9" s="1"/>
  <c r="I206" i="9"/>
  <c r="I329" i="9" s="1"/>
  <c r="L206" i="9"/>
  <c r="L329" i="9" s="1"/>
  <c r="P206" i="9"/>
  <c r="P329" i="9" s="1"/>
  <c r="S206" i="9"/>
  <c r="S329" i="9" s="1"/>
  <c r="J206" i="9"/>
  <c r="J329" i="9" s="1"/>
  <c r="N206" i="9"/>
  <c r="N329" i="9" s="1"/>
  <c r="U206" i="9"/>
  <c r="U329" i="9" s="1"/>
  <c r="Q206" i="9"/>
  <c r="Q329" i="9" s="1"/>
  <c r="P220" i="9"/>
  <c r="P330" i="9" s="1"/>
  <c r="K220" i="9"/>
  <c r="K330" i="9" s="1"/>
  <c r="M220" i="9"/>
  <c r="M330" i="9" s="1"/>
  <c r="N220" i="9"/>
  <c r="N330" i="9" s="1"/>
  <c r="S220" i="9"/>
  <c r="S330" i="9" s="1"/>
  <c r="U220" i="9"/>
  <c r="U330" i="9" s="1"/>
  <c r="T220" i="9"/>
  <c r="T330" i="9" s="1"/>
  <c r="L220" i="9"/>
  <c r="L330" i="9" s="1"/>
  <c r="O220" i="9"/>
  <c r="O330" i="9" s="1"/>
  <c r="I221" i="8"/>
  <c r="J221" i="8"/>
  <c r="H221" i="8"/>
  <c r="E211" i="8"/>
  <c r="G221" i="8"/>
  <c r="G220" i="9"/>
  <c r="G330" i="9" s="1"/>
  <c r="I220" i="9"/>
  <c r="I330" i="9" s="1"/>
  <c r="J220" i="9"/>
  <c r="J330" i="9" s="1"/>
  <c r="H220" i="9"/>
  <c r="H330" i="9" s="1"/>
  <c r="Q220" i="9"/>
  <c r="Q330" i="9" s="1"/>
  <c r="R206" i="9"/>
  <c r="R329" i="9" s="1"/>
  <c r="D211" i="501"/>
  <c r="D211" i="9"/>
  <c r="BD221" i="8" l="1"/>
  <c r="D221" i="501"/>
  <c r="E221" i="501" s="1"/>
  <c r="E211" i="501"/>
  <c r="F211" i="501" a="1"/>
  <c r="F211" i="501" s="1"/>
  <c r="S211" i="501" s="1"/>
  <c r="S221" i="501" s="1"/>
  <c r="N211" i="500"/>
  <c r="N221" i="500" s="1"/>
  <c r="U211" i="500"/>
  <c r="U221" i="500" s="1"/>
  <c r="M211" i="500"/>
  <c r="M221" i="500" s="1"/>
  <c r="S211" i="500"/>
  <c r="S221" i="500" s="1"/>
  <c r="K211" i="500"/>
  <c r="K221" i="500" s="1"/>
  <c r="R211" i="500"/>
  <c r="R221" i="500" s="1"/>
  <c r="J211" i="500"/>
  <c r="J221" i="500" s="1"/>
  <c r="Q211" i="500"/>
  <c r="Q221" i="500" s="1"/>
  <c r="O211" i="500"/>
  <c r="O221" i="500" s="1"/>
  <c r="L211" i="500"/>
  <c r="L221" i="500" s="1"/>
  <c r="H211" i="500"/>
  <c r="H221" i="500" s="1"/>
  <c r="T211" i="500"/>
  <c r="T221" i="500" s="1"/>
  <c r="P211" i="500"/>
  <c r="P221" i="500" s="1"/>
  <c r="I211" i="500"/>
  <c r="I221" i="500" s="1"/>
  <c r="G211" i="500"/>
  <c r="G221" i="500" s="1"/>
  <c r="R211" i="499"/>
  <c r="R221" i="499" s="1"/>
  <c r="U211" i="499"/>
  <c r="U221" i="499" s="1"/>
  <c r="S211" i="499"/>
  <c r="S221" i="499" s="1"/>
  <c r="Q211" i="499"/>
  <c r="Q221" i="499" s="1"/>
  <c r="T211" i="499"/>
  <c r="T221" i="499" s="1"/>
  <c r="P211" i="499"/>
  <c r="P221" i="499" s="1"/>
  <c r="Q211" i="498"/>
  <c r="Q221" i="498" s="1"/>
  <c r="P211" i="498"/>
  <c r="P221" i="498" s="1"/>
  <c r="U211" i="498"/>
  <c r="U221" i="498" s="1"/>
  <c r="T211" i="498"/>
  <c r="T221" i="498" s="1"/>
  <c r="S211" i="498"/>
  <c r="S221" i="498" s="1"/>
  <c r="R211" i="498"/>
  <c r="R221" i="498" s="1"/>
  <c r="U211" i="497"/>
  <c r="U221" i="497" s="1"/>
  <c r="R211" i="497"/>
  <c r="R221" i="497" s="1"/>
  <c r="P211" i="497"/>
  <c r="P221" i="497" s="1"/>
  <c r="T211" i="497"/>
  <c r="T221" i="497" s="1"/>
  <c r="S211" i="497"/>
  <c r="S221" i="497" s="1"/>
  <c r="Q211" i="497"/>
  <c r="Q221" i="497" s="1"/>
  <c r="N211" i="496"/>
  <c r="N221" i="496" s="1"/>
  <c r="T211" i="496"/>
  <c r="T221" i="496" s="1"/>
  <c r="L211" i="496"/>
  <c r="L221" i="496" s="1"/>
  <c r="S211" i="496"/>
  <c r="S221" i="496" s="1"/>
  <c r="K211" i="496"/>
  <c r="K221" i="496" s="1"/>
  <c r="R211" i="496"/>
  <c r="R221" i="496" s="1"/>
  <c r="J211" i="496"/>
  <c r="J221" i="496" s="1"/>
  <c r="Q211" i="496"/>
  <c r="Q221" i="496" s="1"/>
  <c r="I211" i="496"/>
  <c r="I221" i="496" s="1"/>
  <c r="G211" i="496"/>
  <c r="G221" i="496" s="1"/>
  <c r="U211" i="496"/>
  <c r="U221" i="496" s="1"/>
  <c r="P211" i="496"/>
  <c r="P221" i="496" s="1"/>
  <c r="O211" i="496"/>
  <c r="O221" i="496" s="1"/>
  <c r="M211" i="496"/>
  <c r="M221" i="496" s="1"/>
  <c r="H211" i="496"/>
  <c r="H221" i="496" s="1"/>
  <c r="F211" i="9" a="1"/>
  <c r="F211" i="9" s="1"/>
  <c r="U211" i="9" s="1"/>
  <c r="U221" i="9" s="1"/>
  <c r="E211" i="9"/>
  <c r="D221" i="9"/>
  <c r="E221" i="9" s="1"/>
  <c r="E221" i="8"/>
  <c r="Q211" i="501" l="1"/>
  <c r="Q221" i="501" s="1"/>
  <c r="T211" i="501"/>
  <c r="T221" i="501" s="1"/>
  <c r="G211" i="501"/>
  <c r="G221" i="501" s="1"/>
  <c r="L211" i="501"/>
  <c r="L221" i="501" s="1"/>
  <c r="N211" i="501"/>
  <c r="N221" i="501" s="1"/>
  <c r="U211" i="501"/>
  <c r="U221" i="501" s="1"/>
  <c r="J211" i="501"/>
  <c r="J221" i="501" s="1"/>
  <c r="K211" i="501"/>
  <c r="K221" i="501" s="1"/>
  <c r="M211" i="501"/>
  <c r="M221" i="501" s="1"/>
  <c r="P211" i="501"/>
  <c r="P221" i="501" s="1"/>
  <c r="O211" i="501"/>
  <c r="O221" i="501" s="1"/>
  <c r="I211" i="501"/>
  <c r="I221" i="501" s="1"/>
  <c r="H211" i="501"/>
  <c r="H221" i="501" s="1"/>
  <c r="R211" i="501"/>
  <c r="R221" i="501" s="1"/>
  <c r="L211" i="9"/>
  <c r="L221" i="9" s="1"/>
  <c r="H211" i="9"/>
  <c r="H221" i="9" s="1"/>
  <c r="M211" i="9"/>
  <c r="M221" i="9" s="1"/>
  <c r="S211" i="9"/>
  <c r="S221" i="9" s="1"/>
  <c r="R211" i="9"/>
  <c r="R221" i="9" s="1"/>
  <c r="I211" i="9"/>
  <c r="I221" i="9" s="1"/>
  <c r="K211" i="9"/>
  <c r="K221" i="9" s="1"/>
  <c r="P211" i="9"/>
  <c r="P221" i="9" s="1"/>
  <c r="Q211" i="9"/>
  <c r="Q221" i="9" s="1"/>
  <c r="O211" i="9"/>
  <c r="O221" i="9" s="1"/>
  <c r="G211" i="9"/>
  <c r="G221" i="9" s="1"/>
  <c r="N211" i="9"/>
  <c r="N221" i="9" s="1"/>
  <c r="T211" i="9"/>
  <c r="T221" i="9" s="1"/>
  <c r="J211" i="9"/>
  <c r="J221" i="9" s="1"/>
  <c r="E331" i="8"/>
  <c r="I262" i="6" l="1"/>
  <c r="O262" i="8" s="1"/>
  <c r="J262" i="6"/>
  <c r="S262" i="8" s="1"/>
  <c r="H262" i="6"/>
  <c r="K262" i="8" s="1"/>
  <c r="K262" i="6"/>
  <c r="W262" i="8" s="1"/>
  <c r="G262" i="6" l="1"/>
  <c r="E262" i="6" l="1"/>
  <c r="G262" i="8"/>
  <c r="E262" i="8" l="1"/>
  <c r="Q262" i="8"/>
  <c r="R262" i="8"/>
  <c r="P262" i="8"/>
  <c r="X262" i="8"/>
  <c r="Z262" i="8"/>
  <c r="Y262" i="8"/>
  <c r="BF262" i="8" l="1"/>
  <c r="BH262" i="8"/>
  <c r="V262" i="8"/>
  <c r="U262" i="8"/>
  <c r="T262" i="8"/>
  <c r="D262" i="499"/>
  <c r="I262" i="8"/>
  <c r="L262" i="8"/>
  <c r="H262" i="8"/>
  <c r="D262" i="498"/>
  <c r="M262" i="8"/>
  <c r="N262" i="8"/>
  <c r="D262" i="497"/>
  <c r="D262" i="496"/>
  <c r="J262" i="8"/>
  <c r="BG262" i="8" l="1"/>
  <c r="BD262" i="8"/>
  <c r="BE262" i="8"/>
  <c r="F262" i="499" a="1"/>
  <c r="F262" i="499" s="1"/>
  <c r="F262" i="498" a="1"/>
  <c r="F262" i="498" s="1"/>
  <c r="E262" i="498"/>
  <c r="F262" i="497" a="1"/>
  <c r="F262" i="497" s="1"/>
  <c r="F262" i="496" a="1"/>
  <c r="F262" i="496" s="1"/>
  <c r="E262" i="496"/>
  <c r="D262" i="501"/>
  <c r="D262" i="9"/>
  <c r="D262" i="500"/>
  <c r="E262" i="500" l="1"/>
  <c r="F262" i="500" a="1"/>
  <c r="F262" i="500" s="1"/>
  <c r="P262" i="500" s="1"/>
  <c r="E262" i="501"/>
  <c r="F262" i="501" a="1"/>
  <c r="F262" i="501" s="1"/>
  <c r="Q262" i="501" s="1"/>
  <c r="S262" i="499"/>
  <c r="R262" i="499"/>
  <c r="P262" i="499"/>
  <c r="T262" i="499"/>
  <c r="U262" i="499"/>
  <c r="Q262" i="499"/>
  <c r="R262" i="498"/>
  <c r="J262" i="498"/>
  <c r="Q262" i="498"/>
  <c r="I262" i="498"/>
  <c r="O262" i="498"/>
  <c r="G262" i="498"/>
  <c r="N262" i="498"/>
  <c r="M262" i="498"/>
  <c r="L262" i="498"/>
  <c r="K262" i="498"/>
  <c r="H262" i="498"/>
  <c r="U262" i="498"/>
  <c r="T262" i="498"/>
  <c r="S262" i="498"/>
  <c r="P262" i="498"/>
  <c r="T262" i="497"/>
  <c r="U262" i="497"/>
  <c r="R262" i="497"/>
  <c r="Q262" i="497"/>
  <c r="S262" i="497"/>
  <c r="P262" i="497"/>
  <c r="N262" i="496"/>
  <c r="O262" i="496"/>
  <c r="U262" i="496"/>
  <c r="L262" i="496"/>
  <c r="T262" i="496"/>
  <c r="S262" i="496"/>
  <c r="J262" i="496"/>
  <c r="R262" i="496"/>
  <c r="I262" i="496"/>
  <c r="P262" i="496"/>
  <c r="M262" i="496"/>
  <c r="K262" i="496"/>
  <c r="H262" i="496"/>
  <c r="Q262" i="496"/>
  <c r="G262" i="496"/>
  <c r="E262" i="9"/>
  <c r="F262" i="9" a="1"/>
  <c r="F262" i="9" s="1"/>
  <c r="L262" i="9" s="1"/>
  <c r="K264" i="6"/>
  <c r="W264" i="8" s="1"/>
  <c r="J264" i="6"/>
  <c r="S264" i="8" s="1"/>
  <c r="I264" i="6"/>
  <c r="O264" i="8" s="1"/>
  <c r="H264" i="6"/>
  <c r="X264" i="8"/>
  <c r="Y264" i="8"/>
  <c r="Z264" i="8"/>
  <c r="I262" i="500" l="1"/>
  <c r="Q262" i="500"/>
  <c r="L262" i="500"/>
  <c r="T262" i="500"/>
  <c r="S262" i="500"/>
  <c r="R262" i="500"/>
  <c r="U262" i="500"/>
  <c r="J262" i="500"/>
  <c r="K262" i="500"/>
  <c r="M262" i="500"/>
  <c r="N262" i="500"/>
  <c r="H262" i="500"/>
  <c r="O262" i="500"/>
  <c r="G262" i="500"/>
  <c r="T264" i="8"/>
  <c r="P264" i="8"/>
  <c r="BH264" i="8"/>
  <c r="H262" i="501"/>
  <c r="J262" i="501"/>
  <c r="R262" i="501"/>
  <c r="L262" i="501"/>
  <c r="T262" i="501"/>
  <c r="N262" i="501"/>
  <c r="G262" i="501"/>
  <c r="I262" i="501"/>
  <c r="U262" i="501"/>
  <c r="O262" i="501"/>
  <c r="K262" i="501"/>
  <c r="M262" i="501"/>
  <c r="P262" i="501"/>
  <c r="S262" i="501"/>
  <c r="R262" i="9"/>
  <c r="T262" i="9"/>
  <c r="P262" i="9"/>
  <c r="G262" i="9"/>
  <c r="J262" i="9"/>
  <c r="M262" i="9"/>
  <c r="Q262" i="9"/>
  <c r="H262" i="9"/>
  <c r="S262" i="9"/>
  <c r="N262" i="9"/>
  <c r="U262" i="9"/>
  <c r="I262" i="9"/>
  <c r="O262" i="9"/>
  <c r="K262" i="9"/>
  <c r="K264" i="8"/>
  <c r="G264" i="6"/>
  <c r="R264" i="8"/>
  <c r="U264" i="8"/>
  <c r="Q264" i="8"/>
  <c r="V264" i="8"/>
  <c r="N264" i="8"/>
  <c r="M264" i="8"/>
  <c r="L264" i="8"/>
  <c r="BF264" i="8" l="1"/>
  <c r="BG264" i="8"/>
  <c r="BE264" i="8"/>
  <c r="G264" i="8"/>
  <c r="E264" i="6"/>
  <c r="D264" i="496"/>
  <c r="H264" i="8"/>
  <c r="I264" i="8"/>
  <c r="D264" i="498"/>
  <c r="J264" i="8"/>
  <c r="D264" i="500"/>
  <c r="D264" i="497"/>
  <c r="D264" i="499"/>
  <c r="BD264" i="8" l="1"/>
  <c r="F264" i="500" a="1"/>
  <c r="F264" i="500" s="1"/>
  <c r="E264" i="500"/>
  <c r="F264" i="499" a="1"/>
  <c r="F264" i="499" s="1"/>
  <c r="F264" i="498" a="1"/>
  <c r="F264" i="498" s="1"/>
  <c r="E264" i="498"/>
  <c r="F264" i="497" a="1"/>
  <c r="F264" i="497" s="1"/>
  <c r="F264" i="496" a="1"/>
  <c r="F264" i="496" s="1"/>
  <c r="E264" i="496"/>
  <c r="E264" i="8"/>
  <c r="D264" i="501"/>
  <c r="D264" i="9"/>
  <c r="F264" i="501" l="1" a="1"/>
  <c r="F264" i="501" s="1"/>
  <c r="R264" i="501" s="1"/>
  <c r="E264" i="501"/>
  <c r="P264" i="500"/>
  <c r="H264" i="500"/>
  <c r="O264" i="500"/>
  <c r="G264" i="500"/>
  <c r="U264" i="500"/>
  <c r="M264" i="500"/>
  <c r="T264" i="500"/>
  <c r="L264" i="500"/>
  <c r="K264" i="500"/>
  <c r="J264" i="500"/>
  <c r="I264" i="500"/>
  <c r="S264" i="500"/>
  <c r="R264" i="500"/>
  <c r="Q264" i="500"/>
  <c r="N264" i="500"/>
  <c r="T264" i="499"/>
  <c r="U264" i="499"/>
  <c r="S264" i="499"/>
  <c r="R264" i="499"/>
  <c r="Q264" i="499"/>
  <c r="P264" i="499"/>
  <c r="N264" i="498"/>
  <c r="U264" i="498"/>
  <c r="M264" i="498"/>
  <c r="S264" i="498"/>
  <c r="K264" i="498"/>
  <c r="R264" i="498"/>
  <c r="J264" i="498"/>
  <c r="L264" i="498"/>
  <c r="I264" i="498"/>
  <c r="H264" i="498"/>
  <c r="G264" i="498"/>
  <c r="T264" i="498"/>
  <c r="Q264" i="498"/>
  <c r="P264" i="498"/>
  <c r="O264" i="498"/>
  <c r="P264" i="497"/>
  <c r="U264" i="497"/>
  <c r="S264" i="497"/>
  <c r="R264" i="497"/>
  <c r="Q264" i="497"/>
  <c r="T264" i="497"/>
  <c r="R264" i="496"/>
  <c r="J264" i="496"/>
  <c r="N264" i="496"/>
  <c r="U264" i="496"/>
  <c r="L264" i="496"/>
  <c r="T264" i="496"/>
  <c r="K264" i="496"/>
  <c r="S264" i="496"/>
  <c r="I264" i="496"/>
  <c r="Q264" i="496"/>
  <c r="H264" i="496"/>
  <c r="M264" i="496"/>
  <c r="P264" i="496"/>
  <c r="O264" i="496"/>
  <c r="G264" i="496"/>
  <c r="E264" i="9"/>
  <c r="F264" i="9" a="1"/>
  <c r="F264" i="9" s="1"/>
  <c r="K264" i="9" s="1"/>
  <c r="H227" i="8"/>
  <c r="H231" i="8"/>
  <c r="Q264" i="501" l="1"/>
  <c r="J264" i="501"/>
  <c r="K264" i="501"/>
  <c r="T264" i="501"/>
  <c r="O264" i="501"/>
  <c r="S264" i="501"/>
  <c r="L264" i="501"/>
  <c r="G264" i="501"/>
  <c r="U264" i="501"/>
  <c r="M264" i="501"/>
  <c r="H264" i="501"/>
  <c r="N264" i="501"/>
  <c r="P264" i="501"/>
  <c r="I264" i="501"/>
  <c r="O264" i="9"/>
  <c r="Q264" i="9"/>
  <c r="I264" i="9"/>
  <c r="H264" i="9"/>
  <c r="G264" i="9"/>
  <c r="T264" i="9"/>
  <c r="J264" i="9"/>
  <c r="U264" i="9"/>
  <c r="M264" i="9"/>
  <c r="N264" i="9"/>
  <c r="R264" i="9"/>
  <c r="S264" i="9"/>
  <c r="L264" i="9"/>
  <c r="P264" i="9"/>
  <c r="H232" i="8"/>
  <c r="J227" i="8"/>
  <c r="J231" i="8"/>
  <c r="D231" i="9"/>
  <c r="D227" i="9"/>
  <c r="I227" i="8"/>
  <c r="I231" i="8"/>
  <c r="BD227" i="8" l="1"/>
  <c r="BD231" i="8"/>
  <c r="H248" i="8"/>
  <c r="F227" i="9" a="1"/>
  <c r="F227" i="9" s="1"/>
  <c r="G227" i="9" s="1"/>
  <c r="E227" i="9"/>
  <c r="D232" i="9"/>
  <c r="E232" i="9" s="1"/>
  <c r="F231" i="9" a="1"/>
  <c r="F231" i="9" s="1"/>
  <c r="S231" i="9" s="1"/>
  <c r="E231" i="9"/>
  <c r="J232" i="8"/>
  <c r="J248" i="8" s="1"/>
  <c r="I232" i="8"/>
  <c r="I248" i="8" s="1"/>
  <c r="T227" i="8"/>
  <c r="T231" i="8"/>
  <c r="D227" i="501"/>
  <c r="D231" i="501"/>
  <c r="BD248" i="8" l="1"/>
  <c r="BD232" i="8"/>
  <c r="F231" i="501" a="1"/>
  <c r="F231" i="501" s="1"/>
  <c r="R231" i="501" s="1"/>
  <c r="E231" i="501"/>
  <c r="E227" i="501"/>
  <c r="D232" i="501"/>
  <c r="E232" i="501" s="1"/>
  <c r="F227" i="501" a="1"/>
  <c r="F227" i="501" s="1"/>
  <c r="K227" i="501" s="1"/>
  <c r="D248" i="9"/>
  <c r="E248" i="9" s="1"/>
  <c r="L227" i="9"/>
  <c r="J227" i="9"/>
  <c r="U227" i="9"/>
  <c r="N227" i="9"/>
  <c r="P227" i="9"/>
  <c r="O227" i="9"/>
  <c r="Q227" i="9"/>
  <c r="M227" i="9"/>
  <c r="S227" i="9"/>
  <c r="S232" i="9" s="1"/>
  <c r="S248" i="9" s="1"/>
  <c r="I227" i="9"/>
  <c r="H227" i="9"/>
  <c r="T227" i="9"/>
  <c r="K227" i="9"/>
  <c r="R227" i="9"/>
  <c r="G231" i="9"/>
  <c r="G232" i="9" s="1"/>
  <c r="G248" i="9" s="1"/>
  <c r="H231" i="9"/>
  <c r="R231" i="9"/>
  <c r="Q231" i="9"/>
  <c r="U231" i="9"/>
  <c r="I231" i="9"/>
  <c r="K231" i="9"/>
  <c r="L231" i="9"/>
  <c r="O231" i="9"/>
  <c r="T231" i="9"/>
  <c r="P231" i="9"/>
  <c r="N231" i="9"/>
  <c r="M231" i="9"/>
  <c r="J231" i="9"/>
  <c r="T232" i="8"/>
  <c r="E331" i="9"/>
  <c r="U227" i="8"/>
  <c r="U231" i="8"/>
  <c r="V227" i="8"/>
  <c r="V231" i="8"/>
  <c r="D227" i="497"/>
  <c r="D231" i="497"/>
  <c r="BG231" i="8" l="1"/>
  <c r="BG227" i="8"/>
  <c r="T248" i="8"/>
  <c r="D248" i="501"/>
  <c r="E248" i="501" s="1"/>
  <c r="U232" i="9"/>
  <c r="U248" i="9" s="1"/>
  <c r="L231" i="501"/>
  <c r="U231" i="501"/>
  <c r="H231" i="501"/>
  <c r="P231" i="501"/>
  <c r="S231" i="501"/>
  <c r="O231" i="501"/>
  <c r="I231" i="501"/>
  <c r="Q231" i="501"/>
  <c r="N231" i="501"/>
  <c r="T231" i="501"/>
  <c r="M231" i="501"/>
  <c r="K231" i="501"/>
  <c r="K232" i="501" s="1"/>
  <c r="K248" i="501" s="1"/>
  <c r="J231" i="501"/>
  <c r="G231" i="501"/>
  <c r="P227" i="501"/>
  <c r="G227" i="501"/>
  <c r="N227" i="501"/>
  <c r="L227" i="501"/>
  <c r="R227" i="501"/>
  <c r="R232" i="501" s="1"/>
  <c r="R248" i="501" s="1"/>
  <c r="U227" i="501"/>
  <c r="I227" i="501"/>
  <c r="Q227" i="501"/>
  <c r="J227" i="501"/>
  <c r="S227" i="501"/>
  <c r="H227" i="501"/>
  <c r="T227" i="501"/>
  <c r="O227" i="501"/>
  <c r="M227" i="501"/>
  <c r="D232" i="497"/>
  <c r="D248" i="497" s="1"/>
  <c r="F227" i="497" a="1"/>
  <c r="F227" i="497" s="1"/>
  <c r="F231" i="497" a="1"/>
  <c r="F231" i="497" s="1"/>
  <c r="O232" i="9"/>
  <c r="O248" i="9" s="1"/>
  <c r="N232" i="9"/>
  <c r="N248" i="9" s="1"/>
  <c r="M232" i="9"/>
  <c r="M248" i="9" s="1"/>
  <c r="J232" i="9"/>
  <c r="J248" i="9" s="1"/>
  <c r="I232" i="9"/>
  <c r="I248" i="9" s="1"/>
  <c r="T232" i="9"/>
  <c r="T248" i="9" s="1"/>
  <c r="K232" i="9"/>
  <c r="K248" i="9" s="1"/>
  <c r="Q232" i="9"/>
  <c r="Q248" i="9" s="1"/>
  <c r="H232" i="9"/>
  <c r="H248" i="9" s="1"/>
  <c r="P232" i="9"/>
  <c r="P248" i="9" s="1"/>
  <c r="L232" i="9"/>
  <c r="L248" i="9" s="1"/>
  <c r="R232" i="9"/>
  <c r="R248" i="9" s="1"/>
  <c r="U232" i="8"/>
  <c r="U248" i="8" s="1"/>
  <c r="V232" i="8"/>
  <c r="V248" i="8" s="1"/>
  <c r="P227" i="8"/>
  <c r="P231" i="8"/>
  <c r="BG232" i="8" l="1"/>
  <c r="BG248" i="8"/>
  <c r="N232" i="501"/>
  <c r="N248" i="501" s="1"/>
  <c r="U232" i="501"/>
  <c r="U248" i="501" s="1"/>
  <c r="H232" i="501"/>
  <c r="H248" i="501" s="1"/>
  <c r="P232" i="501"/>
  <c r="P248" i="501" s="1"/>
  <c r="O232" i="501"/>
  <c r="O248" i="501" s="1"/>
  <c r="L232" i="501"/>
  <c r="L248" i="501" s="1"/>
  <c r="I232" i="501"/>
  <c r="I248" i="501" s="1"/>
  <c r="G232" i="501"/>
  <c r="G248" i="501" s="1"/>
  <c r="M232" i="501"/>
  <c r="M248" i="501" s="1"/>
  <c r="Q232" i="501"/>
  <c r="Q248" i="501" s="1"/>
  <c r="S232" i="501"/>
  <c r="S248" i="501" s="1"/>
  <c r="J232" i="501"/>
  <c r="J248" i="501" s="1"/>
  <c r="T232" i="501"/>
  <c r="T248" i="501" s="1"/>
  <c r="R231" i="497"/>
  <c r="P231" i="497"/>
  <c r="T231" i="497"/>
  <c r="Q231" i="497"/>
  <c r="U231" i="497"/>
  <c r="S231" i="497"/>
  <c r="S227" i="497"/>
  <c r="R227" i="497"/>
  <c r="Q227" i="497"/>
  <c r="U227" i="497"/>
  <c r="P227" i="497"/>
  <c r="T227" i="497"/>
  <c r="P232" i="8"/>
  <c r="R227" i="8"/>
  <c r="D231" i="499"/>
  <c r="Q227" i="8"/>
  <c r="D227" i="499"/>
  <c r="R231" i="8"/>
  <c r="Q231" i="8"/>
  <c r="BF227" i="8" l="1"/>
  <c r="BF231" i="8"/>
  <c r="T232" i="497"/>
  <c r="T248" i="497" s="1"/>
  <c r="E231" i="499"/>
  <c r="F231" i="499" a="1"/>
  <c r="F231" i="499" s="1"/>
  <c r="K231" i="499" s="1"/>
  <c r="D232" i="499"/>
  <c r="E232" i="499" s="1"/>
  <c r="E227" i="499"/>
  <c r="F227" i="499" a="1"/>
  <c r="F227" i="499" s="1"/>
  <c r="T227" i="499" s="1"/>
  <c r="P232" i="497"/>
  <c r="P248" i="497" s="1"/>
  <c r="R232" i="497"/>
  <c r="R248" i="497" s="1"/>
  <c r="U232" i="497"/>
  <c r="U248" i="497" s="1"/>
  <c r="Q232" i="497"/>
  <c r="Q248" i="497" s="1"/>
  <c r="S232" i="497"/>
  <c r="S248" i="497" s="1"/>
  <c r="R232" i="8"/>
  <c r="R248" i="8" s="1"/>
  <c r="Q232" i="8"/>
  <c r="Q248" i="8" s="1"/>
  <c r="P248" i="8"/>
  <c r="X231" i="8"/>
  <c r="D231" i="498"/>
  <c r="D227" i="498"/>
  <c r="X227" i="8"/>
  <c r="BF248" i="8" l="1"/>
  <c r="BF232" i="8"/>
  <c r="O231" i="499"/>
  <c r="D248" i="499"/>
  <c r="E248" i="499" s="1"/>
  <c r="S227" i="499"/>
  <c r="S231" i="499"/>
  <c r="G231" i="499"/>
  <c r="H231" i="499"/>
  <c r="R231" i="499"/>
  <c r="U231" i="499"/>
  <c r="P227" i="499"/>
  <c r="P231" i="499"/>
  <c r="J231" i="499"/>
  <c r="L231" i="499"/>
  <c r="Q231" i="499"/>
  <c r="T231" i="499"/>
  <c r="T232" i="499" s="1"/>
  <c r="T248" i="499" s="1"/>
  <c r="G227" i="499"/>
  <c r="E231" i="498"/>
  <c r="F231" i="498" a="1"/>
  <c r="F231" i="498" s="1"/>
  <c r="Q231" i="498" s="1"/>
  <c r="D232" i="498"/>
  <c r="E232" i="498" s="1"/>
  <c r="E227" i="498"/>
  <c r="F227" i="498" a="1"/>
  <c r="F227" i="498" s="1"/>
  <c r="M227" i="498" s="1"/>
  <c r="I227" i="499"/>
  <c r="R227" i="499"/>
  <c r="U227" i="499"/>
  <c r="N227" i="499"/>
  <c r="J227" i="499"/>
  <c r="H227" i="499"/>
  <c r="K227" i="499"/>
  <c r="K232" i="499" s="1"/>
  <c r="K248" i="499" s="1"/>
  <c r="L227" i="499"/>
  <c r="M231" i="499"/>
  <c r="I231" i="499"/>
  <c r="O227" i="499"/>
  <c r="Q227" i="499"/>
  <c r="N231" i="499"/>
  <c r="M227" i="499"/>
  <c r="X232" i="8"/>
  <c r="Z227" i="8"/>
  <c r="Y231" i="8"/>
  <c r="Z231" i="8"/>
  <c r="Y227" i="8"/>
  <c r="BH231" i="8" l="1"/>
  <c r="BH227" i="8"/>
  <c r="O232" i="499"/>
  <c r="O248" i="499" s="1"/>
  <c r="K227" i="498"/>
  <c r="S232" i="499"/>
  <c r="S248" i="499" s="1"/>
  <c r="O227" i="498"/>
  <c r="H227" i="498"/>
  <c r="S227" i="498"/>
  <c r="G227" i="498"/>
  <c r="L227" i="498"/>
  <c r="N227" i="498"/>
  <c r="J227" i="498"/>
  <c r="U227" i="498"/>
  <c r="T227" i="498"/>
  <c r="P227" i="498"/>
  <c r="I227" i="498"/>
  <c r="L232" i="499"/>
  <c r="L248" i="499" s="1"/>
  <c r="Q227" i="498"/>
  <c r="Q232" i="498" s="1"/>
  <c r="Q248" i="498" s="1"/>
  <c r="G232" i="499"/>
  <c r="G248" i="499" s="1"/>
  <c r="U232" i="499"/>
  <c r="U248" i="499" s="1"/>
  <c r="G231" i="498"/>
  <c r="I231" i="498"/>
  <c r="H232" i="499"/>
  <c r="H248" i="499" s="1"/>
  <c r="N231" i="498"/>
  <c r="T231" i="498"/>
  <c r="J231" i="498"/>
  <c r="H231" i="498"/>
  <c r="M231" i="498"/>
  <c r="M232" i="498" s="1"/>
  <c r="M248" i="498" s="1"/>
  <c r="R231" i="498"/>
  <c r="U231" i="498"/>
  <c r="S231" i="498"/>
  <c r="O231" i="498"/>
  <c r="P231" i="498"/>
  <c r="K231" i="498"/>
  <c r="L231" i="498"/>
  <c r="P232" i="499"/>
  <c r="P248" i="499" s="1"/>
  <c r="R232" i="499"/>
  <c r="R248" i="499" s="1"/>
  <c r="D248" i="498"/>
  <c r="E248" i="498" s="1"/>
  <c r="J232" i="499"/>
  <c r="J248" i="499" s="1"/>
  <c r="Q232" i="499"/>
  <c r="Q248" i="499" s="1"/>
  <c r="I232" i="499"/>
  <c r="I248" i="499" s="1"/>
  <c r="R227" i="498"/>
  <c r="M232" i="499"/>
  <c r="M248" i="499" s="1"/>
  <c r="N232" i="499"/>
  <c r="N248" i="499" s="1"/>
  <c r="Z232" i="8"/>
  <c r="Z248" i="8" s="1"/>
  <c r="Y232" i="8"/>
  <c r="Y248" i="8" s="1"/>
  <c r="X248" i="8"/>
  <c r="N227" i="8"/>
  <c r="L231" i="8"/>
  <c r="M231" i="8"/>
  <c r="M227" i="8"/>
  <c r="N231" i="8"/>
  <c r="L227" i="8"/>
  <c r="D231" i="496"/>
  <c r="D227" i="496"/>
  <c r="BH248" i="8" l="1"/>
  <c r="BE231" i="8"/>
  <c r="BE227" i="8"/>
  <c r="BH232" i="8"/>
  <c r="K232" i="498"/>
  <c r="K248" i="498" s="1"/>
  <c r="L232" i="498"/>
  <c r="L248" i="498" s="1"/>
  <c r="H232" i="498"/>
  <c r="H248" i="498" s="1"/>
  <c r="O232" i="498"/>
  <c r="O248" i="498" s="1"/>
  <c r="G232" i="498"/>
  <c r="G248" i="498" s="1"/>
  <c r="S232" i="498"/>
  <c r="S248" i="498" s="1"/>
  <c r="J232" i="498"/>
  <c r="J248" i="498" s="1"/>
  <c r="N232" i="498"/>
  <c r="N248" i="498" s="1"/>
  <c r="R232" i="498"/>
  <c r="R248" i="498" s="1"/>
  <c r="U232" i="498"/>
  <c r="U248" i="498" s="1"/>
  <c r="T232" i="498"/>
  <c r="T248" i="498" s="1"/>
  <c r="I232" i="498"/>
  <c r="I248" i="498" s="1"/>
  <c r="P232" i="498"/>
  <c r="P248" i="498" s="1"/>
  <c r="E227" i="496"/>
  <c r="D232" i="496"/>
  <c r="E232" i="496" s="1"/>
  <c r="F227" i="496" a="1"/>
  <c r="F227" i="496" s="1"/>
  <c r="R227" i="496" s="1"/>
  <c r="E231" i="496"/>
  <c r="F231" i="496" a="1"/>
  <c r="F231" i="496" s="1"/>
  <c r="G231" i="496" s="1"/>
  <c r="N232" i="8"/>
  <c r="N248" i="8" s="1"/>
  <c r="M232" i="8"/>
  <c r="M248" i="8" s="1"/>
  <c r="L232" i="8"/>
  <c r="D227" i="500"/>
  <c r="D231" i="500"/>
  <c r="BE232" i="8" l="1"/>
  <c r="L227" i="496"/>
  <c r="D248" i="496"/>
  <c r="E248" i="496" s="1"/>
  <c r="G227" i="496"/>
  <c r="G232" i="496" s="1"/>
  <c r="G248" i="496" s="1"/>
  <c r="M231" i="496"/>
  <c r="J231" i="496"/>
  <c r="O231" i="496"/>
  <c r="K227" i="496"/>
  <c r="L231" i="496"/>
  <c r="P227" i="496"/>
  <c r="U231" i="496"/>
  <c r="Q227" i="496"/>
  <c r="P231" i="496"/>
  <c r="M227" i="496"/>
  <c r="S231" i="496"/>
  <c r="S227" i="496"/>
  <c r="R231" i="496"/>
  <c r="R232" i="496" s="1"/>
  <c r="R248" i="496" s="1"/>
  <c r="J227" i="496"/>
  <c r="Q231" i="496"/>
  <c r="T231" i="496"/>
  <c r="O227" i="496"/>
  <c r="N231" i="496"/>
  <c r="H227" i="496"/>
  <c r="T227" i="496"/>
  <c r="D232" i="500"/>
  <c r="E232" i="500" s="1"/>
  <c r="E227" i="500"/>
  <c r="F227" i="500" a="1"/>
  <c r="F227" i="500" s="1"/>
  <c r="O227" i="500" s="1"/>
  <c r="F231" i="500" a="1"/>
  <c r="F231" i="500" s="1"/>
  <c r="T231" i="500" s="1"/>
  <c r="E231" i="500"/>
  <c r="K231" i="496"/>
  <c r="H231" i="496"/>
  <c r="I227" i="496"/>
  <c r="U227" i="496"/>
  <c r="I231" i="496"/>
  <c r="N227" i="496"/>
  <c r="L248" i="8"/>
  <c r="BE248" i="8" s="1"/>
  <c r="L232" i="496" l="1"/>
  <c r="L248" i="496" s="1"/>
  <c r="H232" i="496"/>
  <c r="H248" i="496" s="1"/>
  <c r="M232" i="496"/>
  <c r="M248" i="496" s="1"/>
  <c r="R231" i="500"/>
  <c r="N232" i="496"/>
  <c r="N248" i="496" s="1"/>
  <c r="J232" i="496"/>
  <c r="J248" i="496" s="1"/>
  <c r="P232" i="496"/>
  <c r="P248" i="496" s="1"/>
  <c r="O232" i="496"/>
  <c r="O248" i="496" s="1"/>
  <c r="K232" i="496"/>
  <c r="K248" i="496" s="1"/>
  <c r="I232" i="496"/>
  <c r="I248" i="496" s="1"/>
  <c r="L227" i="500"/>
  <c r="P227" i="500"/>
  <c r="T227" i="500"/>
  <c r="T232" i="500" s="1"/>
  <c r="T248" i="500" s="1"/>
  <c r="I227" i="500"/>
  <c r="U227" i="500"/>
  <c r="S232" i="496"/>
  <c r="S248" i="496" s="1"/>
  <c r="S231" i="500"/>
  <c r="Q232" i="496"/>
  <c r="Q248" i="496" s="1"/>
  <c r="N231" i="500"/>
  <c r="L231" i="500"/>
  <c r="M231" i="500"/>
  <c r="P231" i="500"/>
  <c r="T232" i="496"/>
  <c r="T248" i="496" s="1"/>
  <c r="G231" i="500"/>
  <c r="O231" i="500"/>
  <c r="O232" i="500" s="1"/>
  <c r="O248" i="500" s="1"/>
  <c r="J227" i="500"/>
  <c r="Q231" i="500"/>
  <c r="R227" i="500"/>
  <c r="K231" i="500"/>
  <c r="H231" i="500"/>
  <c r="U232" i="496"/>
  <c r="U248" i="496" s="1"/>
  <c r="G227" i="500"/>
  <c r="U231" i="500"/>
  <c r="J231" i="500"/>
  <c r="M227" i="500"/>
  <c r="Q227" i="500"/>
  <c r="N227" i="500"/>
  <c r="H227" i="500"/>
  <c r="S227" i="500"/>
  <c r="K227" i="500"/>
  <c r="I231" i="500"/>
  <c r="D248" i="500"/>
  <c r="E248" i="500" s="1"/>
  <c r="R232" i="500" l="1"/>
  <c r="R248" i="500" s="1"/>
  <c r="H232" i="500"/>
  <c r="H248" i="500" s="1"/>
  <c r="J232" i="500"/>
  <c r="J248" i="500" s="1"/>
  <c r="I232" i="500"/>
  <c r="I248" i="500" s="1"/>
  <c r="N232" i="500"/>
  <c r="N248" i="500" s="1"/>
  <c r="Q232" i="500"/>
  <c r="Q248" i="500" s="1"/>
  <c r="L232" i="500"/>
  <c r="L248" i="500" s="1"/>
  <c r="P232" i="500"/>
  <c r="P248" i="500" s="1"/>
  <c r="U232" i="500"/>
  <c r="U248" i="500" s="1"/>
  <c r="K232" i="500"/>
  <c r="K248" i="500" s="1"/>
  <c r="M232" i="500"/>
  <c r="M248" i="500" s="1"/>
  <c r="S232" i="500"/>
  <c r="S248" i="500" s="1"/>
  <c r="G232" i="500"/>
  <c r="G248" i="500" s="1"/>
  <c r="D315" i="2"/>
  <c r="D368" i="2" s="1"/>
  <c r="D315" i="65" l="1"/>
  <c r="D315" i="6"/>
  <c r="E29" i="1"/>
  <c r="D314" i="65"/>
  <c r="D314" i="6"/>
  <c r="D57" i="63" l="1"/>
  <c r="D51" i="494" s="1"/>
  <c r="D53" i="494" s="1"/>
  <c r="D312" i="6"/>
  <c r="D312" i="65"/>
  <c r="D315" i="8"/>
  <c r="F315" i="6"/>
  <c r="K315" i="6" s="1"/>
  <c r="W315" i="8" s="1"/>
  <c r="D314" i="8"/>
  <c r="F314" i="6"/>
  <c r="N314" i="6" s="1"/>
  <c r="AI314" i="8" s="1"/>
  <c r="D58" i="63"/>
  <c r="P314" i="6" l="1"/>
  <c r="L315" i="6"/>
  <c r="AA315" i="8" s="1"/>
  <c r="I315" i="6"/>
  <c r="O315" i="8" s="1"/>
  <c r="G315" i="6"/>
  <c r="G315" i="8" s="1"/>
  <c r="N315" i="6"/>
  <c r="AI315" i="8" s="1"/>
  <c r="P315" i="6"/>
  <c r="M314" i="6"/>
  <c r="AE314" i="8" s="1"/>
  <c r="R314" i="6"/>
  <c r="J315" i="6"/>
  <c r="S315" i="8" s="1"/>
  <c r="D55" i="63"/>
  <c r="F315" i="8"/>
  <c r="F314" i="8"/>
  <c r="Q315" i="6"/>
  <c r="H315" i="6"/>
  <c r="K315" i="8" s="1"/>
  <c r="D312" i="8"/>
  <c r="F312" i="6"/>
  <c r="O314" i="6"/>
  <c r="AM314" i="8" s="1"/>
  <c r="M315" i="6"/>
  <c r="AE315" i="8" s="1"/>
  <c r="O315" i="6"/>
  <c r="AM315" i="8" s="1"/>
  <c r="L314" i="6"/>
  <c r="AA314" i="8" s="1"/>
  <c r="Q314" i="6"/>
  <c r="R315" i="6"/>
  <c r="J315" i="8"/>
  <c r="AG315" i="8"/>
  <c r="T315" i="8"/>
  <c r="U315" i="8"/>
  <c r="AH314" i="8"/>
  <c r="AB315" i="8"/>
  <c r="AC314" i="8"/>
  <c r="AL314" i="8"/>
  <c r="AN315" i="8"/>
  <c r="AK315" i="8"/>
  <c r="AF315" i="8"/>
  <c r="Z315" i="8"/>
  <c r="AB314" i="8"/>
  <c r="AG314" i="8"/>
  <c r="AO314" i="8"/>
  <c r="AH315" i="8"/>
  <c r="R315" i="8"/>
  <c r="N315" i="8"/>
  <c r="AJ315" i="8"/>
  <c r="AP315" i="8"/>
  <c r="V315" i="8"/>
  <c r="I315" i="8"/>
  <c r="AL315" i="8"/>
  <c r="AF314" i="8"/>
  <c r="P315" i="8"/>
  <c r="H315" i="8"/>
  <c r="AP314" i="8"/>
  <c r="Y315" i="8"/>
  <c r="AN314" i="8"/>
  <c r="AJ314" i="8"/>
  <c r="AO315" i="8"/>
  <c r="AK314" i="8"/>
  <c r="AC315" i="8"/>
  <c r="AD314" i="8"/>
  <c r="AD315" i="8"/>
  <c r="L315" i="8"/>
  <c r="Q315" i="8"/>
  <c r="M315" i="8"/>
  <c r="X315" i="8"/>
  <c r="BH315" i="8" l="1"/>
  <c r="BK314" i="8"/>
  <c r="BI314" i="8"/>
  <c r="BD315" i="8"/>
  <c r="BL315" i="8"/>
  <c r="BF315" i="8"/>
  <c r="BK315" i="8"/>
  <c r="BI315" i="8"/>
  <c r="BG315" i="8"/>
  <c r="BE315" i="8"/>
  <c r="BL314" i="8"/>
  <c r="BJ315" i="8"/>
  <c r="BJ314" i="8"/>
  <c r="D59" i="63"/>
  <c r="D61" i="63" s="1"/>
  <c r="D78" i="63"/>
  <c r="D55" i="494" s="1"/>
  <c r="D57" i="494" s="1"/>
  <c r="D59" i="494" s="1"/>
  <c r="E315" i="8"/>
  <c r="E315" i="6"/>
  <c r="F312" i="8"/>
  <c r="D315" i="499"/>
  <c r="D315" i="498"/>
  <c r="D315" i="501"/>
  <c r="D315" i="497"/>
  <c r="D315" i="500"/>
  <c r="D315" i="9"/>
  <c r="D315" i="496"/>
  <c r="E315" i="497" l="1"/>
  <c r="F315" i="497" a="1"/>
  <c r="F315" i="497" s="1"/>
  <c r="T315" i="497" s="1"/>
  <c r="E315" i="499"/>
  <c r="F315" i="499" a="1"/>
  <c r="F315" i="499" s="1"/>
  <c r="N315" i="499" s="1"/>
  <c r="E315" i="500"/>
  <c r="F315" i="500" a="1"/>
  <c r="F315" i="500" s="1"/>
  <c r="T315" i="500" s="1"/>
  <c r="E315" i="496"/>
  <c r="F315" i="496" a="1"/>
  <c r="F315" i="496" s="1"/>
  <c r="H315" i="496" s="1"/>
  <c r="E315" i="501"/>
  <c r="F315" i="501" a="1"/>
  <c r="F315" i="501" s="1"/>
  <c r="L315" i="501" s="1"/>
  <c r="F315" i="498" a="1"/>
  <c r="F315" i="498" s="1"/>
  <c r="G315" i="498" s="1"/>
  <c r="E315" i="498"/>
  <c r="E315" i="9"/>
  <c r="F315" i="9" a="1"/>
  <c r="F315" i="9" s="1"/>
  <c r="M315" i="9" s="1"/>
  <c r="I315" i="497" l="1"/>
  <c r="J315" i="497"/>
  <c r="M315" i="497"/>
  <c r="H315" i="498"/>
  <c r="P315" i="497"/>
  <c r="K315" i="497"/>
  <c r="Q315" i="497"/>
  <c r="R315" i="497"/>
  <c r="R315" i="499"/>
  <c r="S315" i="497"/>
  <c r="L315" i="499"/>
  <c r="U315" i="497"/>
  <c r="G315" i="499"/>
  <c r="L315" i="497"/>
  <c r="G315" i="497"/>
  <c r="N315" i="497"/>
  <c r="O315" i="497"/>
  <c r="M315" i="498"/>
  <c r="K315" i="498"/>
  <c r="S315" i="498"/>
  <c r="N315" i="498"/>
  <c r="O315" i="499"/>
  <c r="H315" i="497"/>
  <c r="J315" i="498"/>
  <c r="R315" i="498"/>
  <c r="S315" i="499"/>
  <c r="I315" i="498"/>
  <c r="K315" i="499"/>
  <c r="H315" i="499"/>
  <c r="T315" i="498"/>
  <c r="M315" i="499"/>
  <c r="O315" i="498"/>
  <c r="Q315" i="499"/>
  <c r="U315" i="498"/>
  <c r="P315" i="498"/>
  <c r="I315" i="499"/>
  <c r="P315" i="499"/>
  <c r="L315" i="498"/>
  <c r="J315" i="499"/>
  <c r="T315" i="499"/>
  <c r="Q315" i="498"/>
  <c r="U315" i="499"/>
  <c r="S315" i="496"/>
  <c r="P315" i="496"/>
  <c r="L315" i="496"/>
  <c r="Q315" i="496"/>
  <c r="U315" i="496"/>
  <c r="G315" i="496"/>
  <c r="N315" i="496"/>
  <c r="I315" i="496"/>
  <c r="O315" i="496"/>
  <c r="K315" i="496"/>
  <c r="J315" i="496"/>
  <c r="R315" i="496"/>
  <c r="T315" i="496"/>
  <c r="M315" i="496"/>
  <c r="H315" i="500"/>
  <c r="R315" i="500"/>
  <c r="Q315" i="500"/>
  <c r="J315" i="500"/>
  <c r="G315" i="500"/>
  <c r="N315" i="500"/>
  <c r="O315" i="500"/>
  <c r="M315" i="500"/>
  <c r="P315" i="500"/>
  <c r="S315" i="500"/>
  <c r="K315" i="500"/>
  <c r="U315" i="500"/>
  <c r="L315" i="500"/>
  <c r="I315" i="500"/>
  <c r="T315" i="501"/>
  <c r="N315" i="501"/>
  <c r="G315" i="501"/>
  <c r="O315" i="501"/>
  <c r="J315" i="501"/>
  <c r="Q315" i="501"/>
  <c r="R315" i="501"/>
  <c r="S315" i="501"/>
  <c r="I315" i="501"/>
  <c r="U315" i="501"/>
  <c r="K315" i="501"/>
  <c r="H315" i="501"/>
  <c r="M315" i="501"/>
  <c r="P315" i="501"/>
  <c r="K315" i="9"/>
  <c r="O315" i="9"/>
  <c r="S315" i="9"/>
  <c r="T315" i="9"/>
  <c r="H315" i="9"/>
  <c r="Q315" i="9"/>
  <c r="U315" i="9"/>
  <c r="N315" i="9"/>
  <c r="P315" i="9"/>
  <c r="G315" i="9"/>
  <c r="I315" i="9"/>
  <c r="L315" i="9"/>
  <c r="R315" i="9"/>
  <c r="J315" i="9"/>
  <c r="E41" i="65" l="1"/>
  <c r="E137" i="65"/>
  <c r="E117" i="65" l="1"/>
  <c r="E37" i="65"/>
  <c r="E199" i="65" l="1"/>
  <c r="E272" i="65"/>
  <c r="E63" i="65"/>
  <c r="G63" i="6" l="1"/>
  <c r="G63" i="8" s="1"/>
  <c r="H63" i="8"/>
  <c r="H63" i="6" l="1"/>
  <c r="K63" i="8" s="1"/>
  <c r="L63" i="8"/>
  <c r="M63" i="8"/>
  <c r="I63" i="8"/>
  <c r="D63" i="9"/>
  <c r="N63" i="8"/>
  <c r="J63" i="8"/>
  <c r="BD63" i="8" l="1"/>
  <c r="BE63" i="8"/>
  <c r="F63" i="9" a="1"/>
  <c r="F63" i="9" s="1"/>
  <c r="J63" i="6"/>
  <c r="S63" i="8" s="1"/>
  <c r="U63" i="8"/>
  <c r="T63" i="8"/>
  <c r="V63" i="8"/>
  <c r="D63" i="500"/>
  <c r="D63" i="501"/>
  <c r="BG63" i="8" l="1"/>
  <c r="F63" i="501" a="1"/>
  <c r="F63" i="501" s="1"/>
  <c r="J63" i="501" s="1"/>
  <c r="E63" i="501"/>
  <c r="F63" i="500" a="1"/>
  <c r="F63" i="500" s="1"/>
  <c r="P63" i="500" s="1"/>
  <c r="E63" i="500"/>
  <c r="N63" i="9"/>
  <c r="U63" i="9"/>
  <c r="G63" i="9"/>
  <c r="J63" i="9"/>
  <c r="O63" i="9"/>
  <c r="H63" i="9"/>
  <c r="M63" i="9"/>
  <c r="S63" i="9"/>
  <c r="P63" i="9"/>
  <c r="Q63" i="9"/>
  <c r="K63" i="9"/>
  <c r="R63" i="9"/>
  <c r="T63" i="9"/>
  <c r="L63" i="9"/>
  <c r="I63" i="9"/>
  <c r="K63" i="6"/>
  <c r="W63" i="8" s="1"/>
  <c r="Z63" i="8"/>
  <c r="X63" i="8"/>
  <c r="D63" i="497"/>
  <c r="Y63" i="8"/>
  <c r="BH63" i="8" l="1"/>
  <c r="J63" i="500"/>
  <c r="I63" i="500"/>
  <c r="Q63" i="501"/>
  <c r="G63" i="501"/>
  <c r="M63" i="501"/>
  <c r="H63" i="500"/>
  <c r="N63" i="500"/>
  <c r="L63" i="500"/>
  <c r="T63" i="500"/>
  <c r="R63" i="500"/>
  <c r="M63" i="500"/>
  <c r="S63" i="501"/>
  <c r="L63" i="501"/>
  <c r="U63" i="501"/>
  <c r="I63" i="501"/>
  <c r="T63" i="501"/>
  <c r="N63" i="501"/>
  <c r="G63" i="500"/>
  <c r="P63" i="501"/>
  <c r="U63" i="500"/>
  <c r="O63" i="501"/>
  <c r="O63" i="500"/>
  <c r="S63" i="500"/>
  <c r="K63" i="501"/>
  <c r="F63" i="497" a="1"/>
  <c r="F63" i="497" s="1"/>
  <c r="N63" i="497" s="1"/>
  <c r="E63" i="497"/>
  <c r="Q63" i="500"/>
  <c r="K63" i="500"/>
  <c r="R63" i="501"/>
  <c r="H63" i="501"/>
  <c r="I63" i="6"/>
  <c r="O63" i="8" s="1"/>
  <c r="P63" i="8"/>
  <c r="D63" i="496"/>
  <c r="Q63" i="8"/>
  <c r="R63" i="8"/>
  <c r="BF63" i="8" l="1"/>
  <c r="S63" i="497"/>
  <c r="H63" i="497"/>
  <c r="K63" i="497"/>
  <c r="Q63" i="497"/>
  <c r="I63" i="497"/>
  <c r="L63" i="497"/>
  <c r="T63" i="497"/>
  <c r="O63" i="497"/>
  <c r="U63" i="497"/>
  <c r="M63" i="497"/>
  <c r="J63" i="497"/>
  <c r="G63" i="497"/>
  <c r="P63" i="497"/>
  <c r="R63" i="497"/>
  <c r="F63" i="496" a="1"/>
  <c r="F63" i="496" s="1"/>
  <c r="O63" i="496" s="1"/>
  <c r="E63" i="496"/>
  <c r="E63" i="9"/>
  <c r="D63" i="498"/>
  <c r="D63" i="499"/>
  <c r="S63" i="496" l="1"/>
  <c r="P63" i="496"/>
  <c r="J63" i="496"/>
  <c r="U63" i="496"/>
  <c r="I63" i="496"/>
  <c r="R63" i="496"/>
  <c r="G63" i="496"/>
  <c r="H63" i="496"/>
  <c r="L63" i="496"/>
  <c r="N63" i="496"/>
  <c r="Q63" i="496"/>
  <c r="F63" i="498" a="1"/>
  <c r="F63" i="498" s="1"/>
  <c r="R63" i="498" s="1"/>
  <c r="E63" i="498"/>
  <c r="F63" i="499" a="1"/>
  <c r="F63" i="499" s="1"/>
  <c r="K63" i="499" s="1"/>
  <c r="E63" i="499"/>
  <c r="T63" i="496"/>
  <c r="K63" i="496"/>
  <c r="M63" i="496"/>
  <c r="G86" i="6"/>
  <c r="G86" i="8" s="1"/>
  <c r="G34" i="6"/>
  <c r="G34" i="8" s="1"/>
  <c r="J34" i="8"/>
  <c r="I34" i="8"/>
  <c r="I86" i="8"/>
  <c r="J86" i="8"/>
  <c r="H34" i="8"/>
  <c r="H86" i="8"/>
  <c r="BD86" i="8" l="1"/>
  <c r="BD34" i="8"/>
  <c r="H63" i="498"/>
  <c r="P63" i="498"/>
  <c r="N63" i="498"/>
  <c r="K63" i="498"/>
  <c r="T63" i="498"/>
  <c r="S63" i="498"/>
  <c r="I63" i="498"/>
  <c r="M63" i="498"/>
  <c r="Q63" i="498"/>
  <c r="G63" i="498"/>
  <c r="U63" i="498"/>
  <c r="O63" i="498"/>
  <c r="J63" i="498"/>
  <c r="L63" i="498"/>
  <c r="P63" i="499"/>
  <c r="O63" i="499"/>
  <c r="N63" i="499"/>
  <c r="T63" i="499"/>
  <c r="M63" i="499"/>
  <c r="U63" i="499"/>
  <c r="J63" i="499"/>
  <c r="Q63" i="499"/>
  <c r="R63" i="499"/>
  <c r="H63" i="499"/>
  <c r="G63" i="499"/>
  <c r="I63" i="499"/>
  <c r="S63" i="499"/>
  <c r="L63" i="499"/>
  <c r="J96" i="8"/>
  <c r="I96" i="8"/>
  <c r="H96" i="8"/>
  <c r="I44" i="8"/>
  <c r="H44" i="8"/>
  <c r="J44" i="8"/>
  <c r="G96" i="8"/>
  <c r="G96" i="6"/>
  <c r="G44" i="6"/>
  <c r="G44" i="8"/>
  <c r="D34" i="501"/>
  <c r="D34" i="9"/>
  <c r="D86" i="501"/>
  <c r="D86" i="9"/>
  <c r="BD44" i="8" l="1"/>
  <c r="BD96" i="8"/>
  <c r="I323" i="8"/>
  <c r="I332" i="8"/>
  <c r="J323" i="8"/>
  <c r="J332" i="8"/>
  <c r="G323" i="8"/>
  <c r="G332" i="8"/>
  <c r="H323" i="8"/>
  <c r="H332" i="8"/>
  <c r="G323" i="6"/>
  <c r="G332" i="6"/>
  <c r="G115" i="6" s="1"/>
  <c r="F34" i="501" a="1"/>
  <c r="F34" i="501" s="1"/>
  <c r="G34" i="501" s="1"/>
  <c r="G44" i="501" s="1"/>
  <c r="G323" i="501" s="1"/>
  <c r="E34" i="501"/>
  <c r="D44" i="501"/>
  <c r="D96" i="501"/>
  <c r="E96" i="501" s="1"/>
  <c r="F86" i="501" a="1"/>
  <c r="F86" i="501" s="1"/>
  <c r="M86" i="501" s="1"/>
  <c r="M96" i="501" s="1"/>
  <c r="E86" i="501"/>
  <c r="F86" i="9" a="1"/>
  <c r="F86" i="9" s="1"/>
  <c r="K86" i="9" s="1"/>
  <c r="K96" i="9" s="1"/>
  <c r="E86" i="9"/>
  <c r="D96" i="9"/>
  <c r="E96" i="9" s="1"/>
  <c r="F34" i="9" a="1"/>
  <c r="F34" i="9" s="1"/>
  <c r="H34" i="9" s="1"/>
  <c r="H44" i="9" s="1"/>
  <c r="D44" i="9"/>
  <c r="E34" i="9"/>
  <c r="BD323" i="8" l="1"/>
  <c r="E44" i="501"/>
  <c r="D323" i="501"/>
  <c r="E323" i="501" s="1"/>
  <c r="D332" i="501"/>
  <c r="H323" i="9"/>
  <c r="H332" i="9"/>
  <c r="D323" i="9"/>
  <c r="E323" i="9" s="1"/>
  <c r="D332" i="9"/>
  <c r="E332" i="9" s="1"/>
  <c r="S34" i="501"/>
  <c r="S44" i="501" s="1"/>
  <c r="H34" i="501"/>
  <c r="H44" i="501" s="1"/>
  <c r="H323" i="501" s="1"/>
  <c r="L34" i="501"/>
  <c r="L44" i="501" s="1"/>
  <c r="L323" i="501" s="1"/>
  <c r="P34" i="501"/>
  <c r="P44" i="501" s="1"/>
  <c r="K34" i="501"/>
  <c r="K44" i="501" s="1"/>
  <c r="K323" i="501" s="1"/>
  <c r="O34" i="501"/>
  <c r="O44" i="501" s="1"/>
  <c r="O323" i="501" s="1"/>
  <c r="Q34" i="501"/>
  <c r="Q44" i="501" s="1"/>
  <c r="M34" i="501"/>
  <c r="M44" i="501" s="1"/>
  <c r="M323" i="501" s="1"/>
  <c r="U34" i="501"/>
  <c r="U44" i="501" s="1"/>
  <c r="T34" i="501"/>
  <c r="T44" i="501" s="1"/>
  <c r="J34" i="501"/>
  <c r="J44" i="501" s="1"/>
  <c r="J323" i="501" s="1"/>
  <c r="N34" i="501"/>
  <c r="N44" i="501" s="1"/>
  <c r="N323" i="501" s="1"/>
  <c r="I34" i="501"/>
  <c r="I44" i="501" s="1"/>
  <c r="I323" i="501" s="1"/>
  <c r="R34" i="501"/>
  <c r="R44" i="501" s="1"/>
  <c r="U86" i="501"/>
  <c r="U96" i="501" s="1"/>
  <c r="Q86" i="501"/>
  <c r="Q96" i="501" s="1"/>
  <c r="O86" i="501"/>
  <c r="O96" i="501" s="1"/>
  <c r="G86" i="501"/>
  <c r="G96" i="501" s="1"/>
  <c r="N86" i="501"/>
  <c r="N96" i="501" s="1"/>
  <c r="J86" i="501"/>
  <c r="J96" i="501" s="1"/>
  <c r="R86" i="501"/>
  <c r="R96" i="501" s="1"/>
  <c r="K86" i="501"/>
  <c r="K96" i="501" s="1"/>
  <c r="S86" i="501"/>
  <c r="S96" i="501" s="1"/>
  <c r="H86" i="501"/>
  <c r="H96" i="501" s="1"/>
  <c r="L86" i="501"/>
  <c r="L96" i="501" s="1"/>
  <c r="P86" i="501"/>
  <c r="P96" i="501" s="1"/>
  <c r="T86" i="501"/>
  <c r="T96" i="501" s="1"/>
  <c r="I86" i="501"/>
  <c r="I96" i="501" s="1"/>
  <c r="G115" i="8"/>
  <c r="Q34" i="9"/>
  <c r="Q44" i="9" s="1"/>
  <c r="J34" i="9"/>
  <c r="J44" i="9" s="1"/>
  <c r="P34" i="9"/>
  <c r="P44" i="9" s="1"/>
  <c r="G86" i="9"/>
  <c r="G96" i="9" s="1"/>
  <c r="N34" i="9"/>
  <c r="N44" i="9" s="1"/>
  <c r="L86" i="9"/>
  <c r="L96" i="9" s="1"/>
  <c r="N86" i="9"/>
  <c r="N96" i="9" s="1"/>
  <c r="S34" i="9"/>
  <c r="S44" i="9" s="1"/>
  <c r="U34" i="9"/>
  <c r="U44" i="9" s="1"/>
  <c r="O86" i="9"/>
  <c r="O96" i="9" s="1"/>
  <c r="G34" i="9"/>
  <c r="G44" i="9" s="1"/>
  <c r="O34" i="9"/>
  <c r="O44" i="9" s="1"/>
  <c r="I86" i="9"/>
  <c r="I96" i="9" s="1"/>
  <c r="R34" i="9"/>
  <c r="R44" i="9" s="1"/>
  <c r="I34" i="9"/>
  <c r="I44" i="9" s="1"/>
  <c r="Q86" i="9"/>
  <c r="Q96" i="9" s="1"/>
  <c r="M34" i="9"/>
  <c r="M44" i="9" s="1"/>
  <c r="L34" i="9"/>
  <c r="L44" i="9" s="1"/>
  <c r="S86" i="9"/>
  <c r="S96" i="9" s="1"/>
  <c r="P86" i="9"/>
  <c r="P96" i="9" s="1"/>
  <c r="T34" i="9"/>
  <c r="T44" i="9" s="1"/>
  <c r="K34" i="9"/>
  <c r="K44" i="9" s="1"/>
  <c r="H86" i="9"/>
  <c r="H96" i="9" s="1"/>
  <c r="J86" i="9"/>
  <c r="J96" i="9" s="1"/>
  <c r="M86" i="9"/>
  <c r="M96" i="9" s="1"/>
  <c r="T86" i="9"/>
  <c r="T96" i="9" s="1"/>
  <c r="R86" i="9"/>
  <c r="R96" i="9" s="1"/>
  <c r="E44" i="9"/>
  <c r="U86" i="9"/>
  <c r="U96" i="9" s="1"/>
  <c r="G114" i="6"/>
  <c r="G114" i="8" s="1"/>
  <c r="G99" i="6"/>
  <c r="G12" i="6"/>
  <c r="G274" i="6"/>
  <c r="G271" i="6"/>
  <c r="I115" i="8" l="1"/>
  <c r="J114" i="8"/>
  <c r="U323" i="501"/>
  <c r="U332" i="501"/>
  <c r="S323" i="501"/>
  <c r="S332" i="501"/>
  <c r="Q323" i="501"/>
  <c r="Q332" i="501"/>
  <c r="R323" i="501"/>
  <c r="R332" i="501"/>
  <c r="P323" i="501"/>
  <c r="P332" i="501"/>
  <c r="T323" i="501"/>
  <c r="T332" i="501"/>
  <c r="M323" i="9"/>
  <c r="M332" i="9"/>
  <c r="U323" i="9"/>
  <c r="U332" i="9"/>
  <c r="P323" i="9"/>
  <c r="P332" i="9"/>
  <c r="S323" i="9"/>
  <c r="S332" i="9"/>
  <c r="J323" i="9"/>
  <c r="J332" i="9"/>
  <c r="I323" i="9"/>
  <c r="I332" i="9"/>
  <c r="Q323" i="9"/>
  <c r="Q332" i="9"/>
  <c r="R323" i="9"/>
  <c r="R332" i="9"/>
  <c r="T323" i="9"/>
  <c r="T332" i="9"/>
  <c r="N323" i="9"/>
  <c r="N332" i="9"/>
  <c r="K323" i="9"/>
  <c r="K332" i="9"/>
  <c r="O323" i="9"/>
  <c r="O332" i="9"/>
  <c r="G323" i="9"/>
  <c r="G332" i="9"/>
  <c r="L323" i="9"/>
  <c r="L332" i="9"/>
  <c r="G99" i="8"/>
  <c r="G274" i="8"/>
  <c r="G12" i="8"/>
  <c r="G271" i="8"/>
  <c r="J115" i="8"/>
  <c r="H115" i="8"/>
  <c r="H114" i="8"/>
  <c r="I114" i="8"/>
  <c r="D114" i="9"/>
  <c r="H99" i="8"/>
  <c r="D114" i="501"/>
  <c r="I99" i="8"/>
  <c r="J99" i="8"/>
  <c r="J274" i="8"/>
  <c r="I274" i="8"/>
  <c r="D115" i="9"/>
  <c r="H274" i="8"/>
  <c r="D115" i="501"/>
  <c r="BD115" i="8" l="1"/>
  <c r="BD114" i="8"/>
  <c r="H271" i="8"/>
  <c r="I12" i="8"/>
  <c r="BD274" i="8"/>
  <c r="BD99" i="8"/>
  <c r="F115" i="501" a="1"/>
  <c r="F115" i="501" s="1"/>
  <c r="F114" i="501" a="1"/>
  <c r="F114" i="501" s="1"/>
  <c r="E115" i="9"/>
  <c r="F115" i="9" a="1"/>
  <c r="F115" i="9" s="1"/>
  <c r="I115" i="9" s="1"/>
  <c r="F114" i="9" a="1"/>
  <c r="F114" i="9" s="1"/>
  <c r="G114" i="9" s="1"/>
  <c r="E114" i="9"/>
  <c r="I271" i="8"/>
  <c r="J12" i="8"/>
  <c r="H12" i="8"/>
  <c r="J271" i="8"/>
  <c r="D99" i="501"/>
  <c r="D12" i="9"/>
  <c r="D271" i="9"/>
  <c r="D274" i="501"/>
  <c r="D271" i="501"/>
  <c r="D99" i="9"/>
  <c r="D12" i="501"/>
  <c r="D274" i="9"/>
  <c r="BD12" i="8" l="1"/>
  <c r="BD271" i="8"/>
  <c r="F271" i="501" a="1"/>
  <c r="F271" i="501" s="1"/>
  <c r="R271" i="501" s="1"/>
  <c r="E274" i="501"/>
  <c r="F274" i="501" a="1"/>
  <c r="F274" i="501" s="1"/>
  <c r="R274" i="501" s="1"/>
  <c r="E99" i="501"/>
  <c r="F99" i="501" a="1"/>
  <c r="F99" i="501" s="1"/>
  <c r="L99" i="501" s="1"/>
  <c r="F12" i="501" a="1"/>
  <c r="F12" i="501" s="1"/>
  <c r="S114" i="501"/>
  <c r="P114" i="501"/>
  <c r="T114" i="501"/>
  <c r="R114" i="501"/>
  <c r="Q114" i="501"/>
  <c r="U114" i="501"/>
  <c r="P115" i="501"/>
  <c r="U115" i="501"/>
  <c r="T115" i="501"/>
  <c r="S115" i="501"/>
  <c r="R115" i="501"/>
  <c r="Q115" i="501"/>
  <c r="U115" i="9"/>
  <c r="R115" i="9"/>
  <c r="G115" i="9"/>
  <c r="O115" i="9"/>
  <c r="K115" i="9"/>
  <c r="T115" i="9"/>
  <c r="S115" i="9"/>
  <c r="H115" i="9"/>
  <c r="M115" i="9"/>
  <c r="L115" i="9"/>
  <c r="Q115" i="9"/>
  <c r="P115" i="9"/>
  <c r="N115" i="9"/>
  <c r="J115" i="9"/>
  <c r="P114" i="9"/>
  <c r="L114" i="9"/>
  <c r="I114" i="9"/>
  <c r="O114" i="9"/>
  <c r="S114" i="9"/>
  <c r="U114" i="9"/>
  <c r="Q114" i="9"/>
  <c r="T114" i="9"/>
  <c r="M114" i="9"/>
  <c r="N114" i="9"/>
  <c r="H114" i="9"/>
  <c r="K114" i="9"/>
  <c r="J114" i="9"/>
  <c r="R114" i="9"/>
  <c r="F274" i="9" a="1"/>
  <c r="F274" i="9" s="1"/>
  <c r="L274" i="9" s="1"/>
  <c r="E274" i="9"/>
  <c r="E99" i="9"/>
  <c r="F99" i="9" a="1"/>
  <c r="F99" i="9" s="1"/>
  <c r="R99" i="9" s="1"/>
  <c r="F271" i="9" a="1"/>
  <c r="F271" i="9" s="1"/>
  <c r="T271" i="9" s="1"/>
  <c r="E271" i="9"/>
  <c r="E12" i="9"/>
  <c r="F12" i="9" a="1"/>
  <c r="F12" i="9" s="1"/>
  <c r="M12" i="9" s="1"/>
  <c r="P271" i="501" l="1"/>
  <c r="S271" i="501"/>
  <c r="Q271" i="501"/>
  <c r="T271" i="501"/>
  <c r="U271" i="501"/>
  <c r="K274" i="501"/>
  <c r="G274" i="501"/>
  <c r="H274" i="501"/>
  <c r="K99" i="501"/>
  <c r="T274" i="501"/>
  <c r="L274" i="501"/>
  <c r="J274" i="501"/>
  <c r="U274" i="501"/>
  <c r="R99" i="501"/>
  <c r="N274" i="501"/>
  <c r="P274" i="501"/>
  <c r="M274" i="501"/>
  <c r="Q274" i="501"/>
  <c r="O274" i="501"/>
  <c r="I274" i="501"/>
  <c r="S274" i="501"/>
  <c r="Q99" i="501"/>
  <c r="M99" i="501"/>
  <c r="H99" i="501"/>
  <c r="O99" i="501"/>
  <c r="I99" i="501"/>
  <c r="S99" i="501"/>
  <c r="T99" i="501"/>
  <c r="N99" i="501"/>
  <c r="J99" i="501"/>
  <c r="P99" i="501"/>
  <c r="U99" i="501"/>
  <c r="G99" i="501"/>
  <c r="U12" i="501"/>
  <c r="T12" i="501"/>
  <c r="S12" i="501"/>
  <c r="R12" i="501"/>
  <c r="Q12" i="501"/>
  <c r="P12" i="501"/>
  <c r="U99" i="9"/>
  <c r="N99" i="9"/>
  <c r="K99" i="9"/>
  <c r="P99" i="9"/>
  <c r="H99" i="9"/>
  <c r="O99" i="9"/>
  <c r="S99" i="9"/>
  <c r="H271" i="9"/>
  <c r="G99" i="9"/>
  <c r="T99" i="9"/>
  <c r="I99" i="9"/>
  <c r="J99" i="9"/>
  <c r="L99" i="9"/>
  <c r="M99" i="9"/>
  <c r="Q99" i="9"/>
  <c r="O274" i="9"/>
  <c r="J274" i="9"/>
  <c r="S274" i="9"/>
  <c r="T274" i="9"/>
  <c r="M274" i="9"/>
  <c r="H274" i="9"/>
  <c r="K274" i="9"/>
  <c r="N274" i="9"/>
  <c r="P274" i="9"/>
  <c r="U274" i="9"/>
  <c r="I274" i="9"/>
  <c r="Q274" i="9"/>
  <c r="G274" i="9"/>
  <c r="R274" i="9"/>
  <c r="R271" i="9"/>
  <c r="L271" i="9"/>
  <c r="J271" i="9"/>
  <c r="K271" i="9"/>
  <c r="U271" i="9"/>
  <c r="M271" i="9"/>
  <c r="Q271" i="9"/>
  <c r="O271" i="9"/>
  <c r="P271" i="9"/>
  <c r="N271" i="9"/>
  <c r="I271" i="9"/>
  <c r="S271" i="9"/>
  <c r="G271" i="9"/>
  <c r="S12" i="9"/>
  <c r="I12" i="9"/>
  <c r="J12" i="9"/>
  <c r="U12" i="9"/>
  <c r="T12" i="9"/>
  <c r="P12" i="9"/>
  <c r="K12" i="9"/>
  <c r="O12" i="9"/>
  <c r="R12" i="9"/>
  <c r="G12" i="9"/>
  <c r="Q12" i="9"/>
  <c r="H12" i="9"/>
  <c r="N12" i="9"/>
  <c r="L12" i="9"/>
  <c r="H34" i="6"/>
  <c r="H44" i="6" s="1"/>
  <c r="H86" i="6"/>
  <c r="H96" i="6" s="1"/>
  <c r="H323" i="6" l="1"/>
  <c r="H332" i="6"/>
  <c r="H99" i="6"/>
  <c r="K86" i="8"/>
  <c r="K34" i="8"/>
  <c r="N34" i="8"/>
  <c r="M34" i="8"/>
  <c r="L34" i="8"/>
  <c r="L86" i="8"/>
  <c r="M86" i="8"/>
  <c r="N86" i="8"/>
  <c r="BE34" i="8" l="1"/>
  <c r="BE86" i="8"/>
  <c r="H115" i="6"/>
  <c r="H114" i="6"/>
  <c r="K114" i="8" s="1"/>
  <c r="H12" i="6"/>
  <c r="K12" i="8" s="1"/>
  <c r="K99" i="8"/>
  <c r="L96" i="8"/>
  <c r="N96" i="8"/>
  <c r="M96" i="8"/>
  <c r="L44" i="8"/>
  <c r="N44" i="8"/>
  <c r="M44" i="8"/>
  <c r="K96" i="8"/>
  <c r="H274" i="6"/>
  <c r="H271" i="6"/>
  <c r="K44" i="8"/>
  <c r="D86" i="500"/>
  <c r="D34" i="500"/>
  <c r="BE44" i="8" l="1"/>
  <c r="BE96" i="8"/>
  <c r="M323" i="8"/>
  <c r="M332" i="8"/>
  <c r="N323" i="8"/>
  <c r="N332" i="8"/>
  <c r="L323" i="8"/>
  <c r="L332" i="8"/>
  <c r="K323" i="8"/>
  <c r="BE323" i="8" s="1"/>
  <c r="K332" i="8"/>
  <c r="F86" i="500" a="1"/>
  <c r="F86" i="500" s="1"/>
  <c r="N86" i="500" s="1"/>
  <c r="N96" i="500" s="1"/>
  <c r="E86" i="500"/>
  <c r="D96" i="500"/>
  <c r="E96" i="500" s="1"/>
  <c r="E34" i="500"/>
  <c r="F34" i="500" a="1"/>
  <c r="F34" i="500" s="1"/>
  <c r="U34" i="500" s="1"/>
  <c r="U44" i="500" s="1"/>
  <c r="D44" i="500"/>
  <c r="K115" i="8"/>
  <c r="K271" i="8"/>
  <c r="K274" i="8"/>
  <c r="N99" i="8"/>
  <c r="L274" i="8"/>
  <c r="N271" i="8"/>
  <c r="M99" i="8"/>
  <c r="U323" i="500" l="1"/>
  <c r="U332" i="500"/>
  <c r="D323" i="500"/>
  <c r="E323" i="500" s="1"/>
  <c r="D332" i="500"/>
  <c r="R86" i="500"/>
  <c r="R96" i="500" s="1"/>
  <c r="P86" i="500"/>
  <c r="P96" i="500" s="1"/>
  <c r="M86" i="500"/>
  <c r="M96" i="500" s="1"/>
  <c r="H86" i="500"/>
  <c r="H96" i="500" s="1"/>
  <c r="I86" i="500"/>
  <c r="I96" i="500" s="1"/>
  <c r="Q86" i="500"/>
  <c r="Q96" i="500" s="1"/>
  <c r="S86" i="500"/>
  <c r="S96" i="500" s="1"/>
  <c r="T86" i="500"/>
  <c r="T96" i="500" s="1"/>
  <c r="G86" i="500"/>
  <c r="G96" i="500" s="1"/>
  <c r="J86" i="500"/>
  <c r="J96" i="500" s="1"/>
  <c r="K86" i="500"/>
  <c r="K96" i="500" s="1"/>
  <c r="O86" i="500"/>
  <c r="O96" i="500" s="1"/>
  <c r="L86" i="500"/>
  <c r="L96" i="500" s="1"/>
  <c r="T34" i="500"/>
  <c r="T44" i="500" s="1"/>
  <c r="Q34" i="500"/>
  <c r="Q44" i="500" s="1"/>
  <c r="U86" i="500"/>
  <c r="U96" i="500" s="1"/>
  <c r="O34" i="500"/>
  <c r="O44" i="500" s="1"/>
  <c r="O323" i="500" s="1"/>
  <c r="N34" i="500"/>
  <c r="N44" i="500" s="1"/>
  <c r="N323" i="500" s="1"/>
  <c r="S34" i="500"/>
  <c r="S44" i="500" s="1"/>
  <c r="G34" i="500"/>
  <c r="G44" i="500" s="1"/>
  <c r="G323" i="500" s="1"/>
  <c r="I34" i="500"/>
  <c r="I44" i="500" s="1"/>
  <c r="I323" i="500" s="1"/>
  <c r="R34" i="500"/>
  <c r="R44" i="500" s="1"/>
  <c r="E44" i="500"/>
  <c r="H34" i="500"/>
  <c r="H44" i="500" s="1"/>
  <c r="H323" i="500" s="1"/>
  <c r="K34" i="500"/>
  <c r="K44" i="500" s="1"/>
  <c r="K323" i="500" s="1"/>
  <c r="L34" i="500"/>
  <c r="L44" i="500" s="1"/>
  <c r="L323" i="500" s="1"/>
  <c r="M34" i="500"/>
  <c r="M44" i="500" s="1"/>
  <c r="M323" i="500" s="1"/>
  <c r="P34" i="500"/>
  <c r="P44" i="500" s="1"/>
  <c r="J34" i="500"/>
  <c r="J44" i="500" s="1"/>
  <c r="J323" i="500" s="1"/>
  <c r="G301" i="6"/>
  <c r="L115" i="8"/>
  <c r="N12" i="8"/>
  <c r="M115" i="8"/>
  <c r="M114" i="8"/>
  <c r="N115" i="8"/>
  <c r="L114" i="8"/>
  <c r="M12" i="8"/>
  <c r="N114" i="8"/>
  <c r="L12" i="8"/>
  <c r="D274" i="500"/>
  <c r="D114" i="500"/>
  <c r="N274" i="8"/>
  <c r="D115" i="500"/>
  <c r="L99" i="8"/>
  <c r="D12" i="500"/>
  <c r="M271" i="8"/>
  <c r="L271" i="8"/>
  <c r="M274" i="8"/>
  <c r="BE274" i="8" l="1"/>
  <c r="BE114" i="8"/>
  <c r="BE12" i="8"/>
  <c r="BE115" i="8"/>
  <c r="BE271" i="8"/>
  <c r="BE99" i="8"/>
  <c r="S323" i="500"/>
  <c r="S332" i="500"/>
  <c r="Q323" i="500"/>
  <c r="Q332" i="500"/>
  <c r="R323" i="500"/>
  <c r="R332" i="500"/>
  <c r="T323" i="500"/>
  <c r="T332" i="500"/>
  <c r="P323" i="500"/>
  <c r="P332" i="500"/>
  <c r="F115" i="500" a="1"/>
  <c r="F115" i="500" s="1"/>
  <c r="U115" i="500" s="1"/>
  <c r="F274" i="500" a="1"/>
  <c r="F274" i="500" s="1"/>
  <c r="K274" i="500" s="1"/>
  <c r="E274" i="500"/>
  <c r="F114" i="500" a="1"/>
  <c r="F114" i="500" s="1"/>
  <c r="F12" i="500" a="1"/>
  <c r="F12" i="500" s="1"/>
  <c r="G301" i="8"/>
  <c r="D99" i="500"/>
  <c r="J301" i="8"/>
  <c r="D271" i="500"/>
  <c r="I301" i="8"/>
  <c r="H301" i="8"/>
  <c r="BD301" i="8" l="1"/>
  <c r="P115" i="500"/>
  <c r="Q115" i="500"/>
  <c r="T115" i="500"/>
  <c r="R115" i="500"/>
  <c r="S115" i="500"/>
  <c r="Q274" i="500"/>
  <c r="R274" i="500"/>
  <c r="M274" i="500"/>
  <c r="S274" i="500"/>
  <c r="O274" i="500"/>
  <c r="I274" i="500"/>
  <c r="H274" i="500"/>
  <c r="J274" i="500"/>
  <c r="N274" i="500"/>
  <c r="P274" i="500"/>
  <c r="U274" i="500"/>
  <c r="L274" i="500"/>
  <c r="G274" i="500"/>
  <c r="T274" i="500"/>
  <c r="F99" i="500" a="1"/>
  <c r="F99" i="500" s="1"/>
  <c r="I99" i="500" s="1"/>
  <c r="E99" i="500"/>
  <c r="E271" i="500"/>
  <c r="F271" i="500" a="1"/>
  <c r="F271" i="500" s="1"/>
  <c r="L271" i="500" s="1"/>
  <c r="Q12" i="500"/>
  <c r="U12" i="500"/>
  <c r="P12" i="500"/>
  <c r="T12" i="500"/>
  <c r="S12" i="500"/>
  <c r="R12" i="500"/>
  <c r="S114" i="500"/>
  <c r="Q114" i="500"/>
  <c r="P114" i="500"/>
  <c r="U114" i="500"/>
  <c r="T114" i="500"/>
  <c r="R114" i="500"/>
  <c r="D301" i="9"/>
  <c r="D301" i="501"/>
  <c r="K99" i="500" l="1"/>
  <c r="P99" i="500"/>
  <c r="H99" i="500"/>
  <c r="J99" i="500"/>
  <c r="R99" i="500"/>
  <c r="M99" i="500"/>
  <c r="T99" i="500"/>
  <c r="N99" i="500"/>
  <c r="Q99" i="500"/>
  <c r="O99" i="500"/>
  <c r="L99" i="500"/>
  <c r="U99" i="500"/>
  <c r="S99" i="500"/>
  <c r="G99" i="500"/>
  <c r="G271" i="500"/>
  <c r="I271" i="500"/>
  <c r="K271" i="500"/>
  <c r="S271" i="500"/>
  <c r="U271" i="500"/>
  <c r="H271" i="500"/>
  <c r="M271" i="500"/>
  <c r="Q271" i="500"/>
  <c r="T271" i="500"/>
  <c r="P271" i="500"/>
  <c r="N271" i="500"/>
  <c r="J271" i="500"/>
  <c r="E301" i="501"/>
  <c r="F301" i="501" a="1"/>
  <c r="F301" i="501" s="1"/>
  <c r="U301" i="501" s="1"/>
  <c r="O271" i="500"/>
  <c r="R271" i="500"/>
  <c r="F301" i="9" a="1"/>
  <c r="F301" i="9" s="1"/>
  <c r="L301" i="9" s="1"/>
  <c r="E301" i="9"/>
  <c r="L301" i="501" l="1"/>
  <c r="Q301" i="501"/>
  <c r="O301" i="501"/>
  <c r="I301" i="501"/>
  <c r="T301" i="501"/>
  <c r="G301" i="501"/>
  <c r="K301" i="501"/>
  <c r="M301" i="501"/>
  <c r="P301" i="501"/>
  <c r="H301" i="501"/>
  <c r="S301" i="501"/>
  <c r="N301" i="501"/>
  <c r="J301" i="501"/>
  <c r="R301" i="501"/>
  <c r="H301" i="9"/>
  <c r="T301" i="9"/>
  <c r="R301" i="9"/>
  <c r="P301" i="9"/>
  <c r="G301" i="9"/>
  <c r="M301" i="9"/>
  <c r="U301" i="9"/>
  <c r="J301" i="9"/>
  <c r="S301" i="9"/>
  <c r="K301" i="9"/>
  <c r="O301" i="9"/>
  <c r="I301" i="9"/>
  <c r="Q301" i="9"/>
  <c r="N301" i="9"/>
  <c r="J34" i="6"/>
  <c r="S34" i="8" s="1"/>
  <c r="J86" i="6"/>
  <c r="S86" i="8" s="1"/>
  <c r="T34" i="8" l="1"/>
  <c r="V86" i="8"/>
  <c r="V96" i="8" s="1"/>
  <c r="J96" i="6"/>
  <c r="S96" i="8"/>
  <c r="J44" i="6"/>
  <c r="S44" i="8"/>
  <c r="V34" i="8"/>
  <c r="U86" i="8"/>
  <c r="U34" i="8"/>
  <c r="T86" i="8"/>
  <c r="D86" i="497"/>
  <c r="D34" i="497"/>
  <c r="BG86" i="8" l="1"/>
  <c r="BG34" i="8"/>
  <c r="D96" i="497"/>
  <c r="F86" i="497" a="1"/>
  <c r="F86" i="497" s="1"/>
  <c r="U86" i="497" s="1"/>
  <c r="U96" i="497" s="1"/>
  <c r="T44" i="8"/>
  <c r="T332" i="8" s="1"/>
  <c r="T96" i="8"/>
  <c r="U44" i="8"/>
  <c r="U323" i="8" s="1"/>
  <c r="U96" i="8"/>
  <c r="V44" i="8"/>
  <c r="V323" i="8" s="1"/>
  <c r="S323" i="8"/>
  <c r="S332" i="8"/>
  <c r="J323" i="6"/>
  <c r="J332" i="6"/>
  <c r="F34" i="497" a="1"/>
  <c r="F34" i="497" s="1"/>
  <c r="P34" i="497" s="1"/>
  <c r="P44" i="497" s="1"/>
  <c r="D44" i="497"/>
  <c r="J115" i="6"/>
  <c r="S115" i="8" s="1"/>
  <c r="H301" i="6"/>
  <c r="S86" i="497" l="1"/>
  <c r="S96" i="497" s="1"/>
  <c r="R86" i="497"/>
  <c r="R96" i="497" s="1"/>
  <c r="Q86" i="497"/>
  <c r="Q96" i="497" s="1"/>
  <c r="BG96" i="8"/>
  <c r="T86" i="497"/>
  <c r="T96" i="497" s="1"/>
  <c r="P86" i="497"/>
  <c r="P96" i="497" s="1"/>
  <c r="BG44" i="8"/>
  <c r="T323" i="8"/>
  <c r="BG323" i="8" s="1"/>
  <c r="U332" i="8"/>
  <c r="U115" i="8" s="1"/>
  <c r="V332" i="8"/>
  <c r="V115" i="8" s="1"/>
  <c r="P323" i="497"/>
  <c r="P332" i="497"/>
  <c r="D323" i="497"/>
  <c r="D332" i="497"/>
  <c r="Q34" i="497"/>
  <c r="Q44" i="497" s="1"/>
  <c r="S34" i="497"/>
  <c r="S44" i="497" s="1"/>
  <c r="T34" i="497"/>
  <c r="T44" i="497" s="1"/>
  <c r="U34" i="497"/>
  <c r="U44" i="497" s="1"/>
  <c r="R34" i="497"/>
  <c r="R44" i="497" s="1"/>
  <c r="K301" i="8"/>
  <c r="J114" i="6"/>
  <c r="S114" i="8" s="1"/>
  <c r="J99" i="6"/>
  <c r="J274" i="6"/>
  <c r="S274" i="8" s="1"/>
  <c r="J271" i="6"/>
  <c r="J12" i="6"/>
  <c r="S12" i="8" s="1"/>
  <c r="T115" i="8"/>
  <c r="M301" i="8"/>
  <c r="L301" i="8"/>
  <c r="N301" i="8"/>
  <c r="D115" i="497"/>
  <c r="BG115" i="8" l="1"/>
  <c r="BE301" i="8"/>
  <c r="T12" i="8"/>
  <c r="T274" i="8"/>
  <c r="T114" i="8"/>
  <c r="V114" i="8"/>
  <c r="U114" i="8"/>
  <c r="U323" i="497"/>
  <c r="U332" i="497"/>
  <c r="T323" i="497"/>
  <c r="T332" i="497"/>
  <c r="S323" i="497"/>
  <c r="S332" i="497"/>
  <c r="Q323" i="497"/>
  <c r="Q332" i="497"/>
  <c r="R323" i="497"/>
  <c r="R332" i="497"/>
  <c r="F115" i="497" a="1"/>
  <c r="F115" i="497" s="1"/>
  <c r="S99" i="8"/>
  <c r="S271" i="8"/>
  <c r="U274" i="8"/>
  <c r="U12" i="8"/>
  <c r="V274" i="8"/>
  <c r="V12" i="8"/>
  <c r="V99" i="8"/>
  <c r="U271" i="8"/>
  <c r="D12" i="497"/>
  <c r="D274" i="497"/>
  <c r="D114" i="497"/>
  <c r="U99" i="8"/>
  <c r="V271" i="8"/>
  <c r="T99" i="8"/>
  <c r="T271" i="8"/>
  <c r="D301" i="500"/>
  <c r="BG114" i="8" l="1"/>
  <c r="BG274" i="8"/>
  <c r="BG12" i="8"/>
  <c r="BG99" i="8"/>
  <c r="BG271" i="8"/>
  <c r="F114" i="497" a="1"/>
  <c r="F114" i="497" s="1"/>
  <c r="P114" i="497" s="1"/>
  <c r="F301" i="500" a="1"/>
  <c r="F301" i="500" s="1"/>
  <c r="N301" i="500" s="1"/>
  <c r="E301" i="500"/>
  <c r="F12" i="497" a="1"/>
  <c r="F12" i="497" s="1"/>
  <c r="F274" i="497" a="1"/>
  <c r="F274" i="497" s="1"/>
  <c r="P115" i="497"/>
  <c r="U115" i="497"/>
  <c r="R115" i="497"/>
  <c r="T115" i="497"/>
  <c r="S115" i="497"/>
  <c r="Q115" i="497"/>
  <c r="D99" i="497"/>
  <c r="D271" i="497"/>
  <c r="S114" i="497" l="1"/>
  <c r="Q114" i="497"/>
  <c r="T114" i="497"/>
  <c r="U114" i="497"/>
  <c r="R114" i="497"/>
  <c r="L301" i="500"/>
  <c r="J301" i="500"/>
  <c r="T301" i="500"/>
  <c r="P301" i="500"/>
  <c r="G301" i="500"/>
  <c r="H301" i="500"/>
  <c r="I301" i="500"/>
  <c r="R301" i="500"/>
  <c r="Q301" i="500"/>
  <c r="M301" i="500"/>
  <c r="O301" i="500"/>
  <c r="S301" i="500"/>
  <c r="E271" i="497"/>
  <c r="F271" i="497" a="1"/>
  <c r="F271" i="497" s="1"/>
  <c r="S271" i="497" s="1"/>
  <c r="F99" i="497" a="1"/>
  <c r="F99" i="497" s="1"/>
  <c r="P99" i="497" s="1"/>
  <c r="E99" i="497"/>
  <c r="U301" i="500"/>
  <c r="K301" i="500"/>
  <c r="P12" i="497"/>
  <c r="S12" i="497"/>
  <c r="R12" i="497"/>
  <c r="U12" i="497"/>
  <c r="Q12" i="497"/>
  <c r="T12" i="497"/>
  <c r="P274" i="497"/>
  <c r="T274" i="497"/>
  <c r="S274" i="497"/>
  <c r="R274" i="497"/>
  <c r="Q274" i="497"/>
  <c r="U274" i="497"/>
  <c r="K34" i="6"/>
  <c r="W34" i="8" s="1"/>
  <c r="K86" i="6"/>
  <c r="W86" i="8" s="1"/>
  <c r="Y86" i="8"/>
  <c r="X34" i="8"/>
  <c r="Y34" i="8"/>
  <c r="X86" i="8"/>
  <c r="Z34" i="8"/>
  <c r="Z86" i="8"/>
  <c r="BH86" i="8" l="1"/>
  <c r="BH34" i="8"/>
  <c r="J99" i="497"/>
  <c r="M99" i="497"/>
  <c r="G99" i="497"/>
  <c r="R99" i="497"/>
  <c r="L99" i="497"/>
  <c r="U99" i="497"/>
  <c r="O99" i="497"/>
  <c r="S99" i="497"/>
  <c r="T99" i="497"/>
  <c r="N99" i="497"/>
  <c r="K99" i="497"/>
  <c r="Q99" i="497"/>
  <c r="H99" i="497"/>
  <c r="I99" i="497"/>
  <c r="L271" i="497"/>
  <c r="G271" i="497"/>
  <c r="R271" i="497"/>
  <c r="N271" i="497"/>
  <c r="I271" i="497"/>
  <c r="P271" i="497"/>
  <c r="H271" i="497"/>
  <c r="T271" i="497"/>
  <c r="Q271" i="497"/>
  <c r="U271" i="497"/>
  <c r="O271" i="497"/>
  <c r="J271" i="497"/>
  <c r="M271" i="497"/>
  <c r="K271" i="497"/>
  <c r="J301" i="6"/>
  <c r="S301" i="8" s="1"/>
  <c r="K44" i="6"/>
  <c r="Z96" i="8"/>
  <c r="Y96" i="8"/>
  <c r="X96" i="8"/>
  <c r="X44" i="8"/>
  <c r="Z44" i="8"/>
  <c r="Y44" i="8"/>
  <c r="W96" i="8"/>
  <c r="W44" i="8"/>
  <c r="K96" i="6"/>
  <c r="I34" i="6"/>
  <c r="E34" i="6" s="1"/>
  <c r="I86" i="6"/>
  <c r="E86" i="6" s="1"/>
  <c r="D86" i="496"/>
  <c r="D34" i="496"/>
  <c r="BH96" i="8" l="1"/>
  <c r="BH44" i="8"/>
  <c r="Y323" i="8"/>
  <c r="Y332" i="8"/>
  <c r="W323" i="8"/>
  <c r="W332" i="8"/>
  <c r="Z323" i="8"/>
  <c r="Z332" i="8"/>
  <c r="X323" i="8"/>
  <c r="X332" i="8"/>
  <c r="K323" i="6"/>
  <c r="K332" i="6"/>
  <c r="D96" i="496"/>
  <c r="E96" i="496" s="1"/>
  <c r="F86" i="496" a="1"/>
  <c r="F86" i="496" s="1"/>
  <c r="R86" i="496" s="1"/>
  <c r="R96" i="496" s="1"/>
  <c r="E86" i="496"/>
  <c r="F34" i="496" a="1"/>
  <c r="F34" i="496" s="1"/>
  <c r="L34" i="496" s="1"/>
  <c r="L44" i="496" s="1"/>
  <c r="E34" i="496"/>
  <c r="D44" i="496"/>
  <c r="K274" i="6"/>
  <c r="W274" i="8" s="1"/>
  <c r="K115" i="6"/>
  <c r="W115" i="8" s="1"/>
  <c r="I44" i="6"/>
  <c r="I96" i="6"/>
  <c r="E96" i="6" s="1"/>
  <c r="O86" i="8"/>
  <c r="O34" i="8"/>
  <c r="Y274" i="8"/>
  <c r="X274" i="8"/>
  <c r="Y115" i="8"/>
  <c r="X115" i="8"/>
  <c r="O96" i="8" l="1"/>
  <c r="BH323" i="8"/>
  <c r="L323" i="496"/>
  <c r="L332" i="496"/>
  <c r="D323" i="496"/>
  <c r="E323" i="496" s="1"/>
  <c r="D332" i="496"/>
  <c r="E332" i="496" s="1"/>
  <c r="I323" i="6"/>
  <c r="E323" i="6" s="1"/>
  <c r="I332" i="6"/>
  <c r="I115" i="6" s="1"/>
  <c r="L86" i="496"/>
  <c r="L96" i="496" s="1"/>
  <c r="H34" i="496"/>
  <c r="H44" i="496" s="1"/>
  <c r="K86" i="496"/>
  <c r="K96" i="496" s="1"/>
  <c r="K34" i="496"/>
  <c r="K44" i="496" s="1"/>
  <c r="I86" i="496"/>
  <c r="I96" i="496" s="1"/>
  <c r="G86" i="496"/>
  <c r="G96" i="496" s="1"/>
  <c r="P86" i="496"/>
  <c r="P96" i="496" s="1"/>
  <c r="Q86" i="496"/>
  <c r="Q96" i="496" s="1"/>
  <c r="U86" i="496"/>
  <c r="U96" i="496" s="1"/>
  <c r="S86" i="496"/>
  <c r="S96" i="496" s="1"/>
  <c r="O86" i="496"/>
  <c r="O96" i="496" s="1"/>
  <c r="J86" i="496"/>
  <c r="J96" i="496" s="1"/>
  <c r="N86" i="496"/>
  <c r="N96" i="496" s="1"/>
  <c r="M34" i="496"/>
  <c r="M44" i="496" s="1"/>
  <c r="I34" i="496"/>
  <c r="I44" i="496" s="1"/>
  <c r="N34" i="496"/>
  <c r="N44" i="496" s="1"/>
  <c r="P34" i="496"/>
  <c r="P44" i="496" s="1"/>
  <c r="O34" i="496"/>
  <c r="O44" i="496" s="1"/>
  <c r="T34" i="496"/>
  <c r="T44" i="496" s="1"/>
  <c r="G34" i="496"/>
  <c r="G44" i="496" s="1"/>
  <c r="S34" i="496"/>
  <c r="S44" i="496" s="1"/>
  <c r="U34" i="496"/>
  <c r="U44" i="496" s="1"/>
  <c r="Q34" i="496"/>
  <c r="Q44" i="496" s="1"/>
  <c r="E44" i="496"/>
  <c r="T86" i="496"/>
  <c r="T96" i="496" s="1"/>
  <c r="H86" i="496"/>
  <c r="H96" i="496" s="1"/>
  <c r="J34" i="496"/>
  <c r="J44" i="496" s="1"/>
  <c r="R34" i="496"/>
  <c r="R44" i="496" s="1"/>
  <c r="M86" i="496"/>
  <c r="M96" i="496" s="1"/>
  <c r="K271" i="6"/>
  <c r="W271" i="8" s="1"/>
  <c r="K12" i="6"/>
  <c r="W12" i="8" s="1"/>
  <c r="K99" i="6"/>
  <c r="W99" i="8" s="1"/>
  <c r="E44" i="6"/>
  <c r="K114" i="6"/>
  <c r="W114" i="8" s="1"/>
  <c r="E86" i="8"/>
  <c r="E34" i="8"/>
  <c r="O44" i="8"/>
  <c r="Q86" i="8"/>
  <c r="P86" i="8"/>
  <c r="R34" i="8"/>
  <c r="Q34" i="8"/>
  <c r="P34" i="8"/>
  <c r="R86" i="8"/>
  <c r="X114" i="8"/>
  <c r="Z271" i="8"/>
  <c r="Y114" i="8"/>
  <c r="D115" i="496"/>
  <c r="D86" i="499"/>
  <c r="Z12" i="8"/>
  <c r="Z274" i="8"/>
  <c r="D34" i="499"/>
  <c r="D34" i="498"/>
  <c r="T301" i="8"/>
  <c r="Z99" i="8"/>
  <c r="D86" i="498"/>
  <c r="Z115" i="8"/>
  <c r="Y271" i="8"/>
  <c r="Y99" i="8"/>
  <c r="Y12" i="8"/>
  <c r="D274" i="496"/>
  <c r="X271" i="8"/>
  <c r="U301" i="8"/>
  <c r="X99" i="8"/>
  <c r="V301" i="8"/>
  <c r="X12" i="8"/>
  <c r="Z114" i="8"/>
  <c r="BF34" i="8" l="1"/>
  <c r="BF86" i="8"/>
  <c r="BH274" i="8"/>
  <c r="BH115" i="8"/>
  <c r="BG301" i="8"/>
  <c r="BH114" i="8"/>
  <c r="BH99" i="8"/>
  <c r="BH12" i="8"/>
  <c r="BH271" i="8"/>
  <c r="E96" i="8"/>
  <c r="Q44" i="8"/>
  <c r="Q332" i="8" s="1"/>
  <c r="Q96" i="8"/>
  <c r="O323" i="496"/>
  <c r="O332" i="496"/>
  <c r="H323" i="496"/>
  <c r="H332" i="496"/>
  <c r="P323" i="496"/>
  <c r="P332" i="496"/>
  <c r="Q323" i="496"/>
  <c r="Q332" i="496"/>
  <c r="N323" i="496"/>
  <c r="N332" i="496"/>
  <c r="U323" i="496"/>
  <c r="U332" i="496"/>
  <c r="I323" i="496"/>
  <c r="I332" i="496"/>
  <c r="S323" i="496"/>
  <c r="S332" i="496"/>
  <c r="M323" i="496"/>
  <c r="M332" i="496"/>
  <c r="R323" i="496"/>
  <c r="R332" i="496"/>
  <c r="G323" i="496"/>
  <c r="G332" i="496"/>
  <c r="J323" i="496"/>
  <c r="J332" i="496"/>
  <c r="K323" i="496"/>
  <c r="K332" i="496"/>
  <c r="T323" i="496"/>
  <c r="T332" i="496"/>
  <c r="O323" i="8"/>
  <c r="O332" i="8"/>
  <c r="E332" i="8" s="1"/>
  <c r="F274" i="496" a="1"/>
  <c r="F274" i="496" s="1"/>
  <c r="H274" i="496" s="1"/>
  <c r="E274" i="496"/>
  <c r="E115" i="496"/>
  <c r="F115" i="496" a="1"/>
  <c r="F115" i="496" s="1"/>
  <c r="H115" i="496" s="1"/>
  <c r="F86" i="499" a="1"/>
  <c r="F86" i="499" s="1"/>
  <c r="D96" i="499"/>
  <c r="F34" i="499" a="1"/>
  <c r="F34" i="499" s="1"/>
  <c r="D44" i="499"/>
  <c r="F86" i="498" a="1"/>
  <c r="F86" i="498" s="1"/>
  <c r="E86" i="498"/>
  <c r="D96" i="498"/>
  <c r="E96" i="498" s="1"/>
  <c r="F34" i="498" a="1"/>
  <c r="F34" i="498" s="1"/>
  <c r="E34" i="498"/>
  <c r="D44" i="498"/>
  <c r="O115" i="8"/>
  <c r="E115" i="6"/>
  <c r="I12" i="6"/>
  <c r="O12" i="8" s="1"/>
  <c r="I99" i="6"/>
  <c r="O99" i="8" s="1"/>
  <c r="R96" i="8"/>
  <c r="E332" i="6"/>
  <c r="I271" i="6"/>
  <c r="O271" i="8" s="1"/>
  <c r="I274" i="6"/>
  <c r="E274" i="6" s="1"/>
  <c r="I114" i="6"/>
  <c r="P96" i="8"/>
  <c r="E99" i="6"/>
  <c r="E44" i="8"/>
  <c r="R44" i="8"/>
  <c r="P44" i="8"/>
  <c r="D99" i="496"/>
  <c r="D271" i="496"/>
  <c r="D114" i="496"/>
  <c r="Q99" i="8"/>
  <c r="D301" i="497"/>
  <c r="D12" i="496"/>
  <c r="BF44" i="8" l="1"/>
  <c r="BF96" i="8"/>
  <c r="Q323" i="8"/>
  <c r="D323" i="498"/>
  <c r="E323" i="498" s="1"/>
  <c r="D332" i="498"/>
  <c r="E332" i="498" s="1"/>
  <c r="D323" i="499"/>
  <c r="D332" i="499"/>
  <c r="R323" i="8"/>
  <c r="R332" i="8"/>
  <c r="P323" i="8"/>
  <c r="P332" i="8"/>
  <c r="Q115" i="496"/>
  <c r="M115" i="496"/>
  <c r="O115" i="496"/>
  <c r="K115" i="496"/>
  <c r="U115" i="496"/>
  <c r="I115" i="496"/>
  <c r="G115" i="496"/>
  <c r="T115" i="496"/>
  <c r="L115" i="496"/>
  <c r="J274" i="496"/>
  <c r="N115" i="496"/>
  <c r="Q274" i="496"/>
  <c r="R274" i="496"/>
  <c r="S274" i="496"/>
  <c r="G274" i="496"/>
  <c r="L274" i="496"/>
  <c r="O274" i="496"/>
  <c r="K274" i="496"/>
  <c r="M274" i="496"/>
  <c r="U274" i="496"/>
  <c r="P274" i="496"/>
  <c r="T274" i="496"/>
  <c r="I274" i="496"/>
  <c r="N274" i="496"/>
  <c r="R115" i="496"/>
  <c r="S115" i="496"/>
  <c r="J115" i="496"/>
  <c r="P115" i="496"/>
  <c r="E12" i="496"/>
  <c r="F12" i="496" a="1"/>
  <c r="F12" i="496" s="1"/>
  <c r="L12" i="496" s="1"/>
  <c r="F271" i="496" a="1"/>
  <c r="F271" i="496" s="1"/>
  <c r="I271" i="496" s="1"/>
  <c r="E271" i="496"/>
  <c r="F114" i="496" a="1"/>
  <c r="F114" i="496" s="1"/>
  <c r="I114" i="496" s="1"/>
  <c r="E114" i="496"/>
  <c r="E301" i="497"/>
  <c r="F301" i="497" a="1"/>
  <c r="F301" i="497" s="1"/>
  <c r="P301" i="497" s="1"/>
  <c r="F99" i="496" a="1"/>
  <c r="F99" i="496" s="1"/>
  <c r="L99" i="496" s="1"/>
  <c r="E99" i="496"/>
  <c r="P34" i="499"/>
  <c r="P44" i="499" s="1"/>
  <c r="T34" i="499"/>
  <c r="T44" i="499" s="1"/>
  <c r="U34" i="499"/>
  <c r="U44" i="499" s="1"/>
  <c r="R34" i="499"/>
  <c r="R44" i="499" s="1"/>
  <c r="S34" i="499"/>
  <c r="S44" i="499" s="1"/>
  <c r="Q34" i="499"/>
  <c r="Q44" i="499" s="1"/>
  <c r="T86" i="499"/>
  <c r="T96" i="499" s="1"/>
  <c r="S86" i="499"/>
  <c r="S96" i="499" s="1"/>
  <c r="Q86" i="499"/>
  <c r="Q96" i="499" s="1"/>
  <c r="R86" i="499"/>
  <c r="R96" i="499" s="1"/>
  <c r="P86" i="499"/>
  <c r="P96" i="499" s="1"/>
  <c r="U86" i="499"/>
  <c r="U96" i="499" s="1"/>
  <c r="E44" i="498"/>
  <c r="T34" i="498"/>
  <c r="T44" i="498" s="1"/>
  <c r="M34" i="498"/>
  <c r="M44" i="498" s="1"/>
  <c r="J34" i="498"/>
  <c r="J44" i="498" s="1"/>
  <c r="L34" i="498"/>
  <c r="L44" i="498" s="1"/>
  <c r="Q34" i="498"/>
  <c r="Q44" i="498" s="1"/>
  <c r="S34" i="498"/>
  <c r="S44" i="498" s="1"/>
  <c r="H34" i="498"/>
  <c r="H44" i="498" s="1"/>
  <c r="R34" i="498"/>
  <c r="R44" i="498" s="1"/>
  <c r="I34" i="498"/>
  <c r="I44" i="498" s="1"/>
  <c r="N34" i="498"/>
  <c r="N44" i="498" s="1"/>
  <c r="G34" i="498"/>
  <c r="G44" i="498" s="1"/>
  <c r="K34" i="498"/>
  <c r="K44" i="498" s="1"/>
  <c r="O34" i="498"/>
  <c r="O44" i="498" s="1"/>
  <c r="U34" i="498"/>
  <c r="U44" i="498" s="1"/>
  <c r="P34" i="498"/>
  <c r="P44" i="498" s="1"/>
  <c r="O86" i="498"/>
  <c r="O96" i="498" s="1"/>
  <c r="K86" i="498"/>
  <c r="K96" i="498" s="1"/>
  <c r="S86" i="498"/>
  <c r="S96" i="498" s="1"/>
  <c r="G86" i="498"/>
  <c r="G96" i="498" s="1"/>
  <c r="R86" i="498"/>
  <c r="R96" i="498" s="1"/>
  <c r="N86" i="498"/>
  <c r="N96" i="498" s="1"/>
  <c r="J86" i="498"/>
  <c r="J96" i="498" s="1"/>
  <c r="I86" i="498"/>
  <c r="I96" i="498" s="1"/>
  <c r="U86" i="498"/>
  <c r="U96" i="498" s="1"/>
  <c r="Q86" i="498"/>
  <c r="Q96" i="498" s="1"/>
  <c r="M86" i="498"/>
  <c r="M96" i="498" s="1"/>
  <c r="T86" i="498"/>
  <c r="T96" i="498" s="1"/>
  <c r="P86" i="498"/>
  <c r="P96" i="498" s="1"/>
  <c r="L86" i="498"/>
  <c r="L96" i="498" s="1"/>
  <c r="H86" i="498"/>
  <c r="H96" i="498" s="1"/>
  <c r="E115" i="8"/>
  <c r="E12" i="6"/>
  <c r="E271" i="6"/>
  <c r="O274" i="8"/>
  <c r="O114" i="8"/>
  <c r="E114" i="6"/>
  <c r="E99" i="8"/>
  <c r="E271" i="8"/>
  <c r="E12" i="8"/>
  <c r="E323" i="8"/>
  <c r="Q12" i="8"/>
  <c r="Q115" i="8"/>
  <c r="Q271" i="8"/>
  <c r="P271" i="8"/>
  <c r="R99" i="8"/>
  <c r="R271" i="8"/>
  <c r="P99" i="8"/>
  <c r="BF323" i="8" l="1"/>
  <c r="BF99" i="8"/>
  <c r="BF271" i="8"/>
  <c r="Q114" i="8"/>
  <c r="E274" i="8"/>
  <c r="P323" i="498"/>
  <c r="P332" i="498"/>
  <c r="H323" i="498"/>
  <c r="H332" i="498"/>
  <c r="U323" i="498"/>
  <c r="U332" i="498"/>
  <c r="S323" i="498"/>
  <c r="S332" i="498"/>
  <c r="O323" i="498"/>
  <c r="O332" i="498"/>
  <c r="Q323" i="498"/>
  <c r="Q332" i="498"/>
  <c r="K323" i="498"/>
  <c r="K332" i="498"/>
  <c r="L323" i="498"/>
  <c r="L332" i="498"/>
  <c r="G323" i="498"/>
  <c r="G332" i="498"/>
  <c r="J323" i="498"/>
  <c r="J332" i="498"/>
  <c r="N323" i="498"/>
  <c r="N332" i="498"/>
  <c r="M323" i="498"/>
  <c r="M332" i="498"/>
  <c r="I323" i="498"/>
  <c r="I332" i="498"/>
  <c r="T323" i="498"/>
  <c r="T332" i="498"/>
  <c r="R323" i="498"/>
  <c r="R332" i="498"/>
  <c r="Q323" i="499"/>
  <c r="Q332" i="499"/>
  <c r="S323" i="499"/>
  <c r="S332" i="499"/>
  <c r="R323" i="499"/>
  <c r="R332" i="499"/>
  <c r="U323" i="499"/>
  <c r="U332" i="499"/>
  <c r="T323" i="499"/>
  <c r="T332" i="499"/>
  <c r="P323" i="499"/>
  <c r="P332" i="499"/>
  <c r="G12" i="496"/>
  <c r="I301" i="497"/>
  <c r="R301" i="497"/>
  <c r="H301" i="497"/>
  <c r="I12" i="496"/>
  <c r="O12" i="496"/>
  <c r="R12" i="496"/>
  <c r="T12" i="496"/>
  <c r="J301" i="497"/>
  <c r="N114" i="496"/>
  <c r="H12" i="496"/>
  <c r="J12" i="496"/>
  <c r="L301" i="497"/>
  <c r="M301" i="497"/>
  <c r="N12" i="496"/>
  <c r="P12" i="496"/>
  <c r="S301" i="497"/>
  <c r="K301" i="497"/>
  <c r="Q12" i="496"/>
  <c r="S12" i="496"/>
  <c r="N301" i="497"/>
  <c r="Q301" i="497"/>
  <c r="K12" i="496"/>
  <c r="U12" i="496"/>
  <c r="O301" i="497"/>
  <c r="G301" i="497"/>
  <c r="M12" i="496"/>
  <c r="T301" i="497"/>
  <c r="U301" i="497"/>
  <c r="Q99" i="496"/>
  <c r="G99" i="496"/>
  <c r="N99" i="496"/>
  <c r="T99" i="496"/>
  <c r="M99" i="496"/>
  <c r="J99" i="496"/>
  <c r="O99" i="496"/>
  <c r="R99" i="496"/>
  <c r="U99" i="496"/>
  <c r="K99" i="496"/>
  <c r="P99" i="496"/>
  <c r="H99" i="496"/>
  <c r="S99" i="496"/>
  <c r="I99" i="496"/>
  <c r="K271" i="496"/>
  <c r="L271" i="496"/>
  <c r="P271" i="496"/>
  <c r="R271" i="496"/>
  <c r="U271" i="496"/>
  <c r="T271" i="496"/>
  <c r="Q271" i="496"/>
  <c r="J271" i="496"/>
  <c r="M271" i="496"/>
  <c r="H271" i="496"/>
  <c r="G271" i="496"/>
  <c r="S271" i="496"/>
  <c r="O271" i="496"/>
  <c r="N271" i="496"/>
  <c r="M114" i="496"/>
  <c r="Q114" i="496"/>
  <c r="T114" i="496"/>
  <c r="J114" i="496"/>
  <c r="O114" i="496"/>
  <c r="H114" i="496"/>
  <c r="K114" i="496"/>
  <c r="U114" i="496"/>
  <c r="P114" i="496"/>
  <c r="R114" i="496"/>
  <c r="S114" i="496"/>
  <c r="L114" i="496"/>
  <c r="G114" i="496"/>
  <c r="E114" i="8"/>
  <c r="P114" i="8"/>
  <c r="P12" i="8"/>
  <c r="R114" i="8"/>
  <c r="R115" i="8"/>
  <c r="R274" i="8"/>
  <c r="P115" i="8"/>
  <c r="R12" i="8"/>
  <c r="P274" i="8"/>
  <c r="Q274" i="8"/>
  <c r="D274" i="499"/>
  <c r="D115" i="498"/>
  <c r="D115" i="499"/>
  <c r="D271" i="498"/>
  <c r="D274" i="498"/>
  <c r="D12" i="499"/>
  <c r="D271" i="499"/>
  <c r="D114" i="499"/>
  <c r="D99" i="498"/>
  <c r="D114" i="498"/>
  <c r="D99" i="499"/>
  <c r="D12" i="498"/>
  <c r="BF115" i="8" l="1"/>
  <c r="BF274" i="8"/>
  <c r="BF114" i="8"/>
  <c r="BF12" i="8"/>
  <c r="E271" i="498"/>
  <c r="F271" i="498" a="1"/>
  <c r="F271" i="498" s="1"/>
  <c r="U271" i="498" s="1"/>
  <c r="E271" i="499"/>
  <c r="F271" i="499" a="1"/>
  <c r="F271" i="499" s="1"/>
  <c r="T271" i="499" s="1"/>
  <c r="F99" i="498" a="1"/>
  <c r="F99" i="498" s="1"/>
  <c r="S99" i="498" s="1"/>
  <c r="E99" i="498"/>
  <c r="F99" i="499" a="1"/>
  <c r="F99" i="499" s="1"/>
  <c r="R99" i="499" s="1"/>
  <c r="E99" i="499"/>
  <c r="F274" i="499" a="1"/>
  <c r="F274" i="499" s="1"/>
  <c r="F115" i="499" a="1"/>
  <c r="F115" i="499" s="1"/>
  <c r="F114" i="499" a="1"/>
  <c r="F114" i="499" s="1"/>
  <c r="F12" i="499" a="1"/>
  <c r="F12" i="499" s="1"/>
  <c r="F12" i="498" a="1"/>
  <c r="F12" i="498" s="1"/>
  <c r="E12" i="498"/>
  <c r="E114" i="498"/>
  <c r="F114" i="498" a="1"/>
  <c r="F114" i="498" s="1"/>
  <c r="E115" i="498"/>
  <c r="F115" i="498" a="1"/>
  <c r="F115" i="498" s="1"/>
  <c r="F274" i="498" a="1"/>
  <c r="F274" i="498" s="1"/>
  <c r="E274" i="498"/>
  <c r="H271" i="498" l="1"/>
  <c r="G99" i="498"/>
  <c r="M99" i="498"/>
  <c r="O99" i="498"/>
  <c r="U99" i="498"/>
  <c r="I99" i="498"/>
  <c r="T99" i="498"/>
  <c r="R99" i="498"/>
  <c r="J99" i="498"/>
  <c r="H99" i="498"/>
  <c r="P99" i="498"/>
  <c r="N99" i="498"/>
  <c r="K99" i="498"/>
  <c r="Q99" i="498"/>
  <c r="K271" i="498"/>
  <c r="P271" i="498"/>
  <c r="N271" i="498"/>
  <c r="L271" i="498"/>
  <c r="G271" i="498"/>
  <c r="I271" i="498"/>
  <c r="Q271" i="498"/>
  <c r="T271" i="498"/>
  <c r="O271" i="498"/>
  <c r="J271" i="498"/>
  <c r="R271" i="498"/>
  <c r="M271" i="498"/>
  <c r="S271" i="498"/>
  <c r="L99" i="498"/>
  <c r="N99" i="499"/>
  <c r="L99" i="499"/>
  <c r="G99" i="499"/>
  <c r="H99" i="499"/>
  <c r="P99" i="499"/>
  <c r="I99" i="499"/>
  <c r="K99" i="499"/>
  <c r="S271" i="499"/>
  <c r="H271" i="499"/>
  <c r="Q271" i="499"/>
  <c r="U271" i="499"/>
  <c r="N271" i="499"/>
  <c r="J271" i="499"/>
  <c r="O271" i="499"/>
  <c r="I271" i="499"/>
  <c r="J99" i="499"/>
  <c r="T99" i="499"/>
  <c r="L271" i="499"/>
  <c r="O99" i="499"/>
  <c r="M271" i="499"/>
  <c r="R271" i="499"/>
  <c r="Q99" i="499"/>
  <c r="S99" i="499"/>
  <c r="P271" i="499"/>
  <c r="G271" i="499"/>
  <c r="M99" i="499"/>
  <c r="K271" i="499"/>
  <c r="U99" i="499"/>
  <c r="T114" i="499"/>
  <c r="P114" i="499"/>
  <c r="S114" i="499"/>
  <c r="R114" i="499"/>
  <c r="U114" i="499"/>
  <c r="Q114" i="499"/>
  <c r="U115" i="499"/>
  <c r="R115" i="499"/>
  <c r="T115" i="499"/>
  <c r="P115" i="499"/>
  <c r="S115" i="499"/>
  <c r="Q115" i="499"/>
  <c r="P12" i="499"/>
  <c r="S12" i="499"/>
  <c r="R12" i="499"/>
  <c r="U12" i="499"/>
  <c r="Q12" i="499"/>
  <c r="T12" i="499"/>
  <c r="U274" i="499"/>
  <c r="T274" i="499"/>
  <c r="Q274" i="499"/>
  <c r="S274" i="499"/>
  <c r="R274" i="499"/>
  <c r="P274" i="499"/>
  <c r="P115" i="498"/>
  <c r="Q115" i="498"/>
  <c r="O115" i="498"/>
  <c r="I115" i="498"/>
  <c r="M115" i="498"/>
  <c r="N115" i="498"/>
  <c r="L115" i="498"/>
  <c r="S115" i="498"/>
  <c r="U115" i="498"/>
  <c r="H115" i="498"/>
  <c r="K115" i="498"/>
  <c r="G115" i="498"/>
  <c r="R115" i="498"/>
  <c r="T115" i="498"/>
  <c r="J115" i="498"/>
  <c r="J114" i="498"/>
  <c r="M114" i="498"/>
  <c r="S114" i="498"/>
  <c r="K114" i="498"/>
  <c r="I114" i="498"/>
  <c r="O114" i="498"/>
  <c r="R114" i="498"/>
  <c r="G114" i="498"/>
  <c r="H114" i="498"/>
  <c r="T114" i="498"/>
  <c r="Q114" i="498"/>
  <c r="N114" i="498"/>
  <c r="L114" i="498"/>
  <c r="P114" i="498"/>
  <c r="U114" i="498"/>
  <c r="J274" i="498"/>
  <c r="I274" i="498"/>
  <c r="H274" i="498"/>
  <c r="N274" i="498"/>
  <c r="G274" i="498"/>
  <c r="U274" i="498"/>
  <c r="T274" i="498"/>
  <c r="M274" i="498"/>
  <c r="Q274" i="498"/>
  <c r="S274" i="498"/>
  <c r="P274" i="498"/>
  <c r="K274" i="498"/>
  <c r="O274" i="498"/>
  <c r="R274" i="498"/>
  <c r="L274" i="498"/>
  <c r="R12" i="498"/>
  <c r="I12" i="498"/>
  <c r="J12" i="498"/>
  <c r="S12" i="498"/>
  <c r="O12" i="498"/>
  <c r="H12" i="498"/>
  <c r="G12" i="498"/>
  <c r="Q12" i="498"/>
  <c r="L12" i="498"/>
  <c r="P12" i="498"/>
  <c r="U12" i="498"/>
  <c r="N12" i="498"/>
  <c r="T12" i="498"/>
  <c r="K12" i="498"/>
  <c r="M12" i="498"/>
  <c r="K301" i="6"/>
  <c r="W301" i="8" s="1"/>
  <c r="Z301" i="8"/>
  <c r="X301" i="8"/>
  <c r="I301" i="6" l="1"/>
  <c r="O301" i="8" l="1"/>
  <c r="E301" i="6"/>
  <c r="R301" i="8"/>
  <c r="P301" i="8"/>
  <c r="E301" i="8" l="1"/>
  <c r="D301" i="498"/>
  <c r="Q301" i="8"/>
  <c r="D301" i="499"/>
  <c r="Y301" i="8"/>
  <c r="BH301" i="8" l="1"/>
  <c r="BF301" i="8"/>
  <c r="E301" i="498"/>
  <c r="F301" i="498" a="1"/>
  <c r="F301" i="498" s="1"/>
  <c r="M301" i="498" s="1"/>
  <c r="F301" i="499" a="1"/>
  <c r="F301" i="499" s="1"/>
  <c r="U301" i="499" s="1"/>
  <c r="E301" i="499"/>
  <c r="D301" i="496"/>
  <c r="P301" i="498" l="1"/>
  <c r="J301" i="499"/>
  <c r="S301" i="499"/>
  <c r="H301" i="499"/>
  <c r="Q301" i="498"/>
  <c r="O301" i="498"/>
  <c r="G301" i="498"/>
  <c r="R301" i="499"/>
  <c r="I301" i="498"/>
  <c r="R301" i="498"/>
  <c r="N301" i="498"/>
  <c r="P301" i="499"/>
  <c r="T301" i="498"/>
  <c r="O301" i="499"/>
  <c r="N301" i="499"/>
  <c r="U301" i="498"/>
  <c r="T301" i="499"/>
  <c r="J301" i="498"/>
  <c r="Q301" i="499"/>
  <c r="H301" i="498"/>
  <c r="K301" i="499"/>
  <c r="L301" i="498"/>
  <c r="K301" i="498"/>
  <c r="G301" i="499"/>
  <c r="F301" i="496" a="1"/>
  <c r="F301" i="496" s="1"/>
  <c r="Q301" i="496" s="1"/>
  <c r="E301" i="496"/>
  <c r="L301" i="499"/>
  <c r="S301" i="498"/>
  <c r="I301" i="499"/>
  <c r="M301" i="499"/>
  <c r="E77" i="65"/>
  <c r="E315" i="65"/>
  <c r="E301" i="65"/>
  <c r="T301" i="496" l="1"/>
  <c r="H301" i="496"/>
  <c r="S301" i="496"/>
  <c r="L301" i="496"/>
  <c r="O301" i="496"/>
  <c r="R301" i="496"/>
  <c r="K301" i="496"/>
  <c r="G301" i="496"/>
  <c r="M301" i="496"/>
  <c r="J301" i="496"/>
  <c r="I301" i="496"/>
  <c r="U301" i="496"/>
  <c r="N301" i="496"/>
  <c r="P301" i="496"/>
  <c r="J356" i="65"/>
  <c r="J358" i="65"/>
  <c r="K356" i="65"/>
  <c r="K358" i="65"/>
  <c r="I356" i="65"/>
  <c r="I358" i="65"/>
  <c r="O358" i="65"/>
  <c r="O356" i="65"/>
  <c r="M356" i="65"/>
  <c r="M358" i="65"/>
  <c r="H356" i="65"/>
  <c r="H358" i="65"/>
  <c r="N358" i="65"/>
  <c r="N356" i="65"/>
  <c r="G356" i="65"/>
  <c r="G358" i="65"/>
  <c r="L356" i="65" l="1"/>
  <c r="E356" i="65" s="1"/>
  <c r="L358" i="65"/>
  <c r="E358" i="65" s="1"/>
  <c r="D349" i="65" l="1"/>
  <c r="D363" i="2"/>
  <c r="D18" i="63" l="1"/>
  <c r="G23" i="495" s="1"/>
  <c r="D19" i="494"/>
  <c r="D365" i="2"/>
  <c r="D362" i="65" s="1"/>
  <c r="D360" i="65"/>
  <c r="F349" i="65"/>
  <c r="D66" i="63" l="1"/>
  <c r="D46" i="494"/>
  <c r="D20" i="493"/>
  <c r="D33" i="493" s="1"/>
  <c r="D50" i="493" s="1"/>
  <c r="K44" i="495" s="1"/>
  <c r="D18" i="494"/>
  <c r="D45" i="494" s="1"/>
  <c r="D17" i="63"/>
  <c r="D374" i="65" s="1"/>
  <c r="F360" i="65"/>
  <c r="D11" i="493"/>
  <c r="G44" i="495" s="1"/>
  <c r="K23" i="495" l="1"/>
  <c r="O23" i="495" s="1"/>
  <c r="Q23" i="495" s="1"/>
  <c r="C23" i="495"/>
  <c r="C44" i="495" s="1"/>
  <c r="O44" i="495"/>
  <c r="Q44" i="495" s="1"/>
  <c r="D19" i="63"/>
  <c r="D91" i="63" s="1"/>
  <c r="D65" i="63"/>
  <c r="D20" i="494"/>
  <c r="D36" i="494" s="1"/>
  <c r="D12" i="493"/>
  <c r="D71" i="63" l="1"/>
  <c r="D28" i="494"/>
  <c r="D35" i="63"/>
  <c r="D27" i="63"/>
  <c r="K196" i="6" l="1"/>
  <c r="E329" i="6"/>
  <c r="H196" i="6"/>
  <c r="I207" i="6"/>
  <c r="O207" i="8" s="1"/>
  <c r="I196" i="6"/>
  <c r="K207" i="6"/>
  <c r="W207" i="8" s="1"/>
  <c r="I208" i="6" l="1"/>
  <c r="I334" i="6" s="1"/>
  <c r="K208" i="6"/>
  <c r="K334" i="6" s="1"/>
  <c r="O196" i="8"/>
  <c r="K223" i="6"/>
  <c r="K328" i="6" s="1"/>
  <c r="I223" i="6"/>
  <c r="I328" i="6" s="1"/>
  <c r="W196" i="8"/>
  <c r="K196" i="8"/>
  <c r="O208" i="8" l="1"/>
  <c r="K121" i="6"/>
  <c r="W121" i="8" s="1"/>
  <c r="I121" i="6"/>
  <c r="O121" i="8" s="1"/>
  <c r="W223" i="8"/>
  <c r="W208" i="8"/>
  <c r="W334" i="8" l="1"/>
  <c r="O334" i="8"/>
  <c r="W328" i="8"/>
  <c r="O223" i="8"/>
  <c r="I13" i="6"/>
  <c r="O13" i="8" s="1"/>
  <c r="I65" i="6"/>
  <c r="O65" i="8" s="1"/>
  <c r="I100" i="6"/>
  <c r="O100" i="8" s="1"/>
  <c r="I48" i="6"/>
  <c r="O48" i="8" s="1"/>
  <c r="I53" i="6"/>
  <c r="I47" i="6"/>
  <c r="O47" i="8" s="1"/>
  <c r="I105" i="6"/>
  <c r="K13" i="6"/>
  <c r="W13" i="8" s="1"/>
  <c r="K65" i="6"/>
  <c r="W65" i="8" s="1"/>
  <c r="K48" i="6"/>
  <c r="W48" i="8" s="1"/>
  <c r="K47" i="6"/>
  <c r="W47" i="8" s="1"/>
  <c r="K105" i="6"/>
  <c r="W105" i="8" s="1"/>
  <c r="K53" i="6"/>
  <c r="W53" i="8" s="1"/>
  <c r="K100" i="6"/>
  <c r="W100" i="8" s="1"/>
  <c r="K102" i="6"/>
  <c r="W102" i="8" s="1"/>
  <c r="K256" i="6"/>
  <c r="W256" i="8" s="1"/>
  <c r="K50" i="6"/>
  <c r="W50" i="8" s="1"/>
  <c r="K49" i="6"/>
  <c r="K101" i="6"/>
  <c r="K254" i="6"/>
  <c r="W254" i="8" s="1"/>
  <c r="K263" i="6"/>
  <c r="W263" i="8" s="1"/>
  <c r="K106" i="6"/>
  <c r="W106" i="8" s="1"/>
  <c r="K51" i="6"/>
  <c r="W51" i="8" s="1"/>
  <c r="K103" i="6"/>
  <c r="W103" i="8" s="1"/>
  <c r="K257" i="6"/>
  <c r="W257" i="8" s="1"/>
  <c r="K251" i="6"/>
  <c r="W251" i="8" s="1"/>
  <c r="K253" i="6"/>
  <c r="W253" i="8" s="1"/>
  <c r="K54" i="6"/>
  <c r="W54" i="8" s="1"/>
  <c r="K294" i="6"/>
  <c r="W294" i="8" s="1"/>
  <c r="K252" i="6"/>
  <c r="W252" i="8" s="1"/>
  <c r="I103" i="6"/>
  <c r="O103" i="8" s="1"/>
  <c r="I263" i="6"/>
  <c r="O263" i="8" s="1"/>
  <c r="I54" i="6"/>
  <c r="O54" i="8" s="1"/>
  <c r="I51" i="6"/>
  <c r="O51" i="8" s="1"/>
  <c r="I257" i="6"/>
  <c r="O257" i="8" s="1"/>
  <c r="I251" i="6"/>
  <c r="I50" i="6"/>
  <c r="O50" i="8" s="1"/>
  <c r="I253" i="6"/>
  <c r="O253" i="8" s="1"/>
  <c r="I106" i="6"/>
  <c r="O106" i="8" s="1"/>
  <c r="I294" i="6"/>
  <c r="O294" i="8" s="1"/>
  <c r="I254" i="6"/>
  <c r="O254" i="8" s="1"/>
  <c r="I102" i="6"/>
  <c r="O102" i="8" s="1"/>
  <c r="I252" i="6"/>
  <c r="O252" i="8" s="1"/>
  <c r="I49" i="6"/>
  <c r="I256" i="6"/>
  <c r="O256" i="8" s="1"/>
  <c r="I101" i="6"/>
  <c r="O328" i="8" l="1"/>
  <c r="O105" i="8"/>
  <c r="O53" i="8"/>
  <c r="W101" i="8"/>
  <c r="K109" i="6"/>
  <c r="I66" i="6"/>
  <c r="I111" i="6" s="1"/>
  <c r="O101" i="8"/>
  <c r="I109" i="6"/>
  <c r="W49" i="8"/>
  <c r="K57" i="6"/>
  <c r="K324" i="6" s="1"/>
  <c r="O49" i="8"/>
  <c r="I57" i="6"/>
  <c r="I324" i="6" s="1"/>
  <c r="O251" i="8"/>
  <c r="K66" i="6"/>
  <c r="K111" i="6" s="1"/>
  <c r="J207" i="6"/>
  <c r="S207" i="8" s="1"/>
  <c r="J196" i="6"/>
  <c r="H207" i="6"/>
  <c r="K207" i="8" s="1"/>
  <c r="K208" i="8" l="1"/>
  <c r="W57" i="8"/>
  <c r="W109" i="8"/>
  <c r="W66" i="8"/>
  <c r="I275" i="6"/>
  <c r="O109" i="8"/>
  <c r="H208" i="6"/>
  <c r="H334" i="6" s="1"/>
  <c r="H223" i="6"/>
  <c r="H328" i="6" s="1"/>
  <c r="J223" i="6"/>
  <c r="J328" i="6" s="1"/>
  <c r="S196" i="8"/>
  <c r="O57" i="8"/>
  <c r="J208" i="6"/>
  <c r="J334" i="6" s="1"/>
  <c r="K275" i="6"/>
  <c r="W275" i="8" s="1"/>
  <c r="O66" i="8"/>
  <c r="O324" i="8" l="1"/>
  <c r="W324" i="8"/>
  <c r="K334" i="8"/>
  <c r="W111" i="8"/>
  <c r="K223" i="8"/>
  <c r="H121" i="6"/>
  <c r="K121" i="8" s="1"/>
  <c r="J121" i="6"/>
  <c r="S121" i="8" s="1"/>
  <c r="O275" i="8"/>
  <c r="S208" i="8"/>
  <c r="S223" i="8" s="1"/>
  <c r="O111" i="8"/>
  <c r="K328" i="8" l="1"/>
  <c r="S334" i="8"/>
  <c r="S328" i="8"/>
  <c r="H13" i="6"/>
  <c r="K13" i="8" s="1"/>
  <c r="H65" i="6"/>
  <c r="K65" i="8" s="1"/>
  <c r="H100" i="6"/>
  <c r="K100" i="8" s="1"/>
  <c r="H105" i="6"/>
  <c r="K105" i="8" s="1"/>
  <c r="H53" i="6"/>
  <c r="K53" i="8" s="1"/>
  <c r="H47" i="6"/>
  <c r="K47" i="8" s="1"/>
  <c r="H48" i="6"/>
  <c r="K48" i="8" s="1"/>
  <c r="J13" i="6"/>
  <c r="S13" i="8" s="1"/>
  <c r="J65" i="6"/>
  <c r="S65" i="8" s="1"/>
  <c r="J47" i="6"/>
  <c r="S47" i="8" s="1"/>
  <c r="J53" i="6"/>
  <c r="S53" i="8" s="1"/>
  <c r="J105" i="6"/>
  <c r="S105" i="8" s="1"/>
  <c r="J48" i="6"/>
  <c r="S48" i="8" s="1"/>
  <c r="J100" i="6"/>
  <c r="S100" i="8" s="1"/>
  <c r="H103" i="6"/>
  <c r="K103" i="8" s="1"/>
  <c r="H50" i="6"/>
  <c r="K50" i="8" s="1"/>
  <c r="H294" i="6"/>
  <c r="K294" i="8" s="1"/>
  <c r="H102" i="6"/>
  <c r="K102" i="8" s="1"/>
  <c r="H49" i="6"/>
  <c r="H257" i="6"/>
  <c r="K257" i="8" s="1"/>
  <c r="H101" i="6"/>
  <c r="H254" i="6"/>
  <c r="K254" i="8" s="1"/>
  <c r="H263" i="6"/>
  <c r="K263" i="8" s="1"/>
  <c r="H54" i="6"/>
  <c r="K54" i="8" s="1"/>
  <c r="H252" i="6"/>
  <c r="K252" i="8" s="1"/>
  <c r="H253" i="6"/>
  <c r="K253" i="8" s="1"/>
  <c r="H106" i="6"/>
  <c r="K106" i="8" s="1"/>
  <c r="H256" i="6"/>
  <c r="K256" i="8" s="1"/>
  <c r="H51" i="6"/>
  <c r="K51" i="8" s="1"/>
  <c r="H251" i="6"/>
  <c r="J263" i="6"/>
  <c r="S263" i="8" s="1"/>
  <c r="J51" i="6"/>
  <c r="S51" i="8" s="1"/>
  <c r="J257" i="6"/>
  <c r="S257" i="8" s="1"/>
  <c r="J103" i="6"/>
  <c r="S103" i="8" s="1"/>
  <c r="J102" i="6"/>
  <c r="S102" i="8" s="1"/>
  <c r="J252" i="6"/>
  <c r="S252" i="8" s="1"/>
  <c r="J256" i="6"/>
  <c r="S256" i="8" s="1"/>
  <c r="J50" i="6"/>
  <c r="S50" i="8" s="1"/>
  <c r="J49" i="6"/>
  <c r="J253" i="6"/>
  <c r="S253" i="8" s="1"/>
  <c r="J101" i="6"/>
  <c r="J106" i="6"/>
  <c r="S106" i="8" s="1"/>
  <c r="J251" i="6"/>
  <c r="J54" i="6"/>
  <c r="S54" i="8" s="1"/>
  <c r="J294" i="6"/>
  <c r="S294" i="8" s="1"/>
  <c r="J254" i="6"/>
  <c r="S254" i="8" s="1"/>
  <c r="G207" i="6"/>
  <c r="G196" i="6"/>
  <c r="G207" i="8" l="1"/>
  <c r="E207" i="6"/>
  <c r="K251" i="8"/>
  <c r="K101" i="8"/>
  <c r="H109" i="6"/>
  <c r="J66" i="6"/>
  <c r="S49" i="8"/>
  <c r="J57" i="6"/>
  <c r="J324" i="6" s="1"/>
  <c r="K49" i="8"/>
  <c r="H57" i="6"/>
  <c r="H324" i="6" s="1"/>
  <c r="G223" i="6"/>
  <c r="G328" i="6" s="1"/>
  <c r="E196" i="6"/>
  <c r="G208" i="6"/>
  <c r="G334" i="6" s="1"/>
  <c r="H66" i="6"/>
  <c r="S251" i="8"/>
  <c r="S101" i="8"/>
  <c r="J109" i="6"/>
  <c r="G196" i="8"/>
  <c r="E208" i="6" l="1"/>
  <c r="J111" i="6"/>
  <c r="J275" i="6"/>
  <c r="S275" i="8" s="1"/>
  <c r="H111" i="6"/>
  <c r="E196" i="8"/>
  <c r="G208" i="8"/>
  <c r="I314" i="6"/>
  <c r="O314" i="8" s="1"/>
  <c r="K66" i="8"/>
  <c r="H275" i="6"/>
  <c r="S66" i="8"/>
  <c r="S109" i="8"/>
  <c r="K314" i="6"/>
  <c r="W314" i="8" s="1"/>
  <c r="E223" i="6"/>
  <c r="S57" i="8"/>
  <c r="E329" i="8"/>
  <c r="E207" i="8"/>
  <c r="K57" i="8"/>
  <c r="K109" i="8"/>
  <c r="S324" i="8" l="1"/>
  <c r="G334" i="8"/>
  <c r="E334" i="8" s="1"/>
  <c r="K324" i="8"/>
  <c r="G223" i="8"/>
  <c r="S111" i="8"/>
  <c r="G13" i="6"/>
  <c r="G13" i="8" s="1"/>
  <c r="G65" i="6"/>
  <c r="G53" i="6"/>
  <c r="G48" i="6"/>
  <c r="G100" i="6"/>
  <c r="G47" i="6"/>
  <c r="G105" i="6"/>
  <c r="K111" i="8"/>
  <c r="G106" i="6"/>
  <c r="G263" i="6"/>
  <c r="G251" i="6"/>
  <c r="G51" i="6"/>
  <c r="G294" i="6"/>
  <c r="E328" i="6"/>
  <c r="G254" i="6"/>
  <c r="G102" i="6"/>
  <c r="G103" i="6"/>
  <c r="G50" i="6"/>
  <c r="G257" i="6"/>
  <c r="G253" i="6"/>
  <c r="G101" i="6"/>
  <c r="G252" i="6"/>
  <c r="G49" i="6"/>
  <c r="G256" i="6"/>
  <c r="G54" i="6"/>
  <c r="E208" i="8"/>
  <c r="K275" i="8"/>
  <c r="E334" i="6"/>
  <c r="G121" i="6"/>
  <c r="G328" i="8" l="1"/>
  <c r="E328" i="8" s="1"/>
  <c r="E223" i="8"/>
  <c r="E13" i="6"/>
  <c r="G105" i="8"/>
  <c r="E105" i="6"/>
  <c r="G47" i="8"/>
  <c r="E47" i="6"/>
  <c r="G100" i="8"/>
  <c r="E100" i="6"/>
  <c r="G48" i="8"/>
  <c r="E48" i="6"/>
  <c r="G53" i="8"/>
  <c r="E53" i="6"/>
  <c r="G65" i="8"/>
  <c r="E65" i="6"/>
  <c r="E13" i="8"/>
  <c r="G252" i="8"/>
  <c r="E252" i="6"/>
  <c r="E121" i="6"/>
  <c r="G121" i="8"/>
  <c r="E101" i="6"/>
  <c r="G101" i="8"/>
  <c r="G109" i="6"/>
  <c r="E109" i="6" s="1"/>
  <c r="E294" i="6"/>
  <c r="G294" i="8"/>
  <c r="E253" i="6"/>
  <c r="G253" i="8"/>
  <c r="E51" i="6"/>
  <c r="G51" i="8"/>
  <c r="G257" i="8"/>
  <c r="E257" i="6"/>
  <c r="E251" i="6"/>
  <c r="G251" i="8"/>
  <c r="G50" i="8"/>
  <c r="E50" i="6"/>
  <c r="G263" i="8"/>
  <c r="E263" i="6"/>
  <c r="G66" i="6"/>
  <c r="E66" i="6" s="1"/>
  <c r="G54" i="8"/>
  <c r="E54" i="6"/>
  <c r="E103" i="6"/>
  <c r="G103" i="8"/>
  <c r="E106" i="6"/>
  <c r="G106" i="8"/>
  <c r="G256" i="8"/>
  <c r="E256" i="6"/>
  <c r="E102" i="6"/>
  <c r="G102" i="8"/>
  <c r="E49" i="6"/>
  <c r="G49" i="8"/>
  <c r="G57" i="6"/>
  <c r="G324" i="6" s="1"/>
  <c r="G254" i="8"/>
  <c r="E254" i="6"/>
  <c r="E121" i="8" l="1"/>
  <c r="E48" i="8"/>
  <c r="E100" i="8"/>
  <c r="E65" i="8"/>
  <c r="E47" i="8"/>
  <c r="E53" i="8"/>
  <c r="E105" i="8"/>
  <c r="G111" i="6"/>
  <c r="E111" i="6" s="1"/>
  <c r="E256" i="8"/>
  <c r="E54" i="8"/>
  <c r="E251" i="8"/>
  <c r="E57" i="6"/>
  <c r="E102" i="8"/>
  <c r="E103" i="8"/>
  <c r="G66" i="8"/>
  <c r="E294" i="8"/>
  <c r="E253" i="8"/>
  <c r="E51" i="8"/>
  <c r="E106" i="8"/>
  <c r="E257" i="8"/>
  <c r="E254" i="8"/>
  <c r="E263" i="8"/>
  <c r="E101" i="8"/>
  <c r="G109" i="8"/>
  <c r="E49" i="8"/>
  <c r="G57" i="8"/>
  <c r="E50" i="8"/>
  <c r="E252" i="8"/>
  <c r="E109" i="8" l="1"/>
  <c r="G324" i="8"/>
  <c r="G111" i="8"/>
  <c r="E66" i="8"/>
  <c r="H314" i="6"/>
  <c r="K314" i="8" s="1"/>
  <c r="E57" i="8"/>
  <c r="J314" i="6"/>
  <c r="S314" i="8" s="1"/>
  <c r="G275" i="6"/>
  <c r="E324" i="6"/>
  <c r="E111" i="8" l="1"/>
  <c r="G275" i="8"/>
  <c r="E275" i="6"/>
  <c r="E324" i="8"/>
  <c r="E275" i="8" l="1"/>
  <c r="G314" i="6" l="1"/>
  <c r="G314" i="8" l="1"/>
  <c r="E314" i="6"/>
  <c r="E314" i="8" l="1"/>
  <c r="E99" i="65" l="1"/>
  <c r="E58" i="63"/>
  <c r="J196" i="8"/>
  <c r="J207" i="8"/>
  <c r="J208" i="8" l="1"/>
  <c r="J334" i="8" s="1"/>
  <c r="J47" i="8"/>
  <c r="J121" i="8"/>
  <c r="J223" i="8" l="1"/>
  <c r="J328" i="8" s="1"/>
  <c r="J106" i="8" s="1"/>
  <c r="J103" i="8" l="1"/>
  <c r="J294" i="8"/>
  <c r="J49" i="8"/>
  <c r="J254" i="8"/>
  <c r="J102" i="8"/>
  <c r="J257" i="8"/>
  <c r="J50" i="8"/>
  <c r="J13" i="8"/>
  <c r="J54" i="8"/>
  <c r="J100" i="8"/>
  <c r="J53" i="8"/>
  <c r="J48" i="8"/>
  <c r="J253" i="8"/>
  <c r="J105" i="8"/>
  <c r="J65" i="8"/>
  <c r="J66" i="8" s="1"/>
  <c r="J51" i="8"/>
  <c r="J101" i="8"/>
  <c r="J252" i="8"/>
  <c r="J251" i="8"/>
  <c r="J263" i="8"/>
  <c r="J256" i="8"/>
  <c r="J314" i="8"/>
  <c r="M196" i="8"/>
  <c r="M207" i="8"/>
  <c r="J109" i="8" l="1"/>
  <c r="J111" i="8" s="1"/>
  <c r="J57" i="8"/>
  <c r="J324" i="8" s="1"/>
  <c r="J275" i="8" s="1"/>
  <c r="M208" i="8"/>
  <c r="M334" i="8" s="1"/>
  <c r="M121" i="8" s="1"/>
  <c r="M47" i="8"/>
  <c r="M223" i="8" l="1"/>
  <c r="M328" i="8" s="1"/>
  <c r="M256" i="8" s="1"/>
  <c r="Z207" i="8"/>
  <c r="Z196" i="8"/>
  <c r="M13" i="8" l="1"/>
  <c r="M251" i="8"/>
  <c r="M294" i="8"/>
  <c r="M254" i="8"/>
  <c r="M101" i="8"/>
  <c r="M263" i="8"/>
  <c r="M100" i="8"/>
  <c r="M54" i="8"/>
  <c r="M102" i="8"/>
  <c r="M48" i="8"/>
  <c r="M51" i="8"/>
  <c r="M105" i="8"/>
  <c r="M257" i="8"/>
  <c r="M253" i="8"/>
  <c r="M49" i="8"/>
  <c r="M106" i="8"/>
  <c r="M65" i="8"/>
  <c r="M66" i="8" s="1"/>
  <c r="M53" i="8"/>
  <c r="M50" i="8"/>
  <c r="M103" i="8"/>
  <c r="M252" i="8"/>
  <c r="Z223" i="8"/>
  <c r="Z328" i="8" s="1"/>
  <c r="Z208" i="8"/>
  <c r="Z334" i="8" s="1"/>
  <c r="U207" i="8"/>
  <c r="U196" i="8"/>
  <c r="M109" i="8" l="1"/>
  <c r="M111" i="8" s="1"/>
  <c r="M57" i="8"/>
  <c r="M324" i="8" s="1"/>
  <c r="M275" i="8" s="1"/>
  <c r="U208" i="8"/>
  <c r="U334" i="8" s="1"/>
  <c r="Q207" i="8"/>
  <c r="Q196" i="8"/>
  <c r="M314" i="8"/>
  <c r="Z121" i="8"/>
  <c r="U223" i="8" l="1"/>
  <c r="U328" i="8" s="1"/>
  <c r="U13" i="8" s="1"/>
  <c r="Q208" i="8"/>
  <c r="Q334" i="8" s="1"/>
  <c r="U121" i="8"/>
  <c r="Z294" i="8"/>
  <c r="Z100" i="8"/>
  <c r="Z251" i="8"/>
  <c r="Z53" i="8"/>
  <c r="Z54" i="8"/>
  <c r="Y207" i="8"/>
  <c r="Y196" i="8"/>
  <c r="Z105" i="8"/>
  <c r="Z51" i="8"/>
  <c r="Z102" i="8"/>
  <c r="Z257" i="8"/>
  <c r="Z254" i="8"/>
  <c r="Z47" i="8"/>
  <c r="Z256" i="8"/>
  <c r="Z106" i="8"/>
  <c r="Z263" i="8"/>
  <c r="Z103" i="8"/>
  <c r="Z50" i="8"/>
  <c r="Z101" i="8"/>
  <c r="Z48" i="8"/>
  <c r="Z253" i="8"/>
  <c r="Z252" i="8"/>
  <c r="Z65" i="8"/>
  <c r="Z13" i="8"/>
  <c r="Z49" i="8"/>
  <c r="Q223" i="8" l="1"/>
  <c r="Q328" i="8" s="1"/>
  <c r="Z57" i="8"/>
  <c r="Z324" i="8" s="1"/>
  <c r="Z109" i="8"/>
  <c r="Z66" i="8"/>
  <c r="Y208" i="8"/>
  <c r="Y334" i="8" s="1"/>
  <c r="U48" i="8"/>
  <c r="U49" i="8"/>
  <c r="U53" i="8"/>
  <c r="U100" i="8"/>
  <c r="Q121" i="8"/>
  <c r="U256" i="8"/>
  <c r="U252" i="8"/>
  <c r="U54" i="8"/>
  <c r="U101" i="8"/>
  <c r="U254" i="8"/>
  <c r="U253" i="8"/>
  <c r="U294" i="8"/>
  <c r="U106" i="8"/>
  <c r="U50" i="8"/>
  <c r="U257" i="8"/>
  <c r="U65" i="8"/>
  <c r="U251" i="8"/>
  <c r="U105" i="8"/>
  <c r="U51" i="8"/>
  <c r="U263" i="8"/>
  <c r="U103" i="8"/>
  <c r="U102" i="8"/>
  <c r="U47" i="8"/>
  <c r="Y223" i="8" l="1"/>
  <c r="Y328" i="8" s="1"/>
  <c r="Z111" i="8"/>
  <c r="U109" i="8"/>
  <c r="U57" i="8"/>
  <c r="U324" i="8" s="1"/>
  <c r="U66" i="8"/>
  <c r="Q13" i="8"/>
  <c r="Z275" i="8"/>
  <c r="Y121" i="8"/>
  <c r="U111" i="8" l="1"/>
  <c r="Q252" i="8"/>
  <c r="Q294" i="8"/>
  <c r="Q251" i="8"/>
  <c r="Q48" i="8"/>
  <c r="Q106" i="8"/>
  <c r="Q263" i="8"/>
  <c r="Q50" i="8"/>
  <c r="U275" i="8"/>
  <c r="Q65" i="8"/>
  <c r="Q105" i="8"/>
  <c r="Q102" i="8"/>
  <c r="Q51" i="8"/>
  <c r="Q101" i="8"/>
  <c r="Q103" i="8"/>
  <c r="Q257" i="8"/>
  <c r="Q53" i="8"/>
  <c r="Q256" i="8"/>
  <c r="Q254" i="8"/>
  <c r="Q49" i="8"/>
  <c r="Q253" i="8"/>
  <c r="Q54" i="8"/>
  <c r="Q100" i="8"/>
  <c r="Y13" i="8"/>
  <c r="Y54" i="8"/>
  <c r="Y106" i="8"/>
  <c r="Y251" i="8"/>
  <c r="Q47" i="8"/>
  <c r="Y101" i="8"/>
  <c r="Y253" i="8"/>
  <c r="Y254" i="8"/>
  <c r="Y263" i="8"/>
  <c r="Y105" i="8"/>
  <c r="Y51" i="8"/>
  <c r="Y252" i="8"/>
  <c r="Y50" i="8"/>
  <c r="Y53" i="8"/>
  <c r="Y257" i="8"/>
  <c r="Y256" i="8"/>
  <c r="Y49" i="8"/>
  <c r="Y294" i="8"/>
  <c r="Y47" i="8"/>
  <c r="Y103" i="8"/>
  <c r="Y102" i="8"/>
  <c r="Y65" i="8"/>
  <c r="Y48" i="8"/>
  <c r="Y100" i="8"/>
  <c r="Q66" i="8" l="1"/>
  <c r="Q109" i="8"/>
  <c r="Q57" i="8"/>
  <c r="Y66" i="8"/>
  <c r="Y109" i="8"/>
  <c r="Y57" i="8"/>
  <c r="Y324" i="8" s="1"/>
  <c r="Q111" i="8" l="1"/>
  <c r="Q324" i="8"/>
  <c r="Q275" i="8" s="1"/>
  <c r="Y111" i="8"/>
  <c r="V196" i="8"/>
  <c r="R196" i="8"/>
  <c r="Z314" i="8"/>
  <c r="Y275" i="8"/>
  <c r="U314" i="8"/>
  <c r="N196" i="8"/>
  <c r="I196" i="8"/>
  <c r="N207" i="8"/>
  <c r="Q314" i="8"/>
  <c r="Y314" i="8"/>
  <c r="N208" i="8" l="1"/>
  <c r="N334" i="8" s="1"/>
  <c r="N223" i="8"/>
  <c r="N328" i="8" s="1"/>
  <c r="V207" i="8"/>
  <c r="V208" i="8" l="1"/>
  <c r="V334" i="8" s="1"/>
  <c r="N13" i="8"/>
  <c r="N121" i="8"/>
  <c r="I207" i="8"/>
  <c r="V223" i="8" l="1"/>
  <c r="I208" i="8"/>
  <c r="I334" i="8" s="1"/>
  <c r="N50" i="8"/>
  <c r="N256" i="8"/>
  <c r="N65" i="8"/>
  <c r="N103" i="8"/>
  <c r="N263" i="8"/>
  <c r="V121" i="8"/>
  <c r="N105" i="8"/>
  <c r="N101" i="8"/>
  <c r="N251" i="8"/>
  <c r="N106" i="8"/>
  <c r="N48" i="8"/>
  <c r="N257" i="8"/>
  <c r="N252" i="8"/>
  <c r="N100" i="8"/>
  <c r="N253" i="8"/>
  <c r="N102" i="8"/>
  <c r="N53" i="8"/>
  <c r="N51" i="8"/>
  <c r="N254" i="8"/>
  <c r="N294" i="8"/>
  <c r="N54" i="8"/>
  <c r="N49" i="8"/>
  <c r="N47" i="8"/>
  <c r="I223" i="8" l="1"/>
  <c r="I328" i="8" s="1"/>
  <c r="I13" i="8" s="1"/>
  <c r="V328" i="8"/>
  <c r="V13" i="8" s="1"/>
  <c r="N66" i="8"/>
  <c r="N109" i="8"/>
  <c r="N57" i="8"/>
  <c r="N324" i="8" s="1"/>
  <c r="I121" i="8"/>
  <c r="N111" i="8" l="1"/>
  <c r="V50" i="8"/>
  <c r="V251" i="8"/>
  <c r="V51" i="8"/>
  <c r="I65" i="8"/>
  <c r="I256" i="8"/>
  <c r="I50" i="8"/>
  <c r="I102" i="8"/>
  <c r="V106" i="8"/>
  <c r="V294" i="8"/>
  <c r="V257" i="8"/>
  <c r="I48" i="8"/>
  <c r="I101" i="8"/>
  <c r="I49" i="8"/>
  <c r="I106" i="8"/>
  <c r="V263" i="8"/>
  <c r="V48" i="8"/>
  <c r="I53" i="8"/>
  <c r="I254" i="8"/>
  <c r="I54" i="8"/>
  <c r="V253" i="8"/>
  <c r="V65" i="8"/>
  <c r="V252" i="8"/>
  <c r="I100" i="8"/>
  <c r="I257" i="8"/>
  <c r="I252" i="8"/>
  <c r="V254" i="8"/>
  <c r="V53" i="8"/>
  <c r="V101" i="8"/>
  <c r="I294" i="8"/>
  <c r="V49" i="8"/>
  <c r="V256" i="8"/>
  <c r="V100" i="8"/>
  <c r="I105" i="8"/>
  <c r="I103" i="8"/>
  <c r="V102" i="8"/>
  <c r="V103" i="8"/>
  <c r="I251" i="8"/>
  <c r="I253" i="8"/>
  <c r="V54" i="8"/>
  <c r="V105" i="8"/>
  <c r="N275" i="8"/>
  <c r="I51" i="8"/>
  <c r="I263" i="8"/>
  <c r="I47" i="8"/>
  <c r="V47" i="8"/>
  <c r="V66" i="8" l="1"/>
  <c r="V109" i="8"/>
  <c r="V57" i="8"/>
  <c r="V324" i="8" s="1"/>
  <c r="V275" i="8" s="1"/>
  <c r="I66" i="8"/>
  <c r="I109" i="8"/>
  <c r="I57" i="8"/>
  <c r="I324" i="8" s="1"/>
  <c r="V111" i="8" l="1"/>
  <c r="I111" i="8"/>
  <c r="I275" i="8"/>
  <c r="R207" i="8"/>
  <c r="V314" i="8"/>
  <c r="R208" i="8" l="1"/>
  <c r="R334" i="8" s="1"/>
  <c r="N314" i="8"/>
  <c r="R223" i="8" l="1"/>
  <c r="R328" i="8" s="1"/>
  <c r="R54" i="8" s="1"/>
  <c r="R121" i="8"/>
  <c r="R47" i="8"/>
  <c r="I314" i="8"/>
  <c r="R53" i="8" l="1"/>
  <c r="R253" i="8"/>
  <c r="R101" i="8"/>
  <c r="R51" i="8"/>
  <c r="R257" i="8"/>
  <c r="R251" i="8"/>
  <c r="R65" i="8"/>
  <c r="R66" i="8" s="1"/>
  <c r="R103" i="8"/>
  <c r="R102" i="8"/>
  <c r="R100" i="8"/>
  <c r="R48" i="8"/>
  <c r="R49" i="8"/>
  <c r="R254" i="8"/>
  <c r="R252" i="8"/>
  <c r="R105" i="8"/>
  <c r="R256" i="8"/>
  <c r="R294" i="8"/>
  <c r="R106" i="8"/>
  <c r="R263" i="8"/>
  <c r="R50" i="8"/>
  <c r="R13" i="8"/>
  <c r="R57" i="8" l="1"/>
  <c r="R324" i="8" s="1"/>
  <c r="R275" i="8" s="1"/>
  <c r="R109" i="8"/>
  <c r="R111" i="8" s="1"/>
  <c r="P207" i="8"/>
  <c r="BF207" i="8" s="1"/>
  <c r="P196" i="8"/>
  <c r="BF196" i="8" s="1"/>
  <c r="R314" i="8"/>
  <c r="P208" i="8" l="1"/>
  <c r="P334" i="8" l="1"/>
  <c r="P121" i="8" s="1"/>
  <c r="BF121" i="8" s="1"/>
  <c r="BF208" i="8"/>
  <c r="P223" i="8"/>
  <c r="P328" i="8" l="1"/>
  <c r="P13" i="8" s="1"/>
  <c r="BF13" i="8" s="1"/>
  <c r="BF223" i="8"/>
  <c r="P47" i="8"/>
  <c r="BF47" i="8" l="1"/>
  <c r="P102" i="8"/>
  <c r="BF102" i="8" s="1"/>
  <c r="P54" i="8"/>
  <c r="BF54" i="8" s="1"/>
  <c r="P254" i="8"/>
  <c r="BF254" i="8" s="1"/>
  <c r="P50" i="8"/>
  <c r="BF50" i="8" s="1"/>
  <c r="P53" i="8"/>
  <c r="BF53" i="8" s="1"/>
  <c r="P48" i="8"/>
  <c r="BF48" i="8" s="1"/>
  <c r="P256" i="8"/>
  <c r="BF256" i="8" s="1"/>
  <c r="P252" i="8"/>
  <c r="BF252" i="8" s="1"/>
  <c r="P294" i="8"/>
  <c r="BF294" i="8" s="1"/>
  <c r="P251" i="8"/>
  <c r="BF251" i="8" s="1"/>
  <c r="P253" i="8"/>
  <c r="BF253" i="8" s="1"/>
  <c r="P51" i="8"/>
  <c r="BF51" i="8" s="1"/>
  <c r="P49" i="8"/>
  <c r="BF49" i="8" s="1"/>
  <c r="P101" i="8"/>
  <c r="BF101" i="8" s="1"/>
  <c r="P103" i="8"/>
  <c r="BF103" i="8" s="1"/>
  <c r="P257" i="8"/>
  <c r="BF257" i="8" s="1"/>
  <c r="P105" i="8"/>
  <c r="BF105" i="8" s="1"/>
  <c r="P263" i="8"/>
  <c r="BF263" i="8" s="1"/>
  <c r="P100" i="8"/>
  <c r="BF100" i="8" s="1"/>
  <c r="P106" i="8"/>
  <c r="BF106" i="8" s="1"/>
  <c r="P65" i="8"/>
  <c r="BF65" i="8" s="1"/>
  <c r="P109" i="8" l="1"/>
  <c r="BF109" i="8" s="1"/>
  <c r="P57" i="8"/>
  <c r="P324" i="8" l="1"/>
  <c r="BF57" i="8"/>
  <c r="T207" i="8"/>
  <c r="BG207" i="8" s="1"/>
  <c r="T196" i="8"/>
  <c r="BG196" i="8" s="1"/>
  <c r="BF324" i="8" l="1"/>
  <c r="P275" i="8"/>
  <c r="BF275" i="8" s="1"/>
  <c r="T208" i="8"/>
  <c r="T334" i="8" l="1"/>
  <c r="BG208" i="8"/>
  <c r="T223" i="8"/>
  <c r="T328" i="8" l="1"/>
  <c r="T13" i="8" s="1"/>
  <c r="BG13" i="8" s="1"/>
  <c r="BG223" i="8"/>
  <c r="T121" i="8"/>
  <c r="BG121" i="8" s="1"/>
  <c r="P66" i="8" l="1"/>
  <c r="BF66" i="8" s="1"/>
  <c r="T257" i="8"/>
  <c r="BG257" i="8" s="1"/>
  <c r="T49" i="8"/>
  <c r="BG49" i="8" s="1"/>
  <c r="T105" i="8"/>
  <c r="BG105" i="8" s="1"/>
  <c r="T50" i="8"/>
  <c r="BG50" i="8" s="1"/>
  <c r="T263" i="8"/>
  <c r="BG263" i="8" s="1"/>
  <c r="T102" i="8"/>
  <c r="BG102" i="8" s="1"/>
  <c r="T294" i="8"/>
  <c r="BG294" i="8" s="1"/>
  <c r="T106" i="8"/>
  <c r="BG106" i="8" s="1"/>
  <c r="T251" i="8"/>
  <c r="BG251" i="8" s="1"/>
  <c r="T48" i="8"/>
  <c r="BG48" i="8" s="1"/>
  <c r="T101" i="8"/>
  <c r="BG101" i="8" s="1"/>
  <c r="T103" i="8"/>
  <c r="BG103" i="8" s="1"/>
  <c r="T53" i="8"/>
  <c r="BG53" i="8" s="1"/>
  <c r="T51" i="8"/>
  <c r="BG51" i="8" s="1"/>
  <c r="T253" i="8"/>
  <c r="BG253" i="8" s="1"/>
  <c r="T254" i="8"/>
  <c r="BG254" i="8" s="1"/>
  <c r="T256" i="8"/>
  <c r="BG256" i="8" s="1"/>
  <c r="T54" i="8"/>
  <c r="BG54" i="8" s="1"/>
  <c r="T100" i="8"/>
  <c r="BG100" i="8" s="1"/>
  <c r="T65" i="8"/>
  <c r="BG65" i="8" s="1"/>
  <c r="T252" i="8"/>
  <c r="BG252" i="8" s="1"/>
  <c r="T47" i="8"/>
  <c r="BG47" i="8" l="1"/>
  <c r="P111" i="8"/>
  <c r="BF111" i="8" s="1"/>
  <c r="T109" i="8"/>
  <c r="BG109" i="8" s="1"/>
  <c r="T57" i="8"/>
  <c r="T324" i="8" l="1"/>
  <c r="BG324" i="8" s="1"/>
  <c r="BG57" i="8"/>
  <c r="P314" i="8"/>
  <c r="X196" i="8"/>
  <c r="X207" i="8"/>
  <c r="T275" i="8" l="1"/>
  <c r="BG275" i="8" s="1"/>
  <c r="BF314" i="8"/>
  <c r="BH196" i="8"/>
  <c r="BH207" i="8"/>
  <c r="X208" i="8"/>
  <c r="T66" i="8"/>
  <c r="BG66" i="8" s="1"/>
  <c r="T314" i="8"/>
  <c r="BG314" i="8" l="1"/>
  <c r="X334" i="8"/>
  <c r="BH208" i="8"/>
  <c r="X223" i="8"/>
  <c r="BH223" i="8" s="1"/>
  <c r="T111" i="8"/>
  <c r="BG111" i="8" s="1"/>
  <c r="X121" i="8"/>
  <c r="BH121" i="8" l="1"/>
  <c r="X328" i="8"/>
  <c r="H196" i="8"/>
  <c r="D207" i="501"/>
  <c r="D196" i="499"/>
  <c r="D207" i="498"/>
  <c r="D196" i="501"/>
  <c r="D196" i="497"/>
  <c r="D196" i="498"/>
  <c r="X47" i="8"/>
  <c r="D207" i="499"/>
  <c r="L196" i="8"/>
  <c r="H207" i="8"/>
  <c r="L207" i="8"/>
  <c r="D207" i="496"/>
  <c r="D196" i="496"/>
  <c r="D207" i="497"/>
  <c r="X251" i="8"/>
  <c r="BH251" i="8" l="1"/>
  <c r="BE207" i="8"/>
  <c r="BH47" i="8"/>
  <c r="BD207" i="8"/>
  <c r="BE196" i="8"/>
  <c r="BD196" i="8"/>
  <c r="F207" i="501" a="1"/>
  <c r="F207" i="501" s="1"/>
  <c r="E207" i="501"/>
  <c r="E196" i="501"/>
  <c r="D208" i="501"/>
  <c r="D334" i="501" s="1"/>
  <c r="F196" i="501" a="1"/>
  <c r="F196" i="501" s="1"/>
  <c r="F207" i="499" a="1"/>
  <c r="F207" i="499" s="1"/>
  <c r="D208" i="499"/>
  <c r="D334" i="499" s="1"/>
  <c r="F196" i="499" a="1"/>
  <c r="F196" i="499" s="1"/>
  <c r="F207" i="498" a="1"/>
  <c r="F207" i="498" s="1"/>
  <c r="F196" i="498" a="1"/>
  <c r="F196" i="498" s="1"/>
  <c r="D208" i="498"/>
  <c r="D334" i="498" s="1"/>
  <c r="F207" i="497" a="1"/>
  <c r="F207" i="497" s="1"/>
  <c r="F196" i="497" a="1"/>
  <c r="F196" i="497" s="1"/>
  <c r="D208" i="497"/>
  <c r="D334" i="497" s="1"/>
  <c r="E207" i="496"/>
  <c r="F207" i="496" a="1"/>
  <c r="F207" i="496" s="1"/>
  <c r="E196" i="496"/>
  <c r="D208" i="496"/>
  <c r="D334" i="496" s="1"/>
  <c r="F196" i="496" a="1"/>
  <c r="F196" i="496" s="1"/>
  <c r="L208" i="8"/>
  <c r="E329" i="9"/>
  <c r="H208" i="8"/>
  <c r="X252" i="8"/>
  <c r="X48" i="8"/>
  <c r="X100" i="8"/>
  <c r="X257" i="8"/>
  <c r="X101" i="8"/>
  <c r="X50" i="8"/>
  <c r="X103" i="8"/>
  <c r="X105" i="8"/>
  <c r="X254" i="8"/>
  <c r="X294" i="8"/>
  <c r="X106" i="8"/>
  <c r="X65" i="8"/>
  <c r="X256" i="8"/>
  <c r="D196" i="9"/>
  <c r="X54" i="8"/>
  <c r="X49" i="8"/>
  <c r="D196" i="500"/>
  <c r="D207" i="500"/>
  <c r="X51" i="8"/>
  <c r="X102" i="8"/>
  <c r="X13" i="8"/>
  <c r="X253" i="8"/>
  <c r="D207" i="9"/>
  <c r="X263" i="8"/>
  <c r="X53" i="8"/>
  <c r="BH257" i="8" l="1"/>
  <c r="BH101" i="8"/>
  <c r="BH48" i="8"/>
  <c r="BH103" i="8"/>
  <c r="BH100" i="8"/>
  <c r="BH294" i="8"/>
  <c r="BH263" i="8"/>
  <c r="BH254" i="8"/>
  <c r="BH65" i="8"/>
  <c r="BH256" i="8"/>
  <c r="BH102" i="8"/>
  <c r="BH13" i="8"/>
  <c r="BH49" i="8"/>
  <c r="BH105" i="8"/>
  <c r="BH53" i="8"/>
  <c r="BH51" i="8"/>
  <c r="BH50" i="8"/>
  <c r="BH106" i="8"/>
  <c r="BH253" i="8"/>
  <c r="BH54" i="8"/>
  <c r="BH252" i="8"/>
  <c r="L334" i="8"/>
  <c r="L121" i="8" s="1"/>
  <c r="BE121" i="8" s="1"/>
  <c r="BE208" i="8"/>
  <c r="H334" i="8"/>
  <c r="BD208" i="8"/>
  <c r="X109" i="8"/>
  <c r="BH109" i="8" s="1"/>
  <c r="X66" i="8"/>
  <c r="BH66" i="8" s="1"/>
  <c r="X57" i="8"/>
  <c r="L223" i="8"/>
  <c r="F196" i="500" a="1"/>
  <c r="F196" i="500" s="1"/>
  <c r="N196" i="500" s="1"/>
  <c r="E196" i="500"/>
  <c r="D208" i="500"/>
  <c r="D334" i="500" s="1"/>
  <c r="E207" i="500"/>
  <c r="F207" i="500" a="1"/>
  <c r="F207" i="500" s="1"/>
  <c r="P207" i="500" s="1"/>
  <c r="D223" i="501"/>
  <c r="D328" i="501" s="1"/>
  <c r="E334" i="501"/>
  <c r="D223" i="497"/>
  <c r="D328" i="497" s="1"/>
  <c r="D223" i="498"/>
  <c r="D328" i="498" s="1"/>
  <c r="E208" i="496"/>
  <c r="H223" i="8"/>
  <c r="E208" i="501"/>
  <c r="O196" i="501"/>
  <c r="G196" i="501"/>
  <c r="N196" i="501"/>
  <c r="T196" i="501"/>
  <c r="L196" i="501"/>
  <c r="Q196" i="501"/>
  <c r="M196" i="501"/>
  <c r="K196" i="501"/>
  <c r="I196" i="501"/>
  <c r="H196" i="501"/>
  <c r="U196" i="501"/>
  <c r="S196" i="501"/>
  <c r="R196" i="501"/>
  <c r="P196" i="501"/>
  <c r="J196" i="501"/>
  <c r="U207" i="501"/>
  <c r="M207" i="501"/>
  <c r="T207" i="501"/>
  <c r="L207" i="501"/>
  <c r="R207" i="501"/>
  <c r="J207" i="501"/>
  <c r="S207" i="501"/>
  <c r="G207" i="501"/>
  <c r="P207" i="501"/>
  <c r="O207" i="501"/>
  <c r="N207" i="501"/>
  <c r="Q207" i="501"/>
  <c r="I207" i="501"/>
  <c r="H207" i="501"/>
  <c r="K207" i="501"/>
  <c r="D223" i="499"/>
  <c r="D328" i="499" s="1"/>
  <c r="P207" i="499"/>
  <c r="U207" i="499"/>
  <c r="R207" i="499"/>
  <c r="T207" i="499"/>
  <c r="Q207" i="499"/>
  <c r="S207" i="499"/>
  <c r="T196" i="499"/>
  <c r="S196" i="499"/>
  <c r="U196" i="499"/>
  <c r="R196" i="499"/>
  <c r="P196" i="499"/>
  <c r="Q196" i="499"/>
  <c r="T207" i="498"/>
  <c r="S207" i="498"/>
  <c r="R207" i="498"/>
  <c r="Q207" i="498"/>
  <c r="P207" i="498"/>
  <c r="U207" i="498"/>
  <c r="D223" i="496"/>
  <c r="D328" i="496" s="1"/>
  <c r="Q196" i="498"/>
  <c r="P196" i="498"/>
  <c r="U196" i="498"/>
  <c r="T196" i="498"/>
  <c r="S196" i="498"/>
  <c r="R196" i="498"/>
  <c r="U196" i="497"/>
  <c r="R196" i="497"/>
  <c r="P196" i="497"/>
  <c r="S196" i="497"/>
  <c r="Q196" i="497"/>
  <c r="T196" i="497"/>
  <c r="S207" i="497"/>
  <c r="P207" i="497"/>
  <c r="U207" i="497"/>
  <c r="T207" i="497"/>
  <c r="R207" i="497"/>
  <c r="Q207" i="497"/>
  <c r="N196" i="496"/>
  <c r="T196" i="496"/>
  <c r="L196" i="496"/>
  <c r="R196" i="496"/>
  <c r="J196" i="496"/>
  <c r="Q196" i="496"/>
  <c r="I196" i="496"/>
  <c r="M196" i="496"/>
  <c r="K196" i="496"/>
  <c r="H196" i="496"/>
  <c r="G196" i="496"/>
  <c r="U196" i="496"/>
  <c r="S196" i="496"/>
  <c r="P196" i="496"/>
  <c r="O196" i="496"/>
  <c r="T207" i="496"/>
  <c r="L207" i="496"/>
  <c r="R207" i="496"/>
  <c r="J207" i="496"/>
  <c r="Q207" i="496"/>
  <c r="I207" i="496"/>
  <c r="P207" i="496"/>
  <c r="H207" i="496"/>
  <c r="O207" i="496"/>
  <c r="G207" i="496"/>
  <c r="U207" i="496"/>
  <c r="S207" i="496"/>
  <c r="N207" i="496"/>
  <c r="M207" i="496"/>
  <c r="K207" i="496"/>
  <c r="E196" i="9"/>
  <c r="F196" i="9" a="1"/>
  <c r="F196" i="9" s="1"/>
  <c r="S196" i="9" s="1"/>
  <c r="E207" i="9"/>
  <c r="D208" i="9"/>
  <c r="D334" i="9" s="1"/>
  <c r="F207" i="9" a="1"/>
  <c r="F207" i="9" s="1"/>
  <c r="T207" i="9" s="1"/>
  <c r="D13" i="499"/>
  <c r="D121" i="500"/>
  <c r="D121" i="499"/>
  <c r="H121" i="8"/>
  <c r="D13" i="501"/>
  <c r="D13" i="496"/>
  <c r="D13" i="498"/>
  <c r="X314" i="8"/>
  <c r="D121" i="498"/>
  <c r="D13" i="497"/>
  <c r="D121" i="497"/>
  <c r="D121" i="496"/>
  <c r="D121" i="501"/>
  <c r="BD121" i="8" l="1"/>
  <c r="BH314" i="8"/>
  <c r="H328" i="8"/>
  <c r="BD223" i="8"/>
  <c r="L328" i="8"/>
  <c r="L13" i="8" s="1"/>
  <c r="BE223" i="8"/>
  <c r="X324" i="8"/>
  <c r="BH324" i="8" s="1"/>
  <c r="BH57" i="8"/>
  <c r="X111" i="8"/>
  <c r="BH111" i="8" s="1"/>
  <c r="L196" i="500"/>
  <c r="H196" i="500"/>
  <c r="P196" i="500"/>
  <c r="P208" i="500" s="1"/>
  <c r="P334" i="500" s="1"/>
  <c r="Q196" i="500"/>
  <c r="J196" i="500"/>
  <c r="K207" i="500"/>
  <c r="R196" i="500"/>
  <c r="N207" i="500"/>
  <c r="N208" i="500" s="1"/>
  <c r="K196" i="500"/>
  <c r="S207" i="500"/>
  <c r="I196" i="500"/>
  <c r="S196" i="500"/>
  <c r="O196" i="500"/>
  <c r="M196" i="500"/>
  <c r="I207" i="500"/>
  <c r="R207" i="500"/>
  <c r="H207" i="500"/>
  <c r="T196" i="500"/>
  <c r="U196" i="500"/>
  <c r="T207" i="500"/>
  <c r="O207" i="500"/>
  <c r="D223" i="500"/>
  <c r="D328" i="500" s="1"/>
  <c r="M207" i="500"/>
  <c r="L207" i="500"/>
  <c r="G196" i="500"/>
  <c r="U207" i="500"/>
  <c r="J207" i="500"/>
  <c r="Q207" i="500"/>
  <c r="E208" i="500"/>
  <c r="G207" i="500"/>
  <c r="E208" i="9"/>
  <c r="F121" i="501" a="1"/>
  <c r="F121" i="501" s="1"/>
  <c r="F13" i="501" a="1"/>
  <c r="F13" i="501" s="1"/>
  <c r="M208" i="501"/>
  <c r="M334" i="501" s="1"/>
  <c r="P208" i="501"/>
  <c r="P334" i="501" s="1"/>
  <c r="Q208" i="501"/>
  <c r="Q334" i="501" s="1"/>
  <c r="R208" i="501"/>
  <c r="R334" i="501" s="1"/>
  <c r="L208" i="501"/>
  <c r="L334" i="501" s="1"/>
  <c r="J208" i="501"/>
  <c r="J334" i="501" s="1"/>
  <c r="S208" i="501"/>
  <c r="S334" i="501" s="1"/>
  <c r="T208" i="501"/>
  <c r="T334" i="501" s="1"/>
  <c r="U208" i="501"/>
  <c r="U334" i="501" s="1"/>
  <c r="N208" i="501"/>
  <c r="N334" i="501" s="1"/>
  <c r="H208" i="501"/>
  <c r="H334" i="501" s="1"/>
  <c r="G208" i="501"/>
  <c r="G334" i="501" s="1"/>
  <c r="I208" i="501"/>
  <c r="I334" i="501" s="1"/>
  <c r="O208" i="501"/>
  <c r="O334" i="501" s="1"/>
  <c r="K208" i="501"/>
  <c r="K334" i="501" s="1"/>
  <c r="F121" i="500" a="1"/>
  <c r="F121" i="500" s="1"/>
  <c r="F13" i="499" a="1"/>
  <c r="F13" i="499" s="1"/>
  <c r="F121" i="499" a="1"/>
  <c r="F121" i="499" s="1"/>
  <c r="P208" i="499"/>
  <c r="P334" i="499" s="1"/>
  <c r="S208" i="499"/>
  <c r="S334" i="499" s="1"/>
  <c r="R208" i="499"/>
  <c r="R334" i="499" s="1"/>
  <c r="T208" i="499"/>
  <c r="T334" i="499" s="1"/>
  <c r="U208" i="499"/>
  <c r="U334" i="499" s="1"/>
  <c r="Q208" i="499"/>
  <c r="Q334" i="499" s="1"/>
  <c r="F13" i="498" a="1"/>
  <c r="F13" i="498" s="1"/>
  <c r="F121" i="498" a="1"/>
  <c r="F121" i="498" s="1"/>
  <c r="S208" i="498"/>
  <c r="S334" i="498" s="1"/>
  <c r="R208" i="498"/>
  <c r="R334" i="498" s="1"/>
  <c r="T208" i="498"/>
  <c r="T334" i="498" s="1"/>
  <c r="P208" i="498"/>
  <c r="P334" i="498" s="1"/>
  <c r="U208" i="498"/>
  <c r="U334" i="498" s="1"/>
  <c r="Q208" i="498"/>
  <c r="Q334" i="498" s="1"/>
  <c r="F13" i="497" a="1"/>
  <c r="F13" i="497" s="1"/>
  <c r="F121" i="497" a="1"/>
  <c r="F121" i="497" s="1"/>
  <c r="T208" i="497"/>
  <c r="T334" i="497" s="1"/>
  <c r="S208" i="497"/>
  <c r="S334" i="497" s="1"/>
  <c r="P208" i="497"/>
  <c r="P334" i="497" s="1"/>
  <c r="R208" i="497"/>
  <c r="R334" i="497" s="1"/>
  <c r="Q208" i="497"/>
  <c r="Q334" i="497" s="1"/>
  <c r="U208" i="497"/>
  <c r="U334" i="497" s="1"/>
  <c r="F13" i="496" a="1"/>
  <c r="F13" i="496" s="1"/>
  <c r="F121" i="496" a="1"/>
  <c r="F121" i="496" s="1"/>
  <c r="R208" i="496"/>
  <c r="R334" i="496" s="1"/>
  <c r="G208" i="496"/>
  <c r="L208" i="496"/>
  <c r="H208" i="496"/>
  <c r="T208" i="496"/>
  <c r="T334" i="496" s="1"/>
  <c r="K208" i="496"/>
  <c r="N208" i="496"/>
  <c r="M208" i="496"/>
  <c r="O208" i="496"/>
  <c r="I208" i="496"/>
  <c r="P208" i="496"/>
  <c r="P334" i="496" s="1"/>
  <c r="Q208" i="496"/>
  <c r="Q334" i="496" s="1"/>
  <c r="U208" i="496"/>
  <c r="U334" i="496" s="1"/>
  <c r="S208" i="496"/>
  <c r="S334" i="496" s="1"/>
  <c r="J208" i="496"/>
  <c r="U196" i="9"/>
  <c r="O196" i="9"/>
  <c r="Q196" i="9"/>
  <c r="H196" i="9"/>
  <c r="T196" i="9"/>
  <c r="T208" i="9" s="1"/>
  <c r="T334" i="9" s="1"/>
  <c r="P196" i="9"/>
  <c r="I196" i="9"/>
  <c r="M196" i="9"/>
  <c r="G196" i="9"/>
  <c r="L196" i="9"/>
  <c r="J196" i="9"/>
  <c r="N196" i="9"/>
  <c r="K196" i="9"/>
  <c r="R196" i="9"/>
  <c r="G207" i="9"/>
  <c r="M207" i="9"/>
  <c r="I207" i="9"/>
  <c r="L207" i="9"/>
  <c r="J207" i="9"/>
  <c r="Q207" i="9"/>
  <c r="K207" i="9"/>
  <c r="O207" i="9"/>
  <c r="P207" i="9"/>
  <c r="S207" i="9"/>
  <c r="S208" i="9" s="1"/>
  <c r="S334" i="9" s="1"/>
  <c r="R207" i="9"/>
  <c r="N207" i="9"/>
  <c r="U207" i="9"/>
  <c r="H207" i="9"/>
  <c r="D223" i="9"/>
  <c r="L48" i="8"/>
  <c r="BE48" i="8" s="1"/>
  <c r="L102" i="8"/>
  <c r="BE102" i="8" s="1"/>
  <c r="L254" i="8"/>
  <c r="BE254" i="8" s="1"/>
  <c r="L253" i="8"/>
  <c r="BE253" i="8" s="1"/>
  <c r="L257" i="8"/>
  <c r="BE257" i="8" s="1"/>
  <c r="L51" i="8"/>
  <c r="BE51" i="8" s="1"/>
  <c r="L101" i="8"/>
  <c r="BE101" i="8" s="1"/>
  <c r="L65" i="8"/>
  <c r="BE65" i="8" s="1"/>
  <c r="L252" i="8"/>
  <c r="BE252" i="8" s="1"/>
  <c r="L256" i="8"/>
  <c r="BE256" i="8" s="1"/>
  <c r="L294" i="8"/>
  <c r="BE294" i="8" s="1"/>
  <c r="L100" i="8"/>
  <c r="BE100" i="8" s="1"/>
  <c r="L49" i="8"/>
  <c r="BE49" i="8" s="1"/>
  <c r="L263" i="8"/>
  <c r="BE263" i="8" s="1"/>
  <c r="L54" i="8"/>
  <c r="BE54" i="8" s="1"/>
  <c r="L53" i="8"/>
  <c r="BE53" i="8" s="1"/>
  <c r="L106" i="8"/>
  <c r="BE106" i="8" s="1"/>
  <c r="L251" i="8"/>
  <c r="BE251" i="8" s="1"/>
  <c r="H13" i="8"/>
  <c r="BD13" i="8" s="1"/>
  <c r="L105" i="8"/>
  <c r="BE105" i="8" s="1"/>
  <c r="L50" i="8"/>
  <c r="BE50" i="8" s="1"/>
  <c r="L103" i="8"/>
  <c r="BE103" i="8" s="1"/>
  <c r="D252" i="497"/>
  <c r="D103" i="497"/>
  <c r="D106" i="497"/>
  <c r="D49" i="496"/>
  <c r="D100" i="500"/>
  <c r="D103" i="501"/>
  <c r="D13" i="500"/>
  <c r="L47" i="8"/>
  <c r="D121" i="9"/>
  <c r="D13" i="9"/>
  <c r="D100" i="496"/>
  <c r="D251" i="499"/>
  <c r="D102" i="498"/>
  <c r="D256" i="497"/>
  <c r="D51" i="496"/>
  <c r="D47" i="496"/>
  <c r="D48" i="501"/>
  <c r="D51" i="499"/>
  <c r="D251" i="501"/>
  <c r="D51" i="497"/>
  <c r="D256" i="498"/>
  <c r="D252" i="499"/>
  <c r="D49" i="498"/>
  <c r="D101" i="499"/>
  <c r="D263" i="498"/>
  <c r="D102" i="497"/>
  <c r="D48" i="497"/>
  <c r="D50" i="501"/>
  <c r="D53" i="497"/>
  <c r="D101" i="496"/>
  <c r="X275" i="8"/>
  <c r="D50" i="498"/>
  <c r="D102" i="501"/>
  <c r="D101" i="500"/>
  <c r="D103" i="500"/>
  <c r="D49" i="500"/>
  <c r="D50" i="499"/>
  <c r="D105" i="497"/>
  <c r="D253" i="499"/>
  <c r="D294" i="499"/>
  <c r="D103" i="496"/>
  <c r="D54" i="501"/>
  <c r="D257" i="499"/>
  <c r="D254" i="501"/>
  <c r="D54" i="497"/>
  <c r="D257" i="497"/>
  <c r="D101" i="497"/>
  <c r="D263" i="500"/>
  <c r="D294" i="501"/>
  <c r="D51" i="500"/>
  <c r="D65" i="500"/>
  <c r="D257" i="500"/>
  <c r="D54" i="498"/>
  <c r="D49" i="499"/>
  <c r="D253" i="496"/>
  <c r="D53" i="501"/>
  <c r="D263" i="501"/>
  <c r="D251" i="497"/>
  <c r="D106" i="501"/>
  <c r="D65" i="497"/>
  <c r="D251" i="496"/>
  <c r="D105" i="501"/>
  <c r="D54" i="499"/>
  <c r="D254" i="500"/>
  <c r="D65" i="499"/>
  <c r="D54" i="500"/>
  <c r="D294" i="498"/>
  <c r="D47" i="497"/>
  <c r="D51" i="501"/>
  <c r="D256" i="499"/>
  <c r="D103" i="499"/>
  <c r="D53" i="499"/>
  <c r="D263" i="499"/>
  <c r="D105" i="498"/>
  <c r="D48" i="498"/>
  <c r="D103" i="498"/>
  <c r="D256" i="501"/>
  <c r="D106" i="499"/>
  <c r="D256" i="500"/>
  <c r="D252" i="500"/>
  <c r="D254" i="499"/>
  <c r="D101" i="498"/>
  <c r="D106" i="496"/>
  <c r="D65" i="498"/>
  <c r="D49" i="497"/>
  <c r="D100" i="501"/>
  <c r="D254" i="498"/>
  <c r="D257" i="496"/>
  <c r="D50" i="496"/>
  <c r="D50" i="500"/>
  <c r="D48" i="496"/>
  <c r="D253" i="501"/>
  <c r="D106" i="498"/>
  <c r="D254" i="497"/>
  <c r="D294" i="500"/>
  <c r="D294" i="496"/>
  <c r="D253" i="500"/>
  <c r="D48" i="500"/>
  <c r="D48" i="499"/>
  <c r="D263" i="497"/>
  <c r="D257" i="501"/>
  <c r="D251" i="500"/>
  <c r="D100" i="499"/>
  <c r="D47" i="498"/>
  <c r="D252" i="498"/>
  <c r="D65" i="501"/>
  <c r="D254" i="496"/>
  <c r="D252" i="501"/>
  <c r="D47" i="499"/>
  <c r="D105" i="500"/>
  <c r="D253" i="498"/>
  <c r="D102" i="496"/>
  <c r="D53" i="500"/>
  <c r="D100" i="498"/>
  <c r="D263" i="496"/>
  <c r="D65" i="496"/>
  <c r="D256" i="496"/>
  <c r="D53" i="496"/>
  <c r="D49" i="501"/>
  <c r="D51" i="498"/>
  <c r="D102" i="499"/>
  <c r="D294" i="497"/>
  <c r="D101" i="501"/>
  <c r="D253" i="497"/>
  <c r="D257" i="498"/>
  <c r="D106" i="500"/>
  <c r="D47" i="501"/>
  <c r="D54" i="496"/>
  <c r="D251" i="498"/>
  <c r="D100" i="497"/>
  <c r="D102" i="500"/>
  <c r="D105" i="499"/>
  <c r="D252" i="496"/>
  <c r="D53" i="498"/>
  <c r="D105" i="496"/>
  <c r="D50" i="497"/>
  <c r="BH275" i="8" l="1"/>
  <c r="BE47" i="8"/>
  <c r="F13" i="500" a="1"/>
  <c r="F13" i="500" s="1"/>
  <c r="BE13" i="8"/>
  <c r="O208" i="500"/>
  <c r="U208" i="500"/>
  <c r="U334" i="500" s="1"/>
  <c r="U121" i="500" s="1"/>
  <c r="Q208" i="500"/>
  <c r="Q334" i="500" s="1"/>
  <c r="L208" i="500"/>
  <c r="H208" i="500"/>
  <c r="J208" i="500"/>
  <c r="K208" i="500"/>
  <c r="R208" i="500"/>
  <c r="R334" i="500" s="1"/>
  <c r="S208" i="500"/>
  <c r="S334" i="500" s="1"/>
  <c r="I208" i="500"/>
  <c r="M208" i="500"/>
  <c r="T208" i="500"/>
  <c r="T334" i="500" s="1"/>
  <c r="T121" i="500" s="1"/>
  <c r="E223" i="9"/>
  <c r="D328" i="9"/>
  <c r="E328" i="9" s="1"/>
  <c r="G208" i="500"/>
  <c r="F121" i="9" a="1"/>
  <c r="F121" i="9" s="1"/>
  <c r="M121" i="9" s="1"/>
  <c r="E121" i="9"/>
  <c r="Q223" i="496"/>
  <c r="P223" i="501"/>
  <c r="P328" i="501" s="1"/>
  <c r="P223" i="497"/>
  <c r="P328" i="497" s="1"/>
  <c r="T223" i="498"/>
  <c r="T121" i="498"/>
  <c r="T223" i="499"/>
  <c r="U223" i="501"/>
  <c r="R223" i="497"/>
  <c r="S223" i="497"/>
  <c r="R223" i="498"/>
  <c r="R328" i="498" s="1"/>
  <c r="R223" i="499"/>
  <c r="R328" i="499" s="1"/>
  <c r="R223" i="496"/>
  <c r="R328" i="496" s="1"/>
  <c r="R121" i="496"/>
  <c r="S223" i="499"/>
  <c r="S328" i="499" s="1"/>
  <c r="S223" i="501"/>
  <c r="S328" i="501" s="1"/>
  <c r="S223" i="498"/>
  <c r="P223" i="499"/>
  <c r="U223" i="497"/>
  <c r="Q223" i="498"/>
  <c r="R223" i="501"/>
  <c r="R328" i="501" s="1"/>
  <c r="T223" i="496"/>
  <c r="T328" i="496" s="1"/>
  <c r="Q223" i="497"/>
  <c r="U223" i="498"/>
  <c r="Q223" i="499"/>
  <c r="Q328" i="499" s="1"/>
  <c r="Q121" i="499"/>
  <c r="T223" i="9"/>
  <c r="T328" i="9" s="1"/>
  <c r="S223" i="9"/>
  <c r="S328" i="9" s="1"/>
  <c r="F13" i="9" a="1"/>
  <c r="F13" i="9" s="1"/>
  <c r="I13" i="9" s="1"/>
  <c r="E13" i="9"/>
  <c r="T223" i="501"/>
  <c r="Q223" i="501"/>
  <c r="S121" i="501"/>
  <c r="P121" i="501"/>
  <c r="F294" i="501" a="1"/>
  <c r="F294" i="501" s="1"/>
  <c r="F49" i="501" a="1"/>
  <c r="F49" i="501" s="1"/>
  <c r="F251" i="501" a="1"/>
  <c r="F251" i="501" s="1"/>
  <c r="F105" i="501" a="1"/>
  <c r="F105" i="501" s="1"/>
  <c r="F50" i="501" a="1"/>
  <c r="F50" i="501" s="1"/>
  <c r="F47" i="501" a="1"/>
  <c r="F47" i="501" s="1"/>
  <c r="D57" i="501"/>
  <c r="D324" i="501" s="1"/>
  <c r="F263" i="501" a="1"/>
  <c r="F263" i="501" s="1"/>
  <c r="F256" i="501" a="1"/>
  <c r="F256" i="501" s="1"/>
  <c r="F65" i="501" a="1"/>
  <c r="F65" i="501" s="1"/>
  <c r="F54" i="501" a="1"/>
  <c r="F54" i="501" s="1"/>
  <c r="F257" i="501" a="1"/>
  <c r="F257" i="501" s="1"/>
  <c r="F253" i="501" a="1"/>
  <c r="F253" i="501" s="1"/>
  <c r="F106" i="501" a="1"/>
  <c r="F106" i="501" s="1"/>
  <c r="F101" i="501" a="1"/>
  <c r="F101" i="501" s="1"/>
  <c r="F103" i="501" a="1"/>
  <c r="F103" i="501" s="1"/>
  <c r="F254" i="501" a="1"/>
  <c r="F254" i="501" s="1"/>
  <c r="F252" i="501" a="1"/>
  <c r="F252" i="501" s="1"/>
  <c r="F53" i="501" a="1"/>
  <c r="F53" i="501" s="1"/>
  <c r="F102" i="501" a="1"/>
  <c r="F102" i="501" s="1"/>
  <c r="F100" i="501" a="1"/>
  <c r="F100" i="501" s="1"/>
  <c r="D109" i="501"/>
  <c r="F51" i="501" a="1"/>
  <c r="F51" i="501" s="1"/>
  <c r="F48" i="501" a="1"/>
  <c r="F48" i="501" s="1"/>
  <c r="R121" i="501"/>
  <c r="U121" i="501"/>
  <c r="F294" i="500" a="1"/>
  <c r="F294" i="500" s="1"/>
  <c r="F49" i="500" a="1"/>
  <c r="F49" i="500" s="1"/>
  <c r="F251" i="500" a="1"/>
  <c r="F251" i="500" s="1"/>
  <c r="F105" i="500" a="1"/>
  <c r="F105" i="500" s="1"/>
  <c r="F50" i="500" a="1"/>
  <c r="F50" i="500" s="1"/>
  <c r="F263" i="500" a="1"/>
  <c r="F263" i="500" s="1"/>
  <c r="F256" i="500" a="1"/>
  <c r="F256" i="500" s="1"/>
  <c r="F65" i="500" a="1"/>
  <c r="F65" i="500" s="1"/>
  <c r="F51" i="500" a="1"/>
  <c r="F51" i="500" s="1"/>
  <c r="F253" i="500" a="1"/>
  <c r="F253" i="500" s="1"/>
  <c r="F54" i="500" a="1"/>
  <c r="F54" i="500" s="1"/>
  <c r="F257" i="500" a="1"/>
  <c r="F257" i="500" s="1"/>
  <c r="F106" i="500" a="1"/>
  <c r="F106" i="500" s="1"/>
  <c r="F101" i="500" a="1"/>
  <c r="F101" i="500" s="1"/>
  <c r="F103" i="500" a="1"/>
  <c r="F103" i="500" s="1"/>
  <c r="F254" i="500" a="1"/>
  <c r="F254" i="500" s="1"/>
  <c r="F252" i="500" a="1"/>
  <c r="F252" i="500" s="1"/>
  <c r="F53" i="500" a="1"/>
  <c r="F53" i="500" s="1"/>
  <c r="F48" i="500" a="1"/>
  <c r="F48" i="500" s="1"/>
  <c r="F102" i="500" a="1"/>
  <c r="F102" i="500" s="1"/>
  <c r="F100" i="500" a="1"/>
  <c r="F100" i="500" s="1"/>
  <c r="D109" i="500"/>
  <c r="P223" i="500"/>
  <c r="P328" i="500" s="1"/>
  <c r="U223" i="499"/>
  <c r="F54" i="499" a="1"/>
  <c r="F54" i="499" s="1"/>
  <c r="F254" i="499" a="1"/>
  <c r="F254" i="499" s="1"/>
  <c r="F252" i="499" a="1"/>
  <c r="F252" i="499" s="1"/>
  <c r="F53" i="499" a="1"/>
  <c r="F53" i="499" s="1"/>
  <c r="F100" i="499" a="1"/>
  <c r="F100" i="499" s="1"/>
  <c r="D109" i="499"/>
  <c r="F102" i="499" a="1"/>
  <c r="F102" i="499" s="1"/>
  <c r="F51" i="499" a="1"/>
  <c r="F51" i="499" s="1"/>
  <c r="F48" i="499" a="1"/>
  <c r="F48" i="499" s="1"/>
  <c r="F294" i="499" a="1"/>
  <c r="F294" i="499" s="1"/>
  <c r="F49" i="499" a="1"/>
  <c r="F49" i="499" s="1"/>
  <c r="F251" i="499" a="1"/>
  <c r="F251" i="499" s="1"/>
  <c r="F105" i="499" a="1"/>
  <c r="F105" i="499" s="1"/>
  <c r="F50" i="499" a="1"/>
  <c r="F50" i="499" s="1"/>
  <c r="D57" i="499"/>
  <c r="D324" i="499" s="1"/>
  <c r="F47" i="499" a="1"/>
  <c r="F47" i="499" s="1"/>
  <c r="F263" i="499" a="1"/>
  <c r="F263" i="499" s="1"/>
  <c r="F256" i="499" a="1"/>
  <c r="F256" i="499" s="1"/>
  <c r="F65" i="499" a="1"/>
  <c r="F65" i="499" s="1"/>
  <c r="D66" i="499"/>
  <c r="F253" i="499" a="1"/>
  <c r="F253" i="499" s="1"/>
  <c r="F257" i="499" a="1"/>
  <c r="F257" i="499" s="1"/>
  <c r="F106" i="499" a="1"/>
  <c r="F106" i="499" s="1"/>
  <c r="F101" i="499" a="1"/>
  <c r="F101" i="499" s="1"/>
  <c r="F103" i="499" a="1"/>
  <c r="F103" i="499" s="1"/>
  <c r="T121" i="499"/>
  <c r="P121" i="499"/>
  <c r="R121" i="499"/>
  <c r="S121" i="499"/>
  <c r="F103" i="498" a="1"/>
  <c r="F103" i="498" s="1"/>
  <c r="F106" i="498" a="1"/>
  <c r="F106" i="498" s="1"/>
  <c r="F101" i="498" a="1"/>
  <c r="F101" i="498" s="1"/>
  <c r="F254" i="498" a="1"/>
  <c r="F254" i="498" s="1"/>
  <c r="F252" i="498" a="1"/>
  <c r="F252" i="498" s="1"/>
  <c r="F53" i="498" a="1"/>
  <c r="F53" i="498" s="1"/>
  <c r="F54" i="498" a="1"/>
  <c r="F54" i="498" s="1"/>
  <c r="F100" i="498" a="1"/>
  <c r="F100" i="498" s="1"/>
  <c r="D109" i="498"/>
  <c r="F257" i="498" a="1"/>
  <c r="F257" i="498" s="1"/>
  <c r="F102" i="498" a="1"/>
  <c r="F102" i="498" s="1"/>
  <c r="F51" i="498" a="1"/>
  <c r="F51" i="498" s="1"/>
  <c r="F48" i="498" a="1"/>
  <c r="F48" i="498" s="1"/>
  <c r="F294" i="498" a="1"/>
  <c r="F294" i="498" s="1"/>
  <c r="F49" i="498" a="1"/>
  <c r="F49" i="498" s="1"/>
  <c r="F251" i="498" a="1"/>
  <c r="F251" i="498" s="1"/>
  <c r="F105" i="498" a="1"/>
  <c r="F105" i="498" s="1"/>
  <c r="F253" i="498" a="1"/>
  <c r="F253" i="498" s="1"/>
  <c r="F50" i="498" a="1"/>
  <c r="F50" i="498" s="1"/>
  <c r="D57" i="498"/>
  <c r="D324" i="498" s="1"/>
  <c r="F47" i="498" a="1"/>
  <c r="F47" i="498" s="1"/>
  <c r="F263" i="498" a="1"/>
  <c r="F263" i="498" s="1"/>
  <c r="F256" i="498" a="1"/>
  <c r="F256" i="498" s="1"/>
  <c r="F65" i="498" a="1"/>
  <c r="F65" i="498" s="1"/>
  <c r="D66" i="498"/>
  <c r="S121" i="498"/>
  <c r="U121" i="498"/>
  <c r="Q121" i="498"/>
  <c r="P223" i="498"/>
  <c r="R121" i="498"/>
  <c r="F254" i="497" a="1"/>
  <c r="F254" i="497" s="1"/>
  <c r="F252" i="497" a="1"/>
  <c r="F252" i="497" s="1"/>
  <c r="F53" i="497" a="1"/>
  <c r="F53" i="497" s="1"/>
  <c r="F102" i="497" a="1"/>
  <c r="F102" i="497" s="1"/>
  <c r="F100" i="497" a="1"/>
  <c r="F100" i="497" s="1"/>
  <c r="D109" i="497"/>
  <c r="F101" i="497" a="1"/>
  <c r="F101" i="497" s="1"/>
  <c r="F51" i="497" a="1"/>
  <c r="F51" i="497" s="1"/>
  <c r="F48" i="497" a="1"/>
  <c r="F48" i="497" s="1"/>
  <c r="F106" i="497" a="1"/>
  <c r="F106" i="497" s="1"/>
  <c r="F294" i="497" a="1"/>
  <c r="F294" i="497" s="1"/>
  <c r="F49" i="497" a="1"/>
  <c r="F49" i="497" s="1"/>
  <c r="F251" i="497" a="1"/>
  <c r="F251" i="497" s="1"/>
  <c r="F105" i="497" a="1"/>
  <c r="F105" i="497" s="1"/>
  <c r="F50" i="497" a="1"/>
  <c r="F50" i="497" s="1"/>
  <c r="F47" i="497" a="1"/>
  <c r="F47" i="497" s="1"/>
  <c r="D57" i="497"/>
  <c r="D324" i="497" s="1"/>
  <c r="F263" i="497" a="1"/>
  <c r="F263" i="497" s="1"/>
  <c r="F256" i="497" a="1"/>
  <c r="F256" i="497" s="1"/>
  <c r="F65" i="497" a="1"/>
  <c r="F65" i="497" s="1"/>
  <c r="D66" i="497"/>
  <c r="F103" i="497" a="1"/>
  <c r="F103" i="497" s="1"/>
  <c r="F253" i="497" a="1"/>
  <c r="F253" i="497" s="1"/>
  <c r="F54" i="497" a="1"/>
  <c r="F54" i="497" s="1"/>
  <c r="F257" i="497" a="1"/>
  <c r="F257" i="497" s="1"/>
  <c r="Q121" i="497"/>
  <c r="U121" i="497"/>
  <c r="R121" i="497"/>
  <c r="P121" i="497"/>
  <c r="S121" i="497"/>
  <c r="T223" i="497"/>
  <c r="T328" i="497" s="1"/>
  <c r="F256" i="496" a="1"/>
  <c r="F256" i="496" s="1"/>
  <c r="F253" i="496" a="1"/>
  <c r="F253" i="496" s="1"/>
  <c r="F106" i="496" a="1"/>
  <c r="F106" i="496" s="1"/>
  <c r="F101" i="496" a="1"/>
  <c r="F101" i="496" s="1"/>
  <c r="F103" i="496" a="1"/>
  <c r="F103" i="496" s="1"/>
  <c r="F65" i="496" a="1"/>
  <c r="F65" i="496" s="1"/>
  <c r="D66" i="496"/>
  <c r="F254" i="496" a="1"/>
  <c r="F254" i="496" s="1"/>
  <c r="F252" i="496" a="1"/>
  <c r="F252" i="496" s="1"/>
  <c r="F53" i="496" a="1"/>
  <c r="F53" i="496" s="1"/>
  <c r="F54" i="496" a="1"/>
  <c r="F54" i="496" s="1"/>
  <c r="F102" i="496" a="1"/>
  <c r="F102" i="496" s="1"/>
  <c r="F100" i="496" a="1"/>
  <c r="F100" i="496" s="1"/>
  <c r="D109" i="496"/>
  <c r="F51" i="496" a="1"/>
  <c r="F51" i="496" s="1"/>
  <c r="F48" i="496" a="1"/>
  <c r="F48" i="496" s="1"/>
  <c r="F263" i="496" a="1"/>
  <c r="F263" i="496" s="1"/>
  <c r="F257" i="496" a="1"/>
  <c r="F257" i="496" s="1"/>
  <c r="F294" i="496" a="1"/>
  <c r="F294" i="496" s="1"/>
  <c r="F49" i="496" a="1"/>
  <c r="F49" i="496" s="1"/>
  <c r="F251" i="496" a="1"/>
  <c r="F251" i="496" s="1"/>
  <c r="F105" i="496" a="1"/>
  <c r="F105" i="496" s="1"/>
  <c r="F50" i="496" a="1"/>
  <c r="F50" i="496" s="1"/>
  <c r="D57" i="496"/>
  <c r="D324" i="496" s="1"/>
  <c r="F47" i="496" a="1"/>
  <c r="F47" i="496" s="1"/>
  <c r="Q121" i="496"/>
  <c r="T121" i="496"/>
  <c r="U223" i="496"/>
  <c r="U328" i="496" s="1"/>
  <c r="S223" i="496"/>
  <c r="S328" i="496" s="1"/>
  <c r="P223" i="496"/>
  <c r="P328" i="496" s="1"/>
  <c r="L66" i="8"/>
  <c r="BE66" i="8" s="1"/>
  <c r="L208" i="9"/>
  <c r="L334" i="9" s="1"/>
  <c r="J208" i="9"/>
  <c r="J334" i="9" s="1"/>
  <c r="R208" i="9"/>
  <c r="R334" i="9" s="1"/>
  <c r="H208" i="9"/>
  <c r="H334" i="9" s="1"/>
  <c r="K208" i="9"/>
  <c r="K334" i="9" s="1"/>
  <c r="P208" i="9"/>
  <c r="P334" i="9" s="1"/>
  <c r="M208" i="9"/>
  <c r="M334" i="9" s="1"/>
  <c r="U208" i="9"/>
  <c r="U334" i="9" s="1"/>
  <c r="G208" i="9"/>
  <c r="G334" i="9" s="1"/>
  <c r="O208" i="9"/>
  <c r="O334" i="9" s="1"/>
  <c r="I208" i="9"/>
  <c r="I334" i="9" s="1"/>
  <c r="Q208" i="9"/>
  <c r="Q334" i="9" s="1"/>
  <c r="N208" i="9"/>
  <c r="N334" i="9" s="1"/>
  <c r="E334" i="9"/>
  <c r="L57" i="8"/>
  <c r="L109" i="8"/>
  <c r="BE109" i="8" s="1"/>
  <c r="H263" i="8"/>
  <c r="BD263" i="8" s="1"/>
  <c r="H106" i="8"/>
  <c r="BD106" i="8" s="1"/>
  <c r="H65" i="8"/>
  <c r="BD65" i="8" s="1"/>
  <c r="H251" i="8"/>
  <c r="BD251" i="8" s="1"/>
  <c r="H256" i="8"/>
  <c r="BD256" i="8" s="1"/>
  <c r="H101" i="8"/>
  <c r="BD101" i="8" s="1"/>
  <c r="H53" i="8"/>
  <c r="BD53" i="8" s="1"/>
  <c r="H294" i="8"/>
  <c r="BD294" i="8" s="1"/>
  <c r="H103" i="8"/>
  <c r="BD103" i="8" s="1"/>
  <c r="H48" i="8"/>
  <c r="BD48" i="8" s="1"/>
  <c r="H49" i="8"/>
  <c r="BD49" i="8" s="1"/>
  <c r="H254" i="8"/>
  <c r="BD254" i="8" s="1"/>
  <c r="H50" i="8"/>
  <c r="BD50" i="8" s="1"/>
  <c r="H252" i="8"/>
  <c r="BD252" i="8" s="1"/>
  <c r="H253" i="8"/>
  <c r="BD253" i="8" s="1"/>
  <c r="H102" i="8"/>
  <c r="BD102" i="8" s="1"/>
  <c r="H100" i="8"/>
  <c r="BD100" i="8" s="1"/>
  <c r="H54" i="8"/>
  <c r="BD54" i="8" s="1"/>
  <c r="H51" i="8"/>
  <c r="BD51" i="8" s="1"/>
  <c r="H257" i="8"/>
  <c r="BD257" i="8" s="1"/>
  <c r="H105" i="8"/>
  <c r="BD105" i="8" s="1"/>
  <c r="D101" i="9"/>
  <c r="D48" i="9"/>
  <c r="D65" i="9"/>
  <c r="D103" i="9"/>
  <c r="D106" i="9"/>
  <c r="D54" i="9"/>
  <c r="D263" i="9"/>
  <c r="D51" i="9"/>
  <c r="D252" i="9"/>
  <c r="D50" i="9"/>
  <c r="D253" i="9"/>
  <c r="D251" i="9"/>
  <c r="D100" i="9"/>
  <c r="D256" i="9"/>
  <c r="D105" i="9"/>
  <c r="D102" i="9"/>
  <c r="D53" i="9"/>
  <c r="D47" i="500"/>
  <c r="D257" i="9"/>
  <c r="H47" i="8"/>
  <c r="D49" i="9"/>
  <c r="D294" i="9"/>
  <c r="D254" i="9"/>
  <c r="BD47" i="8" l="1"/>
  <c r="L324" i="8"/>
  <c r="BE324" i="8" s="1"/>
  <c r="BE57" i="8"/>
  <c r="U223" i="500"/>
  <c r="U328" i="500" s="1"/>
  <c r="U13" i="500" s="1"/>
  <c r="D57" i="500"/>
  <c r="D324" i="500" s="1"/>
  <c r="F47" i="500" a="1"/>
  <c r="F47" i="500" s="1"/>
  <c r="Q223" i="500"/>
  <c r="Q328" i="500" s="1"/>
  <c r="Q13" i="500" s="1"/>
  <c r="H66" i="8"/>
  <c r="BD66" i="8" s="1"/>
  <c r="R223" i="500"/>
  <c r="R328" i="500" s="1"/>
  <c r="R13" i="500" s="1"/>
  <c r="S223" i="500"/>
  <c r="S328" i="500" s="1"/>
  <c r="S13" i="500" s="1"/>
  <c r="T223" i="500"/>
  <c r="T328" i="500" s="1"/>
  <c r="Q13" i="496"/>
  <c r="Q328" i="496"/>
  <c r="R328" i="497"/>
  <c r="R13" i="497" s="1"/>
  <c r="U328" i="497"/>
  <c r="U13" i="497" s="1"/>
  <c r="Q328" i="497"/>
  <c r="Q13" i="497" s="1"/>
  <c r="S328" i="497"/>
  <c r="S13" i="497" s="1"/>
  <c r="Q328" i="498"/>
  <c r="Q13" i="498" s="1"/>
  <c r="T328" i="498"/>
  <c r="T13" i="498" s="1"/>
  <c r="P328" i="498"/>
  <c r="P13" i="498" s="1"/>
  <c r="U328" i="498"/>
  <c r="U263" i="498" s="1"/>
  <c r="S328" i="498"/>
  <c r="S13" i="498" s="1"/>
  <c r="U121" i="499"/>
  <c r="U328" i="499"/>
  <c r="U13" i="499" s="1"/>
  <c r="T328" i="499"/>
  <c r="T13" i="499" s="1"/>
  <c r="P328" i="499"/>
  <c r="P13" i="499" s="1"/>
  <c r="Q121" i="500"/>
  <c r="Q121" i="501"/>
  <c r="Q328" i="501"/>
  <c r="Q13" i="501" s="1"/>
  <c r="T328" i="501"/>
  <c r="T13" i="501" s="1"/>
  <c r="U328" i="501"/>
  <c r="U13" i="501" s="1"/>
  <c r="L121" i="9"/>
  <c r="I121" i="9"/>
  <c r="J121" i="9"/>
  <c r="N121" i="9"/>
  <c r="P121" i="9"/>
  <c r="S121" i="9"/>
  <c r="O121" i="9"/>
  <c r="T121" i="9"/>
  <c r="U121" i="9"/>
  <c r="H121" i="9"/>
  <c r="K121" i="9"/>
  <c r="R121" i="9"/>
  <c r="Q121" i="9"/>
  <c r="G121" i="9"/>
  <c r="P13" i="497"/>
  <c r="R13" i="498"/>
  <c r="H109" i="8"/>
  <c r="BD109" i="8" s="1"/>
  <c r="P13" i="501"/>
  <c r="S13" i="9"/>
  <c r="R13" i="499"/>
  <c r="E263" i="9"/>
  <c r="F263" i="9" a="1"/>
  <c r="F263" i="9" s="1"/>
  <c r="M263" i="9" s="1"/>
  <c r="T13" i="9"/>
  <c r="R13" i="496"/>
  <c r="E256" i="9"/>
  <c r="F256" i="9" a="1"/>
  <c r="F256" i="9" s="1"/>
  <c r="N256" i="9" s="1"/>
  <c r="E101" i="9"/>
  <c r="F101" i="9" a="1"/>
  <c r="F101" i="9" s="1"/>
  <c r="R101" i="9" s="1"/>
  <c r="F106" i="9" a="1"/>
  <c r="F106" i="9" s="1"/>
  <c r="O106" i="9" s="1"/>
  <c r="E106" i="9"/>
  <c r="E257" i="9"/>
  <c r="F257" i="9" a="1"/>
  <c r="F257" i="9" s="1"/>
  <c r="J257" i="9" s="1"/>
  <c r="E51" i="9"/>
  <c r="F51" i="9" a="1"/>
  <c r="F51" i="9" s="1"/>
  <c r="K51" i="9" s="1"/>
  <c r="E54" i="9"/>
  <c r="F54" i="9" a="1"/>
  <c r="F54" i="9" s="1"/>
  <c r="I54" i="9" s="1"/>
  <c r="E102" i="9"/>
  <c r="F102" i="9" a="1"/>
  <c r="F102" i="9" s="1"/>
  <c r="R102" i="9" s="1"/>
  <c r="F253" i="9" a="1"/>
  <c r="F253" i="9" s="1"/>
  <c r="G253" i="9" s="1"/>
  <c r="E253" i="9"/>
  <c r="E252" i="9"/>
  <c r="F252" i="9" a="1"/>
  <c r="F252" i="9" s="1"/>
  <c r="S252" i="9" s="1"/>
  <c r="E50" i="9"/>
  <c r="F50" i="9" a="1"/>
  <c r="F50" i="9" s="1"/>
  <c r="Q50" i="9" s="1"/>
  <c r="E254" i="9"/>
  <c r="F254" i="9" a="1"/>
  <c r="F254" i="9" s="1"/>
  <c r="M254" i="9" s="1"/>
  <c r="E49" i="9"/>
  <c r="F49" i="9" a="1"/>
  <c r="F49" i="9" s="1"/>
  <c r="H49" i="9" s="1"/>
  <c r="E103" i="9"/>
  <c r="F103" i="9" a="1"/>
  <c r="F103" i="9" s="1"/>
  <c r="N103" i="9" s="1"/>
  <c r="E294" i="9"/>
  <c r="F294" i="9" a="1"/>
  <c r="F294" i="9" s="1"/>
  <c r="P294" i="9" s="1"/>
  <c r="F105" i="9" a="1"/>
  <c r="F105" i="9" s="1"/>
  <c r="T105" i="9" s="1"/>
  <c r="E105" i="9"/>
  <c r="Q13" i="499"/>
  <c r="S13" i="499"/>
  <c r="H57" i="8"/>
  <c r="BD57" i="8" s="1"/>
  <c r="S13" i="501"/>
  <c r="F65" i="9" a="1"/>
  <c r="F65" i="9" s="1"/>
  <c r="I65" i="9" s="1"/>
  <c r="D66" i="9"/>
  <c r="E66" i="9" s="1"/>
  <c r="E65" i="9"/>
  <c r="D66" i="500"/>
  <c r="D111" i="500" s="1"/>
  <c r="R13" i="501"/>
  <c r="T13" i="496"/>
  <c r="E251" i="9"/>
  <c r="F251" i="9" a="1"/>
  <c r="F251" i="9" s="1"/>
  <c r="R251" i="9" s="1"/>
  <c r="F53" i="9" a="1"/>
  <c r="F53" i="9" s="1"/>
  <c r="M53" i="9" s="1"/>
  <c r="E53" i="9"/>
  <c r="D109" i="9"/>
  <c r="E109" i="9" s="1"/>
  <c r="F100" i="9" a="1"/>
  <c r="F100" i="9" s="1"/>
  <c r="I100" i="9" s="1"/>
  <c r="E100" i="9"/>
  <c r="E48" i="9"/>
  <c r="F48" i="9" a="1"/>
  <c r="F48" i="9" s="1"/>
  <c r="M48" i="9" s="1"/>
  <c r="O13" i="9"/>
  <c r="H13" i="9"/>
  <c r="P13" i="9"/>
  <c r="J13" i="9"/>
  <c r="G13" i="9"/>
  <c r="R13" i="9"/>
  <c r="M13" i="9"/>
  <c r="K13" i="9"/>
  <c r="N13" i="9"/>
  <c r="L13" i="9"/>
  <c r="U13" i="9"/>
  <c r="Q13" i="9"/>
  <c r="O223" i="9"/>
  <c r="O328" i="9" s="1"/>
  <c r="G223" i="9"/>
  <c r="G328" i="9" s="1"/>
  <c r="K223" i="9"/>
  <c r="K328" i="9" s="1"/>
  <c r="U223" i="9"/>
  <c r="U328" i="9" s="1"/>
  <c r="J223" i="9"/>
  <c r="J328" i="9" s="1"/>
  <c r="M223" i="9"/>
  <c r="M328" i="9" s="1"/>
  <c r="L223" i="9"/>
  <c r="L328" i="9" s="1"/>
  <c r="P223" i="9"/>
  <c r="P328" i="9" s="1"/>
  <c r="N223" i="9"/>
  <c r="N328" i="9" s="1"/>
  <c r="Q223" i="9"/>
  <c r="Q328" i="9" s="1"/>
  <c r="H223" i="9"/>
  <c r="H328" i="9" s="1"/>
  <c r="I223" i="9"/>
  <c r="I328" i="9" s="1"/>
  <c r="R223" i="9"/>
  <c r="R328" i="9" s="1"/>
  <c r="D66" i="501"/>
  <c r="D111" i="501" s="1"/>
  <c r="T121" i="501"/>
  <c r="U121" i="496"/>
  <c r="R121" i="500"/>
  <c r="S121" i="500"/>
  <c r="P121" i="500"/>
  <c r="P13" i="500"/>
  <c r="D111" i="499"/>
  <c r="L111" i="8"/>
  <c r="BE111" i="8" s="1"/>
  <c r="U13" i="496"/>
  <c r="P121" i="498"/>
  <c r="D111" i="498"/>
  <c r="D111" i="497"/>
  <c r="T121" i="497"/>
  <c r="T13" i="497"/>
  <c r="P121" i="496"/>
  <c r="T100" i="496"/>
  <c r="R100" i="496"/>
  <c r="Q100" i="496"/>
  <c r="Q252" i="496"/>
  <c r="T252" i="496"/>
  <c r="R252" i="496"/>
  <c r="Q256" i="496"/>
  <c r="T256" i="496"/>
  <c r="R256" i="496"/>
  <c r="R47" i="496"/>
  <c r="Q47" i="496"/>
  <c r="T47" i="496"/>
  <c r="Q263" i="496"/>
  <c r="T263" i="496"/>
  <c r="R263" i="496"/>
  <c r="T102" i="496"/>
  <c r="Q102" i="496"/>
  <c r="R102" i="496"/>
  <c r="T254" i="496"/>
  <c r="R254" i="496"/>
  <c r="Q254" i="496"/>
  <c r="T251" i="496"/>
  <c r="R251" i="496"/>
  <c r="Q251" i="496"/>
  <c r="T103" i="496"/>
  <c r="R103" i="496"/>
  <c r="Q103" i="496"/>
  <c r="P13" i="496"/>
  <c r="R101" i="496"/>
  <c r="Q101" i="496"/>
  <c r="T101" i="496"/>
  <c r="T49" i="496"/>
  <c r="R49" i="496"/>
  <c r="Q49" i="496"/>
  <c r="T48" i="496"/>
  <c r="R48" i="496"/>
  <c r="Q48" i="496"/>
  <c r="S121" i="496"/>
  <c r="S13" i="496"/>
  <c r="Q50" i="496"/>
  <c r="T50" i="496"/>
  <c r="R50" i="496"/>
  <c r="R54" i="496"/>
  <c r="Q54" i="496"/>
  <c r="T54" i="496"/>
  <c r="D111" i="496"/>
  <c r="T106" i="496"/>
  <c r="R106" i="496"/>
  <c r="Q106" i="496"/>
  <c r="T105" i="496"/>
  <c r="Q105" i="496"/>
  <c r="R105" i="496"/>
  <c r="R294" i="496"/>
  <c r="T294" i="496"/>
  <c r="Q294" i="496"/>
  <c r="T51" i="496"/>
  <c r="R51" i="496"/>
  <c r="Q51" i="496"/>
  <c r="R253" i="496"/>
  <c r="T253" i="496"/>
  <c r="Q253" i="496"/>
  <c r="Q53" i="496"/>
  <c r="T53" i="496"/>
  <c r="R53" i="496"/>
  <c r="R65" i="496"/>
  <c r="Q65" i="496"/>
  <c r="T65" i="496"/>
  <c r="R257" i="496"/>
  <c r="Q257" i="496"/>
  <c r="T257" i="496"/>
  <c r="L275" i="8"/>
  <c r="BE275" i="8" s="1"/>
  <c r="D275" i="500"/>
  <c r="D275" i="498"/>
  <c r="D275" i="501"/>
  <c r="D47" i="9"/>
  <c r="D275" i="499"/>
  <c r="D275" i="497"/>
  <c r="D275" i="496"/>
  <c r="P254" i="498" l="1"/>
  <c r="P257" i="498"/>
  <c r="U51" i="498"/>
  <c r="E47" i="9"/>
  <c r="D57" i="9"/>
  <c r="D324" i="9" s="1"/>
  <c r="E324" i="9" s="1"/>
  <c r="F47" i="9" a="1"/>
  <c r="F47" i="9" s="1"/>
  <c r="P47" i="9" s="1"/>
  <c r="S294" i="498"/>
  <c r="U48" i="498"/>
  <c r="U49" i="498"/>
  <c r="R263" i="497"/>
  <c r="U294" i="498"/>
  <c r="U100" i="498"/>
  <c r="R294" i="9"/>
  <c r="L50" i="9"/>
  <c r="L101" i="9"/>
  <c r="J50" i="9"/>
  <c r="U50" i="9"/>
  <c r="T54" i="9"/>
  <c r="K294" i="9"/>
  <c r="I294" i="9"/>
  <c r="H111" i="8"/>
  <c r="BD111" i="8" s="1"/>
  <c r="H294" i="9"/>
  <c r="N101" i="9"/>
  <c r="R254" i="497"/>
  <c r="R54" i="497"/>
  <c r="R49" i="497"/>
  <c r="R106" i="497"/>
  <c r="R47" i="497"/>
  <c r="S103" i="498"/>
  <c r="R294" i="497"/>
  <c r="S105" i="498"/>
  <c r="R48" i="497"/>
  <c r="S100" i="498"/>
  <c r="R53" i="497"/>
  <c r="R253" i="497"/>
  <c r="R257" i="497"/>
  <c r="S253" i="498"/>
  <c r="S251" i="498"/>
  <c r="R65" i="497"/>
  <c r="R66" i="497" s="1"/>
  <c r="R100" i="497"/>
  <c r="S257" i="498"/>
  <c r="S51" i="498"/>
  <c r="S48" i="498"/>
  <c r="U105" i="497"/>
  <c r="P294" i="498"/>
  <c r="P54" i="498"/>
  <c r="P100" i="498"/>
  <c r="P102" i="498"/>
  <c r="P251" i="498"/>
  <c r="P103" i="498"/>
  <c r="P49" i="498"/>
  <c r="P256" i="498"/>
  <c r="P252" i="498"/>
  <c r="P53" i="498"/>
  <c r="P50" i="498"/>
  <c r="P105" i="498"/>
  <c r="P253" i="498"/>
  <c r="P48" i="498"/>
  <c r="P47" i="498"/>
  <c r="P263" i="498"/>
  <c r="P106" i="498"/>
  <c r="P101" i="498"/>
  <c r="P51" i="498"/>
  <c r="P65" i="498"/>
  <c r="P66" i="498" s="1"/>
  <c r="U252" i="497"/>
  <c r="R103" i="497"/>
  <c r="R101" i="497"/>
  <c r="S53" i="498"/>
  <c r="S54" i="498"/>
  <c r="S50" i="498"/>
  <c r="R50" i="497"/>
  <c r="S263" i="498"/>
  <c r="S252" i="498"/>
  <c r="R252" i="497"/>
  <c r="R256" i="497"/>
  <c r="R102" i="497"/>
  <c r="S47" i="498"/>
  <c r="S102" i="498"/>
  <c r="S254" i="498"/>
  <c r="R105" i="497"/>
  <c r="R51" i="497"/>
  <c r="R251" i="497"/>
  <c r="S106" i="498"/>
  <c r="S49" i="498"/>
  <c r="S101" i="498"/>
  <c r="S256" i="498"/>
  <c r="S65" i="498"/>
  <c r="S66" i="498" s="1"/>
  <c r="P256" i="499"/>
  <c r="T13" i="500"/>
  <c r="T257" i="500"/>
  <c r="T253" i="500"/>
  <c r="Q53" i="498"/>
  <c r="P65" i="499"/>
  <c r="P66" i="499" s="1"/>
  <c r="Q106" i="498"/>
  <c r="P54" i="499"/>
  <c r="P103" i="499"/>
  <c r="U102" i="501"/>
  <c r="Q54" i="498"/>
  <c r="Q294" i="497"/>
  <c r="Q101" i="497"/>
  <c r="Q51" i="497"/>
  <c r="Q251" i="497"/>
  <c r="Q103" i="497"/>
  <c r="Q263" i="497"/>
  <c r="Q105" i="497"/>
  <c r="Q50" i="497"/>
  <c r="Q65" i="497"/>
  <c r="Q66" i="497" s="1"/>
  <c r="Q257" i="497"/>
  <c r="P102" i="9"/>
  <c r="Q54" i="497"/>
  <c r="Q100" i="497"/>
  <c r="Q254" i="497"/>
  <c r="Q256" i="497"/>
  <c r="Q49" i="497"/>
  <c r="Q48" i="497"/>
  <c r="Q252" i="497"/>
  <c r="Q53" i="497"/>
  <c r="Q253" i="497"/>
  <c r="Q102" i="497"/>
  <c r="Q106" i="497"/>
  <c r="Q47" i="497"/>
  <c r="U53" i="497"/>
  <c r="U257" i="497"/>
  <c r="U254" i="497"/>
  <c r="U103" i="497"/>
  <c r="U294" i="497"/>
  <c r="U101" i="497"/>
  <c r="U48" i="497"/>
  <c r="U253" i="497"/>
  <c r="U65" i="497"/>
  <c r="U66" i="497" s="1"/>
  <c r="U47" i="497"/>
  <c r="U100" i="497"/>
  <c r="U106" i="497"/>
  <c r="U51" i="497"/>
  <c r="U54" i="497"/>
  <c r="U49" i="497"/>
  <c r="U251" i="497"/>
  <c r="U263" i="497"/>
  <c r="U50" i="497"/>
  <c r="U256" i="497"/>
  <c r="U102" i="497"/>
  <c r="U294" i="500"/>
  <c r="S103" i="497"/>
  <c r="T65" i="499"/>
  <c r="T66" i="499" s="1"/>
  <c r="S106" i="497"/>
  <c r="T51" i="499"/>
  <c r="T102" i="501"/>
  <c r="T105" i="499"/>
  <c r="T53" i="499"/>
  <c r="T106" i="501"/>
  <c r="S294" i="497"/>
  <c r="T254" i="499"/>
  <c r="T51" i="501"/>
  <c r="U251" i="500"/>
  <c r="U48" i="500"/>
  <c r="Q257" i="498"/>
  <c r="Q51" i="498"/>
  <c r="Q251" i="498"/>
  <c r="P257" i="499"/>
  <c r="P106" i="499"/>
  <c r="P105" i="499"/>
  <c r="P100" i="499"/>
  <c r="Q105" i="498"/>
  <c r="Q252" i="498"/>
  <c r="Q253" i="498"/>
  <c r="Q254" i="498"/>
  <c r="Q65" i="498"/>
  <c r="Q66" i="498" s="1"/>
  <c r="P254" i="499"/>
  <c r="P252" i="499"/>
  <c r="P53" i="499"/>
  <c r="Q47" i="498"/>
  <c r="Q102" i="498"/>
  <c r="Q100" i="498"/>
  <c r="P50" i="499"/>
  <c r="P51" i="499"/>
  <c r="P101" i="499"/>
  <c r="U106" i="501"/>
  <c r="Q294" i="498"/>
  <c r="Q256" i="498"/>
  <c r="Q50" i="498"/>
  <c r="Q103" i="498"/>
  <c r="P102" i="499"/>
  <c r="P48" i="499"/>
  <c r="U101" i="501"/>
  <c r="Q263" i="498"/>
  <c r="P49" i="499"/>
  <c r="P251" i="499"/>
  <c r="P263" i="499"/>
  <c r="Q101" i="498"/>
  <c r="Q49" i="498"/>
  <c r="Q48" i="498"/>
  <c r="P294" i="499"/>
  <c r="P47" i="499"/>
  <c r="P253" i="499"/>
  <c r="S105" i="497"/>
  <c r="S54" i="497"/>
  <c r="S48" i="497"/>
  <c r="S257" i="497"/>
  <c r="T256" i="499"/>
  <c r="T54" i="499"/>
  <c r="T48" i="499"/>
  <c r="T100" i="499"/>
  <c r="T50" i="501"/>
  <c r="T47" i="501"/>
  <c r="T101" i="501"/>
  <c r="T48" i="501"/>
  <c r="S256" i="497"/>
  <c r="T252" i="499"/>
  <c r="T256" i="501"/>
  <c r="T254" i="501"/>
  <c r="T257" i="499"/>
  <c r="T49" i="499"/>
  <c r="T263" i="499"/>
  <c r="T53" i="501"/>
  <c r="S53" i="497"/>
  <c r="S50" i="497"/>
  <c r="S253" i="497"/>
  <c r="S49" i="497"/>
  <c r="T251" i="499"/>
  <c r="T253" i="499"/>
  <c r="T49" i="501"/>
  <c r="T263" i="501"/>
  <c r="S252" i="497"/>
  <c r="S65" i="497"/>
  <c r="S66" i="497" s="1"/>
  <c r="S251" i="497"/>
  <c r="S100" i="497"/>
  <c r="T294" i="499"/>
  <c r="T50" i="499"/>
  <c r="T106" i="499"/>
  <c r="T65" i="501"/>
  <c r="T252" i="501"/>
  <c r="T105" i="501"/>
  <c r="S254" i="497"/>
  <c r="S101" i="497"/>
  <c r="S51" i="497"/>
  <c r="S102" i="497"/>
  <c r="T47" i="499"/>
  <c r="T101" i="499"/>
  <c r="T103" i="499"/>
  <c r="T253" i="501"/>
  <c r="T251" i="501"/>
  <c r="T257" i="501"/>
  <c r="S263" i="497"/>
  <c r="S47" i="497"/>
  <c r="T102" i="499"/>
  <c r="T294" i="501"/>
  <c r="T100" i="501"/>
  <c r="T54" i="501"/>
  <c r="T103" i="501"/>
  <c r="T101" i="498"/>
  <c r="T100" i="498"/>
  <c r="T50" i="498"/>
  <c r="U47" i="500"/>
  <c r="U263" i="500"/>
  <c r="T294" i="498"/>
  <c r="T102" i="498"/>
  <c r="T252" i="498"/>
  <c r="U65" i="500"/>
  <c r="U254" i="500"/>
  <c r="U51" i="500"/>
  <c r="U253" i="500"/>
  <c r="T54" i="498"/>
  <c r="T253" i="498"/>
  <c r="T51" i="498"/>
  <c r="T254" i="498"/>
  <c r="U54" i="500"/>
  <c r="U106" i="500"/>
  <c r="U101" i="500"/>
  <c r="T47" i="498"/>
  <c r="T65" i="498"/>
  <c r="T66" i="498" s="1"/>
  <c r="U103" i="500"/>
  <c r="U252" i="500"/>
  <c r="U53" i="500"/>
  <c r="T105" i="498"/>
  <c r="U256" i="500"/>
  <c r="U50" i="500"/>
  <c r="U257" i="500"/>
  <c r="U105" i="500"/>
  <c r="T257" i="498"/>
  <c r="T106" i="498"/>
  <c r="T53" i="498"/>
  <c r="T49" i="498"/>
  <c r="T263" i="498"/>
  <c r="T256" i="498"/>
  <c r="T251" i="498"/>
  <c r="T48" i="498"/>
  <c r="T103" i="498"/>
  <c r="U49" i="500"/>
  <c r="U102" i="500"/>
  <c r="U100" i="500"/>
  <c r="U105" i="498"/>
  <c r="U101" i="498"/>
  <c r="U102" i="498"/>
  <c r="U254" i="498"/>
  <c r="U50" i="498"/>
  <c r="U103" i="498"/>
  <c r="T50" i="500"/>
  <c r="T65" i="500"/>
  <c r="T254" i="500"/>
  <c r="T263" i="500"/>
  <c r="U13" i="498"/>
  <c r="U257" i="498"/>
  <c r="U253" i="498"/>
  <c r="T102" i="500"/>
  <c r="T105" i="500"/>
  <c r="T101" i="500"/>
  <c r="T49" i="500"/>
  <c r="T54" i="500"/>
  <c r="T51" i="500"/>
  <c r="U54" i="498"/>
  <c r="T251" i="500"/>
  <c r="T256" i="500"/>
  <c r="T53" i="500"/>
  <c r="U47" i="498"/>
  <c r="U106" i="498"/>
  <c r="U53" i="498"/>
  <c r="U256" i="498"/>
  <c r="U65" i="498"/>
  <c r="U66" i="498" s="1"/>
  <c r="U252" i="498"/>
  <c r="T48" i="500"/>
  <c r="T103" i="500"/>
  <c r="T106" i="500"/>
  <c r="T100" i="500"/>
  <c r="U251" i="498"/>
  <c r="T294" i="500"/>
  <c r="T47" i="500"/>
  <c r="T252" i="500"/>
  <c r="U100" i="501"/>
  <c r="U252" i="501"/>
  <c r="U53" i="501"/>
  <c r="U257" i="501"/>
  <c r="U294" i="501"/>
  <c r="U49" i="501"/>
  <c r="U47" i="501"/>
  <c r="U51" i="501"/>
  <c r="U254" i="501"/>
  <c r="U251" i="501"/>
  <c r="U103" i="501"/>
  <c r="U50" i="501"/>
  <c r="U65" i="501"/>
  <c r="U263" i="501"/>
  <c r="U48" i="501"/>
  <c r="U256" i="501"/>
  <c r="U54" i="501"/>
  <c r="U253" i="501"/>
  <c r="U105" i="501"/>
  <c r="J65" i="9"/>
  <c r="L254" i="9"/>
  <c r="H324" i="8"/>
  <c r="K53" i="9"/>
  <c r="O53" i="9"/>
  <c r="Q54" i="499"/>
  <c r="O101" i="9"/>
  <c r="L54" i="9"/>
  <c r="T65" i="9"/>
  <c r="J294" i="9"/>
  <c r="R50" i="9"/>
  <c r="T50" i="9"/>
  <c r="Q54" i="9"/>
  <c r="U65" i="9"/>
  <c r="Q294" i="9"/>
  <c r="H50" i="9"/>
  <c r="P50" i="9"/>
  <c r="O294" i="9"/>
  <c r="I101" i="9"/>
  <c r="O54" i="9"/>
  <c r="S65" i="9"/>
  <c r="P100" i="497"/>
  <c r="J253" i="9"/>
  <c r="P253" i="9"/>
  <c r="K253" i="9"/>
  <c r="Q256" i="499"/>
  <c r="Q50" i="499"/>
  <c r="T253" i="9"/>
  <c r="I66" i="9"/>
  <c r="Q253" i="9"/>
  <c r="M252" i="9"/>
  <c r="J263" i="9"/>
  <c r="O103" i="9"/>
  <c r="P101" i="497"/>
  <c r="P294" i="497"/>
  <c r="L252" i="9"/>
  <c r="S256" i="9"/>
  <c r="G263" i="9"/>
  <c r="P65" i="497"/>
  <c r="P66" i="497" s="1"/>
  <c r="L263" i="9"/>
  <c r="U263" i="9"/>
  <c r="I263" i="9"/>
  <c r="R263" i="9"/>
  <c r="P106" i="497"/>
  <c r="U103" i="9"/>
  <c r="H263" i="9"/>
  <c r="S263" i="9"/>
  <c r="P50" i="497"/>
  <c r="L51" i="9"/>
  <c r="T256" i="9"/>
  <c r="P105" i="497"/>
  <c r="O252" i="9"/>
  <c r="P263" i="9"/>
  <c r="R103" i="9"/>
  <c r="K263" i="9"/>
  <c r="Q263" i="9"/>
  <c r="G103" i="9"/>
  <c r="N263" i="9"/>
  <c r="P253" i="497"/>
  <c r="P48" i="497"/>
  <c r="P103" i="497"/>
  <c r="P257" i="497"/>
  <c r="P254" i="497"/>
  <c r="I252" i="9"/>
  <c r="T263" i="9"/>
  <c r="T51" i="9"/>
  <c r="U256" i="9"/>
  <c r="P53" i="497"/>
  <c r="P54" i="497"/>
  <c r="P102" i="497"/>
  <c r="Q103" i="9"/>
  <c r="O263" i="9"/>
  <c r="L103" i="9"/>
  <c r="U51" i="9"/>
  <c r="P256" i="9"/>
  <c r="P263" i="497"/>
  <c r="P49" i="497"/>
  <c r="P47" i="497"/>
  <c r="Q256" i="9"/>
  <c r="P252" i="497"/>
  <c r="P256" i="497"/>
  <c r="P251" i="497"/>
  <c r="J256" i="9"/>
  <c r="P51" i="497"/>
  <c r="U53" i="9"/>
  <c r="H53" i="9"/>
  <c r="T53" i="9"/>
  <c r="S53" i="9"/>
  <c r="R253" i="499"/>
  <c r="R263" i="498"/>
  <c r="R48" i="498"/>
  <c r="R53" i="498"/>
  <c r="R51" i="498"/>
  <c r="R251" i="498"/>
  <c r="R103" i="498"/>
  <c r="R106" i="498"/>
  <c r="R100" i="498"/>
  <c r="R294" i="498"/>
  <c r="R105" i="498"/>
  <c r="R54" i="498"/>
  <c r="R257" i="498"/>
  <c r="R253" i="498"/>
  <c r="R65" i="498"/>
  <c r="R66" i="498" s="1"/>
  <c r="R47" i="498"/>
  <c r="R49" i="498"/>
  <c r="R50" i="498"/>
  <c r="R101" i="498"/>
  <c r="R102" i="498"/>
  <c r="R256" i="498"/>
  <c r="R254" i="498"/>
  <c r="R252" i="498"/>
  <c r="N102" i="9"/>
  <c r="I254" i="9"/>
  <c r="I102" i="9"/>
  <c r="P254" i="9"/>
  <c r="H102" i="9"/>
  <c r="U254" i="9"/>
  <c r="U102" i="9"/>
  <c r="H254" i="9"/>
  <c r="Q102" i="9"/>
  <c r="J102" i="9"/>
  <c r="L102" i="9"/>
  <c r="N254" i="9"/>
  <c r="O102" i="9"/>
  <c r="R254" i="9"/>
  <c r="J254" i="9"/>
  <c r="O254" i="9"/>
  <c r="K102" i="9"/>
  <c r="Q48" i="499"/>
  <c r="T254" i="9"/>
  <c r="K254" i="9"/>
  <c r="G102" i="9"/>
  <c r="Q254" i="9"/>
  <c r="S102" i="9"/>
  <c r="T102" i="9"/>
  <c r="G254" i="9"/>
  <c r="S254" i="9"/>
  <c r="M102" i="9"/>
  <c r="P263" i="501"/>
  <c r="P100" i="501"/>
  <c r="P48" i="501"/>
  <c r="G54" i="9"/>
  <c r="L294" i="9"/>
  <c r="S101" i="9"/>
  <c r="S50" i="9"/>
  <c r="M50" i="9"/>
  <c r="J101" i="9"/>
  <c r="J54" i="9"/>
  <c r="S54" i="9"/>
  <c r="P54" i="9"/>
  <c r="I53" i="9"/>
  <c r="Q65" i="9"/>
  <c r="O65" i="9"/>
  <c r="T294" i="9"/>
  <c r="S294" i="9"/>
  <c r="U294" i="9"/>
  <c r="Q101" i="9"/>
  <c r="G50" i="9"/>
  <c r="P101" i="9"/>
  <c r="H101" i="9"/>
  <c r="N50" i="9"/>
  <c r="R54" i="9"/>
  <c r="K54" i="9"/>
  <c r="P53" i="9"/>
  <c r="H65" i="9"/>
  <c r="M65" i="9"/>
  <c r="M294" i="9"/>
  <c r="G101" i="9"/>
  <c r="K50" i="9"/>
  <c r="K101" i="9"/>
  <c r="T101" i="9"/>
  <c r="N54" i="9"/>
  <c r="U54" i="9"/>
  <c r="G53" i="9"/>
  <c r="N53" i="9"/>
  <c r="L65" i="9"/>
  <c r="G65" i="9"/>
  <c r="I50" i="9"/>
  <c r="H54" i="9"/>
  <c r="M54" i="9"/>
  <c r="R53" i="9"/>
  <c r="J53" i="9"/>
  <c r="R65" i="9"/>
  <c r="N294" i="9"/>
  <c r="L53" i="9"/>
  <c r="P65" i="9"/>
  <c r="P66" i="9" s="1"/>
  <c r="K65" i="9"/>
  <c r="U101" i="9"/>
  <c r="O50" i="9"/>
  <c r="M101" i="9"/>
  <c r="G294" i="9"/>
  <c r="T106" i="9"/>
  <c r="S257" i="9"/>
  <c r="R47" i="499"/>
  <c r="P49" i="9"/>
  <c r="S254" i="499"/>
  <c r="I49" i="9"/>
  <c r="S49" i="9"/>
  <c r="R257" i="9"/>
  <c r="S256" i="499"/>
  <c r="R51" i="499"/>
  <c r="O49" i="9"/>
  <c r="O257" i="9"/>
  <c r="U257" i="9"/>
  <c r="S100" i="9"/>
  <c r="Q49" i="9"/>
  <c r="J100" i="9"/>
  <c r="R105" i="499"/>
  <c r="N49" i="9"/>
  <c r="G257" i="9"/>
  <c r="T257" i="9"/>
  <c r="R100" i="9"/>
  <c r="S294" i="499"/>
  <c r="R50" i="499"/>
  <c r="R49" i="499"/>
  <c r="S51" i="499"/>
  <c r="S47" i="499"/>
  <c r="S105" i="499"/>
  <c r="S253" i="499"/>
  <c r="R100" i="499"/>
  <c r="G49" i="9"/>
  <c r="L49" i="9"/>
  <c r="R49" i="9"/>
  <c r="N257" i="9"/>
  <c r="K49" i="9"/>
  <c r="Q257" i="9"/>
  <c r="K100" i="9"/>
  <c r="R53" i="499"/>
  <c r="R48" i="499"/>
  <c r="R257" i="499"/>
  <c r="R252" i="499"/>
  <c r="J49" i="9"/>
  <c r="M49" i="9"/>
  <c r="L257" i="9"/>
  <c r="M257" i="9"/>
  <c r="K257" i="9"/>
  <c r="Q100" i="9"/>
  <c r="R294" i="499"/>
  <c r="S103" i="499"/>
  <c r="L100" i="9"/>
  <c r="R254" i="499"/>
  <c r="R65" i="499"/>
  <c r="R66" i="499" s="1"/>
  <c r="R251" i="499"/>
  <c r="R54" i="499"/>
  <c r="R263" i="499"/>
  <c r="R106" i="499"/>
  <c r="S54" i="499"/>
  <c r="R101" i="499"/>
  <c r="R103" i="499"/>
  <c r="U49" i="9"/>
  <c r="T49" i="9"/>
  <c r="H257" i="9"/>
  <c r="P257" i="9"/>
  <c r="I257" i="9"/>
  <c r="H100" i="9"/>
  <c r="R256" i="499"/>
  <c r="R102" i="499"/>
  <c r="O253" i="9"/>
  <c r="U253" i="9"/>
  <c r="Q49" i="499"/>
  <c r="P251" i="501"/>
  <c r="P105" i="501"/>
  <c r="P103" i="501"/>
  <c r="Q101" i="499"/>
  <c r="R253" i="9"/>
  <c r="M253" i="9"/>
  <c r="Q257" i="499"/>
  <c r="Q251" i="499"/>
  <c r="Q105" i="499"/>
  <c r="P102" i="501"/>
  <c r="P253" i="501"/>
  <c r="P47" i="501"/>
  <c r="P53" i="501"/>
  <c r="L253" i="9"/>
  <c r="H253" i="9"/>
  <c r="Q51" i="499"/>
  <c r="P49" i="501"/>
  <c r="P254" i="501"/>
  <c r="P54" i="501"/>
  <c r="P51" i="501"/>
  <c r="P257" i="501"/>
  <c r="Q53" i="499"/>
  <c r="Q100" i="499"/>
  <c r="P50" i="501"/>
  <c r="P252" i="501"/>
  <c r="P101" i="501"/>
  <c r="S253" i="9"/>
  <c r="Q254" i="499"/>
  <c r="Q65" i="499"/>
  <c r="Q66" i="499" s="1"/>
  <c r="Q252" i="499"/>
  <c r="Q47" i="499"/>
  <c r="Q253" i="499"/>
  <c r="Q102" i="499"/>
  <c r="Q263" i="499"/>
  <c r="I253" i="9"/>
  <c r="N253" i="9"/>
  <c r="Q294" i="499"/>
  <c r="Q106" i="499"/>
  <c r="Q103" i="499"/>
  <c r="P294" i="501"/>
  <c r="P256" i="501"/>
  <c r="P65" i="501"/>
  <c r="P106" i="501"/>
  <c r="S102" i="501"/>
  <c r="Q251" i="9"/>
  <c r="H48" i="9"/>
  <c r="I251" i="9"/>
  <c r="S252" i="501"/>
  <c r="S47" i="501"/>
  <c r="H106" i="9"/>
  <c r="R105" i="9"/>
  <c r="Q53" i="9"/>
  <c r="N65" i="9"/>
  <c r="J105" i="9"/>
  <c r="D111" i="9"/>
  <c r="E111" i="9" s="1"/>
  <c r="I106" i="9"/>
  <c r="S105" i="9"/>
  <c r="J106" i="9"/>
  <c r="K105" i="9"/>
  <c r="U106" i="9"/>
  <c r="M106" i="9"/>
  <c r="T100" i="9"/>
  <c r="M100" i="9"/>
  <c r="Q105" i="9"/>
  <c r="G105" i="9"/>
  <c r="S257" i="499"/>
  <c r="S102" i="499"/>
  <c r="S106" i="499"/>
  <c r="S263" i="499"/>
  <c r="P106" i="9"/>
  <c r="M105" i="9"/>
  <c r="S50" i="499"/>
  <c r="S101" i="499"/>
  <c r="S100" i="499"/>
  <c r="H105" i="9"/>
  <c r="U105" i="9"/>
  <c r="S251" i="499"/>
  <c r="S53" i="499"/>
  <c r="L106" i="9"/>
  <c r="N106" i="9"/>
  <c r="S106" i="9"/>
  <c r="K106" i="9"/>
  <c r="G100" i="9"/>
  <c r="N100" i="9"/>
  <c r="N105" i="9"/>
  <c r="P105" i="9"/>
  <c r="S65" i="499"/>
  <c r="S66" i="499" s="1"/>
  <c r="G106" i="9"/>
  <c r="Q106" i="9"/>
  <c r="P100" i="9"/>
  <c r="O100" i="9"/>
  <c r="L105" i="9"/>
  <c r="O105" i="9"/>
  <c r="S49" i="499"/>
  <c r="S252" i="499"/>
  <c r="R106" i="9"/>
  <c r="U100" i="9"/>
  <c r="I105" i="9"/>
  <c r="S48" i="499"/>
  <c r="K252" i="9"/>
  <c r="I256" i="9"/>
  <c r="K256" i="9"/>
  <c r="L256" i="9"/>
  <c r="R252" i="9"/>
  <c r="O256" i="9"/>
  <c r="H256" i="9"/>
  <c r="M256" i="9"/>
  <c r="R256" i="9"/>
  <c r="G256" i="9"/>
  <c r="R251" i="501"/>
  <c r="S294" i="501"/>
  <c r="S65" i="501"/>
  <c r="S54" i="501"/>
  <c r="S103" i="501"/>
  <c r="S251" i="501"/>
  <c r="S257" i="501"/>
  <c r="S100" i="501"/>
  <c r="S254" i="501"/>
  <c r="S101" i="501"/>
  <c r="H103" i="9"/>
  <c r="T103" i="9"/>
  <c r="U252" i="9"/>
  <c r="J252" i="9"/>
  <c r="R49" i="501"/>
  <c r="R54" i="501"/>
  <c r="R257" i="501"/>
  <c r="R51" i="9"/>
  <c r="S51" i="9"/>
  <c r="N252" i="9"/>
  <c r="G252" i="9"/>
  <c r="P103" i="9"/>
  <c r="M103" i="9"/>
  <c r="G51" i="9"/>
  <c r="P51" i="9"/>
  <c r="R256" i="501"/>
  <c r="R253" i="501"/>
  <c r="R254" i="501"/>
  <c r="T252" i="9"/>
  <c r="R50" i="501"/>
  <c r="R48" i="501"/>
  <c r="I103" i="9"/>
  <c r="J51" i="9"/>
  <c r="H51" i="9"/>
  <c r="R105" i="501"/>
  <c r="R103" i="501"/>
  <c r="K103" i="9"/>
  <c r="O51" i="9"/>
  <c r="Q51" i="9"/>
  <c r="R102" i="501"/>
  <c r="R100" i="501"/>
  <c r="R252" i="501"/>
  <c r="R51" i="501"/>
  <c r="Q252" i="9"/>
  <c r="P252" i="9"/>
  <c r="H252" i="9"/>
  <c r="J103" i="9"/>
  <c r="N51" i="9"/>
  <c r="M51" i="9"/>
  <c r="R47" i="501"/>
  <c r="R101" i="501"/>
  <c r="S103" i="9"/>
  <c r="I51" i="9"/>
  <c r="R294" i="501"/>
  <c r="R65" i="501"/>
  <c r="R106" i="501"/>
  <c r="R53" i="501"/>
  <c r="R263" i="501"/>
  <c r="S50" i="501"/>
  <c r="S256" i="501"/>
  <c r="S49" i="501"/>
  <c r="S51" i="501"/>
  <c r="S253" i="501"/>
  <c r="S106" i="501"/>
  <c r="S53" i="501"/>
  <c r="S105" i="501"/>
  <c r="S48" i="501"/>
  <c r="S263" i="501"/>
  <c r="Q48" i="9"/>
  <c r="P48" i="9"/>
  <c r="K251" i="9"/>
  <c r="U251" i="9"/>
  <c r="T48" i="9"/>
  <c r="G48" i="9"/>
  <c r="H251" i="9"/>
  <c r="O251" i="9"/>
  <c r="N48" i="9"/>
  <c r="L48" i="9"/>
  <c r="T251" i="9"/>
  <c r="G251" i="9"/>
  <c r="S48" i="9"/>
  <c r="O48" i="9"/>
  <c r="L251" i="9"/>
  <c r="M251" i="9"/>
  <c r="I48" i="9"/>
  <c r="R48" i="9"/>
  <c r="S251" i="9"/>
  <c r="J48" i="9"/>
  <c r="K48" i="9"/>
  <c r="J251" i="9"/>
  <c r="U48" i="9"/>
  <c r="N251" i="9"/>
  <c r="P251" i="9"/>
  <c r="Q294" i="501"/>
  <c r="Q253" i="501"/>
  <c r="Q252" i="501"/>
  <c r="Q50" i="501"/>
  <c r="Q102" i="501"/>
  <c r="Q254" i="501"/>
  <c r="Q65" i="501"/>
  <c r="Q106" i="501"/>
  <c r="Q49" i="501"/>
  <c r="Q100" i="501"/>
  <c r="Q256" i="501"/>
  <c r="Q47" i="501"/>
  <c r="Q48" i="501"/>
  <c r="Q101" i="501"/>
  <c r="Q257" i="500"/>
  <c r="Q251" i="501"/>
  <c r="Q54" i="501"/>
  <c r="P48" i="500"/>
  <c r="Q51" i="500"/>
  <c r="P54" i="500"/>
  <c r="Q103" i="500"/>
  <c r="Q263" i="500"/>
  <c r="Q48" i="500"/>
  <c r="Q65" i="500"/>
  <c r="P103" i="500"/>
  <c r="Q47" i="500"/>
  <c r="Q251" i="500"/>
  <c r="Q254" i="500"/>
  <c r="Q50" i="500"/>
  <c r="Q54" i="500"/>
  <c r="P49" i="500"/>
  <c r="P65" i="500"/>
  <c r="Q102" i="500"/>
  <c r="P50" i="500"/>
  <c r="Q49" i="500"/>
  <c r="Q51" i="501"/>
  <c r="Q257" i="501"/>
  <c r="Q105" i="501"/>
  <c r="Q53" i="501"/>
  <c r="Q263" i="501"/>
  <c r="U101" i="499"/>
  <c r="U48" i="499"/>
  <c r="U65" i="499"/>
  <c r="U66" i="499" s="1"/>
  <c r="Q103" i="501"/>
  <c r="U49" i="499"/>
  <c r="U53" i="499"/>
  <c r="U256" i="499"/>
  <c r="U50" i="499"/>
  <c r="U251" i="499"/>
  <c r="U294" i="499"/>
  <c r="U102" i="499"/>
  <c r="U106" i="499"/>
  <c r="U252" i="499"/>
  <c r="U51" i="499"/>
  <c r="U54" i="499"/>
  <c r="U257" i="499"/>
  <c r="U263" i="499"/>
  <c r="U254" i="499"/>
  <c r="U47" i="499"/>
  <c r="U105" i="499"/>
  <c r="U253" i="499"/>
  <c r="U100" i="499"/>
  <c r="U103" i="499"/>
  <c r="F275" i="501" a="1"/>
  <c r="F275" i="501" s="1"/>
  <c r="P47" i="500"/>
  <c r="P102" i="500"/>
  <c r="Q252" i="500"/>
  <c r="Q294" i="500"/>
  <c r="Q100" i="500"/>
  <c r="Q53" i="500"/>
  <c r="S102" i="500"/>
  <c r="S65" i="500"/>
  <c r="R51" i="500"/>
  <c r="S256" i="500"/>
  <c r="R263" i="500"/>
  <c r="S50" i="500"/>
  <c r="S48" i="500"/>
  <c r="P257" i="500"/>
  <c r="S254" i="500"/>
  <c r="P254" i="500"/>
  <c r="R103" i="500"/>
  <c r="P251" i="500"/>
  <c r="P105" i="500"/>
  <c r="R101" i="500"/>
  <c r="S54" i="500"/>
  <c r="S257" i="500"/>
  <c r="S251" i="500"/>
  <c r="P51" i="500"/>
  <c r="S252" i="500"/>
  <c r="S105" i="500"/>
  <c r="S49" i="500"/>
  <c r="S103" i="500"/>
  <c r="P256" i="500"/>
  <c r="R49" i="500"/>
  <c r="S47" i="500"/>
  <c r="S51" i="500"/>
  <c r="P106" i="500"/>
  <c r="Q106" i="500"/>
  <c r="S100" i="500"/>
  <c r="R294" i="500"/>
  <c r="U256" i="496"/>
  <c r="R48" i="500"/>
  <c r="R254" i="500"/>
  <c r="Q256" i="500"/>
  <c r="S263" i="500"/>
  <c r="S106" i="500"/>
  <c r="P252" i="500"/>
  <c r="S294" i="500"/>
  <c r="S101" i="500"/>
  <c r="R53" i="500"/>
  <c r="R65" i="500"/>
  <c r="R54" i="500"/>
  <c r="R257" i="500"/>
  <c r="R256" i="500"/>
  <c r="R106" i="500"/>
  <c r="P53" i="500"/>
  <c r="P263" i="500"/>
  <c r="Q105" i="500"/>
  <c r="R253" i="500"/>
  <c r="P101" i="500"/>
  <c r="S53" i="500"/>
  <c r="R102" i="500"/>
  <c r="P100" i="500"/>
  <c r="P294" i="500"/>
  <c r="R252" i="500"/>
  <c r="R105" i="500"/>
  <c r="Q253" i="500"/>
  <c r="Q101" i="500"/>
  <c r="R50" i="500"/>
  <c r="R251" i="500"/>
  <c r="R47" i="500"/>
  <c r="R100" i="500"/>
  <c r="S253" i="500"/>
  <c r="P253" i="500"/>
  <c r="F275" i="500" a="1"/>
  <c r="F275" i="500" s="1"/>
  <c r="U50" i="496"/>
  <c r="U254" i="496"/>
  <c r="U101" i="496"/>
  <c r="U53" i="496"/>
  <c r="U294" i="496"/>
  <c r="U105" i="496"/>
  <c r="U54" i="496"/>
  <c r="U48" i="496"/>
  <c r="U251" i="496"/>
  <c r="U47" i="496"/>
  <c r="U51" i="496"/>
  <c r="U49" i="496"/>
  <c r="U102" i="496"/>
  <c r="U65" i="496"/>
  <c r="U66" i="496" s="1"/>
  <c r="U263" i="496"/>
  <c r="U100" i="496"/>
  <c r="U253" i="496"/>
  <c r="U106" i="496"/>
  <c r="U103" i="496"/>
  <c r="U257" i="496"/>
  <c r="U252" i="496"/>
  <c r="F275" i="499" a="1"/>
  <c r="F275" i="499" s="1"/>
  <c r="F275" i="498" a="1"/>
  <c r="F275" i="498" s="1"/>
  <c r="T50" i="497"/>
  <c r="T65" i="497"/>
  <c r="T66" i="497" s="1"/>
  <c r="S294" i="496"/>
  <c r="T263" i="497"/>
  <c r="T252" i="497"/>
  <c r="T294" i="497"/>
  <c r="T54" i="497"/>
  <c r="T257" i="497"/>
  <c r="S65" i="496"/>
  <c r="T103" i="497"/>
  <c r="T53" i="497"/>
  <c r="T256" i="497"/>
  <c r="T47" i="497"/>
  <c r="T48" i="497"/>
  <c r="T254" i="497"/>
  <c r="T106" i="497"/>
  <c r="T100" i="497"/>
  <c r="S257" i="496"/>
  <c r="T105" i="497"/>
  <c r="T101" i="497"/>
  <c r="T251" i="497"/>
  <c r="S53" i="496"/>
  <c r="T253" i="497"/>
  <c r="T51" i="497"/>
  <c r="T49" i="497"/>
  <c r="T102" i="497"/>
  <c r="S253" i="496"/>
  <c r="F275" i="497" a="1"/>
  <c r="F275" i="497" s="1"/>
  <c r="S54" i="496"/>
  <c r="S101" i="496"/>
  <c r="S50" i="496"/>
  <c r="P105" i="496"/>
  <c r="P256" i="496"/>
  <c r="S106" i="496"/>
  <c r="P50" i="496"/>
  <c r="S48" i="496"/>
  <c r="P254" i="496"/>
  <c r="P47" i="496"/>
  <c r="P263" i="496"/>
  <c r="P65" i="496"/>
  <c r="S51" i="496"/>
  <c r="S105" i="496"/>
  <c r="P251" i="496"/>
  <c r="P48" i="496"/>
  <c r="S251" i="496"/>
  <c r="P102" i="496"/>
  <c r="P51" i="496"/>
  <c r="S252" i="496"/>
  <c r="S100" i="496"/>
  <c r="P53" i="496"/>
  <c r="P253" i="496"/>
  <c r="S49" i="496"/>
  <c r="S254" i="496"/>
  <c r="S256" i="496"/>
  <c r="P103" i="496"/>
  <c r="P257" i="496"/>
  <c r="P54" i="496"/>
  <c r="S263" i="496"/>
  <c r="P100" i="496"/>
  <c r="P294" i="496"/>
  <c r="P106" i="496"/>
  <c r="P49" i="496"/>
  <c r="P101" i="496"/>
  <c r="S103" i="496"/>
  <c r="S102" i="496"/>
  <c r="S47" i="496"/>
  <c r="P252" i="496"/>
  <c r="F275" i="496" a="1"/>
  <c r="F275" i="496" s="1"/>
  <c r="R57" i="496"/>
  <c r="R324" i="496" s="1"/>
  <c r="R109" i="496"/>
  <c r="T66" i="496"/>
  <c r="Q66" i="496"/>
  <c r="T57" i="496"/>
  <c r="T324" i="496" s="1"/>
  <c r="T109" i="496"/>
  <c r="R66" i="496"/>
  <c r="Q57" i="496"/>
  <c r="Q324" i="496" s="1"/>
  <c r="Q109" i="496"/>
  <c r="H275" i="8" l="1"/>
  <c r="BD324" i="8"/>
  <c r="E57" i="9"/>
  <c r="U47" i="9"/>
  <c r="U57" i="9" s="1"/>
  <c r="U324" i="9" s="1"/>
  <c r="G47" i="9"/>
  <c r="G57" i="9" s="1"/>
  <c r="G324" i="9" s="1"/>
  <c r="M47" i="9"/>
  <c r="M57" i="9" s="1"/>
  <c r="M324" i="9" s="1"/>
  <c r="L47" i="9"/>
  <c r="L57" i="9" s="1"/>
  <c r="L324" i="9" s="1"/>
  <c r="R47" i="9"/>
  <c r="R57" i="9" s="1"/>
  <c r="R324" i="9" s="1"/>
  <c r="I47" i="9"/>
  <c r="I57" i="9" s="1"/>
  <c r="I324" i="9" s="1"/>
  <c r="Q47" i="9"/>
  <c r="Q57" i="9" s="1"/>
  <c r="Q324" i="9" s="1"/>
  <c r="K47" i="9"/>
  <c r="K57" i="9" s="1"/>
  <c r="K324" i="9" s="1"/>
  <c r="S47" i="9"/>
  <c r="S57" i="9" s="1"/>
  <c r="S324" i="9" s="1"/>
  <c r="J47" i="9"/>
  <c r="J57" i="9" s="1"/>
  <c r="J324" i="9" s="1"/>
  <c r="H47" i="9"/>
  <c r="H57" i="9" s="1"/>
  <c r="H324" i="9" s="1"/>
  <c r="T47" i="9"/>
  <c r="T57" i="9" s="1"/>
  <c r="T324" i="9" s="1"/>
  <c r="N47" i="9"/>
  <c r="N57" i="9" s="1"/>
  <c r="N324" i="9" s="1"/>
  <c r="O47" i="9"/>
  <c r="O57" i="9" s="1"/>
  <c r="O324" i="9" s="1"/>
  <c r="T66" i="501"/>
  <c r="S66" i="9"/>
  <c r="P109" i="498"/>
  <c r="P111" i="498" s="1"/>
  <c r="S109" i="498"/>
  <c r="S111" i="498" s="1"/>
  <c r="P57" i="498"/>
  <c r="P324" i="498" s="1"/>
  <c r="P275" i="498" s="1"/>
  <c r="S57" i="498"/>
  <c r="S324" i="498" s="1"/>
  <c r="S275" i="498" s="1"/>
  <c r="R109" i="497"/>
  <c r="R111" i="497" s="1"/>
  <c r="R57" i="497"/>
  <c r="R324" i="497" s="1"/>
  <c r="R275" i="497" s="1"/>
  <c r="Q109" i="497"/>
  <c r="Q111" i="497" s="1"/>
  <c r="Q57" i="497"/>
  <c r="Q324" i="497" s="1"/>
  <c r="Q275" i="497" s="1"/>
  <c r="U109" i="497"/>
  <c r="U111" i="497" s="1"/>
  <c r="U57" i="497"/>
  <c r="U324" i="497" s="1"/>
  <c r="U275" i="497" s="1"/>
  <c r="P57" i="499"/>
  <c r="P324" i="499" s="1"/>
  <c r="P275" i="499" s="1"/>
  <c r="T109" i="501"/>
  <c r="P109" i="499"/>
  <c r="P111" i="499" s="1"/>
  <c r="T57" i="499"/>
  <c r="T324" i="499" s="1"/>
  <c r="T275" i="499" s="1"/>
  <c r="U109" i="501"/>
  <c r="T66" i="9"/>
  <c r="U57" i="501"/>
  <c r="U324" i="501" s="1"/>
  <c r="U275" i="501" s="1"/>
  <c r="T57" i="501"/>
  <c r="Q57" i="498"/>
  <c r="Q324" i="498" s="1"/>
  <c r="Q275" i="498" s="1"/>
  <c r="Q109" i="498"/>
  <c r="Q111" i="498" s="1"/>
  <c r="T57" i="500"/>
  <c r="T324" i="500" s="1"/>
  <c r="T275" i="500" s="1"/>
  <c r="U109" i="498"/>
  <c r="U111" i="498" s="1"/>
  <c r="T57" i="498"/>
  <c r="T324" i="498" s="1"/>
  <c r="T275" i="498" s="1"/>
  <c r="U57" i="500"/>
  <c r="U324" i="500" s="1"/>
  <c r="U275" i="500" s="1"/>
  <c r="S109" i="497"/>
  <c r="S111" i="497" s="1"/>
  <c r="S57" i="497"/>
  <c r="S324" i="497" s="1"/>
  <c r="S275" i="497" s="1"/>
  <c r="T109" i="499"/>
  <c r="T111" i="499" s="1"/>
  <c r="U57" i="498"/>
  <c r="U324" i="498" s="1"/>
  <c r="U275" i="498" s="1"/>
  <c r="T109" i="500"/>
  <c r="T109" i="498"/>
  <c r="T111" i="498" s="1"/>
  <c r="U109" i="500"/>
  <c r="U66" i="501"/>
  <c r="U66" i="500"/>
  <c r="T66" i="500"/>
  <c r="U66" i="9"/>
  <c r="J66" i="9"/>
  <c r="N66" i="9"/>
  <c r="G66" i="9"/>
  <c r="H66" i="9"/>
  <c r="R66" i="9"/>
  <c r="K66" i="9"/>
  <c r="L66" i="9"/>
  <c r="Q66" i="9"/>
  <c r="M66" i="9"/>
  <c r="O66" i="9"/>
  <c r="P57" i="497"/>
  <c r="P109" i="497"/>
  <c r="P111" i="497" s="1"/>
  <c r="Q66" i="500"/>
  <c r="R57" i="498"/>
  <c r="R109" i="498"/>
  <c r="R111" i="498" s="1"/>
  <c r="L109" i="9"/>
  <c r="P66" i="500"/>
  <c r="T109" i="9"/>
  <c r="J109" i="9"/>
  <c r="R109" i="9"/>
  <c r="O109" i="9"/>
  <c r="N109" i="9"/>
  <c r="Q57" i="499"/>
  <c r="R109" i="499"/>
  <c r="R111" i="499" s="1"/>
  <c r="S66" i="500"/>
  <c r="P109" i="9"/>
  <c r="P111" i="9" s="1"/>
  <c r="R57" i="499"/>
  <c r="K109" i="9"/>
  <c r="Q109" i="499"/>
  <c r="Q111" i="499" s="1"/>
  <c r="U109" i="9"/>
  <c r="P57" i="501"/>
  <c r="M109" i="9"/>
  <c r="S109" i="9"/>
  <c r="P109" i="501"/>
  <c r="H109" i="9"/>
  <c r="P66" i="501"/>
  <c r="I109" i="9"/>
  <c r="I111" i="9" s="1"/>
  <c r="Q109" i="9"/>
  <c r="G109" i="9"/>
  <c r="S57" i="499"/>
  <c r="S109" i="499"/>
  <c r="S111" i="499" s="1"/>
  <c r="R109" i="501"/>
  <c r="S66" i="501"/>
  <c r="S57" i="501"/>
  <c r="P57" i="9"/>
  <c r="P324" i="9" s="1"/>
  <c r="R57" i="501"/>
  <c r="S109" i="501"/>
  <c r="R66" i="501"/>
  <c r="Q66" i="501"/>
  <c r="Q109" i="501"/>
  <c r="Q57" i="501"/>
  <c r="Q57" i="500"/>
  <c r="R57" i="500"/>
  <c r="P57" i="500"/>
  <c r="U109" i="499"/>
  <c r="U111" i="499" s="1"/>
  <c r="U57" i="499"/>
  <c r="P66" i="496"/>
  <c r="S57" i="500"/>
  <c r="S66" i="496"/>
  <c r="S109" i="500"/>
  <c r="U109" i="496"/>
  <c r="R66" i="500"/>
  <c r="P109" i="500"/>
  <c r="Q109" i="500"/>
  <c r="R109" i="500"/>
  <c r="U57" i="496"/>
  <c r="U324" i="496" s="1"/>
  <c r="R111" i="496"/>
  <c r="T57" i="497"/>
  <c r="T109" i="497"/>
  <c r="S57" i="496"/>
  <c r="S324" i="496" s="1"/>
  <c r="P57" i="496"/>
  <c r="P324" i="496" s="1"/>
  <c r="S109" i="496"/>
  <c r="P109" i="496"/>
  <c r="T111" i="496"/>
  <c r="Q111" i="496"/>
  <c r="T275" i="496"/>
  <c r="Q275" i="496"/>
  <c r="R275" i="496"/>
  <c r="D275" i="9"/>
  <c r="S111" i="9" l="1"/>
  <c r="F275" i="9" a="1"/>
  <c r="F275" i="9" s="1"/>
  <c r="U275" i="9" s="1"/>
  <c r="E275" i="9"/>
  <c r="BD275" i="8"/>
  <c r="T111" i="501"/>
  <c r="U111" i="9"/>
  <c r="T111" i="9"/>
  <c r="T111" i="500"/>
  <c r="J111" i="9"/>
  <c r="U111" i="500"/>
  <c r="T324" i="501"/>
  <c r="T275" i="501" s="1"/>
  <c r="U111" i="501"/>
  <c r="T324" i="497"/>
  <c r="T275" i="497" s="1"/>
  <c r="P324" i="497"/>
  <c r="P275" i="497" s="1"/>
  <c r="R324" i="498"/>
  <c r="R275" i="498" s="1"/>
  <c r="U324" i="499"/>
  <c r="U275" i="499" s="1"/>
  <c r="R324" i="499"/>
  <c r="R275" i="499" s="1"/>
  <c r="S324" i="499"/>
  <c r="S275" i="499" s="1"/>
  <c r="Q324" i="499"/>
  <c r="Q275" i="499" s="1"/>
  <c r="P324" i="500"/>
  <c r="P275" i="500" s="1"/>
  <c r="R324" i="500"/>
  <c r="R275" i="500" s="1"/>
  <c r="Q324" i="500"/>
  <c r="Q275" i="500" s="1"/>
  <c r="S324" i="500"/>
  <c r="S275" i="500" s="1"/>
  <c r="P324" i="501"/>
  <c r="P275" i="501" s="1"/>
  <c r="R324" i="501"/>
  <c r="R275" i="501" s="1"/>
  <c r="S324" i="501"/>
  <c r="S275" i="501" s="1"/>
  <c r="Q324" i="501"/>
  <c r="Q275" i="501" s="1"/>
  <c r="N111" i="9"/>
  <c r="M111" i="9"/>
  <c r="G111" i="9"/>
  <c r="Q111" i="9"/>
  <c r="H111" i="9"/>
  <c r="K111" i="9"/>
  <c r="R111" i="9"/>
  <c r="L111" i="9"/>
  <c r="O111" i="9"/>
  <c r="Q111" i="500"/>
  <c r="P111" i="500"/>
  <c r="S111" i="500"/>
  <c r="P111" i="501"/>
  <c r="S111" i="501"/>
  <c r="R111" i="501"/>
  <c r="Q111" i="501"/>
  <c r="U275" i="496"/>
  <c r="P275" i="496"/>
  <c r="U111" i="496"/>
  <c r="P111" i="496"/>
  <c r="S111" i="496"/>
  <c r="R111" i="500"/>
  <c r="T111" i="497"/>
  <c r="S275" i="496"/>
  <c r="D314" i="498"/>
  <c r="H314" i="8"/>
  <c r="D314" i="496"/>
  <c r="D314" i="497"/>
  <c r="D314" i="499"/>
  <c r="D314" i="501"/>
  <c r="L314" i="8"/>
  <c r="H275" i="9" l="1"/>
  <c r="Q275" i="9"/>
  <c r="L275" i="9"/>
  <c r="T275" i="9"/>
  <c r="I275" i="9"/>
  <c r="O275" i="9"/>
  <c r="P275" i="9"/>
  <c r="N275" i="9"/>
  <c r="J275" i="9"/>
  <c r="S275" i="9"/>
  <c r="R275" i="9"/>
  <c r="K275" i="9"/>
  <c r="G275" i="9"/>
  <c r="BE314" i="8"/>
  <c r="BD314" i="8"/>
  <c r="M275" i="9"/>
  <c r="F314" i="501" a="1"/>
  <c r="F314" i="501" s="1"/>
  <c r="E314" i="501"/>
  <c r="F314" i="499" a="1"/>
  <c r="F314" i="499" s="1"/>
  <c r="E314" i="499"/>
  <c r="F314" i="498" a="1"/>
  <c r="F314" i="498" s="1"/>
  <c r="E314" i="498"/>
  <c r="F314" i="497" a="1"/>
  <c r="F314" i="497" s="1"/>
  <c r="F314" i="496" a="1"/>
  <c r="F314" i="496" s="1"/>
  <c r="E314" i="496"/>
  <c r="D314" i="500"/>
  <c r="D314" i="9"/>
  <c r="E314" i="500" l="1"/>
  <c r="F314" i="500" a="1"/>
  <c r="F314" i="500" s="1"/>
  <c r="O314" i="500" s="1"/>
  <c r="E314" i="9"/>
  <c r="F314" i="9" a="1"/>
  <c r="F314" i="9" s="1"/>
  <c r="P314" i="9" s="1"/>
  <c r="U314" i="501"/>
  <c r="M314" i="501"/>
  <c r="T314" i="501"/>
  <c r="L314" i="501"/>
  <c r="R314" i="501"/>
  <c r="J314" i="501"/>
  <c r="I314" i="501"/>
  <c r="H314" i="501"/>
  <c r="Q314" i="501"/>
  <c r="N314" i="501"/>
  <c r="K314" i="501"/>
  <c r="G314" i="501"/>
  <c r="S314" i="501"/>
  <c r="P314" i="501"/>
  <c r="O314" i="501"/>
  <c r="N314" i="499"/>
  <c r="U314" i="499"/>
  <c r="M314" i="499"/>
  <c r="T314" i="499"/>
  <c r="L314" i="499"/>
  <c r="R314" i="499"/>
  <c r="J314" i="499"/>
  <c r="P314" i="499"/>
  <c r="H314" i="499"/>
  <c r="G314" i="499"/>
  <c r="S314" i="499"/>
  <c r="Q314" i="499"/>
  <c r="I314" i="499"/>
  <c r="O314" i="499"/>
  <c r="K314" i="499"/>
  <c r="P314" i="498"/>
  <c r="H314" i="498"/>
  <c r="N314" i="498"/>
  <c r="U314" i="498"/>
  <c r="M314" i="498"/>
  <c r="T314" i="498"/>
  <c r="L314" i="498"/>
  <c r="J314" i="498"/>
  <c r="S314" i="498"/>
  <c r="R314" i="498"/>
  <c r="G314" i="498"/>
  <c r="Q314" i="498"/>
  <c r="O314" i="498"/>
  <c r="K314" i="498"/>
  <c r="I314" i="498"/>
  <c r="U314" i="497"/>
  <c r="R314" i="497"/>
  <c r="T314" i="497"/>
  <c r="Q314" i="497"/>
  <c r="P314" i="497"/>
  <c r="S314" i="497"/>
  <c r="P314" i="496"/>
  <c r="H314" i="496"/>
  <c r="N314" i="496"/>
  <c r="U314" i="496"/>
  <c r="M314" i="496"/>
  <c r="T314" i="496"/>
  <c r="L314" i="496"/>
  <c r="R314" i="496"/>
  <c r="J314" i="496"/>
  <c r="Q314" i="496"/>
  <c r="I314" i="496"/>
  <c r="K314" i="496"/>
  <c r="G314" i="496"/>
  <c r="S314" i="496"/>
  <c r="O314" i="496"/>
  <c r="S314" i="500" l="1"/>
  <c r="P314" i="500"/>
  <c r="U314" i="500"/>
  <c r="I314" i="500"/>
  <c r="M314" i="500"/>
  <c r="Q314" i="500"/>
  <c r="G314" i="500"/>
  <c r="R314" i="500"/>
  <c r="K314" i="500"/>
  <c r="L314" i="500"/>
  <c r="J314" i="500"/>
  <c r="T314" i="500"/>
  <c r="N314" i="500"/>
  <c r="H314" i="500"/>
  <c r="R314" i="9"/>
  <c r="J314" i="9"/>
  <c r="M314" i="9"/>
  <c r="T314" i="9"/>
  <c r="Q314" i="9"/>
  <c r="G314" i="9"/>
  <c r="S314" i="9"/>
  <c r="N314" i="9"/>
  <c r="K314" i="9"/>
  <c r="O314" i="9"/>
  <c r="L314" i="9"/>
  <c r="I314" i="9"/>
  <c r="H314" i="9"/>
  <c r="U314" i="9"/>
  <c r="J20" i="281"/>
  <c r="G20" i="281"/>
  <c r="M20" i="281"/>
  <c r="O20" i="281"/>
  <c r="L20" i="281"/>
  <c r="H20" i="281"/>
  <c r="N20" i="281"/>
  <c r="K20" i="281"/>
  <c r="I20" i="281"/>
  <c r="D20" i="281" l="1"/>
  <c r="E20" i="281" s="1"/>
  <c r="M58" i="281"/>
  <c r="O58" i="281"/>
  <c r="G58" i="281"/>
  <c r="L58" i="281"/>
  <c r="I58" i="281"/>
  <c r="H58" i="281"/>
  <c r="J58" i="281"/>
  <c r="N58" i="281"/>
  <c r="K58" i="281"/>
  <c r="D58" i="281" l="1"/>
  <c r="E58" i="281" s="1"/>
  <c r="A1" i="495" l="1"/>
  <c r="I347" i="65" l="1"/>
  <c r="K347" i="65"/>
  <c r="H347" i="65" l="1"/>
  <c r="G347" i="65" l="1"/>
  <c r="O347" i="65" l="1"/>
  <c r="M347" i="65"/>
  <c r="N347" i="65"/>
  <c r="L347" i="65"/>
  <c r="J347" i="65" l="1"/>
  <c r="E347" i="65" s="1"/>
  <c r="O38" i="281"/>
  <c r="N38" i="281"/>
  <c r="K38" i="281"/>
  <c r="G38" i="281"/>
  <c r="M38" i="281"/>
  <c r="J38" i="281"/>
  <c r="I38" i="281"/>
  <c r="L76" i="281"/>
  <c r="H38" i="281"/>
  <c r="L38" i="281"/>
  <c r="D38" i="281" l="1"/>
  <c r="E38" i="281" s="1"/>
  <c r="N76" i="281"/>
  <c r="K76" i="281"/>
  <c r="O76" i="281"/>
  <c r="J76" i="281"/>
  <c r="H76" i="281"/>
  <c r="G76" i="281"/>
  <c r="M76" i="281"/>
  <c r="I76" i="281"/>
  <c r="D76" i="281" l="1"/>
  <c r="E76" i="281" s="1"/>
  <c r="L346" i="65"/>
  <c r="N346" i="65" l="1"/>
  <c r="O346" i="65"/>
  <c r="J346" i="65"/>
  <c r="M346" i="65"/>
  <c r="I346" i="65"/>
  <c r="K346" i="65"/>
  <c r="H346" i="65" l="1"/>
  <c r="G346" i="65" l="1"/>
  <c r="E346" i="65"/>
  <c r="O192" i="496" l="1"/>
  <c r="O181" i="496"/>
  <c r="G192" i="496"/>
  <c r="G181" i="496"/>
  <c r="K192" i="496"/>
  <c r="K181" i="496"/>
  <c r="N192" i="496"/>
  <c r="N181" i="496"/>
  <c r="L181" i="496"/>
  <c r="L192" i="496"/>
  <c r="H192" i="496"/>
  <c r="H181" i="496"/>
  <c r="I181" i="496"/>
  <c r="I192" i="496"/>
  <c r="M181" i="496"/>
  <c r="M192" i="496"/>
  <c r="J181" i="496"/>
  <c r="J192" i="496"/>
  <c r="G172" i="496" l="1"/>
  <c r="H193" i="496"/>
  <c r="K193" i="496"/>
  <c r="E181" i="496"/>
  <c r="G193" i="496"/>
  <c r="E192" i="496"/>
  <c r="J193" i="496"/>
  <c r="M193" i="496"/>
  <c r="I193" i="496"/>
  <c r="L193" i="496"/>
  <c r="O121" i="501"/>
  <c r="N193" i="496"/>
  <c r="O193" i="496"/>
  <c r="M121" i="501" l="1"/>
  <c r="G121" i="501"/>
  <c r="H121" i="501"/>
  <c r="N182" i="496"/>
  <c r="N172" i="496"/>
  <c r="I182" i="496"/>
  <c r="I172" i="496"/>
  <c r="M182" i="496"/>
  <c r="M172" i="496"/>
  <c r="J182" i="496"/>
  <c r="J172" i="496"/>
  <c r="K182" i="496"/>
  <c r="K172" i="496"/>
  <c r="L182" i="496"/>
  <c r="L172" i="496"/>
  <c r="E193" i="496"/>
  <c r="O182" i="496"/>
  <c r="O172" i="496"/>
  <c r="H182" i="496"/>
  <c r="H172" i="496"/>
  <c r="J334" i="496" l="1"/>
  <c r="O334" i="496"/>
  <c r="H334" i="496"/>
  <c r="L334" i="496"/>
  <c r="N334" i="496"/>
  <c r="M334" i="496"/>
  <c r="K334" i="496"/>
  <c r="I334" i="496"/>
  <c r="E121" i="501"/>
  <c r="E182" i="496"/>
  <c r="E172" i="496"/>
  <c r="L121" i="496" l="1"/>
  <c r="O121" i="496"/>
  <c r="G121" i="496"/>
  <c r="G100" i="496"/>
  <c r="G256" i="496"/>
  <c r="G50" i="496"/>
  <c r="G51" i="496"/>
  <c r="G252" i="496"/>
  <c r="G105" i="496"/>
  <c r="G47" i="496"/>
  <c r="G48" i="496"/>
  <c r="G65" i="496"/>
  <c r="G103" i="496"/>
  <c r="G13" i="496"/>
  <c r="G253" i="496"/>
  <c r="G263" i="496"/>
  <c r="G101" i="496"/>
  <c r="G257" i="496"/>
  <c r="G102" i="496"/>
  <c r="G49" i="496"/>
  <c r="G106" i="496"/>
  <c r="G254" i="496"/>
  <c r="G53" i="496"/>
  <c r="G294" i="496"/>
  <c r="G251" i="496"/>
  <c r="G54" i="496"/>
  <c r="E334" i="496" l="1"/>
  <c r="I121" i="496"/>
  <c r="G57" i="496"/>
  <c r="G324" i="496" s="1"/>
  <c r="J13" i="496"/>
  <c r="J47" i="496"/>
  <c r="J48" i="496"/>
  <c r="J103" i="496"/>
  <c r="J263" i="496"/>
  <c r="J53" i="496"/>
  <c r="J54" i="496"/>
  <c r="J101" i="496"/>
  <c r="J100" i="496"/>
  <c r="J294" i="496"/>
  <c r="J257" i="496"/>
  <c r="J105" i="496"/>
  <c r="J50" i="496"/>
  <c r="J49" i="496"/>
  <c r="J256" i="496"/>
  <c r="J252" i="496"/>
  <c r="J106" i="496"/>
  <c r="J254" i="496"/>
  <c r="J102" i="496"/>
  <c r="J51" i="496"/>
  <c r="J251" i="496"/>
  <c r="J253" i="496"/>
  <c r="J65" i="496"/>
  <c r="O294" i="496"/>
  <c r="O54" i="496"/>
  <c r="O49" i="496"/>
  <c r="O51" i="496"/>
  <c r="O106" i="496"/>
  <c r="O105" i="496"/>
  <c r="O257" i="496"/>
  <c r="O48" i="496"/>
  <c r="O53" i="496"/>
  <c r="O100" i="496"/>
  <c r="O47" i="496"/>
  <c r="O256" i="496"/>
  <c r="O65" i="496"/>
  <c r="O102" i="496"/>
  <c r="O263" i="496"/>
  <c r="O251" i="496"/>
  <c r="O101" i="496"/>
  <c r="O252" i="496"/>
  <c r="O254" i="496"/>
  <c r="O50" i="496"/>
  <c r="O253" i="496"/>
  <c r="O103" i="496"/>
  <c r="O13" i="496"/>
  <c r="K121" i="496"/>
  <c r="L101" i="496"/>
  <c r="L254" i="496"/>
  <c r="L103" i="496"/>
  <c r="L263" i="496"/>
  <c r="L47" i="496"/>
  <c r="L253" i="496"/>
  <c r="L105" i="496"/>
  <c r="L49" i="496"/>
  <c r="L257" i="496"/>
  <c r="L54" i="496"/>
  <c r="L102" i="496"/>
  <c r="L48" i="496"/>
  <c r="L252" i="496"/>
  <c r="L65" i="496"/>
  <c r="L53" i="496"/>
  <c r="L251" i="496"/>
  <c r="L13" i="496"/>
  <c r="L100" i="496"/>
  <c r="L106" i="496"/>
  <c r="L51" i="496"/>
  <c r="L256" i="496"/>
  <c r="L50" i="496"/>
  <c r="L294" i="496"/>
  <c r="J121" i="496"/>
  <c r="M121" i="496"/>
  <c r="G66" i="496"/>
  <c r="G109" i="496"/>
  <c r="I251" i="496"/>
  <c r="I53" i="496"/>
  <c r="I13" i="496"/>
  <c r="I103" i="496"/>
  <c r="I50" i="496"/>
  <c r="I102" i="496"/>
  <c r="I54" i="496"/>
  <c r="I257" i="496"/>
  <c r="I263" i="496"/>
  <c r="I101" i="496"/>
  <c r="I105" i="496"/>
  <c r="I51" i="496"/>
  <c r="I294" i="496"/>
  <c r="I253" i="496"/>
  <c r="I252" i="496"/>
  <c r="I100" i="496"/>
  <c r="I65" i="496"/>
  <c r="I256" i="496"/>
  <c r="I49" i="496"/>
  <c r="I254" i="496"/>
  <c r="I47" i="496"/>
  <c r="I48" i="496"/>
  <c r="I106" i="496"/>
  <c r="N121" i="496"/>
  <c r="M50" i="496" l="1"/>
  <c r="M13" i="496"/>
  <c r="M106" i="496"/>
  <c r="M51" i="496"/>
  <c r="M253" i="496"/>
  <c r="M101" i="496"/>
  <c r="M54" i="496"/>
  <c r="M257" i="496"/>
  <c r="M263" i="496"/>
  <c r="M294" i="496"/>
  <c r="M256" i="496"/>
  <c r="M53" i="496"/>
  <c r="M100" i="496"/>
  <c r="M47" i="496"/>
  <c r="M48" i="496"/>
  <c r="M49" i="496"/>
  <c r="M105" i="496"/>
  <c r="M251" i="496"/>
  <c r="M65" i="496"/>
  <c r="M66" i="496" s="1"/>
  <c r="M254" i="496"/>
  <c r="M103" i="496"/>
  <c r="M102" i="496"/>
  <c r="J57" i="496"/>
  <c r="J324" i="496" s="1"/>
  <c r="L109" i="496"/>
  <c r="O57" i="496"/>
  <c r="O324" i="496" s="1"/>
  <c r="J109" i="496"/>
  <c r="O109" i="496"/>
  <c r="I57" i="496"/>
  <c r="I324" i="496" s="1"/>
  <c r="H294" i="496"/>
  <c r="H102" i="496"/>
  <c r="H256" i="496"/>
  <c r="H101" i="496"/>
  <c r="H51" i="496"/>
  <c r="H13" i="496"/>
  <c r="H100" i="496"/>
  <c r="H263" i="496"/>
  <c r="H49" i="496"/>
  <c r="H106" i="496"/>
  <c r="H103" i="496"/>
  <c r="H257" i="496"/>
  <c r="H252" i="496"/>
  <c r="H48" i="496"/>
  <c r="H251" i="496"/>
  <c r="H65" i="496"/>
  <c r="H54" i="496"/>
  <c r="H53" i="496"/>
  <c r="H47" i="496"/>
  <c r="H50" i="496"/>
  <c r="H253" i="496"/>
  <c r="H105" i="496"/>
  <c r="H254" i="496"/>
  <c r="E328" i="496"/>
  <c r="J66" i="496"/>
  <c r="I66" i="496"/>
  <c r="N54" i="496"/>
  <c r="N106" i="496"/>
  <c r="N47" i="496"/>
  <c r="N254" i="496"/>
  <c r="N50" i="496"/>
  <c r="N13" i="496"/>
  <c r="N251" i="496"/>
  <c r="N256" i="496"/>
  <c r="N252" i="496"/>
  <c r="N51" i="496"/>
  <c r="N103" i="496"/>
  <c r="N102" i="496"/>
  <c r="N294" i="496"/>
  <c r="N100" i="496"/>
  <c r="N48" i="496"/>
  <c r="N53" i="496"/>
  <c r="N101" i="496"/>
  <c r="N105" i="496"/>
  <c r="N263" i="496"/>
  <c r="N253" i="496"/>
  <c r="N49" i="496"/>
  <c r="N257" i="496"/>
  <c r="N65" i="496"/>
  <c r="K101" i="496"/>
  <c r="K51" i="496"/>
  <c r="K54" i="496"/>
  <c r="K254" i="496"/>
  <c r="K257" i="496"/>
  <c r="K105" i="496"/>
  <c r="K103" i="496"/>
  <c r="K49" i="496"/>
  <c r="K252" i="496"/>
  <c r="K294" i="496"/>
  <c r="K48" i="496"/>
  <c r="K256" i="496"/>
  <c r="K13" i="496"/>
  <c r="K106" i="496"/>
  <c r="K253" i="496"/>
  <c r="K50" i="496"/>
  <c r="K47" i="496"/>
  <c r="K53" i="496"/>
  <c r="K65" i="496"/>
  <c r="K251" i="496"/>
  <c r="K100" i="496"/>
  <c r="K102" i="496"/>
  <c r="K263" i="496"/>
  <c r="I109" i="496"/>
  <c r="L66" i="496"/>
  <c r="H121" i="496"/>
  <c r="L57" i="496"/>
  <c r="L324" i="496" s="1"/>
  <c r="G111" i="496"/>
  <c r="O66" i="496"/>
  <c r="L111" i="496" l="1"/>
  <c r="M57" i="496"/>
  <c r="M109" i="496"/>
  <c r="M111" i="496" s="1"/>
  <c r="N57" i="496"/>
  <c r="N324" i="496" s="1"/>
  <c r="E53" i="496"/>
  <c r="E102" i="496"/>
  <c r="E121" i="496"/>
  <c r="K66" i="496"/>
  <c r="E54" i="496"/>
  <c r="E49" i="496"/>
  <c r="E294" i="496"/>
  <c r="J111" i="496"/>
  <c r="E106" i="496"/>
  <c r="I275" i="496"/>
  <c r="H66" i="496"/>
  <c r="E65" i="496"/>
  <c r="E263" i="496"/>
  <c r="O275" i="496"/>
  <c r="J275" i="496"/>
  <c r="O111" i="496"/>
  <c r="L275" i="496"/>
  <c r="K57" i="496"/>
  <c r="K324" i="496" s="1"/>
  <c r="E254" i="496"/>
  <c r="E251" i="496"/>
  <c r="H109" i="496"/>
  <c r="E100" i="496"/>
  <c r="N66" i="496"/>
  <c r="E105" i="496"/>
  <c r="E48" i="496"/>
  <c r="E13" i="496"/>
  <c r="N109" i="496"/>
  <c r="E253" i="496"/>
  <c r="E252" i="496"/>
  <c r="E51" i="496"/>
  <c r="I111" i="496"/>
  <c r="G275" i="496"/>
  <c r="E50" i="496"/>
  <c r="E257" i="496"/>
  <c r="E101" i="496"/>
  <c r="K109" i="496"/>
  <c r="H57" i="496"/>
  <c r="H324" i="496" s="1"/>
  <c r="E47" i="496"/>
  <c r="E103" i="496"/>
  <c r="E256" i="496"/>
  <c r="M324" i="496" l="1"/>
  <c r="M275" i="496"/>
  <c r="N111" i="496"/>
  <c r="K111" i="496"/>
  <c r="K275" i="496"/>
  <c r="N275" i="496"/>
  <c r="E66" i="496"/>
  <c r="E57" i="496"/>
  <c r="H111" i="496"/>
  <c r="E109" i="496"/>
  <c r="H275" i="496" l="1"/>
  <c r="E324" i="496"/>
  <c r="E111" i="496"/>
  <c r="E275" i="496" l="1"/>
  <c r="G182" i="496" l="1"/>
  <c r="G334" i="496" s="1"/>
  <c r="L121" i="501" l="1"/>
  <c r="K121" i="501"/>
  <c r="N121" i="501"/>
  <c r="I121" i="501" l="1"/>
  <c r="J121" i="501"/>
  <c r="D45" i="493" l="1"/>
  <c r="E45" i="493" l="1"/>
  <c r="O47" i="500" l="1"/>
  <c r="M47" i="500" l="1"/>
  <c r="N47" i="500"/>
  <c r="K47" i="500"/>
  <c r="I47" i="500"/>
  <c r="L47" i="500"/>
  <c r="H47" i="500"/>
  <c r="J47" i="500"/>
  <c r="G47" i="500" l="1"/>
  <c r="E47" i="500" l="1"/>
  <c r="M252" i="496" l="1"/>
  <c r="O47" i="501" l="1"/>
  <c r="K47" i="501"/>
  <c r="L47" i="501"/>
  <c r="I47" i="501"/>
  <c r="G47" i="501" l="1"/>
  <c r="N47" i="501"/>
  <c r="H47" i="501"/>
  <c r="J47" i="501"/>
  <c r="M47" i="501"/>
  <c r="E47" i="501" l="1"/>
  <c r="J47" i="498" l="1"/>
  <c r="L47" i="498"/>
  <c r="N47" i="498"/>
  <c r="G47" i="498"/>
  <c r="O47" i="499"/>
  <c r="I47" i="499" l="1"/>
  <c r="K47" i="499"/>
  <c r="M47" i="497"/>
  <c r="K47" i="498"/>
  <c r="O47" i="498"/>
  <c r="H47" i="498"/>
  <c r="L47" i="499"/>
  <c r="M47" i="498"/>
  <c r="N47" i="499"/>
  <c r="I47" i="498"/>
  <c r="H47" i="499"/>
  <c r="M47" i="499"/>
  <c r="J47" i="497" l="1"/>
  <c r="L47" i="497"/>
  <c r="H47" i="497"/>
  <c r="E47" i="498"/>
  <c r="O47" i="497"/>
  <c r="K47" i="497"/>
  <c r="J47" i="499"/>
  <c r="I47" i="497"/>
  <c r="N47" i="497"/>
  <c r="G47" i="497"/>
  <c r="E47" i="497" l="1"/>
  <c r="G47" i="499" l="1"/>
  <c r="E47" i="499" l="1"/>
  <c r="E47" i="65" l="1"/>
  <c r="E132" i="65" l="1"/>
  <c r="D11" i="2"/>
  <c r="D11" i="65" l="1"/>
  <c r="D14" i="2"/>
  <c r="D14" i="65" s="1"/>
  <c r="D11" i="6"/>
  <c r="D59" i="2" l="1"/>
  <c r="D325" i="2" s="1"/>
  <c r="D14" i="6"/>
  <c r="D59" i="6" s="1"/>
  <c r="D11" i="8"/>
  <c r="F11" i="6"/>
  <c r="G11" i="6" s="1"/>
  <c r="D124" i="2"/>
  <c r="D59" i="65" l="1"/>
  <c r="R11" i="6"/>
  <c r="P11" i="6"/>
  <c r="J11" i="6"/>
  <c r="S11" i="8" s="1"/>
  <c r="H11" i="6"/>
  <c r="H14" i="6" s="1"/>
  <c r="H59" i="6" s="1"/>
  <c r="H325" i="6" s="1"/>
  <c r="H118" i="6" s="1"/>
  <c r="K118" i="8" s="1"/>
  <c r="I11" i="6"/>
  <c r="I14" i="6" s="1"/>
  <c r="L11" i="6"/>
  <c r="AA11" i="8" s="1"/>
  <c r="G11" i="8"/>
  <c r="G14" i="6"/>
  <c r="G59" i="6" s="1"/>
  <c r="R14" i="6"/>
  <c r="R59" i="6" s="1"/>
  <c r="D325" i="6"/>
  <c r="O11" i="6"/>
  <c r="P14" i="6"/>
  <c r="P59" i="6" s="1"/>
  <c r="P325" i="6" s="1"/>
  <c r="P118" i="6" s="1"/>
  <c r="D325" i="65"/>
  <c r="C14" i="503" s="1"/>
  <c r="C33" i="503" s="1"/>
  <c r="D9" i="494"/>
  <c r="D9" i="63"/>
  <c r="D14" i="8"/>
  <c r="D59" i="8" s="1"/>
  <c r="F11" i="8"/>
  <c r="D124" i="65"/>
  <c r="D310" i="2"/>
  <c r="D326" i="2"/>
  <c r="N11" i="6"/>
  <c r="K11" i="6"/>
  <c r="D124" i="6"/>
  <c r="M11" i="6"/>
  <c r="Q11" i="6"/>
  <c r="H11" i="8" l="1"/>
  <c r="H14" i="8" s="1"/>
  <c r="T11" i="8"/>
  <c r="T14" i="8" s="1"/>
  <c r="T59" i="8" s="1"/>
  <c r="T325" i="8" s="1"/>
  <c r="U11" i="8"/>
  <c r="U14" i="8" s="1"/>
  <c r="J11" i="8"/>
  <c r="J14" i="8" s="1"/>
  <c r="V11" i="8"/>
  <c r="V14" i="8" s="1"/>
  <c r="V59" i="8" s="1"/>
  <c r="V325" i="8" s="1"/>
  <c r="I11" i="8"/>
  <c r="I14" i="8" s="1"/>
  <c r="I59" i="8" s="1"/>
  <c r="I325" i="8" s="1"/>
  <c r="O11" i="8"/>
  <c r="O14" i="8" s="1"/>
  <c r="L14" i="6"/>
  <c r="L59" i="6" s="1"/>
  <c r="L325" i="6" s="1"/>
  <c r="L118" i="6" s="1"/>
  <c r="AA118" i="8" s="1"/>
  <c r="J14" i="6"/>
  <c r="J59" i="6" s="1"/>
  <c r="J325" i="6" s="1"/>
  <c r="K11" i="8"/>
  <c r="K14" i="8" s="1"/>
  <c r="E11" i="6"/>
  <c r="R325" i="6"/>
  <c r="R118" i="6" s="1"/>
  <c r="D325" i="8"/>
  <c r="G325" i="6"/>
  <c r="G118" i="6" s="1"/>
  <c r="D326" i="6"/>
  <c r="D124" i="8"/>
  <c r="H302" i="6"/>
  <c r="K302" i="8" s="1"/>
  <c r="H255" i="6"/>
  <c r="H293" i="6"/>
  <c r="H120" i="6"/>
  <c r="H276" i="6"/>
  <c r="AA14" i="8"/>
  <c r="S14" i="8"/>
  <c r="D326" i="65"/>
  <c r="C15" i="503" s="1"/>
  <c r="C34" i="503" s="1"/>
  <c r="D12" i="63"/>
  <c r="P293" i="6"/>
  <c r="P302" i="6"/>
  <c r="P276" i="6"/>
  <c r="P120" i="6"/>
  <c r="P122" i="6" s="1"/>
  <c r="P255" i="6"/>
  <c r="D367" i="2"/>
  <c r="D316" i="2"/>
  <c r="D310" i="65"/>
  <c r="D310" i="6"/>
  <c r="D336" i="2"/>
  <c r="I59" i="6"/>
  <c r="I325" i="6" s="1"/>
  <c r="I118" i="6" s="1"/>
  <c r="O118" i="8" s="1"/>
  <c r="Q14" i="6"/>
  <c r="Q59" i="6" s="1"/>
  <c r="Q325" i="6" s="1"/>
  <c r="Q118" i="6" s="1"/>
  <c r="D12" i="494"/>
  <c r="W11" i="8"/>
  <c r="K14" i="6"/>
  <c r="K59" i="6" s="1"/>
  <c r="K325" i="6" s="1"/>
  <c r="K118" i="6" s="1"/>
  <c r="W118" i="8" s="1"/>
  <c r="AI11" i="8"/>
  <c r="N14" i="6"/>
  <c r="N59" i="6" s="1"/>
  <c r="N325" i="6" s="1"/>
  <c r="N118" i="6" s="1"/>
  <c r="AI118" i="8" s="1"/>
  <c r="AE11" i="8"/>
  <c r="M14" i="6"/>
  <c r="AM11" i="8"/>
  <c r="O14" i="6"/>
  <c r="O59" i="6" s="1"/>
  <c r="O325" i="6" s="1"/>
  <c r="O118" i="6" s="1"/>
  <c r="AM118" i="8" s="1"/>
  <c r="G14" i="8"/>
  <c r="AB11" i="8"/>
  <c r="AP11" i="8"/>
  <c r="Z11" i="8"/>
  <c r="AH11" i="8"/>
  <c r="Y11" i="8"/>
  <c r="AL11" i="8"/>
  <c r="AK118" i="8"/>
  <c r="AP118" i="8"/>
  <c r="AK11" i="8"/>
  <c r="AO11" i="8"/>
  <c r="D11" i="497"/>
  <c r="AF11" i="8"/>
  <c r="AB118" i="8"/>
  <c r="AD118" i="8"/>
  <c r="X11" i="8"/>
  <c r="AD11" i="8"/>
  <c r="AC118" i="8"/>
  <c r="AL118" i="8"/>
  <c r="AJ118" i="8"/>
  <c r="D11" i="9"/>
  <c r="AO118" i="8"/>
  <c r="AN118" i="8"/>
  <c r="AC11" i="8"/>
  <c r="AJ11" i="8"/>
  <c r="AG11" i="8"/>
  <c r="D11" i="501"/>
  <c r="AN11" i="8"/>
  <c r="BG14" i="8" l="1"/>
  <c r="BL118" i="8"/>
  <c r="AA59" i="8"/>
  <c r="BK118" i="8"/>
  <c r="BI118" i="8"/>
  <c r="K59" i="8"/>
  <c r="K325" i="8" s="1"/>
  <c r="BD14" i="8"/>
  <c r="G118" i="8"/>
  <c r="J276" i="6"/>
  <c r="J118" i="6"/>
  <c r="S118" i="8" s="1"/>
  <c r="D14" i="9"/>
  <c r="E14" i="9" s="1"/>
  <c r="F11" i="9" a="1"/>
  <c r="F11" i="9" s="1"/>
  <c r="P11" i="9" s="1"/>
  <c r="E11" i="9"/>
  <c r="BD11" i="8"/>
  <c r="AC14" i="8"/>
  <c r="AC59" i="8" s="1"/>
  <c r="AD14" i="8"/>
  <c r="AD59" i="8" s="1"/>
  <c r="AB14" i="8"/>
  <c r="AB59" i="8" s="1"/>
  <c r="BI11" i="8"/>
  <c r="R11" i="8"/>
  <c r="R14" i="8" s="1"/>
  <c r="R59" i="8" s="1"/>
  <c r="R325" i="8" s="1"/>
  <c r="Q11" i="8"/>
  <c r="P11" i="8"/>
  <c r="P14" i="8" s="1"/>
  <c r="P59" i="8" s="1"/>
  <c r="P325" i="8" s="1"/>
  <c r="N11" i="8"/>
  <c r="N14" i="8" s="1"/>
  <c r="N59" i="8" s="1"/>
  <c r="N325" i="8" s="1"/>
  <c r="L11" i="8"/>
  <c r="L14" i="8" s="1"/>
  <c r="L59" i="8" s="1"/>
  <c r="L325" i="8" s="1"/>
  <c r="BG11" i="8"/>
  <c r="M11" i="8"/>
  <c r="D14" i="501"/>
  <c r="D59" i="501" s="1"/>
  <c r="D325" i="501" s="1"/>
  <c r="F11" i="501" a="1"/>
  <c r="F11" i="501" s="1"/>
  <c r="D14" i="497"/>
  <c r="D59" i="497" s="1"/>
  <c r="F11" i="497" a="1"/>
  <c r="F11" i="497" s="1"/>
  <c r="J255" i="6"/>
  <c r="J120" i="6"/>
  <c r="J302" i="6"/>
  <c r="S302" i="8" s="1"/>
  <c r="J293" i="6"/>
  <c r="S293" i="8" s="1"/>
  <c r="P124" i="6"/>
  <c r="P326" i="6" s="1"/>
  <c r="S59" i="8"/>
  <c r="O59" i="8"/>
  <c r="AG14" i="8"/>
  <c r="AG59" i="8" s="1"/>
  <c r="AF14" i="8"/>
  <c r="AF59" i="8" s="1"/>
  <c r="AH14" i="8"/>
  <c r="AH59" i="8" s="1"/>
  <c r="AN14" i="8"/>
  <c r="AN59" i="8" s="1"/>
  <c r="AP14" i="8"/>
  <c r="AP59" i="8" s="1"/>
  <c r="AO14" i="8"/>
  <c r="AO59" i="8" s="1"/>
  <c r="Y14" i="8"/>
  <c r="Y59" i="8" s="1"/>
  <c r="Y325" i="8" s="1"/>
  <c r="Z14" i="8"/>
  <c r="Z59" i="8" s="1"/>
  <c r="X14" i="8"/>
  <c r="X59" i="8" s="1"/>
  <c r="X325" i="8" s="1"/>
  <c r="AK14" i="8"/>
  <c r="AK59" i="8" s="1"/>
  <c r="AL14" i="8"/>
  <c r="AL59" i="8" s="1"/>
  <c r="AJ14" i="8"/>
  <c r="AJ59" i="8" s="1"/>
  <c r="Q255" i="6"/>
  <c r="Q276" i="6"/>
  <c r="Q120" i="6"/>
  <c r="Q122" i="6" s="1"/>
  <c r="Q293" i="6"/>
  <c r="Q302" i="6"/>
  <c r="H277" i="6"/>
  <c r="H289" i="6" s="1"/>
  <c r="K276" i="8"/>
  <c r="H296" i="6"/>
  <c r="K293" i="8"/>
  <c r="D326" i="8"/>
  <c r="E14" i="6"/>
  <c r="K120" i="8"/>
  <c r="H122" i="6"/>
  <c r="H124" i="6" s="1"/>
  <c r="H326" i="6" s="1"/>
  <c r="BJ11" i="8"/>
  <c r="AE14" i="8"/>
  <c r="J59" i="8"/>
  <c r="J325" i="8" s="1"/>
  <c r="U59" i="8"/>
  <c r="U325" i="8" s="1"/>
  <c r="G59" i="8"/>
  <c r="K302" i="6"/>
  <c r="W302" i="8" s="1"/>
  <c r="K293" i="6"/>
  <c r="K120" i="6"/>
  <c r="K276" i="6"/>
  <c r="K255" i="6"/>
  <c r="P265" i="6"/>
  <c r="P267" i="6" s="1"/>
  <c r="M59" i="6"/>
  <c r="M325" i="6" s="1"/>
  <c r="M118" i="6" s="1"/>
  <c r="AE118" i="8" s="1"/>
  <c r="I302" i="6"/>
  <c r="O302" i="8" s="1"/>
  <c r="I293" i="6"/>
  <c r="I255" i="6"/>
  <c r="I120" i="6"/>
  <c r="I276" i="6"/>
  <c r="J265" i="6"/>
  <c r="J267" i="6" s="1"/>
  <c r="S255" i="8"/>
  <c r="K255" i="8"/>
  <c r="H265" i="6"/>
  <c r="H267" i="6" s="1"/>
  <c r="P277" i="6"/>
  <c r="P289" i="6" s="1"/>
  <c r="L120" i="6"/>
  <c r="L293" i="6"/>
  <c r="L276" i="6"/>
  <c r="L255" i="6"/>
  <c r="L302" i="6"/>
  <c r="AA302" i="8" s="1"/>
  <c r="S276" i="8"/>
  <c r="J277" i="6"/>
  <c r="J289" i="6" s="1"/>
  <c r="R276" i="6"/>
  <c r="R120" i="6"/>
  <c r="R293" i="6"/>
  <c r="R302" i="6"/>
  <c r="R255" i="6"/>
  <c r="H59" i="8"/>
  <c r="H325" i="8" s="1"/>
  <c r="D30" i="1"/>
  <c r="D369" i="2"/>
  <c r="D375" i="2" s="1"/>
  <c r="D376" i="2" s="1"/>
  <c r="Q40" i="493" s="1"/>
  <c r="BL11" i="8"/>
  <c r="AM14" i="8"/>
  <c r="BH11" i="8"/>
  <c r="W14" i="8"/>
  <c r="E11" i="8"/>
  <c r="D316" i="6"/>
  <c r="D336" i="6"/>
  <c r="D310" i="8"/>
  <c r="F310" i="6"/>
  <c r="D8" i="493"/>
  <c r="D37" i="63"/>
  <c r="D43" i="63"/>
  <c r="D63" i="63" s="1"/>
  <c r="J296" i="6"/>
  <c r="O276" i="6"/>
  <c r="O120" i="6"/>
  <c r="O255" i="6"/>
  <c r="O293" i="6"/>
  <c r="O302" i="6"/>
  <c r="AM302" i="8" s="1"/>
  <c r="BK11" i="8"/>
  <c r="AI14" i="8"/>
  <c r="D38" i="494"/>
  <c r="D39" i="494" s="1"/>
  <c r="D336" i="65"/>
  <c r="C25" i="503" s="1"/>
  <c r="C44" i="503" s="1"/>
  <c r="P296" i="6"/>
  <c r="S120" i="8"/>
  <c r="G120" i="6"/>
  <c r="G302" i="6"/>
  <c r="G255" i="6"/>
  <c r="G293" i="6"/>
  <c r="G276" i="6"/>
  <c r="N255" i="6"/>
  <c r="N120" i="6"/>
  <c r="N293" i="6"/>
  <c r="N276" i="6"/>
  <c r="N302" i="6"/>
  <c r="AI302" i="8" s="1"/>
  <c r="D316" i="65"/>
  <c r="D337" i="2"/>
  <c r="AO302" i="8"/>
  <c r="AC302" i="8"/>
  <c r="AJ302" i="8"/>
  <c r="AG118" i="8"/>
  <c r="D11" i="496"/>
  <c r="AF118" i="8"/>
  <c r="D11" i="500"/>
  <c r="D11" i="499"/>
  <c r="AK302" i="8"/>
  <c r="AP302" i="8"/>
  <c r="AD302" i="8"/>
  <c r="AH118" i="8"/>
  <c r="D11" i="498"/>
  <c r="AN302" i="8"/>
  <c r="AL302" i="8"/>
  <c r="AB302" i="8"/>
  <c r="D69" i="63" l="1"/>
  <c r="D90" i="63"/>
  <c r="D94" i="63"/>
  <c r="BH14" i="8"/>
  <c r="BK14" i="8"/>
  <c r="BL14" i="8"/>
  <c r="BD59" i="8"/>
  <c r="S325" i="8"/>
  <c r="BG325" i="8" s="1"/>
  <c r="BG59" i="8"/>
  <c r="BJ118" i="8"/>
  <c r="BI302" i="8"/>
  <c r="AE59" i="8"/>
  <c r="BJ59" i="8" s="1"/>
  <c r="BJ14" i="8"/>
  <c r="BI14" i="8"/>
  <c r="BI59" i="8"/>
  <c r="BK302" i="8"/>
  <c r="BL302" i="8"/>
  <c r="O325" i="8"/>
  <c r="R118" i="8" s="1"/>
  <c r="D59" i="9"/>
  <c r="E59" i="9" s="1"/>
  <c r="L118" i="8"/>
  <c r="N118" i="8"/>
  <c r="N11" i="9"/>
  <c r="N14" i="9" s="1"/>
  <c r="N59" i="9" s="1"/>
  <c r="N325" i="9" s="1"/>
  <c r="J122" i="6"/>
  <c r="J124" i="6" s="1"/>
  <c r="J326" i="6" s="1"/>
  <c r="J11" i="9"/>
  <c r="J14" i="9" s="1"/>
  <c r="J59" i="9" s="1"/>
  <c r="J325" i="9" s="1"/>
  <c r="S11" i="9"/>
  <c r="S14" i="9" s="1"/>
  <c r="S59" i="9" s="1"/>
  <c r="S325" i="9" s="1"/>
  <c r="T11" i="9"/>
  <c r="T14" i="9" s="1"/>
  <c r="Q11" i="9"/>
  <c r="Q14" i="9" s="1"/>
  <c r="L11" i="9"/>
  <c r="L14" i="9" s="1"/>
  <c r="L59" i="9" s="1"/>
  <c r="L325" i="9" s="1"/>
  <c r="K11" i="9"/>
  <c r="K14" i="9" s="1"/>
  <c r="H11" i="9"/>
  <c r="H14" i="9" s="1"/>
  <c r="G11" i="9"/>
  <c r="G14" i="9" s="1"/>
  <c r="G59" i="9" s="1"/>
  <c r="G325" i="9" s="1"/>
  <c r="M11" i="9"/>
  <c r="M14" i="9" s="1"/>
  <c r="M59" i="9" s="1"/>
  <c r="M325" i="9" s="1"/>
  <c r="I11" i="9"/>
  <c r="I14" i="9" s="1"/>
  <c r="U11" i="9"/>
  <c r="U14" i="9" s="1"/>
  <c r="U59" i="9" s="1"/>
  <c r="R11" i="9"/>
  <c r="R14" i="9" s="1"/>
  <c r="O11" i="9"/>
  <c r="O14" i="9" s="1"/>
  <c r="E118" i="8"/>
  <c r="E118" i="6"/>
  <c r="D14" i="496"/>
  <c r="E14" i="496" s="1"/>
  <c r="E11" i="496"/>
  <c r="F11" i="496" a="1"/>
  <c r="F11" i="496" s="1"/>
  <c r="M11" i="496" s="1"/>
  <c r="BE11" i="8"/>
  <c r="BF11" i="8"/>
  <c r="Q14" i="8"/>
  <c r="Q59" i="8" s="1"/>
  <c r="Q325" i="8" s="1"/>
  <c r="D14" i="498"/>
  <c r="D59" i="498" s="1"/>
  <c r="D325" i="498" s="1"/>
  <c r="F11" i="498" a="1"/>
  <c r="F11" i="498" s="1"/>
  <c r="H11" i="498" s="1"/>
  <c r="E11" i="498"/>
  <c r="T276" i="8"/>
  <c r="T277" i="8" s="1"/>
  <c r="T289" i="8" s="1"/>
  <c r="T11" i="501"/>
  <c r="T14" i="501" s="1"/>
  <c r="D14" i="499"/>
  <c r="D59" i="499" s="1"/>
  <c r="D325" i="499" s="1"/>
  <c r="F11" i="499" a="1"/>
  <c r="F11" i="499" s="1"/>
  <c r="P11" i="499" s="1"/>
  <c r="P14" i="499" s="1"/>
  <c r="Q11" i="501"/>
  <c r="Q14" i="501" s="1"/>
  <c r="Q59" i="501" s="1"/>
  <c r="Q325" i="501" s="1"/>
  <c r="R11" i="501"/>
  <c r="R14" i="501" s="1"/>
  <c r="R59" i="501" s="1"/>
  <c r="R325" i="501" s="1"/>
  <c r="M14" i="8"/>
  <c r="M59" i="8" s="1"/>
  <c r="M325" i="8" s="1"/>
  <c r="M118" i="8" s="1"/>
  <c r="R11" i="497"/>
  <c r="R14" i="497" s="1"/>
  <c r="R59" i="497" s="1"/>
  <c r="P11" i="501"/>
  <c r="P14" i="501" s="1"/>
  <c r="P59" i="501" s="1"/>
  <c r="S11" i="501"/>
  <c r="S14" i="501" s="1"/>
  <c r="S59" i="501" s="1"/>
  <c r="S325" i="501" s="1"/>
  <c r="U11" i="501"/>
  <c r="U14" i="501" s="1"/>
  <c r="L293" i="8"/>
  <c r="L296" i="8" s="1"/>
  <c r="S11" i="497"/>
  <c r="S14" i="497" s="1"/>
  <c r="S59" i="497" s="1"/>
  <c r="S325" i="497" s="1"/>
  <c r="Q11" i="497"/>
  <c r="Q14" i="497" s="1"/>
  <c r="Q59" i="497" s="1"/>
  <c r="Q325" i="497" s="1"/>
  <c r="T11" i="497"/>
  <c r="T14" i="497" s="1"/>
  <c r="T59" i="497" s="1"/>
  <c r="T325" i="497" s="1"/>
  <c r="U11" i="497"/>
  <c r="U14" i="497" s="1"/>
  <c r="U59" i="497" s="1"/>
  <c r="U325" i="497" s="1"/>
  <c r="P11" i="497"/>
  <c r="P14" i="497" s="1"/>
  <c r="P59" i="497" s="1"/>
  <c r="P325" i="497" s="1"/>
  <c r="F11" i="500" a="1"/>
  <c r="F11" i="500" s="1"/>
  <c r="S11" i="500" s="1"/>
  <c r="S14" i="500" s="1"/>
  <c r="D14" i="500"/>
  <c r="D59" i="500" s="1"/>
  <c r="D325" i="500" s="1"/>
  <c r="N302" i="8"/>
  <c r="N120" i="8"/>
  <c r="N255" i="8"/>
  <c r="N265" i="8" s="1"/>
  <c r="N267" i="8" s="1"/>
  <c r="N293" i="8"/>
  <c r="N296" i="8" s="1"/>
  <c r="L255" i="8"/>
  <c r="L265" i="8" s="1"/>
  <c r="L267" i="8" s="1"/>
  <c r="L302" i="8"/>
  <c r="N276" i="8"/>
  <c r="N277" i="8" s="1"/>
  <c r="N289" i="8" s="1"/>
  <c r="L276" i="8"/>
  <c r="L277" i="8" s="1"/>
  <c r="L289" i="8" s="1"/>
  <c r="L120" i="8"/>
  <c r="W59" i="8"/>
  <c r="Q124" i="6"/>
  <c r="Q326" i="6" s="1"/>
  <c r="Q310" i="6" s="1"/>
  <c r="Q336" i="6" s="1"/>
  <c r="AI59" i="8"/>
  <c r="BK59" i="8" s="1"/>
  <c r="Z325" i="8"/>
  <c r="G277" i="6"/>
  <c r="G289" i="6" s="1"/>
  <c r="G276" i="8"/>
  <c r="AA293" i="8"/>
  <c r="L296" i="6"/>
  <c r="W120" i="8"/>
  <c r="K122" i="6"/>
  <c r="K124" i="6" s="1"/>
  <c r="K326" i="6" s="1"/>
  <c r="K310" i="6" s="1"/>
  <c r="P14" i="9"/>
  <c r="P59" i="9" s="1"/>
  <c r="K122" i="8"/>
  <c r="K277" i="8"/>
  <c r="K296" i="8"/>
  <c r="AI293" i="8"/>
  <c r="N296" i="6"/>
  <c r="G255" i="8"/>
  <c r="G265" i="6"/>
  <c r="G267" i="6" s="1"/>
  <c r="D316" i="8"/>
  <c r="D336" i="8"/>
  <c r="F310" i="8"/>
  <c r="D325" i="497"/>
  <c r="R265" i="6"/>
  <c r="R267" i="6" s="1"/>
  <c r="Q296" i="6"/>
  <c r="S277" i="8"/>
  <c r="M293" i="6"/>
  <c r="E293" i="6" s="1"/>
  <c r="M120" i="6"/>
  <c r="E120" i="6" s="1"/>
  <c r="M276" i="6"/>
  <c r="E276" i="6" s="1"/>
  <c r="M255" i="6"/>
  <c r="M302" i="6"/>
  <c r="AE302" i="8" s="1"/>
  <c r="E325" i="6"/>
  <c r="AI120" i="8"/>
  <c r="N122" i="6"/>
  <c r="N124" i="6" s="1"/>
  <c r="N326" i="6" s="1"/>
  <c r="N310" i="6" s="1"/>
  <c r="G302" i="8"/>
  <c r="AI255" i="8"/>
  <c r="N265" i="6"/>
  <c r="N267" i="6" s="1"/>
  <c r="G120" i="8"/>
  <c r="G122" i="6"/>
  <c r="G124" i="6" s="1"/>
  <c r="AM293" i="8"/>
  <c r="O296" i="6"/>
  <c r="P310" i="6"/>
  <c r="P336" i="6" s="1"/>
  <c r="H310" i="6"/>
  <c r="Q277" i="6"/>
  <c r="Q289" i="6" s="1"/>
  <c r="S296" i="8"/>
  <c r="D337" i="6"/>
  <c r="AI276" i="8"/>
  <c r="N277" i="6"/>
  <c r="N289" i="6" s="1"/>
  <c r="G293" i="8"/>
  <c r="G296" i="6"/>
  <c r="R296" i="6"/>
  <c r="AM255" i="8"/>
  <c r="O265" i="6"/>
  <c r="O267" i="6" s="1"/>
  <c r="R122" i="6"/>
  <c r="R124" i="6" s="1"/>
  <c r="R326" i="6" s="1"/>
  <c r="R310" i="6" s="1"/>
  <c r="R336" i="6" s="1"/>
  <c r="I122" i="6"/>
  <c r="I124" i="6" s="1"/>
  <c r="I326" i="6" s="1"/>
  <c r="I310" i="6" s="1"/>
  <c r="O120" i="8"/>
  <c r="E14" i="8"/>
  <c r="Q265" i="6"/>
  <c r="Q267" i="6" s="1"/>
  <c r="I277" i="6"/>
  <c r="I289" i="6" s="1"/>
  <c r="O276" i="8"/>
  <c r="S122" i="8"/>
  <c r="AM120" i="8"/>
  <c r="O122" i="6"/>
  <c r="O124" i="6" s="1"/>
  <c r="O326" i="6" s="1"/>
  <c r="O310" i="6" s="1"/>
  <c r="D38" i="63"/>
  <c r="J310" i="6"/>
  <c r="AM59" i="8"/>
  <c r="BL59" i="8" s="1"/>
  <c r="R277" i="6"/>
  <c r="R289" i="6" s="1"/>
  <c r="AA255" i="8"/>
  <c r="L265" i="6"/>
  <c r="L267" i="6" s="1"/>
  <c r="O255" i="8"/>
  <c r="I265" i="6"/>
  <c r="I267" i="6" s="1"/>
  <c r="W255" i="8"/>
  <c r="K265" i="6"/>
  <c r="K267" i="6" s="1"/>
  <c r="G325" i="8"/>
  <c r="AA120" i="8"/>
  <c r="L122" i="6"/>
  <c r="L124" i="6" s="1"/>
  <c r="L326" i="6" s="1"/>
  <c r="L310" i="6" s="1"/>
  <c r="S265" i="8"/>
  <c r="K296" i="6"/>
  <c r="W293" i="8"/>
  <c r="E59" i="6"/>
  <c r="D337" i="65"/>
  <c r="C26" i="503" s="1"/>
  <c r="C45" i="503" s="1"/>
  <c r="D365" i="65"/>
  <c r="AM276" i="8"/>
  <c r="O277" i="6"/>
  <c r="AA276" i="8"/>
  <c r="L277" i="6"/>
  <c r="L289" i="6" s="1"/>
  <c r="K265" i="8"/>
  <c r="I296" i="6"/>
  <c r="O293" i="8"/>
  <c r="W276" i="8"/>
  <c r="K277" i="6"/>
  <c r="K289" i="6" s="1"/>
  <c r="D302" i="500"/>
  <c r="AK293" i="8"/>
  <c r="AG302" i="8"/>
  <c r="AO293" i="8"/>
  <c r="AP120" i="8"/>
  <c r="AF302" i="8"/>
  <c r="AK255" i="8"/>
  <c r="AC255" i="8"/>
  <c r="D293" i="500"/>
  <c r="AD120" i="8"/>
  <c r="AN293" i="8"/>
  <c r="AB255" i="8"/>
  <c r="AB120" i="8"/>
  <c r="AO255" i="8"/>
  <c r="AL255" i="8"/>
  <c r="AO120" i="8"/>
  <c r="AC120" i="8"/>
  <c r="D276" i="500"/>
  <c r="AO276" i="8"/>
  <c r="AH302" i="8"/>
  <c r="AN255" i="8"/>
  <c r="AJ293" i="8"/>
  <c r="AP276" i="8"/>
  <c r="AL293" i="8"/>
  <c r="AD255" i="8"/>
  <c r="D255" i="500"/>
  <c r="AJ276" i="8"/>
  <c r="AD276" i="8"/>
  <c r="AK276" i="8"/>
  <c r="D118" i="498"/>
  <c r="AB276" i="8"/>
  <c r="AJ120" i="8"/>
  <c r="AN276" i="8"/>
  <c r="AC276" i="8"/>
  <c r="AP293" i="8"/>
  <c r="AN120" i="8"/>
  <c r="D118" i="500"/>
  <c r="AJ255" i="8"/>
  <c r="AL120" i="8"/>
  <c r="AC293" i="8"/>
  <c r="AB293" i="8"/>
  <c r="AK120" i="8"/>
  <c r="AL276" i="8"/>
  <c r="D120" i="500"/>
  <c r="AD293" i="8"/>
  <c r="AP255" i="8"/>
  <c r="V276" i="8" l="1"/>
  <c r="U120" i="8"/>
  <c r="U276" i="8"/>
  <c r="U277" i="8" s="1"/>
  <c r="U289" i="8" s="1"/>
  <c r="V302" i="8"/>
  <c r="T302" i="8"/>
  <c r="T118" i="8"/>
  <c r="V120" i="8"/>
  <c r="U293" i="8"/>
  <c r="U296" i="8" s="1"/>
  <c r="T255" i="8"/>
  <c r="T265" i="8" s="1"/>
  <c r="T267" i="8" s="1"/>
  <c r="U255" i="8"/>
  <c r="U265" i="8" s="1"/>
  <c r="U267" i="8" s="1"/>
  <c r="V255" i="8"/>
  <c r="U302" i="8"/>
  <c r="T293" i="8"/>
  <c r="T296" i="8" s="1"/>
  <c r="V118" i="8"/>
  <c r="V293" i="8"/>
  <c r="T120" i="8"/>
  <c r="U118" i="8"/>
  <c r="P302" i="8"/>
  <c r="Q118" i="8"/>
  <c r="R302" i="8"/>
  <c r="P118" i="8"/>
  <c r="S289" i="8"/>
  <c r="BI255" i="8"/>
  <c r="BL120" i="8"/>
  <c r="P276" i="8"/>
  <c r="P277" i="8" s="1"/>
  <c r="P289" i="8" s="1"/>
  <c r="BL255" i="8"/>
  <c r="BK255" i="8"/>
  <c r="BF14" i="8"/>
  <c r="BI120" i="8"/>
  <c r="J118" i="8"/>
  <c r="BD325" i="8"/>
  <c r="BE14" i="8"/>
  <c r="BE325" i="8"/>
  <c r="BE118" i="8"/>
  <c r="BF59" i="8"/>
  <c r="BL276" i="8"/>
  <c r="BF325" i="8"/>
  <c r="BE59" i="8"/>
  <c r="W325" i="8"/>
  <c r="E325" i="8" s="1"/>
  <c r="BH59" i="8"/>
  <c r="BK120" i="8"/>
  <c r="P255" i="8"/>
  <c r="P265" i="8" s="1"/>
  <c r="P267" i="8" s="1"/>
  <c r="R120" i="8"/>
  <c r="R122" i="8" s="1"/>
  <c r="R124" i="8" s="1"/>
  <c r="R326" i="8" s="1"/>
  <c r="BL293" i="8"/>
  <c r="BK293" i="8"/>
  <c r="BI293" i="8"/>
  <c r="K124" i="8"/>
  <c r="K326" i="8" s="1"/>
  <c r="BI276" i="8"/>
  <c r="BK276" i="8"/>
  <c r="BJ302" i="8"/>
  <c r="D325" i="9"/>
  <c r="E325" i="9" s="1"/>
  <c r="N122" i="8"/>
  <c r="N124" i="8" s="1"/>
  <c r="N326" i="8" s="1"/>
  <c r="L122" i="8"/>
  <c r="L124" i="8" s="1"/>
  <c r="L326" i="8" s="1"/>
  <c r="F118" i="498" a="1"/>
  <c r="F118" i="498" s="1"/>
  <c r="F118" i="500" a="1"/>
  <c r="F118" i="500" s="1"/>
  <c r="H118" i="8"/>
  <c r="I118" i="8"/>
  <c r="D59" i="496"/>
  <c r="D325" i="496" s="1"/>
  <c r="E325" i="496" s="1"/>
  <c r="M120" i="8"/>
  <c r="M122" i="8" s="1"/>
  <c r="M124" i="8" s="1"/>
  <c r="M326" i="8" s="1"/>
  <c r="Q302" i="8"/>
  <c r="N11" i="496"/>
  <c r="N14" i="496" s="1"/>
  <c r="N59" i="496" s="1"/>
  <c r="N325" i="496" s="1"/>
  <c r="H11" i="496"/>
  <c r="H14" i="496" s="1"/>
  <c r="H59" i="496" s="1"/>
  <c r="L11" i="496"/>
  <c r="L14" i="496" s="1"/>
  <c r="U11" i="496"/>
  <c r="U14" i="496" s="1"/>
  <c r="I11" i="496"/>
  <c r="I14" i="496" s="1"/>
  <c r="I59" i="496" s="1"/>
  <c r="I325" i="496" s="1"/>
  <c r="G11" i="496"/>
  <c r="G14" i="496" s="1"/>
  <c r="G59" i="496" s="1"/>
  <c r="G325" i="496" s="1"/>
  <c r="R11" i="496"/>
  <c r="R14" i="496" s="1"/>
  <c r="R59" i="496" s="1"/>
  <c r="R325" i="496" s="1"/>
  <c r="K11" i="496"/>
  <c r="K14" i="496" s="1"/>
  <c r="K59" i="496" s="1"/>
  <c r="K325" i="496" s="1"/>
  <c r="S11" i="496"/>
  <c r="S14" i="496" s="1"/>
  <c r="S59" i="496" s="1"/>
  <c r="S325" i="496" s="1"/>
  <c r="O11" i="496"/>
  <c r="O14" i="496" s="1"/>
  <c r="O59" i="496" s="1"/>
  <c r="O325" i="496" s="1"/>
  <c r="T11" i="496"/>
  <c r="T14" i="496" s="1"/>
  <c r="T59" i="496" s="1"/>
  <c r="T325" i="496" s="1"/>
  <c r="P11" i="496"/>
  <c r="P14" i="496" s="1"/>
  <c r="P59" i="496" s="1"/>
  <c r="P325" i="496" s="1"/>
  <c r="J11" i="496"/>
  <c r="J14" i="496" s="1"/>
  <c r="J59" i="496" s="1"/>
  <c r="J325" i="496" s="1"/>
  <c r="Q11" i="496"/>
  <c r="Q14" i="496" s="1"/>
  <c r="Q59" i="496" s="1"/>
  <c r="S11" i="498"/>
  <c r="S14" i="498" s="1"/>
  <c r="S59" i="498" s="1"/>
  <c r="S325" i="498" s="1"/>
  <c r="P11" i="500"/>
  <c r="P14" i="500" s="1"/>
  <c r="P59" i="500" s="1"/>
  <c r="P325" i="500" s="1"/>
  <c r="Q293" i="8"/>
  <c r="Q296" i="8" s="1"/>
  <c r="P11" i="498"/>
  <c r="P14" i="498" s="1"/>
  <c r="P59" i="498" s="1"/>
  <c r="P325" i="498" s="1"/>
  <c r="L11" i="498"/>
  <c r="T11" i="498"/>
  <c r="T14" i="498" s="1"/>
  <c r="Q11" i="498"/>
  <c r="Q14" i="498" s="1"/>
  <c r="Q59" i="498" s="1"/>
  <c r="Q325" i="498" s="1"/>
  <c r="U11" i="498"/>
  <c r="U14" i="498" s="1"/>
  <c r="U59" i="498" s="1"/>
  <c r="U325" i="498" s="1"/>
  <c r="R11" i="498"/>
  <c r="R14" i="498" s="1"/>
  <c r="R59" i="498" s="1"/>
  <c r="R325" i="498" s="1"/>
  <c r="J11" i="498"/>
  <c r="O11" i="498"/>
  <c r="K11" i="498"/>
  <c r="I11" i="498"/>
  <c r="N11" i="498"/>
  <c r="G11" i="498"/>
  <c r="M11" i="498"/>
  <c r="U11" i="500"/>
  <c r="U14" i="500" s="1"/>
  <c r="U59" i="500" s="1"/>
  <c r="U325" i="500" s="1"/>
  <c r="M276" i="8"/>
  <c r="BE276" i="8" s="1"/>
  <c r="M293" i="8"/>
  <c r="M296" i="8" s="1"/>
  <c r="BE296" i="8" s="1"/>
  <c r="R11" i="499"/>
  <c r="R14" i="499" s="1"/>
  <c r="S11" i="499"/>
  <c r="S14" i="499" s="1"/>
  <c r="T11" i="499"/>
  <c r="T14" i="499" s="1"/>
  <c r="T59" i="499" s="1"/>
  <c r="T325" i="499" s="1"/>
  <c r="Q11" i="499"/>
  <c r="Q14" i="499" s="1"/>
  <c r="Q59" i="499" s="1"/>
  <c r="Q325" i="499" s="1"/>
  <c r="U11" i="499"/>
  <c r="U14" i="499" s="1"/>
  <c r="U59" i="499" s="1"/>
  <c r="U325" i="499" s="1"/>
  <c r="M255" i="8"/>
  <c r="BE255" i="8" s="1"/>
  <c r="M302" i="8"/>
  <c r="BE302" i="8" s="1"/>
  <c r="D296" i="500"/>
  <c r="F293" i="500" a="1"/>
  <c r="F293" i="500" s="1"/>
  <c r="T11" i="500"/>
  <c r="T14" i="500" s="1"/>
  <c r="Q11" i="500"/>
  <c r="Q14" i="500" s="1"/>
  <c r="R11" i="500"/>
  <c r="R14" i="500" s="1"/>
  <c r="R59" i="500" s="1"/>
  <c r="R325" i="500" s="1"/>
  <c r="I120" i="8"/>
  <c r="I255" i="8"/>
  <c r="I265" i="8" s="1"/>
  <c r="I267" i="8" s="1"/>
  <c r="J120" i="8"/>
  <c r="J255" i="8"/>
  <c r="J265" i="8" s="1"/>
  <c r="J267" i="8" s="1"/>
  <c r="I293" i="8"/>
  <c r="I296" i="8" s="1"/>
  <c r="R293" i="8"/>
  <c r="R296" i="8" s="1"/>
  <c r="H120" i="8"/>
  <c r="J293" i="8"/>
  <c r="J296" i="8" s="1"/>
  <c r="Q255" i="8"/>
  <c r="Q265" i="8" s="1"/>
  <c r="Q267" i="8" s="1"/>
  <c r="H255" i="8"/>
  <c r="H265" i="8" s="1"/>
  <c r="H267" i="8" s="1"/>
  <c r="I302" i="8"/>
  <c r="J276" i="8"/>
  <c r="J277" i="8" s="1"/>
  <c r="J289" i="8" s="1"/>
  <c r="P293" i="8"/>
  <c r="P296" i="8" s="1"/>
  <c r="H276" i="8"/>
  <c r="H277" i="8" s="1"/>
  <c r="H289" i="8" s="1"/>
  <c r="H293" i="8"/>
  <c r="H296" i="8" s="1"/>
  <c r="Q120" i="8"/>
  <c r="I276" i="8"/>
  <c r="I277" i="8" s="1"/>
  <c r="I289" i="8" s="1"/>
  <c r="J302" i="8"/>
  <c r="F302" i="500" a="1"/>
  <c r="F302" i="500" s="1"/>
  <c r="D265" i="500"/>
  <c r="D267" i="500" s="1"/>
  <c r="F255" i="500" a="1"/>
  <c r="F255" i="500" s="1"/>
  <c r="H302" i="8"/>
  <c r="P120" i="8"/>
  <c r="Q276" i="8"/>
  <c r="Q277" i="8" s="1"/>
  <c r="Q289" i="8" s="1"/>
  <c r="R276" i="8"/>
  <c r="R277" i="8" s="1"/>
  <c r="R289" i="8" s="1"/>
  <c r="D122" i="500"/>
  <c r="D124" i="500" s="1"/>
  <c r="D326" i="500" s="1"/>
  <c r="F120" i="500" a="1"/>
  <c r="F120" i="500" s="1"/>
  <c r="D277" i="500"/>
  <c r="D289" i="500" s="1"/>
  <c r="F276" i="500" a="1"/>
  <c r="F276" i="500" s="1"/>
  <c r="R255" i="8"/>
  <c r="E59" i="8"/>
  <c r="K267" i="8"/>
  <c r="E302" i="6"/>
  <c r="S267" i="8"/>
  <c r="AL265" i="8"/>
  <c r="AL267" i="8" s="1"/>
  <c r="AK265" i="8"/>
  <c r="AK267" i="8" s="1"/>
  <c r="AJ265" i="8"/>
  <c r="AJ267" i="8" s="1"/>
  <c r="AB265" i="8"/>
  <c r="AB267" i="8" s="1"/>
  <c r="AC265" i="8"/>
  <c r="AC267" i="8" s="1"/>
  <c r="AD265" i="8"/>
  <c r="AP122" i="8"/>
  <c r="AP124" i="8" s="1"/>
  <c r="AN122" i="8"/>
  <c r="AN124" i="8" s="1"/>
  <c r="AO122" i="8"/>
  <c r="AO124" i="8" s="1"/>
  <c r="AD296" i="8"/>
  <c r="AB296" i="8"/>
  <c r="AC296" i="8"/>
  <c r="AD277" i="8"/>
  <c r="AD289" i="8" s="1"/>
  <c r="AC277" i="8"/>
  <c r="AC289" i="8" s="1"/>
  <c r="AB277" i="8"/>
  <c r="AB289" i="8" s="1"/>
  <c r="AO265" i="8"/>
  <c r="AP265" i="8"/>
  <c r="AP267" i="8" s="1"/>
  <c r="AN265" i="8"/>
  <c r="AN267" i="8" s="1"/>
  <c r="AK296" i="8"/>
  <c r="AL296" i="8"/>
  <c r="AJ296" i="8"/>
  <c r="AO277" i="8"/>
  <c r="AO289" i="8" s="1"/>
  <c r="AP277" i="8"/>
  <c r="AP289" i="8" s="1"/>
  <c r="AN277" i="8"/>
  <c r="AC122" i="8"/>
  <c r="AC124" i="8" s="1"/>
  <c r="AB122" i="8"/>
  <c r="AB124" i="8" s="1"/>
  <c r="AD122" i="8"/>
  <c r="AD124" i="8" s="1"/>
  <c r="AJ277" i="8"/>
  <c r="AJ289" i="8" s="1"/>
  <c r="AL277" i="8"/>
  <c r="AL289" i="8" s="1"/>
  <c r="AK277" i="8"/>
  <c r="AK289" i="8" s="1"/>
  <c r="AN296" i="8"/>
  <c r="AO296" i="8"/>
  <c r="AP296" i="8"/>
  <c r="AJ122" i="8"/>
  <c r="AK122" i="8"/>
  <c r="AK124" i="8" s="1"/>
  <c r="AL122" i="8"/>
  <c r="AL124" i="8" s="1"/>
  <c r="AM310" i="8"/>
  <c r="O336" i="6"/>
  <c r="R299" i="6"/>
  <c r="R300" i="6"/>
  <c r="R312" i="6"/>
  <c r="R313" i="6"/>
  <c r="AA310" i="8"/>
  <c r="L336" i="6"/>
  <c r="R325" i="497"/>
  <c r="P325" i="501"/>
  <c r="P325" i="9"/>
  <c r="U325" i="9"/>
  <c r="O310" i="8"/>
  <c r="I336" i="6"/>
  <c r="G326" i="6"/>
  <c r="AI265" i="8"/>
  <c r="AE255" i="8"/>
  <c r="M265" i="6"/>
  <c r="M267" i="6" s="1"/>
  <c r="G265" i="8"/>
  <c r="O59" i="9"/>
  <c r="O325" i="9" s="1"/>
  <c r="K59" i="9"/>
  <c r="K325" i="9" s="1"/>
  <c r="G296" i="8"/>
  <c r="W310" i="8"/>
  <c r="K336" i="6"/>
  <c r="AE276" i="8"/>
  <c r="M277" i="6"/>
  <c r="E277" i="6" s="1"/>
  <c r="G277" i="8"/>
  <c r="W277" i="8"/>
  <c r="AA265" i="8"/>
  <c r="AM122" i="8"/>
  <c r="O296" i="8"/>
  <c r="I59" i="9"/>
  <c r="I325" i="9" s="1"/>
  <c r="W265" i="8"/>
  <c r="S310" i="8"/>
  <c r="J336" i="6"/>
  <c r="S59" i="500"/>
  <c r="S325" i="500" s="1"/>
  <c r="AE120" i="8"/>
  <c r="M122" i="6"/>
  <c r="M124" i="6" s="1"/>
  <c r="M326" i="6" s="1"/>
  <c r="M310" i="6" s="1"/>
  <c r="P59" i="499"/>
  <c r="P325" i="499" s="1"/>
  <c r="K289" i="8"/>
  <c r="AA296" i="8"/>
  <c r="AA277" i="8"/>
  <c r="O289" i="6"/>
  <c r="AI310" i="8"/>
  <c r="N336" i="6"/>
  <c r="S124" i="8"/>
  <c r="AM265" i="8"/>
  <c r="AE293" i="8"/>
  <c r="M296" i="6"/>
  <c r="E296" i="6" s="1"/>
  <c r="Q59" i="9"/>
  <c r="Q325" i="9" s="1"/>
  <c r="D337" i="8"/>
  <c r="AI296" i="8"/>
  <c r="K310" i="8"/>
  <c r="H336" i="6"/>
  <c r="R59" i="9"/>
  <c r="R325" i="9" s="1"/>
  <c r="AM277" i="8"/>
  <c r="W296" i="8"/>
  <c r="M14" i="496"/>
  <c r="M59" i="496" s="1"/>
  <c r="M325" i="496" s="1"/>
  <c r="U59" i="501"/>
  <c r="U325" i="501" s="1"/>
  <c r="P313" i="6"/>
  <c r="P300" i="6"/>
  <c r="P312" i="6"/>
  <c r="P299" i="6"/>
  <c r="G122" i="8"/>
  <c r="E302" i="8"/>
  <c r="AA122" i="8"/>
  <c r="O265" i="8"/>
  <c r="O122" i="8"/>
  <c r="Q299" i="6"/>
  <c r="Q300" i="6"/>
  <c r="Q313" i="6"/>
  <c r="Q312" i="6"/>
  <c r="H59" i="9"/>
  <c r="H325" i="9" s="1"/>
  <c r="AI277" i="8"/>
  <c r="T59" i="9"/>
  <c r="T325" i="9" s="1"/>
  <c r="E255" i="6"/>
  <c r="T59" i="501"/>
  <c r="T325" i="501" s="1"/>
  <c r="W122" i="8"/>
  <c r="O277" i="8"/>
  <c r="AM296" i="8"/>
  <c r="AI122" i="8"/>
  <c r="D293" i="9"/>
  <c r="D293" i="498"/>
  <c r="D118" i="497"/>
  <c r="D255" i="9"/>
  <c r="D302" i="501"/>
  <c r="D120" i="499"/>
  <c r="D276" i="501"/>
  <c r="AG293" i="8"/>
  <c r="D120" i="498"/>
  <c r="AK310" i="8"/>
  <c r="AB310" i="8"/>
  <c r="D120" i="501"/>
  <c r="D255" i="501"/>
  <c r="Y120" i="8"/>
  <c r="AC310" i="8"/>
  <c r="AD310" i="8"/>
  <c r="AH293" i="8"/>
  <c r="D302" i="498"/>
  <c r="AG276" i="8"/>
  <c r="AF255" i="8"/>
  <c r="D302" i="9"/>
  <c r="D255" i="498"/>
  <c r="AF120" i="8"/>
  <c r="D276" i="497"/>
  <c r="X276" i="8"/>
  <c r="X118" i="8"/>
  <c r="D118" i="9"/>
  <c r="AH255" i="8"/>
  <c r="AF276" i="8"/>
  <c r="D276" i="498"/>
  <c r="D118" i="499"/>
  <c r="D302" i="499"/>
  <c r="AO310" i="8"/>
  <c r="AH276" i="8"/>
  <c r="D118" i="501"/>
  <c r="D120" i="497"/>
  <c r="AN310" i="8"/>
  <c r="D276" i="499"/>
  <c r="Z120" i="8"/>
  <c r="AG255" i="8"/>
  <c r="AJ310" i="8"/>
  <c r="AP310" i="8"/>
  <c r="X293" i="8"/>
  <c r="D293" i="497"/>
  <c r="X302" i="8"/>
  <c r="AH120" i="8"/>
  <c r="D293" i="501"/>
  <c r="AL310" i="8"/>
  <c r="Z255" i="8"/>
  <c r="AG120" i="8"/>
  <c r="D302" i="497"/>
  <c r="D293" i="499"/>
  <c r="D120" i="9"/>
  <c r="X120" i="8"/>
  <c r="D255" i="499"/>
  <c r="D255" i="497"/>
  <c r="D276" i="9"/>
  <c r="AF293" i="8"/>
  <c r="BG276" i="8" l="1"/>
  <c r="D277" i="497"/>
  <c r="D289" i="497" s="1"/>
  <c r="F276" i="497" a="1"/>
  <c r="F276" i="497" s="1"/>
  <c r="V277" i="8"/>
  <c r="BG302" i="8"/>
  <c r="F302" i="497" a="1"/>
  <c r="F302" i="497" s="1"/>
  <c r="Q302" i="497" s="1"/>
  <c r="V122" i="8"/>
  <c r="V124" i="8" s="1"/>
  <c r="V326" i="8" s="1"/>
  <c r="BG118" i="8"/>
  <c r="BG120" i="8"/>
  <c r="U122" i="8"/>
  <c r="U124" i="8" s="1"/>
  <c r="U326" i="8" s="1"/>
  <c r="T122" i="8"/>
  <c r="T124" i="8" s="1"/>
  <c r="T326" i="8" s="1"/>
  <c r="Q122" i="8"/>
  <c r="Q124" i="8" s="1"/>
  <c r="Q326" i="8" s="1"/>
  <c r="BG293" i="8"/>
  <c r="D265" i="497"/>
  <c r="D267" i="497" s="1"/>
  <c r="F255" i="497" a="1"/>
  <c r="F255" i="497" s="1"/>
  <c r="T255" i="497" s="1"/>
  <c r="T265" i="497" s="1"/>
  <c r="D296" i="497"/>
  <c r="F293" i="497" a="1"/>
  <c r="F293" i="497" s="1"/>
  <c r="U293" i="497" s="1"/>
  <c r="U296" i="497" s="1"/>
  <c r="F120" i="497" a="1"/>
  <c r="F120" i="497" s="1"/>
  <c r="S120" i="497" s="1"/>
  <c r="D122" i="497"/>
  <c r="D124" i="497" s="1"/>
  <c r="D326" i="497" s="1"/>
  <c r="F118" i="497" a="1"/>
  <c r="F118" i="497" s="1"/>
  <c r="S118" i="497" s="1"/>
  <c r="V265" i="8"/>
  <c r="BG265" i="8" s="1"/>
  <c r="BF302" i="8"/>
  <c r="BG255" i="8"/>
  <c r="V296" i="8"/>
  <c r="BG296" i="8" s="1"/>
  <c r="P122" i="8"/>
  <c r="P124" i="8" s="1"/>
  <c r="P326" i="8" s="1"/>
  <c r="BF118" i="8"/>
  <c r="F302" i="498" a="1"/>
  <c r="F302" i="498" s="1"/>
  <c r="Q302" i="498" s="1"/>
  <c r="F302" i="499" a="1"/>
  <c r="F302" i="499" s="1"/>
  <c r="P302" i="499" s="1"/>
  <c r="F118" i="499" a="1"/>
  <c r="F118" i="499" s="1"/>
  <c r="P118" i="499" s="1"/>
  <c r="BF296" i="8"/>
  <c r="BD277" i="8"/>
  <c r="BD265" i="8"/>
  <c r="BI265" i="8"/>
  <c r="BD296" i="8"/>
  <c r="J122" i="8"/>
  <c r="J124" i="8" s="1"/>
  <c r="J326" i="8" s="1"/>
  <c r="BL265" i="8"/>
  <c r="BK265" i="8"/>
  <c r="BD120" i="8"/>
  <c r="BL122" i="8"/>
  <c r="BL296" i="8"/>
  <c r="BD302" i="8"/>
  <c r="BF255" i="8"/>
  <c r="BH120" i="8"/>
  <c r="D122" i="498"/>
  <c r="D124" i="498" s="1"/>
  <c r="D326" i="498" s="1"/>
  <c r="F120" i="498" a="1"/>
  <c r="F120" i="498" s="1"/>
  <c r="Q120" i="498" s="1"/>
  <c r="X277" i="8"/>
  <c r="X289" i="8" s="1"/>
  <c r="Z265" i="8"/>
  <c r="Z267" i="8" s="1"/>
  <c r="D265" i="499"/>
  <c r="D267" i="499" s="1"/>
  <c r="F255" i="499" a="1"/>
  <c r="F255" i="499" s="1"/>
  <c r="U255" i="499" s="1"/>
  <c r="F276" i="499" a="1"/>
  <c r="F276" i="499" s="1"/>
  <c r="P276" i="499" s="1"/>
  <c r="D277" i="499"/>
  <c r="D289" i="499" s="1"/>
  <c r="BK296" i="8"/>
  <c r="BD255" i="8"/>
  <c r="G124" i="8"/>
  <c r="G326" i="8" s="1"/>
  <c r="BL277" i="8"/>
  <c r="BI277" i="8"/>
  <c r="BF120" i="8"/>
  <c r="E120" i="8"/>
  <c r="BJ120" i="8"/>
  <c r="O289" i="8"/>
  <c r="BF289" i="8" s="1"/>
  <c r="BF277" i="8"/>
  <c r="E293" i="8"/>
  <c r="BJ293" i="8"/>
  <c r="BI296" i="8"/>
  <c r="W267" i="8"/>
  <c r="BH325" i="8"/>
  <c r="BF293" i="8"/>
  <c r="E276" i="8"/>
  <c r="BJ276" i="8"/>
  <c r="E255" i="8"/>
  <c r="BJ255" i="8"/>
  <c r="BL310" i="8"/>
  <c r="BD118" i="8"/>
  <c r="BE122" i="8"/>
  <c r="BE124" i="8"/>
  <c r="BE293" i="8"/>
  <c r="BF276" i="8"/>
  <c r="BD276" i="8"/>
  <c r="BD293" i="8"/>
  <c r="BI310" i="8"/>
  <c r="AI289" i="8"/>
  <c r="BK289" i="8" s="1"/>
  <c r="BK277" i="8"/>
  <c r="BK122" i="8"/>
  <c r="AA124" i="8"/>
  <c r="BI124" i="8" s="1"/>
  <c r="BI122" i="8"/>
  <c r="BK310" i="8"/>
  <c r="I122" i="8"/>
  <c r="I124" i="8" s="1"/>
  <c r="I326" i="8" s="1"/>
  <c r="BE120" i="8"/>
  <c r="X296" i="8"/>
  <c r="S118" i="500"/>
  <c r="X122" i="8"/>
  <c r="X124" i="8" s="1"/>
  <c r="X326" i="8" s="1"/>
  <c r="U118" i="500"/>
  <c r="R118" i="500"/>
  <c r="P118" i="500"/>
  <c r="U120" i="497"/>
  <c r="U118" i="498"/>
  <c r="E59" i="496"/>
  <c r="Q118" i="498"/>
  <c r="S118" i="498"/>
  <c r="R118" i="498"/>
  <c r="H122" i="8"/>
  <c r="H124" i="8" s="1"/>
  <c r="H326" i="8" s="1"/>
  <c r="P118" i="498"/>
  <c r="P276" i="500"/>
  <c r="P277" i="500" s="1"/>
  <c r="P289" i="500" s="1"/>
  <c r="F118" i="9" a="1"/>
  <c r="F118" i="9" s="1"/>
  <c r="U118" i="9" s="1"/>
  <c r="E118" i="9"/>
  <c r="F118" i="501" a="1"/>
  <c r="F118" i="501" s="1"/>
  <c r="U118" i="501" s="1"/>
  <c r="P120" i="497"/>
  <c r="T59" i="498"/>
  <c r="T325" i="498" s="1"/>
  <c r="R59" i="499"/>
  <c r="R325" i="499" s="1"/>
  <c r="U120" i="500"/>
  <c r="S255" i="497"/>
  <c r="S265" i="497" s="1"/>
  <c r="S267" i="497" s="1"/>
  <c r="R302" i="500"/>
  <c r="P302" i="497"/>
  <c r="P255" i="500"/>
  <c r="P265" i="500" s="1"/>
  <c r="P267" i="500" s="1"/>
  <c r="S276" i="500"/>
  <c r="S277" i="500" s="1"/>
  <c r="S289" i="500" s="1"/>
  <c r="R276" i="500"/>
  <c r="R277" i="500" s="1"/>
  <c r="R289" i="500" s="1"/>
  <c r="U276" i="500"/>
  <c r="U277" i="500" s="1"/>
  <c r="U289" i="500" s="1"/>
  <c r="S59" i="499"/>
  <c r="S325" i="499" s="1"/>
  <c r="U293" i="500"/>
  <c r="U296" i="500" s="1"/>
  <c r="T59" i="500"/>
  <c r="T325" i="500" s="1"/>
  <c r="P293" i="500"/>
  <c r="P296" i="500" s="1"/>
  <c r="S302" i="497"/>
  <c r="R293" i="500"/>
  <c r="R296" i="500" s="1"/>
  <c r="T302" i="497"/>
  <c r="P302" i="500"/>
  <c r="U302" i="500"/>
  <c r="M277" i="8"/>
  <c r="BE277" i="8" s="1"/>
  <c r="M265" i="8"/>
  <c r="BE265" i="8" s="1"/>
  <c r="Q59" i="500"/>
  <c r="Q325" i="500" s="1"/>
  <c r="L310" i="8"/>
  <c r="L336" i="8" s="1"/>
  <c r="D265" i="501"/>
  <c r="D267" i="501" s="1"/>
  <c r="F255" i="501" a="1"/>
  <c r="F255" i="501" s="1"/>
  <c r="D122" i="501"/>
  <c r="D124" i="501" s="1"/>
  <c r="D326" i="501" s="1"/>
  <c r="F120" i="501" a="1"/>
  <c r="F120" i="501" s="1"/>
  <c r="R265" i="8"/>
  <c r="R267" i="8" s="1"/>
  <c r="D296" i="501"/>
  <c r="F293" i="501" a="1"/>
  <c r="F293" i="501" s="1"/>
  <c r="D296" i="498"/>
  <c r="F293" i="498" a="1"/>
  <c r="F293" i="498" s="1"/>
  <c r="U293" i="498" s="1"/>
  <c r="E255" i="9"/>
  <c r="D265" i="9"/>
  <c r="E265" i="9" s="1"/>
  <c r="F255" i="9" a="1"/>
  <c r="F255" i="9" s="1"/>
  <c r="T255" i="9" s="1"/>
  <c r="F120" i="9" a="1"/>
  <c r="F120" i="9" s="1"/>
  <c r="G120" i="9" s="1"/>
  <c r="E120" i="9"/>
  <c r="D122" i="9"/>
  <c r="E122" i="9" s="1"/>
  <c r="U276" i="497"/>
  <c r="U277" i="497" s="1"/>
  <c r="U289" i="497" s="1"/>
  <c r="F302" i="501" a="1"/>
  <c r="F302" i="501" s="1"/>
  <c r="F276" i="9" a="1"/>
  <c r="F276" i="9" s="1"/>
  <c r="G276" i="9" s="1"/>
  <c r="E276" i="9"/>
  <c r="D277" i="9"/>
  <c r="E277" i="9" s="1"/>
  <c r="F293" i="499" a="1"/>
  <c r="F293" i="499" s="1"/>
  <c r="D296" i="499"/>
  <c r="S276" i="497"/>
  <c r="S277" i="497" s="1"/>
  <c r="S289" i="497" s="1"/>
  <c r="P276" i="497"/>
  <c r="P277" i="497" s="1"/>
  <c r="P289" i="497" s="1"/>
  <c r="Q276" i="497"/>
  <c r="Q277" i="497" s="1"/>
  <c r="Q289" i="497" s="1"/>
  <c r="T276" i="497"/>
  <c r="T277" i="497" s="1"/>
  <c r="T289" i="497" s="1"/>
  <c r="R276" i="497"/>
  <c r="R277" i="497" s="1"/>
  <c r="R289" i="497" s="1"/>
  <c r="F293" i="9" a="1"/>
  <c r="F293" i="9" s="1"/>
  <c r="P293" i="9" s="1"/>
  <c r="E293" i="9"/>
  <c r="D296" i="9"/>
  <c r="E296" i="9" s="1"/>
  <c r="D277" i="501"/>
  <c r="D289" i="501" s="1"/>
  <c r="F276" i="501" a="1"/>
  <c r="F276" i="501" s="1"/>
  <c r="D122" i="499"/>
  <c r="D124" i="499" s="1"/>
  <c r="D326" i="499" s="1"/>
  <c r="F120" i="499" a="1"/>
  <c r="F120" i="499" s="1"/>
  <c r="F302" i="9" a="1"/>
  <c r="F302" i="9" s="1"/>
  <c r="P302" i="9" s="1"/>
  <c r="E302" i="9"/>
  <c r="D277" i="498"/>
  <c r="D289" i="498" s="1"/>
  <c r="F276" i="498" a="1"/>
  <c r="F276" i="498" s="1"/>
  <c r="U255" i="500"/>
  <c r="U265" i="500" s="1"/>
  <c r="U267" i="500" s="1"/>
  <c r="R120" i="500"/>
  <c r="P120" i="500"/>
  <c r="R255" i="500"/>
  <c r="R265" i="500" s="1"/>
  <c r="R267" i="500" s="1"/>
  <c r="M310" i="8"/>
  <c r="M336" i="8" s="1"/>
  <c r="N310" i="8"/>
  <c r="N336" i="8" s="1"/>
  <c r="D265" i="498"/>
  <c r="D267" i="498" s="1"/>
  <c r="F255" i="498" a="1"/>
  <c r="F255" i="498" s="1"/>
  <c r="E265" i="6"/>
  <c r="S293" i="500"/>
  <c r="S296" i="500" s="1"/>
  <c r="S302" i="500"/>
  <c r="AM124" i="8"/>
  <c r="BL124" i="8" s="1"/>
  <c r="R302" i="497"/>
  <c r="AA289" i="8"/>
  <c r="BI289" i="8" s="1"/>
  <c r="AM267" i="8"/>
  <c r="E122" i="6"/>
  <c r="S120" i="500"/>
  <c r="S255" i="500"/>
  <c r="S265" i="500" s="1"/>
  <c r="S267" i="500" s="1"/>
  <c r="AG122" i="8"/>
  <c r="AG124" i="8" s="1"/>
  <c r="AF122" i="8"/>
  <c r="AF124" i="8" s="1"/>
  <c r="AH122" i="8"/>
  <c r="AH124" i="8" s="1"/>
  <c r="AG296" i="8"/>
  <c r="AF296" i="8"/>
  <c r="AH296" i="8"/>
  <c r="AG265" i="8"/>
  <c r="AG267" i="8" s="1"/>
  <c r="AF265" i="8"/>
  <c r="AH265" i="8"/>
  <c r="AH277" i="8"/>
  <c r="AH289" i="8" s="1"/>
  <c r="AF277" i="8"/>
  <c r="AF289" i="8" s="1"/>
  <c r="AG277" i="8"/>
  <c r="AG289" i="8" s="1"/>
  <c r="H325" i="496"/>
  <c r="E267" i="6"/>
  <c r="Q325" i="496"/>
  <c r="S326" i="8"/>
  <c r="AE122" i="8"/>
  <c r="AI124" i="8"/>
  <c r="P304" i="6"/>
  <c r="P306" i="6" s="1"/>
  <c r="P309" i="6" s="1"/>
  <c r="P316" i="6" s="1"/>
  <c r="P337" i="6" s="1"/>
  <c r="J312" i="6"/>
  <c r="S312" i="8" s="1"/>
  <c r="J313" i="6"/>
  <c r="S313" i="8" s="1"/>
  <c r="J300" i="6"/>
  <c r="S300" i="8" s="1"/>
  <c r="J299" i="6"/>
  <c r="AE296" i="8"/>
  <c r="N312" i="6"/>
  <c r="AI312" i="8" s="1"/>
  <c r="N313" i="6"/>
  <c r="AI313" i="8" s="1"/>
  <c r="N299" i="6"/>
  <c r="N300" i="6"/>
  <c r="AI300" i="8" s="1"/>
  <c r="S336" i="8"/>
  <c r="W336" i="8"/>
  <c r="AE265" i="8"/>
  <c r="E124" i="6"/>
  <c r="O336" i="8"/>
  <c r="AJ124" i="8"/>
  <c r="W124" i="8"/>
  <c r="AA267" i="8"/>
  <c r="W289" i="8"/>
  <c r="U59" i="496"/>
  <c r="U325" i="496" s="1"/>
  <c r="E326" i="6"/>
  <c r="G310" i="6"/>
  <c r="L312" i="6"/>
  <c r="AA312" i="8" s="1"/>
  <c r="L313" i="6"/>
  <c r="AA313" i="8" s="1"/>
  <c r="L299" i="6"/>
  <c r="L300" i="6"/>
  <c r="AA300" i="8" s="1"/>
  <c r="H313" i="6"/>
  <c r="K313" i="8" s="1"/>
  <c r="H312" i="6"/>
  <c r="K312" i="8" s="1"/>
  <c r="H300" i="6"/>
  <c r="K300" i="8" s="1"/>
  <c r="H299" i="6"/>
  <c r="AN289" i="8"/>
  <c r="AD267" i="8"/>
  <c r="K336" i="8"/>
  <c r="L59" i="496"/>
  <c r="L325" i="496" s="1"/>
  <c r="M289" i="6"/>
  <c r="E289" i="6" s="1"/>
  <c r="AI267" i="8"/>
  <c r="BK267" i="8" s="1"/>
  <c r="AO267" i="8"/>
  <c r="D72" i="63"/>
  <c r="D19" i="493"/>
  <c r="R304" i="6"/>
  <c r="R306" i="6" s="1"/>
  <c r="Q304" i="6"/>
  <c r="Q306" i="6" s="1"/>
  <c r="AM289" i="8"/>
  <c r="G289" i="8"/>
  <c r="BD289" i="8" s="1"/>
  <c r="O312" i="6"/>
  <c r="AM312" i="8" s="1"/>
  <c r="O313" i="6"/>
  <c r="AM313" i="8" s="1"/>
  <c r="O299" i="6"/>
  <c r="O300" i="6"/>
  <c r="AM300" i="8" s="1"/>
  <c r="AE310" i="8"/>
  <c r="M336" i="6"/>
  <c r="AE277" i="8"/>
  <c r="O267" i="8"/>
  <c r="O124" i="8"/>
  <c r="K312" i="6"/>
  <c r="W312" i="8" s="1"/>
  <c r="K313" i="6"/>
  <c r="W313" i="8" s="1"/>
  <c r="K300" i="6"/>
  <c r="W300" i="8" s="1"/>
  <c r="K299" i="6"/>
  <c r="G267" i="8"/>
  <c r="BD267" i="8" s="1"/>
  <c r="I312" i="6"/>
  <c r="O312" i="8" s="1"/>
  <c r="I300" i="6"/>
  <c r="O300" i="8" s="1"/>
  <c r="I313" i="6"/>
  <c r="O313" i="8" s="1"/>
  <c r="I299" i="6"/>
  <c r="Y293" i="8"/>
  <c r="AG310" i="8"/>
  <c r="AF310" i="8"/>
  <c r="Z293" i="8"/>
  <c r="AO313" i="8"/>
  <c r="AO300" i="8"/>
  <c r="AL313" i="8"/>
  <c r="AC300" i="8"/>
  <c r="Z118" i="8"/>
  <c r="AD313" i="8"/>
  <c r="D310" i="500"/>
  <c r="Y276" i="8"/>
  <c r="Z302" i="8"/>
  <c r="AL312" i="8"/>
  <c r="AD300" i="8"/>
  <c r="AJ312" i="8"/>
  <c r="AB312" i="8"/>
  <c r="AP312" i="8"/>
  <c r="AJ313" i="8"/>
  <c r="Y255" i="8"/>
  <c r="AO312" i="8"/>
  <c r="D120" i="496"/>
  <c r="AH310" i="8"/>
  <c r="AK312" i="8"/>
  <c r="AN313" i="8"/>
  <c r="Y118" i="8"/>
  <c r="AB313" i="8"/>
  <c r="AK300" i="8"/>
  <c r="AN312" i="8"/>
  <c r="Z276" i="8"/>
  <c r="Y302" i="8"/>
  <c r="AC313" i="8"/>
  <c r="AK313" i="8"/>
  <c r="AD312" i="8"/>
  <c r="AP313" i="8"/>
  <c r="X255" i="8"/>
  <c r="AN300" i="8"/>
  <c r="AC312" i="8"/>
  <c r="AJ300" i="8"/>
  <c r="AP300" i="8"/>
  <c r="AL300" i="8"/>
  <c r="AB300" i="8"/>
  <c r="U302" i="497" l="1"/>
  <c r="V289" i="8"/>
  <c r="BG289" i="8" s="1"/>
  <c r="BG277" i="8"/>
  <c r="R255" i="497"/>
  <c r="Y265" i="8"/>
  <c r="Y267" i="8" s="1"/>
  <c r="BH118" i="8"/>
  <c r="Y122" i="8"/>
  <c r="Y124" i="8" s="1"/>
  <c r="Y326" i="8" s="1"/>
  <c r="Z296" i="8"/>
  <c r="BH255" i="8"/>
  <c r="X265" i="8"/>
  <c r="BH293" i="8"/>
  <c r="Y296" i="8"/>
  <c r="Y277" i="8"/>
  <c r="Y289" i="8" s="1"/>
  <c r="BH276" i="8"/>
  <c r="BH302" i="8"/>
  <c r="Z277" i="8"/>
  <c r="Z289" i="8" s="1"/>
  <c r="Z122" i="8"/>
  <c r="Z124" i="8" s="1"/>
  <c r="Z326" i="8" s="1"/>
  <c r="V267" i="8"/>
  <c r="BG267" i="8" s="1"/>
  <c r="R302" i="498"/>
  <c r="T310" i="8"/>
  <c r="Q302" i="499"/>
  <c r="T302" i="499"/>
  <c r="U302" i="499"/>
  <c r="BG122" i="8"/>
  <c r="BF124" i="8"/>
  <c r="U255" i="497"/>
  <c r="U265" i="497" s="1"/>
  <c r="Q255" i="497"/>
  <c r="Q265" i="497" s="1"/>
  <c r="Q267" i="497" s="1"/>
  <c r="P255" i="497"/>
  <c r="P265" i="497" s="1"/>
  <c r="P267" i="497" s="1"/>
  <c r="R120" i="497"/>
  <c r="Q120" i="497"/>
  <c r="T120" i="497"/>
  <c r="S293" i="497"/>
  <c r="S296" i="497" s="1"/>
  <c r="P293" i="497"/>
  <c r="P296" i="497" s="1"/>
  <c r="T293" i="497"/>
  <c r="T296" i="497" s="1"/>
  <c r="Q293" i="497"/>
  <c r="Q296" i="497" s="1"/>
  <c r="R293" i="497"/>
  <c r="R296" i="497" s="1"/>
  <c r="BG124" i="8"/>
  <c r="Q276" i="499"/>
  <c r="Q277" i="499" s="1"/>
  <c r="Q289" i="499" s="1"/>
  <c r="S122" i="497"/>
  <c r="S124" i="497" s="1"/>
  <c r="S326" i="497" s="1"/>
  <c r="U118" i="499"/>
  <c r="U302" i="498"/>
  <c r="P302" i="498"/>
  <c r="S302" i="498"/>
  <c r="T118" i="497"/>
  <c r="R118" i="497"/>
  <c r="R122" i="497" s="1"/>
  <c r="R124" i="497" s="1"/>
  <c r="R326" i="497" s="1"/>
  <c r="Q118" i="497"/>
  <c r="U118" i="497"/>
  <c r="U122" i="497" s="1"/>
  <c r="U124" i="497" s="1"/>
  <c r="U326" i="497" s="1"/>
  <c r="P118" i="497"/>
  <c r="P122" i="497" s="1"/>
  <c r="P124" i="497" s="1"/>
  <c r="P326" i="497" s="1"/>
  <c r="BF122" i="8"/>
  <c r="Q255" i="499"/>
  <c r="Q265" i="499" s="1"/>
  <c r="S122" i="500"/>
  <c r="S124" i="500" s="1"/>
  <c r="S326" i="500" s="1"/>
  <c r="T118" i="499"/>
  <c r="Q118" i="499"/>
  <c r="U120" i="498"/>
  <c r="U122" i="498" s="1"/>
  <c r="U124" i="498" s="1"/>
  <c r="U326" i="498" s="1"/>
  <c r="T255" i="499"/>
  <c r="T265" i="499" s="1"/>
  <c r="T267" i="499" s="1"/>
  <c r="P255" i="499"/>
  <c r="P265" i="499" s="1"/>
  <c r="P267" i="499" s="1"/>
  <c r="P120" i="498"/>
  <c r="P122" i="498" s="1"/>
  <c r="P124" i="498" s="1"/>
  <c r="P326" i="498" s="1"/>
  <c r="R120" i="498"/>
  <c r="R122" i="498" s="1"/>
  <c r="R124" i="498" s="1"/>
  <c r="R326" i="498" s="1"/>
  <c r="BF267" i="8"/>
  <c r="S120" i="498"/>
  <c r="S122" i="498" s="1"/>
  <c r="S124" i="498" s="1"/>
  <c r="S326" i="498" s="1"/>
  <c r="BI267" i="8"/>
  <c r="U276" i="499"/>
  <c r="U277" i="499" s="1"/>
  <c r="U289" i="499" s="1"/>
  <c r="T276" i="499"/>
  <c r="T277" i="499" s="1"/>
  <c r="T289" i="499" s="1"/>
  <c r="BJ277" i="8"/>
  <c r="BI300" i="8"/>
  <c r="BJ296" i="8"/>
  <c r="AE124" i="8"/>
  <c r="BJ124" i="8" s="1"/>
  <c r="BJ122" i="8"/>
  <c r="AE267" i="8"/>
  <c r="E267" i="8" s="1"/>
  <c r="BJ265" i="8"/>
  <c r="BF265" i="8"/>
  <c r="BJ310" i="8"/>
  <c r="BL313" i="8"/>
  <c r="BI313" i="8"/>
  <c r="BL312" i="8"/>
  <c r="BI312" i="8"/>
  <c r="BL300" i="8"/>
  <c r="BK300" i="8"/>
  <c r="BL267" i="8"/>
  <c r="BD122" i="8"/>
  <c r="BK313" i="8"/>
  <c r="BL289" i="8"/>
  <c r="BD124" i="8"/>
  <c r="BK124" i="8"/>
  <c r="BK312" i="8"/>
  <c r="BE310" i="8"/>
  <c r="F120" i="496" a="1"/>
  <c r="F120" i="496" s="1"/>
  <c r="G120" i="496" s="1"/>
  <c r="E120" i="496"/>
  <c r="U122" i="500"/>
  <c r="U124" i="500" s="1"/>
  <c r="U326" i="500" s="1"/>
  <c r="P122" i="500"/>
  <c r="P124" i="500" s="1"/>
  <c r="P326" i="500" s="1"/>
  <c r="R122" i="500"/>
  <c r="R124" i="500" s="1"/>
  <c r="R326" i="500" s="1"/>
  <c r="X267" i="8"/>
  <c r="J118" i="9"/>
  <c r="O118" i="9"/>
  <c r="I118" i="9"/>
  <c r="T118" i="9"/>
  <c r="R118" i="9"/>
  <c r="G118" i="9"/>
  <c r="G122" i="9" s="1"/>
  <c r="G124" i="9" s="1"/>
  <c r="G326" i="9" s="1"/>
  <c r="N118" i="9"/>
  <c r="M118" i="9"/>
  <c r="H118" i="9"/>
  <c r="Q118" i="9"/>
  <c r="P118" i="501"/>
  <c r="L118" i="9"/>
  <c r="K118" i="9"/>
  <c r="S118" i="9"/>
  <c r="P118" i="9"/>
  <c r="T118" i="501"/>
  <c r="Q118" i="501"/>
  <c r="S118" i="501"/>
  <c r="R118" i="501"/>
  <c r="T120" i="500"/>
  <c r="T118" i="500"/>
  <c r="R302" i="499"/>
  <c r="R118" i="499"/>
  <c r="Q276" i="500"/>
  <c r="Q277" i="500" s="1"/>
  <c r="Q289" i="500" s="1"/>
  <c r="Q118" i="500"/>
  <c r="T302" i="498"/>
  <c r="T118" i="498"/>
  <c r="S302" i="499"/>
  <c r="S118" i="499"/>
  <c r="T120" i="498"/>
  <c r="R276" i="499"/>
  <c r="R277" i="499" s="1"/>
  <c r="R289" i="499" s="1"/>
  <c r="R255" i="499"/>
  <c r="R265" i="499" s="1"/>
  <c r="R267" i="499" s="1"/>
  <c r="M255" i="9"/>
  <c r="M265" i="9" s="1"/>
  <c r="M267" i="9" s="1"/>
  <c r="S255" i="499"/>
  <c r="S265" i="499" s="1"/>
  <c r="S267" i="499" s="1"/>
  <c r="U293" i="9"/>
  <c r="U296" i="9" s="1"/>
  <c r="T293" i="9"/>
  <c r="T296" i="9" s="1"/>
  <c r="K293" i="9"/>
  <c r="K296" i="9" s="1"/>
  <c r="O293" i="9"/>
  <c r="O296" i="9" s="1"/>
  <c r="P302" i="501"/>
  <c r="L276" i="9"/>
  <c r="L277" i="9" s="1"/>
  <c r="L289" i="9" s="1"/>
  <c r="J255" i="9"/>
  <c r="J265" i="9" s="1"/>
  <c r="J267" i="9" s="1"/>
  <c r="G255" i="9"/>
  <c r="G265" i="9" s="1"/>
  <c r="G267" i="9" s="1"/>
  <c r="U276" i="9"/>
  <c r="U277" i="9" s="1"/>
  <c r="U289" i="9" s="1"/>
  <c r="P255" i="9"/>
  <c r="P265" i="9" s="1"/>
  <c r="P267" i="9" s="1"/>
  <c r="H276" i="9"/>
  <c r="H277" i="9" s="1"/>
  <c r="H289" i="9" s="1"/>
  <c r="Q276" i="9"/>
  <c r="Q277" i="9" s="1"/>
  <c r="Q289" i="9" s="1"/>
  <c r="S302" i="501"/>
  <c r="S293" i="9"/>
  <c r="S296" i="9" s="1"/>
  <c r="H293" i="9"/>
  <c r="H296" i="9" s="1"/>
  <c r="N293" i="9"/>
  <c r="N296" i="9" s="1"/>
  <c r="R302" i="501"/>
  <c r="R293" i="9"/>
  <c r="R296" i="9" s="1"/>
  <c r="U302" i="501"/>
  <c r="J293" i="9"/>
  <c r="J296" i="9" s="1"/>
  <c r="M293" i="9"/>
  <c r="M296" i="9" s="1"/>
  <c r="G293" i="9"/>
  <c r="G296" i="9" s="1"/>
  <c r="T302" i="501"/>
  <c r="Q302" i="501"/>
  <c r="L293" i="9"/>
  <c r="L296" i="9" s="1"/>
  <c r="Q293" i="9"/>
  <c r="Q296" i="9" s="1"/>
  <c r="S276" i="499"/>
  <c r="S277" i="499" s="1"/>
  <c r="S289" i="499" s="1"/>
  <c r="K276" i="9"/>
  <c r="K277" i="9" s="1"/>
  <c r="K289" i="9" s="1"/>
  <c r="R276" i="9"/>
  <c r="R277" i="9" s="1"/>
  <c r="R289" i="9" s="1"/>
  <c r="J276" i="9"/>
  <c r="J277" i="9" s="1"/>
  <c r="J289" i="9" s="1"/>
  <c r="Q255" i="9"/>
  <c r="Q265" i="9" s="1"/>
  <c r="R255" i="9"/>
  <c r="R265" i="9" s="1"/>
  <c r="R267" i="9" s="1"/>
  <c r="I255" i="9"/>
  <c r="I265" i="9" s="1"/>
  <c r="I267" i="9" s="1"/>
  <c r="L255" i="9"/>
  <c r="L265" i="9" s="1"/>
  <c r="L267" i="9" s="1"/>
  <c r="U255" i="9"/>
  <c r="U265" i="9" s="1"/>
  <c r="H255" i="9"/>
  <c r="H265" i="9" s="1"/>
  <c r="M276" i="9"/>
  <c r="M277" i="9" s="1"/>
  <c r="M289" i="9" s="1"/>
  <c r="Q276" i="498"/>
  <c r="Q277" i="498" s="1"/>
  <c r="Q289" i="498" s="1"/>
  <c r="O255" i="9"/>
  <c r="O265" i="9" s="1"/>
  <c r="O267" i="9" s="1"/>
  <c r="N255" i="9"/>
  <c r="N265" i="9" s="1"/>
  <c r="N267" i="9" s="1"/>
  <c r="P276" i="9"/>
  <c r="P277" i="9" s="1"/>
  <c r="P289" i="9" s="1"/>
  <c r="Q120" i="9"/>
  <c r="S255" i="9"/>
  <c r="S265" i="9" s="1"/>
  <c r="K255" i="9"/>
  <c r="K265" i="9" s="1"/>
  <c r="N276" i="9"/>
  <c r="N277" i="9" s="1"/>
  <c r="N289" i="9" s="1"/>
  <c r="T276" i="9"/>
  <c r="T277" i="9" s="1"/>
  <c r="T289" i="9" s="1"/>
  <c r="U120" i="9"/>
  <c r="U122" i="9" s="1"/>
  <c r="U124" i="9" s="1"/>
  <c r="U326" i="9" s="1"/>
  <c r="R255" i="498"/>
  <c r="R265" i="498" s="1"/>
  <c r="R267" i="498" s="1"/>
  <c r="O276" i="9"/>
  <c r="O277" i="9" s="1"/>
  <c r="O289" i="9" s="1"/>
  <c r="I276" i="9"/>
  <c r="I277" i="9" s="1"/>
  <c r="I289" i="9" s="1"/>
  <c r="I293" i="9"/>
  <c r="I296" i="9" s="1"/>
  <c r="G302" i="9"/>
  <c r="S302" i="9"/>
  <c r="S276" i="9"/>
  <c r="S277" i="9" s="1"/>
  <c r="S289" i="9" s="1"/>
  <c r="Q276" i="501"/>
  <c r="Q277" i="501" s="1"/>
  <c r="Q289" i="501" s="1"/>
  <c r="T255" i="501"/>
  <c r="T265" i="501" s="1"/>
  <c r="T267" i="501" s="1"/>
  <c r="U276" i="501"/>
  <c r="U277" i="501" s="1"/>
  <c r="U289" i="501" s="1"/>
  <c r="M120" i="9"/>
  <c r="H120" i="9"/>
  <c r="U276" i="498"/>
  <c r="U277" i="498" s="1"/>
  <c r="U289" i="498" s="1"/>
  <c r="R120" i="9"/>
  <c r="S255" i="498"/>
  <c r="S265" i="498" s="1"/>
  <c r="S267" i="498" s="1"/>
  <c r="T255" i="500"/>
  <c r="T265" i="500" s="1"/>
  <c r="T267" i="500" s="1"/>
  <c r="L120" i="9"/>
  <c r="P276" i="501"/>
  <c r="P277" i="501" s="1"/>
  <c r="P289" i="501" s="1"/>
  <c r="U293" i="499"/>
  <c r="U296" i="499" s="1"/>
  <c r="R276" i="501"/>
  <c r="R277" i="501" s="1"/>
  <c r="R289" i="501" s="1"/>
  <c r="T293" i="501"/>
  <c r="T296" i="501" s="1"/>
  <c r="T276" i="501"/>
  <c r="T277" i="501" s="1"/>
  <c r="T289" i="501" s="1"/>
  <c r="Q293" i="501"/>
  <c r="Q296" i="501" s="1"/>
  <c r="S276" i="501"/>
  <c r="S277" i="501" s="1"/>
  <c r="S289" i="501" s="1"/>
  <c r="Q293" i="499"/>
  <c r="Q296" i="499" s="1"/>
  <c r="U293" i="501"/>
  <c r="U296" i="501" s="1"/>
  <c r="P293" i="499"/>
  <c r="P296" i="499" s="1"/>
  <c r="R293" i="501"/>
  <c r="R296" i="501" s="1"/>
  <c r="P293" i="501"/>
  <c r="P296" i="501" s="1"/>
  <c r="S293" i="501"/>
  <c r="S296" i="501" s="1"/>
  <c r="T293" i="500"/>
  <c r="T296" i="500" s="1"/>
  <c r="T302" i="500"/>
  <c r="N120" i="9"/>
  <c r="O120" i="9"/>
  <c r="T276" i="500"/>
  <c r="T277" i="500" s="1"/>
  <c r="T289" i="500" s="1"/>
  <c r="K120" i="9"/>
  <c r="T120" i="9"/>
  <c r="T255" i="498"/>
  <c r="T265" i="498" s="1"/>
  <c r="T267" i="498" s="1"/>
  <c r="T276" i="498"/>
  <c r="T277" i="498" s="1"/>
  <c r="T289" i="498" s="1"/>
  <c r="J120" i="9"/>
  <c r="Q255" i="498"/>
  <c r="Q265" i="498" s="1"/>
  <c r="Q267" i="498" s="1"/>
  <c r="R276" i="498"/>
  <c r="R277" i="498" s="1"/>
  <c r="R289" i="498" s="1"/>
  <c r="I120" i="9"/>
  <c r="P120" i="9"/>
  <c r="P255" i="498"/>
  <c r="P265" i="498" s="1"/>
  <c r="S276" i="498"/>
  <c r="S277" i="498" s="1"/>
  <c r="S289" i="498" s="1"/>
  <c r="S120" i="9"/>
  <c r="U255" i="498"/>
  <c r="U265" i="498" s="1"/>
  <c r="P276" i="498"/>
  <c r="P277" i="498" s="1"/>
  <c r="P289" i="498" s="1"/>
  <c r="Q302" i="9"/>
  <c r="O302" i="9"/>
  <c r="K302" i="9"/>
  <c r="U302" i="9"/>
  <c r="J302" i="9"/>
  <c r="R302" i="9"/>
  <c r="I302" i="9"/>
  <c r="N302" i="9"/>
  <c r="L302" i="9"/>
  <c r="H302" i="9"/>
  <c r="M302" i="9"/>
  <c r="T302" i="9"/>
  <c r="T293" i="498"/>
  <c r="T296" i="498" s="1"/>
  <c r="U255" i="501"/>
  <c r="U265" i="501" s="1"/>
  <c r="U267" i="501" s="1"/>
  <c r="P255" i="501"/>
  <c r="P265" i="501" s="1"/>
  <c r="P267" i="501" s="1"/>
  <c r="Q255" i="501"/>
  <c r="Q265" i="501" s="1"/>
  <c r="D289" i="9"/>
  <c r="E289" i="9" s="1"/>
  <c r="R255" i="501"/>
  <c r="R265" i="501" s="1"/>
  <c r="S255" i="501"/>
  <c r="S265" i="501" s="1"/>
  <c r="M289" i="8"/>
  <c r="BE289" i="8" s="1"/>
  <c r="Q293" i="500"/>
  <c r="Q296" i="500" s="1"/>
  <c r="P120" i="501"/>
  <c r="Q302" i="500"/>
  <c r="M267" i="8"/>
  <c r="BE267" i="8" s="1"/>
  <c r="Q120" i="500"/>
  <c r="Q255" i="500"/>
  <c r="Q265" i="500" s="1"/>
  <c r="M313" i="8"/>
  <c r="T120" i="501"/>
  <c r="S120" i="501"/>
  <c r="U120" i="501"/>
  <c r="U122" i="501" s="1"/>
  <c r="R120" i="501"/>
  <c r="Q120" i="501"/>
  <c r="M300" i="8"/>
  <c r="D336" i="500"/>
  <c r="F310" i="500" a="1"/>
  <c r="F310" i="500" s="1"/>
  <c r="S293" i="498"/>
  <c r="S296" i="498" s="1"/>
  <c r="D267" i="9"/>
  <c r="E267" i="9" s="1"/>
  <c r="P293" i="498"/>
  <c r="P296" i="498" s="1"/>
  <c r="Q293" i="498"/>
  <c r="Q296" i="498" s="1"/>
  <c r="V310" i="8"/>
  <c r="V336" i="8" s="1"/>
  <c r="R120" i="499"/>
  <c r="R293" i="498"/>
  <c r="R296" i="498" s="1"/>
  <c r="U310" i="8"/>
  <c r="U336" i="8" s="1"/>
  <c r="L313" i="8"/>
  <c r="D124" i="9"/>
  <c r="D326" i="9" s="1"/>
  <c r="E326" i="9" s="1"/>
  <c r="L300" i="8"/>
  <c r="S293" i="499"/>
  <c r="S296" i="499" s="1"/>
  <c r="R293" i="499"/>
  <c r="R296" i="499" s="1"/>
  <c r="T293" i="499"/>
  <c r="T296" i="499" s="1"/>
  <c r="N300" i="8"/>
  <c r="N313" i="8"/>
  <c r="Q120" i="499"/>
  <c r="T120" i="499"/>
  <c r="S120" i="499"/>
  <c r="U120" i="499"/>
  <c r="N312" i="8"/>
  <c r="P120" i="499"/>
  <c r="P122" i="499" s="1"/>
  <c r="P124" i="499" s="1"/>
  <c r="P326" i="499" s="1"/>
  <c r="L312" i="8"/>
  <c r="M312" i="8"/>
  <c r="E122" i="8"/>
  <c r="E265" i="8"/>
  <c r="R309" i="6"/>
  <c r="R316" i="6" s="1"/>
  <c r="R337" i="6" s="1"/>
  <c r="Q309" i="6"/>
  <c r="Q316" i="6" s="1"/>
  <c r="Q337" i="6" s="1"/>
  <c r="T336" i="8"/>
  <c r="T313" i="8" s="1"/>
  <c r="G310" i="8"/>
  <c r="G336" i="6"/>
  <c r="E310" i="6"/>
  <c r="O326" i="8"/>
  <c r="Q310" i="8" s="1"/>
  <c r="Q122" i="498"/>
  <c r="Q124" i="498" s="1"/>
  <c r="Q326" i="498" s="1"/>
  <c r="D21" i="493"/>
  <c r="U265" i="499"/>
  <c r="E296" i="8"/>
  <c r="AF267" i="8"/>
  <c r="AE289" i="8"/>
  <c r="BJ289" i="8" s="1"/>
  <c r="M312" i="6"/>
  <c r="AE312" i="8" s="1"/>
  <c r="M313" i="6"/>
  <c r="AE313" i="8" s="1"/>
  <c r="M299" i="6"/>
  <c r="M300" i="6"/>
  <c r="AE300" i="8" s="1"/>
  <c r="D18" i="493"/>
  <c r="T265" i="9"/>
  <c r="G277" i="9"/>
  <c r="G289" i="9" s="1"/>
  <c r="AI299" i="8"/>
  <c r="N304" i="6"/>
  <c r="N306" i="6" s="1"/>
  <c r="R265" i="497"/>
  <c r="E277" i="8"/>
  <c r="AM299" i="8"/>
  <c r="O304" i="6"/>
  <c r="O306" i="6" s="1"/>
  <c r="O309" i="6" s="1"/>
  <c r="O316" i="6" s="1"/>
  <c r="O337" i="6" s="1"/>
  <c r="W299" i="8"/>
  <c r="K304" i="6"/>
  <c r="K306" i="6" s="1"/>
  <c r="K309" i="6" s="1"/>
  <c r="K316" i="6" s="1"/>
  <c r="K337" i="6" s="1"/>
  <c r="U296" i="498"/>
  <c r="S299" i="8"/>
  <c r="J304" i="6"/>
  <c r="J306" i="6" s="1"/>
  <c r="J309" i="6" s="1"/>
  <c r="J316" i="6" s="1"/>
  <c r="J337" i="6" s="1"/>
  <c r="P296" i="9"/>
  <c r="O299" i="8"/>
  <c r="I304" i="6"/>
  <c r="W326" i="8"/>
  <c r="T267" i="497"/>
  <c r="P277" i="499"/>
  <c r="P289" i="499" s="1"/>
  <c r="AH267" i="8"/>
  <c r="H304" i="6"/>
  <c r="H306" i="6" s="1"/>
  <c r="H309" i="6" s="1"/>
  <c r="H316" i="6" s="1"/>
  <c r="H337" i="6" s="1"/>
  <c r="K299" i="8"/>
  <c r="AA299" i="8"/>
  <c r="L304" i="6"/>
  <c r="L306" i="6" s="1"/>
  <c r="D118" i="496"/>
  <c r="AF300" i="8"/>
  <c r="AO299" i="8"/>
  <c r="AG312" i="8"/>
  <c r="AD299" i="8"/>
  <c r="AL299" i="8"/>
  <c r="AP299" i="8"/>
  <c r="AJ299" i="8"/>
  <c r="AG313" i="8"/>
  <c r="D255" i="496"/>
  <c r="D310" i="497"/>
  <c r="AF312" i="8"/>
  <c r="D293" i="496"/>
  <c r="D312" i="500"/>
  <c r="AB299" i="8"/>
  <c r="D302" i="496"/>
  <c r="D276" i="496"/>
  <c r="D313" i="500"/>
  <c r="D300" i="500"/>
  <c r="AF313" i="8"/>
  <c r="AC299" i="8"/>
  <c r="AH313" i="8"/>
  <c r="AK299" i="8"/>
  <c r="AH300" i="8"/>
  <c r="AN299" i="8"/>
  <c r="AH312" i="8"/>
  <c r="AG300" i="8"/>
  <c r="Z310" i="8"/>
  <c r="E118" i="496" l="1"/>
  <c r="F118" i="496" a="1"/>
  <c r="F118" i="496" s="1"/>
  <c r="T118" i="496" s="1"/>
  <c r="D122" i="496"/>
  <c r="E122" i="496" s="1"/>
  <c r="Q122" i="497"/>
  <c r="Q124" i="497" s="1"/>
  <c r="Q326" i="497" s="1"/>
  <c r="L118" i="496"/>
  <c r="H118" i="496"/>
  <c r="BH267" i="8"/>
  <c r="BH265" i="8"/>
  <c r="D277" i="496"/>
  <c r="E277" i="496" s="1"/>
  <c r="F276" i="496" a="1"/>
  <c r="F276" i="496" s="1"/>
  <c r="N276" i="496" s="1"/>
  <c r="N277" i="496" s="1"/>
  <c r="N289" i="496" s="1"/>
  <c r="E276" i="496"/>
  <c r="D265" i="496"/>
  <c r="E265" i="496" s="1"/>
  <c r="F255" i="496" a="1"/>
  <c r="F255" i="496" s="1"/>
  <c r="J255" i="496" s="1"/>
  <c r="J265" i="496" s="1"/>
  <c r="E255" i="496"/>
  <c r="D296" i="496"/>
  <c r="E296" i="496" s="1"/>
  <c r="F293" i="496" a="1"/>
  <c r="F293" i="496" s="1"/>
  <c r="E293" i="496"/>
  <c r="E302" i="496"/>
  <c r="F302" i="496" a="1"/>
  <c r="F302" i="496" s="1"/>
  <c r="U302" i="496" s="1"/>
  <c r="BH296" i="8"/>
  <c r="BH289" i="8"/>
  <c r="BH277" i="8"/>
  <c r="BH122" i="8"/>
  <c r="I118" i="496"/>
  <c r="G118" i="496"/>
  <c r="G122" i="496" s="1"/>
  <c r="G124" i="496" s="1"/>
  <c r="G326" i="496" s="1"/>
  <c r="S118" i="496"/>
  <c r="J118" i="496"/>
  <c r="O118" i="496"/>
  <c r="BH124" i="8"/>
  <c r="U267" i="497"/>
  <c r="P118" i="496"/>
  <c r="Q118" i="496"/>
  <c r="K118" i="496"/>
  <c r="N118" i="496"/>
  <c r="U118" i="496"/>
  <c r="M118" i="496"/>
  <c r="R118" i="496"/>
  <c r="T122" i="497"/>
  <c r="T124" i="497" s="1"/>
  <c r="T326" i="497" s="1"/>
  <c r="T122" i="499"/>
  <c r="T124" i="499" s="1"/>
  <c r="T326" i="499" s="1"/>
  <c r="U122" i="499"/>
  <c r="U124" i="499" s="1"/>
  <c r="U326" i="499" s="1"/>
  <c r="Q122" i="499"/>
  <c r="Q124" i="499" s="1"/>
  <c r="Q326" i="499" s="1"/>
  <c r="I255" i="496"/>
  <c r="I265" i="496" s="1"/>
  <c r="U120" i="496"/>
  <c r="M120" i="496"/>
  <c r="S120" i="496"/>
  <c r="I120" i="496"/>
  <c r="I122" i="496" s="1"/>
  <c r="K120" i="496"/>
  <c r="Q120" i="496"/>
  <c r="N120" i="496"/>
  <c r="H120" i="496"/>
  <c r="O120" i="496"/>
  <c r="T120" i="496"/>
  <c r="T122" i="496" s="1"/>
  <c r="P120" i="496"/>
  <c r="J120" i="496"/>
  <c r="R120" i="496"/>
  <c r="L120" i="496"/>
  <c r="L122" i="496" s="1"/>
  <c r="L124" i="496" s="1"/>
  <c r="L326" i="496" s="1"/>
  <c r="D124" i="496"/>
  <c r="D326" i="496" s="1"/>
  <c r="E326" i="496" s="1"/>
  <c r="E124" i="8"/>
  <c r="BE313" i="8"/>
  <c r="BE300" i="8"/>
  <c r="BE312" i="8"/>
  <c r="BK299" i="8"/>
  <c r="BJ313" i="8"/>
  <c r="BJ267" i="8"/>
  <c r="BJ312" i="8"/>
  <c r="H310" i="8"/>
  <c r="H336" i="8" s="1"/>
  <c r="BI299" i="8"/>
  <c r="BL299" i="8"/>
  <c r="BJ300" i="8"/>
  <c r="M299" i="8"/>
  <c r="M304" i="8" s="1"/>
  <c r="M306" i="8" s="1"/>
  <c r="BG310" i="8"/>
  <c r="P122" i="9"/>
  <c r="P124" i="9" s="1"/>
  <c r="P326" i="9" s="1"/>
  <c r="U310" i="500"/>
  <c r="U336" i="500" s="1"/>
  <c r="S122" i="499"/>
  <c r="S124" i="499" s="1"/>
  <c r="S326" i="499" s="1"/>
  <c r="S122" i="501"/>
  <c r="S124" i="501" s="1"/>
  <c r="S326" i="501" s="1"/>
  <c r="L122" i="9"/>
  <c r="L124" i="9" s="1"/>
  <c r="L326" i="9" s="1"/>
  <c r="J122" i="9"/>
  <c r="J124" i="9" s="1"/>
  <c r="J326" i="9" s="1"/>
  <c r="R122" i="501"/>
  <c r="R124" i="501" s="1"/>
  <c r="R326" i="501" s="1"/>
  <c r="T122" i="9"/>
  <c r="T124" i="9" s="1"/>
  <c r="T326" i="9" s="1"/>
  <c r="Q122" i="9"/>
  <c r="Q124" i="9" s="1"/>
  <c r="Q326" i="9" s="1"/>
  <c r="P122" i="501"/>
  <c r="P124" i="501" s="1"/>
  <c r="P326" i="501" s="1"/>
  <c r="R122" i="9"/>
  <c r="R124" i="9" s="1"/>
  <c r="R326" i="9" s="1"/>
  <c r="K122" i="9"/>
  <c r="K124" i="9" s="1"/>
  <c r="K326" i="9" s="1"/>
  <c r="I122" i="9"/>
  <c r="I124" i="9" s="1"/>
  <c r="I326" i="9" s="1"/>
  <c r="Q122" i="501"/>
  <c r="Q124" i="501" s="1"/>
  <c r="Q326" i="501" s="1"/>
  <c r="H122" i="9"/>
  <c r="H124" i="9" s="1"/>
  <c r="H326" i="9" s="1"/>
  <c r="N122" i="9"/>
  <c r="N124" i="9" s="1"/>
  <c r="N326" i="9" s="1"/>
  <c r="M122" i="9"/>
  <c r="M124" i="9" s="1"/>
  <c r="M326" i="9" s="1"/>
  <c r="O122" i="9"/>
  <c r="O124" i="9" s="1"/>
  <c r="O326" i="9" s="1"/>
  <c r="T122" i="501"/>
  <c r="T124" i="501" s="1"/>
  <c r="T326" i="501" s="1"/>
  <c r="R122" i="499"/>
  <c r="R124" i="499" s="1"/>
  <c r="R326" i="499" s="1"/>
  <c r="S122" i="9"/>
  <c r="S124" i="9" s="1"/>
  <c r="S326" i="9" s="1"/>
  <c r="T122" i="498"/>
  <c r="T124" i="498" s="1"/>
  <c r="T326" i="498" s="1"/>
  <c r="Q122" i="500"/>
  <c r="Q124" i="500" s="1"/>
  <c r="Q326" i="500" s="1"/>
  <c r="Q310" i="500" s="1"/>
  <c r="Q336" i="500" s="1"/>
  <c r="T122" i="500"/>
  <c r="T124" i="500" s="1"/>
  <c r="T326" i="500" s="1"/>
  <c r="T310" i="500" s="1"/>
  <c r="T336" i="500" s="1"/>
  <c r="E124" i="9"/>
  <c r="P310" i="8"/>
  <c r="R310" i="8"/>
  <c r="R336" i="8" s="1"/>
  <c r="R299" i="8" s="1"/>
  <c r="E326" i="8"/>
  <c r="R310" i="500"/>
  <c r="R336" i="500" s="1"/>
  <c r="P310" i="500"/>
  <c r="P336" i="500" s="1"/>
  <c r="I310" i="8"/>
  <c r="I336" i="8" s="1"/>
  <c r="U124" i="501"/>
  <c r="U326" i="501" s="1"/>
  <c r="S310" i="500"/>
  <c r="S336" i="500" s="1"/>
  <c r="V312" i="8"/>
  <c r="V300" i="8"/>
  <c r="T312" i="8"/>
  <c r="T300" i="8"/>
  <c r="D336" i="497"/>
  <c r="F310" i="497" a="1"/>
  <c r="F310" i="497" s="1"/>
  <c r="Q310" i="497" s="1"/>
  <c r="Q336" i="497" s="1"/>
  <c r="U313" i="8"/>
  <c r="U300" i="8"/>
  <c r="U312" i="8"/>
  <c r="F313" i="500" a="1"/>
  <c r="F313" i="500" s="1"/>
  <c r="V313" i="8"/>
  <c r="V299" i="8"/>
  <c r="F300" i="500" a="1"/>
  <c r="F300" i="500" s="1"/>
  <c r="N299" i="8"/>
  <c r="N304" i="8" s="1"/>
  <c r="N306" i="8" s="1"/>
  <c r="N309" i="8" s="1"/>
  <c r="N316" i="8" s="1"/>
  <c r="N337" i="8" s="1"/>
  <c r="C20" i="68" s="1"/>
  <c r="C11" i="68" s="1"/>
  <c r="D25" i="68" s="1"/>
  <c r="M49" i="68" s="1"/>
  <c r="J310" i="8"/>
  <c r="J336" i="8" s="1"/>
  <c r="F312" i="500" a="1"/>
  <c r="F312" i="500" s="1"/>
  <c r="L299" i="8"/>
  <c r="L304" i="8" s="1"/>
  <c r="L306" i="8" s="1"/>
  <c r="L309" i="8" s="1"/>
  <c r="L316" i="8" s="1"/>
  <c r="L337" i="8" s="1"/>
  <c r="C18" i="68" s="1"/>
  <c r="C9" i="68" s="1"/>
  <c r="B25" i="68" s="1"/>
  <c r="M25" i="68" s="1"/>
  <c r="T299" i="8"/>
  <c r="U299" i="8"/>
  <c r="E289" i="8"/>
  <c r="I306" i="6"/>
  <c r="I309" i="6" s="1"/>
  <c r="I316" i="6" s="1"/>
  <c r="I337" i="6" s="1"/>
  <c r="L309" i="6"/>
  <c r="L316" i="6" s="1"/>
  <c r="L337" i="6" s="1"/>
  <c r="N309" i="6"/>
  <c r="N316" i="6" s="1"/>
  <c r="N337" i="6" s="1"/>
  <c r="AC304" i="8"/>
  <c r="AC306" i="8" s="1"/>
  <c r="AC309" i="8" s="1"/>
  <c r="AC316" i="8" s="1"/>
  <c r="G19" i="68" s="1"/>
  <c r="G10" i="68" s="1"/>
  <c r="C29" i="68" s="1"/>
  <c r="M41" i="68" s="1"/>
  <c r="AD304" i="8"/>
  <c r="AD306" i="8" s="1"/>
  <c r="AD309" i="8" s="1"/>
  <c r="AD316" i="8" s="1"/>
  <c r="G20" i="68" s="1"/>
  <c r="G11" i="68" s="1"/>
  <c r="D29" i="68" s="1"/>
  <c r="M53" i="68" s="1"/>
  <c r="AB304" i="8"/>
  <c r="AB306" i="8" s="1"/>
  <c r="AB309" i="8" s="1"/>
  <c r="AB316" i="8" s="1"/>
  <c r="G18" i="68" s="1"/>
  <c r="G9" i="68" s="1"/>
  <c r="AJ304" i="8"/>
  <c r="AK304" i="8"/>
  <c r="AK306" i="8" s="1"/>
  <c r="AL304" i="8"/>
  <c r="AL306" i="8" s="1"/>
  <c r="AL309" i="8" s="1"/>
  <c r="AL316" i="8" s="1"/>
  <c r="I20" i="68" s="1"/>
  <c r="I11" i="68" s="1"/>
  <c r="D31" i="68" s="1"/>
  <c r="M55" i="68" s="1"/>
  <c r="Q336" i="8"/>
  <c r="Q313" i="8" s="1"/>
  <c r="Z336" i="8"/>
  <c r="AP304" i="8"/>
  <c r="AP306" i="8" s="1"/>
  <c r="AN304" i="8"/>
  <c r="AN306" i="8" s="1"/>
  <c r="AN309" i="8" s="1"/>
  <c r="AN316" i="8" s="1"/>
  <c r="J18" i="68" s="1"/>
  <c r="J9" i="68" s="1"/>
  <c r="AO304" i="8"/>
  <c r="AO306" i="8" s="1"/>
  <c r="AO309" i="8" s="1"/>
  <c r="AO316" i="8" s="1"/>
  <c r="J19" i="68" s="1"/>
  <c r="J10" i="68" s="1"/>
  <c r="C32" i="68" s="1"/>
  <c r="M44" i="68" s="1"/>
  <c r="D24" i="493"/>
  <c r="D23" i="493"/>
  <c r="S267" i="501"/>
  <c r="R267" i="497"/>
  <c r="Q267" i="500"/>
  <c r="T267" i="9"/>
  <c r="Q267" i="501"/>
  <c r="H267" i="9"/>
  <c r="Q267" i="499"/>
  <c r="U267" i="499"/>
  <c r="AA304" i="8"/>
  <c r="AI304" i="8"/>
  <c r="Q267" i="9"/>
  <c r="R267" i="501"/>
  <c r="S267" i="9"/>
  <c r="U267" i="9"/>
  <c r="O304" i="8"/>
  <c r="W304" i="8"/>
  <c r="D26" i="493"/>
  <c r="D27" i="493" s="1"/>
  <c r="D14" i="493"/>
  <c r="K304" i="8"/>
  <c r="U267" i="498"/>
  <c r="P267" i="498"/>
  <c r="K267" i="9"/>
  <c r="G312" i="6"/>
  <c r="G313" i="6"/>
  <c r="G300" i="6"/>
  <c r="G299" i="6"/>
  <c r="E336" i="6"/>
  <c r="S304" i="8"/>
  <c r="G336" i="8"/>
  <c r="E336" i="8" s="1"/>
  <c r="E310" i="8"/>
  <c r="AM304" i="8"/>
  <c r="AE299" i="8"/>
  <c r="M304" i="6"/>
  <c r="M306" i="6" s="1"/>
  <c r="G37" i="281"/>
  <c r="G21" i="68"/>
  <c r="AF299" i="8"/>
  <c r="AH299" i="8"/>
  <c r="D300" i="497"/>
  <c r="D310" i="498"/>
  <c r="D310" i="499"/>
  <c r="D299" i="497"/>
  <c r="L37" i="281"/>
  <c r="D299" i="500"/>
  <c r="D312" i="497"/>
  <c r="AG299" i="8"/>
  <c r="D299" i="498"/>
  <c r="X310" i="8"/>
  <c r="Y310" i="8"/>
  <c r="D313" i="497"/>
  <c r="D310" i="9"/>
  <c r="D310" i="501"/>
  <c r="Z312" i="8"/>
  <c r="J21" i="68"/>
  <c r="M255" i="496" l="1"/>
  <c r="M265" i="496" s="1"/>
  <c r="H122" i="496"/>
  <c r="H124" i="496" s="1"/>
  <c r="G276" i="496"/>
  <c r="G277" i="496" s="1"/>
  <c r="G289" i="496" s="1"/>
  <c r="Q276" i="496"/>
  <c r="Q277" i="496" s="1"/>
  <c r="Q289" i="496" s="1"/>
  <c r="D267" i="496"/>
  <c r="L276" i="496"/>
  <c r="L277" i="496" s="1"/>
  <c r="L289" i="496" s="1"/>
  <c r="P276" i="496"/>
  <c r="P277" i="496" s="1"/>
  <c r="P289" i="496" s="1"/>
  <c r="U276" i="496"/>
  <c r="U277" i="496" s="1"/>
  <c r="U289" i="496" s="1"/>
  <c r="S276" i="496"/>
  <c r="S277" i="496" s="1"/>
  <c r="S289" i="496" s="1"/>
  <c r="O276" i="496"/>
  <c r="O277" i="496" s="1"/>
  <c r="O289" i="496" s="1"/>
  <c r="I276" i="496"/>
  <c r="I277" i="496" s="1"/>
  <c r="I289" i="496" s="1"/>
  <c r="H276" i="496"/>
  <c r="H277" i="496" s="1"/>
  <c r="H289" i="496" s="1"/>
  <c r="K276" i="496"/>
  <c r="K277" i="496" s="1"/>
  <c r="K289" i="496" s="1"/>
  <c r="T276" i="496"/>
  <c r="T277" i="496" s="1"/>
  <c r="T289" i="496" s="1"/>
  <c r="M276" i="496"/>
  <c r="M277" i="496" s="1"/>
  <c r="M289" i="496" s="1"/>
  <c r="S302" i="496"/>
  <c r="J302" i="496"/>
  <c r="G302" i="496"/>
  <c r="N302" i="496"/>
  <c r="G255" i="496"/>
  <c r="G265" i="496" s="1"/>
  <c r="S255" i="496"/>
  <c r="S265" i="496" s="1"/>
  <c r="S267" i="496" s="1"/>
  <c r="U255" i="496"/>
  <c r="O255" i="496"/>
  <c r="O265" i="496" s="1"/>
  <c r="N255" i="496"/>
  <c r="N265" i="496" s="1"/>
  <c r="P255" i="496"/>
  <c r="P265" i="496" s="1"/>
  <c r="K255" i="496"/>
  <c r="K265" i="496" s="1"/>
  <c r="H255" i="496"/>
  <c r="H265" i="496" s="1"/>
  <c r="T255" i="496"/>
  <c r="T265" i="496" s="1"/>
  <c r="T267" i="496" s="1"/>
  <c r="L255" i="496"/>
  <c r="L265" i="496" s="1"/>
  <c r="Q255" i="496"/>
  <c r="Q265" i="496" s="1"/>
  <c r="Q267" i="496" s="1"/>
  <c r="R255" i="496"/>
  <c r="R265" i="496" s="1"/>
  <c r="R267" i="496" s="1"/>
  <c r="J276" i="496"/>
  <c r="J277" i="496" s="1"/>
  <c r="J289" i="496" s="1"/>
  <c r="R276" i="496"/>
  <c r="R277" i="496" s="1"/>
  <c r="R289" i="496" s="1"/>
  <c r="I302" i="496"/>
  <c r="D289" i="496"/>
  <c r="E289" i="496" s="1"/>
  <c r="M302" i="496"/>
  <c r="H302" i="496"/>
  <c r="Q302" i="496"/>
  <c r="T302" i="496"/>
  <c r="K302" i="496"/>
  <c r="L302" i="496"/>
  <c r="R302" i="496"/>
  <c r="O302" i="496"/>
  <c r="P302" i="496"/>
  <c r="I293" i="496"/>
  <c r="I296" i="496" s="1"/>
  <c r="L293" i="496"/>
  <c r="L296" i="496" s="1"/>
  <c r="S293" i="496"/>
  <c r="S296" i="496" s="1"/>
  <c r="P293" i="496"/>
  <c r="P296" i="496" s="1"/>
  <c r="Q293" i="496"/>
  <c r="Q296" i="496" s="1"/>
  <c r="K293" i="496"/>
  <c r="K296" i="496" s="1"/>
  <c r="J293" i="496"/>
  <c r="J296" i="496" s="1"/>
  <c r="U293" i="496"/>
  <c r="U296" i="496" s="1"/>
  <c r="T293" i="496"/>
  <c r="T296" i="496" s="1"/>
  <c r="H293" i="496"/>
  <c r="H296" i="496" s="1"/>
  <c r="O293" i="496"/>
  <c r="O296" i="496" s="1"/>
  <c r="M293" i="496"/>
  <c r="M296" i="496" s="1"/>
  <c r="R293" i="496"/>
  <c r="R296" i="496" s="1"/>
  <c r="N293" i="496"/>
  <c r="N296" i="496" s="1"/>
  <c r="G293" i="496"/>
  <c r="G296" i="496" s="1"/>
  <c r="J122" i="496"/>
  <c r="J124" i="496" s="1"/>
  <c r="S122" i="496"/>
  <c r="S124" i="496" s="1"/>
  <c r="S326" i="496" s="1"/>
  <c r="O122" i="496"/>
  <c r="O124" i="496" s="1"/>
  <c r="Q122" i="496"/>
  <c r="Q124" i="496" s="1"/>
  <c r="Q326" i="496" s="1"/>
  <c r="K122" i="496"/>
  <c r="K124" i="496" s="1"/>
  <c r="R122" i="496"/>
  <c r="R124" i="496" s="1"/>
  <c r="R326" i="496" s="1"/>
  <c r="N122" i="496"/>
  <c r="N124" i="496" s="1"/>
  <c r="P122" i="496"/>
  <c r="P124" i="496" s="1"/>
  <c r="P326" i="496" s="1"/>
  <c r="M122" i="496"/>
  <c r="M124" i="496" s="1"/>
  <c r="U122" i="496"/>
  <c r="U124" i="496" s="1"/>
  <c r="U326" i="496" s="1"/>
  <c r="Y336" i="8"/>
  <c r="T124" i="496"/>
  <c r="T326" i="496" s="1"/>
  <c r="I124" i="496"/>
  <c r="G39" i="281"/>
  <c r="BI304" i="8"/>
  <c r="E124" i="496"/>
  <c r="BG299" i="8"/>
  <c r="BG312" i="8"/>
  <c r="BD310" i="8"/>
  <c r="BG313" i="8"/>
  <c r="BH310" i="8"/>
  <c r="F310" i="9" a="1"/>
  <c r="F310" i="9" s="1"/>
  <c r="U310" i="9" s="1"/>
  <c r="U336" i="9" s="1"/>
  <c r="E310" i="9"/>
  <c r="D336" i="9"/>
  <c r="E336" i="9" s="1"/>
  <c r="AI306" i="8"/>
  <c r="AI309" i="8" s="1"/>
  <c r="BK304" i="8"/>
  <c r="K306" i="8"/>
  <c r="BE306" i="8" s="1"/>
  <c r="BE304" i="8"/>
  <c r="BE299" i="8"/>
  <c r="O306" i="8"/>
  <c r="BG300" i="8"/>
  <c r="AM306" i="8"/>
  <c r="BL306" i="8" s="1"/>
  <c r="BL304" i="8"/>
  <c r="BJ299" i="8"/>
  <c r="W306" i="8"/>
  <c r="W309" i="8" s="1"/>
  <c r="S306" i="8"/>
  <c r="P336" i="8"/>
  <c r="P299" i="8" s="1"/>
  <c r="BF310" i="8"/>
  <c r="L39" i="281"/>
  <c r="T300" i="500"/>
  <c r="X336" i="8"/>
  <c r="D336" i="498"/>
  <c r="F310" i="498" a="1"/>
  <c r="F310" i="498" s="1"/>
  <c r="P310" i="498" s="1"/>
  <c r="P336" i="498" s="1"/>
  <c r="F310" i="499" a="1"/>
  <c r="F310" i="499" s="1"/>
  <c r="T310" i="499" s="1"/>
  <c r="T336" i="499" s="1"/>
  <c r="D336" i="499"/>
  <c r="T313" i="500"/>
  <c r="P300" i="500"/>
  <c r="R313" i="500"/>
  <c r="P313" i="500"/>
  <c r="Q313" i="500"/>
  <c r="V304" i="8"/>
  <c r="V306" i="8" s="1"/>
  <c r="V309" i="8" s="1"/>
  <c r="V316" i="8" s="1"/>
  <c r="V337" i="8" s="1"/>
  <c r="E20" i="68" s="1"/>
  <c r="E11" i="68" s="1"/>
  <c r="D27" i="68" s="1"/>
  <c r="M51" i="68" s="1"/>
  <c r="R310" i="497"/>
  <c r="R336" i="497" s="1"/>
  <c r="F310" i="501" a="1"/>
  <c r="F310" i="501" s="1"/>
  <c r="D336" i="501"/>
  <c r="U313" i="500"/>
  <c r="S313" i="500"/>
  <c r="F300" i="497" a="1"/>
  <c r="F300" i="497" s="1"/>
  <c r="F312" i="497" a="1"/>
  <c r="F312" i="497" s="1"/>
  <c r="S312" i="500"/>
  <c r="T304" i="8"/>
  <c r="T306" i="8" s="1"/>
  <c r="T309" i="8" s="1"/>
  <c r="T316" i="8" s="1"/>
  <c r="T337" i="8" s="1"/>
  <c r="E18" i="68" s="1"/>
  <c r="E9" i="68" s="1"/>
  <c r="B27" i="68" s="1"/>
  <c r="M27" i="68" s="1"/>
  <c r="S300" i="500"/>
  <c r="Q300" i="500"/>
  <c r="U300" i="500"/>
  <c r="Q312" i="500"/>
  <c r="R312" i="500"/>
  <c r="P312" i="500"/>
  <c r="Q299" i="8"/>
  <c r="U304" i="8"/>
  <c r="U306" i="8" s="1"/>
  <c r="U309" i="8" s="1"/>
  <c r="U316" i="8" s="1"/>
  <c r="U337" i="8" s="1"/>
  <c r="E19" i="68" s="1"/>
  <c r="E10" i="68" s="1"/>
  <c r="C27" i="68" s="1"/>
  <c r="M39" i="68" s="1"/>
  <c r="T310" i="497"/>
  <c r="T336" i="497" s="1"/>
  <c r="P310" i="497"/>
  <c r="P336" i="497" s="1"/>
  <c r="U312" i="500"/>
  <c r="U310" i="497"/>
  <c r="U336" i="497" s="1"/>
  <c r="S310" i="497"/>
  <c r="S336" i="497" s="1"/>
  <c r="T312" i="500"/>
  <c r="D304" i="497"/>
  <c r="D306" i="497" s="1"/>
  <c r="F299" i="497" a="1"/>
  <c r="F299" i="497" s="1"/>
  <c r="F313" i="497" a="1"/>
  <c r="F313" i="497" s="1"/>
  <c r="R300" i="500"/>
  <c r="Q312" i="8"/>
  <c r="Q300" i="8"/>
  <c r="D304" i="500"/>
  <c r="D306" i="500" s="1"/>
  <c r="F299" i="500" a="1"/>
  <c r="F299" i="500" s="1"/>
  <c r="R312" i="8"/>
  <c r="R313" i="8"/>
  <c r="R300" i="8"/>
  <c r="M309" i="8"/>
  <c r="M316" i="8" s="1"/>
  <c r="M337" i="8" s="1"/>
  <c r="C19" i="68" s="1"/>
  <c r="C10" i="68" s="1"/>
  <c r="C25" i="68" s="1"/>
  <c r="M37" i="68" s="1"/>
  <c r="AA306" i="8"/>
  <c r="F299" i="498" a="1"/>
  <c r="F299" i="498" s="1"/>
  <c r="AG304" i="8"/>
  <c r="AG306" i="8" s="1"/>
  <c r="AG309" i="8" s="1"/>
  <c r="AG316" i="8" s="1"/>
  <c r="H19" i="68" s="1"/>
  <c r="H10" i="68" s="1"/>
  <c r="AF304" i="8"/>
  <c r="AF306" i="8" s="1"/>
  <c r="AF309" i="8" s="1"/>
  <c r="AF316" i="8" s="1"/>
  <c r="H18" i="68" s="1"/>
  <c r="H9" i="68" s="1"/>
  <c r="AH304" i="8"/>
  <c r="AH306" i="8" s="1"/>
  <c r="AH309" i="8" s="1"/>
  <c r="AH316" i="8" s="1"/>
  <c r="H20" i="68" s="1"/>
  <c r="H11" i="68" s="1"/>
  <c r="D30" i="68" s="1"/>
  <c r="M54" i="68" s="1"/>
  <c r="B32" i="68"/>
  <c r="M32" i="68" s="1"/>
  <c r="G312" i="8"/>
  <c r="E312" i="6"/>
  <c r="AP309" i="8"/>
  <c r="AP316" i="8" s="1"/>
  <c r="J20" i="68" s="1"/>
  <c r="J11" i="68" s="1"/>
  <c r="D32" i="68" s="1"/>
  <c r="M56" i="68" s="1"/>
  <c r="AK309" i="8"/>
  <c r="AK316" i="8" s="1"/>
  <c r="I19" i="68" s="1"/>
  <c r="I10" i="68" s="1"/>
  <c r="M309" i="6"/>
  <c r="M316" i="6" s="1"/>
  <c r="M337" i="6" s="1"/>
  <c r="E299" i="6"/>
  <c r="G299" i="8"/>
  <c r="G304" i="6"/>
  <c r="E304" i="6" s="1"/>
  <c r="AE304" i="8"/>
  <c r="B29" i="68"/>
  <c r="M29" i="68" s="1"/>
  <c r="G300" i="8"/>
  <c r="E300" i="6"/>
  <c r="G313" i="8"/>
  <c r="E313" i="6"/>
  <c r="D15" i="493"/>
  <c r="D30" i="493"/>
  <c r="D40" i="493"/>
  <c r="R40" i="493" s="1"/>
  <c r="AJ306" i="8"/>
  <c r="AJ309" i="8" s="1"/>
  <c r="H37" i="281"/>
  <c r="D312" i="498"/>
  <c r="K37" i="281"/>
  <c r="M37" i="281"/>
  <c r="D299" i="499"/>
  <c r="Y299" i="8"/>
  <c r="H21" i="68"/>
  <c r="Z300" i="8"/>
  <c r="X312" i="8"/>
  <c r="D310" i="496"/>
  <c r="X313" i="8"/>
  <c r="D313" i="498"/>
  <c r="Z313" i="8"/>
  <c r="Y300" i="8"/>
  <c r="D300" i="498"/>
  <c r="Z299" i="8"/>
  <c r="N37" i="281"/>
  <c r="I37" i="281"/>
  <c r="Y313" i="8"/>
  <c r="J37" i="281"/>
  <c r="Y312" i="8"/>
  <c r="I22" i="68"/>
  <c r="O37" i="281"/>
  <c r="H22" i="68"/>
  <c r="H39" i="281" l="1"/>
  <c r="H326" i="496"/>
  <c r="P267" i="496"/>
  <c r="U265" i="496"/>
  <c r="U267" i="496"/>
  <c r="J39" i="281"/>
  <c r="J326" i="496"/>
  <c r="O39" i="281"/>
  <c r="O326" i="496"/>
  <c r="E310" i="496"/>
  <c r="D336" i="496"/>
  <c r="E336" i="496" s="1"/>
  <c r="F310" i="496" a="1"/>
  <c r="F310" i="496" s="1"/>
  <c r="O310" i="496" s="1"/>
  <c r="O336" i="496" s="1"/>
  <c r="K39" i="281"/>
  <c r="K326" i="496"/>
  <c r="N39" i="281"/>
  <c r="N326" i="496"/>
  <c r="M39" i="281"/>
  <c r="M326" i="496"/>
  <c r="O310" i="9"/>
  <c r="O336" i="9" s="1"/>
  <c r="Q310" i="9"/>
  <c r="Q336" i="9" s="1"/>
  <c r="I310" i="9"/>
  <c r="I336" i="9" s="1"/>
  <c r="T310" i="9"/>
  <c r="T336" i="9" s="1"/>
  <c r="I39" i="281"/>
  <c r="D37" i="281"/>
  <c r="E37" i="281" s="1"/>
  <c r="I326" i="496"/>
  <c r="K309" i="8"/>
  <c r="BE309" i="8" s="1"/>
  <c r="J310" i="9"/>
  <c r="J336" i="9" s="1"/>
  <c r="M310" i="9"/>
  <c r="M336" i="9" s="1"/>
  <c r="H310" i="9"/>
  <c r="H336" i="9" s="1"/>
  <c r="G310" i="9"/>
  <c r="G336" i="9" s="1"/>
  <c r="L310" i="9"/>
  <c r="L336" i="9" s="1"/>
  <c r="S310" i="9"/>
  <c r="S336" i="9" s="1"/>
  <c r="R310" i="9"/>
  <c r="R336" i="9" s="1"/>
  <c r="P310" i="9"/>
  <c r="P336" i="9" s="1"/>
  <c r="K310" i="9"/>
  <c r="K336" i="9" s="1"/>
  <c r="N310" i="9"/>
  <c r="N336" i="9" s="1"/>
  <c r="P313" i="8"/>
  <c r="BF313" i="8" s="1"/>
  <c r="P312" i="8"/>
  <c r="BF312" i="8" s="1"/>
  <c r="P300" i="8"/>
  <c r="BF300" i="8" s="1"/>
  <c r="AM309" i="8"/>
  <c r="AM316" i="8" s="1"/>
  <c r="BL316" i="8" s="1"/>
  <c r="BH313" i="8"/>
  <c r="BH312" i="8"/>
  <c r="F299" i="499" a="1"/>
  <c r="F299" i="499" s="1"/>
  <c r="T299" i="499" s="1"/>
  <c r="I300" i="8"/>
  <c r="AE306" i="8"/>
  <c r="BJ304" i="8"/>
  <c r="I312" i="8"/>
  <c r="BK306" i="8"/>
  <c r="AI316" i="8"/>
  <c r="BK309" i="8"/>
  <c r="AA309" i="8"/>
  <c r="BI309" i="8" s="1"/>
  <c r="BI306" i="8"/>
  <c r="BF299" i="8"/>
  <c r="I313" i="8"/>
  <c r="BG304" i="8"/>
  <c r="S309" i="8"/>
  <c r="BG306" i="8"/>
  <c r="O309" i="8"/>
  <c r="I299" i="8"/>
  <c r="Q310" i="496"/>
  <c r="Q336" i="496" s="1"/>
  <c r="R310" i="496"/>
  <c r="R336" i="496" s="1"/>
  <c r="S310" i="496"/>
  <c r="S336" i="496" s="1"/>
  <c r="P310" i="496"/>
  <c r="P336" i="496" s="1"/>
  <c r="H310" i="496"/>
  <c r="H336" i="496" s="1"/>
  <c r="M310" i="496"/>
  <c r="M336" i="496" s="1"/>
  <c r="N310" i="496"/>
  <c r="N336" i="496" s="1"/>
  <c r="I310" i="496"/>
  <c r="I336" i="496" s="1"/>
  <c r="T310" i="496"/>
  <c r="T336" i="496" s="1"/>
  <c r="K310" i="496"/>
  <c r="K336" i="496" s="1"/>
  <c r="L310" i="496"/>
  <c r="L336" i="496" s="1"/>
  <c r="J310" i="496"/>
  <c r="J336" i="496" s="1"/>
  <c r="R310" i="498"/>
  <c r="R336" i="498" s="1"/>
  <c r="R299" i="498" s="1"/>
  <c r="T310" i="498"/>
  <c r="T336" i="498" s="1"/>
  <c r="T299" i="498" s="1"/>
  <c r="Z304" i="8"/>
  <c r="Z306" i="8" s="1"/>
  <c r="Z309" i="8" s="1"/>
  <c r="Z316" i="8" s="1"/>
  <c r="Z337" i="8" s="1"/>
  <c r="F20" i="68" s="1"/>
  <c r="F11" i="68" s="1"/>
  <c r="D28" i="68" s="1"/>
  <c r="M52" i="68" s="1"/>
  <c r="Y304" i="8"/>
  <c r="Y306" i="8" s="1"/>
  <c r="S310" i="498"/>
  <c r="S336" i="498" s="1"/>
  <c r="S299" i="498" s="1"/>
  <c r="Q310" i="498"/>
  <c r="Q336" i="498" s="1"/>
  <c r="Q299" i="498" s="1"/>
  <c r="U310" i="498"/>
  <c r="U336" i="498" s="1"/>
  <c r="U299" i="498" s="1"/>
  <c r="P310" i="499"/>
  <c r="P336" i="499" s="1"/>
  <c r="S310" i="499"/>
  <c r="S336" i="499" s="1"/>
  <c r="Q310" i="499"/>
  <c r="Q336" i="499" s="1"/>
  <c r="U310" i="499"/>
  <c r="U336" i="499" s="1"/>
  <c r="R310" i="499"/>
  <c r="R336" i="499" s="1"/>
  <c r="Q312" i="497"/>
  <c r="T310" i="501"/>
  <c r="T336" i="501" s="1"/>
  <c r="U310" i="501"/>
  <c r="U336" i="501" s="1"/>
  <c r="P310" i="501"/>
  <c r="P336" i="501" s="1"/>
  <c r="S310" i="501"/>
  <c r="S336" i="501" s="1"/>
  <c r="Q310" i="501"/>
  <c r="Q336" i="501" s="1"/>
  <c r="R310" i="501"/>
  <c r="R336" i="501" s="1"/>
  <c r="U300" i="497"/>
  <c r="U312" i="497"/>
  <c r="R312" i="497"/>
  <c r="S312" i="497"/>
  <c r="Q300" i="497"/>
  <c r="R300" i="497"/>
  <c r="P312" i="497"/>
  <c r="T312" i="497"/>
  <c r="T300" i="497"/>
  <c r="S300" i="497"/>
  <c r="R313" i="497"/>
  <c r="R299" i="500"/>
  <c r="R304" i="500" s="1"/>
  <c r="R306" i="500" s="1"/>
  <c r="U299" i="500"/>
  <c r="U304" i="500" s="1"/>
  <c r="U306" i="500" s="1"/>
  <c r="D309" i="497"/>
  <c r="D316" i="497" s="1"/>
  <c r="J300" i="8"/>
  <c r="Q313" i="497"/>
  <c r="S313" i="497"/>
  <c r="T313" i="497"/>
  <c r="U313" i="497"/>
  <c r="P313" i="497"/>
  <c r="P300" i="497"/>
  <c r="Q304" i="8"/>
  <c r="Q306" i="8" s="1"/>
  <c r="Q309" i="8" s="1"/>
  <c r="Q316" i="8" s="1"/>
  <c r="Q337" i="8" s="1"/>
  <c r="D19" i="68" s="1"/>
  <c r="D10" i="68" s="1"/>
  <c r="C26" i="68" s="1"/>
  <c r="M38" i="68" s="1"/>
  <c r="P299" i="500"/>
  <c r="P304" i="500" s="1"/>
  <c r="P306" i="500" s="1"/>
  <c r="P309" i="500" s="1"/>
  <c r="P316" i="500" s="1"/>
  <c r="P337" i="500" s="1"/>
  <c r="S299" i="500"/>
  <c r="S304" i="500" s="1"/>
  <c r="S306" i="500" s="1"/>
  <c r="S309" i="500" s="1"/>
  <c r="S316" i="500" s="1"/>
  <c r="S337" i="500" s="1"/>
  <c r="T299" i="500"/>
  <c r="T304" i="500" s="1"/>
  <c r="Q299" i="497"/>
  <c r="U299" i="497"/>
  <c r="R299" i="497"/>
  <c r="P299" i="497"/>
  <c r="T299" i="497"/>
  <c r="Q299" i="500"/>
  <c r="Q304" i="500" s="1"/>
  <c r="Q306" i="500" s="1"/>
  <c r="Q309" i="500" s="1"/>
  <c r="Q316" i="500" s="1"/>
  <c r="Q337" i="500" s="1"/>
  <c r="S299" i="497"/>
  <c r="H300" i="8"/>
  <c r="H313" i="8"/>
  <c r="R304" i="8"/>
  <c r="R306" i="8" s="1"/>
  <c r="J299" i="8"/>
  <c r="H299" i="8"/>
  <c r="F312" i="498" a="1"/>
  <c r="F312" i="498" s="1"/>
  <c r="D304" i="498"/>
  <c r="D306" i="498" s="1"/>
  <c r="F300" i="498" a="1"/>
  <c r="F300" i="498" s="1"/>
  <c r="F313" i="498" a="1"/>
  <c r="F313" i="498" s="1"/>
  <c r="J312" i="8"/>
  <c r="H312" i="8"/>
  <c r="J313" i="8"/>
  <c r="G306" i="6"/>
  <c r="E306" i="6" s="1"/>
  <c r="AJ316" i="8"/>
  <c r="I18" i="68" s="1"/>
  <c r="I9" i="68" s="1"/>
  <c r="B30" i="68"/>
  <c r="M30" i="68" s="1"/>
  <c r="C30" i="68"/>
  <c r="M42" i="68" s="1"/>
  <c r="E312" i="8"/>
  <c r="E300" i="8"/>
  <c r="G309" i="6"/>
  <c r="I42" i="493"/>
  <c r="G42" i="493"/>
  <c r="J42" i="493"/>
  <c r="K42" i="493"/>
  <c r="H42" i="493"/>
  <c r="L42" i="493"/>
  <c r="M42" i="493"/>
  <c r="O42" i="493"/>
  <c r="N42" i="493"/>
  <c r="O40" i="493"/>
  <c r="M40" i="493"/>
  <c r="G40" i="493"/>
  <c r="K40" i="493"/>
  <c r="I40" i="493"/>
  <c r="L40" i="493"/>
  <c r="N40" i="493"/>
  <c r="J40" i="493"/>
  <c r="H40" i="493"/>
  <c r="W316" i="8"/>
  <c r="P299" i="498"/>
  <c r="E299" i="8"/>
  <c r="G304" i="8"/>
  <c r="D309" i="500"/>
  <c r="H30" i="493"/>
  <c r="G30" i="493"/>
  <c r="J30" i="493"/>
  <c r="I30" i="493"/>
  <c r="N30" i="493"/>
  <c r="K30" i="493"/>
  <c r="O30" i="493"/>
  <c r="M30" i="493"/>
  <c r="L30" i="493"/>
  <c r="D31" i="493"/>
  <c r="E313" i="8"/>
  <c r="C31" i="68"/>
  <c r="M43" i="68" s="1"/>
  <c r="D312" i="496"/>
  <c r="D300" i="9"/>
  <c r="D300" i="496"/>
  <c r="E23" i="68"/>
  <c r="D312" i="499"/>
  <c r="D300" i="499"/>
  <c r="D299" i="501"/>
  <c r="E21" i="68"/>
  <c r="D313" i="496"/>
  <c r="D313" i="501"/>
  <c r="D300" i="501"/>
  <c r="D313" i="9"/>
  <c r="D313" i="499"/>
  <c r="D299" i="496"/>
  <c r="X300" i="8"/>
  <c r="D312" i="9"/>
  <c r="X299" i="8"/>
  <c r="E22" i="68"/>
  <c r="D312" i="501"/>
  <c r="D299" i="9"/>
  <c r="I21" i="68"/>
  <c r="U299" i="499" l="1"/>
  <c r="S299" i="499"/>
  <c r="P299" i="499"/>
  <c r="D39" i="281"/>
  <c r="E39" i="281" s="1"/>
  <c r="G310" i="496"/>
  <c r="G336" i="496" s="1"/>
  <c r="U310" i="496"/>
  <c r="U336" i="496" s="1"/>
  <c r="F300" i="496" a="1"/>
  <c r="F300" i="496" s="1"/>
  <c r="K300" i="496" s="1"/>
  <c r="E300" i="496"/>
  <c r="K316" i="8"/>
  <c r="BE316" i="8" s="1"/>
  <c r="I304" i="8"/>
  <c r="I306" i="8" s="1"/>
  <c r="I309" i="8" s="1"/>
  <c r="I316" i="8" s="1"/>
  <c r="I337" i="8" s="1"/>
  <c r="B19" i="68" s="1"/>
  <c r="B10" i="68" s="1"/>
  <c r="C24" i="68" s="1"/>
  <c r="M36" i="68" s="1"/>
  <c r="P304" i="8"/>
  <c r="P306" i="8" s="1"/>
  <c r="BF306" i="8" s="1"/>
  <c r="BD300" i="8"/>
  <c r="F300" i="499" a="1"/>
  <c r="F300" i="499" s="1"/>
  <c r="S300" i="499" s="1"/>
  <c r="S304" i="499" s="1"/>
  <c r="S306" i="499" s="1"/>
  <c r="S309" i="499" s="1"/>
  <c r="D304" i="499"/>
  <c r="D306" i="499" s="1"/>
  <c r="D309" i="499" s="1"/>
  <c r="D316" i="499" s="1"/>
  <c r="D337" i="499" s="1"/>
  <c r="F312" i="499" a="1"/>
  <c r="F312" i="499" s="1"/>
  <c r="U312" i="499" s="1"/>
  <c r="F313" i="499" a="1"/>
  <c r="F313" i="499" s="1"/>
  <c r="U313" i="499" s="1"/>
  <c r="R299" i="499"/>
  <c r="Q299" i="499"/>
  <c r="BD313" i="8"/>
  <c r="BL309" i="8"/>
  <c r="J7" i="390" s="1"/>
  <c r="J8" i="390" s="1"/>
  <c r="BD312" i="8"/>
  <c r="BD299" i="8"/>
  <c r="AA316" i="8"/>
  <c r="BI316" i="8" s="1"/>
  <c r="G7" i="390" s="1"/>
  <c r="G8" i="390" s="1"/>
  <c r="BH300" i="8"/>
  <c r="BH299" i="8"/>
  <c r="F299" i="501" a="1"/>
  <c r="F299" i="501" s="1"/>
  <c r="P299" i="501" s="1"/>
  <c r="D304" i="501"/>
  <c r="D306" i="501" s="1"/>
  <c r="F313" i="501" a="1"/>
  <c r="F313" i="501" s="1"/>
  <c r="S313" i="501" s="1"/>
  <c r="F300" i="501" a="1"/>
  <c r="F300" i="501" s="1"/>
  <c r="S300" i="501" s="1"/>
  <c r="F312" i="501" a="1"/>
  <c r="F312" i="501" s="1"/>
  <c r="P312" i="501" s="1"/>
  <c r="AE309" i="8"/>
  <c r="BJ306" i="8"/>
  <c r="BK316" i="8"/>
  <c r="I7" i="390" s="1"/>
  <c r="I8" i="390" s="1"/>
  <c r="G306" i="8"/>
  <c r="E306" i="8" s="1"/>
  <c r="O316" i="8"/>
  <c r="BG309" i="8"/>
  <c r="S316" i="8"/>
  <c r="D304" i="496"/>
  <c r="E304" i="496" s="1"/>
  <c r="F299" i="496" a="1"/>
  <c r="F299" i="496" s="1"/>
  <c r="J299" i="496" s="1"/>
  <c r="E299" i="496"/>
  <c r="E313" i="496"/>
  <c r="F313" i="496" a="1"/>
  <c r="F313" i="496" s="1"/>
  <c r="G313" i="496" s="1"/>
  <c r="F312" i="496" a="1"/>
  <c r="F312" i="496" s="1"/>
  <c r="P312" i="496" s="1"/>
  <c r="E312" i="496"/>
  <c r="R304" i="497"/>
  <c r="R306" i="497" s="1"/>
  <c r="Y309" i="8"/>
  <c r="Y316" i="8" s="1"/>
  <c r="Y337" i="8" s="1"/>
  <c r="F19" i="68" s="1"/>
  <c r="F10" i="68" s="1"/>
  <c r="C28" i="68" s="1"/>
  <c r="M40" i="68" s="1"/>
  <c r="S300" i="498"/>
  <c r="S304" i="498" s="1"/>
  <c r="S306" i="498" s="1"/>
  <c r="S309" i="498" s="1"/>
  <c r="U304" i="497"/>
  <c r="U306" i="497" s="1"/>
  <c r="U309" i="497" s="1"/>
  <c r="U316" i="497" s="1"/>
  <c r="U337" i="497" s="1"/>
  <c r="Q312" i="498"/>
  <c r="X304" i="8"/>
  <c r="BH304" i="8" s="1"/>
  <c r="S304" i="497"/>
  <c r="S306" i="497" s="1"/>
  <c r="T304" i="497"/>
  <c r="T306" i="497" s="1"/>
  <c r="T309" i="497" s="1"/>
  <c r="T316" i="497" s="1"/>
  <c r="T337" i="497" s="1"/>
  <c r="Q304" i="497"/>
  <c r="Q306" i="497" s="1"/>
  <c r="Q309" i="497" s="1"/>
  <c r="Q316" i="497" s="1"/>
  <c r="Q337" i="497" s="1"/>
  <c r="J304" i="8"/>
  <c r="J306" i="8" s="1"/>
  <c r="J309" i="8" s="1"/>
  <c r="J316" i="8" s="1"/>
  <c r="J337" i="8" s="1"/>
  <c r="B20" i="68" s="1"/>
  <c r="B11" i="68" s="1"/>
  <c r="D24" i="68" s="1"/>
  <c r="P304" i="497"/>
  <c r="P306" i="497" s="1"/>
  <c r="P309" i="497" s="1"/>
  <c r="P316" i="497" s="1"/>
  <c r="P337" i="497" s="1"/>
  <c r="O300" i="496"/>
  <c r="Q300" i="498"/>
  <c r="Q304" i="498" s="1"/>
  <c r="Q306" i="498" s="1"/>
  <c r="Q309" i="498" s="1"/>
  <c r="U300" i="498"/>
  <c r="U304" i="498" s="1"/>
  <c r="U306" i="498" s="1"/>
  <c r="U309" i="498" s="1"/>
  <c r="P300" i="498"/>
  <c r="P304" i="498" s="1"/>
  <c r="P306" i="498" s="1"/>
  <c r="P309" i="498" s="1"/>
  <c r="T300" i="498"/>
  <c r="T304" i="498" s="1"/>
  <c r="R309" i="8"/>
  <c r="R316" i="8" s="1"/>
  <c r="R337" i="8" s="1"/>
  <c r="D20" i="68" s="1"/>
  <c r="D11" i="68" s="1"/>
  <c r="D26" i="68" s="1"/>
  <c r="M50" i="68" s="1"/>
  <c r="R312" i="498"/>
  <c r="R300" i="498"/>
  <c r="R304" i="498" s="1"/>
  <c r="R306" i="498" s="1"/>
  <c r="R309" i="498" s="1"/>
  <c r="H304" i="8"/>
  <c r="H306" i="8" s="1"/>
  <c r="H309" i="8" s="1"/>
  <c r="H316" i="8" s="1"/>
  <c r="H337" i="8" s="1"/>
  <c r="B18" i="68" s="1"/>
  <c r="B9" i="68" s="1"/>
  <c r="B24" i="68" s="1"/>
  <c r="F300" i="9" a="1"/>
  <c r="F300" i="9" s="1"/>
  <c r="R300" i="9" s="1"/>
  <c r="E300" i="9"/>
  <c r="I300" i="496"/>
  <c r="J300" i="496"/>
  <c r="N300" i="496"/>
  <c r="S312" i="498"/>
  <c r="U312" i="498"/>
  <c r="P312" i="498"/>
  <c r="T312" i="498"/>
  <c r="P313" i="498"/>
  <c r="F313" i="9" a="1"/>
  <c r="F313" i="9" s="1"/>
  <c r="I313" i="9" s="1"/>
  <c r="E313" i="9"/>
  <c r="R313" i="498"/>
  <c r="H300" i="496"/>
  <c r="R300" i="496"/>
  <c r="M300" i="496"/>
  <c r="Q300" i="496"/>
  <c r="G300" i="496"/>
  <c r="U300" i="496"/>
  <c r="T300" i="496"/>
  <c r="L300" i="496"/>
  <c r="P300" i="496"/>
  <c r="S300" i="496"/>
  <c r="S313" i="498"/>
  <c r="Q313" i="498"/>
  <c r="T313" i="498"/>
  <c r="D309" i="498"/>
  <c r="D316" i="498" s="1"/>
  <c r="D337" i="498" s="1"/>
  <c r="F299" i="9" a="1"/>
  <c r="F299" i="9" s="1"/>
  <c r="O299" i="9" s="1"/>
  <c r="E299" i="9"/>
  <c r="D304" i="9"/>
  <c r="E304" i="9" s="1"/>
  <c r="F312" i="9" a="1"/>
  <c r="F312" i="9" s="1"/>
  <c r="P312" i="9" s="1"/>
  <c r="E312" i="9"/>
  <c r="U313" i="498"/>
  <c r="U309" i="500"/>
  <c r="U316" i="500" s="1"/>
  <c r="U337" i="500" s="1"/>
  <c r="R309" i="500"/>
  <c r="R316" i="500" s="1"/>
  <c r="R337" i="500" s="1"/>
  <c r="W337" i="8"/>
  <c r="T306" i="500"/>
  <c r="T309" i="500" s="1"/>
  <c r="T316" i="500" s="1"/>
  <c r="T337" i="500" s="1"/>
  <c r="R313" i="501"/>
  <c r="D32" i="493"/>
  <c r="P309" i="8"/>
  <c r="D337" i="497"/>
  <c r="K337" i="8"/>
  <c r="E304" i="8"/>
  <c r="P300" i="501"/>
  <c r="Q300" i="501"/>
  <c r="U300" i="501"/>
  <c r="G316" i="6"/>
  <c r="E309" i="6"/>
  <c r="D316" i="500"/>
  <c r="B31" i="68"/>
  <c r="M31" i="68" s="1"/>
  <c r="Q300" i="499" l="1"/>
  <c r="S312" i="501"/>
  <c r="T300" i="499"/>
  <c r="T304" i="499" s="1"/>
  <c r="T306" i="499" s="1"/>
  <c r="P300" i="499"/>
  <c r="P304" i="499" s="1"/>
  <c r="P306" i="499" s="1"/>
  <c r="U300" i="499"/>
  <c r="U304" i="499" s="1"/>
  <c r="U306" i="499" s="1"/>
  <c r="U309" i="499" s="1"/>
  <c r="T300" i="501"/>
  <c r="R300" i="501"/>
  <c r="R300" i="499"/>
  <c r="R304" i="499" s="1"/>
  <c r="R306" i="499" s="1"/>
  <c r="R309" i="499" s="1"/>
  <c r="R312" i="501"/>
  <c r="Q312" i="501"/>
  <c r="P313" i="501"/>
  <c r="T313" i="501"/>
  <c r="Q313" i="501"/>
  <c r="U313" i="501"/>
  <c r="BF304" i="8"/>
  <c r="R312" i="499"/>
  <c r="U312" i="501"/>
  <c r="T312" i="501"/>
  <c r="Q312" i="499"/>
  <c r="T312" i="499"/>
  <c r="S312" i="499"/>
  <c r="P312" i="499"/>
  <c r="Q313" i="499"/>
  <c r="R313" i="499"/>
  <c r="S313" i="499"/>
  <c r="T313" i="499"/>
  <c r="P313" i="499"/>
  <c r="G309" i="8"/>
  <c r="BD309" i="8" s="1"/>
  <c r="Q304" i="499"/>
  <c r="Q306" i="499" s="1"/>
  <c r="Q309" i="499" s="1"/>
  <c r="T299" i="501"/>
  <c r="T304" i="501" s="1"/>
  <c r="T306" i="501" s="1"/>
  <c r="T309" i="501" s="1"/>
  <c r="BF309" i="8"/>
  <c r="T313" i="496"/>
  <c r="R299" i="501"/>
  <c r="U299" i="501"/>
  <c r="S299" i="501"/>
  <c r="S304" i="501" s="1"/>
  <c r="S306" i="501" s="1"/>
  <c r="S309" i="501" s="1"/>
  <c r="S316" i="501" s="1"/>
  <c r="S337" i="501" s="1"/>
  <c r="D306" i="496"/>
  <c r="E306" i="496" s="1"/>
  <c r="Q299" i="501"/>
  <c r="Q304" i="501" s="1"/>
  <c r="Q306" i="501" s="1"/>
  <c r="Q309" i="501" s="1"/>
  <c r="Q316" i="501" s="1"/>
  <c r="Q337" i="501" s="1"/>
  <c r="BJ309" i="8"/>
  <c r="AE316" i="8"/>
  <c r="BJ316" i="8" s="1"/>
  <c r="O337" i="8"/>
  <c r="BD304" i="8"/>
  <c r="BD306" i="8"/>
  <c r="BG316" i="8"/>
  <c r="E7" i="390" s="1"/>
  <c r="E8" i="390" s="1"/>
  <c r="S337" i="8"/>
  <c r="J304" i="496"/>
  <c r="J306" i="496" s="1"/>
  <c r="N299" i="496"/>
  <c r="N304" i="496" s="1"/>
  <c r="N306" i="496" s="1"/>
  <c r="R299" i="496"/>
  <c r="R304" i="496" s="1"/>
  <c r="R306" i="496" s="1"/>
  <c r="I299" i="496"/>
  <c r="I304" i="496" s="1"/>
  <c r="I306" i="496" s="1"/>
  <c r="K299" i="496"/>
  <c r="K304" i="496" s="1"/>
  <c r="K306" i="496" s="1"/>
  <c r="O299" i="496"/>
  <c r="O304" i="496" s="1"/>
  <c r="O306" i="496" s="1"/>
  <c r="G299" i="496"/>
  <c r="G304" i="496" s="1"/>
  <c r="G306" i="496" s="1"/>
  <c r="H299" i="496"/>
  <c r="H304" i="496" s="1"/>
  <c r="H306" i="496" s="1"/>
  <c r="P299" i="496"/>
  <c r="P304" i="496" s="1"/>
  <c r="P306" i="496" s="1"/>
  <c r="P309" i="496" s="1"/>
  <c r="L299" i="496"/>
  <c r="L304" i="496" s="1"/>
  <c r="L306" i="496" s="1"/>
  <c r="T299" i="496"/>
  <c r="T304" i="496" s="1"/>
  <c r="T306" i="496" s="1"/>
  <c r="U299" i="496"/>
  <c r="U304" i="496" s="1"/>
  <c r="U306" i="496" s="1"/>
  <c r="U309" i="496" s="1"/>
  <c r="S299" i="496"/>
  <c r="S304" i="496" s="1"/>
  <c r="S306" i="496" s="1"/>
  <c r="Q299" i="496"/>
  <c r="Q304" i="496" s="1"/>
  <c r="Q306" i="496" s="1"/>
  <c r="M299" i="496"/>
  <c r="M304" i="496" s="1"/>
  <c r="M306" i="496" s="1"/>
  <c r="L312" i="496"/>
  <c r="H312" i="496"/>
  <c r="N312" i="496"/>
  <c r="G312" i="496"/>
  <c r="K312" i="496"/>
  <c r="R312" i="496"/>
  <c r="O312" i="496"/>
  <c r="S312" i="496"/>
  <c r="Q312" i="496"/>
  <c r="T312" i="496"/>
  <c r="I312" i="496"/>
  <c r="M312" i="496"/>
  <c r="U312" i="496"/>
  <c r="J312" i="496"/>
  <c r="L313" i="496"/>
  <c r="K313" i="496"/>
  <c r="P313" i="496"/>
  <c r="S313" i="496"/>
  <c r="O313" i="496"/>
  <c r="R313" i="496"/>
  <c r="J313" i="496"/>
  <c r="N313" i="496"/>
  <c r="U313" i="496"/>
  <c r="H313" i="496"/>
  <c r="I313" i="496"/>
  <c r="Q313" i="496"/>
  <c r="M313" i="496"/>
  <c r="R309" i="497"/>
  <c r="R316" i="497" s="1"/>
  <c r="R337" i="497" s="1"/>
  <c r="S309" i="497"/>
  <c r="S316" i="497" s="1"/>
  <c r="S337" i="497" s="1"/>
  <c r="X306" i="8"/>
  <c r="G300" i="9"/>
  <c r="U300" i="9"/>
  <c r="T300" i="9"/>
  <c r="Q300" i="9"/>
  <c r="K300" i="9"/>
  <c r="M300" i="9"/>
  <c r="O300" i="9"/>
  <c r="O304" i="9" s="1"/>
  <c r="O306" i="9" s="1"/>
  <c r="O309" i="9" s="1"/>
  <c r="H300" i="9"/>
  <c r="J300" i="9"/>
  <c r="N300" i="9"/>
  <c r="P300" i="9"/>
  <c r="L300" i="9"/>
  <c r="P316" i="498"/>
  <c r="P337" i="498" s="1"/>
  <c r="S300" i="9"/>
  <c r="U316" i="499"/>
  <c r="U337" i="499" s="1"/>
  <c r="I300" i="9"/>
  <c r="D306" i="9"/>
  <c r="E306" i="9" s="1"/>
  <c r="T312" i="9"/>
  <c r="Q312" i="9"/>
  <c r="N312" i="9"/>
  <c r="S312" i="9"/>
  <c r="J312" i="9"/>
  <c r="O312" i="9"/>
  <c r="L312" i="9"/>
  <c r="G312" i="9"/>
  <c r="M312" i="9"/>
  <c r="H312" i="9"/>
  <c r="R312" i="9"/>
  <c r="U312" i="9"/>
  <c r="K312" i="9"/>
  <c r="I312" i="9"/>
  <c r="Q316" i="498"/>
  <c r="Q337" i="498" s="1"/>
  <c r="K313" i="9"/>
  <c r="P299" i="9"/>
  <c r="U316" i="498"/>
  <c r="U337" i="498" s="1"/>
  <c r="U299" i="9"/>
  <c r="Q313" i="9"/>
  <c r="J299" i="9"/>
  <c r="G299" i="9"/>
  <c r="G313" i="9"/>
  <c r="I299" i="9"/>
  <c r="L313" i="9"/>
  <c r="H313" i="9"/>
  <c r="K299" i="9"/>
  <c r="T299" i="9"/>
  <c r="S313" i="9"/>
  <c r="R313" i="9"/>
  <c r="S299" i="9"/>
  <c r="H299" i="9"/>
  <c r="T313" i="9"/>
  <c r="U313" i="9"/>
  <c r="J313" i="9"/>
  <c r="O313" i="9"/>
  <c r="N299" i="9"/>
  <c r="M299" i="9"/>
  <c r="N313" i="9"/>
  <c r="M313" i="9"/>
  <c r="Q299" i="9"/>
  <c r="L299" i="9"/>
  <c r="R299" i="9"/>
  <c r="R304" i="9" s="1"/>
  <c r="R306" i="9" s="1"/>
  <c r="R309" i="9" s="1"/>
  <c r="P313" i="9"/>
  <c r="I33" i="68"/>
  <c r="L33" i="68" s="1"/>
  <c r="S316" i="498"/>
  <c r="S337" i="498" s="1"/>
  <c r="I29" i="68"/>
  <c r="I34" i="68"/>
  <c r="L34" i="68" s="1"/>
  <c r="M48" i="68"/>
  <c r="R316" i="498"/>
  <c r="R337" i="498" s="1"/>
  <c r="I30" i="68"/>
  <c r="L30" i="68" s="1"/>
  <c r="I25" i="68"/>
  <c r="L25" i="68" s="1"/>
  <c r="I28" i="68"/>
  <c r="L28" i="68" s="1"/>
  <c r="I27" i="68"/>
  <c r="I26" i="68"/>
  <c r="L26" i="68" s="1"/>
  <c r="I32" i="68"/>
  <c r="L32" i="68" s="1"/>
  <c r="I35" i="68"/>
  <c r="L35" i="68" s="1"/>
  <c r="I24" i="68" a="1"/>
  <c r="I24" i="68" s="1"/>
  <c r="L24" i="68" s="1"/>
  <c r="I31" i="68"/>
  <c r="L31" i="68" s="1"/>
  <c r="P309" i="499"/>
  <c r="T306" i="498"/>
  <c r="H27" i="68"/>
  <c r="K27" i="68" s="1"/>
  <c r="P304" i="501"/>
  <c r="P306" i="501" s="1"/>
  <c r="P309" i="501" s="1"/>
  <c r="P316" i="501" s="1"/>
  <c r="P337" i="501" s="1"/>
  <c r="T309" i="499"/>
  <c r="D337" i="500"/>
  <c r="H28" i="68"/>
  <c r="K28" i="68" s="1"/>
  <c r="H26" i="68"/>
  <c r="K26" i="68" s="1"/>
  <c r="H29" i="68"/>
  <c r="K29" i="68" s="1"/>
  <c r="H33" i="68"/>
  <c r="K33" i="68" s="1"/>
  <c r="H32" i="68"/>
  <c r="K32" i="68" s="1"/>
  <c r="D309" i="501"/>
  <c r="G337" i="6"/>
  <c r="E337" i="6" s="1"/>
  <c r="E316" i="6"/>
  <c r="H31" i="68"/>
  <c r="K31" i="68" s="1"/>
  <c r="H34" i="68"/>
  <c r="K34" i="68" s="1"/>
  <c r="M24" i="68"/>
  <c r="H30" i="68"/>
  <c r="K30" i="68" s="1"/>
  <c r="H24" i="68"/>
  <c r="C7" i="390"/>
  <c r="C8" i="390" s="1"/>
  <c r="U304" i="501"/>
  <c r="U306" i="501" s="1"/>
  <c r="H35" i="68"/>
  <c r="K35" i="68" s="1"/>
  <c r="P316" i="8"/>
  <c r="BF316" i="8" s="1"/>
  <c r="D34" i="493"/>
  <c r="D36" i="493" s="1"/>
  <c r="D37" i="493" s="1"/>
  <c r="H25" i="68"/>
  <c r="K25" i="68" s="1"/>
  <c r="F22" i="68"/>
  <c r="R304" i="501" l="1"/>
  <c r="R306" i="501" s="1"/>
  <c r="R309" i="501" s="1"/>
  <c r="R316" i="501" s="1"/>
  <c r="R337" i="501" s="1"/>
  <c r="T316" i="501"/>
  <c r="T337" i="501" s="1"/>
  <c r="S316" i="499"/>
  <c r="S337" i="499" s="1"/>
  <c r="T316" i="499"/>
  <c r="T337" i="499" s="1"/>
  <c r="D309" i="496"/>
  <c r="D316" i="496" s="1"/>
  <c r="D337" i="496" s="1"/>
  <c r="R316" i="499"/>
  <c r="R337" i="499" s="1"/>
  <c r="E309" i="8"/>
  <c r="Q316" i="499"/>
  <c r="Q337" i="499" s="1"/>
  <c r="P316" i="499"/>
  <c r="P337" i="499" s="1"/>
  <c r="G316" i="8"/>
  <c r="BD316" i="8" s="1"/>
  <c r="H7" i="390"/>
  <c r="H8" i="390" s="1"/>
  <c r="X309" i="8"/>
  <c r="BH306" i="8"/>
  <c r="R309" i="496"/>
  <c r="R316" i="496" s="1"/>
  <c r="R337" i="496" s="1"/>
  <c r="P316" i="496"/>
  <c r="P337" i="496" s="1"/>
  <c r="Q309" i="496"/>
  <c r="Q316" i="496" s="1"/>
  <c r="Q337" i="496" s="1"/>
  <c r="U316" i="496"/>
  <c r="U337" i="496" s="1"/>
  <c r="S309" i="496"/>
  <c r="S316" i="496" s="1"/>
  <c r="S337" i="496" s="1"/>
  <c r="T309" i="496"/>
  <c r="T316" i="496" s="1"/>
  <c r="T337" i="496" s="1"/>
  <c r="G304" i="9"/>
  <c r="G306" i="9" s="1"/>
  <c r="G309" i="9" s="1"/>
  <c r="G316" i="9" s="1"/>
  <c r="G337" i="9" s="1"/>
  <c r="L29" i="68"/>
  <c r="L27" i="68"/>
  <c r="Q304" i="9"/>
  <c r="Q306" i="9" s="1"/>
  <c r="Q309" i="9" s="1"/>
  <c r="Q316" i="9" s="1"/>
  <c r="Q337" i="9" s="1"/>
  <c r="L304" i="9"/>
  <c r="L306" i="9" s="1"/>
  <c r="N304" i="9"/>
  <c r="N306" i="9" s="1"/>
  <c r="N309" i="9" s="1"/>
  <c r="N316" i="9" s="1"/>
  <c r="N337" i="9" s="1"/>
  <c r="T304" i="9"/>
  <c r="T306" i="9" s="1"/>
  <c r="T309" i="9" s="1"/>
  <c r="T316" i="9" s="1"/>
  <c r="T337" i="9" s="1"/>
  <c r="I304" i="9"/>
  <c r="I306" i="9" s="1"/>
  <c r="U304" i="9"/>
  <c r="U306" i="9" s="1"/>
  <c r="K304" i="9"/>
  <c r="K306" i="9" s="1"/>
  <c r="K309" i="9" s="1"/>
  <c r="K316" i="9" s="1"/>
  <c r="K337" i="9" s="1"/>
  <c r="M304" i="9"/>
  <c r="M306" i="9" s="1"/>
  <c r="M309" i="9" s="1"/>
  <c r="M316" i="9" s="1"/>
  <c r="M337" i="9" s="1"/>
  <c r="P304" i="9"/>
  <c r="P306" i="9" s="1"/>
  <c r="P309" i="9" s="1"/>
  <c r="P316" i="9" s="1"/>
  <c r="P337" i="9" s="1"/>
  <c r="H304" i="9"/>
  <c r="H306" i="9" s="1"/>
  <c r="H309" i="9" s="1"/>
  <c r="H316" i="9" s="1"/>
  <c r="H337" i="9" s="1"/>
  <c r="S304" i="9"/>
  <c r="S306" i="9" s="1"/>
  <c r="S309" i="9" s="1"/>
  <c r="S316" i="9" s="1"/>
  <c r="S337" i="9" s="1"/>
  <c r="J304" i="9"/>
  <c r="J306" i="9" s="1"/>
  <c r="J309" i="9" s="1"/>
  <c r="J316" i="9" s="1"/>
  <c r="J337" i="9" s="1"/>
  <c r="D309" i="9"/>
  <c r="E309" i="9" s="1"/>
  <c r="R316" i="9"/>
  <c r="R337" i="9" s="1"/>
  <c r="O316" i="9"/>
  <c r="O337" i="9" s="1"/>
  <c r="U309" i="501"/>
  <c r="D316" i="501"/>
  <c r="K24" i="68"/>
  <c r="K23" i="68" s="1"/>
  <c r="T309" i="498"/>
  <c r="P337" i="8"/>
  <c r="E316" i="8" l="1"/>
  <c r="G337" i="8"/>
  <c r="E337" i="8" s="1"/>
  <c r="X316" i="8"/>
  <c r="BH309" i="8"/>
  <c r="L23" i="68"/>
  <c r="L309" i="9"/>
  <c r="L316" i="9" s="1"/>
  <c r="L337" i="9" s="1"/>
  <c r="I309" i="9"/>
  <c r="I316" i="9" s="1"/>
  <c r="I337" i="9" s="1"/>
  <c r="U309" i="9"/>
  <c r="U316" i="9" s="1"/>
  <c r="U337" i="9" s="1"/>
  <c r="D316" i="9"/>
  <c r="D337" i="9" s="1"/>
  <c r="E337" i="9" s="1"/>
  <c r="U316" i="501"/>
  <c r="D337" i="501"/>
  <c r="T316" i="498"/>
  <c r="B7" i="390"/>
  <c r="B8" i="390" s="1"/>
  <c r="D18" i="68"/>
  <c r="D9" i="68" s="1"/>
  <c r="B26" i="68" s="1"/>
  <c r="D7" i="390"/>
  <c r="D8" i="390" s="1"/>
  <c r="X337" i="8" l="1"/>
  <c r="F18" i="68" s="1"/>
  <c r="F9" i="68" s="1"/>
  <c r="B28" i="68" s="1"/>
  <c r="M28" i="68" s="1"/>
  <c r="BH316" i="8"/>
  <c r="F7" i="390" s="1"/>
  <c r="F8" i="390" s="1"/>
  <c r="E316" i="9"/>
  <c r="U337" i="501"/>
  <c r="M26" i="68"/>
  <c r="T337" i="498"/>
  <c r="G30" i="68" l="1"/>
  <c r="J30" i="68" s="1"/>
  <c r="G28" i="68"/>
  <c r="J28" i="68" s="1"/>
  <c r="G24" i="68"/>
  <c r="J24" i="68" s="1"/>
  <c r="G33" i="68"/>
  <c r="J33" i="68" s="1"/>
  <c r="G34" i="68"/>
  <c r="J34" i="68" s="1"/>
  <c r="G25" i="68"/>
  <c r="J25" i="68" s="1"/>
  <c r="G32" i="68"/>
  <c r="J32" i="68" s="1"/>
  <c r="G29" i="68"/>
  <c r="J29" i="68" s="1"/>
  <c r="G35" i="68"/>
  <c r="J35" i="68" s="1"/>
  <c r="G26" i="68"/>
  <c r="J26" i="68" s="1"/>
  <c r="G31" i="68"/>
  <c r="J31" i="68" s="1"/>
  <c r="G27" i="68"/>
  <c r="J27" i="68" s="1"/>
  <c r="N24" i="68" a="1"/>
  <c r="N24" i="68" s="1"/>
  <c r="B13" i="390" s="1"/>
  <c r="N47" i="68" a="1"/>
  <c r="N47" i="68" s="1"/>
  <c r="Y13" i="390" s="1"/>
  <c r="Y14" i="390" s="1"/>
  <c r="Y15" i="390" s="1"/>
  <c r="N56" i="68" a="1"/>
  <c r="N56" i="68" s="1"/>
  <c r="AH13" i="390" s="1"/>
  <c r="AH14" i="390" s="1"/>
  <c r="AH15" i="390" s="1"/>
  <c r="N51" i="68" a="1"/>
  <c r="N51" i="68" s="1"/>
  <c r="AC13" i="390" s="1"/>
  <c r="AC14" i="390" s="1"/>
  <c r="AC15" i="390" s="1"/>
  <c r="N27" i="68" a="1"/>
  <c r="N27" i="68" s="1"/>
  <c r="E13" i="390" s="1"/>
  <c r="N34" i="68" a="1"/>
  <c r="N34" i="68" s="1"/>
  <c r="L13" i="390" s="1"/>
  <c r="L14" i="390" s="1"/>
  <c r="L15" i="390" s="1"/>
  <c r="N59" i="68" a="1"/>
  <c r="N59" i="68" s="1"/>
  <c r="AK13" i="390" s="1"/>
  <c r="AK14" i="390" s="1"/>
  <c r="AK15" i="390" s="1"/>
  <c r="N38" i="68" a="1"/>
  <c r="N38" i="68" s="1"/>
  <c r="P13" i="390" s="1"/>
  <c r="P14" i="390" s="1"/>
  <c r="P15" i="390" s="1"/>
  <c r="N54" i="68" a="1"/>
  <c r="N54" i="68" s="1"/>
  <c r="AF13" i="390" s="1"/>
  <c r="AF14" i="390" s="1"/>
  <c r="AF15" i="390" s="1"/>
  <c r="N30" i="68" a="1"/>
  <c r="N30" i="68" s="1"/>
  <c r="H13" i="390" s="1"/>
  <c r="H14" i="390" s="1"/>
  <c r="H15" i="390" s="1"/>
  <c r="N40" i="68" a="1"/>
  <c r="N40" i="68" s="1"/>
  <c r="R13" i="390" s="1"/>
  <c r="R14" i="390" s="1"/>
  <c r="R15" i="390" s="1"/>
  <c r="N36" i="68" a="1"/>
  <c r="N36" i="68" s="1"/>
  <c r="N13" i="390" s="1"/>
  <c r="N14" i="390" s="1"/>
  <c r="N15" i="390" s="1"/>
  <c r="N55" i="68" a="1"/>
  <c r="N55" i="68" s="1"/>
  <c r="AG13" i="390" s="1"/>
  <c r="AG14" i="390" s="1"/>
  <c r="AG15" i="390" s="1"/>
  <c r="N43" i="68" a="1"/>
  <c r="N43" i="68" s="1"/>
  <c r="U13" i="390" s="1"/>
  <c r="U14" i="390" s="1"/>
  <c r="U15" i="390" s="1"/>
  <c r="N33" i="68" a="1"/>
  <c r="N33" i="68" s="1"/>
  <c r="K13" i="390" s="1"/>
  <c r="K14" i="390" s="1"/>
  <c r="K15" i="390" s="1"/>
  <c r="N32" i="68" a="1"/>
  <c r="N32" i="68" s="1"/>
  <c r="J13" i="390" s="1"/>
  <c r="J14" i="390" s="1"/>
  <c r="J15" i="390" s="1"/>
  <c r="N25" i="68" a="1"/>
  <c r="N25" i="68" s="1"/>
  <c r="C13" i="390" s="1"/>
  <c r="N44" i="68" a="1"/>
  <c r="N44" i="68" s="1"/>
  <c r="V13" i="390" s="1"/>
  <c r="V14" i="390" s="1"/>
  <c r="V15" i="390" s="1"/>
  <c r="N37" i="68" a="1"/>
  <c r="N37" i="68" s="1"/>
  <c r="O13" i="390" s="1"/>
  <c r="O14" i="390" s="1"/>
  <c r="O15" i="390" s="1"/>
  <c r="N35" i="68" a="1"/>
  <c r="N35" i="68" s="1"/>
  <c r="M13" i="390" s="1"/>
  <c r="M14" i="390" s="1"/>
  <c r="M15" i="390" s="1"/>
  <c r="N48" i="68" a="1"/>
  <c r="N48" i="68" s="1"/>
  <c r="Z13" i="390" s="1"/>
  <c r="Z14" i="390" s="1"/>
  <c r="Z15" i="390" s="1"/>
  <c r="N29" i="68" a="1"/>
  <c r="N29" i="68" s="1"/>
  <c r="G13" i="390" s="1"/>
  <c r="N45" i="68" a="1"/>
  <c r="N45" i="68" s="1"/>
  <c r="W13" i="390" s="1"/>
  <c r="W14" i="390" s="1"/>
  <c r="W15" i="390" s="1"/>
  <c r="N39" i="68" a="1"/>
  <c r="N39" i="68" s="1"/>
  <c r="Q13" i="390" s="1"/>
  <c r="Q14" i="390" s="1"/>
  <c r="Q15" i="390" s="1"/>
  <c r="N50" i="68" a="1"/>
  <c r="N50" i="68" s="1"/>
  <c r="AB13" i="390" s="1"/>
  <c r="AB14" i="390" s="1"/>
  <c r="AB15" i="390" s="1"/>
  <c r="N46" i="68" a="1"/>
  <c r="N46" i="68" s="1"/>
  <c r="X13" i="390" s="1"/>
  <c r="X14" i="390" s="1"/>
  <c r="X15" i="390" s="1"/>
  <c r="N41" i="68" a="1"/>
  <c r="N41" i="68" s="1"/>
  <c r="S13" i="390" s="1"/>
  <c r="S14" i="390" s="1"/>
  <c r="S15" i="390" s="1"/>
  <c r="N58" i="68" a="1"/>
  <c r="N58" i="68" s="1"/>
  <c r="AJ13" i="390" s="1"/>
  <c r="AJ14" i="390" s="1"/>
  <c r="AJ15" i="390" s="1"/>
  <c r="N28" i="68" a="1"/>
  <c r="N28" i="68" s="1"/>
  <c r="F13" i="390" s="1"/>
  <c r="N49" i="68" a="1"/>
  <c r="N49" i="68" s="1"/>
  <c r="AA13" i="390" s="1"/>
  <c r="AA14" i="390" s="1"/>
  <c r="AA15" i="390" s="1"/>
  <c r="N42" i="68" a="1"/>
  <c r="N42" i="68" s="1"/>
  <c r="T13" i="390" s="1"/>
  <c r="T14" i="390" s="1"/>
  <c r="T15" i="390" s="1"/>
  <c r="N26" i="68" a="1"/>
  <c r="N26" i="68" s="1"/>
  <c r="D13" i="390" s="1"/>
  <c r="N52" i="68" a="1"/>
  <c r="N52" i="68" s="1"/>
  <c r="AD13" i="390" s="1"/>
  <c r="AD14" i="390" s="1"/>
  <c r="AD15" i="390" s="1"/>
  <c r="N31" i="68" a="1"/>
  <c r="N31" i="68" s="1"/>
  <c r="I13" i="390" s="1"/>
  <c r="I14" i="390" s="1"/>
  <c r="I15" i="390" s="1"/>
  <c r="N53" i="68" a="1"/>
  <c r="N53" i="68" s="1"/>
  <c r="AE13" i="390" s="1"/>
  <c r="AE14" i="390" s="1"/>
  <c r="AE15" i="390" s="1"/>
  <c r="N57" i="68" a="1"/>
  <c r="N57" i="68" s="1"/>
  <c r="AI13" i="390" s="1"/>
  <c r="AI14" i="390" s="1"/>
  <c r="AI15" i="390" s="1"/>
  <c r="J23" i="68" l="1"/>
  <c r="C46" i="3" l="1"/>
  <c r="O116" i="501" l="1"/>
  <c r="N116" i="501"/>
  <c r="G314" i="497" l="1"/>
  <c r="G230" i="497"/>
  <c r="M349" i="65" l="1"/>
  <c r="J72" i="460" a="1"/>
  <c r="O56" i="61" a="1"/>
  <c r="M92" i="61" a="1"/>
  <c r="P287" i="61" a="1"/>
  <c r="Q86" i="61" a="1"/>
  <c r="D310" i="61" a="1"/>
  <c r="U300" i="61" a="1"/>
  <c r="S227" i="61" a="1"/>
  <c r="U166" i="61" a="1"/>
  <c r="U133" i="61" a="1"/>
  <c r="D230" i="61" a="1"/>
  <c r="R40" i="460" a="1"/>
  <c r="L36" i="460" a="1"/>
  <c r="S296" i="61" a="1"/>
  <c r="N177" i="61" a="1"/>
  <c r="L91" i="61" a="1"/>
  <c r="Q143" i="460" a="1"/>
  <c r="O274" i="61" a="1"/>
  <c r="I132" i="460" a="1"/>
  <c r="J311" i="61" a="1"/>
  <c r="H201" i="61" a="1"/>
  <c r="K272" i="460" a="1"/>
  <c r="U219" i="460" a="1"/>
  <c r="S220" i="460" a="1"/>
  <c r="N261" i="460" a="1"/>
  <c r="O38" i="61" a="1"/>
  <c r="Q101" i="61" a="1"/>
  <c r="T164" i="460" a="1"/>
  <c r="N192" i="61" a="1"/>
  <c r="S122" i="61" a="1"/>
  <c r="I37" i="460" a="1"/>
  <c r="S28" i="61" a="1"/>
  <c r="Q42" i="460" a="1"/>
  <c r="M217" i="61" a="1"/>
  <c r="I264" i="61" a="1"/>
  <c r="I228" i="61" a="1"/>
  <c r="J176" i="460" a="1"/>
  <c r="Q197" i="460" a="1"/>
  <c r="H73" i="460" a="1"/>
  <c r="G93" i="460" a="1"/>
  <c r="S167" i="460" a="1"/>
  <c r="G175" i="61" a="1"/>
  <c r="M99" i="61" a="1"/>
  <c r="K259" i="61" a="1"/>
  <c r="O189" i="61" a="1"/>
  <c r="S136" i="460" a="1"/>
  <c r="G172" i="61" a="1"/>
  <c r="M107" i="61" a="1"/>
  <c r="Q263" i="460" a="1"/>
  <c r="L173" i="460" a="1"/>
  <c r="P296" i="460" a="1"/>
  <c r="T135" i="61" a="1"/>
  <c r="P145" i="61" a="1"/>
  <c r="P131" i="61" a="1"/>
  <c r="M42" i="61" a="1"/>
  <c r="T200" i="460" a="1"/>
  <c r="Q183" i="61" a="1"/>
  <c r="T53" i="61" a="1"/>
  <c r="R201" i="61" a="1"/>
  <c r="T197" i="460" a="1"/>
  <c r="P65" i="61" a="1"/>
  <c r="S267" i="61" a="1"/>
  <c r="G283" i="460" a="1"/>
  <c r="T106" i="61" a="1"/>
  <c r="L40" i="61" a="1"/>
  <c r="M30" i="61" a="1"/>
  <c r="G221" i="61" a="1"/>
  <c r="T303" i="460" a="1"/>
  <c r="N132" i="61" a="1"/>
  <c r="G134" i="460" a="1"/>
  <c r="M317" i="460" a="1"/>
  <c r="U114" i="61" a="1"/>
  <c r="B21" i="68"/>
  <c r="U50" i="460" a="1"/>
  <c r="G206" i="61" a="1"/>
  <c r="R137" i="460" a="1"/>
  <c r="R232" i="61" a="1"/>
  <c r="G36" i="61" a="1"/>
  <c r="P99" i="61" a="1"/>
  <c r="U172" i="61" a="1"/>
  <c r="K28" i="61" a="1"/>
  <c r="O70" i="460" a="1"/>
  <c r="Q54" i="61" a="1"/>
  <c r="P303" i="61" a="1"/>
  <c r="J17" i="460" a="1"/>
  <c r="R150" i="61" a="1"/>
  <c r="Q313" i="61" a="1"/>
  <c r="P124" i="460" a="1"/>
  <c r="I79" i="61" a="1"/>
  <c r="I181" i="61" a="1"/>
  <c r="J167" i="61" a="1"/>
  <c r="N281" i="460" a="1"/>
  <c r="P71" i="61" a="1"/>
  <c r="M162" i="61" a="1"/>
  <c r="U189" i="61" a="1"/>
  <c r="T85" i="460" a="1"/>
  <c r="P205" i="61" a="1"/>
  <c r="S294" i="61" a="1"/>
  <c r="P157" i="61" a="1"/>
  <c r="P114" i="61" a="1"/>
  <c r="P281" i="61" a="1"/>
  <c r="U280" i="61" a="1"/>
  <c r="M37" i="61" a="1"/>
  <c r="Q83" i="460" a="1"/>
  <c r="S180" i="61" a="1"/>
  <c r="Q90" i="460" a="1"/>
  <c r="H197" i="460" a="1"/>
  <c r="M44" i="61" a="1"/>
  <c r="U37" i="61" a="1"/>
  <c r="R42" i="460" a="1"/>
  <c r="U42" i="460" a="1"/>
  <c r="S163" i="460" a="1"/>
  <c r="H159" i="61" a="1"/>
  <c r="Q180" i="61" a="1"/>
  <c r="M38" i="61" a="1"/>
  <c r="N188" i="460" a="1"/>
  <c r="N43" i="61" a="1"/>
  <c r="Q137" i="61" a="1"/>
  <c r="N119" i="61" a="1"/>
  <c r="S13" i="61" a="1"/>
  <c r="D148" i="61" a="1"/>
  <c r="I238" i="61" a="1"/>
  <c r="R227" i="460" a="1"/>
  <c r="K178" i="61" a="1"/>
  <c r="T212" i="460" a="1"/>
  <c r="P167" i="460" a="1"/>
  <c r="H78" i="460" a="1"/>
  <c r="S212" i="61" a="1"/>
  <c r="P94" i="61" a="1"/>
  <c r="G87" i="460" a="1"/>
  <c r="U17" i="61" a="1"/>
  <c r="H173" i="61" a="1"/>
  <c r="P152" i="61" a="1"/>
  <c r="O229" i="61" a="1"/>
  <c r="L37" i="61" a="1"/>
  <c r="Q189" i="460" a="1"/>
  <c r="S99" i="61" a="1"/>
  <c r="U116" i="61" a="1"/>
  <c r="G159" i="61" a="1"/>
  <c r="J159" i="61" a="1"/>
  <c r="D149" i="61" a="1"/>
  <c r="S73" i="61" a="1"/>
  <c r="Q132" i="61" a="1"/>
  <c r="K238" i="61" a="1"/>
  <c r="Q186" i="61" a="1"/>
  <c r="G166" i="61" a="1"/>
  <c r="S147" i="61" a="1"/>
  <c r="R78" i="460" a="1"/>
  <c r="G52" i="61" a="1"/>
  <c r="U149" i="460" a="1"/>
  <c r="P133" i="61" a="1"/>
  <c r="Q301" i="460" a="1"/>
  <c r="J237" i="61" a="1"/>
  <c r="P158" i="61" a="1"/>
  <c r="T283" i="61" a="1"/>
  <c r="Q265" i="61" a="1"/>
  <c r="N229" i="61" a="1"/>
  <c r="P20" i="460" a="1"/>
  <c r="S161" i="61" a="1"/>
  <c r="J227" i="61" a="1"/>
  <c r="J213" i="61" a="1"/>
  <c r="Q271" i="61" a="1"/>
  <c r="J242" i="61" a="1"/>
  <c r="D238" i="460" a="1"/>
  <c r="M213" i="61" a="1"/>
  <c r="R275" i="61" a="1"/>
  <c r="R136" i="61" a="1"/>
  <c r="U72" i="460" a="1"/>
  <c r="O237" i="61" a="1"/>
  <c r="G167" i="61" a="1"/>
  <c r="R238" i="61" a="1"/>
  <c r="J188" i="460" a="1"/>
  <c r="S212" i="460" a="1"/>
  <c r="Q85" i="61" a="1"/>
  <c r="I283" i="61" a="1"/>
  <c r="Q257" i="61" a="1"/>
  <c r="P282" i="61" a="1"/>
  <c r="L129" i="460" a="1"/>
  <c r="R107" i="460" a="1"/>
  <c r="S90" i="61" a="1"/>
  <c r="T316" i="61" a="1"/>
  <c r="Q55" i="61" a="1"/>
  <c r="J244" i="61" a="1"/>
  <c r="J151" i="460" a="1"/>
  <c r="D166" i="460" a="1"/>
  <c r="Q264" i="61" a="1"/>
  <c r="G34" i="61" a="1"/>
  <c r="O212" i="61" a="1"/>
  <c r="I35" i="61" a="1"/>
  <c r="M258" i="460" a="1"/>
  <c r="T153" i="460" a="1"/>
  <c r="J44" i="61" a="1"/>
  <c r="I162" i="61" a="1"/>
  <c r="G144" i="460" a="1"/>
  <c r="K164" i="61" a="1"/>
  <c r="M26" i="61" a="1"/>
  <c r="K47" i="460" a="1"/>
  <c r="P293" i="61" a="1"/>
  <c r="U187" i="61" a="1"/>
  <c r="J208" i="61" a="1"/>
  <c r="I159" i="61" a="1"/>
  <c r="M175" i="61" a="1"/>
  <c r="Q37" i="460" a="1"/>
  <c r="K239" i="61" a="1"/>
  <c r="T59" i="61" a="1"/>
  <c r="G273" i="61" a="1"/>
  <c r="U237" i="460" a="1"/>
  <c r="U38" i="460" a="1"/>
  <c r="R218" i="460" a="1"/>
  <c r="N174" i="61" a="1"/>
  <c r="M80" i="61" a="1"/>
  <c r="Q178" i="460" a="1"/>
  <c r="U144" i="61" a="1"/>
  <c r="L242" i="61" a="1"/>
  <c r="S42" i="61" a="1"/>
  <c r="T108" i="61" a="1"/>
  <c r="T94" i="460" a="1"/>
  <c r="Q52" i="61" a="1"/>
  <c r="R221" i="61" a="1"/>
  <c r="H140" i="460" a="1"/>
  <c r="R89" i="61" a="1"/>
  <c r="O119" i="61" a="1"/>
  <c r="O217" i="61" a="1"/>
  <c r="K35" i="61" a="1"/>
  <c r="G207" i="61" a="1"/>
  <c r="U235" i="61" a="1"/>
  <c r="M158" i="460" a="1"/>
  <c r="Q20" i="61" a="1"/>
  <c r="H301" i="61" a="1"/>
  <c r="S273" i="61" a="1"/>
  <c r="Q149" i="460" a="1"/>
  <c r="U49" i="460" a="1"/>
  <c r="G213" i="460" a="1"/>
  <c r="T51" i="61" a="1"/>
  <c r="J93" i="61" a="1"/>
  <c r="T182" i="61" a="1"/>
  <c r="T157" i="61" a="1"/>
  <c r="U251" i="61" a="1"/>
  <c r="K174" i="460" a="1"/>
  <c r="R35" i="61" a="1"/>
  <c r="O92" i="61" a="1"/>
  <c r="S275" i="61" a="1"/>
  <c r="T220" i="61" a="1"/>
  <c r="O317" i="61" a="1"/>
  <c r="K187" i="61" a="1"/>
  <c r="T40" i="460" a="1"/>
  <c r="Q129" i="61" a="1"/>
  <c r="J162" i="460" a="1"/>
  <c r="Q47" i="460" a="1"/>
  <c r="T21" i="460" a="1"/>
  <c r="D271" i="460" a="1"/>
  <c r="D187" i="460" a="1"/>
  <c r="O47" i="61" a="1"/>
  <c r="I55" i="460" a="1"/>
  <c r="P191" i="460" a="1"/>
  <c r="P238" i="460" a="1"/>
  <c r="D193" i="460" a="1"/>
  <c r="L190" i="61" a="1"/>
  <c r="M153" i="460" a="1"/>
  <c r="I19" i="460" a="1"/>
  <c r="K219" i="61" a="1"/>
  <c r="M177" i="460" a="1"/>
  <c r="P160" i="61" a="1"/>
  <c r="R218" i="61" a="1"/>
  <c r="I85" i="61" a="1"/>
  <c r="K47" i="61" a="1"/>
  <c r="I284" i="61" a="1"/>
  <c r="O236" i="61" a="1"/>
  <c r="K232" i="61" a="1"/>
  <c r="Q138" i="460" a="1"/>
  <c r="R304" i="61" a="1"/>
  <c r="N260" i="61" a="1"/>
  <c r="Q304" i="61" a="1"/>
  <c r="S287" i="61" a="1"/>
  <c r="T18" i="60" a="1"/>
  <c r="H26" i="460" a="1"/>
  <c r="T203" i="61" a="1"/>
  <c r="Q215" i="61" a="1"/>
  <c r="J220" i="61" a="1"/>
  <c r="K107" i="61" a="1"/>
  <c r="K146" i="460" a="1"/>
  <c r="Q34" i="61" a="1"/>
  <c r="H273" i="61" a="1"/>
  <c r="Q132" i="460" a="1"/>
  <c r="R87" i="60" a="1"/>
  <c r="J93" i="460" a="1"/>
  <c r="K214" i="61" a="1"/>
  <c r="M82" i="61" a="1"/>
  <c r="N22" i="460" a="1"/>
  <c r="R34" i="460" a="1"/>
  <c r="O35" i="460" a="1"/>
  <c r="S116" i="61" a="1"/>
  <c r="U111" i="61" a="1"/>
  <c r="M93" i="61" a="1"/>
  <c r="R14" i="460" a="1"/>
  <c r="P66" i="61" a="1"/>
  <c r="J303" i="460" a="1"/>
  <c r="Q74" i="61" a="1"/>
  <c r="O29" i="61" a="1"/>
  <c r="O172" i="61" a="1"/>
  <c r="N92" i="61" a="1"/>
  <c r="Q216" i="61" a="1"/>
  <c r="P144" i="61" a="1"/>
  <c r="I158" i="460" a="1"/>
  <c r="N315" i="61" a="1"/>
  <c r="Q165" i="61" a="1"/>
  <c r="N161" i="61" a="1"/>
  <c r="U108" i="61" a="1"/>
  <c r="H85" i="460" a="1"/>
  <c r="H227" i="61" a="1"/>
  <c r="L37" i="460" a="1"/>
  <c r="O74" i="460" a="1"/>
  <c r="J230" i="61" a="1"/>
  <c r="P236" i="61" a="1"/>
  <c r="L159" i="460" a="1"/>
  <c r="I77" i="61" a="1"/>
  <c r="H166" i="61" a="1"/>
  <c r="Q281" i="460" a="1"/>
  <c r="D271" i="61" a="1"/>
  <c r="D246" i="61" a="1"/>
  <c r="R88" i="460" a="1"/>
  <c r="M203" i="61" a="1"/>
  <c r="O139" i="460" a="1"/>
  <c r="H138" i="61" a="1"/>
  <c r="D244" i="61" a="1"/>
  <c r="J217" i="61" a="1"/>
  <c r="J85" i="61" a="1"/>
  <c r="G237" i="61" a="1"/>
  <c r="L144" i="60" a="1"/>
  <c r="L230" i="61" a="1"/>
  <c r="D300" i="61" a="1"/>
  <c r="M188" i="460" a="1"/>
  <c r="K202" i="61" a="1"/>
  <c r="U265" i="460" a="1"/>
  <c r="S163" i="61" a="1"/>
  <c r="R203" i="460" a="1"/>
  <c r="L29" i="61" a="1"/>
  <c r="Q73" i="460" a="1"/>
  <c r="P237" i="460" a="1"/>
  <c r="P265" i="61" a="1"/>
  <c r="I71" i="460" a="1"/>
  <c r="Q287" i="61" a="1"/>
  <c r="I173" i="460" a="1"/>
  <c r="M200" i="61" a="1"/>
  <c r="T174" i="61" a="1"/>
  <c r="S309" i="460" a="1"/>
  <c r="Q303" i="460" a="1"/>
  <c r="H283" i="61" a="1"/>
  <c r="Q208" i="61" a="1"/>
  <c r="K85" i="61" a="1"/>
  <c r="I213" i="61" a="1"/>
  <c r="S18" i="460" a="1"/>
  <c r="I73" i="460" a="1"/>
  <c r="O232" i="61" a="1"/>
  <c r="U271" i="460" a="1"/>
  <c r="U179" i="61" a="1"/>
  <c r="U93" i="460" a="1"/>
  <c r="O35" i="61" a="1"/>
  <c r="R84" i="460" a="1"/>
  <c r="U136" i="60" a="1"/>
  <c r="N35" i="460" a="1"/>
  <c r="P105" i="460" a="1"/>
  <c r="P286" i="460" a="1"/>
  <c r="K314" i="61" a="1"/>
  <c r="M52" i="61" a="1"/>
  <c r="I28" i="61" a="1"/>
  <c r="N91" i="61" a="1"/>
  <c r="P199" i="61" a="1"/>
  <c r="D57" i="61" a="1"/>
  <c r="G73" i="460" a="1"/>
  <c r="Q177" i="61" a="1"/>
  <c r="O99" i="61" a="1"/>
  <c r="N191" i="61" a="1"/>
  <c r="U22" i="61" a="1"/>
  <c r="G282" i="61" a="1"/>
  <c r="P107" i="460" a="1"/>
  <c r="S40" i="61" a="1"/>
  <c r="P69" i="61" a="1"/>
  <c r="D218" i="460" a="1"/>
  <c r="L92" i="61" a="1"/>
  <c r="K192" i="61" a="1"/>
  <c r="G176" i="61" a="1"/>
  <c r="T300" i="61" a="1"/>
  <c r="G311" i="460" a="1"/>
  <c r="T237" i="61" a="1"/>
  <c r="T166" i="61" a="1"/>
  <c r="K131" i="460" a="1"/>
  <c r="U107" i="460" a="1"/>
  <c r="J315" i="61" a="1"/>
  <c r="T85" i="61" a="1"/>
  <c r="L283" i="460" a="1"/>
  <c r="K41" i="61" a="1"/>
  <c r="D38" i="61" a="1"/>
  <c r="M104" i="460" a="1"/>
  <c r="T56" i="460" a="1"/>
  <c r="J181" i="460" a="1"/>
  <c r="T158" i="460" a="1"/>
  <c r="T14" i="61" a="1"/>
  <c r="G18" i="460" a="1"/>
  <c r="I178" i="61" a="1"/>
  <c r="M178" i="61" a="1"/>
  <c r="P179" i="61" a="1"/>
  <c r="M175" i="460" a="1"/>
  <c r="T136" i="460" a="1"/>
  <c r="R245" i="460" a="1"/>
  <c r="Q71" i="460" a="1"/>
  <c r="L282" i="460" a="1"/>
  <c r="Q223" i="61" a="1"/>
  <c r="L286" i="460" a="1"/>
  <c r="R207" i="460" a="1"/>
  <c r="M199" i="61" a="1"/>
  <c r="Q163" i="61" a="1"/>
  <c r="O91" i="61" a="1"/>
  <c r="O85" i="460" a="1"/>
  <c r="P86" i="61" a="1"/>
  <c r="D166" i="61" a="1"/>
  <c r="R230" i="61" a="1"/>
  <c r="G121" i="61" a="1"/>
  <c r="T253" i="460" a="1"/>
  <c r="J212" i="460" a="1"/>
  <c r="S301" i="61" a="1"/>
  <c r="R47" i="61" a="1"/>
  <c r="I271" i="460" a="1"/>
  <c r="U138" i="460" a="1"/>
  <c r="T27" i="460" a="1"/>
  <c r="L165" i="61" a="1"/>
  <c r="U91" i="61" a="1"/>
  <c r="Q107" i="61" a="1"/>
  <c r="U59" i="61" a="1"/>
  <c r="R79" i="460" a="1"/>
  <c r="J146" i="460" a="1"/>
  <c r="K148" i="460" a="1"/>
  <c r="O72" i="460" a="1"/>
  <c r="P35" i="61" a="1"/>
  <c r="H281" i="61" a="1"/>
  <c r="H162" i="460" a="1"/>
  <c r="L163" i="460" a="1"/>
  <c r="Q211" i="460" a="1"/>
  <c r="H161" i="61" a="1"/>
  <c r="M236" i="61" a="1"/>
  <c r="P201" i="61" a="1"/>
  <c r="G148" i="460" a="1"/>
  <c r="J211" i="61" a="1"/>
  <c r="S135" i="460" a="1"/>
  <c r="P212" i="61" a="1"/>
  <c r="I220" i="61" a="1"/>
  <c r="R121" i="61" a="1"/>
  <c r="U52" i="460" a="1"/>
  <c r="L177" i="460" a="1"/>
  <c r="S71" i="61" a="1"/>
  <c r="J163" i="61" a="1"/>
  <c r="H203" i="61" a="1"/>
  <c r="U229" i="61" a="1"/>
  <c r="D289" i="61" a="1"/>
  <c r="L238" i="61" a="1"/>
  <c r="L246" i="61" a="1"/>
  <c r="J70" i="460" a="1"/>
  <c r="S175" i="61" a="1"/>
  <c r="U193" i="61" a="1"/>
  <c r="Q117" i="61" a="1"/>
  <c r="I272" i="460" a="1"/>
  <c r="K242" i="460" a="1"/>
  <c r="L228" i="61" a="1"/>
  <c r="U293" i="61" a="1"/>
  <c r="J73" i="460" a="1"/>
  <c r="I20" i="460" a="1"/>
  <c r="S204" i="61" a="1"/>
  <c r="H176" i="61" a="1"/>
  <c r="P14" i="460" a="1"/>
  <c r="H90" i="61" a="1"/>
  <c r="S220" i="61" a="1"/>
  <c r="I108" i="460" a="1"/>
  <c r="S156" i="61" a="1"/>
  <c r="N179" i="61" a="1"/>
  <c r="K21" i="460" a="1"/>
  <c r="O242" i="460" a="1"/>
  <c r="I55" i="60" a="1"/>
  <c r="M144" i="460" a="1"/>
  <c r="R38" i="61" a="1"/>
  <c r="S223" i="61" a="1"/>
  <c r="N80" i="460" a="1"/>
  <c r="P135" i="61" a="1"/>
  <c r="N284" i="61" a="1"/>
  <c r="S54" i="61" a="1"/>
  <c r="I41" i="460" a="1"/>
  <c r="S108" i="61" a="1"/>
  <c r="L191" i="61" a="1"/>
  <c r="T79" i="61" a="1"/>
  <c r="U51" i="61" a="1"/>
  <c r="J39" i="61" a="1"/>
  <c r="K74" i="460" a="1"/>
  <c r="I215" i="460" a="1"/>
  <c r="O259" i="61" a="1"/>
  <c r="N95" i="61" a="1"/>
  <c r="U168" i="61" a="1"/>
  <c r="R313" i="460" a="1"/>
  <c r="S124" i="61" a="1"/>
  <c r="H151" i="460" a="1"/>
  <c r="M179" i="61" a="1"/>
  <c r="K317" i="61" a="1"/>
  <c r="L173" i="61" a="1"/>
  <c r="P239" i="61" a="1"/>
  <c r="T254" i="61" a="1"/>
  <c r="L26" i="460" a="1"/>
  <c r="U137" i="460" a="1"/>
  <c r="S143" i="61" a="1"/>
  <c r="U115" i="460" a="1"/>
  <c r="L180" i="460" a="1"/>
  <c r="H44" i="61" a="1"/>
  <c r="U244" i="61" a="1"/>
  <c r="P172" i="61" a="1"/>
  <c r="S215" i="61" a="1"/>
  <c r="N190" i="61" a="1"/>
  <c r="T232" i="61" a="1"/>
  <c r="T72" i="61" a="1"/>
  <c r="P134" i="61" a="1"/>
  <c r="S289" i="61" a="1"/>
  <c r="P80" i="61" a="1"/>
  <c r="U176" i="61" a="1"/>
  <c r="J246" i="61" a="1"/>
  <c r="H273" i="460" a="1"/>
  <c r="L221" i="61" a="1"/>
  <c r="T74" i="61" a="1"/>
  <c r="D263" i="460" a="1"/>
  <c r="I242" i="61" a="1"/>
  <c r="P149" i="460" a="1"/>
  <c r="S78" i="61" a="1"/>
  <c r="Q91" i="61" a="1"/>
  <c r="T29" i="60" a="1"/>
  <c r="T81" i="460" a="1"/>
  <c r="M64" i="61" a="1"/>
  <c r="D77" i="61" a="1"/>
  <c r="R198" i="460" a="1"/>
  <c r="K198" i="460" a="1"/>
  <c r="R212" i="61" a="1"/>
  <c r="S52" i="61" a="1"/>
  <c r="M28" i="61" a="1"/>
  <c r="G131" i="460" a="1"/>
  <c r="U183" i="460" a="1"/>
  <c r="D42" i="61" a="1"/>
  <c r="S121" i="61" a="1"/>
  <c r="U190" i="61" a="1"/>
  <c r="I37" i="61" a="1"/>
  <c r="D232" i="61" a="1"/>
  <c r="R94" i="61" a="1"/>
  <c r="U74" i="61" a="1"/>
  <c r="P150" i="61" a="1"/>
  <c r="S95" i="61" a="1"/>
  <c r="I165" i="61" a="1"/>
  <c r="P43" i="61" a="1"/>
  <c r="H189" i="61" a="1"/>
  <c r="P17" i="61" a="1"/>
  <c r="S90" i="460" a="1"/>
  <c r="Q203" i="460" a="1"/>
  <c r="R54" i="61" a="1"/>
  <c r="L213" i="61" a="1"/>
  <c r="H186" i="61" a="1"/>
  <c r="K121" i="61" a="1"/>
  <c r="R265" i="61" a="1"/>
  <c r="Q27" i="61" a="1"/>
  <c r="N37" i="460" a="1"/>
  <c r="H216" i="60" a="1"/>
  <c r="K236" i="61" a="1"/>
  <c r="M89" i="460" a="1"/>
  <c r="N201" i="61" a="1"/>
  <c r="T44" i="61" a="1"/>
  <c r="R284" i="61" a="1"/>
  <c r="G260" i="61" a="1"/>
  <c r="D296" i="61" a="1"/>
  <c r="N315" i="460" a="1"/>
  <c r="J117" i="460" a="1"/>
  <c r="O245" i="460" a="1"/>
  <c r="H52" i="61" a="1"/>
  <c r="O28" i="61" a="1"/>
  <c r="R262" i="61" a="1"/>
  <c r="S130" i="460" a="1"/>
  <c r="S136" i="61" a="1"/>
  <c r="S199" i="460" a="1"/>
  <c r="U28" i="460" a="1"/>
  <c r="D147" i="61" a="1"/>
  <c r="D17" i="61" a="1"/>
  <c r="D71" i="61" a="1"/>
  <c r="U44" i="460" a="1"/>
  <c r="K94" i="61" a="1"/>
  <c r="U63" i="460" a="1"/>
  <c r="U130" i="61" a="1"/>
  <c r="I160" i="460" a="1"/>
  <c r="S89" i="460" a="1"/>
  <c r="G178" i="61" a="1"/>
  <c r="U19" i="61" a="1"/>
  <c r="U295" i="460" a="1"/>
  <c r="T11" i="61" a="1"/>
  <c r="N85" i="61" a="1"/>
  <c r="T258" i="61" a="1"/>
  <c r="T229" i="61" a="1"/>
  <c r="I56" i="61" a="1"/>
  <c r="P159" i="61" a="1"/>
  <c r="T227" i="460" a="1"/>
  <c r="K64" i="61" a="1"/>
  <c r="J261" i="61" a="1"/>
  <c r="H286" i="61" a="1"/>
  <c r="P221" i="460" a="1"/>
  <c r="M228" i="61" a="1"/>
  <c r="Q248" i="460" a="1"/>
  <c r="K242" i="61" a="1"/>
  <c r="R80" i="61" a="1"/>
  <c r="O25" i="61" a="1"/>
  <c r="S287" i="460" a="1"/>
  <c r="L150" i="460" a="1"/>
  <c r="D73" i="460" a="1"/>
  <c r="G41" i="61" a="1"/>
  <c r="K217" i="460" a="1"/>
  <c r="Q167" i="61" a="1"/>
  <c r="S153" i="460" a="1"/>
  <c r="J205" i="61" a="1"/>
  <c r="U165" i="61" a="1"/>
  <c r="G160" i="460" a="1"/>
  <c r="G90" i="61" a="1"/>
  <c r="T177" i="460" a="1"/>
  <c r="T172" i="61" a="1"/>
  <c r="R204" i="61" a="1"/>
  <c r="T190" i="460" a="1"/>
  <c r="M287" i="460" a="1"/>
  <c r="J33" i="460" a="1"/>
  <c r="L274" i="61" a="1"/>
  <c r="H168" i="460" a="1"/>
  <c r="G92" i="61" a="1"/>
  <c r="Q87" i="460" a="1"/>
  <c r="N35" i="61" a="1"/>
  <c r="R117" i="61" a="1"/>
  <c r="J138" i="460" a="1"/>
  <c r="M174" i="61" a="1"/>
  <c r="D242" i="460" a="1"/>
  <c r="D213" i="61" a="1"/>
  <c r="Q101" i="460" a="1"/>
  <c r="H96" i="61" a="1"/>
  <c r="T143" i="61" a="1"/>
  <c r="P218" i="61" a="1"/>
  <c r="L215" i="61" a="1"/>
  <c r="I260" i="460" a="1"/>
  <c r="H199" i="460" a="1"/>
  <c r="J175" i="61" a="1"/>
  <c r="H179" i="460" a="1"/>
  <c r="L90" i="61" a="1"/>
  <c r="U33" i="61" a="1"/>
  <c r="D182" i="61" a="1"/>
  <c r="U271" i="61" a="1"/>
  <c r="L95" i="61" a="1"/>
  <c r="S53" i="61" a="1"/>
  <c r="G108" i="61" a="1"/>
  <c r="M132" i="61" a="1"/>
  <c r="U252" i="61" a="1"/>
  <c r="Q254" i="460" a="1"/>
  <c r="T162" i="61" a="1"/>
  <c r="D173" i="61" a="1"/>
  <c r="M242" i="460" a="1"/>
  <c r="H88" i="61" a="1"/>
  <c r="J186" i="61" a="1"/>
  <c r="S133" i="61" a="1"/>
  <c r="U124" i="460" a="1"/>
  <c r="T140" i="61" a="1"/>
  <c r="D78" i="61" a="1"/>
  <c r="G55" i="460" a="1"/>
  <c r="T215" i="460" a="1"/>
  <c r="K99" i="61" a="1"/>
  <c r="D237" i="460" a="1"/>
  <c r="Q99" i="61" a="1"/>
  <c r="S129" i="61" a="1"/>
  <c r="R115" i="61" a="1"/>
  <c r="P273" i="61" a="1"/>
  <c r="I38" i="61" a="1"/>
  <c r="U231" i="61" a="1"/>
  <c r="R207" i="61" a="1"/>
  <c r="K42" i="61" a="1"/>
  <c r="M147" i="460" a="1"/>
  <c r="M173" i="61" a="1"/>
  <c r="I187" i="61" a="1"/>
  <c r="D196" i="61" a="1"/>
  <c r="K191" i="61" a="1"/>
  <c r="S221" i="61" a="1"/>
  <c r="K33" i="460" a="1"/>
  <c r="K188" i="61" a="1"/>
  <c r="M39" i="61" a="1"/>
  <c r="S177" i="460" a="1"/>
  <c r="U162" i="460" a="1"/>
  <c r="J78" i="61" a="1"/>
  <c r="Q133" i="61" a="1"/>
  <c r="P52" i="61" a="1"/>
  <c r="T139" i="460" a="1"/>
  <c r="Q294" i="61" a="1"/>
  <c r="Q264" i="460" a="1"/>
  <c r="S18" i="61" a="1"/>
  <c r="S63" i="61" a="1"/>
  <c r="O41" i="460" a="1"/>
  <c r="K284" i="61" a="1"/>
  <c r="L219" i="61" a="1"/>
  <c r="N202" i="61" a="1"/>
  <c r="R186" i="61" a="1"/>
  <c r="S129" i="60" a="1"/>
  <c r="S230" i="61" a="1"/>
  <c r="N314" i="61" a="1"/>
  <c r="T106" i="460" a="1"/>
  <c r="O130" i="460" a="1"/>
  <c r="U204" i="61" a="1"/>
  <c r="U228" i="460" a="1"/>
  <c r="H188" i="61" a="1"/>
  <c r="R277" i="460" a="1"/>
  <c r="N132" i="460" a="1"/>
  <c r="N282" i="61" a="1"/>
  <c r="R295" i="460" a="1"/>
  <c r="P119" i="460" a="1"/>
  <c r="R315" i="61" a="1"/>
  <c r="R172" i="61" a="1"/>
  <c r="S200" i="61" a="1"/>
  <c r="Q48" i="61" a="1"/>
  <c r="R34" i="61" a="1"/>
  <c r="U182" i="460" a="1"/>
  <c r="O243" i="61" a="1"/>
  <c r="Q232" i="460" a="1"/>
  <c r="P197" i="61" a="1"/>
  <c r="N162" i="61" a="1"/>
  <c r="K133" i="460" a="1"/>
  <c r="T260" i="460" a="1"/>
  <c r="H107" i="61" a="1"/>
  <c r="M243" i="61" a="1"/>
  <c r="T310" i="61" a="1"/>
  <c r="S216" i="460" a="1"/>
  <c r="I163" i="460" a="1"/>
  <c r="Q102" i="61" a="1"/>
  <c r="Q219" i="61" a="1"/>
  <c r="D124" i="61" a="1"/>
  <c r="J172" i="61" a="1"/>
  <c r="U35" i="460" a="1"/>
  <c r="T147" i="460" a="1"/>
  <c r="U94" i="61" a="1"/>
  <c r="T41" i="460" a="1"/>
  <c r="S315" i="460" a="1"/>
  <c r="D66" i="61" a="1"/>
  <c r="S238" i="61" a="1"/>
  <c r="T34" i="61" a="1"/>
  <c r="P206" i="460" a="1"/>
  <c r="G187" i="460" a="1"/>
  <c r="J136" i="460" a="1"/>
  <c r="S138" i="61" a="1"/>
  <c r="I315" i="61" a="1"/>
  <c r="U137" i="61" a="1"/>
  <c r="J25" i="61" a="1"/>
  <c r="I30" i="460" a="1"/>
  <c r="T244" i="460" a="1"/>
  <c r="I63" i="460" a="1"/>
  <c r="Q314" i="460" a="1"/>
  <c r="U114" i="460" a="1"/>
  <c r="T69" i="460" a="1"/>
  <c r="S93" i="61" a="1"/>
  <c r="Q136" i="61" a="1"/>
  <c r="J201" i="61" a="1"/>
  <c r="L186" i="61" a="1"/>
  <c r="R104" i="460" a="1"/>
  <c r="T265" i="61" a="1"/>
  <c r="J164" i="61" a="1"/>
  <c r="I186" i="61" a="1"/>
  <c r="P82" i="460" a="1"/>
  <c r="S208" i="460" a="1"/>
  <c r="P175" i="61" a="1"/>
  <c r="P186" i="61" a="1"/>
  <c r="T117" i="61" a="1"/>
  <c r="O242" i="61" a="1"/>
  <c r="P200" i="61" a="1"/>
  <c r="J193" i="61" a="1"/>
  <c r="N164" i="61" a="1"/>
  <c r="T193" i="61" a="1"/>
  <c r="Q289" i="61" a="1"/>
  <c r="G160" i="61" a="1"/>
  <c r="N73" i="60" a="1"/>
  <c r="Q39" i="61" a="1"/>
  <c r="I168" i="460" a="1"/>
  <c r="D48" i="460" a="1"/>
  <c r="L157" i="61" a="1"/>
  <c r="H41" i="61" a="1"/>
  <c r="P48" i="61" a="1"/>
  <c r="P267" i="61" a="1"/>
  <c r="N167" i="61" a="1"/>
  <c r="M34" i="61" a="1"/>
  <c r="R173" i="460" a="1"/>
  <c r="D52" i="61" a="1"/>
  <c r="U95" i="460" a="1"/>
  <c r="Q140" i="61" a="1"/>
  <c r="H317" i="61" a="1"/>
  <c r="T64" i="61" a="1"/>
  <c r="Q96" i="61" a="1"/>
  <c r="S286" i="61" a="1"/>
  <c r="H303" i="61" a="1"/>
  <c r="D103" i="61" a="1"/>
  <c r="O272" i="61" a="1"/>
  <c r="R283" i="61" a="1"/>
  <c r="O243" i="460" a="1"/>
  <c r="U138" i="61" a="1"/>
  <c r="R162" i="61" a="1"/>
  <c r="S152" i="61" a="1"/>
  <c r="U134" i="61" a="1"/>
  <c r="Q206" i="61" a="1"/>
  <c r="S306" i="61" a="1"/>
  <c r="P136" i="460" a="1"/>
  <c r="J231" i="61" a="1"/>
  <c r="U102" i="61" a="1"/>
  <c r="G201" i="460" a="1"/>
  <c r="M70" i="460" a="1"/>
  <c r="G214" i="61" a="1"/>
  <c r="G285" i="460" a="1"/>
  <c r="J232" i="61" a="1"/>
  <c r="P235" i="61" a="1"/>
  <c r="R42" i="61" a="1"/>
  <c r="P245" i="460" a="1"/>
  <c r="I260" i="61" a="1"/>
  <c r="N55" i="460" a="1"/>
  <c r="D159" i="61" a="1"/>
  <c r="L168" i="460" a="1"/>
  <c r="T315" i="61" a="1"/>
  <c r="H99" i="460" a="1"/>
  <c r="T100" i="61" a="1"/>
  <c r="S59" i="61" a="1"/>
  <c r="K17" i="460" a="1"/>
  <c r="D301" i="61" a="1"/>
  <c r="G44" i="61" a="1"/>
  <c r="U21" i="61" a="1"/>
  <c r="D189" i="61" a="1"/>
  <c r="G39" i="61" a="1"/>
  <c r="S271" i="61" a="1"/>
  <c r="I237" i="61" a="1"/>
  <c r="R206" i="460" a="1"/>
  <c r="U191" i="460" a="1"/>
  <c r="K104" i="460" a="1"/>
  <c r="G228" i="61" a="1"/>
  <c r="D109" i="460" a="1"/>
  <c r="P167" i="61" a="1"/>
  <c r="U236" i="61" a="1"/>
  <c r="G283" i="61" a="1"/>
  <c r="H245" i="61" a="1"/>
  <c r="I192" i="61" a="1"/>
  <c r="K301" i="460" a="1"/>
  <c r="U310" i="61" a="1"/>
  <c r="R169" i="61" a="1"/>
  <c r="M107" i="460" a="1"/>
  <c r="P253" i="61" a="1"/>
  <c r="Q276" i="61" a="1"/>
  <c r="H172" i="460" a="1"/>
  <c r="P289" i="61" a="1"/>
  <c r="U69" i="460" a="1"/>
  <c r="G91" i="61" a="1"/>
  <c r="P200" i="460" a="1"/>
  <c r="N87" i="61" a="1"/>
  <c r="K230" i="61" a="1"/>
  <c r="U48" i="61" a="1"/>
  <c r="T92" i="460" a="1"/>
  <c r="J189" i="61" a="1"/>
  <c r="M161" i="460" a="1"/>
  <c r="T144" i="61" a="1"/>
  <c r="U87" i="61" a="1"/>
  <c r="S95" i="460" a="1"/>
  <c r="P95" i="460" a="1"/>
  <c r="T153" i="61" a="1"/>
  <c r="Q260" i="460" a="1"/>
  <c r="N40" i="61" a="1"/>
  <c r="U239" i="460" a="1"/>
  <c r="S56" i="460" a="1"/>
  <c r="L178" i="61" a="1"/>
  <c r="Q13" i="460" a="1"/>
  <c r="G156" i="61" a="1"/>
  <c r="G168" i="60" a="1"/>
  <c r="Q49" i="460" a="1"/>
  <c r="L175" i="61" a="1"/>
  <c r="Q17" i="61" a="1"/>
  <c r="M148" i="460" a="1"/>
  <c r="Q283" i="61" a="1"/>
  <c r="P220" i="61" a="1"/>
  <c r="L295" i="61" a="1"/>
  <c r="S157" i="61" a="1"/>
  <c r="S50" i="61" a="1"/>
  <c r="Q157" i="460" a="1"/>
  <c r="H35" i="460" a="1"/>
  <c r="R183" i="61" a="1"/>
  <c r="O117" i="460" a="1"/>
  <c r="U135" i="460" a="1"/>
  <c r="M164" i="61" a="1"/>
  <c r="P262" i="61" a="1"/>
  <c r="P164" i="61" a="1"/>
  <c r="G174" i="61" a="1"/>
  <c r="S196" i="61" a="1"/>
  <c r="M286" i="61" a="1"/>
  <c r="L134" i="60" a="1"/>
  <c r="P237" i="61" a="1"/>
  <c r="P246" i="61" a="1"/>
  <c r="K283" i="61" a="1"/>
  <c r="P187" i="61" a="1"/>
  <c r="R20" i="460" a="1"/>
  <c r="N93" i="460" a="1"/>
  <c r="K187" i="460" a="1"/>
  <c r="R229" i="460" a="1"/>
  <c r="S115" i="61" a="1"/>
  <c r="R158" i="460" a="1"/>
  <c r="P94" i="460" a="1"/>
  <c r="K285" i="61" a="1"/>
  <c r="R237" i="61" a="1"/>
  <c r="S317" i="61" a="1"/>
  <c r="U211" i="61" a="1"/>
  <c r="Q103" i="61" a="1"/>
  <c r="T227" i="61" a="1"/>
  <c r="I138" i="460" a="1"/>
  <c r="R215" i="460" a="1"/>
  <c r="T86" i="460" a="1"/>
  <c r="P201" i="460" a="1"/>
  <c r="Q81" i="61" a="1"/>
  <c r="D153" i="61" a="1"/>
  <c r="G281" i="61" a="1"/>
  <c r="M149" i="460" a="1"/>
  <c r="Q315" i="460" a="1"/>
  <c r="L52" i="460" a="1"/>
  <c r="S20" i="61" a="1"/>
  <c r="R196" i="460" a="1"/>
  <c r="M182" i="61" a="1"/>
  <c r="U315" i="61" a="1"/>
  <c r="Q161" i="61" a="1"/>
  <c r="J206" i="61" a="1"/>
  <c r="P56" i="61" a="1"/>
  <c r="M25" i="61" a="1"/>
  <c r="G231" i="61" a="1"/>
  <c r="O188" i="61" a="1"/>
  <c r="I161" i="61" a="1"/>
  <c r="Q57" i="61" a="1"/>
  <c r="P280" i="61" a="1"/>
  <c r="I158" i="61" a="1"/>
  <c r="S258" i="460" a="1"/>
  <c r="H37" i="61" a="1"/>
  <c r="L214" i="61" a="1"/>
  <c r="S17" i="460" a="1"/>
  <c r="H214" i="61" a="1"/>
  <c r="U223" i="61" a="1"/>
  <c r="T22" i="460" a="1"/>
  <c r="Q196" i="460" a="1"/>
  <c r="P37" i="61" a="1"/>
  <c r="U238" i="61" a="1"/>
  <c r="T177" i="61" a="1"/>
  <c r="O157" i="61" a="1"/>
  <c r="H149" i="460" a="1"/>
  <c r="S96" i="61" a="1"/>
  <c r="S43" i="61" a="1"/>
  <c r="O104" i="61" a="1"/>
  <c r="P30" i="61" a="1"/>
  <c r="U164" i="61" a="1"/>
  <c r="Q44" i="61" a="1"/>
  <c r="G19" i="460" a="1"/>
  <c r="R12" i="61" a="1"/>
  <c r="T38" i="61" a="1"/>
  <c r="P310" i="61" a="1"/>
  <c r="Q148" i="61" a="1"/>
  <c r="P172" i="460" a="1"/>
  <c r="S190" i="61" a="1"/>
  <c r="G56" i="460" a="1"/>
  <c r="M207" i="61" a="1"/>
  <c r="L132" i="61" a="1"/>
  <c r="Q89" i="61" a="1"/>
  <c r="N86" i="61" a="1"/>
  <c r="J173" i="61" a="1"/>
  <c r="U215" i="61" a="1"/>
  <c r="S300" i="61" a="1"/>
  <c r="L198" i="460" a="1"/>
  <c r="Q188" i="61" a="1"/>
  <c r="M208" i="61" a="1"/>
  <c r="Q274" i="61" a="1"/>
  <c r="Q59" i="61" a="1"/>
  <c r="T73" i="460" a="1"/>
  <c r="K82" i="61" a="1"/>
  <c r="R212" i="460" a="1"/>
  <c r="U135" i="61" a="1"/>
  <c r="M173" i="460" a="1"/>
  <c r="P118" i="61" a="1"/>
  <c r="S159" i="61" a="1"/>
  <c r="T272" i="61" a="1"/>
  <c r="H178" i="61" a="1"/>
  <c r="N52" i="61" a="1"/>
  <c r="D211" i="61" a="1"/>
  <c r="N218" i="61" a="1"/>
  <c r="U120" i="61" a="1"/>
  <c r="R239" i="61" a="1"/>
  <c r="N148" i="460" a="1"/>
  <c r="N88" i="61" a="1"/>
  <c r="G217" i="460" a="1"/>
  <c r="Q202" i="61" a="1"/>
  <c r="R205" i="61" a="1"/>
  <c r="P121" i="61" a="1"/>
  <c r="Q317" i="61" a="1"/>
  <c r="P87" i="61" a="1"/>
  <c r="H34" i="61" a="1"/>
  <c r="P11" i="61" a="1"/>
  <c r="T65" i="460" a="1"/>
  <c r="S80" i="61" a="1"/>
  <c r="M258" i="61" a="1"/>
  <c r="N137" i="61" a="1"/>
  <c r="P232" i="61" a="1"/>
  <c r="G219" i="61" a="1"/>
  <c r="T295" i="460" a="1"/>
  <c r="P18" i="460" a="1"/>
  <c r="T238" i="460" a="1"/>
  <c r="H89" i="460" a="1"/>
  <c r="Q162" i="61" a="1"/>
  <c r="U200" i="460" a="1"/>
  <c r="O160" i="60" a="1"/>
  <c r="P256" i="61" a="1"/>
  <c r="O131" i="460" a="1"/>
  <c r="J202" i="61" a="1"/>
  <c r="Q63" i="61" a="1"/>
  <c r="U235" i="460" a="1"/>
  <c r="K176" i="61" a="1"/>
  <c r="G213" i="61" a="1"/>
  <c r="Q145" i="460" a="1"/>
  <c r="Q35" i="61" a="1"/>
  <c r="L64" i="61" a="1"/>
  <c r="M88" i="61" a="1"/>
  <c r="M259" i="61" a="1"/>
  <c r="N160" i="460" a="1"/>
  <c r="S160" i="61" a="1"/>
  <c r="Q51" i="61" a="1"/>
  <c r="R301" i="61" a="1"/>
  <c r="T118" i="61" a="1"/>
  <c r="Q200" i="61" a="1"/>
  <c r="O213" i="460" a="1"/>
  <c r="O73" i="460" a="1"/>
  <c r="J239" i="61" a="1"/>
  <c r="R55" i="61" a="1"/>
  <c r="J107" i="61" a="1"/>
  <c r="L200" i="61" a="1"/>
  <c r="D79" i="460" a="1"/>
  <c r="Q160" i="460" a="1"/>
  <c r="T136" i="61" a="1"/>
  <c r="T63" i="61" a="1"/>
  <c r="O285" i="460" a="1"/>
  <c r="T274" i="460" a="1"/>
  <c r="S259" i="61" a="1"/>
  <c r="K149" i="460" a="1"/>
  <c r="S30" i="460" a="1"/>
  <c r="D115" i="61" a="1"/>
  <c r="T54" i="61" a="1"/>
  <c r="P214" i="61" a="1"/>
  <c r="H87" i="460" a="1"/>
  <c r="I274" i="61" a="1"/>
  <c r="Q87" i="61" a="1"/>
  <c r="D120" i="61" a="1"/>
  <c r="O36" i="460" a="1"/>
  <c r="L161" i="61" a="1"/>
  <c r="M172" i="61" a="1"/>
  <c r="Q309" i="460" a="1"/>
  <c r="T180" i="61" a="1"/>
  <c r="O88" i="61" a="1"/>
  <c r="L74" i="460" a="1"/>
  <c r="I227" i="61" a="1"/>
  <c r="N230" i="61" a="1"/>
  <c r="I137" i="460" a="1"/>
  <c r="Q13" i="61" a="1"/>
  <c r="J262" i="61" a="1"/>
  <c r="O79" i="460" a="1"/>
  <c r="S221" i="460" a="1"/>
  <c r="K136" i="460" a="1"/>
  <c r="G33" i="61" a="1"/>
  <c r="D252" i="61" a="1"/>
  <c r="G188" i="460" a="1"/>
  <c r="L218" i="61" a="1"/>
  <c r="S316" i="61" a="1"/>
  <c r="O295" i="61" a="1"/>
  <c r="M219" i="61" a="1"/>
  <c r="T205" i="460" a="1"/>
  <c r="H147" i="60" a="1"/>
  <c r="M204" i="61" a="1"/>
  <c r="S248" i="61" a="1"/>
  <c r="J107" i="460" a="1"/>
  <c r="D28" i="460" a="1"/>
  <c r="R196" i="61" a="1"/>
  <c r="M165" i="61" a="1"/>
  <c r="Q197" i="61" a="1"/>
  <c r="N30" i="61" a="1"/>
  <c r="O108" i="61" a="1"/>
  <c r="I47" i="61" a="1"/>
  <c r="O203" i="61" a="1"/>
  <c r="R284" i="460" a="1"/>
  <c r="N36" i="460" a="1"/>
  <c r="J52" i="460" a="1"/>
  <c r="H25" i="61" a="1"/>
  <c r="T129" i="61" a="1"/>
  <c r="T299" i="61" a="1"/>
  <c r="T246" i="61" a="1"/>
  <c r="D239" i="61" a="1"/>
  <c r="S131" i="61" a="1"/>
  <c r="U30" i="61" a="1"/>
  <c r="I189" i="61" a="1"/>
  <c r="U316" i="460" a="1"/>
  <c r="J190" i="460" a="1"/>
  <c r="M246" i="61" a="1"/>
  <c r="Q63" i="460" a="1"/>
  <c r="T114" i="61" a="1"/>
  <c r="P231" i="61" a="1"/>
  <c r="M63" i="61" a="1"/>
  <c r="S192" i="61" a="1"/>
  <c r="U272" i="460" a="1"/>
  <c r="S147" i="460" a="1"/>
  <c r="L242" i="460" a="1"/>
  <c r="U70" i="61" a="1"/>
  <c r="T152" i="460" a="1"/>
  <c r="P38" i="61" a="1"/>
  <c r="J303" i="61" a="1"/>
  <c r="J52" i="61" a="1"/>
  <c r="U39" i="61" a="1"/>
  <c r="T243" i="61" a="1"/>
  <c r="U181" i="460" a="1"/>
  <c r="R83" i="460" a="1"/>
  <c r="L138" i="460" a="1"/>
  <c r="H158" i="61" a="1"/>
  <c r="M193" i="61" a="1"/>
  <c r="R95" i="61" a="1"/>
  <c r="P146" i="61" a="1"/>
  <c r="J156" i="61" a="1"/>
  <c r="I89" i="460" a="1"/>
  <c r="P108" i="460" a="1"/>
  <c r="O280" i="460" a="1"/>
  <c r="Q71" i="61" a="1"/>
  <c r="G230" i="61" a="1"/>
  <c r="M216" i="61" a="1"/>
  <c r="U256" i="61" a="1"/>
  <c r="D163" i="460" a="1"/>
  <c r="R22" i="460" a="1"/>
  <c r="P282" i="460" a="1"/>
  <c r="N90" i="61" a="1"/>
  <c r="L189" i="61" a="1"/>
  <c r="K137" i="460" a="1"/>
  <c r="S245" i="61" a="1"/>
  <c r="U202" i="61" a="1"/>
  <c r="J116" i="460" a="1"/>
  <c r="J71" i="460" a="1"/>
  <c r="U64" i="460" a="1"/>
  <c r="L134" i="460" a="1"/>
  <c r="S293" i="460" a="1"/>
  <c r="R253" i="61" a="1"/>
  <c r="Q293" i="61" a="1"/>
  <c r="Q21" i="61" a="1"/>
  <c r="U36" i="460" a="1"/>
  <c r="I259" i="61" a="1"/>
  <c r="P188" i="460" a="1"/>
  <c r="K281" i="61" a="1"/>
  <c r="N172" i="61" a="1"/>
  <c r="M215" i="460" a="1"/>
  <c r="D237" i="61" a="1"/>
  <c r="U314" i="61" a="1"/>
  <c r="T175" i="460" a="1"/>
  <c r="M17" i="460" a="1"/>
  <c r="M196" i="61" a="1"/>
  <c r="U129" i="61" a="1"/>
  <c r="P211" i="61" a="1"/>
  <c r="R191" i="61" a="1"/>
  <c r="D258" i="61" a="1"/>
  <c r="L191" i="460" a="1"/>
  <c r="M232" i="61" a="1"/>
  <c r="M85" i="61" a="1"/>
  <c r="R220" i="460" a="1"/>
  <c r="G77" i="61" a="1"/>
  <c r="I138" i="61" a="1"/>
  <c r="R103" i="61" a="1"/>
  <c r="I229" i="61" a="1"/>
  <c r="H152" i="460" a="1"/>
  <c r="P251" i="61" a="1"/>
  <c r="O258" i="61" a="1"/>
  <c r="R146" i="460" a="1"/>
  <c r="J180" i="460" a="1"/>
  <c r="H55" i="61" a="1"/>
  <c r="S258" i="61" a="1"/>
  <c r="U78" i="61" a="1"/>
  <c r="T73" i="61" a="1"/>
  <c r="U41" i="61" a="1"/>
  <c r="U99" i="460" a="1"/>
  <c r="P88" i="460" a="1"/>
  <c r="R20" i="61" a="1"/>
  <c r="Q231" i="61" a="1"/>
  <c r="L165" i="460" a="1"/>
  <c r="T213" i="61" a="1"/>
  <c r="M283" i="460" a="1"/>
  <c r="G303" i="61" a="1"/>
  <c r="S303" i="61" a="1"/>
  <c r="M190" i="61" a="1"/>
  <c r="G80" i="61" a="1"/>
  <c r="N19" i="460" a="1"/>
  <c r="T130" i="460" a="1"/>
  <c r="L203" i="61" a="1"/>
  <c r="N81" i="61" a="1"/>
  <c r="U79" i="460" a="1"/>
  <c r="S304" i="61" a="1"/>
  <c r="N214" i="61" a="1"/>
  <c r="P153" i="61" a="1"/>
  <c r="P300" i="61" a="1"/>
  <c r="D251" i="61" a="1"/>
  <c r="H177" i="61" a="1"/>
  <c r="K175" i="61" a="1"/>
  <c r="U189" i="460" a="1"/>
  <c r="Q299" i="61" a="1"/>
  <c r="O137" i="61" a="1"/>
  <c r="Q163" i="460" a="1"/>
  <c r="L174" i="460" a="1"/>
  <c r="H136" i="460" a="1"/>
  <c r="Q116" i="61" a="1"/>
  <c r="R91" i="61" a="1"/>
  <c r="J219" i="61" a="1"/>
  <c r="R211" i="61" a="1"/>
  <c r="O284" i="61" a="1"/>
  <c r="K139" i="460" a="1"/>
  <c r="P276" i="61" a="1"/>
  <c r="O175" i="61" a="1"/>
  <c r="G153" i="460" a="1"/>
  <c r="I167" i="61" a="1"/>
  <c r="I196" i="61" a="1"/>
  <c r="J34" i="61" a="1"/>
  <c r="G25" i="460" a="1"/>
  <c r="U304" i="61" a="1"/>
  <c r="R63" i="460" a="1"/>
  <c r="K175" i="460" a="1"/>
  <c r="G186" i="460" a="1"/>
  <c r="P22" i="460" a="1"/>
  <c r="U13" i="460" a="1"/>
  <c r="L39" i="61" a="1"/>
  <c r="M274" i="61" a="1"/>
  <c r="M303" i="61" a="1"/>
  <c r="L264" i="61" a="1"/>
  <c r="J283" i="61" a="1"/>
  <c r="T261" i="460" a="1"/>
  <c r="S310" i="460" a="1"/>
  <c r="L258" i="61" a="1"/>
  <c r="H35" i="61" a="1"/>
  <c r="O82" i="61" a="1"/>
  <c r="I187" i="460" a="1"/>
  <c r="U121" i="61" a="1"/>
  <c r="I93" i="61" a="1"/>
  <c r="L166" i="460" a="1"/>
  <c r="U248" i="61" a="1"/>
  <c r="O117" i="61" a="1"/>
  <c r="K177" i="460" a="1"/>
  <c r="L87" i="460" a="1"/>
  <c r="Q106" i="61" a="1"/>
  <c r="H99" i="61" a="1"/>
  <c r="D102" i="61" a="1"/>
  <c r="D43" i="61" a="1"/>
  <c r="I193" i="460" a="1"/>
  <c r="L56" i="460" a="1"/>
  <c r="R69" i="61" a="1"/>
  <c r="S85" i="61" a="1"/>
  <c r="S165" i="61" a="1"/>
  <c r="K33" i="61" a="1"/>
  <c r="I197" i="61" a="1"/>
  <c r="K215" i="460" a="1"/>
  <c r="K71" i="460" a="1"/>
  <c r="S282" i="460" a="1"/>
  <c r="U218" i="61" a="1"/>
  <c r="G72" i="460" a="1"/>
  <c r="I246" i="61" a="1"/>
  <c r="P53" i="61" a="1"/>
  <c r="Q77" i="61" a="1"/>
  <c r="I203" i="61" a="1"/>
  <c r="G212" i="460" a="1"/>
  <c r="T101" i="61" a="1"/>
  <c r="I95" i="61" a="1"/>
  <c r="R165" i="460" a="1"/>
  <c r="T151" i="61" a="1"/>
  <c r="G186" i="61" a="1"/>
  <c r="P54" i="61" a="1"/>
  <c r="K217" i="61" a="1"/>
  <c r="S189" i="460" a="1"/>
  <c r="J41" i="61" a="1"/>
  <c r="U103" i="61" a="1"/>
  <c r="D150" i="460" a="1"/>
  <c r="M87" i="61" a="1"/>
  <c r="O94" i="61" a="1"/>
  <c r="N165" i="61" a="1"/>
  <c r="H81" i="61" a="1"/>
  <c r="T312" i="460" a="1"/>
  <c r="D236" i="61" a="1"/>
  <c r="S21" i="460" a="1"/>
  <c r="U317" i="460" a="1"/>
  <c r="D131" i="61" a="1"/>
  <c r="S162" i="61" a="1"/>
  <c r="J42" i="61" a="1"/>
  <c r="O177" i="61" a="1"/>
  <c r="D34" i="61" a="1"/>
  <c r="J64" i="61" a="1"/>
  <c r="P28" i="61" a="1"/>
  <c r="Q316" i="61" a="1"/>
  <c r="K78" i="61" a="1"/>
  <c r="S286" i="460" a="1"/>
  <c r="H281" i="460" a="1"/>
  <c r="P36" i="61" a="1"/>
  <c r="M280" i="460" a="1"/>
  <c r="J18" i="460" a="1"/>
  <c r="O156" i="460" a="1"/>
  <c r="P152" i="460" a="1"/>
  <c r="U178" i="60" a="1"/>
  <c r="K262" i="61" a="1"/>
  <c r="T223" i="460" a="1"/>
  <c r="I191" i="61" a="1"/>
  <c r="R43" i="61" a="1"/>
  <c r="O121" i="61" a="1"/>
  <c r="P129" i="61" a="1"/>
  <c r="T236" i="61" a="1"/>
  <c r="H177" i="460" a="1"/>
  <c r="M27" i="61" a="1"/>
  <c r="T91" i="61" a="1"/>
  <c r="G88" i="61" a="1"/>
  <c r="R158" i="61" a="1"/>
  <c r="T188" i="61" a="1"/>
  <c r="M163" i="61" a="1"/>
  <c r="L81" i="61" a="1"/>
  <c r="N208" i="61" a="1"/>
  <c r="P72" i="61" a="1"/>
  <c r="S135" i="61" a="1"/>
  <c r="Q263" i="61" a="1"/>
  <c r="T262" i="61" a="1"/>
  <c r="U168" i="460" a="1"/>
  <c r="T257" i="460" a="1"/>
  <c r="R274" i="460" a="1"/>
  <c r="S229" i="61" a="1"/>
  <c r="P254" i="61" a="1"/>
  <c r="J63" i="460" a="1"/>
  <c r="T50" i="61" a="1"/>
  <c r="P130" i="460" a="1"/>
  <c r="I206" i="61" a="1"/>
  <c r="U13" i="61" a="1"/>
  <c r="N160" i="61" a="1"/>
  <c r="J145" i="60" a="1"/>
  <c r="T12" i="61" a="1"/>
  <c r="R51" i="61" a="1"/>
  <c r="K161" i="61" a="1"/>
  <c r="S203" i="61" a="1"/>
  <c r="N186" i="460" a="1"/>
  <c r="G85" i="61" a="1"/>
  <c r="Q246" i="61" a="1"/>
  <c r="O18" i="460" a="1"/>
  <c r="P276" i="460" a="1"/>
  <c r="Q211" i="61" a="1"/>
  <c r="L20" i="460" a="1"/>
  <c r="S49" i="61" a="1"/>
  <c r="T275" i="61" a="1"/>
  <c r="U237" i="61" a="1"/>
  <c r="K212" i="61" a="1"/>
  <c r="U246" i="61" a="1"/>
  <c r="D85" i="61" a="1"/>
  <c r="I198" i="460" a="1"/>
  <c r="R206" i="61" a="1"/>
  <c r="J63" i="61" a="1"/>
  <c r="G191" i="61" a="1"/>
  <c r="S83" i="460" a="1"/>
  <c r="N285" i="61" a="1"/>
  <c r="P227" i="61" a="1"/>
  <c r="L187" i="61" a="1"/>
  <c r="S262" i="61" a="1"/>
  <c r="K77" i="460" a="1"/>
  <c r="L182" i="61" a="1"/>
  <c r="K311" i="460" a="1"/>
  <c r="U206" i="61" a="1"/>
  <c r="P190" i="61" a="1"/>
  <c r="R188" i="60" a="1"/>
  <c r="R109" i="61" a="1"/>
  <c r="O108" i="460" a="1"/>
  <c r="G245" i="61" a="1"/>
  <c r="N237" i="61" a="1"/>
  <c r="P256" i="460" a="1"/>
  <c r="I192" i="460" a="1"/>
  <c r="S65" i="61" a="1"/>
  <c r="Q47" i="61" a="1"/>
  <c r="T163" i="460" a="1"/>
  <c r="H79" i="61" a="1"/>
  <c r="L44" i="61" a="1"/>
  <c r="S111" i="61" a="1"/>
  <c r="T267" i="61" a="1"/>
  <c r="P30" i="460" a="1"/>
  <c r="S119" i="61" a="1"/>
  <c r="P277" i="61" a="1"/>
  <c r="T176" i="61" a="1"/>
  <c r="R35" i="460" a="1"/>
  <c r="P285" i="460" a="1"/>
  <c r="J94" i="61" a="1"/>
  <c r="P151" i="460" a="1"/>
  <c r="K151" i="460" a="1"/>
  <c r="S245" i="460" a="1"/>
  <c r="K201" i="61" a="1"/>
  <c r="R44" i="61" a="1"/>
  <c r="N150" i="460" a="1"/>
  <c r="I25" i="460" a="1"/>
  <c r="Q104" i="61" a="1"/>
  <c r="R143" i="460" a="1"/>
  <c r="K220" i="61" a="1"/>
  <c r="R166" i="460" a="1"/>
  <c r="R39" i="460" a="1"/>
  <c r="G315" i="61" a="1"/>
  <c r="U199" i="61" a="1"/>
  <c r="S130" i="61" a="1"/>
  <c r="R193" i="460" a="1"/>
  <c r="R136" i="460" a="1"/>
  <c r="L204" i="61" a="1"/>
  <c r="T237" i="460" a="1"/>
  <c r="R192" i="460" a="1"/>
  <c r="D25" i="61" a="1"/>
  <c r="I104" i="61" a="1"/>
  <c r="D137" i="61" a="1"/>
  <c r="T146" i="460" a="1"/>
  <c r="T134" i="61" a="1"/>
  <c r="S285" i="61" a="1"/>
  <c r="K99" i="460" a="1"/>
  <c r="K221" i="61" a="1"/>
  <c r="T289" i="61" a="1"/>
  <c r="R197" i="61" a="1"/>
  <c r="R202" i="61" a="1"/>
  <c r="L79" i="61" a="1"/>
  <c r="J153" i="460" a="1"/>
  <c r="U163" i="61" a="1"/>
  <c r="T228" i="61" a="1"/>
  <c r="U313" i="61" a="1"/>
  <c r="T30" i="61" a="1"/>
  <c r="U187" i="460" a="1"/>
  <c r="G27" i="61" a="1"/>
  <c r="S206" i="460" a="1"/>
  <c r="R47" i="460" a="1"/>
  <c r="T47" i="61" a="1"/>
  <c r="G17" i="460" a="1"/>
  <c r="T115" i="460" a="1"/>
  <c r="I216" i="61" a="1"/>
  <c r="O178" i="61" a="1"/>
  <c r="L30" i="61" a="1"/>
  <c r="P25" i="460" a="1"/>
  <c r="H208" i="61" a="1"/>
  <c r="R49" i="61" a="1"/>
  <c r="R92" i="61" a="1"/>
  <c r="O30" i="61" a="1"/>
  <c r="O80" i="61" a="1"/>
  <c r="T131" i="61" a="1"/>
  <c r="Q246" i="460" a="1"/>
  <c r="L138" i="61" a="1"/>
  <c r="S118" i="460" a="1"/>
  <c r="H221" i="61" a="1"/>
  <c r="R172" i="460" a="1"/>
  <c r="S146" i="460" a="1"/>
  <c r="S157" i="460" a="1"/>
  <c r="N196" i="61" a="1"/>
  <c r="T103" i="61" a="1"/>
  <c r="P14" i="61" a="1"/>
  <c r="Q88" i="460" a="1"/>
  <c r="L36" i="61" a="1"/>
  <c r="N82" i="61" a="1"/>
  <c r="R119" i="460" a="1"/>
  <c r="G248" i="61" a="1"/>
  <c r="O140" i="460" a="1"/>
  <c r="J311" i="460" a="1"/>
  <c r="P91" i="460" a="1"/>
  <c r="N79" i="61" a="1"/>
  <c r="G220" i="61" a="1"/>
  <c r="M161" i="61" a="1"/>
  <c r="L135" i="60" a="1"/>
  <c r="S101" i="61" a="1"/>
  <c r="U199" i="460" a="1"/>
  <c r="O301" i="460" a="1"/>
  <c r="J88" i="61" a="1"/>
  <c r="P230" i="61" a="1"/>
  <c r="R157" i="61" a="1"/>
  <c r="N38" i="61" a="1"/>
  <c r="J56" i="61" a="1"/>
  <c r="Q55" i="460" a="1"/>
  <c r="S22" i="61" a="1"/>
  <c r="M301" i="61" a="1"/>
  <c r="G139" i="460" a="1"/>
  <c r="D161" i="61" a="1"/>
  <c r="S188" i="61" a="1"/>
  <c r="U255" i="61" a="1"/>
  <c r="J281" i="61" a="1"/>
  <c r="P271" i="61" a="1"/>
  <c r="D304" i="61" a="1"/>
  <c r="T182" i="460" a="1"/>
  <c r="Q139" i="460" a="1"/>
  <c r="S25" i="460" a="1"/>
  <c r="T253" i="61" a="1"/>
  <c r="T204" i="61" a="1"/>
  <c r="I191" i="460" a="1"/>
  <c r="K138" i="61" a="1"/>
  <c r="Q193" i="460" a="1"/>
  <c r="I261" i="61" a="1"/>
  <c r="D152" i="61" a="1"/>
  <c r="H200" i="61" a="1"/>
  <c r="Q253" i="61" a="1"/>
  <c r="R219" i="61" a="1"/>
  <c r="Q238" i="61" a="1"/>
  <c r="N85" i="460" a="1"/>
  <c r="I175" i="460" a="1"/>
  <c r="O147" i="460" a="1"/>
  <c r="K205" i="61" a="1"/>
  <c r="U143" i="61" a="1"/>
  <c r="S114" i="61" a="1"/>
  <c r="U81" i="460" a="1"/>
  <c r="R37" i="61" a="1"/>
  <c r="T82" i="61" a="1"/>
  <c r="I138" i="60" a="1"/>
  <c r="I80" i="61" a="1"/>
  <c r="L143" i="460" a="1"/>
  <c r="Q306" i="61" a="1"/>
  <c r="O182" i="61" a="1"/>
  <c r="S74" i="460" a="1"/>
  <c r="S65" i="460" a="1"/>
  <c r="P90" i="61" a="1"/>
  <c r="S134" i="61" a="1"/>
  <c r="U56" i="61" a="1"/>
  <c r="I176" i="460" a="1"/>
  <c r="P116" i="61" a="1"/>
  <c r="P177" i="61" a="1"/>
  <c r="G211" i="61" a="1"/>
  <c r="Q272" i="460" a="1"/>
  <c r="I26" i="460" a="1"/>
  <c r="Q175" i="61" a="1"/>
  <c r="P40" i="61" a="1"/>
  <c r="T99" i="61" a="1"/>
  <c r="D310" i="460" a="1"/>
  <c r="R144" i="61" a="1"/>
  <c r="S265" i="460" a="1"/>
  <c r="Q262" i="61" a="1"/>
  <c r="N244" i="61" a="1"/>
  <c r="S160" i="460" a="1"/>
  <c r="K130" i="460" a="1"/>
  <c r="P244" i="460" a="1"/>
  <c r="T286" i="61" a="1"/>
  <c r="N213" i="61" a="1"/>
  <c r="Q108" i="61" a="1"/>
  <c r="G317" i="460" a="1"/>
  <c r="D281" i="460" a="1"/>
  <c r="O244" i="61" a="1"/>
  <c r="G204" i="61" a="1"/>
  <c r="S91" i="61" a="1"/>
  <c r="S102" i="61" a="1"/>
  <c r="I133" i="460" a="1"/>
  <c r="U212" i="61" a="1"/>
  <c r="H264" i="61" a="1"/>
  <c r="Q253" i="460" a="1"/>
  <c r="K35" i="460" a="1"/>
  <c r="G30" i="61" a="1"/>
  <c r="R74" i="460" a="1"/>
  <c r="T230" i="61" a="1"/>
  <c r="T201" i="61" a="1"/>
  <c r="T57" i="61" a="1"/>
  <c r="T218" i="61" a="1"/>
  <c r="I89" i="61" a="1"/>
  <c r="S228" i="61" a="1"/>
  <c r="S109" i="61" a="1"/>
  <c r="L137" i="61" a="1"/>
  <c r="N281" i="61" a="1"/>
  <c r="R287" i="460" a="1"/>
  <c r="I248" i="61" a="1"/>
  <c r="O34" i="61" a="1"/>
  <c r="Q235" i="460" a="1"/>
  <c r="Q11" i="61" a="1"/>
  <c r="R165" i="61" a="1"/>
  <c r="H157" i="460" a="1"/>
  <c r="O89" i="460" a="1"/>
  <c r="L163" i="61" a="1"/>
  <c r="K311" i="61" a="1"/>
  <c r="N206" i="61" a="1"/>
  <c r="O95" i="61" a="1"/>
  <c r="D315" i="61" a="1"/>
  <c r="N89" i="61" a="1"/>
  <c r="I40" i="61" a="1"/>
  <c r="U232" i="61" a="1"/>
  <c r="S64" i="61" a="1"/>
  <c r="S208" i="61" a="1"/>
  <c r="U131" i="61" a="1"/>
  <c r="U63" i="61" a="1"/>
  <c r="D147" i="460" a="1"/>
  <c r="D111" i="61" a="1"/>
  <c r="R145" i="460" a="1"/>
  <c r="P163" i="60" a="1"/>
  <c r="N44" i="61" a="1"/>
  <c r="G79" i="61" a="1"/>
  <c r="T134" i="460" a="1"/>
  <c r="I311" i="460" a="1"/>
  <c r="J36" i="460" a="1"/>
  <c r="L85" i="460" a="1"/>
  <c r="U198" i="460" a="1"/>
  <c r="R205" i="460" a="1"/>
  <c r="D22" i="61" a="1"/>
  <c r="K158" i="61" a="1"/>
  <c r="U273" i="61" a="1"/>
  <c r="L146" i="460" a="1"/>
  <c r="L258" i="460" a="1"/>
  <c r="M64" i="460" a="1"/>
  <c r="J38" i="61" a="1"/>
  <c r="M244" i="61" a="1"/>
  <c r="G264" i="61" a="1"/>
  <c r="U212" i="460" a="1"/>
  <c r="M81" i="460" a="1"/>
  <c r="U317" i="61" a="1"/>
  <c r="O26" i="460" a="1"/>
  <c r="Q73" i="61" a="1"/>
  <c r="Q90" i="61" a="1"/>
  <c r="Q245" i="61" a="1"/>
  <c r="P229" i="61" a="1"/>
  <c r="M186" i="460" a="1"/>
  <c r="P213" i="61" a="1"/>
  <c r="K129" i="460" a="1"/>
  <c r="O216" i="61" a="1"/>
  <c r="R131" i="61" a="1"/>
  <c r="R168" i="61" a="1"/>
  <c r="U165" i="460" a="1"/>
  <c r="T183" i="61" a="1"/>
  <c r="K176" i="460" a="1"/>
  <c r="R87" i="460" a="1"/>
  <c r="O186" i="61" a="1"/>
  <c r="R28" i="61" a="1"/>
  <c r="R101" i="61" a="1"/>
  <c r="U14" i="61" a="1"/>
  <c r="P34" i="61" a="1"/>
  <c r="G169" i="460" a="1"/>
  <c r="D200" i="61" a="1"/>
  <c r="N107" i="61" a="1"/>
  <c r="O211" i="61" a="1"/>
  <c r="I33" i="61" a="1"/>
  <c r="T27" i="61" a="1"/>
  <c r="S289" i="460" a="1"/>
  <c r="J56" i="460" a="1"/>
  <c r="I146" i="460" a="1"/>
  <c r="Q33" i="460" a="1"/>
  <c r="T189" i="61" a="1"/>
  <c r="Q159" i="61" a="1"/>
  <c r="R96" i="61" a="1"/>
  <c r="D108" i="61" a="1"/>
  <c r="P193" i="61" a="1"/>
  <c r="L196" i="61" a="1"/>
  <c r="P138" i="61" a="1"/>
  <c r="U73" i="61" a="1"/>
  <c r="P47" i="61" a="1"/>
  <c r="H285" i="61" a="1"/>
  <c r="J214" i="460" a="1"/>
  <c r="Q42" i="61" a="1"/>
  <c r="P271" i="460" a="1"/>
  <c r="M187" i="61" a="1"/>
  <c r="S182" i="61" a="1"/>
  <c r="I311" i="61" a="1"/>
  <c r="S276" i="61" a="1"/>
  <c r="P13" i="61" a="1"/>
  <c r="U17" i="460" a="1"/>
  <c r="U162" i="61" a="1"/>
  <c r="R251" i="61" a="1"/>
  <c r="Q25" i="460" a="1"/>
  <c r="G21" i="460" a="1"/>
  <c r="G43" i="61" a="1"/>
  <c r="T33" i="61" a="1"/>
  <c r="U236" i="460" a="1"/>
  <c r="U64" i="61" a="1"/>
  <c r="S104" i="61" a="1"/>
  <c r="T207" i="61" a="1"/>
  <c r="T96" i="460" a="1"/>
  <c r="J238" i="61" a="1"/>
  <c r="G285" i="61" a="1"/>
  <c r="R199" i="460" a="1"/>
  <c r="D12" i="61" a="1"/>
  <c r="R138" i="61" a="1"/>
  <c r="U186" i="61" a="1"/>
  <c r="D286" i="61" a="1"/>
  <c r="R235" i="61" a="1"/>
  <c r="G161" i="61" a="1"/>
  <c r="P74" i="61" a="1"/>
  <c r="Q179" i="61" a="1"/>
  <c r="P148" i="61" a="1"/>
  <c r="O239" i="61" a="1"/>
  <c r="N153" i="460" a="1"/>
  <c r="D188" i="61" a="1"/>
  <c r="I157" i="61" a="1"/>
  <c r="R287" i="61" a="1"/>
  <c r="G129" i="460" a="1"/>
  <c r="G190" i="61" a="1"/>
  <c r="T109" i="61" a="1"/>
  <c r="P248" i="460" a="1"/>
  <c r="T181" i="61" a="1"/>
  <c r="G229" i="61" a="1"/>
  <c r="O164" i="61" a="1"/>
  <c r="K143" i="460" a="1"/>
  <c r="O55" i="460" a="1"/>
  <c r="K34" i="61" a="1"/>
  <c r="K228" i="61" a="1"/>
  <c r="R72" i="61" a="1"/>
  <c r="Q228" i="61" a="1"/>
  <c r="I258" i="61" a="1"/>
  <c r="N190" i="460" a="1"/>
  <c r="R70" i="61" a="1"/>
  <c r="Q315" i="61" a="1"/>
  <c r="Q286" i="61" a="1"/>
  <c r="R248" i="61" a="1"/>
  <c r="S187" i="61" a="1"/>
  <c r="H295" i="61" a="1"/>
  <c r="T20" i="61" a="1"/>
  <c r="P264" i="61" a="1"/>
  <c r="S175" i="460" a="1"/>
  <c r="S180" i="60" a="1"/>
  <c r="M33" i="61" a="1"/>
  <c r="U122" i="61" a="1"/>
  <c r="D47" i="61" a="1"/>
  <c r="S17" i="61" a="1"/>
  <c r="R188" i="460" a="1"/>
  <c r="O151" i="460" a="1"/>
  <c r="R140" i="460" a="1"/>
  <c r="L197" i="61" a="1"/>
  <c r="H64" i="61" a="1"/>
  <c r="Q172" i="460" a="1"/>
  <c r="R289" i="61" a="1"/>
  <c r="N303" i="460" a="1"/>
  <c r="D118" i="61" a="1"/>
  <c r="O90" i="61" a="1"/>
  <c r="G183" i="460" a="1"/>
  <c r="P299" i="460" a="1"/>
  <c r="Q37" i="61" a="1"/>
  <c r="S311" i="61" a="1"/>
  <c r="O228" i="61" a="1"/>
  <c r="T231" i="61" a="1"/>
  <c r="J89" i="61" a="1"/>
  <c r="J248" i="61" a="1"/>
  <c r="Q235" i="61" a="1"/>
  <c r="I30" i="61" a="1"/>
  <c r="I63" i="61" a="1"/>
  <c r="D274" i="61" a="1"/>
  <c r="O283" i="460" a="1"/>
  <c r="T12" i="460" a="1"/>
  <c r="L317" i="61" a="1"/>
  <c r="I182" i="61" a="1"/>
  <c r="J26" i="61" a="1"/>
  <c r="P21" i="61" a="1"/>
  <c r="T81" i="61" a="1"/>
  <c r="D56" i="61" a="1"/>
  <c r="O164" i="460" a="1"/>
  <c r="I173" i="61" a="1"/>
  <c r="I172" i="61" a="1"/>
  <c r="B3" i="390"/>
  <c r="Q259" i="61" a="1"/>
  <c r="U190" i="460" a="1"/>
  <c r="D245" i="61" a="1"/>
  <c r="J21" i="460" a="1"/>
  <c r="M273" i="61" a="1"/>
  <c r="O245" i="61" a="1"/>
  <c r="S92" i="61" a="1"/>
  <c r="O187" i="61" a="1"/>
  <c r="O39" i="61" a="1"/>
  <c r="K317" i="460" a="1"/>
  <c r="G258" i="61" a="1"/>
  <c r="G25" i="61" a="1"/>
  <c r="R51" i="460" a="1"/>
  <c r="L205" i="61" a="1"/>
  <c r="U28" i="61" a="1"/>
  <c r="S315" i="61" a="1"/>
  <c r="P95" i="61" a="1"/>
  <c r="R29" i="61" a="1"/>
  <c r="R13" i="61" a="1"/>
  <c r="U43" i="460" a="1"/>
  <c r="H311" i="460" a="1"/>
  <c r="P17" i="460" a="1"/>
  <c r="P310" i="460" a="1"/>
  <c r="J245" i="61" a="1"/>
  <c r="K156" i="61" a="1"/>
  <c r="R182" i="460" a="1"/>
  <c r="P156" i="460" a="1"/>
  <c r="P55" i="61" a="1"/>
  <c r="L232" i="61" a="1"/>
  <c r="J282" i="460" a="1"/>
  <c r="U145" i="61" a="1"/>
  <c r="T235" i="61" a="1"/>
  <c r="H179" i="61" a="1"/>
  <c r="M303" i="460" a="1"/>
  <c r="D168" i="61" a="1"/>
  <c r="G163" i="61" a="1"/>
  <c r="D317" i="460" a="1"/>
  <c r="R189" i="61" a="1"/>
  <c r="U294" i="61" a="1"/>
  <c r="J282" i="61" a="1"/>
  <c r="Q84" i="460" a="1"/>
  <c r="S295" i="460" a="1"/>
  <c r="N156" i="460" a="1"/>
  <c r="T147" i="61" a="1"/>
  <c r="R27" i="61" a="1"/>
  <c r="N42" i="61" a="1"/>
  <c r="T301" i="460" a="1"/>
  <c r="K273" i="61" a="1"/>
  <c r="P272" i="61" a="1"/>
  <c r="O43" i="61" a="1"/>
  <c r="U296" i="61" a="1"/>
  <c r="P157" i="460" a="1"/>
  <c r="Q275" i="61" a="1"/>
  <c r="U152" i="460" a="1"/>
  <c r="K261" i="61" a="1"/>
  <c r="H40" i="61" a="1"/>
  <c r="L63" i="61" a="1"/>
  <c r="O213" i="61" a="1"/>
  <c r="J119" i="61" a="1"/>
  <c r="D139" i="61" a="1"/>
  <c r="T21" i="61" a="1"/>
  <c r="T189" i="460" a="1"/>
  <c r="S106" i="61" a="1"/>
  <c r="D30" i="61" a="1"/>
  <c r="Q274" i="460" a="1"/>
  <c r="U259" i="61" a="1"/>
  <c r="U121" i="460" a="1"/>
  <c r="T281" i="61" a="1"/>
  <c r="Q237" i="460" a="1"/>
  <c r="O80" i="460" a="1"/>
  <c r="O181" i="61" a="1"/>
  <c r="P85" i="61" a="1"/>
  <c r="R177" i="61" a="1"/>
  <c r="J178" i="460" a="1"/>
  <c r="D301" i="460" a="1"/>
  <c r="U161" i="460" a="1"/>
  <c r="Q156" i="61" a="1"/>
  <c r="S281" i="460" a="1"/>
  <c r="R118" i="61" a="1"/>
  <c r="G199" i="460" a="1"/>
  <c r="Q94" i="460" a="1"/>
  <c r="P91" i="61" a="1"/>
  <c r="L177" i="61" a="1"/>
  <c r="K27" i="61" a="1"/>
  <c r="Q232" i="61" a="1"/>
  <c r="R36" i="460" a="1"/>
  <c r="S149" i="61" a="1"/>
  <c r="P92" i="61" a="1"/>
  <c r="M191" i="460" a="1"/>
  <c r="U227" i="61" a="1"/>
  <c r="K160" i="460" a="1"/>
  <c r="P56" i="460" a="1"/>
  <c r="P258" i="61" a="1"/>
  <c r="P311" i="61" a="1"/>
  <c r="S244" i="61" a="1"/>
  <c r="T287" i="460" a="1"/>
  <c r="R264" i="61" a="1"/>
  <c r="O204" i="61" a="1"/>
  <c r="T107" i="460" a="1"/>
  <c r="T173" i="61" a="1"/>
  <c r="D309" i="60" a="1"/>
  <c r="Q312" i="460" a="1"/>
  <c r="O87" i="460" a="1"/>
  <c r="Q157" i="61" a="1"/>
  <c r="I235" i="61" a="1"/>
  <c r="P214" i="460" a="1"/>
  <c r="K186" i="460" a="1"/>
  <c r="N163" i="61" a="1"/>
  <c r="K161" i="460" a="1"/>
  <c r="P21" i="460" a="1"/>
  <c r="T263" i="460" a="1"/>
  <c r="G200" i="61" a="1"/>
  <c r="G42" i="61" a="1"/>
  <c r="R147" i="61" a="1"/>
  <c r="L220" i="61" a="1"/>
  <c r="G192" i="61" a="1"/>
  <c r="S178" i="61" a="1"/>
  <c r="D228" i="61" a="1"/>
  <c r="N64" i="61" a="1"/>
  <c r="S311" i="460" a="1"/>
  <c r="L315" i="460" a="1"/>
  <c r="I199" i="460" a="1"/>
  <c r="O206" i="61" a="1"/>
  <c r="T236" i="460" a="1"/>
  <c r="D48" i="61" a="1"/>
  <c r="I52" i="61" a="1"/>
  <c r="R12" i="460" a="1"/>
  <c r="U203" i="460" a="1"/>
  <c r="O207" i="61" a="1"/>
  <c r="D63" i="61" a="1"/>
  <c r="H197" i="61" a="1"/>
  <c r="S107" i="61" a="1"/>
  <c r="J139" i="460" a="1"/>
  <c r="I99" i="61" a="1"/>
  <c r="R131" i="460" a="1"/>
  <c r="Q94" i="61" a="1"/>
  <c r="P63" i="61" a="1"/>
  <c r="N29" i="61" a="1"/>
  <c r="Q39" i="460" a="1"/>
  <c r="Q229" i="61" a="1"/>
  <c r="L28" i="61" a="1"/>
  <c r="K164" i="460" a="1"/>
  <c r="H212" i="460" a="1"/>
  <c r="Q88" i="61" a="1"/>
  <c r="T205" i="61" a="1"/>
  <c r="R302" i="460" a="1"/>
  <c r="U301" i="460" a="1"/>
  <c r="T78" i="61" a="1"/>
  <c r="I70" i="460" a="1"/>
  <c r="R129" i="61" a="1"/>
  <c r="J96" i="61" a="1"/>
  <c r="T311" i="61" a="1"/>
  <c r="M96" i="61" a="1"/>
  <c r="G203" i="61" a="1"/>
  <c r="M93" i="460" a="1"/>
  <c r="Q178" i="61" a="1"/>
  <c r="H39" i="61" a="1"/>
  <c r="P114" i="460" a="1"/>
  <c r="M55" i="61" a="1"/>
  <c r="I214" i="61" a="1"/>
  <c r="M218" i="61" a="1"/>
  <c r="I199" i="61" a="1"/>
  <c r="Q300" i="61" a="1"/>
  <c r="G243" i="61" a="1"/>
  <c r="I317" i="61" a="1"/>
  <c r="G87" i="61" a="1"/>
  <c r="R182" i="61" a="1"/>
  <c r="R80" i="460" a="1"/>
  <c r="K166" i="61" a="1"/>
  <c r="U196" i="61" a="1"/>
  <c r="R33" i="61" a="1"/>
  <c r="L160" i="61" a="1"/>
  <c r="I55" i="61" a="1"/>
  <c r="G284" i="61" a="1"/>
  <c r="G94" i="61" a="1"/>
  <c r="R148" i="460" a="1"/>
  <c r="I176" i="61" a="1"/>
  <c r="Q131" i="460" a="1"/>
  <c r="T296" i="61" a="1"/>
  <c r="O235" i="61" a="1"/>
  <c r="R213" i="460" a="1"/>
  <c r="H196" i="61" a="1"/>
  <c r="G174" i="460" a="1"/>
  <c r="J216" i="61" a="1"/>
  <c r="R156" i="61" a="1"/>
  <c r="I144" i="460" a="1"/>
  <c r="G164" i="460" a="1"/>
  <c r="K282" i="460" a="1"/>
  <c r="N166" i="61" a="1"/>
  <c r="O271" i="460" a="1"/>
  <c r="L131" i="460" a="1"/>
  <c r="H29" i="61" a="1"/>
  <c r="L187" i="460" a="1"/>
  <c r="N238" i="61" a="1"/>
  <c r="S107" i="460" a="1"/>
  <c r="Q177" i="460" a="1"/>
  <c r="G181" i="61" a="1"/>
  <c r="U217" i="61" a="1"/>
  <c r="T244" i="61" a="1"/>
  <c r="M88" i="460" a="1"/>
  <c r="M72" i="460" a="1"/>
  <c r="J198" i="61" a="1"/>
  <c r="R88" i="61" a="1"/>
  <c r="G64" i="61" a="1"/>
  <c r="Q150" i="460" a="1"/>
  <c r="K207" i="61" a="1"/>
  <c r="D272" i="61" a="1"/>
  <c r="R105" i="61" a="1"/>
  <c r="D303" i="61" a="1"/>
  <c r="N264" i="61" a="1"/>
  <c r="S284" i="460" a="1"/>
  <c r="Q57" i="460" a="1"/>
  <c r="J280" i="460" a="1"/>
  <c r="Q207" i="460" a="1"/>
  <c r="K197" i="61" a="1"/>
  <c r="R99" i="60" a="1"/>
  <c r="H214" i="460" a="1"/>
  <c r="P277" i="460" a="1"/>
  <c r="O88" i="460" a="1"/>
  <c r="G163" i="460" a="1"/>
  <c r="D252" i="460" a="1"/>
  <c r="D89" i="460" a="1"/>
  <c r="M55" i="460" a="1"/>
  <c r="O287" i="460" a="1"/>
  <c r="N144" i="460" a="1"/>
  <c r="I41" i="61" a="1"/>
  <c r="U34" i="61" a="1"/>
  <c r="L63" i="460" a="1"/>
  <c r="U34" i="460" a="1"/>
  <c r="S131" i="460" a="1"/>
  <c r="L211" i="61" a="1"/>
  <c r="S259" i="460" a="1"/>
  <c r="I162" i="460" a="1"/>
  <c r="U253" i="60" a="1"/>
  <c r="J99" i="61" a="1"/>
  <c r="T88" i="61" a="1"/>
  <c r="G295" i="60" a="1"/>
  <c r="G180" i="460" a="1"/>
  <c r="S66" i="460" a="1"/>
  <c r="S248" i="460" a="1"/>
  <c r="T150" i="61" a="1"/>
  <c r="T197" i="61" a="1"/>
  <c r="H146" i="460" a="1"/>
  <c r="U119" i="61" a="1"/>
  <c r="R101" i="460" a="1"/>
  <c r="U265" i="61" a="1"/>
  <c r="T183" i="460" a="1"/>
  <c r="J29" i="61" a="1"/>
  <c r="D206" i="460" a="1"/>
  <c r="D264" i="61" a="1"/>
  <c r="R41" i="61" a="1"/>
  <c r="G238" i="61" a="1"/>
  <c r="U287" i="61" a="1"/>
  <c r="O135" i="460" a="1"/>
  <c r="D137" i="460" a="1"/>
  <c r="J260" i="61" a="1"/>
  <c r="G172" i="460" a="1"/>
  <c r="K77" i="61" a="1"/>
  <c r="D180" i="460" a="1"/>
  <c r="S312" i="61" a="1"/>
  <c r="N235" i="61" a="1"/>
  <c r="J147" i="460" a="1"/>
  <c r="M91" i="61" a="1"/>
  <c r="S77" i="460" a="1"/>
  <c r="R255" i="61" a="1"/>
  <c r="Q92" i="460" a="1"/>
  <c r="H137" i="61" a="1"/>
  <c r="R312" i="61" a="1"/>
  <c r="H237" i="61" a="1"/>
  <c r="S57" i="460" a="1"/>
  <c r="T260" i="61" a="1"/>
  <c r="Q109" i="460" a="1"/>
  <c r="D121" i="61" a="1"/>
  <c r="N99" i="61" a="1"/>
  <c r="I150" i="60" a="1"/>
  <c r="Q228" i="460" a="1"/>
  <c r="R43" i="460" a="1"/>
  <c r="G38" i="61" a="1"/>
  <c r="T192" i="460" a="1"/>
  <c r="S161" i="460" a="1"/>
  <c r="T257" i="61" a="1"/>
  <c r="G295" i="61" a="1"/>
  <c r="S36" i="61" a="1"/>
  <c r="U69" i="61" a="1"/>
  <c r="K18" i="460" a="1"/>
  <c r="D120" i="60" a="1"/>
  <c r="D42" i="60" a="1"/>
  <c r="L216" i="61" a="1"/>
  <c r="G159" i="460" a="1"/>
  <c r="H131" i="460" a="1"/>
  <c r="L202" i="61" a="1"/>
  <c r="U286" i="61" a="1"/>
  <c r="T104" i="460" a="1"/>
  <c r="K96" i="61" a="1"/>
  <c r="H175" i="460" a="1"/>
  <c r="H163" i="61" a="1"/>
  <c r="T26" i="61" a="1"/>
  <c r="N116" i="460" a="1"/>
  <c r="R208" i="460" a="1"/>
  <c r="Q115" i="60" a="1"/>
  <c r="D295" i="61" a="1"/>
  <c r="P238" i="61" a="1"/>
  <c r="P64" i="460" a="1"/>
  <c r="Q317" i="460" a="1"/>
  <c r="K160" i="61" a="1"/>
  <c r="Q119" i="61" a="1"/>
  <c r="U192" i="61" a="1"/>
  <c r="P11" i="460" a="1"/>
  <c r="O161" i="460" a="1"/>
  <c r="D212" i="61" a="1"/>
  <c r="S172" i="460" a="1"/>
  <c r="H230" i="60" a="1"/>
  <c r="M174" i="460" a="1"/>
  <c r="P25" i="61" a="1"/>
  <c r="K87" i="460" a="1"/>
  <c r="U188" i="61" a="1"/>
  <c r="T310" i="460" a="1"/>
  <c r="G301" i="61" a="1"/>
  <c r="R164" i="61" a="1"/>
  <c r="T276" i="61" a="1"/>
  <c r="U178" i="61" a="1"/>
  <c r="O261" i="60" a="1"/>
  <c r="O198" i="61" a="1"/>
  <c r="Q26" i="61" a="1"/>
  <c r="I86" i="61" a="1"/>
  <c r="S48" i="460" a="1"/>
  <c r="D50" i="460" a="1"/>
  <c r="T215" i="61" a="1"/>
  <c r="G193" i="460" a="1"/>
  <c r="J295" i="61" a="1"/>
  <c r="I74" i="460" a="1"/>
  <c r="M28" i="460" a="1"/>
  <c r="D264" i="460" a="1"/>
  <c r="R273" i="460" a="1"/>
  <c r="J271" i="460" a="1"/>
  <c r="N199" i="60" a="1"/>
  <c r="T94" i="61" a="1"/>
  <c r="U255" i="460" a="1"/>
  <c r="P283" i="60" a="1"/>
  <c r="K153" i="460" a="1"/>
  <c r="I94" i="61" a="1"/>
  <c r="T52" i="460" a="1"/>
  <c r="R151" i="61" a="1"/>
  <c r="M22" i="460" a="1"/>
  <c r="I164" i="61" a="1"/>
  <c r="N216" i="61" a="1"/>
  <c r="G212" i="61" a="1"/>
  <c r="U159" i="61" a="1"/>
  <c r="U50" i="61" a="1"/>
  <c r="R120" i="61" a="1"/>
  <c r="U177" i="460" a="1"/>
  <c r="G218" i="61" a="1"/>
  <c r="H157" i="61" a="1"/>
  <c r="P120" i="460" a="1"/>
  <c r="M135" i="460" a="1"/>
  <c r="D163" i="60" a="1"/>
  <c r="Q282" i="61" a="1"/>
  <c r="Q254" i="61" a="1"/>
  <c r="K89" i="60" a="1"/>
  <c r="Q28" i="61" a="1"/>
  <c r="D239" i="460" a="1"/>
  <c r="U201" i="61" a="1"/>
  <c r="N176" i="460" a="1"/>
  <c r="R183" i="460" a="1"/>
  <c r="R217" i="61" a="1"/>
  <c r="T51" i="460" a="1"/>
  <c r="D38" i="60" a="1"/>
  <c r="I314" i="61" a="1"/>
  <c r="U152" i="60" a="1"/>
  <c r="Q199" i="61" a="1"/>
  <c r="T19" i="61" a="1"/>
  <c r="O281" i="460" a="1"/>
  <c r="R237" i="460" a="1"/>
  <c r="M204" i="60" a="1"/>
  <c r="P199" i="460" a="1"/>
  <c r="H178" i="460" a="1"/>
  <c r="U55" i="460" a="1"/>
  <c r="U100" i="61" a="1"/>
  <c r="N47" i="61" a="1"/>
  <c r="U221" i="460" a="1"/>
  <c r="U160" i="460" a="1"/>
  <c r="S86" i="460" a="1"/>
  <c r="U56" i="460" a="1"/>
  <c r="U101" i="61" a="1"/>
  <c r="R181" i="460" a="1"/>
  <c r="P248" i="60" a="1"/>
  <c r="R122" i="61" a="1"/>
  <c r="O41" i="61" a="1"/>
  <c r="L55" i="61" a="1"/>
  <c r="D157" i="61" a="1"/>
  <c r="D227" i="61" a="1"/>
  <c r="I175" i="61" a="1"/>
  <c r="G86" i="61" a="1"/>
  <c r="D14" i="61" a="1"/>
  <c r="G157" i="61" a="1"/>
  <c r="I213" i="460" a="1"/>
  <c r="I143" i="460" a="1"/>
  <c r="R259" i="61" a="1"/>
  <c r="N64" i="460" a="1"/>
  <c r="S277" i="460" a="1"/>
  <c r="O40" i="61" a="1"/>
  <c r="R257" i="460" a="1"/>
  <c r="O85" i="61" a="1"/>
  <c r="K204" i="61" a="1"/>
  <c r="G107" i="61" a="1"/>
  <c r="S147" i="60" a="1"/>
  <c r="P286" i="61" a="1"/>
  <c r="H202" i="61" a="1"/>
  <c r="R64" i="460" a="1"/>
  <c r="L86" i="61" a="1"/>
  <c r="T70" i="460" a="1"/>
  <c r="K227" i="61" a="1"/>
  <c r="G189" i="460" a="1"/>
  <c r="U263" i="61" a="1"/>
  <c r="M133" i="60" a="1"/>
  <c r="Q190" i="61" a="1"/>
  <c r="Q121" i="460" a="1"/>
  <c r="N232" i="61" a="1"/>
  <c r="H232" i="61" a="1"/>
  <c r="N285" i="460" a="1"/>
  <c r="J160" i="460" a="1"/>
  <c r="U80" i="61" a="1"/>
  <c r="U267" i="61" a="1"/>
  <c r="D57" i="460" a="1"/>
  <c r="T107" i="61" a="1"/>
  <c r="T196" i="61" a="1"/>
  <c r="T169" i="61" a="1"/>
  <c r="N175" i="61" a="1"/>
  <c r="I150" i="460" a="1"/>
  <c r="M121" i="61" a="1"/>
  <c r="J144" i="460" a="1"/>
  <c r="I193" i="61" a="1"/>
  <c r="P93" i="61" a="1"/>
  <c r="S207" i="460" a="1"/>
  <c r="T251" i="61" a="1"/>
  <c r="K246" i="61" a="1"/>
  <c r="S272" i="61" a="1"/>
  <c r="S164" i="460" a="1"/>
  <c r="M157" i="61" a="1"/>
  <c r="U264" i="61" a="1"/>
  <c r="Q144" i="460" a="1"/>
  <c r="H56" i="460" a="1"/>
  <c r="Q18" i="61" a="1"/>
  <c r="N301" i="460" a="1"/>
  <c r="S217" i="61" a="1"/>
  <c r="G35" i="61" a="1"/>
  <c r="U20" i="61" a="1"/>
  <c r="N55" i="61" a="1"/>
  <c r="H165" i="61" a="1"/>
  <c r="D20" i="460" a="1"/>
  <c r="M40" i="61" a="1"/>
  <c r="U289" i="61" a="1"/>
  <c r="S238" i="460" a="1"/>
  <c r="U124" i="61" a="1"/>
  <c r="P53" i="460" a="1"/>
  <c r="K242" i="60" a="1"/>
  <c r="G311" i="61" a="1"/>
  <c r="N151" i="460" a="1"/>
  <c r="S21" i="61" a="1"/>
  <c r="P252" i="61" a="1"/>
  <c r="D214" i="61" a="1"/>
  <c r="G22" i="460" a="1"/>
  <c r="Q244" i="61" a="1"/>
  <c r="P103" i="61" a="1"/>
  <c r="G104" i="61" a="1"/>
  <c r="L176" i="460" a="1"/>
  <c r="L140" i="460" a="1"/>
  <c r="K63" i="61" a="1"/>
  <c r="D255" i="460" a="1"/>
  <c r="H82" i="61" a="1"/>
  <c r="L130" i="460" a="1"/>
  <c r="U303" i="460" a="1"/>
  <c r="S179" i="460" a="1"/>
  <c r="P216" i="460" a="1"/>
  <c r="U65" i="61" a="1"/>
  <c r="L136" i="60" a="1"/>
  <c r="K203" i="460" a="1"/>
  <c r="O227" i="61" a="1"/>
  <c r="H284" i="460" a="1"/>
  <c r="R303" i="460" a="1"/>
  <c r="Q100" i="460" a="1"/>
  <c r="D143" i="61" a="1"/>
  <c r="T78" i="460" a="1"/>
  <c r="H77" i="460" a="1"/>
  <c r="D49" i="60" a="1"/>
  <c r="R193" i="61" a="1"/>
  <c r="I284" i="60" a="1"/>
  <c r="N197" i="61" a="1"/>
  <c r="D214" i="460" a="1"/>
  <c r="D285" i="61" a="1"/>
  <c r="N56" i="460" a="1"/>
  <c r="R216" i="61" a="1"/>
  <c r="D94" i="60" a="1"/>
  <c r="M301" i="460" a="1"/>
  <c r="Q193" i="61" a="1"/>
  <c r="G40" i="61" a="1"/>
  <c r="L244" i="60" a="1"/>
  <c r="M25" i="460" a="1"/>
  <c r="L38" i="60" a="1"/>
  <c r="S181" i="61" a="1"/>
  <c r="M159" i="460" a="1"/>
  <c r="U182" i="61" a="1"/>
  <c r="T42" i="460" a="1"/>
  <c r="Q204" i="61" a="1"/>
  <c r="D59" i="60" a="1"/>
  <c r="L161" i="460" a="1"/>
  <c r="M286" i="460" a="1"/>
  <c r="D253" i="60" a="1"/>
  <c r="N25" i="460" a="1"/>
  <c r="K167" i="61" a="1"/>
  <c r="P215" i="61" a="1"/>
  <c r="S169" i="60" a="1"/>
  <c r="R100" i="460" a="1"/>
  <c r="D165" i="61" a="1"/>
  <c r="R231" i="460" a="1"/>
  <c r="R200" i="61" a="1"/>
  <c r="S37" i="460" a="1"/>
  <c r="J19" i="460" a="1"/>
  <c r="T283" i="60" a="1"/>
  <c r="Q38" i="61" a="1"/>
  <c r="T139" i="61" a="1"/>
  <c r="H261" i="460" a="1"/>
  <c r="S203" i="460" a="1"/>
  <c r="R246" i="61" a="1"/>
  <c r="S148" i="460" a="1"/>
  <c r="H17" i="60" a="1"/>
  <c r="D92" i="60" a="1"/>
  <c r="S148" i="61" a="1"/>
  <c r="O217" i="460" a="1"/>
  <c r="Q221" i="460" a="1"/>
  <c r="P180" i="61" a="1"/>
  <c r="R263" i="61" a="1"/>
  <c r="T214" i="61" a="1"/>
  <c r="D133" i="61" a="1"/>
  <c r="R174" i="61" a="1"/>
  <c r="O165" i="61" a="1"/>
  <c r="D54" i="61" a="1"/>
  <c r="P161" i="61" a="1"/>
  <c r="S53" i="460" a="1"/>
  <c r="U286" i="60" a="1"/>
  <c r="R149" i="460" a="1"/>
  <c r="G63" i="61" a="1"/>
  <c r="D174" i="460" a="1"/>
  <c r="R248" i="60" a="1"/>
  <c r="R160" i="61" a="1"/>
  <c r="T93" i="460" a="1"/>
  <c r="P100" i="61" a="1"/>
  <c r="R228" i="460" a="1"/>
  <c r="P33" i="61" a="1"/>
  <c r="P143" i="61" a="1"/>
  <c r="D231" i="460" a="1"/>
  <c r="U158" i="61" a="1"/>
  <c r="U29" i="460" a="1"/>
  <c r="P138" i="460" a="1"/>
  <c r="K165" i="61" a="1"/>
  <c r="R260" i="60" a="1"/>
  <c r="S117" i="460" a="1"/>
  <c r="T251" i="460" a="1"/>
  <c r="I33" i="460" a="1"/>
  <c r="J158" i="61" a="1"/>
  <c r="R74" i="61" a="1"/>
  <c r="K56" i="61" a="1"/>
  <c r="N129" i="460" a="1"/>
  <c r="U312" i="460" a="1"/>
  <c r="Q140" i="460" a="1"/>
  <c r="U309" i="460" a="1"/>
  <c r="M145" i="460" a="1"/>
  <c r="T133" i="460" a="1"/>
  <c r="R100" i="61" a="1"/>
  <c r="U57" i="61" a="1"/>
  <c r="J235" i="61" a="1"/>
  <c r="P64" i="61" a="1"/>
  <c r="O192" i="460" a="1"/>
  <c r="T77" i="61" a="1"/>
  <c r="J261" i="460" a="1"/>
  <c r="H238" i="61" a="1"/>
  <c r="U116" i="460" a="1"/>
  <c r="L78" i="460" a="1"/>
  <c r="R176" i="61" a="1"/>
  <c r="M220" i="61" a="1"/>
  <c r="R90" i="460" a="1"/>
  <c r="T19" i="460" a="1"/>
  <c r="U309" i="61" a="1"/>
  <c r="H133" i="460" a="1"/>
  <c r="G178" i="460" a="1"/>
  <c r="Q277" i="61" a="1"/>
  <c r="R52" i="61" a="1"/>
  <c r="S111" i="60" a="1"/>
  <c r="D277" i="60" a="1"/>
  <c r="Q18" i="460" a="1"/>
  <c r="R161" i="60" a="1"/>
  <c r="O19" i="460" a="1"/>
  <c r="J199" i="61" a="1"/>
  <c r="T55" i="460" a="1"/>
  <c r="S314" i="61" a="1"/>
  <c r="S150" i="460" a="1"/>
  <c r="G145" i="460" a="1"/>
  <c r="H165" i="460" a="1"/>
  <c r="U85" i="460" a="1"/>
  <c r="T162" i="460" a="1"/>
  <c r="L73" i="460" a="1"/>
  <c r="Q242" i="460" a="1"/>
  <c r="L82" i="61" a="1"/>
  <c r="G70" i="460" a="1"/>
  <c r="O191" i="61" a="1"/>
  <c r="Q145" i="61" a="1"/>
  <c r="I167" i="460" a="1"/>
  <c r="D117" i="61" a="1"/>
  <c r="Q261" i="460" a="1"/>
  <c r="T235" i="60" a="1"/>
  <c r="H236" i="60" a="1"/>
  <c r="K116" i="460" a="1"/>
  <c r="P150" i="460" a="1"/>
  <c r="S273" i="460" a="1"/>
  <c r="O219" i="61" a="1"/>
  <c r="R37" i="460" a="1"/>
  <c r="G138" i="61" a="1"/>
  <c r="S82" i="61" a="1"/>
  <c r="Q236" i="61" a="1"/>
  <c r="D53" i="61" a="1"/>
  <c r="G239" i="61" a="1"/>
  <c r="P59" i="61" a="1"/>
  <c r="N176" i="61" a="1"/>
  <c r="R108" i="460" a="1"/>
  <c r="G244" i="61" a="1"/>
  <c r="L117" i="460" a="1"/>
  <c r="T36" i="460" a="1"/>
  <c r="P235" i="460" a="1"/>
  <c r="U94" i="460" a="1"/>
  <c r="P246" i="460" a="1"/>
  <c r="T49" i="460" a="1"/>
  <c r="S296" i="460" a="1"/>
  <c r="P186" i="460" a="1"/>
  <c r="D34" i="460" a="1"/>
  <c r="U242" i="61" a="1"/>
  <c r="J78" i="460" a="1"/>
  <c r="Q38" i="460" a="1"/>
  <c r="Q28" i="460" a="1"/>
  <c r="K95" i="61" a="1"/>
  <c r="G74" i="460" a="1"/>
  <c r="O168" i="460" a="1"/>
  <c r="I159" i="460" a="1"/>
  <c r="P66" i="460" a="1"/>
  <c r="I56" i="460" a="1"/>
  <c r="H119" i="61" a="1"/>
  <c r="T69" i="61" a="1"/>
  <c r="D93" i="61" a="1"/>
  <c r="U252" i="460" a="1"/>
  <c r="U256" i="460" a="1"/>
  <c r="N259" i="61" a="1"/>
  <c r="U280" i="460" a="1"/>
  <c r="T122" i="61" a="1"/>
  <c r="K216" i="60" a="1"/>
  <c r="R223" i="61" a="1"/>
  <c r="S63" i="460" a="1"/>
  <c r="G232" i="60" a="1"/>
  <c r="D44" i="460" a="1"/>
  <c r="K82" i="460" a="1"/>
  <c r="N26" i="61" a="1"/>
  <c r="U216" i="60" a="1"/>
  <c r="U260" i="61" a="1"/>
  <c r="T37" i="60" a="1"/>
  <c r="S12" i="460" a="1"/>
  <c r="U238" i="460" a="1"/>
  <c r="P51" i="460" a="1"/>
  <c r="S204" i="460" a="1"/>
  <c r="O282" i="460" a="1"/>
  <c r="L21" i="460" a="1"/>
  <c r="U175" i="60" a="1"/>
  <c r="H258" i="61" a="1"/>
  <c r="P177" i="460" a="1"/>
  <c r="T265" i="460" a="1"/>
  <c r="D265" i="460" a="1"/>
  <c r="K200" i="61" a="1"/>
  <c r="R219" i="60" a="1"/>
  <c r="T55" i="61" a="1"/>
  <c r="R271" i="61" a="1"/>
  <c r="G162" i="460" a="1"/>
  <c r="T158" i="61" a="1"/>
  <c r="I92" i="61" a="1"/>
  <c r="P120" i="61" a="1"/>
  <c r="R160" i="460" a="1"/>
  <c r="S313" i="61" a="1"/>
  <c r="U52" i="61" a="1"/>
  <c r="D219" i="61" a="1"/>
  <c r="Q25" i="61" a="1"/>
  <c r="R259" i="460" a="1"/>
  <c r="H242" i="61" a="1"/>
  <c r="L178" i="460" a="1"/>
  <c r="U262" i="61" a="1"/>
  <c r="S257" i="61" a="1"/>
  <c r="L159" i="61" a="1"/>
  <c r="M281" i="61" a="1"/>
  <c r="R274" i="61" a="1"/>
  <c r="O79" i="61" a="1"/>
  <c r="Q255" i="61" a="1"/>
  <c r="H262" i="61" a="1"/>
  <c r="T124" i="460" a="1"/>
  <c r="T282" i="61" a="1"/>
  <c r="U19" i="460" a="1"/>
  <c r="Q239" i="460" a="1"/>
  <c r="P104" i="460" a="1"/>
  <c r="H217" i="61" a="1"/>
  <c r="P183" i="460" a="1"/>
  <c r="O93" i="61" a="1"/>
  <c r="S55" i="61" a="1"/>
  <c r="G173" i="61" a="1"/>
  <c r="H108" i="61" a="1"/>
  <c r="O160" i="460" a="1"/>
  <c r="Q135" i="460" a="1"/>
  <c r="R29" i="460" a="1"/>
  <c r="N262" i="61" a="1"/>
  <c r="H246" i="61" a="1"/>
  <c r="Q181" i="61" a="1"/>
  <c r="S214" i="61" a="1"/>
  <c r="Q186" i="460" a="1"/>
  <c r="K284" i="460" a="1"/>
  <c r="S267" i="460" a="1"/>
  <c r="Q66" i="61" a="1"/>
  <c r="R104" i="61" a="1"/>
  <c r="R190" i="61" a="1"/>
  <c r="R70" i="460" a="1"/>
  <c r="I287" i="60" a="1"/>
  <c r="R153" i="61" a="1"/>
  <c r="M104" i="61" a="1"/>
  <c r="S48" i="61" a="1"/>
  <c r="P137" i="61" a="1"/>
  <c r="R162" i="460" a="1"/>
  <c r="R231" i="61" a="1"/>
  <c r="I44" i="61" a="1"/>
  <c r="N104" i="61" a="1"/>
  <c r="P299" i="61" a="1"/>
  <c r="O33" i="460" a="1"/>
  <c r="S239" i="460" a="1"/>
  <c r="Q109" i="61" a="1"/>
  <c r="Q70" i="61" a="1"/>
  <c r="M271" i="460" a="1"/>
  <c r="J116" i="60" a="1"/>
  <c r="U306" i="460" a="1"/>
  <c r="R273" i="61" a="1"/>
  <c r="R66" i="460" a="1"/>
  <c r="U193" i="460" a="1"/>
  <c r="U169" i="460" a="1"/>
  <c r="Q34" i="460" a="1"/>
  <c r="D95" i="460" a="1"/>
  <c r="O173" i="460" a="1"/>
  <c r="O186" i="460" a="1"/>
  <c r="P162" i="60" a="1"/>
  <c r="J187" i="61" a="1"/>
  <c r="M77" i="460" a="1"/>
  <c r="K281" i="460" a="1"/>
  <c r="L245" i="460" a="1"/>
  <c r="D167" i="60" a="1"/>
  <c r="S235" i="460" a="1"/>
  <c r="U181" i="61" a="1"/>
  <c r="K132" i="460" a="1"/>
  <c r="R114" i="60" a="1"/>
  <c r="T146" i="61" a="1"/>
  <c r="D162" i="460" a="1"/>
  <c r="I161" i="460" a="1"/>
  <c r="H150" i="460" a="1"/>
  <c r="L217" i="60" a="1"/>
  <c r="D188" i="60" a="1"/>
  <c r="S254" i="61" a="1"/>
  <c r="J26" i="460" a="1"/>
  <c r="J248" i="60" a="1"/>
  <c r="S231" i="460" a="1"/>
  <c r="G137" i="61" a="1"/>
  <c r="M81" i="61" a="1"/>
  <c r="R96" i="460" a="1"/>
  <c r="K37" i="460" a="1"/>
  <c r="D44" i="61" a="1"/>
  <c r="H104" i="61" a="1"/>
  <c r="J215" i="61" a="1"/>
  <c r="L25" i="61" a="1"/>
  <c r="P147" i="460" a="1"/>
  <c r="Q251" i="61" a="1"/>
  <c r="R282" i="61" a="1"/>
  <c r="P96" i="61" a="1"/>
  <c r="L116" i="460" a="1"/>
  <c r="D90" i="61" a="1"/>
  <c r="J219" i="60" a="1"/>
  <c r="D260" i="460" a="1"/>
  <c r="D167" i="460" a="1"/>
  <c r="Q147" i="61" a="1"/>
  <c r="T65" i="61" a="1"/>
  <c r="P182" i="460" a="1"/>
  <c r="M212" i="61" a="1"/>
  <c r="P109" i="460" a="1"/>
  <c r="G177" i="61" a="1"/>
  <c r="Q243" i="61" a="1"/>
  <c r="N96" i="61" a="1"/>
  <c r="S310" i="61" a="1"/>
  <c r="K230" i="60" a="1"/>
  <c r="R49" i="460" a="1"/>
  <c r="D174" i="61" a="1"/>
  <c r="M214" i="460" a="1"/>
  <c r="T84" i="460" a="1"/>
  <c r="P145" i="460" a="1"/>
  <c r="H20" i="460" a="1"/>
  <c r="R163" i="61" a="1"/>
  <c r="D96" i="460" a="1"/>
  <c r="J274" i="61" a="1"/>
  <c r="M221" i="61" a="1"/>
  <c r="T304" i="460" a="1"/>
  <c r="L271" i="460" a="1"/>
  <c r="P294" i="460" a="1"/>
  <c r="O146" i="460" a="1"/>
  <c r="J137" i="60" a="1"/>
  <c r="U118" i="60" a="1"/>
  <c r="S33" i="61" a="1"/>
  <c r="D202" i="460" a="1"/>
  <c r="D72" i="60" a="1"/>
  <c r="P108" i="61" a="1"/>
  <c r="M137" i="460" a="1"/>
  <c r="C3" i="390"/>
  <c r="Q281" i="61" a="1"/>
  <c r="G95" i="61" a="1"/>
  <c r="R293" i="61" a="1"/>
  <c r="P169" i="61" a="1"/>
  <c r="M213" i="460" a="1"/>
  <c r="L213" i="460" a="1"/>
  <c r="N204" i="61" a="1"/>
  <c r="H198" i="61" a="1"/>
  <c r="T300" i="460" a="1"/>
  <c r="H166" i="460" a="1"/>
  <c r="J197" i="460" a="1"/>
  <c r="M272" i="61" a="1"/>
  <c r="D275" i="61" a="1"/>
  <c r="I282" i="61" a="1"/>
  <c r="I212" i="460" a="1"/>
  <c r="Q167" i="460" a="1"/>
  <c r="D95" i="61" a="1"/>
  <c r="U122" i="460" a="1"/>
  <c r="R130" i="61" a="1"/>
  <c r="O228" i="60" a="1"/>
  <c r="H95" i="61" a="1"/>
  <c r="J192" i="61" a="1"/>
  <c r="P273" i="460" a="1"/>
  <c r="I244" i="61" a="1"/>
  <c r="T29" i="61" a="1"/>
  <c r="H175" i="61" a="1"/>
  <c r="L212" i="61" a="1"/>
  <c r="N140" i="460" a="1"/>
  <c r="N258" i="60" a="1"/>
  <c r="N178" i="460" a="1"/>
  <c r="H187" i="460" a="1"/>
  <c r="T130" i="61" a="1"/>
  <c r="G208" i="61" a="1"/>
  <c r="N228" i="61" a="1"/>
  <c r="S151" i="460" a="1"/>
  <c r="D30" i="60" a="1"/>
  <c r="I200" i="61" a="1"/>
  <c r="P156" i="61" a="1"/>
  <c r="Q187" i="61" a="1"/>
  <c r="S137" i="61" a="1"/>
  <c r="P161" i="460" a="1"/>
  <c r="M90" i="61" a="1"/>
  <c r="P259" i="460" a="1"/>
  <c r="U40" i="61" a="1"/>
  <c r="Q82" i="460" a="1"/>
  <c r="D220" i="460" a="1"/>
  <c r="G274" i="61" a="1"/>
  <c r="I190" i="460" a="1"/>
  <c r="N107" i="460" a="1"/>
  <c r="R180" i="61" a="1"/>
  <c r="N17" i="460" a="1"/>
  <c r="J199" i="460" a="1"/>
  <c r="Q40" i="460" a="1"/>
  <c r="S199" i="61" a="1"/>
  <c r="O201" i="61" a="1"/>
  <c r="R114" i="460" a="1"/>
  <c r="G187" i="61" a="1"/>
  <c r="L107" i="61" a="1"/>
  <c r="M47" i="61" a="1"/>
  <c r="K28" i="460" a="1"/>
  <c r="S91" i="460" a="1"/>
  <c r="T223" i="61" a="1"/>
  <c r="H248" i="60" a="1"/>
  <c r="K25" i="61" a="1"/>
  <c r="L80" i="61" a="1"/>
  <c r="J243" i="61" a="1"/>
  <c r="R262" i="460" a="1"/>
  <c r="P80" i="460" a="1"/>
  <c r="H139" i="460" a="1"/>
  <c r="R296" i="460" a="1"/>
  <c r="N215" i="61" a="1"/>
  <c r="O33" i="61" a="1"/>
  <c r="P19" i="61" a="1"/>
  <c r="N258" i="61" a="1"/>
  <c r="U86" i="61" a="1"/>
  <c r="U281" i="61" a="1"/>
  <c r="P244" i="61" a="1"/>
  <c r="H86" i="61" a="1"/>
  <c r="J283" i="60" a="1"/>
  <c r="D22" i="460" a="1"/>
  <c r="U221" i="60" a="1"/>
  <c r="I81" i="61" a="1"/>
  <c r="I108" i="61" a="1"/>
  <c r="P248" i="61" a="1"/>
  <c r="R36" i="61" a="1"/>
  <c r="P263" i="61" a="1"/>
  <c r="Q151" i="61" a="1"/>
  <c r="R189" i="460" a="1"/>
  <c r="H182" i="61" a="1"/>
  <c r="P275" i="61" a="1"/>
  <c r="J160" i="60" a="1"/>
  <c r="D37" i="61" a="1"/>
  <c r="P193" i="460" a="1"/>
  <c r="O52" i="460" a="1"/>
  <c r="K160" i="60" a="1"/>
  <c r="Q231" i="460" a="1"/>
  <c r="Q192" i="61" a="1"/>
  <c r="D72" i="460" a="1"/>
  <c r="P44" i="61" a="1"/>
  <c r="U118" i="460" a="1"/>
  <c r="K36" i="61" a="1"/>
  <c r="I69" i="460" a="1"/>
  <c r="G190" i="460" a="1"/>
  <c r="D312" i="61" a="1"/>
  <c r="L88" i="61" a="1"/>
  <c r="P220" i="460" a="1"/>
  <c r="Q88" i="60" a="1"/>
  <c r="P176" i="460" a="1"/>
  <c r="Q166" i="61" a="1"/>
  <c r="U164" i="460" a="1"/>
  <c r="D165" i="460" a="1"/>
  <c r="D122" i="460" a="1"/>
  <c r="T256" i="61" a="1"/>
  <c r="H25" i="460" a="1"/>
  <c r="S211" i="460" a="1"/>
  <c r="D109" i="61" a="1"/>
  <c r="J178" i="61" a="1"/>
  <c r="U104" i="61" a="1"/>
  <c r="H133" i="60" a="1"/>
  <c r="S26" i="61" a="1"/>
  <c r="T202" i="61" a="1"/>
  <c r="H231" i="61" a="1"/>
  <c r="U228" i="60" a="1"/>
  <c r="P132" i="61" a="1"/>
  <c r="T63" i="460" a="1"/>
  <c r="U299" i="61" a="1"/>
  <c r="M30" i="460" a="1"/>
  <c r="Q36" i="61" a="1"/>
  <c r="J30" i="61" a="1"/>
  <c r="M227" i="61" a="1"/>
  <c r="K108" i="61" a="1"/>
  <c r="Q118" i="61" a="1"/>
  <c r="O283" i="61" a="1"/>
  <c r="R39" i="61" a="1"/>
  <c r="T18" i="61" a="1"/>
  <c r="P111" i="61" a="1"/>
  <c r="Q100" i="61" a="1"/>
  <c r="U27" i="60" a="1"/>
  <c r="M85" i="460" a="1"/>
  <c r="P311" i="460" a="1"/>
  <c r="J158" i="460" a="1"/>
  <c r="O273" i="61" a="1"/>
  <c r="Q300" i="460" a="1"/>
  <c r="O77" i="460" a="1"/>
  <c r="Q12" i="460" a="1"/>
  <c r="T74" i="60" a="1"/>
  <c r="D26" i="61" a="1"/>
  <c r="D91" i="61" a="1"/>
  <c r="Q137" i="460" a="1"/>
  <c r="Q149" i="61" a="1"/>
  <c r="P283" i="61" a="1"/>
  <c r="I27" i="61" a="1"/>
  <c r="H199" i="60" a="1"/>
  <c r="N172" i="460" a="1"/>
  <c r="O159" i="460" a="1"/>
  <c r="J177" i="460" a="1"/>
  <c r="M104" i="60" a="1"/>
  <c r="P211" i="460" a="1"/>
  <c r="M87" i="460" a="1"/>
  <c r="Q130" i="460" a="1"/>
  <c r="H211" i="61" a="1"/>
  <c r="T167" i="61" a="1"/>
  <c r="D86" i="61" a="1"/>
  <c r="J117" i="60" a="1"/>
  <c r="D130" i="61" a="1"/>
  <c r="M117" i="61" a="1"/>
  <c r="U176" i="460" a="1"/>
  <c r="P192" i="61" a="1"/>
  <c r="Q296" i="61" a="1"/>
  <c r="I153" i="460" a="1"/>
  <c r="O159" i="61" a="1"/>
  <c r="D133" i="460" a="1"/>
  <c r="G117" i="460" a="1"/>
  <c r="S260" i="61" a="1"/>
  <c r="I136" i="460" a="1"/>
  <c r="O149" i="460" a="1"/>
  <c r="H303" i="460" a="1"/>
  <c r="U49" i="61" a="1"/>
  <c r="S77" i="61" a="1"/>
  <c r="S89" i="61" a="1"/>
  <c r="U109" i="460" a="1"/>
  <c r="G47" i="61" a="1"/>
  <c r="J183" i="460" a="1"/>
  <c r="U295" i="61" a="1"/>
  <c r="L85" i="61" a="1"/>
  <c r="K43" i="61" a="1"/>
  <c r="U103" i="460" a="1"/>
  <c r="N188" i="61" a="1"/>
  <c r="Q158" i="460" a="1"/>
  <c r="R163" i="460" a="1"/>
  <c r="I272" i="60" a="1"/>
  <c r="N203" i="460" a="1"/>
  <c r="N261" i="61" a="1"/>
  <c r="M56" i="61" a="1"/>
  <c r="I29" i="61" a="1"/>
  <c r="T190" i="61" a="1"/>
  <c r="T135" i="60" a="1"/>
  <c r="D248" i="61" a="1"/>
  <c r="I212" i="61" a="1"/>
  <c r="D228" i="60" a="1"/>
  <c r="M69" i="460" a="1"/>
  <c r="Q80" i="460" a="1"/>
  <c r="Q82" i="61" a="1"/>
  <c r="R111" i="460" a="1"/>
  <c r="R50" i="61" a="1"/>
  <c r="R33" i="60" a="1"/>
  <c r="U140" i="61" a="1"/>
  <c r="K88" i="61" a="1"/>
  <c r="U27" i="460" a="1"/>
  <c r="H153" i="460" a="1"/>
  <c r="K20" i="460" a="1"/>
  <c r="U214" i="61" a="1"/>
  <c r="L151" i="460" a="1"/>
  <c r="K29" i="61" a="1"/>
  <c r="M281" i="60" a="1"/>
  <c r="O107" i="460" a="1"/>
  <c r="P70" i="61" a="1"/>
  <c r="P27" i="61" a="1"/>
  <c r="I214" i="460" a="1"/>
  <c r="K196" i="61" a="1"/>
  <c r="R77" i="61" a="1"/>
  <c r="I182" i="460" a="1"/>
  <c r="P257" i="460" a="1"/>
  <c r="D82" i="460" a="1"/>
  <c r="R299" i="460" a="1"/>
  <c r="G89" i="460" a="1"/>
  <c r="U65" i="460" a="1"/>
  <c r="G52" i="460" a="1"/>
  <c r="L93" i="61" a="1"/>
  <c r="J259" i="61" a="1"/>
  <c r="D138" i="61" a="1"/>
  <c r="S81" i="460" a="1"/>
  <c r="N83" i="460" a="1"/>
  <c r="G173" i="460" a="1"/>
  <c r="R256" i="61" a="1"/>
  <c r="L41" i="61" a="1"/>
  <c r="U100" i="460" a="1"/>
  <c r="L107" i="60" a="1"/>
  <c r="O208" i="61" a="1"/>
  <c r="N198" i="61" a="1"/>
  <c r="S217" i="60" a="1"/>
  <c r="G29" i="61" a="1"/>
  <c r="N138" i="61" a="1"/>
  <c r="O181" i="460" a="1"/>
  <c r="O231" i="61" a="1"/>
  <c r="Q53" i="460" a="1"/>
  <c r="P115" i="460" a="1"/>
  <c r="D287" i="61" a="1"/>
  <c r="P151" i="61" a="1"/>
  <c r="N215" i="460" a="1"/>
  <c r="K140" i="460" a="1"/>
  <c r="I207" i="61" a="1"/>
  <c r="P100" i="460" a="1"/>
  <c r="Q158" i="61" a="1"/>
  <c r="Q168" i="61" a="1"/>
  <c r="H188" i="460" a="1"/>
  <c r="D101" i="460" a="1"/>
  <c r="T56" i="61" a="1"/>
  <c r="H285" i="460" a="1"/>
  <c r="S43" i="60" a="1"/>
  <c r="N77" i="61" a="1"/>
  <c r="S293" i="61" a="1"/>
  <c r="U300" i="460" a="1"/>
  <c r="R105" i="460" a="1"/>
  <c r="T65" i="60" a="1"/>
  <c r="S28" i="460" a="1"/>
  <c r="U85" i="61" a="1"/>
  <c r="R14" i="61" a="1"/>
  <c r="T37" i="460" a="1"/>
  <c r="D316" i="460" a="1"/>
  <c r="P162" i="61" a="1"/>
  <c r="M284" i="460" a="1"/>
  <c r="D38" i="460" a="1"/>
  <c r="T239" i="460" a="1"/>
  <c r="O96" i="61" a="1"/>
  <c r="S274" i="61" a="1"/>
  <c r="R66" i="61" a="1"/>
  <c r="O145" i="460" a="1"/>
  <c r="K137" i="61" a="1"/>
  <c r="S39" i="460" a="1"/>
  <c r="T276" i="60" a="1"/>
  <c r="T115" i="61" a="1"/>
  <c r="D20" i="61" a="1"/>
  <c r="P255" i="460" a="1"/>
  <c r="L229" i="61" a="1"/>
  <c r="D208" i="460" a="1"/>
  <c r="D197" i="61" a="1"/>
  <c r="D218" i="61" a="1"/>
  <c r="U161" i="61" a="1"/>
  <c r="N82" i="460" a="1"/>
  <c r="M203" i="460" a="1"/>
  <c r="L273" i="61" a="1"/>
  <c r="Q85" i="460" a="1"/>
  <c r="D148" i="460" a="1"/>
  <c r="K182" i="61" a="1"/>
  <c r="T169" i="460" a="1"/>
  <c r="R140" i="61" a="1"/>
  <c r="R95" i="460" a="1"/>
  <c r="P47" i="460" a="1"/>
  <c r="L162" i="460" a="1"/>
  <c r="P85" i="460" a="1"/>
  <c r="L181" i="460" a="1"/>
  <c r="N199" i="460" a="1"/>
  <c r="K216" i="61" a="1"/>
  <c r="D163" i="61" a="1"/>
  <c r="P26" i="61" a="1"/>
  <c r="T199" i="460" a="1"/>
  <c r="Q218" i="61" a="1"/>
  <c r="U89" i="61" a="1"/>
  <c r="H143" i="60" a="1"/>
  <c r="Q267" i="61" a="1"/>
  <c r="L72" i="460" a="1"/>
  <c r="D203" i="60" a="1"/>
  <c r="P227" i="60" a="1"/>
  <c r="P257" i="61" a="1"/>
  <c r="G189" i="61" a="1"/>
  <c r="D25" i="460" a="1"/>
  <c r="D274" i="460" a="1"/>
  <c r="R254" i="460" a="1"/>
  <c r="J204" i="61" a="1"/>
  <c r="Q70" i="460" a="1"/>
  <c r="U40" i="60" a="1"/>
  <c r="H199" i="61" a="1"/>
  <c r="P259" i="61" a="1"/>
  <c r="O218" i="60" a="1"/>
  <c r="O214" i="61" a="1"/>
  <c r="K285" i="460" a="1"/>
  <c r="D96" i="61" a="1"/>
  <c r="M245" i="61" a="1"/>
  <c r="I202" i="61" a="1"/>
  <c r="L260" i="61" a="1"/>
  <c r="U71" i="61" a="1"/>
  <c r="H89" i="61" a="1"/>
  <c r="G78" i="61" a="1"/>
  <c r="S64" i="460" a="1"/>
  <c r="T306" i="460" a="1"/>
  <c r="Q115" i="61" a="1"/>
  <c r="Q191" i="61" a="1"/>
  <c r="P109" i="61" a="1"/>
  <c r="S218" i="61" a="1"/>
  <c r="U160" i="61" a="1"/>
  <c r="P187" i="460" a="1"/>
  <c r="I88" i="61" a="1"/>
  <c r="R232" i="460" a="1"/>
  <c r="N273" i="61" a="1"/>
  <c r="Q251" i="460" a="1"/>
  <c r="R244" i="61" a="1"/>
  <c r="N243" i="61" a="1"/>
  <c r="H77" i="61" a="1"/>
  <c r="U11" i="61" a="1"/>
  <c r="T108" i="460" a="1"/>
  <c r="R63" i="61" a="1"/>
  <c r="N41" i="61" a="1"/>
  <c r="I283" i="60" a="1"/>
  <c r="K244" i="61" a="1"/>
  <c r="Q231" i="60" a="1"/>
  <c r="L281" i="61" a="1"/>
  <c r="R17" i="61" a="1"/>
  <c r="Q57" i="60" a="1"/>
  <c r="Q30" i="61" a="1"/>
  <c r="K117" i="61" a="1"/>
  <c r="T178" i="460" a="1"/>
  <c r="S178" i="460" a="1"/>
  <c r="P207" i="61" a="1"/>
  <c r="Q50" i="460" a="1"/>
  <c r="T302" i="460" a="1"/>
  <c r="G198" i="460" a="1"/>
  <c r="S92" i="460" a="1"/>
  <c r="U183" i="61" a="1"/>
  <c r="U146" i="61" a="1"/>
  <c r="J87" i="61" a="1"/>
  <c r="K197" i="460" a="1"/>
  <c r="P42" i="460" a="1"/>
  <c r="N236" i="60" a="1"/>
  <c r="R156" i="460" a="1"/>
  <c r="D87" i="61" a="1"/>
  <c r="J130" i="460" a="1"/>
  <c r="K40" i="61" a="1"/>
  <c r="T208" i="61" a="1"/>
  <c r="Q214" i="61" a="1"/>
  <c r="D19" i="61" a="1"/>
  <c r="U134" i="460" a="1"/>
  <c r="M206" i="61" a="1"/>
  <c r="U244" i="60" a="1"/>
  <c r="R28" i="460" a="1"/>
  <c r="Q207" i="61" a="1"/>
  <c r="Q104" i="460" a="1"/>
  <c r="R124" i="460" a="1"/>
  <c r="R77" i="460" a="1"/>
  <c r="K168" i="460" a="1"/>
  <c r="O81" i="61" a="1"/>
  <c r="S96" i="460" a="1"/>
  <c r="R122" i="460" a="1"/>
  <c r="G161" i="460" a="1"/>
  <c r="O28" i="460" a="1"/>
  <c r="M36" i="460" a="1"/>
  <c r="M285" i="61" a="1"/>
  <c r="I104" i="460" a="1"/>
  <c r="S116" i="60" a="1"/>
  <c r="T277" i="61" a="1"/>
  <c r="P144" i="60" a="1"/>
  <c r="S168" i="61" a="1"/>
  <c r="N280" i="460" a="1"/>
  <c r="J207" i="61" a="1"/>
  <c r="S137" i="460" a="1"/>
  <c r="S117" i="60" a="1"/>
  <c r="H315" i="61" a="1"/>
  <c r="N271" i="460" a="1"/>
  <c r="P57" i="61" a="1"/>
  <c r="H186" i="460" a="1"/>
  <c r="N21" i="60" a="1"/>
  <c r="S174" i="61" a="1"/>
  <c r="S282" i="61" a="1"/>
  <c r="D267" i="61" a="1"/>
  <c r="Q173" i="61" a="1"/>
  <c r="P22" i="61" a="1"/>
  <c r="U150" i="61" a="1"/>
  <c r="N260" i="460" a="1"/>
  <c r="P124" i="61" a="1"/>
  <c r="I315" i="460" a="1"/>
  <c r="G197" i="61" a="1"/>
  <c r="J87" i="460" a="1"/>
  <c r="K190" i="61" a="1"/>
  <c r="H162" i="61" a="1"/>
  <c r="D114" i="61" a="1"/>
  <c r="U204" i="460" a="1"/>
  <c r="U66" i="61" a="1"/>
  <c r="T22" i="61" a="1"/>
  <c r="U70" i="460" a="1"/>
  <c r="G88" i="460" a="1"/>
  <c r="O205" i="61" a="1"/>
  <c r="N303" i="61" a="1"/>
  <c r="Q19" i="61" a="1"/>
  <c r="I201" i="61" a="1"/>
  <c r="S167" i="61" a="1"/>
  <c r="R48" i="460" a="1"/>
  <c r="U77" i="460" a="1"/>
  <c r="R90" i="61" a="1"/>
  <c r="H93" i="61" a="1"/>
  <c r="T284" i="460" a="1"/>
  <c r="J200" i="61" a="1"/>
  <c r="P69" i="60" a="1"/>
  <c r="D140" i="460" a="1"/>
  <c r="U258" i="460" a="1"/>
  <c r="H130" i="460" a="1"/>
  <c r="Q260" i="61" a="1"/>
  <c r="D168" i="460" a="1"/>
  <c r="P267" i="460" a="1"/>
  <c r="G143" i="460" a="1"/>
  <c r="D55" i="61" a="1"/>
  <c r="O314" i="61" a="1"/>
  <c r="D221" i="61" a="1"/>
  <c r="T116" i="61" a="1"/>
  <c r="R199" i="61" a="1"/>
  <c r="U197" i="460" a="1"/>
  <c r="L47" i="61" a="1"/>
  <c r="U254" i="61" a="1"/>
  <c r="R18" i="61" a="1"/>
  <c r="D231" i="61" a="1"/>
  <c r="T198" i="61" a="1"/>
  <c r="K272" i="61" a="1"/>
  <c r="S79" i="460" a="1"/>
  <c r="P204" i="61" a="1"/>
  <c r="S242" i="460" a="1"/>
  <c r="P20" i="61" a="1"/>
  <c r="J159" i="460" a="1"/>
  <c r="S118" i="61" a="1"/>
  <c r="K303" i="460" a="1"/>
  <c r="P227" i="460" a="1"/>
  <c r="G56" i="61" a="1"/>
  <c r="J82" i="61" a="1"/>
  <c r="M183" i="460" a="1"/>
  <c r="J285" i="61" a="1"/>
  <c r="P228" i="460" a="1"/>
  <c r="N258" i="460" a="1"/>
  <c r="T277" i="460" a="1"/>
  <c r="I204" i="61" a="1"/>
  <c r="H301" i="460" a="1"/>
  <c r="H176" i="460" a="1"/>
  <c r="U33" i="460" a="1"/>
  <c r="Q302" i="460" a="1"/>
  <c r="Q243" i="460" a="1"/>
  <c r="O200" i="61" a="1"/>
  <c r="O273" i="460" a="1"/>
  <c r="S40" i="460" a="1"/>
  <c r="D160" i="61" a="1"/>
  <c r="H116" i="460" a="1"/>
  <c r="D230" i="460" a="1"/>
  <c r="I91" i="61" a="1"/>
  <c r="R93" i="61" a="1"/>
  <c r="T271" i="61" a="1"/>
  <c r="S66" i="61" a="1"/>
  <c r="D91" i="460" a="1"/>
  <c r="S165" i="60" a="1"/>
  <c r="J27" i="460" a="1"/>
  <c r="R119" i="61" a="1"/>
  <c r="R56" i="460" a="1"/>
  <c r="U69" i="60" a="1"/>
  <c r="U230" i="61" a="1"/>
  <c r="J77" i="460" a="1"/>
  <c r="N220" i="61" a="1"/>
  <c r="R294" i="460" a="1"/>
  <c r="D21" i="61" a="1"/>
  <c r="O282" i="60" a="1"/>
  <c r="N36" i="61" a="1"/>
  <c r="L217" i="460" a="1"/>
  <c r="G273" i="460" a="1"/>
  <c r="U83" i="460" a="1"/>
  <c r="T229" i="460" a="1"/>
  <c r="K119" i="61" a="1"/>
  <c r="D265" i="61" a="1"/>
  <c r="S200" i="460" a="1"/>
  <c r="P243" i="61" a="1"/>
  <c r="U159" i="60" a="1"/>
  <c r="S193" i="61" a="1"/>
  <c r="D49" i="61" a="1"/>
  <c r="O198" i="460" a="1"/>
  <c r="T192" i="61" a="1"/>
  <c r="O44" i="61" a="1"/>
  <c r="M190" i="460" a="1"/>
  <c r="I295" i="61" a="1"/>
  <c r="T159" i="460" a="1"/>
  <c r="O192" i="61" a="1"/>
  <c r="L35" i="460" a="1"/>
  <c r="Q115" i="460" a="1"/>
  <c r="L147" i="460" a="1"/>
  <c r="P316" i="61" a="1"/>
  <c r="H94" i="61" a="1"/>
  <c r="H74" i="460" a="1"/>
  <c r="L192" i="61" a="1"/>
  <c r="J55" i="61" a="1"/>
  <c r="Q50" i="61" a="1"/>
  <c r="I215" i="61" a="1"/>
  <c r="K198" i="61" a="1"/>
  <c r="S265" i="61" a="1"/>
  <c r="R99" i="61" a="1"/>
  <c r="I163" i="60" a="1"/>
  <c r="U43" i="61" a="1"/>
  <c r="R299" i="61" a="1"/>
  <c r="M212" i="460" a="1"/>
  <c r="R217" i="460" a="1"/>
  <c r="J90" i="61" a="1"/>
  <c r="Q239" i="61" a="1"/>
  <c r="N191" i="460" a="1"/>
  <c r="H192" i="61" a="1"/>
  <c r="U106" i="61" a="1"/>
  <c r="Q52" i="460" a="1"/>
  <c r="S186" i="460" a="1"/>
  <c r="N93" i="61" a="1"/>
  <c r="P309" i="460" a="1"/>
  <c r="R264" i="460" a="1"/>
  <c r="R17" i="460" a="1"/>
  <c r="D164" i="460" a="1"/>
  <c r="P264" i="460" a="1"/>
  <c r="O22" i="460" a="1"/>
  <c r="R251" i="460" a="1"/>
  <c r="S285" i="460" a="1"/>
  <c r="L242" i="60" a="1"/>
  <c r="M205" i="61" a="1"/>
  <c r="U256" i="60" a="1"/>
  <c r="P40" i="460" a="1"/>
  <c r="P274" i="460" a="1"/>
  <c r="N39" i="61" a="1"/>
  <c r="R86" i="61" a="1"/>
  <c r="S140" i="460" a="1"/>
  <c r="Q230" i="61" a="1"/>
  <c r="T17" i="61" a="1"/>
  <c r="H139" i="60" a="1"/>
  <c r="J164" i="60" a="1"/>
  <c r="D299" i="460" a="1"/>
  <c r="R173" i="61" a="1"/>
  <c r="D276" i="61" a="1"/>
  <c r="R101" i="60" a="1"/>
  <c r="Q152" i="460" a="1"/>
  <c r="L198" i="61" a="1"/>
  <c r="Q49" i="61" a="1"/>
  <c r="M138" i="460" a="1"/>
  <c r="S303" i="460" a="1"/>
  <c r="J174" i="61" a="1"/>
  <c r="R188" i="61" a="1"/>
  <c r="P316" i="460" a="1"/>
  <c r="P215" i="460" a="1"/>
  <c r="Q244" i="460" a="1"/>
  <c r="N25" i="61" a="1"/>
  <c r="P198" i="61" a="1"/>
  <c r="T212" i="61" a="1"/>
  <c r="U277" i="460" a="1"/>
  <c r="T52" i="60" a="1"/>
  <c r="Q236" i="460" a="1"/>
  <c r="R64" i="61" a="1"/>
  <c r="K80" i="61" a="1"/>
  <c r="I117" i="61" a="1"/>
  <c r="R116" i="60" a="1"/>
  <c r="K134" i="460" a="1"/>
  <c r="L104" i="61" a="1"/>
  <c r="S261" i="61" a="1"/>
  <c r="D41" i="460" a="1"/>
  <c r="T219" i="460" a="1"/>
  <c r="S256" i="61" a="1"/>
  <c r="D74" i="460" a="1"/>
  <c r="U182" i="60" a="1"/>
  <c r="H82" i="460" a="1"/>
  <c r="Q139" i="61" a="1"/>
  <c r="R149" i="61" a="1"/>
  <c r="Q89" i="460" a="1"/>
  <c r="N178" i="61" a="1"/>
  <c r="J214" i="61" a="1"/>
  <c r="I273" i="61" a="1"/>
  <c r="D93" i="460" a="1"/>
  <c r="H135" i="460" a="1"/>
  <c r="D262" i="60" a="1"/>
  <c r="K179" i="61" a="1"/>
  <c r="T161" i="460" a="1"/>
  <c r="K174" i="61" a="1"/>
  <c r="J264" i="61" a="1"/>
  <c r="H107" i="60" a="1"/>
  <c r="N56" i="61" a="1"/>
  <c r="R59" i="460" a="1"/>
  <c r="L193" i="61" a="1"/>
  <c r="S236" i="61" a="1"/>
  <c r="R260" i="61" a="1"/>
  <c r="K177" i="60" a="1"/>
  <c r="I166" i="61" a="1"/>
  <c r="D177" i="61" a="1"/>
  <c r="Q56" i="460" a="1"/>
  <c r="U38" i="61" a="1"/>
  <c r="Q96" i="460" a="1"/>
  <c r="D205" i="61" a="1"/>
  <c r="L139" i="460" a="1"/>
  <c r="O203" i="460" a="1"/>
  <c r="H212" i="61" a="1"/>
  <c r="R276" i="460" a="1"/>
  <c r="S69" i="61" a="1"/>
  <c r="L164" i="61" a="1"/>
  <c r="S283" i="460" a="1"/>
  <c r="L33" i="61" a="1"/>
  <c r="L237" i="61" a="1"/>
  <c r="S283" i="61" a="1"/>
  <c r="P137" i="460" a="1"/>
  <c r="O69" i="460" a="1"/>
  <c r="R91" i="460" a="1"/>
  <c r="R19" i="61" a="1"/>
  <c r="K79" i="61" a="1"/>
  <c r="D244" i="460" a="1"/>
  <c r="L261" i="460" a="1"/>
  <c r="G217" i="61" a="1"/>
  <c r="P182" i="61" a="1"/>
  <c r="G215" i="61" a="1"/>
  <c r="D131" i="460" a="1"/>
  <c r="D251" i="460" a="1"/>
  <c r="M282" i="61" a="1"/>
  <c r="D199" i="61" a="1"/>
  <c r="L26" i="61" a="1"/>
  <c r="D25" i="60" a="1"/>
  <c r="K150" i="460" a="1"/>
  <c r="R215" i="61" a="1"/>
  <c r="S59" i="460" a="1"/>
  <c r="N71" i="460" a="1"/>
  <c r="P39" i="460" a="1"/>
  <c r="T284" i="61" a="1"/>
  <c r="O163" i="61" a="1"/>
  <c r="P89" i="61" a="1"/>
  <c r="G199" i="61" a="1"/>
  <c r="Q173" i="60" a="1"/>
  <c r="D69" i="61" a="1"/>
  <c r="O37" i="61" a="1"/>
  <c r="I17" i="460" a="1"/>
  <c r="I36" i="460" a="1"/>
  <c r="R116" i="460" a="1"/>
  <c r="Q147" i="460" a="1"/>
  <c r="O137" i="460" a="1"/>
  <c r="I96" i="61" a="1"/>
  <c r="S94" i="61" a="1"/>
  <c r="U147" i="460" a="1"/>
  <c r="S144" i="460" a="1"/>
  <c r="I161" i="60" a="1"/>
  <c r="I221" i="61" a="1"/>
  <c r="K178" i="460" a="1"/>
  <c r="D277" i="460" a="1"/>
  <c r="J191" i="460" a="1"/>
  <c r="D145" i="460" a="1"/>
  <c r="O230" i="61" a="1"/>
  <c r="I99" i="460" a="1"/>
  <c r="J91" i="61" a="1"/>
  <c r="U106" i="60" a="1"/>
  <c r="D72" i="61" a="1"/>
  <c r="T272" i="460" a="1"/>
  <c r="L152" i="460" a="1"/>
  <c r="L153" i="460" a="1"/>
  <c r="T117" i="460" a="1"/>
  <c r="G132" i="61" a="1"/>
  <c r="S179" i="61" a="1"/>
  <c r="P51" i="61" a="1"/>
  <c r="U21" i="460" a="1"/>
  <c r="D40" i="61" a="1"/>
  <c r="Q108" i="460" a="1"/>
  <c r="S133" i="460" a="1"/>
  <c r="O63" i="60" a="1"/>
  <c r="M242" i="61" a="1"/>
  <c r="D167" i="61" a="1"/>
  <c r="T232" i="460" a="1"/>
  <c r="H220" i="61" a="1"/>
  <c r="S236" i="460" a="1"/>
  <c r="P309" i="61" a="1"/>
  <c r="D235" i="61" a="1"/>
  <c r="R254" i="61" a="1"/>
  <c r="S30" i="61" a="1"/>
  <c r="P212" i="460" a="1"/>
  <c r="H190" i="61" a="1"/>
  <c r="U180" i="61" a="1"/>
  <c r="H274" i="61" a="1"/>
  <c r="M117" i="460" a="1"/>
  <c r="Q293" i="460" a="1"/>
  <c r="Q310" i="460" a="1"/>
  <c r="T206" i="460" a="1"/>
  <c r="R220" i="61" a="1"/>
  <c r="U274" i="61" a="1"/>
  <c r="M158" i="61" a="1"/>
  <c r="M80" i="460" a="1"/>
  <c r="U273" i="460" a="1"/>
  <c r="P136" i="61" a="1"/>
  <c r="L17" i="460" a="1"/>
  <c r="Q182" i="460" a="1"/>
  <c r="K38" i="61" a="1"/>
  <c r="S152" i="460" a="1"/>
  <c r="Q134" i="460" a="1"/>
  <c r="U36" i="61" a="1"/>
  <c r="S294" i="460" a="1"/>
  <c r="P71" i="60" a="1"/>
  <c r="P105" i="61" a="1"/>
  <c r="P186" i="60" a="1"/>
  <c r="N161" i="460" a="1"/>
  <c r="I174" i="460" a="1"/>
  <c r="P301" i="460" a="1"/>
  <c r="J133" i="460" a="1"/>
  <c r="N28" i="61" a="1"/>
  <c r="I181" i="460" a="1"/>
  <c r="S317" i="460" a="1"/>
  <c r="M55" i="60" a="1"/>
  <c r="I52" i="460" a="1"/>
  <c r="I287" i="460" a="1"/>
  <c r="S176" i="460" a="1"/>
  <c r="K81" i="61" a="1"/>
  <c r="R244" i="460" a="1"/>
  <c r="I258" i="460" a="1"/>
  <c r="P167" i="60" a="1"/>
  <c r="R228" i="61" a="1"/>
  <c r="H189" i="460" a="1"/>
  <c r="M178" i="460" a="1"/>
  <c r="P199" i="60" a="1"/>
  <c r="D103" i="60" a="1"/>
  <c r="P216" i="61" a="1"/>
  <c r="G64" i="460" a="1"/>
  <c r="L295" i="60" a="1"/>
  <c r="U310" i="460" a="1"/>
  <c r="D189" i="460" a="1"/>
  <c r="I148" i="460" a="1"/>
  <c r="U301" i="61" a="1"/>
  <c r="G36" i="460" a="1"/>
  <c r="G243" i="460" a="1"/>
  <c r="D256" i="61" a="1"/>
  <c r="O177" i="460" a="1"/>
  <c r="L144" i="460" a="1"/>
  <c r="R48" i="61" a="1"/>
  <c r="T309" i="61" a="1"/>
  <c r="O315" i="61" a="1"/>
  <c r="R157" i="460" a="1"/>
  <c r="S172" i="61" a="1"/>
  <c r="R177" i="460" a="1"/>
  <c r="R73" i="460" a="1"/>
  <c r="Q295" i="460" a="1"/>
  <c r="D199" i="460" a="1"/>
  <c r="Q78" i="61" a="1"/>
  <c r="S104" i="60" a="1"/>
  <c r="P12" i="61" a="1"/>
  <c r="N212" i="61" a="1"/>
  <c r="M192" i="61" a="1"/>
  <c r="Q161" i="460" a="1"/>
  <c r="J77" i="61" a="1"/>
  <c r="D80" i="460" a="1"/>
  <c r="J196" i="61" a="1"/>
  <c r="P72" i="460" a="1"/>
  <c r="M143" i="460" a="1"/>
  <c r="S116" i="460" a="1"/>
  <c r="U306" i="61" a="1"/>
  <c r="Q198" i="61" a="1"/>
  <c r="L314" i="61" a="1"/>
  <c r="R152" i="61" a="1"/>
  <c r="P90" i="460" a="1"/>
  <c r="J33" i="61" a="1"/>
  <c r="R19" i="460" a="1"/>
  <c r="K152" i="60" a="1"/>
  <c r="T199" i="61" a="1"/>
  <c r="O199" i="460" a="1"/>
  <c r="D11" i="61" a="1"/>
  <c r="I88" i="460" a="1"/>
  <c r="S243" i="61" a="1"/>
  <c r="L121" i="61" a="1"/>
  <c r="D311" i="460" a="1"/>
  <c r="R71" i="460" a="1"/>
  <c r="N317" i="61" a="1"/>
  <c r="S25" i="61" a="1"/>
  <c r="Q306" i="60" a="1"/>
  <c r="Q120" i="460" a="1"/>
  <c r="T87" i="61" a="1"/>
  <c r="L208" i="61" a="1"/>
  <c r="T186" i="460" a="1"/>
  <c r="R285" i="61" a="1"/>
  <c r="S100" i="460" a="1"/>
  <c r="N158" i="61" a="1"/>
  <c r="Q203" i="61" a="1"/>
  <c r="P132" i="460" a="1"/>
  <c r="J243" i="460" a="1"/>
  <c r="J284" i="61" a="1"/>
  <c r="Q303" i="61" a="1"/>
  <c r="I107" i="460" a="1"/>
  <c r="U81" i="61" a="1"/>
  <c r="I203" i="460" a="1"/>
  <c r="D52" i="460" a="1"/>
  <c r="Q162" i="460" a="1"/>
  <c r="T105" i="61" a="1"/>
  <c r="U219" i="61" a="1"/>
  <c r="L162" i="61" a="1"/>
  <c r="O301" i="60" a="1"/>
  <c r="N228" i="60" a="1"/>
  <c r="G168" i="460" a="1"/>
  <c r="D284" i="61" a="1"/>
  <c r="U77" i="61" a="1"/>
  <c r="J179" i="460" a="1"/>
  <c r="D51" i="61" a="1"/>
  <c r="R57" i="61" a="1"/>
  <c r="J80" i="61" a="1"/>
  <c r="Q230" i="460" a="1"/>
  <c r="O156" i="61" a="1"/>
  <c r="S314" i="460" a="1"/>
  <c r="M245" i="460" a="1"/>
  <c r="Q262" i="460" a="1"/>
  <c r="D300" i="460" a="1"/>
  <c r="D129" i="460" a="1"/>
  <c r="T50" i="460" a="1"/>
  <c r="U106" i="460" a="1"/>
  <c r="Q118" i="460" a="1"/>
  <c r="M79" i="61" a="1"/>
  <c r="R55" i="460" a="1"/>
  <c r="K55" i="61" a="1"/>
  <c r="N135" i="460" a="1"/>
  <c r="D299" i="61" a="1"/>
  <c r="P206" i="61" a="1"/>
  <c r="N207" i="61" a="1"/>
  <c r="S56" i="61" a="1"/>
  <c r="T245" i="460" a="1"/>
  <c r="L156" i="460" a="1"/>
  <c r="O311" i="61" a="1"/>
  <c r="R146" i="61" a="1"/>
  <c r="N34" i="61" a="1"/>
  <c r="I189" i="460" a="1"/>
  <c r="G37" i="61" a="1"/>
  <c r="P175" i="460" a="1"/>
  <c r="S197" i="61" a="1"/>
  <c r="Q129" i="460" a="1"/>
  <c r="L231" i="61" a="1"/>
  <c r="N131" i="460" a="1"/>
  <c r="R181" i="61" a="1"/>
  <c r="P92" i="460" a="1"/>
  <c r="G317" i="61" a="1"/>
  <c r="R108" i="61" a="1"/>
  <c r="L271" i="60" a="1"/>
  <c r="M248" i="60" a="1"/>
  <c r="P189" i="460" a="1"/>
  <c r="S242" i="61" a="1"/>
  <c r="T235" i="460" a="1"/>
  <c r="P302" i="61" a="1"/>
  <c r="D35" i="61" a="1"/>
  <c r="M198" i="61" a="1"/>
  <c r="D152" i="460" a="1"/>
  <c r="Q114" i="61" a="1"/>
  <c r="O317" i="460" a="1"/>
  <c r="J148" i="460" a="1"/>
  <c r="J37" i="61" a="1"/>
  <c r="M238" i="61" a="1"/>
  <c r="S246" i="60" a="1"/>
  <c r="O303" i="61" a="1"/>
  <c r="L272" i="460" a="1"/>
  <c r="U186" i="460" a="1"/>
  <c r="T295" i="61" a="1"/>
  <c r="K303" i="61" a="1"/>
  <c r="R72" i="460" a="1"/>
  <c r="Q41" i="61" a="1"/>
  <c r="M133" i="460" a="1"/>
  <c r="Q294" i="60" a="1"/>
  <c r="I197" i="460" a="1"/>
  <c r="L236" i="61" a="1"/>
  <c r="S39" i="61" a="1"/>
  <c r="K166" i="460" a="1"/>
  <c r="Q103" i="460" a="1"/>
  <c r="J43" i="61" a="1"/>
  <c r="I174" i="61" a="1"/>
  <c r="M37" i="460" a="1"/>
  <c r="I303" i="460" a="1"/>
  <c r="S168" i="60" a="1"/>
  <c r="P203" i="460" a="1"/>
  <c r="Q72" i="61" a="1"/>
  <c r="T169" i="60" a="1"/>
  <c r="D202" i="61" a="1"/>
  <c r="G158" i="460" a="1"/>
  <c r="N94" i="61" a="1"/>
  <c r="R44" i="460" a="1"/>
  <c r="T13" i="61" a="1"/>
  <c r="K158" i="460" a="1"/>
  <c r="I177" i="460" a="1"/>
  <c r="K159" i="61" a="1"/>
  <c r="L158" i="61" a="1"/>
  <c r="M162" i="460" a="1"/>
  <c r="L235" i="61" a="1"/>
  <c r="L273" i="460" a="1"/>
  <c r="J138" i="61" a="1"/>
  <c r="M29" i="61" a="1"/>
  <c r="U221" i="61" a="1"/>
  <c r="D43" i="460" a="1"/>
  <c r="U153" i="61" a="1"/>
  <c r="R21" i="61" a="1"/>
  <c r="U18" i="460" a="1"/>
  <c r="H42" i="60" a="1"/>
  <c r="R179" i="61" a="1"/>
  <c r="R309" i="61" a="1"/>
  <c r="O197" i="61" a="1"/>
  <c r="T96" i="61" a="1"/>
  <c r="R261" i="61" a="1"/>
  <c r="P315" i="61" a="1"/>
  <c r="R276" i="61" a="1"/>
  <c r="K172" i="61" a="1"/>
  <c r="Q196" i="61" a="1"/>
  <c r="U151" i="61" a="1"/>
  <c r="U172" i="460" a="1"/>
  <c r="G314" i="61" a="1"/>
  <c r="N146" i="460" a="1"/>
  <c r="J79" i="460" a="1"/>
  <c r="J27" i="61" a="1"/>
  <c r="T280" i="61" a="1"/>
  <c r="J176" i="61" a="1"/>
  <c r="H235" i="61" a="1"/>
  <c r="T138" i="460" a="1"/>
  <c r="D238" i="60" a="1"/>
  <c r="P153" i="460" a="1"/>
  <c r="N163" i="460" a="1"/>
  <c r="U88" i="460" a="1"/>
  <c r="G198" i="61" a="1"/>
  <c r="T168" i="61" a="1"/>
  <c r="I165" i="60" a="1"/>
  <c r="P28" i="60" a="1"/>
  <c r="M38" i="60" a="1"/>
  <c r="O196" i="61" a="1"/>
  <c r="R285" i="460" a="1"/>
  <c r="T267" i="460" a="1"/>
  <c r="U117" i="460" a="1"/>
  <c r="H272" i="460" a="1"/>
  <c r="D262" i="61" a="1"/>
  <c r="P181" i="61" a="1"/>
  <c r="P50" i="61" a="1"/>
  <c r="I190" i="61" a="1"/>
  <c r="I93" i="460" a="1"/>
  <c r="N139" i="460" a="1"/>
  <c r="N242" i="460" a="1"/>
  <c r="S106" i="460" a="1"/>
  <c r="D64" i="460" a="1"/>
  <c r="U99" i="60" a="1"/>
  <c r="G164" i="61" a="1"/>
  <c r="Q130" i="61" a="1"/>
  <c r="S144" i="61" a="1"/>
  <c r="H17" i="460" a="1"/>
  <c r="D51" i="460" a="1"/>
  <c r="L41" i="460" a="1"/>
  <c r="T150" i="460" a="1"/>
  <c r="O78" i="61" a="1"/>
  <c r="H161" i="460" a="1"/>
  <c r="U197" i="61" a="1"/>
  <c r="U143" i="460" a="1"/>
  <c r="R252" i="460" a="1"/>
  <c r="O172" i="460" a="1"/>
  <c r="P77" i="61" a="1"/>
  <c r="T132" i="460" a="1"/>
  <c r="J272" i="61" a="1"/>
  <c r="D176" i="460" a="1"/>
  <c r="P163" i="61" a="1"/>
  <c r="L280" i="460" a="1"/>
  <c r="R92" i="60" a="1"/>
  <c r="I219" i="61" a="1"/>
  <c r="S84" i="460" a="1"/>
  <c r="O166" i="61" a="1"/>
  <c r="H33" i="460" a="1"/>
  <c r="T90" i="61" a="1"/>
  <c r="H243" i="60" a="1"/>
  <c r="R265" i="460" a="1"/>
  <c r="S309" i="61" a="1"/>
  <c r="Q255" i="460" a="1"/>
  <c r="O281" i="61" a="1"/>
  <c r="N180" i="460" a="1"/>
  <c r="S140" i="61" a="1"/>
  <c r="D117" i="460" a="1"/>
  <c r="U109" i="61" a="1"/>
  <c r="P166" i="460" a="1"/>
  <c r="P219" i="460" a="1"/>
  <c r="H216" i="61" a="1"/>
  <c r="D106" i="61" a="1"/>
  <c r="U55" i="61" a="1"/>
  <c r="P310" i="60" a="1"/>
  <c r="R230" i="460" a="1"/>
  <c r="J317" i="460" a="1"/>
  <c r="D253" i="460" a="1"/>
  <c r="Q169" i="60" a="1"/>
  <c r="K295" i="61" a="1"/>
  <c r="D261" i="61" a="1"/>
  <c r="K92" i="61" a="1"/>
  <c r="D36" i="61" a="1"/>
  <c r="P189" i="61" a="1"/>
  <c r="S51" i="61" a="1"/>
  <c r="P295" i="460" a="1"/>
  <c r="K203" i="61" a="1"/>
  <c r="H28" i="61" a="1"/>
  <c r="T89" i="61" a="1"/>
  <c r="G246" i="61" a="1"/>
  <c r="N242" i="61" a="1"/>
  <c r="S174" i="460" a="1"/>
  <c r="Q41" i="460" a="1"/>
  <c r="L95" i="60" a="1"/>
  <c r="P217" i="460" a="1"/>
  <c r="T251" i="60" a="1"/>
  <c r="T220" i="460" a="1"/>
  <c r="G286" i="61" a="1"/>
  <c r="D80" i="61" a="1"/>
  <c r="T88" i="460" a="1"/>
  <c r="H243" i="61" a="1"/>
  <c r="P49" i="460" a="1"/>
  <c r="D227" i="460" a="1"/>
  <c r="L272" i="61" a="1"/>
  <c r="T165" i="460" a="1"/>
  <c r="P65" i="60" a="1"/>
  <c r="G149" i="460" a="1"/>
  <c r="G281" i="460" a="1"/>
  <c r="U302" i="460" a="1"/>
  <c r="P89" i="460" a="1"/>
  <c r="Q65" i="61" a="1"/>
  <c r="M211" i="61" a="1"/>
  <c r="D173" i="460" a="1"/>
  <c r="O162" i="460" a="1"/>
  <c r="G99" i="460" a="1"/>
  <c r="Q294" i="460" a="1"/>
  <c r="T137" i="61" a="1"/>
  <c r="G47" i="460" a="1"/>
  <c r="H207" i="61" a="1"/>
  <c r="Q261" i="61" a="1"/>
  <c r="P301" i="61" a="1"/>
  <c r="H261" i="61" a="1"/>
  <c r="J272" i="460" a="1"/>
  <c r="O55" i="61" a="1"/>
  <c r="M272" i="460" a="1"/>
  <c r="G199" i="60" a="1"/>
  <c r="U132" i="460" a="1"/>
  <c r="H121" i="61" a="1"/>
  <c r="L243" i="60" a="1"/>
  <c r="R124" i="61" a="1"/>
  <c r="M261" i="460" a="1"/>
  <c r="M239" i="61" a="1"/>
  <c r="H229" i="61" a="1"/>
  <c r="P196" i="460" a="1"/>
  <c r="O144" i="460" a="1"/>
  <c r="Q213" i="61" a="1"/>
  <c r="H148" i="460" a="1"/>
  <c r="R158" i="60" a="1"/>
  <c r="U275" i="61" a="1"/>
  <c r="Q22" i="61" a="1"/>
  <c r="U25" i="61" a="1"/>
  <c r="U311" i="460" a="1"/>
  <c r="J197" i="61" a="1"/>
  <c r="R161" i="61" a="1"/>
  <c r="L197" i="460" a="1"/>
  <c r="M69" i="60" a="1"/>
  <c r="D273" i="61" a="1"/>
  <c r="K89" i="460" a="1"/>
  <c r="K243" i="460" a="1"/>
  <c r="O134" i="60" a="1"/>
  <c r="U243" i="61" a="1"/>
  <c r="L43" i="61" a="1"/>
  <c r="D175" i="61" a="1"/>
  <c r="R178" i="460" a="1"/>
  <c r="K183" i="460" a="1"/>
  <c r="N133" i="460" a="1"/>
  <c r="P106" i="61" a="1"/>
  <c r="T148" i="60" a="1"/>
  <c r="D191" i="61" a="1"/>
  <c r="N243" i="60" a="1"/>
  <c r="N84" i="460" a="1"/>
  <c r="K205" i="60" a="1"/>
  <c r="P93" i="60" a="1"/>
  <c r="K286" i="61" a="1"/>
  <c r="U96" i="460" a="1"/>
  <c r="O218" i="61" a="1"/>
  <c r="N261" i="60" a="1"/>
  <c r="Q143" i="61" a="1"/>
  <c r="G162" i="61" a="1"/>
  <c r="K130" i="60" a="1"/>
  <c r="R133" i="460" a="1"/>
  <c r="G236" i="60" a="1"/>
  <c r="U55" i="60" a="1"/>
  <c r="P88" i="60" a="1"/>
  <c r="K139" i="60" a="1"/>
  <c r="L22" i="460" a="1"/>
  <c r="U312" i="61" a="1"/>
  <c r="S253" i="460" a="1"/>
  <c r="U39" i="60" a="1"/>
  <c r="J74" i="460" a="1"/>
  <c r="T149" i="61" a="1"/>
  <c r="G93" i="60" a="1"/>
  <c r="D122" i="61" a="1"/>
  <c r="U38" i="60" a="1"/>
  <c r="U223" i="60" a="1"/>
  <c r="S101" i="60" a="1"/>
  <c r="U107" i="61" a="1"/>
  <c r="T255" i="61" a="1"/>
  <c r="H193" i="460" a="1"/>
  <c r="Q175" i="460" a="1"/>
  <c r="S43" i="460" a="1"/>
  <c r="O153" i="60" a="1"/>
  <c r="M201" i="61" a="1"/>
  <c r="H43" i="60" a="1"/>
  <c r="S284" i="60" a="1"/>
  <c r="M193" i="460" a="1"/>
  <c r="H116" i="60" a="1"/>
  <c r="Q134" i="61" a="1"/>
  <c r="G38" i="60" a="1"/>
  <c r="S38" i="460" a="1"/>
  <c r="U310" i="60" a="1"/>
  <c r="T313" i="61" a="1"/>
  <c r="J238" i="60" a="1"/>
  <c r="T189" i="60" a="1"/>
  <c r="M231" i="61" a="1"/>
  <c r="J81" i="460" a="1"/>
  <c r="H311" i="61" a="1"/>
  <c r="N283" i="460" a="1"/>
  <c r="L199" i="460" a="1"/>
  <c r="L311" i="460" a="1"/>
  <c r="O104" i="460" a="1"/>
  <c r="Q309" i="60" a="1"/>
  <c r="D306" i="60" a="1"/>
  <c r="J284" i="60" a="1"/>
  <c r="S48" i="60" a="1"/>
  <c r="P85" i="60" a="1"/>
  <c r="T220" i="60" a="1"/>
  <c r="J140" i="460" a="1"/>
  <c r="P261" i="460" a="1"/>
  <c r="D19" i="460" a="1"/>
  <c r="P148" i="460" a="1"/>
  <c r="P81" i="460" a="1"/>
  <c r="M260" i="460" a="1"/>
  <c r="D101" i="60" a="1"/>
  <c r="R238" i="460" a="1"/>
  <c r="O149" i="60" a="1"/>
  <c r="L287" i="60" a="1"/>
  <c r="D13" i="460" a="1"/>
  <c r="S183" i="61" a="1"/>
  <c r="I169" i="60" a="1"/>
  <c r="D193" i="60" a="1"/>
  <c r="R204" i="460" a="1"/>
  <c r="J40" i="61" a="1"/>
  <c r="Q258" i="60" a="1"/>
  <c r="H164" i="460" a="1"/>
  <c r="Q138" i="61" a="1"/>
  <c r="J137" i="460" a="1"/>
  <c r="R286" i="61" a="1"/>
  <c r="U257" i="60" a="1"/>
  <c r="D29" i="460" a="1"/>
  <c r="Q216" i="460" a="1"/>
  <c r="I64" i="61" a="1"/>
  <c r="G236" i="61" a="1"/>
  <c r="R246" i="60" a="1"/>
  <c r="H153" i="60" a="1"/>
  <c r="M176" i="460" a="1"/>
  <c r="J21" i="60" a="1"/>
  <c r="T206" i="61" a="1"/>
  <c r="I261" i="60" a="1"/>
  <c r="I283" i="460" a="1"/>
  <c r="R236" i="460" a="1"/>
  <c r="U157" i="460" a="1"/>
  <c r="D273" i="460" a="1"/>
  <c r="R168" i="460" a="1"/>
  <c r="L217" i="61" a="1"/>
  <c r="U187" i="60" a="1"/>
  <c r="R317" i="61" a="1"/>
  <c r="O138" i="460" a="1"/>
  <c r="R294" i="60" a="1"/>
  <c r="L261" i="61" a="1"/>
  <c r="U254" i="460" a="1"/>
  <c r="R94" i="460" a="1"/>
  <c r="R33" i="460" a="1"/>
  <c r="N70" i="460" a="1"/>
  <c r="N55" i="60" a="1"/>
  <c r="K133" i="60" a="1"/>
  <c r="S296" i="60" a="1"/>
  <c r="P304" i="460" a="1"/>
  <c r="I28" i="460" a="1"/>
  <c r="P273" i="60" a="1"/>
  <c r="G216" i="60" a="1"/>
  <c r="Q259" i="60" a="1"/>
  <c r="U143" i="60" a="1"/>
  <c r="S36" i="460" a="1"/>
  <c r="Q56" i="61" a="1"/>
  <c r="T19" i="60" a="1"/>
  <c r="U14" i="60" a="1"/>
  <c r="U150" i="460" a="1"/>
  <c r="R135" i="460" a="1"/>
  <c r="L145" i="60" a="1"/>
  <c r="M285" i="460" a="1"/>
  <c r="N243" i="460" a="1"/>
  <c r="O229" i="60" a="1"/>
  <c r="T104" i="61" a="1"/>
  <c r="S314" i="60" a="1"/>
  <c r="S72" i="61" a="1"/>
  <c r="J271" i="60" a="1"/>
  <c r="N274" i="61" a="1"/>
  <c r="N187" i="460" a="1"/>
  <c r="I201" i="460" a="1"/>
  <c r="U229" i="60" a="1"/>
  <c r="M134" i="460" a="1"/>
  <c r="R22" i="60" a="1"/>
  <c r="Q169" i="460" a="1"/>
  <c r="P41" i="460" a="1"/>
  <c r="P87" i="460" a="1"/>
  <c r="Q64" i="61" a="1"/>
  <c r="I129" i="460" a="1"/>
  <c r="D27" i="60" a="1"/>
  <c r="M214" i="61" a="1"/>
  <c r="R230" i="60" a="1"/>
  <c r="G158" i="61" a="1"/>
  <c r="U35" i="61" a="1"/>
  <c r="U157" i="61" a="1"/>
  <c r="D264" i="60" a="1"/>
  <c r="T100" i="60" a="1"/>
  <c r="O246" i="60" a="1"/>
  <c r="S164" i="60" a="1"/>
  <c r="P149" i="60" a="1"/>
  <c r="O183" i="460" a="1"/>
  <c r="H95" i="60" a="1"/>
  <c r="M129" i="460" a="1"/>
  <c r="I29" i="460" a="1"/>
  <c r="N164" i="460" a="1"/>
  <c r="R114" i="61" a="1"/>
  <c r="O167" i="460" a="1"/>
  <c r="U25" i="460" a="1"/>
  <c r="D314" i="460" a="1"/>
  <c r="N30" i="460" a="1"/>
  <c r="S158" i="61" a="1"/>
  <c r="P159" i="460" a="1"/>
  <c r="M229" i="60" a="1"/>
  <c r="T149" i="460" a="1"/>
  <c r="T116" i="460" a="1"/>
  <c r="R281" i="61" a="1"/>
  <c r="T238" i="61" a="1"/>
  <c r="O262" i="61" a="1"/>
  <c r="P49" i="61" a="1"/>
  <c r="N158" i="460" a="1"/>
  <c r="J52" i="60" a="1"/>
  <c r="I85" i="460" a="1"/>
  <c r="Q281" i="60" a="1"/>
  <c r="O150" i="60" a="1"/>
  <c r="P82" i="61" a="1"/>
  <c r="Q117" i="460" a="1"/>
  <c r="U175" i="460" a="1"/>
  <c r="H87" i="61" a="1"/>
  <c r="N213" i="460" a="1"/>
  <c r="D65" i="61" a="1"/>
  <c r="U276" i="460" a="1"/>
  <c r="J198" i="460" a="1"/>
  <c r="U91" i="460" a="1"/>
  <c r="U173" i="460" a="1"/>
  <c r="P163" i="460" a="1"/>
  <c r="G167" i="460" a="1"/>
  <c r="S271" i="460" a="1"/>
  <c r="L207" i="61" a="1"/>
  <c r="D246" i="460" a="1"/>
  <c r="P173" i="460" a="1"/>
  <c r="U89" i="460" a="1"/>
  <c r="K229" i="60" a="1"/>
  <c r="S47" i="460" a="1"/>
  <c r="J40" i="60" a="1"/>
  <c r="L157" i="460" a="1"/>
  <c r="R71" i="61" a="1"/>
  <c r="J181" i="61" a="1"/>
  <c r="J95" i="60" a="1"/>
  <c r="D259" i="460" a="1"/>
  <c r="L157" i="60" a="1"/>
  <c r="U300" i="60" a="1"/>
  <c r="D273" i="60" a="1"/>
  <c r="K237" i="60" a="1"/>
  <c r="P139" i="460" a="1"/>
  <c r="D164" i="60" a="1"/>
  <c r="N52" i="60" a="1"/>
  <c r="P48" i="460" a="1"/>
  <c r="S72" i="460" a="1"/>
  <c r="I191" i="60" a="1"/>
  <c r="H284" i="61" a="1"/>
  <c r="D95" i="60" a="1"/>
  <c r="L143" i="60" a="1"/>
  <c r="K159" i="460" a="1"/>
  <c r="S153" i="61" a="1"/>
  <c r="R133" i="61" a="1"/>
  <c r="U48" i="460" a="1"/>
  <c r="P41" i="60" a="1"/>
  <c r="J121" i="61" a="1"/>
  <c r="D223" i="460" a="1"/>
  <c r="O189" i="460" a="1"/>
  <c r="I188" i="61" a="1"/>
  <c r="N189" i="61" a="1"/>
  <c r="I107" i="61" a="1"/>
  <c r="S119" i="460" a="1"/>
  <c r="R277" i="61" a="1"/>
  <c r="Q43" i="61" a="1"/>
  <c r="G272" i="61" a="1"/>
  <c r="U205" i="61" a="1"/>
  <c r="D21" i="460" a="1"/>
  <c r="N77" i="60" a="1"/>
  <c r="U26" i="61" a="1"/>
  <c r="O221" i="61" a="1"/>
  <c r="Q200" i="60" a="1"/>
  <c r="Q277" i="460" a="1"/>
  <c r="R26" i="61" a="1"/>
  <c r="G202" i="61" a="1"/>
  <c r="K177" i="61" a="1"/>
  <c r="P160" i="460" a="1"/>
  <c r="M119" i="61" a="1"/>
  <c r="K91" i="61" a="1"/>
  <c r="O190" i="61" a="1"/>
  <c r="R227" i="61" a="1"/>
  <c r="N201" i="460" a="1"/>
  <c r="Q205" i="61" a="1"/>
  <c r="I64" i="460" a="1"/>
  <c r="O20" i="460" a="1"/>
  <c r="R86" i="460" a="1"/>
  <c r="S232" i="61" a="1"/>
  <c r="T120" i="61" a="1"/>
  <c r="R134" i="61" a="1"/>
  <c r="Q223" i="60" a="1"/>
  <c r="O167" i="60" a="1"/>
  <c r="D237" i="60" a="1"/>
  <c r="K229" i="61" a="1"/>
  <c r="H132" i="61" a="1"/>
  <c r="L117" i="61" a="1"/>
  <c r="P37" i="460" a="1"/>
  <c r="K80" i="460" a="1"/>
  <c r="N245" i="61" a="1"/>
  <c r="Q286" i="460" a="1"/>
  <c r="G262" i="61" a="1"/>
  <c r="K163" i="460" a="1"/>
  <c r="U188" i="460" a="1"/>
  <c r="P80" i="60" a="1"/>
  <c r="P42" i="61" a="1"/>
  <c r="Q166" i="460" a="1"/>
  <c r="Q118" i="60" a="1"/>
  <c r="G135" i="460" a="1"/>
  <c r="J20" i="460" a="1"/>
  <c r="I82" i="61" a="1"/>
  <c r="M176" i="61" a="1"/>
  <c r="O248" i="61" a="1"/>
  <c r="T77" i="460" a="1"/>
  <c r="G203" i="460" a="1"/>
  <c r="G150" i="60" a="1"/>
  <c r="L258" i="60" a="1"/>
  <c r="O138" i="61" a="1"/>
  <c r="U108" i="460" a="1"/>
  <c r="J186" i="460" a="1"/>
  <c r="H244" i="61" a="1"/>
  <c r="G191" i="460" a="1"/>
  <c r="N227" i="61" a="1"/>
  <c r="H69" i="460" a="1"/>
  <c r="P303" i="460" a="1"/>
  <c r="S12" i="61" a="1"/>
  <c r="P312" i="460" a="1"/>
  <c r="U178" i="460" a="1"/>
  <c r="S186" i="61" a="1"/>
  <c r="L117" i="60" a="1"/>
  <c r="Q316" i="60" a="1"/>
  <c r="U259" i="460" a="1"/>
  <c r="P302" i="460" a="1"/>
  <c r="N20" i="460" a="1"/>
  <c r="I93" i="60" a="1"/>
  <c r="J282" i="60" a="1"/>
  <c r="H134" i="460" a="1"/>
  <c r="S169" i="61" a="1"/>
  <c r="N214" i="460" a="1"/>
  <c r="U173" i="61" a="1"/>
  <c r="O199" i="61" a="1"/>
  <c r="I157" i="460" a="1"/>
  <c r="S211" i="61" a="1"/>
  <c r="Q273" i="61" a="1"/>
  <c r="D100" i="460" a="1"/>
  <c r="S27" i="460" a="1"/>
  <c r="L94" i="60" a="1"/>
  <c r="D203" i="61" a="1"/>
  <c r="R111" i="61" a="1"/>
  <c r="M188" i="61" a="1"/>
  <c r="L148" i="460" a="1"/>
  <c r="H117" i="61" a="1"/>
  <c r="H315" i="460" a="1"/>
  <c r="H243" i="460" a="1"/>
  <c r="L285" i="460" a="1"/>
  <c r="D116" i="460" a="1"/>
  <c r="O258" i="460" a="1"/>
  <c r="G79" i="460" a="1"/>
  <c r="G136" i="460" a="1"/>
  <c r="P261" i="61" a="1"/>
  <c r="T172" i="460" a="1"/>
  <c r="R115" i="460" a="1"/>
  <c r="R187" i="460" a="1"/>
  <c r="T228" i="60" a="1"/>
  <c r="D135" i="460" a="1"/>
  <c r="R92" i="460" a="1"/>
  <c r="S150" i="61" a="1"/>
  <c r="U156" i="460" a="1"/>
  <c r="U115" i="61" a="1"/>
  <c r="R118" i="60" a="1"/>
  <c r="G235" i="61" a="1"/>
  <c r="U243" i="460" a="1"/>
  <c r="T287" i="61" a="1"/>
  <c r="N162" i="460" a="1"/>
  <c r="S277" i="61" a="1"/>
  <c r="H205" i="61" a="1"/>
  <c r="R169" i="460" a="1"/>
  <c r="R130" i="460" a="1"/>
  <c r="D311" i="61" a="1"/>
  <c r="S53" i="60" a="1"/>
  <c r="R245" i="61" a="1"/>
  <c r="R166" i="61" a="1"/>
  <c r="O260" i="460" a="1"/>
  <c r="J190" i="61" a="1"/>
  <c r="D35" i="460" a="1"/>
  <c r="I160" i="61" a="1"/>
  <c r="D267" i="460" a="1"/>
  <c r="K211" i="61" a="1"/>
  <c r="I242" i="460" a="1"/>
  <c r="Q276" i="460" a="1"/>
  <c r="S138" i="460" a="1"/>
  <c r="S167" i="60" a="1"/>
  <c r="I317" i="460" a="1"/>
  <c r="H27" i="460" a="1"/>
  <c r="K26" i="61" a="1"/>
  <c r="T202" i="460" a="1"/>
  <c r="N205" i="61" a="1"/>
  <c r="R317" i="460" a="1"/>
  <c r="J285" i="60" a="1"/>
  <c r="D198" i="61" a="1"/>
  <c r="J177" i="61" a="1"/>
  <c r="D164" i="61" a="1"/>
  <c r="H30" i="61" a="1"/>
  <c r="T39" i="60" a="1"/>
  <c r="K116" i="60" a="1"/>
  <c r="D263" i="61" a="1"/>
  <c r="D293" i="460" a="1"/>
  <c r="S236" i="60" a="1"/>
  <c r="D282" i="61" a="1"/>
  <c r="N130" i="460" a="1"/>
  <c r="D223" i="61" a="1"/>
  <c r="S173" i="460" a="1"/>
  <c r="T156" i="460" a="1"/>
  <c r="T37" i="61" a="1"/>
  <c r="U204" i="60" a="1"/>
  <c r="D143" i="460" a="1"/>
  <c r="K287" i="460" a="1"/>
  <c r="O176" i="61" a="1"/>
  <c r="P29" i="61" a="1"/>
  <c r="T49" i="61" a="1"/>
  <c r="L206" i="61" a="1"/>
  <c r="D238" i="61" a="1"/>
  <c r="R11" i="61" a="1"/>
  <c r="H85" i="61" a="1"/>
  <c r="J286" i="460" a="1"/>
  <c r="U207" i="61" a="1"/>
  <c r="K26" i="460" a="1"/>
  <c r="P99" i="460" a="1"/>
  <c r="R203" i="61" a="1"/>
  <c r="P147" i="61" a="1"/>
  <c r="J166" i="61" a="1"/>
  <c r="R25" i="460" a="1"/>
  <c r="H56" i="61" a="1"/>
  <c r="L172" i="61" a="1"/>
  <c r="K172" i="460" a="1"/>
  <c r="R151" i="460" a="1"/>
  <c r="O272" i="460" a="1"/>
  <c r="S316" i="460" a="1"/>
  <c r="O261" i="61" a="1"/>
  <c r="T276" i="460" a="1"/>
  <c r="H70" i="460" a="1"/>
  <c r="U79" i="61" a="1"/>
  <c r="Q95" i="61" a="1"/>
  <c r="O77" i="61" a="1"/>
  <c r="P283" i="460" a="1"/>
  <c r="L42" i="61" a="1"/>
  <c r="P191" i="61" a="1"/>
  <c r="Q314" i="61" a="1"/>
  <c r="J179" i="61" a="1"/>
  <c r="D181" i="60" a="1"/>
  <c r="H218" i="61" a="1"/>
  <c r="T257" i="60" a="1"/>
  <c r="R106" i="61" a="1"/>
  <c r="U118" i="61" a="1"/>
  <c r="S55" i="60" a="1"/>
  <c r="T198" i="460" a="1"/>
  <c r="S206" i="61" a="1"/>
  <c r="L248" i="61" a="1"/>
  <c r="U315" i="60" a="1"/>
  <c r="R148" i="61" a="1"/>
  <c r="N27" i="61" a="1"/>
  <c r="H74" i="60" a="1"/>
  <c r="N139" i="60" a="1"/>
  <c r="S42" i="60" a="1"/>
  <c r="N271" i="60" a="1"/>
  <c r="P81" i="61" a="1"/>
  <c r="P86" i="460" a="1"/>
  <c r="R258" i="61" a="1"/>
  <c r="G214" i="460" a="1"/>
  <c r="D258" i="460" a="1"/>
  <c r="D161" i="60" a="1"/>
  <c r="G35" i="460" a="1"/>
  <c r="T317" i="460" a="1"/>
  <c r="H242" i="60" a="1"/>
  <c r="R175" i="460" a="1"/>
  <c r="N134" i="60" a="1"/>
  <c r="D285" i="60" a="1"/>
  <c r="U272" i="61" a="1"/>
  <c r="N182" i="61" a="1"/>
  <c r="K260" i="61" a="1"/>
  <c r="U280" i="60" a="1"/>
  <c r="G89" i="61" a="1"/>
  <c r="S309" i="60" a="1"/>
  <c r="U12" i="460" a="1"/>
  <c r="L27" i="61" a="1"/>
  <c r="R229" i="61" a="1"/>
  <c r="U217" i="60" a="1"/>
  <c r="O191" i="460" a="1"/>
  <c r="L179" i="460" a="1"/>
  <c r="R156" i="60" a="1"/>
  <c r="M41" i="61" a="1"/>
  <c r="G303" i="460" a="1"/>
  <c r="Q311" i="460" a="1"/>
  <c r="S26" i="60" a="1"/>
  <c r="P287" i="460" a="1"/>
  <c r="L22" i="60" a="1"/>
  <c r="O78" i="460" a="1"/>
  <c r="P280" i="460" a="1"/>
  <c r="J161" i="61" a="1"/>
  <c r="L243" i="460" a="1"/>
  <c r="S122" i="460" a="1"/>
  <c r="T121" i="61" a="1"/>
  <c r="J156" i="460" a="1"/>
  <c r="O133" i="60" a="1"/>
  <c r="U248" i="460" a="1"/>
  <c r="M151" i="60" a="1"/>
  <c r="R36" i="60" a="1"/>
  <c r="P116" i="460" a="1"/>
  <c r="R18" i="60" a="1"/>
  <c r="S27" i="61" a="1"/>
  <c r="N295" i="61" a="1"/>
  <c r="P236" i="460" a="1"/>
  <c r="Q227" i="60" a="1"/>
  <c r="R208" i="61" a="1"/>
  <c r="P294" i="61" a="1"/>
  <c r="R223" i="60" a="1"/>
  <c r="U167" i="60" a="1"/>
  <c r="G156" i="60" a="1"/>
  <c r="U285" i="460" a="1"/>
  <c r="L169" i="460" a="1"/>
  <c r="Q287" i="460" a="1"/>
  <c r="S302" i="61" a="1"/>
  <c r="P122" i="61" a="1"/>
  <c r="S286" i="60" a="1"/>
  <c r="R309" i="460" a="1"/>
  <c r="S294" i="60" a="1"/>
  <c r="S131" i="60" a="1"/>
  <c r="K107" i="60" a="1"/>
  <c r="D206" i="60" a="1"/>
  <c r="U223" i="460" a="1"/>
  <c r="N143" i="460" a="1"/>
  <c r="Q93" i="460" a="1"/>
  <c r="U201" i="460" a="1"/>
  <c r="S117" i="61" a="1"/>
  <c r="S301" i="60" a="1"/>
  <c r="P236" i="60" a="1"/>
  <c r="O99" i="60" a="1"/>
  <c r="O37" i="460" a="1"/>
  <c r="U54" i="61" a="1"/>
  <c r="I244" i="60" a="1"/>
  <c r="R117" i="460" a="1"/>
  <c r="P221" i="61" a="1"/>
  <c r="T50" i="60" a="1"/>
  <c r="T17" i="460" a="1"/>
  <c r="U71" i="460" a="1"/>
  <c r="P165" i="61" a="1"/>
  <c r="R253" i="60" a="1"/>
  <c r="P99" i="60" a="1"/>
  <c r="R167" i="460" a="1"/>
  <c r="Q162" i="60" a="1"/>
  <c r="U132" i="60" a="1"/>
  <c r="T274" i="61" a="1"/>
  <c r="G27" i="460" a="1"/>
  <c r="D134" i="61" a="1"/>
  <c r="S41" i="460" a="1"/>
  <c r="K245" i="460" a="1"/>
  <c r="J229" i="60" a="1"/>
  <c r="S256" i="60" a="1"/>
  <c r="M74" i="60" a="1"/>
  <c r="T136" i="60" a="1"/>
  <c r="H37" i="60" a="1"/>
  <c r="L69" i="460" a="1"/>
  <c r="U264" i="460" a="1"/>
  <c r="O174" i="460" a="1"/>
  <c r="L99" i="61" a="1"/>
  <c r="P39" i="61" a="1"/>
  <c r="N236" i="61" a="1"/>
  <c r="J149" i="460" a="1"/>
  <c r="U90" i="61" a="1"/>
  <c r="S108" i="460" a="1"/>
  <c r="J55" i="60" a="1"/>
  <c r="D312" i="460" a="1"/>
  <c r="O70" i="60" a="1"/>
  <c r="H169" i="60" a="1"/>
  <c r="K52" i="460" a="1"/>
  <c r="R258" i="60" a="1"/>
  <c r="T296" i="60" a="1"/>
  <c r="N129" i="60" a="1"/>
  <c r="G107" i="460" a="1"/>
  <c r="T196" i="460" a="1"/>
  <c r="R236" i="61" a="1"/>
  <c r="S310" i="60" a="1"/>
  <c r="O205" i="60" a="1"/>
  <c r="Q146" i="61" a="1"/>
  <c r="H91" i="61" a="1"/>
  <c r="U230" i="60" a="1"/>
  <c r="P88" i="61" a="1"/>
  <c r="Q151" i="60" a="1"/>
  <c r="O311" i="60" a="1"/>
  <c r="D158" i="61" a="1"/>
  <c r="G104" i="60" a="1"/>
  <c r="O280" i="60" a="1"/>
  <c r="S166" i="61" a="1"/>
  <c r="S302" i="460" a="1"/>
  <c r="S163" i="60" a="1"/>
  <c r="H163" i="460" a="1"/>
  <c r="S214" i="460" a="1"/>
  <c r="O47" i="60" a="1"/>
  <c r="T273" i="61" a="1"/>
  <c r="U267" i="60" a="1"/>
  <c r="K301" i="61" a="1"/>
  <c r="K199" i="60" a="1"/>
  <c r="R271" i="60" a="1"/>
  <c r="T256" i="460" a="1"/>
  <c r="R94" i="60" a="1"/>
  <c r="R191" i="460" a="1"/>
  <c r="Q310" i="60" a="1"/>
  <c r="M160" i="460" a="1"/>
  <c r="R19" i="60" a="1"/>
  <c r="K41" i="60" a="1"/>
  <c r="K47" i="60" a="1"/>
  <c r="S135" i="60" a="1"/>
  <c r="N272" i="460" a="1"/>
  <c r="D187" i="60" a="1"/>
  <c r="U144" i="460" a="1"/>
  <c r="J139" i="60" a="1"/>
  <c r="N192" i="460" a="1"/>
  <c r="H144" i="460" a="1"/>
  <c r="S133" i="60" a="1"/>
  <c r="U220" i="61" a="1"/>
  <c r="D66" i="460" a="1"/>
  <c r="L28" i="460" a="1"/>
  <c r="D107" i="61" a="1"/>
  <c r="T80" i="60" a="1"/>
  <c r="M163" i="460" a="1"/>
  <c r="P192" i="460" a="1"/>
  <c r="U260" i="460" a="1"/>
  <c r="H145" i="460" a="1"/>
  <c r="P130" i="61" a="1"/>
  <c r="T95" i="460" a="1"/>
  <c r="T293" i="61" a="1"/>
  <c r="D216" i="61" a="1"/>
  <c r="R77" i="60" a="1"/>
  <c r="M181" i="460" a="1"/>
  <c r="U37" i="460" a="1"/>
  <c r="K189" i="460" a="1"/>
  <c r="T43" i="61" a="1"/>
  <c r="L174" i="61" a="1"/>
  <c r="L30" i="460" a="1"/>
  <c r="D106" i="460" a="1"/>
  <c r="G130" i="460" a="1"/>
  <c r="U108" i="60" a="1"/>
  <c r="U286" i="460" a="1"/>
  <c r="P258" i="60" a="1"/>
  <c r="R180" i="60" a="1"/>
  <c r="T145" i="61" a="1"/>
  <c r="J35" i="61" a="1"/>
  <c r="O134" i="460" a="1"/>
  <c r="J192" i="460" a="1"/>
  <c r="S263" i="61" a="1"/>
  <c r="P129" i="60" a="1"/>
  <c r="D121" i="60" a="1"/>
  <c r="M283" i="60" a="1"/>
  <c r="G286" i="460" a="1"/>
  <c r="S239" i="60" a="1"/>
  <c r="H119" i="60" a="1"/>
  <c r="S213" i="460" a="1"/>
  <c r="J135" i="460" a="1"/>
  <c r="L174" i="60" a="1"/>
  <c r="S132" i="460" a="1"/>
  <c r="I26" i="61" a="1"/>
  <c r="S109" i="460" a="1"/>
  <c r="P115" i="61" a="1"/>
  <c r="Q25" i="60" a="1"/>
  <c r="N156" i="61" a="1"/>
  <c r="J172" i="460" a="1"/>
  <c r="Q117" i="60" a="1"/>
  <c r="P57" i="460" a="1"/>
  <c r="T36" i="61" a="1"/>
  <c r="T187" i="60" a="1"/>
  <c r="P198" i="460" a="1"/>
  <c r="O26" i="61" a="1"/>
  <c r="U208" i="61" a="1"/>
  <c r="D144" i="61" a="1"/>
  <c r="I158" i="60" a="1"/>
  <c r="S169" i="460" a="1"/>
  <c r="I81" i="460" a="1"/>
  <c r="P302" i="60" a="1"/>
  <c r="U248" i="60" a="1"/>
  <c r="S213" i="61" a="1"/>
  <c r="D158" i="460" a="1"/>
  <c r="G165" i="61" a="1"/>
  <c r="O116" i="460" a="1"/>
  <c r="O169" i="460" a="1"/>
  <c r="N137" i="60" a="1"/>
  <c r="Q92" i="61" a="1"/>
  <c r="N72" i="60" a="1"/>
  <c r="L104" i="460" a="1"/>
  <c r="L64" i="460" a="1"/>
  <c r="O259" i="60" a="1"/>
  <c r="D219" i="60" a="1"/>
  <c r="K283" i="460" a="1"/>
  <c r="I27" i="460" a="1"/>
  <c r="N283" i="61" a="1"/>
  <c r="H156" i="460" a="1"/>
  <c r="S304" i="460" a="1"/>
  <c r="J217" i="460" a="1"/>
  <c r="R200" i="60" a="1"/>
  <c r="D260" i="61" a="1"/>
  <c r="G69" i="460" a="1"/>
  <c r="S295" i="61" a="1"/>
  <c r="G177" i="460" a="1"/>
  <c r="I163" i="61" a="1"/>
  <c r="S118" i="60" a="1"/>
  <c r="D88" i="61" a="1"/>
  <c r="N78" i="61" a="1"/>
  <c r="H181" i="460" a="1"/>
  <c r="U285" i="60" a="1"/>
  <c r="M311" i="460" a="1"/>
  <c r="S91" i="60" a="1"/>
  <c r="P139" i="61" a="1"/>
  <c r="P38" i="460" a="1"/>
  <c r="M20" i="60" a="1"/>
  <c r="T165" i="61" a="1"/>
  <c r="S216" i="60" a="1"/>
  <c r="S251" i="61" a="1"/>
  <c r="U264" i="60" a="1"/>
  <c r="R179" i="460" a="1"/>
  <c r="L214" i="460" a="1"/>
  <c r="O245" i="60" a="1"/>
  <c r="D172" i="61" a="1"/>
  <c r="I43" i="61" a="1"/>
  <c r="J47" i="60" a="1"/>
  <c r="H282" i="60" a="1"/>
  <c r="S70" i="60" a="1"/>
  <c r="G140" i="460" a="1"/>
  <c r="H237" i="60" a="1"/>
  <c r="T300" i="60" a="1"/>
  <c r="G205" i="60" a="1"/>
  <c r="D102" i="60" a="1"/>
  <c r="L70" i="460" a="1"/>
  <c r="H107" i="460" a="1"/>
  <c r="I108" i="60" a="1"/>
  <c r="D227" i="60" a="1"/>
  <c r="Q277" i="60" a="1"/>
  <c r="D289" i="60" a="1"/>
  <c r="T151" i="460" a="1"/>
  <c r="M90" i="60" a="1"/>
  <c r="Q174" i="61" a="1"/>
  <c r="Q96" i="60" a="1"/>
  <c r="S299" i="460" a="1"/>
  <c r="M191" i="60" a="1"/>
  <c r="U285" i="61" a="1"/>
  <c r="U246" i="460" a="1"/>
  <c r="P19" i="460" a="1"/>
  <c r="S158" i="60" a="1"/>
  <c r="I80" i="460" a="1"/>
  <c r="M163" i="60" a="1"/>
  <c r="K202" i="60" a="1"/>
  <c r="Q214" i="60" a="1"/>
  <c r="G37" i="460" a="1"/>
  <c r="P245" i="60" a="1"/>
  <c r="J77" i="60" a="1"/>
  <c r="R311" i="61" a="1"/>
  <c r="O182" i="460" a="1"/>
  <c r="D151" i="61" a="1"/>
  <c r="O157" i="460" a="1"/>
  <c r="U22" i="60" a="1"/>
  <c r="T89" i="460" a="1"/>
  <c r="P169" i="460" a="1"/>
  <c r="R53" i="60" a="1"/>
  <c r="T168" i="460" a="1"/>
  <c r="Q95" i="460" a="1"/>
  <c r="H160" i="460" a="1"/>
  <c r="Q212" i="61" a="1"/>
  <c r="Q168" i="460" a="1"/>
  <c r="P78" i="61" a="1"/>
  <c r="G93" i="61" a="1"/>
  <c r="G193" i="61" a="1"/>
  <c r="T94" i="60" a="1"/>
  <c r="J136" i="60" a="1"/>
  <c r="M19" i="460" a="1"/>
  <c r="R198" i="61" a="1"/>
  <c r="S227" i="60" a="1"/>
  <c r="T294" i="460" a="1"/>
  <c r="N181" i="460" a="1"/>
  <c r="R82" i="460" a="1"/>
  <c r="G99" i="61" a="1"/>
  <c r="I172" i="460" a="1"/>
  <c r="T173" i="460" a="1"/>
  <c r="J236" i="60" a="1"/>
  <c r="K135" i="460" a="1"/>
  <c r="T261" i="61" a="1"/>
  <c r="O175" i="460" a="1"/>
  <c r="R243" i="61" a="1"/>
  <c r="H286" i="460" a="1"/>
  <c r="S101" i="460" a="1"/>
  <c r="U129" i="460" a="1"/>
  <c r="K282" i="61" a="1"/>
  <c r="T28" i="61" a="1"/>
  <c r="J35" i="460" a="1"/>
  <c r="O27" i="61" a="1"/>
  <c r="D192" i="460" a="1"/>
  <c r="S229" i="60" a="1"/>
  <c r="Q188" i="460" a="1"/>
  <c r="T187" i="61" a="1"/>
  <c r="J218" i="61" a="1"/>
  <c r="G271" i="460" a="1"/>
  <c r="D39" i="61" a="1"/>
  <c r="S143" i="460" a="1"/>
  <c r="L315" i="61" a="1"/>
  <c r="O133" i="460" a="1"/>
  <c r="I245" i="460" a="1"/>
  <c r="O137" i="60" a="1"/>
  <c r="T69" i="60" a="1"/>
  <c r="D272" i="460" a="1"/>
  <c r="J213" i="460" a="1"/>
  <c r="S228" i="460" a="1"/>
  <c r="N80" i="61" a="1"/>
  <c r="U191" i="61" a="1"/>
  <c r="K199" i="460" a="1"/>
  <c r="O197" i="460" a="1"/>
  <c r="H187" i="61" a="1"/>
  <c r="U284" i="61" a="1"/>
  <c r="T91" i="460" a="1"/>
  <c r="J47" i="61" a="1"/>
  <c r="U136" i="61" a="1"/>
  <c r="I166" i="460" a="1"/>
  <c r="D212" i="460" a="1"/>
  <c r="I137" i="61" a="1"/>
  <c r="P212" i="60" a="1"/>
  <c r="T119" i="460" a="1"/>
  <c r="P230" i="460" a="1"/>
  <c r="L181" i="61" a="1"/>
  <c r="T264" i="460" a="1"/>
  <c r="N119" i="60" a="1"/>
  <c r="R79" i="61" a="1"/>
  <c r="L259" i="61" a="1"/>
  <c r="R107" i="61" a="1"/>
  <c r="N33" i="460" a="1"/>
  <c r="S85" i="460" a="1"/>
  <c r="D191" i="460" a="1"/>
  <c r="Q301" i="61" a="1"/>
  <c r="P255" i="61" a="1"/>
  <c r="Q165" i="460" a="1"/>
  <c r="H281" i="60" a="1"/>
  <c r="D176" i="61" a="1"/>
  <c r="Q220" i="61" a="1"/>
  <c r="Q122" i="61" a="1"/>
  <c r="U253" i="460" a="1"/>
  <c r="G242" i="61" a="1"/>
  <c r="D27" i="61" a="1"/>
  <c r="O179" i="61" a="1"/>
  <c r="S232" i="460" a="1"/>
  <c r="D42" i="460" a="1"/>
  <c r="T39" i="61" a="1"/>
  <c r="U40" i="460" a="1"/>
  <c r="T129" i="460" a="1"/>
  <c r="T93" i="61" a="1"/>
  <c r="P181" i="460" a="1"/>
  <c r="P149" i="61" a="1"/>
  <c r="T111" i="61" a="1"/>
  <c r="J30" i="460" a="1"/>
  <c r="S280" i="61" a="1"/>
  <c r="O71" i="60" a="1"/>
  <c r="L188" i="460" a="1"/>
  <c r="Q284" i="61" a="1"/>
  <c r="G166" i="460" a="1"/>
  <c r="K37" i="61" a="1"/>
  <c r="T92" i="61" a="1"/>
  <c r="D129" i="61" a="1"/>
  <c r="Q121" i="61" a="1"/>
  <c r="S47" i="60" a="1"/>
  <c r="I230" i="60" a="1"/>
  <c r="U274" i="460" a="1"/>
  <c r="T299" i="460" a="1"/>
  <c r="S52" i="460" a="1"/>
  <c r="I242" i="60" a="1"/>
  <c r="N272" i="61" a="1"/>
  <c r="D309" i="61" a="1"/>
  <c r="S87" i="460" a="1"/>
  <c r="M138" i="61" a="1"/>
  <c r="J260" i="460" a="1"/>
  <c r="M167" i="460" a="1"/>
  <c r="I90" i="61" a="1"/>
  <c r="U316" i="61" a="1"/>
  <c r="N204" i="60" a="1"/>
  <c r="P159" i="60" a="1"/>
  <c r="H27" i="61" a="1"/>
  <c r="G29" i="460" a="1"/>
  <c r="T124" i="61" a="1"/>
  <c r="M261" i="61" a="1"/>
  <c r="M230" i="61" a="1"/>
  <c r="L136" i="460" a="1"/>
  <c r="T216" i="61" a="1"/>
  <c r="N33" i="61" a="1"/>
  <c r="Q164" i="460" a="1"/>
  <c r="Q221" i="61" a="1"/>
  <c r="L199" i="61" a="1"/>
  <c r="J174" i="460" a="1"/>
  <c r="S198" i="61" a="1"/>
  <c r="O42" i="61" a="1"/>
  <c r="D165" i="60" a="1"/>
  <c r="S120" i="61" a="1"/>
  <c r="D99" i="460" a="1"/>
  <c r="K63" i="460" a="1"/>
  <c r="K245" i="61" a="1"/>
  <c r="I79" i="460" a="1"/>
  <c r="P173" i="61" a="1"/>
  <c r="Q173" i="460" a="1"/>
  <c r="K213" i="61" a="1"/>
  <c r="L88" i="460" a="1"/>
  <c r="N186" i="61" a="1"/>
  <c r="P131" i="60" a="1"/>
  <c r="U59" i="460" a="1"/>
  <c r="R120" i="460" a="1"/>
  <c r="H169" i="460" a="1"/>
  <c r="P33" i="460" a="1"/>
  <c r="G245" i="60" a="1"/>
  <c r="O212" i="460" a="1"/>
  <c r="U167" i="61" a="1"/>
  <c r="D41" i="61" a="1"/>
  <c r="H174" i="61" a="1"/>
  <c r="J212" i="61" a="1"/>
  <c r="R138" i="460" a="1"/>
  <c r="P196" i="61" a="1"/>
  <c r="M166" i="460" a="1"/>
  <c r="J37" i="60" a="1"/>
  <c r="U102" i="460" a="1"/>
  <c r="T245" i="61" a="1"/>
  <c r="K162" i="460" a="1"/>
  <c r="O180" i="460" a="1"/>
  <c r="G232" i="61" a="1"/>
  <c r="J157" i="61" a="1"/>
  <c r="I78" i="61" a="1"/>
  <c r="Q36" i="460" a="1"/>
  <c r="S168" i="460" a="1"/>
  <c r="S47" i="61" a="1"/>
  <c r="L303" i="61" a="1"/>
  <c r="Q219" i="60" a="1"/>
  <c r="H80" i="460" a="1"/>
  <c r="Q304" i="460" a="1"/>
  <c r="S191" i="61" a="1"/>
  <c r="Q309" i="61" a="1"/>
  <c r="T242" i="61" a="1"/>
  <c r="Q107" i="460" a="1"/>
  <c r="G175" i="460" a="1"/>
  <c r="L93" i="60" a="1"/>
  <c r="U148" i="61" a="1"/>
  <c r="O190" i="460" a="1"/>
  <c r="N197" i="460" a="1"/>
  <c r="U317" i="60" a="1"/>
  <c r="R59" i="61" a="1"/>
  <c r="D229" i="61" a="1"/>
  <c r="D216" i="460" a="1"/>
  <c r="O301" i="61" a="1"/>
  <c r="D156" i="61" a="1"/>
  <c r="J152" i="460" a="1"/>
  <c r="G28" i="61" a="1"/>
  <c r="H167" i="61" a="1"/>
  <c r="L145" i="460" a="1"/>
  <c r="N136" i="460" a="1"/>
  <c r="T135" i="460" a="1"/>
  <c r="T314" i="61" a="1"/>
  <c r="S87" i="61" a="1"/>
  <c r="I39" i="61" a="1"/>
  <c r="D47" i="460" a="1"/>
  <c r="R216" i="460" a="1"/>
  <c r="H132" i="460" a="1"/>
  <c r="Q215" i="460" a="1"/>
  <c r="P63" i="60" a="1"/>
  <c r="T48" i="460" a="1"/>
  <c r="P114" i="60" a="1"/>
  <c r="D178" i="60" a="1"/>
  <c r="I132" i="61" a="1"/>
  <c r="H47" i="460" a="1"/>
  <c r="H88" i="460" a="1"/>
  <c r="Q49" i="60" a="1"/>
  <c r="U54" i="460" a="1"/>
  <c r="P272" i="60" a="1"/>
  <c r="D37" i="60" a="1"/>
  <c r="K208" i="61" a="1"/>
  <c r="D35" i="60" a="1"/>
  <c r="G26" i="61" a="1"/>
  <c r="M150" i="60" a="1"/>
  <c r="M284" i="60" a="1"/>
  <c r="G81" i="61" a="1"/>
  <c r="Q242" i="61" a="1"/>
  <c r="D205" i="60" a="1"/>
  <c r="U299" i="460" a="1"/>
  <c r="M18" i="60" a="1"/>
  <c r="I169" i="460" a="1"/>
  <c r="S246" i="460" a="1"/>
  <c r="U200" i="61" a="1"/>
  <c r="G33" i="460" a="1"/>
  <c r="T103" i="460" a="1"/>
  <c r="D175" i="60" a="1"/>
  <c r="T86" i="61" a="1"/>
  <c r="M168" i="460" a="1"/>
  <c r="O158" i="460" a="1"/>
  <c r="H285" i="60" a="1"/>
  <c r="U175" i="61" a="1"/>
  <c r="G176" i="460" a="1"/>
  <c r="G56" i="60" a="1"/>
  <c r="S207" i="60" a="1"/>
  <c r="D183" i="460" a="1"/>
  <c r="K64" i="460" a="1"/>
  <c r="P217" i="60" a="1"/>
  <c r="N43" i="60" a="1"/>
  <c r="U251" i="460" a="1"/>
  <c r="O243" i="60" a="1"/>
  <c r="Q22" i="460" a="1"/>
  <c r="D65" i="460" a="1"/>
  <c r="U89" i="60" a="1"/>
  <c r="N88" i="460" a="1"/>
  <c r="U81" i="60" a="1"/>
  <c r="H219" i="61" a="1"/>
  <c r="G150" i="460" a="1"/>
  <c r="R223" i="460" a="1"/>
  <c r="I286" i="61" a="1"/>
  <c r="M219" i="60" a="1"/>
  <c r="I121" i="61" a="1"/>
  <c r="P96" i="460" a="1"/>
  <c r="Q311" i="61" a="1"/>
  <c r="L43" i="60" a="1"/>
  <c r="O176" i="460" a="1"/>
  <c r="G272" i="60" a="1"/>
  <c r="T286" i="60" a="1"/>
  <c r="M22" i="60" a="1"/>
  <c r="L132" i="460" a="1"/>
  <c r="N156" i="60" a="1"/>
  <c r="I147" i="460" a="1"/>
  <c r="K190" i="460" a="1"/>
  <c r="T293" i="460" a="1"/>
  <c r="T219" i="61" a="1"/>
  <c r="G147" i="460" a="1"/>
  <c r="O52" i="60" a="1"/>
  <c r="T48" i="60" a="1"/>
  <c r="L40" i="60" a="1"/>
  <c r="Q237" i="60" a="1"/>
  <c r="Q81" i="460" a="1"/>
  <c r="T294" i="61" a="1"/>
  <c r="G20" i="460" a="1"/>
  <c r="M264" i="61" a="1"/>
  <c r="T156" i="60" a="1"/>
  <c r="R281" i="460" a="1"/>
  <c r="H186" i="60" a="1"/>
  <c r="T199" i="60" a="1"/>
  <c r="N69" i="460" a="1"/>
  <c r="N157" i="61" a="1"/>
  <c r="D54" i="460" a="1"/>
  <c r="K104" i="61" a="1"/>
  <c r="I72" i="460" a="1"/>
  <c r="T138" i="61" a="1"/>
  <c r="S275" i="60" a="1"/>
  <c r="S81" i="61" a="1"/>
  <c r="U220" i="60" a="1"/>
  <c r="U18" i="60" a="1"/>
  <c r="U28" i="60" a="1"/>
  <c r="T207" i="60" a="1"/>
  <c r="M187" i="460" a="1"/>
  <c r="R149" i="60" a="1"/>
  <c r="Q282" i="460" a="1"/>
  <c r="U92" i="460" a="1"/>
  <c r="Q21" i="460" a="1"/>
  <c r="R257" i="61" a="1"/>
  <c r="T91" i="60" a="1"/>
  <c r="S300" i="60" a="1"/>
  <c r="T211" i="60" a="1"/>
  <c r="L99" i="60" a="1"/>
  <c r="R50" i="60" a="1"/>
  <c r="R157" i="60" a="1"/>
  <c r="T216" i="460" a="1"/>
  <c r="S175" i="60" a="1"/>
  <c r="O261" i="460" a="1"/>
  <c r="H282" i="460" a="1"/>
  <c r="D140" i="61" a="1"/>
  <c r="L33" i="460" a="1"/>
  <c r="E14" i="390"/>
  <c r="J108" i="460" a="1"/>
  <c r="J133" i="60" a="1"/>
  <c r="J165" i="60" a="1"/>
  <c r="P262" i="460" a="1"/>
  <c r="I303" i="61" a="1"/>
  <c r="T309" i="460" a="1"/>
  <c r="G280" i="60" a="1"/>
  <c r="T264" i="60" a="1"/>
  <c r="H314" i="61" a="1"/>
  <c r="D79" i="60" a="1"/>
  <c r="U192" i="60" a="1"/>
  <c r="Q120" i="60" a="1"/>
  <c r="O73" i="60" a="1"/>
  <c r="U149" i="61" a="1"/>
  <c r="K132" i="61" a="1"/>
  <c r="Q151" i="460" a="1"/>
  <c r="I272" i="61" a="1"/>
  <c r="D81" i="61" a="1"/>
  <c r="P306" i="60" a="1"/>
  <c r="L311" i="61" a="1"/>
  <c r="T117" i="60" a="1"/>
  <c r="D18" i="60" a="1"/>
  <c r="P20" i="60" a="1"/>
  <c r="K72" i="460" a="1"/>
  <c r="Q165" i="60" a="1"/>
  <c r="L137" i="460" a="1"/>
  <c r="S13" i="460" a="1"/>
  <c r="U242" i="460" a="1"/>
  <c r="N74" i="460" a="1"/>
  <c r="N239" i="61" a="1"/>
  <c r="Q280" i="61" a="1"/>
  <c r="R137" i="60" a="1"/>
  <c r="P201" i="60" a="1"/>
  <c r="H176" i="60" a="1"/>
  <c r="T205" i="60" a="1"/>
  <c r="P251" i="460" a="1"/>
  <c r="P239" i="460" a="1"/>
  <c r="P178" i="460" a="1"/>
  <c r="R313" i="60" a="1"/>
  <c r="J163" i="460" a="1"/>
  <c r="U265" i="60" a="1"/>
  <c r="D88" i="460" a="1"/>
  <c r="M271" i="60" a="1"/>
  <c r="G191" i="60" a="1"/>
  <c r="S85" i="60" a="1"/>
  <c r="K192" i="460" a="1"/>
  <c r="S312" i="460" a="1"/>
  <c r="P165" i="60" a="1"/>
  <c r="K78" i="460" a="1"/>
  <c r="I205" i="61" a="1"/>
  <c r="Q223" i="460" a="1"/>
  <c r="U88" i="60" a="1"/>
  <c r="G55" i="60" a="1"/>
  <c r="G139" i="60" a="1"/>
  <c r="D217" i="61" a="1"/>
  <c r="U245" i="61" a="1"/>
  <c r="T275" i="60" a="1"/>
  <c r="H36" i="61" a="1"/>
  <c r="D179" i="61" a="1"/>
  <c r="I116" i="60" a="1"/>
  <c r="D179" i="460" a="1"/>
  <c r="Q172" i="61" a="1"/>
  <c r="D134" i="460" a="1"/>
  <c r="R47" i="60" a="1"/>
  <c r="U206" i="60" a="1"/>
  <c r="D87" i="460" a="1"/>
  <c r="P36" i="60" a="1"/>
  <c r="Q192" i="460" a="1"/>
  <c r="D280" i="61" a="1"/>
  <c r="T140" i="460" a="1"/>
  <c r="Q102" i="460" a="1"/>
  <c r="K69" i="460" a="1"/>
  <c r="S164" i="61" a="1"/>
  <c r="J258" i="61" a="1"/>
  <c r="L139" i="60" a="1"/>
  <c r="P143" i="460" a="1"/>
  <c r="Q135" i="60" a="1"/>
  <c r="T160" i="61" a="1"/>
  <c r="S139" i="460" a="1"/>
  <c r="I285" i="460" a="1"/>
  <c r="R242" i="460" a="1"/>
  <c r="D135" i="60" a="1"/>
  <c r="I243" i="61" a="1"/>
  <c r="N99" i="460" a="1"/>
  <c r="S198" i="60" a="1"/>
  <c r="N164" i="60" a="1"/>
  <c r="M191" i="61" a="1"/>
  <c r="U39" i="460" a="1"/>
  <c r="R132" i="61" a="1"/>
  <c r="J36" i="61" a="1"/>
  <c r="R59" i="60" a="1"/>
  <c r="K157" i="61" a="1"/>
  <c r="D261" i="60" a="1"/>
  <c r="Q302" i="61" a="1"/>
  <c r="H137" i="60" a="1"/>
  <c r="T36" i="60" a="1"/>
  <c r="U78" i="460" a="1"/>
  <c r="O284" i="460" a="1"/>
  <c r="L99" i="460" a="1"/>
  <c r="S205" i="61" a="1"/>
  <c r="H146" i="60" a="1"/>
  <c r="Q189" i="61" a="1"/>
  <c r="L191" i="60" a="1"/>
  <c r="L52" i="60" a="1"/>
  <c r="R139" i="61" a="1"/>
  <c r="I41" i="60" a="1"/>
  <c r="U30" i="460" a="1"/>
  <c r="J161" i="60" a="1"/>
  <c r="R82" i="60" a="1"/>
  <c r="T202" i="60" a="1"/>
  <c r="D285" i="460" a="1"/>
  <c r="H78" i="61" a="1"/>
  <c r="M317" i="61" a="1"/>
  <c r="Q248" i="60" a="1"/>
  <c r="J281" i="460" a="1"/>
  <c r="O202" i="60" a="1"/>
  <c r="K69" i="60" a="1"/>
  <c r="Q256" i="61" a="1"/>
  <c r="R296" i="60" a="1"/>
  <c r="D13" i="61" a="1"/>
  <c r="T66" i="61" a="1"/>
  <c r="S219" i="460" a="1"/>
  <c r="D146" i="60" a="1"/>
  <c r="U105" i="460" a="1"/>
  <c r="R91" i="60" a="1"/>
  <c r="L18" i="460" a="1"/>
  <c r="R200" i="460" a="1"/>
  <c r="I139" i="460" a="1"/>
  <c r="N174" i="460" a="1"/>
  <c r="T181" i="460" a="1"/>
  <c r="T221" i="61" a="1"/>
  <c r="G157" i="460" a="1"/>
  <c r="U147" i="61" a="1"/>
  <c r="T70" i="61" a="1"/>
  <c r="D111" i="460" a="1"/>
  <c r="U92" i="61" a="1"/>
  <c r="S80" i="60" a="1"/>
  <c r="U238" i="60" a="1"/>
  <c r="K21" i="60" a="1"/>
  <c r="I198" i="61" a="1"/>
  <c r="D43" i="60" a="1"/>
  <c r="N231" i="61" a="1"/>
  <c r="U239" i="61" a="1"/>
  <c r="D85" i="460" a="1"/>
  <c r="P79" i="61" a="1"/>
  <c r="Q214" i="460" a="1"/>
  <c r="P84" i="460" a="1"/>
  <c r="T245" i="60" a="1"/>
  <c r="U86" i="60" a="1"/>
  <c r="G227" i="61" a="1"/>
  <c r="O143" i="460" a="1"/>
  <c r="S134" i="460" a="1"/>
  <c r="H156" i="61" a="1"/>
  <c r="Q153" i="460" a="1"/>
  <c r="L189" i="460" a="1"/>
  <c r="S257" i="460" a="1"/>
  <c r="N317" i="460" a="1"/>
  <c r="L303" i="460" a="1"/>
  <c r="U26" i="460" a="1"/>
  <c r="N37" i="60" a="1"/>
  <c r="I18" i="60" a="1"/>
  <c r="S251" i="460" a="1"/>
  <c r="D213" i="460" a="1"/>
  <c r="D200" i="460" a="1"/>
  <c r="J242" i="460" a="1"/>
  <c r="P43" i="60" a="1"/>
  <c r="K218" i="60" a="1"/>
  <c r="T237" i="60" a="1"/>
  <c r="S143" i="60" a="1"/>
  <c r="U129" i="60" a="1"/>
  <c r="H228" i="60" a="1"/>
  <c r="M71" i="460" a="1"/>
  <c r="I149" i="460" a="1"/>
  <c r="T34" i="460" a="1"/>
  <c r="I117" i="460" a="1"/>
  <c r="D204" i="460" a="1"/>
  <c r="K107" i="460" a="1"/>
  <c r="G78" i="460" a="1"/>
  <c r="R79" i="60" a="1"/>
  <c r="U121" i="60" a="1"/>
  <c r="T260" i="60" a="1"/>
  <c r="P105" i="60" a="1"/>
  <c r="S65" i="60" a="1"/>
  <c r="T102" i="61" a="1"/>
  <c r="T28" i="460" a="1"/>
  <c r="R132" i="460" a="1"/>
  <c r="G182" i="460" a="1"/>
  <c r="K87" i="61" a="1"/>
  <c r="Q160" i="61" a="1"/>
  <c r="J25" i="460" a="1"/>
  <c r="S196" i="460" a="1"/>
  <c r="J132" i="60" a="1"/>
  <c r="D160" i="60" a="1"/>
  <c r="K70" i="60" a="1"/>
  <c r="D64" i="61" a="1"/>
  <c r="P253" i="460" a="1"/>
  <c r="Q65" i="460" a="1"/>
  <c r="N301" i="61" a="1"/>
  <c r="U206" i="460" a="1"/>
  <c r="I261" i="460" a="1"/>
  <c r="N90" i="60" a="1"/>
  <c r="L188" i="61" a="1"/>
  <c r="M172" i="460" a="1"/>
  <c r="U140" i="60" a="1"/>
  <c r="Q218" i="460" a="1"/>
  <c r="D317" i="61" a="1"/>
  <c r="R116" i="61" a="1"/>
  <c r="T33" i="60" a="1"/>
  <c r="G179" i="61" a="1"/>
  <c r="R180" i="460" a="1"/>
  <c r="R178" i="61" a="1"/>
  <c r="O132" i="460" a="1"/>
  <c r="R314" i="460" a="1"/>
  <c r="M156" i="60" a="1"/>
  <c r="N104" i="460" a="1"/>
  <c r="J107" i="60" a="1"/>
  <c r="G30" i="460" a="1"/>
  <c r="Q146" i="460" a="1"/>
  <c r="T27" i="60" a="1"/>
  <c r="D135" i="61" a="1"/>
  <c r="K231" i="61" a="1"/>
  <c r="L245" i="60" a="1"/>
  <c r="N17" i="60" a="1"/>
  <c r="P38" i="60" a="1"/>
  <c r="R152" i="460" a="1"/>
  <c r="I134" i="460" a="1"/>
  <c r="Q243" i="60" a="1"/>
  <c r="L272" i="60" a="1"/>
  <c r="G177" i="60" a="1"/>
  <c r="G242" i="460" a="1"/>
  <c r="M40" i="60" a="1"/>
  <c r="U303" i="60" a="1"/>
  <c r="I245" i="61" a="1"/>
  <c r="K165" i="60" a="1"/>
  <c r="S80" i="460" a="1"/>
  <c r="N229" i="60" a="1"/>
  <c r="S20" i="460" a="1"/>
  <c r="T306" i="61" a="1"/>
  <c r="S260" i="460" a="1"/>
  <c r="K117" i="460" a="1"/>
  <c r="R175" i="61" a="1"/>
  <c r="R196" i="60" a="1"/>
  <c r="T131" i="460" a="1"/>
  <c r="M162" i="60" a="1"/>
  <c r="J145" i="460" a="1"/>
  <c r="K280" i="460" a="1"/>
  <c r="U203" i="61" a="1"/>
  <c r="R167" i="60" a="1"/>
  <c r="Q313" i="460" a="1"/>
  <c r="U139" i="460" a="1"/>
  <c r="N94" i="60" a="1"/>
  <c r="J167" i="460" a="1"/>
  <c r="P168" i="460" a="1"/>
  <c r="J273" i="61" a="1"/>
  <c r="K30" i="61" a="1"/>
  <c r="J187" i="460" a="1"/>
  <c r="T29" i="460" a="1"/>
  <c r="U314" i="460" a="1"/>
  <c r="S79" i="61" a="1"/>
  <c r="J160" i="61" a="1"/>
  <c r="P174" i="460" a="1"/>
  <c r="Q14" i="460" a="1"/>
  <c r="S219" i="60" a="1"/>
  <c r="T275" i="460" a="1"/>
  <c r="U72" i="61" a="1"/>
  <c r="S93" i="460" a="1"/>
  <c r="S315" i="60" a="1"/>
  <c r="D55" i="60" a="1"/>
  <c r="J191" i="60" a="1"/>
  <c r="G235" i="60" a="1"/>
  <c r="U109" i="60" a="1"/>
  <c r="S71" i="460" a="1"/>
  <c r="J283" i="460" a="1"/>
  <c r="J317" i="61" a="1"/>
  <c r="H129" i="60" a="1"/>
  <c r="K22" i="460" a="1"/>
  <c r="T285" i="460" a="1"/>
  <c r="J129" i="60" a="1"/>
  <c r="K147" i="460" a="1"/>
  <c r="M94" i="61" a="1"/>
  <c r="T253" i="60" a="1"/>
  <c r="L317" i="460" a="1"/>
  <c r="D116" i="61" a="1"/>
  <c r="S78" i="460" a="1"/>
  <c r="P102" i="60" a="1"/>
  <c r="T137" i="460" a="1"/>
  <c r="R221" i="60" a="1"/>
  <c r="T33" i="460" a="1"/>
  <c r="Q201" i="60" a="1"/>
  <c r="R81" i="460" a="1"/>
  <c r="P122" i="460" a="1"/>
  <c r="T230" i="60" a="1"/>
  <c r="T273" i="60" a="1"/>
  <c r="U259" i="60" a="1"/>
  <c r="J295" i="60" a="1"/>
  <c r="T20" i="460" a="1"/>
  <c r="Q267" i="460" a="1"/>
  <c r="Q66" i="460" a="1"/>
  <c r="I180" i="60" a="1"/>
  <c r="S274" i="60" a="1"/>
  <c r="G91" i="60" a="1"/>
  <c r="H317" i="460" a="1"/>
  <c r="J64" i="60" a="1"/>
  <c r="H280" i="460" a="1"/>
  <c r="S255" i="460" a="1"/>
  <c r="T316" i="60" a="1"/>
  <c r="O179" i="460" a="1"/>
  <c r="P264" i="60" a="1"/>
  <c r="R85" i="460" a="1"/>
  <c r="O158" i="60" a="1"/>
  <c r="D215" i="460" a="1"/>
  <c r="R13" i="60" a="1"/>
  <c r="K264" i="61" a="1"/>
  <c r="P306" i="460" a="1"/>
  <c r="H22" i="460" a="1"/>
  <c r="N217" i="61" a="1"/>
  <c r="R108" i="60" a="1"/>
  <c r="Q148" i="460" a="1"/>
  <c r="S242" i="60" a="1"/>
  <c r="M283" i="61" a="1"/>
  <c r="I130" i="460" a="1"/>
  <c r="T87" i="460" a="1"/>
  <c r="T63" i="60" a="1"/>
  <c r="M180" i="60" a="1"/>
  <c r="S122" i="60" a="1"/>
  <c r="D50" i="61" a="1"/>
  <c r="L72" i="60" a="1"/>
  <c r="U294" i="60" a="1"/>
  <c r="U93" i="61" a="1"/>
  <c r="T64" i="460" a="1"/>
  <c r="P164" i="460" a="1"/>
  <c r="D94" i="61" a="1"/>
  <c r="Q101" i="60" a="1"/>
  <c r="T186" i="61" a="1"/>
  <c r="T252" i="460" a="1"/>
  <c r="D282" i="460" a="1"/>
  <c r="J147" i="60" a="1"/>
  <c r="M186" i="61" a="1"/>
  <c r="M73" i="460" a="1"/>
  <c r="R282" i="460" a="1"/>
  <c r="K258" i="61" a="1"/>
  <c r="M202" i="61" a="1"/>
  <c r="S264" i="460" a="1"/>
  <c r="K173" i="460" a="1"/>
  <c r="S88" i="61" a="1"/>
  <c r="L131" i="60" a="1"/>
  <c r="D12" i="60" a="1"/>
  <c r="I236" i="60" a="1"/>
  <c r="U216" i="460" a="1"/>
  <c r="N211" i="61" a="1"/>
  <c r="O202" i="61" a="1"/>
  <c r="L202" i="60" a="1"/>
  <c r="P11" i="60" a="1"/>
  <c r="J94" i="60" a="1"/>
  <c r="S202" i="460" a="1"/>
  <c r="D193" i="61" a="1"/>
  <c r="R274" i="60" a="1"/>
  <c r="U261" i="460" a="1"/>
  <c r="D136" i="60" a="1"/>
  <c r="S275" i="460" a="1"/>
  <c r="U93" i="60" a="1"/>
  <c r="T211" i="61" a="1"/>
  <c r="L56" i="61" a="1"/>
  <c r="R65" i="460" a="1"/>
  <c r="R172" i="60" a="1"/>
  <c r="U214" i="60" a="1"/>
  <c r="L130" i="60" a="1"/>
  <c r="Q188" i="60" a="1"/>
  <c r="S254" i="460" a="1"/>
  <c r="Q149" i="60" a="1"/>
  <c r="Q200" i="460" a="1"/>
  <c r="D314" i="60" a="1"/>
  <c r="T173" i="60" a="1"/>
  <c r="S178" i="60" a="1"/>
  <c r="T160" i="60" a="1"/>
  <c r="Q316" i="460" a="1"/>
  <c r="D124" i="60" a="1"/>
  <c r="I262" i="61" a="1"/>
  <c r="K148" i="60" a="1"/>
  <c r="M189" i="460" a="1"/>
  <c r="T28" i="60" a="1"/>
  <c r="Q180" i="460" a="1"/>
  <c r="L89" i="61" a="1"/>
  <c r="P272" i="460" a="1"/>
  <c r="S115" i="60" a="1"/>
  <c r="H315" i="60" a="1"/>
  <c r="I35" i="460" a="1"/>
  <c r="R242" i="60" a="1"/>
  <c r="D108" i="460" a="1"/>
  <c r="P179" i="460" a="1"/>
  <c r="M260" i="61" a="1"/>
  <c r="Q111" i="61" a="1"/>
  <c r="P190" i="460" a="1"/>
  <c r="U245" i="460" a="1"/>
  <c r="J92" i="61" a="1"/>
  <c r="D111" i="60" a="1"/>
  <c r="L82" i="460" a="1"/>
  <c r="R198" i="60" a="1"/>
  <c r="S237" i="61" a="1"/>
  <c r="O150" i="460" a="1"/>
  <c r="K258" i="460" a="1"/>
  <c r="S173" i="61" a="1"/>
  <c r="J166" i="60" a="1"/>
  <c r="D217" i="460" a="1"/>
  <c r="T160" i="460" a="1"/>
  <c r="P180" i="460" a="1"/>
  <c r="T30" i="60" a="1"/>
  <c r="T248" i="61" a="1"/>
  <c r="S78" i="60" a="1"/>
  <c r="J41" i="60" a="1"/>
  <c r="G133" i="460" a="1"/>
  <c r="O193" i="61" a="1"/>
  <c r="S81" i="60" a="1"/>
  <c r="T312" i="61" a="1"/>
  <c r="L79" i="460" a="1"/>
  <c r="R151" i="60" a="1"/>
  <c r="O188" i="460" a="1"/>
  <c r="H317" i="60" a="1"/>
  <c r="O260" i="61" a="1"/>
  <c r="H239" i="61" a="1"/>
  <c r="P69" i="460" a="1"/>
  <c r="O41" i="60" a="1"/>
  <c r="T172" i="60" a="1"/>
  <c r="S299" i="61" a="1"/>
  <c r="T238" i="60" a="1"/>
  <c r="Q199" i="460" a="1"/>
  <c r="P28" i="460" a="1"/>
  <c r="P117" i="60" a="1"/>
  <c r="S104" i="460" a="1"/>
  <c r="I236" i="61" a="1"/>
  <c r="R40" i="61" a="1"/>
  <c r="Q280" i="460" a="1"/>
  <c r="D280" i="460" a="1"/>
  <c r="T286" i="460" a="1"/>
  <c r="R65" i="61" a="1"/>
  <c r="K176" i="60" a="1"/>
  <c r="P242" i="60" a="1"/>
  <c r="Q26" i="60" a="1"/>
  <c r="D295" i="60" a="1"/>
  <c r="K231" i="60" a="1"/>
  <c r="Q124" i="61" a="1"/>
  <c r="M160" i="61" a="1"/>
  <c r="Q205" i="460" a="1"/>
  <c r="D215" i="61" a="1"/>
  <c r="R294" i="61" a="1"/>
  <c r="M108" i="61" a="1"/>
  <c r="P243" i="460" a="1"/>
  <c r="S74" i="61" a="1"/>
  <c r="P50" i="460" a="1"/>
  <c r="Q131" i="61" a="1"/>
  <c r="P316" i="60" a="1"/>
  <c r="M139" i="460" a="1"/>
  <c r="D287" i="460" a="1"/>
  <c r="H93" i="460" a="1"/>
  <c r="M18" i="460" a="1"/>
  <c r="P82" i="60" a="1"/>
  <c r="D207" i="460" a="1"/>
  <c r="J132" i="460" a="1"/>
  <c r="S256" i="460" a="1"/>
  <c r="U101" i="60" a="1"/>
  <c r="D289" i="460" a="1"/>
  <c r="K152" i="460" a="1"/>
  <c r="S196" i="60" a="1"/>
  <c r="P117" i="61" a="1"/>
  <c r="G272" i="460" a="1"/>
  <c r="D40" i="460" a="1"/>
  <c r="P285" i="61" a="1"/>
  <c r="U22" i="460" a="1"/>
  <c r="Q295" i="60" a="1"/>
  <c r="P202" i="460" a="1"/>
  <c r="U117" i="61" a="1"/>
  <c r="M159" i="60" a="1"/>
  <c r="G259" i="61" a="1"/>
  <c r="M237" i="61" a="1"/>
  <c r="P289" i="460" a="1"/>
  <c r="R187" i="61" a="1"/>
  <c r="O21" i="460" a="1"/>
  <c r="M137" i="61" a="1"/>
  <c r="L158" i="460" a="1"/>
  <c r="G315" i="460" a="1"/>
  <c r="D90" i="460" a="1"/>
  <c r="U205" i="60" a="1"/>
  <c r="U236" i="60" a="1"/>
  <c r="U215" i="460" a="1"/>
  <c r="H63" i="60" a="1"/>
  <c r="N191" i="60" a="1"/>
  <c r="I178" i="460" a="1"/>
  <c r="J137" i="61" a="1"/>
  <c r="R296" i="61" a="1"/>
  <c r="T35" i="60" a="1"/>
  <c r="D91" i="60" a="1"/>
  <c r="Q65" i="60" a="1"/>
  <c r="K236" i="60" a="1"/>
  <c r="L55" i="60" a="1"/>
  <c r="K138" i="460" a="1"/>
  <c r="R52" i="460" a="1"/>
  <c r="D243" i="61" a="1"/>
  <c r="I311" i="60" a="1"/>
  <c r="R178" i="60" a="1"/>
  <c r="N153" i="60" a="1"/>
  <c r="K93" i="460" a="1"/>
  <c r="J104" i="61" a="1"/>
  <c r="K40" i="60" a="1"/>
  <c r="D36" i="460" a="1"/>
  <c r="T217" i="460" a="1"/>
  <c r="S192" i="60" a="1"/>
  <c r="D17" i="60" a="1"/>
  <c r="I281" i="60" a="1"/>
  <c r="O160" i="61" a="1"/>
  <c r="P119" i="61" a="1"/>
  <c r="Q285" i="61" a="1"/>
  <c r="R124" i="60" a="1"/>
  <c r="J140" i="60" a="1"/>
  <c r="Q259" i="460" a="1"/>
  <c r="J176" i="60" a="1"/>
  <c r="R286" i="460" a="1"/>
  <c r="J95" i="61" a="1"/>
  <c r="N260" i="60" a="1"/>
  <c r="G117" i="61" a="1"/>
  <c r="R252" i="60" a="1"/>
  <c r="S230" i="460" a="1"/>
  <c r="D100" i="61" a="1"/>
  <c r="P111" i="460" a="1"/>
  <c r="L199" i="60" a="1"/>
  <c r="Q168" i="60" a="1"/>
  <c r="T207" i="460" a="1"/>
  <c r="T17" i="60" a="1"/>
  <c r="U70" i="60" a="1"/>
  <c r="U152" i="61" a="1"/>
  <c r="Q227" i="61" a="1"/>
  <c r="K44" i="61" a="1"/>
  <c r="D153" i="460" a="1"/>
  <c r="M56" i="460" a="1"/>
  <c r="R93" i="460" a="1"/>
  <c r="M70" i="60" a="1"/>
  <c r="R56" i="61" a="1"/>
  <c r="R161" i="460" a="1"/>
  <c r="S265" i="60" a="1"/>
  <c r="T201" i="460" a="1"/>
  <c r="U237" i="60" a="1"/>
  <c r="T73" i="60" a="1"/>
  <c r="G188" i="61" a="1"/>
  <c r="D236" i="460" a="1"/>
  <c r="N287" i="460" a="1"/>
  <c r="D145" i="60" a="1"/>
  <c r="I37" i="60" a="1"/>
  <c r="Q198" i="460" a="1"/>
  <c r="H160" i="60" a="1"/>
  <c r="R89" i="460" a="1"/>
  <c r="M26" i="460" a="1"/>
  <c r="J182" i="460" a="1"/>
  <c r="N147" i="460" a="1"/>
  <c r="S145" i="460" a="1"/>
  <c r="N283" i="60" a="1"/>
  <c r="T263" i="60" a="1"/>
  <c r="L301" i="60" a="1"/>
  <c r="N135" i="60" a="1"/>
  <c r="N95" i="60" a="1"/>
  <c r="D92" i="61" a="1"/>
  <c r="G248" i="60" a="1"/>
  <c r="H198" i="460" a="1"/>
  <c r="U99" i="61" a="1"/>
  <c r="I42" i="60" a="1"/>
  <c r="Q116" i="460" a="1"/>
  <c r="H70" i="60" a="1"/>
  <c r="R219" i="460" a="1"/>
  <c r="J186" i="60" a="1"/>
  <c r="R153" i="60" a="1"/>
  <c r="P118" i="460" a="1"/>
  <c r="R310" i="460" a="1"/>
  <c r="H246" i="60" a="1"/>
  <c r="T284" i="60" a="1"/>
  <c r="K86" i="61" a="1"/>
  <c r="H282" i="61" a="1"/>
  <c r="O36" i="61" a="1"/>
  <c r="P18" i="61" a="1"/>
  <c r="T246" i="60" a="1"/>
  <c r="Q312" i="60" a="1"/>
  <c r="O52" i="61" a="1"/>
  <c r="Q21" i="60" a="1"/>
  <c r="J47" i="460" a="1"/>
  <c r="I21" i="60" a="1"/>
  <c r="T103" i="60" a="1"/>
  <c r="P314" i="460" a="1"/>
  <c r="P228" i="60" a="1"/>
  <c r="D150" i="61" a="1"/>
  <c r="D190" i="61" a="1"/>
  <c r="M86" i="61" a="1"/>
  <c r="J287" i="460" a="1"/>
  <c r="K248" i="61" a="1"/>
  <c r="U95" i="61" a="1"/>
  <c r="H260" i="460" a="1"/>
  <c r="T143" i="460" a="1"/>
  <c r="R316" i="61" a="1"/>
  <c r="L177" i="60" a="1"/>
  <c r="I186" i="460" a="1"/>
  <c r="I95" i="60" a="1"/>
  <c r="R316" i="60" a="1"/>
  <c r="H159" i="60" a="1"/>
  <c r="Q111" i="60" a="1"/>
  <c r="M35" i="61" a="1"/>
  <c r="O89" i="61" a="1"/>
  <c r="D129" i="60" a="1"/>
  <c r="I160" i="60" a="1"/>
  <c r="O166" i="60" a="1"/>
  <c r="Q202" i="460" a="1"/>
  <c r="Q283" i="460" a="1"/>
  <c r="Q133" i="60" a="1"/>
  <c r="R130" i="60" a="1"/>
  <c r="H140" i="60" a="1"/>
  <c r="D312" i="60" a="1"/>
  <c r="N167" i="460" a="1"/>
  <c r="K167" i="60" a="1"/>
  <c r="O107" i="61" a="1"/>
  <c r="N245" i="60" a="1"/>
  <c r="M202" i="60" a="1"/>
  <c r="D263" i="60" a="1"/>
  <c r="K303" i="60" a="1"/>
  <c r="T130" i="60" a="1"/>
  <c r="D120" i="460" a="1"/>
  <c r="K104" i="60" a="1"/>
  <c r="H29" i="460" a="1"/>
  <c r="I166" i="60" a="1"/>
  <c r="R177" i="60" a="1"/>
  <c r="T12" i="60" a="1"/>
  <c r="J285" i="460" a="1"/>
  <c r="P260" i="460" a="1"/>
  <c r="R283" i="460" a="1"/>
  <c r="G71" i="60" a="1"/>
  <c r="U309" i="60" a="1"/>
  <c r="S64" i="60" a="1"/>
  <c r="D71" i="460" a="1"/>
  <c r="H151" i="60" a="1"/>
  <c r="Q95" i="60" a="1"/>
  <c r="P117" i="460" a="1"/>
  <c r="Q215" i="60" a="1"/>
  <c r="T147" i="60" a="1"/>
  <c r="P214" i="60" a="1"/>
  <c r="N137" i="460" a="1"/>
  <c r="P304" i="60" a="1"/>
  <c r="T144" i="460" a="1"/>
  <c r="R66" i="60" a="1"/>
  <c r="S193" i="460" a="1"/>
  <c r="P139" i="60" a="1"/>
  <c r="S177" i="61" a="1"/>
  <c r="S180" i="460" a="1"/>
  <c r="J317" i="60" a="1"/>
  <c r="D139" i="60" a="1"/>
  <c r="T115" i="60" a="1"/>
  <c r="H168" i="60" a="1"/>
  <c r="S287" i="60" a="1"/>
  <c r="P70" i="60" a="1"/>
  <c r="N148" i="60" a="1"/>
  <c r="R314" i="60" a="1"/>
  <c r="R238" i="60" a="1"/>
  <c r="Q299" i="460" a="1"/>
  <c r="S263" i="60" a="1"/>
  <c r="P232" i="460" a="1"/>
  <c r="U41" i="460" a="1"/>
  <c r="M94" i="60" a="1"/>
  <c r="P253" i="60" a="1"/>
  <c r="K19" i="60" a="1"/>
  <c r="P295" i="60" a="1"/>
  <c r="G164" i="60" a="1"/>
  <c r="Q167" i="60" a="1"/>
  <c r="R275" i="60" a="1"/>
  <c r="L167" i="61" a="1"/>
  <c r="Q293" i="60" a="1"/>
  <c r="G119" i="60" a="1"/>
  <c r="D137" i="60" a="1"/>
  <c r="R203" i="60" a="1"/>
  <c r="H295" i="60" a="1"/>
  <c r="G146" i="60" a="1"/>
  <c r="U230" i="460" a="1"/>
  <c r="Q284" i="460" a="1"/>
  <c r="T159" i="60" a="1"/>
  <c r="Q77" i="60" a="1"/>
  <c r="M159" i="61" a="1"/>
  <c r="L248" i="60" a="1"/>
  <c r="R145" i="60" a="1"/>
  <c r="K182" i="460" a="1"/>
  <c r="I218" i="60" a="1"/>
  <c r="N174" i="60" a="1"/>
  <c r="S13" i="60" a="1"/>
  <c r="U227" i="60" a="1"/>
  <c r="H201" i="460" a="1"/>
  <c r="S90" i="60" a="1"/>
  <c r="G169" i="60" a="1"/>
  <c r="N40" i="60" a="1"/>
  <c r="Q285" i="460" a="1"/>
  <c r="J301" i="460" a="1"/>
  <c r="J237" i="60" a="1"/>
  <c r="O140" i="60" a="1"/>
  <c r="I239" i="60" a="1"/>
  <c r="R100" i="60" a="1"/>
  <c r="D254" i="61" a="1"/>
  <c r="Q80" i="61" a="1"/>
  <c r="D107" i="460" a="1"/>
  <c r="N117" i="61" a="1"/>
  <c r="P54" i="460" a="1"/>
  <c r="U177" i="60" a="1"/>
  <c r="R316" i="460" a="1"/>
  <c r="M132" i="460" a="1"/>
  <c r="U102" i="60" a="1"/>
  <c r="O20" i="60" a="1"/>
  <c r="M199" i="60" a="1"/>
  <c r="P134" i="60" a="1"/>
  <c r="Q275" i="60" a="1"/>
  <c r="I144" i="60" a="1"/>
  <c r="R159" i="61" a="1"/>
  <c r="Q63" i="60" a="1"/>
  <c r="N159" i="60" a="1"/>
  <c r="U104" i="460" a="1"/>
  <c r="D115" i="60" a="1"/>
  <c r="Q179" i="460" a="1"/>
  <c r="M314" i="61" a="1"/>
  <c r="T217" i="61" a="1"/>
  <c r="S216" i="61" a="1"/>
  <c r="D207" i="61" a="1"/>
  <c r="G260" i="60" a="1"/>
  <c r="M150" i="460" a="1"/>
  <c r="L244" i="61" a="1"/>
  <c r="L56" i="60" a="1"/>
  <c r="J245" i="60" a="1"/>
  <c r="Q163" i="60" a="1"/>
  <c r="P317" i="60" a="1"/>
  <c r="S218" i="60" a="1"/>
  <c r="T301" i="60" a="1"/>
  <c r="N20" i="60" a="1"/>
  <c r="T282" i="460" a="1"/>
  <c r="M197" i="460" a="1"/>
  <c r="D28" i="60" a="1"/>
  <c r="D284" i="460" a="1"/>
  <c r="T191" i="60" a="1"/>
  <c r="J228" i="61" a="1"/>
  <c r="J215" i="460" a="1"/>
  <c r="R260" i="460" a="1"/>
  <c r="L166" i="60" a="1"/>
  <c r="J239" i="60" a="1"/>
  <c r="P255" i="60" a="1"/>
  <c r="U117" i="60" a="1"/>
  <c r="P162" i="460" a="1"/>
  <c r="M287" i="60" a="1"/>
  <c r="U35" i="60" a="1"/>
  <c r="S52" i="60" a="1"/>
  <c r="M229" i="61" a="1"/>
  <c r="M89" i="60" a="1"/>
  <c r="T99" i="460" a="1"/>
  <c r="T80" i="460" a="1"/>
  <c r="H47" i="61" a="1"/>
  <c r="P140" i="61" a="1"/>
  <c r="S276" i="60" a="1"/>
  <c r="Q164" i="61" a="1"/>
  <c r="U140" i="460" a="1"/>
  <c r="R145" i="61" a="1"/>
  <c r="L245" i="61" a="1"/>
  <c r="O167" i="61" a="1"/>
  <c r="N303" i="60" a="1"/>
  <c r="T47" i="60" a="1"/>
  <c r="D286" i="460" a="1"/>
  <c r="J79" i="61" a="1"/>
  <c r="P73" i="61" a="1"/>
  <c r="H129" i="460" a="1"/>
  <c r="G156" i="460" a="1"/>
  <c r="L21" i="60" a="1"/>
  <c r="Q295" i="61" a="1"/>
  <c r="J81" i="61" a="1"/>
  <c r="M165" i="460" a="1"/>
  <c r="S177" i="60" a="1"/>
  <c r="O174" i="61" a="1"/>
  <c r="I36" i="61" a="1"/>
  <c r="M158" i="60" a="1"/>
  <c r="N87" i="460" a="1"/>
  <c r="J173" i="460" a="1"/>
  <c r="P148" i="60" a="1"/>
  <c r="G138" i="460" a="1"/>
  <c r="P300" i="60" a="1"/>
  <c r="S200" i="60" a="1"/>
  <c r="O236" i="60" a="1"/>
  <c r="N52" i="460" a="1"/>
  <c r="N91" i="60" a="1"/>
  <c r="N216" i="60" a="1"/>
  <c r="O165" i="460" a="1"/>
  <c r="O282" i="61" a="1"/>
  <c r="S42" i="460" a="1"/>
  <c r="L301" i="61" a="1"/>
  <c r="D117" i="60" a="1"/>
  <c r="R300" i="61" a="1"/>
  <c r="S156" i="60" a="1"/>
  <c r="T105" i="460" a="1"/>
  <c r="H18" i="60" a="1"/>
  <c r="S264" i="61" a="1"/>
  <c r="Q183" i="60" a="1"/>
  <c r="T148" i="460" a="1"/>
  <c r="T72" i="460" a="1"/>
  <c r="G196" i="61" a="1"/>
  <c r="Q94" i="60" a="1"/>
  <c r="I77" i="60" a="1"/>
  <c r="P252" i="60" a="1"/>
  <c r="D179" i="60" a="1"/>
  <c r="S87" i="60" a="1"/>
  <c r="Q312" i="61" a="1"/>
  <c r="G90" i="60" a="1"/>
  <c r="T121" i="60" a="1"/>
  <c r="P284" i="61" a="1"/>
  <c r="J166" i="460" a="1"/>
  <c r="J104" i="460" a="1"/>
  <c r="J261" i="60" a="1"/>
  <c r="U173" i="60" a="1"/>
  <c r="Q109" i="60" a="1"/>
  <c r="J314" i="60" a="1"/>
  <c r="Q138" i="60" a="1"/>
  <c r="G259" i="60" a="1"/>
  <c r="K191" i="460" a="1"/>
  <c r="P52" i="460" a="1"/>
  <c r="U56" i="60" a="1"/>
  <c r="N177" i="460" a="1"/>
  <c r="T256" i="60" a="1"/>
  <c r="J157" i="460" a="1"/>
  <c r="T200" i="60" a="1"/>
  <c r="R280" i="61" a="1"/>
  <c r="O163" i="60" a="1"/>
  <c r="R17" i="60" a="1"/>
  <c r="O166" i="460" a="1"/>
  <c r="S176" i="61" a="1"/>
  <c r="T258" i="460" a="1"/>
  <c r="M157" i="460" a="1"/>
  <c r="S35" i="61" a="1"/>
  <c r="O311" i="460" a="1"/>
  <c r="O238" i="61" a="1"/>
  <c r="R143" i="61" a="1"/>
  <c r="R317" i="60" a="1"/>
  <c r="H261" i="60" a="1"/>
  <c r="N231" i="60" a="1"/>
  <c r="L179" i="61" a="1"/>
  <c r="R315" i="460" a="1"/>
  <c r="D314" i="61" a="1"/>
  <c r="K161" i="60" a="1"/>
  <c r="U282" i="61" a="1"/>
  <c r="U315" i="460" a="1"/>
  <c r="D306" i="61" a="1"/>
  <c r="I259" i="60" a="1"/>
  <c r="H236" i="61" a="1"/>
  <c r="D52" i="60" a="1"/>
  <c r="D198" i="60" a="1"/>
  <c r="D145" i="61" a="1"/>
  <c r="H144" i="60" a="1"/>
  <c r="G71" i="460" a="1"/>
  <c r="P202" i="61" a="1"/>
  <c r="Q191" i="460" a="1"/>
  <c r="H231" i="60" a="1"/>
  <c r="P242" i="460" a="1"/>
  <c r="H26" i="61" a="1"/>
  <c r="M181" i="61" a="1"/>
  <c r="D160" i="460" a="1"/>
  <c r="I285" i="61" a="1"/>
  <c r="D181" i="460" a="1"/>
  <c r="U253" i="61" a="1"/>
  <c r="P101" i="460" a="1"/>
  <c r="L107" i="460" a="1"/>
  <c r="G95" i="60" a="1"/>
  <c r="P59" i="460" a="1"/>
  <c r="T239" i="60" a="1"/>
  <c r="Q55" i="60" a="1"/>
  <c r="R28" i="60" a="1"/>
  <c r="Q116" i="60" a="1"/>
  <c r="I38" i="60" a="1"/>
  <c r="P213" i="460" a="1"/>
  <c r="K218" i="61" a="1"/>
  <c r="P44" i="460" a="1"/>
  <c r="R29" i="60" a="1"/>
  <c r="L176" i="61" a="1"/>
  <c r="D138" i="460" a="1"/>
  <c r="I22" i="60" a="1"/>
  <c r="Q74" i="460" a="1"/>
  <c r="M301" i="60" a="1"/>
  <c r="T138" i="60" a="1"/>
  <c r="S88" i="460" a="1"/>
  <c r="U120" i="60" a="1"/>
  <c r="P188" i="61" a="1"/>
  <c r="L104" i="60" a="1"/>
  <c r="R72" i="60" a="1"/>
  <c r="J258" i="60" a="1"/>
  <c r="O95" i="60" a="1"/>
  <c r="L148" i="60" a="1"/>
  <c r="D77" i="60" a="1"/>
  <c r="M43" i="60" a="1"/>
  <c r="I239" i="61" a="1"/>
  <c r="Q14" i="61" a="1"/>
  <c r="Q134" i="60" a="1"/>
  <c r="G42" i="60" a="1"/>
  <c r="M78" i="460" a="1"/>
  <c r="M132" i="60" a="1"/>
  <c r="J161" i="460" a="1"/>
  <c r="Q289" i="60" a="1"/>
  <c r="J144" i="60" a="1"/>
  <c r="J38" i="60" a="1"/>
  <c r="H228" i="61" a="1"/>
  <c r="K157" i="460" a="1"/>
  <c r="R204" i="60" a="1"/>
  <c r="R301" i="460" a="1"/>
  <c r="S37" i="61" a="1"/>
  <c r="I180" i="460" a="1"/>
  <c r="G132" i="460" a="1"/>
  <c r="K212" i="460" a="1"/>
  <c r="L27" i="460" a="1"/>
  <c r="R102" i="61" a="1"/>
  <c r="D90" i="60" a="1"/>
  <c r="I42" i="61" a="1"/>
  <c r="S119" i="60" a="1"/>
  <c r="S70" i="460" a="1"/>
  <c r="K274" i="61" a="1"/>
  <c r="D186" i="61" a="1"/>
  <c r="P176" i="61" a="1"/>
  <c r="H190" i="460" a="1"/>
  <c r="M29" i="460" a="1"/>
  <c r="Q193" i="60" a="1"/>
  <c r="T180" i="460" a="1"/>
  <c r="O286" i="61" a="1"/>
  <c r="Q160" i="60" a="1"/>
  <c r="T149" i="60" a="1"/>
  <c r="P160" i="60" a="1"/>
  <c r="G181" i="460" a="1"/>
  <c r="Q53" i="61" a="1"/>
  <c r="M95" i="61" a="1"/>
  <c r="Q59" i="460" a="1"/>
  <c r="N173" i="460" a="1"/>
  <c r="T271" i="460" a="1"/>
  <c r="U151" i="460" a="1"/>
  <c r="Q296" i="60" a="1"/>
  <c r="N22" i="60" a="1"/>
  <c r="M248" i="61" a="1"/>
  <c r="G216" i="61" a="1"/>
  <c r="D33" i="61" a="1"/>
  <c r="U311" i="60" a="1"/>
  <c r="S244" i="460" a="1"/>
  <c r="T80" i="61" a="1"/>
  <c r="P133" i="460" a="1"/>
  <c r="D198" i="460" a="1"/>
  <c r="J99" i="460" a="1"/>
  <c r="Q29" i="460" a="1"/>
  <c r="M63" i="460" a="1"/>
  <c r="U18" i="61" a="1"/>
  <c r="G215" i="460" a="1"/>
  <c r="P168" i="61" a="1"/>
  <c r="T57" i="60" a="1"/>
  <c r="D259" i="61" a="1"/>
  <c r="T232" i="60" a="1"/>
  <c r="Q79" i="60" a="1"/>
  <c r="P314" i="60" a="1"/>
  <c r="L159" i="60" a="1"/>
  <c r="Q119" i="460" a="1"/>
  <c r="J216" i="60" a="1"/>
  <c r="K173" i="61" a="1"/>
  <c r="I34" i="61" a="1"/>
  <c r="I228" i="60" a="1"/>
  <c r="U159" i="460" a="1"/>
  <c r="D82" i="60" a="1"/>
  <c r="U235" i="60" a="1"/>
  <c r="Q192" i="60" a="1"/>
  <c r="D188" i="460" a="1"/>
  <c r="N273" i="460" a="1"/>
  <c r="H43" i="61" a="1"/>
  <c r="I119" i="60" a="1"/>
  <c r="R153" i="460" a="1"/>
  <c r="H167" i="460" a="1"/>
  <c r="H40" i="60" a="1"/>
  <c r="P101" i="61" a="1"/>
  <c r="I148" i="60" a="1"/>
  <c r="P300" i="460" a="1"/>
  <c r="N198" i="460" a="1"/>
  <c r="T71" i="61" a="1"/>
  <c r="M108" i="460" a="1"/>
  <c r="K167" i="460" a="1"/>
  <c r="U198" i="61" a="1"/>
  <c r="R214" i="460" a="1"/>
  <c r="R78" i="61" a="1"/>
  <c r="S202" i="61" a="1"/>
  <c r="P229" i="460" a="1"/>
  <c r="N131" i="60" a="1"/>
  <c r="Q217" i="60" a="1"/>
  <c r="R235" i="60" a="1"/>
  <c r="D302" i="460" a="1"/>
  <c r="P158" i="460" a="1"/>
  <c r="D183" i="61" a="1"/>
  <c r="R221" i="460" a="1"/>
  <c r="H138" i="460" a="1"/>
  <c r="U156" i="61" a="1"/>
  <c r="D201" i="61" a="1"/>
  <c r="O39" i="60" a="1"/>
  <c r="Q161" i="60" a="1"/>
  <c r="P221" i="60" a="1"/>
  <c r="S19" i="460" a="1"/>
  <c r="Q152" i="61" a="1"/>
  <c r="Q144" i="60" a="1"/>
  <c r="N183" i="460" a="1"/>
  <c r="L260" i="460" a="1"/>
  <c r="J301" i="61" a="1"/>
  <c r="M180" i="460" a="1"/>
  <c r="P203" i="61" a="1"/>
  <c r="I17" i="60" a="1"/>
  <c r="U36" i="60" a="1"/>
  <c r="I235" i="60" a="1"/>
  <c r="P172" i="60" a="1"/>
  <c r="N73" i="460" a="1"/>
  <c r="U163" i="460" a="1"/>
  <c r="K73" i="460" a="1"/>
  <c r="I73" i="60" a="1"/>
  <c r="I208" i="61" a="1"/>
  <c r="L167" i="60" a="1"/>
  <c r="O64" i="460" a="1"/>
  <c r="T148" i="61" a="1"/>
  <c r="S280" i="60" a="1"/>
  <c r="H301" i="60" a="1"/>
  <c r="I22" i="460" a="1"/>
  <c r="P21" i="60" a="1"/>
  <c r="J229" i="61" a="1"/>
  <c r="D296" i="460" a="1"/>
  <c r="Q272" i="61" a="1"/>
  <c r="T191" i="460" a="1"/>
  <c r="I301" i="61" a="1"/>
  <c r="P43" i="460" a="1"/>
  <c r="D119" i="61" a="1"/>
  <c r="K315" i="61" a="1"/>
  <c r="T161" i="61" a="1"/>
  <c r="D156" i="460" a="1"/>
  <c r="T11" i="460" a="1"/>
  <c r="O143" i="60" a="1"/>
  <c r="S14" i="61" a="1"/>
  <c r="R237" i="60" a="1"/>
  <c r="K39" i="61" a="1"/>
  <c r="P151" i="60" a="1"/>
  <c r="L164" i="460" a="1"/>
  <c r="U65" i="60" a="1"/>
  <c r="T218" i="60" a="1"/>
  <c r="T303" i="60" a="1"/>
  <c r="R87" i="61" a="1"/>
  <c r="U94" i="60" a="1"/>
  <c r="H193" i="61" a="1"/>
  <c r="G167" i="60" a="1"/>
  <c r="T280" i="460" a="1"/>
  <c r="U198" i="60" a="1"/>
  <c r="N63" i="460" a="1"/>
  <c r="K149" i="60" a="1"/>
  <c r="U179" i="60" a="1"/>
  <c r="K217" i="60" a="1"/>
  <c r="T66" i="460" a="1"/>
  <c r="D196" i="460" a="1"/>
  <c r="D104" i="61" a="1"/>
  <c r="K238" i="60" a="1"/>
  <c r="Q256" i="460" a="1"/>
  <c r="Q284" i="60" a="1"/>
  <c r="S49" i="460" a="1"/>
  <c r="U130" i="460" a="1"/>
  <c r="D175" i="460" a="1"/>
  <c r="D56" i="460" a="1"/>
  <c r="P13" i="460" a="1"/>
  <c r="U179" i="460" a="1"/>
  <c r="M166" i="61" a="1"/>
  <c r="N311" i="61" a="1"/>
  <c r="P245" i="61" a="1"/>
  <c r="P135" i="460" a="1"/>
  <c r="L284" i="460" a="1"/>
  <c r="M284" i="61" a="1"/>
  <c r="Q242" i="60" a="1"/>
  <c r="D102" i="460" a="1"/>
  <c r="P132" i="60" a="1"/>
  <c r="P133" i="60" a="1"/>
  <c r="D30" i="460" a="1"/>
  <c r="J64" i="460" a="1"/>
  <c r="J146" i="60" a="1"/>
  <c r="S253" i="61" a="1"/>
  <c r="R255" i="460" a="1"/>
  <c r="U257" i="460" a="1"/>
  <c r="Q136" i="460" a="1"/>
  <c r="S317" i="60" a="1"/>
  <c r="H149" i="60" a="1"/>
  <c r="U302" i="61" a="1"/>
  <c r="P71" i="460" a="1"/>
  <c r="Q182" i="61" a="1"/>
  <c r="U218" i="460" a="1"/>
  <c r="O129" i="60" a="1"/>
  <c r="J37" i="460" a="1"/>
  <c r="O87" i="61" a="1"/>
  <c r="P169" i="60" a="1"/>
  <c r="T120" i="460" a="1"/>
  <c r="T43" i="460" a="1"/>
  <c r="Q29" i="61" a="1"/>
  <c r="U44" i="61" a="1"/>
  <c r="N29" i="460" a="1"/>
  <c r="J259" i="60" a="1"/>
  <c r="O37" i="60" a="1"/>
  <c r="S281" i="61" a="1"/>
  <c r="L193" i="460" a="1"/>
  <c r="G287" i="460" a="1"/>
  <c r="Q103" i="60" a="1"/>
  <c r="P79" i="60" a="1"/>
  <c r="S201" i="61" a="1"/>
  <c r="R109" i="460" a="1"/>
  <c r="M235" i="60" a="1"/>
  <c r="G18" i="60" a="1"/>
  <c r="G284" i="460" a="1"/>
  <c r="H145" i="60" a="1"/>
  <c r="D256" i="460" a="1"/>
  <c r="J314" i="61" a="1"/>
  <c r="H191" i="460" a="1"/>
  <c r="M179" i="460" a="1"/>
  <c r="Q85" i="60" a="1"/>
  <c r="S301" i="460" a="1"/>
  <c r="M73" i="60" a="1"/>
  <c r="R306" i="60" a="1"/>
  <c r="N232" i="60" a="1"/>
  <c r="P301" i="60" a="1"/>
  <c r="Q74" i="60" a="1"/>
  <c r="M239" i="60" a="1"/>
  <c r="D33" i="460" a="1"/>
  <c r="Q197" i="60" a="1"/>
  <c r="H138" i="60" a="1"/>
  <c r="M315" i="60" a="1"/>
  <c r="D316" i="60" a="1"/>
  <c r="I286" i="60" a="1"/>
  <c r="R38" i="460" a="1"/>
  <c r="O164" i="60" a="1"/>
  <c r="O29" i="460" a="1"/>
  <c r="S89" i="60" a="1"/>
  <c r="D53" i="460" a="1"/>
  <c r="P313" i="60" a="1"/>
  <c r="G217" i="60" a="1"/>
  <c r="S248" i="60" a="1"/>
  <c r="Q211" i="60" a="1"/>
  <c r="Q275" i="460" a="1"/>
  <c r="M176" i="60" a="1"/>
  <c r="I285" i="60" a="1"/>
  <c r="P26" i="460" a="1"/>
  <c r="U260" i="60" a="1"/>
  <c r="R190" i="460" a="1"/>
  <c r="P54" i="60" a="1"/>
  <c r="U213" i="61" a="1"/>
  <c r="P285" i="60" a="1"/>
  <c r="G147" i="60" a="1"/>
  <c r="Q17" i="60" a="1"/>
  <c r="I136" i="60" a="1"/>
  <c r="Q135" i="61" a="1"/>
  <c r="Q51" i="60" a="1"/>
  <c r="T59" i="460" a="1"/>
  <c r="D275" i="60" a="1"/>
  <c r="S120" i="460" a="1"/>
  <c r="H259" i="60" a="1"/>
  <c r="H99" i="60" a="1"/>
  <c r="O108" i="60" a="1"/>
  <c r="K77" i="60" a="1"/>
  <c r="I107" i="60" a="1"/>
  <c r="K232" i="60" a="1"/>
  <c r="R217" i="60" a="1"/>
  <c r="T248" i="60" a="1"/>
  <c r="I131" i="460" a="1"/>
  <c r="N205" i="60" a="1"/>
  <c r="J93" i="60" a="1"/>
  <c r="R43" i="60" a="1"/>
  <c r="H72" i="60" a="1"/>
  <c r="F21" i="68"/>
  <c r="O25" i="460" a="1"/>
  <c r="U186" i="60" a="1"/>
  <c r="J193" i="460" a="1"/>
  <c r="L92" i="60" a="1"/>
  <c r="M186" i="60" a="1"/>
  <c r="Q132" i="60" a="1"/>
  <c r="O17" i="460" a="1"/>
  <c r="K138" i="60" a="1"/>
  <c r="U63" i="60" a="1"/>
  <c r="N108" i="460" a="1"/>
  <c r="S293" i="60" a="1"/>
  <c r="Q238" i="460" a="1"/>
  <c r="G22" i="60" a="1"/>
  <c r="R212" i="60" a="1"/>
  <c r="O165" i="60" a="1"/>
  <c r="J246" i="60" a="1"/>
  <c r="K143" i="60" a="1"/>
  <c r="H91" i="60" a="1"/>
  <c r="R220" i="60" a="1"/>
  <c r="R18" i="460" a="1"/>
  <c r="L286" i="60" a="1"/>
  <c r="K235" i="60" a="1"/>
  <c r="S223" i="60" a="1"/>
  <c r="U243" i="60" a="1"/>
  <c r="N108" i="61" a="1"/>
  <c r="I91" i="60" a="1"/>
  <c r="O215" i="460" a="1"/>
  <c r="K150" i="60" a="1"/>
  <c r="N212" i="460" a="1"/>
  <c r="D174" i="60" a="1"/>
  <c r="P81" i="60" a="1"/>
  <c r="D151" i="60" a="1"/>
  <c r="T304" i="61" a="1"/>
  <c r="R53" i="61" a="1"/>
  <c r="I232" i="60" a="1"/>
  <c r="G138" i="60" a="1"/>
  <c r="M281" i="460" a="1"/>
  <c r="T99" i="60" a="1"/>
  <c r="G246" i="60" a="1"/>
  <c r="S41" i="60" a="1"/>
  <c r="L168" i="60" a="1"/>
  <c r="K284" i="60" a="1"/>
  <c r="S255" i="60" a="1"/>
  <c r="H137" i="460" a="1"/>
  <c r="L96" i="61" a="1"/>
  <c r="D156" i="60" a="1"/>
  <c r="U207" i="460" a="1"/>
  <c r="S223" i="460" a="1"/>
  <c r="U114" i="60" a="1"/>
  <c r="H180" i="60" a="1"/>
  <c r="R166" i="60" a="1"/>
  <c r="S283" i="60" a="1"/>
  <c r="T39" i="460" a="1"/>
  <c r="D136" i="61" a="1"/>
  <c r="T109" i="460" a="1"/>
  <c r="O227" i="60" a="1"/>
  <c r="P79" i="460" a="1"/>
  <c r="Q176" i="460" a="1"/>
  <c r="O82" i="460" a="1"/>
  <c r="U136" i="460" a="1"/>
  <c r="U174" i="460" a="1"/>
  <c r="R314" i="61" a="1"/>
  <c r="H147" i="460" a="1"/>
  <c r="S139" i="61" a="1"/>
  <c r="H215" i="61" a="1"/>
  <c r="D169" i="460" a="1"/>
  <c r="S232" i="60" a="1"/>
  <c r="R289" i="460" a="1"/>
  <c r="Q30" i="60" a="1"/>
  <c r="Q183" i="460" a="1"/>
  <c r="P203" i="60" a="1"/>
  <c r="U86" i="460" a="1"/>
  <c r="H21" i="460" a="1"/>
  <c r="K145" i="460" a="1"/>
  <c r="I179" i="460" a="1"/>
  <c r="R168" i="60" a="1"/>
  <c r="M21" i="460" a="1"/>
  <c r="P314" i="61" a="1"/>
  <c r="S191" i="460" a="1"/>
  <c r="J132" i="61" a="1"/>
  <c r="D22" i="60" a="1"/>
  <c r="T18" i="460" a="1"/>
  <c r="K237" i="61" a="1"/>
  <c r="Q169" i="61" a="1"/>
  <c r="H191" i="61" a="1"/>
  <c r="M160" i="60" a="1"/>
  <c r="L281" i="60" a="1"/>
  <c r="L201" i="460" a="1"/>
  <c r="L156" i="61" a="1"/>
  <c r="T114" i="460" a="1"/>
  <c r="G39" i="60" a="1"/>
  <c r="Q69" i="460" a="1"/>
  <c r="O136" i="460" a="1"/>
  <c r="P55" i="460" a="1"/>
  <c r="I117" i="60" a="1"/>
  <c r="L108" i="61" a="1"/>
  <c r="M41" i="460" a="1"/>
  <c r="P197" i="460" a="1"/>
  <c r="J129" i="460" a="1"/>
  <c r="M315" i="61" a="1"/>
  <c r="M156" i="61" a="1"/>
  <c r="U57" i="460" a="1"/>
  <c r="D257" i="61" a="1"/>
  <c r="L93" i="460" a="1"/>
  <c r="U73" i="460" a="1"/>
  <c r="T255" i="460" a="1"/>
  <c r="S38" i="61" a="1"/>
  <c r="U213" i="60" a="1"/>
  <c r="U311" i="61" a="1"/>
  <c r="U293" i="460" a="1"/>
  <c r="U211" i="460" a="1"/>
  <c r="D300" i="60" a="1"/>
  <c r="L77" i="460" a="1"/>
  <c r="Q17" i="460" a="1"/>
  <c r="I177" i="61" a="1"/>
  <c r="D18" i="460" a="1"/>
  <c r="U87" i="460" a="1"/>
  <c r="G146" i="460" a="1"/>
  <c r="J108" i="60" a="1"/>
  <c r="P64" i="60" a="1"/>
  <c r="R267" i="61" a="1"/>
  <c r="N28" i="460" a="1"/>
  <c r="M99" i="460" a="1"/>
  <c r="J303" i="60" a="1"/>
  <c r="S49" i="60" a="1"/>
  <c r="K314" i="60" a="1"/>
  <c r="D296" i="60" a="1"/>
  <c r="O158" i="61" a="1"/>
  <c r="J177" i="60" a="1"/>
  <c r="K52" i="61" a="1"/>
  <c r="S158" i="460" a="1"/>
  <c r="U101" i="460" a="1"/>
  <c r="H205" i="60" a="1"/>
  <c r="J63" i="60" a="1"/>
  <c r="S166" i="460" a="1"/>
  <c r="K36" i="460" a="1"/>
  <c r="U158" i="460" a="1"/>
  <c r="T20" i="60" a="1"/>
  <c r="P39" i="60" a="1"/>
  <c r="U96" i="60" a="1"/>
  <c r="R56" i="60" a="1"/>
  <c r="S34" i="460" a="1"/>
  <c r="G205" i="61" a="1"/>
  <c r="N27" i="460" a="1"/>
  <c r="U66" i="460" a="1"/>
  <c r="S88" i="60" a="1"/>
  <c r="S183" i="460" a="1"/>
  <c r="G163" i="60" a="1"/>
  <c r="D144" i="460" a="1"/>
  <c r="Q174" i="460" a="1"/>
  <c r="S274" i="460" a="1"/>
  <c r="S156" i="460" a="1"/>
  <c r="L138" i="60" a="1"/>
  <c r="R272" i="61" a="1"/>
  <c r="D55" i="460" a="1"/>
  <c r="H72" i="460" a="1"/>
  <c r="N108" i="60" a="1"/>
  <c r="S94" i="460" a="1"/>
  <c r="S29" i="460" a="1"/>
  <c r="Q33" i="61" a="1"/>
  <c r="P104" i="61" a="1"/>
  <c r="R306" i="61" a="1"/>
  <c r="K261" i="460" a="1"/>
  <c r="K90" i="61" a="1"/>
  <c r="S262" i="460" a="1"/>
  <c r="J258" i="460" a="1"/>
  <c r="P242" i="61" a="1"/>
  <c r="L17" i="60" a="1"/>
  <c r="S86" i="60" a="1"/>
  <c r="D257" i="460" a="1"/>
  <c r="N78" i="460" a="1"/>
  <c r="S187" i="60" a="1"/>
  <c r="G238" i="60" a="1"/>
  <c r="T108" i="60" a="1"/>
  <c r="U180" i="60" a="1"/>
  <c r="M152" i="60" a="1"/>
  <c r="S30" i="60" a="1"/>
  <c r="P304" i="61" a="1"/>
  <c r="N284" i="460" a="1"/>
  <c r="P12" i="60" a="1"/>
  <c r="H259" i="61" a="1"/>
  <c r="D239" i="60" a="1"/>
  <c r="M282" i="460" a="1"/>
  <c r="S124" i="60" a="1"/>
  <c r="S207" i="61" a="1"/>
  <c r="H55" i="460" a="1"/>
  <c r="T30" i="460" a="1"/>
  <c r="K93" i="60" a="1"/>
  <c r="U213" i="460" a="1"/>
  <c r="H260" i="61" a="1"/>
  <c r="T315" i="60" a="1"/>
  <c r="N37" i="61" a="1"/>
  <c r="D59" i="460" a="1"/>
  <c r="J82" i="460" a="1"/>
  <c r="P41" i="61" a="1"/>
  <c r="L281" i="460" a="1"/>
  <c r="I273" i="460" a="1"/>
  <c r="T122" i="460" a="1"/>
  <c r="K191" i="60" a="1"/>
  <c r="L284" i="61" a="1"/>
  <c r="N248" i="61" a="1"/>
  <c r="T313" i="60" a="1"/>
  <c r="D204" i="60" a="1"/>
  <c r="T274" i="60" a="1"/>
  <c r="S193" i="60" a="1"/>
  <c r="O317" i="60" a="1"/>
  <c r="I281" i="61" a="1"/>
  <c r="R301" i="60" a="1"/>
  <c r="S276" i="460" a="1"/>
  <c r="O231" i="60" a="1"/>
  <c r="D229" i="460" a="1"/>
  <c r="U82" i="60" a="1"/>
  <c r="K119" i="60" a="1"/>
  <c r="U41" i="60" a="1"/>
  <c r="Q144" i="61" a="1"/>
  <c r="T49" i="60" a="1"/>
  <c r="T42" i="61" a="1"/>
  <c r="D173" i="60" a="1"/>
  <c r="I248" i="60" a="1"/>
  <c r="I140" i="460" a="1"/>
  <c r="N314" i="60" a="1"/>
  <c r="U158" i="60" a="1"/>
  <c r="T214" i="460" a="1"/>
  <c r="Q43" i="60" a="1"/>
  <c r="P137" i="60" a="1"/>
  <c r="R243" i="460" a="1"/>
  <c r="S237" i="460" a="1"/>
  <c r="D71" i="60" a="1"/>
  <c r="T52" i="61" a="1"/>
  <c r="Q122" i="60" a="1"/>
  <c r="O246" i="61" a="1"/>
  <c r="J168" i="460" a="1"/>
  <c r="S44" i="61" a="1"/>
  <c r="T214" i="60" a="1"/>
  <c r="T179" i="61" a="1"/>
  <c r="T254" i="60" a="1"/>
  <c r="U47" i="61" a="1"/>
  <c r="S29" i="61" a="1"/>
  <c r="O132" i="61" a="1"/>
  <c r="M36" i="61" a="1"/>
  <c r="Q150" i="61" a="1"/>
  <c r="G89" i="60" a="1"/>
  <c r="K43" i="60" a="1"/>
  <c r="D59" i="61" a="1"/>
  <c r="Q105" i="60" a="1"/>
  <c r="D313" i="60" a="1"/>
  <c r="S252" i="460" a="1"/>
  <c r="D203" i="460" a="1"/>
  <c r="O148" i="460" a="1"/>
  <c r="D281" i="61" a="1"/>
  <c r="U166" i="60" a="1"/>
  <c r="U214" i="460" a="1"/>
  <c r="D205" i="460" a="1"/>
  <c r="U163" i="60" a="1"/>
  <c r="S252" i="60" a="1"/>
  <c r="D172" i="460" a="1"/>
  <c r="G119" i="61" a="1"/>
  <c r="S73" i="460" a="1"/>
  <c r="U302" i="60" a="1"/>
  <c r="G243" i="60" a="1"/>
  <c r="P252" i="460" a="1"/>
  <c r="Q30" i="460" a="1"/>
  <c r="K181" i="460" a="1"/>
  <c r="S152" i="60" a="1"/>
  <c r="M119" i="60" a="1"/>
  <c r="P317" i="61" a="1"/>
  <c r="S124" i="460" a="1"/>
  <c r="T26" i="60" a="1"/>
  <c r="N162" i="60" a="1"/>
  <c r="D293" i="61" a="1"/>
  <c r="G96" i="61" a="1"/>
  <c r="O239" i="60" a="1"/>
  <c r="N81" i="460" a="1"/>
  <c r="J85" i="460" a="1"/>
  <c r="G244" i="60" a="1"/>
  <c r="S277" i="60" a="1"/>
  <c r="M189" i="61" a="1"/>
  <c r="N104" i="60" a="1"/>
  <c r="D28" i="61" a="1"/>
  <c r="H217" i="460" a="1"/>
  <c r="U212" i="60" a="1"/>
  <c r="P106" i="460" a="1"/>
  <c r="U132" i="61" a="1"/>
  <c r="T167" i="460" a="1"/>
  <c r="T55" i="60" a="1"/>
  <c r="Q48" i="460" a="1"/>
  <c r="S21" i="60" a="1"/>
  <c r="D182" i="460" a="1"/>
  <c r="U312" i="60" a="1"/>
  <c r="K214" i="460" a="1"/>
  <c r="Q252" i="460" a="1"/>
  <c r="M235" i="61" a="1"/>
  <c r="D235" i="460" a="1"/>
  <c r="D294" i="61" a="1"/>
  <c r="S73" i="60" a="1"/>
  <c r="G117" i="60" a="1"/>
  <c r="P72" i="60" a="1"/>
  <c r="S77" i="60" a="1"/>
  <c r="U229" i="460" a="1"/>
  <c r="S284" i="61" a="1"/>
  <c r="K27" i="460" a="1"/>
  <c r="P223" i="61" a="1"/>
  <c r="P207" i="60" a="1"/>
  <c r="D79" i="61" a="1"/>
  <c r="N140" i="60" a="1"/>
  <c r="D119" i="460" a="1"/>
  <c r="L315" i="60" a="1"/>
  <c r="D39" i="460" a="1"/>
  <c r="Q212" i="60" a="1"/>
  <c r="R22" i="61" a="1"/>
  <c r="S151" i="61" a="1"/>
  <c r="Q256" i="60" a="1"/>
  <c r="I217" i="61" a="1"/>
  <c r="D208" i="61" a="1"/>
  <c r="Q219" i="460" a="1"/>
  <c r="S255" i="61" a="1"/>
  <c r="S190" i="460" a="1"/>
  <c r="D146" i="460" a="1"/>
  <c r="T71" i="460" a="1"/>
  <c r="K144" i="60" a="1"/>
  <c r="Q190" i="460" a="1"/>
  <c r="S55" i="460" a="1"/>
  <c r="T57" i="460" a="1"/>
  <c r="I217" i="460" a="1"/>
  <c r="T164" i="61" a="1"/>
  <c r="S231" i="61" a="1"/>
  <c r="J273" i="460" a="1"/>
  <c r="T122" i="60" a="1"/>
  <c r="N152" i="460" a="1"/>
  <c r="Q271" i="60" a="1"/>
  <c r="M282" i="60" a="1"/>
  <c r="I237" i="60" a="1"/>
  <c r="U88" i="61" a="1"/>
  <c r="S235" i="61" a="1"/>
  <c r="T242" i="460" a="1"/>
  <c r="I156" i="460" a="1"/>
  <c r="R57" i="460" a="1"/>
  <c r="R267" i="460" a="1"/>
  <c r="R147" i="460" a="1"/>
  <c r="P263" i="460" a="1"/>
  <c r="U96" i="61" a="1"/>
  <c r="U316" i="60" a="1"/>
  <c r="I82" i="460" a="1"/>
  <c r="H204" i="61" a="1"/>
  <c r="S19" i="61" a="1"/>
  <c r="L167" i="460" a="1"/>
  <c r="T259" i="60" a="1"/>
  <c r="O71" i="460" a="1"/>
  <c r="H213" i="61" a="1"/>
  <c r="I218" i="61" a="1"/>
  <c r="Q227" i="460" a="1"/>
  <c r="P78" i="460" a="1"/>
  <c r="D211" i="460" a="1"/>
  <c r="N169" i="460" a="1"/>
  <c r="L77" i="61" a="1"/>
  <c r="S111" i="460" a="1"/>
  <c r="J28" i="460" a="1"/>
  <c r="M244" i="60" a="1"/>
  <c r="N157" i="460" a="1"/>
  <c r="Q311" i="60" a="1"/>
  <c r="H104" i="60" a="1"/>
  <c r="R295" i="61" a="1"/>
  <c r="P274" i="61" a="1"/>
  <c r="T188" i="460" a="1"/>
  <c r="D261" i="460" a="1"/>
  <c r="N246" i="61" a="1"/>
  <c r="T208" i="60" a="1"/>
  <c r="Q114" i="460" a="1"/>
  <c r="J287" i="60" a="1"/>
  <c r="R235" i="460" a="1"/>
  <c r="D248" i="460" a="1"/>
  <c r="Q91" i="460" a="1"/>
  <c r="Q271" i="460" a="1"/>
  <c r="J117" i="61" a="1"/>
  <c r="H173" i="460" a="1"/>
  <c r="U148" i="460" a="1"/>
  <c r="Q105" i="460" a="1"/>
  <c r="T296" i="460" a="1"/>
  <c r="L286" i="61" a="1"/>
  <c r="M217" i="460" a="1"/>
  <c r="T25" i="61" a="1"/>
  <c r="K166" i="60" a="1"/>
  <c r="D105" i="60" a="1"/>
  <c r="M315" i="460" a="1"/>
  <c r="I119" i="61" a="1"/>
  <c r="M167" i="61" a="1"/>
  <c r="J149" i="60" a="1"/>
  <c r="U231" i="460" a="1"/>
  <c r="T265" i="60" a="1"/>
  <c r="D169" i="60" a="1"/>
  <c r="P263" i="60" a="1"/>
  <c r="K144" i="460" a="1"/>
  <c r="T311" i="460" a="1"/>
  <c r="M140" i="60" a="1"/>
  <c r="U103" i="60" a="1"/>
  <c r="P231" i="460" a="1"/>
  <c r="Q306" i="460" a="1"/>
  <c r="Q208" i="460" a="1"/>
  <c r="N41" i="460" a="1"/>
  <c r="S213" i="60" a="1"/>
  <c r="Q265" i="460" a="1"/>
  <c r="D21" i="60" a="1"/>
  <c r="T107" i="60" a="1"/>
  <c r="D283" i="61" a="1"/>
  <c r="T239" i="61" a="1"/>
  <c r="L201" i="61" a="1"/>
  <c r="P92" i="60" a="1"/>
  <c r="G116" i="460" a="1"/>
  <c r="H80" i="61" a="1"/>
  <c r="T314" i="460" a="1"/>
  <c r="T262" i="460" a="1"/>
  <c r="U82" i="460" a="1"/>
  <c r="K246" i="60" a="1"/>
  <c r="T104" i="60" a="1"/>
  <c r="I25" i="61" a="1"/>
  <c r="K158" i="60" a="1"/>
  <c r="H164" i="61" a="1"/>
  <c r="K213" i="460" a="1"/>
  <c r="S212" i="60" a="1"/>
  <c r="S219" i="61" a="1"/>
  <c r="D317" i="60" a="1"/>
  <c r="R300" i="60" a="1"/>
  <c r="U42" i="61" a="1"/>
  <c r="U147" i="60" a="1"/>
  <c r="S176" i="60" a="1"/>
  <c r="L78" i="61" a="1"/>
  <c r="T264" i="61" a="1"/>
  <c r="T259" i="460" a="1"/>
  <c r="T83" i="460" a="1"/>
  <c r="Q35" i="460" a="1"/>
  <c r="J143" i="60" a="1"/>
  <c r="N189" i="460" a="1"/>
  <c r="O91" i="60" a="1"/>
  <c r="D130" i="460" a="1"/>
  <c r="K286" i="60" a="1"/>
  <c r="T254" i="460" a="1"/>
  <c r="G17" i="60" a="1"/>
  <c r="S146" i="61" a="1"/>
  <c r="I165" i="460" a="1"/>
  <c r="D189" i="60" a="1"/>
  <c r="G165" i="460" a="1"/>
  <c r="O220" i="61" a="1"/>
  <c r="K29" i="460" a="1"/>
  <c r="O161" i="61" a="1"/>
  <c r="P161" i="60" a="1"/>
  <c r="Q244" i="60" a="1"/>
  <c r="Q179" i="60" a="1"/>
  <c r="K189" i="61" a="1"/>
  <c r="R103" i="460" a="1"/>
  <c r="J108" i="61" a="1"/>
  <c r="T213" i="460" a="1"/>
  <c r="S302" i="60" a="1"/>
  <c r="I151" i="460" a="1"/>
  <c r="U71" i="60" a="1"/>
  <c r="S190" i="60" a="1"/>
  <c r="Q81" i="60" a="1"/>
  <c r="L229" i="60" a="1"/>
  <c r="Q133" i="460" a="1"/>
  <c r="O84" i="460" a="1"/>
  <c r="M260" i="60" a="1"/>
  <c r="M116" i="60" a="1"/>
  <c r="U239" i="60" a="1"/>
  <c r="P52" i="60" a="1"/>
  <c r="I205" i="60" a="1"/>
  <c r="R176" i="60" a="1"/>
  <c r="L137" i="60" a="1"/>
  <c r="O136" i="60" a="1"/>
  <c r="U277" i="60" a="1"/>
  <c r="D69" i="460" a="1"/>
  <c r="D27" i="460" a="1"/>
  <c r="L116" i="60" a="1"/>
  <c r="S134" i="60" a="1"/>
  <c r="T87" i="60" a="1"/>
  <c r="T121" i="460" a="1"/>
  <c r="I145" i="60" a="1"/>
  <c r="U201" i="60" a="1"/>
  <c r="P251" i="60" a="1"/>
  <c r="Q265" i="60" a="1"/>
  <c r="H64" i="460" a="1"/>
  <c r="U306" i="60" a="1"/>
  <c r="R30" i="60" a="1"/>
  <c r="G99" i="60" a="1"/>
  <c r="D186" i="460" a="1"/>
  <c r="P91" i="60" a="1"/>
  <c r="P138" i="60" a="1"/>
  <c r="G92" i="60" a="1"/>
  <c r="Q20" i="460" a="1"/>
  <c r="T246" i="460" a="1"/>
  <c r="O248" i="60" a="1"/>
  <c r="D70" i="60" a="1"/>
  <c r="N202" i="60" a="1"/>
  <c r="P183" i="60" a="1"/>
  <c r="I245" i="60" a="1"/>
  <c r="D88" i="60" a="1"/>
  <c r="T146" i="60" a="1"/>
  <c r="D229" i="60" a="1"/>
  <c r="S153" i="60" a="1"/>
  <c r="U119" i="460" a="1"/>
  <c r="U228" i="61" a="1"/>
  <c r="K92" i="60" a="1"/>
  <c r="J73" i="60" a="1"/>
  <c r="S267" i="60" a="1"/>
  <c r="U254" i="60" a="1"/>
  <c r="K91" i="60" a="1"/>
  <c r="M169" i="460" a="1"/>
  <c r="D265" i="60" a="1"/>
  <c r="S82" i="460" a="1"/>
  <c r="D231" i="60" a="1"/>
  <c r="U177" i="61" a="1"/>
  <c r="K193" i="460" a="1"/>
  <c r="K228" i="60" a="1"/>
  <c r="T158" i="60" a="1"/>
  <c r="I295" i="60" a="1"/>
  <c r="R164" i="60" a="1"/>
  <c r="N133" i="60" a="1"/>
  <c r="H172" i="61" a="1"/>
  <c r="U313" i="460" a="1"/>
  <c r="N79" i="460" a="1"/>
  <c r="S280" i="460" a="1"/>
  <c r="H148" i="60" a="1"/>
  <c r="P296" i="60" a="1"/>
  <c r="Q29" i="60" a="1"/>
  <c r="R138" i="60" a="1"/>
  <c r="S72" i="60" a="1"/>
  <c r="I281" i="460" a="1"/>
  <c r="R190" i="60" a="1"/>
  <c r="S239" i="61" a="1"/>
  <c r="T304" i="60" a="1"/>
  <c r="U294" i="460" a="1"/>
  <c r="D34" i="60" a="1"/>
  <c r="H235" i="60" a="1"/>
  <c r="N245" i="460" a="1"/>
  <c r="D121" i="460" a="1"/>
  <c r="R179" i="60" a="1"/>
  <c r="N199" i="61" a="1"/>
  <c r="I204" i="60" a="1"/>
  <c r="H38" i="61" a="1"/>
  <c r="P312" i="61" a="1"/>
  <c r="J280" i="60" a="1"/>
  <c r="Q235" i="60" a="1"/>
  <c r="D313" i="61" a="1"/>
  <c r="H37" i="460" a="1"/>
  <c r="O40" i="60" a="1"/>
  <c r="S311" i="60" a="1"/>
  <c r="G69" i="60" a="1"/>
  <c r="R14" i="60" a="1"/>
  <c r="P157" i="60" a="1"/>
  <c r="P206" i="60" a="1"/>
  <c r="K258" i="60" a="1"/>
  <c r="L301" i="460" a="1"/>
  <c r="U188" i="60" a="1"/>
  <c r="Q301" i="60" a="1"/>
  <c r="L20" i="60" a="1"/>
  <c r="P35" i="60" a="1"/>
  <c r="O264" i="61" a="1"/>
  <c r="D103" i="460" a="1"/>
  <c r="T25" i="460" a="1"/>
  <c r="M164" i="460" a="1"/>
  <c r="D252" i="60" a="1"/>
  <c r="D316" i="61" a="1"/>
  <c r="P182" i="60" a="1"/>
  <c r="G162" i="60" a="1"/>
  <c r="G77" i="60" a="1"/>
  <c r="U50" i="60" a="1"/>
  <c r="T180" i="60" a="1"/>
  <c r="R197" i="460" a="1"/>
  <c r="U80" i="60" a="1"/>
  <c r="Q159" i="60" a="1"/>
  <c r="U84" i="460" a="1"/>
  <c r="I202" i="60" a="1"/>
  <c r="D220" i="61" a="1"/>
  <c r="U30" i="60" a="1"/>
  <c r="R69" i="60" a="1"/>
  <c r="R106" i="460" a="1"/>
  <c r="M82" i="460" a="1"/>
  <c r="M231" i="60" a="1"/>
  <c r="J86" i="61" a="1"/>
  <c r="P103" i="460" a="1"/>
  <c r="T111" i="460" a="1"/>
  <c r="I87" i="61" a="1"/>
  <c r="O303" i="460" a="1"/>
  <c r="R281" i="60" a="1"/>
  <c r="T309" i="60" a="1"/>
  <c r="U174" i="61" a="1"/>
  <c r="S57" i="60" a="1"/>
  <c r="U85" i="60" a="1"/>
  <c r="R53" i="460" a="1"/>
  <c r="K19" i="460" a="1"/>
  <c r="U281" i="460" a="1"/>
  <c r="J203" i="61" a="1"/>
  <c r="N92" i="60" a="1"/>
  <c r="R49" i="60" a="1"/>
  <c r="M273" i="460" a="1"/>
  <c r="R182" i="60" a="1"/>
  <c r="S79" i="60" a="1"/>
  <c r="D267" i="60" a="1"/>
  <c r="R304" i="60" a="1"/>
  <c r="P294" i="60" a="1"/>
  <c r="K163" i="61" a="1"/>
  <c r="J134" i="460" a="1"/>
  <c r="U49" i="60" a="1"/>
  <c r="U133" i="460" a="1"/>
  <c r="T216" i="60" a="1"/>
  <c r="I216" i="60" a="1"/>
  <c r="Q191" i="60" a="1"/>
  <c r="R173" i="60" a="1"/>
  <c r="Q272" i="60" a="1"/>
  <c r="Q302" i="60" a="1"/>
  <c r="T43" i="60" a="1"/>
  <c r="D259" i="60" a="1"/>
  <c r="H63" i="61" a="1"/>
  <c r="O186" i="60" a="1"/>
  <c r="S103" i="60" a="1"/>
  <c r="P140" i="460" a="1"/>
  <c r="Q38" i="60" a="1"/>
  <c r="S161" i="60" a="1"/>
  <c r="D96" i="60" a="1"/>
  <c r="Q26" i="460" a="1"/>
  <c r="Q189" i="60" a="1"/>
  <c r="U134" i="60" a="1"/>
  <c r="S102" i="460" a="1"/>
  <c r="U150" i="60" a="1"/>
  <c r="P153" i="60" a="1"/>
  <c r="L129" i="60" a="1"/>
  <c r="D20" i="60" a="1"/>
  <c r="U257" i="61" a="1"/>
  <c r="P220" i="60" a="1"/>
  <c r="T242" i="60" a="1"/>
  <c r="Q248" i="61" a="1"/>
  <c r="K93" i="61" a="1"/>
  <c r="N134" i="460" a="1"/>
  <c r="D51" i="60" a="1"/>
  <c r="U258" i="61" a="1"/>
  <c r="D132" i="460" a="1"/>
  <c r="U189" i="60" a="1"/>
  <c r="D106" i="60" a="1"/>
  <c r="J228" i="60" a="1"/>
  <c r="U34" i="60" a="1"/>
  <c r="R254" i="60" a="1"/>
  <c r="K137" i="60" a="1"/>
  <c r="I280" i="460" a="1"/>
  <c r="G179" i="460" a="1"/>
  <c r="U59" i="60" a="1"/>
  <c r="S145" i="61" a="1"/>
  <c r="K244" i="60" a="1"/>
  <c r="R256" i="460" a="1"/>
  <c r="U287" i="460" a="1"/>
  <c r="T181" i="60" a="1"/>
  <c r="T236" i="60" a="1"/>
  <c r="J188" i="61" a="1"/>
  <c r="T109" i="60" a="1"/>
  <c r="P235" i="60" a="1"/>
  <c r="S69" i="60" a="1"/>
  <c r="D41" i="60" a="1"/>
  <c r="N217" i="60" a="1"/>
  <c r="D70" i="460" a="1"/>
  <c r="U216" i="61" a="1"/>
  <c r="T152" i="61" a="1"/>
  <c r="L149" i="460" a="1"/>
  <c r="G287" i="60" a="1"/>
  <c r="M174" i="60" a="1"/>
  <c r="H130" i="60" a="1"/>
  <c r="L175" i="460" a="1"/>
  <c r="G130" i="60" a="1"/>
  <c r="S237" i="60" a="1"/>
  <c r="H219" i="60" a="1"/>
  <c r="D14" i="60" a="1"/>
  <c r="J230" i="60" a="1"/>
  <c r="D149" i="460" a="1"/>
  <c r="R115" i="60" a="1"/>
  <c r="L41" i="60" a="1"/>
  <c r="M20" i="460" a="1"/>
  <c r="T221" i="460" a="1"/>
  <c r="K164" i="60" a="1"/>
  <c r="P315" i="460" a="1"/>
  <c r="P218" i="60" a="1"/>
  <c r="Q207" i="60" a="1"/>
  <c r="M169" i="60" a="1"/>
  <c r="H136" i="60" a="1"/>
  <c r="S35" i="60" a="1"/>
  <c r="K90" i="60" a="1"/>
  <c r="R199" i="60" a="1"/>
  <c r="T303" i="61" a="1"/>
  <c r="S27" i="60" a="1"/>
  <c r="Q129" i="60" a="1"/>
  <c r="T95" i="61" a="1"/>
  <c r="S103" i="460" a="1"/>
  <c r="D166" i="60" a="1"/>
  <c r="O244" i="60" a="1"/>
  <c r="T229" i="60" a="1"/>
  <c r="P207" i="460" a="1"/>
  <c r="K162" i="61" a="1"/>
  <c r="M258" i="60" a="1"/>
  <c r="Q252" i="60" a="1"/>
  <c r="S14" i="460" a="1"/>
  <c r="K30" i="460" a="1"/>
  <c r="M145" i="60" a="1"/>
  <c r="S205" i="460" a="1"/>
  <c r="S203" i="60" a="1"/>
  <c r="U289" i="460" a="1"/>
  <c r="S99" i="60" a="1"/>
  <c r="Q205" i="60" a="1"/>
  <c r="T168" i="60" a="1"/>
  <c r="G149" i="60" a="1"/>
  <c r="D81" i="60" a="1"/>
  <c r="U252" i="60" a="1"/>
  <c r="H283" i="460" a="1"/>
  <c r="L169" i="60" a="1"/>
  <c r="Q50" i="60" a="1"/>
  <c r="S140" i="60" a="1"/>
  <c r="U72" i="60" a="1"/>
  <c r="P256" i="60" a="1"/>
  <c r="T89" i="60" a="1"/>
  <c r="U208" i="460" a="1"/>
  <c r="I177" i="60" a="1"/>
  <c r="S50" i="460" a="1"/>
  <c r="M74" i="460" a="1"/>
  <c r="U14" i="460" a="1"/>
  <c r="O199" i="60" a="1"/>
  <c r="R276" i="60" a="1"/>
  <c r="U232" i="460" a="1"/>
  <c r="P205" i="460" a="1"/>
  <c r="G80" i="460" a="1"/>
  <c r="Q273" i="60" a="1"/>
  <c r="O55" i="60" a="1"/>
  <c r="P293" i="60" a="1"/>
  <c r="K56" i="460" a="1"/>
  <c r="T243" i="460" a="1"/>
  <c r="P147" i="60" a="1"/>
  <c r="P121" i="60" a="1"/>
  <c r="L19" i="60" a="1"/>
  <c r="Q213" i="460" a="1"/>
  <c r="D232" i="460" a="1"/>
  <c r="I315" i="60" a="1"/>
  <c r="K151" i="60" a="1"/>
  <c r="H230" i="61" a="1"/>
  <c r="S148" i="60" a="1"/>
  <c r="G21" i="60" a="1"/>
  <c r="S59" i="60" a="1"/>
  <c r="D114" i="60" a="1"/>
  <c r="P239" i="60" a="1"/>
  <c r="U283" i="60" a="1"/>
  <c r="R132" i="60" a="1"/>
  <c r="S303" i="60" a="1"/>
  <c r="S245" i="60" a="1"/>
  <c r="T203" i="460" a="1"/>
  <c r="H204" i="60" a="1"/>
  <c r="J301" i="60" a="1"/>
  <c r="U146" i="60" a="1"/>
  <c r="N187" i="61" a="1"/>
  <c r="R164" i="460" a="1"/>
  <c r="Q175" i="60" a="1"/>
  <c r="N161" i="60" a="1"/>
  <c r="I174" i="60" a="1"/>
  <c r="H90" i="60" a="1"/>
  <c r="D93" i="60" a="1"/>
  <c r="N193" i="61" a="1"/>
  <c r="M146" i="460" a="1"/>
  <c r="N165" i="460" a="1"/>
  <c r="U304" i="60" a="1"/>
  <c r="R51" i="60" a="1"/>
  <c r="P313" i="460" a="1"/>
  <c r="L73" i="60" a="1"/>
  <c r="Q137" i="60" a="1"/>
  <c r="P48" i="60" a="1"/>
  <c r="Q230" i="60" a="1"/>
  <c r="K72" i="60" a="1"/>
  <c r="T38" i="60" a="1"/>
  <c r="K99" i="60" a="1"/>
  <c r="N238" i="60" a="1"/>
  <c r="N145" i="460" a="1"/>
  <c r="M205" i="60" a="1"/>
  <c r="N219" i="61" a="1"/>
  <c r="P293" i="460" a="1"/>
  <c r="J152" i="60" a="1"/>
  <c r="U51" i="60" a="1"/>
  <c r="P208" i="61" a="1"/>
  <c r="U202" i="460" a="1"/>
  <c r="D244" i="60" a="1"/>
  <c r="P295" i="61" a="1"/>
  <c r="O157" i="60" a="1"/>
  <c r="T14" i="460" a="1"/>
  <c r="N143" i="60" a="1"/>
  <c r="S186" i="60" a="1"/>
  <c r="G229" i="60" a="1"/>
  <c r="M43" i="61" a="1"/>
  <c r="T176" i="60" a="1"/>
  <c r="S139" i="60" a="1"/>
  <c r="S188" i="460" a="1"/>
  <c r="K165" i="460" a="1"/>
  <c r="P244" i="60" a="1"/>
  <c r="D146" i="61" a="1"/>
  <c r="T161" i="60" a="1"/>
  <c r="T243" i="60" a="1"/>
  <c r="D177" i="60" a="1"/>
  <c r="N246" i="60" a="1"/>
  <c r="S146" i="60" a="1"/>
  <c r="T71" i="60" a="1"/>
  <c r="S50" i="60" a="1"/>
  <c r="R202" i="60" a="1"/>
  <c r="J175" i="460" a="1"/>
  <c r="O69" i="60" a="1"/>
  <c r="S29" i="60" a="1"/>
  <c r="Q212" i="460" a="1"/>
  <c r="R206" i="60" a="1"/>
  <c r="D149" i="60" a="1"/>
  <c r="R258" i="460" a="1"/>
  <c r="R186" i="460" a="1"/>
  <c r="D53" i="60" a="1"/>
  <c r="H132" i="60" a="1"/>
  <c r="K219" i="60" a="1"/>
  <c r="H245" i="460" a="1"/>
  <c r="P129" i="460" a="1"/>
  <c r="R54" i="60" a="1"/>
  <c r="T25" i="60" a="1"/>
  <c r="D277" i="61" a="1"/>
  <c r="T78" i="60" a="1"/>
  <c r="O286" i="60" a="1"/>
  <c r="P109" i="60" a="1"/>
  <c r="Q77" i="460" a="1"/>
  <c r="U47" i="460" a="1"/>
  <c r="N99" i="60" a="1"/>
  <c r="P296" i="61" a="1"/>
  <c r="Q14" i="60" a="1"/>
  <c r="O238" i="60" a="1"/>
  <c r="U12" i="60" a="1"/>
  <c r="I243" i="60" a="1"/>
  <c r="P259" i="60" a="1"/>
  <c r="J56" i="60" a="1"/>
  <c r="S34" i="60" a="1"/>
  <c r="H227" i="60" a="1"/>
  <c r="R262" i="60" a="1"/>
  <c r="L47" i="460" a="1"/>
  <c r="U261" i="60" a="1"/>
  <c r="R131" i="60" a="1"/>
  <c r="Q314" i="60" a="1"/>
  <c r="U52" i="60" a="1"/>
  <c r="K146" i="60" a="1"/>
  <c r="S157" i="60" a="1"/>
  <c r="P73" i="460" a="1"/>
  <c r="K153" i="60" a="1"/>
  <c r="K259" i="60" a="1"/>
  <c r="T53" i="60" a="1"/>
  <c r="D311" i="60" a="1"/>
  <c r="R261" i="60" a="1"/>
  <c r="U289" i="60" a="1"/>
  <c r="R163" i="60" a="1"/>
  <c r="O93" i="60" a="1"/>
  <c r="S132" i="61" a="1"/>
  <c r="D183" i="60" a="1"/>
  <c r="S159" i="60" a="1"/>
  <c r="T64" i="60" a="1"/>
  <c r="S20" i="60" a="1"/>
  <c r="T272" i="60" a="1"/>
  <c r="D281" i="60" a="1"/>
  <c r="M243" i="460" a="1"/>
  <c r="D26" i="460" a="1"/>
  <c r="N166" i="460" a="1"/>
  <c r="U47" i="60" a="1"/>
  <c r="S306" i="60" a="1"/>
  <c r="I167" i="60" a="1"/>
  <c r="Q111" i="460" a="1"/>
  <c r="H19" i="460" a="1"/>
  <c r="H192" i="460" a="1"/>
  <c r="S105" i="460" a="1"/>
  <c r="J99" i="60" a="1"/>
  <c r="U304" i="460" a="1"/>
  <c r="L89" i="60" a="1"/>
  <c r="L18" i="60" a="1"/>
  <c r="M156" i="460" a="1"/>
  <c r="U168" i="60" a="1"/>
  <c r="U180" i="460" a="1"/>
  <c r="P198" i="60" a="1"/>
  <c r="U43" i="60" a="1"/>
  <c r="M311" i="60" a="1"/>
  <c r="J18" i="60" a="1"/>
  <c r="D181" i="61" a="1"/>
  <c r="P107" i="61" a="1"/>
  <c r="S181" i="460" a="1"/>
  <c r="M295" i="60" a="1"/>
  <c r="Q199" i="60" a="1"/>
  <c r="U313" i="60" a="1"/>
  <c r="D63" i="460" a="1"/>
  <c r="G301" i="460" a="1"/>
  <c r="S191" i="60" a="1"/>
  <c r="I77" i="460" a="1"/>
  <c r="M77" i="60" a="1"/>
  <c r="K132" i="60" a="1"/>
  <c r="T231" i="460" a="1"/>
  <c r="G74" i="60" a="1"/>
  <c r="M78" i="61" a="1"/>
  <c r="T116" i="60" a="1"/>
  <c r="R64" i="60" a="1"/>
  <c r="M246" i="60" a="1"/>
  <c r="P299" i="60" a="1"/>
  <c r="O93" i="460" a="1"/>
  <c r="P313" i="61" a="1"/>
  <c r="T132" i="61" a="1"/>
  <c r="K136" i="60" a="1"/>
  <c r="R90" i="60" a="1"/>
  <c r="S92" i="60" a="1"/>
  <c r="T81" i="60" a="1"/>
  <c r="M116" i="460" a="1"/>
  <c r="J90" i="60" a="1"/>
  <c r="M201" i="460" a="1"/>
  <c r="S246" i="61" a="1"/>
  <c r="L133" i="60" a="1"/>
  <c r="H89" i="60" a="1"/>
  <c r="U296" i="460" a="1"/>
  <c r="O284" i="60" a="1"/>
  <c r="Q257" i="460" a="1"/>
  <c r="O260" i="60" a="1"/>
  <c r="T262" i="60" a="1"/>
  <c r="S41" i="61" a="1"/>
  <c r="N56" i="60" a="1"/>
  <c r="U66" i="60" a="1"/>
  <c r="P27" i="60" a="1"/>
  <c r="J131" i="460" a="1"/>
  <c r="Q44" i="460" a="1"/>
  <c r="H271" i="460" a="1"/>
  <c r="N117" i="60" a="1"/>
  <c r="Q164" i="60" a="1"/>
  <c r="Q11" i="60" a="1"/>
  <c r="P192" i="60" a="1"/>
  <c r="D315" i="60" a="1"/>
  <c r="S313" i="460" a="1"/>
  <c r="H94" i="60" a="1"/>
  <c r="R103" i="60" a="1"/>
  <c r="D178" i="460" a="1"/>
  <c r="D73" i="61" a="1"/>
  <c r="S51" i="60" a="1"/>
  <c r="M215" i="61" a="1"/>
  <c r="G135" i="60" a="1"/>
  <c r="P303" i="60" a="1"/>
  <c r="D304" i="460" a="1"/>
  <c r="L284" i="60" a="1"/>
  <c r="K108" i="460" a="1"/>
  <c r="P120" i="60" a="1"/>
  <c r="G258" i="460" a="1"/>
  <c r="O89" i="60" a="1"/>
  <c r="K206" i="61" a="1"/>
  <c r="D104" i="60" a="1"/>
  <c r="N280" i="60" a="1"/>
  <c r="Q136" i="60" a="1"/>
  <c r="S107" i="60" a="1"/>
  <c r="U262" i="460" a="1"/>
  <c r="Q273" i="460" a="1"/>
  <c r="R257" i="60" a="1"/>
  <c r="Q90" i="60" a="1"/>
  <c r="R228" i="60" a="1"/>
  <c r="Q262" i="60" a="1"/>
  <c r="T285" i="60" a="1"/>
  <c r="U124" i="60" a="1"/>
  <c r="S272" i="60" a="1"/>
  <c r="P77" i="460" a="1"/>
  <c r="K18" i="60" a="1"/>
  <c r="Q228" i="60" a="1"/>
  <c r="L287" i="460" a="1"/>
  <c r="T193" i="60" a="1"/>
  <c r="G70" i="60" a="1"/>
  <c r="S12" i="60" a="1"/>
  <c r="G231" i="60" a="1"/>
  <c r="D211" i="60" a="1"/>
  <c r="S150" i="60" a="1"/>
  <c r="S25" i="60" a="1"/>
  <c r="G132" i="60" a="1"/>
  <c r="S215" i="460" a="1"/>
  <c r="Q107" i="60" a="1"/>
  <c r="Q27" i="60" a="1"/>
  <c r="M138" i="60" a="1"/>
  <c r="Q300" i="60" a="1"/>
  <c r="D105" i="61" a="1"/>
  <c r="D212" i="60" a="1"/>
  <c r="G73" i="60" a="1"/>
  <c r="R213" i="61" a="1"/>
  <c r="P56" i="60" a="1"/>
  <c r="J202" i="60" a="1"/>
  <c r="L172" i="460" a="1"/>
  <c r="R30" i="460" a="1"/>
  <c r="S99" i="460" a="1"/>
  <c r="G77" i="460" a="1"/>
  <c r="L243" i="61" a="1"/>
  <c r="R306" i="460" a="1"/>
  <c r="T114" i="60" a="1"/>
  <c r="Q130" i="60" a="1"/>
  <c r="O314" i="60" a="1"/>
  <c r="D294" i="460" a="1"/>
  <c r="L156" i="60" a="1"/>
  <c r="I179" i="61" a="1"/>
  <c r="P187" i="60" a="1"/>
  <c r="P205" i="60" a="1"/>
  <c r="N176" i="60" a="1"/>
  <c r="R129" i="60" a="1"/>
  <c r="Q252" i="61" a="1"/>
  <c r="T56" i="60" a="1"/>
  <c r="L219" i="60" a="1"/>
  <c r="R150" i="60" a="1"/>
  <c r="D228" i="460" a="1"/>
  <c r="L160" i="60" a="1"/>
  <c r="R144" i="460" a="1"/>
  <c r="R214" i="60" a="1"/>
  <c r="S227" i="460" a="1"/>
  <c r="G239" i="60" a="1"/>
  <c r="M161" i="60" a="1"/>
  <c r="R70" i="60" a="1"/>
  <c r="J235" i="60" a="1"/>
  <c r="Q150" i="60" a="1"/>
  <c r="R267" i="60" a="1"/>
  <c r="M199" i="460" a="1"/>
  <c r="P208" i="460" a="1"/>
  <c r="L183" i="460" a="1"/>
  <c r="S145" i="60" a="1"/>
  <c r="Q187" i="460" a="1"/>
  <c r="G281" i="60" a="1"/>
  <c r="G41" i="460" a="1"/>
  <c r="G108" i="460" a="1"/>
  <c r="K215" i="61" a="1"/>
  <c r="N69" i="60" a="1"/>
  <c r="S74" i="60" a="1"/>
  <c r="I260" i="60" a="1"/>
  <c r="O214" i="460" a="1"/>
  <c r="G303" i="60" a="1"/>
  <c r="K131" i="60" a="1"/>
  <c r="I284" i="460" a="1"/>
  <c r="U78" i="60" a="1"/>
  <c r="I78" i="460" a="1"/>
  <c r="H19" i="60" a="1"/>
  <c r="P165" i="460" a="1"/>
  <c r="J135" i="60" a="1"/>
  <c r="O159" i="60" a="1"/>
  <c r="P119" i="60" a="1"/>
  <c r="O19" i="60" a="1"/>
  <c r="P144" i="460" a="1"/>
  <c r="U218" i="60" a="1"/>
  <c r="Q69" i="61" a="1"/>
  <c r="M149" i="60" a="1"/>
  <c r="L190" i="460" a="1"/>
  <c r="Q190" i="60" a="1"/>
  <c r="I87" i="460" a="1"/>
  <c r="I40" i="60" a="1"/>
  <c r="P166" i="61" a="1"/>
  <c r="J227" i="60" a="1"/>
  <c r="G153" i="60" a="1"/>
  <c r="P178" i="60" a="1"/>
  <c r="T259" i="61" a="1"/>
  <c r="P122" i="60" a="1"/>
  <c r="O83" i="460" a="1"/>
  <c r="Q263" i="60" a="1"/>
  <c r="D262" i="460" a="1"/>
  <c r="K243" i="61" a="1"/>
  <c r="D134" i="60" a="1"/>
  <c r="M42" i="60" a="1"/>
  <c r="D78" i="460" a="1"/>
  <c r="N218" i="60" a="1"/>
  <c r="I137" i="60" a="1"/>
  <c r="J150" i="460" a="1"/>
  <c r="D216" i="60" a="1"/>
  <c r="H217" i="60" a="1"/>
  <c r="N311" i="460" a="1"/>
  <c r="S188" i="60" a="1"/>
  <c r="U133" i="60" a="1"/>
  <c r="U211" i="60" a="1"/>
  <c r="I129" i="60" a="1"/>
  <c r="K163" i="60" a="1"/>
  <c r="D94" i="460" a="1"/>
  <c r="N157" i="60" a="1"/>
  <c r="K64" i="60" a="1"/>
  <c r="G148" i="60" a="1"/>
  <c r="Q27" i="460" a="1"/>
  <c r="U196" i="460" a="1"/>
  <c r="D299" i="60" a="1"/>
  <c r="N89" i="460" a="1"/>
  <c r="U33" i="60" a="1"/>
  <c r="H158" i="460" a="1"/>
  <c r="L161" i="60" a="1"/>
  <c r="Q54" i="60" a="1"/>
  <c r="R280" i="60" a="1"/>
  <c r="U276" i="60" a="1"/>
  <c r="D180" i="60" a="1"/>
  <c r="Q276" i="60" a="1"/>
  <c r="J22" i="460" a="1"/>
  <c r="O17" i="60" a="1"/>
  <c r="K201" i="460" a="1"/>
  <c r="P166" i="60" a="1"/>
  <c r="O86" i="61" a="1"/>
  <c r="U275" i="460" a="1"/>
  <c r="D223" i="60" a="1"/>
  <c r="Q52" i="60" a="1"/>
  <c r="T41" i="61" a="1"/>
  <c r="R243" i="60" a="1"/>
  <c r="D139" i="460" a="1"/>
  <c r="P217" i="61" a="1"/>
  <c r="P176" i="60" a="1"/>
  <c r="I69" i="60" a="1"/>
  <c r="U130" i="60" a="1"/>
  <c r="S121" i="460" a="1"/>
  <c r="U157" i="60" a="1"/>
  <c r="L282" i="60" a="1"/>
  <c r="Q39" i="60" a="1"/>
  <c r="H260" i="60" a="1"/>
  <c r="P30" i="60" a="1"/>
  <c r="D158" i="60" a="1"/>
  <c r="P49" i="60" a="1"/>
  <c r="J19" i="60" a="1"/>
  <c r="H159" i="460" a="1"/>
  <c r="S109" i="60" a="1"/>
  <c r="K174" i="60" a="1"/>
  <c r="T90" i="460" a="1"/>
  <c r="S182" i="460" a="1"/>
  <c r="Q93" i="61" a="1"/>
  <c r="G151" i="60" a="1"/>
  <c r="P230" i="60" a="1"/>
  <c r="S35" i="460" a="1"/>
  <c r="S165" i="460" a="1"/>
  <c r="L163" i="60" a="1"/>
  <c r="T134" i="60" a="1"/>
  <c r="T150" i="60" a="1"/>
  <c r="Q158" i="60" a="1"/>
  <c r="R311" i="460" a="1"/>
  <c r="I176" i="60" a="1"/>
  <c r="H71" i="460" a="1"/>
  <c r="R73" i="60" a="1"/>
  <c r="Q204" i="60" a="1"/>
  <c r="J311" i="60" a="1"/>
  <c r="K272" i="60" a="1"/>
  <c r="M261" i="60" a="1"/>
  <c r="D100" i="60" a="1"/>
  <c r="Q35" i="60" a="1"/>
  <c r="Q178" i="60" a="1"/>
  <c r="N93" i="60" a="1"/>
  <c r="T90" i="60" a="1"/>
  <c r="T133" i="61" a="1"/>
  <c r="P204" i="460" a="1"/>
  <c r="P55" i="60" a="1"/>
  <c r="H52" i="60" a="1"/>
  <c r="R309" i="60" a="1"/>
  <c r="P181" i="60" a="1"/>
  <c r="Q229" i="460" a="1"/>
  <c r="T174" i="60" a="1"/>
  <c r="T120" i="60" a="1"/>
  <c r="M129" i="60" a="1"/>
  <c r="R302" i="61" a="1"/>
  <c r="T14" i="60" a="1"/>
  <c r="G174" i="60" a="1"/>
  <c r="M47" i="460" a="1"/>
  <c r="Q206" i="60" a="1"/>
  <c r="G40" i="60" a="1"/>
  <c r="R197" i="60" a="1"/>
  <c r="K25" i="460" a="1"/>
  <c r="L29" i="460" a="1"/>
  <c r="T204" i="60" a="1"/>
  <c r="T313" i="460" a="1"/>
  <c r="R54" i="460" a="1"/>
  <c r="M314" i="60" a="1"/>
  <c r="P243" i="60" a="1"/>
  <c r="M259" i="60" a="1"/>
  <c r="L119" i="60" a="1"/>
  <c r="L135" i="460" a="1"/>
  <c r="D287" i="60" a="1"/>
  <c r="P77" i="60" a="1"/>
  <c r="U146" i="460" a="1"/>
  <c r="D82" i="61" a="1"/>
  <c r="H63" i="460" a="1"/>
  <c r="S218" i="460" a="1"/>
  <c r="N117" i="460" a="1"/>
  <c r="P22" i="60" a="1"/>
  <c r="P26" i="60" a="1"/>
  <c r="P17" i="60" a="1"/>
  <c r="S183" i="60" a="1"/>
  <c r="H108" i="460" a="1"/>
  <c r="P47" i="60" a="1"/>
  <c r="M131" i="60" a="1"/>
  <c r="Q156" i="60" a="1"/>
  <c r="K88" i="460" a="1"/>
  <c r="T93" i="60" a="1"/>
  <c r="T190" i="60" a="1"/>
  <c r="K162" i="60" a="1"/>
  <c r="O92" i="60" a="1"/>
  <c r="R264" i="60" a="1"/>
  <c r="M117" i="60" a="1"/>
  <c r="U267" i="460" a="1"/>
  <c r="R93" i="60" a="1"/>
  <c r="U273" i="60" a="1"/>
  <c r="U192" i="460" a="1"/>
  <c r="K73" i="60" a="1"/>
  <c r="J221" i="61" a="1"/>
  <c r="O144" i="60" a="1"/>
  <c r="L38" i="61" a="1"/>
  <c r="P260" i="60" a="1"/>
  <c r="T133" i="60" a="1"/>
  <c r="Q177" i="60" a="1"/>
  <c r="H167" i="60" a="1"/>
  <c r="L34" i="61" a="1"/>
  <c r="N138" i="460" a="1"/>
  <c r="K22" i="60" a="1"/>
  <c r="M72" i="60" a="1"/>
  <c r="O56" i="460" a="1"/>
  <c r="M52" i="460" a="1"/>
  <c r="Q285" i="60" a="1"/>
  <c r="K135" i="60" a="1"/>
  <c r="T277" i="60" a="1"/>
  <c r="O187" i="460" a="1"/>
  <c r="P130" i="60" a="1"/>
  <c r="G261" i="61" a="1"/>
  <c r="Q145" i="60" a="1"/>
  <c r="R133" i="60" a="1"/>
  <c r="N146" i="60" a="1"/>
  <c r="K315" i="60" a="1"/>
  <c r="J244" i="60" a="1"/>
  <c r="D202" i="60" a="1"/>
  <c r="H238" i="60" a="1"/>
  <c r="T208" i="460" a="1"/>
  <c r="L132" i="60" a="1"/>
  <c r="Q19" i="60" a="1"/>
  <c r="R88" i="60" a="1"/>
  <c r="R146" i="60" a="1"/>
  <c r="T159" i="61" a="1"/>
  <c r="H18" i="460" a="1"/>
  <c r="P315" i="60" a="1"/>
  <c r="U148" i="60" a="1"/>
  <c r="D258" i="60" a="1"/>
  <c r="L230" i="60" a="1"/>
  <c r="R280" i="460" a="1"/>
  <c r="I140" i="60" a="1"/>
  <c r="U100" i="60" a="1"/>
  <c r="H55" i="60" a="1"/>
  <c r="S160" i="60" a="1"/>
  <c r="I132" i="60" a="1"/>
  <c r="J315" i="60" a="1"/>
  <c r="D124" i="460" a="1"/>
  <c r="S243" i="60" a="1"/>
  <c r="U276" i="61" a="1"/>
  <c r="R263" i="460" a="1"/>
  <c r="Q89" i="60" a="1"/>
  <c r="T129" i="60" a="1"/>
  <c r="R150" i="460" a="1"/>
  <c r="U51" i="460" a="1"/>
  <c r="G143" i="60" a="1"/>
  <c r="T283" i="460" a="1"/>
  <c r="Q99" i="60" a="1"/>
  <c r="G28" i="460" a="1"/>
  <c r="Q196" i="60" a="1"/>
  <c r="Q245" i="60" a="1"/>
  <c r="U53" i="60" a="1"/>
  <c r="L91" i="60" a="1"/>
  <c r="Q264" i="60" a="1"/>
  <c r="S189" i="61" a="1"/>
  <c r="T40" i="61" a="1"/>
  <c r="Q43" i="460" a="1"/>
  <c r="P183" i="61" a="1"/>
  <c r="T96" i="60" a="1"/>
  <c r="P94" i="60" a="1"/>
  <c r="U64" i="60" a="1"/>
  <c r="H117" i="60" a="1"/>
  <c r="L311" i="60" a="1"/>
  <c r="U251" i="60" a="1"/>
  <c r="N160" i="60" a="1"/>
  <c r="J315" i="460" a="1"/>
  <c r="T179" i="60" a="1"/>
  <c r="P196" i="60" a="1"/>
  <c r="Q44" i="60" a="1"/>
  <c r="U105" i="60" a="1"/>
  <c r="I18" i="460" a="1"/>
  <c r="O204" i="60" a="1"/>
  <c r="G104" i="460" a="1"/>
  <c r="U282" i="460" a="1"/>
  <c r="R271" i="460" a="1"/>
  <c r="U295" i="60" a="1"/>
  <c r="R189" i="60" a="1"/>
  <c r="Q204" i="460" a="1"/>
  <c r="P146" i="460" a="1"/>
  <c r="S173" i="60" a="1"/>
  <c r="T230" i="460" a="1"/>
  <c r="P216" i="60" a="1"/>
  <c r="M99" i="60" a="1"/>
  <c r="U299" i="60" a="1"/>
  <c r="O285" i="60" a="1"/>
  <c r="D105" i="460" a="1"/>
  <c r="Q18" i="60" a="1"/>
  <c r="L285" i="61" a="1"/>
  <c r="D157" i="460" a="1"/>
  <c r="T193" i="460" a="1"/>
  <c r="G314" i="60" a="1"/>
  <c r="U139" i="61" a="1"/>
  <c r="T293" i="60" a="1"/>
  <c r="D207" i="60" a="1"/>
  <c r="N158" i="60" a="1"/>
  <c r="U153" i="460" a="1"/>
  <c r="N152" i="60" a="1"/>
  <c r="S285" i="60" a="1"/>
  <c r="R12" i="60" a="1"/>
  <c r="O162" i="61" a="1"/>
  <c r="M182" i="460" a="1"/>
  <c r="S162" i="60" a="1"/>
  <c r="P106" i="60" a="1"/>
  <c r="S254" i="60" a="1"/>
  <c r="L81" i="460" a="1"/>
  <c r="J162" i="61" a="1"/>
  <c r="P12" i="460" a="1"/>
  <c r="S259" i="60" a="1"/>
  <c r="T211" i="460" a="1"/>
  <c r="R214" i="61" a="1"/>
  <c r="D294" i="60" a="1"/>
  <c r="T271" i="60" a="1"/>
  <c r="K271" i="60" a="1"/>
  <c r="O237" i="60" a="1"/>
  <c r="O72" i="60" a="1"/>
  <c r="O201" i="460" a="1"/>
  <c r="O104" i="60" a="1"/>
  <c r="K63" i="60" a="1"/>
  <c r="G201" i="61" a="1"/>
  <c r="K134" i="60" a="1"/>
  <c r="H280" i="60" a="1"/>
  <c r="O178" i="460" a="1"/>
  <c r="H157" i="60" a="1"/>
  <c r="J88" i="460" a="1"/>
  <c r="U53" i="460" a="1"/>
  <c r="T35" i="460" a="1"/>
  <c r="U277" i="61" a="1"/>
  <c r="J182" i="61" a="1"/>
  <c r="L246" i="60" a="1"/>
  <c r="T82" i="460" a="1"/>
  <c r="K281" i="60" a="1"/>
  <c r="Q274" i="60" a="1"/>
  <c r="D283" i="460" a="1"/>
  <c r="J243" i="60" a="1"/>
  <c r="U90" i="60" a="1"/>
  <c r="N116" i="60" a="1"/>
  <c r="J134" i="60" a="1"/>
  <c r="I280" i="60" a="1"/>
  <c r="Q78" i="460" a="1"/>
  <c r="N286" i="460" a="1"/>
  <c r="H287" i="460" a="1"/>
  <c r="G285" i="60" a="1"/>
  <c r="L215" i="460" a="1"/>
  <c r="N107" i="60" a="1"/>
  <c r="G108" i="60" a="1"/>
  <c r="S235" i="60" a="1"/>
  <c r="D182" i="60" a="1"/>
  <c r="D37" i="460" a="1"/>
  <c r="H258" i="60" a="1"/>
  <c r="I64" i="60" a="1"/>
  <c r="M17" i="60" a="1"/>
  <c r="S162" i="460" a="1"/>
  <c r="R229" i="60" a="1"/>
  <c r="R213" i="60" a="1"/>
  <c r="L203" i="460" a="1"/>
  <c r="S282" i="60" a="1"/>
  <c r="N181" i="61" a="1"/>
  <c r="P193" i="60" a="1"/>
  <c r="L303" i="60" a="1"/>
  <c r="P274" i="60" a="1"/>
  <c r="O131" i="60" a="1"/>
  <c r="S299" i="60" a="1"/>
  <c r="J162" i="60" a="1"/>
  <c r="R245" i="60" a="1"/>
  <c r="K261" i="60" a="1"/>
  <c r="Q106" i="460" a="1"/>
  <c r="N186" i="60" a="1"/>
  <c r="Q139" i="60" a="1"/>
  <c r="S40" i="60" a="1"/>
  <c r="U105" i="61" a="1"/>
  <c r="U193" i="60" a="1"/>
  <c r="D286" i="60" a="1"/>
  <c r="H21" i="60" a="1"/>
  <c r="T118" i="60" a="1"/>
  <c r="S159" i="460" a="1"/>
  <c r="N315" i="60" a="1"/>
  <c r="R186" i="60" a="1"/>
  <c r="L152" i="60" a="1"/>
  <c r="U282" i="60" a="1"/>
  <c r="I314" i="60" a="1"/>
  <c r="I183" i="460" a="1"/>
  <c r="S11" i="61" a="1"/>
  <c r="O74" i="60" a="1"/>
  <c r="G107" i="60" a="1"/>
  <c r="N159" i="61" a="1"/>
  <c r="U272" i="60" a="1"/>
  <c r="K280" i="60" a="1"/>
  <c r="D200" i="60" a="1"/>
  <c r="R275" i="460" a="1"/>
  <c r="S105" i="61" a="1"/>
  <c r="P29" i="460" a="1"/>
  <c r="S151" i="60" a="1"/>
  <c r="S33" i="460" a="1"/>
  <c r="R152" i="60" a="1"/>
  <c r="D248" i="60" a="1"/>
  <c r="G230" i="60" a="1"/>
  <c r="Q20" i="60" a="1"/>
  <c r="Q12" i="61" a="1"/>
  <c r="Q186" i="60" a="1"/>
  <c r="L94" i="61" a="1"/>
  <c r="J104" i="60" a="1"/>
  <c r="Q146" i="60" a="1"/>
  <c r="D118" i="60" a="1"/>
  <c r="J151" i="60" a="1"/>
  <c r="U242" i="60" a="1"/>
  <c r="O116" i="60" a="1"/>
  <c r="I199" i="60" a="1"/>
  <c r="R143" i="60" a="1"/>
  <c r="D206" i="61" a="1"/>
  <c r="R40" i="60" a="1"/>
  <c r="H244" i="60" a="1"/>
  <c r="S37" i="60" a="1"/>
  <c r="D36" i="60" a="1"/>
  <c r="Q174" i="60" a="1"/>
  <c r="T132" i="60" a="1"/>
  <c r="P229" i="60" a="1"/>
  <c r="K283" i="60" a="1"/>
  <c r="S257" i="60" a="1"/>
  <c r="T41" i="60" a="1"/>
  <c r="R169" i="60" a="1"/>
  <c r="P90" i="60" a="1"/>
  <c r="G144" i="60" a="1"/>
  <c r="I152" i="460" a="1"/>
  <c r="J272" i="60" a="1"/>
  <c r="T26" i="460" a="1"/>
  <c r="D14" i="460" a="1"/>
  <c r="O148" i="60" a="1"/>
  <c r="T82" i="60" a="1"/>
  <c r="R106" i="60" a="1"/>
  <c r="P175" i="60" a="1"/>
  <c r="J80" i="460" a="1"/>
  <c r="P257" i="60" a="1"/>
  <c r="M47" i="60" a="1"/>
  <c r="Q37" i="60" a="1"/>
  <c r="Q182" i="60" a="1"/>
  <c r="N182" i="460" a="1"/>
  <c r="Q147" i="60" a="1"/>
  <c r="H206" i="61" a="1"/>
  <c r="R310" i="61" a="1"/>
  <c r="D169" i="61" a="1"/>
  <c r="P44" i="60" a="1"/>
  <c r="Q198" i="60" a="1"/>
  <c r="Q79" i="460" a="1"/>
  <c r="D215" i="60" a="1"/>
  <c r="O81" i="460" a="1"/>
  <c r="S198" i="460" a="1"/>
  <c r="S44" i="460" a="1"/>
  <c r="T302" i="61" a="1"/>
  <c r="N282" i="60" a="1"/>
  <c r="L108" i="460" a="1"/>
  <c r="M143" i="60" a="1"/>
  <c r="P118" i="60" a="1"/>
  <c r="S71" i="60" a="1"/>
  <c r="N47" i="60" a="1"/>
  <c r="D303" i="60" a="1"/>
  <c r="Q202" i="60" a="1"/>
  <c r="G55" i="61" a="1"/>
  <c r="O173" i="61" a="1"/>
  <c r="K260" i="460" a="1"/>
  <c r="S17" i="60" a="1"/>
  <c r="O152" i="60" a="1"/>
  <c r="D271" i="60" a="1"/>
  <c r="Q260" i="60" a="1"/>
  <c r="T143" i="60" a="1"/>
  <c r="L19" i="460" a="1"/>
  <c r="L158" i="60" a="1"/>
  <c r="M77" i="61" a="1"/>
  <c r="R231" i="60" a="1"/>
  <c r="G145" i="60" a="1"/>
  <c r="L74" i="60" a="1"/>
  <c r="S197" i="60" a="1"/>
  <c r="Q220" i="60" a="1"/>
  <c r="K311" i="60" a="1"/>
  <c r="T163" i="61" a="1"/>
  <c r="D242" i="60" a="1"/>
  <c r="R192" i="61" a="1"/>
  <c r="G63" i="460" a="1"/>
  <c r="K129" i="60" a="1"/>
  <c r="D11" i="460" a="1"/>
  <c r="K285" i="60" a="1"/>
  <c r="U301" i="60" a="1"/>
  <c r="U199" i="60" a="1"/>
  <c r="Q310" i="61" a="1"/>
  <c r="M167" i="60" a="1"/>
  <c r="M217" i="60" a="1"/>
  <c r="R35" i="60" a="1"/>
  <c r="R265" i="60" a="1"/>
  <c r="R259" i="60" a="1"/>
  <c r="D99" i="61" a="1"/>
  <c r="U261" i="61" a="1"/>
  <c r="O147" i="60" a="1"/>
  <c r="G182" i="61" a="1"/>
  <c r="T152" i="60" a="1"/>
  <c r="P276" i="60" a="1"/>
  <c r="R34" i="60" a="1"/>
  <c r="M21" i="60" a="1"/>
  <c r="U144" i="60" a="1"/>
  <c r="H39" i="60" a="1"/>
  <c r="R86" i="60" a="1"/>
  <c r="K301" i="60" a="1"/>
  <c r="T203" i="60" a="1"/>
  <c r="O285" i="61" a="1"/>
  <c r="P280" i="60" a="1"/>
  <c r="P168" i="60" a="1"/>
  <c r="T124" i="60" a="1"/>
  <c r="Q201" i="460" a="1"/>
  <c r="S187" i="460" a="1"/>
  <c r="Q72" i="60" a="1"/>
  <c r="R286" i="60" a="1"/>
  <c r="R104" i="60" a="1"/>
  <c r="L108" i="60" a="1"/>
  <c r="M152" i="460" a="1"/>
  <c r="R191" i="60" a="1"/>
  <c r="S22" i="60" a="1"/>
  <c r="H41" i="460" a="1"/>
  <c r="R207" i="60" a="1"/>
  <c r="S121" i="60" a="1"/>
  <c r="M148" i="60" a="1"/>
  <c r="P218" i="460" a="1"/>
  <c r="P104" i="60" a="1"/>
  <c r="D39" i="60" a="1"/>
  <c r="P178" i="61" a="1"/>
  <c r="D243" i="60" a="1"/>
  <c r="N18" i="460" a="1"/>
  <c r="Q41" i="60" a="1"/>
  <c r="U57" i="60" a="1"/>
  <c r="R272" i="460" a="1"/>
  <c r="N272" i="60" a="1"/>
  <c r="S33" i="60" a="1"/>
  <c r="J70" i="60" a="1"/>
  <c r="I92" i="60" a="1"/>
  <c r="R41" i="460" a="1"/>
  <c r="J71" i="60" a="1"/>
  <c r="R193" i="60" a="1"/>
  <c r="S206" i="60" a="1"/>
  <c r="M153" i="60" a="1"/>
  <c r="T153" i="60" a="1"/>
  <c r="L227" i="61" a="1"/>
  <c r="Q283" i="60" a="1"/>
  <c r="N136" i="60" a="1"/>
  <c r="U172" i="60" a="1"/>
  <c r="J74" i="60" a="1"/>
  <c r="G227" i="60" a="1"/>
  <c r="S182" i="60" a="1"/>
  <c r="D54" i="60" a="1"/>
  <c r="K271" i="460" a="1"/>
  <c r="I188" i="460" a="1"/>
  <c r="N144" i="60" a="1"/>
  <c r="U153" i="60" a="1"/>
  <c r="T111" i="60" a="1"/>
  <c r="J20" i="60" a="1"/>
  <c r="U138" i="60" a="1"/>
  <c r="T13" i="460" a="1"/>
  <c r="G151" i="460" a="1"/>
  <c r="T204" i="460" a="1"/>
  <c r="O151" i="60" a="1"/>
  <c r="T215" i="60" a="1"/>
  <c r="L260" i="60" a="1"/>
  <c r="S18" i="60" a="1"/>
  <c r="R176" i="460" a="1"/>
  <c r="P40" i="60" a="1"/>
  <c r="P116" i="60" a="1"/>
  <c r="T258" i="60" a="1"/>
  <c r="O138" i="60" a="1"/>
  <c r="S69" i="460" a="1"/>
  <c r="U156" i="60" a="1"/>
  <c r="Q124" i="60" a="1"/>
  <c r="I43" i="60" a="1"/>
  <c r="L55" i="460" a="1"/>
  <c r="P51" i="60" a="1"/>
  <c r="H47" i="60" a="1"/>
  <c r="S262" i="60" a="1"/>
  <c r="K317" i="60" a="1"/>
  <c r="P103" i="60" a="1"/>
  <c r="S115" i="460" a="1"/>
  <c r="I152" i="60" a="1"/>
  <c r="I232" i="61" a="1"/>
  <c r="J138" i="60" a="1"/>
  <c r="K70" i="460" a="1"/>
  <c r="R302" i="60" a="1"/>
  <c r="U119" i="60" a="1"/>
  <c r="L285" i="60" a="1"/>
  <c r="H183" i="460" a="1"/>
  <c r="L182" i="460" a="1"/>
  <c r="U217" i="460" a="1"/>
  <c r="O99" i="460" a="1"/>
  <c r="Q238" i="60" a="1"/>
  <c r="P177" i="60" a="1"/>
  <c r="R119" i="60" a="1"/>
  <c r="I104" i="60" a="1"/>
  <c r="R135" i="60" a="1"/>
  <c r="N166" i="60" a="1"/>
  <c r="U107" i="60" a="1"/>
  <c r="O27" i="460" a="1"/>
  <c r="P215" i="60" a="1"/>
  <c r="R144" i="60" a="1"/>
  <c r="U169" i="61" a="1"/>
  <c r="D313" i="460" a="1"/>
  <c r="S38" i="60" a="1"/>
  <c r="U169" i="60" a="1"/>
  <c r="T213" i="60" a="1"/>
  <c r="Q156" i="460" a="1"/>
  <c r="M39" i="60" a="1"/>
  <c r="S229" i="460" a="1"/>
  <c r="L205" i="60" a="1"/>
  <c r="D114" i="460" a="1"/>
  <c r="G82" i="460" a="1"/>
  <c r="Q237" i="61" a="1"/>
  <c r="T85" i="60" a="1"/>
  <c r="T252" i="60" a="1"/>
  <c r="H191" i="60" a="1"/>
  <c r="N74" i="60" a="1"/>
  <c r="D302" i="61" a="1"/>
  <c r="H248" i="61" a="1"/>
  <c r="P42" i="60" a="1"/>
  <c r="P124" i="60" a="1"/>
  <c r="T174" i="460" a="1"/>
  <c r="U20" i="460" a="1"/>
  <c r="O315" i="460" a="1"/>
  <c r="U37" i="60" a="1"/>
  <c r="K193" i="61" a="1"/>
  <c r="J217" i="60" a="1"/>
  <c r="R120" i="60" a="1"/>
  <c r="G237" i="60" a="1"/>
  <c r="P204" i="60" a="1"/>
  <c r="U203" i="60" a="1"/>
  <c r="U87" i="60" a="1"/>
  <c r="J55" i="460" a="1"/>
  <c r="R99" i="460" a="1"/>
  <c r="D85" i="60" a="1"/>
  <c r="D132" i="61" a="1"/>
  <c r="M295" i="61" a="1"/>
  <c r="G152" i="60" a="1"/>
  <c r="P74" i="60" a="1"/>
  <c r="D230" i="60" a="1"/>
  <c r="G192" i="460" a="1"/>
  <c r="K273" i="460" a="1"/>
  <c r="O161" i="60" a="1"/>
  <c r="R129" i="460" a="1"/>
  <c r="S251" i="60" a="1"/>
  <c r="J231" i="60" a="1"/>
  <c r="P232" i="60" a="1"/>
  <c r="M89" i="61" a="1"/>
  <c r="S166" i="60" a="1"/>
  <c r="U95" i="60" a="1"/>
  <c r="J281" i="60" a="1"/>
  <c r="D246" i="60" a="1"/>
  <c r="D108" i="60" a="1"/>
  <c r="P102" i="460" a="1"/>
  <c r="D302" i="60" a="1"/>
  <c r="Q13" i="60" a="1"/>
  <c r="K204" i="60" a="1"/>
  <c r="P228" i="61" a="1"/>
  <c r="D204" i="61" a="1"/>
  <c r="N284" i="60" a="1"/>
  <c r="R85" i="60" a="1"/>
  <c r="Q166" i="60" a="1"/>
  <c r="D235" i="60" a="1"/>
  <c r="Q64" i="460" a="1"/>
  <c r="D255" i="60" a="1"/>
  <c r="T198" i="60" a="1"/>
  <c r="N227" i="60" a="1"/>
  <c r="T40" i="60" a="1"/>
  <c r="O56" i="60" a="1"/>
  <c r="H36" i="460" a="1"/>
  <c r="D192" i="61" a="1"/>
  <c r="R251" i="60" a="1"/>
  <c r="U145" i="460" a="1"/>
  <c r="P254" i="460" a="1"/>
  <c r="D74" i="61" a="1"/>
  <c r="H218" i="60" a="1"/>
  <c r="N219" i="60" a="1"/>
  <c r="O47" i="460" a="1"/>
  <c r="Q304" i="60" a="1"/>
  <c r="O146" i="60" a="1"/>
  <c r="L317" i="60" a="1"/>
  <c r="S244" i="60" a="1"/>
  <c r="I99" i="60" a="1"/>
  <c r="D260" i="60" a="1"/>
  <c r="R175" i="60" a="1"/>
  <c r="Q181" i="60" a="1"/>
  <c r="Q34" i="60" a="1"/>
  <c r="D29" i="61" a="1"/>
  <c r="U263" i="460" a="1"/>
  <c r="N175" i="460" a="1"/>
  <c r="L204" i="60" a="1"/>
  <c r="T287" i="60" a="1"/>
  <c r="G157" i="60" a="1"/>
  <c r="J201" i="460" a="1"/>
  <c r="Q40" i="60" a="1"/>
  <c r="T102" i="60" a="1"/>
  <c r="H177" i="60" a="1"/>
  <c r="H203" i="460" a="1"/>
  <c r="U111" i="460" a="1"/>
  <c r="M56" i="60" a="1"/>
  <c r="T156" i="61" a="1"/>
  <c r="T92" i="60" a="1"/>
  <c r="M237" i="60" a="1"/>
  <c r="D309" i="460" a="1"/>
  <c r="Q148" i="60" a="1"/>
  <c r="N244" i="60" a="1"/>
  <c r="T38" i="460" a="1"/>
  <c r="T11" i="60" a="1"/>
  <c r="S201" i="460" a="1"/>
  <c r="T289" i="460" a="1"/>
  <c r="Q92" i="60" a="1"/>
  <c r="Q180" i="60" a="1"/>
  <c r="R118" i="460" a="1"/>
  <c r="H303" i="60" a="1"/>
  <c r="Q315" i="60" a="1"/>
  <c r="I217" i="60" a="1"/>
  <c r="N145" i="60" a="1"/>
  <c r="T315" i="460" a="1"/>
  <c r="U79" i="60" a="1"/>
  <c r="S96" i="60" a="1"/>
  <c r="L146" i="60" a="1"/>
  <c r="N285" i="60" a="1"/>
  <c r="S306" i="460" a="1"/>
  <c r="R289" i="60" a="1"/>
  <c r="T54" i="60" a="1"/>
  <c r="U116" i="60" a="1"/>
  <c r="K168" i="60" a="1"/>
  <c r="T176" i="460" a="1"/>
  <c r="G85" i="460" a="1"/>
  <c r="S204" i="60" a="1"/>
  <c r="R121" i="60" a="1"/>
  <c r="D86" i="460" a="1"/>
  <c r="S217" i="460" a="1"/>
  <c r="Q153" i="60" a="1"/>
  <c r="H152" i="60" a="1"/>
  <c r="M136" i="60" a="1"/>
  <c r="H283" i="60" a="1"/>
  <c r="P37" i="60" a="1"/>
  <c r="U21" i="60" a="1"/>
  <c r="T47" i="460" a="1"/>
  <c r="D208" i="60" a="1"/>
  <c r="T66" i="60" a="1"/>
  <c r="L261" i="60" a="1"/>
  <c r="I156" i="61" a="1"/>
  <c r="D157" i="60" a="1"/>
  <c r="U245" i="60" a="1"/>
  <c r="T196" i="60" a="1"/>
  <c r="G161" i="60" a="1"/>
  <c r="Q120" i="61" a="1"/>
  <c r="T294" i="60" a="1"/>
  <c r="L80" i="460" a="1"/>
  <c r="Q201" i="61" a="1"/>
  <c r="O258" i="60" a="1"/>
  <c r="P190" i="60" a="1"/>
  <c r="T289" i="60" a="1"/>
  <c r="U44" i="60" a="1"/>
  <c r="T182" i="60" a="1"/>
  <c r="L228" i="60" a="1"/>
  <c r="D78" i="60" a="1"/>
  <c r="R285" i="60" a="1"/>
  <c r="R283" i="60" a="1"/>
  <c r="H41" i="60" a="1"/>
  <c r="T282" i="60" a="1"/>
  <c r="M198" i="460" a="1"/>
  <c r="T263" i="61" a="1"/>
  <c r="R135" i="61" a="1"/>
  <c r="P18" i="60" a="1"/>
  <c r="S138" i="60" a="1"/>
  <c r="S312" i="60" a="1"/>
  <c r="T231" i="60" a="1"/>
  <c r="M35" i="460" a="1"/>
  <c r="P35" i="460" a="1"/>
  <c r="D107" i="60" a="1"/>
  <c r="I135" i="60" a="1"/>
  <c r="T175" i="61" a="1"/>
  <c r="K55" i="460" a="1"/>
  <c r="R227" i="60" a="1"/>
  <c r="G158" i="60" a="1"/>
  <c r="S181" i="60" a="1"/>
  <c r="P281" i="60" a="1"/>
  <c r="S205" i="60" a="1"/>
  <c r="R218" i="60" a="1"/>
  <c r="Q87" i="60" a="1"/>
  <c r="H117" i="460" a="1"/>
  <c r="U283" i="61" a="1"/>
  <c r="N77" i="460" a="1"/>
  <c r="N71" i="60" a="1"/>
  <c r="T206" i="60" a="1"/>
  <c r="T157" i="460" a="1"/>
  <c r="I282" i="460" a="1"/>
  <c r="R261" i="460" a="1"/>
  <c r="O156" i="60" a="1"/>
  <c r="K159" i="60" a="1"/>
  <c r="M262" i="61" a="1"/>
  <c r="T187" i="460" a="1"/>
  <c r="H287" i="60" a="1"/>
  <c r="P102" i="61" a="1"/>
  <c r="H286" i="60" a="1"/>
  <c r="O64" i="60" a="1"/>
  <c r="K89" i="61" a="1"/>
  <c r="R211" i="460" a="1"/>
  <c r="O139" i="60" a="1"/>
  <c r="K188" i="460" a="1"/>
  <c r="S39" i="60" a="1"/>
  <c r="U284" i="460" a="1"/>
  <c r="J260" i="60" a="1"/>
  <c r="T281" i="460" a="1"/>
  <c r="H163" i="60" a="1"/>
  <c r="P223" i="460" a="1"/>
  <c r="N42" i="60" a="1"/>
  <c r="L151" i="60" a="1"/>
  <c r="S261" i="460" a="1"/>
  <c r="K243" i="60" a="1"/>
  <c r="Q22" i="60" a="1"/>
  <c r="I135" i="460" a="1"/>
  <c r="H143" i="460" a="1"/>
  <c r="K287" i="60" a="1"/>
  <c r="Q217" i="460" a="1"/>
  <c r="J41" i="460" a="1"/>
  <c r="U131" i="460" a="1"/>
  <c r="P115" i="60" a="1"/>
  <c r="Q86" i="60" a="1"/>
  <c r="U183" i="60" a="1"/>
  <c r="S300" i="460" a="1"/>
  <c r="R311" i="60" a="1"/>
  <c r="J164" i="460" a="1"/>
  <c r="T311" i="60" a="1"/>
  <c r="M285" i="60" a="1"/>
  <c r="L280" i="60" a="1"/>
  <c r="H33" i="61" a="1"/>
  <c r="S252" i="61" a="1"/>
  <c r="T165" i="60" a="1"/>
  <c r="K180" i="60" a="1"/>
  <c r="R30" i="61" a="1"/>
  <c r="R159" i="60" a="1"/>
  <c r="G81" i="460" a="1"/>
  <c r="T248" i="460" a="1"/>
  <c r="M130" i="60" a="1"/>
  <c r="K156" i="460" a="1"/>
  <c r="S51" i="460" a="1"/>
  <c r="S136" i="60" a="1"/>
  <c r="S201" i="60" a="1"/>
  <c r="H38" i="60" a="1"/>
  <c r="G202" i="60" a="1"/>
  <c r="D245" i="460" a="1"/>
  <c r="I143" i="60" a="1"/>
  <c r="U162" i="60" a="1"/>
  <c r="L153" i="60" a="1"/>
  <c r="Q221" i="60" a="1"/>
  <c r="P87" i="60" a="1"/>
  <c r="R293" i="60" a="1"/>
  <c r="Q245" i="460" a="1"/>
  <c r="M242" i="60" a="1"/>
  <c r="K179" i="460" a="1"/>
  <c r="S289" i="60" a="1"/>
  <c r="T166" i="60" a="1"/>
  <c r="P261" i="60" a="1"/>
  <c r="G159" i="60" a="1"/>
  <c r="Q246" i="60" a="1"/>
  <c r="U271" i="60" a="1"/>
  <c r="P223" i="60" a="1"/>
  <c r="Q176" i="61" a="1"/>
  <c r="P267" i="60" a="1"/>
  <c r="K95" i="60" a="1"/>
  <c r="R159" i="460" a="1"/>
  <c r="O153" i="460" a="1"/>
  <c r="L235" i="60" a="1"/>
  <c r="R11" i="460" a="1"/>
  <c r="K245" i="60" a="1"/>
  <c r="R167" i="61" a="1"/>
  <c r="O38" i="60" a="1"/>
  <c r="K169" i="460" a="1"/>
  <c r="P237" i="60" a="1"/>
  <c r="P258" i="460" a="1"/>
  <c r="R122" i="60" a="1"/>
  <c r="Q157" i="60" a="1"/>
  <c r="R73" i="61" a="1"/>
  <c r="U215" i="60" a="1"/>
  <c r="G140" i="60" a="1"/>
  <c r="S105" i="60" a="1"/>
  <c r="U246" i="60" a="1"/>
  <c r="L70" i="60" a="1"/>
  <c r="D256" i="60" a="1"/>
  <c r="M236" i="60" a="1"/>
  <c r="Q64" i="60" a="1"/>
  <c r="L186" i="60" a="1"/>
  <c r="L239" i="60" a="1"/>
  <c r="Q152" i="60" a="1"/>
  <c r="P188" i="60" a="1"/>
  <c r="R27" i="460" a="1"/>
  <c r="H104" i="460" a="1"/>
  <c r="D283" i="60" a="1"/>
  <c r="U74" i="460" a="1"/>
  <c r="U25" i="60" a="1"/>
  <c r="M147" i="60" a="1"/>
  <c r="J168" i="60" a="1"/>
  <c r="R21" i="60" a="1"/>
  <c r="D29" i="60" a="1"/>
  <c r="J189" i="460" a="1"/>
  <c r="Q93" i="60" a="1"/>
  <c r="Q208" i="60" a="1"/>
  <c r="P208" i="60" a="1"/>
  <c r="H134" i="60" a="1"/>
  <c r="D161" i="460" a="1"/>
  <c r="D153" i="60" a="1"/>
  <c r="Q254" i="60" a="1"/>
  <c r="D147" i="60" a="1"/>
  <c r="Q47" i="60" a="1"/>
  <c r="D26" i="60" a="1"/>
  <c r="R181" i="60" a="1"/>
  <c r="P74" i="460" a="1"/>
  <c r="S214" i="60" a="1"/>
  <c r="Q53" i="60" a="1"/>
  <c r="N317" i="60" a="1"/>
  <c r="P150" i="60" a="1"/>
  <c r="K186" i="61" a="1"/>
  <c r="O63" i="460" a="1"/>
  <c r="R139" i="60" a="1"/>
  <c r="S149" i="460" a="1"/>
  <c r="I146" i="60" a="1"/>
  <c r="R82" i="61" a="1"/>
  <c r="O242" i="60" a="1"/>
  <c r="D257" i="60" a="1"/>
  <c r="Q282" i="60" a="1"/>
  <c r="P271" i="60" a="1"/>
  <c r="R216" i="60" a="1"/>
  <c r="G166" i="60" a="1"/>
  <c r="H165" i="60" a="1"/>
  <c r="T166" i="460" a="1"/>
  <c r="T105" i="60" a="1"/>
  <c r="P73" i="60" a="1"/>
  <c r="R252" i="61" a="1"/>
  <c r="Q59" i="60" a="1"/>
  <c r="R55" i="60" a="1"/>
  <c r="M137" i="60" a="1"/>
  <c r="U293" i="60" a="1"/>
  <c r="T186" i="60" a="1"/>
  <c r="D13" i="60" a="1"/>
  <c r="L282" i="61" a="1"/>
  <c r="N177" i="60" a="1"/>
  <c r="M218" i="60" a="1"/>
  <c r="H284" i="60" a="1"/>
  <c r="J284" i="460" a="1"/>
  <c r="N295" i="60" a="1"/>
  <c r="D197" i="60" a="1"/>
  <c r="P96" i="60" a="1"/>
  <c r="P152" i="60" a="1"/>
  <c r="K39" i="60" a="1"/>
  <c r="U90" i="460" a="1"/>
  <c r="R202" i="460" a="1"/>
  <c r="N39" i="60" a="1"/>
  <c r="D243" i="460" a="1"/>
  <c r="Q181" i="460" a="1"/>
  <c r="G282" i="460" a="1"/>
  <c r="J143" i="460" a="1"/>
  <c r="D109" i="60" a="1"/>
  <c r="R111" i="60" a="1"/>
  <c r="P95" i="60" a="1"/>
  <c r="G72" i="60" a="1"/>
  <c r="T217" i="60" a="1"/>
  <c r="J28" i="61" a="1"/>
  <c r="N72" i="460" a="1"/>
  <c r="D132" i="60" a="1"/>
  <c r="R313" i="61" a="1"/>
  <c r="J89" i="460" a="1"/>
  <c r="O135" i="60" a="1"/>
  <c r="G261" i="60" a="1"/>
  <c r="P213" i="60" a="1"/>
  <c r="S261" i="60" a="1"/>
  <c r="U303" i="61" a="1"/>
  <c r="T79" i="460" a="1"/>
  <c r="N282" i="460" a="1"/>
  <c r="M63" i="60" a="1"/>
  <c r="D118" i="460" a="1"/>
  <c r="D152" i="60" a="1"/>
  <c r="M79" i="460" a="1"/>
  <c r="I246" i="60" a="1"/>
  <c r="M107" i="60" a="1"/>
  <c r="U258" i="60" a="1"/>
  <c r="P34" i="60" a="1"/>
  <c r="S28" i="60" a="1"/>
  <c r="G47" i="60" a="1"/>
  <c r="O281" i="60" a="1"/>
  <c r="R303" i="61" a="1"/>
  <c r="R255" i="60" a="1"/>
  <c r="T301" i="61" a="1"/>
  <c r="U275" i="60" a="1"/>
  <c r="T191" i="61" a="1"/>
  <c r="M108" i="60" a="1"/>
  <c r="D255" i="61" a="1"/>
  <c r="P238" i="60" a="1"/>
  <c r="R69" i="460" a="1"/>
  <c r="P27" i="460" a="1"/>
  <c r="I219" i="60" a="1"/>
  <c r="U202" i="60" a="1"/>
  <c r="H164" i="60" a="1"/>
  <c r="M216" i="60" a="1"/>
  <c r="N21" i="460" a="1"/>
  <c r="H314" i="60" a="1"/>
  <c r="O132" i="60" a="1"/>
  <c r="P108" i="60" a="1"/>
  <c r="D151" i="460" a="1"/>
  <c r="K180" i="460" a="1"/>
  <c r="D254" i="60" a="1"/>
  <c r="I168" i="60" a="1"/>
  <c r="U166" i="460" a="1"/>
  <c r="I282" i="60" a="1"/>
  <c r="S66" i="60" a="1"/>
  <c r="I149" i="60" a="1"/>
  <c r="O64" i="61" a="1"/>
  <c r="U161" i="60" a="1"/>
  <c r="D190" i="60" a="1"/>
  <c r="T252" i="61" a="1"/>
  <c r="Q86" i="460" a="1"/>
  <c r="L239" i="61" a="1"/>
  <c r="T102" i="460" a="1"/>
  <c r="D122" i="60" a="1"/>
  <c r="I47" i="460" a="1"/>
  <c r="L259" i="60" a="1"/>
  <c r="S114" i="60" a="1"/>
  <c r="N259" i="60" a="1"/>
  <c r="R174" i="60" a="1"/>
  <c r="K248" i="60" a="1"/>
  <c r="N173" i="61" a="1"/>
  <c r="R183" i="60" a="1"/>
  <c r="O130" i="60" a="1"/>
  <c r="K147" i="60" a="1"/>
  <c r="U151" i="60" a="1"/>
  <c r="T218" i="460" a="1"/>
  <c r="S230" i="60" a="1"/>
  <c r="T178" i="61" a="1"/>
  <c r="N193" i="460" a="1"/>
  <c r="T164" i="60" a="1"/>
  <c r="D201" i="60" a="1"/>
  <c r="T48" i="61" a="1"/>
  <c r="R248" i="460" a="1"/>
  <c r="L186" i="460" a="1"/>
  <c r="L77" i="60" a="1"/>
  <c r="Q255" i="60" a="1"/>
  <c r="U104" i="60" a="1"/>
  <c r="T44" i="60" a="1"/>
  <c r="D47" i="60" a="1"/>
  <c r="H108" i="60" a="1"/>
  <c r="R71" i="60" a="1"/>
  <c r="S11" i="460" a="1"/>
  <c r="Q102" i="60" a="1"/>
  <c r="R57" i="60" a="1"/>
  <c r="P309" i="60" a="1"/>
  <c r="P66" i="60" a="1"/>
  <c r="R78" i="60" a="1"/>
  <c r="G137" i="60" a="1"/>
  <c r="I133" i="60" a="1"/>
  <c r="G37" i="60" a="1"/>
  <c r="U284" i="60" a="1"/>
  <c r="M280" i="60" a="1"/>
  <c r="D48" i="60" a="1"/>
  <c r="D144" i="60" a="1"/>
  <c r="K55" i="60" a="1"/>
  <c r="H242" i="460" a="1"/>
  <c r="L160" i="460" a="1"/>
  <c r="S26" i="460" a="1"/>
  <c r="O219" i="60" a="1"/>
  <c r="K227" i="60" a="1"/>
  <c r="D219" i="460" a="1"/>
  <c r="K156" i="60" a="1"/>
  <c r="D245" i="60" a="1"/>
  <c r="D77" i="460" a="1"/>
  <c r="Q12" i="60" a="1"/>
  <c r="Q213" i="60" a="1"/>
  <c r="D187" i="61" a="1"/>
  <c r="D192" i="60" a="1"/>
  <c r="R140" i="60" a="1"/>
  <c r="O90" i="60" a="1"/>
  <c r="J42" i="60" a="1"/>
  <c r="R303" i="60" a="1"/>
  <c r="T119" i="60" a="1"/>
  <c r="D190" i="460" a="1"/>
  <c r="Q106" i="60" a="1"/>
  <c r="S86" i="61" a="1"/>
  <c r="D275" i="460" a="1"/>
  <c r="T54" i="460" a="1"/>
  <c r="L87" i="61" a="1"/>
  <c r="Q216" i="60" a="1"/>
  <c r="P174" i="60" a="1"/>
  <c r="D191" i="60" a="1"/>
  <c r="O145" i="60" a="1"/>
  <c r="Q19" i="460" a="1"/>
  <c r="U82" i="61" a="1"/>
  <c r="S54" i="60" a="1"/>
  <c r="D232" i="60" a="1"/>
  <c r="H174" i="460" a="1"/>
  <c r="I271" i="60" a="1"/>
  <c r="P173" i="60" a="1"/>
  <c r="U149" i="60" a="1"/>
  <c r="M135" i="60" a="1"/>
  <c r="I164" i="60" a="1"/>
  <c r="N150" i="60" a="1"/>
  <c r="H215" i="460" a="1"/>
  <c r="M177" i="60" a="1"/>
  <c r="P29" i="60" a="1"/>
  <c r="Q48" i="60" a="1"/>
  <c r="G218" i="60" a="1"/>
  <c r="D221" i="460" a="1"/>
  <c r="R134" i="60" a="1"/>
  <c r="P180" i="60" a="1"/>
  <c r="I231" i="61" a="1"/>
  <c r="D197" i="460" a="1"/>
  <c r="D186" i="60" a="1"/>
  <c r="K38" i="60" a="1"/>
  <c r="N286" i="61" a="1"/>
  <c r="T219" i="60" a="1"/>
  <c r="D99" i="60" a="1"/>
  <c r="I186" i="60" a="1"/>
  <c r="G180" i="60" a="1"/>
  <c r="P143" i="60" a="1"/>
  <c r="M27" i="460" a="1"/>
  <c r="M131" i="460" a="1"/>
  <c r="I89" i="60" a="1"/>
  <c r="N217" i="460" a="1"/>
  <c r="U120" i="460" a="1"/>
  <c r="M140" i="460" a="1"/>
  <c r="O18" i="60" a="1"/>
  <c r="H272" i="60" a="1"/>
  <c r="T77" i="60" a="1"/>
  <c r="O21" i="60" a="1"/>
  <c r="Q66" i="60" a="1"/>
  <c r="R201" i="60" a="1"/>
  <c r="T280" i="60" a="1"/>
  <c r="G245" i="460" a="1"/>
  <c r="D17" i="460" a="1"/>
  <c r="Q42" i="60" a="1"/>
  <c r="D101" i="61" a="1"/>
  <c r="J148" i="60" a="1"/>
  <c r="D89" i="61" a="1"/>
  <c r="S272" i="460" a="1"/>
  <c r="O77" i="60" a="1"/>
  <c r="S54" i="460" a="1"/>
  <c r="P100" i="60" a="1"/>
  <c r="D12" i="460" a="1"/>
  <c r="H69" i="60" a="1"/>
  <c r="L166" i="61" a="1"/>
  <c r="I227" i="60" a="1"/>
  <c r="Q131" i="60" a="1"/>
  <c r="Q69" i="60" a="1"/>
  <c r="Q280" i="60" a="1"/>
  <c r="H30" i="460" a="1"/>
  <c r="N149" i="60" a="1"/>
  <c r="U283" i="460" a="1"/>
  <c r="K239" i="60" a="1"/>
  <c r="D56" i="60" a="1"/>
  <c r="H93" i="60" a="1"/>
  <c r="O119" i="60" a="1"/>
  <c r="S179" i="60" a="1"/>
  <c r="U167" i="460" a="1"/>
  <c r="U77" i="60" a="1"/>
  <c r="T51" i="60" a="1"/>
  <c r="K37" i="60" a="1"/>
  <c r="U207" i="60" a="1"/>
  <c r="S82" i="60" a="1"/>
  <c r="D251" i="60" a="1"/>
  <c r="T88" i="60" a="1"/>
  <c r="U200" i="60" a="1"/>
  <c r="Q296" i="460" a="1"/>
  <c r="N130" i="60" a="1"/>
  <c r="T163" i="60" a="1"/>
  <c r="J22" i="60" a="1"/>
  <c r="J17" i="60" a="1"/>
  <c r="N19" i="60" a="1"/>
  <c r="N41" i="60" a="1"/>
  <c r="H77" i="60" a="1"/>
  <c r="M33" i="460" a="1"/>
  <c r="H311" i="60" a="1"/>
  <c r="R205" i="60" a="1"/>
  <c r="U191" i="60" a="1"/>
  <c r="H52" i="460" a="1"/>
  <c r="S70" i="61" a="1"/>
  <c r="J236" i="61" a="1"/>
  <c r="R44" i="60" a="1"/>
  <c r="N163" i="60" a="1"/>
  <c r="R39" i="60" a="1"/>
  <c r="Q289" i="460" a="1"/>
  <c r="S192" i="460" a="1"/>
  <c r="D33" i="60" a="1"/>
  <c r="D201" i="460" a="1"/>
  <c r="R201" i="460" a="1"/>
  <c r="Q267" i="60" a="1"/>
  <c r="I47" i="60" a="1"/>
  <c r="M93" i="60" a="1"/>
  <c r="J131" i="60" a="1"/>
  <c r="P78" i="60" a="1"/>
  <c r="S264" i="60" a="1"/>
  <c r="P231" i="60" a="1"/>
  <c r="D131" i="60" a="1"/>
  <c r="L90" i="60" a="1"/>
  <c r="P93" i="460" a="1"/>
  <c r="P219" i="60" a="1"/>
  <c r="Q258" i="61" a="1"/>
  <c r="Q287" i="60" a="1"/>
  <c r="T157" i="60" a="1"/>
  <c r="D138" i="60" a="1"/>
  <c r="I72" i="60" a="1"/>
  <c r="P275" i="460" a="1"/>
  <c r="J91" i="60" a="1"/>
  <c r="R304" i="460" a="1"/>
  <c r="R315" i="60" a="1"/>
  <c r="O63" i="61" a="1"/>
  <c r="R109" i="60" a="1"/>
  <c r="G258" i="60" a="1"/>
  <c r="R162" i="60" a="1"/>
  <c r="U164" i="60" a="1"/>
  <c r="D140" i="60" a="1"/>
  <c r="P63" i="460" a="1"/>
  <c r="L314" i="60" a="1"/>
  <c r="D176" i="60" a="1"/>
  <c r="L37" i="60" a="1"/>
  <c r="O94" i="60" a="1"/>
  <c r="U91" i="60" a="1"/>
  <c r="P317" i="460" a="1"/>
  <c r="M230" i="60" a="1"/>
  <c r="D57" i="60" a="1"/>
  <c r="J169" i="60" a="1"/>
  <c r="Q172" i="60" a="1"/>
  <c r="M227" i="60" a="1"/>
  <c r="P200" i="60" a="1"/>
  <c r="D104" i="460" a="1"/>
  <c r="R246" i="460" a="1"/>
  <c r="S316" i="60" a="1"/>
  <c r="H181" i="61" a="1"/>
  <c r="I229" i="60" a="1"/>
  <c r="M136" i="460" a="1"/>
  <c r="D220" i="60" a="1"/>
  <c r="R147" i="60" a="1"/>
  <c r="H73" i="60" a="1"/>
  <c r="P83" i="460" a="1"/>
  <c r="R26" i="60" a="1"/>
  <c r="O107" i="60" a="1"/>
  <c r="J232" i="60" a="1"/>
  <c r="K81" i="460" a="1"/>
  <c r="K235" i="61" a="1"/>
  <c r="H232" i="60" a="1"/>
  <c r="T295" i="60" a="1"/>
  <c r="G52" i="60" a="1"/>
  <c r="U274" i="60" a="1"/>
  <c r="R85" i="61" a="1"/>
  <c r="T306" i="60" a="1"/>
  <c r="P287" i="60" a="1"/>
  <c r="R273" i="60" a="1"/>
  <c r="T177" i="60" a="1"/>
  <c r="Q108" i="60" a="1"/>
  <c r="R96" i="60" a="1"/>
  <c r="N138" i="60" a="1"/>
  <c r="M144" i="60" a="1"/>
  <c r="P14" i="60" a="1"/>
  <c r="K145" i="60" a="1"/>
  <c r="T44" i="460" a="1"/>
  <c r="L192" i="460" a="1"/>
  <c r="L262" i="61" a="1"/>
  <c r="H20" i="60" a="1"/>
  <c r="K52" i="60" a="1"/>
  <c r="O235" i="60" a="1"/>
  <c r="G197" i="460" a="1"/>
  <c r="S273" i="60" a="1"/>
  <c r="S304" i="60" a="1"/>
  <c r="I63" i="60" a="1"/>
  <c r="T178" i="60" a="1"/>
  <c r="Q99" i="460" a="1"/>
  <c r="L150" i="60" a="1"/>
  <c r="S208" i="60" a="1"/>
  <c r="T314" i="60" a="1"/>
  <c r="T118" i="460" a="1"/>
  <c r="U53" i="61" a="1"/>
  <c r="Q56" i="60" a="1"/>
  <c r="O303" i="60" a="1"/>
  <c r="T101" i="60" a="1"/>
  <c r="R105" i="60" a="1"/>
  <c r="Q51" i="460" a="1"/>
  <c r="U263" i="60" a="1"/>
  <c r="O129" i="460" a="1"/>
  <c r="Q261" i="60" a="1"/>
  <c r="N311" i="60" a="1"/>
  <c r="O22" i="60" a="1"/>
  <c r="O116" i="61" a="1"/>
  <c r="I70" i="60" a="1"/>
  <c r="N18" i="60" a="1"/>
  <c r="R239" i="460" a="1"/>
  <c r="D177" i="460" a="1"/>
  <c r="Q82" i="60" a="1"/>
  <c r="I286" i="460" a="1"/>
  <c r="H272" i="61" a="1"/>
  <c r="L238" i="60" a="1"/>
  <c r="R27" i="60" a="1"/>
  <c r="D89" i="60" a="1"/>
  <c r="S281" i="60" a="1"/>
  <c r="D130" i="60" a="1"/>
  <c r="N38" i="60" a="1"/>
  <c r="N151" i="60" a="1"/>
  <c r="R165" i="60" a="1"/>
  <c r="P312" i="60" a="1"/>
  <c r="H156" i="60" a="1"/>
  <c r="G261" i="460" a="1"/>
  <c r="L119" i="61" a="1"/>
  <c r="I153" i="60" a="1"/>
  <c r="G64" i="60" a="1"/>
  <c r="D280" i="60" a="1"/>
  <c r="D282" i="60" a="1"/>
  <c r="L232" i="60" a="1"/>
  <c r="P284" i="60" a="1"/>
  <c r="M52" i="60" a="1"/>
  <c r="O215" i="61" a="1"/>
  <c r="S174" i="60" a="1"/>
  <c r="P101" i="60" a="1"/>
  <c r="O283" i="60" a="1"/>
  <c r="R310" i="60" a="1"/>
  <c r="T223" i="60" a="1"/>
  <c r="T183" i="60" a="1"/>
  <c r="T70" i="60" a="1"/>
  <c r="S202" i="60" a="1"/>
  <c r="K282" i="60" a="1"/>
  <c r="N286" i="60" a="1"/>
  <c r="P50" i="60" a="1"/>
  <c r="N63" i="60" a="1"/>
  <c r="S11" i="60" a="1"/>
  <c r="D293" i="60" a="1"/>
  <c r="H158" i="60" a="1"/>
  <c r="J39" i="60" a="1"/>
  <c r="L212" i="460" a="1"/>
  <c r="S220" i="60" a="1"/>
  <c r="G219" i="60" a="1"/>
  <c r="U27" i="61" a="1"/>
  <c r="D81" i="460" a="1"/>
  <c r="N132" i="60" a="1"/>
  <c r="P179" i="60" a="1"/>
  <c r="U314" i="60" a="1"/>
  <c r="U145" i="60" a="1"/>
  <c r="I39" i="60" a="1"/>
  <c r="L42" i="60" a="1"/>
  <c r="G230" i="460" a="1"/>
  <c r="K94" i="60" a="1"/>
  <c r="T228" i="460" a="1"/>
  <c r="H131" i="60" a="1"/>
  <c r="M303" i="60" a="1"/>
  <c r="R232" i="60" a="1"/>
  <c r="T100" i="460" a="1"/>
  <c r="T175" i="60" a="1"/>
  <c r="R160" i="60" a="1"/>
  <c r="G314" i="460" a="1"/>
  <c r="M71" i="60" a="1"/>
  <c r="T79" i="60" a="1"/>
  <c r="D63" i="60" a="1"/>
  <c r="D116" i="60" a="1"/>
  <c r="S100" i="60" a="1"/>
  <c r="G20" i="60" a="1"/>
  <c r="R215" i="60" a="1"/>
  <c r="R50" i="460" a="1"/>
  <c r="R81" i="61" a="1"/>
  <c r="T162" i="60" a="1"/>
  <c r="P89" i="60" a="1"/>
  <c r="P59" i="60" a="1"/>
  <c r="R48" i="60" a="1"/>
  <c r="P13" i="60" a="1"/>
  <c r="I21" i="460" a="1"/>
  <c r="N230" i="60" a="1"/>
  <c r="M164" i="60" a="1"/>
  <c r="P311" i="60" a="1"/>
  <c r="R63" i="60" a="1"/>
  <c r="P282" i="60" a="1"/>
  <c r="D304" i="60" a="1"/>
  <c r="P140" i="60" a="1"/>
  <c r="O152" i="460" a="1"/>
  <c r="I131" i="60" a="1"/>
  <c r="R42" i="60" a="1"/>
  <c r="D73" i="60" a="1"/>
  <c r="N159" i="460" a="1"/>
  <c r="D86" i="60" a="1"/>
  <c r="D213" i="60" a="1"/>
  <c r="R284" i="60" a="1"/>
  <c r="S94" i="60" a="1"/>
  <c r="T145" i="460" a="1"/>
  <c r="P202" i="60" a="1"/>
  <c r="J218" i="60" a="1"/>
  <c r="R312" i="60" a="1"/>
  <c r="T227" i="60" a="1"/>
  <c r="Q70" i="60" a="1"/>
  <c r="T53" i="460" a="1"/>
  <c r="K71" i="60" a="1"/>
  <c r="G284" i="60" a="1"/>
  <c r="G26" i="460" a="1"/>
  <c r="U232" i="60" a="1"/>
  <c r="H71" i="60" a="1"/>
  <c r="O174" i="60" a="1"/>
  <c r="H161" i="60" a="1"/>
  <c r="R107" i="60" a="1"/>
  <c r="R38" i="60" a="1"/>
  <c r="P121" i="460" a="1"/>
  <c r="P34" i="460" a="1"/>
  <c r="Q40" i="61" a="1"/>
  <c r="G311" i="60" a="1"/>
  <c r="U13" i="60" a="1"/>
  <c r="I130" i="60" a="1"/>
  <c r="D19" i="60" a="1"/>
  <c r="R148" i="60" a="1"/>
  <c r="O168" i="60" a="1"/>
  <c r="D69" i="60" a="1"/>
  <c r="P281" i="460" a="1"/>
  <c r="J130" i="60" a="1"/>
  <c r="O287" i="60" a="1"/>
  <c r="Q220" i="460" a="1"/>
  <c r="O162" i="60" a="1"/>
  <c r="Q143" i="60" a="1"/>
  <c r="T151" i="60" a="1"/>
  <c r="J156" i="60" a="1"/>
  <c r="P70" i="460" a="1"/>
  <c r="N287" i="60" a="1"/>
  <c r="P19" i="60" a="1"/>
  <c r="O180" i="60" a="1"/>
  <c r="D40" i="60" a="1"/>
  <c r="T179" i="460" a="1"/>
  <c r="M19" i="60" a="1"/>
  <c r="Q232" i="60" a="1"/>
  <c r="T101" i="460" a="1"/>
  <c r="J245" i="460" a="1"/>
  <c r="G228" i="60" a="1"/>
  <c r="S253" i="60" a="1"/>
  <c r="P111" i="60" a="1"/>
  <c r="Q122" i="460" a="1"/>
  <c r="J169" i="460" a="1"/>
  <c r="O191" i="60" a="1"/>
  <c r="P65" i="460" a="1"/>
  <c r="D315" i="460" a="1"/>
  <c r="R25" i="61" a="1"/>
  <c r="R136" i="60" a="1"/>
  <c r="R102" i="460" a="1"/>
  <c r="T261" i="60" a="1"/>
  <c r="M311" i="61" a="1"/>
  <c r="L25" i="460" a="1"/>
  <c r="O295" i="60" a="1"/>
  <c r="H258" i="460" a="1"/>
  <c r="R102" i="60" a="1"/>
  <c r="T317" i="61" a="1"/>
  <c r="D159" i="60" a="1"/>
  <c r="R37" i="60" a="1"/>
  <c r="M146" i="60" a="1"/>
  <c r="D168" i="60" a="1"/>
  <c r="D276" i="60" a="1"/>
  <c r="R299" i="60" a="1"/>
  <c r="J153" i="60" a="1"/>
  <c r="G131" i="60" a="1"/>
  <c r="Q286" i="60" a="1"/>
  <c r="T42" i="60" a="1"/>
  <c r="I147" i="60" a="1"/>
  <c r="O163" i="460" a="1"/>
  <c r="T267" i="60" a="1"/>
  <c r="K157" i="60" a="1"/>
  <c r="Q303" i="60" a="1"/>
  <c r="J165" i="61" a="1"/>
  <c r="H202" i="60" a="1"/>
  <c r="R95" i="60" a="1"/>
  <c r="S130" i="60" a="1"/>
  <c r="Q121" i="60" a="1"/>
  <c r="S221" i="60" a="1"/>
  <c r="R21" i="460" a="1"/>
  <c r="D295" i="460" a="1"/>
  <c r="U244" i="460" a="1"/>
  <c r="U135" i="60" a="1"/>
  <c r="U174" i="60" a="1"/>
  <c r="P284" i="460" a="1"/>
  <c r="D49" i="460" a="1"/>
  <c r="R121" i="460" a="1"/>
  <c r="R137" i="61" a="1"/>
  <c r="J180" i="60" a="1"/>
  <c r="G82" i="61" a="1"/>
  <c r="L149" i="60" a="1"/>
  <c r="I301" i="60" a="1"/>
  <c r="T316" i="460" a="1"/>
  <c r="N121" i="61" a="1"/>
  <c r="Q78" i="60" a="1"/>
  <c r="H28" i="460" a="1"/>
  <c r="U29" i="60" a="1"/>
  <c r="R80" i="60" a="1"/>
  <c r="S260" i="60" a="1"/>
  <c r="U74" i="60" a="1"/>
  <c r="R74" i="60" a="1"/>
  <c r="I162" i="60" a="1"/>
  <c r="Q28" i="60" a="1"/>
  <c r="J165" i="460" a="1"/>
  <c r="O315" i="60" a="1"/>
  <c r="M165" i="60" a="1"/>
  <c r="U111" i="60" a="1"/>
  <c r="H162" i="60" a="1"/>
  <c r="T95" i="60" a="1"/>
  <c r="R89" i="60" a="1"/>
  <c r="P275" i="60" a="1"/>
  <c r="S120" i="60" a="1"/>
  <c r="G204" i="60" a="1"/>
  <c r="Q104" i="60" a="1"/>
  <c r="M91" i="60" a="1"/>
  <c r="T212" i="60" a="1"/>
  <c r="L237" i="60" a="1"/>
  <c r="N149" i="460" a="1"/>
  <c r="I317" i="60" a="1"/>
  <c r="N64" i="60" a="1"/>
  <c r="T244" i="60" a="1"/>
  <c r="R11" i="60" a="1"/>
  <c r="R20" i="60" a="1"/>
  <c r="T119" i="61" a="1"/>
  <c r="T221" i="60" a="1"/>
  <c r="I139" i="60" a="1"/>
  <c r="Q36" i="60" a="1"/>
  <c r="O42" i="60" a="1"/>
  <c r="Q159" i="460" a="1"/>
  <c r="S34" i="61" a="1"/>
  <c r="G129" i="60" a="1"/>
  <c r="G283" i="60" a="1"/>
  <c r="I94" i="60" a="1"/>
  <c r="K20" i="60" a="1"/>
  <c r="U205" i="460" a="1"/>
  <c r="P134" i="460" a="1"/>
  <c r="M37" i="60" a="1"/>
  <c r="R208" i="60" a="1"/>
  <c r="P146" i="60" a="1"/>
  <c r="G160" i="60" a="1"/>
  <c r="D284" i="60" a="1"/>
  <c r="M232" i="60" a="1"/>
  <c r="H166" i="60" a="1"/>
  <c r="K79" i="460" a="1"/>
  <c r="P174" i="61" a="1"/>
  <c r="R263" i="60" a="1"/>
  <c r="Q114" i="60" a="1"/>
  <c r="Q253" i="60" a="1"/>
  <c r="T167" i="60" a="1"/>
  <c r="Q239" i="60" a="1"/>
  <c r="H229" i="60" a="1"/>
  <c r="J205" i="60" a="1"/>
  <c r="R211" i="60" a="1"/>
  <c r="D159" i="460" a="1"/>
  <c r="J163" i="60" a="1"/>
  <c r="N70" i="60" a="1"/>
  <c r="R287" i="60" a="1"/>
  <c r="M139" i="60" a="1"/>
  <c r="K181" i="61" a="1"/>
  <c r="K108" i="60" a="1"/>
  <c r="S238" i="60" a="1"/>
  <c r="D214" i="60" a="1"/>
  <c r="S231" i="60" a="1"/>
  <c r="J204" i="60" a="1"/>
  <c r="U219" i="60" a="1"/>
  <c r="N63" i="61" a="1"/>
  <c r="D74" i="60" a="1"/>
  <c r="R312" i="460" a="1"/>
  <c r="N203" i="61" a="1"/>
  <c r="L47" i="60" a="1"/>
  <c r="N301" i="60" a="1"/>
  <c r="P86" i="60" a="1"/>
  <c r="L35" i="61" a="1"/>
  <c r="D236" i="60" a="1"/>
  <c r="R13" i="460" a="1"/>
  <c r="H79" i="460" a="1"/>
  <c r="S95" i="60" a="1"/>
  <c r="S100" i="61" a="1"/>
  <c r="G63" i="60" a="1"/>
  <c r="H245" i="60" a="1"/>
  <c r="M134" i="60" a="1"/>
  <c r="T255" i="60" a="1"/>
  <c r="I20" i="60" a="1"/>
  <c r="M151" i="460" a="1"/>
  <c r="O30" i="460" a="1"/>
  <c r="D242" i="61" a="1"/>
  <c r="O286" i="460" a="1"/>
  <c r="U139" i="60" a="1"/>
  <c r="L71" i="60" a="1"/>
  <c r="U255" i="60" a="1"/>
  <c r="M245" i="60" a="1"/>
  <c r="S22" i="460" a="1"/>
  <c r="T302" i="60" a="1"/>
  <c r="P156" i="60" a="1"/>
  <c r="R26" i="460" a="1"/>
  <c r="Q100" i="60" a="1"/>
  <c r="S172" i="60" a="1"/>
  <c r="H135" i="60" a="1"/>
  <c r="I230" i="61" a="1"/>
  <c r="L52" i="61" a="1"/>
  <c r="D133" i="60" a="1"/>
  <c r="H56" i="60" a="1"/>
  <c r="Q33" i="60" a="1"/>
  <c r="G152" i="460" a="1"/>
  <c r="U197" i="60" a="1"/>
  <c r="O216" i="60" a="1"/>
  <c r="N169" i="60" a="1"/>
  <c r="R272" i="60" a="1"/>
  <c r="H22" i="60" a="1"/>
  <c r="R277" i="60" a="1"/>
  <c r="P289" i="60" a="1"/>
  <c r="R81" i="60" a="1"/>
  <c r="K74" i="60" a="1"/>
  <c r="P246" i="60" a="1"/>
  <c r="H271" i="60" a="1"/>
  <c r="U19" i="60" a="1"/>
  <c r="G41" i="60" a="1"/>
  <c r="K17" i="60" a="1"/>
  <c r="D162" i="60" a="1"/>
  <c r="J242" i="60" a="1"/>
  <c r="T273" i="460" a="1"/>
  <c r="N47" i="460" a="1"/>
  <c r="Q119" i="60" a="1"/>
  <c r="Q124" i="460" a="1"/>
  <c r="D218" i="60" a="1"/>
  <c r="G282" i="60" a="1"/>
  <c r="J29" i="460" a="1"/>
  <c r="N221" i="61" a="1"/>
  <c r="P265" i="60" a="1"/>
  <c r="Q317" i="60" a="1"/>
  <c r="P164" i="60" a="1"/>
  <c r="S106" i="60" a="1"/>
  <c r="G137" i="460" a="1"/>
  <c r="H92" i="60" a="1"/>
  <c r="I301" i="460" a="1"/>
  <c r="G165" i="60" a="1"/>
  <c r="Q140" i="60" a="1"/>
  <c r="M64" i="60" a="1"/>
  <c r="U287" i="60" a="1"/>
  <c r="G176" i="60" a="1"/>
  <c r="H239" i="60" a="1"/>
  <c r="S137" i="60" a="1"/>
  <c r="S149" i="60" a="1"/>
  <c r="N116" i="61" a="1"/>
  <c r="T192" i="60" a="1"/>
  <c r="I71" i="60" a="1"/>
  <c r="L231" i="60" a="1"/>
  <c r="M197" i="61" a="1"/>
  <c r="Q206" i="460" a="1"/>
  <c r="L63" i="60" a="1"/>
  <c r="S44" i="60" a="1"/>
  <c r="P57" i="60" a="1"/>
  <c r="L69" i="60" a="1"/>
  <c r="R244" i="60" a="1"/>
  <c r="N242" i="60" a="1"/>
  <c r="M157" i="60" a="1"/>
  <c r="J43" i="60" a="1"/>
  <c r="N179" i="460" a="1"/>
  <c r="D221" i="60" a="1"/>
  <c r="U29" i="61" a="1"/>
  <c r="U12" i="61" a="1"/>
  <c r="P254" i="60" a="1"/>
  <c r="U220" i="460" a="1"/>
  <c r="R256" i="60" a="1"/>
  <c r="P135" i="60" a="1"/>
  <c r="U17" i="60" a="1"/>
  <c r="I258" i="60" a="1"/>
  <c r="U11" i="460" a="1"/>
  <c r="L236" i="60" a="1"/>
  <c r="G286" i="60" a="1"/>
  <c r="G94" i="60" a="1"/>
  <c r="I19" i="60" a="1"/>
  <c r="T137" i="60" a="1"/>
  <c r="D253" i="61" a="1"/>
  <c r="P36" i="460" a="1"/>
  <c r="R65" i="60" a="1"/>
  <c r="D143" i="60" a="1"/>
  <c r="K85" i="460" a="1"/>
  <c r="L227" i="60" a="1"/>
  <c r="G317" i="60" a="1"/>
  <c r="D66" i="60" a="1"/>
  <c r="Q236" i="60" a="1"/>
  <c r="J286" i="60" a="1"/>
  <c r="N167" i="60" a="1"/>
  <c r="U131" i="60" a="1"/>
  <c r="M192" i="460" a="1"/>
  <c r="U115" i="60" a="1"/>
  <c r="L71" i="460" a="1"/>
  <c r="N237" i="60" a="1"/>
  <c r="M286" i="60" a="1"/>
  <c r="P189" i="60" a="1"/>
  <c r="T34" i="60" a="1"/>
  <c r="D44" i="60" a="1"/>
  <c r="R187" i="60" a="1"/>
  <c r="T140" i="60" a="1"/>
  <c r="R52" i="60" a="1"/>
  <c r="G260" i="460" a="1"/>
  <c r="U26" i="60" a="1"/>
  <c r="P286" i="60" a="1"/>
  <c r="S243" i="460" a="1"/>
  <c r="K260" i="60" a="1"/>
  <c r="H213" i="460" a="1"/>
  <c r="G315" i="60" a="1"/>
  <c r="D306" i="460" a="1"/>
  <c r="P277" i="60" a="1"/>
  <c r="D180" i="61" a="1"/>
  <c r="I116" i="460" a="1"/>
  <c r="U262" i="60" a="1"/>
  <c r="D50" i="60" a="1"/>
  <c r="I303" i="60" a="1"/>
  <c r="R253" i="460" a="1"/>
  <c r="S295" i="60" a="1"/>
  <c r="N168" i="460" a="1"/>
  <c r="T200" i="61" a="1"/>
  <c r="S211" i="60" a="1"/>
  <c r="P306" i="61" a="1"/>
  <c r="D276" i="460" a="1"/>
  <c r="T59" i="60" a="1"/>
  <c r="Q11" i="460" a="1"/>
  <c r="M317" i="60" a="1"/>
  <c r="R295" i="60" a="1"/>
  <c r="I157" i="60" a="1"/>
  <c r="L89" i="460" a="1"/>
  <c r="O193" i="460" a="1"/>
  <c r="T144" i="60" a="1"/>
  <c r="M243" i="60" a="1"/>
  <c r="H64" i="60" a="1"/>
  <c r="K56" i="60" a="1"/>
  <c r="Q91" i="60" a="1"/>
  <c r="D172" i="60" a="1"/>
  <c r="U176" i="60" a="1"/>
  <c r="N239" i="60" a="1"/>
  <c r="K286" i="460" a="1"/>
  <c r="J286" i="61" a="1"/>
  <c r="J191" i="61" a="1"/>
  <c r="U20" i="60" a="1"/>
  <c r="G271" i="60" a="1"/>
  <c r="R236" i="60" a="1"/>
  <c r="D196" i="60" a="1"/>
  <c r="T281" i="60" a="1"/>
  <c r="T35" i="61" a="1"/>
  <c r="R300" i="460" a="1"/>
  <c r="D272" i="60" a="1"/>
  <c r="U296" i="60" a="1"/>
  <c r="I243" i="460" a="1"/>
  <c r="Q229" i="60" a="1"/>
  <c r="M130" i="460" a="1"/>
  <c r="N168" i="60" a="1"/>
  <c r="J199" i="60" a="1"/>
  <c r="P260" i="61" a="1"/>
  <c r="O217" i="60" a="1"/>
  <c r="S103" i="61" a="1"/>
  <c r="T317" i="60" a="1"/>
  <c r="P211" i="60" a="1"/>
  <c r="N26" i="460" a="1"/>
  <c r="N180" i="60" a="1"/>
  <c r="D64" i="60" a="1"/>
  <c r="P107" i="60" a="1"/>
  <c r="D70" i="61" a="1"/>
  <c r="I134" i="60" a="1"/>
  <c r="H92" i="61" a="1"/>
  <c r="N147" i="60" a="1"/>
  <c r="R293" i="460" a="1"/>
  <c r="J158" i="60" a="1"/>
  <c r="T106" i="60" a="1"/>
  <c r="D18" i="61" a="1"/>
  <c r="Q73" i="60" a="1"/>
  <c r="I151" i="60" a="1"/>
  <c r="K295" i="60" a="1"/>
  <c r="S14" i="60" a="1"/>
  <c r="T299" i="60" a="1"/>
  <c r="L162" i="60" a="1"/>
  <c r="J203" i="460" a="1"/>
  <c r="P131" i="460" a="1"/>
  <c r="R174" i="460" a="1"/>
  <c r="G136" i="60" a="1"/>
  <c r="I145" i="460" a="1"/>
  <c r="L283" i="61" a="1"/>
  <c r="U165" i="60" a="1"/>
  <c r="Q217" i="61" a="1"/>
  <c r="O272" i="60" a="1"/>
  <c r="J72" i="60" a="1"/>
  <c r="K199" i="61" a="1"/>
  <c r="U48" i="60" a="1"/>
  <c r="T131" i="60" a="1"/>
  <c r="U92" i="60" a="1"/>
  <c r="D115" i="460" a="1"/>
  <c r="D65" i="60" a="1"/>
  <c r="H182" i="460" a="1"/>
  <c r="G19" i="60" a="1"/>
  <c r="D162" i="61" a="1"/>
  <c r="Q218" i="60" a="1"/>
  <c r="D274" i="60" a="1"/>
  <c r="Q176" i="60" a="1"/>
  <c r="P265" i="460" a="1"/>
  <c r="I164" i="460" a="1"/>
  <c r="I56" i="60" a="1"/>
  <c r="K41" i="460" a="1"/>
  <c r="R239" i="60" a="1"/>
  <c r="S313" i="60" a="1"/>
  <c r="G186" i="60" a="1"/>
  <c r="D303" i="460" a="1"/>
  <c r="S258" i="60" a="1"/>
  <c r="L133" i="460" a="1"/>
  <c r="H150" i="60" a="1"/>
  <c r="U11" i="60" a="1"/>
  <c r="Q257" i="60" a="1"/>
  <c r="U80" i="460" a="1"/>
  <c r="L165" i="60" a="1"/>
  <c r="R242" i="61" a="1"/>
  <c r="P219" i="61" a="1"/>
  <c r="P33" i="60" a="1"/>
  <c r="T145" i="60" a="1"/>
  <c r="D217" i="60" a="1"/>
  <c r="Q72" i="460" a="1"/>
  <c r="K42" i="60" a="1"/>
  <c r="O271" i="60" a="1"/>
  <c r="S56" i="60" a="1"/>
  <c r="U181" i="60" a="1"/>
  <c r="P136" i="60" a="1"/>
  <c r="L218" i="60" a="1"/>
  <c r="T201" i="60" a="1"/>
  <c r="J159" i="60" a="1"/>
  <c r="Q203" i="60" a="1"/>
  <c r="Q80" i="60" a="1"/>
  <c r="I159" i="60" a="1"/>
  <c r="P53" i="60" a="1"/>
  <c r="D310" i="60" a="1"/>
  <c r="M41" i="60" a="1"/>
  <c r="I52" i="60" a="1"/>
  <c r="D119" i="60" a="1"/>
  <c r="M272" i="60" a="1"/>
  <c r="R139" i="460" a="1"/>
  <c r="M95" i="60" a="1"/>
  <c r="L216" i="60" a="1"/>
  <c r="S114" i="460" a="1"/>
  <c r="J69" i="460" a="1"/>
  <c r="H180" i="460" a="1"/>
  <c r="T310" i="60" a="1"/>
  <c r="N248" i="60" a="1"/>
  <c r="D301" i="60" a="1"/>
  <c r="P25" i="60" a="1"/>
  <c r="U281" i="60" a="1"/>
  <c r="U73" i="60" a="1"/>
  <c r="G301" i="60" a="1"/>
  <c r="R117" i="60" a="1"/>
  <c r="U231" i="60" a="1"/>
  <c r="Q187" i="60" a="1"/>
  <c r="T285" i="61" a="1"/>
  <c r="D80" i="60" a="1"/>
  <c r="U227" i="460" a="1"/>
  <c r="Q251" i="60" a="1"/>
  <c r="S63" i="60" a="1"/>
  <c r="O169" i="60" a="1"/>
  <c r="L140" i="60" a="1"/>
  <c r="O117" i="60" a="1"/>
  <c r="Q299" i="60" a="1"/>
  <c r="D178" i="61" a="1"/>
  <c r="T188" i="60" a="1"/>
  <c r="J167" i="60" a="1"/>
  <c r="G43" i="60" a="1"/>
  <c r="J92" i="60" a="1"/>
  <c r="K315" i="460" a="1"/>
  <c r="T197" i="60" a="1"/>
  <c r="T86" i="60" a="1"/>
  <c r="D199" i="60" a="1"/>
  <c r="S57" i="61" a="1"/>
  <c r="N89" i="60" a="1"/>
  <c r="G133" i="60" a="1"/>
  <c r="N200" i="61" a="1"/>
  <c r="U54" i="60" a="1"/>
  <c r="U122" i="60" a="1"/>
  <c r="M238" i="60" a="1"/>
  <c r="N165" i="60" a="1"/>
  <c r="D92" i="460" a="1"/>
  <c r="D11" i="60" a="1"/>
  <c r="K140" i="60" a="1"/>
  <c r="U42" i="60" a="1"/>
  <c r="Q258" i="460" a="1"/>
  <c r="P158" i="60" a="1"/>
  <c r="M92" i="60" a="1"/>
  <c r="S108" i="60" a="1"/>
  <c r="I231" i="60" a="1"/>
  <c r="P145" i="60" a="1"/>
  <c r="S19" i="60" a="1"/>
  <c r="T72" i="60" a="1"/>
  <c r="K169" i="60" a="1"/>
  <c r="S102" i="60" a="1"/>
  <c r="G134" i="60" a="1"/>
  <c r="H160" i="61" a="1"/>
  <c r="L39" i="60" a="1"/>
  <c r="R41" i="60" a="1"/>
  <c r="S129" i="460" a="1"/>
  <c r="U196" i="60" a="1"/>
  <c r="O232" i="60" a="1"/>
  <c r="U137" i="60" a="1"/>
  <c r="D87" i="60" a="1"/>
  <c r="U160" i="60" a="1"/>
  <c r="M166" i="60" a="1"/>
  <c r="G280" i="460" a="1"/>
  <c r="L283" i="60" a="1"/>
  <c r="D148" i="60" a="1"/>
  <c r="I90" i="60" a="1"/>
  <c r="H81" i="460" a="1"/>
  <c r="L64" i="60" a="1"/>
  <c r="S197" i="460" a="1"/>
  <c r="I74" i="60" a="1"/>
  <c r="T22" i="60" a="1"/>
  <c r="Q54" i="460" a="1"/>
  <c r="H174" i="60" a="1"/>
  <c r="D136" i="460" a="1"/>
  <c r="T74" i="460" a="1"/>
  <c r="S215" i="60" a="1"/>
  <c r="S189" i="60" a="1"/>
  <c r="K186" i="60" a="1"/>
  <c r="S263" i="460" a="1"/>
  <c r="S271" i="60" a="1"/>
  <c r="P197" i="60" a="1"/>
  <c r="P262" i="60" a="1"/>
  <c r="J119" i="60" a="1"/>
  <c r="S132" i="60" a="1"/>
  <c r="Q71" i="60" a="1"/>
  <c r="Q105" i="61" a="1"/>
  <c r="D254" i="460" a="1"/>
  <c r="T312" i="60" a="1"/>
  <c r="S228" i="60" a="1"/>
  <c r="J174" i="60" a="1"/>
  <c r="R134" i="460" a="1"/>
  <c r="S199" i="60" a="1"/>
  <c r="N281" i="60" a="1"/>
  <c r="J89" i="60" a="1"/>
  <c r="S93" i="60" a="1"/>
  <c r="M177" i="61" a="1"/>
  <c r="Q313" i="60" a="1"/>
  <c r="M168" i="60" a="1"/>
  <c r="M228" i="60" a="1"/>
  <c r="L164" i="60" a="1"/>
  <c r="L176" i="60" a="1"/>
  <c r="O43" i="60" a="1"/>
  <c r="H42" i="61" a="1"/>
  <c r="G242" i="60" a="1"/>
  <c r="Q79" i="61" a="1"/>
  <c r="I156" i="60" a="1"/>
  <c r="L180" i="60" a="1"/>
  <c r="Q153" i="61" a="1"/>
  <c r="L147" i="60" a="1"/>
  <c r="J69" i="60" a="1"/>
  <c r="R192" i="60" a="1"/>
  <c r="K117" i="60" a="1"/>
  <c r="D150" i="60" a="1"/>
  <c r="O176" i="60" a="1"/>
  <c r="O230" i="60" a="1"/>
  <c r="J157" i="60" a="1"/>
  <c r="G116" i="60" a="1"/>
  <c r="P191" i="60" a="1"/>
  <c r="U190" i="60" a="1"/>
  <c r="R282" i="60" a="1"/>
  <c r="I211" i="61" a="1"/>
  <c r="T13" i="60" a="1"/>
  <c r="T21" i="60" a="1"/>
  <c r="S36" i="60" a="1"/>
  <c r="J150" i="60" a="1"/>
  <c r="R25" i="60" a="1"/>
  <c r="T139" i="60" a="1"/>
  <c r="N235" i="60" a="1"/>
  <c r="O177" i="60" a="1"/>
  <c r="U208" i="60" a="1"/>
  <c r="S144" i="60" a="1"/>
  <c r="I238" i="60" a="1"/>
  <c r="I238" i="60" l="1"/>
  <c r="S144" i="60"/>
  <c r="U208" i="60"/>
  <c r="O177" i="60"/>
  <c r="N235" i="60"/>
  <c r="T139" i="60"/>
  <c r="R25" i="60"/>
  <c r="J150" i="60"/>
  <c r="S36" i="60"/>
  <c r="T21" i="60"/>
  <c r="T13" i="60"/>
  <c r="I211" i="61"/>
  <c r="R282" i="60"/>
  <c r="U190" i="60"/>
  <c r="P191" i="60"/>
  <c r="G116" i="60"/>
  <c r="J157" i="60"/>
  <c r="O230" i="60"/>
  <c r="O176" i="60"/>
  <c r="D150" i="60"/>
  <c r="E150" i="60" s="1"/>
  <c r="K117" i="60"/>
  <c r="R192" i="60"/>
  <c r="J69" i="60"/>
  <c r="L147" i="60"/>
  <c r="Q153" i="61"/>
  <c r="L180" i="60"/>
  <c r="I156" i="60"/>
  <c r="Q79" i="61"/>
  <c r="G242" i="60"/>
  <c r="H42" i="61"/>
  <c r="O43" i="60"/>
  <c r="L176" i="60"/>
  <c r="L164" i="60"/>
  <c r="M228" i="60"/>
  <c r="M168" i="60"/>
  <c r="Q313" i="60"/>
  <c r="M177" i="61"/>
  <c r="S93" i="60"/>
  <c r="J89" i="60"/>
  <c r="N281" i="60"/>
  <c r="S199" i="60"/>
  <c r="R134" i="460"/>
  <c r="J174" i="60"/>
  <c r="S228" i="60"/>
  <c r="T312" i="60"/>
  <c r="D254" i="460"/>
  <c r="Q105" i="61"/>
  <c r="Q71" i="60"/>
  <c r="S132" i="60"/>
  <c r="J119" i="60"/>
  <c r="P262" i="60"/>
  <c r="P197" i="60"/>
  <c r="S271" i="60"/>
  <c r="S263" i="460"/>
  <c r="K186" i="60"/>
  <c r="S189" i="60"/>
  <c r="S215" i="60"/>
  <c r="T74" i="460"/>
  <c r="D136" i="460"/>
  <c r="E136" i="460" s="1"/>
  <c r="H174" i="60"/>
  <c r="Q54" i="460"/>
  <c r="T22" i="60"/>
  <c r="I74" i="60"/>
  <c r="S197" i="460"/>
  <c r="L64" i="60"/>
  <c r="H81" i="460"/>
  <c r="I90" i="60"/>
  <c r="D148" i="60"/>
  <c r="E148" i="60" s="1"/>
  <c r="L283" i="60"/>
  <c r="G280" i="460"/>
  <c r="M166" i="60"/>
  <c r="U160" i="60"/>
  <c r="D87" i="60"/>
  <c r="U137" i="60"/>
  <c r="O232" i="60"/>
  <c r="U196" i="60"/>
  <c r="S129" i="460"/>
  <c r="R41" i="60"/>
  <c r="L39" i="60"/>
  <c r="H160" i="61"/>
  <c r="G134" i="60"/>
  <c r="S102" i="60"/>
  <c r="K169" i="60"/>
  <c r="T72" i="60"/>
  <c r="S19" i="60"/>
  <c r="P145" i="60"/>
  <c r="I231" i="60"/>
  <c r="S108" i="60"/>
  <c r="M92" i="60"/>
  <c r="P158" i="60"/>
  <c r="Q258" i="460"/>
  <c r="U42" i="60"/>
  <c r="K140" i="60"/>
  <c r="D11" i="60"/>
  <c r="D92" i="460"/>
  <c r="N165" i="60"/>
  <c r="M238" i="60"/>
  <c r="U122" i="60"/>
  <c r="U54" i="60"/>
  <c r="N200" i="61"/>
  <c r="G133" i="60"/>
  <c r="N89" i="60"/>
  <c r="S57" i="61"/>
  <c r="D199" i="60"/>
  <c r="E199" i="60" s="1"/>
  <c r="T86" i="60"/>
  <c r="T197" i="60"/>
  <c r="K315" i="460"/>
  <c r="J92" i="60"/>
  <c r="G43" i="60"/>
  <c r="J167" i="60"/>
  <c r="T188" i="60"/>
  <c r="D178" i="61"/>
  <c r="E178" i="61" s="1"/>
  <c r="Q299" i="60"/>
  <c r="O117" i="60"/>
  <c r="L140" i="60"/>
  <c r="O169" i="60"/>
  <c r="S63" i="60"/>
  <c r="Q251" i="60"/>
  <c r="U227" i="460"/>
  <c r="D80" i="60"/>
  <c r="T285" i="61"/>
  <c r="Q187" i="60"/>
  <c r="U231" i="60"/>
  <c r="R117" i="60"/>
  <c r="G301" i="60"/>
  <c r="U73" i="60"/>
  <c r="U281" i="60"/>
  <c r="P25" i="60"/>
  <c r="D301" i="60"/>
  <c r="E301" i="60" s="1"/>
  <c r="N248" i="60"/>
  <c r="T310" i="60"/>
  <c r="H180" i="460"/>
  <c r="J69" i="460"/>
  <c r="S114" i="460"/>
  <c r="L216" i="60"/>
  <c r="M95" i="60"/>
  <c r="R139" i="460"/>
  <c r="M272" i="60"/>
  <c r="D119" i="60"/>
  <c r="E119" i="60" s="1"/>
  <c r="I52" i="60"/>
  <c r="M41" i="60"/>
  <c r="D310" i="60"/>
  <c r="P53" i="60"/>
  <c r="I159" i="60"/>
  <c r="Q80" i="60"/>
  <c r="Q203" i="60"/>
  <c r="J159" i="60"/>
  <c r="T201" i="60"/>
  <c r="L218" i="60"/>
  <c r="P136" i="60"/>
  <c r="U181" i="60"/>
  <c r="S56" i="60"/>
  <c r="O271" i="60"/>
  <c r="K42" i="60"/>
  <c r="Q72" i="460"/>
  <c r="D217" i="60"/>
  <c r="E217" i="60" s="1"/>
  <c r="T145" i="60"/>
  <c r="P33" i="60"/>
  <c r="P219" i="61"/>
  <c r="R242" i="61"/>
  <c r="L165" i="60"/>
  <c r="U80" i="460"/>
  <c r="Q257" i="60"/>
  <c r="U11" i="60"/>
  <c r="H150" i="60"/>
  <c r="L133" i="460"/>
  <c r="S258" i="60"/>
  <c r="D303" i="460"/>
  <c r="E303" i="460" s="1"/>
  <c r="G186" i="60"/>
  <c r="S313" i="60"/>
  <c r="R239" i="60"/>
  <c r="K41" i="460"/>
  <c r="I56" i="60"/>
  <c r="I164" i="460"/>
  <c r="P265" i="460"/>
  <c r="Q176" i="60"/>
  <c r="D274" i="60"/>
  <c r="Q218" i="60"/>
  <c r="D162" i="61"/>
  <c r="E162" i="61" s="1"/>
  <c r="G19" i="60"/>
  <c r="H182" i="460"/>
  <c r="D65" i="60"/>
  <c r="D115" i="460"/>
  <c r="U92" i="60"/>
  <c r="T131" i="60"/>
  <c r="U48" i="60"/>
  <c r="K199" i="61"/>
  <c r="J72" i="60"/>
  <c r="O272" i="60"/>
  <c r="Q217" i="61"/>
  <c r="U165" i="60"/>
  <c r="L283" i="61"/>
  <c r="I145" i="460"/>
  <c r="G136" i="60"/>
  <c r="R174" i="460"/>
  <c r="P131" i="460"/>
  <c r="J203" i="460"/>
  <c r="L162" i="60"/>
  <c r="T299" i="60"/>
  <c r="S14" i="60"/>
  <c r="K295" i="60"/>
  <c r="I151" i="60"/>
  <c r="Q73" i="60"/>
  <c r="D18" i="61"/>
  <c r="T106" i="60"/>
  <c r="J158" i="60"/>
  <c r="R293" i="460"/>
  <c r="N147" i="60"/>
  <c r="H92" i="61"/>
  <c r="I134" i="60"/>
  <c r="D70" i="61"/>
  <c r="P107" i="60"/>
  <c r="D64" i="60"/>
  <c r="E64" i="60" s="1"/>
  <c r="N180" i="60"/>
  <c r="N26" i="460"/>
  <c r="P211" i="60"/>
  <c r="T317" i="60"/>
  <c r="S103" i="61"/>
  <c r="O217" i="60"/>
  <c r="P260" i="61"/>
  <c r="J199" i="60"/>
  <c r="N168" i="60"/>
  <c r="M130" i="460"/>
  <c r="Q229" i="60"/>
  <c r="I243" i="460"/>
  <c r="U296" i="60"/>
  <c r="D272" i="60"/>
  <c r="E272" i="60" s="1"/>
  <c r="R300" i="460"/>
  <c r="T35" i="61"/>
  <c r="T281" i="60"/>
  <c r="D196" i="60"/>
  <c r="R236" i="60"/>
  <c r="G271" i="60"/>
  <c r="U20" i="60"/>
  <c r="J191" i="61"/>
  <c r="J286" i="61"/>
  <c r="K286" i="460"/>
  <c r="N239" i="60"/>
  <c r="U176" i="60"/>
  <c r="D172" i="60"/>
  <c r="Q91" i="60"/>
  <c r="K56" i="60"/>
  <c r="H64" i="60"/>
  <c r="M243" i="60"/>
  <c r="T144" i="60"/>
  <c r="O193" i="460"/>
  <c r="L89" i="460"/>
  <c r="I157" i="60"/>
  <c r="R295" i="60"/>
  <c r="M317" i="60"/>
  <c r="Q11" i="460"/>
  <c r="T59" i="60"/>
  <c r="D276" i="460"/>
  <c r="P306" i="61"/>
  <c r="S211" i="60"/>
  <c r="T200" i="61"/>
  <c r="N168" i="460"/>
  <c r="S295" i="60"/>
  <c r="R253" i="460"/>
  <c r="I303" i="60"/>
  <c r="D50" i="60"/>
  <c r="U262" i="60"/>
  <c r="I116" i="460"/>
  <c r="D180" i="61"/>
  <c r="P277" i="60"/>
  <c r="D306" i="460"/>
  <c r="G315" i="60"/>
  <c r="H213" i="460"/>
  <c r="K260" i="60"/>
  <c r="S243" i="460"/>
  <c r="P286" i="60"/>
  <c r="U26" i="60"/>
  <c r="G260" i="460"/>
  <c r="R52" i="60"/>
  <c r="T140" i="60"/>
  <c r="R187" i="60"/>
  <c r="D44" i="60"/>
  <c r="T34" i="60"/>
  <c r="P189" i="60"/>
  <c r="M286" i="60"/>
  <c r="N237" i="60"/>
  <c r="L71" i="460"/>
  <c r="U115" i="60"/>
  <c r="M192" i="460"/>
  <c r="U131" i="60"/>
  <c r="N167" i="60"/>
  <c r="J286" i="60"/>
  <c r="Q236" i="60"/>
  <c r="D66" i="60"/>
  <c r="G317" i="60"/>
  <c r="L227" i="60"/>
  <c r="K85" i="460"/>
  <c r="D143" i="60"/>
  <c r="E143" i="60" s="1"/>
  <c r="R65" i="60"/>
  <c r="P36" i="460"/>
  <c r="D253" i="61"/>
  <c r="T137" i="60"/>
  <c r="I19" i="60"/>
  <c r="G94" i="60"/>
  <c r="G286" i="60"/>
  <c r="L236" i="60"/>
  <c r="U11" i="460"/>
  <c r="I258" i="60"/>
  <c r="U17" i="60"/>
  <c r="P135" i="60"/>
  <c r="R256" i="60"/>
  <c r="U220" i="460"/>
  <c r="P254" i="60"/>
  <c r="U12" i="61"/>
  <c r="U29" i="61"/>
  <c r="D221" i="60"/>
  <c r="N179" i="460"/>
  <c r="J43" i="60"/>
  <c r="M157" i="60"/>
  <c r="N242" i="60"/>
  <c r="R244" i="60"/>
  <c r="L69" i="60"/>
  <c r="P57" i="60"/>
  <c r="S44" i="60"/>
  <c r="L63" i="60"/>
  <c r="Q206" i="460"/>
  <c r="M197" i="61"/>
  <c r="L231" i="60"/>
  <c r="I71" i="60"/>
  <c r="T192" i="60"/>
  <c r="N116" i="61"/>
  <c r="S149" i="60"/>
  <c r="S137" i="60"/>
  <c r="H239" i="60"/>
  <c r="G176" i="60"/>
  <c r="U287" i="60"/>
  <c r="M64" i="60"/>
  <c r="Q140" i="60"/>
  <c r="G165" i="60"/>
  <c r="I301" i="460"/>
  <c r="H92" i="60"/>
  <c r="G137" i="460"/>
  <c r="S106" i="60"/>
  <c r="P164" i="60"/>
  <c r="Q317" i="60"/>
  <c r="P265" i="60"/>
  <c r="N221" i="61"/>
  <c r="J29" i="460"/>
  <c r="G282" i="60"/>
  <c r="D218" i="60"/>
  <c r="E218" i="60" s="1"/>
  <c r="Q124" i="460"/>
  <c r="Q119" i="60"/>
  <c r="N47" i="460"/>
  <c r="T273" i="460"/>
  <c r="J242" i="60"/>
  <c r="D162" i="60"/>
  <c r="E162" i="60" s="1"/>
  <c r="K17" i="60"/>
  <c r="G41" i="60"/>
  <c r="U19" i="60"/>
  <c r="H271" i="60"/>
  <c r="P246" i="60"/>
  <c r="K74" i="60"/>
  <c r="R81" i="60"/>
  <c r="P289" i="60"/>
  <c r="R277" i="60"/>
  <c r="H22" i="60"/>
  <c r="R272" i="60"/>
  <c r="N169" i="60"/>
  <c r="O216" i="60"/>
  <c r="U197" i="60"/>
  <c r="G152" i="460"/>
  <c r="Q33" i="60"/>
  <c r="H56" i="60"/>
  <c r="D133" i="60"/>
  <c r="E133" i="60" s="1"/>
  <c r="L52" i="61"/>
  <c r="I230" i="61"/>
  <c r="H135" i="60"/>
  <c r="S172" i="60"/>
  <c r="Q100" i="60"/>
  <c r="R26" i="460"/>
  <c r="P156" i="60"/>
  <c r="T302" i="60"/>
  <c r="S22" i="460"/>
  <c r="M245" i="60"/>
  <c r="U255" i="60"/>
  <c r="L71" i="60"/>
  <c r="U139" i="60"/>
  <c r="O286" i="460"/>
  <c r="D242" i="61"/>
  <c r="E242" i="61" s="1"/>
  <c r="O30" i="460"/>
  <c r="M151" i="460"/>
  <c r="I20" i="60"/>
  <c r="T255" i="60"/>
  <c r="M134" i="60"/>
  <c r="H245" i="60"/>
  <c r="G63" i="60"/>
  <c r="S100" i="61"/>
  <c r="S95" i="60"/>
  <c r="H79" i="460"/>
  <c r="R13" i="460"/>
  <c r="D236" i="60"/>
  <c r="E236" i="60" s="1"/>
  <c r="L35" i="61"/>
  <c r="P86" i="60"/>
  <c r="N301" i="60"/>
  <c r="L47" i="60"/>
  <c r="N203" i="61"/>
  <c r="R312" i="460"/>
  <c r="D74" i="60"/>
  <c r="E74" i="60" s="1"/>
  <c r="N63" i="61"/>
  <c r="U219" i="60"/>
  <c r="J204" i="60"/>
  <c r="S231" i="60"/>
  <c r="D214" i="60"/>
  <c r="S238" i="60"/>
  <c r="K108" i="60"/>
  <c r="K181" i="61"/>
  <c r="M139" i="60"/>
  <c r="R287" i="60"/>
  <c r="N70" i="60"/>
  <c r="J163" i="60"/>
  <c r="D159" i="460"/>
  <c r="E159" i="460" s="1"/>
  <c r="R211" i="60"/>
  <c r="J205" i="60"/>
  <c r="H229" i="60"/>
  <c r="Q239" i="60"/>
  <c r="T167" i="60"/>
  <c r="Q253" i="60"/>
  <c r="Q114" i="60"/>
  <c r="R263" i="60"/>
  <c r="P174" i="61"/>
  <c r="K79" i="460"/>
  <c r="H166" i="60"/>
  <c r="M232" i="60"/>
  <c r="D284" i="60"/>
  <c r="E284" i="60" s="1"/>
  <c r="G160" i="60"/>
  <c r="P146" i="60"/>
  <c r="R208" i="60"/>
  <c r="M37" i="60"/>
  <c r="P134" i="460"/>
  <c r="U205" i="460"/>
  <c r="K20" i="60"/>
  <c r="I94" i="60"/>
  <c r="G283" i="60"/>
  <c r="G129" i="60"/>
  <c r="S34" i="61"/>
  <c r="Q159" i="460"/>
  <c r="O42" i="60"/>
  <c r="Q36" i="60"/>
  <c r="I139" i="60"/>
  <c r="T221" i="60"/>
  <c r="T119" i="61"/>
  <c r="R20" i="60"/>
  <c r="R11" i="60"/>
  <c r="T244" i="60"/>
  <c r="N64" i="60"/>
  <c r="I317" i="60"/>
  <c r="N149" i="460"/>
  <c r="L237" i="60"/>
  <c r="T212" i="60"/>
  <c r="M91" i="60"/>
  <c r="Q104" i="60"/>
  <c r="G204" i="60"/>
  <c r="S120" i="60"/>
  <c r="P275" i="60"/>
  <c r="R89" i="60"/>
  <c r="T95" i="60"/>
  <c r="H162" i="60"/>
  <c r="U111" i="60"/>
  <c r="M165" i="60"/>
  <c r="O315" i="60"/>
  <c r="J165" i="460"/>
  <c r="Q28" i="60"/>
  <c r="I162" i="60"/>
  <c r="R74" i="60"/>
  <c r="U74" i="60"/>
  <c r="S260" i="60"/>
  <c r="R80" i="60"/>
  <c r="U29" i="60"/>
  <c r="H28" i="460"/>
  <c r="Q78" i="60"/>
  <c r="N121" i="61"/>
  <c r="T316" i="460"/>
  <c r="I301" i="60"/>
  <c r="L149" i="60"/>
  <c r="G82" i="61"/>
  <c r="J180" i="60"/>
  <c r="R137" i="61"/>
  <c r="R121" i="460"/>
  <c r="D49" i="460"/>
  <c r="P284" i="460"/>
  <c r="U174" i="60"/>
  <c r="U135" i="60"/>
  <c r="U244" i="460"/>
  <c r="D295" i="460"/>
  <c r="R21" i="460"/>
  <c r="S221" i="60"/>
  <c r="Q121" i="60"/>
  <c r="S130" i="60"/>
  <c r="R95" i="60"/>
  <c r="H202" i="60"/>
  <c r="J165" i="61"/>
  <c r="Q303" i="60"/>
  <c r="K157" i="60"/>
  <c r="T267" i="60"/>
  <c r="O163" i="460"/>
  <c r="I147" i="60"/>
  <c r="T42" i="60"/>
  <c r="Q286" i="60"/>
  <c r="G131" i="60"/>
  <c r="J153" i="60"/>
  <c r="R299" i="60"/>
  <c r="D276" i="60"/>
  <c r="D168" i="60"/>
  <c r="E168" i="60" s="1"/>
  <c r="M146" i="60"/>
  <c r="R37" i="60"/>
  <c r="D159" i="60"/>
  <c r="E159" i="60" s="1"/>
  <c r="T317" i="61"/>
  <c r="R102" i="60"/>
  <c r="H258" i="460"/>
  <c r="O295" i="60"/>
  <c r="L25" i="460"/>
  <c r="M311" i="61"/>
  <c r="T261" i="60"/>
  <c r="R102" i="460"/>
  <c r="R136" i="60"/>
  <c r="R25" i="61"/>
  <c r="D315" i="460"/>
  <c r="E315" i="460" s="1"/>
  <c r="P65" i="460"/>
  <c r="O191" i="60"/>
  <c r="J169" i="460"/>
  <c r="Q122" i="460"/>
  <c r="P111" i="60"/>
  <c r="S253" i="60"/>
  <c r="G228" i="60"/>
  <c r="J245" i="460"/>
  <c r="T101" i="460"/>
  <c r="Q232" i="60"/>
  <c r="M19" i="60"/>
  <c r="T179" i="460"/>
  <c r="D40" i="60"/>
  <c r="E40" i="60" s="1"/>
  <c r="O180" i="60"/>
  <c r="P19" i="60"/>
  <c r="N287" i="60"/>
  <c r="P70" i="460"/>
  <c r="J156" i="60"/>
  <c r="T151" i="60"/>
  <c r="Q143" i="60"/>
  <c r="O162" i="60"/>
  <c r="Q220" i="460"/>
  <c r="O287" i="60"/>
  <c r="J130" i="60"/>
  <c r="P281" i="460"/>
  <c r="D69" i="60"/>
  <c r="E69" i="60" s="1"/>
  <c r="O168" i="60"/>
  <c r="R148" i="60"/>
  <c r="D19" i="60"/>
  <c r="E19" i="60" s="1"/>
  <c r="I130" i="60"/>
  <c r="U13" i="60"/>
  <c r="G311" i="60"/>
  <c r="Q40" i="61"/>
  <c r="P34" i="460"/>
  <c r="P121" i="460"/>
  <c r="R38" i="60"/>
  <c r="R107" i="60"/>
  <c r="H161" i="60"/>
  <c r="O174" i="60"/>
  <c r="H71" i="60"/>
  <c r="U232" i="60"/>
  <c r="G26" i="460"/>
  <c r="G284" i="60"/>
  <c r="K71" i="60"/>
  <c r="T53" i="460"/>
  <c r="Q70" i="60"/>
  <c r="T227" i="60"/>
  <c r="R312" i="60"/>
  <c r="J218" i="60"/>
  <c r="P202" i="60"/>
  <c r="T145" i="460"/>
  <c r="S94" i="60"/>
  <c r="R284" i="60"/>
  <c r="D213" i="60"/>
  <c r="D86" i="60"/>
  <c r="N159" i="460"/>
  <c r="D73" i="60"/>
  <c r="E73" i="60" s="1"/>
  <c r="R42" i="60"/>
  <c r="I131" i="60"/>
  <c r="O152" i="460"/>
  <c r="P140" i="60"/>
  <c r="D304" i="60"/>
  <c r="P282" i="60"/>
  <c r="R63" i="60"/>
  <c r="P311" i="60"/>
  <c r="M164" i="60"/>
  <c r="N230" i="60"/>
  <c r="I21" i="460"/>
  <c r="P13" i="60"/>
  <c r="R48" i="60"/>
  <c r="P59" i="60"/>
  <c r="P89" i="60"/>
  <c r="T162" i="60"/>
  <c r="R81" i="61"/>
  <c r="R50" i="460"/>
  <c r="R215" i="60"/>
  <c r="G20" i="60"/>
  <c r="S100" i="60"/>
  <c r="D116" i="60"/>
  <c r="E116" i="60" s="1"/>
  <c r="D63" i="60"/>
  <c r="E63" i="60" s="1"/>
  <c r="T79" i="60"/>
  <c r="M71" i="60"/>
  <c r="G314" i="460"/>
  <c r="R160" i="60"/>
  <c r="T175" i="60"/>
  <c r="T100" i="460"/>
  <c r="R232" i="60"/>
  <c r="M303" i="60"/>
  <c r="H131" i="60"/>
  <c r="T228" i="460"/>
  <c r="K94" i="60"/>
  <c r="G230" i="460"/>
  <c r="L42" i="60"/>
  <c r="I39" i="60"/>
  <c r="U145" i="60"/>
  <c r="U314" i="60"/>
  <c r="P179" i="60"/>
  <c r="N132" i="60"/>
  <c r="D81" i="460"/>
  <c r="E81" i="460" s="1"/>
  <c r="U27" i="61"/>
  <c r="G219" i="60"/>
  <c r="S220" i="60"/>
  <c r="L212" i="460"/>
  <c r="J39" i="60"/>
  <c r="H158" i="60"/>
  <c r="D293" i="60"/>
  <c r="S11" i="60"/>
  <c r="N63" i="60"/>
  <c r="P50" i="60"/>
  <c r="N286" i="60"/>
  <c r="K282" i="60"/>
  <c r="S202" i="60"/>
  <c r="T70" i="60"/>
  <c r="T183" i="60"/>
  <c r="T223" i="60"/>
  <c r="R310" i="60"/>
  <c r="O283" i="60"/>
  <c r="P101" i="60"/>
  <c r="S174" i="60"/>
  <c r="O215" i="61"/>
  <c r="M52" i="60"/>
  <c r="P284" i="60"/>
  <c r="L232" i="60"/>
  <c r="D282" i="60"/>
  <c r="E282" i="60" s="1"/>
  <c r="D280" i="60"/>
  <c r="E280" i="60" s="1"/>
  <c r="G64" i="60"/>
  <c r="I153" i="60"/>
  <c r="L119" i="61"/>
  <c r="G261" i="460"/>
  <c r="H156" i="60"/>
  <c r="P312" i="60"/>
  <c r="R165" i="60"/>
  <c r="N151" i="60"/>
  <c r="N38" i="60"/>
  <c r="D130" i="60"/>
  <c r="E130" i="60" s="1"/>
  <c r="S281" i="60"/>
  <c r="D89" i="60"/>
  <c r="E89" i="60" s="1"/>
  <c r="R27" i="60"/>
  <c r="L238" i="60"/>
  <c r="H272" i="61"/>
  <c r="I286" i="460"/>
  <c r="Q82" i="60"/>
  <c r="D177" i="460"/>
  <c r="E177" i="460" s="1"/>
  <c r="R239" i="460"/>
  <c r="N18" i="60"/>
  <c r="I70" i="60"/>
  <c r="O116" i="61"/>
  <c r="O22" i="60"/>
  <c r="N311" i="60"/>
  <c r="Q261" i="60"/>
  <c r="O129" i="460"/>
  <c r="U263" i="60"/>
  <c r="Q51" i="460"/>
  <c r="R105" i="60"/>
  <c r="T101" i="60"/>
  <c r="O303" i="60"/>
  <c r="Q56" i="60"/>
  <c r="U53" i="61"/>
  <c r="T118" i="460"/>
  <c r="T314" i="60"/>
  <c r="S208" i="60"/>
  <c r="L150" i="60"/>
  <c r="Q99" i="460"/>
  <c r="T178" i="60"/>
  <c r="I63" i="60"/>
  <c r="S304" i="60"/>
  <c r="S273" i="60"/>
  <c r="G197" i="460"/>
  <c r="O235" i="60"/>
  <c r="K52" i="60"/>
  <c r="H20" i="60"/>
  <c r="L262" i="61"/>
  <c r="L192" i="460"/>
  <c r="T44" i="460"/>
  <c r="K145" i="60"/>
  <c r="P14" i="60"/>
  <c r="M144" i="60"/>
  <c r="N138" i="60"/>
  <c r="R96" i="60"/>
  <c r="Q108" i="60"/>
  <c r="T177" i="60"/>
  <c r="R273" i="60"/>
  <c r="P287" i="60"/>
  <c r="T306" i="60"/>
  <c r="R85" i="61"/>
  <c r="U274" i="60"/>
  <c r="G52" i="60"/>
  <c r="T295" i="60"/>
  <c r="H232" i="60"/>
  <c r="K235" i="61"/>
  <c r="K81" i="460"/>
  <c r="J232" i="60"/>
  <c r="O107" i="60"/>
  <c r="R26" i="60"/>
  <c r="P83" i="460"/>
  <c r="H73" i="60"/>
  <c r="R147" i="60"/>
  <c r="D220" i="60"/>
  <c r="M136" i="460"/>
  <c r="I229" i="60"/>
  <c r="H181" i="61"/>
  <c r="S316" i="60"/>
  <c r="R246" i="460"/>
  <c r="D104" i="460"/>
  <c r="E104" i="460" s="1"/>
  <c r="P200" i="60"/>
  <c r="M227" i="60"/>
  <c r="Q172" i="60"/>
  <c r="J169" i="60"/>
  <c r="D57" i="60"/>
  <c r="M230" i="60"/>
  <c r="P317" i="460"/>
  <c r="U91" i="60"/>
  <c r="O94" i="60"/>
  <c r="L37" i="60"/>
  <c r="D176" i="60"/>
  <c r="E176" i="60" s="1"/>
  <c r="L314" i="60"/>
  <c r="P63" i="460"/>
  <c r="D140" i="60"/>
  <c r="E140" i="60" s="1"/>
  <c r="U164" i="60"/>
  <c r="R162" i="60"/>
  <c r="G258" i="60"/>
  <c r="R109" i="60"/>
  <c r="O63" i="61"/>
  <c r="R315" i="60"/>
  <c r="R304" i="460"/>
  <c r="J91" i="60"/>
  <c r="P275" i="460"/>
  <c r="I72" i="60"/>
  <c r="D138" i="60"/>
  <c r="E138" i="60" s="1"/>
  <c r="T157" i="60"/>
  <c r="Q287" i="60"/>
  <c r="Q258" i="61"/>
  <c r="P219" i="60"/>
  <c r="P93" i="460"/>
  <c r="L90" i="60"/>
  <c r="D131" i="60"/>
  <c r="E131" i="60" s="1"/>
  <c r="P231" i="60"/>
  <c r="S264" i="60"/>
  <c r="P78" i="60"/>
  <c r="J131" i="60"/>
  <c r="M93" i="60"/>
  <c r="I47" i="60"/>
  <c r="Q267" i="60"/>
  <c r="R201" i="460"/>
  <c r="D201" i="460"/>
  <c r="E201" i="460" s="1"/>
  <c r="D33" i="60"/>
  <c r="S192" i="460"/>
  <c r="Q289" i="460"/>
  <c r="R39" i="60"/>
  <c r="N163" i="60"/>
  <c r="R44" i="60"/>
  <c r="J236" i="61"/>
  <c r="S70" i="61"/>
  <c r="H52" i="460"/>
  <c r="U191" i="60"/>
  <c r="R205" i="60"/>
  <c r="H311" i="60"/>
  <c r="M33" i="460"/>
  <c r="H77" i="60"/>
  <c r="N41" i="60"/>
  <c r="N19" i="60"/>
  <c r="J17" i="60"/>
  <c r="J22" i="60"/>
  <c r="T163" i="60"/>
  <c r="N130" i="60"/>
  <c r="Q296" i="460"/>
  <c r="U200" i="60"/>
  <c r="T88" i="60"/>
  <c r="D251" i="60"/>
  <c r="S82" i="60"/>
  <c r="U207" i="60"/>
  <c r="K37" i="60"/>
  <c r="T51" i="60"/>
  <c r="U77" i="60"/>
  <c r="U167" i="460"/>
  <c r="S179" i="60"/>
  <c r="O119" i="60"/>
  <c r="H93" i="60"/>
  <c r="D56" i="60"/>
  <c r="E56" i="60" s="1"/>
  <c r="K239" i="60"/>
  <c r="U283" i="460"/>
  <c r="N149" i="60"/>
  <c r="H30" i="460"/>
  <c r="Q280" i="60"/>
  <c r="Q69" i="60"/>
  <c r="Q131" i="60"/>
  <c r="I227" i="60"/>
  <c r="L166" i="61"/>
  <c r="H69" i="60"/>
  <c r="D12" i="460"/>
  <c r="P100" i="60"/>
  <c r="S54" i="460"/>
  <c r="O77" i="60"/>
  <c r="S272" i="460"/>
  <c r="D89" i="61"/>
  <c r="E89" i="61" s="1"/>
  <c r="J148" i="60"/>
  <c r="D101" i="61"/>
  <c r="Q42" i="60"/>
  <c r="D17" i="460"/>
  <c r="E17" i="460" s="1"/>
  <c r="G245" i="460"/>
  <c r="T280" i="60"/>
  <c r="R201" i="60"/>
  <c r="Q66" i="60"/>
  <c r="O21" i="60"/>
  <c r="T77" i="60"/>
  <c r="H272" i="60"/>
  <c r="O18" i="60"/>
  <c r="M140" i="460"/>
  <c r="U120" i="460"/>
  <c r="N217" i="460"/>
  <c r="I89" i="60"/>
  <c r="M131" i="460"/>
  <c r="M27" i="460"/>
  <c r="P143" i="60"/>
  <c r="G180" i="60"/>
  <c r="I186" i="60"/>
  <c r="D99" i="60"/>
  <c r="E99" i="60" s="1"/>
  <c r="T219" i="60"/>
  <c r="N286" i="61"/>
  <c r="K38" i="60"/>
  <c r="D186" i="60"/>
  <c r="E186" i="60" s="1"/>
  <c r="D197" i="460"/>
  <c r="E197" i="460" s="1"/>
  <c r="I231" i="61"/>
  <c r="P180" i="60"/>
  <c r="R134" i="60"/>
  <c r="D221" i="460"/>
  <c r="G218" i="60"/>
  <c r="Q48" i="60"/>
  <c r="P29" i="60"/>
  <c r="M177" i="60"/>
  <c r="H215" i="460"/>
  <c r="N150" i="60"/>
  <c r="I164" i="60"/>
  <c r="M135" i="60"/>
  <c r="U149" i="60"/>
  <c r="P173" i="60"/>
  <c r="I271" i="60"/>
  <c r="H174" i="460"/>
  <c r="D232" i="60"/>
  <c r="E232" i="60" s="1"/>
  <c r="S54" i="60"/>
  <c r="U82" i="61"/>
  <c r="Q19" i="460"/>
  <c r="O145" i="60"/>
  <c r="D191" i="60"/>
  <c r="E191" i="60" s="1"/>
  <c r="P174" i="60"/>
  <c r="Q216" i="60"/>
  <c r="L87" i="61"/>
  <c r="T54" i="460"/>
  <c r="D275" i="460"/>
  <c r="S86" i="61"/>
  <c r="Q106" i="60"/>
  <c r="D190" i="460"/>
  <c r="E190" i="460" s="1"/>
  <c r="T119" i="60"/>
  <c r="R303" i="60"/>
  <c r="J42" i="60"/>
  <c r="O90" i="60"/>
  <c r="R140" i="60"/>
  <c r="D192" i="60"/>
  <c r="D187" i="61"/>
  <c r="E187" i="61" s="1"/>
  <c r="Q213" i="60"/>
  <c r="Q12" i="60"/>
  <c r="D77" i="460"/>
  <c r="E77" i="460" s="1"/>
  <c r="D245" i="60"/>
  <c r="E245" i="60" s="1"/>
  <c r="K156" i="60"/>
  <c r="D219" i="460"/>
  <c r="K227" i="60"/>
  <c r="O219" i="60"/>
  <c r="S26" i="460"/>
  <c r="L160" i="460"/>
  <c r="H242" i="460"/>
  <c r="K55" i="60"/>
  <c r="D144" i="60"/>
  <c r="E144" i="60" s="1"/>
  <c r="D48" i="60"/>
  <c r="M280" i="60"/>
  <c r="U284" i="60"/>
  <c r="G37" i="60"/>
  <c r="I133" i="60"/>
  <c r="G137" i="60"/>
  <c r="R78" i="60"/>
  <c r="P66" i="60"/>
  <c r="P309" i="60"/>
  <c r="R57" i="60"/>
  <c r="Q102" i="60"/>
  <c r="S11" i="460"/>
  <c r="R71" i="60"/>
  <c r="H108" i="60"/>
  <c r="D47" i="60"/>
  <c r="E47" i="60" s="1"/>
  <c r="T44" i="60"/>
  <c r="U104" i="60"/>
  <c r="Q255" i="60"/>
  <c r="L77" i="60"/>
  <c r="L186" i="460"/>
  <c r="R248" i="460"/>
  <c r="T48" i="61"/>
  <c r="D201" i="60"/>
  <c r="T164" i="60"/>
  <c r="N193" i="460"/>
  <c r="T178" i="61"/>
  <c r="S230" i="60"/>
  <c r="T218" i="460"/>
  <c r="U151" i="60"/>
  <c r="K147" i="60"/>
  <c r="O130" i="60"/>
  <c r="R183" i="60"/>
  <c r="N173" i="61"/>
  <c r="K248" i="60"/>
  <c r="R174" i="60"/>
  <c r="N259" i="60"/>
  <c r="S114" i="60"/>
  <c r="L259" i="60"/>
  <c r="I47" i="460"/>
  <c r="D122" i="60"/>
  <c r="T102" i="460"/>
  <c r="L239" i="61"/>
  <c r="Q86" i="460"/>
  <c r="T252" i="61"/>
  <c r="D190" i="60"/>
  <c r="U161" i="60"/>
  <c r="O64" i="61"/>
  <c r="I149" i="60"/>
  <c r="S66" i="60"/>
  <c r="I282" i="60"/>
  <c r="U166" i="460"/>
  <c r="I168" i="60"/>
  <c r="D254" i="60"/>
  <c r="K180" i="460"/>
  <c r="D151" i="460"/>
  <c r="E151" i="460" s="1"/>
  <c r="P108" i="60"/>
  <c r="O132" i="60"/>
  <c r="H314" i="60"/>
  <c r="N21" i="460"/>
  <c r="M216" i="60"/>
  <c r="H164" i="60"/>
  <c r="U202" i="60"/>
  <c r="I219" i="60"/>
  <c r="P27" i="460"/>
  <c r="R69" i="460"/>
  <c r="P238" i="60"/>
  <c r="D255" i="61"/>
  <c r="M108" i="60"/>
  <c r="T191" i="61"/>
  <c r="U275" i="60"/>
  <c r="T301" i="61"/>
  <c r="R255" i="60"/>
  <c r="R303" i="61"/>
  <c r="O281" i="60"/>
  <c r="G47" i="60"/>
  <c r="S28" i="60"/>
  <c r="P34" i="60"/>
  <c r="U258" i="60"/>
  <c r="M107" i="60"/>
  <c r="I246" i="60"/>
  <c r="M79" i="460"/>
  <c r="D152" i="60"/>
  <c r="E152" i="60" s="1"/>
  <c r="D118" i="460"/>
  <c r="M63" i="60"/>
  <c r="N282" i="460"/>
  <c r="T79" i="460"/>
  <c r="U303" i="61"/>
  <c r="S261" i="60"/>
  <c r="P213" i="60"/>
  <c r="G261" i="60"/>
  <c r="O135" i="60"/>
  <c r="J89" i="460"/>
  <c r="R313" i="61"/>
  <c r="D132" i="60"/>
  <c r="E132" i="60" s="1"/>
  <c r="N72" i="460"/>
  <c r="J28" i="61"/>
  <c r="T217" i="60"/>
  <c r="G72" i="60"/>
  <c r="P95" i="60"/>
  <c r="R111" i="60"/>
  <c r="D109" i="60"/>
  <c r="J143" i="460"/>
  <c r="G282" i="460"/>
  <c r="Q181" i="460"/>
  <c r="D243" i="460"/>
  <c r="E243" i="460" s="1"/>
  <c r="N39" i="60"/>
  <c r="R202" i="460"/>
  <c r="U90" i="460"/>
  <c r="K39" i="60"/>
  <c r="P152" i="60"/>
  <c r="P96" i="60"/>
  <c r="D197" i="60"/>
  <c r="N295" i="60"/>
  <c r="J284" i="460"/>
  <c r="H284" i="60"/>
  <c r="M218" i="60"/>
  <c r="N177" i="60"/>
  <c r="L282" i="61"/>
  <c r="D13" i="60"/>
  <c r="T186" i="60"/>
  <c r="U293" i="60"/>
  <c r="M137" i="60"/>
  <c r="R55" i="60"/>
  <c r="Q59" i="60"/>
  <c r="R252" i="61"/>
  <c r="P73" i="60"/>
  <c r="T105" i="60"/>
  <c r="T166" i="460"/>
  <c r="H165" i="60"/>
  <c r="G166" i="60"/>
  <c r="R216" i="60"/>
  <c r="P271" i="60"/>
  <c r="Q282" i="60"/>
  <c r="D257" i="60"/>
  <c r="O242" i="60"/>
  <c r="R82" i="61"/>
  <c r="I146" i="60"/>
  <c r="S149" i="460"/>
  <c r="R139" i="60"/>
  <c r="O63" i="460"/>
  <c r="K186" i="61"/>
  <c r="P150" i="60"/>
  <c r="N317" i="60"/>
  <c r="Q53" i="60"/>
  <c r="S214" i="60"/>
  <c r="P74" i="460"/>
  <c r="R181" i="60"/>
  <c r="D26" i="60"/>
  <c r="Q47" i="60"/>
  <c r="D147" i="60"/>
  <c r="E147" i="60" s="1"/>
  <c r="Q254" i="60"/>
  <c r="D153" i="60"/>
  <c r="E153" i="60" s="1"/>
  <c r="D161" i="460"/>
  <c r="E161" i="460" s="1"/>
  <c r="H134" i="60"/>
  <c r="P208" i="60"/>
  <c r="Q208" i="60"/>
  <c r="Q93" i="60"/>
  <c r="J189" i="460"/>
  <c r="D29" i="60"/>
  <c r="R21" i="60"/>
  <c r="J168" i="60"/>
  <c r="M147" i="60"/>
  <c r="U25" i="60"/>
  <c r="U74" i="460"/>
  <c r="D283" i="60"/>
  <c r="E283" i="60" s="1"/>
  <c r="H104" i="460"/>
  <c r="R27" i="460"/>
  <c r="P188" i="60"/>
  <c r="Q152" i="60"/>
  <c r="L239" i="60"/>
  <c r="L186" i="60"/>
  <c r="Q64" i="60"/>
  <c r="M236" i="60"/>
  <c r="D256" i="60"/>
  <c r="L70" i="60"/>
  <c r="U246" i="60"/>
  <c r="S105" i="60"/>
  <c r="G140" i="60"/>
  <c r="U215" i="60"/>
  <c r="R73" i="61"/>
  <c r="Q157" i="60"/>
  <c r="R122" i="60"/>
  <c r="P258" i="460"/>
  <c r="P237" i="60"/>
  <c r="K169" i="460"/>
  <c r="O38" i="60"/>
  <c r="R167" i="61"/>
  <c r="K245" i="60"/>
  <c r="R11" i="460"/>
  <c r="L235" i="60"/>
  <c r="O153" i="460"/>
  <c r="R159" i="460"/>
  <c r="K95" i="60"/>
  <c r="P267" i="60"/>
  <c r="Q176" i="61"/>
  <c r="P223" i="60"/>
  <c r="U271" i="60"/>
  <c r="Q246" i="60"/>
  <c r="G159" i="60"/>
  <c r="P261" i="60"/>
  <c r="T166" i="60"/>
  <c r="S289" i="60"/>
  <c r="K179" i="460"/>
  <c r="M242" i="60"/>
  <c r="Q245" i="460"/>
  <c r="R293" i="60"/>
  <c r="P87" i="60"/>
  <c r="Q221" i="60"/>
  <c r="L153" i="60"/>
  <c r="U162" i="60"/>
  <c r="I143" i="60"/>
  <c r="D245" i="460"/>
  <c r="E245" i="460" s="1"/>
  <c r="G202" i="60"/>
  <c r="H38" i="60"/>
  <c r="S201" i="60"/>
  <c r="S136" i="60"/>
  <c r="S51" i="460"/>
  <c r="K156" i="460"/>
  <c r="M130" i="60"/>
  <c r="T248" i="460"/>
  <c r="G81" i="460"/>
  <c r="R159" i="60"/>
  <c r="R30" i="61"/>
  <c r="K180" i="60"/>
  <c r="T165" i="60"/>
  <c r="S252" i="61"/>
  <c r="H33" i="61"/>
  <c r="L280" i="60"/>
  <c r="M285" i="60"/>
  <c r="T311" i="60"/>
  <c r="J164" i="460"/>
  <c r="R311" i="60"/>
  <c r="S300" i="460"/>
  <c r="U183" i="60"/>
  <c r="Q86" i="60"/>
  <c r="P115" i="60"/>
  <c r="U131" i="460"/>
  <c r="J41" i="460"/>
  <c r="Q217" i="460"/>
  <c r="K287" i="60"/>
  <c r="H143" i="460"/>
  <c r="I135" i="460"/>
  <c r="Q22" i="60"/>
  <c r="K243" i="60"/>
  <c r="S261" i="460"/>
  <c r="L151" i="60"/>
  <c r="N42" i="60"/>
  <c r="P223" i="460"/>
  <c r="H163" i="60"/>
  <c r="T281" i="460"/>
  <c r="J260" i="60"/>
  <c r="U284" i="460"/>
  <c r="S39" i="60"/>
  <c r="K188" i="460"/>
  <c r="O139" i="60"/>
  <c r="R211" i="460"/>
  <c r="K89" i="61"/>
  <c r="O64" i="60"/>
  <c r="H286" i="60"/>
  <c r="P102" i="61"/>
  <c r="H287" i="60"/>
  <c r="T187" i="460"/>
  <c r="M262" i="61"/>
  <c r="K159" i="60"/>
  <c r="O156" i="60"/>
  <c r="R261" i="460"/>
  <c r="I282" i="460"/>
  <c r="T157" i="460"/>
  <c r="T206" i="60"/>
  <c r="N71" i="60"/>
  <c r="N77" i="460"/>
  <c r="U283" i="61"/>
  <c r="H117" i="460"/>
  <c r="Q87" i="60"/>
  <c r="R218" i="60"/>
  <c r="S205" i="60"/>
  <c r="P281" i="60"/>
  <c r="S181" i="60"/>
  <c r="G158" i="60"/>
  <c r="R227" i="60"/>
  <c r="K55" i="460"/>
  <c r="T175" i="61"/>
  <c r="I135" i="60"/>
  <c r="D107" i="60"/>
  <c r="E107" i="60" s="1"/>
  <c r="P35" i="460"/>
  <c r="M35" i="460"/>
  <c r="T231" i="60"/>
  <c r="S312" i="60"/>
  <c r="S138" i="60"/>
  <c r="P18" i="60"/>
  <c r="R135" i="61"/>
  <c r="T263" i="61"/>
  <c r="M198" i="460"/>
  <c r="T282" i="60"/>
  <c r="H41" i="60"/>
  <c r="R283" i="60"/>
  <c r="R285" i="60"/>
  <c r="D78" i="60"/>
  <c r="L228" i="60"/>
  <c r="T182" i="60"/>
  <c r="U44" i="60"/>
  <c r="T289" i="60"/>
  <c r="P190" i="60"/>
  <c r="O258" i="60"/>
  <c r="Q201" i="61"/>
  <c r="L80" i="460"/>
  <c r="T294" i="60"/>
  <c r="Q120" i="61"/>
  <c r="G161" i="60"/>
  <c r="T196" i="60"/>
  <c r="U245" i="60"/>
  <c r="D157" i="60"/>
  <c r="E157" i="60" s="1"/>
  <c r="I156" i="61"/>
  <c r="L261" i="60"/>
  <c r="T66" i="60"/>
  <c r="D208" i="60"/>
  <c r="T47" i="460"/>
  <c r="U21" i="60"/>
  <c r="P37" i="60"/>
  <c r="H283" i="60"/>
  <c r="M136" i="60"/>
  <c r="H152" i="60"/>
  <c r="Q153" i="60"/>
  <c r="S217" i="460"/>
  <c r="D86" i="460"/>
  <c r="R121" i="60"/>
  <c r="S204" i="60"/>
  <c r="G85" i="460"/>
  <c r="T176" i="460"/>
  <c r="K168" i="60"/>
  <c r="U116" i="60"/>
  <c r="T54" i="60"/>
  <c r="R289" i="60"/>
  <c r="S306" i="460"/>
  <c r="N285" i="60"/>
  <c r="L146" i="60"/>
  <c r="S96" i="60"/>
  <c r="U79" i="60"/>
  <c r="T315" i="460"/>
  <c r="N145" i="60"/>
  <c r="I217" i="60"/>
  <c r="Q315" i="60"/>
  <c r="H303" i="60"/>
  <c r="R118" i="460"/>
  <c r="Q180" i="60"/>
  <c r="Q92" i="60"/>
  <c r="T289" i="460"/>
  <c r="S201" i="460"/>
  <c r="T11" i="60"/>
  <c r="T38" i="460"/>
  <c r="N244" i="60"/>
  <c r="Q148" i="60"/>
  <c r="D309" i="460"/>
  <c r="M237" i="60"/>
  <c r="T92" i="60"/>
  <c r="T156" i="61"/>
  <c r="M56" i="60"/>
  <c r="U111" i="460"/>
  <c r="H203" i="460"/>
  <c r="H177" i="60"/>
  <c r="T102" i="60"/>
  <c r="Q40" i="60"/>
  <c r="J201" i="460"/>
  <c r="G157" i="60"/>
  <c r="T287" i="60"/>
  <c r="L204" i="60"/>
  <c r="N175" i="460"/>
  <c r="U263" i="460"/>
  <c r="D29" i="61"/>
  <c r="E29" i="61" s="1"/>
  <c r="Q34" i="60"/>
  <c r="Q181" i="60"/>
  <c r="R175" i="60"/>
  <c r="D260" i="60"/>
  <c r="E260" i="60" s="1"/>
  <c r="I99" i="60"/>
  <c r="S244" i="60"/>
  <c r="L317" i="60"/>
  <c r="O146" i="60"/>
  <c r="Q304" i="60"/>
  <c r="O47" i="460"/>
  <c r="N219" i="60"/>
  <c r="H218" i="60"/>
  <c r="D74" i="61"/>
  <c r="P254" i="460"/>
  <c r="U145" i="460"/>
  <c r="R251" i="60"/>
  <c r="D192" i="61"/>
  <c r="E192" i="61" s="1"/>
  <c r="H36" i="460"/>
  <c r="O56" i="60"/>
  <c r="T40" i="60"/>
  <c r="N227" i="60"/>
  <c r="T198" i="60"/>
  <c r="D255" i="60"/>
  <c r="Q64" i="460"/>
  <c r="D235" i="60"/>
  <c r="E235" i="60" s="1"/>
  <c r="Q166" i="60"/>
  <c r="R85" i="60"/>
  <c r="N284" i="60"/>
  <c r="D204" i="61"/>
  <c r="E204" i="61" s="1"/>
  <c r="P228" i="61"/>
  <c r="K204" i="60"/>
  <c r="Q13" i="60"/>
  <c r="D302" i="60"/>
  <c r="P102" i="460"/>
  <c r="D108" i="60"/>
  <c r="E108" i="60" s="1"/>
  <c r="D246" i="60"/>
  <c r="E246" i="60" s="1"/>
  <c r="J281" i="60"/>
  <c r="U95" i="60"/>
  <c r="S166" i="60"/>
  <c r="M89" i="61"/>
  <c r="P232" i="60"/>
  <c r="J231" i="60"/>
  <c r="S251" i="60"/>
  <c r="R129" i="460"/>
  <c r="O161" i="60"/>
  <c r="K273" i="460"/>
  <c r="G192" i="460"/>
  <c r="D230" i="60"/>
  <c r="E230" i="60" s="1"/>
  <c r="P74" i="60"/>
  <c r="G152" i="60"/>
  <c r="M295" i="61"/>
  <c r="D132" i="61"/>
  <c r="E132" i="61" s="1"/>
  <c r="D85" i="60"/>
  <c r="R99" i="460"/>
  <c r="J55" i="460"/>
  <c r="U87" i="60"/>
  <c r="U203" i="60"/>
  <c r="P204" i="60"/>
  <c r="G237" i="60"/>
  <c r="R120" i="60"/>
  <c r="J217" i="60"/>
  <c r="K193" i="61"/>
  <c r="U37" i="60"/>
  <c r="O315" i="460"/>
  <c r="U20" i="460"/>
  <c r="T174" i="460"/>
  <c r="P124" i="60"/>
  <c r="P42" i="60"/>
  <c r="H248" i="61"/>
  <c r="D302" i="61"/>
  <c r="N74" i="60"/>
  <c r="H191" i="60"/>
  <c r="T252" i="60"/>
  <c r="T85" i="60"/>
  <c r="Q237" i="61"/>
  <c r="G82" i="460"/>
  <c r="D114" i="460"/>
  <c r="L205" i="60"/>
  <c r="S229" i="460"/>
  <c r="M39" i="60"/>
  <c r="Q156" i="460"/>
  <c r="T213" i="60"/>
  <c r="U169" i="60"/>
  <c r="S38" i="60"/>
  <c r="D313" i="460"/>
  <c r="U169" i="61"/>
  <c r="R144" i="60"/>
  <c r="P215" i="60"/>
  <c r="O27" i="460"/>
  <c r="U107" i="60"/>
  <c r="N166" i="60"/>
  <c r="R135" i="60"/>
  <c r="I104" i="60"/>
  <c r="R119" i="60"/>
  <c r="P177" i="60"/>
  <c r="Q238" i="60"/>
  <c r="O99" i="460"/>
  <c r="U217" i="460"/>
  <c r="L182" i="460"/>
  <c r="H183" i="460"/>
  <c r="L285" i="60"/>
  <c r="U119" i="60"/>
  <c r="R302" i="60"/>
  <c r="K70" i="460"/>
  <c r="J138" i="60"/>
  <c r="I232" i="61"/>
  <c r="I152" i="60"/>
  <c r="S115" i="460"/>
  <c r="P103" i="60"/>
  <c r="K317" i="60"/>
  <c r="S262" i="60"/>
  <c r="H47" i="60"/>
  <c r="P51" i="60"/>
  <c r="L55" i="460"/>
  <c r="I43" i="60"/>
  <c r="Q124" i="60"/>
  <c r="U156" i="60"/>
  <c r="S69" i="460"/>
  <c r="O138" i="60"/>
  <c r="T258" i="60"/>
  <c r="P116" i="60"/>
  <c r="P40" i="60"/>
  <c r="R176" i="460"/>
  <c r="S18" i="60"/>
  <c r="L260" i="60"/>
  <c r="T215" i="60"/>
  <c r="O151" i="60"/>
  <c r="T204" i="460"/>
  <c r="G151" i="460"/>
  <c r="T13" i="460"/>
  <c r="U138" i="60"/>
  <c r="J20" i="60"/>
  <c r="T111" i="60"/>
  <c r="U153" i="60"/>
  <c r="N144" i="60"/>
  <c r="I188" i="460"/>
  <c r="K271" i="460"/>
  <c r="D54" i="60"/>
  <c r="S182" i="60"/>
  <c r="G227" i="60"/>
  <c r="J74" i="60"/>
  <c r="U172" i="60"/>
  <c r="N136" i="60"/>
  <c r="Q283" i="60"/>
  <c r="L227" i="61"/>
  <c r="T153" i="60"/>
  <c r="M153" i="60"/>
  <c r="S206" i="60"/>
  <c r="R193" i="60"/>
  <c r="J71" i="60"/>
  <c r="R41" i="460"/>
  <c r="I92" i="60"/>
  <c r="J70" i="60"/>
  <c r="S33" i="60"/>
  <c r="N272" i="60"/>
  <c r="R272" i="460"/>
  <c r="U57" i="60"/>
  <c r="Q41" i="60"/>
  <c r="N18" i="460"/>
  <c r="D243" i="60"/>
  <c r="E243" i="60" s="1"/>
  <c r="P178" i="61"/>
  <c r="D39" i="60"/>
  <c r="E39" i="60" s="1"/>
  <c r="P104" i="60"/>
  <c r="P218" i="460"/>
  <c r="M148" i="60"/>
  <c r="S121" i="60"/>
  <c r="R207" i="60"/>
  <c r="H41" i="460"/>
  <c r="S22" i="60"/>
  <c r="R191" i="60"/>
  <c r="M152" i="460"/>
  <c r="L108" i="60"/>
  <c r="R104" i="60"/>
  <c r="R286" i="60"/>
  <c r="Q72" i="60"/>
  <c r="S187" i="460"/>
  <c r="Q201" i="460"/>
  <c r="T124" i="60"/>
  <c r="P168" i="60"/>
  <c r="P280" i="60"/>
  <c r="O285" i="61"/>
  <c r="T203" i="60"/>
  <c r="K301" i="60"/>
  <c r="R86" i="60"/>
  <c r="H39" i="60"/>
  <c r="U144" i="60"/>
  <c r="M21" i="60"/>
  <c r="R34" i="60"/>
  <c r="P276" i="60"/>
  <c r="T152" i="60"/>
  <c r="G182" i="61"/>
  <c r="O147" i="60"/>
  <c r="U261" i="61"/>
  <c r="D99" i="61"/>
  <c r="E99" i="61" s="1"/>
  <c r="R259" i="60"/>
  <c r="R265" i="60"/>
  <c r="R35" i="60"/>
  <c r="M217" i="60"/>
  <c r="M167" i="60"/>
  <c r="Q310" i="61"/>
  <c r="U199" i="60"/>
  <c r="U301" i="60"/>
  <c r="K285" i="60"/>
  <c r="D11" i="460"/>
  <c r="K129" i="60"/>
  <c r="G63" i="460"/>
  <c r="R192" i="61"/>
  <c r="D242" i="60"/>
  <c r="E242" i="60" s="1"/>
  <c r="T163" i="61"/>
  <c r="K311" i="60"/>
  <c r="Q220" i="60"/>
  <c r="S197" i="60"/>
  <c r="L74" i="60"/>
  <c r="G145" i="60"/>
  <c r="R231" i="60"/>
  <c r="M77" i="61"/>
  <c r="L158" i="60"/>
  <c r="L19" i="460"/>
  <c r="T143" i="60"/>
  <c r="Q260" i="60"/>
  <c r="D271" i="60"/>
  <c r="E271" i="60" s="1"/>
  <c r="O152" i="60"/>
  <c r="S17" i="60"/>
  <c r="K260" i="460"/>
  <c r="O173" i="61"/>
  <c r="G55" i="61"/>
  <c r="Q202" i="60"/>
  <c r="D303" i="60"/>
  <c r="E303" i="60" s="1"/>
  <c r="N47" i="60"/>
  <c r="S71" i="60"/>
  <c r="P118" i="60"/>
  <c r="M143" i="60"/>
  <c r="L108" i="460"/>
  <c r="N282" i="60"/>
  <c r="T302" i="61"/>
  <c r="S44" i="460"/>
  <c r="S198" i="460"/>
  <c r="O81" i="460"/>
  <c r="D215" i="60"/>
  <c r="Q79" i="460"/>
  <c r="Q198" i="60"/>
  <c r="P44" i="60"/>
  <c r="D169" i="61"/>
  <c r="R310" i="61"/>
  <c r="H206" i="61"/>
  <c r="Q147" i="60"/>
  <c r="N182" i="460"/>
  <c r="Q182" i="60"/>
  <c r="Q37" i="60"/>
  <c r="M47" i="60"/>
  <c r="P257" i="60"/>
  <c r="J80" i="460"/>
  <c r="P175" i="60"/>
  <c r="R106" i="60"/>
  <c r="T82" i="60"/>
  <c r="O148" i="60"/>
  <c r="D14" i="460"/>
  <c r="T26" i="460"/>
  <c r="J272" i="60"/>
  <c r="I152" i="460"/>
  <c r="G144" i="60"/>
  <c r="P90" i="60"/>
  <c r="R169" i="60"/>
  <c r="T41" i="60"/>
  <c r="S257" i="60"/>
  <c r="K283" i="60"/>
  <c r="P229" i="60"/>
  <c r="T132" i="60"/>
  <c r="Q174" i="60"/>
  <c r="D36" i="60"/>
  <c r="S37" i="60"/>
  <c r="H244" i="60"/>
  <c r="R40" i="60"/>
  <c r="D206" i="61"/>
  <c r="E206" i="61" s="1"/>
  <c r="R143" i="60"/>
  <c r="I199" i="60"/>
  <c r="O116" i="60"/>
  <c r="U242" i="60"/>
  <c r="J151" i="60"/>
  <c r="D118" i="60"/>
  <c r="Q146" i="60"/>
  <c r="J104" i="60"/>
  <c r="L94" i="61"/>
  <c r="Q186" i="60"/>
  <c r="Q12" i="61"/>
  <c r="Q20" i="60"/>
  <c r="G230" i="60"/>
  <c r="D248" i="60"/>
  <c r="E248" i="60" s="1"/>
  <c r="R152" i="60"/>
  <c r="S33" i="460"/>
  <c r="S151" i="60"/>
  <c r="P29" i="460"/>
  <c r="S105" i="61"/>
  <c r="R275" i="460"/>
  <c r="D200" i="60"/>
  <c r="K280" i="60"/>
  <c r="U272" i="60"/>
  <c r="N159" i="61"/>
  <c r="G107" i="60"/>
  <c r="O74" i="60"/>
  <c r="S11" i="61"/>
  <c r="I183" i="460"/>
  <c r="I314" i="60"/>
  <c r="U282" i="60"/>
  <c r="L152" i="60"/>
  <c r="R186" i="60"/>
  <c r="N315" i="60"/>
  <c r="S159" i="460"/>
  <c r="T118" i="60"/>
  <c r="H21" i="60"/>
  <c r="D286" i="60"/>
  <c r="E286" i="60" s="1"/>
  <c r="U193" i="60"/>
  <c r="U105" i="61"/>
  <c r="S40" i="60"/>
  <c r="Q139" i="60"/>
  <c r="N186" i="60"/>
  <c r="Q106" i="460"/>
  <c r="K261" i="60"/>
  <c r="R245" i="60"/>
  <c r="J162" i="60"/>
  <c r="S299" i="60"/>
  <c r="O131" i="60"/>
  <c r="P274" i="60"/>
  <c r="L303" i="60"/>
  <c r="P193" i="60"/>
  <c r="N181" i="61"/>
  <c r="S282" i="60"/>
  <c r="L203" i="460"/>
  <c r="R213" i="60"/>
  <c r="R229" i="60"/>
  <c r="S162" i="460"/>
  <c r="M17" i="60"/>
  <c r="I64" i="60"/>
  <c r="H258" i="60"/>
  <c r="D37" i="460"/>
  <c r="E37" i="460" s="1"/>
  <c r="D182" i="60"/>
  <c r="S235" i="60"/>
  <c r="G108" i="60"/>
  <c r="N107" i="60"/>
  <c r="L215" i="460"/>
  <c r="G285" i="60"/>
  <c r="H287" i="460"/>
  <c r="N286" i="460"/>
  <c r="Q78" i="460"/>
  <c r="I280" i="60"/>
  <c r="J134" i="60"/>
  <c r="N116" i="60"/>
  <c r="U90" i="60"/>
  <c r="J243" i="60"/>
  <c r="D283" i="460"/>
  <c r="E283" i="460" s="1"/>
  <c r="Q274" i="60"/>
  <c r="K281" i="60"/>
  <c r="T82" i="460"/>
  <c r="L246" i="60"/>
  <c r="J182" i="61"/>
  <c r="U277" i="61"/>
  <c r="T35" i="460"/>
  <c r="U53" i="460"/>
  <c r="J88" i="460"/>
  <c r="H157" i="60"/>
  <c r="O178" i="460"/>
  <c r="H280" i="60"/>
  <c r="K134" i="60"/>
  <c r="G201" i="61"/>
  <c r="K63" i="60"/>
  <c r="O104" i="60"/>
  <c r="O201" i="460"/>
  <c r="O72" i="60"/>
  <c r="O237" i="60"/>
  <c r="K271" i="60"/>
  <c r="T271" i="60"/>
  <c r="D294" i="60"/>
  <c r="R214" i="61"/>
  <c r="T211" i="460"/>
  <c r="S259" i="60"/>
  <c r="P12" i="460"/>
  <c r="J162" i="61"/>
  <c r="L81" i="460"/>
  <c r="S254" i="60"/>
  <c r="P106" i="60"/>
  <c r="S162" i="60"/>
  <c r="M182" i="460"/>
  <c r="O162" i="61"/>
  <c r="R12" i="60"/>
  <c r="S285" i="60"/>
  <c r="N152" i="60"/>
  <c r="U153" i="460"/>
  <c r="N158" i="60"/>
  <c r="D207" i="60"/>
  <c r="T293" i="60"/>
  <c r="U139" i="61"/>
  <c r="G314" i="60"/>
  <c r="T193" i="460"/>
  <c r="D157" i="460"/>
  <c r="E157" i="460" s="1"/>
  <c r="L285" i="61"/>
  <c r="Q18" i="60"/>
  <c r="D105" i="460"/>
  <c r="O285" i="60"/>
  <c r="U299" i="60"/>
  <c r="M99" i="60"/>
  <c r="P216" i="60"/>
  <c r="T230" i="460"/>
  <c r="S173" i="60"/>
  <c r="P146" i="460"/>
  <c r="Q204" i="460"/>
  <c r="R189" i="60"/>
  <c r="U295" i="60"/>
  <c r="R271" i="460"/>
  <c r="U282" i="460"/>
  <c r="G104" i="460"/>
  <c r="O204" i="60"/>
  <c r="I18" i="460"/>
  <c r="U105" i="60"/>
  <c r="Q44" i="60"/>
  <c r="P196" i="60"/>
  <c r="T179" i="60"/>
  <c r="J315" i="460"/>
  <c r="N160" i="60"/>
  <c r="U251" i="60"/>
  <c r="L311" i="60"/>
  <c r="H117" i="60"/>
  <c r="U64" i="60"/>
  <c r="P94" i="60"/>
  <c r="T96" i="60"/>
  <c r="P183" i="61"/>
  <c r="Q43" i="460"/>
  <c r="T40" i="61"/>
  <c r="S189" i="61"/>
  <c r="Q264" i="60"/>
  <c r="L91" i="60"/>
  <c r="U53" i="60"/>
  <c r="U53" i="65" s="1"/>
  <c r="Q245" i="60"/>
  <c r="Q196" i="60"/>
  <c r="G28" i="460"/>
  <c r="Q99" i="60"/>
  <c r="T283" i="460"/>
  <c r="G143" i="60"/>
  <c r="U51" i="460"/>
  <c r="R150" i="460"/>
  <c r="T129" i="60"/>
  <c r="Q89" i="60"/>
  <c r="R263" i="460"/>
  <c r="U276" i="61"/>
  <c r="S243" i="60"/>
  <c r="D124" i="460"/>
  <c r="J315" i="60"/>
  <c r="I132" i="60"/>
  <c r="S160" i="60"/>
  <c r="H55" i="60"/>
  <c r="U100" i="60"/>
  <c r="I140" i="60"/>
  <c r="R280" i="460"/>
  <c r="L230" i="60"/>
  <c r="D258" i="60"/>
  <c r="E258" i="60" s="1"/>
  <c r="U148" i="60"/>
  <c r="P315" i="60"/>
  <c r="H18" i="460"/>
  <c r="T159" i="61"/>
  <c r="R146" i="60"/>
  <c r="R88" i="60"/>
  <c r="Q19" i="60"/>
  <c r="L132" i="60"/>
  <c r="T208" i="460"/>
  <c r="H238" i="60"/>
  <c r="D202" i="60"/>
  <c r="E202" i="60" s="1"/>
  <c r="J244" i="60"/>
  <c r="K315" i="60"/>
  <c r="N146" i="60"/>
  <c r="R133" i="60"/>
  <c r="Q145" i="60"/>
  <c r="G261" i="61"/>
  <c r="P130" i="60"/>
  <c r="O187" i="460"/>
  <c r="T277" i="60"/>
  <c r="K135" i="60"/>
  <c r="Q285" i="60"/>
  <c r="M52" i="460"/>
  <c r="O56" i="460"/>
  <c r="M72" i="60"/>
  <c r="K22" i="60"/>
  <c r="N138" i="460"/>
  <c r="L34" i="61"/>
  <c r="H167" i="60"/>
  <c r="Q177" i="60"/>
  <c r="T133" i="60"/>
  <c r="P260" i="60"/>
  <c r="L38" i="61"/>
  <c r="O144" i="60"/>
  <c r="J221" i="61"/>
  <c r="K73" i="60"/>
  <c r="U192" i="460"/>
  <c r="U273" i="60"/>
  <c r="R93" i="60"/>
  <c r="U267" i="460"/>
  <c r="M117" i="60"/>
  <c r="R264" i="60"/>
  <c r="O92" i="60"/>
  <c r="K162" i="60"/>
  <c r="T190" i="60"/>
  <c r="T93" i="60"/>
  <c r="K88" i="460"/>
  <c r="Q156" i="60"/>
  <c r="M131" i="60"/>
  <c r="P47" i="60"/>
  <c r="H108" i="460"/>
  <c r="S183" i="60"/>
  <c r="P17" i="60"/>
  <c r="P26" i="60"/>
  <c r="P22" i="60"/>
  <c r="N117" i="460"/>
  <c r="S218" i="460"/>
  <c r="H63" i="460"/>
  <c r="D82" i="61"/>
  <c r="E82" i="61" s="1"/>
  <c r="U146" i="460"/>
  <c r="P77" i="60"/>
  <c r="D287" i="60"/>
  <c r="E287" i="60" s="1"/>
  <c r="L135" i="460"/>
  <c r="L119" i="60"/>
  <c r="M259" i="60"/>
  <c r="P243" i="60"/>
  <c r="M314" i="60"/>
  <c r="R54" i="460"/>
  <c r="T313" i="460"/>
  <c r="T204" i="60"/>
  <c r="L29" i="460"/>
  <c r="K25" i="460"/>
  <c r="R197" i="60"/>
  <c r="G40" i="60"/>
  <c r="Q206" i="60"/>
  <c r="M47" i="460"/>
  <c r="G174" i="60"/>
  <c r="T14" i="60"/>
  <c r="R302" i="61"/>
  <c r="M129" i="60"/>
  <c r="T120" i="60"/>
  <c r="T174" i="60"/>
  <c r="Q229" i="460"/>
  <c r="P181" i="60"/>
  <c r="R309" i="60"/>
  <c r="H52" i="60"/>
  <c r="P55" i="60"/>
  <c r="P204" i="460"/>
  <c r="T133" i="61"/>
  <c r="T90" i="60"/>
  <c r="N93" i="60"/>
  <c r="Q178" i="60"/>
  <c r="Q35" i="60"/>
  <c r="D100" i="60"/>
  <c r="M261" i="60"/>
  <c r="K272" i="60"/>
  <c r="J311" i="60"/>
  <c r="Q204" i="60"/>
  <c r="R73" i="60"/>
  <c r="H71" i="460"/>
  <c r="I176" i="60"/>
  <c r="R311" i="460"/>
  <c r="Q158" i="60"/>
  <c r="T150" i="60"/>
  <c r="T134" i="60"/>
  <c r="L163" i="60"/>
  <c r="S165" i="460"/>
  <c r="S35" i="460"/>
  <c r="P230" i="60"/>
  <c r="G151" i="60"/>
  <c r="Q93" i="61"/>
  <c r="S182" i="460"/>
  <c r="T90" i="460"/>
  <c r="K174" i="60"/>
  <c r="S109" i="60"/>
  <c r="H159" i="460"/>
  <c r="J19" i="60"/>
  <c r="P49" i="60"/>
  <c r="D158" i="60"/>
  <c r="E158" i="60" s="1"/>
  <c r="P30" i="60"/>
  <c r="H260" i="60"/>
  <c r="Q39" i="60"/>
  <c r="L282" i="60"/>
  <c r="U157" i="60"/>
  <c r="S121" i="460"/>
  <c r="U130" i="60"/>
  <c r="I69" i="60"/>
  <c r="P176" i="60"/>
  <c r="P217" i="61"/>
  <c r="D139" i="460"/>
  <c r="E139" i="460" s="1"/>
  <c r="R243" i="60"/>
  <c r="T41" i="61"/>
  <c r="Q52" i="60"/>
  <c r="D223" i="60"/>
  <c r="U275" i="460"/>
  <c r="O86" i="61"/>
  <c r="P166" i="60"/>
  <c r="K201" i="460"/>
  <c r="O17" i="60"/>
  <c r="J22" i="460"/>
  <c r="Q276" i="60"/>
  <c r="D180" i="60"/>
  <c r="E180" i="60" s="1"/>
  <c r="U276" i="60"/>
  <c r="R280" i="60"/>
  <c r="Q54" i="60"/>
  <c r="L161" i="60"/>
  <c r="H158" i="460"/>
  <c r="U33" i="60"/>
  <c r="N89" i="460"/>
  <c r="D299" i="60"/>
  <c r="U196" i="460"/>
  <c r="Q27" i="460"/>
  <c r="G148" i="60"/>
  <c r="K64" i="60"/>
  <c r="N157" i="60"/>
  <c r="D94" i="460"/>
  <c r="K163" i="60"/>
  <c r="I129" i="60"/>
  <c r="U211" i="60"/>
  <c r="U133" i="60"/>
  <c r="S188" i="60"/>
  <c r="N311" i="460"/>
  <c r="H217" i="60"/>
  <c r="D216" i="60"/>
  <c r="E216" i="60" s="1"/>
  <c r="J150" i="460"/>
  <c r="I137" i="60"/>
  <c r="N218" i="60"/>
  <c r="D78" i="460"/>
  <c r="E78" i="460" s="1"/>
  <c r="M42" i="60"/>
  <c r="D134" i="60"/>
  <c r="E134" i="60" s="1"/>
  <c r="K243" i="61"/>
  <c r="D262" i="460"/>
  <c r="Q263" i="60"/>
  <c r="O83" i="460"/>
  <c r="P122" i="60"/>
  <c r="T259" i="61"/>
  <c r="P178" i="60"/>
  <c r="G153" i="60"/>
  <c r="J227" i="60"/>
  <c r="P166" i="61"/>
  <c r="I40" i="60"/>
  <c r="I87" i="460"/>
  <c r="Q190" i="60"/>
  <c r="L190" i="460"/>
  <c r="M149" i="60"/>
  <c r="Q69" i="61"/>
  <c r="U218" i="60"/>
  <c r="P144" i="460"/>
  <c r="O19" i="60"/>
  <c r="P119" i="60"/>
  <c r="O159" i="60"/>
  <c r="J135" i="60"/>
  <c r="P165" i="460"/>
  <c r="H19" i="60"/>
  <c r="I78" i="460"/>
  <c r="U78" i="60"/>
  <c r="I284" i="460"/>
  <c r="K131" i="60"/>
  <c r="G303" i="60"/>
  <c r="O214" i="460"/>
  <c r="I260" i="60"/>
  <c r="S74" i="60"/>
  <c r="N69" i="60"/>
  <c r="K215" i="61"/>
  <c r="G108" i="460"/>
  <c r="G41" i="460"/>
  <c r="G281" i="60"/>
  <c r="Q187" i="460"/>
  <c r="S145" i="60"/>
  <c r="L183" i="460"/>
  <c r="P208" i="460"/>
  <c r="M199" i="460"/>
  <c r="R267" i="60"/>
  <c r="Q150" i="60"/>
  <c r="J235" i="60"/>
  <c r="R70" i="60"/>
  <c r="M161" i="60"/>
  <c r="G239" i="60"/>
  <c r="S227" i="460"/>
  <c r="R214" i="60"/>
  <c r="R144" i="460"/>
  <c r="L160" i="60"/>
  <c r="D228" i="460"/>
  <c r="R150" i="60"/>
  <c r="L219" i="60"/>
  <c r="T56" i="60"/>
  <c r="Q252" i="61"/>
  <c r="R129" i="60"/>
  <c r="N176" i="60"/>
  <c r="P205" i="60"/>
  <c r="P187" i="60"/>
  <c r="I179" i="61"/>
  <c r="L156" i="60"/>
  <c r="D294" i="460"/>
  <c r="O314" i="60"/>
  <c r="Q130" i="60"/>
  <c r="T114" i="60"/>
  <c r="R306" i="460"/>
  <c r="L243" i="61"/>
  <c r="G77" i="460"/>
  <c r="S99" i="460"/>
  <c r="R30" i="460"/>
  <c r="L172" i="460"/>
  <c r="J202" i="60"/>
  <c r="P56" i="60"/>
  <c r="R213" i="61"/>
  <c r="G73" i="60"/>
  <c r="D212" i="60"/>
  <c r="D105" i="61"/>
  <c r="Q300" i="60"/>
  <c r="M138" i="60"/>
  <c r="Q27" i="60"/>
  <c r="Q107" i="60"/>
  <c r="S215" i="460"/>
  <c r="G132" i="60"/>
  <c r="S25" i="60"/>
  <c r="S150" i="60"/>
  <c r="D211" i="60"/>
  <c r="G231" i="60"/>
  <c r="S12" i="60"/>
  <c r="G70" i="60"/>
  <c r="T193" i="60"/>
  <c r="L287" i="460"/>
  <c r="Q228" i="60"/>
  <c r="K18" i="60"/>
  <c r="P77" i="460"/>
  <c r="S272" i="60"/>
  <c r="U124" i="60"/>
  <c r="T285" i="60"/>
  <c r="Q262" i="60"/>
  <c r="R228" i="60"/>
  <c r="Q90" i="60"/>
  <c r="R257" i="60"/>
  <c r="Q273" i="460"/>
  <c r="U262" i="460"/>
  <c r="S107" i="60"/>
  <c r="Q136" i="60"/>
  <c r="N280" i="60"/>
  <c r="D104" i="60"/>
  <c r="E104" i="60" s="1"/>
  <c r="K206" i="61"/>
  <c r="O89" i="60"/>
  <c r="G258" i="460"/>
  <c r="P120" i="60"/>
  <c r="K108" i="460"/>
  <c r="L284" i="60"/>
  <c r="D304" i="460"/>
  <c r="P303" i="60"/>
  <c r="G135" i="60"/>
  <c r="M215" i="61"/>
  <c r="S51" i="60"/>
  <c r="D73" i="61"/>
  <c r="D178" i="460"/>
  <c r="E178" i="460" s="1"/>
  <c r="R103" i="60"/>
  <c r="H94" i="60"/>
  <c r="S313" i="460"/>
  <c r="D315" i="60"/>
  <c r="E315" i="60" s="1"/>
  <c r="P192" i="60"/>
  <c r="Q11" i="60"/>
  <c r="Q164" i="60"/>
  <c r="N117" i="60"/>
  <c r="H271" i="460"/>
  <c r="Q44" i="460"/>
  <c r="J131" i="460"/>
  <c r="P27" i="60"/>
  <c r="U66" i="60"/>
  <c r="N56" i="60"/>
  <c r="S41" i="61"/>
  <c r="T262" i="60"/>
  <c r="O260" i="60"/>
  <c r="Q257" i="460"/>
  <c r="O284" i="60"/>
  <c r="U296" i="460"/>
  <c r="H89" i="60"/>
  <c r="L133" i="60"/>
  <c r="S246" i="61"/>
  <c r="M201" i="460"/>
  <c r="J90" i="60"/>
  <c r="M116" i="460"/>
  <c r="T81" i="60"/>
  <c r="S92" i="60"/>
  <c r="R90" i="60"/>
  <c r="K136" i="60"/>
  <c r="T132" i="61"/>
  <c r="P313" i="61"/>
  <c r="O93" i="460"/>
  <c r="P299" i="60"/>
  <c r="M246" i="60"/>
  <c r="R64" i="60"/>
  <c r="T116" i="60"/>
  <c r="M78" i="61"/>
  <c r="G74" i="60"/>
  <c r="T231" i="460"/>
  <c r="K132" i="60"/>
  <c r="M77" i="60"/>
  <c r="I77" i="460"/>
  <c r="S191" i="60"/>
  <c r="G301" i="460"/>
  <c r="D63" i="460"/>
  <c r="E63" i="460" s="1"/>
  <c r="U313" i="60"/>
  <c r="Q199" i="60"/>
  <c r="M295" i="60"/>
  <c r="S181" i="460"/>
  <c r="P107" i="61"/>
  <c r="D181" i="61"/>
  <c r="E181" i="61" s="1"/>
  <c r="J18" i="60"/>
  <c r="M311" i="60"/>
  <c r="U43" i="60"/>
  <c r="P198" i="60"/>
  <c r="U180" i="460"/>
  <c r="U168" i="60"/>
  <c r="M156" i="460"/>
  <c r="L18" i="60"/>
  <c r="L89" i="60"/>
  <c r="U304" i="460"/>
  <c r="J99" i="60"/>
  <c r="S105" i="460"/>
  <c r="H192" i="460"/>
  <c r="H19" i="460"/>
  <c r="Q111" i="460"/>
  <c r="I167" i="60"/>
  <c r="S306" i="60"/>
  <c r="U47" i="60"/>
  <c r="N166" i="460"/>
  <c r="D26" i="460"/>
  <c r="E26" i="460" s="1"/>
  <c r="M243" i="460"/>
  <c r="D281" i="60"/>
  <c r="E281" i="60" s="1"/>
  <c r="T272" i="60"/>
  <c r="S20" i="60"/>
  <c r="T64" i="60"/>
  <c r="S159" i="60"/>
  <c r="D183" i="60"/>
  <c r="S132" i="61"/>
  <c r="O93" i="60"/>
  <c r="R163" i="60"/>
  <c r="U289" i="60"/>
  <c r="R261" i="60"/>
  <c r="D311" i="60"/>
  <c r="E311" i="60" s="1"/>
  <c r="T53" i="60"/>
  <c r="K259" i="60"/>
  <c r="K153" i="60"/>
  <c r="P73" i="460"/>
  <c r="S157" i="60"/>
  <c r="K146" i="60"/>
  <c r="U52" i="60"/>
  <c r="Q314" i="60"/>
  <c r="R131" i="60"/>
  <c r="U261" i="60"/>
  <c r="L47" i="460"/>
  <c r="R262" i="60"/>
  <c r="H227" i="60"/>
  <c r="S34" i="60"/>
  <c r="J56" i="60"/>
  <c r="P259" i="60"/>
  <c r="I243" i="60"/>
  <c r="U12" i="60"/>
  <c r="O238" i="60"/>
  <c r="Q14" i="60"/>
  <c r="P296" i="61"/>
  <c r="N99" i="60"/>
  <c r="U47" i="460"/>
  <c r="Q77" i="460"/>
  <c r="P109" i="60"/>
  <c r="O286" i="60"/>
  <c r="T78" i="60"/>
  <c r="D277" i="61"/>
  <c r="T25" i="60"/>
  <c r="R54" i="60"/>
  <c r="P129" i="460"/>
  <c r="H245" i="460"/>
  <c r="K219" i="60"/>
  <c r="H132" i="60"/>
  <c r="D53" i="60"/>
  <c r="R186" i="460"/>
  <c r="R258" i="460"/>
  <c r="D149" i="60"/>
  <c r="E149" i="60" s="1"/>
  <c r="R206" i="60"/>
  <c r="Q212" i="460"/>
  <c r="S29" i="60"/>
  <c r="O69" i="60"/>
  <c r="J175" i="460"/>
  <c r="R202" i="60"/>
  <c r="S50" i="60"/>
  <c r="T71" i="60"/>
  <c r="S146" i="60"/>
  <c r="N246" i="60"/>
  <c r="D177" i="60"/>
  <c r="E177" i="60" s="1"/>
  <c r="T243" i="60"/>
  <c r="T161" i="60"/>
  <c r="D146" i="61"/>
  <c r="P244" i="60"/>
  <c r="K165" i="460"/>
  <c r="S188" i="460"/>
  <c r="S139" i="60"/>
  <c r="T176" i="60"/>
  <c r="M43" i="61"/>
  <c r="G229" i="60"/>
  <c r="S186" i="60"/>
  <c r="N143" i="60"/>
  <c r="T14" i="460"/>
  <c r="O157" i="60"/>
  <c r="P295" i="61"/>
  <c r="D244" i="60"/>
  <c r="E244" i="60" s="1"/>
  <c r="U202" i="460"/>
  <c r="P208" i="61"/>
  <c r="U51" i="60"/>
  <c r="J152" i="60"/>
  <c r="P293" i="460"/>
  <c r="N219" i="61"/>
  <c r="M205" i="60"/>
  <c r="N145" i="460"/>
  <c r="N238" i="60"/>
  <c r="K99" i="60"/>
  <c r="T38" i="60"/>
  <c r="K72" i="60"/>
  <c r="Q230" i="60"/>
  <c r="P48" i="60"/>
  <c r="Q137" i="60"/>
  <c r="L73" i="60"/>
  <c r="P313" i="460"/>
  <c r="R51" i="60"/>
  <c r="U304" i="60"/>
  <c r="N165" i="460"/>
  <c r="M146" i="460"/>
  <c r="N193" i="61"/>
  <c r="D93" i="60"/>
  <c r="E93" i="60" s="1"/>
  <c r="H90" i="60"/>
  <c r="I174" i="60"/>
  <c r="N161" i="60"/>
  <c r="Q175" i="60"/>
  <c r="R164" i="460"/>
  <c r="N187" i="61"/>
  <c r="U146" i="60"/>
  <c r="J301" i="60"/>
  <c r="H204" i="60"/>
  <c r="T203" i="460"/>
  <c r="S245" i="60"/>
  <c r="S303" i="60"/>
  <c r="R132" i="60"/>
  <c r="U283" i="60"/>
  <c r="U283" i="65" s="1"/>
  <c r="P239" i="60"/>
  <c r="D114" i="60"/>
  <c r="S59" i="60"/>
  <c r="G21" i="60"/>
  <c r="S148" i="60"/>
  <c r="H230" i="61"/>
  <c r="K151" i="60"/>
  <c r="I315" i="60"/>
  <c r="D232" i="460"/>
  <c r="Q213" i="460"/>
  <c r="L19" i="60"/>
  <c r="P121" i="60"/>
  <c r="P147" i="60"/>
  <c r="T243" i="460"/>
  <c r="K56" i="460"/>
  <c r="P293" i="60"/>
  <c r="O55" i="60"/>
  <c r="Q273" i="60"/>
  <c r="G80" i="460"/>
  <c r="P205" i="460"/>
  <c r="U232" i="460"/>
  <c r="R276" i="60"/>
  <c r="O199" i="60"/>
  <c r="U14" i="460"/>
  <c r="M74" i="460"/>
  <c r="S50" i="460"/>
  <c r="I177" i="60"/>
  <c r="U208" i="460"/>
  <c r="T89" i="60"/>
  <c r="P256" i="60"/>
  <c r="U72" i="60"/>
  <c r="S140" i="60"/>
  <c r="Q50" i="60"/>
  <c r="L169" i="60"/>
  <c r="H283" i="460"/>
  <c r="U252" i="60"/>
  <c r="D81" i="60"/>
  <c r="G149" i="60"/>
  <c r="T168" i="60"/>
  <c r="Q205" i="60"/>
  <c r="S99" i="60"/>
  <c r="U289" i="460"/>
  <c r="S203" i="60"/>
  <c r="S205" i="460"/>
  <c r="M145" i="60"/>
  <c r="K30" i="460"/>
  <c r="S14" i="460"/>
  <c r="Q252" i="60"/>
  <c r="M258" i="60"/>
  <c r="K162" i="61"/>
  <c r="P207" i="460"/>
  <c r="T229" i="60"/>
  <c r="O244" i="60"/>
  <c r="D166" i="60"/>
  <c r="E166" i="60" s="1"/>
  <c r="S103" i="460"/>
  <c r="T95" i="61"/>
  <c r="Q129" i="60"/>
  <c r="S27" i="60"/>
  <c r="T303" i="61"/>
  <c r="R199" i="60"/>
  <c r="K90" i="60"/>
  <c r="S35" i="60"/>
  <c r="H136" i="60"/>
  <c r="M169" i="60"/>
  <c r="Q207" i="60"/>
  <c r="P218" i="60"/>
  <c r="P315" i="460"/>
  <c r="K164" i="60"/>
  <c r="T221" i="460"/>
  <c r="M20" i="460"/>
  <c r="L41" i="60"/>
  <c r="R115" i="60"/>
  <c r="D149" i="460"/>
  <c r="E149" i="460" s="1"/>
  <c r="J230" i="60"/>
  <c r="D14" i="60"/>
  <c r="H219" i="60"/>
  <c r="S237" i="60"/>
  <c r="G130" i="60"/>
  <c r="L175" i="460"/>
  <c r="H130" i="60"/>
  <c r="M174" i="60"/>
  <c r="G287" i="60"/>
  <c r="L149" i="460"/>
  <c r="T152" i="61"/>
  <c r="U216" i="61"/>
  <c r="D70" i="460"/>
  <c r="E70" i="460" s="1"/>
  <c r="N217" i="60"/>
  <c r="D41" i="60"/>
  <c r="E41" i="60" s="1"/>
  <c r="S69" i="60"/>
  <c r="P235" i="60"/>
  <c r="T109" i="60"/>
  <c r="J188" i="61"/>
  <c r="T236" i="60"/>
  <c r="T181" i="60"/>
  <c r="U287" i="460"/>
  <c r="R256" i="460"/>
  <c r="K244" i="60"/>
  <c r="S145" i="61"/>
  <c r="U59" i="60"/>
  <c r="G179" i="460"/>
  <c r="I280" i="460"/>
  <c r="K137" i="60"/>
  <c r="R254" i="60"/>
  <c r="U34" i="60"/>
  <c r="J228" i="60"/>
  <c r="D106" i="60"/>
  <c r="U189" i="60"/>
  <c r="D132" i="460"/>
  <c r="E132" i="460" s="1"/>
  <c r="U258" i="61"/>
  <c r="D51" i="60"/>
  <c r="N134" i="460"/>
  <c r="K93" i="61"/>
  <c r="Q248" i="61"/>
  <c r="T242" i="60"/>
  <c r="P220" i="60"/>
  <c r="U257" i="61"/>
  <c r="D20" i="60"/>
  <c r="E20" i="60" s="1"/>
  <c r="L129" i="60"/>
  <c r="P153" i="60"/>
  <c r="U150" i="60"/>
  <c r="S102" i="460"/>
  <c r="U134" i="60"/>
  <c r="Q189" i="60"/>
  <c r="Q26" i="460"/>
  <c r="D96" i="60"/>
  <c r="S161" i="60"/>
  <c r="Q38" i="60"/>
  <c r="P140" i="460"/>
  <c r="S103" i="60"/>
  <c r="S103" i="65" s="1"/>
  <c r="O186" i="60"/>
  <c r="H63" i="61"/>
  <c r="D259" i="60"/>
  <c r="E259" i="60" s="1"/>
  <c r="T43" i="60"/>
  <c r="Q302" i="60"/>
  <c r="Q272" i="60"/>
  <c r="R173" i="60"/>
  <c r="Q191" i="60"/>
  <c r="I216" i="60"/>
  <c r="T216" i="60"/>
  <c r="U133" i="460"/>
  <c r="U49" i="60"/>
  <c r="J134" i="460"/>
  <c r="K163" i="61"/>
  <c r="P294" i="60"/>
  <c r="R304" i="60"/>
  <c r="D267" i="60"/>
  <c r="S79" i="60"/>
  <c r="R182" i="60"/>
  <c r="M273" i="460"/>
  <c r="R49" i="60"/>
  <c r="N92" i="60"/>
  <c r="J203" i="61"/>
  <c r="U281" i="460"/>
  <c r="K19" i="460"/>
  <c r="R53" i="460"/>
  <c r="U85" i="60"/>
  <c r="S57" i="60"/>
  <c r="U174" i="61"/>
  <c r="T309" i="60"/>
  <c r="R281" i="60"/>
  <c r="O303" i="460"/>
  <c r="I87" i="61"/>
  <c r="T111" i="460"/>
  <c r="P103" i="460"/>
  <c r="J86" i="61"/>
  <c r="M231" i="60"/>
  <c r="M82" i="460"/>
  <c r="R106" i="460"/>
  <c r="R69" i="60"/>
  <c r="U30" i="60"/>
  <c r="D220" i="61"/>
  <c r="E220" i="61" s="1"/>
  <c r="I202" i="60"/>
  <c r="U84" i="460"/>
  <c r="Q159" i="60"/>
  <c r="U80" i="60"/>
  <c r="R197" i="460"/>
  <c r="T180" i="60"/>
  <c r="U50" i="60"/>
  <c r="G77" i="60"/>
  <c r="G162" i="60"/>
  <c r="P182" i="60"/>
  <c r="D316" i="61"/>
  <c r="D252" i="60"/>
  <c r="M164" i="460"/>
  <c r="T25" i="460"/>
  <c r="D103" i="460"/>
  <c r="O264" i="61"/>
  <c r="P35" i="60"/>
  <c r="L20" i="60"/>
  <c r="Q301" i="60"/>
  <c r="U188" i="60"/>
  <c r="L301" i="460"/>
  <c r="K258" i="60"/>
  <c r="P206" i="60"/>
  <c r="P157" i="60"/>
  <c r="R14" i="60"/>
  <c r="G69" i="60"/>
  <c r="S311" i="60"/>
  <c r="O40" i="60"/>
  <c r="H37" i="460"/>
  <c r="D313" i="61"/>
  <c r="Q235" i="60"/>
  <c r="J280" i="60"/>
  <c r="P312" i="61"/>
  <c r="H38" i="61"/>
  <c r="I204" i="60"/>
  <c r="N199" i="61"/>
  <c r="R179" i="60"/>
  <c r="D121" i="460"/>
  <c r="N245" i="460"/>
  <c r="H235" i="60"/>
  <c r="D34" i="60"/>
  <c r="U294" i="460"/>
  <c r="T304" i="60"/>
  <c r="S239" i="61"/>
  <c r="R190" i="60"/>
  <c r="I281" i="460"/>
  <c r="S72" i="60"/>
  <c r="R138" i="60"/>
  <c r="Q29" i="60"/>
  <c r="P296" i="60"/>
  <c r="H148" i="60"/>
  <c r="S280" i="460"/>
  <c r="N79" i="460"/>
  <c r="U313" i="460"/>
  <c r="H172" i="61"/>
  <c r="N133" i="60"/>
  <c r="R164" i="60"/>
  <c r="I295" i="60"/>
  <c r="T158" i="60"/>
  <c r="K228" i="60"/>
  <c r="K193" i="460"/>
  <c r="U177" i="61"/>
  <c r="D231" i="60"/>
  <c r="E231" i="60" s="1"/>
  <c r="S82" i="460"/>
  <c r="D265" i="60"/>
  <c r="M169" i="460"/>
  <c r="K91" i="60"/>
  <c r="U254" i="60"/>
  <c r="S267" i="60"/>
  <c r="J73" i="60"/>
  <c r="K92" i="60"/>
  <c r="U228" i="61"/>
  <c r="U119" i="460"/>
  <c r="S153" i="60"/>
  <c r="D229" i="60"/>
  <c r="E229" i="60" s="1"/>
  <c r="T146" i="60"/>
  <c r="D88" i="60"/>
  <c r="I245" i="60"/>
  <c r="P183" i="60"/>
  <c r="N202" i="60"/>
  <c r="D70" i="60"/>
  <c r="E70" i="60" s="1"/>
  <c r="O248" i="60"/>
  <c r="T246" i="460"/>
  <c r="Q20" i="460"/>
  <c r="G92" i="60"/>
  <c r="P138" i="60"/>
  <c r="P91" i="60"/>
  <c r="D186" i="460"/>
  <c r="E186" i="460" s="1"/>
  <c r="G99" i="60"/>
  <c r="R30" i="60"/>
  <c r="R30" i="65" s="1"/>
  <c r="R322" i="65" s="1"/>
  <c r="U306" i="60"/>
  <c r="H64" i="460"/>
  <c r="Q265" i="60"/>
  <c r="P251" i="60"/>
  <c r="U201" i="60"/>
  <c r="I145" i="60"/>
  <c r="T121" i="460"/>
  <c r="T87" i="60"/>
  <c r="S134" i="60"/>
  <c r="L116" i="60"/>
  <c r="D27" i="460"/>
  <c r="E27" i="460" s="1"/>
  <c r="D69" i="460"/>
  <c r="E69" i="460" s="1"/>
  <c r="U277" i="60"/>
  <c r="O136" i="60"/>
  <c r="L137" i="60"/>
  <c r="R176" i="60"/>
  <c r="I205" i="60"/>
  <c r="P52" i="60"/>
  <c r="U239" i="60"/>
  <c r="M116" i="60"/>
  <c r="M260" i="60"/>
  <c r="O84" i="460"/>
  <c r="Q133" i="460"/>
  <c r="L229" i="60"/>
  <c r="Q81" i="60"/>
  <c r="S190" i="60"/>
  <c r="U71" i="60"/>
  <c r="I151" i="460"/>
  <c r="S302" i="60"/>
  <c r="T213" i="460"/>
  <c r="J108" i="61"/>
  <c r="R103" i="460"/>
  <c r="K189" i="61"/>
  <c r="Q179" i="60"/>
  <c r="Q244" i="60"/>
  <c r="P161" i="60"/>
  <c r="O161" i="61"/>
  <c r="K29" i="460"/>
  <c r="O220" i="61"/>
  <c r="G165" i="460"/>
  <c r="D189" i="60"/>
  <c r="I165" i="460"/>
  <c r="S146" i="61"/>
  <c r="G17" i="60"/>
  <c r="T254" i="460"/>
  <c r="K286" i="60"/>
  <c r="D130" i="460"/>
  <c r="E130" i="460" s="1"/>
  <c r="O91" i="60"/>
  <c r="N189" i="460"/>
  <c r="J143" i="60"/>
  <c r="Q35" i="460"/>
  <c r="T83" i="460"/>
  <c r="T259" i="460"/>
  <c r="T264" i="61"/>
  <c r="L78" i="61"/>
  <c r="S176" i="60"/>
  <c r="U147" i="60"/>
  <c r="U42" i="61"/>
  <c r="R300" i="60"/>
  <c r="D317" i="60"/>
  <c r="E317" i="60" s="1"/>
  <c r="S219" i="61"/>
  <c r="S212" i="60"/>
  <c r="K213" i="460"/>
  <c r="H164" i="61"/>
  <c r="K158" i="60"/>
  <c r="I25" i="61"/>
  <c r="T104" i="60"/>
  <c r="K246" i="60"/>
  <c r="U82" i="460"/>
  <c r="T262" i="460"/>
  <c r="T314" i="460"/>
  <c r="H80" i="61"/>
  <c r="G116" i="460"/>
  <c r="P92" i="60"/>
  <c r="L201" i="61"/>
  <c r="T239" i="61"/>
  <c r="D283" i="61"/>
  <c r="E283" i="61" s="1"/>
  <c r="T107" i="60"/>
  <c r="D21" i="60"/>
  <c r="E21" i="60" s="1"/>
  <c r="Q265" i="460"/>
  <c r="S213" i="60"/>
  <c r="N41" i="460"/>
  <c r="Q208" i="460"/>
  <c r="Q306" i="460"/>
  <c r="P231" i="460"/>
  <c r="U103" i="60"/>
  <c r="M140" i="60"/>
  <c r="T311" i="460"/>
  <c r="K144" i="460"/>
  <c r="P263" i="60"/>
  <c r="D169" i="60"/>
  <c r="E169" i="60" s="1"/>
  <c r="T265" i="60"/>
  <c r="U231" i="460"/>
  <c r="J149" i="60"/>
  <c r="M167" i="61"/>
  <c r="I119" i="61"/>
  <c r="M315" i="460"/>
  <c r="D105" i="60"/>
  <c r="K166" i="60"/>
  <c r="T25" i="61"/>
  <c r="M217" i="460"/>
  <c r="L286" i="61"/>
  <c r="T296" i="460"/>
  <c r="Q105" i="460"/>
  <c r="U148" i="460"/>
  <c r="H173" i="460"/>
  <c r="J117" i="61"/>
  <c r="Q271" i="460"/>
  <c r="Q91" i="460"/>
  <c r="D248" i="460"/>
  <c r="R235" i="460"/>
  <c r="J287" i="60"/>
  <c r="Q114" i="460"/>
  <c r="T208" i="60"/>
  <c r="N246" i="61"/>
  <c r="D261" i="460"/>
  <c r="E261" i="460" s="1"/>
  <c r="T188" i="460"/>
  <c r="P274" i="61"/>
  <c r="R295" i="61"/>
  <c r="H104" i="60"/>
  <c r="Q311" i="60"/>
  <c r="N157" i="460"/>
  <c r="M244" i="60"/>
  <c r="J28" i="460"/>
  <c r="S111" i="460"/>
  <c r="L77" i="61"/>
  <c r="N169" i="460"/>
  <c r="D211" i="460"/>
  <c r="P78" i="460"/>
  <c r="Q227" i="460"/>
  <c r="I218" i="61"/>
  <c r="H213" i="61"/>
  <c r="O71" i="460"/>
  <c r="T259" i="60"/>
  <c r="T259" i="65" s="1"/>
  <c r="L167" i="460"/>
  <c r="S19" i="61"/>
  <c r="H204" i="61"/>
  <c r="I82" i="460"/>
  <c r="U316" i="60"/>
  <c r="U96" i="61"/>
  <c r="P263" i="460"/>
  <c r="R147" i="460"/>
  <c r="R267" i="460"/>
  <c r="R57" i="460"/>
  <c r="I156" i="460"/>
  <c r="T242" i="460"/>
  <c r="S235" i="61"/>
  <c r="U88" i="61"/>
  <c r="I237" i="60"/>
  <c r="M282" i="60"/>
  <c r="Q271" i="60"/>
  <c r="N152" i="460"/>
  <c r="T122" i="60"/>
  <c r="J273" i="460"/>
  <c r="S231" i="61"/>
  <c r="T164" i="61"/>
  <c r="I217" i="460"/>
  <c r="T57" i="460"/>
  <c r="S55" i="460"/>
  <c r="Q190" i="460"/>
  <c r="K144" i="60"/>
  <c r="T71" i="460"/>
  <c r="D146" i="460"/>
  <c r="E146" i="460" s="1"/>
  <c r="S190" i="460"/>
  <c r="S255" i="61"/>
  <c r="Q219" i="460"/>
  <c r="D208" i="61"/>
  <c r="E208" i="61" s="1"/>
  <c r="I217" i="61"/>
  <c r="Q256" i="60"/>
  <c r="S151" i="61"/>
  <c r="R22" i="61"/>
  <c r="Q212" i="60"/>
  <c r="D39" i="460"/>
  <c r="L315" i="60"/>
  <c r="D119" i="460"/>
  <c r="N140" i="60"/>
  <c r="D79" i="61"/>
  <c r="E79" i="61" s="1"/>
  <c r="P207" i="60"/>
  <c r="P223" i="61"/>
  <c r="K27" i="460"/>
  <c r="S284" i="61"/>
  <c r="U229" i="460"/>
  <c r="S77" i="60"/>
  <c r="P72" i="60"/>
  <c r="G117" i="60"/>
  <c r="S73" i="60"/>
  <c r="D294" i="61"/>
  <c r="D235" i="460"/>
  <c r="M235" i="61"/>
  <c r="Q252" i="460"/>
  <c r="K214" i="460"/>
  <c r="U312" i="60"/>
  <c r="D182" i="460"/>
  <c r="E182" i="460" s="1"/>
  <c r="S21" i="60"/>
  <c r="Q48" i="460"/>
  <c r="T55" i="60"/>
  <c r="T167" i="460"/>
  <c r="U132" i="61"/>
  <c r="P106" i="460"/>
  <c r="U212" i="60"/>
  <c r="H217" i="460"/>
  <c r="D28" i="61"/>
  <c r="E28" i="61" s="1"/>
  <c r="N104" i="60"/>
  <c r="M189" i="61"/>
  <c r="S277" i="60"/>
  <c r="G244" i="60"/>
  <c r="J85" i="460"/>
  <c r="N81" i="460"/>
  <c r="O239" i="60"/>
  <c r="G96" i="61"/>
  <c r="D293" i="61"/>
  <c r="N162" i="60"/>
  <c r="T26" i="60"/>
  <c r="S124" i="460"/>
  <c r="P317" i="61"/>
  <c r="M119" i="60"/>
  <c r="S152" i="60"/>
  <c r="K181" i="460"/>
  <c r="Q30" i="460"/>
  <c r="P252" i="460"/>
  <c r="G243" i="60"/>
  <c r="U302" i="60"/>
  <c r="S73" i="460"/>
  <c r="G119" i="61"/>
  <c r="D172" i="460"/>
  <c r="E172" i="460" s="1"/>
  <c r="S252" i="60"/>
  <c r="U163" i="60"/>
  <c r="D205" i="460"/>
  <c r="U214" i="460"/>
  <c r="U166" i="60"/>
  <c r="D281" i="61"/>
  <c r="E281" i="61" s="1"/>
  <c r="O148" i="460"/>
  <c r="D203" i="460"/>
  <c r="E203" i="460" s="1"/>
  <c r="S252" i="460"/>
  <c r="D313" i="60"/>
  <c r="Q105" i="60"/>
  <c r="Q105" i="65" s="1"/>
  <c r="D59" i="61"/>
  <c r="K43" i="60"/>
  <c r="G89" i="60"/>
  <c r="Q150" i="61"/>
  <c r="M36" i="61"/>
  <c r="O132" i="61"/>
  <c r="S29" i="61"/>
  <c r="U47" i="61"/>
  <c r="T254" i="60"/>
  <c r="T179" i="61"/>
  <c r="T214" i="60"/>
  <c r="S44" i="61"/>
  <c r="S44" i="65" s="1"/>
  <c r="S323" i="65" s="1"/>
  <c r="J168" i="460"/>
  <c r="O246" i="61"/>
  <c r="Q122" i="60"/>
  <c r="T52" i="61"/>
  <c r="D71" i="60"/>
  <c r="E71" i="60" s="1"/>
  <c r="S237" i="460"/>
  <c r="R243" i="460"/>
  <c r="P137" i="60"/>
  <c r="Q43" i="60"/>
  <c r="T214" i="460"/>
  <c r="U158" i="60"/>
  <c r="N314" i="60"/>
  <c r="I140" i="460"/>
  <c r="I248" i="60"/>
  <c r="D173" i="60"/>
  <c r="T42" i="61"/>
  <c r="T49" i="60"/>
  <c r="Q144" i="61"/>
  <c r="U41" i="60"/>
  <c r="K119" i="60"/>
  <c r="U82" i="60"/>
  <c r="D229" i="460"/>
  <c r="O231" i="60"/>
  <c r="S276" i="460"/>
  <c r="R301" i="60"/>
  <c r="I281" i="61"/>
  <c r="O317" i="60"/>
  <c r="S193" i="60"/>
  <c r="T274" i="60"/>
  <c r="D204" i="60"/>
  <c r="E204" i="60" s="1"/>
  <c r="T313" i="60"/>
  <c r="N248" i="61"/>
  <c r="L284" i="61"/>
  <c r="K191" i="60"/>
  <c r="T122" i="460"/>
  <c r="I273" i="460"/>
  <c r="L281" i="460"/>
  <c r="P41" i="61"/>
  <c r="J82" i="460"/>
  <c r="D59" i="460"/>
  <c r="N37" i="61"/>
  <c r="T315" i="60"/>
  <c r="H260" i="61"/>
  <c r="U213" i="460"/>
  <c r="K93" i="60"/>
  <c r="T30" i="460"/>
  <c r="H55" i="460"/>
  <c r="S207" i="61"/>
  <c r="S124" i="60"/>
  <c r="M282" i="460"/>
  <c r="D239" i="60"/>
  <c r="E239" i="60" s="1"/>
  <c r="H259" i="61"/>
  <c r="P12" i="60"/>
  <c r="N284" i="460"/>
  <c r="P304" i="61"/>
  <c r="S30" i="60"/>
  <c r="M152" i="60"/>
  <c r="U180" i="60"/>
  <c r="T108" i="60"/>
  <c r="G238" i="60"/>
  <c r="S187" i="60"/>
  <c r="N78" i="460"/>
  <c r="D257" i="460"/>
  <c r="S86" i="60"/>
  <c r="L17" i="60"/>
  <c r="P242" i="61"/>
  <c r="J258" i="460"/>
  <c r="S262" i="460"/>
  <c r="K90" i="61"/>
  <c r="K261" i="460"/>
  <c r="R306" i="61"/>
  <c r="P104" i="61"/>
  <c r="Q33" i="61"/>
  <c r="S29" i="460"/>
  <c r="S94" i="460"/>
  <c r="N108" i="60"/>
  <c r="H72" i="460"/>
  <c r="D55" i="460"/>
  <c r="E55" i="460" s="1"/>
  <c r="R272" i="61"/>
  <c r="L138" i="60"/>
  <c r="S156" i="460"/>
  <c r="S274" i="460"/>
  <c r="Q174" i="460"/>
  <c r="D144" i="460"/>
  <c r="E144" i="460" s="1"/>
  <c r="G163" i="60"/>
  <c r="S183" i="460"/>
  <c r="S88" i="60"/>
  <c r="U66" i="460"/>
  <c r="N27" i="460"/>
  <c r="G205" i="61"/>
  <c r="S34" i="460"/>
  <c r="R56" i="60"/>
  <c r="U96" i="60"/>
  <c r="P39" i="60"/>
  <c r="T20" i="60"/>
  <c r="U158" i="460"/>
  <c r="K36" i="460"/>
  <c r="S166" i="460"/>
  <c r="J63" i="60"/>
  <c r="H205" i="60"/>
  <c r="U101" i="460"/>
  <c r="S158" i="460"/>
  <c r="K52" i="61"/>
  <c r="J177" i="60"/>
  <c r="O158" i="61"/>
  <c r="D296" i="60"/>
  <c r="K314" i="60"/>
  <c r="S49" i="60"/>
  <c r="J303" i="60"/>
  <c r="M99" i="460"/>
  <c r="N28" i="460"/>
  <c r="R267" i="61"/>
  <c r="P64" i="60"/>
  <c r="J108" i="60"/>
  <c r="G146" i="460"/>
  <c r="U87" i="460"/>
  <c r="D18" i="460"/>
  <c r="E18" i="460" s="1"/>
  <c r="I177" i="61"/>
  <c r="Q17" i="460"/>
  <c r="L77" i="460"/>
  <c r="D300" i="60"/>
  <c r="U211" i="460"/>
  <c r="U293" i="460"/>
  <c r="U311" i="61"/>
  <c r="U213" i="60"/>
  <c r="S38" i="61"/>
  <c r="T255" i="460"/>
  <c r="U73" i="460"/>
  <c r="L93" i="460"/>
  <c r="D257" i="61"/>
  <c r="U57" i="460"/>
  <c r="M156" i="61"/>
  <c r="M315" i="61"/>
  <c r="J129" i="460"/>
  <c r="P197" i="460"/>
  <c r="M41" i="460"/>
  <c r="L108" i="61"/>
  <c r="I117" i="60"/>
  <c r="P55" i="460"/>
  <c r="O136" i="460"/>
  <c r="Q69" i="460"/>
  <c r="G39" i="60"/>
  <c r="T114" i="460"/>
  <c r="L156" i="61"/>
  <c r="L201" i="460"/>
  <c r="L281" i="60"/>
  <c r="M160" i="60"/>
  <c r="H191" i="61"/>
  <c r="Q169" i="61"/>
  <c r="K237" i="61"/>
  <c r="T18" i="460"/>
  <c r="D22" i="60"/>
  <c r="E22" i="60" s="1"/>
  <c r="J132" i="61"/>
  <c r="S191" i="460"/>
  <c r="P314" i="61"/>
  <c r="M21" i="460"/>
  <c r="R168" i="60"/>
  <c r="I179" i="460"/>
  <c r="K145" i="460"/>
  <c r="H21" i="460"/>
  <c r="U86" i="460"/>
  <c r="P203" i="60"/>
  <c r="Q183" i="460"/>
  <c r="Q30" i="60"/>
  <c r="R289" i="460"/>
  <c r="S232" i="60"/>
  <c r="D169" i="460"/>
  <c r="E169" i="460" s="1"/>
  <c r="H215" i="61"/>
  <c r="S139" i="61"/>
  <c r="H147" i="460"/>
  <c r="R314" i="61"/>
  <c r="U174" i="460"/>
  <c r="U174" i="65" s="1"/>
  <c r="U136" i="460"/>
  <c r="O82" i="460"/>
  <c r="Q176" i="460"/>
  <c r="P79" i="460"/>
  <c r="O227" i="60"/>
  <c r="T109" i="460"/>
  <c r="D136" i="61"/>
  <c r="T39" i="460"/>
  <c r="S283" i="60"/>
  <c r="R166" i="60"/>
  <c r="H180" i="60"/>
  <c r="U114" i="60"/>
  <c r="S223" i="460"/>
  <c r="U207" i="460"/>
  <c r="D156" i="60"/>
  <c r="E156" i="60" s="1"/>
  <c r="L96" i="61"/>
  <c r="H137" i="460"/>
  <c r="S255" i="60"/>
  <c r="K284" i="60"/>
  <c r="L168" i="60"/>
  <c r="S41" i="60"/>
  <c r="G246" i="60"/>
  <c r="T99" i="60"/>
  <c r="M281" i="460"/>
  <c r="G138" i="60"/>
  <c r="I232" i="60"/>
  <c r="R53" i="61"/>
  <c r="T304" i="61"/>
  <c r="D151" i="60"/>
  <c r="E151" i="60" s="1"/>
  <c r="P81" i="60"/>
  <c r="D174" i="60"/>
  <c r="E174" i="60" s="1"/>
  <c r="N212" i="460"/>
  <c r="K150" i="60"/>
  <c r="O215" i="460"/>
  <c r="I91" i="60"/>
  <c r="N108" i="61"/>
  <c r="U243" i="60"/>
  <c r="S223" i="60"/>
  <c r="K235" i="60"/>
  <c r="L286" i="60"/>
  <c r="R18" i="460"/>
  <c r="R220" i="60"/>
  <c r="H91" i="60"/>
  <c r="K143" i="60"/>
  <c r="J246" i="60"/>
  <c r="O165" i="60"/>
  <c r="R212" i="60"/>
  <c r="G22" i="60"/>
  <c r="Q238" i="460"/>
  <c r="S293" i="60"/>
  <c r="N108" i="460"/>
  <c r="U63" i="60"/>
  <c r="K138" i="60"/>
  <c r="O17" i="460"/>
  <c r="Q132" i="60"/>
  <c r="M186" i="60"/>
  <c r="L92" i="60"/>
  <c r="J193" i="460"/>
  <c r="U186" i="60"/>
  <c r="O25" i="460"/>
  <c r="H72" i="60"/>
  <c r="R43" i="60"/>
  <c r="J93" i="60"/>
  <c r="N205" i="60"/>
  <c r="I131" i="460"/>
  <c r="T248" i="60"/>
  <c r="R217" i="60"/>
  <c r="K232" i="60"/>
  <c r="I107" i="60"/>
  <c r="K77" i="60"/>
  <c r="O108" i="60"/>
  <c r="H99" i="60"/>
  <c r="H259" i="60"/>
  <c r="S120" i="460"/>
  <c r="D275" i="60"/>
  <c r="T59" i="460"/>
  <c r="Q51" i="60"/>
  <c r="Q135" i="61"/>
  <c r="I136" i="60"/>
  <c r="Q17" i="60"/>
  <c r="G147" i="60"/>
  <c r="P285" i="60"/>
  <c r="U213" i="61"/>
  <c r="P54" i="60"/>
  <c r="R190" i="460"/>
  <c r="U260" i="60"/>
  <c r="P26" i="460"/>
  <c r="I285" i="60"/>
  <c r="M176" i="60"/>
  <c r="Q275" i="460"/>
  <c r="Q211" i="60"/>
  <c r="S248" i="60"/>
  <c r="G217" i="60"/>
  <c r="P313" i="60"/>
  <c r="P313" i="65" s="1"/>
  <c r="D53" i="460"/>
  <c r="S89" i="60"/>
  <c r="O29" i="460"/>
  <c r="O164" i="60"/>
  <c r="R38" i="460"/>
  <c r="I286" i="60"/>
  <c r="D316" i="60"/>
  <c r="M315" i="60"/>
  <c r="H138" i="60"/>
  <c r="Q197" i="60"/>
  <c r="D33" i="460"/>
  <c r="E33" i="460" s="1"/>
  <c r="M239" i="60"/>
  <c r="Q74" i="60"/>
  <c r="P301" i="60"/>
  <c r="N232" i="60"/>
  <c r="R306" i="60"/>
  <c r="R306" i="65" s="1"/>
  <c r="M73" i="60"/>
  <c r="S301" i="460"/>
  <c r="Q85" i="60"/>
  <c r="M179" i="460"/>
  <c r="H191" i="460"/>
  <c r="J314" i="61"/>
  <c r="D256" i="460"/>
  <c r="H145" i="60"/>
  <c r="G284" i="460"/>
  <c r="G18" i="60"/>
  <c r="M235" i="60"/>
  <c r="R109" i="460"/>
  <c r="S201" i="61"/>
  <c r="P79" i="60"/>
  <c r="Q103" i="60"/>
  <c r="G287" i="460"/>
  <c r="L193" i="460"/>
  <c r="S281" i="61"/>
  <c r="O37" i="60"/>
  <c r="J259" i="60"/>
  <c r="N29" i="460"/>
  <c r="U44" i="61"/>
  <c r="Q29" i="61"/>
  <c r="T43" i="460"/>
  <c r="T120" i="460"/>
  <c r="P169" i="60"/>
  <c r="O87" i="61"/>
  <c r="J37" i="460"/>
  <c r="O129" i="60"/>
  <c r="U218" i="460"/>
  <c r="Q182" i="61"/>
  <c r="P71" i="460"/>
  <c r="U302" i="61"/>
  <c r="H149" i="60"/>
  <c r="S317" i="60"/>
  <c r="Q136" i="460"/>
  <c r="U257" i="460"/>
  <c r="R255" i="460"/>
  <c r="S253" i="61"/>
  <c r="J146" i="60"/>
  <c r="J64" i="460"/>
  <c r="D30" i="460"/>
  <c r="E30" i="460" s="1"/>
  <c r="P133" i="60"/>
  <c r="P132" i="60"/>
  <c r="D102" i="460"/>
  <c r="Q242" i="60"/>
  <c r="M284" i="61"/>
  <c r="L284" i="460"/>
  <c r="P135" i="460"/>
  <c r="P245" i="61"/>
  <c r="N311" i="61"/>
  <c r="M166" i="61"/>
  <c r="U179" i="460"/>
  <c r="P13" i="460"/>
  <c r="D56" i="460"/>
  <c r="E56" i="460" s="1"/>
  <c r="D175" i="460"/>
  <c r="E175" i="460" s="1"/>
  <c r="U130" i="460"/>
  <c r="S49" i="460"/>
  <c r="Q284" i="60"/>
  <c r="Q256" i="460"/>
  <c r="K238" i="60"/>
  <c r="D104" i="61"/>
  <c r="E104" i="61" s="1"/>
  <c r="D196" i="460"/>
  <c r="T66" i="460"/>
  <c r="K217" i="60"/>
  <c r="U179" i="60"/>
  <c r="K149" i="60"/>
  <c r="N63" i="460"/>
  <c r="U198" i="60"/>
  <c r="T280" i="460"/>
  <c r="G167" i="60"/>
  <c r="H193" i="61"/>
  <c r="U94" i="60"/>
  <c r="R87" i="61"/>
  <c r="T303" i="60"/>
  <c r="T218" i="60"/>
  <c r="U65" i="60"/>
  <c r="L164" i="460"/>
  <c r="P151" i="60"/>
  <c r="K39" i="61"/>
  <c r="R237" i="60"/>
  <c r="S14" i="61"/>
  <c r="O143" i="60"/>
  <c r="T11" i="460"/>
  <c r="D156" i="460"/>
  <c r="E156" i="460" s="1"/>
  <c r="T161" i="61"/>
  <c r="K315" i="61"/>
  <c r="D119" i="61"/>
  <c r="E119" i="61" s="1"/>
  <c r="P43" i="460"/>
  <c r="I301" i="61"/>
  <c r="I301" i="65" s="1"/>
  <c r="T191" i="460"/>
  <c r="Q272" i="61"/>
  <c r="D296" i="460"/>
  <c r="J229" i="61"/>
  <c r="P21" i="60"/>
  <c r="I22" i="460"/>
  <c r="H301" i="60"/>
  <c r="S280" i="60"/>
  <c r="T148" i="61"/>
  <c r="O64" i="460"/>
  <c r="L167" i="60"/>
  <c r="I208" i="61"/>
  <c r="I73" i="60"/>
  <c r="K73" i="460"/>
  <c r="U163" i="460"/>
  <c r="N73" i="460"/>
  <c r="P172" i="60"/>
  <c r="I235" i="60"/>
  <c r="U36" i="60"/>
  <c r="I17" i="60"/>
  <c r="P203" i="61"/>
  <c r="M180" i="460"/>
  <c r="J301" i="61"/>
  <c r="L260" i="460"/>
  <c r="N183" i="460"/>
  <c r="Q144" i="60"/>
  <c r="Q152" i="61"/>
  <c r="S19" i="460"/>
  <c r="P221" i="60"/>
  <c r="Q161" i="60"/>
  <c r="O39" i="60"/>
  <c r="D201" i="61"/>
  <c r="E201" i="61" s="1"/>
  <c r="U156" i="61"/>
  <c r="H138" i="460"/>
  <c r="R221" i="460"/>
  <c r="D183" i="61"/>
  <c r="P158" i="460"/>
  <c r="D302" i="460"/>
  <c r="R235" i="60"/>
  <c r="Q217" i="60"/>
  <c r="Q217" i="65" s="1"/>
  <c r="N131" i="60"/>
  <c r="P229" i="460"/>
  <c r="S202" i="61"/>
  <c r="R78" i="61"/>
  <c r="R214" i="460"/>
  <c r="U198" i="61"/>
  <c r="K167" i="460"/>
  <c r="M108" i="460"/>
  <c r="T71" i="61"/>
  <c r="N198" i="460"/>
  <c r="P300" i="460"/>
  <c r="I148" i="60"/>
  <c r="P101" i="61"/>
  <c r="H40" i="60"/>
  <c r="H167" i="460"/>
  <c r="R153" i="460"/>
  <c r="I119" i="60"/>
  <c r="H43" i="61"/>
  <c r="N273" i="460"/>
  <c r="D188" i="460"/>
  <c r="E188" i="460" s="1"/>
  <c r="Q192" i="60"/>
  <c r="U235" i="60"/>
  <c r="D82" i="60"/>
  <c r="U159" i="460"/>
  <c r="I228" i="60"/>
  <c r="I34" i="61"/>
  <c r="K173" i="61"/>
  <c r="J216" i="60"/>
  <c r="Q119" i="460"/>
  <c r="L159" i="60"/>
  <c r="P314" i="60"/>
  <c r="Q79" i="60"/>
  <c r="Q79" i="65" s="1"/>
  <c r="T232" i="60"/>
  <c r="D259" i="61"/>
  <c r="E259" i="61" s="1"/>
  <c r="T57" i="60"/>
  <c r="P168" i="61"/>
  <c r="G215" i="460"/>
  <c r="U18" i="61"/>
  <c r="M63" i="460"/>
  <c r="Q29" i="460"/>
  <c r="Q29" i="65" s="1"/>
  <c r="J99" i="460"/>
  <c r="D198" i="460"/>
  <c r="E198" i="460" s="1"/>
  <c r="P133" i="460"/>
  <c r="T80" i="61"/>
  <c r="S244" i="460"/>
  <c r="U311" i="60"/>
  <c r="D33" i="61"/>
  <c r="E33" i="61" s="1"/>
  <c r="G216" i="61"/>
  <c r="M248" i="61"/>
  <c r="N22" i="60"/>
  <c r="Q296" i="60"/>
  <c r="U151" i="460"/>
  <c r="T271" i="460"/>
  <c r="N173" i="460"/>
  <c r="Q59" i="460"/>
  <c r="M95" i="61"/>
  <c r="Q53" i="61"/>
  <c r="G181" i="460"/>
  <c r="P160" i="60"/>
  <c r="T149" i="60"/>
  <c r="Q160" i="60"/>
  <c r="O286" i="61"/>
  <c r="T180" i="460"/>
  <c r="Q193" i="60"/>
  <c r="M29" i="460"/>
  <c r="H190" i="460"/>
  <c r="P176" i="61"/>
  <c r="D186" i="61"/>
  <c r="E186" i="61" s="1"/>
  <c r="K274" i="61"/>
  <c r="S70" i="460"/>
  <c r="S119" i="60"/>
  <c r="I42" i="61"/>
  <c r="D90" i="60"/>
  <c r="E90" i="60" s="1"/>
  <c r="R102" i="61"/>
  <c r="L27" i="460"/>
  <c r="K212" i="460"/>
  <c r="G132" i="460"/>
  <c r="I180" i="460"/>
  <c r="S37" i="61"/>
  <c r="R301" i="460"/>
  <c r="R204" i="60"/>
  <c r="K157" i="460"/>
  <c r="H228" i="61"/>
  <c r="J38" i="60"/>
  <c r="J144" i="60"/>
  <c r="Q289" i="60"/>
  <c r="J161" i="460"/>
  <c r="M132" i="60"/>
  <c r="M78" i="460"/>
  <c r="G42" i="60"/>
  <c r="Q134" i="60"/>
  <c r="Q14" i="61"/>
  <c r="I239" i="61"/>
  <c r="M43" i="60"/>
  <c r="D77" i="60"/>
  <c r="E77" i="60" s="1"/>
  <c r="L148" i="60"/>
  <c r="O95" i="60"/>
  <c r="J258" i="60"/>
  <c r="R72" i="60"/>
  <c r="L104" i="60"/>
  <c r="P188" i="61"/>
  <c r="U120" i="60"/>
  <c r="S88" i="460"/>
  <c r="T138" i="60"/>
  <c r="M301" i="60"/>
  <c r="Q74" i="460"/>
  <c r="I22" i="60"/>
  <c r="D138" i="460"/>
  <c r="E138" i="460" s="1"/>
  <c r="L176" i="61"/>
  <c r="R29" i="60"/>
  <c r="P44" i="460"/>
  <c r="K218" i="61"/>
  <c r="P213" i="460"/>
  <c r="I38" i="60"/>
  <c r="Q116" i="60"/>
  <c r="R28" i="60"/>
  <c r="Q55" i="60"/>
  <c r="T239" i="60"/>
  <c r="P59" i="460"/>
  <c r="G95" i="60"/>
  <c r="L107" i="460"/>
  <c r="P101" i="460"/>
  <c r="U253" i="61"/>
  <c r="D181" i="460"/>
  <c r="E181" i="460" s="1"/>
  <c r="I285" i="61"/>
  <c r="D160" i="460"/>
  <c r="E160" i="460" s="1"/>
  <c r="M181" i="61"/>
  <c r="H26" i="61"/>
  <c r="P242" i="460"/>
  <c r="H231" i="60"/>
  <c r="Q191" i="460"/>
  <c r="P202" i="61"/>
  <c r="G71" i="460"/>
  <c r="H144" i="60"/>
  <c r="D145" i="61"/>
  <c r="D198" i="60"/>
  <c r="D52" i="60"/>
  <c r="E52" i="60" s="1"/>
  <c r="H236" i="61"/>
  <c r="I259" i="60"/>
  <c r="D306" i="61"/>
  <c r="U315" i="460"/>
  <c r="U282" i="61"/>
  <c r="K161" i="60"/>
  <c r="D314" i="61"/>
  <c r="E314" i="61" s="1"/>
  <c r="R315" i="460"/>
  <c r="L179" i="61"/>
  <c r="N231" i="60"/>
  <c r="H261" i="60"/>
  <c r="R317" i="60"/>
  <c r="R143" i="61"/>
  <c r="O238" i="61"/>
  <c r="O311" i="460"/>
  <c r="S35" i="61"/>
  <c r="S35" i="65" s="1"/>
  <c r="M157" i="460"/>
  <c r="T258" i="460"/>
  <c r="S176" i="61"/>
  <c r="O166" i="460"/>
  <c r="R17" i="60"/>
  <c r="O163" i="60"/>
  <c r="R280" i="61"/>
  <c r="T200" i="60"/>
  <c r="J157" i="460"/>
  <c r="T256" i="60"/>
  <c r="N177" i="460"/>
  <c r="U56" i="60"/>
  <c r="P52" i="460"/>
  <c r="K191" i="460"/>
  <c r="G259" i="60"/>
  <c r="Q138" i="60"/>
  <c r="J314" i="60"/>
  <c r="Q109" i="60"/>
  <c r="U173" i="60"/>
  <c r="J261" i="60"/>
  <c r="J104" i="460"/>
  <c r="J166" i="460"/>
  <c r="P284" i="61"/>
  <c r="T121" i="60"/>
  <c r="G90" i="60"/>
  <c r="Q312" i="61"/>
  <c r="S87" i="60"/>
  <c r="D179" i="60"/>
  <c r="P252" i="60"/>
  <c r="I77" i="60"/>
  <c r="Q94" i="60"/>
  <c r="G196" i="61"/>
  <c r="T72" i="460"/>
  <c r="T148" i="460"/>
  <c r="Q183" i="60"/>
  <c r="S264" i="61"/>
  <c r="H18" i="60"/>
  <c r="T105" i="460"/>
  <c r="S156" i="60"/>
  <c r="R300" i="61"/>
  <c r="R300" i="65" s="1"/>
  <c r="D117" i="60"/>
  <c r="E117" i="60" s="1"/>
  <c r="L301" i="61"/>
  <c r="L301" i="65" s="1"/>
  <c r="S42" i="460"/>
  <c r="O282" i="61"/>
  <c r="O165" i="460"/>
  <c r="N216" i="60"/>
  <c r="N91" i="60"/>
  <c r="N52" i="460"/>
  <c r="O236" i="60"/>
  <c r="S200" i="60"/>
  <c r="P300" i="60"/>
  <c r="G138" i="460"/>
  <c r="P148" i="60"/>
  <c r="J173" i="460"/>
  <c r="N87" i="460"/>
  <c r="M158" i="60"/>
  <c r="I36" i="61"/>
  <c r="O174" i="61"/>
  <c r="S177" i="60"/>
  <c r="M165" i="460"/>
  <c r="J81" i="61"/>
  <c r="Q295" i="61"/>
  <c r="L21" i="60"/>
  <c r="G156" i="460"/>
  <c r="H129" i="460"/>
  <c r="P73" i="61"/>
  <c r="J79" i="61"/>
  <c r="D286" i="460"/>
  <c r="E286" i="460" s="1"/>
  <c r="T47" i="60"/>
  <c r="N303" i="60"/>
  <c r="O167" i="61"/>
  <c r="L245" i="61"/>
  <c r="R145" i="61"/>
  <c r="U140" i="460"/>
  <c r="Q164" i="61"/>
  <c r="S276" i="60"/>
  <c r="P140" i="61"/>
  <c r="H47" i="61"/>
  <c r="T80" i="460"/>
  <c r="T99" i="460"/>
  <c r="M89" i="60"/>
  <c r="M229" i="61"/>
  <c r="S52" i="60"/>
  <c r="U35" i="60"/>
  <c r="M287" i="60"/>
  <c r="P162" i="460"/>
  <c r="U117" i="60"/>
  <c r="P255" i="60"/>
  <c r="J239" i="60"/>
  <c r="L166" i="60"/>
  <c r="R260" i="460"/>
  <c r="J215" i="460"/>
  <c r="J228" i="61"/>
  <c r="T191" i="60"/>
  <c r="T191" i="65" s="1"/>
  <c r="D284" i="460"/>
  <c r="E284" i="460" s="1"/>
  <c r="D28" i="60"/>
  <c r="M197" i="460"/>
  <c r="T282" i="460"/>
  <c r="N20" i="60"/>
  <c r="T301" i="60"/>
  <c r="S218" i="60"/>
  <c r="P317" i="60"/>
  <c r="P317" i="65" s="1"/>
  <c r="Q163" i="60"/>
  <c r="J245" i="60"/>
  <c r="L56" i="60"/>
  <c r="L244" i="61"/>
  <c r="M150" i="460"/>
  <c r="G260" i="60"/>
  <c r="D207" i="61"/>
  <c r="E207" i="61" s="1"/>
  <c r="S216" i="61"/>
  <c r="T217" i="61"/>
  <c r="M314" i="61"/>
  <c r="Q179" i="460"/>
  <c r="D115" i="60"/>
  <c r="U104" i="460"/>
  <c r="N159" i="60"/>
  <c r="N159" i="65" s="1"/>
  <c r="Q63" i="60"/>
  <c r="R159" i="61"/>
  <c r="I144" i="60"/>
  <c r="Q275" i="60"/>
  <c r="P134" i="60"/>
  <c r="M199" i="60"/>
  <c r="O20" i="60"/>
  <c r="U102" i="60"/>
  <c r="M132" i="460"/>
  <c r="R316" i="460"/>
  <c r="U177" i="60"/>
  <c r="P54" i="460"/>
  <c r="N117" i="61"/>
  <c r="D107" i="460"/>
  <c r="E107" i="460" s="1"/>
  <c r="Q80" i="61"/>
  <c r="D254" i="61"/>
  <c r="R100" i="60"/>
  <c r="I239" i="60"/>
  <c r="O140" i="60"/>
  <c r="J237" i="60"/>
  <c r="J301" i="460"/>
  <c r="Q285" i="460"/>
  <c r="N40" i="60"/>
  <c r="G169" i="60"/>
  <c r="S90" i="60"/>
  <c r="H201" i="460"/>
  <c r="U227" i="60"/>
  <c r="S13" i="60"/>
  <c r="N174" i="60"/>
  <c r="I218" i="60"/>
  <c r="K182" i="460"/>
  <c r="R145" i="60"/>
  <c r="L248" i="60"/>
  <c r="M159" i="61"/>
  <c r="Q77" i="60"/>
  <c r="T159" i="60"/>
  <c r="Q284" i="460"/>
  <c r="U230" i="460"/>
  <c r="G146" i="60"/>
  <c r="H295" i="60"/>
  <c r="R203" i="60"/>
  <c r="D137" i="60"/>
  <c r="E137" i="60" s="1"/>
  <c r="G119" i="60"/>
  <c r="Q293" i="60"/>
  <c r="L167" i="61"/>
  <c r="R275" i="60"/>
  <c r="Q167" i="60"/>
  <c r="G164" i="60"/>
  <c r="P295" i="60"/>
  <c r="K19" i="60"/>
  <c r="P253" i="60"/>
  <c r="M94" i="60"/>
  <c r="U41" i="460"/>
  <c r="P232" i="460"/>
  <c r="S263" i="60"/>
  <c r="Q299" i="460"/>
  <c r="R238" i="60"/>
  <c r="R314" i="60"/>
  <c r="N148" i="60"/>
  <c r="P70" i="60"/>
  <c r="S287" i="60"/>
  <c r="H168" i="60"/>
  <c r="T115" i="60"/>
  <c r="D139" i="60"/>
  <c r="E139" i="60" s="1"/>
  <c r="J317" i="60"/>
  <c r="S180" i="460"/>
  <c r="S177" i="61"/>
  <c r="P139" i="60"/>
  <c r="S193" i="460"/>
  <c r="R66" i="60"/>
  <c r="T144" i="460"/>
  <c r="P304" i="60"/>
  <c r="N137" i="460"/>
  <c r="P214" i="60"/>
  <c r="T147" i="60"/>
  <c r="Q215" i="60"/>
  <c r="P117" i="460"/>
  <c r="Q95" i="60"/>
  <c r="H151" i="60"/>
  <c r="D71" i="460"/>
  <c r="E71" i="460" s="1"/>
  <c r="S64" i="60"/>
  <c r="U309" i="60"/>
  <c r="G71" i="60"/>
  <c r="R283" i="460"/>
  <c r="P260" i="460"/>
  <c r="J285" i="460"/>
  <c r="T12" i="60"/>
  <c r="R177" i="60"/>
  <c r="I166" i="60"/>
  <c r="H29" i="460"/>
  <c r="K104" i="60"/>
  <c r="D120" i="460"/>
  <c r="T130" i="60"/>
  <c r="K303" i="60"/>
  <c r="D263" i="60"/>
  <c r="M202" i="60"/>
  <c r="N245" i="60"/>
  <c r="O107" i="61"/>
  <c r="K167" i="60"/>
  <c r="N167" i="460"/>
  <c r="D312" i="60"/>
  <c r="H140" i="60"/>
  <c r="R130" i="60"/>
  <c r="Q133" i="60"/>
  <c r="Q283" i="460"/>
  <c r="Q202" i="460"/>
  <c r="O166" i="60"/>
  <c r="I160" i="60"/>
  <c r="D129" i="60"/>
  <c r="E129" i="60" s="1"/>
  <c r="O89" i="61"/>
  <c r="M35" i="61"/>
  <c r="Q111" i="60"/>
  <c r="H159" i="60"/>
  <c r="R316" i="60"/>
  <c r="I95" i="60"/>
  <c r="I186" i="460"/>
  <c r="L177" i="60"/>
  <c r="R316" i="61"/>
  <c r="T143" i="460"/>
  <c r="H260" i="460"/>
  <c r="U95" i="61"/>
  <c r="K248" i="61"/>
  <c r="J287" i="460"/>
  <c r="M86" i="61"/>
  <c r="D190" i="61"/>
  <c r="E190" i="61" s="1"/>
  <c r="D150" i="61"/>
  <c r="P228" i="60"/>
  <c r="P314" i="460"/>
  <c r="T103" i="60"/>
  <c r="I21" i="60"/>
  <c r="J47" i="460"/>
  <c r="Q21" i="60"/>
  <c r="O52" i="61"/>
  <c r="Q312" i="60"/>
  <c r="T246" i="60"/>
  <c r="P18" i="61"/>
  <c r="O36" i="61"/>
  <c r="H282" i="61"/>
  <c r="K86" i="61"/>
  <c r="T284" i="60"/>
  <c r="H246" i="60"/>
  <c r="R310" i="460"/>
  <c r="P118" i="460"/>
  <c r="R153" i="60"/>
  <c r="J186" i="60"/>
  <c r="R219" i="460"/>
  <c r="H70" i="60"/>
  <c r="Q116" i="460"/>
  <c r="I42" i="60"/>
  <c r="U99" i="61"/>
  <c r="H198" i="460"/>
  <c r="G248" i="60"/>
  <c r="D92" i="61"/>
  <c r="E92" i="61" s="1"/>
  <c r="N95" i="60"/>
  <c r="N135" i="60"/>
  <c r="L301" i="60"/>
  <c r="T263" i="60"/>
  <c r="N283" i="60"/>
  <c r="S145" i="460"/>
  <c r="N147" i="460"/>
  <c r="J182" i="460"/>
  <c r="M26" i="460"/>
  <c r="R89" i="460"/>
  <c r="H160" i="60"/>
  <c r="Q198" i="460"/>
  <c r="I37" i="60"/>
  <c r="D145" i="60"/>
  <c r="E145" i="60" s="1"/>
  <c r="N287" i="460"/>
  <c r="D236" i="460"/>
  <c r="G188" i="61"/>
  <c r="T73" i="60"/>
  <c r="U237" i="60"/>
  <c r="T201" i="460"/>
  <c r="S265" i="60"/>
  <c r="R161" i="460"/>
  <c r="R56" i="61"/>
  <c r="M70" i="60"/>
  <c r="R93" i="460"/>
  <c r="M56" i="460"/>
  <c r="D153" i="460"/>
  <c r="E153" i="460" s="1"/>
  <c r="K44" i="61"/>
  <c r="Q227" i="61"/>
  <c r="U152" i="61"/>
  <c r="U70" i="60"/>
  <c r="T17" i="60"/>
  <c r="T207" i="460"/>
  <c r="Q168" i="60"/>
  <c r="L199" i="60"/>
  <c r="P111" i="460"/>
  <c r="D100" i="61"/>
  <c r="S230" i="460"/>
  <c r="R252" i="60"/>
  <c r="G117" i="61"/>
  <c r="N260" i="60"/>
  <c r="J95" i="61"/>
  <c r="R286" i="460"/>
  <c r="J176" i="60"/>
  <c r="Q259" i="460"/>
  <c r="J140" i="60"/>
  <c r="R124" i="60"/>
  <c r="Q285" i="61"/>
  <c r="P119" i="61"/>
  <c r="O160" i="61"/>
  <c r="I281" i="60"/>
  <c r="I281" i="65" s="1"/>
  <c r="D17" i="60"/>
  <c r="E17" i="60" s="1"/>
  <c r="S192" i="60"/>
  <c r="T217" i="460"/>
  <c r="D36" i="460"/>
  <c r="E36" i="460" s="1"/>
  <c r="K40" i="60"/>
  <c r="J104" i="61"/>
  <c r="K93" i="460"/>
  <c r="N153" i="60"/>
  <c r="R178" i="60"/>
  <c r="I311" i="60"/>
  <c r="D243" i="61"/>
  <c r="E243" i="61" s="1"/>
  <c r="R52" i="460"/>
  <c r="K138" i="460"/>
  <c r="L55" i="60"/>
  <c r="K236" i="60"/>
  <c r="Q65" i="60"/>
  <c r="D91" i="60"/>
  <c r="E91" i="60" s="1"/>
  <c r="T35" i="60"/>
  <c r="T35" i="65" s="1"/>
  <c r="R296" i="61"/>
  <c r="J137" i="61"/>
  <c r="I178" i="460"/>
  <c r="N191" i="60"/>
  <c r="H63" i="60"/>
  <c r="H63" i="65" s="1"/>
  <c r="U215" i="460"/>
  <c r="U236" i="60"/>
  <c r="U205" i="60"/>
  <c r="D90" i="460"/>
  <c r="G315" i="460"/>
  <c r="L158" i="460"/>
  <c r="M137" i="61"/>
  <c r="O21" i="460"/>
  <c r="R187" i="61"/>
  <c r="P289" i="460"/>
  <c r="M237" i="61"/>
  <c r="G259" i="61"/>
  <c r="M159" i="60"/>
  <c r="U117" i="61"/>
  <c r="P202" i="460"/>
  <c r="Q295" i="60"/>
  <c r="U22" i="460"/>
  <c r="P285" i="61"/>
  <c r="D40" i="460"/>
  <c r="G272" i="460"/>
  <c r="P117" i="61"/>
  <c r="S196" i="60"/>
  <c r="K152" i="460"/>
  <c r="D289" i="460"/>
  <c r="U101" i="60"/>
  <c r="S256" i="460"/>
  <c r="J132" i="460"/>
  <c r="D207" i="460"/>
  <c r="P82" i="60"/>
  <c r="M18" i="460"/>
  <c r="H93" i="460"/>
  <c r="D287" i="460"/>
  <c r="E287" i="460" s="1"/>
  <c r="M139" i="460"/>
  <c r="P316" i="60"/>
  <c r="Q131" i="61"/>
  <c r="P50" i="460"/>
  <c r="S74" i="61"/>
  <c r="P243" i="460"/>
  <c r="M108" i="61"/>
  <c r="R294" i="61"/>
  <c r="D215" i="61"/>
  <c r="E215" i="61" s="1"/>
  <c r="Q205" i="460"/>
  <c r="M160" i="61"/>
  <c r="Q124" i="61"/>
  <c r="K231" i="60"/>
  <c r="D295" i="60"/>
  <c r="E295" i="60" s="1"/>
  <c r="Q26" i="60"/>
  <c r="P242" i="60"/>
  <c r="P242" i="65" s="1"/>
  <c r="K176" i="60"/>
  <c r="R65" i="61"/>
  <c r="T286" i="460"/>
  <c r="D280" i="460"/>
  <c r="E280" i="460" s="1"/>
  <c r="Q280" i="460"/>
  <c r="R40" i="61"/>
  <c r="I236" i="61"/>
  <c r="S104" i="460"/>
  <c r="P117" i="60"/>
  <c r="P117" i="65" s="1"/>
  <c r="P28" i="460"/>
  <c r="Q199" i="460"/>
  <c r="T238" i="60"/>
  <c r="S299" i="61"/>
  <c r="T172" i="60"/>
  <c r="O41" i="60"/>
  <c r="P69" i="460"/>
  <c r="H239" i="61"/>
  <c r="O260" i="61"/>
  <c r="H317" i="60"/>
  <c r="O188" i="460"/>
  <c r="R151" i="60"/>
  <c r="L79" i="460"/>
  <c r="T312" i="61"/>
  <c r="S81" i="60"/>
  <c r="O193" i="61"/>
  <c r="G133" i="460"/>
  <c r="J41" i="60"/>
  <c r="S78" i="60"/>
  <c r="T248" i="61"/>
  <c r="T30" i="60"/>
  <c r="P180" i="460"/>
  <c r="T160" i="460"/>
  <c r="D217" i="460"/>
  <c r="E217" i="460" s="1"/>
  <c r="J166" i="60"/>
  <c r="S173" i="61"/>
  <c r="K258" i="460"/>
  <c r="O150" i="460"/>
  <c r="S237" i="61"/>
  <c r="R198" i="60"/>
  <c r="L82" i="460"/>
  <c r="D111" i="60"/>
  <c r="J92" i="61"/>
  <c r="U245" i="460"/>
  <c r="P190" i="460"/>
  <c r="Q111" i="61"/>
  <c r="M260" i="61"/>
  <c r="P179" i="460"/>
  <c r="D108" i="460"/>
  <c r="E108" i="460" s="1"/>
  <c r="R242" i="60"/>
  <c r="I35" i="460"/>
  <c r="H315" i="60"/>
  <c r="S115" i="60"/>
  <c r="P272" i="460"/>
  <c r="L89" i="61"/>
  <c r="Q180" i="460"/>
  <c r="T28" i="60"/>
  <c r="M189" i="460"/>
  <c r="K148" i="60"/>
  <c r="I262" i="61"/>
  <c r="D124" i="60"/>
  <c r="Q316" i="460"/>
  <c r="T160" i="60"/>
  <c r="S178" i="60"/>
  <c r="T173" i="60"/>
  <c r="D314" i="60"/>
  <c r="E314" i="60" s="1"/>
  <c r="Q200" i="460"/>
  <c r="Q149" i="60"/>
  <c r="S254" i="460"/>
  <c r="Q188" i="60"/>
  <c r="L130" i="60"/>
  <c r="U214" i="60"/>
  <c r="R172" i="60"/>
  <c r="R65" i="460"/>
  <c r="L56" i="61"/>
  <c r="T211" i="61"/>
  <c r="U93" i="60"/>
  <c r="S275" i="460"/>
  <c r="D136" i="60"/>
  <c r="E136" i="60" s="1"/>
  <c r="U261" i="460"/>
  <c r="R274" i="60"/>
  <c r="D193" i="61"/>
  <c r="E193" i="61" s="1"/>
  <c r="S202" i="460"/>
  <c r="J94" i="60"/>
  <c r="P11" i="60"/>
  <c r="L202" i="60"/>
  <c r="O202" i="61"/>
  <c r="N211" i="61"/>
  <c r="U216" i="460"/>
  <c r="I236" i="60"/>
  <c r="D12" i="60"/>
  <c r="L131" i="60"/>
  <c r="S88" i="61"/>
  <c r="K173" i="460"/>
  <c r="S264" i="460"/>
  <c r="M202" i="61"/>
  <c r="K258" i="61"/>
  <c r="R282" i="460"/>
  <c r="M73" i="460"/>
  <c r="M186" i="61"/>
  <c r="J147" i="60"/>
  <c r="D282" i="460"/>
  <c r="E282" i="460" s="1"/>
  <c r="T252" i="460"/>
  <c r="T186" i="61"/>
  <c r="Q101" i="60"/>
  <c r="D94" i="61"/>
  <c r="E94" i="61" s="1"/>
  <c r="P164" i="460"/>
  <c r="T64" i="460"/>
  <c r="U93" i="61"/>
  <c r="U294" i="60"/>
  <c r="L72" i="60"/>
  <c r="D50" i="61"/>
  <c r="S122" i="60"/>
  <c r="M180" i="60"/>
  <c r="T63" i="60"/>
  <c r="T87" i="460"/>
  <c r="I130" i="460"/>
  <c r="M283" i="61"/>
  <c r="S242" i="60"/>
  <c r="Q148" i="460"/>
  <c r="R108" i="60"/>
  <c r="N217" i="61"/>
  <c r="H22" i="460"/>
  <c r="P306" i="460"/>
  <c r="K264" i="61"/>
  <c r="R13" i="60"/>
  <c r="D215" i="460"/>
  <c r="E215" i="460" s="1"/>
  <c r="O158" i="60"/>
  <c r="R85" i="460"/>
  <c r="P264" i="60"/>
  <c r="O179" i="460"/>
  <c r="T316" i="60"/>
  <c r="S255" i="460"/>
  <c r="H280" i="460"/>
  <c r="J64" i="60"/>
  <c r="H317" i="460"/>
  <c r="G91" i="60"/>
  <c r="S274" i="60"/>
  <c r="I180" i="60"/>
  <c r="Q66" i="460"/>
  <c r="Q267" i="460"/>
  <c r="T20" i="460"/>
  <c r="J295" i="60"/>
  <c r="U259" i="60"/>
  <c r="T273" i="60"/>
  <c r="T230" i="60"/>
  <c r="P122" i="460"/>
  <c r="R81" i="460"/>
  <c r="Q201" i="60"/>
  <c r="Q201" i="65" s="1"/>
  <c r="T33" i="460"/>
  <c r="R221" i="60"/>
  <c r="T137" i="460"/>
  <c r="P102" i="60"/>
  <c r="P102" i="65" s="1"/>
  <c r="S78" i="460"/>
  <c r="D116" i="61"/>
  <c r="L317" i="460"/>
  <c r="T253" i="60"/>
  <c r="M94" i="61"/>
  <c r="K147" i="460"/>
  <c r="J129" i="60"/>
  <c r="T285" i="460"/>
  <c r="K22" i="460"/>
  <c r="H129" i="60"/>
  <c r="J317" i="61"/>
  <c r="J283" i="460"/>
  <c r="S71" i="460"/>
  <c r="U109" i="60"/>
  <c r="G235" i="60"/>
  <c r="J191" i="60"/>
  <c r="D55" i="60"/>
  <c r="E55" i="60" s="1"/>
  <c r="S315" i="60"/>
  <c r="S93" i="460"/>
  <c r="U72" i="61"/>
  <c r="T275" i="460"/>
  <c r="S219" i="60"/>
  <c r="Q14" i="460"/>
  <c r="Q14" i="65" s="1"/>
  <c r="P174" i="460"/>
  <c r="J160" i="61"/>
  <c r="S79" i="61"/>
  <c r="U314" i="460"/>
  <c r="T29" i="460"/>
  <c r="J187" i="460"/>
  <c r="K30" i="61"/>
  <c r="J273" i="61"/>
  <c r="P168" i="460"/>
  <c r="J167" i="460"/>
  <c r="N94" i="60"/>
  <c r="U139" i="460"/>
  <c r="Q313" i="460"/>
  <c r="R167" i="60"/>
  <c r="U203" i="61"/>
  <c r="K280" i="460"/>
  <c r="J145" i="460"/>
  <c r="M162" i="60"/>
  <c r="T131" i="460"/>
  <c r="R196" i="60"/>
  <c r="R175" i="61"/>
  <c r="K117" i="460"/>
  <c r="S260" i="460"/>
  <c r="T306" i="61"/>
  <c r="S20" i="460"/>
  <c r="N229" i="60"/>
  <c r="S80" i="460"/>
  <c r="K165" i="60"/>
  <c r="I245" i="61"/>
  <c r="U303" i="60"/>
  <c r="M40" i="60"/>
  <c r="G242" i="460"/>
  <c r="G177" i="60"/>
  <c r="L272" i="60"/>
  <c r="Q243" i="60"/>
  <c r="I134" i="460"/>
  <c r="R152" i="460"/>
  <c r="P38" i="60"/>
  <c r="N17" i="60"/>
  <c r="L245" i="60"/>
  <c r="K231" i="61"/>
  <c r="D135" i="61"/>
  <c r="T27" i="60"/>
  <c r="Q146" i="460"/>
  <c r="G30" i="460"/>
  <c r="J107" i="60"/>
  <c r="N104" i="460"/>
  <c r="M156" i="60"/>
  <c r="M156" i="65" s="1"/>
  <c r="R314" i="460"/>
  <c r="R314" i="65" s="1"/>
  <c r="O132" i="460"/>
  <c r="O132" i="65" s="1"/>
  <c r="R178" i="61"/>
  <c r="R180" i="460"/>
  <c r="G179" i="61"/>
  <c r="T33" i="60"/>
  <c r="R116" i="61"/>
  <c r="D317" i="61"/>
  <c r="E317" i="61" s="1"/>
  <c r="Q218" i="460"/>
  <c r="U140" i="60"/>
  <c r="M172" i="460"/>
  <c r="L188" i="61"/>
  <c r="N90" i="60"/>
  <c r="I261" i="460"/>
  <c r="U206" i="460"/>
  <c r="N301" i="61"/>
  <c r="Q65" i="460"/>
  <c r="P253" i="460"/>
  <c r="D64" i="61"/>
  <c r="E64" i="61" s="1"/>
  <c r="K70" i="60"/>
  <c r="D160" i="60"/>
  <c r="E160" i="60" s="1"/>
  <c r="J132" i="60"/>
  <c r="J132" i="65" s="1"/>
  <c r="S196" i="460"/>
  <c r="J25" i="460"/>
  <c r="Q160" i="61"/>
  <c r="K87" i="61"/>
  <c r="G182" i="460"/>
  <c r="R132" i="460"/>
  <c r="T28" i="460"/>
  <c r="T102" i="61"/>
  <c r="S65" i="60"/>
  <c r="P105" i="60"/>
  <c r="T260" i="60"/>
  <c r="U121" i="60"/>
  <c r="R79" i="60"/>
  <c r="G78" i="460"/>
  <c r="K107" i="460"/>
  <c r="D204" i="460"/>
  <c r="I117" i="460"/>
  <c r="T34" i="460"/>
  <c r="I149" i="460"/>
  <c r="M71" i="460"/>
  <c r="H228" i="60"/>
  <c r="U129" i="60"/>
  <c r="S143" i="60"/>
  <c r="T237" i="60"/>
  <c r="K218" i="60"/>
  <c r="P43" i="60"/>
  <c r="J242" i="460"/>
  <c r="D200" i="460"/>
  <c r="D213" i="460"/>
  <c r="E213" i="460" s="1"/>
  <c r="S251" i="460"/>
  <c r="I18" i="60"/>
  <c r="N37" i="60"/>
  <c r="U26" i="460"/>
  <c r="L303" i="460"/>
  <c r="N317" i="460"/>
  <c r="S257" i="460"/>
  <c r="L189" i="460"/>
  <c r="Q153" i="460"/>
  <c r="H156" i="61"/>
  <c r="S134" i="460"/>
  <c r="O143" i="460"/>
  <c r="G227" i="61"/>
  <c r="U86" i="60"/>
  <c r="T245" i="60"/>
  <c r="P84" i="460"/>
  <c r="Q214" i="460"/>
  <c r="P79" i="61"/>
  <c r="P79" i="65" s="1"/>
  <c r="D85" i="460"/>
  <c r="E85" i="460" s="1"/>
  <c r="U239" i="61"/>
  <c r="N231" i="61"/>
  <c r="D43" i="60"/>
  <c r="E43" i="60" s="1"/>
  <c r="I198" i="61"/>
  <c r="K21" i="60"/>
  <c r="U238" i="60"/>
  <c r="S80" i="60"/>
  <c r="U92" i="61"/>
  <c r="D111" i="460"/>
  <c r="T70" i="61"/>
  <c r="U147" i="61"/>
  <c r="G157" i="460"/>
  <c r="T221" i="61"/>
  <c r="T181" i="460"/>
  <c r="N174" i="460"/>
  <c r="I139" i="460"/>
  <c r="R200" i="460"/>
  <c r="L18" i="460"/>
  <c r="R91" i="60"/>
  <c r="U105" i="460"/>
  <c r="D146" i="60"/>
  <c r="E146" i="60" s="1"/>
  <c r="S219" i="460"/>
  <c r="T66" i="61"/>
  <c r="T66" i="65" s="1"/>
  <c r="D13" i="61"/>
  <c r="R296" i="60"/>
  <c r="Q256" i="61"/>
  <c r="K69" i="60"/>
  <c r="O202" i="60"/>
  <c r="J281" i="460"/>
  <c r="Q248" i="60"/>
  <c r="M317" i="61"/>
  <c r="M317" i="65" s="1"/>
  <c r="H78" i="61"/>
  <c r="D285" i="460"/>
  <c r="E285" i="460" s="1"/>
  <c r="T202" i="60"/>
  <c r="R82" i="60"/>
  <c r="J161" i="60"/>
  <c r="U30" i="460"/>
  <c r="I41" i="60"/>
  <c r="R139" i="61"/>
  <c r="R139" i="65" s="1"/>
  <c r="L52" i="60"/>
  <c r="L191" i="60"/>
  <c r="Q189" i="61"/>
  <c r="H146" i="60"/>
  <c r="S205" i="61"/>
  <c r="S205" i="65" s="1"/>
  <c r="L99" i="460"/>
  <c r="O284" i="460"/>
  <c r="U78" i="460"/>
  <c r="T36" i="60"/>
  <c r="H137" i="60"/>
  <c r="Q302" i="61"/>
  <c r="D261" i="60"/>
  <c r="E261" i="60" s="1"/>
  <c r="K157" i="61"/>
  <c r="R59" i="60"/>
  <c r="J36" i="61"/>
  <c r="R132" i="61"/>
  <c r="R132" i="65" s="1"/>
  <c r="U39" i="460"/>
  <c r="M191" i="61"/>
  <c r="N164" i="60"/>
  <c r="S198" i="60"/>
  <c r="N99" i="460"/>
  <c r="I243" i="61"/>
  <c r="D135" i="60"/>
  <c r="E135" i="60" s="1"/>
  <c r="R242" i="460"/>
  <c r="R242" i="65" s="1"/>
  <c r="I285" i="460"/>
  <c r="S139" i="460"/>
  <c r="T160" i="61"/>
  <c r="Q135" i="60"/>
  <c r="P143" i="460"/>
  <c r="L139" i="60"/>
  <c r="J258" i="61"/>
  <c r="S164" i="61"/>
  <c r="K69" i="460"/>
  <c r="Q102" i="460"/>
  <c r="T140" i="460"/>
  <c r="D280" i="61"/>
  <c r="Q192" i="460"/>
  <c r="P36" i="60"/>
  <c r="D87" i="460"/>
  <c r="E87" i="460" s="1"/>
  <c r="U206" i="60"/>
  <c r="R47" i="60"/>
  <c r="D134" i="460"/>
  <c r="E134" i="460" s="1"/>
  <c r="Q172" i="61"/>
  <c r="D179" i="460"/>
  <c r="E179" i="460" s="1"/>
  <c r="I116" i="60"/>
  <c r="D179" i="61"/>
  <c r="E179" i="61" s="1"/>
  <c r="H36" i="61"/>
  <c r="T275" i="60"/>
  <c r="U245" i="61"/>
  <c r="D217" i="61"/>
  <c r="E217" i="61" s="1"/>
  <c r="G139" i="60"/>
  <c r="G55" i="60"/>
  <c r="U88" i="60"/>
  <c r="Q223" i="460"/>
  <c r="I205" i="61"/>
  <c r="K78" i="460"/>
  <c r="P165" i="60"/>
  <c r="S312" i="460"/>
  <c r="K192" i="460"/>
  <c r="S85" i="60"/>
  <c r="G191" i="60"/>
  <c r="M271" i="60"/>
  <c r="D88" i="460"/>
  <c r="E88" i="460" s="1"/>
  <c r="U265" i="60"/>
  <c r="J163" i="460"/>
  <c r="R313" i="60"/>
  <c r="P178" i="460"/>
  <c r="P239" i="460"/>
  <c r="P251" i="460"/>
  <c r="T205" i="60"/>
  <c r="H176" i="60"/>
  <c r="P201" i="60"/>
  <c r="R137" i="60"/>
  <c r="Q280" i="61"/>
  <c r="N239" i="61"/>
  <c r="N74" i="460"/>
  <c r="U242" i="460"/>
  <c r="S13" i="460"/>
  <c r="L137" i="460"/>
  <c r="Q165" i="60"/>
  <c r="K72" i="460"/>
  <c r="P20" i="60"/>
  <c r="D18" i="60"/>
  <c r="E18" i="60" s="1"/>
  <c r="T117" i="60"/>
  <c r="L311" i="61"/>
  <c r="P306" i="60"/>
  <c r="P306" i="65" s="1"/>
  <c r="D81" i="61"/>
  <c r="E81" i="61" s="1"/>
  <c r="I272" i="61"/>
  <c r="Q151" i="460"/>
  <c r="K132" i="61"/>
  <c r="U149" i="61"/>
  <c r="O73" i="60"/>
  <c r="Q120" i="60"/>
  <c r="U192" i="60"/>
  <c r="D79" i="60"/>
  <c r="H314" i="61"/>
  <c r="T264" i="60"/>
  <c r="G280" i="60"/>
  <c r="T309" i="460"/>
  <c r="I303" i="61"/>
  <c r="P262" i="460"/>
  <c r="J165" i="60"/>
  <c r="J165" i="65" s="1"/>
  <c r="J133" i="60"/>
  <c r="J108" i="460"/>
  <c r="E15" i="390"/>
  <c r="L33" i="460"/>
  <c r="D140" i="61"/>
  <c r="H282" i="460"/>
  <c r="O261" i="460"/>
  <c r="S175" i="60"/>
  <c r="T216" i="460"/>
  <c r="R157" i="60"/>
  <c r="R50" i="60"/>
  <c r="L99" i="60"/>
  <c r="T211" i="60"/>
  <c r="T211" i="65" s="1"/>
  <c r="S300" i="60"/>
  <c r="T91" i="60"/>
  <c r="R257" i="61"/>
  <c r="Q21" i="460"/>
  <c r="U92" i="460"/>
  <c r="U92" i="65" s="1"/>
  <c r="Q282" i="460"/>
  <c r="R149" i="60"/>
  <c r="M187" i="460"/>
  <c r="T207" i="60"/>
  <c r="U28" i="60"/>
  <c r="U18" i="60"/>
  <c r="U220" i="60"/>
  <c r="S81" i="61"/>
  <c r="S275" i="60"/>
  <c r="T138" i="61"/>
  <c r="I72" i="460"/>
  <c r="K104" i="61"/>
  <c r="D54" i="460"/>
  <c r="N157" i="61"/>
  <c r="N69" i="460"/>
  <c r="T199" i="60"/>
  <c r="H186" i="60"/>
  <c r="R281" i="460"/>
  <c r="T156" i="60"/>
  <c r="M264" i="61"/>
  <c r="G20" i="460"/>
  <c r="T294" i="61"/>
  <c r="Q81" i="460"/>
  <c r="Q237" i="60"/>
  <c r="L40" i="60"/>
  <c r="T48" i="60"/>
  <c r="O52" i="60"/>
  <c r="G147" i="460"/>
  <c r="T219" i="61"/>
  <c r="T293" i="460"/>
  <c r="K190" i="460"/>
  <c r="I147" i="460"/>
  <c r="N156" i="60"/>
  <c r="L132" i="460"/>
  <c r="M22" i="60"/>
  <c r="T286" i="60"/>
  <c r="G272" i="60"/>
  <c r="O176" i="460"/>
  <c r="L43" i="60"/>
  <c r="Q311" i="61"/>
  <c r="P96" i="460"/>
  <c r="I121" i="61"/>
  <c r="M219" i="60"/>
  <c r="I286" i="61"/>
  <c r="R223" i="460"/>
  <c r="G150" i="460"/>
  <c r="H219" i="61"/>
  <c r="U81" i="60"/>
  <c r="N88" i="460"/>
  <c r="U89" i="60"/>
  <c r="D65" i="460"/>
  <c r="Q22" i="460"/>
  <c r="O243" i="60"/>
  <c r="U251" i="460"/>
  <c r="N43" i="60"/>
  <c r="P217" i="60"/>
  <c r="K64" i="460"/>
  <c r="D183" i="460"/>
  <c r="E183" i="460" s="1"/>
  <c r="S207" i="60"/>
  <c r="G56" i="60"/>
  <c r="G176" i="460"/>
  <c r="U175" i="61"/>
  <c r="H285" i="60"/>
  <c r="O158" i="460"/>
  <c r="M168" i="460"/>
  <c r="T86" i="61"/>
  <c r="D175" i="60"/>
  <c r="T103" i="460"/>
  <c r="G33" i="460"/>
  <c r="U200" i="61"/>
  <c r="S246" i="460"/>
  <c r="I169" i="460"/>
  <c r="M18" i="60"/>
  <c r="U299" i="460"/>
  <c r="D205" i="60"/>
  <c r="E205" i="60" s="1"/>
  <c r="Q242" i="61"/>
  <c r="G81" i="61"/>
  <c r="M284" i="60"/>
  <c r="M150" i="60"/>
  <c r="G26" i="61"/>
  <c r="D35" i="60"/>
  <c r="K208" i="61"/>
  <c r="D37" i="60"/>
  <c r="E37" i="60" s="1"/>
  <c r="P272" i="60"/>
  <c r="U54" i="460"/>
  <c r="Q49" i="60"/>
  <c r="H88" i="460"/>
  <c r="H47" i="460"/>
  <c r="H47" i="65" s="1"/>
  <c r="I132" i="61"/>
  <c r="D178" i="60"/>
  <c r="P114" i="60"/>
  <c r="T48" i="460"/>
  <c r="P63" i="60"/>
  <c r="Q215" i="460"/>
  <c r="H132" i="460"/>
  <c r="R216" i="460"/>
  <c r="D47" i="460"/>
  <c r="E47" i="460" s="1"/>
  <c r="I39" i="61"/>
  <c r="S87" i="61"/>
  <c r="T314" i="61"/>
  <c r="T135" i="460"/>
  <c r="N136" i="460"/>
  <c r="L145" i="460"/>
  <c r="H167" i="61"/>
  <c r="H167" i="65" s="1"/>
  <c r="G28" i="61"/>
  <c r="J152" i="460"/>
  <c r="D156" i="61"/>
  <c r="E156" i="61" s="1"/>
  <c r="O301" i="61"/>
  <c r="D216" i="460"/>
  <c r="D229" i="61"/>
  <c r="E229" i="61" s="1"/>
  <c r="R59" i="61"/>
  <c r="U317" i="60"/>
  <c r="N197" i="460"/>
  <c r="O190" i="460"/>
  <c r="U148" i="61"/>
  <c r="U148" i="65" s="1"/>
  <c r="L93" i="60"/>
  <c r="G175" i="460"/>
  <c r="Q107" i="460"/>
  <c r="T242" i="61"/>
  <c r="Q309" i="61"/>
  <c r="S191" i="61"/>
  <c r="Q304" i="460"/>
  <c r="H80" i="460"/>
  <c r="Q219" i="60"/>
  <c r="L303" i="61"/>
  <c r="L303" i="65" s="1"/>
  <c r="S47" i="61"/>
  <c r="S168" i="460"/>
  <c r="Q36" i="460"/>
  <c r="I78" i="61"/>
  <c r="J157" i="61"/>
  <c r="G232" i="61"/>
  <c r="O180" i="460"/>
  <c r="K162" i="460"/>
  <c r="K162" i="65" s="1"/>
  <c r="T245" i="61"/>
  <c r="U102" i="460"/>
  <c r="J37" i="60"/>
  <c r="M166" i="460"/>
  <c r="P196" i="61"/>
  <c r="R138" i="460"/>
  <c r="J212" i="61"/>
  <c r="H174" i="61"/>
  <c r="H174" i="65" s="1"/>
  <c r="D41" i="61"/>
  <c r="E41" i="61" s="1"/>
  <c r="U167" i="61"/>
  <c r="O212" i="460"/>
  <c r="G245" i="60"/>
  <c r="P33" i="460"/>
  <c r="H169" i="460"/>
  <c r="R120" i="460"/>
  <c r="U59" i="460"/>
  <c r="P131" i="60"/>
  <c r="N186" i="61"/>
  <c r="L88" i="460"/>
  <c r="K213" i="61"/>
  <c r="Q173" i="460"/>
  <c r="P173" i="61"/>
  <c r="I79" i="460"/>
  <c r="K245" i="61"/>
  <c r="K63" i="460"/>
  <c r="D99" i="460"/>
  <c r="E99" i="460" s="1"/>
  <c r="S120" i="61"/>
  <c r="S120" i="65" s="1"/>
  <c r="D165" i="60"/>
  <c r="E165" i="60" s="1"/>
  <c r="O42" i="61"/>
  <c r="S198" i="61"/>
  <c r="J174" i="460"/>
  <c r="L199" i="61"/>
  <c r="Q221" i="61"/>
  <c r="Q164" i="460"/>
  <c r="N33" i="61"/>
  <c r="T216" i="61"/>
  <c r="L136" i="460"/>
  <c r="M230" i="61"/>
  <c r="M261" i="61"/>
  <c r="T124" i="61"/>
  <c r="G29" i="460"/>
  <c r="H27" i="61"/>
  <c r="P159" i="60"/>
  <c r="N204" i="60"/>
  <c r="U316" i="61"/>
  <c r="I90" i="61"/>
  <c r="M167" i="460"/>
  <c r="J260" i="460"/>
  <c r="M138" i="61"/>
  <c r="S87" i="460"/>
  <c r="D309" i="61"/>
  <c r="N272" i="61"/>
  <c r="I242" i="60"/>
  <c r="S52" i="460"/>
  <c r="T299" i="460"/>
  <c r="U274" i="460"/>
  <c r="I230" i="60"/>
  <c r="S47" i="60"/>
  <c r="Q121" i="61"/>
  <c r="D129" i="61"/>
  <c r="T92" i="61"/>
  <c r="K37" i="61"/>
  <c r="G166" i="460"/>
  <c r="Q284" i="61"/>
  <c r="L188" i="460"/>
  <c r="O71" i="60"/>
  <c r="S280" i="61"/>
  <c r="S280" i="65" s="1"/>
  <c r="J30" i="460"/>
  <c r="T111" i="61"/>
  <c r="P149" i="61"/>
  <c r="P181" i="460"/>
  <c r="T93" i="61"/>
  <c r="T129" i="460"/>
  <c r="U40" i="460"/>
  <c r="T39" i="61"/>
  <c r="D42" i="460"/>
  <c r="S232" i="460"/>
  <c r="O179" i="61"/>
  <c r="D27" i="61"/>
  <c r="E27" i="61" s="1"/>
  <c r="G242" i="61"/>
  <c r="G242" i="65" s="1"/>
  <c r="U253" i="460"/>
  <c r="Q122" i="61"/>
  <c r="Q220" i="61"/>
  <c r="Q220" i="65" s="1"/>
  <c r="D176" i="61"/>
  <c r="E176" i="61" s="1"/>
  <c r="H281" i="60"/>
  <c r="Q165" i="460"/>
  <c r="P255" i="61"/>
  <c r="Q301" i="61"/>
  <c r="D191" i="460"/>
  <c r="E191" i="460" s="1"/>
  <c r="S85" i="460"/>
  <c r="N33" i="460"/>
  <c r="R107" i="61"/>
  <c r="L259" i="61"/>
  <c r="R79" i="61"/>
  <c r="N119" i="60"/>
  <c r="T264" i="460"/>
  <c r="L181" i="61"/>
  <c r="P230" i="460"/>
  <c r="T119" i="460"/>
  <c r="T119" i="65" s="1"/>
  <c r="P212" i="60"/>
  <c r="I137" i="61"/>
  <c r="D212" i="460"/>
  <c r="E212" i="460" s="1"/>
  <c r="I166" i="460"/>
  <c r="U136" i="61"/>
  <c r="J47" i="61"/>
  <c r="T91" i="460"/>
  <c r="U284" i="61"/>
  <c r="U284" i="65" s="1"/>
  <c r="H187" i="61"/>
  <c r="O197" i="460"/>
  <c r="K199" i="460"/>
  <c r="U191" i="61"/>
  <c r="N80" i="61"/>
  <c r="S228" i="460"/>
  <c r="J213" i="460"/>
  <c r="D272" i="460"/>
  <c r="E272" i="460" s="1"/>
  <c r="T69" i="60"/>
  <c r="O137" i="60"/>
  <c r="I245" i="460"/>
  <c r="O133" i="460"/>
  <c r="L315" i="61"/>
  <c r="S143" i="460"/>
  <c r="D39" i="61"/>
  <c r="E39" i="61" s="1"/>
  <c r="G271" i="460"/>
  <c r="J218" i="61"/>
  <c r="T187" i="61"/>
  <c r="Q188" i="460"/>
  <c r="S229" i="60"/>
  <c r="D192" i="460"/>
  <c r="E192" i="460" s="1"/>
  <c r="O27" i="61"/>
  <c r="J35" i="460"/>
  <c r="T28" i="61"/>
  <c r="T28" i="65" s="1"/>
  <c r="K282" i="61"/>
  <c r="U129" i="460"/>
  <c r="S101" i="460"/>
  <c r="H286" i="460"/>
  <c r="R243" i="61"/>
  <c r="O175" i="460"/>
  <c r="T261" i="61"/>
  <c r="K135" i="460"/>
  <c r="J236" i="60"/>
  <c r="T173" i="460"/>
  <c r="I172" i="460"/>
  <c r="G99" i="61"/>
  <c r="R82" i="460"/>
  <c r="R82" i="65" s="1"/>
  <c r="N181" i="460"/>
  <c r="T294" i="460"/>
  <c r="S227" i="60"/>
  <c r="R198" i="61"/>
  <c r="M19" i="460"/>
  <c r="J136" i="60"/>
  <c r="T94" i="60"/>
  <c r="G193" i="61"/>
  <c r="G93" i="61"/>
  <c r="P78" i="61"/>
  <c r="P78" i="65" s="1"/>
  <c r="Q168" i="460"/>
  <c r="Q212" i="61"/>
  <c r="H160" i="460"/>
  <c r="Q95" i="460"/>
  <c r="T168" i="460"/>
  <c r="R53" i="60"/>
  <c r="R53" i="65" s="1"/>
  <c r="P169" i="460"/>
  <c r="T89" i="460"/>
  <c r="U22" i="60"/>
  <c r="O157" i="460"/>
  <c r="D151" i="61"/>
  <c r="O182" i="460"/>
  <c r="R311" i="61"/>
  <c r="J77" i="60"/>
  <c r="P245" i="60"/>
  <c r="G37" i="460"/>
  <c r="Q214" i="60"/>
  <c r="K202" i="60"/>
  <c r="M163" i="60"/>
  <c r="I80" i="460"/>
  <c r="S158" i="60"/>
  <c r="P19" i="460"/>
  <c r="U246" i="460"/>
  <c r="U285" i="61"/>
  <c r="M191" i="60"/>
  <c r="S299" i="460"/>
  <c r="Q96" i="60"/>
  <c r="Q174" i="61"/>
  <c r="M90" i="60"/>
  <c r="T151" i="460"/>
  <c r="D289" i="60"/>
  <c r="Q277" i="60"/>
  <c r="D227" i="60"/>
  <c r="E227" i="60" s="1"/>
  <c r="I108" i="60"/>
  <c r="H107" i="460"/>
  <c r="L70" i="460"/>
  <c r="D102" i="60"/>
  <c r="G205" i="60"/>
  <c r="T300" i="60"/>
  <c r="H237" i="60"/>
  <c r="G140" i="460"/>
  <c r="S70" i="60"/>
  <c r="S70" i="65" s="1"/>
  <c r="H282" i="60"/>
  <c r="H282" i="65" s="1"/>
  <c r="J47" i="60"/>
  <c r="I43" i="61"/>
  <c r="D172" i="61"/>
  <c r="E172" i="61" s="1"/>
  <c r="O245" i="60"/>
  <c r="L214" i="460"/>
  <c r="R179" i="460"/>
  <c r="U264" i="60"/>
  <c r="S251" i="61"/>
  <c r="S251" i="65" s="1"/>
  <c r="S216" i="60"/>
  <c r="T165" i="61"/>
  <c r="M20" i="60"/>
  <c r="P38" i="460"/>
  <c r="P139" i="61"/>
  <c r="S91" i="60"/>
  <c r="M311" i="460"/>
  <c r="U285" i="60"/>
  <c r="H181" i="460"/>
  <c r="N78" i="61"/>
  <c r="D88" i="61"/>
  <c r="E88" i="61" s="1"/>
  <c r="S118" i="60"/>
  <c r="I163" i="61"/>
  <c r="G177" i="460"/>
  <c r="S295" i="61"/>
  <c r="G69" i="460"/>
  <c r="D260" i="61"/>
  <c r="E260" i="61" s="1"/>
  <c r="R200" i="60"/>
  <c r="J217" i="460"/>
  <c r="S304" i="460"/>
  <c r="H156" i="460"/>
  <c r="N283" i="61"/>
  <c r="I27" i="460"/>
  <c r="K283" i="460"/>
  <c r="D219" i="60"/>
  <c r="E219" i="60" s="1"/>
  <c r="O259" i="60"/>
  <c r="L64" i="460"/>
  <c r="L104" i="460"/>
  <c r="N72" i="60"/>
  <c r="Q92" i="61"/>
  <c r="N137" i="60"/>
  <c r="O169" i="460"/>
  <c r="O116" i="460"/>
  <c r="G165" i="61"/>
  <c r="D158" i="460"/>
  <c r="E158" i="460" s="1"/>
  <c r="S213" i="61"/>
  <c r="U248" i="60"/>
  <c r="P302" i="60"/>
  <c r="I81" i="460"/>
  <c r="S169" i="460"/>
  <c r="I158" i="60"/>
  <c r="D144" i="61"/>
  <c r="U208" i="61"/>
  <c r="O26" i="61"/>
  <c r="P198" i="460"/>
  <c r="T187" i="60"/>
  <c r="T187" i="65" s="1"/>
  <c r="T36" i="61"/>
  <c r="P57" i="460"/>
  <c r="Q117" i="60"/>
  <c r="J172" i="460"/>
  <c r="N156" i="61"/>
  <c r="Q25" i="60"/>
  <c r="P115" i="61"/>
  <c r="S109" i="460"/>
  <c r="I26" i="61"/>
  <c r="S132" i="460"/>
  <c r="S132" i="65" s="1"/>
  <c r="L174" i="60"/>
  <c r="J135" i="460"/>
  <c r="S213" i="460"/>
  <c r="H119" i="60"/>
  <c r="S239" i="60"/>
  <c r="G286" i="460"/>
  <c r="M283" i="60"/>
  <c r="D121" i="60"/>
  <c r="P129" i="60"/>
  <c r="S263" i="61"/>
  <c r="J192" i="460"/>
  <c r="O134" i="460"/>
  <c r="J35" i="61"/>
  <c r="T145" i="61"/>
  <c r="R180" i="60"/>
  <c r="P258" i="60"/>
  <c r="U286" i="460"/>
  <c r="U108" i="60"/>
  <c r="G130" i="460"/>
  <c r="D106" i="460"/>
  <c r="L30" i="460"/>
  <c r="L174" i="61"/>
  <c r="T43" i="61"/>
  <c r="K189" i="460"/>
  <c r="U37" i="460"/>
  <c r="M181" i="460"/>
  <c r="R77" i="60"/>
  <c r="D216" i="61"/>
  <c r="E216" i="61" s="1"/>
  <c r="T293" i="61"/>
  <c r="T95" i="460"/>
  <c r="P130" i="61"/>
  <c r="H145" i="460"/>
  <c r="U260" i="460"/>
  <c r="P192" i="460"/>
  <c r="M163" i="460"/>
  <c r="T80" i="60"/>
  <c r="T80" i="65" s="1"/>
  <c r="D107" i="61"/>
  <c r="E107" i="61" s="1"/>
  <c r="L28" i="460"/>
  <c r="D66" i="460"/>
  <c r="U220" i="61"/>
  <c r="S133" i="60"/>
  <c r="H144" i="460"/>
  <c r="N192" i="460"/>
  <c r="J139" i="60"/>
  <c r="U144" i="460"/>
  <c r="D187" i="60"/>
  <c r="N272" i="460"/>
  <c r="S135" i="60"/>
  <c r="K47" i="60"/>
  <c r="K41" i="60"/>
  <c r="R19" i="60"/>
  <c r="M160" i="460"/>
  <c r="Q310" i="60"/>
  <c r="R191" i="460"/>
  <c r="R94" i="60"/>
  <c r="T256" i="460"/>
  <c r="R271" i="60"/>
  <c r="K199" i="60"/>
  <c r="K199" i="65" s="1"/>
  <c r="K301" i="61"/>
  <c r="U267" i="60"/>
  <c r="T273" i="61"/>
  <c r="O47" i="60"/>
  <c r="S214" i="460"/>
  <c r="H163" i="460"/>
  <c r="S163" i="60"/>
  <c r="S302" i="460"/>
  <c r="S166" i="61"/>
  <c r="O280" i="60"/>
  <c r="G104" i="60"/>
  <c r="D158" i="61"/>
  <c r="E158" i="61" s="1"/>
  <c r="O311" i="60"/>
  <c r="Q151" i="60"/>
  <c r="P88" i="61"/>
  <c r="U230" i="60"/>
  <c r="H91" i="61"/>
  <c r="Q146" i="61"/>
  <c r="O205" i="60"/>
  <c r="S310" i="60"/>
  <c r="R236" i="61"/>
  <c r="T196" i="460"/>
  <c r="G107" i="460"/>
  <c r="N129" i="60"/>
  <c r="T296" i="60"/>
  <c r="R258" i="60"/>
  <c r="K52" i="460"/>
  <c r="K52" i="65" s="1"/>
  <c r="H169" i="60"/>
  <c r="O70" i="60"/>
  <c r="D312" i="460"/>
  <c r="J55" i="60"/>
  <c r="S108" i="460"/>
  <c r="U90" i="61"/>
  <c r="J149" i="460"/>
  <c r="N236" i="61"/>
  <c r="P39" i="61"/>
  <c r="L99" i="61"/>
  <c r="O174" i="460"/>
  <c r="U264" i="460"/>
  <c r="L69" i="460"/>
  <c r="H37" i="60"/>
  <c r="T136" i="60"/>
  <c r="M74" i="60"/>
  <c r="S256" i="60"/>
  <c r="J229" i="60"/>
  <c r="K245" i="460"/>
  <c r="S41" i="460"/>
  <c r="D134" i="61"/>
  <c r="G27" i="460"/>
  <c r="T274" i="61"/>
  <c r="U132" i="60"/>
  <c r="Q162" i="60"/>
  <c r="R167" i="460"/>
  <c r="P99" i="60"/>
  <c r="R253" i="60"/>
  <c r="P165" i="61"/>
  <c r="U71" i="460"/>
  <c r="T17" i="460"/>
  <c r="T50" i="60"/>
  <c r="P221" i="61"/>
  <c r="R117" i="460"/>
  <c r="I244" i="60"/>
  <c r="U54" i="61"/>
  <c r="O37" i="460"/>
  <c r="O99" i="60"/>
  <c r="P236" i="60"/>
  <c r="S301" i="60"/>
  <c r="S117" i="61"/>
  <c r="U201" i="460"/>
  <c r="Q93" i="460"/>
  <c r="Q93" i="65" s="1"/>
  <c r="N143" i="460"/>
  <c r="U223" i="460"/>
  <c r="D206" i="60"/>
  <c r="K107" i="60"/>
  <c r="S131" i="60"/>
  <c r="S294" i="60"/>
  <c r="R309" i="460"/>
  <c r="S286" i="60"/>
  <c r="P122" i="61"/>
  <c r="S302" i="61"/>
  <c r="Q287" i="460"/>
  <c r="L169" i="460"/>
  <c r="U285" i="460"/>
  <c r="G156" i="60"/>
  <c r="U167" i="60"/>
  <c r="U167" i="65" s="1"/>
  <c r="R223" i="60"/>
  <c r="P294" i="61"/>
  <c r="R208" i="61"/>
  <c r="Q227" i="60"/>
  <c r="Q227" i="65" s="1"/>
  <c r="P236" i="460"/>
  <c r="N295" i="61"/>
  <c r="S27" i="61"/>
  <c r="R18" i="60"/>
  <c r="P116" i="460"/>
  <c r="R36" i="60"/>
  <c r="M151" i="60"/>
  <c r="U248" i="460"/>
  <c r="O133" i="60"/>
  <c r="J156" i="460"/>
  <c r="T121" i="61"/>
  <c r="S122" i="460"/>
  <c r="L243" i="460"/>
  <c r="J161" i="61"/>
  <c r="P280" i="460"/>
  <c r="O78" i="460"/>
  <c r="L22" i="60"/>
  <c r="P287" i="460"/>
  <c r="S26" i="60"/>
  <c r="Q311" i="460"/>
  <c r="G303" i="460"/>
  <c r="M41" i="61"/>
  <c r="R156" i="60"/>
  <c r="L179" i="460"/>
  <c r="O191" i="460"/>
  <c r="U217" i="60"/>
  <c r="R229" i="61"/>
  <c r="L27" i="61"/>
  <c r="U12" i="460"/>
  <c r="U12" i="65" s="1"/>
  <c r="S309" i="60"/>
  <c r="G89" i="61"/>
  <c r="U280" i="60"/>
  <c r="K260" i="61"/>
  <c r="N182" i="61"/>
  <c r="U272" i="61"/>
  <c r="D285" i="60"/>
  <c r="E285" i="60" s="1"/>
  <c r="N134" i="60"/>
  <c r="R175" i="460"/>
  <c r="H242" i="60"/>
  <c r="T317" i="460"/>
  <c r="G35" i="460"/>
  <c r="D161" i="60"/>
  <c r="E161" i="60" s="1"/>
  <c r="D258" i="460"/>
  <c r="E258" i="460" s="1"/>
  <c r="G214" i="460"/>
  <c r="R258" i="61"/>
  <c r="P86" i="460"/>
  <c r="P81" i="61"/>
  <c r="N271" i="60"/>
  <c r="S42" i="60"/>
  <c r="N139" i="60"/>
  <c r="H74" i="60"/>
  <c r="N27" i="61"/>
  <c r="R148" i="61"/>
  <c r="U315" i="60"/>
  <c r="L248" i="61"/>
  <c r="S206" i="61"/>
  <c r="T198" i="460"/>
  <c r="S55" i="60"/>
  <c r="U118" i="61"/>
  <c r="R106" i="61"/>
  <c r="T257" i="60"/>
  <c r="H218" i="61"/>
  <c r="D181" i="60"/>
  <c r="J179" i="61"/>
  <c r="Q314" i="61"/>
  <c r="P191" i="61"/>
  <c r="L42" i="61"/>
  <c r="P283" i="460"/>
  <c r="O77" i="61"/>
  <c r="Q95" i="61"/>
  <c r="U79" i="61"/>
  <c r="H70" i="460"/>
  <c r="T276" i="460"/>
  <c r="O261" i="61"/>
  <c r="S316" i="460"/>
  <c r="O272" i="460"/>
  <c r="R151" i="460"/>
  <c r="K172" i="460"/>
  <c r="L172" i="61"/>
  <c r="H56" i="61"/>
  <c r="R25" i="460"/>
  <c r="J166" i="61"/>
  <c r="J166" i="65" s="1"/>
  <c r="P147" i="61"/>
  <c r="R203" i="61"/>
  <c r="P99" i="460"/>
  <c r="K26" i="460"/>
  <c r="U207" i="61"/>
  <c r="J286" i="460"/>
  <c r="H85" i="61"/>
  <c r="R11" i="61"/>
  <c r="R11" i="65" s="1"/>
  <c r="D238" i="61"/>
  <c r="E238" i="61" s="1"/>
  <c r="L206" i="61"/>
  <c r="T49" i="61"/>
  <c r="P29" i="61"/>
  <c r="O176" i="61"/>
  <c r="K287" i="460"/>
  <c r="D143" i="460"/>
  <c r="E143" i="460" s="1"/>
  <c r="U204" i="60"/>
  <c r="T37" i="61"/>
  <c r="T156" i="460"/>
  <c r="S173" i="460"/>
  <c r="S173" i="65" s="1"/>
  <c r="D223" i="61"/>
  <c r="N130" i="460"/>
  <c r="D282" i="61"/>
  <c r="E282" i="61" s="1"/>
  <c r="S236" i="60"/>
  <c r="D293" i="460"/>
  <c r="D263" i="61"/>
  <c r="K116" i="60"/>
  <c r="T39" i="60"/>
  <c r="T39" i="65" s="1"/>
  <c r="H30" i="61"/>
  <c r="D164" i="61"/>
  <c r="E164" i="61" s="1"/>
  <c r="J177" i="61"/>
  <c r="D198" i="61"/>
  <c r="E198" i="61" s="1"/>
  <c r="J285" i="60"/>
  <c r="R317" i="460"/>
  <c r="N205" i="61"/>
  <c r="T202" i="460"/>
  <c r="K26" i="61"/>
  <c r="H27" i="460"/>
  <c r="I317" i="460"/>
  <c r="S167" i="60"/>
  <c r="S138" i="460"/>
  <c r="Q276" i="460"/>
  <c r="I242" i="460"/>
  <c r="K211" i="61"/>
  <c r="D267" i="460"/>
  <c r="I160" i="61"/>
  <c r="D35" i="460"/>
  <c r="E35" i="460" s="1"/>
  <c r="J190" i="61"/>
  <c r="O260" i="460"/>
  <c r="R166" i="61"/>
  <c r="R245" i="61"/>
  <c r="S53" i="60"/>
  <c r="D311" i="61"/>
  <c r="E311" i="61" s="1"/>
  <c r="R130" i="460"/>
  <c r="R169" i="460"/>
  <c r="H205" i="61"/>
  <c r="S277" i="61"/>
  <c r="N162" i="460"/>
  <c r="T287" i="61"/>
  <c r="U243" i="460"/>
  <c r="G235" i="61"/>
  <c r="R118" i="60"/>
  <c r="U115" i="61"/>
  <c r="U156" i="460"/>
  <c r="S150" i="61"/>
  <c r="R92" i="460"/>
  <c r="D135" i="460"/>
  <c r="E135" i="460" s="1"/>
  <c r="T228" i="60"/>
  <c r="R187" i="460"/>
  <c r="R115" i="460"/>
  <c r="T172" i="460"/>
  <c r="P261" i="61"/>
  <c r="G136" i="460"/>
  <c r="G79" i="460"/>
  <c r="O258" i="460"/>
  <c r="D116" i="460"/>
  <c r="E116" i="460" s="1"/>
  <c r="L285" i="460"/>
  <c r="H243" i="460"/>
  <c r="H315" i="460"/>
  <c r="H117" i="61"/>
  <c r="L148" i="460"/>
  <c r="M188" i="61"/>
  <c r="R111" i="61"/>
  <c r="D203" i="61"/>
  <c r="E203" i="61" s="1"/>
  <c r="L94" i="60"/>
  <c r="S27" i="460"/>
  <c r="D100" i="460"/>
  <c r="Q273" i="61"/>
  <c r="S211" i="61"/>
  <c r="I157" i="460"/>
  <c r="O199" i="61"/>
  <c r="U173" i="61"/>
  <c r="N214" i="460"/>
  <c r="S169" i="61"/>
  <c r="H134" i="460"/>
  <c r="J282" i="60"/>
  <c r="I93" i="60"/>
  <c r="N20" i="460"/>
  <c r="P302" i="460"/>
  <c r="U259" i="460"/>
  <c r="Q316" i="60"/>
  <c r="L117" i="60"/>
  <c r="S186" i="61"/>
  <c r="U178" i="460"/>
  <c r="P312" i="460"/>
  <c r="P312" i="65" s="1"/>
  <c r="S12" i="61"/>
  <c r="P303" i="460"/>
  <c r="H69" i="460"/>
  <c r="N227" i="61"/>
  <c r="G191" i="460"/>
  <c r="H244" i="61"/>
  <c r="J186" i="460"/>
  <c r="U108" i="460"/>
  <c r="O138" i="61"/>
  <c r="O138" i="65" s="1"/>
  <c r="L258" i="60"/>
  <c r="G150" i="60"/>
  <c r="G203" i="460"/>
  <c r="T77" i="460"/>
  <c r="O248" i="61"/>
  <c r="M176" i="61"/>
  <c r="I82" i="61"/>
  <c r="J20" i="460"/>
  <c r="G135" i="460"/>
  <c r="Q118" i="60"/>
  <c r="Q166" i="460"/>
  <c r="P42" i="61"/>
  <c r="P80" i="60"/>
  <c r="U188" i="460"/>
  <c r="K163" i="460"/>
  <c r="K163" i="65" s="1"/>
  <c r="G262" i="61"/>
  <c r="Q286" i="460"/>
  <c r="N245" i="61"/>
  <c r="N245" i="65" s="1"/>
  <c r="K80" i="460"/>
  <c r="P37" i="460"/>
  <c r="L117" i="61"/>
  <c r="H132" i="61"/>
  <c r="K229" i="61"/>
  <c r="D237" i="60"/>
  <c r="E237" i="60" s="1"/>
  <c r="O167" i="60"/>
  <c r="Q223" i="60"/>
  <c r="R134" i="61"/>
  <c r="T120" i="61"/>
  <c r="S232" i="61"/>
  <c r="R86" i="460"/>
  <c r="O20" i="460"/>
  <c r="I64" i="460"/>
  <c r="Q205" i="61"/>
  <c r="N201" i="460"/>
  <c r="R227" i="61"/>
  <c r="O190" i="61"/>
  <c r="K91" i="61"/>
  <c r="M119" i="61"/>
  <c r="P160" i="460"/>
  <c r="K177" i="61"/>
  <c r="G202" i="61"/>
  <c r="R26" i="61"/>
  <c r="R26" i="65" s="1"/>
  <c r="Q277" i="460"/>
  <c r="Q200" i="60"/>
  <c r="O221" i="61"/>
  <c r="U26" i="61"/>
  <c r="N77" i="60"/>
  <c r="D21" i="460"/>
  <c r="E21" i="460" s="1"/>
  <c r="U205" i="61"/>
  <c r="G272" i="61"/>
  <c r="G272" i="65" s="1"/>
  <c r="Q43" i="61"/>
  <c r="Q43" i="65" s="1"/>
  <c r="R277" i="61"/>
  <c r="S119" i="460"/>
  <c r="I107" i="61"/>
  <c r="N189" i="61"/>
  <c r="I188" i="61"/>
  <c r="O189" i="460"/>
  <c r="D223" i="460"/>
  <c r="J121" i="61"/>
  <c r="P41" i="60"/>
  <c r="U48" i="460"/>
  <c r="R133" i="61"/>
  <c r="S153" i="61"/>
  <c r="K159" i="460"/>
  <c r="L143" i="60"/>
  <c r="D95" i="60"/>
  <c r="E95" i="60" s="1"/>
  <c r="H284" i="61"/>
  <c r="I191" i="60"/>
  <c r="S72" i="460"/>
  <c r="P48" i="460"/>
  <c r="N52" i="60"/>
  <c r="D164" i="60"/>
  <c r="E164" i="60" s="1"/>
  <c r="P139" i="460"/>
  <c r="K237" i="60"/>
  <c r="D273" i="60"/>
  <c r="U300" i="60"/>
  <c r="L157" i="60"/>
  <c r="D259" i="460"/>
  <c r="J95" i="60"/>
  <c r="J181" i="61"/>
  <c r="R71" i="61"/>
  <c r="L157" i="460"/>
  <c r="J40" i="60"/>
  <c r="S47" i="460"/>
  <c r="K229" i="60"/>
  <c r="U89" i="460"/>
  <c r="P173" i="460"/>
  <c r="D246" i="460"/>
  <c r="L207" i="61"/>
  <c r="S271" i="460"/>
  <c r="G167" i="460"/>
  <c r="P163" i="460"/>
  <c r="U173" i="460"/>
  <c r="U91" i="460"/>
  <c r="J198" i="460"/>
  <c r="U276" i="460"/>
  <c r="U276" i="65" s="1"/>
  <c r="D65" i="61"/>
  <c r="N213" i="460"/>
  <c r="H87" i="61"/>
  <c r="U175" i="460"/>
  <c r="Q117" i="460"/>
  <c r="P82" i="61"/>
  <c r="O150" i="60"/>
  <c r="Q281" i="60"/>
  <c r="I85" i="460"/>
  <c r="J52" i="60"/>
  <c r="N158" i="460"/>
  <c r="P49" i="61"/>
  <c r="O262" i="61"/>
  <c r="T238" i="61"/>
  <c r="R281" i="61"/>
  <c r="T116" i="460"/>
  <c r="T149" i="460"/>
  <c r="M229" i="60"/>
  <c r="P159" i="460"/>
  <c r="S158" i="61"/>
  <c r="N30" i="460"/>
  <c r="D314" i="460"/>
  <c r="U25" i="460"/>
  <c r="O167" i="460"/>
  <c r="R114" i="61"/>
  <c r="N164" i="460"/>
  <c r="I29" i="460"/>
  <c r="M129" i="460"/>
  <c r="H95" i="60"/>
  <c r="O183" i="460"/>
  <c r="P149" i="60"/>
  <c r="S164" i="60"/>
  <c r="O246" i="60"/>
  <c r="T100" i="60"/>
  <c r="D264" i="60"/>
  <c r="U157" i="61"/>
  <c r="U35" i="61"/>
  <c r="G158" i="61"/>
  <c r="R230" i="60"/>
  <c r="M214" i="61"/>
  <c r="D27" i="60"/>
  <c r="I129" i="460"/>
  <c r="Q64" i="61"/>
  <c r="Q64" i="65" s="1"/>
  <c r="P87" i="460"/>
  <c r="P41" i="460"/>
  <c r="Q169" i="460"/>
  <c r="R22" i="60"/>
  <c r="M134" i="460"/>
  <c r="U229" i="60"/>
  <c r="I201" i="460"/>
  <c r="N187" i="460"/>
  <c r="N274" i="61"/>
  <c r="J271" i="60"/>
  <c r="S72" i="61"/>
  <c r="S314" i="60"/>
  <c r="T104" i="61"/>
  <c r="O229" i="60"/>
  <c r="N243" i="460"/>
  <c r="M285" i="460"/>
  <c r="L145" i="60"/>
  <c r="R135" i="460"/>
  <c r="U150" i="460"/>
  <c r="U14" i="60"/>
  <c r="T19" i="60"/>
  <c r="Q56" i="61"/>
  <c r="S36" i="460"/>
  <c r="U143" i="60"/>
  <c r="Q259" i="60"/>
  <c r="G216" i="60"/>
  <c r="P273" i="60"/>
  <c r="I28" i="460"/>
  <c r="P304" i="460"/>
  <c r="S296" i="60"/>
  <c r="K133" i="60"/>
  <c r="N55" i="60"/>
  <c r="N70" i="460"/>
  <c r="R33" i="460"/>
  <c r="R94" i="460"/>
  <c r="U254" i="460"/>
  <c r="L261" i="61"/>
  <c r="R294" i="60"/>
  <c r="O138" i="460"/>
  <c r="R317" i="61"/>
  <c r="U187" i="60"/>
  <c r="L217" i="61"/>
  <c r="R168" i="460"/>
  <c r="D273" i="460"/>
  <c r="E273" i="460" s="1"/>
  <c r="U157" i="460"/>
  <c r="R236" i="460"/>
  <c r="R236" i="65" s="1"/>
  <c r="I283" i="460"/>
  <c r="I261" i="60"/>
  <c r="T206" i="61"/>
  <c r="J21" i="60"/>
  <c r="M176" i="460"/>
  <c r="H153" i="60"/>
  <c r="R246" i="60"/>
  <c r="G236" i="61"/>
  <c r="I64" i="61"/>
  <c r="Q216" i="460"/>
  <c r="D29" i="460"/>
  <c r="E29" i="460" s="1"/>
  <c r="U257" i="60"/>
  <c r="U257" i="65" s="1"/>
  <c r="R286" i="61"/>
  <c r="J137" i="460"/>
  <c r="Q138" i="61"/>
  <c r="H164" i="460"/>
  <c r="Q258" i="60"/>
  <c r="Q258" i="65" s="1"/>
  <c r="J40" i="61"/>
  <c r="R204" i="460"/>
  <c r="D193" i="60"/>
  <c r="I169" i="60"/>
  <c r="S183" i="61"/>
  <c r="D13" i="460"/>
  <c r="L287" i="60"/>
  <c r="O149" i="60"/>
  <c r="R238" i="460"/>
  <c r="D101" i="60"/>
  <c r="M260" i="460"/>
  <c r="P81" i="460"/>
  <c r="P148" i="460"/>
  <c r="D19" i="460"/>
  <c r="E19" i="460" s="1"/>
  <c r="P261" i="460"/>
  <c r="J140" i="460"/>
  <c r="T220" i="60"/>
  <c r="P85" i="60"/>
  <c r="S48" i="60"/>
  <c r="J284" i="60"/>
  <c r="J284" i="65" s="1"/>
  <c r="D306" i="60"/>
  <c r="Q309" i="60"/>
  <c r="O104" i="460"/>
  <c r="L311" i="460"/>
  <c r="L199" i="460"/>
  <c r="N283" i="460"/>
  <c r="H311" i="61"/>
  <c r="J81" i="460"/>
  <c r="M231" i="61"/>
  <c r="T189" i="60"/>
  <c r="J238" i="60"/>
  <c r="T313" i="61"/>
  <c r="U310" i="60"/>
  <c r="S38" i="460"/>
  <c r="G38" i="60"/>
  <c r="Q134" i="61"/>
  <c r="H116" i="60"/>
  <c r="M193" i="460"/>
  <c r="S284" i="60"/>
  <c r="H43" i="60"/>
  <c r="M201" i="61"/>
  <c r="O153" i="60"/>
  <c r="S43" i="460"/>
  <c r="Q175" i="460"/>
  <c r="H193" i="460"/>
  <c r="T255" i="61"/>
  <c r="U107" i="61"/>
  <c r="S101" i="60"/>
  <c r="U223" i="60"/>
  <c r="U38" i="60"/>
  <c r="D122" i="61"/>
  <c r="G93" i="60"/>
  <c r="T149" i="61"/>
  <c r="J74" i="460"/>
  <c r="U39" i="60"/>
  <c r="S253" i="460"/>
  <c r="U312" i="61"/>
  <c r="L22" i="460"/>
  <c r="K139" i="60"/>
  <c r="P88" i="60"/>
  <c r="U55" i="60"/>
  <c r="G236" i="60"/>
  <c r="R133" i="460"/>
  <c r="R133" i="65" s="1"/>
  <c r="K130" i="60"/>
  <c r="G162" i="61"/>
  <c r="Q143" i="61"/>
  <c r="N261" i="60"/>
  <c r="O218" i="61"/>
  <c r="U96" i="460"/>
  <c r="K286" i="61"/>
  <c r="P93" i="60"/>
  <c r="K205" i="60"/>
  <c r="N84" i="460"/>
  <c r="N243" i="60"/>
  <c r="D191" i="61"/>
  <c r="E191" i="61" s="1"/>
  <c r="T148" i="60"/>
  <c r="P106" i="61"/>
  <c r="N133" i="460"/>
  <c r="K183" i="460"/>
  <c r="R178" i="460"/>
  <c r="D175" i="61"/>
  <c r="E175" i="61" s="1"/>
  <c r="L43" i="61"/>
  <c r="U243" i="61"/>
  <c r="O134" i="60"/>
  <c r="K243" i="460"/>
  <c r="K89" i="460"/>
  <c r="D273" i="61"/>
  <c r="E273" i="61" s="1"/>
  <c r="M69" i="60"/>
  <c r="L197" i="460"/>
  <c r="R161" i="61"/>
  <c r="J197" i="61"/>
  <c r="U311" i="460"/>
  <c r="U25" i="61"/>
  <c r="Q22" i="61"/>
  <c r="U275" i="61"/>
  <c r="R158" i="60"/>
  <c r="H148" i="460"/>
  <c r="Q213" i="61"/>
  <c r="O144" i="460"/>
  <c r="P196" i="460"/>
  <c r="H229" i="61"/>
  <c r="M239" i="61"/>
  <c r="M261" i="460"/>
  <c r="M261" i="65" s="1"/>
  <c r="R124" i="61"/>
  <c r="L243" i="60"/>
  <c r="L243" i="65" s="1"/>
  <c r="H121" i="61"/>
  <c r="U132" i="460"/>
  <c r="G199" i="60"/>
  <c r="M272" i="460"/>
  <c r="O55" i="61"/>
  <c r="J272" i="460"/>
  <c r="H261" i="61"/>
  <c r="P301" i="61"/>
  <c r="Q261" i="61"/>
  <c r="H207" i="61"/>
  <c r="G47" i="460"/>
  <c r="T137" i="61"/>
  <c r="Q294" i="460"/>
  <c r="G99" i="460"/>
  <c r="G99" i="65" s="1"/>
  <c r="O162" i="460"/>
  <c r="D173" i="460"/>
  <c r="E173" i="460" s="1"/>
  <c r="M211" i="61"/>
  <c r="Q65" i="61"/>
  <c r="P89" i="460"/>
  <c r="U302" i="460"/>
  <c r="G281" i="460"/>
  <c r="G149" i="460"/>
  <c r="P65" i="60"/>
  <c r="T165" i="460"/>
  <c r="T165" i="65" s="1"/>
  <c r="L272" i="61"/>
  <c r="D227" i="460"/>
  <c r="P49" i="460"/>
  <c r="H243" i="61"/>
  <c r="T88" i="460"/>
  <c r="D80" i="61"/>
  <c r="E80" i="61" s="1"/>
  <c r="G286" i="61"/>
  <c r="T220" i="460"/>
  <c r="T251" i="60"/>
  <c r="P217" i="460"/>
  <c r="L95" i="60"/>
  <c r="Q41" i="460"/>
  <c r="S174" i="460"/>
  <c r="N242" i="61"/>
  <c r="N242" i="65" s="1"/>
  <c r="G246" i="61"/>
  <c r="T89" i="61"/>
  <c r="T89" i="65" s="1"/>
  <c r="H28" i="61"/>
  <c r="K203" i="61"/>
  <c r="P295" i="460"/>
  <c r="S51" i="61"/>
  <c r="P189" i="61"/>
  <c r="D36" i="61"/>
  <c r="E36" i="61" s="1"/>
  <c r="K92" i="61"/>
  <c r="D261" i="61"/>
  <c r="E261" i="61" s="1"/>
  <c r="K295" i="61"/>
  <c r="Q169" i="60"/>
  <c r="Q169" i="65" s="1"/>
  <c r="D253" i="460"/>
  <c r="J317" i="460"/>
  <c r="R230" i="460"/>
  <c r="P310" i="60"/>
  <c r="U55" i="61"/>
  <c r="D106" i="61"/>
  <c r="H216" i="61"/>
  <c r="P219" i="460"/>
  <c r="P166" i="460"/>
  <c r="U109" i="61"/>
  <c r="D117" i="460"/>
  <c r="E117" i="460" s="1"/>
  <c r="S140" i="61"/>
  <c r="N180" i="460"/>
  <c r="O281" i="61"/>
  <c r="Q255" i="460"/>
  <c r="S309" i="61"/>
  <c r="R265" i="460"/>
  <c r="H243" i="60"/>
  <c r="H243" i="65" s="1"/>
  <c r="T90" i="61"/>
  <c r="T90" i="65" s="1"/>
  <c r="H33" i="460"/>
  <c r="O166" i="61"/>
  <c r="S84" i="460"/>
  <c r="I219" i="61"/>
  <c r="R92" i="60"/>
  <c r="L280" i="460"/>
  <c r="P163" i="61"/>
  <c r="D176" i="460"/>
  <c r="E176" i="460" s="1"/>
  <c r="J272" i="61"/>
  <c r="J272" i="65" s="1"/>
  <c r="T132" i="460"/>
  <c r="P77" i="61"/>
  <c r="P77" i="65" s="1"/>
  <c r="O172" i="460"/>
  <c r="R252" i="460"/>
  <c r="U143" i="460"/>
  <c r="U197" i="61"/>
  <c r="H161" i="460"/>
  <c r="O78" i="61"/>
  <c r="T150" i="460"/>
  <c r="L41" i="460"/>
  <c r="D51" i="460"/>
  <c r="H17" i="460"/>
  <c r="S144" i="61"/>
  <c r="Q130" i="61"/>
  <c r="G164" i="61"/>
  <c r="U99" i="60"/>
  <c r="D64" i="460"/>
  <c r="E64" i="460" s="1"/>
  <c r="S106" i="460"/>
  <c r="N242" i="460"/>
  <c r="N139" i="460"/>
  <c r="I93" i="460"/>
  <c r="I190" i="61"/>
  <c r="P50" i="61"/>
  <c r="P50" i="65" s="1"/>
  <c r="P181" i="61"/>
  <c r="P181" i="65" s="1"/>
  <c r="D262" i="61"/>
  <c r="E262" i="61" s="1"/>
  <c r="H272" i="460"/>
  <c r="U117" i="460"/>
  <c r="T267" i="460"/>
  <c r="R285" i="460"/>
  <c r="O196" i="61"/>
  <c r="M38" i="60"/>
  <c r="P28" i="60"/>
  <c r="I165" i="60"/>
  <c r="T168" i="61"/>
  <c r="T168" i="65" s="1"/>
  <c r="G198" i="61"/>
  <c r="U88" i="460"/>
  <c r="N163" i="460"/>
  <c r="P153" i="460"/>
  <c r="D238" i="60"/>
  <c r="E238" i="60" s="1"/>
  <c r="T138" i="460"/>
  <c r="H235" i="61"/>
  <c r="J176" i="61"/>
  <c r="T280" i="61"/>
  <c r="J27" i="61"/>
  <c r="J79" i="460"/>
  <c r="N146" i="460"/>
  <c r="G314" i="61"/>
  <c r="U172" i="460"/>
  <c r="U151" i="61"/>
  <c r="Q196" i="61"/>
  <c r="K172" i="61"/>
  <c r="R276" i="61"/>
  <c r="P315" i="61"/>
  <c r="R261" i="61"/>
  <c r="T96" i="61"/>
  <c r="O197" i="61"/>
  <c r="R309" i="61"/>
  <c r="R179" i="61"/>
  <c r="H42" i="60"/>
  <c r="U18" i="460"/>
  <c r="R21" i="61"/>
  <c r="U153" i="61"/>
  <c r="D43" i="460"/>
  <c r="U221" i="61"/>
  <c r="M29" i="61"/>
  <c r="J138" i="61"/>
  <c r="L273" i="460"/>
  <c r="L235" i="61"/>
  <c r="M162" i="460"/>
  <c r="L158" i="61"/>
  <c r="K159" i="61"/>
  <c r="I177" i="460"/>
  <c r="I177" i="65" s="1"/>
  <c r="K158" i="460"/>
  <c r="T13" i="61"/>
  <c r="T13" i="65" s="1"/>
  <c r="R44" i="460"/>
  <c r="N94" i="61"/>
  <c r="G158" i="460"/>
  <c r="D202" i="61"/>
  <c r="E202" i="61" s="1"/>
  <c r="T169" i="60"/>
  <c r="Q72" i="61"/>
  <c r="P203" i="460"/>
  <c r="S168" i="60"/>
  <c r="I303" i="460"/>
  <c r="M37" i="460"/>
  <c r="I174" i="61"/>
  <c r="J43" i="61"/>
  <c r="Q103" i="460"/>
  <c r="K166" i="460"/>
  <c r="S39" i="61"/>
  <c r="L236" i="61"/>
  <c r="I197" i="460"/>
  <c r="Q294" i="60"/>
  <c r="M133" i="460"/>
  <c r="Q41" i="61"/>
  <c r="R72" i="460"/>
  <c r="K303" i="61"/>
  <c r="T295" i="61"/>
  <c r="U186" i="460"/>
  <c r="L272" i="460"/>
  <c r="O303" i="61"/>
  <c r="S246" i="60"/>
  <c r="S246" i="65" s="1"/>
  <c r="M238" i="61"/>
  <c r="J37" i="61"/>
  <c r="J148" i="460"/>
  <c r="O317" i="460"/>
  <c r="Q114" i="61"/>
  <c r="D152" i="460"/>
  <c r="E152" i="460" s="1"/>
  <c r="M198" i="61"/>
  <c r="D35" i="61"/>
  <c r="E35" i="61" s="1"/>
  <c r="P302" i="61"/>
  <c r="T235" i="460"/>
  <c r="S242" i="61"/>
  <c r="P189" i="460"/>
  <c r="M248" i="60"/>
  <c r="L271" i="60"/>
  <c r="R108" i="61"/>
  <c r="G317" i="61"/>
  <c r="G317" i="65" s="1"/>
  <c r="P92" i="460"/>
  <c r="R181" i="61"/>
  <c r="N131" i="460"/>
  <c r="L231" i="61"/>
  <c r="Q129" i="460"/>
  <c r="S197" i="61"/>
  <c r="P175" i="460"/>
  <c r="G37" i="61"/>
  <c r="I189" i="460"/>
  <c r="N34" i="61"/>
  <c r="R146" i="61"/>
  <c r="O311" i="61"/>
  <c r="L156" i="460"/>
  <c r="T245" i="460"/>
  <c r="S56" i="61"/>
  <c r="N207" i="61"/>
  <c r="P206" i="61"/>
  <c r="D299" i="61"/>
  <c r="N135" i="460"/>
  <c r="K55" i="61"/>
  <c r="R55" i="460"/>
  <c r="M79" i="61"/>
  <c r="Q118" i="460"/>
  <c r="U106" i="460"/>
  <c r="T50" i="460"/>
  <c r="D129" i="460"/>
  <c r="E129" i="460" s="1"/>
  <c r="D300" i="460"/>
  <c r="Q262" i="460"/>
  <c r="M245" i="460"/>
  <c r="S314" i="460"/>
  <c r="O156" i="61"/>
  <c r="Q230" i="460"/>
  <c r="J80" i="61"/>
  <c r="R57" i="61"/>
  <c r="R57" i="65" s="1"/>
  <c r="R324" i="65" s="1"/>
  <c r="D51" i="61"/>
  <c r="J179" i="460"/>
  <c r="U77" i="61"/>
  <c r="D284" i="61"/>
  <c r="E284" i="61" s="1"/>
  <c r="G168" i="460"/>
  <c r="N228" i="60"/>
  <c r="O301" i="60"/>
  <c r="L162" i="61"/>
  <c r="U219" i="61"/>
  <c r="T105" i="61"/>
  <c r="T105" i="65" s="1"/>
  <c r="Q162" i="460"/>
  <c r="D52" i="460"/>
  <c r="E52" i="460" s="1"/>
  <c r="I203" i="460"/>
  <c r="U81" i="61"/>
  <c r="I107" i="460"/>
  <c r="Q303" i="61"/>
  <c r="J284" i="61"/>
  <c r="J243" i="460"/>
  <c r="P132" i="460"/>
  <c r="Q203" i="61"/>
  <c r="N158" i="61"/>
  <c r="S100" i="460"/>
  <c r="S100" i="65" s="1"/>
  <c r="R285" i="61"/>
  <c r="T186" i="460"/>
  <c r="L208" i="61"/>
  <c r="T87" i="61"/>
  <c r="Q120" i="460"/>
  <c r="Q306" i="60"/>
  <c r="S25" i="61"/>
  <c r="N317" i="61"/>
  <c r="R71" i="460"/>
  <c r="D311" i="460"/>
  <c r="E311" i="460" s="1"/>
  <c r="L121" i="61"/>
  <c r="S243" i="61"/>
  <c r="I88" i="460"/>
  <c r="D11" i="61"/>
  <c r="O199" i="460"/>
  <c r="O199" i="65" s="1"/>
  <c r="T199" i="61"/>
  <c r="K152" i="60"/>
  <c r="R19" i="460"/>
  <c r="R19" i="65" s="1"/>
  <c r="J33" i="61"/>
  <c r="P90" i="460"/>
  <c r="R152" i="61"/>
  <c r="L314" i="61"/>
  <c r="Q198" i="61"/>
  <c r="U306" i="61"/>
  <c r="S116" i="460"/>
  <c r="M143" i="460"/>
  <c r="P72" i="460"/>
  <c r="J196" i="61"/>
  <c r="D80" i="460"/>
  <c r="E80" i="460" s="1"/>
  <c r="J77" i="61"/>
  <c r="Q161" i="460"/>
  <c r="M192" i="61"/>
  <c r="N212" i="61"/>
  <c r="P12" i="61"/>
  <c r="P12" i="65" s="1"/>
  <c r="S104" i="60"/>
  <c r="Q78" i="61"/>
  <c r="D199" i="460"/>
  <c r="E199" i="460" s="1"/>
  <c r="Q295" i="460"/>
  <c r="R73" i="460"/>
  <c r="R177" i="460"/>
  <c r="S172" i="61"/>
  <c r="R157" i="460"/>
  <c r="O315" i="61"/>
  <c r="O315" i="65" s="1"/>
  <c r="O58" i="63" s="1"/>
  <c r="T309" i="61"/>
  <c r="R48" i="61"/>
  <c r="L144" i="460"/>
  <c r="O177" i="460"/>
  <c r="D256" i="61"/>
  <c r="G243" i="460"/>
  <c r="G36" i="460"/>
  <c r="U301" i="61"/>
  <c r="I148" i="460"/>
  <c r="D189" i="460"/>
  <c r="E189" i="460" s="1"/>
  <c r="U310" i="460"/>
  <c r="L295" i="60"/>
  <c r="G64" i="460"/>
  <c r="P216" i="61"/>
  <c r="D103" i="60"/>
  <c r="P199" i="60"/>
  <c r="M178" i="460"/>
  <c r="H189" i="460"/>
  <c r="R228" i="61"/>
  <c r="P167" i="60"/>
  <c r="I258" i="460"/>
  <c r="R244" i="460"/>
  <c r="K81" i="61"/>
  <c r="S176" i="460"/>
  <c r="I287" i="460"/>
  <c r="I52" i="460"/>
  <c r="M55" i="60"/>
  <c r="S317" i="460"/>
  <c r="I181" i="460"/>
  <c r="N28" i="61"/>
  <c r="J133" i="460"/>
  <c r="P301" i="460"/>
  <c r="I174" i="460"/>
  <c r="N161" i="460"/>
  <c r="P186" i="60"/>
  <c r="P105" i="61"/>
  <c r="P71" i="60"/>
  <c r="S294" i="460"/>
  <c r="U36" i="61"/>
  <c r="Q134" i="460"/>
  <c r="S152" i="460"/>
  <c r="K38" i="61"/>
  <c r="Q182" i="460"/>
  <c r="L17" i="460"/>
  <c r="P136" i="61"/>
  <c r="U273" i="460"/>
  <c r="M80" i="460"/>
  <c r="M158" i="61"/>
  <c r="U274" i="61"/>
  <c r="R220" i="61"/>
  <c r="T206" i="460"/>
  <c r="Q310" i="460"/>
  <c r="Q310" i="65" s="1"/>
  <c r="Q336" i="65" s="1"/>
  <c r="Q293" i="460"/>
  <c r="M117" i="460"/>
  <c r="H274" i="61"/>
  <c r="U180" i="61"/>
  <c r="H190" i="61"/>
  <c r="P212" i="460"/>
  <c r="S30" i="61"/>
  <c r="R254" i="61"/>
  <c r="D235" i="61"/>
  <c r="E235" i="61" s="1"/>
  <c r="P309" i="61"/>
  <c r="S236" i="460"/>
  <c r="H220" i="61"/>
  <c r="T232" i="460"/>
  <c r="D167" i="61"/>
  <c r="E167" i="61" s="1"/>
  <c r="M242" i="61"/>
  <c r="O63" i="60"/>
  <c r="O63" i="65" s="1"/>
  <c r="S133" i="460"/>
  <c r="Q108" i="460"/>
  <c r="D40" i="61"/>
  <c r="E40" i="61" s="1"/>
  <c r="U21" i="460"/>
  <c r="P51" i="61"/>
  <c r="S179" i="61"/>
  <c r="G132" i="61"/>
  <c r="T117" i="460"/>
  <c r="L153" i="460"/>
  <c r="L152" i="460"/>
  <c r="T272" i="460"/>
  <c r="D72" i="61"/>
  <c r="U106" i="60"/>
  <c r="J91" i="61"/>
  <c r="I99" i="460"/>
  <c r="O230" i="61"/>
  <c r="D145" i="460"/>
  <c r="E145" i="460" s="1"/>
  <c r="J191" i="460"/>
  <c r="D277" i="460"/>
  <c r="K178" i="460"/>
  <c r="I221" i="61"/>
  <c r="I161" i="60"/>
  <c r="S144" i="460"/>
  <c r="U147" i="460"/>
  <c r="U147" i="65" s="1"/>
  <c r="S94" i="61"/>
  <c r="S94" i="65" s="1"/>
  <c r="I96" i="61"/>
  <c r="O137" i="460"/>
  <c r="Q147" i="460"/>
  <c r="R116" i="460"/>
  <c r="I36" i="460"/>
  <c r="I17" i="460"/>
  <c r="O37" i="61"/>
  <c r="D69" i="61"/>
  <c r="Q173" i="60"/>
  <c r="G199" i="61"/>
  <c r="P89" i="61"/>
  <c r="O163" i="61"/>
  <c r="T284" i="61"/>
  <c r="P39" i="460"/>
  <c r="N71" i="460"/>
  <c r="S59" i="460"/>
  <c r="R215" i="61"/>
  <c r="K150" i="460"/>
  <c r="D25" i="60"/>
  <c r="L26" i="61"/>
  <c r="D199" i="61"/>
  <c r="E199" i="61" s="1"/>
  <c r="M282" i="61"/>
  <c r="D251" i="460"/>
  <c r="D131" i="460"/>
  <c r="E131" i="460" s="1"/>
  <c r="G215" i="61"/>
  <c r="P182" i="61"/>
  <c r="G217" i="61"/>
  <c r="L261" i="460"/>
  <c r="D244" i="460"/>
  <c r="K79" i="61"/>
  <c r="R19" i="61"/>
  <c r="R91" i="460"/>
  <c r="O69" i="460"/>
  <c r="P137" i="460"/>
  <c r="S283" i="61"/>
  <c r="L237" i="61"/>
  <c r="L33" i="61"/>
  <c r="S283" i="460"/>
  <c r="L164" i="61"/>
  <c r="L164" i="65" s="1"/>
  <c r="S69" i="61"/>
  <c r="S69" i="65" s="1"/>
  <c r="R276" i="460"/>
  <c r="H212" i="61"/>
  <c r="O203" i="460"/>
  <c r="L139" i="460"/>
  <c r="D205" i="61"/>
  <c r="E205" i="61" s="1"/>
  <c r="Q96" i="460"/>
  <c r="U38" i="61"/>
  <c r="Q56" i="460"/>
  <c r="D177" i="61"/>
  <c r="E177" i="61" s="1"/>
  <c r="I166" i="61"/>
  <c r="K177" i="60"/>
  <c r="R260" i="61"/>
  <c r="S236" i="61"/>
  <c r="L193" i="61"/>
  <c r="R59" i="460"/>
  <c r="R59" i="65" s="1"/>
  <c r="R325" i="65" s="1"/>
  <c r="N56" i="61"/>
  <c r="H107" i="60"/>
  <c r="J264" i="61"/>
  <c r="K174" i="61"/>
  <c r="T161" i="460"/>
  <c r="K179" i="61"/>
  <c r="D262" i="60"/>
  <c r="H135" i="460"/>
  <c r="D93" i="460"/>
  <c r="E93" i="460" s="1"/>
  <c r="I273" i="61"/>
  <c r="J214" i="61"/>
  <c r="N178" i="61"/>
  <c r="Q89" i="460"/>
  <c r="R149" i="61"/>
  <c r="Q139" i="61"/>
  <c r="H82" i="460"/>
  <c r="U182" i="60"/>
  <c r="D74" i="460"/>
  <c r="E74" i="460" s="1"/>
  <c r="S256" i="61"/>
  <c r="T219" i="460"/>
  <c r="D41" i="460"/>
  <c r="E41" i="460" s="1"/>
  <c r="S261" i="61"/>
  <c r="S261" i="65" s="1"/>
  <c r="L104" i="61"/>
  <c r="K134" i="460"/>
  <c r="R116" i="60"/>
  <c r="R116" i="65" s="1"/>
  <c r="I117" i="61"/>
  <c r="K80" i="61"/>
  <c r="R64" i="61"/>
  <c r="Q236" i="460"/>
  <c r="T52" i="60"/>
  <c r="U277" i="460"/>
  <c r="T212" i="61"/>
  <c r="P198" i="61"/>
  <c r="N25" i="61"/>
  <c r="Q244" i="460"/>
  <c r="P215" i="460"/>
  <c r="P316" i="460"/>
  <c r="R188" i="61"/>
  <c r="J174" i="61"/>
  <c r="S303" i="460"/>
  <c r="M138" i="460"/>
  <c r="Q49" i="61"/>
  <c r="L198" i="61"/>
  <c r="Q152" i="460"/>
  <c r="R101" i="60"/>
  <c r="D276" i="61"/>
  <c r="R173" i="61"/>
  <c r="D299" i="460"/>
  <c r="J164" i="60"/>
  <c r="H139" i="60"/>
  <c r="T17" i="61"/>
  <c r="Q230" i="61"/>
  <c r="S140" i="460"/>
  <c r="R86" i="61"/>
  <c r="R86" i="65" s="1"/>
  <c r="N39" i="61"/>
  <c r="P274" i="460"/>
  <c r="P274" i="65" s="1"/>
  <c r="P40" i="460"/>
  <c r="U256" i="60"/>
  <c r="M205" i="61"/>
  <c r="L242" i="60"/>
  <c r="S285" i="460"/>
  <c r="R251" i="460"/>
  <c r="O22" i="460"/>
  <c r="P264" i="460"/>
  <c r="D164" i="460"/>
  <c r="E164" i="460" s="1"/>
  <c r="R17" i="460"/>
  <c r="R264" i="460"/>
  <c r="P309" i="460"/>
  <c r="N93" i="61"/>
  <c r="S186" i="460"/>
  <c r="S186" i="65" s="1"/>
  <c r="Q52" i="460"/>
  <c r="U106" i="61"/>
  <c r="U106" i="65" s="1"/>
  <c r="H192" i="61"/>
  <c r="N191" i="460"/>
  <c r="Q239" i="61"/>
  <c r="J90" i="61"/>
  <c r="R217" i="460"/>
  <c r="M212" i="460"/>
  <c r="R299" i="61"/>
  <c r="U43" i="61"/>
  <c r="I163" i="60"/>
  <c r="R99" i="61"/>
  <c r="S265" i="61"/>
  <c r="K198" i="61"/>
  <c r="I215" i="61"/>
  <c r="Q50" i="61"/>
  <c r="J55" i="61"/>
  <c r="J55" i="65" s="1"/>
  <c r="L192" i="61"/>
  <c r="H74" i="460"/>
  <c r="H94" i="61"/>
  <c r="P316" i="61"/>
  <c r="L147" i="460"/>
  <c r="Q115" i="460"/>
  <c r="L35" i="460"/>
  <c r="O192" i="61"/>
  <c r="T159" i="460"/>
  <c r="T159" i="65" s="1"/>
  <c r="I295" i="61"/>
  <c r="M190" i="460"/>
  <c r="O44" i="61"/>
  <c r="T192" i="61"/>
  <c r="O198" i="460"/>
  <c r="D49" i="61"/>
  <c r="S193" i="61"/>
  <c r="U159" i="60"/>
  <c r="P243" i="61"/>
  <c r="S200" i="460"/>
  <c r="D265" i="61"/>
  <c r="K119" i="61"/>
  <c r="T229" i="460"/>
  <c r="U83" i="460"/>
  <c r="G273" i="460"/>
  <c r="L217" i="460"/>
  <c r="L217" i="65" s="1"/>
  <c r="N36" i="61"/>
  <c r="O282" i="60"/>
  <c r="D21" i="61"/>
  <c r="R294" i="460"/>
  <c r="N220" i="61"/>
  <c r="J77" i="460"/>
  <c r="J77" i="65" s="1"/>
  <c r="U230" i="61"/>
  <c r="U69" i="60"/>
  <c r="R56" i="460"/>
  <c r="R119" i="61"/>
  <c r="J27" i="460"/>
  <c r="S165" i="60"/>
  <c r="D91" i="460"/>
  <c r="S66" i="61"/>
  <c r="T271" i="61"/>
  <c r="T271" i="65" s="1"/>
  <c r="R93" i="61"/>
  <c r="R93" i="65" s="1"/>
  <c r="I91" i="61"/>
  <c r="D230" i="460"/>
  <c r="H116" i="460"/>
  <c r="D160" i="61"/>
  <c r="E160" i="61" s="1"/>
  <c r="S40" i="460"/>
  <c r="O273" i="460"/>
  <c r="O200" i="61"/>
  <c r="Q243" i="460"/>
  <c r="Q302" i="460"/>
  <c r="U33" i="460"/>
  <c r="H176" i="460"/>
  <c r="H301" i="460"/>
  <c r="I204" i="61"/>
  <c r="T277" i="460"/>
  <c r="T277" i="65" s="1"/>
  <c r="N258" i="460"/>
  <c r="P228" i="460"/>
  <c r="P228" i="65" s="1"/>
  <c r="J285" i="61"/>
  <c r="M183" i="460"/>
  <c r="J82" i="61"/>
  <c r="G56" i="61"/>
  <c r="P227" i="460"/>
  <c r="K303" i="460"/>
  <c r="S118" i="61"/>
  <c r="J159" i="460"/>
  <c r="P20" i="61"/>
  <c r="S242" i="460"/>
  <c r="P204" i="61"/>
  <c r="S79" i="460"/>
  <c r="K272" i="61"/>
  <c r="T198" i="61"/>
  <c r="T198" i="65" s="1"/>
  <c r="D231" i="61"/>
  <c r="E231" i="61" s="1"/>
  <c r="R18" i="61"/>
  <c r="R18" i="65" s="1"/>
  <c r="U254" i="61"/>
  <c r="L47" i="61"/>
  <c r="U197" i="460"/>
  <c r="R199" i="61"/>
  <c r="T116" i="61"/>
  <c r="T116" i="65" s="1"/>
  <c r="D221" i="61"/>
  <c r="E221" i="61" s="1"/>
  <c r="O314" i="61"/>
  <c r="D55" i="61"/>
  <c r="E55" i="61" s="1"/>
  <c r="G143" i="460"/>
  <c r="P267" i="460"/>
  <c r="D168" i="460"/>
  <c r="E168" i="460" s="1"/>
  <c r="Q260" i="61"/>
  <c r="H130" i="460"/>
  <c r="U258" i="460"/>
  <c r="D140" i="460"/>
  <c r="E140" i="460" s="1"/>
  <c r="P69" i="60"/>
  <c r="J200" i="61"/>
  <c r="T284" i="460"/>
  <c r="H93" i="61"/>
  <c r="R90" i="61"/>
  <c r="U77" i="460"/>
  <c r="U77" i="65" s="1"/>
  <c r="R48" i="460"/>
  <c r="S167" i="61"/>
  <c r="I201" i="61"/>
  <c r="Q19" i="61"/>
  <c r="N303" i="61"/>
  <c r="O205" i="61"/>
  <c r="G88" i="460"/>
  <c r="U70" i="460"/>
  <c r="T22" i="61"/>
  <c r="U66" i="61"/>
  <c r="U204" i="460"/>
  <c r="D114" i="61"/>
  <c r="H162" i="61"/>
  <c r="K190" i="61"/>
  <c r="J87" i="460"/>
  <c r="G197" i="61"/>
  <c r="I315" i="460"/>
  <c r="P124" i="61"/>
  <c r="N260" i="460"/>
  <c r="U150" i="61"/>
  <c r="P22" i="61"/>
  <c r="Q173" i="61"/>
  <c r="D267" i="61"/>
  <c r="S282" i="61"/>
  <c r="S174" i="61"/>
  <c r="N21" i="60"/>
  <c r="H186" i="460"/>
  <c r="P57" i="61"/>
  <c r="N271" i="460"/>
  <c r="H315" i="61"/>
  <c r="S117" i="60"/>
  <c r="S137" i="460"/>
  <c r="J207" i="61"/>
  <c r="N280" i="460"/>
  <c r="S168" i="61"/>
  <c r="P144" i="60"/>
  <c r="T277" i="61"/>
  <c r="S116" i="60"/>
  <c r="I104" i="460"/>
  <c r="M285" i="61"/>
  <c r="M36" i="460"/>
  <c r="O28" i="460"/>
  <c r="G161" i="460"/>
  <c r="R122" i="460"/>
  <c r="S96" i="460"/>
  <c r="O81" i="61"/>
  <c r="K168" i="460"/>
  <c r="R77" i="460"/>
  <c r="R124" i="460"/>
  <c r="Q104" i="460"/>
  <c r="Q207" i="61"/>
  <c r="R28" i="460"/>
  <c r="U244" i="60"/>
  <c r="M206" i="61"/>
  <c r="U134" i="460"/>
  <c r="D19" i="61"/>
  <c r="Q214" i="61"/>
  <c r="T208" i="61"/>
  <c r="K40" i="61"/>
  <c r="J130" i="460"/>
  <c r="D87" i="61"/>
  <c r="E87" i="61" s="1"/>
  <c r="R156" i="460"/>
  <c r="N236" i="60"/>
  <c r="P42" i="460"/>
  <c r="P42" i="65" s="1"/>
  <c r="K197" i="460"/>
  <c r="J87" i="61"/>
  <c r="U146" i="61"/>
  <c r="U183" i="61"/>
  <c r="S92" i="460"/>
  <c r="G198" i="460"/>
  <c r="T302" i="460"/>
  <c r="T302" i="65" s="1"/>
  <c r="Q50" i="460"/>
  <c r="P207" i="61"/>
  <c r="P207" i="65" s="1"/>
  <c r="S178" i="460"/>
  <c r="T178" i="460"/>
  <c r="K117" i="61"/>
  <c r="Q30" i="61"/>
  <c r="Q57" i="60"/>
  <c r="R17" i="61"/>
  <c r="R17" i="65" s="1"/>
  <c r="L281" i="61"/>
  <c r="Q231" i="60"/>
  <c r="K244" i="61"/>
  <c r="I283" i="60"/>
  <c r="N41" i="61"/>
  <c r="R63" i="61"/>
  <c r="T108" i="460"/>
  <c r="U11" i="61"/>
  <c r="H77" i="61"/>
  <c r="N243" i="61"/>
  <c r="N243" i="65" s="1"/>
  <c r="R244" i="61"/>
  <c r="Q251" i="460"/>
  <c r="N273" i="61"/>
  <c r="R232" i="460"/>
  <c r="I88" i="61"/>
  <c r="P187" i="460"/>
  <c r="U160" i="61"/>
  <c r="S218" i="61"/>
  <c r="S218" i="65" s="1"/>
  <c r="P109" i="61"/>
  <c r="Q191" i="61"/>
  <c r="Q115" i="61"/>
  <c r="T306" i="460"/>
  <c r="S64" i="460"/>
  <c r="G78" i="61"/>
  <c r="H89" i="61"/>
  <c r="U71" i="61"/>
  <c r="U71" i="65" s="1"/>
  <c r="L260" i="61"/>
  <c r="I202" i="61"/>
  <c r="M245" i="61"/>
  <c r="D96" i="61"/>
  <c r="E96" i="61" s="1"/>
  <c r="K285" i="460"/>
  <c r="O214" i="61"/>
  <c r="O218" i="60"/>
  <c r="P259" i="61"/>
  <c r="H199" i="61"/>
  <c r="U40" i="60"/>
  <c r="Q70" i="460"/>
  <c r="J204" i="61"/>
  <c r="R254" i="460"/>
  <c r="D274" i="460"/>
  <c r="D25" i="460"/>
  <c r="E25" i="460" s="1"/>
  <c r="G189" i="61"/>
  <c r="P257" i="61"/>
  <c r="P227" i="60"/>
  <c r="D203" i="60"/>
  <c r="L72" i="460"/>
  <c r="Q267" i="61"/>
  <c r="Q267" i="65" s="1"/>
  <c r="H143" i="60"/>
  <c r="U89" i="61"/>
  <c r="Q218" i="61"/>
  <c r="Q218" i="65" s="1"/>
  <c r="T199" i="460"/>
  <c r="P26" i="61"/>
  <c r="D163" i="61"/>
  <c r="E163" i="61" s="1"/>
  <c r="K216" i="61"/>
  <c r="N199" i="460"/>
  <c r="L181" i="460"/>
  <c r="P85" i="460"/>
  <c r="L162" i="460"/>
  <c r="P47" i="460"/>
  <c r="R95" i="460"/>
  <c r="R140" i="61"/>
  <c r="T169" i="460"/>
  <c r="K182" i="61"/>
  <c r="D148" i="460"/>
  <c r="E148" i="460" s="1"/>
  <c r="Q85" i="460"/>
  <c r="L273" i="61"/>
  <c r="M203" i="460"/>
  <c r="N82" i="460"/>
  <c r="U161" i="61"/>
  <c r="D218" i="61"/>
  <c r="E218" i="61" s="1"/>
  <c r="D197" i="61"/>
  <c r="E197" i="61" s="1"/>
  <c r="D208" i="460"/>
  <c r="L229" i="61"/>
  <c r="P255" i="460"/>
  <c r="P255" i="65" s="1"/>
  <c r="D20" i="61"/>
  <c r="T115" i="61"/>
  <c r="T276" i="60"/>
  <c r="S39" i="460"/>
  <c r="K137" i="61"/>
  <c r="O145" i="460"/>
  <c r="R66" i="61"/>
  <c r="S274" i="61"/>
  <c r="S274" i="65" s="1"/>
  <c r="O96" i="61"/>
  <c r="T239" i="460"/>
  <c r="D38" i="460"/>
  <c r="M284" i="460"/>
  <c r="P162" i="61"/>
  <c r="D316" i="460"/>
  <c r="T37" i="460"/>
  <c r="R14" i="61"/>
  <c r="U85" i="61"/>
  <c r="S28" i="460"/>
  <c r="T65" i="60"/>
  <c r="R105" i="460"/>
  <c r="U300" i="460"/>
  <c r="S293" i="61"/>
  <c r="N77" i="61"/>
  <c r="S43" i="60"/>
  <c r="H285" i="460"/>
  <c r="T56" i="61"/>
  <c r="D101" i="460"/>
  <c r="H188" i="460"/>
  <c r="Q168" i="61"/>
  <c r="Q158" i="61"/>
  <c r="Q158" i="65" s="1"/>
  <c r="P100" i="460"/>
  <c r="I207" i="61"/>
  <c r="K140" i="460"/>
  <c r="N215" i="460"/>
  <c r="P151" i="61"/>
  <c r="D287" i="61"/>
  <c r="P115" i="460"/>
  <c r="P115" i="65" s="1"/>
  <c r="Q53" i="460"/>
  <c r="O231" i="61"/>
  <c r="O181" i="460"/>
  <c r="N138" i="61"/>
  <c r="G29" i="61"/>
  <c r="S217" i="60"/>
  <c r="N198" i="61"/>
  <c r="O208" i="61"/>
  <c r="L107" i="60"/>
  <c r="U100" i="460"/>
  <c r="L41" i="61"/>
  <c r="L41" i="65" s="1"/>
  <c r="R256" i="61"/>
  <c r="G173" i="460"/>
  <c r="N83" i="460"/>
  <c r="S81" i="460"/>
  <c r="D138" i="61"/>
  <c r="E138" i="61" s="1"/>
  <c r="J259" i="61"/>
  <c r="L93" i="61"/>
  <c r="G52" i="460"/>
  <c r="U65" i="460"/>
  <c r="G89" i="460"/>
  <c r="R299" i="460"/>
  <c r="D82" i="460"/>
  <c r="E82" i="460" s="1"/>
  <c r="P257" i="460"/>
  <c r="P257" i="65" s="1"/>
  <c r="I182" i="460"/>
  <c r="R77" i="61"/>
  <c r="K196" i="61"/>
  <c r="I214" i="460"/>
  <c r="P27" i="61"/>
  <c r="P70" i="61"/>
  <c r="O107" i="460"/>
  <c r="M281" i="60"/>
  <c r="M281" i="65" s="1"/>
  <c r="K29" i="61"/>
  <c r="L151" i="460"/>
  <c r="U214" i="61"/>
  <c r="U214" i="65" s="1"/>
  <c r="K20" i="460"/>
  <c r="H153" i="460"/>
  <c r="U27" i="460"/>
  <c r="K88" i="61"/>
  <c r="U140" i="61"/>
  <c r="R33" i="60"/>
  <c r="R50" i="61"/>
  <c r="R111" i="460"/>
  <c r="R111" i="65" s="1"/>
  <c r="Q82" i="61"/>
  <c r="Q80" i="460"/>
  <c r="M69" i="460"/>
  <c r="D228" i="60"/>
  <c r="E228" i="60" s="1"/>
  <c r="I212" i="61"/>
  <c r="D248" i="61"/>
  <c r="E248" i="61" s="1"/>
  <c r="T135" i="60"/>
  <c r="T190" i="61"/>
  <c r="I29" i="61"/>
  <c r="M56" i="61"/>
  <c r="N261" i="61"/>
  <c r="N203" i="460"/>
  <c r="I272" i="60"/>
  <c r="R163" i="460"/>
  <c r="Q158" i="460"/>
  <c r="N188" i="61"/>
  <c r="U103" i="460"/>
  <c r="K43" i="61"/>
  <c r="L85" i="61"/>
  <c r="U295" i="61"/>
  <c r="J183" i="460"/>
  <c r="G47" i="61"/>
  <c r="U109" i="460"/>
  <c r="U109" i="65" s="1"/>
  <c r="S89" i="61"/>
  <c r="S77" i="61"/>
  <c r="U49" i="61"/>
  <c r="H303" i="460"/>
  <c r="O149" i="460"/>
  <c r="I136" i="460"/>
  <c r="S260" i="61"/>
  <c r="S260" i="65" s="1"/>
  <c r="G117" i="460"/>
  <c r="D133" i="460"/>
  <c r="E133" i="460" s="1"/>
  <c r="O159" i="61"/>
  <c r="I153" i="460"/>
  <c r="Q296" i="61"/>
  <c r="P192" i="61"/>
  <c r="U176" i="460"/>
  <c r="M117" i="61"/>
  <c r="M117" i="65" s="1"/>
  <c r="D130" i="61"/>
  <c r="J117" i="60"/>
  <c r="D86" i="61"/>
  <c r="E86" i="61" s="1"/>
  <c r="T167" i="61"/>
  <c r="H211" i="61"/>
  <c r="Q130" i="460"/>
  <c r="M87" i="460"/>
  <c r="P211" i="460"/>
  <c r="M104" i="60"/>
  <c r="J177" i="460"/>
  <c r="O159" i="460"/>
  <c r="N172" i="460"/>
  <c r="H199" i="60"/>
  <c r="I27" i="61"/>
  <c r="P283" i="61"/>
  <c r="Q149" i="61"/>
  <c r="Q137" i="460"/>
  <c r="D91" i="61"/>
  <c r="E91" i="61" s="1"/>
  <c r="D26" i="61"/>
  <c r="E26" i="61" s="1"/>
  <c r="T74" i="60"/>
  <c r="Q12" i="460"/>
  <c r="O77" i="460"/>
  <c r="Q300" i="460"/>
  <c r="O273" i="61"/>
  <c r="J158" i="460"/>
  <c r="P311" i="460"/>
  <c r="M85" i="460"/>
  <c r="U27" i="60"/>
  <c r="Q100" i="61"/>
  <c r="P111" i="61"/>
  <c r="T18" i="61"/>
  <c r="R39" i="61"/>
  <c r="O283" i="61"/>
  <c r="Q118" i="61"/>
  <c r="K108" i="61"/>
  <c r="M227" i="61"/>
  <c r="J30" i="61"/>
  <c r="Q36" i="61"/>
  <c r="M30" i="460"/>
  <c r="U299" i="61"/>
  <c r="U299" i="65" s="1"/>
  <c r="T63" i="460"/>
  <c r="P132" i="61"/>
  <c r="P132" i="65" s="1"/>
  <c r="U228" i="60"/>
  <c r="H231" i="61"/>
  <c r="T202" i="61"/>
  <c r="S26" i="61"/>
  <c r="H133" i="60"/>
  <c r="U104" i="61"/>
  <c r="J178" i="61"/>
  <c r="D109" i="61"/>
  <c r="S211" i="460"/>
  <c r="H25" i="460"/>
  <c r="T256" i="61"/>
  <c r="D122" i="460"/>
  <c r="D165" i="460"/>
  <c r="E165" i="460" s="1"/>
  <c r="U164" i="460"/>
  <c r="Q166" i="61"/>
  <c r="P176" i="460"/>
  <c r="Q88" i="60"/>
  <c r="P220" i="460"/>
  <c r="L88" i="61"/>
  <c r="D312" i="61"/>
  <c r="G190" i="460"/>
  <c r="I69" i="460"/>
  <c r="K36" i="61"/>
  <c r="U118" i="460"/>
  <c r="P44" i="61"/>
  <c r="D72" i="460"/>
  <c r="E72" i="460" s="1"/>
  <c r="Q192" i="61"/>
  <c r="Q192" i="65" s="1"/>
  <c r="Q231" i="460"/>
  <c r="K160" i="60"/>
  <c r="O52" i="460"/>
  <c r="O52" i="65" s="1"/>
  <c r="P193" i="460"/>
  <c r="D37" i="61"/>
  <c r="E37" i="61" s="1"/>
  <c r="J160" i="60"/>
  <c r="P275" i="61"/>
  <c r="H182" i="61"/>
  <c r="R189" i="460"/>
  <c r="Q151" i="61"/>
  <c r="P263" i="61"/>
  <c r="P263" i="65" s="1"/>
  <c r="R36" i="61"/>
  <c r="P248" i="61"/>
  <c r="I108" i="61"/>
  <c r="I81" i="61"/>
  <c r="U221" i="60"/>
  <c r="D22" i="460"/>
  <c r="E22" i="460" s="1"/>
  <c r="J283" i="60"/>
  <c r="H86" i="61"/>
  <c r="P244" i="61"/>
  <c r="U281" i="61"/>
  <c r="U86" i="61"/>
  <c r="N258" i="61"/>
  <c r="P19" i="61"/>
  <c r="P19" i="65" s="1"/>
  <c r="O33" i="61"/>
  <c r="N215" i="61"/>
  <c r="R296" i="460"/>
  <c r="R296" i="65" s="1"/>
  <c r="H139" i="460"/>
  <c r="P80" i="460"/>
  <c r="R262" i="460"/>
  <c r="J243" i="61"/>
  <c r="L80" i="61"/>
  <c r="K25" i="61"/>
  <c r="H248" i="60"/>
  <c r="T223" i="61"/>
  <c r="S91" i="460"/>
  <c r="K28" i="460"/>
  <c r="M47" i="61"/>
  <c r="L107" i="61"/>
  <c r="G187" i="61"/>
  <c r="R114" i="460"/>
  <c r="O201" i="61"/>
  <c r="S199" i="61"/>
  <c r="Q40" i="460"/>
  <c r="J199" i="460"/>
  <c r="N17" i="460"/>
  <c r="R180" i="61"/>
  <c r="N107" i="460"/>
  <c r="I190" i="460"/>
  <c r="G274" i="61"/>
  <c r="D220" i="460"/>
  <c r="Q82" i="460"/>
  <c r="U40" i="61"/>
  <c r="P259" i="460"/>
  <c r="M90" i="61"/>
  <c r="P161" i="460"/>
  <c r="S137" i="61"/>
  <c r="Q187" i="61"/>
  <c r="P156" i="61"/>
  <c r="I200" i="61"/>
  <c r="D30" i="60"/>
  <c r="S151" i="460"/>
  <c r="S151" i="65" s="1"/>
  <c r="N228" i="61"/>
  <c r="G208" i="61"/>
  <c r="T130" i="61"/>
  <c r="H187" i="460"/>
  <c r="N178" i="460"/>
  <c r="N258" i="60"/>
  <c r="N258" i="65" s="1"/>
  <c r="N140" i="460"/>
  <c r="L212" i="61"/>
  <c r="H175" i="61"/>
  <c r="T29" i="61"/>
  <c r="I244" i="61"/>
  <c r="P273" i="460"/>
  <c r="J192" i="61"/>
  <c r="H95" i="61"/>
  <c r="O228" i="60"/>
  <c r="R130" i="61"/>
  <c r="U122" i="460"/>
  <c r="D95" i="61"/>
  <c r="E95" i="61" s="1"/>
  <c r="Q167" i="460"/>
  <c r="I212" i="460"/>
  <c r="I282" i="61"/>
  <c r="I282" i="65" s="1"/>
  <c r="D275" i="61"/>
  <c r="M272" i="61"/>
  <c r="J197" i="460"/>
  <c r="H166" i="460"/>
  <c r="T300" i="460"/>
  <c r="H198" i="61"/>
  <c r="N204" i="61"/>
  <c r="L213" i="460"/>
  <c r="M213" i="460"/>
  <c r="P169" i="61"/>
  <c r="R293" i="61"/>
  <c r="G95" i="61"/>
  <c r="Q281" i="61"/>
  <c r="C4" i="390"/>
  <c r="M137" i="460"/>
  <c r="P108" i="61"/>
  <c r="D72" i="60"/>
  <c r="E72" i="60" s="1"/>
  <c r="D202" i="460"/>
  <c r="S33" i="61"/>
  <c r="U118" i="60"/>
  <c r="J137" i="60"/>
  <c r="J137" i="65" s="1"/>
  <c r="O146" i="460"/>
  <c r="P294" i="460"/>
  <c r="L271" i="460"/>
  <c r="T304" i="460"/>
  <c r="M221" i="61"/>
  <c r="J274" i="61"/>
  <c r="D96" i="460"/>
  <c r="R163" i="61"/>
  <c r="H20" i="460"/>
  <c r="P145" i="460"/>
  <c r="T84" i="460"/>
  <c r="M214" i="460"/>
  <c r="D174" i="61"/>
  <c r="E174" i="61" s="1"/>
  <c r="R49" i="460"/>
  <c r="K230" i="60"/>
  <c r="S310" i="61"/>
  <c r="N96" i="61"/>
  <c r="Q243" i="61"/>
  <c r="G177" i="61"/>
  <c r="G177" i="65" s="1"/>
  <c r="P109" i="460"/>
  <c r="M212" i="61"/>
  <c r="P182" i="460"/>
  <c r="T65" i="61"/>
  <c r="Q147" i="61"/>
  <c r="D167" i="460"/>
  <c r="E167" i="460" s="1"/>
  <c r="D260" i="460"/>
  <c r="E260" i="460" s="1"/>
  <c r="J219" i="60"/>
  <c r="D90" i="61"/>
  <c r="E90" i="61" s="1"/>
  <c r="L116" i="460"/>
  <c r="P96" i="61"/>
  <c r="P96" i="65" s="1"/>
  <c r="R282" i="61"/>
  <c r="Q251" i="61"/>
  <c r="P147" i="460"/>
  <c r="L25" i="61"/>
  <c r="J215" i="61"/>
  <c r="H104" i="61"/>
  <c r="D44" i="61"/>
  <c r="E44" i="61" s="1"/>
  <c r="K37" i="460"/>
  <c r="R96" i="460"/>
  <c r="M81" i="61"/>
  <c r="G137" i="61"/>
  <c r="G137" i="65" s="1"/>
  <c r="S231" i="460"/>
  <c r="J248" i="60"/>
  <c r="J26" i="460"/>
  <c r="S254" i="61"/>
  <c r="D188" i="60"/>
  <c r="L217" i="60"/>
  <c r="H150" i="460"/>
  <c r="I161" i="460"/>
  <c r="D162" i="460"/>
  <c r="E162" i="460" s="1"/>
  <c r="T146" i="61"/>
  <c r="R114" i="60"/>
  <c r="K132" i="460"/>
  <c r="U181" i="61"/>
  <c r="S235" i="460"/>
  <c r="D167" i="60"/>
  <c r="E167" i="60" s="1"/>
  <c r="L245" i="460"/>
  <c r="L245" i="65" s="1"/>
  <c r="K281" i="460"/>
  <c r="M77" i="460"/>
  <c r="M77" i="65" s="1"/>
  <c r="J187" i="61"/>
  <c r="P162" i="60"/>
  <c r="O186" i="460"/>
  <c r="O173" i="460"/>
  <c r="D95" i="460"/>
  <c r="Q34" i="460"/>
  <c r="U169" i="460"/>
  <c r="U193" i="460"/>
  <c r="R66" i="460"/>
  <c r="R273" i="61"/>
  <c r="U306" i="460"/>
  <c r="J116" i="60"/>
  <c r="M271" i="460"/>
  <c r="Q70" i="61"/>
  <c r="Q70" i="65" s="1"/>
  <c r="Q109" i="61"/>
  <c r="S239" i="460"/>
  <c r="S239" i="65" s="1"/>
  <c r="O33" i="460"/>
  <c r="P299" i="61"/>
  <c r="N104" i="61"/>
  <c r="I44" i="61"/>
  <c r="R231" i="61"/>
  <c r="R162" i="460"/>
  <c r="P137" i="61"/>
  <c r="S48" i="61"/>
  <c r="M104" i="61"/>
  <c r="R153" i="61"/>
  <c r="I287" i="60"/>
  <c r="R70" i="460"/>
  <c r="R190" i="61"/>
  <c r="R104" i="61"/>
  <c r="Q66" i="61"/>
  <c r="S267" i="460"/>
  <c r="K284" i="460"/>
  <c r="Q186" i="460"/>
  <c r="S214" i="61"/>
  <c r="Q181" i="61"/>
  <c r="H246" i="61"/>
  <c r="N262" i="61"/>
  <c r="R29" i="460"/>
  <c r="Q135" i="460"/>
  <c r="Q135" i="65" s="1"/>
  <c r="O160" i="460"/>
  <c r="H108" i="61"/>
  <c r="G173" i="61"/>
  <c r="S55" i="61"/>
  <c r="O93" i="61"/>
  <c r="O93" i="65" s="1"/>
  <c r="P183" i="460"/>
  <c r="H217" i="61"/>
  <c r="P104" i="460"/>
  <c r="P104" i="65" s="1"/>
  <c r="Q239" i="460"/>
  <c r="U19" i="460"/>
  <c r="T282" i="61"/>
  <c r="T124" i="460"/>
  <c r="H262" i="61"/>
  <c r="Q255" i="61"/>
  <c r="Q255" i="65" s="1"/>
  <c r="O79" i="61"/>
  <c r="R274" i="61"/>
  <c r="M281" i="61"/>
  <c r="L159" i="61"/>
  <c r="S257" i="61"/>
  <c r="U262" i="61"/>
  <c r="L178" i="460"/>
  <c r="H242" i="61"/>
  <c r="H242" i="65" s="1"/>
  <c r="R259" i="460"/>
  <c r="Q25" i="61"/>
  <c r="D219" i="61"/>
  <c r="E219" i="61" s="1"/>
  <c r="U52" i="61"/>
  <c r="S313" i="61"/>
  <c r="R160" i="460"/>
  <c r="P120" i="61"/>
  <c r="I92" i="61"/>
  <c r="T158" i="61"/>
  <c r="G162" i="460"/>
  <c r="G162" i="65" s="1"/>
  <c r="R271" i="61"/>
  <c r="T55" i="61"/>
  <c r="R219" i="60"/>
  <c r="K200" i="61"/>
  <c r="D265" i="460"/>
  <c r="T265" i="460"/>
  <c r="P177" i="460"/>
  <c r="H258" i="61"/>
  <c r="U175" i="60"/>
  <c r="U175" i="65" s="1"/>
  <c r="L21" i="460"/>
  <c r="O282" i="460"/>
  <c r="S204" i="460"/>
  <c r="P51" i="460"/>
  <c r="U238" i="460"/>
  <c r="S12" i="460"/>
  <c r="T37" i="60"/>
  <c r="U260" i="61"/>
  <c r="U260" i="65" s="1"/>
  <c r="U216" i="60"/>
  <c r="U216" i="65" s="1"/>
  <c r="N26" i="61"/>
  <c r="K82" i="460"/>
  <c r="D44" i="460"/>
  <c r="G232" i="60"/>
  <c r="S63" i="460"/>
  <c r="R223" i="61"/>
  <c r="K216" i="60"/>
  <c r="T122" i="61"/>
  <c r="T122" i="65" s="1"/>
  <c r="U280" i="460"/>
  <c r="N259" i="61"/>
  <c r="U256" i="460"/>
  <c r="U252" i="460"/>
  <c r="D93" i="61"/>
  <c r="E93" i="61" s="1"/>
  <c r="T69" i="61"/>
  <c r="H119" i="61"/>
  <c r="I56" i="460"/>
  <c r="P66" i="460"/>
  <c r="I159" i="460"/>
  <c r="O168" i="460"/>
  <c r="G74" i="460"/>
  <c r="K95" i="61"/>
  <c r="Q28" i="460"/>
  <c r="Q38" i="460"/>
  <c r="J78" i="460"/>
  <c r="U242" i="61"/>
  <c r="D34" i="460"/>
  <c r="P186" i="460"/>
  <c r="S296" i="460"/>
  <c r="T49" i="460"/>
  <c r="P246" i="460"/>
  <c r="U94" i="460"/>
  <c r="P235" i="460"/>
  <c r="T36" i="460"/>
  <c r="L117" i="460"/>
  <c r="L117" i="65" s="1"/>
  <c r="G244" i="61"/>
  <c r="R108" i="460"/>
  <c r="N176" i="61"/>
  <c r="P59" i="61"/>
  <c r="G239" i="61"/>
  <c r="D53" i="61"/>
  <c r="Q236" i="61"/>
  <c r="S82" i="61"/>
  <c r="S82" i="65" s="1"/>
  <c r="G138" i="61"/>
  <c r="R37" i="460"/>
  <c r="O219" i="61"/>
  <c r="S273" i="460"/>
  <c r="P150" i="460"/>
  <c r="K116" i="460"/>
  <c r="H236" i="60"/>
  <c r="T235" i="60"/>
  <c r="Q261" i="460"/>
  <c r="D117" i="61"/>
  <c r="E117" i="61" s="1"/>
  <c r="I167" i="460"/>
  <c r="Q145" i="61"/>
  <c r="O191" i="61"/>
  <c r="O191" i="65" s="1"/>
  <c r="G70" i="460"/>
  <c r="L82" i="61"/>
  <c r="Q242" i="460"/>
  <c r="Q242" i="65" s="1"/>
  <c r="L73" i="460"/>
  <c r="T162" i="460"/>
  <c r="U85" i="460"/>
  <c r="H165" i="460"/>
  <c r="G145" i="460"/>
  <c r="S150" i="460"/>
  <c r="S314" i="61"/>
  <c r="T55" i="460"/>
  <c r="T55" i="65" s="1"/>
  <c r="J199" i="61"/>
  <c r="O19" i="460"/>
  <c r="R161" i="60"/>
  <c r="R161" i="65" s="1"/>
  <c r="Q18" i="460"/>
  <c r="D277" i="60"/>
  <c r="S111" i="60"/>
  <c r="R52" i="61"/>
  <c r="Q277" i="61"/>
  <c r="Q277" i="65" s="1"/>
  <c r="G178" i="460"/>
  <c r="H133" i="460"/>
  <c r="U309" i="61"/>
  <c r="T19" i="460"/>
  <c r="R90" i="460"/>
  <c r="R90" i="65" s="1"/>
  <c r="M220" i="61"/>
  <c r="R176" i="61"/>
  <c r="L78" i="460"/>
  <c r="U116" i="460"/>
  <c r="H238" i="61"/>
  <c r="J261" i="460"/>
  <c r="T77" i="61"/>
  <c r="O192" i="460"/>
  <c r="P64" i="61"/>
  <c r="P64" i="65" s="1"/>
  <c r="J235" i="61"/>
  <c r="U57" i="61"/>
  <c r="U57" i="65" s="1"/>
  <c r="U324" i="65" s="1"/>
  <c r="R100" i="61"/>
  <c r="T133" i="460"/>
  <c r="M145" i="460"/>
  <c r="U309" i="460"/>
  <c r="Q140" i="460"/>
  <c r="U312" i="460"/>
  <c r="N129" i="460"/>
  <c r="K56" i="61"/>
  <c r="K56" i="65" s="1"/>
  <c r="R74" i="61"/>
  <c r="J158" i="61"/>
  <c r="I33" i="460"/>
  <c r="T251" i="460"/>
  <c r="S117" i="460"/>
  <c r="R260" i="60"/>
  <c r="R260" i="65" s="1"/>
  <c r="K165" i="61"/>
  <c r="P138" i="460"/>
  <c r="P138" i="65" s="1"/>
  <c r="U29" i="460"/>
  <c r="U158" i="61"/>
  <c r="D231" i="460"/>
  <c r="P143" i="61"/>
  <c r="P33" i="61"/>
  <c r="R228" i="460"/>
  <c r="P100" i="61"/>
  <c r="T93" i="460"/>
  <c r="T93" i="65" s="1"/>
  <c r="R160" i="61"/>
  <c r="R248" i="60"/>
  <c r="D174" i="460"/>
  <c r="E174" i="460" s="1"/>
  <c r="G63" i="61"/>
  <c r="R149" i="460"/>
  <c r="U286" i="60"/>
  <c r="S53" i="460"/>
  <c r="P161" i="61"/>
  <c r="D54" i="61"/>
  <c r="O165" i="61"/>
  <c r="R174" i="61"/>
  <c r="D133" i="61"/>
  <c r="T214" i="61"/>
  <c r="T214" i="65" s="1"/>
  <c r="R263" i="61"/>
  <c r="R263" i="65" s="1"/>
  <c r="P180" i="61"/>
  <c r="Q221" i="460"/>
  <c r="Q221" i="65" s="1"/>
  <c r="O217" i="460"/>
  <c r="S148" i="61"/>
  <c r="D92" i="60"/>
  <c r="E92" i="60" s="1"/>
  <c r="H17" i="60"/>
  <c r="S148" i="460"/>
  <c r="S148" i="65" s="1"/>
  <c r="R246" i="61"/>
  <c r="R246" i="65" s="1"/>
  <c r="S203" i="460"/>
  <c r="H261" i="460"/>
  <c r="H261" i="65" s="1"/>
  <c r="T139" i="61"/>
  <c r="Q38" i="61"/>
  <c r="T283" i="60"/>
  <c r="J19" i="460"/>
  <c r="S37" i="460"/>
  <c r="S37" i="65" s="1"/>
  <c r="R200" i="61"/>
  <c r="R200" i="65" s="1"/>
  <c r="R231" i="460"/>
  <c r="D165" i="61"/>
  <c r="E165" i="61" s="1"/>
  <c r="R100" i="460"/>
  <c r="S169" i="60"/>
  <c r="S169" i="65" s="1"/>
  <c r="P215" i="61"/>
  <c r="K167" i="61"/>
  <c r="N25" i="460"/>
  <c r="D253" i="60"/>
  <c r="M286" i="460"/>
  <c r="L161" i="460"/>
  <c r="D59" i="60"/>
  <c r="Q204" i="61"/>
  <c r="T42" i="460"/>
  <c r="U182" i="61"/>
  <c r="M159" i="460"/>
  <c r="M159" i="65" s="1"/>
  <c r="S181" i="61"/>
  <c r="L38" i="60"/>
  <c r="M25" i="460"/>
  <c r="L244" i="60"/>
  <c r="G40" i="61"/>
  <c r="Q193" i="61"/>
  <c r="M301" i="460"/>
  <c r="D94" i="60"/>
  <c r="E94" i="60" s="1"/>
  <c r="R216" i="61"/>
  <c r="N56" i="460"/>
  <c r="D285" i="61"/>
  <c r="E285" i="61" s="1"/>
  <c r="D214" i="460"/>
  <c r="E214" i="460" s="1"/>
  <c r="N197" i="61"/>
  <c r="I284" i="60"/>
  <c r="R193" i="61"/>
  <c r="D49" i="60"/>
  <c r="H77" i="460"/>
  <c r="H77" i="65" s="1"/>
  <c r="T78" i="460"/>
  <c r="D143" i="61"/>
  <c r="Q100" i="460"/>
  <c r="R303" i="460"/>
  <c r="H284" i="460"/>
  <c r="O227" i="61"/>
  <c r="K203" i="460"/>
  <c r="L136" i="60"/>
  <c r="U65" i="61"/>
  <c r="P216" i="460"/>
  <c r="S179" i="460"/>
  <c r="U303" i="460"/>
  <c r="L130" i="460"/>
  <c r="H82" i="61"/>
  <c r="D255" i="460"/>
  <c r="K63" i="61"/>
  <c r="K63" i="65" s="1"/>
  <c r="L140" i="460"/>
  <c r="L176" i="460"/>
  <c r="L176" i="65" s="1"/>
  <c r="G104" i="61"/>
  <c r="P103" i="61"/>
  <c r="Q244" i="61"/>
  <c r="G22" i="460"/>
  <c r="D214" i="61"/>
  <c r="E214" i="61" s="1"/>
  <c r="P252" i="61"/>
  <c r="P252" i="65" s="1"/>
  <c r="S21" i="61"/>
  <c r="N151" i="460"/>
  <c r="G311" i="61"/>
  <c r="K242" i="60"/>
  <c r="P53" i="460"/>
  <c r="U124" i="61"/>
  <c r="S238" i="460"/>
  <c r="U289" i="61"/>
  <c r="M40" i="61"/>
  <c r="D20" i="460"/>
  <c r="E20" i="460" s="1"/>
  <c r="H165" i="61"/>
  <c r="N55" i="61"/>
  <c r="U20" i="61"/>
  <c r="G35" i="61"/>
  <c r="S217" i="61"/>
  <c r="N301" i="460"/>
  <c r="N301" i="65" s="1"/>
  <c r="Q18" i="61"/>
  <c r="H56" i="460"/>
  <c r="H56" i="65" s="1"/>
  <c r="Q144" i="460"/>
  <c r="U264" i="61"/>
  <c r="M157" i="61"/>
  <c r="S164" i="460"/>
  <c r="S272" i="61"/>
  <c r="S272" i="65" s="1"/>
  <c r="K246" i="61"/>
  <c r="T251" i="61"/>
  <c r="S207" i="460"/>
  <c r="P93" i="61"/>
  <c r="I193" i="61"/>
  <c r="J144" i="460"/>
  <c r="M121" i="61"/>
  <c r="I150" i="460"/>
  <c r="N175" i="61"/>
  <c r="T169" i="61"/>
  <c r="T196" i="61"/>
  <c r="T107" i="61"/>
  <c r="D57" i="460"/>
  <c r="U267" i="61"/>
  <c r="U80" i="61"/>
  <c r="J160" i="460"/>
  <c r="J160" i="65" s="1"/>
  <c r="N285" i="460"/>
  <c r="H232" i="61"/>
  <c r="N232" i="61"/>
  <c r="Q121" i="460"/>
  <c r="Q190" i="61"/>
  <c r="M133" i="60"/>
  <c r="U263" i="61"/>
  <c r="U263" i="65" s="1"/>
  <c r="G189" i="460"/>
  <c r="K227" i="61"/>
  <c r="T70" i="460"/>
  <c r="L86" i="61"/>
  <c r="R64" i="460"/>
  <c r="R64" i="65" s="1"/>
  <c r="H202" i="61"/>
  <c r="P286" i="61"/>
  <c r="S147" i="60"/>
  <c r="G107" i="61"/>
  <c r="K204" i="61"/>
  <c r="O85" i="61"/>
  <c r="R257" i="460"/>
  <c r="O40" i="61"/>
  <c r="S277" i="460"/>
  <c r="N64" i="460"/>
  <c r="R259" i="61"/>
  <c r="R259" i="65" s="1"/>
  <c r="I143" i="460"/>
  <c r="I213" i="460"/>
  <c r="G157" i="61"/>
  <c r="D14" i="61"/>
  <c r="G86" i="61"/>
  <c r="I175" i="61"/>
  <c r="D227" i="61"/>
  <c r="E227" i="61" s="1"/>
  <c r="D157" i="61"/>
  <c r="E157" i="61" s="1"/>
  <c r="L55" i="61"/>
  <c r="O41" i="61"/>
  <c r="R122" i="61"/>
  <c r="P248" i="60"/>
  <c r="R181" i="460"/>
  <c r="U101" i="61"/>
  <c r="U101" i="65" s="1"/>
  <c r="U56" i="460"/>
  <c r="S86" i="460"/>
  <c r="U160" i="460"/>
  <c r="U221" i="460"/>
  <c r="N47" i="61"/>
  <c r="N47" i="65" s="1"/>
  <c r="U100" i="61"/>
  <c r="U55" i="460"/>
  <c r="U55" i="65" s="1"/>
  <c r="H178" i="460"/>
  <c r="P199" i="460"/>
  <c r="M204" i="60"/>
  <c r="R237" i="460"/>
  <c r="O281" i="460"/>
  <c r="T19" i="61"/>
  <c r="Q199" i="61"/>
  <c r="U152" i="60"/>
  <c r="I314" i="61"/>
  <c r="D38" i="60"/>
  <c r="E38" i="60" s="1"/>
  <c r="T51" i="460"/>
  <c r="R217" i="61"/>
  <c r="R183" i="460"/>
  <c r="N176" i="460"/>
  <c r="U201" i="61"/>
  <c r="D239" i="460"/>
  <c r="Q28" i="61"/>
  <c r="K89" i="60"/>
  <c r="Q254" i="61"/>
  <c r="Q282" i="61"/>
  <c r="D163" i="60"/>
  <c r="E163" i="60" s="1"/>
  <c r="M135" i="460"/>
  <c r="P120" i="460"/>
  <c r="H157" i="61"/>
  <c r="G218" i="61"/>
  <c r="U177" i="460"/>
  <c r="R120" i="61"/>
  <c r="R120" i="65" s="1"/>
  <c r="U50" i="61"/>
  <c r="U159" i="61"/>
  <c r="G212" i="61"/>
  <c r="N216" i="61"/>
  <c r="I164" i="61"/>
  <c r="M22" i="460"/>
  <c r="R151" i="61"/>
  <c r="T52" i="460"/>
  <c r="I94" i="61"/>
  <c r="K153" i="460"/>
  <c r="P283" i="60"/>
  <c r="U255" i="460"/>
  <c r="T94" i="61"/>
  <c r="N199" i="60"/>
  <c r="N199" i="65" s="1"/>
  <c r="J271" i="460"/>
  <c r="R273" i="460"/>
  <c r="D264" i="460"/>
  <c r="M28" i="460"/>
  <c r="I74" i="460"/>
  <c r="J295" i="61"/>
  <c r="G193" i="460"/>
  <c r="T215" i="61"/>
  <c r="D50" i="460"/>
  <c r="S48" i="460"/>
  <c r="I86" i="61"/>
  <c r="Q26" i="61"/>
  <c r="O198" i="61"/>
  <c r="O261" i="60"/>
  <c r="U178" i="61"/>
  <c r="T276" i="61"/>
  <c r="R164" i="61"/>
  <c r="G301" i="61"/>
  <c r="G301" i="65" s="1"/>
  <c r="T310" i="460"/>
  <c r="U188" i="61"/>
  <c r="K87" i="460"/>
  <c r="P25" i="61"/>
  <c r="M174" i="460"/>
  <c r="H230" i="60"/>
  <c r="S172" i="460"/>
  <c r="D212" i="61"/>
  <c r="E212" i="61" s="1"/>
  <c r="O161" i="460"/>
  <c r="P11" i="460"/>
  <c r="U192" i="61"/>
  <c r="Q119" i="61"/>
  <c r="K160" i="61"/>
  <c r="Q317" i="460"/>
  <c r="P64" i="460"/>
  <c r="P238" i="61"/>
  <c r="D295" i="61"/>
  <c r="E295" i="61" s="1"/>
  <c r="Q115" i="60"/>
  <c r="R208" i="460"/>
  <c r="N116" i="460"/>
  <c r="T26" i="61"/>
  <c r="H163" i="61"/>
  <c r="H175" i="460"/>
  <c r="K96" i="61"/>
  <c r="T104" i="460"/>
  <c r="U286" i="61"/>
  <c r="L202" i="61"/>
  <c r="H131" i="460"/>
  <c r="G159" i="460"/>
  <c r="L216" i="61"/>
  <c r="D42" i="60"/>
  <c r="E42" i="60" s="1"/>
  <c r="D120" i="60"/>
  <c r="K18" i="460"/>
  <c r="U69" i="61"/>
  <c r="S36" i="61"/>
  <c r="G295" i="61"/>
  <c r="T257" i="61"/>
  <c r="S161" i="460"/>
  <c r="T192" i="460"/>
  <c r="G38" i="61"/>
  <c r="R43" i="460"/>
  <c r="Q228" i="460"/>
  <c r="I150" i="60"/>
  <c r="N99" i="61"/>
  <c r="D121" i="61"/>
  <c r="E121" i="61" s="1"/>
  <c r="Q109" i="460"/>
  <c r="T260" i="61"/>
  <c r="S57" i="460"/>
  <c r="S57" i="65" s="1"/>
  <c r="S324" i="65" s="1"/>
  <c r="H237" i="61"/>
  <c r="R312" i="61"/>
  <c r="H137" i="61"/>
  <c r="Q92" i="460"/>
  <c r="R255" i="61"/>
  <c r="R255" i="65" s="1"/>
  <c r="S77" i="460"/>
  <c r="S77" i="65" s="1"/>
  <c r="M91" i="61"/>
  <c r="J147" i="460"/>
  <c r="N235" i="61"/>
  <c r="S312" i="61"/>
  <c r="D180" i="460"/>
  <c r="E180" i="460" s="1"/>
  <c r="K77" i="61"/>
  <c r="G172" i="460"/>
  <c r="J260" i="61"/>
  <c r="J260" i="65" s="1"/>
  <c r="D137" i="460"/>
  <c r="E137" i="460" s="1"/>
  <c r="O135" i="460"/>
  <c r="U287" i="61"/>
  <c r="G238" i="61"/>
  <c r="R41" i="61"/>
  <c r="D264" i="61"/>
  <c r="E264" i="61" s="1"/>
  <c r="D206" i="460"/>
  <c r="J29" i="61"/>
  <c r="T183" i="460"/>
  <c r="U265" i="61"/>
  <c r="R101" i="460"/>
  <c r="U119" i="61"/>
  <c r="H146" i="460"/>
  <c r="T197" i="61"/>
  <c r="T150" i="61"/>
  <c r="S248" i="460"/>
  <c r="S66" i="460"/>
  <c r="G180" i="460"/>
  <c r="G295" i="60"/>
  <c r="T88" i="61"/>
  <c r="J99" i="61"/>
  <c r="U253" i="60"/>
  <c r="U253" i="65" s="1"/>
  <c r="I162" i="460"/>
  <c r="S259" i="460"/>
  <c r="L211" i="61"/>
  <c r="S131" i="460"/>
  <c r="U34" i="460"/>
  <c r="L63" i="460"/>
  <c r="U34" i="61"/>
  <c r="I41" i="61"/>
  <c r="N144" i="460"/>
  <c r="O287" i="460"/>
  <c r="M55" i="460"/>
  <c r="D89" i="460"/>
  <c r="E89" i="460" s="1"/>
  <c r="D252" i="460"/>
  <c r="G163" i="460"/>
  <c r="O88" i="460"/>
  <c r="P277" i="460"/>
  <c r="H214" i="460"/>
  <c r="R99" i="60"/>
  <c r="R99" i="65" s="1"/>
  <c r="K197" i="61"/>
  <c r="Q207" i="460"/>
  <c r="J280" i="460"/>
  <c r="Q57" i="460"/>
  <c r="S284" i="460"/>
  <c r="N264" i="61"/>
  <c r="D303" i="61"/>
  <c r="E303" i="61" s="1"/>
  <c r="R105" i="61"/>
  <c r="R105" i="65" s="1"/>
  <c r="D272" i="61"/>
  <c r="E272" i="61" s="1"/>
  <c r="K207" i="61"/>
  <c r="Q150" i="460"/>
  <c r="G64" i="61"/>
  <c r="R88" i="61"/>
  <c r="J198" i="61"/>
  <c r="M72" i="460"/>
  <c r="M88" i="460"/>
  <c r="T244" i="61"/>
  <c r="U217" i="61"/>
  <c r="U217" i="65" s="1"/>
  <c r="G181" i="61"/>
  <c r="Q177" i="460"/>
  <c r="S107" i="460"/>
  <c r="N238" i="61"/>
  <c r="L187" i="460"/>
  <c r="H29" i="61"/>
  <c r="L131" i="460"/>
  <c r="O271" i="460"/>
  <c r="N166" i="61"/>
  <c r="K282" i="460"/>
  <c r="G164" i="460"/>
  <c r="I144" i="460"/>
  <c r="R156" i="61"/>
  <c r="R156" i="65" s="1"/>
  <c r="J216" i="61"/>
  <c r="G174" i="460"/>
  <c r="H196" i="61"/>
  <c r="R213" i="460"/>
  <c r="O235" i="61"/>
  <c r="T296" i="61"/>
  <c r="Q131" i="460"/>
  <c r="I176" i="61"/>
  <c r="R148" i="460"/>
  <c r="G94" i="61"/>
  <c r="G284" i="61"/>
  <c r="G284" i="65" s="1"/>
  <c r="I55" i="61"/>
  <c r="L160" i="61"/>
  <c r="R33" i="61"/>
  <c r="U196" i="61"/>
  <c r="K166" i="61"/>
  <c r="R80" i="460"/>
  <c r="R182" i="61"/>
  <c r="G87" i="61"/>
  <c r="I317" i="61"/>
  <c r="I317" i="65" s="1"/>
  <c r="G243" i="61"/>
  <c r="Q300" i="61"/>
  <c r="Q300" i="65" s="1"/>
  <c r="I199" i="61"/>
  <c r="M218" i="61"/>
  <c r="I214" i="61"/>
  <c r="M55" i="61"/>
  <c r="P114" i="460"/>
  <c r="H39" i="61"/>
  <c r="Q178" i="61"/>
  <c r="M93" i="460"/>
  <c r="G203" i="61"/>
  <c r="M96" i="61"/>
  <c r="T311" i="61"/>
  <c r="J96" i="61"/>
  <c r="R129" i="61"/>
  <c r="I70" i="460"/>
  <c r="T78" i="61"/>
  <c r="U301" i="460"/>
  <c r="U301" i="65" s="1"/>
  <c r="R302" i="460"/>
  <c r="R302" i="65" s="1"/>
  <c r="T205" i="61"/>
  <c r="Q88" i="61"/>
  <c r="H212" i="460"/>
  <c r="K164" i="460"/>
  <c r="L28" i="61"/>
  <c r="Q229" i="61"/>
  <c r="Q39" i="460"/>
  <c r="N29" i="61"/>
  <c r="P63" i="61"/>
  <c r="Q94" i="61"/>
  <c r="R131" i="460"/>
  <c r="I99" i="61"/>
  <c r="J139" i="460"/>
  <c r="S107" i="61"/>
  <c r="H197" i="61"/>
  <c r="D63" i="61"/>
  <c r="E63" i="61" s="1"/>
  <c r="O207" i="61"/>
  <c r="U203" i="460"/>
  <c r="U203" i="65" s="1"/>
  <c r="R12" i="460"/>
  <c r="I52" i="61"/>
  <c r="D48" i="61"/>
  <c r="T236" i="460"/>
  <c r="O206" i="61"/>
  <c r="I199" i="460"/>
  <c r="L315" i="460"/>
  <c r="S311" i="460"/>
  <c r="N64" i="61"/>
  <c r="D228" i="61"/>
  <c r="E228" i="61" s="1"/>
  <c r="S178" i="61"/>
  <c r="G192" i="61"/>
  <c r="L220" i="61"/>
  <c r="R147" i="61"/>
  <c r="R147" i="65" s="1"/>
  <c r="G42" i="61"/>
  <c r="G200" i="61"/>
  <c r="T263" i="460"/>
  <c r="T263" i="65" s="1"/>
  <c r="P21" i="460"/>
  <c r="K161" i="460"/>
  <c r="N163" i="61"/>
  <c r="K186" i="460"/>
  <c r="K186" i="65" s="1"/>
  <c r="P214" i="460"/>
  <c r="I235" i="61"/>
  <c r="Q157" i="61"/>
  <c r="O87" i="460"/>
  <c r="Q312" i="460"/>
  <c r="D309" i="60"/>
  <c r="T173" i="61"/>
  <c r="T107" i="460"/>
  <c r="O204" i="61"/>
  <c r="R264" i="61"/>
  <c r="T287" i="460"/>
  <c r="T287" i="65" s="1"/>
  <c r="S244" i="61"/>
  <c r="P311" i="61"/>
  <c r="P258" i="61"/>
  <c r="P56" i="460"/>
  <c r="K160" i="460"/>
  <c r="U227" i="61"/>
  <c r="U227" i="65" s="1"/>
  <c r="M191" i="460"/>
  <c r="P92" i="61"/>
  <c r="P92" i="65" s="1"/>
  <c r="S149" i="61"/>
  <c r="R36" i="460"/>
  <c r="Q232" i="61"/>
  <c r="K27" i="61"/>
  <c r="L177" i="61"/>
  <c r="P91" i="61"/>
  <c r="Q94" i="460"/>
  <c r="G199" i="460"/>
  <c r="R118" i="61"/>
  <c r="S281" i="460"/>
  <c r="Q156" i="61"/>
  <c r="U161" i="460"/>
  <c r="D301" i="460"/>
  <c r="E301" i="460" s="1"/>
  <c r="J178" i="460"/>
  <c r="R177" i="61"/>
  <c r="P85" i="61"/>
  <c r="P85" i="65" s="1"/>
  <c r="O181" i="61"/>
  <c r="O80" i="460"/>
  <c r="Q237" i="460"/>
  <c r="T281" i="61"/>
  <c r="U121" i="460"/>
  <c r="U259" i="61"/>
  <c r="Q274" i="460"/>
  <c r="D30" i="61"/>
  <c r="E30" i="61" s="1"/>
  <c r="S106" i="61"/>
  <c r="T189" i="460"/>
  <c r="T21" i="61"/>
  <c r="D139" i="61"/>
  <c r="J119" i="61"/>
  <c r="O213" i="61"/>
  <c r="L63" i="61"/>
  <c r="H40" i="61"/>
  <c r="K261" i="61"/>
  <c r="U152" i="460"/>
  <c r="Q275" i="61"/>
  <c r="P157" i="460"/>
  <c r="U296" i="61"/>
  <c r="U296" i="65" s="1"/>
  <c r="O43" i="61"/>
  <c r="P272" i="61"/>
  <c r="K273" i="61"/>
  <c r="T301" i="460"/>
  <c r="N42" i="61"/>
  <c r="R27" i="61"/>
  <c r="T147" i="61"/>
  <c r="N156" i="460"/>
  <c r="N156" i="65" s="1"/>
  <c r="S295" i="460"/>
  <c r="S295" i="65" s="1"/>
  <c r="Q84" i="460"/>
  <c r="J282" i="61"/>
  <c r="U294" i="61"/>
  <c r="R189" i="61"/>
  <c r="D317" i="460"/>
  <c r="E317" i="460" s="1"/>
  <c r="G163" i="61"/>
  <c r="D168" i="61"/>
  <c r="M303" i="460"/>
  <c r="H179" i="61"/>
  <c r="T235" i="61"/>
  <c r="U145" i="61"/>
  <c r="J282" i="460"/>
  <c r="L232" i="61"/>
  <c r="P55" i="61"/>
  <c r="P55" i="65" s="1"/>
  <c r="P156" i="460"/>
  <c r="R182" i="460"/>
  <c r="R182" i="65" s="1"/>
  <c r="K156" i="61"/>
  <c r="J245" i="61"/>
  <c r="J245" i="65" s="1"/>
  <c r="P310" i="460"/>
  <c r="P17" i="460"/>
  <c r="H311" i="460"/>
  <c r="U43" i="460"/>
  <c r="R13" i="61"/>
  <c r="R29" i="61"/>
  <c r="R29" i="65" s="1"/>
  <c r="P95" i="61"/>
  <c r="S315" i="61"/>
  <c r="U28" i="61"/>
  <c r="L205" i="61"/>
  <c r="R51" i="460"/>
  <c r="G25" i="61"/>
  <c r="G258" i="61"/>
  <c r="G258" i="65" s="1"/>
  <c r="K317" i="460"/>
  <c r="O39" i="61"/>
  <c r="O187" i="61"/>
  <c r="S92" i="61"/>
  <c r="O245" i="61"/>
  <c r="M273" i="61"/>
  <c r="J21" i="460"/>
  <c r="D245" i="61"/>
  <c r="E245" i="61" s="1"/>
  <c r="U190" i="460"/>
  <c r="Q259" i="61"/>
  <c r="Q259" i="65" s="1"/>
  <c r="M3" i="390"/>
  <c r="B4" i="390"/>
  <c r="I172" i="61"/>
  <c r="I173" i="61"/>
  <c r="O164" i="460"/>
  <c r="O164" i="65" s="1"/>
  <c r="D56" i="61"/>
  <c r="E56" i="61" s="1"/>
  <c r="T81" i="61"/>
  <c r="P21" i="61"/>
  <c r="J26" i="61"/>
  <c r="I182" i="61"/>
  <c r="L317" i="61"/>
  <c r="T12" i="460"/>
  <c r="O283" i="460"/>
  <c r="O283" i="65" s="1"/>
  <c r="D274" i="61"/>
  <c r="E274" i="61" s="1"/>
  <c r="I63" i="61"/>
  <c r="I30" i="61"/>
  <c r="Q235" i="61"/>
  <c r="J248" i="61"/>
  <c r="J89" i="61"/>
  <c r="T231" i="61"/>
  <c r="T231" i="65" s="1"/>
  <c r="O228" i="61"/>
  <c r="S311" i="61"/>
  <c r="Q37" i="61"/>
  <c r="P299" i="460"/>
  <c r="G183" i="460"/>
  <c r="O90" i="61"/>
  <c r="D118" i="61"/>
  <c r="N303" i="460"/>
  <c r="N303" i="65" s="1"/>
  <c r="R289" i="61"/>
  <c r="R289" i="65" s="1"/>
  <c r="Q172" i="460"/>
  <c r="H64" i="61"/>
  <c r="H64" i="65" s="1"/>
  <c r="L197" i="61"/>
  <c r="R140" i="460"/>
  <c r="R140" i="65" s="1"/>
  <c r="O151" i="460"/>
  <c r="R188" i="460"/>
  <c r="S17" i="61"/>
  <c r="D47" i="61"/>
  <c r="E47" i="61" s="1"/>
  <c r="U122" i="61"/>
  <c r="M33" i="61"/>
  <c r="S180" i="60"/>
  <c r="S175" i="460"/>
  <c r="P264" i="61"/>
  <c r="T20" i="61"/>
  <c r="H295" i="61"/>
  <c r="S187" i="61"/>
  <c r="S187" i="65" s="1"/>
  <c r="R248" i="61"/>
  <c r="Q286" i="61"/>
  <c r="Q286" i="65" s="1"/>
  <c r="Q315" i="61"/>
  <c r="R70" i="61"/>
  <c r="N190" i="460"/>
  <c r="I258" i="61"/>
  <c r="Q228" i="61"/>
  <c r="Q228" i="65" s="1"/>
  <c r="R72" i="61"/>
  <c r="K228" i="61"/>
  <c r="K34" i="61"/>
  <c r="O55" i="460"/>
  <c r="K143" i="460"/>
  <c r="O164" i="61"/>
  <c r="G229" i="61"/>
  <c r="T181" i="61"/>
  <c r="T181" i="65" s="1"/>
  <c r="P248" i="460"/>
  <c r="T109" i="61"/>
  <c r="G190" i="61"/>
  <c r="G129" i="460"/>
  <c r="R287" i="61"/>
  <c r="I157" i="61"/>
  <c r="D188" i="61"/>
  <c r="E188" i="61" s="1"/>
  <c r="N153" i="460"/>
  <c r="O239" i="61"/>
  <c r="P148" i="61"/>
  <c r="P148" i="65" s="1"/>
  <c r="Q179" i="61"/>
  <c r="Q179" i="65" s="1"/>
  <c r="P74" i="61"/>
  <c r="G161" i="61"/>
  <c r="R235" i="61"/>
  <c r="D286" i="61"/>
  <c r="E286" i="61" s="1"/>
  <c r="U186" i="61"/>
  <c r="R138" i="61"/>
  <c r="R138" i="65" s="1"/>
  <c r="D12" i="61"/>
  <c r="R199" i="460"/>
  <c r="R199" i="65" s="1"/>
  <c r="G285" i="61"/>
  <c r="J238" i="61"/>
  <c r="T96" i="460"/>
  <c r="T207" i="61"/>
  <c r="S104" i="61"/>
  <c r="S104" i="65" s="1"/>
  <c r="U64" i="61"/>
  <c r="U236" i="460"/>
  <c r="T33" i="61"/>
  <c r="T33" i="65" s="1"/>
  <c r="G43" i="61"/>
  <c r="G21" i="460"/>
  <c r="Q25" i="460"/>
  <c r="R251" i="61"/>
  <c r="U162" i="61"/>
  <c r="U17" i="460"/>
  <c r="P13" i="61"/>
  <c r="P13" i="65" s="1"/>
  <c r="S276" i="61"/>
  <c r="I311" i="61"/>
  <c r="S182" i="61"/>
  <c r="M187" i="61"/>
  <c r="P271" i="460"/>
  <c r="Q42" i="61"/>
  <c r="J214" i="460"/>
  <c r="H285" i="61"/>
  <c r="H285" i="65" s="1"/>
  <c r="P47" i="61"/>
  <c r="U73" i="61"/>
  <c r="P138" i="61"/>
  <c r="L196" i="61"/>
  <c r="P193" i="61"/>
  <c r="P193" i="65" s="1"/>
  <c r="D108" i="61"/>
  <c r="E108" i="61" s="1"/>
  <c r="R96" i="61"/>
  <c r="Q159" i="61"/>
  <c r="Q159" i="65" s="1"/>
  <c r="T189" i="61"/>
  <c r="Q33" i="460"/>
  <c r="I146" i="460"/>
  <c r="J56" i="460"/>
  <c r="S289" i="460"/>
  <c r="T27" i="61"/>
  <c r="I33" i="61"/>
  <c r="O211" i="61"/>
  <c r="N107" i="61"/>
  <c r="D200" i="61"/>
  <c r="E200" i="61" s="1"/>
  <c r="G169" i="460"/>
  <c r="P34" i="61"/>
  <c r="U14" i="61"/>
  <c r="R101" i="61"/>
  <c r="R28" i="61"/>
  <c r="O186" i="61"/>
  <c r="O186" i="65" s="1"/>
  <c r="R87" i="460"/>
  <c r="K176" i="460"/>
  <c r="T183" i="61"/>
  <c r="U165" i="460"/>
  <c r="R168" i="61"/>
  <c r="R168" i="65" s="1"/>
  <c r="R131" i="61"/>
  <c r="R131" i="65" s="1"/>
  <c r="O216" i="61"/>
  <c r="K129" i="460"/>
  <c r="P213" i="61"/>
  <c r="M186" i="460"/>
  <c r="P229" i="61"/>
  <c r="Q245" i="61"/>
  <c r="Q90" i="61"/>
  <c r="Q73" i="61"/>
  <c r="O26" i="460"/>
  <c r="U317" i="61"/>
  <c r="M81" i="460"/>
  <c r="U212" i="460"/>
  <c r="G264" i="61"/>
  <c r="M244" i="61"/>
  <c r="J38" i="61"/>
  <c r="M64" i="460"/>
  <c r="L258" i="460"/>
  <c r="L146" i="460"/>
  <c r="U273" i="61"/>
  <c r="K158" i="61"/>
  <c r="D22" i="61"/>
  <c r="R205" i="460"/>
  <c r="U198" i="460"/>
  <c r="L85" i="460"/>
  <c r="J36" i="460"/>
  <c r="I311" i="460"/>
  <c r="I311" i="65" s="1"/>
  <c r="T134" i="460"/>
  <c r="G79" i="61"/>
  <c r="N44" i="61"/>
  <c r="P163" i="60"/>
  <c r="P163" i="65" s="1"/>
  <c r="R145" i="460"/>
  <c r="R145" i="65" s="1"/>
  <c r="D111" i="61"/>
  <c r="D147" i="460"/>
  <c r="E147" i="460" s="1"/>
  <c r="U63" i="61"/>
  <c r="U131" i="61"/>
  <c r="S208" i="61"/>
  <c r="S64" i="61"/>
  <c r="U232" i="61"/>
  <c r="I40" i="61"/>
  <c r="N89" i="61"/>
  <c r="D315" i="61"/>
  <c r="E315" i="61" s="1"/>
  <c r="O95" i="61"/>
  <c r="N206" i="61"/>
  <c r="K311" i="61"/>
  <c r="L163" i="61"/>
  <c r="O89" i="460"/>
  <c r="H157" i="460"/>
  <c r="R165" i="61"/>
  <c r="Q11" i="61"/>
  <c r="Q235" i="460"/>
  <c r="Q235" i="65" s="1"/>
  <c r="O34" i="61"/>
  <c r="I248" i="61"/>
  <c r="R287" i="460"/>
  <c r="N281" i="61"/>
  <c r="L137" i="61"/>
  <c r="L137" i="65" s="1"/>
  <c r="S109" i="61"/>
  <c r="S228" i="61"/>
  <c r="I89" i="61"/>
  <c r="T218" i="61"/>
  <c r="T57" i="61"/>
  <c r="T201" i="61"/>
  <c r="T230" i="61"/>
  <c r="R74" i="460"/>
  <c r="G30" i="61"/>
  <c r="K35" i="460"/>
  <c r="Q253" i="460"/>
  <c r="H264" i="61"/>
  <c r="U212" i="61"/>
  <c r="I133" i="460"/>
  <c r="S102" i="61"/>
  <c r="S91" i="61"/>
  <c r="G204" i="61"/>
  <c r="O244" i="61"/>
  <c r="D281" i="460"/>
  <c r="E281" i="460" s="1"/>
  <c r="G317" i="460"/>
  <c r="Q108" i="61"/>
  <c r="N213" i="61"/>
  <c r="T286" i="61"/>
  <c r="T286" i="65" s="1"/>
  <c r="P244" i="460"/>
  <c r="P244" i="65" s="1"/>
  <c r="K130" i="460"/>
  <c r="S160" i="460"/>
  <c r="N244" i="61"/>
  <c r="Q262" i="61"/>
  <c r="S265" i="460"/>
  <c r="R144" i="61"/>
  <c r="D310" i="460"/>
  <c r="T99" i="61"/>
  <c r="P40" i="61"/>
  <c r="P40" i="65" s="1"/>
  <c r="Q175" i="61"/>
  <c r="Q175" i="65" s="1"/>
  <c r="I26" i="460"/>
  <c r="Q272" i="460"/>
  <c r="G211" i="61"/>
  <c r="P177" i="61"/>
  <c r="P177" i="65" s="1"/>
  <c r="P116" i="61"/>
  <c r="I176" i="460"/>
  <c r="U56" i="61"/>
  <c r="S134" i="61"/>
  <c r="P90" i="61"/>
  <c r="P90" i="65" s="1"/>
  <c r="S65" i="460"/>
  <c r="S74" i="460"/>
  <c r="O182" i="61"/>
  <c r="Q306" i="61"/>
  <c r="L143" i="460"/>
  <c r="I80" i="61"/>
  <c r="I138" i="60"/>
  <c r="T82" i="61"/>
  <c r="T82" i="65" s="1"/>
  <c r="R37" i="61"/>
  <c r="U81" i="460"/>
  <c r="S114" i="61"/>
  <c r="U143" i="61"/>
  <c r="K205" i="61"/>
  <c r="O147" i="460"/>
  <c r="I175" i="460"/>
  <c r="N85" i="460"/>
  <c r="Q238" i="61"/>
  <c r="R219" i="61"/>
  <c r="Q253" i="61"/>
  <c r="H200" i="61"/>
  <c r="D152" i="61"/>
  <c r="I261" i="61"/>
  <c r="Q193" i="460"/>
  <c r="K138" i="61"/>
  <c r="K138" i="65" s="1"/>
  <c r="I191" i="460"/>
  <c r="T204" i="61"/>
  <c r="T204" i="65" s="1"/>
  <c r="T253" i="61"/>
  <c r="S25" i="460"/>
  <c r="Q139" i="460"/>
  <c r="Q139" i="65" s="1"/>
  <c r="T182" i="460"/>
  <c r="D304" i="61"/>
  <c r="P271" i="61"/>
  <c r="J281" i="61"/>
  <c r="U255" i="61"/>
  <c r="S188" i="61"/>
  <c r="S188" i="65" s="1"/>
  <c r="D161" i="61"/>
  <c r="E161" i="61" s="1"/>
  <c r="G139" i="460"/>
  <c r="M301" i="61"/>
  <c r="S22" i="61"/>
  <c r="Q55" i="460"/>
  <c r="J56" i="61"/>
  <c r="N38" i="61"/>
  <c r="R157" i="61"/>
  <c r="P230" i="61"/>
  <c r="P230" i="65" s="1"/>
  <c r="J88" i="61"/>
  <c r="O301" i="460"/>
  <c r="U199" i="460"/>
  <c r="S101" i="61"/>
  <c r="L135" i="60"/>
  <c r="M161" i="61"/>
  <c r="G220" i="61"/>
  <c r="N79" i="61"/>
  <c r="P91" i="460"/>
  <c r="J311" i="460"/>
  <c r="O140" i="460"/>
  <c r="G248" i="61"/>
  <c r="R119" i="460"/>
  <c r="N82" i="61"/>
  <c r="L36" i="61"/>
  <c r="Q88" i="460"/>
  <c r="P14" i="61"/>
  <c r="T103" i="61"/>
  <c r="N196" i="61"/>
  <c r="S157" i="460"/>
  <c r="S146" i="460"/>
  <c r="R172" i="460"/>
  <c r="H221" i="61"/>
  <c r="S118" i="460"/>
  <c r="L138" i="61"/>
  <c r="Q246" i="460"/>
  <c r="T131" i="61"/>
  <c r="O80" i="61"/>
  <c r="O30" i="61"/>
  <c r="R92" i="61"/>
  <c r="R49" i="61"/>
  <c r="R49" i="65" s="1"/>
  <c r="H208" i="61"/>
  <c r="P25" i="460"/>
  <c r="P25" i="65" s="1"/>
  <c r="L30" i="61"/>
  <c r="O178" i="61"/>
  <c r="I216" i="61"/>
  <c r="T115" i="460"/>
  <c r="G17" i="460"/>
  <c r="T47" i="61"/>
  <c r="T47" i="65" s="1"/>
  <c r="R47" i="460"/>
  <c r="S206" i="460"/>
  <c r="S206" i="65" s="1"/>
  <c r="G27" i="61"/>
  <c r="U187" i="460"/>
  <c r="T30" i="61"/>
  <c r="U313" i="61"/>
  <c r="T228" i="61"/>
  <c r="U163" i="61"/>
  <c r="U163" i="65" s="1"/>
  <c r="J153" i="460"/>
  <c r="L79" i="61"/>
  <c r="R202" i="61"/>
  <c r="R197" i="61"/>
  <c r="T289" i="61"/>
  <c r="K221" i="61"/>
  <c r="K99" i="460"/>
  <c r="S285" i="61"/>
  <c r="T134" i="61"/>
  <c r="T146" i="460"/>
  <c r="D137" i="61"/>
  <c r="E137" i="61" s="1"/>
  <c r="I104" i="61"/>
  <c r="D25" i="61"/>
  <c r="E25" i="61" s="1"/>
  <c r="R192" i="460"/>
  <c r="T237" i="460"/>
  <c r="L204" i="61"/>
  <c r="R136" i="460"/>
  <c r="R193" i="460"/>
  <c r="R193" i="65" s="1"/>
  <c r="S130" i="61"/>
  <c r="U199" i="61"/>
  <c r="G315" i="61"/>
  <c r="R39" i="460"/>
  <c r="R166" i="460"/>
  <c r="R166" i="65" s="1"/>
  <c r="K220" i="61"/>
  <c r="R143" i="460"/>
  <c r="R143" i="65" s="1"/>
  <c r="Q104" i="61"/>
  <c r="I25" i="460"/>
  <c r="N150" i="460"/>
  <c r="R44" i="61"/>
  <c r="K201" i="61"/>
  <c r="S245" i="460"/>
  <c r="K151" i="460"/>
  <c r="P151" i="460"/>
  <c r="P151" i="65" s="1"/>
  <c r="J94" i="61"/>
  <c r="P285" i="460"/>
  <c r="R35" i="460"/>
  <c r="T176" i="61"/>
  <c r="P277" i="61"/>
  <c r="P277" i="65" s="1"/>
  <c r="S119" i="61"/>
  <c r="S119" i="65" s="1"/>
  <c r="P30" i="460"/>
  <c r="T267" i="61"/>
  <c r="T267" i="65" s="1"/>
  <c r="S111" i="61"/>
  <c r="L44" i="61"/>
  <c r="H79" i="61"/>
  <c r="T163" i="460"/>
  <c r="Q47" i="61"/>
  <c r="S65" i="61"/>
  <c r="S65" i="65" s="1"/>
  <c r="I192" i="460"/>
  <c r="P256" i="460"/>
  <c r="N237" i="61"/>
  <c r="G245" i="61"/>
  <c r="O108" i="460"/>
  <c r="R109" i="61"/>
  <c r="R188" i="60"/>
  <c r="P190" i="61"/>
  <c r="P190" i="65" s="1"/>
  <c r="U206" i="61"/>
  <c r="K311" i="460"/>
  <c r="L182" i="61"/>
  <c r="K77" i="460"/>
  <c r="K77" i="65" s="1"/>
  <c r="S262" i="61"/>
  <c r="L187" i="61"/>
  <c r="P227" i="61"/>
  <c r="P227" i="65" s="1"/>
  <c r="N285" i="61"/>
  <c r="N285" i="65" s="1"/>
  <c r="S83" i="460"/>
  <c r="G191" i="61"/>
  <c r="G191" i="65" s="1"/>
  <c r="J63" i="61"/>
  <c r="R206" i="61"/>
  <c r="I198" i="460"/>
  <c r="D85" i="61"/>
  <c r="E85" i="61" s="1"/>
  <c r="U246" i="61"/>
  <c r="U246" i="65" s="1"/>
  <c r="K212" i="61"/>
  <c r="U237" i="61"/>
  <c r="T275" i="61"/>
  <c r="S49" i="61"/>
  <c r="L20" i="460"/>
  <c r="Q211" i="61"/>
  <c r="P276" i="460"/>
  <c r="O18" i="460"/>
  <c r="Q246" i="61"/>
  <c r="G85" i="61"/>
  <c r="N186" i="460"/>
  <c r="N186" i="65" s="1"/>
  <c r="S203" i="61"/>
  <c r="K161" i="61"/>
  <c r="R51" i="61"/>
  <c r="T12" i="61"/>
  <c r="J145" i="60"/>
  <c r="N160" i="61"/>
  <c r="U13" i="61"/>
  <c r="I206" i="61"/>
  <c r="P130" i="460"/>
  <c r="T50" i="61"/>
  <c r="J63" i="460"/>
  <c r="P254" i="61"/>
  <c r="S229" i="61"/>
  <c r="S229" i="65" s="1"/>
  <c r="R274" i="460"/>
  <c r="T257" i="460"/>
  <c r="U168" i="460"/>
  <c r="T262" i="61"/>
  <c r="Q263" i="61"/>
  <c r="S135" i="61"/>
  <c r="P72" i="61"/>
  <c r="N208" i="61"/>
  <c r="L81" i="61"/>
  <c r="M163" i="61"/>
  <c r="T188" i="61"/>
  <c r="T188" i="65" s="1"/>
  <c r="R158" i="61"/>
  <c r="G88" i="61"/>
  <c r="T91" i="61"/>
  <c r="M27" i="61"/>
  <c r="H177" i="460"/>
  <c r="T236" i="61"/>
  <c r="T236" i="65" s="1"/>
  <c r="P129" i="61"/>
  <c r="O121" i="61"/>
  <c r="R43" i="61"/>
  <c r="R43" i="65" s="1"/>
  <c r="I191" i="61"/>
  <c r="T223" i="460"/>
  <c r="K262" i="61"/>
  <c r="U178" i="60"/>
  <c r="U178" i="65" s="1"/>
  <c r="P152" i="460"/>
  <c r="O156" i="460"/>
  <c r="J18" i="460"/>
  <c r="M280" i="460"/>
  <c r="P36" i="61"/>
  <c r="H281" i="460"/>
  <c r="S286" i="460"/>
  <c r="K78" i="61"/>
  <c r="Q316" i="61"/>
  <c r="Q316" i="65" s="1"/>
  <c r="Q337" i="65" s="1"/>
  <c r="P28" i="61"/>
  <c r="J64" i="61"/>
  <c r="J64" i="65" s="1"/>
  <c r="D34" i="61"/>
  <c r="E34" i="61" s="1"/>
  <c r="O177" i="61"/>
  <c r="J42" i="61"/>
  <c r="S162" i="61"/>
  <c r="D131" i="61"/>
  <c r="U317" i="460"/>
  <c r="S21" i="460"/>
  <c r="D236" i="61"/>
  <c r="E236" i="61" s="1"/>
  <c r="T312" i="460"/>
  <c r="H81" i="61"/>
  <c r="N165" i="61"/>
  <c r="O94" i="61"/>
  <c r="M87" i="61"/>
  <c r="D150" i="460"/>
  <c r="E150" i="460" s="1"/>
  <c r="U103" i="61"/>
  <c r="J41" i="61"/>
  <c r="J41" i="65" s="1"/>
  <c r="S189" i="460"/>
  <c r="K217" i="61"/>
  <c r="P54" i="61"/>
  <c r="G186" i="61"/>
  <c r="T151" i="61"/>
  <c r="R165" i="460"/>
  <c r="I95" i="61"/>
  <c r="T101" i="61"/>
  <c r="T101" i="65" s="1"/>
  <c r="G212" i="460"/>
  <c r="I203" i="61"/>
  <c r="Q77" i="61"/>
  <c r="P53" i="61"/>
  <c r="I246" i="61"/>
  <c r="G72" i="460"/>
  <c r="U218" i="61"/>
  <c r="S282" i="460"/>
  <c r="S282" i="65" s="1"/>
  <c r="K71" i="460"/>
  <c r="K215" i="460"/>
  <c r="I197" i="61"/>
  <c r="K33" i="61"/>
  <c r="S165" i="61"/>
  <c r="S85" i="61"/>
  <c r="S85" i="65" s="1"/>
  <c r="R69" i="61"/>
  <c r="L56" i="460"/>
  <c r="L56" i="65" s="1"/>
  <c r="I193" i="460"/>
  <c r="D43" i="61"/>
  <c r="E43" i="61" s="1"/>
  <c r="D102" i="61"/>
  <c r="H99" i="61"/>
  <c r="Q106" i="61"/>
  <c r="Q106" i="65" s="1"/>
  <c r="L87" i="460"/>
  <c r="K177" i="460"/>
  <c r="O117" i="61"/>
  <c r="U248" i="61"/>
  <c r="L166" i="460"/>
  <c r="I93" i="61"/>
  <c r="U121" i="61"/>
  <c r="I187" i="460"/>
  <c r="O82" i="61"/>
  <c r="H35" i="61"/>
  <c r="L258" i="61"/>
  <c r="L258" i="65" s="1"/>
  <c r="S310" i="460"/>
  <c r="T261" i="460"/>
  <c r="J283" i="61"/>
  <c r="L264" i="61"/>
  <c r="M303" i="61"/>
  <c r="M274" i="61"/>
  <c r="L39" i="61"/>
  <c r="U13" i="460"/>
  <c r="P22" i="460"/>
  <c r="G186" i="460"/>
  <c r="K175" i="460"/>
  <c r="R63" i="460"/>
  <c r="U304" i="61"/>
  <c r="U304" i="65" s="1"/>
  <c r="G25" i="460"/>
  <c r="J34" i="61"/>
  <c r="I196" i="61"/>
  <c r="I167" i="61"/>
  <c r="G153" i="460"/>
  <c r="O175" i="61"/>
  <c r="P276" i="61"/>
  <c r="K139" i="460"/>
  <c r="O284" i="61"/>
  <c r="R211" i="61"/>
  <c r="R211" i="65" s="1"/>
  <c r="J219" i="61"/>
  <c r="R91" i="61"/>
  <c r="Q116" i="61"/>
  <c r="H136" i="460"/>
  <c r="L174" i="460"/>
  <c r="Q163" i="460"/>
  <c r="O137" i="61"/>
  <c r="Q299" i="61"/>
  <c r="U189" i="460"/>
  <c r="K175" i="61"/>
  <c r="H177" i="61"/>
  <c r="D251" i="61"/>
  <c r="P300" i="61"/>
  <c r="P153" i="61"/>
  <c r="P153" i="65" s="1"/>
  <c r="N214" i="61"/>
  <c r="S304" i="61"/>
  <c r="S304" i="65" s="1"/>
  <c r="U79" i="460"/>
  <c r="N81" i="61"/>
  <c r="L203" i="61"/>
  <c r="T130" i="460"/>
  <c r="T130" i="65" s="1"/>
  <c r="N19" i="460"/>
  <c r="G80" i="61"/>
  <c r="M190" i="61"/>
  <c r="S303" i="61"/>
  <c r="G303" i="61"/>
  <c r="M283" i="460"/>
  <c r="T213" i="61"/>
  <c r="L165" i="460"/>
  <c r="Q231" i="61"/>
  <c r="R20" i="61"/>
  <c r="P88" i="460"/>
  <c r="U99" i="460"/>
  <c r="U41" i="61"/>
  <c r="T73" i="61"/>
  <c r="U78" i="61"/>
  <c r="S258" i="61"/>
  <c r="H55" i="61"/>
  <c r="J180" i="460"/>
  <c r="R146" i="460"/>
  <c r="O258" i="61"/>
  <c r="P251" i="61"/>
  <c r="H152" i="460"/>
  <c r="I229" i="61"/>
  <c r="R103" i="61"/>
  <c r="I138" i="61"/>
  <c r="G77" i="61"/>
  <c r="G77" i="65" s="1"/>
  <c r="R220" i="460"/>
  <c r="M85" i="61"/>
  <c r="M232" i="61"/>
  <c r="L191" i="460"/>
  <c r="D258" i="61"/>
  <c r="E258" i="61" s="1"/>
  <c r="R191" i="61"/>
  <c r="R191" i="65" s="1"/>
  <c r="P211" i="61"/>
  <c r="U129" i="61"/>
  <c r="U129" i="65" s="1"/>
  <c r="M196" i="61"/>
  <c r="M17" i="460"/>
  <c r="T175" i="460"/>
  <c r="T175" i="65" s="1"/>
  <c r="U314" i="61"/>
  <c r="D237" i="61"/>
  <c r="E237" i="61" s="1"/>
  <c r="M215" i="460"/>
  <c r="N172" i="61"/>
  <c r="K281" i="61"/>
  <c r="K281" i="65" s="1"/>
  <c r="P188" i="460"/>
  <c r="P188" i="65" s="1"/>
  <c r="I259" i="61"/>
  <c r="U36" i="460"/>
  <c r="Q21" i="61"/>
  <c r="Q293" i="61"/>
  <c r="R253" i="61"/>
  <c r="R253" i="65" s="1"/>
  <c r="S293" i="460"/>
  <c r="L134" i="460"/>
  <c r="U64" i="460"/>
  <c r="J71" i="460"/>
  <c r="J116" i="460"/>
  <c r="U202" i="61"/>
  <c r="U202" i="65" s="1"/>
  <c r="S245" i="61"/>
  <c r="K137" i="460"/>
  <c r="L189" i="61"/>
  <c r="N90" i="61"/>
  <c r="P282" i="460"/>
  <c r="R22" i="460"/>
  <c r="R22" i="65" s="1"/>
  <c r="D163" i="460"/>
  <c r="E163" i="460" s="1"/>
  <c r="U256" i="61"/>
  <c r="U256" i="65" s="1"/>
  <c r="M216" i="61"/>
  <c r="G230" i="61"/>
  <c r="Q71" i="61"/>
  <c r="O280" i="460"/>
  <c r="P108" i="460"/>
  <c r="I89" i="460"/>
  <c r="J156" i="61"/>
  <c r="P146" i="61"/>
  <c r="P146" i="65" s="1"/>
  <c r="R95" i="61"/>
  <c r="M193" i="61"/>
  <c r="H158" i="61"/>
  <c r="L138" i="460"/>
  <c r="R83" i="460"/>
  <c r="U181" i="460"/>
  <c r="U181" i="65" s="1"/>
  <c r="T243" i="61"/>
  <c r="T243" i="65" s="1"/>
  <c r="U39" i="61"/>
  <c r="U39" i="65" s="1"/>
  <c r="J52" i="61"/>
  <c r="J303" i="61"/>
  <c r="P38" i="61"/>
  <c r="T152" i="460"/>
  <c r="U70" i="61"/>
  <c r="L242" i="460"/>
  <c r="S147" i="460"/>
  <c r="U272" i="460"/>
  <c r="S192" i="61"/>
  <c r="M63" i="61"/>
  <c r="P231" i="61"/>
  <c r="T114" i="61"/>
  <c r="Q63" i="460"/>
  <c r="Q63" i="65" s="1"/>
  <c r="M246" i="61"/>
  <c r="J190" i="460"/>
  <c r="U316" i="460"/>
  <c r="U316" i="65" s="1"/>
  <c r="U337" i="65" s="1"/>
  <c r="I189" i="61"/>
  <c r="U30" i="61"/>
  <c r="S131" i="61"/>
  <c r="D239" i="61"/>
  <c r="E239" i="61" s="1"/>
  <c r="T246" i="61"/>
  <c r="T299" i="61"/>
  <c r="T299" i="65" s="1"/>
  <c r="T129" i="61"/>
  <c r="H25" i="61"/>
  <c r="J52" i="460"/>
  <c r="N36" i="460"/>
  <c r="R284" i="460"/>
  <c r="O203" i="61"/>
  <c r="I47" i="61"/>
  <c r="I47" i="65" s="1"/>
  <c r="O108" i="61"/>
  <c r="O108" i="65" s="1"/>
  <c r="N30" i="61"/>
  <c r="Q197" i="61"/>
  <c r="M165" i="61"/>
  <c r="R196" i="61"/>
  <c r="D28" i="460"/>
  <c r="E28" i="460" s="1"/>
  <c r="J107" i="460"/>
  <c r="S248" i="61"/>
  <c r="M204" i="61"/>
  <c r="H147" i="60"/>
  <c r="T205" i="460"/>
  <c r="M219" i="61"/>
  <c r="O295" i="61"/>
  <c r="S316" i="61"/>
  <c r="L218" i="61"/>
  <c r="G188" i="460"/>
  <c r="D252" i="61"/>
  <c r="G33" i="61"/>
  <c r="K136" i="460"/>
  <c r="S221" i="460"/>
  <c r="O79" i="460"/>
  <c r="J262" i="61"/>
  <c r="Q13" i="61"/>
  <c r="I137" i="460"/>
  <c r="I137" i="65" s="1"/>
  <c r="N230" i="61"/>
  <c r="I227" i="61"/>
  <c r="L74" i="460"/>
  <c r="O88" i="61"/>
  <c r="T180" i="61"/>
  <c r="Q309" i="460"/>
  <c r="M172" i="61"/>
  <c r="L161" i="61"/>
  <c r="O36" i="460"/>
  <c r="D120" i="61"/>
  <c r="Q87" i="61"/>
  <c r="I274" i="61"/>
  <c r="H87" i="460"/>
  <c r="P214" i="61"/>
  <c r="T54" i="61"/>
  <c r="D115" i="61"/>
  <c r="S30" i="460"/>
  <c r="K149" i="460"/>
  <c r="S259" i="61"/>
  <c r="S259" i="65" s="1"/>
  <c r="T274" i="460"/>
  <c r="O285" i="460"/>
  <c r="T63" i="61"/>
  <c r="T136" i="61"/>
  <c r="Q160" i="460"/>
  <c r="Q160" i="65" s="1"/>
  <c r="D79" i="460"/>
  <c r="E79" i="460" s="1"/>
  <c r="L200" i="61"/>
  <c r="J107" i="61"/>
  <c r="J107" i="65" s="1"/>
  <c r="R55" i="61"/>
  <c r="J239" i="61"/>
  <c r="O73" i="460"/>
  <c r="O213" i="460"/>
  <c r="Q200" i="61"/>
  <c r="Q200" i="65" s="1"/>
  <c r="T118" i="61"/>
  <c r="T118" i="65" s="1"/>
  <c r="R301" i="61"/>
  <c r="Q51" i="61"/>
  <c r="Q51" i="65" s="1"/>
  <c r="S160" i="61"/>
  <c r="N160" i="460"/>
  <c r="M259" i="61"/>
  <c r="M88" i="61"/>
  <c r="L64" i="61"/>
  <c r="L64" i="65" s="1"/>
  <c r="Q35" i="61"/>
  <c r="Q35" i="65" s="1"/>
  <c r="Q145" i="460"/>
  <c r="G213" i="61"/>
  <c r="K176" i="61"/>
  <c r="U235" i="460"/>
  <c r="Q63" i="61"/>
  <c r="J202" i="61"/>
  <c r="O131" i="460"/>
  <c r="P256" i="61"/>
  <c r="P256" i="65" s="1"/>
  <c r="O160" i="60"/>
  <c r="O160" i="65" s="1"/>
  <c r="U200" i="460"/>
  <c r="Q162" i="61"/>
  <c r="H89" i="460"/>
  <c r="T238" i="460"/>
  <c r="P18" i="460"/>
  <c r="P18" i="65" s="1"/>
  <c r="T295" i="460"/>
  <c r="G219" i="61"/>
  <c r="P232" i="61"/>
  <c r="N137" i="61"/>
  <c r="M258" i="61"/>
  <c r="S80" i="61"/>
  <c r="T65" i="460"/>
  <c r="T65" i="65" s="1"/>
  <c r="P11" i="61"/>
  <c r="P11" i="65" s="1"/>
  <c r="H34" i="61"/>
  <c r="P87" i="61"/>
  <c r="P87" i="65" s="1"/>
  <c r="Q317" i="61"/>
  <c r="P121" i="61"/>
  <c r="R205" i="61"/>
  <c r="Q202" i="61"/>
  <c r="G217" i="460"/>
  <c r="G217" i="65" s="1"/>
  <c r="N88" i="61"/>
  <c r="N148" i="460"/>
  <c r="R239" i="61"/>
  <c r="R239" i="65" s="1"/>
  <c r="U120" i="61"/>
  <c r="N218" i="61"/>
  <c r="D211" i="61"/>
  <c r="E211" i="61" s="1"/>
  <c r="N52" i="61"/>
  <c r="H178" i="61"/>
  <c r="T272" i="61"/>
  <c r="S159" i="61"/>
  <c r="S159" i="65" s="1"/>
  <c r="P118" i="61"/>
  <c r="P118" i="65" s="1"/>
  <c r="M173" i="460"/>
  <c r="U135" i="61"/>
  <c r="R212" i="460"/>
  <c r="K82" i="61"/>
  <c r="T73" i="460"/>
  <c r="T73" i="65" s="1"/>
  <c r="Q59" i="61"/>
  <c r="Q59" i="65" s="1"/>
  <c r="Q325" i="65" s="1"/>
  <c r="Q274" i="61"/>
  <c r="M208" i="61"/>
  <c r="Q188" i="61"/>
  <c r="L198" i="460"/>
  <c r="S300" i="61"/>
  <c r="U215" i="61"/>
  <c r="J173" i="61"/>
  <c r="N86" i="61"/>
  <c r="Q89" i="61"/>
  <c r="L132" i="61"/>
  <c r="L132" i="65" s="1"/>
  <c r="M207" i="61"/>
  <c r="G56" i="460"/>
  <c r="S190" i="61"/>
  <c r="S190" i="65" s="1"/>
  <c r="P172" i="460"/>
  <c r="Q148" i="61"/>
  <c r="P310" i="61"/>
  <c r="P310" i="65" s="1"/>
  <c r="P336" i="65" s="1"/>
  <c r="T38" i="61"/>
  <c r="R12" i="61"/>
  <c r="G19" i="460"/>
  <c r="Q44" i="61"/>
  <c r="U164" i="61"/>
  <c r="P30" i="61"/>
  <c r="O104" i="61"/>
  <c r="O104" i="65" s="1"/>
  <c r="S43" i="61"/>
  <c r="S96" i="61"/>
  <c r="H149" i="460"/>
  <c r="O157" i="61"/>
  <c r="T177" i="61"/>
  <c r="U238" i="61"/>
  <c r="P37" i="61"/>
  <c r="Q196" i="460"/>
  <c r="T22" i="460"/>
  <c r="U223" i="61"/>
  <c r="H214" i="61"/>
  <c r="S17" i="460"/>
  <c r="L214" i="61"/>
  <c r="H37" i="61"/>
  <c r="S258" i="460"/>
  <c r="I158" i="61"/>
  <c r="P280" i="61"/>
  <c r="P280" i="65" s="1"/>
  <c r="Q57" i="61"/>
  <c r="I161" i="61"/>
  <c r="I161" i="65" s="1"/>
  <c r="O188" i="61"/>
  <c r="G231" i="61"/>
  <c r="M25" i="61"/>
  <c r="P56" i="61"/>
  <c r="J206" i="61"/>
  <c r="Q161" i="61"/>
  <c r="Q161" i="65" s="1"/>
  <c r="U315" i="61"/>
  <c r="M182" i="61"/>
  <c r="R196" i="460"/>
  <c r="S20" i="61"/>
  <c r="L52" i="460"/>
  <c r="Q315" i="460"/>
  <c r="M149" i="460"/>
  <c r="G281" i="61"/>
  <c r="D153" i="61"/>
  <c r="Q81" i="61"/>
  <c r="Q81" i="65" s="1"/>
  <c r="P201" i="460"/>
  <c r="T86" i="460"/>
  <c r="R215" i="460"/>
  <c r="I138" i="460"/>
  <c r="T227" i="61"/>
  <c r="Q103" i="61"/>
  <c r="Q103" i="65" s="1"/>
  <c r="U211" i="61"/>
  <c r="U211" i="65" s="1"/>
  <c r="S317" i="61"/>
  <c r="S317" i="65" s="1"/>
  <c r="R237" i="61"/>
  <c r="R237" i="65" s="1"/>
  <c r="K285" i="61"/>
  <c r="P94" i="460"/>
  <c r="R158" i="460"/>
  <c r="S115" i="61"/>
  <c r="R229" i="460"/>
  <c r="K187" i="460"/>
  <c r="N93" i="460"/>
  <c r="N93" i="65" s="1"/>
  <c r="R20" i="460"/>
  <c r="P187" i="61"/>
  <c r="K283" i="61"/>
  <c r="P246" i="61"/>
  <c r="P237" i="61"/>
  <c r="L134" i="60"/>
  <c r="M286" i="61"/>
  <c r="S196" i="61"/>
  <c r="G174" i="61"/>
  <c r="G174" i="65" s="1"/>
  <c r="P164" i="61"/>
  <c r="P164" i="65" s="1"/>
  <c r="P262" i="61"/>
  <c r="M164" i="61"/>
  <c r="M164" i="65" s="1"/>
  <c r="U135" i="460"/>
  <c r="O117" i="460"/>
  <c r="R183" i="61"/>
  <c r="H35" i="460"/>
  <c r="Q157" i="460"/>
  <c r="S50" i="61"/>
  <c r="S50" i="65" s="1"/>
  <c r="S157" i="61"/>
  <c r="S157" i="65" s="1"/>
  <c r="L295" i="61"/>
  <c r="P220" i="61"/>
  <c r="Q283" i="61"/>
  <c r="M148" i="460"/>
  <c r="Q17" i="61"/>
  <c r="L175" i="61"/>
  <c r="Q49" i="460"/>
  <c r="G168" i="60"/>
  <c r="G156" i="61"/>
  <c r="G156" i="65" s="1"/>
  <c r="Q13" i="460"/>
  <c r="L178" i="61"/>
  <c r="S56" i="460"/>
  <c r="U239" i="460"/>
  <c r="N40" i="61"/>
  <c r="Q260" i="460"/>
  <c r="Q260" i="65" s="1"/>
  <c r="T153" i="61"/>
  <c r="P95" i="460"/>
  <c r="P95" i="65" s="1"/>
  <c r="S95" i="460"/>
  <c r="U87" i="61"/>
  <c r="T144" i="61"/>
  <c r="M161" i="460"/>
  <c r="J189" i="61"/>
  <c r="T92" i="460"/>
  <c r="T92" i="65" s="1"/>
  <c r="U48" i="61"/>
  <c r="K230" i="61"/>
  <c r="N87" i="61"/>
  <c r="P200" i="460"/>
  <c r="G91" i="61"/>
  <c r="U69" i="460"/>
  <c r="P289" i="61"/>
  <c r="P289" i="65" s="1"/>
  <c r="H172" i="460"/>
  <c r="Q276" i="61"/>
  <c r="P253" i="61"/>
  <c r="P253" i="65" s="1"/>
  <c r="M107" i="460"/>
  <c r="R169" i="61"/>
  <c r="U310" i="61"/>
  <c r="K301" i="460"/>
  <c r="I192" i="61"/>
  <c r="H245" i="61"/>
  <c r="H245" i="65" s="1"/>
  <c r="G283" i="61"/>
  <c r="U236" i="61"/>
  <c r="U236" i="65" s="1"/>
  <c r="P167" i="61"/>
  <c r="D109" i="460"/>
  <c r="G228" i="61"/>
  <c r="K104" i="460"/>
  <c r="K104" i="65" s="1"/>
  <c r="U191" i="460"/>
  <c r="U191" i="65" s="1"/>
  <c r="R206" i="460"/>
  <c r="R206" i="65" s="1"/>
  <c r="I237" i="61"/>
  <c r="S271" i="61"/>
  <c r="S271" i="65" s="1"/>
  <c r="G39" i="61"/>
  <c r="D189" i="61"/>
  <c r="E189" i="61" s="1"/>
  <c r="U21" i="61"/>
  <c r="G44" i="61"/>
  <c r="D301" i="61"/>
  <c r="E301" i="61" s="1"/>
  <c r="K17" i="460"/>
  <c r="S59" i="61"/>
  <c r="T100" i="61"/>
  <c r="T100" i="65" s="1"/>
  <c r="H99" i="460"/>
  <c r="T315" i="61"/>
  <c r="L168" i="460"/>
  <c r="D159" i="61"/>
  <c r="E159" i="61" s="1"/>
  <c r="N55" i="460"/>
  <c r="I260" i="61"/>
  <c r="P245" i="460"/>
  <c r="R42" i="61"/>
  <c r="P235" i="61"/>
  <c r="J232" i="61"/>
  <c r="G285" i="460"/>
  <c r="G214" i="61"/>
  <c r="M70" i="460"/>
  <c r="G201" i="460"/>
  <c r="U102" i="61"/>
  <c r="J231" i="61"/>
  <c r="P136" i="460"/>
  <c r="S306" i="61"/>
  <c r="Q206" i="61"/>
  <c r="U134" i="61"/>
  <c r="U134" i="65" s="1"/>
  <c r="S152" i="61"/>
  <c r="S152" i="65" s="1"/>
  <c r="R162" i="61"/>
  <c r="U138" i="61"/>
  <c r="O243" i="460"/>
  <c r="R283" i="61"/>
  <c r="O272" i="61"/>
  <c r="D103" i="61"/>
  <c r="H303" i="61"/>
  <c r="S286" i="61"/>
  <c r="Q96" i="61"/>
  <c r="T64" i="61"/>
  <c r="H317" i="61"/>
  <c r="H317" i="65" s="1"/>
  <c r="Q140" i="61"/>
  <c r="U95" i="460"/>
  <c r="D52" i="61"/>
  <c r="E52" i="61" s="1"/>
  <c r="R173" i="460"/>
  <c r="M34" i="61"/>
  <c r="N167" i="61"/>
  <c r="P267" i="61"/>
  <c r="P267" i="65" s="1"/>
  <c r="P48" i="61"/>
  <c r="P48" i="65" s="1"/>
  <c r="H41" i="61"/>
  <c r="L157" i="61"/>
  <c r="D48" i="460"/>
  <c r="I168" i="460"/>
  <c r="Q39" i="61"/>
  <c r="Q39" i="65" s="1"/>
  <c r="N73" i="60"/>
  <c r="G160" i="61"/>
  <c r="Q289" i="61"/>
  <c r="Q289" i="65" s="1"/>
  <c r="T193" i="61"/>
  <c r="N164" i="61"/>
  <c r="J193" i="61"/>
  <c r="P200" i="61"/>
  <c r="O242" i="61"/>
  <c r="T117" i="61"/>
  <c r="T117" i="65" s="1"/>
  <c r="P186" i="61"/>
  <c r="P186" i="65" s="1"/>
  <c r="P175" i="61"/>
  <c r="P175" i="65" s="1"/>
  <c r="S208" i="460"/>
  <c r="P82" i="460"/>
  <c r="I186" i="61"/>
  <c r="J164" i="61"/>
  <c r="J164" i="65" s="1"/>
  <c r="T265" i="61"/>
  <c r="R104" i="460"/>
  <c r="R104" i="65" s="1"/>
  <c r="L186" i="61"/>
  <c r="J201" i="61"/>
  <c r="Q136" i="61"/>
  <c r="Q136" i="65" s="1"/>
  <c r="S93" i="61"/>
  <c r="T69" i="460"/>
  <c r="T69" i="65" s="1"/>
  <c r="U114" i="460"/>
  <c r="Q314" i="460"/>
  <c r="Q314" i="65" s="1"/>
  <c r="I63" i="460"/>
  <c r="T244" i="460"/>
  <c r="I30" i="460"/>
  <c r="J25" i="61"/>
  <c r="U137" i="61"/>
  <c r="I315" i="61"/>
  <c r="S138" i="61"/>
  <c r="S138" i="65" s="1"/>
  <c r="J136" i="460"/>
  <c r="G187" i="460"/>
  <c r="P206" i="460"/>
  <c r="T34" i="61"/>
  <c r="S238" i="61"/>
  <c r="D66" i="61"/>
  <c r="S315" i="460"/>
  <c r="T41" i="460"/>
  <c r="T41" i="65" s="1"/>
  <c r="U94" i="61"/>
  <c r="T147" i="460"/>
  <c r="T147" i="65" s="1"/>
  <c r="U35" i="460"/>
  <c r="J172" i="61"/>
  <c r="D124" i="61"/>
  <c r="Q219" i="61"/>
  <c r="Q102" i="61"/>
  <c r="Q102" i="65" s="1"/>
  <c r="I163" i="460"/>
  <c r="I163" i="65" s="1"/>
  <c r="S216" i="460"/>
  <c r="T310" i="61"/>
  <c r="T310" i="65" s="1"/>
  <c r="T336" i="65" s="1"/>
  <c r="M243" i="61"/>
  <c r="M243" i="65" s="1"/>
  <c r="H107" i="61"/>
  <c r="T260" i="460"/>
  <c r="K133" i="460"/>
  <c r="N162" i="61"/>
  <c r="P197" i="61"/>
  <c r="P197" i="65" s="1"/>
  <c r="Q232" i="460"/>
  <c r="O243" i="61"/>
  <c r="O243" i="65" s="1"/>
  <c r="U182" i="460"/>
  <c r="R34" i="61"/>
  <c r="Q48" i="61"/>
  <c r="S200" i="61"/>
  <c r="R172" i="61"/>
  <c r="R172" i="65" s="1"/>
  <c r="R315" i="61"/>
  <c r="R315" i="65" s="1"/>
  <c r="P119" i="460"/>
  <c r="R295" i="460"/>
  <c r="R295" i="65" s="1"/>
  <c r="N282" i="61"/>
  <c r="N282" i="65" s="1"/>
  <c r="N132" i="460"/>
  <c r="R277" i="460"/>
  <c r="H188" i="61"/>
  <c r="U228" i="460"/>
  <c r="U228" i="65" s="1"/>
  <c r="U204" i="61"/>
  <c r="O130" i="460"/>
  <c r="T106" i="460"/>
  <c r="N314" i="61"/>
  <c r="S230" i="61"/>
  <c r="S129" i="60"/>
  <c r="R186" i="61"/>
  <c r="N202" i="61"/>
  <c r="L219" i="61"/>
  <c r="K284" i="61"/>
  <c r="O41" i="460"/>
  <c r="S63" i="61"/>
  <c r="S18" i="61"/>
  <c r="Q264" i="460"/>
  <c r="Q294" i="61"/>
  <c r="T139" i="460"/>
  <c r="P52" i="61"/>
  <c r="P52" i="65" s="1"/>
  <c r="Q133" i="61"/>
  <c r="J78" i="61"/>
  <c r="U162" i="460"/>
  <c r="S177" i="460"/>
  <c r="M39" i="61"/>
  <c r="K188" i="61"/>
  <c r="K33" i="460"/>
  <c r="S221" i="61"/>
  <c r="S221" i="65" s="1"/>
  <c r="K191" i="61"/>
  <c r="D196" i="61"/>
  <c r="E196" i="61" s="1"/>
  <c r="I187" i="61"/>
  <c r="M173" i="61"/>
  <c r="M147" i="460"/>
  <c r="K42" i="61"/>
  <c r="R207" i="61"/>
  <c r="U231" i="61"/>
  <c r="U231" i="65" s="1"/>
  <c r="I38" i="61"/>
  <c r="P273" i="61"/>
  <c r="P273" i="65" s="1"/>
  <c r="R115" i="61"/>
  <c r="S129" i="61"/>
  <c r="Q99" i="61"/>
  <c r="D237" i="460"/>
  <c r="K99" i="61"/>
  <c r="K99" i="65" s="1"/>
  <c r="T215" i="460"/>
  <c r="T215" i="65" s="1"/>
  <c r="G55" i="460"/>
  <c r="D78" i="61"/>
  <c r="E78" i="61" s="1"/>
  <c r="T140" i="61"/>
  <c r="U124" i="460"/>
  <c r="S133" i="61"/>
  <c r="J186" i="61"/>
  <c r="H88" i="61"/>
  <c r="M242" i="460"/>
  <c r="M242" i="65" s="1"/>
  <c r="D173" i="61"/>
  <c r="E173" i="61" s="1"/>
  <c r="T162" i="61"/>
  <c r="T162" i="65" s="1"/>
  <c r="Q254" i="460"/>
  <c r="U252" i="61"/>
  <c r="M132" i="61"/>
  <c r="G108" i="61"/>
  <c r="S53" i="61"/>
  <c r="L95" i="61"/>
  <c r="U271" i="61"/>
  <c r="D182" i="61"/>
  <c r="E182" i="61" s="1"/>
  <c r="U33" i="61"/>
  <c r="L90" i="61"/>
  <c r="H179" i="460"/>
  <c r="J175" i="61"/>
  <c r="H199" i="460"/>
  <c r="H199" i="65" s="1"/>
  <c r="I260" i="460"/>
  <c r="L215" i="61"/>
  <c r="P218" i="61"/>
  <c r="P218" i="65" s="1"/>
  <c r="T143" i="61"/>
  <c r="H96" i="61"/>
  <c r="Q101" i="460"/>
  <c r="D213" i="61"/>
  <c r="E213" i="61" s="1"/>
  <c r="D242" i="460"/>
  <c r="E242" i="460" s="1"/>
  <c r="M174" i="61"/>
  <c r="J138" i="460"/>
  <c r="R117" i="61"/>
  <c r="N35" i="61"/>
  <c r="Q87" i="460"/>
  <c r="G92" i="61"/>
  <c r="H168" i="460"/>
  <c r="L274" i="61"/>
  <c r="J33" i="460"/>
  <c r="M287" i="460"/>
  <c r="T190" i="460"/>
  <c r="R204" i="61"/>
  <c r="T172" i="61"/>
  <c r="T172" i="65" s="1"/>
  <c r="T177" i="460"/>
  <c r="G90" i="61"/>
  <c r="G160" i="460"/>
  <c r="U165" i="61"/>
  <c r="J205" i="61"/>
  <c r="S153" i="460"/>
  <c r="Q167" i="61"/>
  <c r="K217" i="460"/>
  <c r="G41" i="61"/>
  <c r="D73" i="460"/>
  <c r="E73" i="460" s="1"/>
  <c r="L150" i="460"/>
  <c r="S287" i="460"/>
  <c r="O25" i="61"/>
  <c r="R80" i="61"/>
  <c r="K242" i="61"/>
  <c r="Q248" i="460"/>
  <c r="Q248" i="65" s="1"/>
  <c r="M228" i="61"/>
  <c r="P221" i="460"/>
  <c r="P221" i="65" s="1"/>
  <c r="H286" i="61"/>
  <c r="J261" i="61"/>
  <c r="K64" i="61"/>
  <c r="T227" i="460"/>
  <c r="P159" i="61"/>
  <c r="I56" i="61"/>
  <c r="I56" i="65" s="1"/>
  <c r="T229" i="61"/>
  <c r="T258" i="61"/>
  <c r="T258" i="65" s="1"/>
  <c r="N85" i="61"/>
  <c r="T11" i="61"/>
  <c r="U295" i="460"/>
  <c r="U295" i="65" s="1"/>
  <c r="U19" i="61"/>
  <c r="G178" i="61"/>
  <c r="S89" i="460"/>
  <c r="I160" i="460"/>
  <c r="I160" i="65" s="1"/>
  <c r="U130" i="61"/>
  <c r="U130" i="65" s="1"/>
  <c r="U63" i="460"/>
  <c r="K94" i="61"/>
  <c r="U44" i="460"/>
  <c r="U44" i="65" s="1"/>
  <c r="U323" i="65" s="1"/>
  <c r="D71" i="61"/>
  <c r="D17" i="61"/>
  <c r="D147" i="61"/>
  <c r="U28" i="460"/>
  <c r="S199" i="460"/>
  <c r="S136" i="61"/>
  <c r="S130" i="460"/>
  <c r="R262" i="61"/>
  <c r="O28" i="61"/>
  <c r="H52" i="61"/>
  <c r="H52" i="65" s="1"/>
  <c r="O245" i="460"/>
  <c r="O245" i="65" s="1"/>
  <c r="J117" i="460"/>
  <c r="N315" i="460"/>
  <c r="D296" i="61"/>
  <c r="G260" i="61"/>
  <c r="R284" i="61"/>
  <c r="T44" i="61"/>
  <c r="N201" i="61"/>
  <c r="M89" i="460"/>
  <c r="M89" i="65" s="1"/>
  <c r="K236" i="61"/>
  <c r="H216" i="60"/>
  <c r="N37" i="460"/>
  <c r="Q27" i="61"/>
  <c r="R265" i="61"/>
  <c r="R265" i="65" s="1"/>
  <c r="K121" i="61"/>
  <c r="H186" i="61"/>
  <c r="L213" i="61"/>
  <c r="R54" i="61"/>
  <c r="Q203" i="460"/>
  <c r="Q203" i="65" s="1"/>
  <c r="S90" i="460"/>
  <c r="P17" i="61"/>
  <c r="H189" i="61"/>
  <c r="P43" i="61"/>
  <c r="I165" i="61"/>
  <c r="I165" i="65" s="1"/>
  <c r="S95" i="61"/>
  <c r="S95" i="65" s="1"/>
  <c r="P150" i="61"/>
  <c r="U74" i="61"/>
  <c r="U74" i="65" s="1"/>
  <c r="R94" i="61"/>
  <c r="R94" i="65" s="1"/>
  <c r="D232" i="61"/>
  <c r="E232" i="61" s="1"/>
  <c r="I37" i="61"/>
  <c r="U190" i="61"/>
  <c r="S121" i="61"/>
  <c r="S121" i="65" s="1"/>
  <c r="D42" i="61"/>
  <c r="E42" i="61" s="1"/>
  <c r="U183" i="460"/>
  <c r="G131" i="460"/>
  <c r="M28" i="61"/>
  <c r="S52" i="61"/>
  <c r="S52" i="65" s="1"/>
  <c r="R212" i="61"/>
  <c r="K198" i="460"/>
  <c r="R198" i="460"/>
  <c r="D77" i="61"/>
  <c r="E77" i="61" s="1"/>
  <c r="M64" i="61"/>
  <c r="T81" i="460"/>
  <c r="T29" i="60"/>
  <c r="T29" i="65" s="1"/>
  <c r="Q91" i="61"/>
  <c r="S78" i="61"/>
  <c r="P149" i="460"/>
  <c r="I242" i="61"/>
  <c r="I242" i="65" s="1"/>
  <c r="D263" i="460"/>
  <c r="T74" i="61"/>
  <c r="T74" i="65" s="1"/>
  <c r="L221" i="61"/>
  <c r="H273" i="460"/>
  <c r="J246" i="61"/>
  <c r="U176" i="61"/>
  <c r="P80" i="61"/>
  <c r="S289" i="61"/>
  <c r="S289" i="65" s="1"/>
  <c r="P134" i="61"/>
  <c r="P134" i="65" s="1"/>
  <c r="T72" i="61"/>
  <c r="T72" i="65" s="1"/>
  <c r="T232" i="61"/>
  <c r="T232" i="65" s="1"/>
  <c r="N190" i="61"/>
  <c r="S215" i="61"/>
  <c r="P172" i="61"/>
  <c r="U244" i="61"/>
  <c r="H44" i="61"/>
  <c r="L180" i="460"/>
  <c r="U115" i="460"/>
  <c r="S143" i="61"/>
  <c r="U137" i="460"/>
  <c r="U137" i="65" s="1"/>
  <c r="L26" i="460"/>
  <c r="T254" i="61"/>
  <c r="P239" i="61"/>
  <c r="P239" i="65" s="1"/>
  <c r="L173" i="61"/>
  <c r="K317" i="61"/>
  <c r="M179" i="61"/>
  <c r="H151" i="460"/>
  <c r="S124" i="61"/>
  <c r="R313" i="460"/>
  <c r="R313" i="65" s="1"/>
  <c r="U168" i="61"/>
  <c r="N95" i="61"/>
  <c r="O259" i="61"/>
  <c r="I215" i="460"/>
  <c r="K74" i="460"/>
  <c r="J39" i="61"/>
  <c r="U51" i="61"/>
  <c r="U51" i="65" s="1"/>
  <c r="T79" i="61"/>
  <c r="L191" i="61"/>
  <c r="S108" i="61"/>
  <c r="S108" i="65" s="1"/>
  <c r="I41" i="460"/>
  <c r="S54" i="61"/>
  <c r="N284" i="61"/>
  <c r="P135" i="61"/>
  <c r="N80" i="460"/>
  <c r="S223" i="61"/>
  <c r="S223" i="65" s="1"/>
  <c r="R38" i="61"/>
  <c r="M144" i="460"/>
  <c r="I55" i="60"/>
  <c r="O242" i="460"/>
  <c r="K21" i="460"/>
  <c r="N179" i="61"/>
  <c r="S156" i="61"/>
  <c r="S156" i="65" s="1"/>
  <c r="I108" i="460"/>
  <c r="I108" i="65" s="1"/>
  <c r="S220" i="61"/>
  <c r="H90" i="61"/>
  <c r="P14" i="460"/>
  <c r="H176" i="61"/>
  <c r="S204" i="61"/>
  <c r="I20" i="460"/>
  <c r="J73" i="460"/>
  <c r="U293" i="61"/>
  <c r="U293" i="65" s="1"/>
  <c r="L228" i="61"/>
  <c r="K242" i="460"/>
  <c r="I272" i="460"/>
  <c r="Q117" i="61"/>
  <c r="U193" i="61"/>
  <c r="S175" i="61"/>
  <c r="J70" i="460"/>
  <c r="L246" i="61"/>
  <c r="L238" i="61"/>
  <c r="D289" i="61"/>
  <c r="U229" i="61"/>
  <c r="H203" i="61"/>
  <c r="J163" i="61"/>
  <c r="S71" i="61"/>
  <c r="L177" i="460"/>
  <c r="U52" i="460"/>
  <c r="U52" i="65" s="1"/>
  <c r="R121" i="61"/>
  <c r="I220" i="61"/>
  <c r="P212" i="61"/>
  <c r="S135" i="460"/>
  <c r="J211" i="61"/>
  <c r="G148" i="460"/>
  <c r="P201" i="61"/>
  <c r="M236" i="61"/>
  <c r="H161" i="61"/>
  <c r="Q211" i="460"/>
  <c r="L163" i="460"/>
  <c r="H162" i="460"/>
  <c r="H281" i="61"/>
  <c r="P35" i="61"/>
  <c r="O72" i="460"/>
  <c r="K148" i="460"/>
  <c r="J146" i="460"/>
  <c r="R79" i="460"/>
  <c r="R79" i="65" s="1"/>
  <c r="U59" i="61"/>
  <c r="Q107" i="61"/>
  <c r="U91" i="61"/>
  <c r="L165" i="61"/>
  <c r="T27" i="460"/>
  <c r="U138" i="460"/>
  <c r="I271" i="460"/>
  <c r="R47" i="61"/>
  <c r="R47" i="65" s="1"/>
  <c r="S301" i="61"/>
  <c r="J212" i="460"/>
  <c r="T253" i="460"/>
  <c r="G121" i="61"/>
  <c r="R230" i="61"/>
  <c r="R230" i="65" s="1"/>
  <c r="D166" i="61"/>
  <c r="E166" i="61" s="1"/>
  <c r="P86" i="61"/>
  <c r="P86" i="65" s="1"/>
  <c r="O85" i="460"/>
  <c r="O91" i="61"/>
  <c r="Q163" i="61"/>
  <c r="M199" i="61"/>
  <c r="R207" i="460"/>
  <c r="L286" i="460"/>
  <c r="Q223" i="61"/>
  <c r="L282" i="460"/>
  <c r="Q71" i="460"/>
  <c r="Q71" i="65" s="1"/>
  <c r="R245" i="460"/>
  <c r="R245" i="65" s="1"/>
  <c r="T136" i="460"/>
  <c r="M175" i="460"/>
  <c r="P179" i="61"/>
  <c r="M178" i="61"/>
  <c r="I178" i="61"/>
  <c r="G18" i="460"/>
  <c r="T14" i="61"/>
  <c r="T14" i="65" s="1"/>
  <c r="T158" i="460"/>
  <c r="J181" i="460"/>
  <c r="T56" i="460"/>
  <c r="M104" i="460"/>
  <c r="D38" i="61"/>
  <c r="E38" i="61" s="1"/>
  <c r="K41" i="61"/>
  <c r="K41" i="65" s="1"/>
  <c r="L283" i="460"/>
  <c r="L283" i="65" s="1"/>
  <c r="T85" i="61"/>
  <c r="J315" i="61"/>
  <c r="U107" i="460"/>
  <c r="K131" i="460"/>
  <c r="T166" i="61"/>
  <c r="T237" i="61"/>
  <c r="T237" i="65" s="1"/>
  <c r="G311" i="460"/>
  <c r="G311" i="65" s="1"/>
  <c r="T300" i="61"/>
  <c r="G176" i="61"/>
  <c r="G176" i="65" s="1"/>
  <c r="K192" i="61"/>
  <c r="L92" i="61"/>
  <c r="D218" i="460"/>
  <c r="P69" i="61"/>
  <c r="S40" i="61"/>
  <c r="S40" i="65" s="1"/>
  <c r="P107" i="460"/>
  <c r="G282" i="61"/>
  <c r="G282" i="65" s="1"/>
  <c r="U22" i="61"/>
  <c r="N191" i="61"/>
  <c r="O99" i="61"/>
  <c r="Q177" i="61"/>
  <c r="G73" i="460"/>
  <c r="D57" i="61"/>
  <c r="P199" i="61"/>
  <c r="P199" i="65" s="1"/>
  <c r="N91" i="61"/>
  <c r="I28" i="61"/>
  <c r="M52" i="61"/>
  <c r="K314" i="61"/>
  <c r="P286" i="460"/>
  <c r="P105" i="460"/>
  <c r="N35" i="460"/>
  <c r="U136" i="60"/>
  <c r="U136" i="65" s="1"/>
  <c r="R84" i="460"/>
  <c r="O35" i="61"/>
  <c r="U93" i="460"/>
  <c r="U179" i="61"/>
  <c r="U271" i="460"/>
  <c r="O232" i="61"/>
  <c r="I73" i="460"/>
  <c r="S18" i="460"/>
  <c r="S18" i="65" s="1"/>
  <c r="I213" i="61"/>
  <c r="K85" i="61"/>
  <c r="Q208" i="61"/>
  <c r="Q208" i="65" s="1"/>
  <c r="H283" i="61"/>
  <c r="Q303" i="460"/>
  <c r="S309" i="460"/>
  <c r="T174" i="61"/>
  <c r="T174" i="65" s="1"/>
  <c r="M200" i="61"/>
  <c r="I173" i="460"/>
  <c r="Q287" i="61"/>
  <c r="Q287" i="65" s="1"/>
  <c r="I71" i="460"/>
  <c r="P265" i="61"/>
  <c r="P237" i="460"/>
  <c r="Q73" i="460"/>
  <c r="L29" i="61"/>
  <c r="R203" i="460"/>
  <c r="R203" i="65" s="1"/>
  <c r="S163" i="61"/>
  <c r="U265" i="460"/>
  <c r="K202" i="61"/>
  <c r="M188" i="460"/>
  <c r="D300" i="61"/>
  <c r="L230" i="61"/>
  <c r="L144" i="60"/>
  <c r="G237" i="61"/>
  <c r="J85" i="61"/>
  <c r="J217" i="61"/>
  <c r="D244" i="61"/>
  <c r="E244" i="61" s="1"/>
  <c r="H138" i="61"/>
  <c r="O139" i="460"/>
  <c r="M203" i="61"/>
  <c r="R88" i="460"/>
  <c r="D246" i="61"/>
  <c r="E246" i="61" s="1"/>
  <c r="D271" i="61"/>
  <c r="Q281" i="460"/>
  <c r="H166" i="61"/>
  <c r="H166" i="65" s="1"/>
  <c r="I77" i="61"/>
  <c r="L159" i="460"/>
  <c r="L159" i="65" s="1"/>
  <c r="P236" i="61"/>
  <c r="J230" i="61"/>
  <c r="O74" i="460"/>
  <c r="L37" i="460"/>
  <c r="H227" i="61"/>
  <c r="H85" i="460"/>
  <c r="U108" i="61"/>
  <c r="N161" i="61"/>
  <c r="N161" i="65" s="1"/>
  <c r="Q165" i="61"/>
  <c r="N315" i="61"/>
  <c r="I158" i="460"/>
  <c r="P144" i="61"/>
  <c r="Q216" i="61"/>
  <c r="N92" i="61"/>
  <c r="O172" i="61"/>
  <c r="O29" i="61"/>
  <c r="Q74" i="61"/>
  <c r="J303" i="460"/>
  <c r="P66" i="61"/>
  <c r="R14" i="460"/>
  <c r="M93" i="61"/>
  <c r="M93" i="65" s="1"/>
  <c r="U111" i="61"/>
  <c r="S116" i="61"/>
  <c r="S116" i="65" s="1"/>
  <c r="O35" i="460"/>
  <c r="R34" i="460"/>
  <c r="R34" i="65" s="1"/>
  <c r="N22" i="460"/>
  <c r="M82" i="61"/>
  <c r="K214" i="61"/>
  <c r="J93" i="460"/>
  <c r="R87" i="60"/>
  <c r="R87" i="65" s="1"/>
  <c r="Q132" i="460"/>
  <c r="H273" i="61"/>
  <c r="Q34" i="61"/>
  <c r="K146" i="460"/>
  <c r="K107" i="61"/>
  <c r="J220" i="61"/>
  <c r="Q215" i="61"/>
  <c r="T203" i="61"/>
  <c r="T203" i="65" s="1"/>
  <c r="H26" i="460"/>
  <c r="T18" i="60"/>
  <c r="T18" i="65" s="1"/>
  <c r="S287" i="61"/>
  <c r="Q304" i="61"/>
  <c r="N260" i="61"/>
  <c r="R304" i="61"/>
  <c r="Q138" i="460"/>
  <c r="K232" i="61"/>
  <c r="O236" i="61"/>
  <c r="I284" i="61"/>
  <c r="I284" i="65" s="1"/>
  <c r="K47" i="61"/>
  <c r="I85" i="61"/>
  <c r="R218" i="61"/>
  <c r="P160" i="61"/>
  <c r="M177" i="460"/>
  <c r="M177" i="65" s="1"/>
  <c r="K219" i="61"/>
  <c r="I19" i="460"/>
  <c r="M153" i="460"/>
  <c r="L190" i="61"/>
  <c r="D193" i="460"/>
  <c r="E193" i="460" s="1"/>
  <c r="P238" i="460"/>
  <c r="P191" i="460"/>
  <c r="I55" i="460"/>
  <c r="O47" i="61"/>
  <c r="D187" i="460"/>
  <c r="E187" i="460" s="1"/>
  <c r="D271" i="460"/>
  <c r="E271" i="460" s="1"/>
  <c r="T21" i="460"/>
  <c r="Q47" i="460"/>
  <c r="Q47" i="65" s="1"/>
  <c r="J162" i="460"/>
  <c r="Q129" i="61"/>
  <c r="T40" i="460"/>
  <c r="K187" i="61"/>
  <c r="O317" i="61"/>
  <c r="O317" i="65" s="1"/>
  <c r="T220" i="61"/>
  <c r="S275" i="61"/>
  <c r="O92" i="61"/>
  <c r="R35" i="61"/>
  <c r="R35" i="65" s="1"/>
  <c r="K174" i="460"/>
  <c r="U251" i="61"/>
  <c r="T157" i="61"/>
  <c r="T182" i="61"/>
  <c r="T182" i="65" s="1"/>
  <c r="J93" i="61"/>
  <c r="J93" i="65" s="1"/>
  <c r="T51" i="61"/>
  <c r="G213" i="460"/>
  <c r="U49" i="460"/>
  <c r="Q149" i="460"/>
  <c r="S273" i="61"/>
  <c r="H301" i="61"/>
  <c r="Q20" i="61"/>
  <c r="M158" i="460"/>
  <c r="M158" i="65" s="1"/>
  <c r="U235" i="61"/>
  <c r="G207" i="61"/>
  <c r="K35" i="61"/>
  <c r="O217" i="61"/>
  <c r="O119" i="61"/>
  <c r="R89" i="61"/>
  <c r="H140" i="460"/>
  <c r="R221" i="61"/>
  <c r="Q52" i="61"/>
  <c r="T94" i="460"/>
  <c r="T94" i="65" s="1"/>
  <c r="T108" i="61"/>
  <c r="S42" i="61"/>
  <c r="S42" i="65" s="1"/>
  <c r="L242" i="61"/>
  <c r="U144" i="61"/>
  <c r="Q178" i="460"/>
  <c r="Q178" i="65" s="1"/>
  <c r="M80" i="61"/>
  <c r="N174" i="61"/>
  <c r="R218" i="460"/>
  <c r="R218" i="65" s="1"/>
  <c r="U38" i="460"/>
  <c r="U237" i="460"/>
  <c r="G273" i="61"/>
  <c r="T59" i="61"/>
  <c r="K239" i="61"/>
  <c r="Q37" i="460"/>
  <c r="M175" i="61"/>
  <c r="I159" i="61"/>
  <c r="I159" i="65" s="1"/>
  <c r="J208" i="61"/>
  <c r="U187" i="61"/>
  <c r="P293" i="61"/>
  <c r="K47" i="460"/>
  <c r="M26" i="61"/>
  <c r="K164" i="61"/>
  <c r="G144" i="460"/>
  <c r="I162" i="61"/>
  <c r="I162" i="65" s="1"/>
  <c r="J44" i="61"/>
  <c r="T153" i="460"/>
  <c r="M258" i="460"/>
  <c r="I35" i="61"/>
  <c r="O212" i="61"/>
  <c r="G34" i="61"/>
  <c r="Q264" i="61"/>
  <c r="D166" i="460"/>
  <c r="E166" i="460" s="1"/>
  <c r="J151" i="460"/>
  <c r="J244" i="61"/>
  <c r="Q55" i="61"/>
  <c r="Q55" i="65" s="1"/>
  <c r="T316" i="61"/>
  <c r="S90" i="61"/>
  <c r="R107" i="460"/>
  <c r="L129" i="460"/>
  <c r="P282" i="61"/>
  <c r="P282" i="65" s="1"/>
  <c r="Q257" i="61"/>
  <c r="Q257" i="65" s="1"/>
  <c r="I283" i="61"/>
  <c r="Q85" i="61"/>
  <c r="Q85" i="65" s="1"/>
  <c r="S212" i="460"/>
  <c r="J188" i="460"/>
  <c r="R238" i="61"/>
  <c r="G167" i="61"/>
  <c r="O237" i="61"/>
  <c r="U72" i="460"/>
  <c r="U72" i="65" s="1"/>
  <c r="R136" i="61"/>
  <c r="R136" i="65" s="1"/>
  <c r="R275" i="61"/>
  <c r="R275" i="65" s="1"/>
  <c r="M213" i="61"/>
  <c r="D238" i="460"/>
  <c r="J242" i="61"/>
  <c r="Q271" i="61"/>
  <c r="J213" i="61"/>
  <c r="J227" i="61"/>
  <c r="S161" i="61"/>
  <c r="P20" i="460"/>
  <c r="P20" i="65" s="1"/>
  <c r="N229" i="61"/>
  <c r="Q265" i="61"/>
  <c r="T283" i="61"/>
  <c r="P158" i="61"/>
  <c r="P158" i="65" s="1"/>
  <c r="J237" i="61"/>
  <c r="Q301" i="460"/>
  <c r="Q301" i="65" s="1"/>
  <c r="P133" i="61"/>
  <c r="U149" i="460"/>
  <c r="U149" i="65" s="1"/>
  <c r="G52" i="61"/>
  <c r="R78" i="460"/>
  <c r="S147" i="61"/>
  <c r="G166" i="61"/>
  <c r="Q186" i="61"/>
  <c r="Q186" i="65" s="1"/>
  <c r="K238" i="61"/>
  <c r="Q132" i="61"/>
  <c r="S73" i="61"/>
  <c r="S73" i="65" s="1"/>
  <c r="D149" i="61"/>
  <c r="J159" i="61"/>
  <c r="G159" i="61"/>
  <c r="U116" i="61"/>
  <c r="S99" i="61"/>
  <c r="S99" i="65" s="1"/>
  <c r="Q189" i="460"/>
  <c r="Q189" i="65" s="1"/>
  <c r="L37" i="61"/>
  <c r="O229" i="61"/>
  <c r="P152" i="61"/>
  <c r="H173" i="61"/>
  <c r="U17" i="61"/>
  <c r="G87" i="460"/>
  <c r="P94" i="61"/>
  <c r="P94" i="65" s="1"/>
  <c r="S212" i="61"/>
  <c r="S212" i="65" s="1"/>
  <c r="H78" i="460"/>
  <c r="P167" i="460"/>
  <c r="T212" i="460"/>
  <c r="K178" i="61"/>
  <c r="R227" i="460"/>
  <c r="I238" i="61"/>
  <c r="D148" i="61"/>
  <c r="S13" i="61"/>
  <c r="N119" i="61"/>
  <c r="Q137" i="61"/>
  <c r="N43" i="61"/>
  <c r="N188" i="460"/>
  <c r="M38" i="61"/>
  <c r="Q180" i="61"/>
  <c r="H159" i="61"/>
  <c r="S163" i="460"/>
  <c r="S163" i="65" s="1"/>
  <c r="U42" i="460"/>
  <c r="U42" i="65" s="1"/>
  <c r="R42" i="460"/>
  <c r="U37" i="61"/>
  <c r="U37" i="65" s="1"/>
  <c r="M44" i="61"/>
  <c r="H197" i="460"/>
  <c r="Q90" i="460"/>
  <c r="S180" i="61"/>
  <c r="Q83" i="460"/>
  <c r="M37" i="61"/>
  <c r="M37" i="65" s="1"/>
  <c r="U280" i="61"/>
  <c r="P281" i="61"/>
  <c r="P281" i="65" s="1"/>
  <c r="P114" i="61"/>
  <c r="P157" i="61"/>
  <c r="S294" i="61"/>
  <c r="P205" i="61"/>
  <c r="T85" i="460"/>
  <c r="U189" i="61"/>
  <c r="U189" i="65" s="1"/>
  <c r="M162" i="61"/>
  <c r="P71" i="61"/>
  <c r="P71" i="65" s="1"/>
  <c r="N281" i="460"/>
  <c r="J167" i="61"/>
  <c r="I181" i="61"/>
  <c r="I79" i="61"/>
  <c r="P124" i="460"/>
  <c r="P124" i="65" s="1"/>
  <c r="P326" i="65" s="1"/>
  <c r="Q313" i="61"/>
  <c r="Q313" i="65" s="1"/>
  <c r="R150" i="61"/>
  <c r="J17" i="460"/>
  <c r="P303" i="61"/>
  <c r="Q54" i="61"/>
  <c r="Q54" i="65" s="1"/>
  <c r="O70" i="460"/>
  <c r="K28" i="61"/>
  <c r="U172" i="61"/>
  <c r="P99" i="61"/>
  <c r="G36" i="61"/>
  <c r="R232" i="61"/>
  <c r="R137" i="460"/>
  <c r="G206" i="61"/>
  <c r="U50" i="460"/>
  <c r="U114" i="61"/>
  <c r="M317" i="460"/>
  <c r="G134" i="460"/>
  <c r="N132" i="61"/>
  <c r="N132" i="65" s="1"/>
  <c r="T303" i="460"/>
  <c r="T303" i="65" s="1"/>
  <c r="G221" i="61"/>
  <c r="M30" i="61"/>
  <c r="L40" i="61"/>
  <c r="T106" i="61"/>
  <c r="G283" i="460"/>
  <c r="S267" i="61"/>
  <c r="P65" i="61"/>
  <c r="P65" i="65" s="1"/>
  <c r="T197" i="460"/>
  <c r="T197" i="65" s="1"/>
  <c r="R201" i="61"/>
  <c r="T53" i="61"/>
  <c r="T53" i="65" s="1"/>
  <c r="Q183" i="61"/>
  <c r="Q183" i="65" s="1"/>
  <c r="T200" i="460"/>
  <c r="M42" i="61"/>
  <c r="P131" i="61"/>
  <c r="P145" i="61"/>
  <c r="T135" i="61"/>
  <c r="T135" i="65" s="1"/>
  <c r="P296" i="460"/>
  <c r="L173" i="460"/>
  <c r="Q263" i="460"/>
  <c r="Q263" i="65" s="1"/>
  <c r="M107" i="61"/>
  <c r="G172" i="61"/>
  <c r="S136" i="460"/>
  <c r="O189" i="61"/>
  <c r="K259" i="61"/>
  <c r="M99" i="61"/>
  <c r="G175" i="61"/>
  <c r="S167" i="460"/>
  <c r="G93" i="460"/>
  <c r="H73" i="460"/>
  <c r="Q197" i="460"/>
  <c r="J176" i="460"/>
  <c r="I228" i="61"/>
  <c r="I264" i="61"/>
  <c r="M217" i="61"/>
  <c r="M217" i="65" s="1"/>
  <c r="Q42" i="460"/>
  <c r="S28" i="61"/>
  <c r="I37" i="460"/>
  <c r="S122" i="61"/>
  <c r="N192" i="61"/>
  <c r="T164" i="460"/>
  <c r="Q101" i="61"/>
  <c r="Q101" i="65" s="1"/>
  <c r="O38" i="61"/>
  <c r="N261" i="460"/>
  <c r="S220" i="460"/>
  <c r="U219" i="460"/>
  <c r="K272" i="460"/>
  <c r="H201" i="61"/>
  <c r="J311" i="61"/>
  <c r="J311" i="65" s="1"/>
  <c r="I132" i="460"/>
  <c r="O274" i="61"/>
  <c r="Q143" i="460"/>
  <c r="L91" i="61"/>
  <c r="N177" i="61"/>
  <c r="S296" i="61"/>
  <c r="L36" i="460"/>
  <c r="R40" i="460"/>
  <c r="D230" i="61"/>
  <c r="E230" i="61" s="1"/>
  <c r="U133" i="61"/>
  <c r="U133" i="65" s="1"/>
  <c r="U166" i="61"/>
  <c r="S227" i="61"/>
  <c r="U300" i="61"/>
  <c r="D310" i="61"/>
  <c r="Q86" i="61"/>
  <c r="Q86" i="65" s="1"/>
  <c r="P287" i="61"/>
  <c r="P287" i="65" s="1"/>
  <c r="M92" i="61"/>
  <c r="O56" i="61"/>
  <c r="O56" i="65" s="1"/>
  <c r="J72" i="460"/>
  <c r="K349" i="65"/>
  <c r="I349" i="65"/>
  <c r="L349" i="65"/>
  <c r="O349" i="65"/>
  <c r="N349" i="65"/>
  <c r="H349" i="65"/>
  <c r="J349" i="65"/>
  <c r="U114" i="65" l="1"/>
  <c r="O242" i="65"/>
  <c r="R42" i="65"/>
  <c r="S258" i="65"/>
  <c r="R20" i="65"/>
  <c r="Q163" i="65"/>
  <c r="U168" i="65"/>
  <c r="S245" i="65"/>
  <c r="U63" i="65"/>
  <c r="Q90" i="65"/>
  <c r="R101" i="65"/>
  <c r="U64" i="65"/>
  <c r="P248" i="65"/>
  <c r="S180" i="65"/>
  <c r="T107" i="65"/>
  <c r="S311" i="65"/>
  <c r="Q88" i="65"/>
  <c r="R80" i="65"/>
  <c r="Q28" i="65"/>
  <c r="T51" i="65"/>
  <c r="U152" i="65"/>
  <c r="S238" i="65"/>
  <c r="T283" i="65"/>
  <c r="U286" i="65"/>
  <c r="S111" i="65"/>
  <c r="S204" i="65"/>
  <c r="R219" i="65"/>
  <c r="P120" i="65"/>
  <c r="S48" i="65"/>
  <c r="R231" i="65"/>
  <c r="U118" i="65"/>
  <c r="T300" i="65"/>
  <c r="U221" i="65"/>
  <c r="U27" i="65"/>
  <c r="Q149" i="65"/>
  <c r="G52" i="65"/>
  <c r="K137" i="65"/>
  <c r="P259" i="65"/>
  <c r="K285" i="65"/>
  <c r="I283" i="65"/>
  <c r="U244" i="65"/>
  <c r="S66" i="65"/>
  <c r="U69" i="65"/>
  <c r="O282" i="65"/>
  <c r="Q115" i="65"/>
  <c r="T52" i="65"/>
  <c r="G64" i="65"/>
  <c r="O177" i="65"/>
  <c r="N317" i="65"/>
  <c r="O156" i="65"/>
  <c r="S168" i="65"/>
  <c r="T169" i="65"/>
  <c r="T96" i="65"/>
  <c r="U99" i="65"/>
  <c r="H161" i="65"/>
  <c r="O281" i="65"/>
  <c r="Q294" i="65"/>
  <c r="N261" i="65"/>
  <c r="U223" i="65"/>
  <c r="L261" i="65"/>
  <c r="Q56" i="65"/>
  <c r="T104" i="65"/>
  <c r="T149" i="65"/>
  <c r="Q281" i="65"/>
  <c r="L157" i="65"/>
  <c r="N52" i="65"/>
  <c r="I191" i="65"/>
  <c r="N77" i="65"/>
  <c r="I64" i="65"/>
  <c r="Q223" i="65"/>
  <c r="U173" i="65"/>
  <c r="S211" i="65"/>
  <c r="T228" i="65"/>
  <c r="R118" i="65"/>
  <c r="U204" i="65"/>
  <c r="R151" i="65"/>
  <c r="O261" i="65"/>
  <c r="U280" i="65"/>
  <c r="P116" i="65"/>
  <c r="S294" i="65"/>
  <c r="S301" i="65"/>
  <c r="Q162" i="65"/>
  <c r="T296" i="65"/>
  <c r="U230" i="65"/>
  <c r="O311" i="65"/>
  <c r="O47" i="65"/>
  <c r="S133" i="65"/>
  <c r="Q25" i="65"/>
  <c r="Q117" i="65"/>
  <c r="U248" i="65"/>
  <c r="N137" i="65"/>
  <c r="S216" i="65"/>
  <c r="M191" i="65"/>
  <c r="M163" i="65"/>
  <c r="S228" i="65"/>
  <c r="P131" i="65"/>
  <c r="S47" i="65"/>
  <c r="Q309" i="65"/>
  <c r="P63" i="65"/>
  <c r="P272" i="65"/>
  <c r="M284" i="65"/>
  <c r="G56" i="65"/>
  <c r="U81" i="65"/>
  <c r="Q237" i="65"/>
  <c r="S275" i="65"/>
  <c r="U18" i="65"/>
  <c r="T91" i="65"/>
  <c r="L99" i="65"/>
  <c r="Q120" i="65"/>
  <c r="P201" i="65"/>
  <c r="P251" i="65"/>
  <c r="P165" i="65"/>
  <c r="T275" i="65"/>
  <c r="T36" i="65"/>
  <c r="J161" i="65"/>
  <c r="G157" i="65"/>
  <c r="U238" i="65"/>
  <c r="U140" i="65"/>
  <c r="T27" i="65"/>
  <c r="L272" i="65"/>
  <c r="K165" i="65"/>
  <c r="U259" i="65"/>
  <c r="T316" i="65"/>
  <c r="T337" i="65" s="1"/>
  <c r="R13" i="65"/>
  <c r="R274" i="65"/>
  <c r="T160" i="65"/>
  <c r="Q26" i="65"/>
  <c r="P82" i="65"/>
  <c r="N191" i="65"/>
  <c r="Q168" i="65"/>
  <c r="U70" i="65"/>
  <c r="U237" i="65"/>
  <c r="I37" i="65"/>
  <c r="J186" i="65"/>
  <c r="Q111" i="65"/>
  <c r="R130" i="65"/>
  <c r="K303" i="65"/>
  <c r="R177" i="65"/>
  <c r="U309" i="65"/>
  <c r="Q215" i="65"/>
  <c r="R66" i="65"/>
  <c r="S287" i="65"/>
  <c r="S263" i="65"/>
  <c r="P295" i="65"/>
  <c r="S13" i="65"/>
  <c r="S90" i="65"/>
  <c r="Q275" i="65"/>
  <c r="G260" i="65"/>
  <c r="L166" i="65"/>
  <c r="U117" i="65"/>
  <c r="U35" i="65"/>
  <c r="P300" i="65"/>
  <c r="I77" i="65"/>
  <c r="S87" i="65"/>
  <c r="T121" i="65"/>
  <c r="Q109" i="65"/>
  <c r="O163" i="65"/>
  <c r="M301" i="65"/>
  <c r="U120" i="65"/>
  <c r="R72" i="65"/>
  <c r="R204" i="65"/>
  <c r="Q296" i="65"/>
  <c r="S202" i="65"/>
  <c r="U36" i="65"/>
  <c r="H301" i="65"/>
  <c r="T218" i="65"/>
  <c r="U94" i="65"/>
  <c r="P133" i="65"/>
  <c r="O37" i="65"/>
  <c r="S89" i="65"/>
  <c r="P54" i="65"/>
  <c r="H99" i="65"/>
  <c r="I107" i="65"/>
  <c r="T248" i="65"/>
  <c r="R220" i="65"/>
  <c r="P81" i="65"/>
  <c r="S41" i="65"/>
  <c r="S255" i="65"/>
  <c r="S283" i="65"/>
  <c r="S232" i="65"/>
  <c r="M315" i="65"/>
  <c r="M58" i="63" s="1"/>
  <c r="J303" i="65"/>
  <c r="P39" i="65"/>
  <c r="G163" i="65"/>
  <c r="N108" i="65"/>
  <c r="S86" i="65"/>
  <c r="U180" i="65"/>
  <c r="S124" i="65"/>
  <c r="S326" i="65" s="1"/>
  <c r="K191" i="65"/>
  <c r="T313" i="65"/>
  <c r="S193" i="65"/>
  <c r="R301" i="65"/>
  <c r="U41" i="65"/>
  <c r="U302" i="65"/>
  <c r="T26" i="65"/>
  <c r="U312" i="65"/>
  <c r="L315" i="65"/>
  <c r="L58" i="63" s="1"/>
  <c r="M282" i="65"/>
  <c r="H104" i="65"/>
  <c r="T208" i="65"/>
  <c r="K166" i="65"/>
  <c r="S213" i="65"/>
  <c r="S330" i="65" s="1"/>
  <c r="M260" i="65"/>
  <c r="S134" i="65"/>
  <c r="Q265" i="65"/>
  <c r="P91" i="65"/>
  <c r="I245" i="65"/>
  <c r="R164" i="65"/>
  <c r="R190" i="65"/>
  <c r="P157" i="65"/>
  <c r="T180" i="65"/>
  <c r="T309" i="65"/>
  <c r="U85" i="65"/>
  <c r="S79" i="65"/>
  <c r="P294" i="65"/>
  <c r="U49" i="65"/>
  <c r="Q272" i="65"/>
  <c r="U150" i="65"/>
  <c r="T242" i="65"/>
  <c r="U59" i="65"/>
  <c r="U325" i="65" s="1"/>
  <c r="N217" i="65"/>
  <c r="M174" i="65"/>
  <c r="R115" i="65"/>
  <c r="Q129" i="65"/>
  <c r="Q252" i="65"/>
  <c r="U252" i="65"/>
  <c r="Q273" i="65"/>
  <c r="P121" i="65"/>
  <c r="S59" i="65"/>
  <c r="S325" i="65" s="1"/>
  <c r="J301" i="65"/>
  <c r="I174" i="65"/>
  <c r="Q230" i="65"/>
  <c r="O157" i="65"/>
  <c r="T176" i="65"/>
  <c r="T161" i="65"/>
  <c r="R54" i="65"/>
  <c r="T78" i="65"/>
  <c r="J56" i="65"/>
  <c r="R262" i="65"/>
  <c r="R163" i="65"/>
  <c r="S20" i="65"/>
  <c r="U47" i="65"/>
  <c r="L89" i="65"/>
  <c r="U43" i="65"/>
  <c r="P299" i="65"/>
  <c r="S92" i="65"/>
  <c r="O284" i="65"/>
  <c r="T262" i="65"/>
  <c r="U66" i="65"/>
  <c r="Q164" i="65"/>
  <c r="R103" i="65"/>
  <c r="S51" i="65"/>
  <c r="P303" i="65"/>
  <c r="O89" i="65"/>
  <c r="T285" i="65"/>
  <c r="S12" i="65"/>
  <c r="S150" i="65"/>
  <c r="P56" i="65"/>
  <c r="Q130" i="65"/>
  <c r="P205" i="65"/>
  <c r="R150" i="65"/>
  <c r="S145" i="65"/>
  <c r="O159" i="65"/>
  <c r="N157" i="65"/>
  <c r="P166" i="65"/>
  <c r="R243" i="65"/>
  <c r="P176" i="65"/>
  <c r="T150" i="65"/>
  <c r="I176" i="65"/>
  <c r="Q204" i="65"/>
  <c r="P17" i="65"/>
  <c r="P47" i="65"/>
  <c r="U273" i="65"/>
  <c r="P260" i="65"/>
  <c r="R146" i="65"/>
  <c r="P315" i="65"/>
  <c r="U100" i="65"/>
  <c r="I132" i="65"/>
  <c r="S243" i="65"/>
  <c r="Q89" i="65"/>
  <c r="Q99" i="65"/>
  <c r="Q245" i="65"/>
  <c r="Q264" i="65"/>
  <c r="L311" i="65"/>
  <c r="Q44" i="65"/>
  <c r="Q323" i="65" s="1"/>
  <c r="Q18" i="65"/>
  <c r="T293" i="65"/>
  <c r="R12" i="65"/>
  <c r="S162" i="65"/>
  <c r="H157" i="65"/>
  <c r="Q274" i="65"/>
  <c r="U90" i="65"/>
  <c r="N107" i="65"/>
  <c r="R229" i="65"/>
  <c r="S299" i="65"/>
  <c r="K261" i="65"/>
  <c r="R186" i="65"/>
  <c r="U272" i="65"/>
  <c r="J104" i="65"/>
  <c r="I199" i="65"/>
  <c r="R40" i="65"/>
  <c r="P229" i="65"/>
  <c r="P331" i="65" s="1"/>
  <c r="Q37" i="65"/>
  <c r="Q147" i="65"/>
  <c r="T143" i="65"/>
  <c r="U199" i="65"/>
  <c r="P276" i="65"/>
  <c r="K301" i="65"/>
  <c r="R286" i="65"/>
  <c r="Q283" i="65"/>
  <c r="U156" i="65"/>
  <c r="S262" i="65"/>
  <c r="J138" i="65"/>
  <c r="U119" i="65"/>
  <c r="Q238" i="65"/>
  <c r="I104" i="65"/>
  <c r="U107" i="65"/>
  <c r="R144" i="65"/>
  <c r="S38" i="65"/>
  <c r="S327" i="65" s="1"/>
  <c r="H191" i="65"/>
  <c r="O161" i="65"/>
  <c r="S166" i="65"/>
  <c r="R85" i="65"/>
  <c r="Q304" i="65"/>
  <c r="S244" i="65"/>
  <c r="R175" i="65"/>
  <c r="M56" i="65"/>
  <c r="Q180" i="65"/>
  <c r="Q315" i="65"/>
  <c r="U21" i="65"/>
  <c r="R285" i="65"/>
  <c r="T282" i="65"/>
  <c r="S312" i="65"/>
  <c r="G158" i="65"/>
  <c r="K159" i="65"/>
  <c r="O64" i="65"/>
  <c r="H163" i="65"/>
  <c r="Q22" i="65"/>
  <c r="U183" i="65"/>
  <c r="R159" i="65"/>
  <c r="S136" i="65"/>
  <c r="T166" i="65"/>
  <c r="Q246" i="65"/>
  <c r="S105" i="65"/>
  <c r="L186" i="65"/>
  <c r="R181" i="65"/>
  <c r="Q53" i="65"/>
  <c r="P271" i="65"/>
  <c r="H165" i="65"/>
  <c r="P73" i="65"/>
  <c r="R55" i="65"/>
  <c r="T186" i="65"/>
  <c r="N177" i="65"/>
  <c r="G261" i="65"/>
  <c r="M63" i="65"/>
  <c r="U258" i="65"/>
  <c r="G47" i="65"/>
  <c r="S230" i="65"/>
  <c r="T164" i="65"/>
  <c r="P309" i="65"/>
  <c r="Q213" i="65"/>
  <c r="R303" i="65"/>
  <c r="P174" i="65"/>
  <c r="P173" i="65"/>
  <c r="I164" i="65"/>
  <c r="P180" i="65"/>
  <c r="H272" i="65"/>
  <c r="Q66" i="65"/>
  <c r="P100" i="65"/>
  <c r="Q69" i="65"/>
  <c r="S179" i="65"/>
  <c r="T163" i="65"/>
  <c r="R39" i="65"/>
  <c r="P231" i="65"/>
  <c r="R109" i="65"/>
  <c r="Q172" i="65"/>
  <c r="U274" i="65"/>
  <c r="Q108" i="65"/>
  <c r="I63" i="65"/>
  <c r="O303" i="65"/>
  <c r="Q261" i="65"/>
  <c r="R27" i="65"/>
  <c r="R165" i="65"/>
  <c r="T183" i="65"/>
  <c r="K282" i="65"/>
  <c r="N63" i="65"/>
  <c r="H158" i="65"/>
  <c r="S220" i="65"/>
  <c r="U314" i="65"/>
  <c r="R232" i="65"/>
  <c r="R160" i="65"/>
  <c r="T79" i="65"/>
  <c r="P89" i="65"/>
  <c r="R312" i="65"/>
  <c r="O174" i="65"/>
  <c r="R38" i="65"/>
  <c r="R327" i="65" s="1"/>
  <c r="O162" i="65"/>
  <c r="J156" i="65"/>
  <c r="S253" i="65"/>
  <c r="R102" i="65"/>
  <c r="R37" i="65"/>
  <c r="K157" i="65"/>
  <c r="Q121" i="65"/>
  <c r="H162" i="65"/>
  <c r="P275" i="65"/>
  <c r="Q104" i="65"/>
  <c r="N64" i="65"/>
  <c r="G283" i="65"/>
  <c r="R208" i="65"/>
  <c r="R334" i="65" s="1"/>
  <c r="Q114" i="65"/>
  <c r="Q239" i="65"/>
  <c r="U219" i="65"/>
  <c r="R277" i="65"/>
  <c r="U19" i="65"/>
  <c r="Q140" i="65"/>
  <c r="S149" i="65"/>
  <c r="R256" i="65"/>
  <c r="I258" i="65"/>
  <c r="G286" i="65"/>
  <c r="T137" i="65"/>
  <c r="R65" i="65"/>
  <c r="U131" i="65"/>
  <c r="U328" i="65" s="1"/>
  <c r="R187" i="65"/>
  <c r="G315" i="65"/>
  <c r="G58" i="63" s="1"/>
  <c r="T59" i="65"/>
  <c r="T325" i="65" s="1"/>
  <c r="U20" i="65"/>
  <c r="O217" i="65"/>
  <c r="L162" i="65"/>
  <c r="O272" i="65"/>
  <c r="U48" i="65"/>
  <c r="P136" i="65"/>
  <c r="M41" i="65"/>
  <c r="M272" i="65"/>
  <c r="S63" i="65"/>
  <c r="T86" i="65"/>
  <c r="N89" i="65"/>
  <c r="U54" i="65"/>
  <c r="N165" i="65"/>
  <c r="R41" i="65"/>
  <c r="U160" i="65"/>
  <c r="S215" i="65"/>
  <c r="T312" i="65"/>
  <c r="J89" i="65"/>
  <c r="I156" i="65"/>
  <c r="K117" i="65"/>
  <c r="S36" i="65"/>
  <c r="T139" i="65"/>
  <c r="U208" i="65"/>
  <c r="T85" i="65"/>
  <c r="K242" i="65"/>
  <c r="I55" i="65"/>
  <c r="N315" i="65"/>
  <c r="N58" i="63" s="1"/>
  <c r="S129" i="65"/>
  <c r="T106" i="65"/>
  <c r="P237" i="65"/>
  <c r="L242" i="65"/>
  <c r="R321" i="65"/>
  <c r="H177" i="65"/>
  <c r="G186" i="65"/>
  <c r="O117" i="65"/>
  <c r="N160" i="65"/>
  <c r="K311" i="65"/>
  <c r="R188" i="65"/>
  <c r="P14" i="65"/>
  <c r="U255" i="65"/>
  <c r="I138" i="65"/>
  <c r="U56" i="65"/>
  <c r="Q253" i="65"/>
  <c r="S17" i="65"/>
  <c r="S315" i="65"/>
  <c r="J282" i="65"/>
  <c r="U121" i="65"/>
  <c r="Q94" i="65"/>
  <c r="S161" i="65"/>
  <c r="R273" i="65"/>
  <c r="S147" i="65"/>
  <c r="P161" i="65"/>
  <c r="R248" i="65"/>
  <c r="T235" i="65"/>
  <c r="P235" i="65"/>
  <c r="Q38" i="65"/>
  <c r="Q327" i="65" s="1"/>
  <c r="S267" i="65"/>
  <c r="U193" i="65"/>
  <c r="R114" i="65"/>
  <c r="P108" i="65"/>
  <c r="J283" i="65"/>
  <c r="R189" i="65"/>
  <c r="P283" i="65"/>
  <c r="M104" i="65"/>
  <c r="L107" i="65"/>
  <c r="S217" i="65"/>
  <c r="S293" i="65"/>
  <c r="R14" i="65"/>
  <c r="P162" i="65"/>
  <c r="U40" i="65"/>
  <c r="G161" i="65"/>
  <c r="S117" i="65"/>
  <c r="R48" i="65"/>
  <c r="P69" i="65"/>
  <c r="J159" i="65"/>
  <c r="U159" i="65"/>
  <c r="Q50" i="65"/>
  <c r="R251" i="65"/>
  <c r="Q236" i="65"/>
  <c r="U182" i="65"/>
  <c r="H107" i="65"/>
  <c r="Q173" i="65"/>
  <c r="R254" i="65"/>
  <c r="M55" i="65"/>
  <c r="S25" i="65"/>
  <c r="S106" i="65"/>
  <c r="G164" i="65"/>
  <c r="P189" i="65"/>
  <c r="T251" i="65"/>
  <c r="G199" i="65"/>
  <c r="R158" i="65"/>
  <c r="P88" i="65"/>
  <c r="S101" i="65"/>
  <c r="S284" i="65"/>
  <c r="U310" i="65"/>
  <c r="U336" i="65" s="1"/>
  <c r="T189" i="65"/>
  <c r="P261" i="65"/>
  <c r="R238" i="65"/>
  <c r="I261" i="65"/>
  <c r="U157" i="65"/>
  <c r="S296" i="65"/>
  <c r="U143" i="65"/>
  <c r="T19" i="65"/>
  <c r="S314" i="65"/>
  <c r="U229" i="65"/>
  <c r="U331" i="65" s="1"/>
  <c r="P149" i="65"/>
  <c r="J52" i="65"/>
  <c r="G167" i="65"/>
  <c r="H284" i="65"/>
  <c r="K177" i="65"/>
  <c r="O167" i="65"/>
  <c r="P80" i="65"/>
  <c r="Q118" i="65"/>
  <c r="I93" i="65"/>
  <c r="S53" i="65"/>
  <c r="S167" i="65"/>
  <c r="T257" i="65"/>
  <c r="S55" i="65"/>
  <c r="S26" i="65"/>
  <c r="S286" i="65"/>
  <c r="P236" i="65"/>
  <c r="P99" i="65"/>
  <c r="U132" i="65"/>
  <c r="T136" i="65"/>
  <c r="K47" i="65"/>
  <c r="P258" i="65"/>
  <c r="M283" i="65"/>
  <c r="L174" i="65"/>
  <c r="P57" i="65"/>
  <c r="P324" i="65" s="1"/>
  <c r="P198" i="65"/>
  <c r="P335" i="65" s="1"/>
  <c r="Q92" i="65"/>
  <c r="S118" i="65"/>
  <c r="S91" i="65"/>
  <c r="Q96" i="65"/>
  <c r="S158" i="65"/>
  <c r="P245" i="65"/>
  <c r="U22" i="65"/>
  <c r="P212" i="65"/>
  <c r="H281" i="65"/>
  <c r="T129" i="65"/>
  <c r="M138" i="65"/>
  <c r="P159" i="65"/>
  <c r="T124" i="65"/>
  <c r="T326" i="65" s="1"/>
  <c r="Q36" i="65"/>
  <c r="L93" i="65"/>
  <c r="Q49" i="65"/>
  <c r="S207" i="65"/>
  <c r="P217" i="65"/>
  <c r="U89" i="65"/>
  <c r="T219" i="65"/>
  <c r="T48" i="65"/>
  <c r="U28" i="65"/>
  <c r="R149" i="65"/>
  <c r="S300" i="65"/>
  <c r="R50" i="65"/>
  <c r="S175" i="65"/>
  <c r="P262" i="65"/>
  <c r="Q165" i="65"/>
  <c r="H176" i="65"/>
  <c r="U88" i="65"/>
  <c r="P36" i="65"/>
  <c r="S164" i="65"/>
  <c r="P143" i="65"/>
  <c r="S198" i="65"/>
  <c r="L191" i="65"/>
  <c r="I41" i="65"/>
  <c r="T245" i="65"/>
  <c r="N37" i="65"/>
  <c r="P43" i="65"/>
  <c r="S143" i="65"/>
  <c r="T260" i="65"/>
  <c r="U303" i="65"/>
  <c r="T306" i="65"/>
  <c r="M162" i="65"/>
  <c r="T230" i="65"/>
  <c r="O158" i="65"/>
  <c r="S242" i="65"/>
  <c r="S122" i="65"/>
  <c r="U294" i="65"/>
  <c r="U93" i="65"/>
  <c r="T173" i="65"/>
  <c r="S115" i="65"/>
  <c r="S78" i="65"/>
  <c r="K176" i="65"/>
  <c r="S196" i="65"/>
  <c r="Q295" i="65"/>
  <c r="R178" i="65"/>
  <c r="T217" i="65"/>
  <c r="R252" i="65"/>
  <c r="S265" i="65"/>
  <c r="R153" i="65"/>
  <c r="T246" i="65"/>
  <c r="Q21" i="65"/>
  <c r="T103" i="65"/>
  <c r="L177" i="65"/>
  <c r="R316" i="65"/>
  <c r="R337" i="65" s="1"/>
  <c r="K167" i="65"/>
  <c r="T12" i="65"/>
  <c r="Q95" i="65"/>
  <c r="P304" i="65"/>
  <c r="T115" i="65"/>
  <c r="P70" i="65"/>
  <c r="M199" i="65"/>
  <c r="S177" i="65"/>
  <c r="S200" i="65"/>
  <c r="J261" i="65"/>
  <c r="T200" i="65"/>
  <c r="R317" i="65"/>
  <c r="K161" i="65"/>
  <c r="R28" i="65"/>
  <c r="T138" i="65"/>
  <c r="J258" i="65"/>
  <c r="P160" i="65"/>
  <c r="T57" i="65"/>
  <c r="T324" i="65" s="1"/>
  <c r="R235" i="65"/>
  <c r="U198" i="65"/>
  <c r="U179" i="65"/>
  <c r="Q74" i="65"/>
  <c r="S248" i="65"/>
  <c r="M176" i="65"/>
  <c r="Q17" i="65"/>
  <c r="U186" i="65"/>
  <c r="M186" i="65"/>
  <c r="R212" i="65"/>
  <c r="T99" i="65"/>
  <c r="U207" i="65"/>
  <c r="P203" i="65"/>
  <c r="M160" i="65"/>
  <c r="L156" i="65"/>
  <c r="I117" i="65"/>
  <c r="L77" i="65"/>
  <c r="J108" i="65"/>
  <c r="S49" i="65"/>
  <c r="J63" i="65"/>
  <c r="U96" i="65"/>
  <c r="S88" i="65"/>
  <c r="K93" i="65"/>
  <c r="T315" i="65"/>
  <c r="U82" i="65"/>
  <c r="Q122" i="65"/>
  <c r="T254" i="65"/>
  <c r="G89" i="65"/>
  <c r="U166" i="65"/>
  <c r="G243" i="65"/>
  <c r="N162" i="65"/>
  <c r="N104" i="65"/>
  <c r="U212" i="65"/>
  <c r="S21" i="65"/>
  <c r="G117" i="65"/>
  <c r="T265" i="65"/>
  <c r="U103" i="65"/>
  <c r="K158" i="65"/>
  <c r="S176" i="65"/>
  <c r="Q244" i="65"/>
  <c r="S302" i="65"/>
  <c r="T87" i="65"/>
  <c r="U201" i="65"/>
  <c r="U254" i="65"/>
  <c r="T158" i="65"/>
  <c r="P296" i="65"/>
  <c r="S72" i="65"/>
  <c r="P206" i="65"/>
  <c r="U188" i="65"/>
  <c r="P35" i="65"/>
  <c r="U30" i="65"/>
  <c r="U322" i="65" s="1"/>
  <c r="Q191" i="65"/>
  <c r="Q302" i="65"/>
  <c r="U34" i="65"/>
  <c r="S237" i="65"/>
  <c r="K164" i="65"/>
  <c r="Q207" i="65"/>
  <c r="S140" i="65"/>
  <c r="I315" i="65"/>
  <c r="I58" i="63" s="1"/>
  <c r="U146" i="65"/>
  <c r="R51" i="65"/>
  <c r="Q137" i="65"/>
  <c r="S139" i="65"/>
  <c r="S146" i="65"/>
  <c r="R202" i="65"/>
  <c r="S29" i="65"/>
  <c r="T25" i="65"/>
  <c r="O286" i="65"/>
  <c r="I243" i="65"/>
  <c r="S34" i="65"/>
  <c r="R261" i="65"/>
  <c r="T272" i="65"/>
  <c r="S306" i="65"/>
  <c r="J99" i="65"/>
  <c r="M311" i="65"/>
  <c r="Q199" i="65"/>
  <c r="T81" i="65"/>
  <c r="H89" i="65"/>
  <c r="P27" i="65"/>
  <c r="Q11" i="65"/>
  <c r="R228" i="65"/>
  <c r="R331" i="65" s="1"/>
  <c r="U124" i="65"/>
  <c r="U326" i="65" s="1"/>
  <c r="T193" i="65"/>
  <c r="Q107" i="65"/>
  <c r="N176" i="65"/>
  <c r="T56" i="65"/>
  <c r="R214" i="65"/>
  <c r="M161" i="65"/>
  <c r="Q150" i="65"/>
  <c r="S74" i="65"/>
  <c r="U78" i="65"/>
  <c r="P119" i="65"/>
  <c r="U218" i="65"/>
  <c r="P122" i="65"/>
  <c r="H217" i="65"/>
  <c r="K64" i="65"/>
  <c r="U33" i="65"/>
  <c r="Q52" i="65"/>
  <c r="H260" i="65"/>
  <c r="P49" i="65"/>
  <c r="S109" i="65"/>
  <c r="L163" i="65"/>
  <c r="R309" i="65"/>
  <c r="R197" i="65"/>
  <c r="P22" i="65"/>
  <c r="S183" i="65"/>
  <c r="T133" i="65"/>
  <c r="Q285" i="65"/>
  <c r="Q145" i="65"/>
  <c r="K315" i="65"/>
  <c r="K58" i="63" s="1"/>
  <c r="Q19" i="65"/>
  <c r="H55" i="65"/>
  <c r="J315" i="65"/>
  <c r="J58" i="63" s="1"/>
  <c r="U251" i="65"/>
  <c r="T179" i="65"/>
  <c r="U105" i="65"/>
  <c r="P216" i="65"/>
  <c r="O285" i="65"/>
  <c r="G314" i="65"/>
  <c r="G57" i="63" s="1"/>
  <c r="P106" i="65"/>
  <c r="N116" i="65"/>
  <c r="G285" i="65"/>
  <c r="G108" i="65"/>
  <c r="R213" i="65"/>
  <c r="J162" i="65"/>
  <c r="G107" i="65"/>
  <c r="G230" i="65"/>
  <c r="Q146" i="65"/>
  <c r="U242" i="65"/>
  <c r="Q174" i="65"/>
  <c r="K283" i="65"/>
  <c r="R169" i="65"/>
  <c r="R106" i="65"/>
  <c r="Q182" i="65"/>
  <c r="P44" i="65"/>
  <c r="P323" i="65" s="1"/>
  <c r="S71" i="65"/>
  <c r="Q202" i="65"/>
  <c r="S197" i="65"/>
  <c r="P168" i="65"/>
  <c r="Q41" i="65"/>
  <c r="N272" i="65"/>
  <c r="T153" i="65"/>
  <c r="U153" i="65"/>
  <c r="U138" i="65"/>
  <c r="L260" i="65"/>
  <c r="Q124" i="65"/>
  <c r="Q326" i="65" s="1"/>
  <c r="P51" i="65"/>
  <c r="K317" i="65"/>
  <c r="L285" i="65"/>
  <c r="R135" i="65"/>
  <c r="U169" i="65"/>
  <c r="U87" i="65"/>
  <c r="P232" i="65"/>
  <c r="U95" i="65"/>
  <c r="Q13" i="65"/>
  <c r="Q166" i="65"/>
  <c r="T40" i="65"/>
  <c r="I99" i="65"/>
  <c r="Q181" i="65"/>
  <c r="Q40" i="65"/>
  <c r="I217" i="65"/>
  <c r="U79" i="65"/>
  <c r="T54" i="65"/>
  <c r="R121" i="65"/>
  <c r="Q153" i="65"/>
  <c r="H283" i="65"/>
  <c r="U245" i="65"/>
  <c r="T289" i="65"/>
  <c r="R283" i="65"/>
  <c r="S181" i="65"/>
  <c r="T206" i="65"/>
  <c r="T311" i="65"/>
  <c r="S201" i="65"/>
  <c r="R293" i="65"/>
  <c r="U271" i="65"/>
  <c r="K245" i="65"/>
  <c r="R122" i="65"/>
  <c r="U215" i="65"/>
  <c r="P208" i="65"/>
  <c r="R216" i="65"/>
  <c r="M137" i="65"/>
  <c r="P152" i="65"/>
  <c r="P213" i="65"/>
  <c r="P34" i="65"/>
  <c r="M108" i="65"/>
  <c r="R174" i="65"/>
  <c r="R183" i="65"/>
  <c r="U151" i="65"/>
  <c r="U104" i="65"/>
  <c r="H108" i="65"/>
  <c r="P66" i="65"/>
  <c r="K55" i="65"/>
  <c r="P29" i="65"/>
  <c r="I89" i="65"/>
  <c r="T77" i="65"/>
  <c r="R201" i="65"/>
  <c r="Q280" i="65"/>
  <c r="H93" i="65"/>
  <c r="K37" i="65"/>
  <c r="N41" i="65"/>
  <c r="H311" i="65"/>
  <c r="R44" i="65"/>
  <c r="R323" i="65" s="1"/>
  <c r="P219" i="65"/>
  <c r="T157" i="65"/>
  <c r="U91" i="65"/>
  <c r="T295" i="65"/>
  <c r="R96" i="65"/>
  <c r="S273" i="65"/>
  <c r="T178" i="65"/>
  <c r="S208" i="65"/>
  <c r="N311" i="65"/>
  <c r="P284" i="65"/>
  <c r="S174" i="65"/>
  <c r="R310" i="65"/>
  <c r="R336" i="65" s="1"/>
  <c r="T70" i="65"/>
  <c r="N286" i="65"/>
  <c r="S11" i="65"/>
  <c r="U145" i="65"/>
  <c r="P59" i="65"/>
  <c r="P325" i="65" s="1"/>
  <c r="R284" i="65"/>
  <c r="P202" i="65"/>
  <c r="U232" i="65"/>
  <c r="Q143" i="65"/>
  <c r="P111" i="65"/>
  <c r="T261" i="65"/>
  <c r="R299" i="65"/>
  <c r="Q303" i="65"/>
  <c r="R95" i="65"/>
  <c r="U29" i="65"/>
  <c r="M165" i="65"/>
  <c r="T95" i="65"/>
  <c r="T244" i="65"/>
  <c r="R287" i="65"/>
  <c r="K108" i="65"/>
  <c r="S231" i="65"/>
  <c r="Q100" i="65"/>
  <c r="U197" i="65"/>
  <c r="R272" i="65"/>
  <c r="P246" i="65"/>
  <c r="G41" i="65"/>
  <c r="J242" i="65"/>
  <c r="Q119" i="65"/>
  <c r="P265" i="65"/>
  <c r="M64" i="65"/>
  <c r="L63" i="65"/>
  <c r="M157" i="65"/>
  <c r="P254" i="65"/>
  <c r="P135" i="65"/>
  <c r="J286" i="65"/>
  <c r="T34" i="65"/>
  <c r="T140" i="65"/>
  <c r="U26" i="65"/>
  <c r="K260" i="65"/>
  <c r="I303" i="65"/>
  <c r="T144" i="65"/>
  <c r="T281" i="65"/>
  <c r="Q229" i="65"/>
  <c r="J199" i="65"/>
  <c r="P107" i="65"/>
  <c r="J158" i="65"/>
  <c r="Q73" i="65"/>
  <c r="S14" i="65"/>
  <c r="U165" i="65"/>
  <c r="T131" i="65"/>
  <c r="Q176" i="65"/>
  <c r="S313" i="65"/>
  <c r="U11" i="65"/>
  <c r="P33" i="65"/>
  <c r="S56" i="65"/>
  <c r="P53" i="65"/>
  <c r="I52" i="65"/>
  <c r="Q187" i="65"/>
  <c r="Q299" i="65"/>
  <c r="J167" i="65"/>
  <c r="U122" i="65"/>
  <c r="P145" i="65"/>
  <c r="M166" i="65"/>
  <c r="T22" i="65"/>
  <c r="S189" i="65"/>
  <c r="S199" i="65"/>
  <c r="S93" i="65"/>
  <c r="J157" i="65"/>
  <c r="U190" i="65"/>
  <c r="S144" i="65"/>
  <c r="R207" i="65"/>
  <c r="T227" i="65"/>
  <c r="I158" i="65"/>
  <c r="Q197" i="65"/>
  <c r="L165" i="65"/>
  <c r="T253" i="65"/>
  <c r="U162" i="65"/>
  <c r="Q157" i="65"/>
  <c r="S131" i="65"/>
  <c r="P238" i="65"/>
  <c r="L161" i="65"/>
  <c r="P156" i="65"/>
  <c r="K160" i="65"/>
  <c r="U164" i="65"/>
  <c r="P311" i="65"/>
  <c r="P211" i="65"/>
  <c r="J117" i="65"/>
  <c r="U176" i="65"/>
  <c r="I272" i="65"/>
  <c r="R33" i="65"/>
  <c r="R333" i="65" s="1"/>
  <c r="S43" i="65"/>
  <c r="U300" i="65"/>
  <c r="T276" i="65"/>
  <c r="S64" i="65"/>
  <c r="Q231" i="65"/>
  <c r="Q57" i="65"/>
  <c r="Q324" i="65" s="1"/>
  <c r="R77" i="65"/>
  <c r="P144" i="65"/>
  <c r="H186" i="65"/>
  <c r="Q243" i="65"/>
  <c r="S165" i="65"/>
  <c r="T229" i="65"/>
  <c r="S303" i="65"/>
  <c r="P316" i="65"/>
  <c r="P337" i="65" s="1"/>
  <c r="U38" i="65"/>
  <c r="P182" i="65"/>
  <c r="O137" i="65"/>
  <c r="P167" i="65"/>
  <c r="U306" i="65"/>
  <c r="Q306" i="65"/>
  <c r="O301" i="65"/>
  <c r="R108" i="65"/>
  <c r="P28" i="65"/>
  <c r="R92" i="65"/>
  <c r="P301" i="65"/>
  <c r="O55" i="65"/>
  <c r="K89" i="65"/>
  <c r="P93" i="65"/>
  <c r="T220" i="65"/>
  <c r="U187" i="65"/>
  <c r="R294" i="65"/>
  <c r="N55" i="65"/>
  <c r="U14" i="65"/>
  <c r="S153" i="65"/>
  <c r="P41" i="65"/>
  <c r="I157" i="65"/>
  <c r="U243" i="65"/>
  <c r="Q276" i="65"/>
  <c r="T202" i="65"/>
  <c r="J285" i="65"/>
  <c r="S236" i="65"/>
  <c r="T37" i="65"/>
  <c r="T333" i="65" s="1"/>
  <c r="T49" i="65"/>
  <c r="O77" i="65"/>
  <c r="P191" i="65"/>
  <c r="U315" i="65"/>
  <c r="S309" i="65"/>
  <c r="G303" i="65"/>
  <c r="R36" i="65"/>
  <c r="R223" i="65"/>
  <c r="K107" i="65"/>
  <c r="O99" i="65"/>
  <c r="T50" i="65"/>
  <c r="S256" i="65"/>
  <c r="H37" i="65"/>
  <c r="R258" i="65"/>
  <c r="S310" i="65"/>
  <c r="S336" i="65" s="1"/>
  <c r="Q151" i="65"/>
  <c r="G104" i="65"/>
  <c r="U267" i="65"/>
  <c r="R271" i="65"/>
  <c r="S135" i="65"/>
  <c r="U144" i="65"/>
  <c r="U108" i="65"/>
  <c r="R180" i="65"/>
  <c r="P129" i="65"/>
  <c r="P302" i="65"/>
  <c r="U285" i="65"/>
  <c r="U264" i="65"/>
  <c r="Q214" i="65"/>
  <c r="G93" i="65"/>
  <c r="S227" i="65"/>
  <c r="J47" i="65"/>
  <c r="G245" i="65"/>
  <c r="J37" i="65"/>
  <c r="Q219" i="65"/>
  <c r="U317" i="65"/>
  <c r="P114" i="65"/>
  <c r="U200" i="65"/>
  <c r="Q311" i="65"/>
  <c r="T156" i="65"/>
  <c r="T199" i="65"/>
  <c r="T329" i="65" s="1"/>
  <c r="U220" i="65"/>
  <c r="T207" i="65"/>
  <c r="R257" i="65"/>
  <c r="R157" i="65"/>
  <c r="T264" i="65"/>
  <c r="U192" i="65"/>
  <c r="R137" i="65"/>
  <c r="T205" i="65"/>
  <c r="U265" i="65"/>
  <c r="G55" i="65"/>
  <c r="U206" i="65"/>
  <c r="N164" i="65"/>
  <c r="H137" i="65"/>
  <c r="L52" i="65"/>
  <c r="R91" i="65"/>
  <c r="S80" i="65"/>
  <c r="U86" i="65"/>
  <c r="P105" i="65"/>
  <c r="Q65" i="65"/>
  <c r="P38" i="65"/>
  <c r="R196" i="65"/>
  <c r="R167" i="65"/>
  <c r="S219" i="65"/>
  <c r="J191" i="65"/>
  <c r="R221" i="65"/>
  <c r="T273" i="65"/>
  <c r="P264" i="65"/>
  <c r="T63" i="65"/>
  <c r="Q188" i="65"/>
  <c r="S178" i="65"/>
  <c r="H315" i="65"/>
  <c r="H58" i="63" s="1"/>
  <c r="R198" i="65"/>
  <c r="K258" i="65"/>
  <c r="T30" i="65"/>
  <c r="T322" i="65" s="1"/>
  <c r="S81" i="65"/>
  <c r="O41" i="65"/>
  <c r="T238" i="65"/>
  <c r="U205" i="65"/>
  <c r="L55" i="65"/>
  <c r="S192" i="65"/>
  <c r="R124" i="65"/>
  <c r="R326" i="65" s="1"/>
  <c r="J176" i="65"/>
  <c r="N260" i="65"/>
  <c r="L199" i="65"/>
  <c r="T17" i="65"/>
  <c r="H160" i="65"/>
  <c r="N283" i="65"/>
  <c r="T284" i="65"/>
  <c r="Q312" i="65"/>
  <c r="H159" i="65"/>
  <c r="O166" i="65"/>
  <c r="Q133" i="65"/>
  <c r="I166" i="65"/>
  <c r="P214" i="65"/>
  <c r="P139" i="65"/>
  <c r="J317" i="65"/>
  <c r="Q167" i="65"/>
  <c r="Q293" i="65"/>
  <c r="Q77" i="65"/>
  <c r="N174" i="65"/>
  <c r="R100" i="65"/>
  <c r="U177" i="65"/>
  <c r="U102" i="65"/>
  <c r="T301" i="65"/>
  <c r="S276" i="65"/>
  <c r="T148" i="65"/>
  <c r="Q138" i="65"/>
  <c r="T256" i="65"/>
  <c r="T239" i="65"/>
  <c r="Q116" i="65"/>
  <c r="L104" i="65"/>
  <c r="Q134" i="65"/>
  <c r="M132" i="65"/>
  <c r="Q193" i="65"/>
  <c r="U311" i="65"/>
  <c r="P314" i="65"/>
  <c r="U235" i="65"/>
  <c r="Q144" i="65"/>
  <c r="P172" i="65"/>
  <c r="P334" i="65" s="1"/>
  <c r="L167" i="65"/>
  <c r="P21" i="65"/>
  <c r="U65" i="65"/>
  <c r="K217" i="65"/>
  <c r="Q284" i="65"/>
  <c r="P169" i="65"/>
  <c r="H138" i="65"/>
  <c r="I286" i="65"/>
  <c r="Q211" i="65"/>
  <c r="I285" i="65"/>
  <c r="P285" i="65"/>
  <c r="R217" i="65"/>
  <c r="Q132" i="65"/>
  <c r="O165" i="65"/>
  <c r="L286" i="65"/>
  <c r="G138" i="65"/>
  <c r="K284" i="65"/>
  <c r="Q30" i="65"/>
  <c r="Q322" i="65" s="1"/>
  <c r="L281" i="65"/>
  <c r="U73" i="65"/>
  <c r="U213" i="65"/>
  <c r="J177" i="65"/>
  <c r="T20" i="65"/>
  <c r="R56" i="65"/>
  <c r="L138" i="65"/>
  <c r="T108" i="65"/>
  <c r="S30" i="65"/>
  <c r="S322" i="65" s="1"/>
  <c r="T274" i="65"/>
  <c r="U158" i="65"/>
  <c r="P137" i="65"/>
  <c r="S252" i="65"/>
  <c r="S277" i="65"/>
  <c r="P72" i="65"/>
  <c r="Q212" i="65"/>
  <c r="Q256" i="65"/>
  <c r="Q271" i="65"/>
  <c r="K286" i="65"/>
  <c r="U239" i="65"/>
  <c r="R176" i="65"/>
  <c r="U277" i="65"/>
  <c r="P183" i="65"/>
  <c r="T146" i="65"/>
  <c r="T304" i="65"/>
  <c r="R179" i="65"/>
  <c r="U50" i="65"/>
  <c r="U80" i="65"/>
  <c r="R69" i="65"/>
  <c r="R281" i="65"/>
  <c r="R304" i="65"/>
  <c r="T216" i="65"/>
  <c r="R173" i="65"/>
  <c r="T43" i="65"/>
  <c r="P220" i="65"/>
  <c r="T109" i="65"/>
  <c r="S27" i="65"/>
  <c r="M258" i="65"/>
  <c r="S203" i="65"/>
  <c r="Q205" i="65"/>
  <c r="R276" i="65"/>
  <c r="P293" i="65"/>
  <c r="P147" i="65"/>
  <c r="T38" i="65"/>
  <c r="T327" i="65" s="1"/>
  <c r="T71" i="65"/>
  <c r="H132" i="65"/>
  <c r="P109" i="65"/>
  <c r="N99" i="65"/>
  <c r="U261" i="65"/>
  <c r="U289" i="65"/>
  <c r="T64" i="65"/>
  <c r="I167" i="65"/>
  <c r="U313" i="65"/>
  <c r="S191" i="65"/>
  <c r="K132" i="65"/>
  <c r="O260" i="65"/>
  <c r="N56" i="65"/>
  <c r="N117" i="65"/>
  <c r="P192" i="65"/>
  <c r="L284" i="65"/>
  <c r="S107" i="65"/>
  <c r="Q262" i="65"/>
  <c r="G132" i="65"/>
  <c r="Q27" i="65"/>
  <c r="T114" i="65"/>
  <c r="P187" i="65"/>
  <c r="R129" i="65"/>
  <c r="L160" i="65"/>
  <c r="R70" i="65"/>
  <c r="R267" i="65"/>
  <c r="G281" i="65"/>
  <c r="I260" i="65"/>
  <c r="Q190" i="65"/>
  <c r="P178" i="65"/>
  <c r="R280" i="65"/>
  <c r="L282" i="65"/>
  <c r="P30" i="65"/>
  <c r="P322" i="65" s="1"/>
  <c r="K174" i="65"/>
  <c r="T134" i="65"/>
  <c r="R73" i="65"/>
  <c r="K272" i="65"/>
  <c r="T120" i="65"/>
  <c r="Q206" i="65"/>
  <c r="P243" i="65"/>
  <c r="P26" i="65"/>
  <c r="Q156" i="65"/>
  <c r="T190" i="65"/>
  <c r="R264" i="65"/>
  <c r="Q177" i="65"/>
  <c r="P130" i="65"/>
  <c r="R88" i="65"/>
  <c r="S160" i="65"/>
  <c r="Q196" i="65"/>
  <c r="H117" i="65"/>
  <c r="P196" i="65"/>
  <c r="M99" i="65"/>
  <c r="N158" i="65"/>
  <c r="S285" i="65"/>
  <c r="S254" i="65"/>
  <c r="J243" i="65"/>
  <c r="S235" i="65"/>
  <c r="H258" i="65"/>
  <c r="U282" i="65"/>
  <c r="R152" i="65"/>
  <c r="Q20" i="65"/>
  <c r="O116" i="65"/>
  <c r="T132" i="65"/>
  <c r="S257" i="65"/>
  <c r="M47" i="65"/>
  <c r="Q198" i="65"/>
  <c r="L158" i="65"/>
  <c r="M167" i="65"/>
  <c r="T152" i="65"/>
  <c r="Q72" i="65"/>
  <c r="L108" i="65"/>
  <c r="S22" i="65"/>
  <c r="S33" i="65"/>
  <c r="U172" i="65"/>
  <c r="S182" i="65"/>
  <c r="T111" i="65"/>
  <c r="P103" i="65"/>
  <c r="R119" i="65"/>
  <c r="N166" i="65"/>
  <c r="P215" i="65"/>
  <c r="T213" i="65"/>
  <c r="T252" i="65"/>
  <c r="J217" i="65"/>
  <c r="P204" i="65"/>
  <c r="P74" i="65"/>
  <c r="J281" i="65"/>
  <c r="N284" i="65"/>
  <c r="L317" i="65"/>
  <c r="Q34" i="65"/>
  <c r="T102" i="65"/>
  <c r="Q148" i="65"/>
  <c r="T11" i="65"/>
  <c r="H303" i="65"/>
  <c r="S96" i="65"/>
  <c r="U116" i="65"/>
  <c r="P37" i="65"/>
  <c r="T196" i="65"/>
  <c r="T294" i="65"/>
  <c r="O258" i="65"/>
  <c r="H41" i="65"/>
  <c r="R227" i="65"/>
  <c r="Q87" i="65"/>
  <c r="H286" i="65"/>
  <c r="S39" i="65"/>
  <c r="K243" i="65"/>
  <c r="R311" i="65"/>
  <c r="M285" i="65"/>
  <c r="G159" i="65"/>
  <c r="P223" i="65"/>
  <c r="Q152" i="65"/>
  <c r="U25" i="65"/>
  <c r="R21" i="65"/>
  <c r="Q254" i="65"/>
  <c r="S214" i="65"/>
  <c r="P150" i="65"/>
  <c r="Q282" i="65"/>
  <c r="G166" i="65"/>
  <c r="M107" i="65"/>
  <c r="S28" i="65"/>
  <c r="U275" i="65"/>
  <c r="H164" i="65"/>
  <c r="U161" i="65"/>
  <c r="S114" i="65"/>
  <c r="T44" i="65"/>
  <c r="T323" i="65" s="1"/>
  <c r="R71" i="65"/>
  <c r="R78" i="65"/>
  <c r="G37" i="65"/>
  <c r="K156" i="65"/>
  <c r="Q12" i="65"/>
  <c r="Q216" i="65"/>
  <c r="S54" i="65"/>
  <c r="Q48" i="65"/>
  <c r="R134" i="65"/>
  <c r="I186" i="65"/>
  <c r="T280" i="65"/>
  <c r="Q42" i="65"/>
  <c r="Q131" i="65"/>
  <c r="T88" i="65"/>
  <c r="R205" i="65"/>
  <c r="N163" i="65"/>
  <c r="S264" i="65"/>
  <c r="R162" i="65"/>
  <c r="L37" i="65"/>
  <c r="P200" i="65"/>
  <c r="S316" i="65"/>
  <c r="S337" i="65" s="1"/>
  <c r="O107" i="65"/>
  <c r="T177" i="65"/>
  <c r="N138" i="65"/>
  <c r="T314" i="65"/>
  <c r="Q82" i="65"/>
  <c r="S281" i="65"/>
  <c r="H156" i="65"/>
  <c r="M52" i="65"/>
  <c r="P101" i="65"/>
  <c r="T223" i="65"/>
  <c r="P179" i="65"/>
  <c r="M303" i="65"/>
  <c r="R215" i="65"/>
  <c r="R63" i="65"/>
  <c r="P140" i="65"/>
  <c r="R107" i="65"/>
  <c r="U13" i="65"/>
  <c r="R148" i="65"/>
  <c r="T151" i="65"/>
  <c r="Q232" i="65"/>
  <c r="T42" i="65"/>
  <c r="S130" i="65"/>
  <c r="U135" i="65"/>
  <c r="Q78" i="65"/>
  <c r="R74" i="65"/>
  <c r="U111" i="65"/>
  <c r="R89" i="65"/>
  <c r="T212" i="65"/>
  <c r="T330" i="65" s="1"/>
  <c r="T221" i="65"/>
  <c r="G160" i="65"/>
  <c r="T167" i="65"/>
  <c r="J163" i="65"/>
  <c r="L47" i="65"/>
  <c r="G63" i="65"/>
  <c r="T255" i="65"/>
  <c r="U139" i="65"/>
  <c r="M245" i="65"/>
  <c r="S172" i="65"/>
  <c r="Q33" i="65"/>
  <c r="Q333" i="65" s="1"/>
  <c r="R81" i="65"/>
  <c r="Q317" i="65"/>
  <c r="G165" i="65"/>
  <c r="U287" i="65"/>
  <c r="S137" i="65"/>
  <c r="T192" i="65"/>
  <c r="R244" i="65"/>
  <c r="U17" i="65"/>
  <c r="N167" i="65"/>
  <c r="U115" i="65"/>
  <c r="M286" i="65"/>
  <c r="R52" i="65"/>
  <c r="P286" i="65"/>
  <c r="U262" i="65"/>
  <c r="Q91" i="65"/>
  <c r="T317" i="65"/>
  <c r="T145" i="65"/>
  <c r="T201" i="65"/>
  <c r="Q80" i="65"/>
  <c r="U281" i="65"/>
  <c r="R117" i="65"/>
  <c r="Q251" i="65"/>
  <c r="S19" i="65"/>
  <c r="S102" i="65"/>
  <c r="U196" i="65"/>
  <c r="J174" i="65"/>
  <c r="N281" i="65"/>
  <c r="R192" i="65"/>
  <c r="O176" i="65"/>
  <c r="R282" i="65"/>
  <c r="T21" i="65"/>
  <c r="R25" i="65"/>
  <c r="C38" i="3"/>
  <c r="G349" i="65"/>
  <c r="R328" i="65" l="1"/>
  <c r="Q330" i="65"/>
  <c r="Q334" i="65"/>
  <c r="R329" i="65"/>
  <c r="P328" i="65"/>
  <c r="T321" i="65"/>
  <c r="T332" i="65"/>
  <c r="R335" i="65"/>
  <c r="T334" i="65"/>
  <c r="P327" i="65"/>
  <c r="P330" i="65"/>
  <c r="R332" i="65"/>
  <c r="Q331" i="65"/>
  <c r="U327" i="65"/>
  <c r="T331" i="65"/>
  <c r="P333" i="65"/>
  <c r="U333" i="65"/>
  <c r="P329" i="65"/>
  <c r="R330" i="65"/>
  <c r="T328" i="65"/>
  <c r="U321" i="65"/>
  <c r="U332" i="65"/>
  <c r="S328" i="65"/>
  <c r="T335" i="65"/>
  <c r="S321" i="65"/>
  <c r="S332" i="65"/>
  <c r="S333" i="65"/>
  <c r="Q335" i="65"/>
  <c r="Q329" i="65"/>
  <c r="U329" i="65"/>
  <c r="U335" i="65"/>
  <c r="S329" i="65"/>
  <c r="S335" i="65"/>
  <c r="P321" i="65"/>
  <c r="P332" i="65"/>
  <c r="U330" i="65"/>
  <c r="U334" i="65"/>
  <c r="Q332" i="65"/>
  <c r="Q321" i="65"/>
  <c r="Q328" i="65"/>
  <c r="S334" i="65"/>
  <c r="S331" i="65"/>
  <c r="E349" i="65"/>
  <c r="D126" i="281" l="1"/>
  <c r="D92" i="281" l="1"/>
  <c r="D110" i="281"/>
  <c r="D116" i="281"/>
  <c r="O126" i="281"/>
  <c r="O110" i="281" l="1"/>
  <c r="O92" i="281"/>
  <c r="O116" i="281"/>
  <c r="O79" i="500"/>
  <c r="O26" i="500"/>
  <c r="O78" i="500"/>
  <c r="O28" i="500"/>
  <c r="O181" i="500"/>
  <c r="O81" i="500"/>
  <c r="O187" i="500"/>
  <c r="O173" i="500"/>
  <c r="O182" i="500"/>
  <c r="O25" i="500"/>
  <c r="O80" i="500"/>
  <c r="O179" i="500"/>
  <c r="O189" i="500"/>
  <c r="O190" i="500"/>
  <c r="O27" i="500"/>
  <c r="O192" i="500"/>
  <c r="O172" i="500"/>
  <c r="O29" i="500"/>
  <c r="O178" i="500"/>
  <c r="O175" i="500"/>
  <c r="O188" i="500"/>
  <c r="O81" i="60" a="1"/>
  <c r="O29" i="60" a="1"/>
  <c r="O181" i="60" a="1"/>
  <c r="O25" i="60" a="1"/>
  <c r="O179" i="60" a="1"/>
  <c r="O188" i="60" a="1"/>
  <c r="O178" i="60" a="1"/>
  <c r="O173" i="60" a="1"/>
  <c r="O78" i="60" a="1"/>
  <c r="O79" i="60" a="1"/>
  <c r="O172" i="60" a="1"/>
  <c r="O192" i="60" a="1"/>
  <c r="O187" i="60" a="1"/>
  <c r="O190" i="60" a="1"/>
  <c r="O26" i="60" a="1"/>
  <c r="O28" i="60" a="1"/>
  <c r="O80" i="60" a="1"/>
  <c r="O175" i="60" a="1"/>
  <c r="O27" i="60" a="1"/>
  <c r="O182" i="60" a="1"/>
  <c r="O189" i="60" a="1"/>
  <c r="O189" i="60" l="1"/>
  <c r="O189" i="65" s="1"/>
  <c r="O181" i="60"/>
  <c r="O181" i="65" s="1"/>
  <c r="O179" i="60"/>
  <c r="O179" i="65" s="1"/>
  <c r="O28" i="60"/>
  <c r="O28" i="65" s="1"/>
  <c r="O80" i="60"/>
  <c r="O80" i="65" s="1"/>
  <c r="O78" i="60"/>
  <c r="O78" i="65" s="1"/>
  <c r="O188" i="60"/>
  <c r="O188" i="65" s="1"/>
  <c r="O25" i="60"/>
  <c r="O25" i="65" s="1"/>
  <c r="O26" i="60"/>
  <c r="O26" i="65" s="1"/>
  <c r="O178" i="60"/>
  <c r="O178" i="65" s="1"/>
  <c r="O182" i="60"/>
  <c r="O182" i="65" s="1"/>
  <c r="O79" i="60"/>
  <c r="O79" i="65" s="1"/>
  <c r="O175" i="60"/>
  <c r="O175" i="65" s="1"/>
  <c r="O192" i="60"/>
  <c r="O192" i="65" s="1"/>
  <c r="O173" i="60"/>
  <c r="O173" i="65" s="1"/>
  <c r="O172" i="60"/>
  <c r="O172" i="65" s="1"/>
  <c r="O27" i="60"/>
  <c r="O27" i="65" s="1"/>
  <c r="O187" i="60"/>
  <c r="O187" i="65" s="1"/>
  <c r="O29" i="60"/>
  <c r="O29" i="65" s="1"/>
  <c r="O190" i="60"/>
  <c r="O190" i="65" s="1"/>
  <c r="O81" i="60"/>
  <c r="O81" i="65" s="1"/>
  <c r="O82" i="500"/>
  <c r="O30" i="500"/>
  <c r="O183" i="500"/>
  <c r="O193" i="500"/>
  <c r="O193" i="60" a="1"/>
  <c r="O183" i="60" a="1"/>
  <c r="O30" i="60" a="1"/>
  <c r="O82" i="60" a="1"/>
  <c r="O30" i="60" l="1"/>
  <c r="O30" i="65" s="1"/>
  <c r="O322" i="65" s="1"/>
  <c r="L11" i="503" s="1"/>
  <c r="L30" i="503" s="1"/>
  <c r="O183" i="60"/>
  <c r="O82" i="60"/>
  <c r="O82" i="65" s="1"/>
  <c r="O193" i="60"/>
  <c r="O193" i="65" s="1"/>
  <c r="L27" i="500"/>
  <c r="L173" i="500"/>
  <c r="L182" i="500"/>
  <c r="L79" i="500"/>
  <c r="L189" i="500"/>
  <c r="L188" i="500"/>
  <c r="L29" i="500"/>
  <c r="L78" i="500"/>
  <c r="L179" i="500"/>
  <c r="L28" i="500"/>
  <c r="L80" i="500"/>
  <c r="L175" i="500"/>
  <c r="L187" i="500"/>
  <c r="L178" i="500"/>
  <c r="L26" i="500"/>
  <c r="L190" i="500"/>
  <c r="L81" i="500"/>
  <c r="L172" i="500"/>
  <c r="L181" i="500"/>
  <c r="L192" i="500"/>
  <c r="L25" i="500"/>
  <c r="L126" i="281"/>
  <c r="J26" i="500"/>
  <c r="J175" i="500"/>
  <c r="J28" i="500"/>
  <c r="J79" i="500"/>
  <c r="J178" i="500"/>
  <c r="J29" i="500"/>
  <c r="J182" i="500"/>
  <c r="J173" i="500"/>
  <c r="J192" i="500"/>
  <c r="J179" i="500"/>
  <c r="J81" i="500"/>
  <c r="J78" i="500"/>
  <c r="J172" i="500"/>
  <c r="J181" i="500"/>
  <c r="J80" i="500"/>
  <c r="J190" i="500"/>
  <c r="J188" i="500"/>
  <c r="J27" i="500"/>
  <c r="J189" i="500"/>
  <c r="J187" i="500"/>
  <c r="J25" i="500"/>
  <c r="J126" i="281"/>
  <c r="O322" i="500"/>
  <c r="O273" i="500" s="1"/>
  <c r="O332" i="500"/>
  <c r="G81" i="500"/>
  <c r="G182" i="500"/>
  <c r="G188" i="500"/>
  <c r="G189" i="500"/>
  <c r="G190" i="500"/>
  <c r="G80" i="500"/>
  <c r="G79" i="500"/>
  <c r="G26" i="500"/>
  <c r="G78" i="500"/>
  <c r="G172" i="500"/>
  <c r="G25" i="500"/>
  <c r="G178" i="500"/>
  <c r="G29" i="500"/>
  <c r="G179" i="500"/>
  <c r="G187" i="500"/>
  <c r="G181" i="500"/>
  <c r="G192" i="500"/>
  <c r="G173" i="500"/>
  <c r="G27" i="500"/>
  <c r="C43" i="3"/>
  <c r="G175" i="500"/>
  <c r="G28" i="500"/>
  <c r="G126" i="281"/>
  <c r="I178" i="500"/>
  <c r="I80" i="500"/>
  <c r="I192" i="500"/>
  <c r="I187" i="500"/>
  <c r="I79" i="500"/>
  <c r="I188" i="500"/>
  <c r="I189" i="500"/>
  <c r="I26" i="500"/>
  <c r="I190" i="500"/>
  <c r="I78" i="500"/>
  <c r="I27" i="500"/>
  <c r="I175" i="500"/>
  <c r="I29" i="500"/>
  <c r="I28" i="500"/>
  <c r="I182" i="500"/>
  <c r="I179" i="500"/>
  <c r="I172" i="500"/>
  <c r="I181" i="500"/>
  <c r="I25" i="500"/>
  <c r="I81" i="500"/>
  <c r="I173" i="500"/>
  <c r="I126" i="281"/>
  <c r="N181" i="500"/>
  <c r="N80" i="500"/>
  <c r="N173" i="500"/>
  <c r="N172" i="500"/>
  <c r="N27" i="500"/>
  <c r="N81" i="500"/>
  <c r="N29" i="500"/>
  <c r="N179" i="500"/>
  <c r="N28" i="500"/>
  <c r="N187" i="500"/>
  <c r="N189" i="500"/>
  <c r="N25" i="500"/>
  <c r="N26" i="500"/>
  <c r="N78" i="500"/>
  <c r="N182" i="500"/>
  <c r="N192" i="500"/>
  <c r="N178" i="500"/>
  <c r="N190" i="500"/>
  <c r="N188" i="500"/>
  <c r="N79" i="500"/>
  <c r="N175" i="500"/>
  <c r="N126" i="281"/>
  <c r="O223" i="500"/>
  <c r="O328" i="500" s="1"/>
  <c r="M187" i="500"/>
  <c r="M192" i="500"/>
  <c r="M26" i="500"/>
  <c r="M27" i="500"/>
  <c r="M188" i="500"/>
  <c r="M28" i="500"/>
  <c r="M182" i="500"/>
  <c r="M79" i="500"/>
  <c r="M179" i="500"/>
  <c r="M81" i="500"/>
  <c r="M173" i="500"/>
  <c r="M178" i="500"/>
  <c r="M25" i="500"/>
  <c r="M181" i="500"/>
  <c r="M172" i="500"/>
  <c r="M29" i="500"/>
  <c r="M189" i="500"/>
  <c r="M190" i="500"/>
  <c r="M80" i="500"/>
  <c r="M78" i="500"/>
  <c r="M175" i="500"/>
  <c r="M126" i="281"/>
  <c r="K181" i="500"/>
  <c r="K179" i="500"/>
  <c r="K78" i="500"/>
  <c r="K187" i="500"/>
  <c r="K29" i="500"/>
  <c r="K27" i="500"/>
  <c r="K173" i="500"/>
  <c r="K80" i="500"/>
  <c r="K182" i="500"/>
  <c r="K178" i="500"/>
  <c r="K192" i="500"/>
  <c r="K28" i="500"/>
  <c r="K172" i="500"/>
  <c r="K79" i="500"/>
  <c r="K175" i="500"/>
  <c r="K26" i="500"/>
  <c r="K188" i="500"/>
  <c r="K190" i="500"/>
  <c r="K189" i="500"/>
  <c r="K25" i="500"/>
  <c r="K81" i="500"/>
  <c r="K126" i="281"/>
  <c r="O334" i="500"/>
  <c r="O121" i="500" s="1"/>
  <c r="H182" i="500"/>
  <c r="H190" i="500"/>
  <c r="H188" i="500"/>
  <c r="H187" i="500"/>
  <c r="H28" i="500"/>
  <c r="H81" i="500"/>
  <c r="H172" i="500"/>
  <c r="H25" i="500"/>
  <c r="H78" i="500"/>
  <c r="H189" i="500"/>
  <c r="H26" i="500"/>
  <c r="H29" i="500"/>
  <c r="H80" i="500"/>
  <c r="H175" i="500"/>
  <c r="H173" i="500"/>
  <c r="H27" i="500"/>
  <c r="H178" i="500"/>
  <c r="H192" i="500"/>
  <c r="H179" i="500"/>
  <c r="H79" i="500"/>
  <c r="H181" i="500"/>
  <c r="H126" i="281"/>
  <c r="I29" i="60" a="1"/>
  <c r="L192" i="60" a="1"/>
  <c r="L29" i="60" a="1"/>
  <c r="M28" i="60" a="1"/>
  <c r="J173" i="60" a="1"/>
  <c r="I79" i="60" a="1"/>
  <c r="K187" i="60" a="1"/>
  <c r="G192" i="60" a="1"/>
  <c r="N192" i="60" a="1"/>
  <c r="H181" i="60" a="1"/>
  <c r="I25" i="60" a="1"/>
  <c r="L78" i="60" a="1"/>
  <c r="H187" i="60" a="1"/>
  <c r="K192" i="60" a="1"/>
  <c r="K29" i="60" a="1"/>
  <c r="K175" i="60" a="1"/>
  <c r="J78" i="60" a="1"/>
  <c r="M26" i="60" a="1"/>
  <c r="M181" i="60" a="1"/>
  <c r="N189" i="60" a="1"/>
  <c r="K178" i="60" a="1"/>
  <c r="M187" i="60" a="1"/>
  <c r="G27" i="60" a="1"/>
  <c r="J80" i="60" a="1"/>
  <c r="N173" i="60" a="1"/>
  <c r="L179" i="60" a="1"/>
  <c r="I175" i="60" a="1"/>
  <c r="J190" i="60" a="1"/>
  <c r="H172" i="60" a="1"/>
  <c r="H179" i="60" a="1"/>
  <c r="J175" i="60" a="1"/>
  <c r="G29" i="60" a="1"/>
  <c r="M188" i="60" a="1"/>
  <c r="I178" i="60" a="1"/>
  <c r="N29" i="60" a="1"/>
  <c r="I182" i="60" a="1"/>
  <c r="H178" i="60" a="1"/>
  <c r="L26" i="60" a="1"/>
  <c r="L178" i="60" a="1"/>
  <c r="K80" i="60" a="1"/>
  <c r="N81" i="60" a="1"/>
  <c r="I190" i="60" a="1"/>
  <c r="H192" i="60" a="1"/>
  <c r="H188" i="60" a="1"/>
  <c r="K189" i="60" a="1"/>
  <c r="K188" i="60" a="1"/>
  <c r="M192" i="60" a="1"/>
  <c r="K172" i="60" a="1"/>
  <c r="I26" i="60" a="1"/>
  <c r="K81" i="60" a="1"/>
  <c r="I188" i="60" a="1"/>
  <c r="M189" i="60" a="1"/>
  <c r="H29" i="60" a="1"/>
  <c r="M29" i="60" a="1"/>
  <c r="M173" i="60" a="1"/>
  <c r="J178" i="60" a="1"/>
  <c r="K173" i="60" a="1"/>
  <c r="K26" i="60" a="1"/>
  <c r="L27" i="60" a="1"/>
  <c r="H28" i="60" a="1"/>
  <c r="G79" i="60" a="1"/>
  <c r="J188" i="60" a="1"/>
  <c r="G25" i="60" a="1"/>
  <c r="M178" i="60" a="1"/>
  <c r="L79" i="60" a="1"/>
  <c r="J182" i="60" a="1"/>
  <c r="G182" i="60" a="1"/>
  <c r="G189" i="60" a="1"/>
  <c r="J181" i="60" a="1"/>
  <c r="H189" i="60" a="1"/>
  <c r="G188" i="60" a="1"/>
  <c r="K181" i="60" a="1"/>
  <c r="N190" i="60" a="1"/>
  <c r="L188" i="60" a="1"/>
  <c r="G179" i="60" a="1"/>
  <c r="H182" i="60" a="1"/>
  <c r="J172" i="60" a="1"/>
  <c r="M78" i="60" a="1"/>
  <c r="G78" i="60" a="1"/>
  <c r="G26" i="60" a="1"/>
  <c r="M172" i="60" a="1"/>
  <c r="J81" i="60" a="1"/>
  <c r="L182" i="60" a="1"/>
  <c r="J189" i="60" a="1"/>
  <c r="G80" i="60" a="1"/>
  <c r="N175" i="60" a="1"/>
  <c r="I78" i="60" a="1"/>
  <c r="M182" i="60" a="1"/>
  <c r="H175" i="60" a="1"/>
  <c r="M81" i="60" a="1"/>
  <c r="L28" i="60" a="1"/>
  <c r="L189" i="60" a="1"/>
  <c r="N80" i="60" a="1"/>
  <c r="K182" i="60" a="1"/>
  <c r="I81" i="60" a="1"/>
  <c r="I181" i="60" a="1"/>
  <c r="M190" i="60" a="1"/>
  <c r="I27" i="60" a="1"/>
  <c r="H78" i="60" a="1"/>
  <c r="N28" i="60" a="1"/>
  <c r="O273" i="60" a="1"/>
  <c r="G178" i="60" a="1"/>
  <c r="H190" i="60" a="1"/>
  <c r="I192" i="60" a="1"/>
  <c r="L173" i="60" a="1"/>
  <c r="H27" i="60" a="1"/>
  <c r="M179" i="60" a="1"/>
  <c r="K25" i="60" a="1"/>
  <c r="M175" i="60" a="1"/>
  <c r="K179" i="60" a="1"/>
  <c r="J79" i="60" a="1"/>
  <c r="I187" i="60" a="1"/>
  <c r="H173" i="60" a="1"/>
  <c r="L172" i="60" a="1"/>
  <c r="J27" i="60" a="1"/>
  <c r="M79" i="60" a="1"/>
  <c r="G175" i="60" a="1"/>
  <c r="G187" i="60" a="1"/>
  <c r="M27" i="60" a="1"/>
  <c r="I189" i="60" a="1"/>
  <c r="N187" i="60" a="1"/>
  <c r="J25" i="60" a="1"/>
  <c r="I28" i="60" a="1"/>
  <c r="M80" i="60" a="1"/>
  <c r="G190" i="60" a="1"/>
  <c r="I172" i="60" a="1"/>
  <c r="H25" i="60" a="1"/>
  <c r="L190" i="60" a="1"/>
  <c r="N27" i="60" a="1"/>
  <c r="J29" i="60" a="1"/>
  <c r="H80" i="60" a="1"/>
  <c r="H79" i="60" a="1"/>
  <c r="J26" i="60" a="1"/>
  <c r="K190" i="60" a="1"/>
  <c r="N181" i="60" a="1"/>
  <c r="I80" i="60" a="1"/>
  <c r="J28" i="60" a="1"/>
  <c r="J192" i="60" a="1"/>
  <c r="G173" i="60" a="1"/>
  <c r="K28" i="60" a="1"/>
  <c r="L25" i="60" a="1"/>
  <c r="N179" i="60" a="1"/>
  <c r="N79" i="60" a="1"/>
  <c r="M25" i="60" a="1"/>
  <c r="J187" i="60" a="1"/>
  <c r="I173" i="60" a="1"/>
  <c r="L81" i="60" a="1"/>
  <c r="N178" i="60" a="1"/>
  <c r="K27" i="60" a="1"/>
  <c r="G181" i="60" a="1"/>
  <c r="N182" i="60" a="1"/>
  <c r="I179" i="60" a="1"/>
  <c r="K79" i="60" a="1"/>
  <c r="J179" i="60" a="1"/>
  <c r="K78" i="60" a="1"/>
  <c r="L175" i="60" a="1"/>
  <c r="N26" i="60" a="1"/>
  <c r="L181" i="60" a="1"/>
  <c r="N188" i="60" a="1"/>
  <c r="G28" i="60" a="1"/>
  <c r="N25" i="60" a="1"/>
  <c r="N172" i="60" a="1"/>
  <c r="L187" i="60" a="1"/>
  <c r="H81" i="60" a="1"/>
  <c r="L80" i="60" a="1"/>
  <c r="G81" i="60" a="1"/>
  <c r="N78" i="60" a="1"/>
  <c r="G172" i="60" a="1"/>
  <c r="H26" i="60" a="1"/>
  <c r="K192" i="60" l="1"/>
  <c r="K192" i="65" s="1"/>
  <c r="M179" i="60"/>
  <c r="M179" i="65" s="1"/>
  <c r="N179" i="60"/>
  <c r="N179" i="65" s="1"/>
  <c r="G175" i="60"/>
  <c r="J25" i="60"/>
  <c r="J25" i="65" s="1"/>
  <c r="L181" i="60"/>
  <c r="L181" i="65" s="1"/>
  <c r="H179" i="60"/>
  <c r="H179" i="65" s="1"/>
  <c r="H26" i="60"/>
  <c r="H26" i="65" s="1"/>
  <c r="H188" i="60"/>
  <c r="H188" i="65" s="1"/>
  <c r="K190" i="60"/>
  <c r="K190" i="65" s="1"/>
  <c r="K178" i="60"/>
  <c r="K178" i="65" s="1"/>
  <c r="K179" i="60"/>
  <c r="K179" i="65" s="1"/>
  <c r="M29" i="60"/>
  <c r="M29" i="65" s="1"/>
  <c r="M79" i="60"/>
  <c r="M79" i="65" s="1"/>
  <c r="N182" i="60"/>
  <c r="N182" i="65" s="1"/>
  <c r="N29" i="60"/>
  <c r="N29" i="65" s="1"/>
  <c r="I173" i="60"/>
  <c r="I173" i="65" s="1"/>
  <c r="I29" i="60"/>
  <c r="I29" i="65" s="1"/>
  <c r="I79" i="60"/>
  <c r="I79" i="65" s="1"/>
  <c r="G178" i="60"/>
  <c r="G189" i="60"/>
  <c r="J187" i="60"/>
  <c r="J187" i="65" s="1"/>
  <c r="J78" i="60"/>
  <c r="J78" i="65" s="1"/>
  <c r="J79" i="60"/>
  <c r="J79" i="65" s="1"/>
  <c r="L172" i="60"/>
  <c r="L172" i="65" s="1"/>
  <c r="L28" i="60"/>
  <c r="L28" i="65" s="1"/>
  <c r="L173" i="60"/>
  <c r="L173" i="65" s="1"/>
  <c r="H79" i="60"/>
  <c r="H79" i="65" s="1"/>
  <c r="M189" i="60"/>
  <c r="M189" i="65" s="1"/>
  <c r="N192" i="60"/>
  <c r="N192" i="65" s="1"/>
  <c r="I188" i="60"/>
  <c r="I188" i="65" s="1"/>
  <c r="G190" i="60"/>
  <c r="J178" i="60"/>
  <c r="J178" i="65" s="1"/>
  <c r="L182" i="60"/>
  <c r="L182" i="65" s="1"/>
  <c r="H192" i="60"/>
  <c r="H192" i="65" s="1"/>
  <c r="H189" i="60"/>
  <c r="H189" i="65" s="1"/>
  <c r="H190" i="60"/>
  <c r="H190" i="65" s="1"/>
  <c r="K188" i="60"/>
  <c r="K188" i="65" s="1"/>
  <c r="K182" i="60"/>
  <c r="K182" i="65" s="1"/>
  <c r="K181" i="60"/>
  <c r="K181" i="65" s="1"/>
  <c r="M172" i="60"/>
  <c r="M172" i="65" s="1"/>
  <c r="M182" i="60"/>
  <c r="M182" i="65" s="1"/>
  <c r="N78" i="60"/>
  <c r="N78" i="65" s="1"/>
  <c r="N81" i="60"/>
  <c r="N81" i="65" s="1"/>
  <c r="I81" i="60"/>
  <c r="I81" i="65" s="1"/>
  <c r="I175" i="60"/>
  <c r="I175" i="65" s="1"/>
  <c r="I187" i="60"/>
  <c r="I187" i="65" s="1"/>
  <c r="G27" i="60"/>
  <c r="G25" i="60"/>
  <c r="G188" i="60"/>
  <c r="J189" i="60"/>
  <c r="J189" i="65" s="1"/>
  <c r="J81" i="60"/>
  <c r="J81" i="65" s="1"/>
  <c r="J28" i="60"/>
  <c r="J28" i="65" s="1"/>
  <c r="L81" i="60"/>
  <c r="L81" i="65" s="1"/>
  <c r="L179" i="60"/>
  <c r="L179" i="65" s="1"/>
  <c r="L27" i="60"/>
  <c r="L27" i="65" s="1"/>
  <c r="K78" i="60"/>
  <c r="K78" i="65" s="1"/>
  <c r="M187" i="60"/>
  <c r="M187" i="65" s="1"/>
  <c r="I28" i="60"/>
  <c r="I28" i="65" s="1"/>
  <c r="G29" i="60"/>
  <c r="J172" i="60"/>
  <c r="J172" i="65" s="1"/>
  <c r="L80" i="60"/>
  <c r="L80" i="65" s="1"/>
  <c r="H178" i="60"/>
  <c r="H178" i="65" s="1"/>
  <c r="H78" i="60"/>
  <c r="H78" i="65" s="1"/>
  <c r="H182" i="60"/>
  <c r="H182" i="65" s="1"/>
  <c r="K26" i="60"/>
  <c r="K26" i="65" s="1"/>
  <c r="K80" i="60"/>
  <c r="K80" i="65" s="1"/>
  <c r="M181" i="60"/>
  <c r="M181" i="65" s="1"/>
  <c r="M28" i="60"/>
  <c r="M28" i="65" s="1"/>
  <c r="N175" i="60"/>
  <c r="N175" i="65" s="1"/>
  <c r="N26" i="60"/>
  <c r="N26" i="65" s="1"/>
  <c r="N27" i="60"/>
  <c r="N27" i="65" s="1"/>
  <c r="I25" i="60"/>
  <c r="I25" i="65" s="1"/>
  <c r="I27" i="60"/>
  <c r="I27" i="65" s="1"/>
  <c r="I192" i="60"/>
  <c r="I192" i="65" s="1"/>
  <c r="G173" i="60"/>
  <c r="G172" i="60"/>
  <c r="G182" i="60"/>
  <c r="J27" i="60"/>
  <c r="J27" i="65" s="1"/>
  <c r="J179" i="60"/>
  <c r="J179" i="65" s="1"/>
  <c r="J175" i="60"/>
  <c r="J175" i="65" s="1"/>
  <c r="L190" i="60"/>
  <c r="L190" i="65" s="1"/>
  <c r="L78" i="60"/>
  <c r="L78" i="65" s="1"/>
  <c r="H29" i="60"/>
  <c r="H29" i="65" s="1"/>
  <c r="K173" i="60"/>
  <c r="K173" i="65" s="1"/>
  <c r="M175" i="60"/>
  <c r="M175" i="65" s="1"/>
  <c r="M25" i="60"/>
  <c r="M25" i="65" s="1"/>
  <c r="M188" i="60"/>
  <c r="M188" i="65" s="1"/>
  <c r="N79" i="60"/>
  <c r="N79" i="65" s="1"/>
  <c r="N25" i="60"/>
  <c r="N25" i="65" s="1"/>
  <c r="N172" i="60"/>
  <c r="N172" i="65" s="1"/>
  <c r="I181" i="60"/>
  <c r="I181" i="65" s="1"/>
  <c r="I78" i="60"/>
  <c r="I78" i="65" s="1"/>
  <c r="I80" i="60"/>
  <c r="I80" i="65" s="1"/>
  <c r="G192" i="60"/>
  <c r="G78" i="60"/>
  <c r="G81" i="60"/>
  <c r="J188" i="60"/>
  <c r="J188" i="65" s="1"/>
  <c r="J192" i="60"/>
  <c r="J192" i="65" s="1"/>
  <c r="J26" i="60"/>
  <c r="J26" i="65" s="1"/>
  <c r="L26" i="60"/>
  <c r="L26" i="65" s="1"/>
  <c r="L29" i="60"/>
  <c r="L29" i="65" s="1"/>
  <c r="K189" i="60"/>
  <c r="K189" i="65" s="1"/>
  <c r="H172" i="60"/>
  <c r="H172" i="65" s="1"/>
  <c r="K79" i="60"/>
  <c r="K79" i="65" s="1"/>
  <c r="M78" i="60"/>
  <c r="M78" i="65" s="1"/>
  <c r="M27" i="60"/>
  <c r="M27" i="65" s="1"/>
  <c r="N189" i="60"/>
  <c r="N189" i="65" s="1"/>
  <c r="I172" i="60"/>
  <c r="I172" i="65" s="1"/>
  <c r="I190" i="60"/>
  <c r="I190" i="65" s="1"/>
  <c r="I178" i="60"/>
  <c r="I178" i="65" s="1"/>
  <c r="G181" i="60"/>
  <c r="G26" i="60"/>
  <c r="J190" i="60"/>
  <c r="J190" i="65" s="1"/>
  <c r="J173" i="60"/>
  <c r="J173" i="65" s="1"/>
  <c r="L178" i="60"/>
  <c r="L178" i="65" s="1"/>
  <c r="L188" i="60"/>
  <c r="L188" i="65" s="1"/>
  <c r="H187" i="60"/>
  <c r="H187" i="65" s="1"/>
  <c r="H25" i="60"/>
  <c r="H25" i="65" s="1"/>
  <c r="K175" i="60"/>
  <c r="K175" i="65" s="1"/>
  <c r="H173" i="60"/>
  <c r="H173" i="65" s="1"/>
  <c r="K27" i="60"/>
  <c r="K27" i="65" s="1"/>
  <c r="M178" i="60"/>
  <c r="M178" i="65" s="1"/>
  <c r="N188" i="60"/>
  <c r="N188" i="65" s="1"/>
  <c r="N173" i="60"/>
  <c r="N173" i="65" s="1"/>
  <c r="H175" i="60"/>
  <c r="H175" i="65" s="1"/>
  <c r="H81" i="60"/>
  <c r="H81" i="65" s="1"/>
  <c r="K81" i="60"/>
  <c r="K81" i="65" s="1"/>
  <c r="K172" i="60"/>
  <c r="K172" i="65" s="1"/>
  <c r="K29" i="60"/>
  <c r="K29" i="65" s="1"/>
  <c r="M80" i="60"/>
  <c r="M80" i="65" s="1"/>
  <c r="M173" i="60"/>
  <c r="M173" i="65" s="1"/>
  <c r="M26" i="60"/>
  <c r="M26" i="65" s="1"/>
  <c r="N190" i="60"/>
  <c r="N190" i="65" s="1"/>
  <c r="N187" i="60"/>
  <c r="N187" i="65" s="1"/>
  <c r="N80" i="60"/>
  <c r="N80" i="65" s="1"/>
  <c r="I179" i="60"/>
  <c r="I179" i="65" s="1"/>
  <c r="I26" i="60"/>
  <c r="I26" i="65" s="1"/>
  <c r="G187" i="60"/>
  <c r="G79" i="60"/>
  <c r="O273" i="60"/>
  <c r="O273" i="65" s="1"/>
  <c r="J80" i="60"/>
  <c r="J80" i="65" s="1"/>
  <c r="J182" i="60"/>
  <c r="J182" i="65" s="1"/>
  <c r="L25" i="60"/>
  <c r="L25" i="65" s="1"/>
  <c r="L187" i="60"/>
  <c r="L187" i="65" s="1"/>
  <c r="L189" i="60"/>
  <c r="L189" i="65" s="1"/>
  <c r="H27" i="60"/>
  <c r="H27" i="65" s="1"/>
  <c r="H181" i="60"/>
  <c r="H181" i="65" s="1"/>
  <c r="H80" i="60"/>
  <c r="H80" i="65" s="1"/>
  <c r="H28" i="60"/>
  <c r="H28" i="65" s="1"/>
  <c r="K25" i="60"/>
  <c r="K25" i="65" s="1"/>
  <c r="K28" i="60"/>
  <c r="K28" i="65" s="1"/>
  <c r="K187" i="60"/>
  <c r="K187" i="65" s="1"/>
  <c r="M190" i="60"/>
  <c r="M190" i="65" s="1"/>
  <c r="M81" i="60"/>
  <c r="M81" i="65" s="1"/>
  <c r="M192" i="60"/>
  <c r="M192" i="65" s="1"/>
  <c r="N178" i="60"/>
  <c r="N178" i="65" s="1"/>
  <c r="N28" i="60"/>
  <c r="N28" i="65" s="1"/>
  <c r="N181" i="60"/>
  <c r="N181" i="65" s="1"/>
  <c r="I182" i="60"/>
  <c r="I182" i="65" s="1"/>
  <c r="I189" i="60"/>
  <c r="I189" i="65" s="1"/>
  <c r="G28" i="60"/>
  <c r="G179" i="60"/>
  <c r="G80" i="60"/>
  <c r="J181" i="60"/>
  <c r="J181" i="65" s="1"/>
  <c r="J29" i="60"/>
  <c r="J29" i="65" s="1"/>
  <c r="L192" i="60"/>
  <c r="L192" i="65" s="1"/>
  <c r="L175" i="60"/>
  <c r="L175" i="65" s="1"/>
  <c r="L79" i="60"/>
  <c r="L79" i="65" s="1"/>
  <c r="I92" i="281"/>
  <c r="I110" i="281"/>
  <c r="I116" i="281"/>
  <c r="E175" i="500"/>
  <c r="J30" i="500"/>
  <c r="E178" i="500"/>
  <c r="E189" i="500"/>
  <c r="J193" i="500"/>
  <c r="J82" i="500"/>
  <c r="L183" i="500"/>
  <c r="E190" i="500"/>
  <c r="M183" i="500"/>
  <c r="N116" i="281"/>
  <c r="N92" i="281"/>
  <c r="N110" i="281"/>
  <c r="N82" i="500"/>
  <c r="I193" i="500"/>
  <c r="E27" i="500"/>
  <c r="E25" i="500"/>
  <c r="G30" i="500"/>
  <c r="E188" i="500"/>
  <c r="K82" i="500"/>
  <c r="M193" i="500"/>
  <c r="E29" i="500"/>
  <c r="J183" i="500"/>
  <c r="H82" i="500"/>
  <c r="M92" i="281"/>
  <c r="M110" i="281"/>
  <c r="M116" i="281"/>
  <c r="I30" i="500"/>
  <c r="E173" i="500"/>
  <c r="G183" i="500"/>
  <c r="E172" i="500"/>
  <c r="E182" i="500"/>
  <c r="L82" i="500"/>
  <c r="M30" i="500"/>
  <c r="N30" i="500"/>
  <c r="N183" i="500"/>
  <c r="I82" i="500"/>
  <c r="E192" i="500"/>
  <c r="G82" i="500"/>
  <c r="E78" i="500"/>
  <c r="E81" i="500"/>
  <c r="O294" i="500"/>
  <c r="O51" i="500"/>
  <c r="O54" i="500"/>
  <c r="O263" i="500"/>
  <c r="O101" i="500"/>
  <c r="O13" i="500"/>
  <c r="O65" i="500"/>
  <c r="O103" i="500"/>
  <c r="O256" i="500"/>
  <c r="O251" i="500"/>
  <c r="O105" i="500"/>
  <c r="O49" i="500"/>
  <c r="O50" i="500"/>
  <c r="O48" i="500"/>
  <c r="O252" i="500"/>
  <c r="O253" i="500"/>
  <c r="O53" i="500"/>
  <c r="O257" i="500"/>
  <c r="O254" i="500"/>
  <c r="O106" i="500"/>
  <c r="O102" i="500"/>
  <c r="O100" i="500"/>
  <c r="H183" i="500"/>
  <c r="M82" i="500"/>
  <c r="I183" i="500"/>
  <c r="E181" i="500"/>
  <c r="E26" i="500"/>
  <c r="O11" i="500"/>
  <c r="O12" i="500"/>
  <c r="O114" i="500"/>
  <c r="O115" i="500"/>
  <c r="L116" i="281"/>
  <c r="L92" i="281"/>
  <c r="L110" i="281"/>
  <c r="H193" i="500"/>
  <c r="H30" i="500"/>
  <c r="K110" i="281"/>
  <c r="K92" i="281"/>
  <c r="K116" i="281"/>
  <c r="H92" i="281"/>
  <c r="H110" i="281"/>
  <c r="H116" i="281"/>
  <c r="K183" i="500"/>
  <c r="N193" i="500"/>
  <c r="G110" i="281"/>
  <c r="G92" i="281"/>
  <c r="G116" i="281"/>
  <c r="E126" i="281"/>
  <c r="E187" i="500"/>
  <c r="G193" i="500"/>
  <c r="E79" i="500"/>
  <c r="L30" i="500"/>
  <c r="L193" i="500"/>
  <c r="K30" i="500"/>
  <c r="K193" i="500"/>
  <c r="E28" i="500"/>
  <c r="E179" i="500"/>
  <c r="E80" i="500"/>
  <c r="J110" i="281"/>
  <c r="J92" i="281"/>
  <c r="J116" i="281"/>
  <c r="L30" i="60" a="1"/>
  <c r="H193" i="60" a="1"/>
  <c r="H30" i="60" a="1"/>
  <c r="L82" i="60" a="1"/>
  <c r="K193" i="60" a="1"/>
  <c r="G183" i="60" a="1"/>
  <c r="I193" i="60" a="1"/>
  <c r="I82" i="60" a="1"/>
  <c r="M193" i="60" a="1"/>
  <c r="K82" i="60" a="1"/>
  <c r="N82" i="60" a="1"/>
  <c r="G82" i="60" a="1"/>
  <c r="H183" i="60" a="1"/>
  <c r="M82" i="60" a="1"/>
  <c r="G30" i="60" a="1"/>
  <c r="G193" i="60" a="1"/>
  <c r="K183" i="60" a="1"/>
  <c r="J193" i="60" a="1"/>
  <c r="M30" i="60" a="1"/>
  <c r="N193" i="60" a="1"/>
  <c r="N30" i="60" a="1"/>
  <c r="I30" i="60" a="1"/>
  <c r="L183" i="60" a="1"/>
  <c r="J82" i="60" a="1"/>
  <c r="H82" i="60" a="1"/>
  <c r="K30" i="60" a="1"/>
  <c r="N183" i="60" a="1"/>
  <c r="I183" i="60" a="1"/>
  <c r="M183" i="60" a="1"/>
  <c r="J183" i="60" a="1"/>
  <c r="J30" i="60" a="1"/>
  <c r="L193" i="60" a="1"/>
  <c r="L223" i="500" l="1"/>
  <c r="L328" i="500" s="1"/>
  <c r="G223" i="500"/>
  <c r="G328" i="500" s="1"/>
  <c r="L30" i="60"/>
  <c r="L30" i="65" s="1"/>
  <c r="L322" i="65" s="1"/>
  <c r="I11" i="503" s="1"/>
  <c r="I30" i="503" s="1"/>
  <c r="N30" i="60"/>
  <c r="N30" i="65" s="1"/>
  <c r="N322" i="65" s="1"/>
  <c r="K11" i="503" s="1"/>
  <c r="K30" i="503" s="1"/>
  <c r="K30" i="60"/>
  <c r="K30" i="65" s="1"/>
  <c r="K322" i="65" s="1"/>
  <c r="H11" i="503" s="1"/>
  <c r="H30" i="503" s="1"/>
  <c r="K183" i="60"/>
  <c r="H30" i="60"/>
  <c r="H30" i="65" s="1"/>
  <c r="H322" i="65" s="1"/>
  <c r="E11" i="503" s="1"/>
  <c r="E30" i="503" s="1"/>
  <c r="M193" i="60"/>
  <c r="M193" i="65" s="1"/>
  <c r="L193" i="60"/>
  <c r="L193" i="65" s="1"/>
  <c r="H193" i="60"/>
  <c r="H193" i="65" s="1"/>
  <c r="K82" i="60"/>
  <c r="K82" i="65" s="1"/>
  <c r="N183" i="60"/>
  <c r="N193" i="60"/>
  <c r="N193" i="65" s="1"/>
  <c r="G82" i="60"/>
  <c r="M30" i="60"/>
  <c r="M30" i="65" s="1"/>
  <c r="M322" i="65" s="1"/>
  <c r="J11" i="503" s="1"/>
  <c r="J30" i="503" s="1"/>
  <c r="H82" i="60"/>
  <c r="H82" i="65" s="1"/>
  <c r="G30" i="60"/>
  <c r="G183" i="60"/>
  <c r="L183" i="60"/>
  <c r="H183" i="60"/>
  <c r="J30" i="60"/>
  <c r="J30" i="65" s="1"/>
  <c r="J322" i="65" s="1"/>
  <c r="G11" i="503" s="1"/>
  <c r="G30" i="503" s="1"/>
  <c r="G193" i="60"/>
  <c r="I183" i="60"/>
  <c r="I82" i="60"/>
  <c r="I82" i="65" s="1"/>
  <c r="L82" i="60"/>
  <c r="L82" i="65" s="1"/>
  <c r="J183" i="60"/>
  <c r="I193" i="60"/>
  <c r="I193" i="65" s="1"/>
  <c r="J82" i="60"/>
  <c r="J82" i="65" s="1"/>
  <c r="K193" i="60"/>
  <c r="K193" i="65" s="1"/>
  <c r="M82" i="60"/>
  <c r="M82" i="65" s="1"/>
  <c r="I30" i="60"/>
  <c r="I30" i="65" s="1"/>
  <c r="I322" i="65" s="1"/>
  <c r="F11" i="503" s="1"/>
  <c r="F30" i="503" s="1"/>
  <c r="N82" i="60"/>
  <c r="N82" i="65" s="1"/>
  <c r="M183" i="60"/>
  <c r="J193" i="60"/>
  <c r="J193" i="65" s="1"/>
  <c r="L322" i="500"/>
  <c r="L273" i="500" s="1"/>
  <c r="L332" i="500"/>
  <c r="N322" i="500"/>
  <c r="N273" i="500" s="1"/>
  <c r="N332" i="500"/>
  <c r="K332" i="500"/>
  <c r="K322" i="500"/>
  <c r="K273" i="500" s="1"/>
  <c r="H332" i="500"/>
  <c r="H322" i="500"/>
  <c r="H273" i="500" s="1"/>
  <c r="O14" i="500"/>
  <c r="M334" i="500"/>
  <c r="M121" i="500" s="1"/>
  <c r="L334" i="500"/>
  <c r="L121" i="500" s="1"/>
  <c r="K223" i="500"/>
  <c r="H334" i="500"/>
  <c r="H121" i="500" s="1"/>
  <c r="G181" i="65"/>
  <c r="E181" i="65" s="1"/>
  <c r="E181" i="60"/>
  <c r="G78" i="65"/>
  <c r="E78" i="65" s="1"/>
  <c r="E78" i="60"/>
  <c r="G27" i="65"/>
  <c r="E27" i="65" s="1"/>
  <c r="E27" i="60"/>
  <c r="G190" i="65"/>
  <c r="E190" i="65" s="1"/>
  <c r="E190" i="60"/>
  <c r="N223" i="500"/>
  <c r="G192" i="65"/>
  <c r="E192" i="65" s="1"/>
  <c r="E192" i="60"/>
  <c r="G182" i="65"/>
  <c r="E182" i="65" s="1"/>
  <c r="E182" i="60"/>
  <c r="N334" i="500"/>
  <c r="N121" i="500" s="1"/>
  <c r="O109" i="500"/>
  <c r="O57" i="500"/>
  <c r="E82" i="500"/>
  <c r="M332" i="500"/>
  <c r="M322" i="500"/>
  <c r="M273" i="500" s="1"/>
  <c r="G172" i="65"/>
  <c r="E172" i="65" s="1"/>
  <c r="E172" i="60"/>
  <c r="G189" i="65"/>
  <c r="E189" i="65" s="1"/>
  <c r="E189" i="60"/>
  <c r="G322" i="500"/>
  <c r="E30" i="500"/>
  <c r="G332" i="500"/>
  <c r="E183" i="500"/>
  <c r="G80" i="65"/>
  <c r="E80" i="65" s="1"/>
  <c r="E80" i="60"/>
  <c r="G79" i="65"/>
  <c r="E79" i="65" s="1"/>
  <c r="E79" i="60"/>
  <c r="G173" i="65"/>
  <c r="E173" i="65" s="1"/>
  <c r="E173" i="60"/>
  <c r="G29" i="65"/>
  <c r="E29" i="65" s="1"/>
  <c r="E29" i="60"/>
  <c r="G178" i="65"/>
  <c r="E178" i="65" s="1"/>
  <c r="E178" i="60"/>
  <c r="G175" i="65"/>
  <c r="E175" i="65" s="1"/>
  <c r="E175" i="60"/>
  <c r="H223" i="500"/>
  <c r="O66" i="500"/>
  <c r="J332" i="500"/>
  <c r="J322" i="500"/>
  <c r="J273" i="500" s="1"/>
  <c r="G334" i="500"/>
  <c r="E193" i="500"/>
  <c r="I223" i="500"/>
  <c r="I328" i="500" s="1"/>
  <c r="J223" i="500"/>
  <c r="I334" i="500"/>
  <c r="I121" i="500" s="1"/>
  <c r="M223" i="500"/>
  <c r="G179" i="65"/>
  <c r="E179" i="65" s="1"/>
  <c r="E179" i="60"/>
  <c r="G187" i="65"/>
  <c r="E187" i="65" s="1"/>
  <c r="E187" i="60"/>
  <c r="K334" i="500"/>
  <c r="K121" i="500" s="1"/>
  <c r="I322" i="500"/>
  <c r="I273" i="500" s="1"/>
  <c r="I332" i="500"/>
  <c r="J334" i="500"/>
  <c r="J121" i="500" s="1"/>
  <c r="G28" i="65"/>
  <c r="E28" i="65" s="1"/>
  <c r="E28" i="60"/>
  <c r="G188" i="65"/>
  <c r="E188" i="65" s="1"/>
  <c r="E188" i="60"/>
  <c r="G26" i="65"/>
  <c r="E26" i="65" s="1"/>
  <c r="E26" i="60"/>
  <c r="G81" i="65"/>
  <c r="E81" i="65" s="1"/>
  <c r="E81" i="60"/>
  <c r="G25" i="65"/>
  <c r="E25" i="65" s="1"/>
  <c r="E25" i="60"/>
  <c r="H273" i="60" a="1"/>
  <c r="N273" i="60" a="1"/>
  <c r="J273" i="60" a="1"/>
  <c r="K273" i="60" a="1"/>
  <c r="L273" i="60" a="1"/>
  <c r="M273" i="60" a="1"/>
  <c r="I273" i="60" a="1"/>
  <c r="G48" i="500" l="1"/>
  <c r="G106" i="500"/>
  <c r="G49" i="500"/>
  <c r="G65" i="500"/>
  <c r="G50" i="500"/>
  <c r="G252" i="500"/>
  <c r="G254" i="500"/>
  <c r="G13" i="500"/>
  <c r="G253" i="500"/>
  <c r="G251" i="500"/>
  <c r="G53" i="500"/>
  <c r="G102" i="500"/>
  <c r="G103" i="500"/>
  <c r="G54" i="500"/>
  <c r="G263" i="500"/>
  <c r="G51" i="500"/>
  <c r="G256" i="500"/>
  <c r="G100" i="500"/>
  <c r="G257" i="500"/>
  <c r="G105" i="500"/>
  <c r="G294" i="500"/>
  <c r="G101" i="500"/>
  <c r="L100" i="500"/>
  <c r="L65" i="500"/>
  <c r="L66" i="500" s="1"/>
  <c r="L257" i="500"/>
  <c r="L263" i="500"/>
  <c r="L294" i="500"/>
  <c r="L105" i="500"/>
  <c r="L253" i="500"/>
  <c r="L13" i="500"/>
  <c r="L54" i="500"/>
  <c r="L50" i="500"/>
  <c r="L256" i="500"/>
  <c r="L48" i="500"/>
  <c r="L252" i="500"/>
  <c r="L102" i="500"/>
  <c r="L53" i="500"/>
  <c r="L51" i="500"/>
  <c r="L103" i="500"/>
  <c r="L106" i="500"/>
  <c r="L101" i="500"/>
  <c r="L251" i="500"/>
  <c r="L254" i="500"/>
  <c r="L49" i="500"/>
  <c r="H273" i="60"/>
  <c r="H273" i="65" s="1"/>
  <c r="K273" i="60"/>
  <c r="K273" i="65" s="1"/>
  <c r="I273" i="60"/>
  <c r="I273" i="65" s="1"/>
  <c r="J273" i="60"/>
  <c r="J273" i="65" s="1"/>
  <c r="M273" i="60"/>
  <c r="M273" i="65" s="1"/>
  <c r="N273" i="60"/>
  <c r="N273" i="65" s="1"/>
  <c r="L273" i="60"/>
  <c r="L273" i="65" s="1"/>
  <c r="H114" i="500"/>
  <c r="H115" i="500"/>
  <c r="H11" i="500"/>
  <c r="H12" i="500"/>
  <c r="G30" i="65"/>
  <c r="E30" i="60"/>
  <c r="I13" i="500"/>
  <c r="I252" i="500"/>
  <c r="I263" i="500"/>
  <c r="I251" i="500"/>
  <c r="I102" i="500"/>
  <c r="I53" i="500"/>
  <c r="I101" i="500"/>
  <c r="I100" i="500"/>
  <c r="I54" i="500"/>
  <c r="I105" i="500"/>
  <c r="I51" i="500"/>
  <c r="I294" i="500"/>
  <c r="I254" i="500"/>
  <c r="I65" i="500"/>
  <c r="I103" i="500"/>
  <c r="I48" i="500"/>
  <c r="I253" i="500"/>
  <c r="I49" i="500"/>
  <c r="I257" i="500"/>
  <c r="I256" i="500"/>
  <c r="I106" i="500"/>
  <c r="I50" i="500"/>
  <c r="E183" i="60"/>
  <c r="K115" i="500"/>
  <c r="K114" i="500"/>
  <c r="K11" i="500"/>
  <c r="K12" i="500"/>
  <c r="J115" i="500"/>
  <c r="J114" i="500"/>
  <c r="J12" i="500"/>
  <c r="J11" i="500"/>
  <c r="M328" i="500"/>
  <c r="K328" i="500"/>
  <c r="O111" i="500"/>
  <c r="G114" i="500"/>
  <c r="E332" i="500"/>
  <c r="G12" i="500"/>
  <c r="G11" i="500"/>
  <c r="G115" i="500"/>
  <c r="G66" i="500"/>
  <c r="N11" i="500"/>
  <c r="N115" i="500"/>
  <c r="N114" i="500"/>
  <c r="N12" i="500"/>
  <c r="J328" i="500"/>
  <c r="G193" i="65"/>
  <c r="E193" i="60"/>
  <c r="G82" i="65"/>
  <c r="E82" i="65" s="1"/>
  <c r="E82" i="60"/>
  <c r="M114" i="500"/>
  <c r="M115" i="500"/>
  <c r="M12" i="500"/>
  <c r="M11" i="500"/>
  <c r="H328" i="500"/>
  <c r="E322" i="500"/>
  <c r="G273" i="500"/>
  <c r="L11" i="500"/>
  <c r="L115" i="500"/>
  <c r="L12" i="500"/>
  <c r="L114" i="500"/>
  <c r="N328" i="500"/>
  <c r="I12" i="500"/>
  <c r="I11" i="500"/>
  <c r="I114" i="500"/>
  <c r="I115" i="500"/>
  <c r="E334" i="500"/>
  <c r="G121" i="500"/>
  <c r="E223" i="500"/>
  <c r="O324" i="500"/>
  <c r="O275" i="500" s="1"/>
  <c r="O59" i="500"/>
  <c r="G273" i="60" a="1"/>
  <c r="G109" i="500" l="1"/>
  <c r="G111" i="500" s="1"/>
  <c r="L109" i="500"/>
  <c r="L111" i="500" s="1"/>
  <c r="L57" i="500"/>
  <c r="L324" i="500" s="1"/>
  <c r="L275" i="500" s="1"/>
  <c r="G57" i="500"/>
  <c r="G324" i="500" s="1"/>
  <c r="G273" i="60"/>
  <c r="O325" i="500"/>
  <c r="L14" i="500"/>
  <c r="I14" i="500"/>
  <c r="E30" i="65"/>
  <c r="G322" i="65"/>
  <c r="N53" i="500"/>
  <c r="N50" i="500"/>
  <c r="N48" i="500"/>
  <c r="N101" i="500"/>
  <c r="N13" i="500"/>
  <c r="N14" i="500" s="1"/>
  <c r="N54" i="500"/>
  <c r="N49" i="500"/>
  <c r="N251" i="500"/>
  <c r="N65" i="500"/>
  <c r="N105" i="500"/>
  <c r="N253" i="500"/>
  <c r="N256" i="500"/>
  <c r="N254" i="500"/>
  <c r="N100" i="500"/>
  <c r="N106" i="500"/>
  <c r="N102" i="500"/>
  <c r="N294" i="500"/>
  <c r="N103" i="500"/>
  <c r="N257" i="500"/>
  <c r="N51" i="500"/>
  <c r="N263" i="500"/>
  <c r="N252" i="500"/>
  <c r="E273" i="500"/>
  <c r="K253" i="500"/>
  <c r="K103" i="500"/>
  <c r="K50" i="500"/>
  <c r="K53" i="500"/>
  <c r="K252" i="500"/>
  <c r="K105" i="500"/>
  <c r="K13" i="500"/>
  <c r="K14" i="500" s="1"/>
  <c r="K106" i="500"/>
  <c r="K100" i="500"/>
  <c r="K294" i="500"/>
  <c r="K263" i="500"/>
  <c r="K256" i="500"/>
  <c r="K65" i="500"/>
  <c r="K51" i="500"/>
  <c r="K101" i="500"/>
  <c r="K49" i="500"/>
  <c r="K54" i="500"/>
  <c r="K48" i="500"/>
  <c r="K254" i="500"/>
  <c r="K102" i="500"/>
  <c r="K251" i="500"/>
  <c r="K257" i="500"/>
  <c r="E115" i="500"/>
  <c r="I57" i="500"/>
  <c r="I109" i="500"/>
  <c r="E12" i="500"/>
  <c r="E11" i="500"/>
  <c r="G14" i="500"/>
  <c r="M294" i="500"/>
  <c r="M48" i="500"/>
  <c r="M54" i="500"/>
  <c r="M253" i="500"/>
  <c r="M257" i="500"/>
  <c r="M252" i="500"/>
  <c r="M101" i="500"/>
  <c r="M263" i="500"/>
  <c r="M49" i="500"/>
  <c r="M102" i="500"/>
  <c r="M51" i="500"/>
  <c r="M251" i="500"/>
  <c r="M13" i="500"/>
  <c r="M100" i="500"/>
  <c r="M105" i="500"/>
  <c r="M256" i="500"/>
  <c r="M254" i="500"/>
  <c r="M53" i="500"/>
  <c r="M65" i="500"/>
  <c r="M106" i="500"/>
  <c r="M103" i="500"/>
  <c r="M50" i="500"/>
  <c r="I66" i="500"/>
  <c r="E193" i="65"/>
  <c r="E114" i="500"/>
  <c r="E121" i="500"/>
  <c r="H251" i="500"/>
  <c r="H54" i="500"/>
  <c r="H254" i="500"/>
  <c r="H103" i="500"/>
  <c r="H49" i="500"/>
  <c r="H253" i="500"/>
  <c r="H257" i="500"/>
  <c r="H50" i="500"/>
  <c r="H101" i="500"/>
  <c r="H13" i="500"/>
  <c r="H256" i="500"/>
  <c r="H105" i="500"/>
  <c r="H48" i="500"/>
  <c r="H51" i="500"/>
  <c r="H102" i="500"/>
  <c r="H294" i="500"/>
  <c r="H252" i="500"/>
  <c r="H263" i="500"/>
  <c r="H65" i="500"/>
  <c r="H53" i="500"/>
  <c r="H100" i="500"/>
  <c r="H106" i="500"/>
  <c r="E328" i="500"/>
  <c r="J106" i="500"/>
  <c r="J252" i="500"/>
  <c r="J105" i="500"/>
  <c r="J54" i="500"/>
  <c r="J100" i="500"/>
  <c r="J13" i="500"/>
  <c r="J14" i="500" s="1"/>
  <c r="J254" i="500"/>
  <c r="J294" i="500"/>
  <c r="J251" i="500"/>
  <c r="J253" i="500"/>
  <c r="J48" i="500"/>
  <c r="J49" i="500"/>
  <c r="J257" i="500"/>
  <c r="J263" i="500"/>
  <c r="J256" i="500"/>
  <c r="J50" i="500"/>
  <c r="J102" i="500"/>
  <c r="J53" i="500"/>
  <c r="J51" i="500"/>
  <c r="J65" i="500"/>
  <c r="J103" i="500"/>
  <c r="J101" i="500"/>
  <c r="L59" i="500" l="1"/>
  <c r="L325" i="500" s="1"/>
  <c r="G59" i="500"/>
  <c r="G325" i="500" s="1"/>
  <c r="I111" i="500"/>
  <c r="I59" i="500"/>
  <c r="I325" i="500" s="1"/>
  <c r="N43" i="497"/>
  <c r="N95" i="497"/>
  <c r="N216" i="497"/>
  <c r="N202" i="497"/>
  <c r="E50" i="500"/>
  <c r="L202" i="497"/>
  <c r="L216" i="497"/>
  <c r="L43" i="497"/>
  <c r="L95" i="497"/>
  <c r="E257" i="500"/>
  <c r="I324" i="500"/>
  <c r="I275" i="500" s="1"/>
  <c r="K95" i="497"/>
  <c r="K216" i="497"/>
  <c r="K202" i="497"/>
  <c r="K43" i="497"/>
  <c r="H43" i="497"/>
  <c r="H216" i="497"/>
  <c r="H95" i="497"/>
  <c r="H202" i="497"/>
  <c r="E253" i="500"/>
  <c r="M109" i="500"/>
  <c r="K66" i="500"/>
  <c r="G216" i="497"/>
  <c r="G43" i="497"/>
  <c r="G95" i="497"/>
  <c r="G202" i="497"/>
  <c r="C34" i="3"/>
  <c r="M202" i="497"/>
  <c r="M43" i="497"/>
  <c r="M95" i="497"/>
  <c r="M216" i="497"/>
  <c r="H109" i="500"/>
  <c r="E100" i="500"/>
  <c r="E49" i="500"/>
  <c r="N109" i="500"/>
  <c r="E51" i="500"/>
  <c r="H57" i="500"/>
  <c r="E48" i="500"/>
  <c r="O202" i="497"/>
  <c r="O216" i="497"/>
  <c r="O43" i="497"/>
  <c r="O95" i="497"/>
  <c r="J109" i="500"/>
  <c r="E105" i="500"/>
  <c r="E103" i="500"/>
  <c r="E106" i="500"/>
  <c r="M14" i="500"/>
  <c r="E254" i="500"/>
  <c r="M66" i="500"/>
  <c r="K57" i="500"/>
  <c r="E256" i="500"/>
  <c r="J57" i="500"/>
  <c r="E263" i="500"/>
  <c r="E13" i="500"/>
  <c r="E54" i="500"/>
  <c r="E53" i="500"/>
  <c r="E102" i="500"/>
  <c r="M57" i="500"/>
  <c r="K109" i="500"/>
  <c r="N57" i="500"/>
  <c r="N59" i="500" s="1"/>
  <c r="J66" i="500"/>
  <c r="J95" i="497"/>
  <c r="J43" i="497"/>
  <c r="J216" i="497"/>
  <c r="J202" i="497"/>
  <c r="E252" i="500"/>
  <c r="E101" i="500"/>
  <c r="E251" i="500"/>
  <c r="H14" i="500"/>
  <c r="H59" i="500" s="1"/>
  <c r="E322" i="65"/>
  <c r="D11" i="503"/>
  <c r="G275" i="500"/>
  <c r="O276" i="500"/>
  <c r="O120" i="500"/>
  <c r="O302" i="500"/>
  <c r="O255" i="500"/>
  <c r="O293" i="500"/>
  <c r="O118" i="500"/>
  <c r="H66" i="500"/>
  <c r="E65" i="500"/>
  <c r="I202" i="497"/>
  <c r="I95" i="497"/>
  <c r="I216" i="497"/>
  <c r="I43" i="497"/>
  <c r="E294" i="500"/>
  <c r="N66" i="500"/>
  <c r="G273" i="65"/>
  <c r="E273" i="65" s="1"/>
  <c r="E273" i="60"/>
  <c r="J43" i="460" a="1"/>
  <c r="J202" i="460" a="1"/>
  <c r="K95" i="460" a="1"/>
  <c r="I216" i="460" a="1"/>
  <c r="G43" i="460" a="1"/>
  <c r="O95" i="460" a="1"/>
  <c r="M202" i="460" a="1"/>
  <c r="K216" i="460" a="1"/>
  <c r="G95" i="460" a="1"/>
  <c r="K43" i="460" a="1"/>
  <c r="L95" i="460" a="1"/>
  <c r="M216" i="460" a="1"/>
  <c r="O202" i="460" a="1"/>
  <c r="H216" i="460" a="1"/>
  <c r="L43" i="460" a="1"/>
  <c r="I202" i="460" a="1"/>
  <c r="N43" i="460" a="1"/>
  <c r="H43" i="460" a="1"/>
  <c r="K202" i="460" a="1"/>
  <c r="I95" i="460" a="1"/>
  <c r="O43" i="460" a="1"/>
  <c r="I43" i="460" a="1"/>
  <c r="N95" i="460" a="1"/>
  <c r="N202" i="460" a="1"/>
  <c r="N216" i="460" a="1"/>
  <c r="L216" i="460" a="1"/>
  <c r="L202" i="460" a="1"/>
  <c r="M95" i="460" a="1"/>
  <c r="H202" i="460" a="1"/>
  <c r="H95" i="460" a="1"/>
  <c r="J95" i="460" a="1"/>
  <c r="M43" i="460" a="1"/>
  <c r="J216" i="460" a="1"/>
  <c r="O216" i="460" a="1"/>
  <c r="G202" i="460" a="1"/>
  <c r="G216" i="460" a="1"/>
  <c r="N111" i="500" l="1"/>
  <c r="M111" i="500"/>
  <c r="J111" i="500"/>
  <c r="J43" i="460"/>
  <c r="J43" i="65" s="1"/>
  <c r="I202" i="460"/>
  <c r="I202" i="65" s="1"/>
  <c r="G95" i="460"/>
  <c r="K202" i="460"/>
  <c r="K202" i="65" s="1"/>
  <c r="N95" i="460"/>
  <c r="N95" i="65" s="1"/>
  <c r="J202" i="460"/>
  <c r="J202" i="65" s="1"/>
  <c r="O95" i="460"/>
  <c r="O95" i="65" s="1"/>
  <c r="G43" i="460"/>
  <c r="K216" i="460"/>
  <c r="K216" i="65" s="1"/>
  <c r="L95" i="460"/>
  <c r="L95" i="65" s="1"/>
  <c r="N43" i="460"/>
  <c r="N43" i="65" s="1"/>
  <c r="J216" i="460"/>
  <c r="J216" i="65" s="1"/>
  <c r="O43" i="460"/>
  <c r="O43" i="65" s="1"/>
  <c r="M216" i="460"/>
  <c r="M216" i="65" s="1"/>
  <c r="G216" i="460"/>
  <c r="K95" i="460"/>
  <c r="K95" i="65" s="1"/>
  <c r="L43" i="460"/>
  <c r="L43" i="65" s="1"/>
  <c r="I216" i="460"/>
  <c r="I216" i="65" s="1"/>
  <c r="O216" i="460"/>
  <c r="O216" i="65" s="1"/>
  <c r="M95" i="460"/>
  <c r="M95" i="65" s="1"/>
  <c r="H202" i="460"/>
  <c r="H202" i="65" s="1"/>
  <c r="L216" i="460"/>
  <c r="L216" i="65" s="1"/>
  <c r="I43" i="460"/>
  <c r="I43" i="65" s="1"/>
  <c r="J95" i="460"/>
  <c r="J95" i="65" s="1"/>
  <c r="O202" i="460"/>
  <c r="O202" i="65" s="1"/>
  <c r="M43" i="460"/>
  <c r="M43" i="65" s="1"/>
  <c r="H95" i="460"/>
  <c r="H95" i="65" s="1"/>
  <c r="L202" i="460"/>
  <c r="L202" i="65" s="1"/>
  <c r="I95" i="460"/>
  <c r="I95" i="65" s="1"/>
  <c r="H216" i="460"/>
  <c r="H216" i="65" s="1"/>
  <c r="H43" i="460"/>
  <c r="H43" i="65" s="1"/>
  <c r="N202" i="460"/>
  <c r="N202" i="65" s="1"/>
  <c r="M202" i="460"/>
  <c r="M202" i="65" s="1"/>
  <c r="G202" i="460"/>
  <c r="K43" i="460"/>
  <c r="K43" i="65" s="1"/>
  <c r="N216" i="460"/>
  <c r="N216" i="65" s="1"/>
  <c r="N325" i="500"/>
  <c r="H325" i="500"/>
  <c r="J59" i="500"/>
  <c r="J324" i="500"/>
  <c r="J275" i="500" s="1"/>
  <c r="H324" i="500"/>
  <c r="E57" i="500"/>
  <c r="E95" i="497"/>
  <c r="D30" i="503"/>
  <c r="N30" i="503" s="1"/>
  <c r="N11" i="503"/>
  <c r="E43" i="497"/>
  <c r="E109" i="500"/>
  <c r="O296" i="500"/>
  <c r="M324" i="500"/>
  <c r="M275" i="500" s="1"/>
  <c r="K324" i="500"/>
  <c r="K275" i="500" s="1"/>
  <c r="E216" i="497"/>
  <c r="M59" i="500"/>
  <c r="K111" i="500"/>
  <c r="E66" i="500"/>
  <c r="O122" i="500"/>
  <c r="O124" i="500" s="1"/>
  <c r="O265" i="500"/>
  <c r="O267" i="500" s="1"/>
  <c r="G118" i="500"/>
  <c r="G255" i="500"/>
  <c r="G293" i="500"/>
  <c r="G276" i="500"/>
  <c r="G277" i="500" s="1"/>
  <c r="G289" i="500" s="1"/>
  <c r="G302" i="500"/>
  <c r="G120" i="500"/>
  <c r="L118" i="500"/>
  <c r="L255" i="500"/>
  <c r="L276" i="500"/>
  <c r="L120" i="500"/>
  <c r="L293" i="500"/>
  <c r="L302" i="500"/>
  <c r="O277" i="500"/>
  <c r="O289" i="500" s="1"/>
  <c r="H111" i="500"/>
  <c r="N324" i="500"/>
  <c r="N275" i="500" s="1"/>
  <c r="K59" i="500"/>
  <c r="E202" i="497"/>
  <c r="E14" i="500"/>
  <c r="I118" i="500"/>
  <c r="I293" i="500"/>
  <c r="I276" i="500"/>
  <c r="I255" i="500"/>
  <c r="I120" i="500"/>
  <c r="I302" i="500"/>
  <c r="O18" i="281"/>
  <c r="O21" i="281" l="1"/>
  <c r="L277" i="500"/>
  <c r="L289" i="500" s="1"/>
  <c r="E111" i="500"/>
  <c r="E202" i="460"/>
  <c r="G202" i="65"/>
  <c r="E202" i="65" s="1"/>
  <c r="E59" i="500"/>
  <c r="G43" i="65"/>
  <c r="E43" i="65" s="1"/>
  <c r="E43" i="460"/>
  <c r="L296" i="500"/>
  <c r="H118" i="500"/>
  <c r="H276" i="500"/>
  <c r="H302" i="500"/>
  <c r="H255" i="500"/>
  <c r="H120" i="500"/>
  <c r="H293" i="500"/>
  <c r="H275" i="500"/>
  <c r="E324" i="500"/>
  <c r="E216" i="460"/>
  <c r="G216" i="65"/>
  <c r="E216" i="65" s="1"/>
  <c r="K325" i="500"/>
  <c r="G265" i="500"/>
  <c r="J325" i="500"/>
  <c r="N255" i="500"/>
  <c r="N293" i="500"/>
  <c r="N120" i="500"/>
  <c r="N118" i="500"/>
  <c r="N302" i="500"/>
  <c r="N276" i="500"/>
  <c r="G95" i="65"/>
  <c r="E95" i="65" s="1"/>
  <c r="E95" i="460"/>
  <c r="M325" i="500"/>
  <c r="I296" i="500"/>
  <c r="G122" i="500"/>
  <c r="G124" i="500" s="1"/>
  <c r="I122" i="500"/>
  <c r="I124" i="500" s="1"/>
  <c r="I277" i="500"/>
  <c r="I289" i="500" s="1"/>
  <c r="I265" i="500"/>
  <c r="G296" i="500"/>
  <c r="L265" i="500"/>
  <c r="L122" i="500"/>
  <c r="L124" i="500" s="1"/>
  <c r="O326" i="500"/>
  <c r="O310" i="500" s="1"/>
  <c r="G18" i="281"/>
  <c r="L18" i="281"/>
  <c r="I18" i="281"/>
  <c r="I21" i="281" l="1"/>
  <c r="L21" i="281"/>
  <c r="G21" i="281"/>
  <c r="O336" i="500"/>
  <c r="I267" i="500"/>
  <c r="I326" i="500"/>
  <c r="I310" i="500" s="1"/>
  <c r="N277" i="500"/>
  <c r="N289" i="500" s="1"/>
  <c r="M255" i="500"/>
  <c r="M276" i="500"/>
  <c r="M118" i="500"/>
  <c r="M293" i="500"/>
  <c r="M120" i="500"/>
  <c r="M302" i="500"/>
  <c r="N296" i="500"/>
  <c r="N122" i="500"/>
  <c r="N124" i="500" s="1"/>
  <c r="K118" i="500"/>
  <c r="K302" i="500"/>
  <c r="K293" i="500"/>
  <c r="K276" i="500"/>
  <c r="K255" i="500"/>
  <c r="K120" i="500"/>
  <c r="H265" i="500"/>
  <c r="N265" i="500"/>
  <c r="H122" i="500"/>
  <c r="J120" i="500"/>
  <c r="J255" i="500"/>
  <c r="J118" i="500"/>
  <c r="J293" i="500"/>
  <c r="J302" i="500"/>
  <c r="J276" i="500"/>
  <c r="E325" i="500"/>
  <c r="H277" i="500"/>
  <c r="H289" i="500" s="1"/>
  <c r="E275" i="500"/>
  <c r="L326" i="500"/>
  <c r="L310" i="500" s="1"/>
  <c r="H296" i="500"/>
  <c r="L267" i="500"/>
  <c r="G267" i="500"/>
  <c r="G326" i="500"/>
  <c r="N18" i="281"/>
  <c r="E255" i="500" l="1"/>
  <c r="N21" i="281"/>
  <c r="J277" i="500"/>
  <c r="E276" i="500"/>
  <c r="N267" i="500"/>
  <c r="K122" i="500"/>
  <c r="M122" i="500"/>
  <c r="N326" i="500"/>
  <c r="N310" i="500" s="1"/>
  <c r="M277" i="500"/>
  <c r="M289" i="500" s="1"/>
  <c r="E302" i="500"/>
  <c r="J296" i="500"/>
  <c r="E293" i="500"/>
  <c r="H267" i="500"/>
  <c r="M265" i="500"/>
  <c r="L336" i="500"/>
  <c r="J122" i="500"/>
  <c r="E118" i="500"/>
  <c r="G310" i="500"/>
  <c r="J265" i="500"/>
  <c r="K265" i="500"/>
  <c r="K267" i="500" s="1"/>
  <c r="I336" i="500"/>
  <c r="O133" i="501"/>
  <c r="O17" i="501"/>
  <c r="O72" i="501"/>
  <c r="O131" i="501"/>
  <c r="O73" i="501"/>
  <c r="O134" i="501"/>
  <c r="O71" i="501"/>
  <c r="O152" i="501"/>
  <c r="O69" i="501"/>
  <c r="O129" i="501"/>
  <c r="O146" i="501"/>
  <c r="O20" i="501"/>
  <c r="O148" i="501"/>
  <c r="O149" i="501"/>
  <c r="O130" i="501"/>
  <c r="O19" i="501"/>
  <c r="O147" i="501"/>
  <c r="O18" i="501"/>
  <c r="O139" i="501"/>
  <c r="O70" i="501"/>
  <c r="O135" i="501"/>
  <c r="O136" i="501"/>
  <c r="O21" i="501"/>
  <c r="E120" i="500"/>
  <c r="K277" i="500"/>
  <c r="K289" i="500" s="1"/>
  <c r="H124" i="500"/>
  <c r="K296" i="500"/>
  <c r="N134" i="501"/>
  <c r="N149" i="501"/>
  <c r="N18" i="501"/>
  <c r="N147" i="501"/>
  <c r="N19" i="501"/>
  <c r="N130" i="501"/>
  <c r="N133" i="501"/>
  <c r="N71" i="501"/>
  <c r="N152" i="501"/>
  <c r="N20" i="501"/>
  <c r="N21" i="501"/>
  <c r="N72" i="501"/>
  <c r="N131" i="501"/>
  <c r="N69" i="501"/>
  <c r="N70" i="501"/>
  <c r="N139" i="501"/>
  <c r="N146" i="501"/>
  <c r="N73" i="501"/>
  <c r="N136" i="501"/>
  <c r="N17" i="501"/>
  <c r="N135" i="501"/>
  <c r="N148" i="501"/>
  <c r="N129" i="501"/>
  <c r="M296" i="500"/>
  <c r="O299" i="500"/>
  <c r="O312" i="500"/>
  <c r="O300" i="500"/>
  <c r="O313" i="500"/>
  <c r="O135" i="61" a="1"/>
  <c r="O131" i="61" a="1"/>
  <c r="N70" i="61" a="1"/>
  <c r="N20" i="61" a="1"/>
  <c r="N152" i="61" a="1"/>
  <c r="N133" i="61" a="1"/>
  <c r="N135" i="61" a="1"/>
  <c r="N139" i="61" a="1"/>
  <c r="O134" i="61" a="1"/>
  <c r="O129" i="61" a="1"/>
  <c r="O146" i="61" a="1"/>
  <c r="N69" i="61" a="1"/>
  <c r="O147" i="61" a="1"/>
  <c r="O21" i="61" a="1"/>
  <c r="N73" i="61" a="1"/>
  <c r="O152" i="61" a="1"/>
  <c r="N17" i="61" a="1"/>
  <c r="O139" i="61" a="1"/>
  <c r="N71" i="61" a="1"/>
  <c r="O19" i="61" a="1"/>
  <c r="N130" i="61" a="1"/>
  <c r="O136" i="61" a="1"/>
  <c r="N129" i="61" a="1"/>
  <c r="N19" i="61" a="1"/>
  <c r="O149" i="61" a="1"/>
  <c r="O17" i="61" a="1"/>
  <c r="N134" i="61" a="1"/>
  <c r="N21" i="61" a="1"/>
  <c r="N131" i="61" a="1"/>
  <c r="H18" i="281"/>
  <c r="O130" i="61" a="1"/>
  <c r="O18" i="61" a="1"/>
  <c r="O72" i="61" a="1"/>
  <c r="O69" i="61" a="1"/>
  <c r="O70" i="61" a="1"/>
  <c r="O148" i="61" a="1"/>
  <c r="O20" i="61" a="1"/>
  <c r="N148" i="61" a="1"/>
  <c r="N147" i="61" a="1"/>
  <c r="N136" i="61" a="1"/>
  <c r="N72" i="61" a="1"/>
  <c r="N18" i="61" a="1"/>
  <c r="N149" i="61" a="1"/>
  <c r="O133" i="61" a="1"/>
  <c r="N146" i="61" a="1"/>
  <c r="O71" i="61" a="1"/>
  <c r="O73" i="61" a="1"/>
  <c r="E265" i="500" l="1"/>
  <c r="E277" i="500"/>
  <c r="N139" i="61"/>
  <c r="N139" i="65" s="1"/>
  <c r="N71" i="61"/>
  <c r="N71" i="65" s="1"/>
  <c r="O19" i="61"/>
  <c r="O19" i="65" s="1"/>
  <c r="O152" i="61"/>
  <c r="O152" i="65" s="1"/>
  <c r="N129" i="61"/>
  <c r="N129" i="65" s="1"/>
  <c r="N70" i="61"/>
  <c r="N70" i="65" s="1"/>
  <c r="N133" i="61"/>
  <c r="N133" i="65" s="1"/>
  <c r="O21" i="61"/>
  <c r="O21" i="65" s="1"/>
  <c r="O130" i="61"/>
  <c r="O130" i="65" s="1"/>
  <c r="O71" i="61"/>
  <c r="O71" i="65" s="1"/>
  <c r="N148" i="61"/>
  <c r="N148" i="65" s="1"/>
  <c r="N69" i="61"/>
  <c r="N69" i="65" s="1"/>
  <c r="N130" i="61"/>
  <c r="N130" i="65" s="1"/>
  <c r="O136" i="61"/>
  <c r="O136" i="65" s="1"/>
  <c r="O149" i="61"/>
  <c r="O149" i="65" s="1"/>
  <c r="O134" i="61"/>
  <c r="O134" i="65" s="1"/>
  <c r="N135" i="61"/>
  <c r="N135" i="65" s="1"/>
  <c r="N131" i="61"/>
  <c r="N131" i="65" s="1"/>
  <c r="N19" i="61"/>
  <c r="N19" i="65" s="1"/>
  <c r="H21" i="281"/>
  <c r="O135" i="61"/>
  <c r="O135" i="65" s="1"/>
  <c r="O148" i="61"/>
  <c r="O148" i="65" s="1"/>
  <c r="O73" i="61"/>
  <c r="O73" i="65" s="1"/>
  <c r="N17" i="61"/>
  <c r="N17" i="65" s="1"/>
  <c r="N72" i="61"/>
  <c r="N72" i="65" s="1"/>
  <c r="N147" i="61"/>
  <c r="N147" i="65" s="1"/>
  <c r="O70" i="61"/>
  <c r="O70" i="65" s="1"/>
  <c r="O20" i="61"/>
  <c r="O20" i="65" s="1"/>
  <c r="O131" i="61"/>
  <c r="O131" i="65" s="1"/>
  <c r="N136" i="61"/>
  <c r="N136" i="65" s="1"/>
  <c r="N21" i="61"/>
  <c r="N21" i="65" s="1"/>
  <c r="N18" i="61"/>
  <c r="N18" i="65" s="1"/>
  <c r="O139" i="61"/>
  <c r="O139" i="65" s="1"/>
  <c r="O146" i="61"/>
  <c r="O146" i="65" s="1"/>
  <c r="O72" i="61"/>
  <c r="O72" i="65" s="1"/>
  <c r="N73" i="61"/>
  <c r="N73" i="65" s="1"/>
  <c r="N20" i="61"/>
  <c r="N20" i="65" s="1"/>
  <c r="N149" i="61"/>
  <c r="N149" i="65" s="1"/>
  <c r="O18" i="61"/>
  <c r="O18" i="65" s="1"/>
  <c r="O129" i="61"/>
  <c r="O129" i="65" s="1"/>
  <c r="O17" i="61"/>
  <c r="O17" i="65" s="1"/>
  <c r="N146" i="61"/>
  <c r="N146" i="65" s="1"/>
  <c r="N152" i="61"/>
  <c r="N152" i="65" s="1"/>
  <c r="N134" i="61"/>
  <c r="N134" i="65" s="1"/>
  <c r="O147" i="61"/>
  <c r="O147" i="65" s="1"/>
  <c r="O69" i="61"/>
  <c r="O69" i="65" s="1"/>
  <c r="O133" i="61"/>
  <c r="O133" i="65" s="1"/>
  <c r="M124" i="500"/>
  <c r="N140" i="501"/>
  <c r="G336" i="500"/>
  <c r="K124" i="500"/>
  <c r="N74" i="501"/>
  <c r="I300" i="500"/>
  <c r="I299" i="500"/>
  <c r="I313" i="500"/>
  <c r="I312" i="500"/>
  <c r="H326" i="500"/>
  <c r="N22" i="501"/>
  <c r="J124" i="500"/>
  <c r="E122" i="500"/>
  <c r="J289" i="500"/>
  <c r="O304" i="500"/>
  <c r="E296" i="500"/>
  <c r="O153" i="501"/>
  <c r="L313" i="500"/>
  <c r="L312" i="500"/>
  <c r="L299" i="500"/>
  <c r="L300" i="500"/>
  <c r="O140" i="501"/>
  <c r="O22" i="501"/>
  <c r="J267" i="500"/>
  <c r="N153" i="501"/>
  <c r="O74" i="501"/>
  <c r="M267" i="500"/>
  <c r="N336" i="500"/>
  <c r="N22" i="61" a="1"/>
  <c r="O74" i="61" a="1"/>
  <c r="N74" i="61" a="1"/>
  <c r="J18" i="281"/>
  <c r="N140" i="61" a="1"/>
  <c r="M18" i="281"/>
  <c r="O140" i="61" a="1"/>
  <c r="O22" i="61" a="1"/>
  <c r="K18" i="281"/>
  <c r="N223" i="501" l="1"/>
  <c r="N328" i="501" s="1"/>
  <c r="O223" i="501"/>
  <c r="E267" i="500"/>
  <c r="O140" i="61"/>
  <c r="O140" i="65" s="1"/>
  <c r="O74" i="61"/>
  <c r="O74" i="65" s="1"/>
  <c r="J21" i="281"/>
  <c r="D18" i="281"/>
  <c r="E18" i="281" s="1"/>
  <c r="N74" i="61"/>
  <c r="N74" i="65" s="1"/>
  <c r="K21" i="281"/>
  <c r="N140" i="61"/>
  <c r="N140" i="65" s="1"/>
  <c r="M21" i="281"/>
  <c r="O22" i="61"/>
  <c r="O22" i="65" s="1"/>
  <c r="N22" i="61"/>
  <c r="N22" i="65" s="1"/>
  <c r="E289" i="500"/>
  <c r="I304" i="500"/>
  <c r="J326" i="500"/>
  <c r="J310" i="500" s="1"/>
  <c r="K326" i="500"/>
  <c r="K310" i="500" s="1"/>
  <c r="M326" i="500"/>
  <c r="M310" i="500" s="1"/>
  <c r="O306" i="500"/>
  <c r="L304" i="500"/>
  <c r="L306" i="500" s="1"/>
  <c r="O332" i="501"/>
  <c r="O321" i="501"/>
  <c r="N321" i="501"/>
  <c r="N332" i="501"/>
  <c r="E124" i="500"/>
  <c r="N299" i="500"/>
  <c r="N300" i="500"/>
  <c r="N313" i="500"/>
  <c r="N312" i="500"/>
  <c r="H310" i="500"/>
  <c r="G313" i="500"/>
  <c r="G299" i="500"/>
  <c r="G312" i="500"/>
  <c r="G300" i="500"/>
  <c r="M116" i="501"/>
  <c r="M116" i="61" a="1"/>
  <c r="D21" i="281" l="1"/>
  <c r="E21" i="281" s="1"/>
  <c r="N13" i="501"/>
  <c r="N54" i="501"/>
  <c r="N100" i="501"/>
  <c r="N253" i="501"/>
  <c r="N105" i="501"/>
  <c r="N254" i="501"/>
  <c r="N102" i="501"/>
  <c r="N50" i="501"/>
  <c r="N65" i="501"/>
  <c r="N66" i="501" s="1"/>
  <c r="N53" i="501"/>
  <c r="N263" i="501"/>
  <c r="N51" i="501"/>
  <c r="N251" i="501"/>
  <c r="N103" i="501"/>
  <c r="N49" i="501"/>
  <c r="N101" i="501"/>
  <c r="N106" i="501"/>
  <c r="N48" i="501"/>
  <c r="N252" i="501"/>
  <c r="N256" i="501"/>
  <c r="N257" i="501"/>
  <c r="N294" i="501"/>
  <c r="O328" i="501"/>
  <c r="M116" i="61"/>
  <c r="M116" i="65" s="1"/>
  <c r="G304" i="500"/>
  <c r="N280" i="501"/>
  <c r="N271" i="501"/>
  <c r="O280" i="501"/>
  <c r="O271" i="501"/>
  <c r="J336" i="500"/>
  <c r="E326" i="500"/>
  <c r="O114" i="501"/>
  <c r="O12" i="501"/>
  <c r="O11" i="501"/>
  <c r="O115" i="501"/>
  <c r="L309" i="500"/>
  <c r="H336" i="500"/>
  <c r="E310" i="500"/>
  <c r="O309" i="500"/>
  <c r="I306" i="500"/>
  <c r="M336" i="500"/>
  <c r="N321" i="65"/>
  <c r="K10" i="503" s="1"/>
  <c r="K29" i="503" s="1"/>
  <c r="N114" i="501"/>
  <c r="N11" i="501"/>
  <c r="N115" i="501"/>
  <c r="N12" i="501"/>
  <c r="O321" i="65"/>
  <c r="L10" i="503" s="1"/>
  <c r="L29" i="503" s="1"/>
  <c r="N304" i="500"/>
  <c r="K336" i="500"/>
  <c r="H116" i="501"/>
  <c r="L116" i="501"/>
  <c r="K116" i="501"/>
  <c r="J116" i="501"/>
  <c r="I116" i="501"/>
  <c r="N271" i="61" a="1"/>
  <c r="N49" i="61" a="1"/>
  <c r="N51" i="61" a="1"/>
  <c r="N294" i="61" a="1"/>
  <c r="N254" i="61" a="1"/>
  <c r="H116" i="61" a="1"/>
  <c r="K116" i="61" a="1"/>
  <c r="N12" i="61" a="1"/>
  <c r="N101" i="61" a="1"/>
  <c r="N66" i="61" a="1"/>
  <c r="N280" i="61" a="1"/>
  <c r="N53" i="61" a="1"/>
  <c r="N251" i="61" a="1"/>
  <c r="O114" i="61" a="1"/>
  <c r="I116" i="61" a="1"/>
  <c r="N106" i="61" a="1"/>
  <c r="O11" i="61" a="1"/>
  <c r="N115" i="61" a="1"/>
  <c r="N103" i="61" a="1"/>
  <c r="O271" i="61" a="1"/>
  <c r="N105" i="61" a="1"/>
  <c r="N257" i="61" a="1"/>
  <c r="N50" i="61" a="1"/>
  <c r="N263" i="61" a="1"/>
  <c r="N102" i="61" a="1"/>
  <c r="L116" i="61" a="1"/>
  <c r="N65" i="61" a="1"/>
  <c r="N252" i="61" a="1"/>
  <c r="N100" i="61" a="1"/>
  <c r="N54" i="61" a="1"/>
  <c r="O280" i="61" a="1"/>
  <c r="N253" i="61" a="1"/>
  <c r="N114" i="61" a="1"/>
  <c r="O12" i="61" a="1"/>
  <c r="N11" i="61" a="1"/>
  <c r="N256" i="61" a="1"/>
  <c r="O115" i="61" a="1"/>
  <c r="N48" i="61" a="1"/>
  <c r="J116" i="61" a="1"/>
  <c r="N13" i="61" a="1"/>
  <c r="N57" i="501" l="1"/>
  <c r="N324" i="501" s="1"/>
  <c r="N275" i="501" s="1"/>
  <c r="N109" i="501"/>
  <c r="N111" i="501" s="1"/>
  <c r="N101" i="61"/>
  <c r="N50" i="61"/>
  <c r="N49" i="61"/>
  <c r="N102" i="61"/>
  <c r="N294" i="61"/>
  <c r="N103" i="61"/>
  <c r="N254" i="61"/>
  <c r="N257" i="61"/>
  <c r="N251" i="61"/>
  <c r="N105" i="61"/>
  <c r="N256" i="61"/>
  <c r="N51" i="61"/>
  <c r="N253" i="61"/>
  <c r="N252" i="61"/>
  <c r="N263" i="61"/>
  <c r="N100" i="61"/>
  <c r="N48" i="61"/>
  <c r="N53" i="61"/>
  <c r="N54" i="61"/>
  <c r="N106" i="61"/>
  <c r="N65" i="61"/>
  <c r="N13" i="61"/>
  <c r="O253" i="501"/>
  <c r="O50" i="501"/>
  <c r="O65" i="501"/>
  <c r="O294" i="501"/>
  <c r="O101" i="501"/>
  <c r="O256" i="501"/>
  <c r="O103" i="501"/>
  <c r="O254" i="501"/>
  <c r="O106" i="501"/>
  <c r="O13" i="501"/>
  <c r="O14" i="501" s="1"/>
  <c r="O49" i="501"/>
  <c r="O257" i="501"/>
  <c r="O51" i="501"/>
  <c r="O252" i="501"/>
  <c r="O102" i="501"/>
  <c r="O53" i="501"/>
  <c r="O251" i="501"/>
  <c r="O263" i="501"/>
  <c r="O100" i="501"/>
  <c r="O105" i="501"/>
  <c r="O48" i="501"/>
  <c r="O54" i="501"/>
  <c r="N115" i="61"/>
  <c r="O114" i="61"/>
  <c r="N280" i="61"/>
  <c r="N280" i="65" s="1"/>
  <c r="N11" i="61"/>
  <c r="N66" i="61"/>
  <c r="N114" i="61"/>
  <c r="I116" i="61"/>
  <c r="I116" i="65" s="1"/>
  <c r="J116" i="61"/>
  <c r="J116" i="65" s="1"/>
  <c r="K116" i="61"/>
  <c r="K116" i="65" s="1"/>
  <c r="O115" i="61"/>
  <c r="O271" i="61"/>
  <c r="O271" i="65" s="1"/>
  <c r="L116" i="61"/>
  <c r="L116" i="65" s="1"/>
  <c r="O11" i="61"/>
  <c r="O280" i="61"/>
  <c r="O280" i="65" s="1"/>
  <c r="H116" i="61"/>
  <c r="H116" i="65" s="1"/>
  <c r="N12" i="61"/>
  <c r="O12" i="61"/>
  <c r="N271" i="61"/>
  <c r="N271" i="65" s="1"/>
  <c r="N287" i="501"/>
  <c r="N14" i="501"/>
  <c r="L316" i="500"/>
  <c r="G306" i="500"/>
  <c r="G116" i="501"/>
  <c r="C42" i="3"/>
  <c r="O316" i="500"/>
  <c r="I309" i="500"/>
  <c r="K313" i="500"/>
  <c r="K300" i="500"/>
  <c r="K312" i="500"/>
  <c r="K299" i="500"/>
  <c r="N306" i="500"/>
  <c r="J299" i="500"/>
  <c r="J313" i="500"/>
  <c r="J300" i="500"/>
  <c r="J312" i="500"/>
  <c r="O287" i="501"/>
  <c r="M299" i="500"/>
  <c r="M313" i="500"/>
  <c r="M300" i="500"/>
  <c r="M312" i="500"/>
  <c r="H313" i="500"/>
  <c r="H300" i="500"/>
  <c r="H312" i="500"/>
  <c r="H299" i="500"/>
  <c r="E336" i="500"/>
  <c r="O254" i="61" a="1"/>
  <c r="O106" i="61" a="1"/>
  <c r="O256" i="61" a="1"/>
  <c r="O100" i="61" a="1"/>
  <c r="O257" i="61" a="1"/>
  <c r="O50" i="61" a="1"/>
  <c r="O294" i="61" a="1"/>
  <c r="N109" i="61" a="1"/>
  <c r="O102" i="61" a="1"/>
  <c r="O54" i="61" a="1"/>
  <c r="O105" i="61" a="1"/>
  <c r="O53" i="61" a="1"/>
  <c r="O13" i="61" a="1"/>
  <c r="O14" i="61" a="1"/>
  <c r="N14" i="61" a="1"/>
  <c r="O103" i="61" a="1"/>
  <c r="O48" i="61" a="1"/>
  <c r="O251" i="61" a="1"/>
  <c r="O65" i="61" a="1"/>
  <c r="O51" i="61" a="1"/>
  <c r="O253" i="61" a="1"/>
  <c r="N111" i="61" a="1"/>
  <c r="O101" i="61" a="1"/>
  <c r="O287" i="61" a="1"/>
  <c r="G116" i="61" a="1"/>
  <c r="L56" i="281"/>
  <c r="O49" i="61" a="1"/>
  <c r="N287" i="61" a="1"/>
  <c r="O252" i="61" a="1"/>
  <c r="O263" i="61" a="1"/>
  <c r="O56" i="281"/>
  <c r="N275" i="61" a="1"/>
  <c r="N57" i="61" a="1"/>
  <c r="N57" i="61" l="1"/>
  <c r="N109" i="61"/>
  <c r="N111" i="61"/>
  <c r="O53" i="61"/>
  <c r="O254" i="61"/>
  <c r="O102" i="61"/>
  <c r="O103" i="61"/>
  <c r="O54" i="61"/>
  <c r="O252" i="61"/>
  <c r="O256" i="61"/>
  <c r="O48" i="61"/>
  <c r="O51" i="61"/>
  <c r="O101" i="61"/>
  <c r="O105" i="61"/>
  <c r="O257" i="61"/>
  <c r="O294" i="61"/>
  <c r="O100" i="61"/>
  <c r="O49" i="61"/>
  <c r="O65" i="61"/>
  <c r="O263" i="61"/>
  <c r="O13" i="61"/>
  <c r="O50" i="61"/>
  <c r="O251" i="61"/>
  <c r="O106" i="61"/>
  <c r="O253" i="61"/>
  <c r="O57" i="501"/>
  <c r="O109" i="501"/>
  <c r="O66" i="501"/>
  <c r="L59" i="281"/>
  <c r="L98" i="281"/>
  <c r="O287" i="61"/>
  <c r="O287" i="65" s="1"/>
  <c r="N275" i="61"/>
  <c r="N14" i="61"/>
  <c r="O14" i="61"/>
  <c r="O59" i="281"/>
  <c r="O98" i="281"/>
  <c r="N287" i="61"/>
  <c r="N287" i="65" s="1"/>
  <c r="G116" i="61"/>
  <c r="I316" i="500"/>
  <c r="G309" i="500"/>
  <c r="M304" i="500"/>
  <c r="L337" i="500"/>
  <c r="H304" i="500"/>
  <c r="H306" i="500" s="1"/>
  <c r="E299" i="500"/>
  <c r="J304" i="500"/>
  <c r="J306" i="500" s="1"/>
  <c r="E312" i="500"/>
  <c r="N309" i="500"/>
  <c r="N59" i="501"/>
  <c r="E300" i="500"/>
  <c r="O59" i="501"/>
  <c r="K304" i="500"/>
  <c r="K306" i="500" s="1"/>
  <c r="O337" i="500"/>
  <c r="E313" i="500"/>
  <c r="E116" i="501"/>
  <c r="D128" i="281"/>
  <c r="O66" i="61" a="1"/>
  <c r="N59" i="61" a="1"/>
  <c r="I56" i="281"/>
  <c r="O59" i="61" a="1"/>
  <c r="O57" i="61" a="1"/>
  <c r="O109" i="61" a="1"/>
  <c r="O57" i="61" l="1"/>
  <c r="O66" i="61"/>
  <c r="O109" i="61"/>
  <c r="O324" i="501"/>
  <c r="O275" i="501" s="1"/>
  <c r="O111" i="501"/>
  <c r="O59" i="61"/>
  <c r="I98" i="281"/>
  <c r="I59" i="281"/>
  <c r="N59" i="61"/>
  <c r="H309" i="500"/>
  <c r="L314" i="497"/>
  <c r="L230" i="497"/>
  <c r="J230" i="497"/>
  <c r="J314" i="497"/>
  <c r="O230" i="497"/>
  <c r="O314" i="497"/>
  <c r="M230" i="497"/>
  <c r="M314" i="497"/>
  <c r="N230" i="497"/>
  <c r="N314" i="497"/>
  <c r="G17" i="501"/>
  <c r="G139" i="501"/>
  <c r="G131" i="501"/>
  <c r="G147" i="501"/>
  <c r="G134" i="501"/>
  <c r="G146" i="501"/>
  <c r="G20" i="501"/>
  <c r="G73" i="501"/>
  <c r="G149" i="501"/>
  <c r="G133" i="501"/>
  <c r="G130" i="501"/>
  <c r="G135" i="501"/>
  <c r="G19" i="501"/>
  <c r="G72" i="501"/>
  <c r="G136" i="501"/>
  <c r="G152" i="501"/>
  <c r="G70" i="501"/>
  <c r="G21" i="501"/>
  <c r="G71" i="501"/>
  <c r="G18" i="501"/>
  <c r="G69" i="501"/>
  <c r="G129" i="501"/>
  <c r="G148" i="501"/>
  <c r="C41" i="3"/>
  <c r="K309" i="500"/>
  <c r="J309" i="500"/>
  <c r="G316" i="500"/>
  <c r="K135" i="501"/>
  <c r="K129" i="501"/>
  <c r="K73" i="501"/>
  <c r="K147" i="501"/>
  <c r="K71" i="501"/>
  <c r="K139" i="501"/>
  <c r="K149" i="501"/>
  <c r="K70" i="501"/>
  <c r="K146" i="501"/>
  <c r="K136" i="501"/>
  <c r="K152" i="501"/>
  <c r="K130" i="501"/>
  <c r="K20" i="501"/>
  <c r="K18" i="501"/>
  <c r="K69" i="501"/>
  <c r="K133" i="501"/>
  <c r="K21" i="501"/>
  <c r="K134" i="501"/>
  <c r="K72" i="501"/>
  <c r="K17" i="501"/>
  <c r="K131" i="501"/>
  <c r="K19" i="501"/>
  <c r="K148" i="501"/>
  <c r="M20" i="501"/>
  <c r="M21" i="501"/>
  <c r="M147" i="501"/>
  <c r="M71" i="501"/>
  <c r="M134" i="501"/>
  <c r="M148" i="501"/>
  <c r="M130" i="501"/>
  <c r="M18" i="501"/>
  <c r="M69" i="501"/>
  <c r="M136" i="501"/>
  <c r="M70" i="501"/>
  <c r="M152" i="501"/>
  <c r="M129" i="501"/>
  <c r="M149" i="501"/>
  <c r="M72" i="501"/>
  <c r="M17" i="501"/>
  <c r="M19" i="501"/>
  <c r="M73" i="501"/>
  <c r="M146" i="501"/>
  <c r="M139" i="501"/>
  <c r="M135" i="501"/>
  <c r="M131" i="501"/>
  <c r="M133" i="501"/>
  <c r="O325" i="501"/>
  <c r="I337" i="500"/>
  <c r="N325" i="501"/>
  <c r="E304" i="500"/>
  <c r="E116" i="61"/>
  <c r="G116" i="65"/>
  <c r="E116" i="65" s="1"/>
  <c r="I230" i="497"/>
  <c r="I314" i="497"/>
  <c r="D94" i="281"/>
  <c r="D100" i="281"/>
  <c r="D118" i="281"/>
  <c r="H230" i="497"/>
  <c r="H314" i="497"/>
  <c r="C36" i="3"/>
  <c r="J73" i="501"/>
  <c r="J18" i="501"/>
  <c r="J136" i="501"/>
  <c r="J146" i="501"/>
  <c r="J72" i="501"/>
  <c r="J129" i="501"/>
  <c r="J17" i="501"/>
  <c r="J20" i="501"/>
  <c r="J69" i="501"/>
  <c r="J130" i="501"/>
  <c r="J133" i="501"/>
  <c r="J148" i="501"/>
  <c r="J134" i="501"/>
  <c r="J19" i="501"/>
  <c r="J149" i="501"/>
  <c r="J71" i="501"/>
  <c r="J135" i="501"/>
  <c r="J131" i="501"/>
  <c r="J147" i="501"/>
  <c r="J21" i="501"/>
  <c r="J70" i="501"/>
  <c r="J139" i="501"/>
  <c r="J152" i="501"/>
  <c r="L18" i="501"/>
  <c r="L134" i="501"/>
  <c r="L20" i="501"/>
  <c r="L71" i="501"/>
  <c r="L147" i="501"/>
  <c r="L69" i="501"/>
  <c r="L135" i="501"/>
  <c r="L136" i="501"/>
  <c r="L139" i="501"/>
  <c r="L146" i="501"/>
  <c r="L19" i="501"/>
  <c r="L130" i="501"/>
  <c r="L72" i="501"/>
  <c r="L149" i="501"/>
  <c r="L133" i="501"/>
  <c r="L129" i="501"/>
  <c r="L148" i="501"/>
  <c r="L131" i="501"/>
  <c r="L21" i="501"/>
  <c r="L152" i="501"/>
  <c r="L73" i="501"/>
  <c r="L70" i="501"/>
  <c r="L17" i="501"/>
  <c r="H148" i="501"/>
  <c r="H152" i="501"/>
  <c r="H72" i="501"/>
  <c r="H147" i="501"/>
  <c r="H135" i="501"/>
  <c r="H19" i="501"/>
  <c r="H130" i="501"/>
  <c r="H133" i="501"/>
  <c r="H149" i="501"/>
  <c r="H73" i="501"/>
  <c r="H17" i="501"/>
  <c r="H146" i="501"/>
  <c r="H134" i="501"/>
  <c r="H18" i="501"/>
  <c r="H129" i="501"/>
  <c r="H20" i="501"/>
  <c r="H136" i="501"/>
  <c r="H139" i="501"/>
  <c r="H69" i="501"/>
  <c r="H131" i="501"/>
  <c r="H71" i="501"/>
  <c r="H21" i="501"/>
  <c r="H70" i="501"/>
  <c r="K230" i="497"/>
  <c r="K314" i="497"/>
  <c r="I134" i="501"/>
  <c r="I20" i="501"/>
  <c r="I73" i="501"/>
  <c r="I70" i="501"/>
  <c r="I19" i="501"/>
  <c r="I129" i="501"/>
  <c r="I18" i="501"/>
  <c r="I131" i="501"/>
  <c r="I135" i="501"/>
  <c r="I17" i="501"/>
  <c r="I130" i="501"/>
  <c r="I69" i="501"/>
  <c r="I21" i="501"/>
  <c r="I152" i="501"/>
  <c r="I71" i="501"/>
  <c r="I146" i="501"/>
  <c r="I133" i="501"/>
  <c r="I72" i="501"/>
  <c r="I148" i="501"/>
  <c r="I149" i="501"/>
  <c r="I139" i="501"/>
  <c r="I147" i="501"/>
  <c r="I136" i="501"/>
  <c r="N316" i="500"/>
  <c r="M306" i="500"/>
  <c r="O128" i="281"/>
  <c r="I128" i="281"/>
  <c r="L128" i="281"/>
  <c r="M128" i="281"/>
  <c r="G152" i="61" a="1"/>
  <c r="M146" i="61" a="1"/>
  <c r="H146" i="61" a="1"/>
  <c r="G18" i="61" a="1"/>
  <c r="K152" i="61" a="1"/>
  <c r="H17" i="61" a="1"/>
  <c r="M148" i="61" a="1"/>
  <c r="H134" i="61" a="1"/>
  <c r="G146" i="61" a="1"/>
  <c r="J69" i="61" a="1"/>
  <c r="H149" i="61" a="1"/>
  <c r="M130" i="61" a="1"/>
  <c r="K148" i="61" a="1"/>
  <c r="L139" i="61" a="1"/>
  <c r="L20" i="61" a="1"/>
  <c r="K230" i="460" a="1"/>
  <c r="J73" i="61" a="1"/>
  <c r="M134" i="61" a="1"/>
  <c r="G20" i="61" a="1"/>
  <c r="J230" i="460" a="1"/>
  <c r="H73" i="61" a="1"/>
  <c r="M70" i="61" a="1"/>
  <c r="H18" i="61" a="1"/>
  <c r="H20" i="61" a="1"/>
  <c r="K69" i="61" a="1"/>
  <c r="J139" i="61" a="1"/>
  <c r="N56" i="281"/>
  <c r="H131" i="61" a="1"/>
  <c r="I17" i="61" a="1"/>
  <c r="H130" i="61" a="1"/>
  <c r="H139" i="61" a="1"/>
  <c r="J17" i="61" a="1"/>
  <c r="I19" i="61" a="1"/>
  <c r="N230" i="460" a="1"/>
  <c r="M73" i="61" a="1"/>
  <c r="H314" i="460" a="1"/>
  <c r="I139" i="61" a="1"/>
  <c r="K136" i="61" a="1"/>
  <c r="L148" i="61" a="1"/>
  <c r="I146" i="61" a="1"/>
  <c r="K149" i="61" a="1"/>
  <c r="L129" i="61" a="1"/>
  <c r="M131" i="61" a="1"/>
  <c r="L72" i="61" a="1"/>
  <c r="K21" i="61" a="1"/>
  <c r="H129" i="61" a="1"/>
  <c r="I135" i="61" a="1"/>
  <c r="M20" i="61" a="1"/>
  <c r="H72" i="61" a="1"/>
  <c r="H136" i="61" a="1"/>
  <c r="K17" i="61" a="1"/>
  <c r="H19" i="61" a="1"/>
  <c r="K146" i="61" a="1"/>
  <c r="L146" i="61" a="1"/>
  <c r="J19" i="61" a="1"/>
  <c r="I131" i="61" a="1"/>
  <c r="K133" i="61" a="1"/>
  <c r="K70" i="61" a="1"/>
  <c r="J21" i="61" a="1"/>
  <c r="L149" i="61" a="1"/>
  <c r="K314" i="460" a="1"/>
  <c r="I129" i="61" a="1"/>
  <c r="J135" i="61" a="1"/>
  <c r="I130" i="61" a="1"/>
  <c r="G134" i="61" a="1"/>
  <c r="M69" i="61" a="1"/>
  <c r="G17" i="61" a="1"/>
  <c r="J148" i="61" a="1"/>
  <c r="G148" i="61" a="1"/>
  <c r="I69" i="61" a="1"/>
  <c r="H147" i="61" a="1"/>
  <c r="G69" i="61" a="1"/>
  <c r="I18" i="61" a="1"/>
  <c r="G133" i="61" a="1"/>
  <c r="M17" i="61" a="1"/>
  <c r="L70" i="61" a="1"/>
  <c r="I148" i="61" a="1"/>
  <c r="J71" i="61" a="1"/>
  <c r="J72" i="61" a="1"/>
  <c r="I152" i="61" a="1"/>
  <c r="J129" i="61" a="1"/>
  <c r="K129" i="61" a="1"/>
  <c r="I230" i="460" a="1"/>
  <c r="I20" i="61" a="1"/>
  <c r="G135" i="61" a="1"/>
  <c r="K72" i="61" a="1"/>
  <c r="L135" i="61" a="1"/>
  <c r="H230" i="460" a="1"/>
  <c r="L136" i="61" a="1"/>
  <c r="K130" i="61" a="1"/>
  <c r="L21" i="61" a="1"/>
  <c r="M139" i="61" a="1"/>
  <c r="I21" i="61" a="1"/>
  <c r="M147" i="61" a="1"/>
  <c r="M129" i="61" a="1"/>
  <c r="K71" i="61" a="1"/>
  <c r="L19" i="61" a="1"/>
  <c r="M133" i="61" a="1"/>
  <c r="H21" i="61" a="1"/>
  <c r="L71" i="61" a="1"/>
  <c r="L147" i="61" a="1"/>
  <c r="I314" i="460" a="1"/>
  <c r="K131" i="61" a="1"/>
  <c r="K147" i="61" a="1"/>
  <c r="M71" i="61" a="1"/>
  <c r="G130" i="61" a="1"/>
  <c r="J131" i="61" a="1"/>
  <c r="J136" i="61" a="1"/>
  <c r="M152" i="61" a="1"/>
  <c r="H133" i="61" a="1"/>
  <c r="G136" i="61" a="1"/>
  <c r="G149" i="61" a="1"/>
  <c r="J152" i="61" a="1"/>
  <c r="N314" i="460" a="1"/>
  <c r="I134" i="61" a="1"/>
  <c r="G131" i="61" a="1"/>
  <c r="H70" i="61" a="1"/>
  <c r="G70" i="61" a="1"/>
  <c r="I72" i="61" a="1"/>
  <c r="J130" i="61" a="1"/>
  <c r="K20" i="61" a="1"/>
  <c r="J147" i="61" a="1"/>
  <c r="I71" i="61" a="1"/>
  <c r="J146" i="61" a="1"/>
  <c r="G129" i="61" a="1"/>
  <c r="I70" i="61" a="1"/>
  <c r="J314" i="460" a="1"/>
  <c r="K73" i="61" a="1"/>
  <c r="I149" i="61" a="1"/>
  <c r="L18" i="61" a="1"/>
  <c r="K18" i="61" a="1"/>
  <c r="K135" i="61" a="1"/>
  <c r="H71" i="61" a="1"/>
  <c r="G72" i="61" a="1"/>
  <c r="L130" i="61" a="1"/>
  <c r="I147" i="61" a="1"/>
  <c r="L69" i="61" a="1"/>
  <c r="L73" i="61" a="1"/>
  <c r="L131" i="61" a="1"/>
  <c r="M314" i="460" a="1"/>
  <c r="K19" i="61" a="1"/>
  <c r="H135" i="61" a="1"/>
  <c r="L314" i="460" a="1"/>
  <c r="M18" i="61" a="1"/>
  <c r="J70" i="61" a="1"/>
  <c r="H148" i="61" a="1"/>
  <c r="M21" i="61" a="1"/>
  <c r="M72" i="61" a="1"/>
  <c r="G56" i="281"/>
  <c r="M136" i="61" a="1"/>
  <c r="L133" i="61" a="1"/>
  <c r="M19" i="61" a="1"/>
  <c r="L152" i="61" a="1"/>
  <c r="G73" i="61" a="1"/>
  <c r="I136" i="61" a="1"/>
  <c r="J20" i="61" a="1"/>
  <c r="I73" i="61" a="1"/>
  <c r="M230" i="460" a="1"/>
  <c r="L17" i="61" a="1"/>
  <c r="H152" i="61" a="1"/>
  <c r="G19" i="61" a="1"/>
  <c r="G147" i="61" a="1"/>
  <c r="J133" i="61" a="1"/>
  <c r="K134" i="61" a="1"/>
  <c r="M149" i="61" a="1"/>
  <c r="L230" i="460" a="1"/>
  <c r="H69" i="61" a="1"/>
  <c r="G71" i="61" a="1"/>
  <c r="J149" i="61" a="1"/>
  <c r="G21" i="61" a="1"/>
  <c r="M135" i="61" a="1"/>
  <c r="L134" i="61" a="1"/>
  <c r="O314" i="460" a="1"/>
  <c r="J18" i="61" a="1"/>
  <c r="G139" i="61" a="1"/>
  <c r="K139" i="61" a="1"/>
  <c r="O111" i="61" a="1"/>
  <c r="J134" i="61" a="1"/>
  <c r="O230" i="460" a="1"/>
  <c r="O275" i="61" a="1"/>
  <c r="I133" i="61" a="1"/>
  <c r="O111" i="61" l="1"/>
  <c r="O275" i="61"/>
  <c r="I129" i="61"/>
  <c r="I129" i="65" s="1"/>
  <c r="H129" i="61"/>
  <c r="H129" i="65" s="1"/>
  <c r="L149" i="61"/>
  <c r="L149" i="65" s="1"/>
  <c r="J134" i="61"/>
  <c r="J134" i="65" s="1"/>
  <c r="M20" i="61"/>
  <c r="M20" i="65" s="1"/>
  <c r="K70" i="61"/>
  <c r="K70" i="65" s="1"/>
  <c r="G135" i="61"/>
  <c r="I139" i="61"/>
  <c r="I139" i="65" s="1"/>
  <c r="I21" i="61"/>
  <c r="I21" i="65" s="1"/>
  <c r="I19" i="61"/>
  <c r="I19" i="65" s="1"/>
  <c r="H21" i="61"/>
  <c r="H21" i="65" s="1"/>
  <c r="H18" i="61"/>
  <c r="H18" i="65" s="1"/>
  <c r="H19" i="61"/>
  <c r="H19" i="65" s="1"/>
  <c r="L73" i="61"/>
  <c r="L73" i="65" s="1"/>
  <c r="L72" i="61"/>
  <c r="L72" i="65" s="1"/>
  <c r="L147" i="61"/>
  <c r="L147" i="65" s="1"/>
  <c r="J21" i="61"/>
  <c r="J21" i="65" s="1"/>
  <c r="J148" i="61"/>
  <c r="J148" i="65" s="1"/>
  <c r="J146" i="61"/>
  <c r="J146" i="65" s="1"/>
  <c r="I314" i="460"/>
  <c r="I314" i="65" s="1"/>
  <c r="I57" i="63" s="1"/>
  <c r="M17" i="61"/>
  <c r="M17" i="65" s="1"/>
  <c r="M18" i="61"/>
  <c r="M18" i="65" s="1"/>
  <c r="K148" i="61"/>
  <c r="K148" i="65" s="1"/>
  <c r="K69" i="61"/>
  <c r="K69" i="65" s="1"/>
  <c r="K149" i="61"/>
  <c r="K149" i="65" s="1"/>
  <c r="G59" i="281"/>
  <c r="G98" i="281"/>
  <c r="G71" i="61"/>
  <c r="G130" i="61"/>
  <c r="G131" i="61"/>
  <c r="O230" i="460"/>
  <c r="O230" i="65" s="1"/>
  <c r="I147" i="61"/>
  <c r="I147" i="65" s="1"/>
  <c r="H70" i="61"/>
  <c r="H70" i="65" s="1"/>
  <c r="L70" i="61"/>
  <c r="L70" i="65" s="1"/>
  <c r="L69" i="61"/>
  <c r="L69" i="65" s="1"/>
  <c r="J72" i="61"/>
  <c r="J72" i="65" s="1"/>
  <c r="M19" i="61"/>
  <c r="M19" i="65" s="1"/>
  <c r="M69" i="61"/>
  <c r="M69" i="65" s="1"/>
  <c r="K133" i="61"/>
  <c r="K133" i="65" s="1"/>
  <c r="G18" i="61"/>
  <c r="G147" i="61"/>
  <c r="O314" i="460"/>
  <c r="O314" i="65" s="1"/>
  <c r="O57" i="63" s="1"/>
  <c r="I149" i="61"/>
  <c r="I149" i="65" s="1"/>
  <c r="I69" i="61"/>
  <c r="I69" i="65" s="1"/>
  <c r="I70" i="61"/>
  <c r="I70" i="65" s="1"/>
  <c r="H71" i="61"/>
  <c r="H71" i="65" s="1"/>
  <c r="H134" i="61"/>
  <c r="H134" i="65" s="1"/>
  <c r="H135" i="61"/>
  <c r="H135" i="65" s="1"/>
  <c r="L152" i="61"/>
  <c r="L152" i="65" s="1"/>
  <c r="L130" i="61"/>
  <c r="L130" i="65" s="1"/>
  <c r="L71" i="61"/>
  <c r="L71" i="65" s="1"/>
  <c r="J147" i="61"/>
  <c r="J147" i="65" s="1"/>
  <c r="J133" i="61"/>
  <c r="J133" i="65" s="1"/>
  <c r="J136" i="61"/>
  <c r="J136" i="65" s="1"/>
  <c r="I230" i="460"/>
  <c r="I230" i="65" s="1"/>
  <c r="M133" i="61"/>
  <c r="M133" i="65" s="1"/>
  <c r="M72" i="61"/>
  <c r="M72" i="65" s="1"/>
  <c r="M130" i="61"/>
  <c r="M130" i="65" s="1"/>
  <c r="K19" i="61"/>
  <c r="K19" i="65" s="1"/>
  <c r="K18" i="61"/>
  <c r="K18" i="65" s="1"/>
  <c r="K139" i="61"/>
  <c r="K139" i="65" s="1"/>
  <c r="G21" i="61"/>
  <c r="G133" i="61"/>
  <c r="G139" i="61"/>
  <c r="M131" i="61"/>
  <c r="M131" i="65" s="1"/>
  <c r="M149" i="61"/>
  <c r="M149" i="65" s="1"/>
  <c r="M148" i="61"/>
  <c r="M148" i="65" s="1"/>
  <c r="K131" i="61"/>
  <c r="K131" i="65" s="1"/>
  <c r="K20" i="61"/>
  <c r="K20" i="65" s="1"/>
  <c r="K71" i="61"/>
  <c r="K71" i="65" s="1"/>
  <c r="G70" i="61"/>
  <c r="G149" i="61"/>
  <c r="G17" i="61"/>
  <c r="J314" i="460"/>
  <c r="J314" i="65" s="1"/>
  <c r="J57" i="63" s="1"/>
  <c r="I152" i="61"/>
  <c r="I152" i="65" s="1"/>
  <c r="H130" i="61"/>
  <c r="H130" i="65" s="1"/>
  <c r="J70" i="61"/>
  <c r="J70" i="65" s="1"/>
  <c r="I148" i="61"/>
  <c r="I148" i="65" s="1"/>
  <c r="I130" i="61"/>
  <c r="I130" i="65" s="1"/>
  <c r="I73" i="61"/>
  <c r="I73" i="65" s="1"/>
  <c r="H131" i="61"/>
  <c r="H131" i="65" s="1"/>
  <c r="H146" i="61"/>
  <c r="H146" i="65" s="1"/>
  <c r="H147" i="61"/>
  <c r="H147" i="65" s="1"/>
  <c r="L21" i="61"/>
  <c r="L21" i="65" s="1"/>
  <c r="L19" i="61"/>
  <c r="L19" i="65" s="1"/>
  <c r="L20" i="61"/>
  <c r="L20" i="65" s="1"/>
  <c r="J131" i="61"/>
  <c r="J131" i="65" s="1"/>
  <c r="J130" i="61"/>
  <c r="J130" i="65" s="1"/>
  <c r="J18" i="61"/>
  <c r="J18" i="65" s="1"/>
  <c r="I72" i="61"/>
  <c r="I72" i="65" s="1"/>
  <c r="I17" i="61"/>
  <c r="I17" i="65" s="1"/>
  <c r="I20" i="61"/>
  <c r="I20" i="65" s="1"/>
  <c r="H69" i="61"/>
  <c r="H69" i="65" s="1"/>
  <c r="H17" i="61"/>
  <c r="H17" i="65" s="1"/>
  <c r="H72" i="61"/>
  <c r="H72" i="65" s="1"/>
  <c r="L131" i="61"/>
  <c r="L131" i="65" s="1"/>
  <c r="L146" i="61"/>
  <c r="L146" i="65" s="1"/>
  <c r="L134" i="61"/>
  <c r="L134" i="65" s="1"/>
  <c r="J135" i="61"/>
  <c r="J135" i="65" s="1"/>
  <c r="J69" i="61"/>
  <c r="J69" i="65" s="1"/>
  <c r="J73" i="61"/>
  <c r="J73" i="65" s="1"/>
  <c r="M135" i="61"/>
  <c r="M135" i="65" s="1"/>
  <c r="M129" i="61"/>
  <c r="M129" i="65" s="1"/>
  <c r="M134" i="61"/>
  <c r="M134" i="65" s="1"/>
  <c r="K17" i="61"/>
  <c r="K17" i="65" s="1"/>
  <c r="K130" i="61"/>
  <c r="K130" i="65" s="1"/>
  <c r="K147" i="61"/>
  <c r="K147" i="65" s="1"/>
  <c r="G152" i="61"/>
  <c r="G73" i="61"/>
  <c r="N314" i="460"/>
  <c r="N314" i="65" s="1"/>
  <c r="N57" i="63" s="1"/>
  <c r="J230" i="460"/>
  <c r="J230" i="65" s="1"/>
  <c r="I133" i="61"/>
  <c r="I133" i="65" s="1"/>
  <c r="I135" i="61"/>
  <c r="I135" i="65" s="1"/>
  <c r="I134" i="61"/>
  <c r="I134" i="65" s="1"/>
  <c r="H139" i="61"/>
  <c r="H139" i="65" s="1"/>
  <c r="H73" i="61"/>
  <c r="H73" i="65" s="1"/>
  <c r="H152" i="61"/>
  <c r="H152" i="65" s="1"/>
  <c r="L148" i="61"/>
  <c r="L148" i="65" s="1"/>
  <c r="L139" i="61"/>
  <c r="L139" i="65" s="1"/>
  <c r="L18" i="61"/>
  <c r="L18" i="65" s="1"/>
  <c r="J71" i="61"/>
  <c r="J71" i="65" s="1"/>
  <c r="J20" i="61"/>
  <c r="J20" i="65" s="1"/>
  <c r="M139" i="61"/>
  <c r="M139" i="65" s="1"/>
  <c r="M152" i="61"/>
  <c r="M152" i="65" s="1"/>
  <c r="M71" i="61"/>
  <c r="M71" i="65" s="1"/>
  <c r="K72" i="61"/>
  <c r="K72" i="65" s="1"/>
  <c r="K152" i="61"/>
  <c r="K152" i="65" s="1"/>
  <c r="K73" i="61"/>
  <c r="K73" i="65" s="1"/>
  <c r="G148" i="61"/>
  <c r="G136" i="61"/>
  <c r="G20" i="61"/>
  <c r="N230" i="460"/>
  <c r="N230" i="65" s="1"/>
  <c r="L230" i="460"/>
  <c r="L230" i="65" s="1"/>
  <c r="N98" i="281"/>
  <c r="N59" i="281"/>
  <c r="I146" i="61"/>
  <c r="I146" i="65" s="1"/>
  <c r="I131" i="61"/>
  <c r="I131" i="65" s="1"/>
  <c r="K314" i="460"/>
  <c r="K314" i="65" s="1"/>
  <c r="K57" i="63" s="1"/>
  <c r="H136" i="61"/>
  <c r="H136" i="65" s="1"/>
  <c r="H149" i="61"/>
  <c r="H149" i="65" s="1"/>
  <c r="H148" i="61"/>
  <c r="H148" i="65" s="1"/>
  <c r="L129" i="61"/>
  <c r="L129" i="65" s="1"/>
  <c r="L136" i="61"/>
  <c r="L136" i="65" s="1"/>
  <c r="J152" i="61"/>
  <c r="J152" i="65" s="1"/>
  <c r="J149" i="61"/>
  <c r="J149" i="65" s="1"/>
  <c r="J17" i="61"/>
  <c r="J17" i="65" s="1"/>
  <c r="H314" i="460"/>
  <c r="M146" i="61"/>
  <c r="M146" i="65" s="1"/>
  <c r="M70" i="61"/>
  <c r="M70" i="65" s="1"/>
  <c r="M147" i="61"/>
  <c r="M147" i="65" s="1"/>
  <c r="K134" i="61"/>
  <c r="K134" i="65" s="1"/>
  <c r="K136" i="61"/>
  <c r="K136" i="65" s="1"/>
  <c r="K129" i="61"/>
  <c r="K129" i="65" s="1"/>
  <c r="G129" i="61"/>
  <c r="G72" i="61"/>
  <c r="G146" i="61"/>
  <c r="M314" i="460"/>
  <c r="M314" i="65" s="1"/>
  <c r="M57" i="63" s="1"/>
  <c r="L314" i="460"/>
  <c r="L314" i="65" s="1"/>
  <c r="L57" i="63" s="1"/>
  <c r="I136" i="61"/>
  <c r="I136" i="65" s="1"/>
  <c r="I71" i="61"/>
  <c r="I71" i="65" s="1"/>
  <c r="I18" i="61"/>
  <c r="I18" i="65" s="1"/>
  <c r="K230" i="460"/>
  <c r="K230" i="65" s="1"/>
  <c r="H20" i="61"/>
  <c r="H20" i="65" s="1"/>
  <c r="H133" i="61"/>
  <c r="H133" i="65" s="1"/>
  <c r="L17" i="61"/>
  <c r="L17" i="65" s="1"/>
  <c r="L133" i="61"/>
  <c r="L133" i="65" s="1"/>
  <c r="L135" i="61"/>
  <c r="L135" i="65" s="1"/>
  <c r="J139" i="61"/>
  <c r="J139" i="65" s="1"/>
  <c r="J19" i="61"/>
  <c r="J19" i="65" s="1"/>
  <c r="J129" i="61"/>
  <c r="J129" i="65" s="1"/>
  <c r="H230" i="460"/>
  <c r="M73" i="61"/>
  <c r="M73" i="65" s="1"/>
  <c r="M136" i="61"/>
  <c r="M136" i="65" s="1"/>
  <c r="M21" i="61"/>
  <c r="M21" i="65" s="1"/>
  <c r="K21" i="61"/>
  <c r="K21" i="65" s="1"/>
  <c r="K146" i="61"/>
  <c r="K146" i="65" s="1"/>
  <c r="K135" i="61"/>
  <c r="K135" i="65" s="1"/>
  <c r="G69" i="61"/>
  <c r="G19" i="61"/>
  <c r="G134" i="61"/>
  <c r="M230" i="460"/>
  <c r="M230" i="65" s="1"/>
  <c r="I100" i="281"/>
  <c r="I94" i="281"/>
  <c r="I118" i="281"/>
  <c r="O94" i="281"/>
  <c r="O100" i="281"/>
  <c r="O118" i="281"/>
  <c r="M94" i="281"/>
  <c r="M100" i="281"/>
  <c r="M118" i="281"/>
  <c r="H236" i="497"/>
  <c r="H235" i="497"/>
  <c r="H237" i="497"/>
  <c r="H229" i="497"/>
  <c r="H119" i="498"/>
  <c r="H205" i="497"/>
  <c r="H228" i="497"/>
  <c r="H238" i="497"/>
  <c r="H244" i="497"/>
  <c r="I140" i="501"/>
  <c r="H140" i="501"/>
  <c r="E135" i="501"/>
  <c r="H316" i="500"/>
  <c r="H90" i="497"/>
  <c r="H218" i="498"/>
  <c r="H38" i="497"/>
  <c r="G128" i="281"/>
  <c r="G236" i="497"/>
  <c r="G229" i="497"/>
  <c r="G205" i="497"/>
  <c r="G119" i="498"/>
  <c r="G238" i="497"/>
  <c r="G228" i="497"/>
  <c r="G235" i="497"/>
  <c r="G244" i="497"/>
  <c r="C32" i="3"/>
  <c r="G237" i="497"/>
  <c r="J153" i="501"/>
  <c r="O120" i="501"/>
  <c r="O302" i="501"/>
  <c r="O118" i="501"/>
  <c r="O293" i="501"/>
  <c r="O276" i="501"/>
  <c r="O255" i="501"/>
  <c r="M22" i="501"/>
  <c r="K74" i="501"/>
  <c r="G337" i="500"/>
  <c r="E71" i="501"/>
  <c r="E130" i="501"/>
  <c r="E131" i="501"/>
  <c r="L74" i="501"/>
  <c r="M74" i="501"/>
  <c r="E18" i="501"/>
  <c r="E147" i="501"/>
  <c r="I237" i="497"/>
  <c r="I228" i="497"/>
  <c r="I229" i="497"/>
  <c r="I236" i="497"/>
  <c r="I244" i="497"/>
  <c r="I238" i="497"/>
  <c r="I205" i="497"/>
  <c r="I235" i="497"/>
  <c r="I119" i="498"/>
  <c r="I74" i="501"/>
  <c r="J316" i="500"/>
  <c r="E21" i="501"/>
  <c r="E133" i="501"/>
  <c r="E139" i="501"/>
  <c r="K316" i="500"/>
  <c r="E70" i="501"/>
  <c r="E149" i="501"/>
  <c r="G22" i="501"/>
  <c r="E17" i="501"/>
  <c r="H92" i="497"/>
  <c r="H94" i="497"/>
  <c r="H91" i="497"/>
  <c r="H204" i="497"/>
  <c r="H39" i="497"/>
  <c r="H40" i="497"/>
  <c r="H219" i="498"/>
  <c r="H42" i="497"/>
  <c r="M235" i="497"/>
  <c r="M229" i="497"/>
  <c r="M236" i="497"/>
  <c r="M119" i="498"/>
  <c r="M238" i="497"/>
  <c r="M237" i="497"/>
  <c r="M244" i="497"/>
  <c r="M228" i="497"/>
  <c r="M205" i="497"/>
  <c r="O237" i="497"/>
  <c r="O228" i="497"/>
  <c r="O205" i="497"/>
  <c r="O244" i="497"/>
  <c r="O236" i="497"/>
  <c r="O238" i="497"/>
  <c r="O229" i="497"/>
  <c r="O235" i="497"/>
  <c r="O119" i="498"/>
  <c r="H153" i="501"/>
  <c r="L118" i="281"/>
  <c r="L94" i="281"/>
  <c r="L100" i="281"/>
  <c r="N128" i="281"/>
  <c r="N236" i="497"/>
  <c r="N229" i="497"/>
  <c r="N244" i="497"/>
  <c r="N205" i="497"/>
  <c r="N238" i="497"/>
  <c r="N235" i="497"/>
  <c r="N237" i="497"/>
  <c r="N228" i="497"/>
  <c r="N119" i="498"/>
  <c r="J128" i="281"/>
  <c r="J236" i="497"/>
  <c r="J228" i="497"/>
  <c r="J237" i="497"/>
  <c r="J205" i="497"/>
  <c r="J119" i="498"/>
  <c r="J235" i="497"/>
  <c r="J244" i="497"/>
  <c r="J229" i="497"/>
  <c r="J238" i="497"/>
  <c r="K128" i="281"/>
  <c r="K244" i="497"/>
  <c r="K205" i="497"/>
  <c r="K235" i="497"/>
  <c r="K238" i="497"/>
  <c r="K229" i="497"/>
  <c r="K236" i="497"/>
  <c r="K237" i="497"/>
  <c r="K228" i="497"/>
  <c r="K119" i="498"/>
  <c r="I22" i="501"/>
  <c r="H74" i="501"/>
  <c r="H22" i="501"/>
  <c r="L153" i="501"/>
  <c r="J74" i="501"/>
  <c r="H128" i="281"/>
  <c r="M140" i="501"/>
  <c r="K22" i="501"/>
  <c r="E152" i="501"/>
  <c r="E73" i="501"/>
  <c r="M309" i="500"/>
  <c r="E148" i="501"/>
  <c r="E136" i="501"/>
  <c r="E20" i="501"/>
  <c r="N337" i="500"/>
  <c r="I153" i="501"/>
  <c r="L140" i="501"/>
  <c r="J22" i="501"/>
  <c r="E314" i="497"/>
  <c r="N118" i="501"/>
  <c r="N120" i="501"/>
  <c r="N255" i="501"/>
  <c r="N276" i="501"/>
  <c r="N293" i="501"/>
  <c r="N302" i="501"/>
  <c r="M153" i="501"/>
  <c r="K140" i="501"/>
  <c r="G140" i="501"/>
  <c r="E129" i="501"/>
  <c r="E72" i="501"/>
  <c r="G153" i="501"/>
  <c r="E146" i="501"/>
  <c r="L235" i="497"/>
  <c r="L237" i="497"/>
  <c r="L229" i="497"/>
  <c r="L228" i="497"/>
  <c r="L236" i="497"/>
  <c r="L205" i="497"/>
  <c r="L119" i="498"/>
  <c r="L244" i="497"/>
  <c r="L238" i="497"/>
  <c r="L22" i="501"/>
  <c r="J140" i="501"/>
  <c r="E230" i="497"/>
  <c r="K153" i="501"/>
  <c r="G74" i="501"/>
  <c r="E69" i="501"/>
  <c r="E19" i="501"/>
  <c r="E134" i="501"/>
  <c r="E306" i="500"/>
  <c r="D127" i="281"/>
  <c r="G237" i="460" a="1"/>
  <c r="G244" i="460" a="1"/>
  <c r="O205" i="460" a="1"/>
  <c r="H238" i="460" a="1"/>
  <c r="H40" i="460" a="1"/>
  <c r="G140" i="61" a="1"/>
  <c r="L74" i="61" a="1"/>
  <c r="M244" i="460" a="1"/>
  <c r="H74" i="61" a="1"/>
  <c r="O293" i="61" a="1"/>
  <c r="H22" i="61" a="1"/>
  <c r="J22" i="61" a="1"/>
  <c r="O120" i="61" a="1"/>
  <c r="M22" i="61" a="1"/>
  <c r="N120" i="61" a="1"/>
  <c r="H218" i="460" a="1"/>
  <c r="J229" i="460" a="1"/>
  <c r="L140" i="61" a="1"/>
  <c r="J238" i="460" a="1"/>
  <c r="H90" i="460" a="1"/>
  <c r="I205" i="460" a="1"/>
  <c r="I228" i="460" a="1"/>
  <c r="H38" i="460" a="1"/>
  <c r="O118" i="61" a="1"/>
  <c r="K205" i="460" a="1"/>
  <c r="L205" i="460" a="1"/>
  <c r="N302" i="61" a="1"/>
  <c r="K238" i="460" a="1"/>
  <c r="I229" i="460" a="1"/>
  <c r="H56" i="281"/>
  <c r="H235" i="460" a="1"/>
  <c r="K228" i="460" a="1"/>
  <c r="L237" i="460" a="1"/>
  <c r="N229" i="460" a="1"/>
  <c r="K244" i="460" a="1"/>
  <c r="H92" i="460" a="1"/>
  <c r="O236" i="460" a="1"/>
  <c r="H237" i="460" a="1"/>
  <c r="I235" i="460" a="1"/>
  <c r="J74" i="61" a="1"/>
  <c r="K74" i="61" a="1"/>
  <c r="J140" i="61" a="1"/>
  <c r="H42" i="460" a="1"/>
  <c r="K236" i="460" a="1"/>
  <c r="H228" i="460" a="1"/>
  <c r="N119" i="460" a="1"/>
  <c r="M205" i="460" a="1"/>
  <c r="J56" i="281"/>
  <c r="H94" i="460" a="1"/>
  <c r="J235" i="460" a="1"/>
  <c r="I140" i="61" a="1"/>
  <c r="M119" i="460" a="1"/>
  <c r="L229" i="460" a="1"/>
  <c r="N118" i="61" a="1"/>
  <c r="M140" i="61" a="1"/>
  <c r="O244" i="460" a="1"/>
  <c r="O235" i="460" a="1"/>
  <c r="G235" i="460" a="1"/>
  <c r="G74" i="61" a="1"/>
  <c r="H205" i="460" a="1"/>
  <c r="N205" i="460" a="1"/>
  <c r="J237" i="460" a="1"/>
  <c r="N228" i="460" a="1"/>
  <c r="I236" i="460" a="1"/>
  <c r="K229" i="460" a="1"/>
  <c r="O276" i="61" a="1"/>
  <c r="H204" i="460" a="1"/>
  <c r="N235" i="460" a="1"/>
  <c r="K140" i="61" a="1"/>
  <c r="H229" i="460" a="1"/>
  <c r="K56" i="281"/>
  <c r="G238" i="460" a="1"/>
  <c r="N255" i="61" a="1"/>
  <c r="J236" i="460" a="1"/>
  <c r="K119" i="460" a="1"/>
  <c r="L235" i="460" a="1"/>
  <c r="N237" i="460" a="1"/>
  <c r="G229" i="460" a="1"/>
  <c r="M235" i="460" a="1"/>
  <c r="H140" i="61" a="1"/>
  <c r="G236" i="460" a="1"/>
  <c r="M238" i="460" a="1"/>
  <c r="J119" i="460" a="1"/>
  <c r="L236" i="460" a="1"/>
  <c r="O119" i="460" a="1"/>
  <c r="H39" i="460" a="1"/>
  <c r="H91" i="460" a="1"/>
  <c r="O238" i="460" a="1"/>
  <c r="G228" i="460" a="1"/>
  <c r="I119" i="460" a="1"/>
  <c r="H244" i="460" a="1"/>
  <c r="G22" i="61" a="1"/>
  <c r="O229" i="460" a="1"/>
  <c r="O237" i="460" a="1"/>
  <c r="O302" i="61" a="1"/>
  <c r="M74" i="61" a="1"/>
  <c r="N238" i="460" a="1"/>
  <c r="O255" i="61" a="1"/>
  <c r="I74" i="61" a="1"/>
  <c r="H119" i="460" a="1"/>
  <c r="J228" i="460" a="1"/>
  <c r="G205" i="460" a="1"/>
  <c r="I238" i="460" a="1"/>
  <c r="J244" i="460" a="1"/>
  <c r="K237" i="460" a="1"/>
  <c r="J205" i="460" a="1"/>
  <c r="K235" i="460" a="1"/>
  <c r="I244" i="460" a="1"/>
  <c r="H236" i="460" a="1"/>
  <c r="N276" i="61" a="1"/>
  <c r="M229" i="460" a="1"/>
  <c r="L119" i="460" a="1"/>
  <c r="N293" i="61" a="1"/>
  <c r="K22" i="61" a="1"/>
  <c r="M228" i="460" a="1"/>
  <c r="L228" i="460" a="1"/>
  <c r="I22" i="61" a="1"/>
  <c r="M237" i="460" a="1"/>
  <c r="L244" i="460" a="1"/>
  <c r="H219" i="460" a="1"/>
  <c r="N236" i="460" a="1"/>
  <c r="L238" i="460" a="1"/>
  <c r="M236" i="460" a="1"/>
  <c r="G119" i="460" a="1"/>
  <c r="O228" i="460" a="1"/>
  <c r="N244" i="460" a="1"/>
  <c r="I237" i="460" a="1"/>
  <c r="L22" i="61" a="1"/>
  <c r="M223" i="501" l="1"/>
  <c r="M328" i="501" s="1"/>
  <c r="H223" i="501"/>
  <c r="H328" i="501" s="1"/>
  <c r="L223" i="501"/>
  <c r="L328" i="501" s="1"/>
  <c r="J223" i="501"/>
  <c r="J328" i="501" s="1"/>
  <c r="K223" i="501"/>
  <c r="K328" i="501" s="1"/>
  <c r="I223" i="501"/>
  <c r="G223" i="501"/>
  <c r="G328" i="501" s="1"/>
  <c r="E128" i="281"/>
  <c r="N276" i="61"/>
  <c r="L140" i="61"/>
  <c r="L140" i="65" s="1"/>
  <c r="K244" i="460"/>
  <c r="K244" i="65" s="1"/>
  <c r="O244" i="460"/>
  <c r="O244" i="65" s="1"/>
  <c r="G244" i="460"/>
  <c r="L237" i="460"/>
  <c r="L237" i="65" s="1"/>
  <c r="J235" i="460"/>
  <c r="J235" i="65" s="1"/>
  <c r="M228" i="460"/>
  <c r="M228" i="65" s="1"/>
  <c r="I205" i="460"/>
  <c r="I205" i="65" s="1"/>
  <c r="G205" i="460"/>
  <c r="H229" i="460"/>
  <c r="H229" i="65" s="1"/>
  <c r="L235" i="460"/>
  <c r="L235" i="65" s="1"/>
  <c r="N302" i="61"/>
  <c r="K235" i="460"/>
  <c r="K235" i="65" s="1"/>
  <c r="N237" i="460"/>
  <c r="N237" i="65" s="1"/>
  <c r="H219" i="460"/>
  <c r="H219" i="65" s="1"/>
  <c r="I238" i="460"/>
  <c r="I238" i="65" s="1"/>
  <c r="M74" i="61"/>
  <c r="M74" i="65" s="1"/>
  <c r="M22" i="61"/>
  <c r="M22" i="65" s="1"/>
  <c r="G237" i="460"/>
  <c r="G229" i="460"/>
  <c r="H237" i="460"/>
  <c r="H237" i="65" s="1"/>
  <c r="L22" i="61"/>
  <c r="L22" i="65" s="1"/>
  <c r="G140" i="61"/>
  <c r="J22" i="61"/>
  <c r="J22" i="65" s="1"/>
  <c r="H22" i="61"/>
  <c r="H22" i="65" s="1"/>
  <c r="N228" i="460"/>
  <c r="N228" i="65" s="1"/>
  <c r="H42" i="460"/>
  <c r="H42" i="65" s="1"/>
  <c r="L238" i="460"/>
  <c r="L238" i="65" s="1"/>
  <c r="H74" i="61"/>
  <c r="H74" i="65" s="1"/>
  <c r="J119" i="460"/>
  <c r="J119" i="65" s="1"/>
  <c r="O238" i="460"/>
  <c r="O238" i="65" s="1"/>
  <c r="M244" i="460"/>
  <c r="M244" i="65" s="1"/>
  <c r="G22" i="61"/>
  <c r="L244" i="460"/>
  <c r="L244" i="65" s="1"/>
  <c r="N293" i="61"/>
  <c r="I22" i="61"/>
  <c r="I22" i="65" s="1"/>
  <c r="K205" i="460"/>
  <c r="K205" i="65" s="1"/>
  <c r="J205" i="460"/>
  <c r="J205" i="65" s="1"/>
  <c r="N235" i="460"/>
  <c r="N235" i="65" s="1"/>
  <c r="O236" i="460"/>
  <c r="O236" i="65" s="1"/>
  <c r="M237" i="460"/>
  <c r="M237" i="65" s="1"/>
  <c r="H40" i="460"/>
  <c r="H40" i="65" s="1"/>
  <c r="I244" i="460"/>
  <c r="I244" i="65" s="1"/>
  <c r="L74" i="61"/>
  <c r="L74" i="65" s="1"/>
  <c r="O255" i="61"/>
  <c r="G236" i="460"/>
  <c r="H235" i="460"/>
  <c r="H235" i="65" s="1"/>
  <c r="L119" i="460"/>
  <c r="L119" i="65" s="1"/>
  <c r="K119" i="460"/>
  <c r="K119" i="65" s="1"/>
  <c r="H39" i="460"/>
  <c r="H39" i="65" s="1"/>
  <c r="O276" i="61"/>
  <c r="H244" i="460"/>
  <c r="H244" i="65" s="1"/>
  <c r="H236" i="460"/>
  <c r="H236" i="65" s="1"/>
  <c r="G74" i="61"/>
  <c r="L205" i="460"/>
  <c r="L205" i="65" s="1"/>
  <c r="N255" i="61"/>
  <c r="M140" i="61"/>
  <c r="M140" i="65" s="1"/>
  <c r="K228" i="460"/>
  <c r="K228" i="65" s="1"/>
  <c r="J228" i="460"/>
  <c r="J228" i="65" s="1"/>
  <c r="N205" i="460"/>
  <c r="N205" i="65" s="1"/>
  <c r="O205" i="460"/>
  <c r="O205" i="65" s="1"/>
  <c r="M119" i="460"/>
  <c r="M119" i="65" s="1"/>
  <c r="H204" i="460"/>
  <c r="H204" i="65" s="1"/>
  <c r="K98" i="281"/>
  <c r="K59" i="281"/>
  <c r="J59" i="281"/>
  <c r="J98" i="281"/>
  <c r="I229" i="460"/>
  <c r="I229" i="65" s="1"/>
  <c r="O293" i="61"/>
  <c r="G235" i="460"/>
  <c r="H38" i="460"/>
  <c r="H38" i="65" s="1"/>
  <c r="H238" i="460"/>
  <c r="H238" i="65" s="1"/>
  <c r="J238" i="460"/>
  <c r="J238" i="65" s="1"/>
  <c r="M236" i="460"/>
  <c r="M236" i="65" s="1"/>
  <c r="I228" i="460"/>
  <c r="I228" i="65" s="1"/>
  <c r="O118" i="61"/>
  <c r="G228" i="460"/>
  <c r="H218" i="460"/>
  <c r="H218" i="65" s="1"/>
  <c r="H140" i="61"/>
  <c r="H140" i="65" s="1"/>
  <c r="H228" i="460"/>
  <c r="H228" i="65" s="1"/>
  <c r="N238" i="460"/>
  <c r="N238" i="65" s="1"/>
  <c r="I236" i="460"/>
  <c r="I236" i="65" s="1"/>
  <c r="L236" i="460"/>
  <c r="L236" i="65" s="1"/>
  <c r="K237" i="460"/>
  <c r="K237" i="65" s="1"/>
  <c r="N244" i="460"/>
  <c r="N244" i="65" s="1"/>
  <c r="O228" i="460"/>
  <c r="O228" i="65" s="1"/>
  <c r="I74" i="61"/>
  <c r="I74" i="65" s="1"/>
  <c r="L228" i="460"/>
  <c r="L228" i="65" s="1"/>
  <c r="N118" i="61"/>
  <c r="J74" i="61"/>
  <c r="J74" i="65" s="1"/>
  <c r="K236" i="460"/>
  <c r="K236" i="65" s="1"/>
  <c r="J229" i="460"/>
  <c r="J229" i="65" s="1"/>
  <c r="N229" i="460"/>
  <c r="N229" i="65" s="1"/>
  <c r="O119" i="460"/>
  <c r="O119" i="65" s="1"/>
  <c r="O237" i="460"/>
  <c r="O237" i="65" s="1"/>
  <c r="M229" i="460"/>
  <c r="M229" i="65" s="1"/>
  <c r="H94" i="460"/>
  <c r="H94" i="65" s="1"/>
  <c r="I119" i="460"/>
  <c r="I119" i="65" s="1"/>
  <c r="I237" i="460"/>
  <c r="I237" i="65" s="1"/>
  <c r="O302" i="61"/>
  <c r="G238" i="460"/>
  <c r="H90" i="460"/>
  <c r="H90" i="65" s="1"/>
  <c r="H205" i="460"/>
  <c r="H205" i="65" s="1"/>
  <c r="N120" i="61"/>
  <c r="J236" i="460"/>
  <c r="J236" i="65" s="1"/>
  <c r="H91" i="460"/>
  <c r="H91" i="65" s="1"/>
  <c r="J140" i="61"/>
  <c r="J140" i="65" s="1"/>
  <c r="L229" i="460"/>
  <c r="L229" i="65" s="1"/>
  <c r="K140" i="61"/>
  <c r="K140" i="65" s="1"/>
  <c r="K22" i="61"/>
  <c r="K22" i="65" s="1"/>
  <c r="K229" i="460"/>
  <c r="K229" i="65" s="1"/>
  <c r="J244" i="460"/>
  <c r="J244" i="65" s="1"/>
  <c r="N119" i="460"/>
  <c r="N119" i="65" s="1"/>
  <c r="N236" i="460"/>
  <c r="N236" i="65" s="1"/>
  <c r="O235" i="460"/>
  <c r="O235" i="65" s="1"/>
  <c r="M205" i="460"/>
  <c r="M205" i="65" s="1"/>
  <c r="M235" i="460"/>
  <c r="M235" i="65" s="1"/>
  <c r="H92" i="460"/>
  <c r="H92" i="65" s="1"/>
  <c r="I235" i="460"/>
  <c r="I235" i="65" s="1"/>
  <c r="O120" i="61"/>
  <c r="G119" i="460"/>
  <c r="H59" i="281"/>
  <c r="H98" i="281"/>
  <c r="I140" i="61"/>
  <c r="I140" i="65" s="1"/>
  <c r="H119" i="460"/>
  <c r="H119" i="65" s="1"/>
  <c r="J237" i="460"/>
  <c r="J237" i="65" s="1"/>
  <c r="M238" i="460"/>
  <c r="M238" i="65" s="1"/>
  <c r="K238" i="460"/>
  <c r="K238" i="65" s="1"/>
  <c r="O229" i="460"/>
  <c r="O229" i="65" s="1"/>
  <c r="K74" i="61"/>
  <c r="K74" i="65" s="1"/>
  <c r="C33" i="3"/>
  <c r="G92" i="497"/>
  <c r="G39" i="497"/>
  <c r="G94" i="497"/>
  <c r="G42" i="497"/>
  <c r="G91" i="497"/>
  <c r="G40" i="497"/>
  <c r="G219" i="498"/>
  <c r="G204" i="497"/>
  <c r="N277" i="501"/>
  <c r="N289" i="501" s="1"/>
  <c r="K246" i="497"/>
  <c r="O246" i="497"/>
  <c r="G246" i="497"/>
  <c r="E244" i="497"/>
  <c r="E152" i="61"/>
  <c r="G152" i="65"/>
  <c r="E152" i="65" s="1"/>
  <c r="M42" i="497"/>
  <c r="M40" i="497"/>
  <c r="M39" i="497"/>
  <c r="M91" i="497"/>
  <c r="M92" i="497"/>
  <c r="M204" i="497"/>
  <c r="M94" i="497"/>
  <c r="M219" i="498"/>
  <c r="J239" i="497"/>
  <c r="N100" i="281"/>
  <c r="N118" i="281"/>
  <c r="N94" i="281"/>
  <c r="M331" i="497"/>
  <c r="E205" i="497"/>
  <c r="K42" i="497"/>
  <c r="K219" i="498"/>
  <c r="K40" i="497"/>
  <c r="K91" i="497"/>
  <c r="K92" i="497"/>
  <c r="K204" i="497"/>
  <c r="K94" i="497"/>
  <c r="K39" i="497"/>
  <c r="L239" i="497"/>
  <c r="K239" i="497"/>
  <c r="M332" i="501"/>
  <c r="M321" i="501"/>
  <c r="E237" i="497"/>
  <c r="E229" i="497"/>
  <c r="G21" i="65"/>
  <c r="E21" i="65" s="1"/>
  <c r="E21" i="61"/>
  <c r="G131" i="65"/>
  <c r="E131" i="65" s="1"/>
  <c r="E131" i="61"/>
  <c r="J212" i="499"/>
  <c r="J201" i="499"/>
  <c r="J215" i="499"/>
  <c r="J198" i="499"/>
  <c r="J213" i="499"/>
  <c r="J88" i="499"/>
  <c r="J87" i="499"/>
  <c r="J197" i="499"/>
  <c r="J36" i="499"/>
  <c r="J214" i="499"/>
  <c r="J203" i="499"/>
  <c r="J85" i="499"/>
  <c r="J33" i="499"/>
  <c r="J35" i="499"/>
  <c r="L332" i="501"/>
  <c r="L321" i="501"/>
  <c r="E140" i="501"/>
  <c r="J321" i="501"/>
  <c r="J332" i="501"/>
  <c r="H321" i="501"/>
  <c r="H332" i="501"/>
  <c r="N331" i="497"/>
  <c r="N91" i="497"/>
  <c r="N40" i="497"/>
  <c r="N92" i="497"/>
  <c r="N94" i="497"/>
  <c r="N42" i="497"/>
  <c r="N204" i="497"/>
  <c r="N39" i="497"/>
  <c r="N219" i="498"/>
  <c r="L218" i="498"/>
  <c r="L90" i="497"/>
  <c r="L38" i="497"/>
  <c r="L48" i="501"/>
  <c r="L65" i="501"/>
  <c r="L252" i="501"/>
  <c r="L50" i="501"/>
  <c r="L53" i="501"/>
  <c r="L106" i="501"/>
  <c r="L256" i="501"/>
  <c r="L102" i="501"/>
  <c r="L13" i="501"/>
  <c r="L251" i="501"/>
  <c r="L51" i="501"/>
  <c r="L105" i="501"/>
  <c r="L100" i="501"/>
  <c r="L263" i="501"/>
  <c r="L294" i="501"/>
  <c r="L49" i="501"/>
  <c r="L257" i="501"/>
  <c r="L54" i="501"/>
  <c r="L101" i="501"/>
  <c r="L253" i="501"/>
  <c r="L254" i="501"/>
  <c r="L103" i="501"/>
  <c r="M246" i="497"/>
  <c r="G332" i="501"/>
  <c r="G321" i="501"/>
  <c r="E22" i="501"/>
  <c r="N215" i="499"/>
  <c r="N213" i="499"/>
  <c r="N36" i="499"/>
  <c r="N198" i="499"/>
  <c r="N203" i="499"/>
  <c r="N33" i="499"/>
  <c r="N87" i="499"/>
  <c r="N214" i="499"/>
  <c r="N88" i="499"/>
  <c r="N85" i="499"/>
  <c r="N35" i="499"/>
  <c r="N201" i="499"/>
  <c r="N212" i="499"/>
  <c r="N197" i="499"/>
  <c r="J40" i="497"/>
  <c r="J94" i="497"/>
  <c r="J92" i="497"/>
  <c r="J42" i="497"/>
  <c r="J204" i="497"/>
  <c r="J91" i="497"/>
  <c r="J39" i="497"/>
  <c r="J219" i="498"/>
  <c r="L246" i="497"/>
  <c r="N296" i="501"/>
  <c r="I321" i="501"/>
  <c r="I332" i="501"/>
  <c r="N239" i="497"/>
  <c r="I246" i="497"/>
  <c r="O265" i="501"/>
  <c r="E236" i="497"/>
  <c r="H239" i="497"/>
  <c r="E134" i="61"/>
  <c r="G134" i="65"/>
  <c r="E134" i="65" s="1"/>
  <c r="E146" i="61"/>
  <c r="G146" i="65"/>
  <c r="E146" i="65" s="1"/>
  <c r="G73" i="65"/>
  <c r="E73" i="65" s="1"/>
  <c r="E73" i="61"/>
  <c r="G130" i="65"/>
  <c r="E130" i="65" s="1"/>
  <c r="E130" i="61"/>
  <c r="G135" i="65"/>
  <c r="E135" i="65" s="1"/>
  <c r="E135" i="61"/>
  <c r="O277" i="501"/>
  <c r="H246" i="497"/>
  <c r="G19" i="65"/>
  <c r="E19" i="65" s="1"/>
  <c r="E19" i="61"/>
  <c r="H230" i="65"/>
  <c r="E230" i="65" s="1"/>
  <c r="E230" i="460"/>
  <c r="G72" i="65"/>
  <c r="E72" i="65" s="1"/>
  <c r="E72" i="61"/>
  <c r="O91" i="497"/>
  <c r="O40" i="497"/>
  <c r="O94" i="497"/>
  <c r="O42" i="497"/>
  <c r="O92" i="497"/>
  <c r="O219" i="498"/>
  <c r="O204" i="497"/>
  <c r="O39" i="497"/>
  <c r="L91" i="497"/>
  <c r="L39" i="497"/>
  <c r="L219" i="498"/>
  <c r="L40" i="497"/>
  <c r="L92" i="497"/>
  <c r="L94" i="497"/>
  <c r="L42" i="497"/>
  <c r="L204" i="497"/>
  <c r="H33" i="499"/>
  <c r="H201" i="499"/>
  <c r="H214" i="499"/>
  <c r="H85" i="499"/>
  <c r="H215" i="499"/>
  <c r="H197" i="499"/>
  <c r="H87" i="499"/>
  <c r="H212" i="499"/>
  <c r="H35" i="499"/>
  <c r="H36" i="499"/>
  <c r="H198" i="499"/>
  <c r="H213" i="499"/>
  <c r="H203" i="499"/>
  <c r="H88" i="499"/>
  <c r="E74" i="501"/>
  <c r="N265" i="501"/>
  <c r="N267" i="501" s="1"/>
  <c r="O212" i="499"/>
  <c r="O35" i="499"/>
  <c r="O198" i="499"/>
  <c r="O197" i="499"/>
  <c r="O85" i="499"/>
  <c r="O214" i="499"/>
  <c r="O33" i="499"/>
  <c r="O201" i="499"/>
  <c r="O88" i="499"/>
  <c r="O213" i="499"/>
  <c r="O87" i="499"/>
  <c r="O215" i="499"/>
  <c r="O36" i="499"/>
  <c r="O203" i="499"/>
  <c r="K331" i="497"/>
  <c r="K94" i="281"/>
  <c r="K100" i="281"/>
  <c r="K118" i="281"/>
  <c r="J331" i="497"/>
  <c r="K337" i="500"/>
  <c r="J337" i="500"/>
  <c r="O296" i="501"/>
  <c r="G239" i="497"/>
  <c r="E235" i="497"/>
  <c r="H327" i="497"/>
  <c r="H200" i="497" s="1"/>
  <c r="H333" i="497"/>
  <c r="E69" i="61"/>
  <c r="G69" i="65"/>
  <c r="E69" i="65" s="1"/>
  <c r="E129" i="61"/>
  <c r="G129" i="65"/>
  <c r="E20" i="61"/>
  <c r="G20" i="65"/>
  <c r="E20" i="65" s="1"/>
  <c r="I201" i="499"/>
  <c r="I36" i="499"/>
  <c r="I85" i="499"/>
  <c r="I198" i="499"/>
  <c r="I33" i="499"/>
  <c r="I215" i="499"/>
  <c r="I87" i="499"/>
  <c r="I203" i="499"/>
  <c r="I35" i="499"/>
  <c r="I197" i="499"/>
  <c r="I214" i="499"/>
  <c r="I213" i="499"/>
  <c r="I212" i="499"/>
  <c r="I88" i="499"/>
  <c r="E153" i="501"/>
  <c r="E71" i="61"/>
  <c r="G71" i="65"/>
  <c r="E71" i="65" s="1"/>
  <c r="I331" i="497"/>
  <c r="O122" i="501"/>
  <c r="O124" i="501" s="1"/>
  <c r="G331" i="497"/>
  <c r="E228" i="497"/>
  <c r="H335" i="498"/>
  <c r="H331" i="497"/>
  <c r="E136" i="61"/>
  <c r="G136" i="65"/>
  <c r="E136" i="65" s="1"/>
  <c r="G218" i="498"/>
  <c r="C35" i="3"/>
  <c r="G38" i="497"/>
  <c r="G90" i="497"/>
  <c r="G118" i="281"/>
  <c r="G94" i="281"/>
  <c r="G100" i="281"/>
  <c r="N38" i="497"/>
  <c r="N218" i="498"/>
  <c r="N90" i="497"/>
  <c r="N246" i="497"/>
  <c r="O331" i="497"/>
  <c r="D99" i="281"/>
  <c r="D111" i="281"/>
  <c r="D105" i="281"/>
  <c r="J218" i="498"/>
  <c r="J90" i="497"/>
  <c r="J38" i="497"/>
  <c r="K38" i="497"/>
  <c r="K90" i="497"/>
  <c r="K218" i="498"/>
  <c r="K203" i="499"/>
  <c r="K85" i="499"/>
  <c r="K212" i="499"/>
  <c r="K201" i="499"/>
  <c r="K197" i="499"/>
  <c r="K87" i="499"/>
  <c r="K213" i="499"/>
  <c r="K33" i="499"/>
  <c r="K36" i="499"/>
  <c r="K198" i="499"/>
  <c r="K35" i="499"/>
  <c r="K214" i="499"/>
  <c r="K88" i="499"/>
  <c r="K215" i="499"/>
  <c r="L331" i="497"/>
  <c r="N122" i="501"/>
  <c r="N124" i="501" s="1"/>
  <c r="J94" i="281"/>
  <c r="J100" i="281"/>
  <c r="J118" i="281"/>
  <c r="E238" i="497"/>
  <c r="G148" i="65"/>
  <c r="E148" i="65" s="1"/>
  <c r="E148" i="61"/>
  <c r="E17" i="61"/>
  <c r="G17" i="65"/>
  <c r="E17" i="65" s="1"/>
  <c r="G147" i="65"/>
  <c r="E147" i="65" s="1"/>
  <c r="E147" i="61"/>
  <c r="M90" i="497"/>
  <c r="M218" i="498"/>
  <c r="M38" i="497"/>
  <c r="H94" i="281"/>
  <c r="H100" i="281"/>
  <c r="H118" i="281"/>
  <c r="I42" i="497"/>
  <c r="I219" i="498"/>
  <c r="I40" i="497"/>
  <c r="I94" i="497"/>
  <c r="I92" i="497"/>
  <c r="I91" i="497"/>
  <c r="I204" i="497"/>
  <c r="I39" i="497"/>
  <c r="O38" i="497"/>
  <c r="O90" i="497"/>
  <c r="O218" i="498"/>
  <c r="M85" i="499"/>
  <c r="M212" i="499"/>
  <c r="M201" i="499"/>
  <c r="M35" i="499"/>
  <c r="M36" i="499"/>
  <c r="M198" i="499"/>
  <c r="M213" i="499"/>
  <c r="M215" i="499"/>
  <c r="M203" i="499"/>
  <c r="M197" i="499"/>
  <c r="M87" i="499"/>
  <c r="M214" i="499"/>
  <c r="M88" i="499"/>
  <c r="M33" i="499"/>
  <c r="L33" i="499"/>
  <c r="L201" i="499"/>
  <c r="L87" i="499"/>
  <c r="L203" i="499"/>
  <c r="L214" i="499"/>
  <c r="L213" i="499"/>
  <c r="L197" i="499"/>
  <c r="L85" i="499"/>
  <c r="L88" i="499"/>
  <c r="L198" i="499"/>
  <c r="L215" i="499"/>
  <c r="L36" i="499"/>
  <c r="L212" i="499"/>
  <c r="L35" i="499"/>
  <c r="K332" i="501"/>
  <c r="K321" i="501"/>
  <c r="J246" i="497"/>
  <c r="O239" i="497"/>
  <c r="M239" i="497"/>
  <c r="I239" i="497"/>
  <c r="E119" i="498"/>
  <c r="H337" i="500"/>
  <c r="E149" i="61"/>
  <c r="G149" i="65"/>
  <c r="E149" i="65" s="1"/>
  <c r="E139" i="61"/>
  <c r="G139" i="65"/>
  <c r="E139" i="65" s="1"/>
  <c r="E18" i="61"/>
  <c r="G18" i="65"/>
  <c r="E18" i="65" s="1"/>
  <c r="M316" i="500"/>
  <c r="E309" i="500"/>
  <c r="H314" i="65"/>
  <c r="E314" i="460"/>
  <c r="I38" i="497"/>
  <c r="I218" i="498"/>
  <c r="I90" i="497"/>
  <c r="E70" i="61"/>
  <c r="G70" i="65"/>
  <c r="E70" i="65" s="1"/>
  <c r="G133" i="65"/>
  <c r="E133" i="65" s="1"/>
  <c r="E133" i="61"/>
  <c r="G127" i="281"/>
  <c r="J127" i="281"/>
  <c r="N127" i="281"/>
  <c r="M127" i="281"/>
  <c r="H127" i="281"/>
  <c r="I127" i="281"/>
  <c r="K127" i="281"/>
  <c r="L127" i="281"/>
  <c r="O127" i="281"/>
  <c r="M91" i="460" a="1"/>
  <c r="O215" i="60" a="1"/>
  <c r="H87" i="60" a="1"/>
  <c r="K39" i="460" a="1"/>
  <c r="H88" i="60" a="1"/>
  <c r="N88" i="60" a="1"/>
  <c r="K219" i="460" a="1"/>
  <c r="L102" i="61" a="1"/>
  <c r="M87" i="60" a="1"/>
  <c r="M56" i="281"/>
  <c r="L35" i="60" a="1"/>
  <c r="M203" i="60" a="1"/>
  <c r="J203" i="60" a="1"/>
  <c r="I214" i="60" a="1"/>
  <c r="O13" i="281"/>
  <c r="G91" i="460" a="1"/>
  <c r="L49" i="61" a="1"/>
  <c r="O296" i="61" a="1"/>
  <c r="G246" i="460" a="1"/>
  <c r="M198" i="60" a="1"/>
  <c r="L90" i="460" a="1"/>
  <c r="O33" i="60" a="1"/>
  <c r="O122" i="61" a="1"/>
  <c r="L218" i="460" a="1"/>
  <c r="N40" i="460" a="1"/>
  <c r="L53" i="61" a="1"/>
  <c r="L100" i="61" a="1"/>
  <c r="L13" i="61" a="1"/>
  <c r="O214" i="60" a="1"/>
  <c r="O40" i="460" a="1"/>
  <c r="M219" i="460" a="1"/>
  <c r="O87" i="60" a="1"/>
  <c r="I246" i="460" a="1"/>
  <c r="L219" i="460" a="1"/>
  <c r="I91" i="460" a="1"/>
  <c r="I239" i="460" a="1"/>
  <c r="N36" i="60" a="1"/>
  <c r="O90" i="460" a="1"/>
  <c r="N39" i="460" a="1"/>
  <c r="N198" i="60" a="1"/>
  <c r="M239" i="460" a="1"/>
  <c r="J219" i="460" a="1"/>
  <c r="I197" i="60" a="1"/>
  <c r="N239" i="460" a="1"/>
  <c r="J85" i="60" a="1"/>
  <c r="I219" i="460" a="1"/>
  <c r="L88" i="60" a="1"/>
  <c r="K204" i="460" a="1"/>
  <c r="L38" i="460" a="1"/>
  <c r="N91" i="460" a="1"/>
  <c r="I85" i="60" a="1"/>
  <c r="K94" i="460" a="1"/>
  <c r="M36" i="60" a="1"/>
  <c r="M88" i="60" a="1"/>
  <c r="I35" i="60" a="1"/>
  <c r="L257" i="61" a="1"/>
  <c r="J87" i="60" a="1"/>
  <c r="G38" i="460" a="1"/>
  <c r="L204" i="460" a="1"/>
  <c r="L87" i="60" a="1"/>
  <c r="I218" i="460" a="1"/>
  <c r="L252" i="61" a="1"/>
  <c r="I42" i="460" a="1"/>
  <c r="O204" i="460" a="1"/>
  <c r="N90" i="460" a="1"/>
  <c r="J197" i="60" a="1"/>
  <c r="K85" i="60" a="1"/>
  <c r="K198" i="60" a="1"/>
  <c r="H36" i="60" a="1"/>
  <c r="M40" i="460" a="1"/>
  <c r="O246" i="460" a="1"/>
  <c r="I36" i="60" a="1"/>
  <c r="L54" i="61" a="1"/>
  <c r="N218" i="460" a="1"/>
  <c r="L256" i="61" a="1"/>
  <c r="L253" i="61" a="1"/>
  <c r="N289" i="61" a="1"/>
  <c r="L92" i="460" a="1"/>
  <c r="N213" i="60" a="1"/>
  <c r="H203" i="60" a="1"/>
  <c r="J218" i="460" a="1"/>
  <c r="M197" i="60" a="1"/>
  <c r="N92" i="460" a="1"/>
  <c r="H33" i="60" a="1"/>
  <c r="M33" i="60" a="1"/>
  <c r="L106" i="61" a="1"/>
  <c r="J201" i="60" a="1"/>
  <c r="O42" i="460" a="1"/>
  <c r="N203" i="60" a="1"/>
  <c r="L85" i="60" a="1"/>
  <c r="O201" i="60" a="1"/>
  <c r="J198" i="60" a="1"/>
  <c r="N197" i="60" a="1"/>
  <c r="L50" i="61" a="1"/>
  <c r="J36" i="60" a="1"/>
  <c r="M94" i="460" a="1"/>
  <c r="G42" i="460" a="1"/>
  <c r="L94" i="460" a="1"/>
  <c r="L197" i="60" a="1"/>
  <c r="J212" i="60" a="1"/>
  <c r="N87" i="60" a="1"/>
  <c r="N246" i="460" a="1"/>
  <c r="O203" i="60" a="1"/>
  <c r="I33" i="60" a="1"/>
  <c r="K90" i="460" a="1"/>
  <c r="M92" i="460" a="1"/>
  <c r="N215" i="60" a="1"/>
  <c r="I38" i="460" a="1"/>
  <c r="J40" i="460" a="1"/>
  <c r="K35" i="60" a="1"/>
  <c r="K197" i="60" a="1"/>
  <c r="L212" i="60" a="1"/>
  <c r="O35" i="60" a="1"/>
  <c r="L42" i="460" a="1"/>
  <c r="I204" i="460" a="1"/>
  <c r="J91" i="460" a="1"/>
  <c r="K239" i="460" a="1"/>
  <c r="O198" i="60" a="1"/>
  <c r="N219" i="460" a="1"/>
  <c r="O85" i="60" a="1"/>
  <c r="H215" i="60" a="1"/>
  <c r="H198" i="60" a="1"/>
  <c r="L215" i="60" a="1"/>
  <c r="N124" i="61" a="1"/>
  <c r="N201" i="60" a="1"/>
  <c r="H35" i="60" a="1"/>
  <c r="I198" i="60" a="1"/>
  <c r="I90" i="460" a="1"/>
  <c r="N42" i="460" a="1"/>
  <c r="L40" i="460" a="1"/>
  <c r="J204" i="460" a="1"/>
  <c r="J213" i="60" a="1"/>
  <c r="H246" i="460" a="1"/>
  <c r="M90" i="460" a="1"/>
  <c r="J90" i="460" a="1"/>
  <c r="K213" i="60" a="1"/>
  <c r="N204" i="460" a="1"/>
  <c r="N13" i="281"/>
  <c r="O219" i="460" a="1"/>
  <c r="M214" i="60" a="1"/>
  <c r="J88" i="60" a="1"/>
  <c r="L294" i="61" a="1"/>
  <c r="K201" i="60" a="1"/>
  <c r="G204" i="460" a="1"/>
  <c r="O39" i="460" a="1"/>
  <c r="M38" i="460" a="1"/>
  <c r="I40" i="460" a="1"/>
  <c r="G94" i="460" a="1"/>
  <c r="I203" i="60" a="1"/>
  <c r="M39" i="460" a="1"/>
  <c r="O124" i="61" a="1"/>
  <c r="K88" i="60" a="1"/>
  <c r="G219" i="460" a="1"/>
  <c r="O265" i="61" a="1"/>
  <c r="J92" i="460" a="1"/>
  <c r="L91" i="460" a="1"/>
  <c r="I87" i="60" a="1"/>
  <c r="O197" i="60" a="1"/>
  <c r="O94" i="460" a="1"/>
  <c r="L103" i="61" a="1"/>
  <c r="L214" i="60" a="1"/>
  <c r="M85" i="60" a="1"/>
  <c r="O92" i="460" a="1"/>
  <c r="K246" i="460" a="1"/>
  <c r="O38" i="460" a="1"/>
  <c r="I201" i="60" a="1"/>
  <c r="J246" i="460" a="1"/>
  <c r="M213" i="60" a="1"/>
  <c r="I39" i="460" a="1"/>
  <c r="O212" i="60" a="1"/>
  <c r="M201" i="60" a="1"/>
  <c r="O88" i="60" a="1"/>
  <c r="L105" i="61" a="1"/>
  <c r="K33" i="60" a="1"/>
  <c r="L239" i="460" a="1"/>
  <c r="K38" i="460" a="1"/>
  <c r="L198" i="60" a="1"/>
  <c r="M246" i="460" a="1"/>
  <c r="M218" i="460" a="1"/>
  <c r="N214" i="60" a="1"/>
  <c r="K36" i="60" a="1"/>
  <c r="G40" i="460" a="1"/>
  <c r="N33" i="60" a="1"/>
  <c r="O36" i="60" a="1"/>
  <c r="M212" i="60" a="1"/>
  <c r="K203" i="60" a="1"/>
  <c r="K91" i="460" a="1"/>
  <c r="L251" i="61" a="1"/>
  <c r="I212" i="60" a="1"/>
  <c r="L36" i="60" a="1"/>
  <c r="N296" i="61" a="1"/>
  <c r="M215" i="60" a="1"/>
  <c r="K212" i="60" a="1"/>
  <c r="N122" i="61" a="1"/>
  <c r="G39" i="460" a="1"/>
  <c r="I94" i="460" a="1"/>
  <c r="M42" i="460" a="1"/>
  <c r="J239" i="460" a="1"/>
  <c r="K92" i="460" a="1"/>
  <c r="L213" i="60" a="1"/>
  <c r="K42" i="460" a="1"/>
  <c r="L51" i="61" a="1"/>
  <c r="L33" i="60" a="1"/>
  <c r="L39" i="460" a="1"/>
  <c r="H239" i="460" a="1"/>
  <c r="J38" i="460" a="1"/>
  <c r="N94" i="460" a="1"/>
  <c r="L48" i="61" a="1"/>
  <c r="H214" i="60" a="1"/>
  <c r="L254" i="61" a="1"/>
  <c r="N265" i="61" a="1"/>
  <c r="K218" i="460" a="1"/>
  <c r="N38" i="460" a="1"/>
  <c r="J35" i="60" a="1"/>
  <c r="O218" i="460" a="1"/>
  <c r="O239" i="460" a="1"/>
  <c r="I215" i="60" a="1"/>
  <c r="K40" i="460" a="1"/>
  <c r="J42" i="460" a="1"/>
  <c r="H85" i="60" a="1"/>
  <c r="J215" i="60" a="1"/>
  <c r="L203" i="60" a="1"/>
  <c r="M35" i="60" a="1"/>
  <c r="L246" i="460" a="1"/>
  <c r="N277" i="61" a="1"/>
  <c r="H197" i="60" a="1"/>
  <c r="O277" i="61" a="1"/>
  <c r="G90" i="460" a="1"/>
  <c r="J33" i="60" a="1"/>
  <c r="N85" i="60" a="1"/>
  <c r="N35" i="60" a="1"/>
  <c r="L65" i="61" a="1"/>
  <c r="H213" i="60" a="1"/>
  <c r="K215" i="60" a="1"/>
  <c r="L101" i="61" a="1"/>
  <c r="K87" i="60" a="1"/>
  <c r="L263" i="61" a="1"/>
  <c r="N212" i="60" a="1"/>
  <c r="G239" i="460" a="1"/>
  <c r="I213" i="60" a="1"/>
  <c r="G92" i="460" a="1"/>
  <c r="K214" i="60" a="1"/>
  <c r="O213" i="60" a="1"/>
  <c r="I92" i="460" a="1"/>
  <c r="O91" i="460" a="1"/>
  <c r="H212" i="60" a="1"/>
  <c r="J214" i="60" a="1"/>
  <c r="G218" i="460" a="1"/>
  <c r="J94" i="460" a="1"/>
  <c r="H201" i="60" a="1"/>
  <c r="M204" i="460" a="1"/>
  <c r="I88" i="60" a="1"/>
  <c r="J39" i="460" a="1"/>
  <c r="H200" i="460" a="1"/>
  <c r="L201" i="60" a="1"/>
  <c r="E223" i="501" l="1"/>
  <c r="M54" i="501"/>
  <c r="M101" i="501"/>
  <c r="M263" i="501"/>
  <c r="M51" i="501"/>
  <c r="M103" i="501"/>
  <c r="M252" i="501"/>
  <c r="M13" i="501"/>
  <c r="M102" i="501"/>
  <c r="M257" i="501"/>
  <c r="M251" i="501"/>
  <c r="M65" i="501"/>
  <c r="M254" i="501"/>
  <c r="M256" i="501"/>
  <c r="M106" i="501"/>
  <c r="M48" i="501"/>
  <c r="M253" i="501"/>
  <c r="M49" i="501"/>
  <c r="M53" i="501"/>
  <c r="M100" i="501"/>
  <c r="M50" i="501"/>
  <c r="M294" i="501"/>
  <c r="M105" i="501"/>
  <c r="H103" i="501"/>
  <c r="H50" i="501"/>
  <c r="H263" i="501"/>
  <c r="H102" i="501"/>
  <c r="H256" i="501"/>
  <c r="H254" i="501"/>
  <c r="H13" i="501"/>
  <c r="H51" i="501"/>
  <c r="H253" i="501"/>
  <c r="H49" i="501"/>
  <c r="H251" i="501"/>
  <c r="H252" i="501"/>
  <c r="H65" i="501"/>
  <c r="H106" i="501"/>
  <c r="H101" i="501"/>
  <c r="H105" i="501"/>
  <c r="H53" i="501"/>
  <c r="H257" i="501"/>
  <c r="H54" i="501"/>
  <c r="H100" i="501"/>
  <c r="H48" i="501"/>
  <c r="H294" i="501"/>
  <c r="K252" i="501"/>
  <c r="K103" i="501"/>
  <c r="K257" i="501"/>
  <c r="K251" i="501"/>
  <c r="G251" i="501"/>
  <c r="G257" i="501"/>
  <c r="G100" i="501"/>
  <c r="G50" i="501"/>
  <c r="G101" i="501"/>
  <c r="G48" i="501"/>
  <c r="G102" i="501"/>
  <c r="G294" i="501"/>
  <c r="G65" i="501"/>
  <c r="G66" i="501" s="1"/>
  <c r="G106" i="501"/>
  <c r="G254" i="501"/>
  <c r="G103" i="501"/>
  <c r="G105" i="501"/>
  <c r="G252" i="501"/>
  <c r="G54" i="501"/>
  <c r="G51" i="501"/>
  <c r="G263" i="501"/>
  <c r="G49" i="501"/>
  <c r="G256" i="501"/>
  <c r="G253" i="501"/>
  <c r="G13" i="501"/>
  <c r="G53" i="501"/>
  <c r="J49" i="501"/>
  <c r="J105" i="501"/>
  <c r="J252" i="501"/>
  <c r="J251" i="501"/>
  <c r="J101" i="501"/>
  <c r="J51" i="501"/>
  <c r="J106" i="501"/>
  <c r="J257" i="501"/>
  <c r="J102" i="501"/>
  <c r="J53" i="501"/>
  <c r="J54" i="501"/>
  <c r="J100" i="501"/>
  <c r="J103" i="501"/>
  <c r="J50" i="501"/>
  <c r="J254" i="501"/>
  <c r="J13" i="501"/>
  <c r="J48" i="501"/>
  <c r="J256" i="501"/>
  <c r="J253" i="501"/>
  <c r="J65" i="501"/>
  <c r="J294" i="501"/>
  <c r="J263" i="501"/>
  <c r="K51" i="501"/>
  <c r="K54" i="501"/>
  <c r="K13" i="501"/>
  <c r="K65" i="501"/>
  <c r="K66" i="501" s="1"/>
  <c r="K101" i="501"/>
  <c r="K100" i="501"/>
  <c r="K50" i="501"/>
  <c r="K256" i="501"/>
  <c r="K294" i="501"/>
  <c r="K263" i="501"/>
  <c r="K49" i="501"/>
  <c r="K48" i="501"/>
  <c r="K106" i="501"/>
  <c r="K102" i="501"/>
  <c r="K254" i="501"/>
  <c r="K53" i="501"/>
  <c r="K105" i="501"/>
  <c r="K253" i="501"/>
  <c r="O43" i="281"/>
  <c r="O15" i="281"/>
  <c r="O124" i="61"/>
  <c r="N124" i="61"/>
  <c r="N15" i="281"/>
  <c r="N43" i="281"/>
  <c r="O326" i="501"/>
  <c r="O310" i="501" s="1"/>
  <c r="N326" i="501"/>
  <c r="N310" i="501" s="1"/>
  <c r="E127" i="281"/>
  <c r="I328" i="501"/>
  <c r="O267" i="501"/>
  <c r="O331" i="65"/>
  <c r="L20" i="503" s="1"/>
  <c r="L39" i="503" s="1"/>
  <c r="I331" i="65"/>
  <c r="F20" i="503" s="1"/>
  <c r="F39" i="503" s="1"/>
  <c r="L201" i="60"/>
  <c r="L201" i="65" s="1"/>
  <c r="K85" i="60"/>
  <c r="K85" i="65" s="1"/>
  <c r="N218" i="460"/>
  <c r="N218" i="65" s="1"/>
  <c r="G218" i="460"/>
  <c r="O122" i="61"/>
  <c r="I197" i="60"/>
  <c r="I197" i="65" s="1"/>
  <c r="I36" i="60"/>
  <c r="I36" i="65" s="1"/>
  <c r="O215" i="60"/>
  <c r="O215" i="65" s="1"/>
  <c r="O197" i="60"/>
  <c r="O197" i="65" s="1"/>
  <c r="H198" i="60"/>
  <c r="H198" i="65" s="1"/>
  <c r="H214" i="60"/>
  <c r="H214" i="65" s="1"/>
  <c r="L219" i="460"/>
  <c r="L219" i="65" s="1"/>
  <c r="O94" i="460"/>
  <c r="O94" i="65" s="1"/>
  <c r="I246" i="460"/>
  <c r="I246" i="65" s="1"/>
  <c r="J39" i="460"/>
  <c r="J39" i="65" s="1"/>
  <c r="N212" i="60"/>
  <c r="N212" i="65" s="1"/>
  <c r="N203" i="60"/>
  <c r="N203" i="65" s="1"/>
  <c r="M246" i="460"/>
  <c r="M246" i="65" s="1"/>
  <c r="L49" i="61"/>
  <c r="L102" i="61"/>
  <c r="L38" i="460"/>
  <c r="L38" i="65" s="1"/>
  <c r="N92" i="460"/>
  <c r="N92" i="65" s="1"/>
  <c r="J36" i="60"/>
  <c r="J36" i="65" s="1"/>
  <c r="J212" i="60"/>
  <c r="J212" i="65" s="1"/>
  <c r="K91" i="460"/>
  <c r="K91" i="65" s="1"/>
  <c r="M91" i="460"/>
  <c r="M91" i="65" s="1"/>
  <c r="O246" i="460"/>
  <c r="O246" i="65" s="1"/>
  <c r="G42" i="460"/>
  <c r="O218" i="460"/>
  <c r="O218" i="65" s="1"/>
  <c r="K87" i="60"/>
  <c r="K87" i="65" s="1"/>
  <c r="O201" i="60"/>
  <c r="O201" i="65" s="1"/>
  <c r="L42" i="460"/>
  <c r="L42" i="65" s="1"/>
  <c r="M214" i="60"/>
  <c r="M214" i="65" s="1"/>
  <c r="I204" i="460"/>
  <c r="I204" i="65" s="1"/>
  <c r="L214" i="60"/>
  <c r="L214" i="65" s="1"/>
  <c r="I91" i="460"/>
  <c r="I91" i="65" s="1"/>
  <c r="N122" i="61"/>
  <c r="K203" i="60"/>
  <c r="K203" i="65" s="1"/>
  <c r="N38" i="460"/>
  <c r="N38" i="65" s="1"/>
  <c r="I35" i="60"/>
  <c r="I35" i="65" s="1"/>
  <c r="O87" i="60"/>
  <c r="O87" i="65" s="1"/>
  <c r="H36" i="60"/>
  <c r="H36" i="65" s="1"/>
  <c r="H201" i="60"/>
  <c r="H201" i="65" s="1"/>
  <c r="L39" i="460"/>
  <c r="L39" i="65" s="1"/>
  <c r="O40" i="460"/>
  <c r="O40" i="65" s="1"/>
  <c r="H246" i="460"/>
  <c r="H246" i="65" s="1"/>
  <c r="N239" i="460"/>
  <c r="N239" i="65" s="1"/>
  <c r="J91" i="460"/>
  <c r="J91" i="65" s="1"/>
  <c r="N201" i="60"/>
  <c r="N201" i="65" s="1"/>
  <c r="N198" i="60"/>
  <c r="N198" i="65" s="1"/>
  <c r="L294" i="61"/>
  <c r="L256" i="61"/>
  <c r="L90" i="460"/>
  <c r="L90" i="65" s="1"/>
  <c r="N40" i="460"/>
  <c r="N40" i="65" s="1"/>
  <c r="J197" i="60"/>
  <c r="J197" i="65" s="1"/>
  <c r="K40" i="460"/>
  <c r="K40" i="65" s="1"/>
  <c r="M39" i="460"/>
  <c r="M39" i="65" s="1"/>
  <c r="K246" i="460"/>
  <c r="K246" i="65" s="1"/>
  <c r="G94" i="460"/>
  <c r="H87" i="60"/>
  <c r="H87" i="65" s="1"/>
  <c r="L35" i="60"/>
  <c r="L35" i="65" s="1"/>
  <c r="I201" i="60"/>
  <c r="I201" i="65" s="1"/>
  <c r="O198" i="60"/>
  <c r="O198" i="65" s="1"/>
  <c r="I239" i="460"/>
  <c r="I239" i="65" s="1"/>
  <c r="L203" i="60"/>
  <c r="L203" i="65" s="1"/>
  <c r="M212" i="60"/>
  <c r="M212" i="65" s="1"/>
  <c r="K33" i="60"/>
  <c r="K33" i="65" s="1"/>
  <c r="O213" i="60"/>
  <c r="O213" i="65" s="1"/>
  <c r="O35" i="60"/>
  <c r="O35" i="65" s="1"/>
  <c r="H35" i="60"/>
  <c r="H35" i="65" s="1"/>
  <c r="H327" i="65" s="1"/>
  <c r="E16" i="503" s="1"/>
  <c r="E35" i="503" s="1"/>
  <c r="H33" i="60"/>
  <c r="H33" i="65" s="1"/>
  <c r="L91" i="460"/>
  <c r="L91" i="65" s="1"/>
  <c r="O91" i="460"/>
  <c r="O91" i="65" s="1"/>
  <c r="O277" i="61"/>
  <c r="J204" i="460"/>
  <c r="J204" i="65" s="1"/>
  <c r="N35" i="60"/>
  <c r="N35" i="65" s="1"/>
  <c r="N36" i="60"/>
  <c r="N36" i="65" s="1"/>
  <c r="L103" i="61"/>
  <c r="L263" i="61"/>
  <c r="L106" i="61"/>
  <c r="L218" i="460"/>
  <c r="L218" i="65" s="1"/>
  <c r="N91" i="460"/>
  <c r="N91" i="65" s="1"/>
  <c r="J87" i="60"/>
  <c r="J87" i="65" s="1"/>
  <c r="L239" i="460"/>
  <c r="L239" i="65" s="1"/>
  <c r="K219" i="460"/>
  <c r="K219" i="65" s="1"/>
  <c r="M40" i="460"/>
  <c r="M40" i="65" s="1"/>
  <c r="N289" i="61"/>
  <c r="G39" i="460"/>
  <c r="M239" i="460"/>
  <c r="M239" i="65" s="1"/>
  <c r="I40" i="460"/>
  <c r="I40" i="65" s="1"/>
  <c r="K38" i="460"/>
  <c r="K38" i="65" s="1"/>
  <c r="I88" i="60"/>
  <c r="I88" i="65" s="1"/>
  <c r="O204" i="460"/>
  <c r="O204" i="65" s="1"/>
  <c r="L213" i="60"/>
  <c r="L213" i="65" s="1"/>
  <c r="M35" i="60"/>
  <c r="M35" i="65" s="1"/>
  <c r="K198" i="60"/>
  <c r="K198" i="65" s="1"/>
  <c r="I90" i="460"/>
  <c r="I90" i="65" s="1"/>
  <c r="L212" i="60"/>
  <c r="L212" i="65" s="1"/>
  <c r="M87" i="60"/>
  <c r="M87" i="65" s="1"/>
  <c r="M201" i="60"/>
  <c r="M201" i="65" s="1"/>
  <c r="K36" i="60"/>
  <c r="K36" i="65" s="1"/>
  <c r="H200" i="460"/>
  <c r="I218" i="460"/>
  <c r="I218" i="65" s="1"/>
  <c r="L36" i="60"/>
  <c r="L36" i="65" s="1"/>
  <c r="M197" i="60"/>
  <c r="M197" i="65" s="1"/>
  <c r="I92" i="460"/>
  <c r="I92" i="65" s="1"/>
  <c r="K218" i="460"/>
  <c r="K218" i="65" s="1"/>
  <c r="I203" i="60"/>
  <c r="I203" i="65" s="1"/>
  <c r="I38" i="460"/>
  <c r="I38" i="65" s="1"/>
  <c r="L215" i="60"/>
  <c r="L215" i="65" s="1"/>
  <c r="L87" i="60"/>
  <c r="L87" i="65" s="1"/>
  <c r="M203" i="60"/>
  <c r="M203" i="65" s="1"/>
  <c r="M85" i="60"/>
  <c r="M85" i="65" s="1"/>
  <c r="I94" i="460"/>
  <c r="I94" i="65" s="1"/>
  <c r="M38" i="460"/>
  <c r="M38" i="65" s="1"/>
  <c r="K213" i="60"/>
  <c r="K213" i="65" s="1"/>
  <c r="K90" i="460"/>
  <c r="K90" i="65" s="1"/>
  <c r="I87" i="60"/>
  <c r="I87" i="65" s="1"/>
  <c r="G239" i="460"/>
  <c r="O88" i="60"/>
  <c r="O88" i="65" s="1"/>
  <c r="O212" i="60"/>
  <c r="O212" i="65" s="1"/>
  <c r="H212" i="60"/>
  <c r="H212" i="65" s="1"/>
  <c r="L204" i="460"/>
  <c r="L204" i="65" s="1"/>
  <c r="O39" i="460"/>
  <c r="O39" i="65" s="1"/>
  <c r="J42" i="460"/>
  <c r="J42" i="65" s="1"/>
  <c r="N85" i="60"/>
  <c r="N85" i="65" s="1"/>
  <c r="N213" i="60"/>
  <c r="N213" i="65" s="1"/>
  <c r="L254" i="61"/>
  <c r="L100" i="61"/>
  <c r="L53" i="61"/>
  <c r="N219" i="460"/>
  <c r="N219" i="65" s="1"/>
  <c r="J35" i="60"/>
  <c r="J35" i="65" s="1"/>
  <c r="J88" i="60"/>
  <c r="J88" i="65" s="1"/>
  <c r="K42" i="460"/>
  <c r="K42" i="65" s="1"/>
  <c r="J239" i="460"/>
  <c r="J239" i="65" s="1"/>
  <c r="M42" i="460"/>
  <c r="M42" i="65" s="1"/>
  <c r="N277" i="61"/>
  <c r="G92" i="460"/>
  <c r="L198" i="60"/>
  <c r="L198" i="65" s="1"/>
  <c r="M218" i="460"/>
  <c r="M218" i="65" s="1"/>
  <c r="N296" i="61"/>
  <c r="J92" i="460"/>
  <c r="J92" i="65" s="1"/>
  <c r="N88" i="60"/>
  <c r="N88" i="65" s="1"/>
  <c r="N215" i="60"/>
  <c r="N215" i="65" s="1"/>
  <c r="L253" i="61"/>
  <c r="L105" i="61"/>
  <c r="L50" i="61"/>
  <c r="N39" i="460"/>
  <c r="N39" i="65" s="1"/>
  <c r="J33" i="60"/>
  <c r="J33" i="65" s="1"/>
  <c r="J213" i="60"/>
  <c r="J213" i="65" s="1"/>
  <c r="K39" i="460"/>
  <c r="K39" i="65" s="1"/>
  <c r="M219" i="460"/>
  <c r="M219" i="65" s="1"/>
  <c r="G204" i="460"/>
  <c r="L33" i="60"/>
  <c r="L33" i="65" s="1"/>
  <c r="I219" i="460"/>
  <c r="I219" i="65" s="1"/>
  <c r="K88" i="60"/>
  <c r="K88" i="65" s="1"/>
  <c r="G90" i="460"/>
  <c r="I33" i="60"/>
  <c r="I33" i="65" s="1"/>
  <c r="O296" i="61"/>
  <c r="O33" i="60"/>
  <c r="O33" i="65" s="1"/>
  <c r="N265" i="61"/>
  <c r="H88" i="60"/>
  <c r="H88" i="65" s="1"/>
  <c r="H197" i="60"/>
  <c r="H197" i="65" s="1"/>
  <c r="L94" i="460"/>
  <c r="L94" i="65" s="1"/>
  <c r="O219" i="460"/>
  <c r="O219" i="65" s="1"/>
  <c r="J94" i="460"/>
  <c r="J94" i="65" s="1"/>
  <c r="N214" i="60"/>
  <c r="N214" i="65" s="1"/>
  <c r="L101" i="61"/>
  <c r="L51" i="61"/>
  <c r="L252" i="61"/>
  <c r="N204" i="460"/>
  <c r="N204" i="65" s="1"/>
  <c r="J85" i="60"/>
  <c r="J85" i="65" s="1"/>
  <c r="J198" i="60"/>
  <c r="J198" i="65" s="1"/>
  <c r="K94" i="460"/>
  <c r="K94" i="65" s="1"/>
  <c r="M94" i="460"/>
  <c r="M94" i="65" s="1"/>
  <c r="G219" i="460"/>
  <c r="M215" i="60"/>
  <c r="M215" i="65" s="1"/>
  <c r="K215" i="60"/>
  <c r="K215" i="65" s="1"/>
  <c r="I215" i="60"/>
  <c r="I215" i="65" s="1"/>
  <c r="O239" i="460"/>
  <c r="O239" i="65" s="1"/>
  <c r="M213" i="60"/>
  <c r="M213" i="65" s="1"/>
  <c r="M90" i="460"/>
  <c r="M90" i="65" s="1"/>
  <c r="K197" i="60"/>
  <c r="K197" i="65" s="1"/>
  <c r="I212" i="60"/>
  <c r="I212" i="65" s="1"/>
  <c r="M33" i="60"/>
  <c r="M33" i="65" s="1"/>
  <c r="O38" i="460"/>
  <c r="O38" i="65" s="1"/>
  <c r="K214" i="60"/>
  <c r="K214" i="65" s="1"/>
  <c r="J90" i="460"/>
  <c r="J90" i="65" s="1"/>
  <c r="G38" i="460"/>
  <c r="O203" i="60"/>
  <c r="O203" i="65" s="1"/>
  <c r="O214" i="60"/>
  <c r="O214" i="65" s="1"/>
  <c r="H203" i="60"/>
  <c r="H203" i="65" s="1"/>
  <c r="H215" i="60"/>
  <c r="H215" i="65" s="1"/>
  <c r="L92" i="460"/>
  <c r="L92" i="65" s="1"/>
  <c r="O92" i="460"/>
  <c r="O92" i="65" s="1"/>
  <c r="H239" i="460"/>
  <c r="H239" i="65" s="1"/>
  <c r="L246" i="460"/>
  <c r="L246" i="65" s="1"/>
  <c r="J40" i="460"/>
  <c r="J40" i="65" s="1"/>
  <c r="N87" i="60"/>
  <c r="N87" i="65" s="1"/>
  <c r="L54" i="61"/>
  <c r="L251" i="61"/>
  <c r="L65" i="61"/>
  <c r="N42" i="460"/>
  <c r="N42" i="65" s="1"/>
  <c r="J203" i="60"/>
  <c r="J203" i="65" s="1"/>
  <c r="J215" i="60"/>
  <c r="J215" i="65" s="1"/>
  <c r="K204" i="460"/>
  <c r="K204" i="65" s="1"/>
  <c r="M204" i="460"/>
  <c r="M204" i="65" s="1"/>
  <c r="G40" i="460"/>
  <c r="L88" i="60"/>
  <c r="L88" i="65" s="1"/>
  <c r="O90" i="460"/>
  <c r="O90" i="65" s="1"/>
  <c r="J38" i="460"/>
  <c r="J38" i="65" s="1"/>
  <c r="J246" i="460"/>
  <c r="J246" i="65" s="1"/>
  <c r="L85" i="60"/>
  <c r="L85" i="65" s="1"/>
  <c r="M198" i="60"/>
  <c r="M198" i="65" s="1"/>
  <c r="I42" i="460"/>
  <c r="I42" i="65" s="1"/>
  <c r="K201" i="60"/>
  <c r="K201" i="65" s="1"/>
  <c r="N246" i="460"/>
  <c r="N246" i="65" s="1"/>
  <c r="I213" i="60"/>
  <c r="I213" i="65" s="1"/>
  <c r="I198" i="60"/>
  <c r="I198" i="65" s="1"/>
  <c r="M98" i="281"/>
  <c r="M59" i="281"/>
  <c r="D59" i="281" s="1"/>
  <c r="E59" i="281" s="1"/>
  <c r="D56" i="281"/>
  <c r="L197" i="60"/>
  <c r="L197" i="65" s="1"/>
  <c r="M88" i="60"/>
  <c r="M88" i="65" s="1"/>
  <c r="M36" i="60"/>
  <c r="M36" i="65" s="1"/>
  <c r="I39" i="460"/>
  <c r="I39" i="65" s="1"/>
  <c r="K35" i="60"/>
  <c r="K35" i="65" s="1"/>
  <c r="K212" i="60"/>
  <c r="K212" i="65" s="1"/>
  <c r="J218" i="460"/>
  <c r="J218" i="65" s="1"/>
  <c r="N90" i="460"/>
  <c r="N90" i="65" s="1"/>
  <c r="I214" i="60"/>
  <c r="I214" i="65" s="1"/>
  <c r="I85" i="60"/>
  <c r="I85" i="65" s="1"/>
  <c r="O36" i="60"/>
  <c r="O36" i="65" s="1"/>
  <c r="O85" i="60"/>
  <c r="O85" i="65" s="1"/>
  <c r="H213" i="60"/>
  <c r="H213" i="65" s="1"/>
  <c r="H85" i="60"/>
  <c r="H85" i="65" s="1"/>
  <c r="L40" i="460"/>
  <c r="L40" i="65" s="1"/>
  <c r="O42" i="460"/>
  <c r="O42" i="65" s="1"/>
  <c r="O265" i="61"/>
  <c r="J219" i="460"/>
  <c r="J219" i="65" s="1"/>
  <c r="N197" i="60"/>
  <c r="N197" i="65" s="1"/>
  <c r="N33" i="60"/>
  <c r="N33" i="65" s="1"/>
  <c r="L257" i="61"/>
  <c r="L13" i="61"/>
  <c r="L48" i="61"/>
  <c r="N94" i="460"/>
  <c r="N94" i="65" s="1"/>
  <c r="J214" i="60"/>
  <c r="J214" i="65" s="1"/>
  <c r="J201" i="60"/>
  <c r="J201" i="65" s="1"/>
  <c r="K239" i="460"/>
  <c r="K239" i="65" s="1"/>
  <c r="K92" i="460"/>
  <c r="K92" i="65" s="1"/>
  <c r="M92" i="460"/>
  <c r="M92" i="65" s="1"/>
  <c r="G246" i="460"/>
  <c r="G91" i="460"/>
  <c r="N335" i="498"/>
  <c r="M57" i="501"/>
  <c r="E218" i="498"/>
  <c r="G335" i="498"/>
  <c r="H264" i="497"/>
  <c r="H34" i="497"/>
  <c r="H86" i="497"/>
  <c r="H262" i="497"/>
  <c r="J231" i="497"/>
  <c r="J227" i="497"/>
  <c r="L327" i="497"/>
  <c r="L200" i="497" s="1"/>
  <c r="L333" i="497"/>
  <c r="E42" i="497"/>
  <c r="H331" i="65"/>
  <c r="E20" i="503" s="1"/>
  <c r="E39" i="503" s="1"/>
  <c r="I321" i="65"/>
  <c r="F10" i="503" s="1"/>
  <c r="F29" i="503" s="1"/>
  <c r="G237" i="65"/>
  <c r="E237" i="65" s="1"/>
  <c r="E237" i="460"/>
  <c r="M331" i="65"/>
  <c r="J20" i="503" s="1"/>
  <c r="J39" i="503" s="1"/>
  <c r="O335" i="498"/>
  <c r="G213" i="499"/>
  <c r="G214" i="499"/>
  <c r="G215" i="499"/>
  <c r="G87" i="499"/>
  <c r="C45" i="3"/>
  <c r="G88" i="499"/>
  <c r="G33" i="499"/>
  <c r="G35" i="499"/>
  <c r="G197" i="499"/>
  <c r="G85" i="499"/>
  <c r="G203" i="499"/>
  <c r="G198" i="499"/>
  <c r="G36" i="499"/>
  <c r="G201" i="499"/>
  <c r="G212" i="499"/>
  <c r="J105" i="281"/>
  <c r="J99" i="281"/>
  <c r="J111" i="281"/>
  <c r="G99" i="281"/>
  <c r="G105" i="281"/>
  <c r="G111" i="281"/>
  <c r="N327" i="497"/>
  <c r="N200" i="497" s="1"/>
  <c r="N333" i="497"/>
  <c r="I327" i="499"/>
  <c r="I200" i="499" s="1"/>
  <c r="I335" i="499" s="1"/>
  <c r="L271" i="501"/>
  <c r="L280" i="501"/>
  <c r="E94" i="497"/>
  <c r="J321" i="65"/>
  <c r="G10" i="503" s="1"/>
  <c r="G29" i="503" s="1"/>
  <c r="M321" i="65"/>
  <c r="J10" i="503" s="1"/>
  <c r="J29" i="503" s="1"/>
  <c r="E129" i="65"/>
  <c r="N111" i="281"/>
  <c r="N99" i="281"/>
  <c r="N105" i="281"/>
  <c r="K11" i="501"/>
  <c r="K114" i="501"/>
  <c r="K12" i="501"/>
  <c r="K115" i="501"/>
  <c r="L327" i="499"/>
  <c r="L200" i="499" s="1"/>
  <c r="L335" i="499" s="1"/>
  <c r="I231" i="497"/>
  <c r="I227" i="497"/>
  <c r="C40" i="3"/>
  <c r="K333" i="499"/>
  <c r="O327" i="499"/>
  <c r="O200" i="499" s="1"/>
  <c r="H327" i="499"/>
  <c r="H200" i="499" s="1"/>
  <c r="H333" i="499"/>
  <c r="I11" i="501"/>
  <c r="I115" i="501"/>
  <c r="I12" i="501"/>
  <c r="I114" i="501"/>
  <c r="N327" i="499"/>
  <c r="N200" i="499" s="1"/>
  <c r="L335" i="498"/>
  <c r="L114" i="501"/>
  <c r="L11" i="501"/>
  <c r="L115" i="501"/>
  <c r="L12" i="501"/>
  <c r="E39" i="497"/>
  <c r="G119" i="65"/>
  <c r="E119" i="65" s="1"/>
  <c r="E119" i="460"/>
  <c r="E140" i="61"/>
  <c r="G140" i="65"/>
  <c r="E140" i="65" s="1"/>
  <c r="K327" i="497"/>
  <c r="K200" i="497" s="1"/>
  <c r="K333" i="497"/>
  <c r="M327" i="499"/>
  <c r="M200" i="499" s="1"/>
  <c r="H335" i="497"/>
  <c r="L105" i="281"/>
  <c r="L99" i="281"/>
  <c r="L111" i="281"/>
  <c r="I335" i="498"/>
  <c r="K335" i="498"/>
  <c r="M109" i="501"/>
  <c r="K99" i="281"/>
  <c r="K111" i="281"/>
  <c r="K105" i="281"/>
  <c r="I327" i="497"/>
  <c r="I200" i="497" s="1"/>
  <c r="I333" i="497"/>
  <c r="M333" i="497"/>
  <c r="M327" i="497"/>
  <c r="M200" i="497" s="1"/>
  <c r="L231" i="497"/>
  <c r="L227" i="497"/>
  <c r="M66" i="501"/>
  <c r="H231" i="497"/>
  <c r="H227" i="497"/>
  <c r="E239" i="497"/>
  <c r="O289" i="501"/>
  <c r="I271" i="501"/>
  <c r="I280" i="501"/>
  <c r="L109" i="501"/>
  <c r="N231" i="497"/>
  <c r="N227" i="497"/>
  <c r="J327" i="499"/>
  <c r="J200" i="499" s="1"/>
  <c r="J335" i="499" s="1"/>
  <c r="E92" i="497"/>
  <c r="G238" i="65"/>
  <c r="E238" i="65" s="1"/>
  <c r="E238" i="460"/>
  <c r="E228" i="460"/>
  <c r="G228" i="65"/>
  <c r="E74" i="61"/>
  <c r="G74" i="65"/>
  <c r="E74" i="65" s="1"/>
  <c r="L321" i="65"/>
  <c r="I10" i="503" s="1"/>
  <c r="I29" i="503" s="1"/>
  <c r="E244" i="460"/>
  <c r="G244" i="65"/>
  <c r="E244" i="65" s="1"/>
  <c r="M335" i="498"/>
  <c r="H115" i="501"/>
  <c r="H12" i="501"/>
  <c r="H11" i="501"/>
  <c r="H114" i="501"/>
  <c r="J333" i="499"/>
  <c r="E204" i="497"/>
  <c r="L331" i="65"/>
  <c r="I20" i="503" s="1"/>
  <c r="I39" i="503" s="1"/>
  <c r="J331" i="65"/>
  <c r="G20" i="503" s="1"/>
  <c r="G39" i="503" s="1"/>
  <c r="H57" i="63"/>
  <c r="E57" i="63" s="1"/>
  <c r="E314" i="65"/>
  <c r="L333" i="499"/>
  <c r="O231" i="497"/>
  <c r="O227" i="497"/>
  <c r="E90" i="497"/>
  <c r="J66" i="501"/>
  <c r="I333" i="499"/>
  <c r="O333" i="499"/>
  <c r="H280" i="501"/>
  <c r="H271" i="501"/>
  <c r="M280" i="501"/>
  <c r="M271" i="501"/>
  <c r="E219" i="498"/>
  <c r="K331" i="65"/>
  <c r="H20" i="503" s="1"/>
  <c r="H39" i="503" s="1"/>
  <c r="E205" i="460"/>
  <c r="G205" i="65"/>
  <c r="E205" i="65" s="1"/>
  <c r="I111" i="281"/>
  <c r="I99" i="281"/>
  <c r="I105" i="281"/>
  <c r="H220" i="498"/>
  <c r="H206" i="498"/>
  <c r="K231" i="497"/>
  <c r="K227" i="497"/>
  <c r="M333" i="499"/>
  <c r="O333" i="497"/>
  <c r="O327" i="497"/>
  <c r="O200" i="497" s="1"/>
  <c r="G327" i="497"/>
  <c r="E38" i="497"/>
  <c r="G333" i="497"/>
  <c r="G271" i="501"/>
  <c r="G280" i="501"/>
  <c r="E321" i="501"/>
  <c r="L66" i="501"/>
  <c r="L111" i="501" s="1"/>
  <c r="J115" i="501"/>
  <c r="J114" i="501"/>
  <c r="J12" i="501"/>
  <c r="J11" i="501"/>
  <c r="M12" i="501"/>
  <c r="M11" i="501"/>
  <c r="M114" i="501"/>
  <c r="M115" i="501"/>
  <c r="M231" i="497"/>
  <c r="M227" i="497"/>
  <c r="E40" i="497"/>
  <c r="E236" i="460"/>
  <c r="G236" i="65"/>
  <c r="E236" i="65" s="1"/>
  <c r="E22" i="61"/>
  <c r="G22" i="65"/>
  <c r="N331" i="65"/>
  <c r="K20" i="503" s="1"/>
  <c r="K39" i="503" s="1"/>
  <c r="J333" i="497"/>
  <c r="J327" i="497"/>
  <c r="J200" i="497" s="1"/>
  <c r="H99" i="281"/>
  <c r="H111" i="281"/>
  <c r="H105" i="281"/>
  <c r="O111" i="281"/>
  <c r="O99" i="281"/>
  <c r="O105" i="281"/>
  <c r="M99" i="281"/>
  <c r="M111" i="281"/>
  <c r="M105" i="281"/>
  <c r="M337" i="500"/>
  <c r="E337" i="500" s="1"/>
  <c r="E316" i="500"/>
  <c r="K280" i="501"/>
  <c r="K271" i="501"/>
  <c r="K327" i="499"/>
  <c r="K200" i="499" s="1"/>
  <c r="K335" i="499" s="1"/>
  <c r="J335" i="498"/>
  <c r="G231" i="497"/>
  <c r="G227" i="497"/>
  <c r="E331" i="497"/>
  <c r="N333" i="499"/>
  <c r="G114" i="501"/>
  <c r="G115" i="501"/>
  <c r="E332" i="501"/>
  <c r="G11" i="501"/>
  <c r="G12" i="501"/>
  <c r="L57" i="501"/>
  <c r="J280" i="501"/>
  <c r="J271" i="501"/>
  <c r="H66" i="501"/>
  <c r="E246" i="497"/>
  <c r="E91" i="497"/>
  <c r="K321" i="65"/>
  <c r="H10" i="503" s="1"/>
  <c r="H29" i="503" s="1"/>
  <c r="E235" i="460"/>
  <c r="G235" i="65"/>
  <c r="E235" i="65" s="1"/>
  <c r="H321" i="65"/>
  <c r="E10" i="503" s="1"/>
  <c r="E29" i="503" s="1"/>
  <c r="E229" i="460"/>
  <c r="G229" i="65"/>
  <c r="E229" i="65" s="1"/>
  <c r="M101" i="61" a="1"/>
  <c r="M65" i="61" a="1"/>
  <c r="M50" i="61" a="1"/>
  <c r="M252" i="61" a="1"/>
  <c r="M48" i="61" a="1"/>
  <c r="H50" i="61" a="1"/>
  <c r="G66" i="61" a="1"/>
  <c r="L111" i="61" a="1"/>
  <c r="G100" i="61" a="1"/>
  <c r="G198" i="60" a="1"/>
  <c r="K101" i="61" a="1"/>
  <c r="K200" i="460" a="1"/>
  <c r="J227" i="460" a="1"/>
  <c r="G103" i="61" a="1"/>
  <c r="L115" i="61" a="1"/>
  <c r="K115" i="61" a="1"/>
  <c r="K254" i="61" a="1"/>
  <c r="G254" i="61" a="1"/>
  <c r="G227" i="460" a="1"/>
  <c r="M11" i="61" a="1"/>
  <c r="J115" i="61" a="1"/>
  <c r="K66" i="61" a="1"/>
  <c r="G106" i="61" a="1"/>
  <c r="G85" i="60" a="1"/>
  <c r="I11" i="61" a="1"/>
  <c r="M66" i="61" a="1"/>
  <c r="M109" i="61" a="1"/>
  <c r="K100" i="61" a="1"/>
  <c r="J106" i="61" a="1"/>
  <c r="L11" i="61" a="1"/>
  <c r="H12" i="61" a="1"/>
  <c r="J263" i="61" a="1"/>
  <c r="G271" i="61" a="1"/>
  <c r="J65" i="61" a="1"/>
  <c r="B14" i="390"/>
  <c r="J280" i="61" a="1"/>
  <c r="I271" i="61" a="1"/>
  <c r="K227" i="460" a="1"/>
  <c r="K256" i="61" a="1"/>
  <c r="H251" i="61" a="1"/>
  <c r="G53" i="61" a="1"/>
  <c r="J114" i="61" a="1"/>
  <c r="H271" i="61" a="1"/>
  <c r="G36" i="60" a="1"/>
  <c r="M114" i="61" a="1"/>
  <c r="H101" i="61" a="1"/>
  <c r="K103" i="61" a="1"/>
  <c r="K48" i="61" a="1"/>
  <c r="G215" i="60" a="1"/>
  <c r="I12" i="61" a="1"/>
  <c r="H49" i="61" a="1"/>
  <c r="H65" i="61" a="1"/>
  <c r="H231" i="460" a="1"/>
  <c r="H253" i="61" a="1"/>
  <c r="M106" i="61" a="1"/>
  <c r="K65" i="61" a="1"/>
  <c r="K53" i="61" a="1"/>
  <c r="G12" i="61" a="1"/>
  <c r="G253" i="61" a="1"/>
  <c r="H53" i="61" a="1"/>
  <c r="K231" i="460" a="1"/>
  <c r="G50" i="61" a="1"/>
  <c r="N200" i="60" a="1"/>
  <c r="L280" i="61" a="1"/>
  <c r="J257" i="61" a="1"/>
  <c r="K51" i="61" a="1"/>
  <c r="G213" i="60" a="1"/>
  <c r="M280" i="61" a="1"/>
  <c r="G203" i="60" a="1"/>
  <c r="K54" i="61" a="1"/>
  <c r="G294" i="61" a="1"/>
  <c r="J256" i="61" a="1"/>
  <c r="M251" i="61" a="1"/>
  <c r="I200" i="60" a="1"/>
  <c r="J12" i="61" a="1"/>
  <c r="H51" i="61" a="1"/>
  <c r="J251" i="61" a="1"/>
  <c r="K11" i="61" a="1"/>
  <c r="J66" i="61" a="1"/>
  <c r="J102" i="61" a="1"/>
  <c r="H254" i="61" a="1"/>
  <c r="G102" i="61" a="1"/>
  <c r="K257" i="61" a="1"/>
  <c r="G256" i="61" a="1"/>
  <c r="L200" i="460" a="1"/>
  <c r="J105" i="61" a="1"/>
  <c r="K50" i="61" a="1"/>
  <c r="M257" i="61" a="1"/>
  <c r="M53" i="61" a="1"/>
  <c r="M51" i="61" a="1"/>
  <c r="M256" i="61" a="1"/>
  <c r="M105" i="61" a="1"/>
  <c r="M253" i="61" a="1"/>
  <c r="H102" i="61" a="1"/>
  <c r="I231" i="460" a="1"/>
  <c r="K13" i="61" a="1"/>
  <c r="G257" i="61" a="1"/>
  <c r="N200" i="460" a="1"/>
  <c r="K106" i="61" a="1"/>
  <c r="O289" i="61" a="1"/>
  <c r="J294" i="61" a="1"/>
  <c r="K271" i="61" a="1"/>
  <c r="G33" i="60" a="1"/>
  <c r="O227" i="460" a="1"/>
  <c r="H294" i="61" a="1"/>
  <c r="H48" i="61" a="1"/>
  <c r="M115" i="61" a="1"/>
  <c r="G65" i="61" a="1"/>
  <c r="G263" i="61" a="1"/>
  <c r="J11" i="61" a="1"/>
  <c r="L271" i="61" a="1"/>
  <c r="K12" i="61" a="1"/>
  <c r="J100" i="61" a="1"/>
  <c r="M227" i="460" a="1"/>
  <c r="J48" i="61" a="1"/>
  <c r="M271" i="61" a="1"/>
  <c r="I227" i="460" a="1"/>
  <c r="G201" i="60" a="1"/>
  <c r="J101" i="61" a="1"/>
  <c r="K294" i="61" a="1"/>
  <c r="G88" i="60" a="1"/>
  <c r="H54" i="61" a="1"/>
  <c r="J51" i="61" a="1"/>
  <c r="I114" i="61" a="1"/>
  <c r="H114" i="61" a="1"/>
  <c r="G11" i="61" a="1"/>
  <c r="G197" i="60" a="1"/>
  <c r="G48" i="61" a="1"/>
  <c r="K105" i="61" a="1"/>
  <c r="G87" i="60" a="1"/>
  <c r="G51" i="61" a="1"/>
  <c r="M200" i="460" a="1"/>
  <c r="H34" i="460" a="1"/>
  <c r="L231" i="460" a="1"/>
  <c r="G13" i="61" a="1"/>
  <c r="I115" i="61" a="1"/>
  <c r="J271" i="61" a="1"/>
  <c r="J103" i="61" a="1"/>
  <c r="G214" i="60" a="1"/>
  <c r="L200" i="60" a="1"/>
  <c r="J53" i="61" a="1"/>
  <c r="N310" i="61" a="1"/>
  <c r="M49" i="61" a="1"/>
  <c r="M263" i="61" a="1"/>
  <c r="M254" i="61" a="1"/>
  <c r="M294" i="61" a="1"/>
  <c r="M13" i="61" a="1"/>
  <c r="H103" i="61" a="1"/>
  <c r="H256" i="61" a="1"/>
  <c r="H262" i="460" a="1"/>
  <c r="H252" i="61" a="1"/>
  <c r="H264" i="460" a="1"/>
  <c r="L109" i="61" a="1"/>
  <c r="M231" i="460" a="1"/>
  <c r="G114" i="61" a="1"/>
  <c r="G101" i="61" a="1"/>
  <c r="L66" i="61" a="1"/>
  <c r="J49" i="61" a="1"/>
  <c r="N231" i="460" a="1"/>
  <c r="J54" i="61" a="1"/>
  <c r="L114" i="61" a="1"/>
  <c r="K253" i="61" a="1"/>
  <c r="I200" i="460" a="1"/>
  <c r="O200" i="60" a="1"/>
  <c r="G49" i="61" a="1"/>
  <c r="K200" i="60" a="1"/>
  <c r="M12" i="61" a="1"/>
  <c r="H227" i="460" a="1"/>
  <c r="H66" i="61" a="1"/>
  <c r="G231" i="460" a="1"/>
  <c r="H86" i="460" a="1"/>
  <c r="I280" i="61" a="1"/>
  <c r="N227" i="460" a="1"/>
  <c r="H280" i="61" a="1"/>
  <c r="G105" i="61" a="1"/>
  <c r="J231" i="460" a="1"/>
  <c r="L57" i="61" a="1"/>
  <c r="G54" i="61" a="1"/>
  <c r="G251" i="61" a="1"/>
  <c r="K263" i="61" a="1"/>
  <c r="H13" i="61" a="1"/>
  <c r="M200" i="60" a="1"/>
  <c r="M54" i="61" a="1"/>
  <c r="M100" i="61" a="1"/>
  <c r="M103" i="61" a="1"/>
  <c r="M102" i="61" a="1"/>
  <c r="H263" i="61" a="1"/>
  <c r="H100" i="61" a="1"/>
  <c r="J253" i="61" a="1"/>
  <c r="G280" i="61" a="1"/>
  <c r="H106" i="61" a="1"/>
  <c r="M57" i="61" a="1"/>
  <c r="H200" i="60" a="1"/>
  <c r="G35" i="60" a="1"/>
  <c r="J200" i="60" a="1"/>
  <c r="K280" i="61" a="1"/>
  <c r="J13" i="61" a="1"/>
  <c r="L227" i="460" a="1"/>
  <c r="H105" i="61" a="1"/>
  <c r="G212" i="60" a="1"/>
  <c r="L12" i="61" a="1"/>
  <c r="K251" i="61" a="1"/>
  <c r="K252" i="61" a="1"/>
  <c r="H115" i="61" a="1"/>
  <c r="O310" i="61" a="1"/>
  <c r="O231" i="460" a="1"/>
  <c r="K102" i="61" a="1"/>
  <c r="H257" i="61" a="1"/>
  <c r="J50" i="61" a="1"/>
  <c r="J252" i="61" a="1"/>
  <c r="H11" i="61" a="1"/>
  <c r="K114" i="61" a="1"/>
  <c r="G252" i="61" a="1"/>
  <c r="J200" i="460" a="1"/>
  <c r="K49" i="61" a="1"/>
  <c r="G115" i="61" a="1"/>
  <c r="O200" i="460" a="1"/>
  <c r="J254" i="61" a="1"/>
  <c r="O327" i="65" l="1"/>
  <c r="L16" i="503" s="1"/>
  <c r="L35" i="503" s="1"/>
  <c r="M253" i="61"/>
  <c r="M102" i="61"/>
  <c r="M48" i="61"/>
  <c r="M13" i="61"/>
  <c r="M105" i="61"/>
  <c r="M106" i="61"/>
  <c r="M252" i="61"/>
  <c r="M294" i="61"/>
  <c r="M256" i="61"/>
  <c r="M103" i="61"/>
  <c r="M50" i="61"/>
  <c r="M254" i="61"/>
  <c r="M51" i="61"/>
  <c r="M100" i="61"/>
  <c r="M65" i="61"/>
  <c r="M263" i="61"/>
  <c r="M53" i="61"/>
  <c r="M251" i="61"/>
  <c r="M101" i="61"/>
  <c r="M49" i="61"/>
  <c r="M257" i="61"/>
  <c r="M54" i="61"/>
  <c r="J57" i="501"/>
  <c r="N327" i="65"/>
  <c r="K16" i="503" s="1"/>
  <c r="K35" i="503" s="1"/>
  <c r="K109" i="501"/>
  <c r="H109" i="501"/>
  <c r="K327" i="65"/>
  <c r="H16" i="503" s="1"/>
  <c r="H35" i="503" s="1"/>
  <c r="H256" i="61"/>
  <c r="H102" i="61"/>
  <c r="H263" i="61"/>
  <c r="H50" i="61"/>
  <c r="H103" i="61"/>
  <c r="G57" i="501"/>
  <c r="H100" i="61"/>
  <c r="H252" i="61"/>
  <c r="H54" i="61"/>
  <c r="H251" i="61"/>
  <c r="H65" i="61"/>
  <c r="H257" i="61"/>
  <c r="H49" i="61"/>
  <c r="H53" i="61"/>
  <c r="H253" i="61"/>
  <c r="H48" i="61"/>
  <c r="H105" i="61"/>
  <c r="H51" i="61"/>
  <c r="H101" i="61"/>
  <c r="H13" i="61"/>
  <c r="H294" i="61"/>
  <c r="H106" i="61"/>
  <c r="H254" i="61"/>
  <c r="H57" i="501"/>
  <c r="L327" i="65"/>
  <c r="I16" i="503" s="1"/>
  <c r="I35" i="503" s="1"/>
  <c r="K251" i="61"/>
  <c r="K257" i="61"/>
  <c r="K103" i="61"/>
  <c r="K252" i="61"/>
  <c r="J109" i="501"/>
  <c r="J111" i="501" s="1"/>
  <c r="M333" i="65"/>
  <c r="J22" i="503" s="1"/>
  <c r="J41" i="503" s="1"/>
  <c r="K50" i="61"/>
  <c r="J103" i="61"/>
  <c r="G256" i="61"/>
  <c r="G100" i="61"/>
  <c r="K48" i="61"/>
  <c r="K65" i="61"/>
  <c r="J256" i="61"/>
  <c r="J53" i="61"/>
  <c r="J105" i="61"/>
  <c r="G51" i="61"/>
  <c r="G294" i="61"/>
  <c r="K49" i="61"/>
  <c r="K13" i="61"/>
  <c r="J48" i="61"/>
  <c r="J102" i="61"/>
  <c r="J49" i="61"/>
  <c r="G54" i="61"/>
  <c r="G102" i="61"/>
  <c r="K253" i="61"/>
  <c r="K263" i="61"/>
  <c r="K54" i="61"/>
  <c r="J13" i="61"/>
  <c r="J257" i="61"/>
  <c r="G53" i="61"/>
  <c r="G252" i="61"/>
  <c r="G48" i="61"/>
  <c r="K105" i="61"/>
  <c r="K294" i="61"/>
  <c r="K51" i="61"/>
  <c r="J254" i="61"/>
  <c r="J106" i="61"/>
  <c r="G13" i="61"/>
  <c r="G105" i="61"/>
  <c r="G101" i="61"/>
  <c r="K53" i="61"/>
  <c r="K256" i="61"/>
  <c r="J263" i="61"/>
  <c r="J50" i="61"/>
  <c r="J51" i="61"/>
  <c r="G253" i="61"/>
  <c r="G103" i="61"/>
  <c r="G50" i="61"/>
  <c r="K102" i="61"/>
  <c r="K100" i="61"/>
  <c r="J65" i="61"/>
  <c r="J100" i="61"/>
  <c r="J251" i="61"/>
  <c r="G49" i="61"/>
  <c r="G106" i="61"/>
  <c r="G257" i="61"/>
  <c r="K254" i="61"/>
  <c r="J294" i="61"/>
  <c r="J101" i="61"/>
  <c r="G254" i="61"/>
  <c r="K106" i="61"/>
  <c r="K101" i="61"/>
  <c r="J253" i="61"/>
  <c r="J54" i="61"/>
  <c r="J252" i="61"/>
  <c r="G263" i="61"/>
  <c r="G65" i="61"/>
  <c r="G251" i="61"/>
  <c r="G109" i="501"/>
  <c r="G111" i="501" s="1"/>
  <c r="M111" i="501"/>
  <c r="K57" i="501"/>
  <c r="N310" i="61"/>
  <c r="O310" i="61"/>
  <c r="I105" i="501"/>
  <c r="I51" i="501"/>
  <c r="I256" i="501"/>
  <c r="I252" i="501"/>
  <c r="I253" i="501"/>
  <c r="I53" i="501"/>
  <c r="I263" i="501"/>
  <c r="I65" i="501"/>
  <c r="I101" i="501"/>
  <c r="I50" i="501"/>
  <c r="I103" i="501"/>
  <c r="I48" i="501"/>
  <c r="E328" i="501"/>
  <c r="I49" i="501"/>
  <c r="I13" i="501"/>
  <c r="I254" i="501"/>
  <c r="I106" i="501"/>
  <c r="I257" i="501"/>
  <c r="I251" i="501"/>
  <c r="I102" i="501"/>
  <c r="I54" i="501"/>
  <c r="I294" i="501"/>
  <c r="I100" i="501"/>
  <c r="N336" i="501"/>
  <c r="O336" i="501"/>
  <c r="H333" i="65"/>
  <c r="E22" i="503" s="1"/>
  <c r="E41" i="503" s="1"/>
  <c r="N333" i="65"/>
  <c r="K22" i="503" s="1"/>
  <c r="K41" i="503" s="1"/>
  <c r="G271" i="61"/>
  <c r="G33" i="60"/>
  <c r="H200" i="60"/>
  <c r="H200" i="65" s="1"/>
  <c r="H335" i="65" s="1"/>
  <c r="E24" i="503" s="1"/>
  <c r="E43" i="503" s="1"/>
  <c r="G114" i="61"/>
  <c r="M11" i="61"/>
  <c r="L111" i="61"/>
  <c r="K227" i="460"/>
  <c r="K227" i="65" s="1"/>
  <c r="O227" i="460"/>
  <c r="O227" i="65" s="1"/>
  <c r="H12" i="61"/>
  <c r="M271" i="61"/>
  <c r="M271" i="65" s="1"/>
  <c r="H115" i="61"/>
  <c r="L12" i="61"/>
  <c r="G203" i="60"/>
  <c r="K280" i="61"/>
  <c r="K280" i="65" s="1"/>
  <c r="M109" i="61"/>
  <c r="K114" i="61"/>
  <c r="H66" i="61"/>
  <c r="B15" i="390"/>
  <c r="H280" i="61"/>
  <c r="H280" i="65" s="1"/>
  <c r="J66" i="61"/>
  <c r="O289" i="61"/>
  <c r="K11" i="61"/>
  <c r="K200" i="60"/>
  <c r="H11" i="61"/>
  <c r="L227" i="460"/>
  <c r="L227" i="65" s="1"/>
  <c r="O200" i="60"/>
  <c r="L280" i="61"/>
  <c r="L280" i="65" s="1"/>
  <c r="J227" i="460"/>
  <c r="J227" i="65" s="1"/>
  <c r="N231" i="460"/>
  <c r="N231" i="65" s="1"/>
  <c r="L231" i="460"/>
  <c r="L231" i="65" s="1"/>
  <c r="K200" i="460"/>
  <c r="I227" i="460"/>
  <c r="I227" i="65" s="1"/>
  <c r="L271" i="61"/>
  <c r="L271" i="65" s="1"/>
  <c r="G198" i="60"/>
  <c r="J231" i="460"/>
  <c r="J231" i="65" s="1"/>
  <c r="J271" i="61"/>
  <c r="J271" i="65" s="1"/>
  <c r="M12" i="61"/>
  <c r="L66" i="61"/>
  <c r="K231" i="460"/>
  <c r="K231" i="65" s="1"/>
  <c r="O231" i="460"/>
  <c r="O231" i="65" s="1"/>
  <c r="L109" i="61"/>
  <c r="M200" i="460"/>
  <c r="I12" i="61"/>
  <c r="I231" i="460"/>
  <c r="I231" i="65" s="1"/>
  <c r="G215" i="60"/>
  <c r="H262" i="460"/>
  <c r="J280" i="61"/>
  <c r="J280" i="65" s="1"/>
  <c r="G227" i="460"/>
  <c r="O200" i="460"/>
  <c r="M280" i="61"/>
  <c r="M280" i="65" s="1"/>
  <c r="L115" i="61"/>
  <c r="I115" i="61"/>
  <c r="L200" i="60"/>
  <c r="G85" i="60"/>
  <c r="G214" i="60"/>
  <c r="H86" i="460"/>
  <c r="G88" i="60"/>
  <c r="G115" i="61"/>
  <c r="M114" i="61"/>
  <c r="N200" i="60"/>
  <c r="G36" i="60"/>
  <c r="L57" i="61"/>
  <c r="G231" i="460"/>
  <c r="I280" i="61"/>
  <c r="I280" i="65" s="1"/>
  <c r="H227" i="460"/>
  <c r="H227" i="65" s="1"/>
  <c r="L11" i="61"/>
  <c r="I11" i="61"/>
  <c r="K115" i="61"/>
  <c r="I200" i="60"/>
  <c r="G197" i="60"/>
  <c r="G213" i="60"/>
  <c r="L200" i="460"/>
  <c r="H34" i="460"/>
  <c r="M57" i="61"/>
  <c r="H271" i="61"/>
  <c r="H271" i="65" s="1"/>
  <c r="G212" i="60"/>
  <c r="M115" i="61"/>
  <c r="H114" i="61"/>
  <c r="J200" i="60"/>
  <c r="M200" i="60"/>
  <c r="M200" i="65" s="1"/>
  <c r="M335" i="65" s="1"/>
  <c r="J24" i="503" s="1"/>
  <c r="J43" i="503" s="1"/>
  <c r="G201" i="60"/>
  <c r="J115" i="61"/>
  <c r="G12" i="61"/>
  <c r="K271" i="61"/>
  <c r="K271" i="65" s="1"/>
  <c r="J200" i="460"/>
  <c r="M227" i="460"/>
  <c r="M227" i="65" s="1"/>
  <c r="J11" i="61"/>
  <c r="G280" i="61"/>
  <c r="I271" i="61"/>
  <c r="I271" i="65" s="1"/>
  <c r="H231" i="460"/>
  <c r="H231" i="65" s="1"/>
  <c r="L114" i="61"/>
  <c r="K12" i="61"/>
  <c r="G35" i="60"/>
  <c r="H264" i="460"/>
  <c r="J12" i="61"/>
  <c r="M66" i="61"/>
  <c r="N227" i="460"/>
  <c r="N227" i="65" s="1"/>
  <c r="G11" i="61"/>
  <c r="M231" i="460"/>
  <c r="M231" i="65" s="1"/>
  <c r="G66" i="61"/>
  <c r="N200" i="460"/>
  <c r="J114" i="61"/>
  <c r="K66" i="61"/>
  <c r="I200" i="460"/>
  <c r="I114" i="61"/>
  <c r="G87" i="60"/>
  <c r="J206" i="499"/>
  <c r="J220" i="499"/>
  <c r="E271" i="501"/>
  <c r="G333" i="499"/>
  <c r="E33" i="499"/>
  <c r="K324" i="501"/>
  <c r="K275" i="501" s="1"/>
  <c r="K206" i="499"/>
  <c r="K220" i="499"/>
  <c r="E114" i="501"/>
  <c r="M14" i="501"/>
  <c r="M59" i="501" s="1"/>
  <c r="K232" i="497"/>
  <c r="K248" i="497" s="1"/>
  <c r="O232" i="497"/>
  <c r="O248" i="497" s="1"/>
  <c r="M335" i="499"/>
  <c r="E203" i="499"/>
  <c r="E90" i="460"/>
  <c r="G90" i="65"/>
  <c r="E90" i="65" s="1"/>
  <c r="G39" i="65"/>
  <c r="E39" i="65" s="1"/>
  <c r="E39" i="460"/>
  <c r="G94" i="65"/>
  <c r="E94" i="65" s="1"/>
  <c r="E94" i="460"/>
  <c r="K287" i="501"/>
  <c r="J262" i="497"/>
  <c r="J34" i="497"/>
  <c r="J264" i="497"/>
  <c r="J86" i="497"/>
  <c r="J262" i="499"/>
  <c r="J86" i="499"/>
  <c r="J34" i="499"/>
  <c r="J264" i="499"/>
  <c r="H287" i="501"/>
  <c r="K14" i="501"/>
  <c r="H14" i="501"/>
  <c r="L232" i="497"/>
  <c r="K206" i="498"/>
  <c r="K220" i="498"/>
  <c r="O335" i="499"/>
  <c r="L287" i="501"/>
  <c r="O206" i="498"/>
  <c r="O220" i="498"/>
  <c r="J232" i="497"/>
  <c r="J248" i="497" s="1"/>
  <c r="K335" i="497"/>
  <c r="H324" i="501"/>
  <c r="H275" i="501" s="1"/>
  <c r="I232" i="497"/>
  <c r="I248" i="497" s="1"/>
  <c r="E198" i="499"/>
  <c r="G246" i="65"/>
  <c r="E246" i="65" s="1"/>
  <c r="E246" i="460"/>
  <c r="L206" i="499"/>
  <c r="L220" i="499"/>
  <c r="E327" i="497"/>
  <c r="G200" i="497"/>
  <c r="H335" i="499"/>
  <c r="M335" i="497"/>
  <c r="E215" i="499"/>
  <c r="E335" i="498"/>
  <c r="G220" i="498"/>
  <c r="G206" i="498"/>
  <c r="J287" i="501"/>
  <c r="N262" i="499"/>
  <c r="N34" i="499"/>
  <c r="N86" i="499"/>
  <c r="N264" i="499"/>
  <c r="E227" i="497"/>
  <c r="G232" i="497"/>
  <c r="G248" i="497" s="1"/>
  <c r="O335" i="497"/>
  <c r="M287" i="501"/>
  <c r="M86" i="497"/>
  <c r="M262" i="497"/>
  <c r="M34" i="497"/>
  <c r="M264" i="497"/>
  <c r="G324" i="501"/>
  <c r="K264" i="499"/>
  <c r="K262" i="499"/>
  <c r="K34" i="499"/>
  <c r="K86" i="499"/>
  <c r="E85" i="499"/>
  <c r="E214" i="499"/>
  <c r="L34" i="497"/>
  <c r="L86" i="497"/>
  <c r="L264" i="497"/>
  <c r="L262" i="497"/>
  <c r="H96" i="497"/>
  <c r="E219" i="460"/>
  <c r="G219" i="65"/>
  <c r="E219" i="65" s="1"/>
  <c r="E218" i="460"/>
  <c r="G218" i="65"/>
  <c r="E218" i="65" s="1"/>
  <c r="E88" i="499"/>
  <c r="I220" i="499"/>
  <c r="I206" i="499"/>
  <c r="E115" i="501"/>
  <c r="M206" i="498"/>
  <c r="M220" i="498"/>
  <c r="I86" i="497"/>
  <c r="I262" i="497"/>
  <c r="I264" i="497"/>
  <c r="I34" i="497"/>
  <c r="K264" i="497"/>
  <c r="K34" i="497"/>
  <c r="K86" i="497"/>
  <c r="K262" i="497"/>
  <c r="E36" i="499"/>
  <c r="J324" i="501"/>
  <c r="J275" i="501" s="1"/>
  <c r="G91" i="65"/>
  <c r="E91" i="65" s="1"/>
  <c r="E91" i="460"/>
  <c r="L324" i="501"/>
  <c r="L275" i="501" s="1"/>
  <c r="E231" i="497"/>
  <c r="O262" i="497"/>
  <c r="O86" i="497"/>
  <c r="O34" i="497"/>
  <c r="O264" i="497"/>
  <c r="H329" i="498"/>
  <c r="O264" i="499"/>
  <c r="O262" i="499"/>
  <c r="O86" i="499"/>
  <c r="O34" i="499"/>
  <c r="L262" i="499"/>
  <c r="L86" i="499"/>
  <c r="L264" i="499"/>
  <c r="L34" i="499"/>
  <c r="I287" i="501"/>
  <c r="H232" i="497"/>
  <c r="H220" i="497"/>
  <c r="H206" i="497"/>
  <c r="L14" i="501"/>
  <c r="I14" i="501"/>
  <c r="E197" i="499"/>
  <c r="E213" i="499"/>
  <c r="L335" i="497"/>
  <c r="H44" i="497"/>
  <c r="M324" i="501"/>
  <c r="M275" i="501" s="1"/>
  <c r="G38" i="65"/>
  <c r="E38" i="65" s="1"/>
  <c r="E38" i="460"/>
  <c r="G92" i="65"/>
  <c r="E92" i="65" s="1"/>
  <c r="E92" i="460"/>
  <c r="E212" i="499"/>
  <c r="N206" i="498"/>
  <c r="N220" i="498"/>
  <c r="L206" i="498"/>
  <c r="L220" i="498"/>
  <c r="E201" i="499"/>
  <c r="H111" i="501"/>
  <c r="E12" i="501"/>
  <c r="N335" i="499"/>
  <c r="J335" i="497"/>
  <c r="M232" i="497"/>
  <c r="J14" i="501"/>
  <c r="J59" i="501" s="1"/>
  <c r="G287" i="501"/>
  <c r="E280" i="501"/>
  <c r="H330" i="498"/>
  <c r="H211" i="498" s="1"/>
  <c r="N34" i="497"/>
  <c r="N86" i="497"/>
  <c r="N262" i="497"/>
  <c r="N264" i="497"/>
  <c r="G327" i="499"/>
  <c r="E35" i="499"/>
  <c r="L333" i="65"/>
  <c r="I22" i="503" s="1"/>
  <c r="I41" i="503" s="1"/>
  <c r="J327" i="65"/>
  <c r="G16" i="503" s="1"/>
  <c r="G35" i="503" s="1"/>
  <c r="I327" i="65"/>
  <c r="F16" i="503" s="1"/>
  <c r="F35" i="503" s="1"/>
  <c r="H86" i="499"/>
  <c r="H34" i="499"/>
  <c r="H262" i="499"/>
  <c r="H264" i="499"/>
  <c r="O333" i="65"/>
  <c r="L22" i="503" s="1"/>
  <c r="L41" i="503" s="1"/>
  <c r="K333" i="65"/>
  <c r="H22" i="503" s="1"/>
  <c r="H41" i="503" s="1"/>
  <c r="G204" i="65"/>
  <c r="E204" i="65" s="1"/>
  <c r="E204" i="460"/>
  <c r="M327" i="65"/>
  <c r="J16" i="503" s="1"/>
  <c r="J35" i="503" s="1"/>
  <c r="E42" i="460"/>
  <c r="G42" i="65"/>
  <c r="E42" i="65" s="1"/>
  <c r="E22" i="65"/>
  <c r="G321" i="65"/>
  <c r="G34" i="497"/>
  <c r="G264" i="497"/>
  <c r="G86" i="497"/>
  <c r="E333" i="497"/>
  <c r="G262" i="497"/>
  <c r="N232" i="497"/>
  <c r="I333" i="65"/>
  <c r="F22" i="503" s="1"/>
  <c r="F41" i="503" s="1"/>
  <c r="G239" i="65"/>
  <c r="E239" i="65" s="1"/>
  <c r="E239" i="460"/>
  <c r="G14" i="501"/>
  <c r="E11" i="501"/>
  <c r="J220" i="498"/>
  <c r="J206" i="498"/>
  <c r="M86" i="499"/>
  <c r="M264" i="499"/>
  <c r="M34" i="499"/>
  <c r="M262" i="499"/>
  <c r="I34" i="499"/>
  <c r="I262" i="499"/>
  <c r="I264" i="499"/>
  <c r="I86" i="499"/>
  <c r="I206" i="498"/>
  <c r="I220" i="498"/>
  <c r="N335" i="497"/>
  <c r="E228" i="65"/>
  <c r="G331" i="65"/>
  <c r="K111" i="501"/>
  <c r="I335" i="497"/>
  <c r="E87" i="499"/>
  <c r="E56" i="281"/>
  <c r="D98" i="281"/>
  <c r="E40" i="460"/>
  <c r="G40" i="65"/>
  <c r="E40" i="65" s="1"/>
  <c r="J333" i="65"/>
  <c r="G22" i="503" s="1"/>
  <c r="G41" i="503" s="1"/>
  <c r="K109" i="61" a="1"/>
  <c r="I101" i="61" a="1"/>
  <c r="I262" i="60" a="1"/>
  <c r="I253" i="61" a="1"/>
  <c r="M232" i="460" a="1"/>
  <c r="G57" i="61" a="1"/>
  <c r="J86" i="460" a="1"/>
  <c r="G248" i="460" a="1"/>
  <c r="K262" i="460" a="1"/>
  <c r="L287" i="61" a="1"/>
  <c r="M264" i="460" a="1"/>
  <c r="I105" i="61" a="1"/>
  <c r="H206" i="460" a="1"/>
  <c r="H86" i="60" a="1"/>
  <c r="H262" i="60" a="1"/>
  <c r="K111" i="61" a="1"/>
  <c r="G287" i="61" a="1"/>
  <c r="J287" i="61" a="1"/>
  <c r="I264" i="460" a="1"/>
  <c r="I251" i="61" a="1"/>
  <c r="G34" i="460" a="1"/>
  <c r="I206" i="60" a="1"/>
  <c r="G111" i="61" a="1"/>
  <c r="I51" i="61" a="1"/>
  <c r="I53" i="61" a="1"/>
  <c r="J275" i="61" a="1"/>
  <c r="I34" i="460" a="1"/>
  <c r="M34" i="460" a="1"/>
  <c r="L232" i="460" a="1"/>
  <c r="K220" i="60" a="1"/>
  <c r="I257" i="61" a="1"/>
  <c r="H34" i="60" a="1"/>
  <c r="I48" i="61" a="1"/>
  <c r="H111" i="61" a="1"/>
  <c r="J262" i="460" a="1"/>
  <c r="I294" i="61" a="1"/>
  <c r="K275" i="61" a="1"/>
  <c r="J57" i="61" a="1"/>
  <c r="O34" i="60" a="1"/>
  <c r="J14" i="61" a="1"/>
  <c r="I86" i="60" a="1"/>
  <c r="L206" i="60" a="1"/>
  <c r="G264" i="460" a="1"/>
  <c r="O86" i="60" a="1"/>
  <c r="L86" i="60" a="1"/>
  <c r="N86" i="60" a="1"/>
  <c r="K34" i="60" a="1"/>
  <c r="I13" i="61" a="1"/>
  <c r="H264" i="60" a="1"/>
  <c r="H109" i="61" a="1"/>
  <c r="N232" i="460" a="1"/>
  <c r="M264" i="60" a="1"/>
  <c r="M86" i="60" a="1"/>
  <c r="N264" i="60" a="1"/>
  <c r="H14" i="61" a="1"/>
  <c r="L86" i="460" a="1"/>
  <c r="L262" i="460" a="1"/>
  <c r="K86" i="60" a="1"/>
  <c r="I264" i="60" a="1"/>
  <c r="K57" i="61" a="1"/>
  <c r="N86" i="460" a="1"/>
  <c r="H275" i="61" a="1"/>
  <c r="I86" i="460" a="1"/>
  <c r="I65" i="61" a="1"/>
  <c r="I256" i="61" a="1"/>
  <c r="I248" i="460" a="1"/>
  <c r="G262" i="460" a="1"/>
  <c r="O262" i="460" a="1"/>
  <c r="M14" i="61" a="1"/>
  <c r="M34" i="60" a="1"/>
  <c r="J220" i="60" a="1"/>
  <c r="M275" i="61" a="1"/>
  <c r="O264" i="60" a="1"/>
  <c r="H96" i="460" a="1"/>
  <c r="M262" i="460" a="1"/>
  <c r="J59" i="61" a="1"/>
  <c r="N34" i="60" a="1"/>
  <c r="I102" i="61" a="1"/>
  <c r="O34" i="460" a="1"/>
  <c r="J264" i="60" a="1"/>
  <c r="I49" i="61" a="1"/>
  <c r="N262" i="460" a="1"/>
  <c r="I50" i="61" a="1"/>
  <c r="I54" i="61" a="1"/>
  <c r="M262" i="60" a="1"/>
  <c r="L275" i="61" a="1"/>
  <c r="I34" i="60" a="1"/>
  <c r="N264" i="460" a="1"/>
  <c r="M59" i="61" a="1"/>
  <c r="J248" i="460" a="1"/>
  <c r="J232" i="460" a="1"/>
  <c r="H287" i="61" a="1"/>
  <c r="I254" i="61" a="1"/>
  <c r="K232" i="460" a="1"/>
  <c r="I262" i="460" a="1"/>
  <c r="K264" i="460" a="1"/>
  <c r="I14" i="61" a="1"/>
  <c r="J262" i="60" a="1"/>
  <c r="I232" i="460" a="1"/>
  <c r="K262" i="60" a="1"/>
  <c r="K14" i="61" a="1"/>
  <c r="J34" i="60" a="1"/>
  <c r="O248" i="460" a="1"/>
  <c r="I252" i="61" a="1"/>
  <c r="O86" i="460" a="1"/>
  <c r="H232" i="460" a="1"/>
  <c r="O232" i="460" a="1"/>
  <c r="L220" i="60" a="1"/>
  <c r="I100" i="61" a="1"/>
  <c r="J34" i="460" a="1"/>
  <c r="M111" i="61" a="1"/>
  <c r="J111" i="61" a="1"/>
  <c r="L14" i="61" a="1"/>
  <c r="L34" i="60" a="1"/>
  <c r="O264" i="460" a="1"/>
  <c r="H220" i="460" a="1"/>
  <c r="L262" i="60" a="1"/>
  <c r="N34" i="460" a="1"/>
  <c r="I220" i="60" a="1"/>
  <c r="G109" i="61" a="1"/>
  <c r="M287" i="61" a="1"/>
  <c r="I103" i="61" a="1"/>
  <c r="H57" i="61" a="1"/>
  <c r="K206" i="60" a="1"/>
  <c r="G200" i="460" a="1"/>
  <c r="I106" i="61" a="1"/>
  <c r="K248" i="460" a="1"/>
  <c r="G232" i="460" a="1"/>
  <c r="K287" i="61" a="1"/>
  <c r="J86" i="60" a="1"/>
  <c r="L264" i="460" a="1"/>
  <c r="O262" i="60" a="1"/>
  <c r="I287" i="61" a="1"/>
  <c r="J206" i="60" a="1"/>
  <c r="J264" i="460" a="1"/>
  <c r="H44" i="460" a="1"/>
  <c r="K264" i="60" a="1"/>
  <c r="I263" i="61" a="1"/>
  <c r="L34" i="460" a="1"/>
  <c r="G14" i="61" a="1"/>
  <c r="M86" i="460" a="1"/>
  <c r="N262" i="60" a="1"/>
  <c r="K34" i="460" a="1"/>
  <c r="J109" i="61" a="1"/>
  <c r="K86" i="460" a="1"/>
  <c r="G86" i="460" a="1"/>
  <c r="L264" i="60" a="1"/>
  <c r="J57" i="61" l="1"/>
  <c r="O200" i="65"/>
  <c r="O335" i="65" s="1"/>
  <c r="L24" i="503" s="1"/>
  <c r="L43" i="503" s="1"/>
  <c r="H109" i="61"/>
  <c r="K109" i="61"/>
  <c r="G57" i="61"/>
  <c r="H57" i="61"/>
  <c r="J109" i="61"/>
  <c r="M111" i="61"/>
  <c r="G109" i="61"/>
  <c r="G111" i="61"/>
  <c r="K57" i="61"/>
  <c r="E12" i="61"/>
  <c r="I54" i="61"/>
  <c r="E54" i="61" s="1"/>
  <c r="I253" i="61"/>
  <c r="E253" i="61" s="1"/>
  <c r="I102" i="61"/>
  <c r="E102" i="61" s="1"/>
  <c r="I48" i="61"/>
  <c r="E48" i="61" s="1"/>
  <c r="I252" i="61"/>
  <c r="E252" i="61" s="1"/>
  <c r="I251" i="61"/>
  <c r="E251" i="61" s="1"/>
  <c r="I103" i="61"/>
  <c r="E103" i="61" s="1"/>
  <c r="I256" i="61"/>
  <c r="E256" i="61" s="1"/>
  <c r="I257" i="61"/>
  <c r="E257" i="61" s="1"/>
  <c r="I50" i="61"/>
  <c r="E50" i="61" s="1"/>
  <c r="I51" i="61"/>
  <c r="E51" i="61" s="1"/>
  <c r="I106" i="61"/>
  <c r="E106" i="61" s="1"/>
  <c r="I101" i="61"/>
  <c r="E101" i="61" s="1"/>
  <c r="I105" i="61"/>
  <c r="E105" i="61" s="1"/>
  <c r="I254" i="61"/>
  <c r="E254" i="61" s="1"/>
  <c r="I65" i="61"/>
  <c r="E65" i="61" s="1"/>
  <c r="I100" i="61"/>
  <c r="E100" i="61" s="1"/>
  <c r="I13" i="61"/>
  <c r="E13" i="61" s="1"/>
  <c r="I263" i="61"/>
  <c r="E263" i="61" s="1"/>
  <c r="I294" i="61"/>
  <c r="E294" i="61" s="1"/>
  <c r="I49" i="61"/>
  <c r="E49" i="61" s="1"/>
  <c r="I53" i="61"/>
  <c r="E53" i="61" s="1"/>
  <c r="E54" i="501"/>
  <c r="E253" i="501"/>
  <c r="E102" i="501"/>
  <c r="E48" i="501"/>
  <c r="I57" i="501"/>
  <c r="I59" i="501" s="1"/>
  <c r="E252" i="501"/>
  <c r="E251" i="501"/>
  <c r="E103" i="501"/>
  <c r="E256" i="501"/>
  <c r="E257" i="501"/>
  <c r="E50" i="501"/>
  <c r="E51" i="501"/>
  <c r="O300" i="501"/>
  <c r="O313" i="501"/>
  <c r="O312" i="501"/>
  <c r="O299" i="501"/>
  <c r="E106" i="501"/>
  <c r="E101" i="501"/>
  <c r="E105" i="501"/>
  <c r="N313" i="501"/>
  <c r="N299" i="501"/>
  <c r="N312" i="501"/>
  <c r="N300" i="501"/>
  <c r="E254" i="501"/>
  <c r="I66" i="501"/>
  <c r="E65" i="501"/>
  <c r="E100" i="501"/>
  <c r="I109" i="501"/>
  <c r="E13" i="501"/>
  <c r="E263" i="501"/>
  <c r="E294" i="501"/>
  <c r="E49" i="501"/>
  <c r="E53" i="501"/>
  <c r="J200" i="65"/>
  <c r="J335" i="65" s="1"/>
  <c r="G24" i="503" s="1"/>
  <c r="G43" i="503" s="1"/>
  <c r="L59" i="501"/>
  <c r="K248" i="460"/>
  <c r="K248" i="65" s="1"/>
  <c r="I248" i="460"/>
  <c r="I248" i="65" s="1"/>
  <c r="M59" i="61"/>
  <c r="L264" i="60"/>
  <c r="L86" i="60"/>
  <c r="J275" i="61"/>
  <c r="K111" i="61"/>
  <c r="G86" i="460"/>
  <c r="J14" i="61"/>
  <c r="G264" i="460"/>
  <c r="M232" i="460"/>
  <c r="M232" i="65" s="1"/>
  <c r="M275" i="61"/>
  <c r="H206" i="460"/>
  <c r="O262" i="460"/>
  <c r="K34" i="60"/>
  <c r="N34" i="60"/>
  <c r="J111" i="61"/>
  <c r="J264" i="460"/>
  <c r="I264" i="60"/>
  <c r="G34" i="460"/>
  <c r="H262" i="60"/>
  <c r="H262" i="65" s="1"/>
  <c r="H44" i="460"/>
  <c r="H220" i="460"/>
  <c r="O86" i="60"/>
  <c r="K86" i="460"/>
  <c r="L264" i="460"/>
  <c r="K262" i="60"/>
  <c r="N262" i="60"/>
  <c r="H287" i="61"/>
  <c r="H287" i="65" s="1"/>
  <c r="J34" i="460"/>
  <c r="O232" i="460"/>
  <c r="O232" i="65" s="1"/>
  <c r="M34" i="60"/>
  <c r="N34" i="460"/>
  <c r="H34" i="60"/>
  <c r="H34" i="65" s="1"/>
  <c r="N264" i="460"/>
  <c r="H232" i="460"/>
  <c r="H232" i="65" s="1"/>
  <c r="O262" i="60"/>
  <c r="K34" i="460"/>
  <c r="L86" i="460"/>
  <c r="K264" i="60"/>
  <c r="J287" i="61"/>
  <c r="J287" i="65" s="1"/>
  <c r="G200" i="460"/>
  <c r="E200" i="460" s="1"/>
  <c r="J262" i="460"/>
  <c r="O248" i="460"/>
  <c r="O248" i="65" s="1"/>
  <c r="M86" i="60"/>
  <c r="H111" i="61"/>
  <c r="I262" i="60"/>
  <c r="H86" i="60"/>
  <c r="H86" i="65" s="1"/>
  <c r="O264" i="60"/>
  <c r="K264" i="460"/>
  <c r="G248" i="460"/>
  <c r="J248" i="460"/>
  <c r="J248" i="65" s="1"/>
  <c r="K287" i="61"/>
  <c r="K287" i="65" s="1"/>
  <c r="I34" i="60"/>
  <c r="N262" i="460"/>
  <c r="I287" i="61"/>
  <c r="I287" i="65" s="1"/>
  <c r="L275" i="61"/>
  <c r="L34" i="460"/>
  <c r="L232" i="460"/>
  <c r="L232" i="65" s="1"/>
  <c r="J264" i="60"/>
  <c r="K220" i="60"/>
  <c r="M262" i="60"/>
  <c r="G14" i="61"/>
  <c r="N232" i="460"/>
  <c r="N232" i="65" s="1"/>
  <c r="N86" i="460"/>
  <c r="G287" i="61"/>
  <c r="I14" i="61"/>
  <c r="L34" i="60"/>
  <c r="I34" i="460"/>
  <c r="I206" i="60"/>
  <c r="M264" i="460"/>
  <c r="G232" i="460"/>
  <c r="L220" i="60"/>
  <c r="J232" i="460"/>
  <c r="J232" i="65" s="1"/>
  <c r="J34" i="60"/>
  <c r="J34" i="65" s="1"/>
  <c r="K206" i="60"/>
  <c r="J220" i="60"/>
  <c r="I264" i="460"/>
  <c r="I220" i="60"/>
  <c r="M34" i="460"/>
  <c r="L206" i="60"/>
  <c r="H14" i="61"/>
  <c r="J86" i="60"/>
  <c r="K232" i="460"/>
  <c r="K232" i="65" s="1"/>
  <c r="K275" i="61"/>
  <c r="J206" i="60"/>
  <c r="G262" i="460"/>
  <c r="I262" i="460"/>
  <c r="M262" i="460"/>
  <c r="I232" i="460"/>
  <c r="I232" i="65" s="1"/>
  <c r="J262" i="60"/>
  <c r="J262" i="65" s="1"/>
  <c r="L14" i="61"/>
  <c r="L262" i="60"/>
  <c r="O86" i="460"/>
  <c r="I86" i="460"/>
  <c r="H96" i="460"/>
  <c r="K86" i="60"/>
  <c r="M86" i="460"/>
  <c r="N86" i="60"/>
  <c r="H275" i="61"/>
  <c r="L287" i="61"/>
  <c r="L287" i="65" s="1"/>
  <c r="K14" i="61"/>
  <c r="J86" i="460"/>
  <c r="O264" i="460"/>
  <c r="M264" i="60"/>
  <c r="J59" i="61"/>
  <c r="O34" i="460"/>
  <c r="N264" i="60"/>
  <c r="N264" i="65" s="1"/>
  <c r="I86" i="60"/>
  <c r="H264" i="60"/>
  <c r="H264" i="65" s="1"/>
  <c r="O34" i="60"/>
  <c r="K262" i="460"/>
  <c r="L262" i="460"/>
  <c r="M287" i="61"/>
  <c r="M287" i="65" s="1"/>
  <c r="M14" i="61"/>
  <c r="M325" i="501"/>
  <c r="I330" i="498"/>
  <c r="I211" i="498" s="1"/>
  <c r="L96" i="499"/>
  <c r="E86" i="497"/>
  <c r="G96" i="497"/>
  <c r="D20" i="503"/>
  <c r="E331" i="65"/>
  <c r="J329" i="498"/>
  <c r="E264" i="497"/>
  <c r="M248" i="497"/>
  <c r="H329" i="497"/>
  <c r="M330" i="498"/>
  <c r="M211" i="498" s="1"/>
  <c r="K44" i="499"/>
  <c r="N44" i="499"/>
  <c r="J330" i="498"/>
  <c r="J211" i="498" s="1"/>
  <c r="G44" i="497"/>
  <c r="E34" i="497"/>
  <c r="G200" i="499"/>
  <c r="E327" i="499"/>
  <c r="L330" i="498"/>
  <c r="L211" i="498" s="1"/>
  <c r="H323" i="497"/>
  <c r="H274" i="497" s="1"/>
  <c r="H332" i="497"/>
  <c r="H330" i="497"/>
  <c r="H211" i="497" s="1"/>
  <c r="O96" i="499"/>
  <c r="K96" i="497"/>
  <c r="M329" i="498"/>
  <c r="H206" i="499"/>
  <c r="H220" i="499"/>
  <c r="K330" i="498"/>
  <c r="K211" i="498" s="1"/>
  <c r="J44" i="497"/>
  <c r="E11" i="61"/>
  <c r="G197" i="65"/>
  <c r="E197" i="60"/>
  <c r="G231" i="65"/>
  <c r="E231" i="65" s="1"/>
  <c r="E231" i="460"/>
  <c r="G198" i="65"/>
  <c r="E198" i="65" s="1"/>
  <c r="E198" i="60"/>
  <c r="M44" i="499"/>
  <c r="N44" i="497"/>
  <c r="N220" i="499"/>
  <c r="N206" i="499"/>
  <c r="L325" i="501"/>
  <c r="H44" i="499"/>
  <c r="H221" i="498"/>
  <c r="J220" i="497"/>
  <c r="J206" i="497"/>
  <c r="L329" i="498"/>
  <c r="H248" i="497"/>
  <c r="K44" i="497"/>
  <c r="L96" i="497"/>
  <c r="O220" i="497"/>
  <c r="O206" i="497"/>
  <c r="E200" i="497"/>
  <c r="G335" i="497"/>
  <c r="K206" i="497"/>
  <c r="K220" i="497"/>
  <c r="K329" i="498"/>
  <c r="G212" i="65"/>
  <c r="E212" i="60"/>
  <c r="I200" i="65"/>
  <c r="I335" i="65" s="1"/>
  <c r="F24" i="503" s="1"/>
  <c r="F43" i="503" s="1"/>
  <c r="G214" i="65"/>
  <c r="E214" i="65" s="1"/>
  <c r="E214" i="60"/>
  <c r="E227" i="460"/>
  <c r="G227" i="65"/>
  <c r="E227" i="65" s="1"/>
  <c r="M96" i="499"/>
  <c r="E321" i="65"/>
  <c r="D10" i="503"/>
  <c r="H96" i="499"/>
  <c r="L206" i="497"/>
  <c r="L220" i="497"/>
  <c r="G85" i="65"/>
  <c r="E85" i="65" s="1"/>
  <c r="E85" i="60"/>
  <c r="I44" i="499"/>
  <c r="L44" i="497"/>
  <c r="G275" i="501"/>
  <c r="E206" i="498"/>
  <c r="G329" i="498"/>
  <c r="L248" i="497"/>
  <c r="K330" i="499"/>
  <c r="K211" i="499" s="1"/>
  <c r="N220" i="497"/>
  <c r="N206" i="497"/>
  <c r="G59" i="501"/>
  <c r="E14" i="501"/>
  <c r="N248" i="497"/>
  <c r="N96" i="497"/>
  <c r="E287" i="501"/>
  <c r="N330" i="498"/>
  <c r="N211" i="498" s="1"/>
  <c r="L44" i="499"/>
  <c r="H207" i="498"/>
  <c r="H196" i="498"/>
  <c r="I44" i="497"/>
  <c r="I329" i="499"/>
  <c r="E232" i="497"/>
  <c r="E220" i="498"/>
  <c r="G330" i="498"/>
  <c r="L330" i="499"/>
  <c r="L211" i="499" s="1"/>
  <c r="J44" i="499"/>
  <c r="K329" i="499"/>
  <c r="J330" i="499"/>
  <c r="J211" i="499" s="1"/>
  <c r="G36" i="65"/>
  <c r="E36" i="65" s="1"/>
  <c r="E36" i="60"/>
  <c r="L200" i="65"/>
  <c r="L335" i="65" s="1"/>
  <c r="I24" i="503" s="1"/>
  <c r="I43" i="503" s="1"/>
  <c r="G33" i="65"/>
  <c r="E33" i="60"/>
  <c r="I330" i="499"/>
  <c r="I211" i="499" s="1"/>
  <c r="M44" i="497"/>
  <c r="L329" i="499"/>
  <c r="O330" i="498"/>
  <c r="O211" i="498" s="1"/>
  <c r="H59" i="501"/>
  <c r="J96" i="499"/>
  <c r="J329" i="499"/>
  <c r="G201" i="65"/>
  <c r="E201" i="65" s="1"/>
  <c r="E201" i="60"/>
  <c r="N200" i="65"/>
  <c r="N335" i="65" s="1"/>
  <c r="K24" i="503" s="1"/>
  <c r="K43" i="503" s="1"/>
  <c r="G215" i="65"/>
  <c r="E215" i="65" s="1"/>
  <c r="E215" i="60"/>
  <c r="K200" i="65"/>
  <c r="K335" i="65" s="1"/>
  <c r="H24" i="503" s="1"/>
  <c r="H43" i="503" s="1"/>
  <c r="E262" i="497"/>
  <c r="I220" i="497"/>
  <c r="I206" i="497"/>
  <c r="O329" i="498"/>
  <c r="M206" i="499"/>
  <c r="M220" i="499"/>
  <c r="G35" i="65"/>
  <c r="E35" i="60"/>
  <c r="E280" i="61"/>
  <c r="G280" i="65"/>
  <c r="E280" i="65" s="1"/>
  <c r="E271" i="61"/>
  <c r="G271" i="65"/>
  <c r="E271" i="65" s="1"/>
  <c r="O96" i="497"/>
  <c r="I96" i="497"/>
  <c r="K96" i="499"/>
  <c r="M96" i="497"/>
  <c r="N96" i="499"/>
  <c r="K59" i="501"/>
  <c r="J96" i="497"/>
  <c r="E115" i="61"/>
  <c r="G203" i="65"/>
  <c r="E203" i="65" s="1"/>
  <c r="E203" i="60"/>
  <c r="N329" i="498"/>
  <c r="J325" i="501"/>
  <c r="O44" i="497"/>
  <c r="I329" i="498"/>
  <c r="I96" i="499"/>
  <c r="O44" i="499"/>
  <c r="M206" i="497"/>
  <c r="M220" i="497"/>
  <c r="O220" i="499"/>
  <c r="O206" i="499"/>
  <c r="E333" i="499"/>
  <c r="G34" i="499"/>
  <c r="G264" i="499"/>
  <c r="G262" i="499"/>
  <c r="G86" i="499"/>
  <c r="G87" i="65"/>
  <c r="E87" i="65" s="1"/>
  <c r="E87" i="60"/>
  <c r="G213" i="65"/>
  <c r="E213" i="65" s="1"/>
  <c r="E213" i="60"/>
  <c r="G88" i="65"/>
  <c r="E88" i="65" s="1"/>
  <c r="E88" i="60"/>
  <c r="E114" i="61"/>
  <c r="M206" i="460" a="1"/>
  <c r="G34" i="60" a="1"/>
  <c r="N220" i="460" a="1"/>
  <c r="M248" i="460" a="1"/>
  <c r="J44" i="460" a="1"/>
  <c r="N220" i="60" a="1"/>
  <c r="L96" i="60" a="1"/>
  <c r="I66" i="61" a="1"/>
  <c r="O96" i="60" a="1"/>
  <c r="J220" i="460" a="1"/>
  <c r="J44" i="60" a="1"/>
  <c r="L44" i="60" a="1"/>
  <c r="K44" i="460" a="1"/>
  <c r="L44" i="460" a="1"/>
  <c r="N300" i="61" a="1"/>
  <c r="N44" i="460" a="1"/>
  <c r="I109" i="61" a="1"/>
  <c r="O96" i="460" a="1"/>
  <c r="O313" i="61" a="1"/>
  <c r="I211" i="60" a="1"/>
  <c r="O220" i="60" a="1"/>
  <c r="H44" i="60" a="1"/>
  <c r="N206" i="460" a="1"/>
  <c r="K220" i="460" a="1"/>
  <c r="H59" i="61" a="1"/>
  <c r="O299" i="61" a="1"/>
  <c r="H211" i="460" a="1"/>
  <c r="H220" i="60" a="1"/>
  <c r="L206" i="460" a="1"/>
  <c r="I44" i="60" a="1"/>
  <c r="M96" i="60" a="1"/>
  <c r="O300" i="61" a="1"/>
  <c r="I96" i="460" a="1"/>
  <c r="I220" i="460" a="1"/>
  <c r="H96" i="60" a="1"/>
  <c r="K59" i="61" a="1"/>
  <c r="L211" i="60" a="1"/>
  <c r="N299" i="61" a="1"/>
  <c r="K96" i="60" a="1"/>
  <c r="K206" i="460" a="1"/>
  <c r="O44" i="460" a="1"/>
  <c r="G96" i="460" a="1"/>
  <c r="O206" i="60" a="1"/>
  <c r="M220" i="60" a="1"/>
  <c r="G262" i="60" a="1"/>
  <c r="N313" i="61" a="1"/>
  <c r="N96" i="460" a="1"/>
  <c r="I206" i="460" a="1"/>
  <c r="I96" i="60" a="1"/>
  <c r="K44" i="60" a="1"/>
  <c r="M206" i="60" a="1"/>
  <c r="M96" i="460" a="1"/>
  <c r="L248" i="460" a="1"/>
  <c r="G275" i="61" a="1"/>
  <c r="I57" i="61" a="1"/>
  <c r="H206" i="60" a="1"/>
  <c r="N44" i="60" a="1"/>
  <c r="G59" i="61" a="1"/>
  <c r="G264" i="60" a="1"/>
  <c r="L220" i="460" a="1"/>
  <c r="L59" i="61" a="1"/>
  <c r="J96" i="60" a="1"/>
  <c r="L96" i="460" a="1"/>
  <c r="N206" i="60" a="1"/>
  <c r="G86" i="60" a="1"/>
  <c r="H248" i="460" a="1"/>
  <c r="O220" i="460" a="1"/>
  <c r="O312" i="61" a="1"/>
  <c r="K96" i="460" a="1"/>
  <c r="O44" i="60" a="1"/>
  <c r="M44" i="460" a="1"/>
  <c r="J211" i="60" a="1"/>
  <c r="N312" i="61" a="1"/>
  <c r="M220" i="460" a="1"/>
  <c r="G200" i="60" a="1"/>
  <c r="M44" i="60" a="1"/>
  <c r="G44" i="460" a="1"/>
  <c r="J206" i="460" a="1"/>
  <c r="H274" i="460" a="1"/>
  <c r="J96" i="460" a="1"/>
  <c r="I44" i="460" a="1"/>
  <c r="N248" i="460" a="1"/>
  <c r="K211" i="60" a="1"/>
  <c r="O206" i="460" a="1"/>
  <c r="N96" i="60" a="1"/>
  <c r="I59" i="61" a="1"/>
  <c r="N86" i="65" l="1"/>
  <c r="L34" i="65"/>
  <c r="K264" i="65"/>
  <c r="I66" i="61"/>
  <c r="E66" i="61" s="1"/>
  <c r="N300" i="61"/>
  <c r="O299" i="61"/>
  <c r="I59" i="61"/>
  <c r="I57" i="61"/>
  <c r="E57" i="61" s="1"/>
  <c r="N312" i="61"/>
  <c r="O312" i="61"/>
  <c r="I109" i="61"/>
  <c r="E109" i="61" s="1"/>
  <c r="N299" i="61"/>
  <c r="O313" i="61"/>
  <c r="N313" i="61"/>
  <c r="O300" i="61"/>
  <c r="I111" i="501"/>
  <c r="E66" i="501"/>
  <c r="O304" i="501"/>
  <c r="O306" i="501" s="1"/>
  <c r="E57" i="501"/>
  <c r="I324" i="501"/>
  <c r="I325" i="501"/>
  <c r="E109" i="501"/>
  <c r="N304" i="501"/>
  <c r="N306" i="501" s="1"/>
  <c r="N262" i="65"/>
  <c r="L59" i="61"/>
  <c r="N34" i="65"/>
  <c r="M264" i="65"/>
  <c r="K86" i="65"/>
  <c r="O264" i="65"/>
  <c r="J264" i="65"/>
  <c r="O262" i="65"/>
  <c r="L264" i="65"/>
  <c r="I86" i="65"/>
  <c r="N96" i="60"/>
  <c r="I211" i="60"/>
  <c r="J44" i="60"/>
  <c r="G59" i="61"/>
  <c r="L220" i="460"/>
  <c r="G200" i="60"/>
  <c r="M248" i="460"/>
  <c r="M248" i="65" s="1"/>
  <c r="L96" i="60"/>
  <c r="O44" i="60"/>
  <c r="I220" i="460"/>
  <c r="K220" i="460"/>
  <c r="K44" i="460"/>
  <c r="I96" i="60"/>
  <c r="I96" i="460"/>
  <c r="N206" i="460"/>
  <c r="G275" i="61"/>
  <c r="L206" i="460"/>
  <c r="K206" i="460"/>
  <c r="H248" i="460"/>
  <c r="H248" i="65" s="1"/>
  <c r="N206" i="60"/>
  <c r="K96" i="460"/>
  <c r="N248" i="460"/>
  <c r="N248" i="65" s="1"/>
  <c r="M96" i="460"/>
  <c r="M96" i="60"/>
  <c r="O96" i="60"/>
  <c r="G44" i="460"/>
  <c r="I44" i="460"/>
  <c r="H44" i="60"/>
  <c r="H44" i="65" s="1"/>
  <c r="K96" i="60"/>
  <c r="O206" i="60"/>
  <c r="O96" i="460"/>
  <c r="M220" i="60"/>
  <c r="L211" i="60"/>
  <c r="L44" i="60"/>
  <c r="N220" i="460"/>
  <c r="L44" i="460"/>
  <c r="H96" i="60"/>
  <c r="H96" i="65" s="1"/>
  <c r="N220" i="60"/>
  <c r="O220" i="60"/>
  <c r="M206" i="60"/>
  <c r="J96" i="60"/>
  <c r="K211" i="60"/>
  <c r="N44" i="460"/>
  <c r="H211" i="460"/>
  <c r="O44" i="460"/>
  <c r="J96" i="460"/>
  <c r="G86" i="60"/>
  <c r="M220" i="460"/>
  <c r="K59" i="61"/>
  <c r="H59" i="61"/>
  <c r="L248" i="460"/>
  <c r="L248" i="65" s="1"/>
  <c r="I44" i="60"/>
  <c r="J206" i="460"/>
  <c r="J206" i="65" s="1"/>
  <c r="J329" i="65" s="1"/>
  <c r="G18" i="503" s="1"/>
  <c r="G37" i="503" s="1"/>
  <c r="M44" i="60"/>
  <c r="J44" i="460"/>
  <c r="N44" i="60"/>
  <c r="I206" i="460"/>
  <c r="G262" i="60"/>
  <c r="M206" i="460"/>
  <c r="N96" i="460"/>
  <c r="O206" i="460"/>
  <c r="J220" i="460"/>
  <c r="J220" i="65" s="1"/>
  <c r="J330" i="65" s="1"/>
  <c r="G19" i="503" s="1"/>
  <c r="G38" i="503" s="1"/>
  <c r="H274" i="460"/>
  <c r="K44" i="60"/>
  <c r="G96" i="460"/>
  <c r="G264" i="60"/>
  <c r="J211" i="60"/>
  <c r="O220" i="460"/>
  <c r="H220" i="60"/>
  <c r="H220" i="65" s="1"/>
  <c r="H330" i="65" s="1"/>
  <c r="E19" i="503" s="1"/>
  <c r="E38" i="503" s="1"/>
  <c r="G34" i="60"/>
  <c r="M44" i="460"/>
  <c r="L96" i="460"/>
  <c r="H206" i="60"/>
  <c r="H206" i="65" s="1"/>
  <c r="H329" i="65" s="1"/>
  <c r="E18" i="503" s="1"/>
  <c r="E37" i="503" s="1"/>
  <c r="I207" i="499"/>
  <c r="I196" i="499"/>
  <c r="I221" i="499"/>
  <c r="J323" i="499"/>
  <c r="J274" i="499" s="1"/>
  <c r="J332" i="499"/>
  <c r="H208" i="498"/>
  <c r="H223" i="498" s="1"/>
  <c r="E59" i="501"/>
  <c r="G325" i="501"/>
  <c r="L330" i="497"/>
  <c r="L211" i="497" s="1"/>
  <c r="M207" i="498"/>
  <c r="M196" i="498"/>
  <c r="E200" i="499"/>
  <c r="G335" i="499"/>
  <c r="J86" i="65"/>
  <c r="L86" i="65"/>
  <c r="O332" i="499"/>
  <c r="O323" i="499"/>
  <c r="O274" i="499" s="1"/>
  <c r="L207" i="499"/>
  <c r="L196" i="499"/>
  <c r="G207" i="498"/>
  <c r="G196" i="498"/>
  <c r="E329" i="498"/>
  <c r="G327" i="65"/>
  <c r="E35" i="65"/>
  <c r="I330" i="497"/>
  <c r="I211" i="497" s="1"/>
  <c r="K330" i="497"/>
  <c r="K211" i="497" s="1"/>
  <c r="K323" i="497"/>
  <c r="K274" i="497" s="1"/>
  <c r="K332" i="497"/>
  <c r="L120" i="501"/>
  <c r="L118" i="501"/>
  <c r="L293" i="501"/>
  <c r="L302" i="501"/>
  <c r="L276" i="501"/>
  <c r="L255" i="501"/>
  <c r="N329" i="497"/>
  <c r="L329" i="497"/>
  <c r="K329" i="497"/>
  <c r="N329" i="499"/>
  <c r="I221" i="498"/>
  <c r="E287" i="61"/>
  <c r="G287" i="65"/>
  <c r="E287" i="65" s="1"/>
  <c r="G248" i="65"/>
  <c r="I262" i="65"/>
  <c r="E34" i="460"/>
  <c r="C44" i="3"/>
  <c r="E197" i="65"/>
  <c r="E44" i="497"/>
  <c r="G323" i="497"/>
  <c r="G332" i="497"/>
  <c r="J196" i="498"/>
  <c r="J207" i="498"/>
  <c r="L262" i="65"/>
  <c r="L206" i="65"/>
  <c r="L329" i="65" s="1"/>
  <c r="I18" i="503" s="1"/>
  <c r="I37" i="503" s="1"/>
  <c r="L220" i="65"/>
  <c r="L330" i="65" s="1"/>
  <c r="I19" i="503" s="1"/>
  <c r="I38" i="503" s="1"/>
  <c r="K262" i="65"/>
  <c r="I264" i="65"/>
  <c r="I323" i="497"/>
  <c r="I274" i="497" s="1"/>
  <c r="I332" i="497"/>
  <c r="K207" i="498"/>
  <c r="K196" i="498"/>
  <c r="H332" i="499"/>
  <c r="H323" i="499"/>
  <c r="H274" i="499" s="1"/>
  <c r="O329" i="499"/>
  <c r="I196" i="498"/>
  <c r="I207" i="498"/>
  <c r="M330" i="499"/>
  <c r="M211" i="499" s="1"/>
  <c r="J196" i="499"/>
  <c r="J207" i="499"/>
  <c r="L221" i="499"/>
  <c r="L323" i="499"/>
  <c r="L274" i="499" s="1"/>
  <c r="L332" i="499"/>
  <c r="N330" i="497"/>
  <c r="N211" i="497" s="1"/>
  <c r="L323" i="497"/>
  <c r="L274" i="497" s="1"/>
  <c r="L332" i="497"/>
  <c r="N330" i="499"/>
  <c r="N211" i="499" s="1"/>
  <c r="O330" i="499"/>
  <c r="O211" i="499" s="1"/>
  <c r="M329" i="499"/>
  <c r="G211" i="498"/>
  <c r="E330" i="498"/>
  <c r="N221" i="498"/>
  <c r="K221" i="499"/>
  <c r="I276" i="501"/>
  <c r="I255" i="501"/>
  <c r="I118" i="501"/>
  <c r="I293" i="501"/>
  <c r="I120" i="501"/>
  <c r="I302" i="501"/>
  <c r="D29" i="503"/>
  <c r="N29" i="503" s="1"/>
  <c r="N10" i="503"/>
  <c r="E335" i="497"/>
  <c r="G220" i="497"/>
  <c r="G206" i="497"/>
  <c r="L196" i="498"/>
  <c r="L207" i="498"/>
  <c r="N332" i="497"/>
  <c r="N323" i="497"/>
  <c r="N274" i="497" s="1"/>
  <c r="H221" i="497"/>
  <c r="J221" i="498"/>
  <c r="M293" i="501"/>
  <c r="M302" i="501"/>
  <c r="M118" i="501"/>
  <c r="M255" i="501"/>
  <c r="M120" i="501"/>
  <c r="M276" i="501"/>
  <c r="G232" i="65"/>
  <c r="E232" i="65" s="1"/>
  <c r="E232" i="460"/>
  <c r="M86" i="65"/>
  <c r="E264" i="460"/>
  <c r="O332" i="497"/>
  <c r="O323" i="497"/>
  <c r="O274" i="497" s="1"/>
  <c r="E86" i="499"/>
  <c r="G96" i="499"/>
  <c r="M330" i="497"/>
  <c r="M211" i="497" s="1"/>
  <c r="J118" i="501"/>
  <c r="J276" i="501"/>
  <c r="J293" i="501"/>
  <c r="J120" i="501"/>
  <c r="J302" i="501"/>
  <c r="J255" i="501"/>
  <c r="K325" i="501"/>
  <c r="H325" i="501"/>
  <c r="I323" i="499"/>
  <c r="I274" i="499" s="1"/>
  <c r="I332" i="499"/>
  <c r="J329" i="497"/>
  <c r="M323" i="499"/>
  <c r="M274" i="499" s="1"/>
  <c r="M332" i="499"/>
  <c r="J332" i="497"/>
  <c r="J323" i="497"/>
  <c r="J274" i="497" s="1"/>
  <c r="H114" i="497"/>
  <c r="H115" i="497"/>
  <c r="H11" i="497"/>
  <c r="H12" i="497"/>
  <c r="N332" i="499"/>
  <c r="N323" i="499"/>
  <c r="N274" i="499" s="1"/>
  <c r="D39" i="503"/>
  <c r="N39" i="503" s="1"/>
  <c r="N20" i="503"/>
  <c r="O34" i="65"/>
  <c r="E262" i="460"/>
  <c r="I220" i="65"/>
  <c r="I330" i="65" s="1"/>
  <c r="F19" i="503" s="1"/>
  <c r="F38" i="503" s="1"/>
  <c r="E14" i="61"/>
  <c r="M34" i="65"/>
  <c r="I329" i="497"/>
  <c r="K196" i="499"/>
  <c r="K207" i="499"/>
  <c r="G333" i="65"/>
  <c r="E33" i="65"/>
  <c r="E262" i="499"/>
  <c r="M329" i="497"/>
  <c r="N196" i="498"/>
  <c r="N207" i="498"/>
  <c r="O196" i="498"/>
  <c r="O207" i="498"/>
  <c r="O221" i="498"/>
  <c r="O329" i="497"/>
  <c r="J330" i="497"/>
  <c r="J211" i="497" s="1"/>
  <c r="K221" i="498"/>
  <c r="K323" i="499"/>
  <c r="K274" i="499" s="1"/>
  <c r="K332" i="499"/>
  <c r="E96" i="497"/>
  <c r="I206" i="65"/>
  <c r="I329" i="65" s="1"/>
  <c r="F18" i="503" s="1"/>
  <c r="F37" i="503" s="1"/>
  <c r="M262" i="65"/>
  <c r="O86" i="65"/>
  <c r="E86" i="460"/>
  <c r="E264" i="499"/>
  <c r="J221" i="499"/>
  <c r="E212" i="65"/>
  <c r="O330" i="497"/>
  <c r="O211" i="497" s="1"/>
  <c r="H330" i="499"/>
  <c r="H211" i="499" s="1"/>
  <c r="L221" i="498"/>
  <c r="M221" i="498"/>
  <c r="K220" i="65"/>
  <c r="K330" i="65" s="1"/>
  <c r="H19" i="503" s="1"/>
  <c r="H38" i="503" s="1"/>
  <c r="I34" i="65"/>
  <c r="K34" i="65"/>
  <c r="E34" i="499"/>
  <c r="G44" i="499"/>
  <c r="M332" i="497"/>
  <c r="M323" i="497"/>
  <c r="M274" i="497" s="1"/>
  <c r="E248" i="497"/>
  <c r="H329" i="499"/>
  <c r="H207" i="497"/>
  <c r="H196" i="497"/>
  <c r="K206" i="65"/>
  <c r="K329" i="65" s="1"/>
  <c r="H18" i="503" s="1"/>
  <c r="H37" i="503" s="1"/>
  <c r="O304" i="61" a="1"/>
  <c r="I276" i="61" a="1"/>
  <c r="I255" i="61" a="1"/>
  <c r="L118" i="61" a="1"/>
  <c r="J293" i="61" a="1"/>
  <c r="H196" i="460" a="1"/>
  <c r="M211" i="460" a="1"/>
  <c r="L120" i="61" a="1"/>
  <c r="N211" i="460" a="1"/>
  <c r="I118" i="61" a="1"/>
  <c r="L293" i="61" a="1"/>
  <c r="N274" i="460" a="1"/>
  <c r="H211" i="60" a="1"/>
  <c r="K211" i="460" a="1"/>
  <c r="L196" i="60" a="1"/>
  <c r="L211" i="460" a="1"/>
  <c r="I120" i="61" a="1"/>
  <c r="M293" i="61" a="1"/>
  <c r="J207" i="60" a="1"/>
  <c r="L255" i="61" a="1"/>
  <c r="I211" i="460" a="1"/>
  <c r="J196" i="60" a="1"/>
  <c r="K207" i="60" a="1"/>
  <c r="H11" i="460" a="1"/>
  <c r="J274" i="460" a="1"/>
  <c r="N211" i="60" a="1"/>
  <c r="G44" i="60" a="1"/>
  <c r="J255" i="61" a="1"/>
  <c r="M211" i="60" a="1"/>
  <c r="M255" i="61" a="1"/>
  <c r="I302" i="61" a="1"/>
  <c r="I274" i="460" a="1"/>
  <c r="J274" i="60" a="1"/>
  <c r="K221" i="60" a="1"/>
  <c r="G220" i="460" a="1"/>
  <c r="K274" i="460" a="1"/>
  <c r="I274" i="60" a="1"/>
  <c r="I196" i="60" a="1"/>
  <c r="M118" i="61" a="1"/>
  <c r="H115" i="460" a="1"/>
  <c r="G96" i="60" a="1"/>
  <c r="O274" i="60" a="1"/>
  <c r="M274" i="60" a="1"/>
  <c r="G206" i="460" a="1"/>
  <c r="L274" i="60" a="1"/>
  <c r="L276" i="61" a="1"/>
  <c r="I293" i="61" a="1"/>
  <c r="K274" i="60" a="1"/>
  <c r="H114" i="460" a="1"/>
  <c r="J302" i="61" a="1"/>
  <c r="L302" i="61" a="1"/>
  <c r="N304" i="61" a="1"/>
  <c r="I207" i="60" a="1"/>
  <c r="H207" i="460" a="1"/>
  <c r="J118" i="61" a="1"/>
  <c r="J221" i="60" a="1"/>
  <c r="I111" i="61" a="1"/>
  <c r="O211" i="60" a="1"/>
  <c r="O211" i="460" a="1"/>
  <c r="H12" i="460" a="1"/>
  <c r="H221" i="460" a="1"/>
  <c r="L274" i="460" a="1"/>
  <c r="O274" i="460" a="1"/>
  <c r="L207" i="60" a="1"/>
  <c r="J120" i="61" a="1"/>
  <c r="J276" i="61" a="1"/>
  <c r="N306" i="61" a="1"/>
  <c r="M276" i="61" a="1"/>
  <c r="L221" i="60" a="1"/>
  <c r="N274" i="60" a="1"/>
  <c r="J211" i="460" a="1"/>
  <c r="M302" i="61" a="1"/>
  <c r="H274" i="60" a="1"/>
  <c r="M274" i="460" a="1"/>
  <c r="I221" i="60" a="1"/>
  <c r="O306" i="61" a="1"/>
  <c r="K196" i="60" a="1"/>
  <c r="M120" i="61" a="1"/>
  <c r="O44" i="65" l="1"/>
  <c r="O96" i="65"/>
  <c r="I96" i="65"/>
  <c r="M206" i="65"/>
  <c r="M329" i="65" s="1"/>
  <c r="J18" i="503" s="1"/>
  <c r="J37" i="503" s="1"/>
  <c r="O220" i="65"/>
  <c r="O330" i="65" s="1"/>
  <c r="L19" i="503" s="1"/>
  <c r="L38" i="503" s="1"/>
  <c r="M96" i="65"/>
  <c r="O306" i="61"/>
  <c r="N306" i="61"/>
  <c r="O304" i="61"/>
  <c r="N304" i="61"/>
  <c r="I111" i="61"/>
  <c r="E111" i="61" s="1"/>
  <c r="I275" i="501"/>
  <c r="I277" i="501" s="1"/>
  <c r="I289" i="501" s="1"/>
  <c r="E324" i="501"/>
  <c r="O309" i="501"/>
  <c r="E248" i="65"/>
  <c r="N309" i="501"/>
  <c r="E59" i="61"/>
  <c r="E111" i="501"/>
  <c r="K44" i="65"/>
  <c r="K332" i="65" s="1"/>
  <c r="H21" i="503" s="1"/>
  <c r="H40" i="503" s="1"/>
  <c r="N44" i="65"/>
  <c r="N323" i="65" s="1"/>
  <c r="K12" i="503" s="1"/>
  <c r="K31" i="503" s="1"/>
  <c r="H328" i="498"/>
  <c r="H294" i="498" s="1"/>
  <c r="O206" i="65"/>
  <c r="O329" i="65" s="1"/>
  <c r="L18" i="503" s="1"/>
  <c r="L37" i="503" s="1"/>
  <c r="N220" i="65"/>
  <c r="N330" i="65" s="1"/>
  <c r="K19" i="503" s="1"/>
  <c r="K38" i="503" s="1"/>
  <c r="I44" i="65"/>
  <c r="I323" i="65" s="1"/>
  <c r="F12" i="503" s="1"/>
  <c r="F31" i="503" s="1"/>
  <c r="K96" i="65"/>
  <c r="E248" i="460"/>
  <c r="I274" i="60"/>
  <c r="I276" i="61"/>
  <c r="K221" i="60"/>
  <c r="K196" i="60"/>
  <c r="G96" i="60"/>
  <c r="M276" i="61"/>
  <c r="N274" i="460"/>
  <c r="L274" i="460"/>
  <c r="I274" i="460"/>
  <c r="K274" i="460"/>
  <c r="L196" i="60"/>
  <c r="I207" i="60"/>
  <c r="H196" i="460"/>
  <c r="K207" i="60"/>
  <c r="J274" i="460"/>
  <c r="M211" i="460"/>
  <c r="H221" i="460"/>
  <c r="M211" i="60"/>
  <c r="I196" i="60"/>
  <c r="J221" i="60"/>
  <c r="N274" i="60"/>
  <c r="J255" i="61"/>
  <c r="M120" i="61"/>
  <c r="I302" i="61"/>
  <c r="N211" i="460"/>
  <c r="L255" i="61"/>
  <c r="K211" i="460"/>
  <c r="K211" i="65" s="1"/>
  <c r="L207" i="60"/>
  <c r="I255" i="61"/>
  <c r="J207" i="60"/>
  <c r="M274" i="460"/>
  <c r="M274" i="60"/>
  <c r="J302" i="61"/>
  <c r="O274" i="460"/>
  <c r="M255" i="61"/>
  <c r="I120" i="61"/>
  <c r="L276" i="61"/>
  <c r="I211" i="460"/>
  <c r="O274" i="60"/>
  <c r="H115" i="460"/>
  <c r="J276" i="61"/>
  <c r="M293" i="61"/>
  <c r="G220" i="460"/>
  <c r="E220" i="460" s="1"/>
  <c r="N211" i="60"/>
  <c r="K274" i="60"/>
  <c r="H211" i="60"/>
  <c r="H211" i="65" s="1"/>
  <c r="H12" i="460"/>
  <c r="J120" i="61"/>
  <c r="M118" i="61"/>
  <c r="I293" i="61"/>
  <c r="L274" i="60"/>
  <c r="H274" i="60"/>
  <c r="H274" i="65" s="1"/>
  <c r="L302" i="61"/>
  <c r="G44" i="60"/>
  <c r="H11" i="460"/>
  <c r="J293" i="61"/>
  <c r="M302" i="61"/>
  <c r="G206" i="460"/>
  <c r="E206" i="460" s="1"/>
  <c r="I118" i="61"/>
  <c r="O211" i="60"/>
  <c r="L221" i="60"/>
  <c r="L293" i="61"/>
  <c r="L211" i="460"/>
  <c r="L211" i="65" s="1"/>
  <c r="L118" i="61"/>
  <c r="J274" i="60"/>
  <c r="J211" i="460"/>
  <c r="J211" i="65" s="1"/>
  <c r="J118" i="61"/>
  <c r="L120" i="61"/>
  <c r="I221" i="60"/>
  <c r="O211" i="460"/>
  <c r="H114" i="460"/>
  <c r="J196" i="60"/>
  <c r="H207" i="460"/>
  <c r="O207" i="497"/>
  <c r="O196" i="497"/>
  <c r="L12" i="497"/>
  <c r="L11" i="497"/>
  <c r="L115" i="497"/>
  <c r="L114" i="497"/>
  <c r="O208" i="498"/>
  <c r="O223" i="498" s="1"/>
  <c r="O328" i="498" s="1"/>
  <c r="K208" i="499"/>
  <c r="K223" i="499" s="1"/>
  <c r="J114" i="497"/>
  <c r="J12" i="497"/>
  <c r="J115" i="497"/>
  <c r="J11" i="497"/>
  <c r="K302" i="501"/>
  <c r="K293" i="501"/>
  <c r="K255" i="501"/>
  <c r="K276" i="501"/>
  <c r="K120" i="501"/>
  <c r="K118" i="501"/>
  <c r="E96" i="499"/>
  <c r="M277" i="501"/>
  <c r="M289" i="501" s="1"/>
  <c r="L208" i="499"/>
  <c r="L223" i="499" s="1"/>
  <c r="G206" i="499"/>
  <c r="G220" i="499"/>
  <c r="E335" i="499"/>
  <c r="G264" i="65"/>
  <c r="E264" i="65" s="1"/>
  <c r="E264" i="60"/>
  <c r="G262" i="65"/>
  <c r="E262" i="65" s="1"/>
  <c r="E262" i="60"/>
  <c r="H323" i="65"/>
  <c r="E12" i="503" s="1"/>
  <c r="E31" i="503" s="1"/>
  <c r="H332" i="65"/>
  <c r="E21" i="503" s="1"/>
  <c r="E40" i="503" s="1"/>
  <c r="L96" i="65"/>
  <c r="H208" i="497"/>
  <c r="H223" i="497" s="1"/>
  <c r="M221" i="497"/>
  <c r="M221" i="499"/>
  <c r="I11" i="497"/>
  <c r="I12" i="497"/>
  <c r="I114" i="497"/>
  <c r="I115" i="497"/>
  <c r="K114" i="497"/>
  <c r="K12" i="497"/>
  <c r="K11" i="497"/>
  <c r="K115" i="497"/>
  <c r="E207" i="498"/>
  <c r="I208" i="499"/>
  <c r="I223" i="499" s="1"/>
  <c r="H196" i="499"/>
  <c r="H207" i="499"/>
  <c r="K115" i="499"/>
  <c r="K11" i="499"/>
  <c r="K12" i="499"/>
  <c r="K114" i="499"/>
  <c r="I207" i="497"/>
  <c r="I196" i="497"/>
  <c r="M114" i="499"/>
  <c r="M11" i="499"/>
  <c r="M115" i="499"/>
  <c r="M12" i="499"/>
  <c r="J265" i="501"/>
  <c r="J267" i="501" s="1"/>
  <c r="N114" i="497"/>
  <c r="N12" i="497"/>
  <c r="N11" i="497"/>
  <c r="N115" i="497"/>
  <c r="N221" i="497"/>
  <c r="I208" i="498"/>
  <c r="I223" i="498" s="1"/>
  <c r="I328" i="498" s="1"/>
  <c r="J208" i="498"/>
  <c r="J223" i="498" s="1"/>
  <c r="N196" i="499"/>
  <c r="N207" i="499"/>
  <c r="L265" i="501"/>
  <c r="K221" i="497"/>
  <c r="E96" i="460"/>
  <c r="I265" i="501"/>
  <c r="N11" i="499"/>
  <c r="N115" i="499"/>
  <c r="N114" i="499"/>
  <c r="N12" i="499"/>
  <c r="M265" i="501"/>
  <c r="M267" i="501" s="1"/>
  <c r="G221" i="498"/>
  <c r="E211" i="498"/>
  <c r="L11" i="499"/>
  <c r="L114" i="499"/>
  <c r="L115" i="499"/>
  <c r="L12" i="499"/>
  <c r="O207" i="499"/>
  <c r="O196" i="499"/>
  <c r="K207" i="497"/>
  <c r="K196" i="497"/>
  <c r="L277" i="501"/>
  <c r="I221" i="497"/>
  <c r="M208" i="498"/>
  <c r="M223" i="498" s="1"/>
  <c r="J96" i="65"/>
  <c r="L44" i="65"/>
  <c r="N206" i="65"/>
  <c r="N329" i="65" s="1"/>
  <c r="K18" i="503" s="1"/>
  <c r="K37" i="503" s="1"/>
  <c r="G200" i="65"/>
  <c r="E200" i="60"/>
  <c r="J277" i="501"/>
  <c r="J289" i="501" s="1"/>
  <c r="M296" i="501"/>
  <c r="E220" i="497"/>
  <c r="G330" i="497"/>
  <c r="N221" i="499"/>
  <c r="K208" i="498"/>
  <c r="K223" i="498" s="1"/>
  <c r="N208" i="498"/>
  <c r="N223" i="498" s="1"/>
  <c r="G11" i="497"/>
  <c r="G115" i="497"/>
  <c r="G114" i="497"/>
  <c r="G12" i="497"/>
  <c r="E332" i="497"/>
  <c r="M12" i="497"/>
  <c r="M115" i="497"/>
  <c r="M11" i="497"/>
  <c r="M114" i="497"/>
  <c r="H221" i="499"/>
  <c r="M196" i="497"/>
  <c r="M207" i="497"/>
  <c r="J196" i="497"/>
  <c r="J207" i="497"/>
  <c r="O12" i="497"/>
  <c r="O114" i="497"/>
  <c r="O115" i="497"/>
  <c r="O11" i="497"/>
  <c r="M122" i="501"/>
  <c r="M124" i="501" s="1"/>
  <c r="L208" i="498"/>
  <c r="L223" i="498" s="1"/>
  <c r="I296" i="501"/>
  <c r="M207" i="499"/>
  <c r="M196" i="499"/>
  <c r="G274" i="497"/>
  <c r="E323" i="497"/>
  <c r="L207" i="497"/>
  <c r="L196" i="497"/>
  <c r="O114" i="499"/>
  <c r="O115" i="499"/>
  <c r="O12" i="499"/>
  <c r="O11" i="499"/>
  <c r="H334" i="498"/>
  <c r="H121" i="498" s="1"/>
  <c r="E44" i="499"/>
  <c r="G323" i="499"/>
  <c r="G332" i="499"/>
  <c r="I115" i="499"/>
  <c r="I12" i="499"/>
  <c r="I11" i="499"/>
  <c r="I114" i="499"/>
  <c r="J296" i="501"/>
  <c r="E206" i="497"/>
  <c r="G329" i="497"/>
  <c r="I122" i="501"/>
  <c r="I124" i="501" s="1"/>
  <c r="O221" i="499"/>
  <c r="H11" i="499"/>
  <c r="H115" i="499"/>
  <c r="H114" i="499"/>
  <c r="H12" i="499"/>
  <c r="L296" i="501"/>
  <c r="D16" i="503"/>
  <c r="E327" i="65"/>
  <c r="L221" i="497"/>
  <c r="J11" i="499"/>
  <c r="J114" i="499"/>
  <c r="J115" i="499"/>
  <c r="J12" i="499"/>
  <c r="G34" i="65"/>
  <c r="E34" i="65" s="1"/>
  <c r="E34" i="60"/>
  <c r="M44" i="65"/>
  <c r="G86" i="65"/>
  <c r="E86" i="65" s="1"/>
  <c r="E86" i="60"/>
  <c r="M220" i="65"/>
  <c r="M330" i="65" s="1"/>
  <c r="J19" i="503" s="1"/>
  <c r="J38" i="503" s="1"/>
  <c r="E44" i="460"/>
  <c r="L122" i="501"/>
  <c r="L124" i="501" s="1"/>
  <c r="G276" i="501"/>
  <c r="G255" i="501"/>
  <c r="G302" i="501"/>
  <c r="G118" i="501"/>
  <c r="E325" i="501"/>
  <c r="G293" i="501"/>
  <c r="G120" i="501"/>
  <c r="J44" i="65"/>
  <c r="J221" i="497"/>
  <c r="J122" i="501"/>
  <c r="J124" i="501" s="1"/>
  <c r="N196" i="497"/>
  <c r="N207" i="497"/>
  <c r="G208" i="498"/>
  <c r="E196" i="498"/>
  <c r="O323" i="65"/>
  <c r="L12" i="503" s="1"/>
  <c r="L31" i="503" s="1"/>
  <c r="O332" i="65"/>
  <c r="L21" i="503" s="1"/>
  <c r="L40" i="503" s="1"/>
  <c r="I211" i="65"/>
  <c r="O221" i="497"/>
  <c r="D22" i="503"/>
  <c r="E333" i="65"/>
  <c r="H255" i="501"/>
  <c r="H302" i="501"/>
  <c r="H120" i="501"/>
  <c r="H276" i="501"/>
  <c r="H118" i="501"/>
  <c r="H293" i="501"/>
  <c r="J208" i="499"/>
  <c r="N96" i="65"/>
  <c r="J296" i="61" a="1"/>
  <c r="K12" i="460" a="1"/>
  <c r="I223" i="60" a="1"/>
  <c r="L122" i="61" a="1"/>
  <c r="L115" i="60" a="1"/>
  <c r="G120" i="61" a="1"/>
  <c r="K11" i="460" a="1"/>
  <c r="I13" i="281"/>
  <c r="L114" i="60" a="1"/>
  <c r="M221" i="460" a="1"/>
  <c r="O115" i="460" a="1"/>
  <c r="N207" i="460" a="1"/>
  <c r="L196" i="460" a="1"/>
  <c r="I114" i="60" a="1"/>
  <c r="I124" i="61" a="1"/>
  <c r="G276" i="61" a="1"/>
  <c r="J12" i="460" a="1"/>
  <c r="O221" i="460" a="1"/>
  <c r="M114" i="460" a="1"/>
  <c r="H221" i="60" a="1"/>
  <c r="G220" i="60" a="1"/>
  <c r="J196" i="460" a="1"/>
  <c r="L208" i="60" a="1"/>
  <c r="L11" i="460" a="1"/>
  <c r="L296" i="61" a="1"/>
  <c r="J265" i="61" a="1"/>
  <c r="M289" i="61" a="1"/>
  <c r="J221" i="460" a="1"/>
  <c r="G12" i="460" a="1"/>
  <c r="K223" i="60" a="1"/>
  <c r="O11" i="460" a="1"/>
  <c r="J122" i="61" a="1"/>
  <c r="G118" i="61" a="1"/>
  <c r="L115" i="460" a="1"/>
  <c r="I289" i="61" a="1"/>
  <c r="K255" i="61" a="1"/>
  <c r="I207" i="460" a="1"/>
  <c r="I115" i="60" a="1"/>
  <c r="G293" i="61" a="1"/>
  <c r="K120" i="61" a="1"/>
  <c r="J114" i="460" a="1"/>
  <c r="J13" i="281"/>
  <c r="O196" i="460" a="1"/>
  <c r="K208" i="60" a="1"/>
  <c r="H223" i="460" a="1"/>
  <c r="K302" i="61" a="1"/>
  <c r="L265" i="61" a="1"/>
  <c r="L12" i="60" a="1"/>
  <c r="G274" i="460" a="1"/>
  <c r="H276" i="61" a="1"/>
  <c r="K221" i="460" a="1"/>
  <c r="L12" i="460" a="1"/>
  <c r="J207" i="460" a="1"/>
  <c r="J11" i="60" a="1"/>
  <c r="I122" i="61" a="1"/>
  <c r="J124" i="61" a="1"/>
  <c r="G115" i="460" a="1"/>
  <c r="N196" i="460" a="1"/>
  <c r="I114" i="460" a="1"/>
  <c r="N12" i="60" a="1"/>
  <c r="M265" i="61" a="1"/>
  <c r="H207" i="60" a="1"/>
  <c r="L207" i="460" a="1"/>
  <c r="O114" i="60" a="1"/>
  <c r="K114" i="460" a="1"/>
  <c r="N11" i="460" a="1"/>
  <c r="I275" i="61" a="1"/>
  <c r="M196" i="460" a="1"/>
  <c r="M114" i="60" a="1"/>
  <c r="N115" i="460" a="1"/>
  <c r="I12" i="60" a="1"/>
  <c r="H12" i="60" a="1"/>
  <c r="M115" i="60" a="1"/>
  <c r="I277" i="61" a="1"/>
  <c r="N221" i="60" a="1"/>
  <c r="G114" i="460" a="1"/>
  <c r="M115" i="460" a="1"/>
  <c r="H114" i="60" a="1"/>
  <c r="N207" i="60" a="1"/>
  <c r="H115" i="60" a="1"/>
  <c r="J208" i="60" a="1"/>
  <c r="O221" i="60" a="1"/>
  <c r="L277" i="61" a="1"/>
  <c r="K12" i="60" a="1"/>
  <c r="L223" i="60" a="1"/>
  <c r="J11" i="460" a="1"/>
  <c r="M13" i="281"/>
  <c r="M11" i="460" a="1"/>
  <c r="L124" i="61" a="1"/>
  <c r="K293" i="61" a="1"/>
  <c r="H208" i="460" a="1"/>
  <c r="H118" i="61" a="1"/>
  <c r="N196" i="60" a="1"/>
  <c r="I221" i="460" a="1"/>
  <c r="H196" i="60" a="1"/>
  <c r="H255" i="61" a="1"/>
  <c r="G206" i="60" a="1"/>
  <c r="G11" i="460" a="1"/>
  <c r="K207" i="460" a="1"/>
  <c r="O196" i="60" a="1"/>
  <c r="J115" i="60" a="1"/>
  <c r="I208" i="60" a="1"/>
  <c r="G302" i="61" a="1"/>
  <c r="H120" i="61" a="1"/>
  <c r="M207" i="60" a="1"/>
  <c r="K114" i="60" a="1"/>
  <c r="K118" i="61" a="1"/>
  <c r="H293" i="61" a="1"/>
  <c r="O12" i="60" a="1"/>
  <c r="M11" i="60" a="1"/>
  <c r="M122" i="61" a="1"/>
  <c r="I115" i="460" a="1"/>
  <c r="J115" i="460" a="1"/>
  <c r="O114" i="460" a="1"/>
  <c r="M221" i="60" a="1"/>
  <c r="M196" i="60" a="1"/>
  <c r="I11" i="60" a="1"/>
  <c r="M124" i="61" a="1"/>
  <c r="I12" i="460" a="1"/>
  <c r="O115" i="60" a="1"/>
  <c r="J114" i="60" a="1"/>
  <c r="O207" i="460" a="1"/>
  <c r="G255" i="61" a="1"/>
  <c r="O12" i="460" a="1"/>
  <c r="H302" i="61" a="1"/>
  <c r="J277" i="61" a="1"/>
  <c r="M296" i="61" a="1"/>
  <c r="K196" i="460" a="1"/>
  <c r="O11" i="60" a="1"/>
  <c r="N221" i="460" a="1"/>
  <c r="H11" i="60" a="1"/>
  <c r="K276" i="61" a="1"/>
  <c r="K115" i="460" a="1"/>
  <c r="N115" i="60" a="1"/>
  <c r="I196" i="460" a="1"/>
  <c r="I296" i="61" a="1"/>
  <c r="N11" i="60" a="1"/>
  <c r="M277" i="61" a="1"/>
  <c r="K115" i="60" a="1"/>
  <c r="K11" i="60" a="1"/>
  <c r="N12" i="460" a="1"/>
  <c r="M12" i="60" a="1"/>
  <c r="M12" i="460" a="1"/>
  <c r="L114" i="460" a="1"/>
  <c r="I265" i="61" a="1"/>
  <c r="I11" i="460" a="1"/>
  <c r="J289" i="61" a="1"/>
  <c r="O207" i="60" a="1"/>
  <c r="N114" i="60" a="1"/>
  <c r="J12" i="60" a="1"/>
  <c r="L13" i="281"/>
  <c r="L11" i="60" a="1"/>
  <c r="N114" i="460" a="1"/>
  <c r="M207" i="460" a="1"/>
  <c r="L221" i="460" a="1"/>
  <c r="H101" i="498" l="1"/>
  <c r="H48" i="498"/>
  <c r="H253" i="498"/>
  <c r="I332" i="65"/>
  <c r="F21" i="503" s="1"/>
  <c r="F40" i="503" s="1"/>
  <c r="K323" i="65"/>
  <c r="H12" i="503" s="1"/>
  <c r="H31" i="503" s="1"/>
  <c r="H49" i="498"/>
  <c r="H65" i="498"/>
  <c r="H54" i="498"/>
  <c r="H263" i="498"/>
  <c r="H103" i="498"/>
  <c r="H257" i="498"/>
  <c r="H13" i="498"/>
  <c r="H14" i="498" s="1"/>
  <c r="H254" i="498"/>
  <c r="H53" i="498"/>
  <c r="H251" i="498"/>
  <c r="H256" i="498"/>
  <c r="H102" i="498"/>
  <c r="H105" i="498"/>
  <c r="N332" i="65"/>
  <c r="K21" i="503" s="1"/>
  <c r="K40" i="503" s="1"/>
  <c r="K274" i="65"/>
  <c r="H100" i="498"/>
  <c r="H51" i="498"/>
  <c r="L274" i="65"/>
  <c r="H106" i="498"/>
  <c r="H50" i="498"/>
  <c r="H252" i="498"/>
  <c r="L124" i="61"/>
  <c r="L43" i="281"/>
  <c r="L15" i="281"/>
  <c r="I124" i="61"/>
  <c r="I43" i="281"/>
  <c r="I15" i="281"/>
  <c r="J43" i="281"/>
  <c r="J15" i="281"/>
  <c r="J124" i="61"/>
  <c r="M124" i="61"/>
  <c r="M15" i="281"/>
  <c r="M43" i="281"/>
  <c r="I275" i="61"/>
  <c r="E275" i="61" s="1"/>
  <c r="L326" i="501"/>
  <c r="L310" i="501" s="1"/>
  <c r="I326" i="501"/>
  <c r="I310" i="501" s="1"/>
  <c r="J326" i="501"/>
  <c r="J310" i="501" s="1"/>
  <c r="M326" i="501"/>
  <c r="M310" i="501" s="1"/>
  <c r="O316" i="501"/>
  <c r="I267" i="501"/>
  <c r="E275" i="501"/>
  <c r="N316" i="501"/>
  <c r="L267" i="501"/>
  <c r="N274" i="65"/>
  <c r="J328" i="498"/>
  <c r="J106" i="498" s="1"/>
  <c r="N211" i="65"/>
  <c r="N328" i="498"/>
  <c r="N253" i="498" s="1"/>
  <c r="O274" i="65"/>
  <c r="M211" i="65"/>
  <c r="M328" i="498"/>
  <c r="M294" i="498" s="1"/>
  <c r="J274" i="65"/>
  <c r="M274" i="65"/>
  <c r="I274" i="65"/>
  <c r="K223" i="60"/>
  <c r="I223" i="60"/>
  <c r="L223" i="60"/>
  <c r="H223" i="460"/>
  <c r="J221" i="460"/>
  <c r="J221" i="65" s="1"/>
  <c r="J207" i="460"/>
  <c r="H293" i="61"/>
  <c r="G118" i="61"/>
  <c r="L221" i="460"/>
  <c r="O221" i="60"/>
  <c r="I12" i="60"/>
  <c r="I296" i="61"/>
  <c r="O114" i="460"/>
  <c r="M11" i="460"/>
  <c r="J277" i="61"/>
  <c r="O207" i="60"/>
  <c r="N12" i="460"/>
  <c r="H196" i="60"/>
  <c r="H196" i="65" s="1"/>
  <c r="K11" i="460"/>
  <c r="M221" i="460"/>
  <c r="J115" i="460"/>
  <c r="L115" i="460"/>
  <c r="H118" i="61"/>
  <c r="O221" i="460"/>
  <c r="J122" i="61"/>
  <c r="G302" i="61"/>
  <c r="I122" i="61"/>
  <c r="I115" i="60"/>
  <c r="O11" i="60"/>
  <c r="G274" i="460"/>
  <c r="E274" i="460" s="1"/>
  <c r="O12" i="460"/>
  <c r="M115" i="460"/>
  <c r="J289" i="61"/>
  <c r="L12" i="60"/>
  <c r="N114" i="460"/>
  <c r="I196" i="460"/>
  <c r="I196" i="65" s="1"/>
  <c r="K12" i="460"/>
  <c r="H208" i="460"/>
  <c r="L208" i="60"/>
  <c r="K118" i="61"/>
  <c r="J12" i="460"/>
  <c r="L11" i="460"/>
  <c r="I221" i="460"/>
  <c r="I221" i="65" s="1"/>
  <c r="L115" i="60"/>
  <c r="N12" i="60"/>
  <c r="J265" i="61"/>
  <c r="I207" i="460"/>
  <c r="I207" i="65" s="1"/>
  <c r="K114" i="460"/>
  <c r="K120" i="61"/>
  <c r="J114" i="460"/>
  <c r="L12" i="460"/>
  <c r="L277" i="61"/>
  <c r="L114" i="60"/>
  <c r="N114" i="60"/>
  <c r="K221" i="460"/>
  <c r="K221" i="65" s="1"/>
  <c r="M12" i="60"/>
  <c r="K114" i="60"/>
  <c r="I115" i="460"/>
  <c r="G220" i="60"/>
  <c r="K276" i="61"/>
  <c r="I289" i="61"/>
  <c r="L296" i="61"/>
  <c r="O115" i="60"/>
  <c r="J196" i="460"/>
  <c r="J196" i="65" s="1"/>
  <c r="N221" i="60"/>
  <c r="H302" i="61"/>
  <c r="N196" i="460"/>
  <c r="L122" i="61"/>
  <c r="J12" i="60"/>
  <c r="H12" i="60"/>
  <c r="H12" i="65" s="1"/>
  <c r="O114" i="60"/>
  <c r="M207" i="460"/>
  <c r="G12" i="460"/>
  <c r="L11" i="60"/>
  <c r="N115" i="60"/>
  <c r="L265" i="61"/>
  <c r="M115" i="60"/>
  <c r="K12" i="60"/>
  <c r="I114" i="460"/>
  <c r="G206" i="60"/>
  <c r="K255" i="61"/>
  <c r="I277" i="61"/>
  <c r="K196" i="460"/>
  <c r="K196" i="65" s="1"/>
  <c r="N11" i="60"/>
  <c r="N207" i="60"/>
  <c r="N221" i="460"/>
  <c r="M11" i="60"/>
  <c r="K11" i="60"/>
  <c r="I208" i="60"/>
  <c r="I12" i="460"/>
  <c r="K293" i="61"/>
  <c r="G255" i="61"/>
  <c r="O12" i="60"/>
  <c r="H115" i="60"/>
  <c r="H115" i="65" s="1"/>
  <c r="I114" i="60"/>
  <c r="I114" i="65" s="1"/>
  <c r="L196" i="460"/>
  <c r="L196" i="65" s="1"/>
  <c r="M196" i="60"/>
  <c r="O11" i="460"/>
  <c r="H221" i="60"/>
  <c r="H221" i="65" s="1"/>
  <c r="G115" i="460"/>
  <c r="K207" i="460"/>
  <c r="K207" i="65" s="1"/>
  <c r="N196" i="60"/>
  <c r="N115" i="460"/>
  <c r="M114" i="60"/>
  <c r="K115" i="60"/>
  <c r="I11" i="460"/>
  <c r="M277" i="61"/>
  <c r="K302" i="61"/>
  <c r="O196" i="460"/>
  <c r="H276" i="61"/>
  <c r="M12" i="460"/>
  <c r="H120" i="61"/>
  <c r="N207" i="460"/>
  <c r="G276" i="61"/>
  <c r="H255" i="61"/>
  <c r="G120" i="61"/>
  <c r="J115" i="60"/>
  <c r="J115" i="65" s="1"/>
  <c r="H114" i="60"/>
  <c r="H114" i="65" s="1"/>
  <c r="J296" i="61"/>
  <c r="M122" i="61"/>
  <c r="M196" i="460"/>
  <c r="G114" i="460"/>
  <c r="J208" i="60"/>
  <c r="G293" i="61"/>
  <c r="J114" i="60"/>
  <c r="J114" i="65" s="1"/>
  <c r="J11" i="60"/>
  <c r="H11" i="60"/>
  <c r="H11" i="65" s="1"/>
  <c r="I11" i="60"/>
  <c r="L207" i="460"/>
  <c r="L207" i="65" s="1"/>
  <c r="M207" i="60"/>
  <c r="O115" i="460"/>
  <c r="M114" i="460"/>
  <c r="G11" i="460"/>
  <c r="M296" i="61"/>
  <c r="O196" i="60"/>
  <c r="M265" i="61"/>
  <c r="I265" i="61"/>
  <c r="N11" i="460"/>
  <c r="H207" i="60"/>
  <c r="H207" i="65" s="1"/>
  <c r="K115" i="460"/>
  <c r="M221" i="60"/>
  <c r="M289" i="61"/>
  <c r="J11" i="460"/>
  <c r="K208" i="60"/>
  <c r="L114" i="460"/>
  <c r="O207" i="460"/>
  <c r="N50" i="498"/>
  <c r="N51" i="498"/>
  <c r="K328" i="499"/>
  <c r="J65" i="498"/>
  <c r="G207" i="497"/>
  <c r="G196" i="497"/>
  <c r="E329" i="497"/>
  <c r="H296" i="501"/>
  <c r="N22" i="503"/>
  <c r="D41" i="503"/>
  <c r="N41" i="503" s="1"/>
  <c r="E118" i="501"/>
  <c r="G122" i="501"/>
  <c r="G124" i="501" s="1"/>
  <c r="K328" i="498"/>
  <c r="H208" i="499"/>
  <c r="H223" i="499" s="1"/>
  <c r="H66" i="498"/>
  <c r="H122" i="501"/>
  <c r="H124" i="501" s="1"/>
  <c r="M323" i="65"/>
  <c r="J12" i="503" s="1"/>
  <c r="J31" i="503" s="1"/>
  <c r="M332" i="65"/>
  <c r="J21" i="503" s="1"/>
  <c r="J40" i="503" s="1"/>
  <c r="E274" i="497"/>
  <c r="I208" i="497"/>
  <c r="I223" i="497" s="1"/>
  <c r="H334" i="497"/>
  <c r="H121" i="497" s="1"/>
  <c r="L334" i="499"/>
  <c r="L121" i="499" s="1"/>
  <c r="K122" i="501"/>
  <c r="K124" i="501" s="1"/>
  <c r="O211" i="65"/>
  <c r="G44" i="65"/>
  <c r="E44" i="60"/>
  <c r="J207" i="65"/>
  <c r="K334" i="498"/>
  <c r="K121" i="498" s="1"/>
  <c r="I106" i="498"/>
  <c r="I13" i="498"/>
  <c r="I251" i="498"/>
  <c r="I53" i="498"/>
  <c r="I253" i="498"/>
  <c r="I256" i="498"/>
  <c r="I100" i="498"/>
  <c r="I51" i="498"/>
  <c r="I101" i="498"/>
  <c r="I252" i="498"/>
  <c r="I48" i="498"/>
  <c r="I263" i="498"/>
  <c r="I50" i="498"/>
  <c r="I257" i="498"/>
  <c r="I254" i="498"/>
  <c r="I294" i="498"/>
  <c r="I54" i="498"/>
  <c r="I103" i="498"/>
  <c r="I102" i="498"/>
  <c r="I105" i="498"/>
  <c r="I49" i="498"/>
  <c r="I65" i="498"/>
  <c r="O106" i="498"/>
  <c r="O54" i="498"/>
  <c r="O51" i="498"/>
  <c r="O103" i="498"/>
  <c r="O50" i="498"/>
  <c r="O105" i="498"/>
  <c r="O251" i="498"/>
  <c r="O49" i="498"/>
  <c r="O252" i="498"/>
  <c r="O254" i="498"/>
  <c r="O294" i="498"/>
  <c r="O65" i="498"/>
  <c r="O48" i="498"/>
  <c r="O257" i="498"/>
  <c r="O102" i="498"/>
  <c r="O263" i="498"/>
  <c r="O100" i="498"/>
  <c r="O253" i="498"/>
  <c r="O13" i="498"/>
  <c r="O101" i="498"/>
  <c r="O256" i="498"/>
  <c r="O53" i="498"/>
  <c r="L221" i="65"/>
  <c r="G96" i="65"/>
  <c r="E96" i="65" s="1"/>
  <c r="E96" i="60"/>
  <c r="J323" i="65"/>
  <c r="G12" i="503" s="1"/>
  <c r="G31" i="503" s="1"/>
  <c r="J332" i="65"/>
  <c r="G21" i="503" s="1"/>
  <c r="G40" i="503" s="1"/>
  <c r="E200" i="65"/>
  <c r="G335" i="65"/>
  <c r="J334" i="498"/>
  <c r="J121" i="498" s="1"/>
  <c r="I328" i="499"/>
  <c r="E220" i="499"/>
  <c r="G330" i="499"/>
  <c r="K277" i="501"/>
  <c r="K289" i="501" s="1"/>
  <c r="H57" i="498"/>
  <c r="L328" i="498"/>
  <c r="J208" i="497"/>
  <c r="N334" i="498"/>
  <c r="N121" i="498" s="1"/>
  <c r="N208" i="497"/>
  <c r="N223" i="497" s="1"/>
  <c r="E332" i="499"/>
  <c r="G115" i="499"/>
  <c r="G12" i="499"/>
  <c r="G114" i="499"/>
  <c r="G11" i="499"/>
  <c r="L334" i="498"/>
  <c r="L121" i="498" s="1"/>
  <c r="E12" i="497"/>
  <c r="G211" i="497"/>
  <c r="E330" i="497"/>
  <c r="L289" i="501"/>
  <c r="I334" i="498"/>
  <c r="I121" i="498" s="1"/>
  <c r="E206" i="499"/>
  <c r="G329" i="499"/>
  <c r="K265" i="501"/>
  <c r="K267" i="501" s="1"/>
  <c r="O334" i="498"/>
  <c r="O121" i="498" s="1"/>
  <c r="L323" i="65"/>
  <c r="I12" i="503" s="1"/>
  <c r="I31" i="503" s="1"/>
  <c r="L332" i="65"/>
  <c r="I21" i="503" s="1"/>
  <c r="I40" i="503" s="1"/>
  <c r="M263" i="498"/>
  <c r="M53" i="498"/>
  <c r="K208" i="497"/>
  <c r="K223" i="497" s="1"/>
  <c r="I334" i="499"/>
  <c r="I121" i="499" s="1"/>
  <c r="K296" i="501"/>
  <c r="E255" i="501"/>
  <c r="G265" i="501"/>
  <c r="L208" i="497"/>
  <c r="L223" i="497" s="1"/>
  <c r="L328" i="497" s="1"/>
  <c r="M208" i="499"/>
  <c r="E115" i="497"/>
  <c r="E221" i="498"/>
  <c r="N208" i="499"/>
  <c r="N223" i="499" s="1"/>
  <c r="O208" i="497"/>
  <c r="O223" i="497" s="1"/>
  <c r="H277" i="501"/>
  <c r="H289" i="501" s="1"/>
  <c r="G223" i="498"/>
  <c r="G328" i="498" s="1"/>
  <c r="E208" i="498"/>
  <c r="G334" i="498"/>
  <c r="D35" i="503"/>
  <c r="N35" i="503" s="1"/>
  <c r="N16" i="503"/>
  <c r="G277" i="501"/>
  <c r="G289" i="501" s="1"/>
  <c r="E276" i="501"/>
  <c r="H265" i="501"/>
  <c r="E120" i="501"/>
  <c r="G274" i="499"/>
  <c r="E323" i="499"/>
  <c r="E302" i="501"/>
  <c r="M208" i="497"/>
  <c r="M223" i="497" s="1"/>
  <c r="E114" i="497"/>
  <c r="J334" i="499"/>
  <c r="J121" i="499" s="1"/>
  <c r="G296" i="501"/>
  <c r="E293" i="501"/>
  <c r="J223" i="499"/>
  <c r="J328" i="499" s="1"/>
  <c r="E11" i="497"/>
  <c r="M334" i="498"/>
  <c r="M121" i="498" s="1"/>
  <c r="O208" i="499"/>
  <c r="O223" i="499" s="1"/>
  <c r="H328" i="497"/>
  <c r="L328" i="499"/>
  <c r="K334" i="499"/>
  <c r="K121" i="499" s="1"/>
  <c r="H277" i="61" a="1"/>
  <c r="I208" i="460" a="1"/>
  <c r="G11" i="60" a="1"/>
  <c r="N223" i="460" a="1"/>
  <c r="O208" i="60" a="1"/>
  <c r="H121" i="460" a="1"/>
  <c r="G265" i="61" a="1"/>
  <c r="O223" i="460" a="1"/>
  <c r="G196" i="460" a="1"/>
  <c r="J121" i="60" a="1"/>
  <c r="N51" i="281"/>
  <c r="N208" i="460" a="1"/>
  <c r="K13" i="281"/>
  <c r="G115" i="60" a="1"/>
  <c r="G12" i="60" a="1"/>
  <c r="M208" i="460" a="1"/>
  <c r="G124" i="61" a="1"/>
  <c r="H122" i="61" a="1"/>
  <c r="K265" i="61" a="1"/>
  <c r="H124" i="61" a="1"/>
  <c r="G207" i="460" a="1"/>
  <c r="H208" i="60" a="1"/>
  <c r="J310" i="61" a="1"/>
  <c r="H223" i="60" a="1"/>
  <c r="O51" i="281"/>
  <c r="K121" i="60" a="1"/>
  <c r="G289" i="61" a="1"/>
  <c r="G122" i="61" a="1"/>
  <c r="K223" i="460" a="1"/>
  <c r="N208" i="60" a="1"/>
  <c r="L310" i="61" a="1"/>
  <c r="K122" i="61" a="1"/>
  <c r="L121" i="60" a="1"/>
  <c r="H13" i="281"/>
  <c r="M223" i="460" a="1"/>
  <c r="H289" i="61" a="1"/>
  <c r="L289" i="61" a="1"/>
  <c r="I310" i="61" a="1"/>
  <c r="O208" i="460" a="1"/>
  <c r="G114" i="60" a="1"/>
  <c r="H296" i="61" a="1"/>
  <c r="K277" i="61" a="1"/>
  <c r="K296" i="61" a="1"/>
  <c r="I121" i="60" a="1"/>
  <c r="G277" i="61" a="1"/>
  <c r="O223" i="60" a="1"/>
  <c r="M208" i="60" a="1"/>
  <c r="G296" i="61" a="1"/>
  <c r="I223" i="460" a="1"/>
  <c r="H265" i="61" a="1"/>
  <c r="N223" i="60" a="1"/>
  <c r="G211" i="460" a="1"/>
  <c r="L223" i="460" a="1"/>
  <c r="M310" i="61" a="1"/>
  <c r="J223" i="60" a="1"/>
  <c r="G274" i="60" a="1"/>
  <c r="K208" i="460" a="1"/>
  <c r="K289" i="61" a="1"/>
  <c r="J208" i="460" a="1"/>
  <c r="K124" i="61" a="1"/>
  <c r="L208" i="460" a="1"/>
  <c r="G13" i="281"/>
  <c r="M11" i="65" l="1"/>
  <c r="N294" i="498"/>
  <c r="N256" i="498"/>
  <c r="N101" i="498"/>
  <c r="L115" i="65"/>
  <c r="M54" i="498"/>
  <c r="J103" i="498"/>
  <c r="J48" i="498"/>
  <c r="J257" i="498"/>
  <c r="J54" i="498"/>
  <c r="J256" i="498"/>
  <c r="J253" i="498"/>
  <c r="J251" i="498"/>
  <c r="J49" i="498"/>
  <c r="J13" i="498"/>
  <c r="J51" i="498"/>
  <c r="J254" i="498"/>
  <c r="J252" i="498"/>
  <c r="J105" i="498"/>
  <c r="J101" i="498"/>
  <c r="M115" i="65"/>
  <c r="J50" i="498"/>
  <c r="J263" i="498"/>
  <c r="J294" i="498"/>
  <c r="J53" i="498"/>
  <c r="J102" i="498"/>
  <c r="J100" i="498"/>
  <c r="N65" i="498"/>
  <c r="N263" i="498"/>
  <c r="N252" i="498"/>
  <c r="N49" i="498"/>
  <c r="N13" i="498"/>
  <c r="N102" i="498"/>
  <c r="N254" i="498"/>
  <c r="N251" i="498"/>
  <c r="N53" i="498"/>
  <c r="N103" i="498"/>
  <c r="N257" i="498"/>
  <c r="H109" i="498"/>
  <c r="J12" i="65"/>
  <c r="N12" i="65"/>
  <c r="N105" i="498"/>
  <c r="N106" i="498"/>
  <c r="N54" i="498"/>
  <c r="N100" i="498"/>
  <c r="N48" i="498"/>
  <c r="K12" i="65"/>
  <c r="O115" i="65"/>
  <c r="E293" i="61"/>
  <c r="E120" i="61"/>
  <c r="N115" i="65"/>
  <c r="K115" i="65"/>
  <c r="M196" i="65"/>
  <c r="J11" i="65"/>
  <c r="G124" i="61"/>
  <c r="G43" i="281"/>
  <c r="G15" i="281"/>
  <c r="D13" i="281"/>
  <c r="E13" i="281" s="1"/>
  <c r="K43" i="281"/>
  <c r="K15" i="281"/>
  <c r="K124" i="61"/>
  <c r="H43" i="281"/>
  <c r="H15" i="281"/>
  <c r="H124" i="61"/>
  <c r="J310" i="61"/>
  <c r="I310" i="61"/>
  <c r="L310" i="61"/>
  <c r="O53" i="281"/>
  <c r="O93" i="281"/>
  <c r="N53" i="281"/>
  <c r="N93" i="281"/>
  <c r="M310" i="61"/>
  <c r="G326" i="501"/>
  <c r="E124" i="501"/>
  <c r="K326" i="501"/>
  <c r="K310" i="501" s="1"/>
  <c r="H326" i="501"/>
  <c r="H310" i="501" s="1"/>
  <c r="G267" i="501"/>
  <c r="J336" i="501"/>
  <c r="M50" i="498"/>
  <c r="M65" i="498"/>
  <c r="M252" i="498"/>
  <c r="N114" i="65"/>
  <c r="H267" i="501"/>
  <c r="I336" i="501"/>
  <c r="M51" i="498"/>
  <c r="M101" i="498"/>
  <c r="M256" i="498"/>
  <c r="E255" i="61"/>
  <c r="L336" i="501"/>
  <c r="M106" i="498"/>
  <c r="M254" i="498"/>
  <c r="M100" i="498"/>
  <c r="O337" i="501"/>
  <c r="M253" i="498"/>
  <c r="M13" i="498"/>
  <c r="M14" i="498" s="1"/>
  <c r="O11" i="65"/>
  <c r="M105" i="498"/>
  <c r="M257" i="498"/>
  <c r="I328" i="497"/>
  <c r="I256" i="497" s="1"/>
  <c r="M48" i="498"/>
  <c r="M102" i="498"/>
  <c r="M251" i="498"/>
  <c r="N337" i="501"/>
  <c r="M336" i="501"/>
  <c r="M49" i="498"/>
  <c r="M103" i="498"/>
  <c r="K11" i="65"/>
  <c r="M221" i="65"/>
  <c r="L114" i="65"/>
  <c r="E115" i="460"/>
  <c r="O207" i="65"/>
  <c r="M207" i="65"/>
  <c r="K289" i="61"/>
  <c r="O223" i="60"/>
  <c r="N223" i="460"/>
  <c r="H289" i="61"/>
  <c r="O223" i="460"/>
  <c r="N223" i="60"/>
  <c r="H223" i="60"/>
  <c r="K223" i="460"/>
  <c r="M208" i="460"/>
  <c r="G265" i="61"/>
  <c r="L289" i="61"/>
  <c r="G12" i="60"/>
  <c r="J208" i="460"/>
  <c r="J208" i="65" s="1"/>
  <c r="J334" i="65" s="1"/>
  <c r="G23" i="503" s="1"/>
  <c r="G42" i="503" s="1"/>
  <c r="I223" i="460"/>
  <c r="K121" i="60"/>
  <c r="G277" i="61"/>
  <c r="M208" i="60"/>
  <c r="G115" i="60"/>
  <c r="K122" i="61"/>
  <c r="I208" i="460"/>
  <c r="I208" i="65" s="1"/>
  <c r="I334" i="65" s="1"/>
  <c r="F23" i="503" s="1"/>
  <c r="F42" i="503" s="1"/>
  <c r="H122" i="61"/>
  <c r="G196" i="460"/>
  <c r="E196" i="460" s="1"/>
  <c r="G296" i="61"/>
  <c r="K208" i="460"/>
  <c r="K208" i="65" s="1"/>
  <c r="K334" i="65" s="1"/>
  <c r="H23" i="503" s="1"/>
  <c r="H42" i="503" s="1"/>
  <c r="G211" i="460"/>
  <c r="E211" i="460" s="1"/>
  <c r="L121" i="60"/>
  <c r="G207" i="460"/>
  <c r="E207" i="460" s="1"/>
  <c r="J121" i="60"/>
  <c r="G274" i="60"/>
  <c r="H121" i="460"/>
  <c r="G122" i="61"/>
  <c r="K296" i="61"/>
  <c r="H208" i="60"/>
  <c r="H208" i="65" s="1"/>
  <c r="H334" i="65" s="1"/>
  <c r="E23" i="503" s="1"/>
  <c r="E42" i="503" s="1"/>
  <c r="O208" i="60"/>
  <c r="O208" i="460"/>
  <c r="L223" i="460"/>
  <c r="I121" i="60"/>
  <c r="K265" i="61"/>
  <c r="N208" i="460"/>
  <c r="J223" i="60"/>
  <c r="H265" i="61"/>
  <c r="L208" i="460"/>
  <c r="L208" i="65" s="1"/>
  <c r="L334" i="65" s="1"/>
  <c r="I23" i="503" s="1"/>
  <c r="I42" i="503" s="1"/>
  <c r="G11" i="60"/>
  <c r="M223" i="460"/>
  <c r="G289" i="61"/>
  <c r="H277" i="61"/>
  <c r="N208" i="60"/>
  <c r="G114" i="60"/>
  <c r="K277" i="61"/>
  <c r="H296" i="61"/>
  <c r="L254" i="497"/>
  <c r="L257" i="497"/>
  <c r="L294" i="497"/>
  <c r="L101" i="497"/>
  <c r="L65" i="497"/>
  <c r="L66" i="497" s="1"/>
  <c r="L102" i="497"/>
  <c r="L105" i="497"/>
  <c r="L50" i="497"/>
  <c r="L251" i="497"/>
  <c r="L256" i="497"/>
  <c r="L263" i="497"/>
  <c r="L100" i="497"/>
  <c r="L103" i="497"/>
  <c r="L53" i="497"/>
  <c r="L49" i="497"/>
  <c r="L106" i="497"/>
  <c r="L48" i="497"/>
  <c r="L54" i="497"/>
  <c r="L51" i="497"/>
  <c r="L252" i="497"/>
  <c r="L13" i="497"/>
  <c r="L253" i="497"/>
  <c r="N328" i="497"/>
  <c r="N328" i="499"/>
  <c r="H328" i="499"/>
  <c r="K328" i="497"/>
  <c r="M334" i="497"/>
  <c r="M121" i="497" s="1"/>
  <c r="E12" i="499"/>
  <c r="J223" i="497"/>
  <c r="J334" i="497"/>
  <c r="J121" i="497" s="1"/>
  <c r="E330" i="499"/>
  <c r="G211" i="499"/>
  <c r="D24" i="503"/>
  <c r="E335" i="65"/>
  <c r="H111" i="498"/>
  <c r="I66" i="498"/>
  <c r="N66" i="498"/>
  <c r="N14" i="498"/>
  <c r="M114" i="65"/>
  <c r="N11" i="65"/>
  <c r="E277" i="501"/>
  <c r="M223" i="499"/>
  <c r="M334" i="499"/>
  <c r="M121" i="499" s="1"/>
  <c r="E115" i="499"/>
  <c r="L53" i="498"/>
  <c r="L256" i="498"/>
  <c r="L102" i="498"/>
  <c r="L254" i="498"/>
  <c r="L106" i="498"/>
  <c r="L49" i="498"/>
  <c r="L101" i="498"/>
  <c r="L103" i="498"/>
  <c r="L294" i="498"/>
  <c r="L253" i="498"/>
  <c r="L263" i="498"/>
  <c r="L105" i="498"/>
  <c r="L51" i="498"/>
  <c r="L48" i="498"/>
  <c r="L252" i="498"/>
  <c r="L251" i="498"/>
  <c r="L257" i="498"/>
  <c r="L13" i="498"/>
  <c r="L50" i="498"/>
  <c r="L100" i="498"/>
  <c r="L65" i="498"/>
  <c r="L54" i="498"/>
  <c r="I334" i="497"/>
  <c r="I121" i="497" s="1"/>
  <c r="E196" i="497"/>
  <c r="G208" i="497"/>
  <c r="J57" i="498"/>
  <c r="O196" i="65"/>
  <c r="K114" i="65"/>
  <c r="E296" i="501"/>
  <c r="K334" i="497"/>
  <c r="K121" i="497" s="1"/>
  <c r="E211" i="497"/>
  <c r="G221" i="497"/>
  <c r="I251" i="499"/>
  <c r="I263" i="499"/>
  <c r="I48" i="499"/>
  <c r="I101" i="499"/>
  <c r="I51" i="499"/>
  <c r="I50" i="499"/>
  <c r="I13" i="499"/>
  <c r="I254" i="499"/>
  <c r="I294" i="499"/>
  <c r="I256" i="499"/>
  <c r="I253" i="499"/>
  <c r="I102" i="499"/>
  <c r="I53" i="499"/>
  <c r="I106" i="499"/>
  <c r="I54" i="499"/>
  <c r="I65" i="499"/>
  <c r="I103" i="499"/>
  <c r="I100" i="499"/>
  <c r="I105" i="499"/>
  <c r="I257" i="499"/>
  <c r="I252" i="499"/>
  <c r="I49" i="499"/>
  <c r="O57" i="498"/>
  <c r="E44" i="65"/>
  <c r="G323" i="65"/>
  <c r="G332" i="65"/>
  <c r="E207" i="497"/>
  <c r="M12" i="65"/>
  <c r="I115" i="65"/>
  <c r="O114" i="65"/>
  <c r="O328" i="499"/>
  <c r="E274" i="499"/>
  <c r="O328" i="497"/>
  <c r="O66" i="498"/>
  <c r="I57" i="498"/>
  <c r="E122" i="501"/>
  <c r="J109" i="498"/>
  <c r="K13" i="499"/>
  <c r="K53" i="499"/>
  <c r="K51" i="499"/>
  <c r="K50" i="499"/>
  <c r="K253" i="499"/>
  <c r="K251" i="499"/>
  <c r="K105" i="499"/>
  <c r="K101" i="499"/>
  <c r="K102" i="499"/>
  <c r="K257" i="499"/>
  <c r="K263" i="499"/>
  <c r="K103" i="499"/>
  <c r="K294" i="499"/>
  <c r="K100" i="499"/>
  <c r="K254" i="499"/>
  <c r="K106" i="499"/>
  <c r="K54" i="499"/>
  <c r="K49" i="499"/>
  <c r="K48" i="499"/>
  <c r="K65" i="499"/>
  <c r="K256" i="499"/>
  <c r="K252" i="499"/>
  <c r="I11" i="65"/>
  <c r="E114" i="460"/>
  <c r="N196" i="65"/>
  <c r="J51" i="499"/>
  <c r="J101" i="499"/>
  <c r="J102" i="499"/>
  <c r="J256" i="499"/>
  <c r="J251" i="499"/>
  <c r="J253" i="499"/>
  <c r="J100" i="499"/>
  <c r="J53" i="499"/>
  <c r="J294" i="499"/>
  <c r="J263" i="499"/>
  <c r="J106" i="499"/>
  <c r="J105" i="499"/>
  <c r="J252" i="499"/>
  <c r="J48" i="499"/>
  <c r="J254" i="499"/>
  <c r="J49" i="499"/>
  <c r="J54" i="499"/>
  <c r="J13" i="499"/>
  <c r="J65" i="499"/>
  <c r="J257" i="499"/>
  <c r="J103" i="499"/>
  <c r="J50" i="499"/>
  <c r="G121" i="498"/>
  <c r="E334" i="498"/>
  <c r="E265" i="501"/>
  <c r="O14" i="498"/>
  <c r="I14" i="498"/>
  <c r="H334" i="499"/>
  <c r="H121" i="499" s="1"/>
  <c r="E276" i="61"/>
  <c r="L12" i="65"/>
  <c r="E302" i="61"/>
  <c r="I12" i="65"/>
  <c r="L251" i="499"/>
  <c r="L263" i="499"/>
  <c r="L103" i="499"/>
  <c r="L13" i="499"/>
  <c r="L102" i="499"/>
  <c r="L294" i="499"/>
  <c r="L254" i="499"/>
  <c r="L65" i="499"/>
  <c r="L49" i="499"/>
  <c r="L257" i="499"/>
  <c r="L51" i="499"/>
  <c r="L101" i="499"/>
  <c r="L105" i="499"/>
  <c r="L253" i="499"/>
  <c r="L50" i="499"/>
  <c r="L100" i="499"/>
  <c r="L106" i="499"/>
  <c r="L252" i="499"/>
  <c r="L256" i="499"/>
  <c r="L48" i="499"/>
  <c r="L54" i="499"/>
  <c r="L53" i="499"/>
  <c r="O334" i="499"/>
  <c r="O121" i="499" s="1"/>
  <c r="O334" i="497"/>
  <c r="O121" i="497" s="1"/>
  <c r="N334" i="497"/>
  <c r="N121" i="497" s="1"/>
  <c r="H324" i="498"/>
  <c r="H275" i="498" s="1"/>
  <c r="H59" i="498"/>
  <c r="J14" i="498"/>
  <c r="G65" i="498"/>
  <c r="G101" i="498"/>
  <c r="G50" i="498"/>
  <c r="G256" i="498"/>
  <c r="G49" i="498"/>
  <c r="G13" i="498"/>
  <c r="G105" i="498"/>
  <c r="G53" i="498"/>
  <c r="G294" i="498"/>
  <c r="G100" i="498"/>
  <c r="G103" i="498"/>
  <c r="G252" i="498"/>
  <c r="G263" i="498"/>
  <c r="G257" i="498"/>
  <c r="G251" i="498"/>
  <c r="G48" i="498"/>
  <c r="G54" i="498"/>
  <c r="G102" i="498"/>
  <c r="G254" i="498"/>
  <c r="G106" i="498"/>
  <c r="G51" i="498"/>
  <c r="G253" i="498"/>
  <c r="E328" i="498"/>
  <c r="N57" i="498"/>
  <c r="G206" i="65"/>
  <c r="E206" i="60"/>
  <c r="G220" i="65"/>
  <c r="E220" i="60"/>
  <c r="H65" i="497"/>
  <c r="H50" i="497"/>
  <c r="H254" i="497"/>
  <c r="H54" i="497"/>
  <c r="H105" i="497"/>
  <c r="H100" i="497"/>
  <c r="H13" i="497"/>
  <c r="H103" i="497"/>
  <c r="H51" i="497"/>
  <c r="H252" i="497"/>
  <c r="H253" i="497"/>
  <c r="H256" i="497"/>
  <c r="H102" i="497"/>
  <c r="H48" i="497"/>
  <c r="H294" i="497"/>
  <c r="H101" i="497"/>
  <c r="H263" i="497"/>
  <c r="H106" i="497"/>
  <c r="H257" i="497"/>
  <c r="H49" i="497"/>
  <c r="H251" i="497"/>
  <c r="H53" i="497"/>
  <c r="E223" i="498"/>
  <c r="L334" i="497"/>
  <c r="L121" i="497" s="1"/>
  <c r="M66" i="498"/>
  <c r="E329" i="499"/>
  <c r="G196" i="499"/>
  <c r="G207" i="499"/>
  <c r="E11" i="499"/>
  <c r="O109" i="498"/>
  <c r="K65" i="498"/>
  <c r="K48" i="498"/>
  <c r="K13" i="498"/>
  <c r="K103" i="498"/>
  <c r="K106" i="498"/>
  <c r="K251" i="498"/>
  <c r="K257" i="498"/>
  <c r="K263" i="498"/>
  <c r="K50" i="498"/>
  <c r="K101" i="498"/>
  <c r="K252" i="498"/>
  <c r="K256" i="498"/>
  <c r="K51" i="498"/>
  <c r="K253" i="498"/>
  <c r="K49" i="498"/>
  <c r="K294" i="498"/>
  <c r="K105" i="498"/>
  <c r="K100" i="498"/>
  <c r="K53" i="498"/>
  <c r="K102" i="498"/>
  <c r="K254" i="498"/>
  <c r="K54" i="498"/>
  <c r="J66" i="498"/>
  <c r="E11" i="460"/>
  <c r="L11" i="65"/>
  <c r="O221" i="65"/>
  <c r="M328" i="497"/>
  <c r="E289" i="501"/>
  <c r="N334" i="499"/>
  <c r="N121" i="499" s="1"/>
  <c r="E114" i="499"/>
  <c r="I109" i="498"/>
  <c r="I254" i="497"/>
  <c r="I257" i="497"/>
  <c r="I105" i="497"/>
  <c r="I54" i="497"/>
  <c r="N207" i="65"/>
  <c r="E12" i="460"/>
  <c r="N221" i="65"/>
  <c r="O12" i="65"/>
  <c r="E118" i="61"/>
  <c r="L253" i="60" a="1"/>
  <c r="L54" i="460" a="1"/>
  <c r="H53" i="460" a="1"/>
  <c r="H50" i="460" a="1"/>
  <c r="L65" i="460" a="1"/>
  <c r="I53" i="60" a="1"/>
  <c r="K251" i="60" a="1"/>
  <c r="I294" i="60" a="1"/>
  <c r="I254" i="460" a="1"/>
  <c r="J223" i="460" a="1"/>
  <c r="K48" i="60" a="1"/>
  <c r="J13" i="60" a="1"/>
  <c r="H48" i="460" a="1"/>
  <c r="I106" i="60" a="1"/>
  <c r="I54" i="460" a="1"/>
  <c r="L105" i="60" a="1"/>
  <c r="H51" i="460" a="1"/>
  <c r="L48" i="460" a="1"/>
  <c r="J103" i="60" a="1"/>
  <c r="L101" i="60" a="1"/>
  <c r="L256" i="60" a="1"/>
  <c r="I121" i="460" a="1"/>
  <c r="L121" i="460" a="1"/>
  <c r="K101" i="60" a="1"/>
  <c r="K121" i="460" a="1"/>
  <c r="L103" i="460" a="1"/>
  <c r="H263" i="460" a="1"/>
  <c r="K13" i="60" a="1"/>
  <c r="I105" i="60" a="1"/>
  <c r="M223" i="60" a="1"/>
  <c r="K257" i="60" a="1"/>
  <c r="I13" i="60" a="1"/>
  <c r="L51" i="460" a="1"/>
  <c r="I252" i="60" a="1"/>
  <c r="L253" i="460" a="1"/>
  <c r="J53" i="60" a="1"/>
  <c r="H101" i="460" a="1"/>
  <c r="I263" i="60" a="1"/>
  <c r="L48" i="60" a="1"/>
  <c r="H254" i="460" a="1"/>
  <c r="L106" i="460" a="1"/>
  <c r="J50" i="60" a="1"/>
  <c r="K254" i="60" a="1"/>
  <c r="I251" i="60" a="1"/>
  <c r="G211" i="60" a="1"/>
  <c r="L251" i="60" a="1"/>
  <c r="K102" i="60" a="1"/>
  <c r="I256" i="60" a="1"/>
  <c r="H105" i="460" a="1"/>
  <c r="K51" i="60" a="1"/>
  <c r="L263" i="460" a="1"/>
  <c r="H121" i="60" a="1"/>
  <c r="L101" i="460" a="1"/>
  <c r="H100" i="460" a="1"/>
  <c r="G221" i="460" a="1"/>
  <c r="L251" i="460" a="1"/>
  <c r="M121" i="460" a="1"/>
  <c r="L256" i="460" a="1"/>
  <c r="L103" i="60" a="1"/>
  <c r="H310" i="61" a="1"/>
  <c r="J105" i="60" a="1"/>
  <c r="K103" i="60" a="1"/>
  <c r="H252" i="460" a="1"/>
  <c r="I257" i="60" a="1"/>
  <c r="J51" i="60" a="1"/>
  <c r="J121" i="460" a="1"/>
  <c r="I105" i="460" a="1"/>
  <c r="I101" i="60" a="1"/>
  <c r="L49" i="60" a="1"/>
  <c r="K65" i="60" a="1"/>
  <c r="L252" i="60" a="1"/>
  <c r="K50" i="60" a="1"/>
  <c r="I253" i="60" a="1"/>
  <c r="H49" i="460" a="1"/>
  <c r="L254" i="460" a="1"/>
  <c r="I256" i="460" a="1"/>
  <c r="K256" i="60" a="1"/>
  <c r="L106" i="60" a="1"/>
  <c r="L13" i="60" a="1"/>
  <c r="I48" i="60" a="1"/>
  <c r="L102" i="460" a="1"/>
  <c r="J254" i="60" a="1"/>
  <c r="I103" i="60" a="1"/>
  <c r="K253" i="60" a="1"/>
  <c r="J294" i="60" a="1"/>
  <c r="N121" i="460" a="1"/>
  <c r="L50" i="460" a="1"/>
  <c r="L54" i="60" a="1"/>
  <c r="J101" i="60" a="1"/>
  <c r="H253" i="460" a="1"/>
  <c r="K49" i="60" a="1"/>
  <c r="L53" i="460" a="1"/>
  <c r="H106" i="460" a="1"/>
  <c r="K310" i="61" a="1"/>
  <c r="H251" i="460" a="1"/>
  <c r="J102" i="60" a="1"/>
  <c r="L65" i="60" a="1"/>
  <c r="K100" i="60" a="1"/>
  <c r="J263" i="60" a="1"/>
  <c r="L49" i="460" a="1"/>
  <c r="L254" i="60" a="1"/>
  <c r="H13" i="460" a="1"/>
  <c r="K294" i="60" a="1"/>
  <c r="L105" i="460" a="1"/>
  <c r="K105" i="60" a="1"/>
  <c r="O121" i="460" a="1"/>
  <c r="J252" i="60" a="1"/>
  <c r="I50" i="60" a="1"/>
  <c r="I254" i="60" a="1"/>
  <c r="I257" i="460" a="1"/>
  <c r="H54" i="460" a="1"/>
  <c r="L294" i="460" a="1"/>
  <c r="L100" i="460" a="1"/>
  <c r="I49" i="60" a="1"/>
  <c r="J100" i="60" a="1"/>
  <c r="J49" i="60" a="1"/>
  <c r="L257" i="60" a="1"/>
  <c r="L252" i="460" a="1"/>
  <c r="L51" i="60" a="1"/>
  <c r="H103" i="460" a="1"/>
  <c r="M121" i="60" a="1"/>
  <c r="I102" i="60" a="1"/>
  <c r="K53" i="60" a="1"/>
  <c r="J106" i="60" a="1"/>
  <c r="K106" i="60" a="1"/>
  <c r="L50" i="60" a="1"/>
  <c r="L53" i="60" a="1"/>
  <c r="K54" i="60" a="1"/>
  <c r="J65" i="60" a="1"/>
  <c r="H257" i="460" a="1"/>
  <c r="I65" i="60" a="1"/>
  <c r="I54" i="60" a="1"/>
  <c r="G207" i="60" a="1"/>
  <c r="G208" i="460" a="1"/>
  <c r="L294" i="60" a="1"/>
  <c r="J257" i="60" a="1"/>
  <c r="J253" i="60" a="1"/>
  <c r="L263" i="60" a="1"/>
  <c r="H294" i="460" a="1"/>
  <c r="N121" i="60" a="1"/>
  <c r="L257" i="460" a="1"/>
  <c r="L102" i="60" a="1"/>
  <c r="H65" i="460" a="1"/>
  <c r="J256" i="60" a="1"/>
  <c r="L13" i="460" a="1"/>
  <c r="O121" i="60" a="1"/>
  <c r="H102" i="460" a="1"/>
  <c r="K263" i="60" a="1"/>
  <c r="K252" i="60" a="1"/>
  <c r="J251" i="60" a="1"/>
  <c r="L100" i="60" a="1"/>
  <c r="J48" i="60" a="1"/>
  <c r="H256" i="460" a="1"/>
  <c r="I51" i="60" a="1"/>
  <c r="I100" i="60" a="1"/>
  <c r="G196" i="60" a="1"/>
  <c r="J54" i="60" a="1"/>
  <c r="I100" i="497" l="1"/>
  <c r="I101" i="497"/>
  <c r="I50" i="497"/>
  <c r="I263" i="497"/>
  <c r="I65" i="497"/>
  <c r="I103" i="497"/>
  <c r="I53" i="497"/>
  <c r="I13" i="497"/>
  <c r="I14" i="497" s="1"/>
  <c r="I49" i="497"/>
  <c r="N109" i="498"/>
  <c r="M57" i="498"/>
  <c r="J59" i="498"/>
  <c r="J325" i="498" s="1"/>
  <c r="I51" i="497"/>
  <c r="I253" i="497"/>
  <c r="I294" i="497"/>
  <c r="I102" i="497"/>
  <c r="I48" i="497"/>
  <c r="I251" i="497"/>
  <c r="I252" i="497"/>
  <c r="I106" i="497"/>
  <c r="O208" i="65"/>
  <c r="O334" i="65" s="1"/>
  <c r="L23" i="503" s="1"/>
  <c r="L42" i="503" s="1"/>
  <c r="M109" i="498"/>
  <c r="M111" i="498" s="1"/>
  <c r="D43" i="281"/>
  <c r="E43" i="281" s="1"/>
  <c r="E277" i="61"/>
  <c r="D15" i="281"/>
  <c r="E15" i="281" s="1"/>
  <c r="H310" i="61"/>
  <c r="K310" i="61"/>
  <c r="H336" i="501"/>
  <c r="L313" i="501"/>
  <c r="L300" i="501"/>
  <c r="L312" i="501"/>
  <c r="L299" i="501"/>
  <c r="K336" i="501"/>
  <c r="J312" i="501"/>
  <c r="J313" i="501"/>
  <c r="J299" i="501"/>
  <c r="J300" i="501"/>
  <c r="E326" i="501"/>
  <c r="G310" i="501"/>
  <c r="M313" i="501"/>
  <c r="M299" i="501"/>
  <c r="M312" i="501"/>
  <c r="M300" i="501"/>
  <c r="I313" i="501"/>
  <c r="I299" i="501"/>
  <c r="I300" i="501"/>
  <c r="I312" i="501"/>
  <c r="E267" i="501"/>
  <c r="E124" i="61"/>
  <c r="I111" i="498"/>
  <c r="E251" i="498"/>
  <c r="N208" i="65"/>
  <c r="N334" i="65" s="1"/>
  <c r="K23" i="503" s="1"/>
  <c r="K42" i="503" s="1"/>
  <c r="M208" i="65"/>
  <c r="M334" i="65" s="1"/>
  <c r="J23" i="503" s="1"/>
  <c r="J42" i="503" s="1"/>
  <c r="E289" i="61"/>
  <c r="E122" i="61"/>
  <c r="I257" i="460"/>
  <c r="H49" i="460"/>
  <c r="H256" i="460"/>
  <c r="H54" i="460"/>
  <c r="L252" i="60"/>
  <c r="L257" i="60"/>
  <c r="L263" i="60"/>
  <c r="J13" i="60"/>
  <c r="J263" i="60"/>
  <c r="J101" i="60"/>
  <c r="K65" i="60"/>
  <c r="K103" i="60"/>
  <c r="K50" i="60"/>
  <c r="I54" i="60"/>
  <c r="I13" i="60"/>
  <c r="G221" i="460"/>
  <c r="E221" i="460" s="1"/>
  <c r="G208" i="460"/>
  <c r="E208" i="460" s="1"/>
  <c r="L50" i="460"/>
  <c r="L263" i="460"/>
  <c r="L102" i="460"/>
  <c r="I256" i="460"/>
  <c r="H253" i="460"/>
  <c r="H254" i="460"/>
  <c r="N121" i="460"/>
  <c r="L106" i="60"/>
  <c r="L49" i="60"/>
  <c r="L251" i="60"/>
  <c r="H121" i="60"/>
  <c r="H121" i="65" s="1"/>
  <c r="J54" i="60"/>
  <c r="J294" i="60"/>
  <c r="J51" i="60"/>
  <c r="K48" i="60"/>
  <c r="K263" i="60"/>
  <c r="K51" i="60"/>
  <c r="I49" i="60"/>
  <c r="I106" i="60"/>
  <c r="I50" i="60"/>
  <c r="L13" i="460"/>
  <c r="L253" i="460"/>
  <c r="L256" i="460"/>
  <c r="J121" i="460"/>
  <c r="J121" i="65" s="1"/>
  <c r="L257" i="460"/>
  <c r="L294" i="460"/>
  <c r="L53" i="460"/>
  <c r="H263" i="460"/>
  <c r="K54" i="60"/>
  <c r="K102" i="60"/>
  <c r="K13" i="60"/>
  <c r="I257" i="60"/>
  <c r="I102" i="60"/>
  <c r="I101" i="60"/>
  <c r="I121" i="460"/>
  <c r="I121" i="65" s="1"/>
  <c r="L251" i="460"/>
  <c r="L103" i="460"/>
  <c r="H252" i="460"/>
  <c r="O121" i="460"/>
  <c r="L65" i="60"/>
  <c r="J53" i="60"/>
  <c r="H51" i="460"/>
  <c r="O121" i="60"/>
  <c r="L50" i="60"/>
  <c r="I54" i="460"/>
  <c r="H101" i="460"/>
  <c r="H103" i="460"/>
  <c r="L53" i="60"/>
  <c r="L253" i="60"/>
  <c r="L294" i="60"/>
  <c r="J50" i="60"/>
  <c r="J48" i="60"/>
  <c r="J253" i="60"/>
  <c r="K106" i="60"/>
  <c r="K101" i="60"/>
  <c r="I105" i="60"/>
  <c r="I253" i="60"/>
  <c r="I48" i="60"/>
  <c r="L252" i="460"/>
  <c r="L101" i="460"/>
  <c r="I254" i="460"/>
  <c r="L254" i="60"/>
  <c r="I105" i="460"/>
  <c r="L54" i="60"/>
  <c r="L105" i="60"/>
  <c r="L102" i="60"/>
  <c r="J103" i="60"/>
  <c r="J252" i="60"/>
  <c r="J251" i="60"/>
  <c r="K254" i="60"/>
  <c r="K105" i="60"/>
  <c r="I100" i="60"/>
  <c r="I256" i="60"/>
  <c r="I263" i="60"/>
  <c r="L54" i="460"/>
  <c r="L48" i="460"/>
  <c r="L49" i="460"/>
  <c r="H106" i="460"/>
  <c r="H50" i="460"/>
  <c r="L100" i="60"/>
  <c r="J49" i="60"/>
  <c r="K49" i="60"/>
  <c r="K257" i="60"/>
  <c r="K53" i="60"/>
  <c r="I252" i="60"/>
  <c r="I53" i="60"/>
  <c r="I51" i="60"/>
  <c r="K121" i="460"/>
  <c r="K121" i="65" s="1"/>
  <c r="J223" i="460"/>
  <c r="L121" i="460"/>
  <c r="L121" i="65" s="1"/>
  <c r="H65" i="460"/>
  <c r="J254" i="60"/>
  <c r="J100" i="60"/>
  <c r="G207" i="60"/>
  <c r="H294" i="460"/>
  <c r="H13" i="460"/>
  <c r="N121" i="60"/>
  <c r="G196" i="60"/>
  <c r="H53" i="460"/>
  <c r="H48" i="460"/>
  <c r="H100" i="460"/>
  <c r="L48" i="60"/>
  <c r="L101" i="60"/>
  <c r="L13" i="60"/>
  <c r="J257" i="60"/>
  <c r="J105" i="60"/>
  <c r="J256" i="60"/>
  <c r="K252" i="60"/>
  <c r="K100" i="60"/>
  <c r="K251" i="60"/>
  <c r="I103" i="60"/>
  <c r="I294" i="60"/>
  <c r="I251" i="60"/>
  <c r="L65" i="460"/>
  <c r="L51" i="460"/>
  <c r="L106" i="460"/>
  <c r="M121" i="60"/>
  <c r="M121" i="460"/>
  <c r="H257" i="460"/>
  <c r="H251" i="460"/>
  <c r="H102" i="460"/>
  <c r="H105" i="460"/>
  <c r="L256" i="60"/>
  <c r="L51" i="60"/>
  <c r="L103" i="60"/>
  <c r="J65" i="60"/>
  <c r="J106" i="60"/>
  <c r="J102" i="60"/>
  <c r="K256" i="60"/>
  <c r="K294" i="60"/>
  <c r="K253" i="60"/>
  <c r="I65" i="60"/>
  <c r="I254" i="60"/>
  <c r="L100" i="460"/>
  <c r="L105" i="460"/>
  <c r="L254" i="460"/>
  <c r="M223" i="60"/>
  <c r="G211" i="60"/>
  <c r="E102" i="498"/>
  <c r="G109" i="498"/>
  <c r="E100" i="498"/>
  <c r="E101" i="498"/>
  <c r="J14" i="499"/>
  <c r="K66" i="499"/>
  <c r="O324" i="498"/>
  <c r="O275" i="498" s="1"/>
  <c r="I14" i="499"/>
  <c r="E221" i="497"/>
  <c r="G223" i="497"/>
  <c r="G334" i="497"/>
  <c r="E208" i="497"/>
  <c r="L109" i="497"/>
  <c r="L111" i="497" s="1"/>
  <c r="E54" i="498"/>
  <c r="E294" i="498"/>
  <c r="G66" i="498"/>
  <c r="E65" i="498"/>
  <c r="K57" i="499"/>
  <c r="I324" i="498"/>
  <c r="I275" i="498" s="1"/>
  <c r="L14" i="498"/>
  <c r="J348" i="65"/>
  <c r="J180" i="496"/>
  <c r="J143" i="496"/>
  <c r="J145" i="496"/>
  <c r="J168" i="496"/>
  <c r="J150" i="496"/>
  <c r="J151" i="496"/>
  <c r="J144" i="496"/>
  <c r="H49" i="499"/>
  <c r="H257" i="499"/>
  <c r="H13" i="499"/>
  <c r="H105" i="499"/>
  <c r="H54" i="499"/>
  <c r="H101" i="499"/>
  <c r="H103" i="499"/>
  <c r="H100" i="499"/>
  <c r="H106" i="499"/>
  <c r="H102" i="499"/>
  <c r="H254" i="499"/>
  <c r="H294" i="499"/>
  <c r="H253" i="499"/>
  <c r="H50" i="499"/>
  <c r="H65" i="499"/>
  <c r="H48" i="499"/>
  <c r="H263" i="499"/>
  <c r="H251" i="499"/>
  <c r="H53" i="499"/>
  <c r="H252" i="499"/>
  <c r="H256" i="499"/>
  <c r="H51" i="499"/>
  <c r="K14" i="499"/>
  <c r="O263" i="497"/>
  <c r="O50" i="497"/>
  <c r="O54" i="497"/>
  <c r="O253" i="497"/>
  <c r="O100" i="497"/>
  <c r="O254" i="497"/>
  <c r="O49" i="497"/>
  <c r="O101" i="497"/>
  <c r="O51" i="497"/>
  <c r="O103" i="497"/>
  <c r="O53" i="497"/>
  <c r="O13" i="497"/>
  <c r="O251" i="497"/>
  <c r="O102" i="497"/>
  <c r="O252" i="497"/>
  <c r="O48" i="497"/>
  <c r="O65" i="497"/>
  <c r="O105" i="497"/>
  <c r="O257" i="497"/>
  <c r="O106" i="497"/>
  <c r="O256" i="497"/>
  <c r="O294" i="497"/>
  <c r="N106" i="499"/>
  <c r="N53" i="499"/>
  <c r="N105" i="499"/>
  <c r="N54" i="499"/>
  <c r="N263" i="499"/>
  <c r="N294" i="499"/>
  <c r="N101" i="499"/>
  <c r="N103" i="499"/>
  <c r="N49" i="499"/>
  <c r="N13" i="499"/>
  <c r="N100" i="499"/>
  <c r="N65" i="499"/>
  <c r="N51" i="499"/>
  <c r="N256" i="499"/>
  <c r="N102" i="499"/>
  <c r="N252" i="499"/>
  <c r="N48" i="499"/>
  <c r="N257" i="499"/>
  <c r="N254" i="499"/>
  <c r="N251" i="499"/>
  <c r="N253" i="499"/>
  <c r="N50" i="499"/>
  <c r="L57" i="497"/>
  <c r="L324" i="497" s="1"/>
  <c r="L275" i="497" s="1"/>
  <c r="G115" i="65"/>
  <c r="E115" i="65" s="1"/>
  <c r="E115" i="60"/>
  <c r="E206" i="65"/>
  <c r="G329" i="65"/>
  <c r="N324" i="498"/>
  <c r="N275" i="498" s="1"/>
  <c r="G57" i="498"/>
  <c r="E48" i="498"/>
  <c r="E53" i="498"/>
  <c r="L66" i="499"/>
  <c r="I66" i="497"/>
  <c r="E257" i="498"/>
  <c r="G14" i="498"/>
  <c r="I59" i="498"/>
  <c r="J57" i="499"/>
  <c r="I57" i="499"/>
  <c r="J324" i="498"/>
  <c r="J275" i="498" s="1"/>
  <c r="E253" i="498"/>
  <c r="G11" i="65"/>
  <c r="E11" i="65" s="1"/>
  <c r="E11" i="60"/>
  <c r="E51" i="498"/>
  <c r="E263" i="498"/>
  <c r="E49" i="498"/>
  <c r="E13" i="498"/>
  <c r="E332" i="65"/>
  <c r="D21" i="503"/>
  <c r="I109" i="499"/>
  <c r="L57" i="498"/>
  <c r="N256" i="497"/>
  <c r="N50" i="497"/>
  <c r="N254" i="497"/>
  <c r="N54" i="497"/>
  <c r="N103" i="497"/>
  <c r="N53" i="497"/>
  <c r="N105" i="497"/>
  <c r="N65" i="497"/>
  <c r="N253" i="497"/>
  <c r="N294" i="497"/>
  <c r="N106" i="497"/>
  <c r="N102" i="497"/>
  <c r="N263" i="497"/>
  <c r="N49" i="497"/>
  <c r="N51" i="497"/>
  <c r="N252" i="497"/>
  <c r="N251" i="497"/>
  <c r="N13" i="497"/>
  <c r="N101" i="497"/>
  <c r="N48" i="497"/>
  <c r="N100" i="497"/>
  <c r="N257" i="497"/>
  <c r="G274" i="65"/>
  <c r="E274" i="65" s="1"/>
  <c r="E274" i="60"/>
  <c r="E265" i="61"/>
  <c r="L109" i="499"/>
  <c r="O111" i="498"/>
  <c r="J328" i="497"/>
  <c r="G12" i="65"/>
  <c r="E12" i="65" s="1"/>
  <c r="E12" i="60"/>
  <c r="H66" i="497"/>
  <c r="E105" i="498"/>
  <c r="E121" i="498"/>
  <c r="J109" i="499"/>
  <c r="K14" i="498"/>
  <c r="E207" i="499"/>
  <c r="H14" i="497"/>
  <c r="K109" i="498"/>
  <c r="K57" i="498"/>
  <c r="G208" i="499"/>
  <c r="E196" i="499"/>
  <c r="H57" i="497"/>
  <c r="H109" i="497"/>
  <c r="E252" i="498"/>
  <c r="E256" i="498"/>
  <c r="H325" i="498"/>
  <c r="L57" i="499"/>
  <c r="L14" i="499"/>
  <c r="K109" i="499"/>
  <c r="M59" i="498"/>
  <c r="M324" i="498"/>
  <c r="M275" i="498" s="1"/>
  <c r="E323" i="65"/>
  <c r="D12" i="503"/>
  <c r="L66" i="498"/>
  <c r="N24" i="503"/>
  <c r="D43" i="503"/>
  <c r="N43" i="503" s="1"/>
  <c r="G114" i="65"/>
  <c r="E114" i="65" s="1"/>
  <c r="E114" i="60"/>
  <c r="E296" i="61"/>
  <c r="M103" i="497"/>
  <c r="M256" i="497"/>
  <c r="M65" i="497"/>
  <c r="M13" i="497"/>
  <c r="M101" i="497"/>
  <c r="M51" i="497"/>
  <c r="M252" i="497"/>
  <c r="M105" i="497"/>
  <c r="M50" i="497"/>
  <c r="M100" i="497"/>
  <c r="M48" i="497"/>
  <c r="M263" i="497"/>
  <c r="M106" i="497"/>
  <c r="M251" i="497"/>
  <c r="M294" i="497"/>
  <c r="M49" i="497"/>
  <c r="M253" i="497"/>
  <c r="M102" i="497"/>
  <c r="M53" i="497"/>
  <c r="M257" i="497"/>
  <c r="M54" i="497"/>
  <c r="M254" i="497"/>
  <c r="J111" i="498"/>
  <c r="I57" i="497"/>
  <c r="K66" i="498"/>
  <c r="E220" i="65"/>
  <c r="G330" i="65"/>
  <c r="E254" i="498"/>
  <c r="E103" i="498"/>
  <c r="E50" i="498"/>
  <c r="E106" i="498"/>
  <c r="N111" i="498"/>
  <c r="O59" i="498"/>
  <c r="J66" i="499"/>
  <c r="O54" i="499"/>
  <c r="O13" i="499"/>
  <c r="O50" i="499"/>
  <c r="O263" i="499"/>
  <c r="O65" i="499"/>
  <c r="O252" i="499"/>
  <c r="O257" i="499"/>
  <c r="O102" i="499"/>
  <c r="O53" i="499"/>
  <c r="O106" i="499"/>
  <c r="O251" i="499"/>
  <c r="O256" i="499"/>
  <c r="O49" i="499"/>
  <c r="O48" i="499"/>
  <c r="O101" i="499"/>
  <c r="O294" i="499"/>
  <c r="O254" i="499"/>
  <c r="O51" i="499"/>
  <c r="O105" i="499"/>
  <c r="O100" i="499"/>
  <c r="O103" i="499"/>
  <c r="O253" i="499"/>
  <c r="I66" i="499"/>
  <c r="L109" i="498"/>
  <c r="M328" i="499"/>
  <c r="N59" i="498"/>
  <c r="G221" i="499"/>
  <c r="E211" i="499"/>
  <c r="K105" i="497"/>
  <c r="K263" i="497"/>
  <c r="K101" i="497"/>
  <c r="K100" i="497"/>
  <c r="K49" i="497"/>
  <c r="K103" i="497"/>
  <c r="K51" i="497"/>
  <c r="K53" i="497"/>
  <c r="K253" i="497"/>
  <c r="K13" i="497"/>
  <c r="K65" i="497"/>
  <c r="K48" i="497"/>
  <c r="K251" i="497"/>
  <c r="K102" i="497"/>
  <c r="K256" i="497"/>
  <c r="K54" i="497"/>
  <c r="K50" i="497"/>
  <c r="K252" i="497"/>
  <c r="K106" i="497"/>
  <c r="K254" i="497"/>
  <c r="K257" i="497"/>
  <c r="K294" i="497"/>
  <c r="L14" i="497"/>
  <c r="I263" i="460" a="1"/>
  <c r="I13" i="460" a="1"/>
  <c r="O65" i="60" a="1"/>
  <c r="O49" i="60" a="1"/>
  <c r="M251" i="460" a="1"/>
  <c r="N294" i="460" a="1"/>
  <c r="I299" i="61" a="1"/>
  <c r="H66" i="460" a="1"/>
  <c r="N252" i="60" a="1"/>
  <c r="I300" i="61" a="1"/>
  <c r="L57" i="460" a="1"/>
  <c r="N252" i="460" a="1"/>
  <c r="K263" i="460" a="1"/>
  <c r="M48" i="460" a="1"/>
  <c r="N13" i="60" a="1"/>
  <c r="I313" i="61" a="1"/>
  <c r="I102" i="460" a="1"/>
  <c r="M65" i="460" a="1"/>
  <c r="L312" i="61" a="1"/>
  <c r="H252" i="60" a="1"/>
  <c r="N54" i="60" a="1"/>
  <c r="O53" i="460" a="1"/>
  <c r="K102" i="460" a="1"/>
  <c r="N257" i="460" a="1"/>
  <c r="M313" i="61" a="1"/>
  <c r="O48" i="60" a="1"/>
  <c r="O294" i="460" a="1"/>
  <c r="N105" i="60" a="1"/>
  <c r="M253" i="460" a="1"/>
  <c r="O103" i="60" a="1"/>
  <c r="O50" i="60" a="1"/>
  <c r="O254" i="460" a="1"/>
  <c r="I57" i="60" a="1"/>
  <c r="N254" i="60" a="1"/>
  <c r="I48" i="460" a="1"/>
  <c r="M263" i="460" a="1"/>
  <c r="M54" i="460" a="1"/>
  <c r="O102" i="60" a="1"/>
  <c r="N106" i="60" a="1"/>
  <c r="M299" i="61" a="1"/>
  <c r="H294" i="60" a="1"/>
  <c r="N101" i="60" a="1"/>
  <c r="J150" i="61" a="1"/>
  <c r="N251" i="60" a="1"/>
  <c r="N48" i="460" a="1"/>
  <c r="K49" i="460" a="1"/>
  <c r="H109" i="460" a="1"/>
  <c r="N294" i="60" a="1"/>
  <c r="I252" i="460" a="1"/>
  <c r="J66" i="60" a="1"/>
  <c r="M51" i="460" a="1"/>
  <c r="O106" i="60" a="1"/>
  <c r="H105" i="60" a="1"/>
  <c r="H253" i="60" a="1"/>
  <c r="O106" i="460" a="1"/>
  <c r="O51" i="460" a="1"/>
  <c r="O251" i="460" a="1"/>
  <c r="J145" i="61" a="1"/>
  <c r="J143" i="61" a="1"/>
  <c r="J299" i="61" a="1"/>
  <c r="O13" i="60" a="1"/>
  <c r="O54" i="460" a="1"/>
  <c r="L57" i="60" a="1"/>
  <c r="O65" i="460" a="1"/>
  <c r="I106" i="460" a="1"/>
  <c r="M13" i="460" a="1"/>
  <c r="N53" i="460" a="1"/>
  <c r="N253" i="460" a="1"/>
  <c r="K14" i="60" a="1"/>
  <c r="N50" i="60" a="1"/>
  <c r="I66" i="460" a="1"/>
  <c r="K13" i="460" a="1"/>
  <c r="O54" i="60" a="1"/>
  <c r="H257" i="60" a="1"/>
  <c r="H54" i="60" a="1"/>
  <c r="H256" i="60" a="1"/>
  <c r="N254" i="460" a="1"/>
  <c r="L299" i="61" a="1"/>
  <c r="H106" i="60" a="1"/>
  <c r="J151" i="61" a="1"/>
  <c r="O49" i="460" a="1"/>
  <c r="I253" i="460" a="1"/>
  <c r="L14" i="460" a="1"/>
  <c r="N263" i="460" a="1"/>
  <c r="K254" i="460" a="1"/>
  <c r="M105" i="460" a="1"/>
  <c r="N51" i="60" a="1"/>
  <c r="K253" i="460" a="1"/>
  <c r="N102" i="460" a="1"/>
  <c r="G221" i="60" a="1"/>
  <c r="O48" i="460" a="1"/>
  <c r="J14" i="60" a="1"/>
  <c r="H103" i="60" a="1"/>
  <c r="O105" i="60" a="1"/>
  <c r="H254" i="60" a="1"/>
  <c r="K65" i="460" a="1"/>
  <c r="K51" i="460" a="1"/>
  <c r="N251" i="460" a="1"/>
  <c r="O251" i="60" a="1"/>
  <c r="O257" i="60" a="1"/>
  <c r="L66" i="460" a="1"/>
  <c r="N50" i="460" a="1"/>
  <c r="M252" i="460" a="1"/>
  <c r="O263" i="460" a="1"/>
  <c r="O254" i="60" a="1"/>
  <c r="K105" i="460" a="1"/>
  <c r="N65" i="60" a="1"/>
  <c r="O50" i="460" a="1"/>
  <c r="I100" i="460" a="1"/>
  <c r="I65" i="460" a="1"/>
  <c r="I49" i="460" a="1"/>
  <c r="N257" i="60" a="1"/>
  <c r="J57" i="60" a="1"/>
  <c r="O256" i="60" a="1"/>
  <c r="O53" i="60" a="1"/>
  <c r="K103" i="460" a="1"/>
  <c r="N51" i="460" a="1"/>
  <c r="I294" i="460" a="1"/>
  <c r="J168" i="61" a="1"/>
  <c r="N65" i="460" a="1"/>
  <c r="G310" i="61" a="1"/>
  <c r="I109" i="60" a="1"/>
  <c r="L313" i="61" a="1"/>
  <c r="O13" i="460" a="1"/>
  <c r="O51" i="60" a="1"/>
  <c r="K109" i="60" a="1"/>
  <c r="M312" i="61" a="1"/>
  <c r="K257" i="460" a="1"/>
  <c r="K251" i="460" a="1"/>
  <c r="L109" i="460" a="1"/>
  <c r="N256" i="60" a="1"/>
  <c r="K48" i="460" a="1"/>
  <c r="K294" i="460" a="1"/>
  <c r="I251" i="460" a="1"/>
  <c r="J180" i="61" a="1"/>
  <c r="O100" i="60" a="1"/>
  <c r="K54" i="460" a="1"/>
  <c r="N106" i="460" a="1"/>
  <c r="J109" i="60" a="1"/>
  <c r="N13" i="460" a="1"/>
  <c r="I103" i="460" a="1"/>
  <c r="N253" i="60" a="1"/>
  <c r="N48" i="60" a="1"/>
  <c r="H102" i="60" a="1"/>
  <c r="N100" i="460" a="1"/>
  <c r="I66" i="60" a="1"/>
  <c r="O105" i="460" a="1"/>
  <c r="K106" i="460" a="1"/>
  <c r="K66" i="60" a="1"/>
  <c r="N256" i="460" a="1"/>
  <c r="G223" i="460" a="1"/>
  <c r="O294" i="60" a="1"/>
  <c r="K53" i="460" a="1"/>
  <c r="I312" i="61" a="1"/>
  <c r="H49" i="60" a="1"/>
  <c r="O263" i="60" a="1"/>
  <c r="M53" i="460" a="1"/>
  <c r="O252" i="460" a="1"/>
  <c r="J144" i="61" a="1"/>
  <c r="O257" i="460" a="1"/>
  <c r="J313" i="61" a="1"/>
  <c r="J312" i="61" a="1"/>
  <c r="L66" i="60" a="1"/>
  <c r="J300" i="61" a="1"/>
  <c r="M102" i="460" a="1"/>
  <c r="N102" i="60" a="1"/>
  <c r="I101" i="460" a="1"/>
  <c r="L109" i="60" a="1"/>
  <c r="K101" i="460" a="1"/>
  <c r="N54" i="460" a="1"/>
  <c r="M49" i="460" a="1"/>
  <c r="M294" i="460" a="1"/>
  <c r="N105" i="460" a="1"/>
  <c r="O256" i="460" a="1"/>
  <c r="O102" i="460" a="1"/>
  <c r="H53" i="60" a="1"/>
  <c r="N49" i="460" a="1"/>
  <c r="M257" i="460" a="1"/>
  <c r="H51" i="60" a="1"/>
  <c r="O101" i="60" a="1"/>
  <c r="N49" i="60" a="1"/>
  <c r="O103" i="460" a="1"/>
  <c r="H101" i="60" a="1"/>
  <c r="M100" i="460" a="1"/>
  <c r="M300" i="61" a="1"/>
  <c r="G208" i="60" a="1"/>
  <c r="I51" i="460" a="1"/>
  <c r="H100" i="60" a="1"/>
  <c r="I50" i="460" a="1"/>
  <c r="I53" i="460" a="1"/>
  <c r="M103" i="460" a="1"/>
  <c r="N263" i="60" a="1"/>
  <c r="I14" i="60" a="1"/>
  <c r="H50" i="60" a="1"/>
  <c r="O253" i="60" a="1"/>
  <c r="O100" i="460" a="1"/>
  <c r="O253" i="460" a="1"/>
  <c r="I57" i="460" a="1"/>
  <c r="N101" i="460" a="1"/>
  <c r="M101" i="460" a="1"/>
  <c r="I14" i="460" a="1"/>
  <c r="H251" i="60" a="1"/>
  <c r="H57" i="460" a="1"/>
  <c r="M106" i="460" a="1"/>
  <c r="K252" i="460" a="1"/>
  <c r="K57" i="60" a="1"/>
  <c r="N100" i="60" a="1"/>
  <c r="H263" i="60" a="1"/>
  <c r="H65" i="60" a="1"/>
  <c r="O101" i="460" a="1"/>
  <c r="K100" i="460" a="1"/>
  <c r="M256" i="460" a="1"/>
  <c r="N53" i="60" a="1"/>
  <c r="N103" i="60" a="1"/>
  <c r="H13" i="60" a="1"/>
  <c r="M254" i="460" a="1"/>
  <c r="O252" i="60" a="1"/>
  <c r="L14" i="60" a="1"/>
  <c r="H14" i="460" a="1"/>
  <c r="K256" i="460" a="1"/>
  <c r="M50" i="460" a="1"/>
  <c r="H48" i="60" a="1"/>
  <c r="N103" i="460" a="1"/>
  <c r="K50" i="460" a="1"/>
  <c r="L300" i="61" a="1"/>
  <c r="I100" i="460" l="1"/>
  <c r="I101" i="460"/>
  <c r="I50" i="460"/>
  <c r="I263" i="460"/>
  <c r="I65" i="460"/>
  <c r="I103" i="460"/>
  <c r="I53" i="460"/>
  <c r="I13" i="460"/>
  <c r="I13" i="65" s="1"/>
  <c r="I49" i="460"/>
  <c r="L13" i="65"/>
  <c r="L103" i="65"/>
  <c r="N121" i="65"/>
  <c r="L253" i="65"/>
  <c r="I109" i="497"/>
  <c r="I111" i="497" s="1"/>
  <c r="L102" i="65"/>
  <c r="L50" i="65"/>
  <c r="L101" i="65"/>
  <c r="I252" i="460"/>
  <c r="I252" i="65" s="1"/>
  <c r="I251" i="460"/>
  <c r="I48" i="460"/>
  <c r="I48" i="65" s="1"/>
  <c r="I106" i="460"/>
  <c r="I102" i="460"/>
  <c r="I102" i="65" s="1"/>
  <c r="I294" i="460"/>
  <c r="I294" i="65" s="1"/>
  <c r="I253" i="460"/>
  <c r="I253" i="65" s="1"/>
  <c r="I51" i="460"/>
  <c r="J111" i="499"/>
  <c r="I105" i="65"/>
  <c r="L294" i="65"/>
  <c r="L111" i="499"/>
  <c r="I100" i="65"/>
  <c r="L263" i="65"/>
  <c r="I299" i="61"/>
  <c r="L312" i="61"/>
  <c r="I313" i="61"/>
  <c r="J300" i="61"/>
  <c r="L300" i="61"/>
  <c r="M300" i="61"/>
  <c r="J299" i="61"/>
  <c r="L313" i="61"/>
  <c r="M312" i="61"/>
  <c r="J313" i="61"/>
  <c r="M299" i="61"/>
  <c r="J312" i="61"/>
  <c r="M313" i="61"/>
  <c r="I312" i="61"/>
  <c r="I300" i="61"/>
  <c r="G310" i="61"/>
  <c r="E310" i="61" s="1"/>
  <c r="L299" i="61"/>
  <c r="I304" i="501"/>
  <c r="I306" i="501" s="1"/>
  <c r="G111" i="498"/>
  <c r="J304" i="501"/>
  <c r="J306" i="501" s="1"/>
  <c r="K111" i="498"/>
  <c r="M304" i="501"/>
  <c r="M306" i="501" s="1"/>
  <c r="H300" i="501"/>
  <c r="H313" i="501"/>
  <c r="H299" i="501"/>
  <c r="H312" i="501"/>
  <c r="L105" i="65"/>
  <c r="I54" i="65"/>
  <c r="I50" i="65"/>
  <c r="K299" i="501"/>
  <c r="K312" i="501"/>
  <c r="K300" i="501"/>
  <c r="K313" i="501"/>
  <c r="K59" i="499"/>
  <c r="K325" i="499" s="1"/>
  <c r="L54" i="65"/>
  <c r="G336" i="501"/>
  <c r="E310" i="501"/>
  <c r="L304" i="501"/>
  <c r="L306" i="501" s="1"/>
  <c r="I59" i="499"/>
  <c r="L59" i="497"/>
  <c r="L325" i="497" s="1"/>
  <c r="O121" i="65"/>
  <c r="L251" i="65"/>
  <c r="L111" i="498"/>
  <c r="L256" i="65"/>
  <c r="K257" i="460"/>
  <c r="K251" i="460"/>
  <c r="K251" i="65" s="1"/>
  <c r="K49" i="460"/>
  <c r="O105" i="60"/>
  <c r="O251" i="60"/>
  <c r="O50" i="60"/>
  <c r="M53" i="460"/>
  <c r="M48" i="460"/>
  <c r="M65" i="460"/>
  <c r="L14" i="60"/>
  <c r="N251" i="460"/>
  <c r="N253" i="460"/>
  <c r="N256" i="460"/>
  <c r="I14" i="460"/>
  <c r="I66" i="460"/>
  <c r="N253" i="60"/>
  <c r="N51" i="60"/>
  <c r="N263" i="60"/>
  <c r="O294" i="460"/>
  <c r="O102" i="460"/>
  <c r="O254" i="460"/>
  <c r="H65" i="60"/>
  <c r="H65" i="65" s="1"/>
  <c r="H103" i="60"/>
  <c r="H103" i="65" s="1"/>
  <c r="J151" i="61"/>
  <c r="J151" i="65" s="1"/>
  <c r="L14" i="460"/>
  <c r="K254" i="460"/>
  <c r="K254" i="65" s="1"/>
  <c r="K48" i="460"/>
  <c r="K100" i="460"/>
  <c r="K100" i="65" s="1"/>
  <c r="O51" i="60"/>
  <c r="O106" i="60"/>
  <c r="O13" i="60"/>
  <c r="M102" i="460"/>
  <c r="M100" i="460"/>
  <c r="M256" i="460"/>
  <c r="L66" i="460"/>
  <c r="L57" i="60"/>
  <c r="N252" i="460"/>
  <c r="N65" i="460"/>
  <c r="L57" i="460"/>
  <c r="N251" i="60"/>
  <c r="N65" i="60"/>
  <c r="N54" i="60"/>
  <c r="O256" i="460"/>
  <c r="O251" i="460"/>
  <c r="O100" i="460"/>
  <c r="H51" i="60"/>
  <c r="H51" i="65" s="1"/>
  <c r="H50" i="60"/>
  <c r="H50" i="65" s="1"/>
  <c r="H101" i="60"/>
  <c r="H101" i="65" s="1"/>
  <c r="J150" i="61"/>
  <c r="J150" i="65" s="1"/>
  <c r="K106" i="460"/>
  <c r="K106" i="65" s="1"/>
  <c r="K65" i="460"/>
  <c r="K101" i="460"/>
  <c r="K101" i="65" s="1"/>
  <c r="O254" i="60"/>
  <c r="O53" i="60"/>
  <c r="O54" i="60"/>
  <c r="M253" i="460"/>
  <c r="M50" i="460"/>
  <c r="M103" i="460"/>
  <c r="G208" i="60"/>
  <c r="N51" i="460"/>
  <c r="N105" i="460"/>
  <c r="I57" i="60"/>
  <c r="N254" i="60"/>
  <c r="N100" i="60"/>
  <c r="N105" i="60"/>
  <c r="O106" i="460"/>
  <c r="O13" i="460"/>
  <c r="O253" i="460"/>
  <c r="H256" i="60"/>
  <c r="H256" i="65" s="1"/>
  <c r="H253" i="60"/>
  <c r="H253" i="65" s="1"/>
  <c r="H54" i="60"/>
  <c r="H54" i="65" s="1"/>
  <c r="J168" i="61"/>
  <c r="J168" i="65" s="1"/>
  <c r="K57" i="60"/>
  <c r="K252" i="460"/>
  <c r="K252" i="65" s="1"/>
  <c r="K13" i="460"/>
  <c r="K263" i="460"/>
  <c r="K263" i="65" s="1"/>
  <c r="L109" i="460"/>
  <c r="O294" i="60"/>
  <c r="O102" i="60"/>
  <c r="I57" i="460"/>
  <c r="M49" i="460"/>
  <c r="M105" i="460"/>
  <c r="J109" i="60"/>
  <c r="N257" i="460"/>
  <c r="N49" i="460"/>
  <c r="N53" i="460"/>
  <c r="J57" i="60"/>
  <c r="N257" i="60"/>
  <c r="N13" i="60"/>
  <c r="N53" i="60"/>
  <c r="O257" i="460"/>
  <c r="O53" i="460"/>
  <c r="O54" i="460"/>
  <c r="H252" i="60"/>
  <c r="H252" i="65" s="1"/>
  <c r="H294" i="60"/>
  <c r="H294" i="65" s="1"/>
  <c r="H105" i="60"/>
  <c r="H105" i="65" s="1"/>
  <c r="J145" i="61"/>
  <c r="J145" i="65" s="1"/>
  <c r="I14" i="60"/>
  <c r="K50" i="460"/>
  <c r="K50" i="65" s="1"/>
  <c r="K253" i="460"/>
  <c r="K253" i="65" s="1"/>
  <c r="K105" i="460"/>
  <c r="I66" i="60"/>
  <c r="O101" i="60"/>
  <c r="O257" i="60"/>
  <c r="J66" i="60"/>
  <c r="M294" i="460"/>
  <c r="M252" i="460"/>
  <c r="L109" i="60"/>
  <c r="N100" i="460"/>
  <c r="N263" i="460"/>
  <c r="N103" i="460"/>
  <c r="L66" i="60"/>
  <c r="L66" i="65" s="1"/>
  <c r="N48" i="60"/>
  <c r="N49" i="60"/>
  <c r="N106" i="60"/>
  <c r="O105" i="460"/>
  <c r="O105" i="65" s="1"/>
  <c r="O103" i="460"/>
  <c r="O50" i="460"/>
  <c r="O50" i="65" s="1"/>
  <c r="H53" i="60"/>
  <c r="H53" i="65" s="1"/>
  <c r="H254" i="60"/>
  <c r="H254" i="65" s="1"/>
  <c r="H13" i="60"/>
  <c r="H13" i="65" s="1"/>
  <c r="J143" i="61"/>
  <c r="J143" i="65" s="1"/>
  <c r="K54" i="460"/>
  <c r="K53" i="460"/>
  <c r="K53" i="65" s="1"/>
  <c r="O253" i="60"/>
  <c r="O48" i="60"/>
  <c r="O252" i="60"/>
  <c r="M254" i="460"/>
  <c r="M251" i="460"/>
  <c r="M51" i="460"/>
  <c r="K109" i="60"/>
  <c r="H109" i="460"/>
  <c r="H14" i="460"/>
  <c r="N48" i="460"/>
  <c r="N102" i="460"/>
  <c r="N54" i="460"/>
  <c r="I109" i="60"/>
  <c r="N252" i="60"/>
  <c r="N103" i="60"/>
  <c r="O65" i="460"/>
  <c r="O51" i="460"/>
  <c r="O51" i="65" s="1"/>
  <c r="O263" i="460"/>
  <c r="H251" i="60"/>
  <c r="H251" i="65" s="1"/>
  <c r="H102" i="60"/>
  <c r="H102" i="65" s="1"/>
  <c r="H257" i="60"/>
  <c r="H257" i="65" s="1"/>
  <c r="J180" i="61"/>
  <c r="J180" i="65" s="1"/>
  <c r="K66" i="60"/>
  <c r="K256" i="460"/>
  <c r="K256" i="65" s="1"/>
  <c r="G221" i="60"/>
  <c r="O103" i="60"/>
  <c r="O49" i="60"/>
  <c r="O65" i="60"/>
  <c r="N102" i="60"/>
  <c r="N101" i="60"/>
  <c r="O48" i="460"/>
  <c r="O101" i="460"/>
  <c r="O101" i="65" s="1"/>
  <c r="K14" i="60"/>
  <c r="H263" i="60"/>
  <c r="H263" i="65" s="1"/>
  <c r="H106" i="60"/>
  <c r="H106" i="65" s="1"/>
  <c r="H49" i="60"/>
  <c r="H49" i="65" s="1"/>
  <c r="K51" i="460"/>
  <c r="K51" i="65" s="1"/>
  <c r="M54" i="460"/>
  <c r="M106" i="460"/>
  <c r="M101" i="460"/>
  <c r="H57" i="460"/>
  <c r="N101" i="460"/>
  <c r="N106" i="460"/>
  <c r="N106" i="65" s="1"/>
  <c r="N254" i="460"/>
  <c r="K294" i="460"/>
  <c r="K102" i="460"/>
  <c r="K102" i="65" s="1"/>
  <c r="K103" i="460"/>
  <c r="K103" i="65" s="1"/>
  <c r="O100" i="60"/>
  <c r="O256" i="60"/>
  <c r="O263" i="60"/>
  <c r="M257" i="460"/>
  <c r="M263" i="460"/>
  <c r="M13" i="460"/>
  <c r="H66" i="460"/>
  <c r="N13" i="460"/>
  <c r="N294" i="460"/>
  <c r="N50" i="460"/>
  <c r="N50" i="60"/>
  <c r="N256" i="60"/>
  <c r="N294" i="60"/>
  <c r="O252" i="460"/>
  <c r="O49" i="460"/>
  <c r="H48" i="60"/>
  <c r="H48" i="65" s="1"/>
  <c r="H100" i="60"/>
  <c r="H100" i="65" s="1"/>
  <c r="J144" i="61"/>
  <c r="J144" i="65" s="1"/>
  <c r="G223" i="460"/>
  <c r="E223" i="460" s="1"/>
  <c r="J14" i="60"/>
  <c r="I325" i="499"/>
  <c r="N168" i="496"/>
  <c r="N144" i="496"/>
  <c r="N348" i="65"/>
  <c r="N180" i="496"/>
  <c r="N150" i="496"/>
  <c r="N151" i="496"/>
  <c r="N143" i="496"/>
  <c r="N145" i="496"/>
  <c r="M100" i="499"/>
  <c r="M294" i="499"/>
  <c r="M105" i="499"/>
  <c r="M251" i="499"/>
  <c r="M65" i="499"/>
  <c r="M254" i="499"/>
  <c r="M106" i="499"/>
  <c r="M53" i="499"/>
  <c r="M102" i="499"/>
  <c r="M252" i="499"/>
  <c r="M101" i="499"/>
  <c r="M253" i="499"/>
  <c r="M103" i="499"/>
  <c r="M257" i="499"/>
  <c r="M256" i="499"/>
  <c r="M49" i="499"/>
  <c r="M48" i="499"/>
  <c r="M13" i="499"/>
  <c r="M263" i="499"/>
  <c r="M54" i="499"/>
  <c r="M51" i="499"/>
  <c r="M50" i="499"/>
  <c r="M57" i="497"/>
  <c r="M66" i="497"/>
  <c r="H66" i="499"/>
  <c r="L59" i="498"/>
  <c r="E66" i="498"/>
  <c r="L65" i="65"/>
  <c r="I49" i="65"/>
  <c r="L257" i="65"/>
  <c r="H151" i="496"/>
  <c r="H348" i="65"/>
  <c r="H150" i="496"/>
  <c r="H180" i="496"/>
  <c r="H144" i="496"/>
  <c r="H168" i="496"/>
  <c r="H143" i="496"/>
  <c r="H145" i="496"/>
  <c r="O143" i="496"/>
  <c r="O348" i="65"/>
  <c r="O168" i="496"/>
  <c r="O150" i="496"/>
  <c r="O145" i="496"/>
  <c r="O180" i="496"/>
  <c r="O144" i="496"/>
  <c r="O151" i="496"/>
  <c r="M144" i="496"/>
  <c r="M145" i="496"/>
  <c r="M168" i="496"/>
  <c r="M348" i="65"/>
  <c r="M151" i="496"/>
  <c r="M150" i="496"/>
  <c r="M180" i="496"/>
  <c r="M143" i="496"/>
  <c r="L143" i="496"/>
  <c r="L151" i="496"/>
  <c r="L180" i="496"/>
  <c r="L144" i="496"/>
  <c r="L145" i="496"/>
  <c r="L348" i="65"/>
  <c r="L150" i="496"/>
  <c r="L168" i="496"/>
  <c r="K57" i="497"/>
  <c r="K109" i="497"/>
  <c r="O14" i="499"/>
  <c r="M109" i="497"/>
  <c r="M325" i="498"/>
  <c r="L324" i="499"/>
  <c r="L275" i="499" s="1"/>
  <c r="N66" i="497"/>
  <c r="L324" i="498"/>
  <c r="L275" i="498" s="1"/>
  <c r="D18" i="503"/>
  <c r="E329" i="65"/>
  <c r="N66" i="499"/>
  <c r="O109" i="497"/>
  <c r="G207" i="65"/>
  <c r="E207" i="65" s="1"/>
  <c r="E207" i="60"/>
  <c r="L100" i="65"/>
  <c r="I254" i="65"/>
  <c r="K13" i="65"/>
  <c r="L252" i="65"/>
  <c r="K66" i="497"/>
  <c r="H302" i="498"/>
  <c r="H120" i="498"/>
  <c r="H293" i="498"/>
  <c r="H118" i="498"/>
  <c r="H255" i="498"/>
  <c r="H276" i="498"/>
  <c r="G223" i="499"/>
  <c r="G328" i="499" s="1"/>
  <c r="G334" i="499"/>
  <c r="E208" i="499"/>
  <c r="K59" i="498"/>
  <c r="J53" i="497"/>
  <c r="J253" i="497"/>
  <c r="J48" i="497"/>
  <c r="J105" i="497"/>
  <c r="J102" i="497"/>
  <c r="J251" i="497"/>
  <c r="J294" i="497"/>
  <c r="J101" i="497"/>
  <c r="J263" i="497"/>
  <c r="J106" i="497"/>
  <c r="J103" i="497"/>
  <c r="J100" i="497"/>
  <c r="J254" i="497"/>
  <c r="J257" i="497"/>
  <c r="J65" i="497"/>
  <c r="J256" i="497"/>
  <c r="J51" i="497"/>
  <c r="J252" i="497"/>
  <c r="J50" i="497"/>
  <c r="J54" i="497"/>
  <c r="J49" i="497"/>
  <c r="J13" i="497"/>
  <c r="I59" i="497"/>
  <c r="I324" i="499"/>
  <c r="I275" i="499" s="1"/>
  <c r="N109" i="499"/>
  <c r="O14" i="497"/>
  <c r="J169" i="496"/>
  <c r="K324" i="499"/>
  <c r="K275" i="499" s="1"/>
  <c r="I251" i="65"/>
  <c r="G196" i="65"/>
  <c r="E196" i="65" s="1"/>
  <c r="E196" i="60"/>
  <c r="I65" i="65"/>
  <c r="I106" i="65"/>
  <c r="L49" i="65"/>
  <c r="K65" i="65"/>
  <c r="K14" i="497"/>
  <c r="D19" i="503"/>
  <c r="E330" i="65"/>
  <c r="I324" i="497"/>
  <c r="I275" i="497" s="1"/>
  <c r="K324" i="498"/>
  <c r="K275" i="498" s="1"/>
  <c r="J324" i="499"/>
  <c r="J275" i="499" s="1"/>
  <c r="N14" i="499"/>
  <c r="K105" i="65"/>
  <c r="K54" i="65"/>
  <c r="L106" i="65"/>
  <c r="G143" i="496"/>
  <c r="G144" i="496"/>
  <c r="G145" i="496"/>
  <c r="G168" i="496"/>
  <c r="G150" i="496"/>
  <c r="G348" i="65"/>
  <c r="G151" i="496"/>
  <c r="C39" i="3"/>
  <c r="G180" i="496"/>
  <c r="I111" i="499"/>
  <c r="N109" i="497"/>
  <c r="I325" i="498"/>
  <c r="N57" i="499"/>
  <c r="H14" i="499"/>
  <c r="J153" i="496"/>
  <c r="I103" i="65"/>
  <c r="K48" i="65"/>
  <c r="O57" i="499"/>
  <c r="O325" i="498"/>
  <c r="H59" i="497"/>
  <c r="N57" i="497"/>
  <c r="G59" i="498"/>
  <c r="E14" i="498"/>
  <c r="O66" i="497"/>
  <c r="J183" i="496"/>
  <c r="K111" i="499"/>
  <c r="G211" i="65"/>
  <c r="E211" i="65" s="1"/>
  <c r="E211" i="60"/>
  <c r="L51" i="65"/>
  <c r="K257" i="65"/>
  <c r="I257" i="65"/>
  <c r="E221" i="499"/>
  <c r="O66" i="499"/>
  <c r="O57" i="497"/>
  <c r="J17" i="63"/>
  <c r="J18" i="494"/>
  <c r="J45" i="494" s="1"/>
  <c r="E334" i="497"/>
  <c r="G121" i="497"/>
  <c r="L48" i="65"/>
  <c r="I51" i="65"/>
  <c r="K49" i="65"/>
  <c r="L254" i="65"/>
  <c r="L53" i="65"/>
  <c r="I263" i="65"/>
  <c r="I53" i="65"/>
  <c r="D31" i="503"/>
  <c r="N31" i="503" s="1"/>
  <c r="N12" i="503"/>
  <c r="H324" i="497"/>
  <c r="H275" i="497" s="1"/>
  <c r="N21" i="503"/>
  <c r="D40" i="503"/>
  <c r="N40" i="503" s="1"/>
  <c r="K151" i="496"/>
  <c r="K143" i="496"/>
  <c r="K168" i="496"/>
  <c r="K150" i="496"/>
  <c r="K144" i="496"/>
  <c r="K145" i="496"/>
  <c r="K180" i="496"/>
  <c r="K348" i="65"/>
  <c r="I151" i="496"/>
  <c r="I150" i="496"/>
  <c r="I143" i="496"/>
  <c r="I144" i="496"/>
  <c r="I348" i="65"/>
  <c r="I168" i="496"/>
  <c r="I180" i="496"/>
  <c r="I145" i="496"/>
  <c r="N325" i="498"/>
  <c r="O109" i="499"/>
  <c r="M14" i="497"/>
  <c r="L59" i="499"/>
  <c r="H111" i="497"/>
  <c r="N14" i="497"/>
  <c r="J276" i="498"/>
  <c r="J120" i="498"/>
  <c r="J293" i="498"/>
  <c r="J118" i="498"/>
  <c r="J302" i="498"/>
  <c r="J255" i="498"/>
  <c r="E109" i="498"/>
  <c r="G324" i="498"/>
  <c r="E57" i="498"/>
  <c r="H57" i="499"/>
  <c r="H109" i="499"/>
  <c r="E223" i="497"/>
  <c r="G328" i="497"/>
  <c r="J59" i="499"/>
  <c r="K294" i="65"/>
  <c r="M121" i="65"/>
  <c r="I256" i="65"/>
  <c r="I101" i="65"/>
  <c r="N109" i="60" a="1"/>
  <c r="L168" i="61" a="1"/>
  <c r="M106" i="60" a="1"/>
  <c r="H180" i="61" a="1"/>
  <c r="I150" i="61" a="1"/>
  <c r="O151" i="61" a="1"/>
  <c r="M53" i="60" a="1"/>
  <c r="H299" i="61" a="1"/>
  <c r="J59" i="60" a="1"/>
  <c r="J103" i="460" a="1"/>
  <c r="H275" i="460" a="1"/>
  <c r="O168" i="61" a="1"/>
  <c r="L111" i="460" a="1"/>
  <c r="K168" i="61" a="1"/>
  <c r="M256" i="60" a="1"/>
  <c r="G151" i="61" a="1"/>
  <c r="M105" i="60" a="1"/>
  <c r="K66" i="460" a="1"/>
  <c r="G144" i="61" a="1"/>
  <c r="O143" i="61" a="1"/>
  <c r="K275" i="60" a="1"/>
  <c r="I143" i="61" a="1"/>
  <c r="O180" i="61" a="1"/>
  <c r="I144" i="61" a="1"/>
  <c r="J48" i="460" a="1"/>
  <c r="J50" i="460" a="1"/>
  <c r="M304" i="61" a="1"/>
  <c r="N66" i="60" a="1"/>
  <c r="N168" i="61" a="1"/>
  <c r="J65" i="460" a="1"/>
  <c r="I109" i="460" a="1"/>
  <c r="N14" i="60" a="1"/>
  <c r="M251" i="60" a="1"/>
  <c r="H300" i="61" a="1"/>
  <c r="M13" i="60" a="1"/>
  <c r="K143" i="61" a="1"/>
  <c r="K57" i="460" a="1"/>
  <c r="K313" i="61" a="1"/>
  <c r="M306" i="61" a="1"/>
  <c r="M257" i="60" a="1"/>
  <c r="O145" i="61" a="1"/>
  <c r="J106" i="460" a="1"/>
  <c r="N57" i="460" a="1"/>
  <c r="J102" i="460" a="1"/>
  <c r="O109" i="460" a="1"/>
  <c r="G145" i="61" a="1"/>
  <c r="M143" i="61" a="1"/>
  <c r="J183" i="61" a="1"/>
  <c r="K299" i="61" a="1"/>
  <c r="G223" i="60" a="1"/>
  <c r="N150" i="61" a="1"/>
  <c r="M145" i="61" a="1"/>
  <c r="L145" i="61" a="1"/>
  <c r="K312" i="61" a="1"/>
  <c r="I111" i="60" a="1"/>
  <c r="J252" i="460" a="1"/>
  <c r="J51" i="460" a="1"/>
  <c r="M168" i="61" a="1"/>
  <c r="J169" i="61" a="1"/>
  <c r="H145" i="61" a="1"/>
  <c r="H14" i="60" a="1"/>
  <c r="M48" i="60" a="1"/>
  <c r="M252" i="60" a="1"/>
  <c r="M102" i="60" a="1"/>
  <c r="I151" i="61" a="1"/>
  <c r="L151" i="61" a="1"/>
  <c r="I275" i="460" a="1"/>
  <c r="K150" i="61" a="1"/>
  <c r="H151" i="61" a="1"/>
  <c r="M49" i="60" a="1"/>
  <c r="G168" i="61" a="1"/>
  <c r="O66" i="60" a="1"/>
  <c r="J153" i="61" a="1"/>
  <c r="J105" i="460" a="1"/>
  <c r="L150" i="61" a="1"/>
  <c r="K111" i="60" a="1"/>
  <c r="H150" i="61" a="1"/>
  <c r="J13" i="460" a="1"/>
  <c r="M14" i="460" a="1"/>
  <c r="J304" i="61" a="1"/>
  <c r="I304" i="61" a="1"/>
  <c r="L111" i="60" a="1"/>
  <c r="K180" i="61" a="1"/>
  <c r="N144" i="61" a="1"/>
  <c r="H111" i="460" a="1"/>
  <c r="M294" i="60" a="1"/>
  <c r="G180" i="61" a="1"/>
  <c r="K109" i="460" a="1"/>
  <c r="O150" i="61" a="1"/>
  <c r="M180" i="61" a="1"/>
  <c r="J253" i="460" a="1"/>
  <c r="J256" i="460" a="1"/>
  <c r="M100" i="60" a="1"/>
  <c r="K144" i="61" a="1"/>
  <c r="J54" i="460" a="1"/>
  <c r="J263" i="460" a="1"/>
  <c r="G150" i="61" a="1"/>
  <c r="K14" i="460" a="1"/>
  <c r="I59" i="60" a="1"/>
  <c r="L143" i="61" a="1"/>
  <c r="N143" i="61" a="1"/>
  <c r="M109" i="460" a="1"/>
  <c r="M50" i="60" a="1"/>
  <c r="M101" i="60" a="1"/>
  <c r="M51" i="60" a="1"/>
  <c r="L180" i="61" a="1"/>
  <c r="I180" i="61" a="1"/>
  <c r="L59" i="60" a="1"/>
  <c r="N180" i="61" a="1"/>
  <c r="N151" i="61" a="1"/>
  <c r="K145" i="61" a="1"/>
  <c r="I306" i="61" a="1"/>
  <c r="O14" i="60" a="1"/>
  <c r="J275" i="60" a="1"/>
  <c r="M151" i="61" a="1"/>
  <c r="O57" i="60" a="1"/>
  <c r="L304" i="61" a="1"/>
  <c r="O144" i="61" a="1"/>
  <c r="N109" i="460" a="1"/>
  <c r="I168" i="61" a="1"/>
  <c r="M150" i="61" a="1"/>
  <c r="M65" i="60" a="1"/>
  <c r="N57" i="60" a="1"/>
  <c r="J101" i="460" a="1"/>
  <c r="J49" i="460" a="1"/>
  <c r="H144" i="61" a="1"/>
  <c r="K300" i="61" a="1"/>
  <c r="M144" i="61" a="1"/>
  <c r="M66" i="460" a="1"/>
  <c r="H109" i="60" a="1"/>
  <c r="O14" i="460" a="1"/>
  <c r="J251" i="460" a="1"/>
  <c r="K151" i="61" a="1"/>
  <c r="H312" i="61" a="1"/>
  <c r="L275" i="60" a="1"/>
  <c r="J111" i="60" a="1"/>
  <c r="M57" i="460" a="1"/>
  <c r="M254" i="60" a="1"/>
  <c r="N145" i="61" a="1"/>
  <c r="K59" i="60" a="1"/>
  <c r="H143" i="61" a="1"/>
  <c r="H168" i="61" a="1"/>
  <c r="J100" i="460" a="1"/>
  <c r="H59" i="460" a="1"/>
  <c r="O57" i="460" a="1"/>
  <c r="H57" i="60" a="1"/>
  <c r="I145" i="61" a="1"/>
  <c r="L306" i="61" a="1"/>
  <c r="L275" i="460" a="1"/>
  <c r="J257" i="460" a="1"/>
  <c r="H66" i="60" a="1"/>
  <c r="G143" i="61" a="1"/>
  <c r="O109" i="60" a="1"/>
  <c r="M54" i="60" a="1"/>
  <c r="J53" i="460" a="1"/>
  <c r="L59" i="460" a="1"/>
  <c r="M103" i="60" a="1"/>
  <c r="M253" i="60" a="1"/>
  <c r="N14" i="460" a="1"/>
  <c r="H313" i="61" a="1"/>
  <c r="I111" i="460" a="1"/>
  <c r="G121" i="460" a="1"/>
  <c r="N66" i="460" a="1"/>
  <c r="J254" i="460" a="1"/>
  <c r="L144" i="61" a="1"/>
  <c r="O66" i="460" a="1"/>
  <c r="I59" i="460" a="1"/>
  <c r="J294" i="460" a="1"/>
  <c r="I275" i="60" a="1"/>
  <c r="J306" i="61" a="1"/>
  <c r="M263" i="60" a="1"/>
  <c r="E111" i="498" l="1"/>
  <c r="N13" i="65"/>
  <c r="L109" i="65"/>
  <c r="I109" i="460"/>
  <c r="I109" i="65" s="1"/>
  <c r="N54" i="65"/>
  <c r="J111" i="60"/>
  <c r="N257" i="65"/>
  <c r="N100" i="65"/>
  <c r="O65" i="65"/>
  <c r="O53" i="65"/>
  <c r="O257" i="65"/>
  <c r="L111" i="60"/>
  <c r="N253" i="65"/>
  <c r="N294" i="65"/>
  <c r="K111" i="497"/>
  <c r="K59" i="60"/>
  <c r="H312" i="61"/>
  <c r="J306" i="61"/>
  <c r="K313" i="61"/>
  <c r="H299" i="61"/>
  <c r="J304" i="61"/>
  <c r="J153" i="61"/>
  <c r="J153" i="65" s="1"/>
  <c r="K300" i="61"/>
  <c r="H313" i="61"/>
  <c r="L306" i="61"/>
  <c r="K312" i="61"/>
  <c r="H300" i="61"/>
  <c r="I306" i="61"/>
  <c r="L304" i="61"/>
  <c r="K299" i="61"/>
  <c r="M306" i="61"/>
  <c r="I304" i="61"/>
  <c r="M304" i="61"/>
  <c r="N111" i="497"/>
  <c r="G299" i="501"/>
  <c r="G300" i="501"/>
  <c r="G312" i="501"/>
  <c r="G313" i="501"/>
  <c r="E336" i="501"/>
  <c r="O251" i="65"/>
  <c r="J309" i="501"/>
  <c r="H59" i="499"/>
  <c r="H304" i="501"/>
  <c r="H306" i="501" s="1"/>
  <c r="J223" i="496"/>
  <c r="J267" i="496" s="1"/>
  <c r="J309" i="496" s="1"/>
  <c r="J316" i="496" s="1"/>
  <c r="N103" i="65"/>
  <c r="O106" i="65"/>
  <c r="I57" i="65"/>
  <c r="I324" i="65" s="1"/>
  <c r="F13" i="503" s="1"/>
  <c r="F32" i="503" s="1"/>
  <c r="N65" i="65"/>
  <c r="L309" i="501"/>
  <c r="I309" i="501"/>
  <c r="K304" i="501"/>
  <c r="K306" i="501" s="1"/>
  <c r="M309" i="501"/>
  <c r="N53" i="65"/>
  <c r="L111" i="460"/>
  <c r="I59" i="60"/>
  <c r="O111" i="499"/>
  <c r="K59" i="497"/>
  <c r="O48" i="65"/>
  <c r="N102" i="65"/>
  <c r="L57" i="65"/>
  <c r="L324" i="65" s="1"/>
  <c r="I13" i="503" s="1"/>
  <c r="I32" i="503" s="1"/>
  <c r="H111" i="499"/>
  <c r="O103" i="65"/>
  <c r="O54" i="65"/>
  <c r="M14" i="460"/>
  <c r="I144" i="61"/>
  <c r="I144" i="65" s="1"/>
  <c r="K150" i="61"/>
  <c r="K150" i="65" s="1"/>
  <c r="I143" i="61"/>
  <c r="I143" i="65" s="1"/>
  <c r="K168" i="61"/>
  <c r="K168" i="65" s="1"/>
  <c r="O109" i="60"/>
  <c r="I150" i="61"/>
  <c r="I150" i="65" s="1"/>
  <c r="K143" i="61"/>
  <c r="K143" i="65" s="1"/>
  <c r="J59" i="60"/>
  <c r="I151" i="61"/>
  <c r="I151" i="65" s="1"/>
  <c r="K151" i="61"/>
  <c r="K151" i="65" s="1"/>
  <c r="O66" i="460"/>
  <c r="I111" i="60"/>
  <c r="G144" i="61"/>
  <c r="N14" i="60"/>
  <c r="N109" i="60"/>
  <c r="J51" i="460"/>
  <c r="J51" i="65" s="1"/>
  <c r="J263" i="460"/>
  <c r="J263" i="65" s="1"/>
  <c r="J53" i="460"/>
  <c r="J53" i="65" s="1"/>
  <c r="O14" i="60"/>
  <c r="L180" i="61"/>
  <c r="L180" i="65" s="1"/>
  <c r="M168" i="61"/>
  <c r="M168" i="65" s="1"/>
  <c r="O168" i="61"/>
  <c r="O168" i="65" s="1"/>
  <c r="H150" i="61"/>
  <c r="H150" i="65" s="1"/>
  <c r="M50" i="60"/>
  <c r="M50" i="65" s="1"/>
  <c r="M257" i="60"/>
  <c r="M257" i="65" s="1"/>
  <c r="M254" i="60"/>
  <c r="M254" i="65" s="1"/>
  <c r="N168" i="61"/>
  <c r="N168" i="65" s="1"/>
  <c r="I111" i="460"/>
  <c r="I111" i="65" s="1"/>
  <c r="N14" i="460"/>
  <c r="I145" i="61"/>
  <c r="I145" i="65" s="1"/>
  <c r="G180" i="61"/>
  <c r="G143" i="61"/>
  <c r="J275" i="60"/>
  <c r="K14" i="460"/>
  <c r="I275" i="60"/>
  <c r="J256" i="460"/>
  <c r="J256" i="65" s="1"/>
  <c r="J101" i="460"/>
  <c r="J101" i="65" s="1"/>
  <c r="K109" i="460"/>
  <c r="L151" i="61"/>
  <c r="L151" i="65" s="1"/>
  <c r="M145" i="61"/>
  <c r="M145" i="65" s="1"/>
  <c r="M51" i="60"/>
  <c r="M51" i="65" s="1"/>
  <c r="M103" i="60"/>
  <c r="M65" i="60"/>
  <c r="M65" i="65" s="1"/>
  <c r="N145" i="61"/>
  <c r="N145" i="65" s="1"/>
  <c r="H111" i="460"/>
  <c r="I180" i="61"/>
  <c r="I180" i="65" s="1"/>
  <c r="K180" i="61"/>
  <c r="K180" i="65" s="1"/>
  <c r="I59" i="460"/>
  <c r="J65" i="460"/>
  <c r="J65" i="65" s="1"/>
  <c r="J294" i="460"/>
  <c r="J294" i="65" s="1"/>
  <c r="N66" i="60"/>
  <c r="L275" i="460"/>
  <c r="K57" i="460"/>
  <c r="K57" i="65" s="1"/>
  <c r="K324" i="65" s="1"/>
  <c r="H13" i="503" s="1"/>
  <c r="H32" i="503" s="1"/>
  <c r="L143" i="61"/>
  <c r="L143" i="65" s="1"/>
  <c r="M144" i="61"/>
  <c r="M144" i="65" s="1"/>
  <c r="O143" i="61"/>
  <c r="O143" i="65" s="1"/>
  <c r="H151" i="61"/>
  <c r="H151" i="65" s="1"/>
  <c r="M54" i="60"/>
  <c r="M253" i="60"/>
  <c r="M253" i="65" s="1"/>
  <c r="M251" i="60"/>
  <c r="M251" i="65" s="1"/>
  <c r="N143" i="61"/>
  <c r="N143" i="65" s="1"/>
  <c r="O66" i="60"/>
  <c r="H14" i="60"/>
  <c r="H14" i="65" s="1"/>
  <c r="G151" i="61"/>
  <c r="K275" i="60"/>
  <c r="J13" i="460"/>
  <c r="J13" i="65" s="1"/>
  <c r="J257" i="460"/>
  <c r="J257" i="65" s="1"/>
  <c r="J251" i="460"/>
  <c r="J251" i="65" s="1"/>
  <c r="L168" i="61"/>
  <c r="L168" i="65" s="1"/>
  <c r="M143" i="61"/>
  <c r="M143" i="65" s="1"/>
  <c r="O151" i="61"/>
  <c r="O151" i="65" s="1"/>
  <c r="H145" i="61"/>
  <c r="H145" i="65" s="1"/>
  <c r="L59" i="460"/>
  <c r="M66" i="460"/>
  <c r="M263" i="60"/>
  <c r="M263" i="65" s="1"/>
  <c r="M101" i="60"/>
  <c r="M101" i="65" s="1"/>
  <c r="M105" i="60"/>
  <c r="M105" i="65" s="1"/>
  <c r="N151" i="61"/>
  <c r="N151" i="65" s="1"/>
  <c r="K145" i="61"/>
  <c r="K145" i="65" s="1"/>
  <c r="K111" i="60"/>
  <c r="N57" i="460"/>
  <c r="H109" i="60"/>
  <c r="H109" i="65" s="1"/>
  <c r="L59" i="60"/>
  <c r="K144" i="61"/>
  <c r="K144" i="65" s="1"/>
  <c r="H275" i="460"/>
  <c r="J183" i="61"/>
  <c r="J183" i="65" s="1"/>
  <c r="H59" i="460"/>
  <c r="I275" i="460"/>
  <c r="J169" i="61"/>
  <c r="J169" i="65" s="1"/>
  <c r="J49" i="460"/>
  <c r="J49" i="65" s="1"/>
  <c r="J254" i="460"/>
  <c r="J254" i="65" s="1"/>
  <c r="J102" i="460"/>
  <c r="J102" i="65" s="1"/>
  <c r="G223" i="60"/>
  <c r="K66" i="460"/>
  <c r="K66" i="65" s="1"/>
  <c r="N66" i="460"/>
  <c r="L150" i="61"/>
  <c r="L150" i="65" s="1"/>
  <c r="M180" i="61"/>
  <c r="M180" i="65" s="1"/>
  <c r="O144" i="61"/>
  <c r="O144" i="65" s="1"/>
  <c r="H143" i="61"/>
  <c r="H143" i="65" s="1"/>
  <c r="M57" i="460"/>
  <c r="M13" i="60"/>
  <c r="M13" i="65" s="1"/>
  <c r="M252" i="60"/>
  <c r="M252" i="65" s="1"/>
  <c r="M294" i="60"/>
  <c r="M294" i="65" s="1"/>
  <c r="N150" i="61"/>
  <c r="N150" i="65" s="1"/>
  <c r="I168" i="61"/>
  <c r="I168" i="65" s="1"/>
  <c r="J54" i="460"/>
  <c r="J54" i="65" s="1"/>
  <c r="J100" i="460"/>
  <c r="J100" i="65" s="1"/>
  <c r="J105" i="460"/>
  <c r="J105" i="65" s="1"/>
  <c r="L275" i="60"/>
  <c r="M150" i="61"/>
  <c r="M150" i="65" s="1"/>
  <c r="O180" i="61"/>
  <c r="O180" i="65" s="1"/>
  <c r="H168" i="61"/>
  <c r="H168" i="65" s="1"/>
  <c r="H66" i="60"/>
  <c r="H66" i="65" s="1"/>
  <c r="M48" i="60"/>
  <c r="M48" i="65" s="1"/>
  <c r="M102" i="60"/>
  <c r="M102" i="65" s="1"/>
  <c r="M100" i="60"/>
  <c r="M100" i="65" s="1"/>
  <c r="N180" i="61"/>
  <c r="N180" i="65" s="1"/>
  <c r="N57" i="60"/>
  <c r="G150" i="61"/>
  <c r="O14" i="460"/>
  <c r="J50" i="460"/>
  <c r="J50" i="65" s="1"/>
  <c r="J103" i="460"/>
  <c r="J103" i="65" s="1"/>
  <c r="J48" i="460"/>
  <c r="J48" i="65" s="1"/>
  <c r="O109" i="460"/>
  <c r="L145" i="61"/>
  <c r="L145" i="65" s="1"/>
  <c r="M151" i="61"/>
  <c r="M151" i="65" s="1"/>
  <c r="O145" i="61"/>
  <c r="O145" i="65" s="1"/>
  <c r="H144" i="61"/>
  <c r="H144" i="65" s="1"/>
  <c r="M49" i="60"/>
  <c r="M53" i="60"/>
  <c r="G121" i="460"/>
  <c r="E121" i="460" s="1"/>
  <c r="H57" i="60"/>
  <c r="H57" i="65" s="1"/>
  <c r="H324" i="65" s="1"/>
  <c r="E13" i="503" s="1"/>
  <c r="E32" i="503" s="1"/>
  <c r="G168" i="61"/>
  <c r="O57" i="460"/>
  <c r="O57" i="60"/>
  <c r="N109" i="460"/>
  <c r="G145" i="61"/>
  <c r="J252" i="460"/>
  <c r="J252" i="65" s="1"/>
  <c r="J106" i="460"/>
  <c r="J106" i="65" s="1"/>
  <c r="J253" i="460"/>
  <c r="J253" i="65" s="1"/>
  <c r="M109" i="460"/>
  <c r="L144" i="61"/>
  <c r="L144" i="65" s="1"/>
  <c r="O150" i="61"/>
  <c r="O150" i="65" s="1"/>
  <c r="H180" i="61"/>
  <c r="H180" i="65" s="1"/>
  <c r="M256" i="60"/>
  <c r="M256" i="65" s="1"/>
  <c r="M106" i="60"/>
  <c r="M106" i="65" s="1"/>
  <c r="N144" i="61"/>
  <c r="N144" i="65" s="1"/>
  <c r="H325" i="499"/>
  <c r="J122" i="498"/>
  <c r="J124" i="498" s="1"/>
  <c r="J296" i="498"/>
  <c r="M59" i="497"/>
  <c r="I153" i="496"/>
  <c r="K169" i="496"/>
  <c r="J374" i="65"/>
  <c r="J65" i="63"/>
  <c r="O120" i="498"/>
  <c r="O276" i="498"/>
  <c r="O118" i="498"/>
  <c r="O293" i="498"/>
  <c r="O302" i="498"/>
  <c r="O255" i="498"/>
  <c r="I118" i="498"/>
  <c r="I276" i="498"/>
  <c r="I302" i="498"/>
  <c r="I293" i="498"/>
  <c r="I120" i="498"/>
  <c r="I255" i="498"/>
  <c r="K153" i="496"/>
  <c r="L259" i="497"/>
  <c r="L295" i="497"/>
  <c r="L345" i="65"/>
  <c r="J325" i="499"/>
  <c r="G275" i="498"/>
  <c r="E324" i="498"/>
  <c r="N276" i="498"/>
  <c r="N302" i="498"/>
  <c r="N118" i="498"/>
  <c r="N293" i="498"/>
  <c r="N255" i="498"/>
  <c r="N120" i="498"/>
  <c r="O111" i="497"/>
  <c r="E144" i="496"/>
  <c r="H296" i="498"/>
  <c r="L183" i="496"/>
  <c r="M169" i="496"/>
  <c r="O169" i="496"/>
  <c r="N169" i="496"/>
  <c r="O252" i="65"/>
  <c r="M54" i="65"/>
  <c r="N101" i="65"/>
  <c r="J373" i="65"/>
  <c r="N105" i="65"/>
  <c r="O100" i="65"/>
  <c r="N252" i="65"/>
  <c r="O254" i="65"/>
  <c r="N256" i="65"/>
  <c r="G103" i="497"/>
  <c r="G102" i="497"/>
  <c r="G256" i="497"/>
  <c r="E328" i="497"/>
  <c r="G253" i="497"/>
  <c r="G294" i="497"/>
  <c r="G65" i="497"/>
  <c r="G252" i="497"/>
  <c r="G254" i="497"/>
  <c r="G48" i="497"/>
  <c r="G105" i="497"/>
  <c r="G257" i="497"/>
  <c r="G100" i="497"/>
  <c r="G263" i="497"/>
  <c r="G54" i="497"/>
  <c r="G13" i="497"/>
  <c r="G51" i="497"/>
  <c r="G106" i="497"/>
  <c r="G53" i="497"/>
  <c r="G101" i="497"/>
  <c r="G50" i="497"/>
  <c r="G251" i="497"/>
  <c r="G49" i="497"/>
  <c r="N59" i="497"/>
  <c r="K18" i="494"/>
  <c r="K45" i="494" s="1"/>
  <c r="K17" i="63"/>
  <c r="E180" i="496"/>
  <c r="G183" i="496"/>
  <c r="E143" i="496"/>
  <c r="G153" i="496"/>
  <c r="K325" i="498"/>
  <c r="J277" i="498"/>
  <c r="J289" i="498" s="1"/>
  <c r="O18" i="494"/>
  <c r="O45" i="494" s="1"/>
  <c r="O17" i="63"/>
  <c r="H17" i="63"/>
  <c r="H18" i="494"/>
  <c r="H45" i="494" s="1"/>
  <c r="M66" i="499"/>
  <c r="G50" i="499"/>
  <c r="G101" i="499"/>
  <c r="G252" i="499"/>
  <c r="G54" i="499"/>
  <c r="G257" i="499"/>
  <c r="G49" i="499"/>
  <c r="G253" i="499"/>
  <c r="G51" i="499"/>
  <c r="G254" i="499"/>
  <c r="E328" i="499"/>
  <c r="G102" i="499"/>
  <c r="G53" i="499"/>
  <c r="G256" i="499"/>
  <c r="G106" i="499"/>
  <c r="G263" i="499"/>
  <c r="G48" i="499"/>
  <c r="G294" i="499"/>
  <c r="G251" i="499"/>
  <c r="G13" i="499"/>
  <c r="G65" i="499"/>
  <c r="G100" i="499"/>
  <c r="G105" i="499"/>
  <c r="G103" i="499"/>
  <c r="L120" i="497"/>
  <c r="L118" i="497"/>
  <c r="L255" i="497"/>
  <c r="L293" i="497"/>
  <c r="L302" i="497"/>
  <c r="L276" i="497"/>
  <c r="O253" i="65"/>
  <c r="O102" i="65"/>
  <c r="I183" i="496"/>
  <c r="K183" i="496"/>
  <c r="G325" i="498"/>
  <c r="E59" i="498"/>
  <c r="I325" i="497"/>
  <c r="J66" i="497"/>
  <c r="N111" i="499"/>
  <c r="K324" i="497"/>
  <c r="K275" i="497" s="1"/>
  <c r="L153" i="496"/>
  <c r="O153" i="496"/>
  <c r="N153" i="496"/>
  <c r="O13" i="65"/>
  <c r="G208" i="65"/>
  <c r="E208" i="60"/>
  <c r="O256" i="65"/>
  <c r="O294" i="65"/>
  <c r="N251" i="65"/>
  <c r="E151" i="496"/>
  <c r="J14" i="497"/>
  <c r="G121" i="499"/>
  <c r="E334" i="499"/>
  <c r="L169" i="496"/>
  <c r="M153" i="496"/>
  <c r="L325" i="498"/>
  <c r="M111" i="497"/>
  <c r="M49" i="65"/>
  <c r="M103" i="65"/>
  <c r="N263" i="65"/>
  <c r="L14" i="65"/>
  <c r="N324" i="497"/>
  <c r="N275" i="497" s="1"/>
  <c r="L325" i="499"/>
  <c r="I17" i="63"/>
  <c r="I18" i="494"/>
  <c r="I45" i="494" s="1"/>
  <c r="H325" i="497"/>
  <c r="G17" i="63"/>
  <c r="G18" i="494"/>
  <c r="G45" i="494" s="1"/>
  <c r="E348" i="65"/>
  <c r="E223" i="499"/>
  <c r="M183" i="496"/>
  <c r="H153" i="496"/>
  <c r="M324" i="497"/>
  <c r="M275" i="497" s="1"/>
  <c r="M14" i="499"/>
  <c r="N50" i="65"/>
  <c r="O263" i="65"/>
  <c r="N48" i="65"/>
  <c r="N51" i="65"/>
  <c r="I169" i="496"/>
  <c r="J109" i="497"/>
  <c r="H277" i="498"/>
  <c r="L17" i="63"/>
  <c r="L18" i="494"/>
  <c r="L45" i="494" s="1"/>
  <c r="O183" i="496"/>
  <c r="H169" i="496"/>
  <c r="M57" i="499"/>
  <c r="M109" i="499"/>
  <c r="N183" i="496"/>
  <c r="I120" i="499"/>
  <c r="I293" i="499"/>
  <c r="I302" i="499"/>
  <c r="I276" i="499"/>
  <c r="I255" i="499"/>
  <c r="I118" i="499"/>
  <c r="K14" i="65"/>
  <c r="G221" i="65"/>
  <c r="E221" i="65" s="1"/>
  <c r="E221" i="60"/>
  <c r="J265" i="498"/>
  <c r="N324" i="499"/>
  <c r="N275" i="499" s="1"/>
  <c r="E150" i="496"/>
  <c r="J57" i="497"/>
  <c r="H265" i="498"/>
  <c r="H267" i="498" s="1"/>
  <c r="M302" i="498"/>
  <c r="M276" i="498"/>
  <c r="M255" i="498"/>
  <c r="M120" i="498"/>
  <c r="M118" i="498"/>
  <c r="M293" i="498"/>
  <c r="N17" i="63"/>
  <c r="N18" i="494"/>
  <c r="N45" i="494" s="1"/>
  <c r="K302" i="499"/>
  <c r="K255" i="499"/>
  <c r="K276" i="499"/>
  <c r="K277" i="499" s="1"/>
  <c r="K120" i="499"/>
  <c r="K118" i="499"/>
  <c r="K293" i="499"/>
  <c r="N254" i="65"/>
  <c r="I66" i="65"/>
  <c r="M53" i="65"/>
  <c r="E121" i="497"/>
  <c r="H324" i="499"/>
  <c r="H275" i="499" s="1"/>
  <c r="E168" i="496"/>
  <c r="G169" i="496"/>
  <c r="D38" i="503"/>
  <c r="N38" i="503" s="1"/>
  <c r="N19" i="503"/>
  <c r="O324" i="497"/>
  <c r="O275" i="497" s="1"/>
  <c r="O59" i="499"/>
  <c r="O324" i="499"/>
  <c r="O275" i="499" s="1"/>
  <c r="E145" i="496"/>
  <c r="N59" i="499"/>
  <c r="O59" i="497"/>
  <c r="H122" i="498"/>
  <c r="D37" i="503"/>
  <c r="N37" i="503" s="1"/>
  <c r="N18" i="503"/>
  <c r="M18" i="494"/>
  <c r="M45" i="494" s="1"/>
  <c r="M17" i="63"/>
  <c r="H183" i="496"/>
  <c r="O49" i="65"/>
  <c r="K109" i="65"/>
  <c r="N49" i="65"/>
  <c r="I14" i="65"/>
  <c r="G51" i="60" a="1"/>
  <c r="G65" i="60" a="1"/>
  <c r="H59" i="60" a="1"/>
  <c r="M109" i="60" a="1"/>
  <c r="K169" i="61" a="1"/>
  <c r="G251" i="460" a="1"/>
  <c r="I293" i="60" a="1"/>
  <c r="G49" i="60" a="1"/>
  <c r="I183" i="61" a="1"/>
  <c r="G105" i="460" a="1"/>
  <c r="H153" i="61" a="1"/>
  <c r="K293" i="60" a="1"/>
  <c r="G252" i="60" a="1"/>
  <c r="I153" i="61" a="1"/>
  <c r="M57" i="60" a="1"/>
  <c r="G50" i="60" a="1"/>
  <c r="M169" i="61" a="1"/>
  <c r="G101" i="460" a="1"/>
  <c r="O111" i="460" a="1"/>
  <c r="N275" i="460" a="1"/>
  <c r="G103" i="460" a="1"/>
  <c r="H304" i="61" a="1"/>
  <c r="G294" i="460" a="1"/>
  <c r="G48" i="460" a="1"/>
  <c r="G106" i="60" a="1"/>
  <c r="G253" i="460" a="1"/>
  <c r="G54" i="60" a="1"/>
  <c r="I169" i="61" a="1"/>
  <c r="G257" i="60" a="1"/>
  <c r="O59" i="60" a="1"/>
  <c r="I120" i="60" a="1"/>
  <c r="K118" i="60" a="1"/>
  <c r="M66" i="60" a="1"/>
  <c r="N59" i="60" a="1"/>
  <c r="G294" i="60" a="1"/>
  <c r="N275" i="60" a="1"/>
  <c r="M153" i="61" a="1"/>
  <c r="G51" i="460" a="1"/>
  <c r="K306" i="61" a="1"/>
  <c r="M59" i="460" a="1"/>
  <c r="K59" i="460" a="1"/>
  <c r="K255" i="60" a="1"/>
  <c r="K277" i="60" a="1"/>
  <c r="N59" i="460" a="1"/>
  <c r="M275" i="460" a="1"/>
  <c r="O183" i="61" a="1"/>
  <c r="J267" i="61" a="1"/>
  <c r="G254" i="460" a="1"/>
  <c r="O169" i="61" a="1"/>
  <c r="M111" i="460" a="1"/>
  <c r="G49" i="460" a="1"/>
  <c r="K111" i="460" a="1"/>
  <c r="J66" i="460" a="1"/>
  <c r="G48" i="60" a="1"/>
  <c r="L153" i="61" a="1"/>
  <c r="N111" i="460" a="1"/>
  <c r="G312" i="61" a="1"/>
  <c r="G300" i="61" a="1"/>
  <c r="G257" i="460" a="1"/>
  <c r="J57" i="460" a="1"/>
  <c r="K120" i="60" a="1"/>
  <c r="J75" i="281"/>
  <c r="G256" i="460" a="1"/>
  <c r="O275" i="460" a="1"/>
  <c r="L183" i="61" a="1"/>
  <c r="K302" i="60" a="1"/>
  <c r="M14" i="60" a="1"/>
  <c r="G256" i="60" a="1"/>
  <c r="N111" i="60" a="1"/>
  <c r="I118" i="60" a="1"/>
  <c r="H183" i="61" a="1"/>
  <c r="G252" i="460" a="1"/>
  <c r="G105" i="60" a="1"/>
  <c r="L259" i="460" a="1"/>
  <c r="G65" i="460" a="1"/>
  <c r="I255" i="60" a="1"/>
  <c r="G153" i="61" a="1"/>
  <c r="L169" i="61" a="1"/>
  <c r="O275" i="60" a="1"/>
  <c r="H111" i="60" a="1"/>
  <c r="K304" i="61" a="1"/>
  <c r="G102" i="460" a="1"/>
  <c r="G100" i="60" a="1"/>
  <c r="N183" i="61" a="1"/>
  <c r="G313" i="61" a="1"/>
  <c r="G183" i="61" a="1"/>
  <c r="H169" i="61" a="1"/>
  <c r="K275" i="460" a="1"/>
  <c r="G100" i="460" a="1"/>
  <c r="G106" i="460" a="1"/>
  <c r="G101" i="60" a="1"/>
  <c r="G102" i="60" a="1"/>
  <c r="G13" i="460" a="1"/>
  <c r="G251" i="60" a="1"/>
  <c r="N153" i="61" a="1"/>
  <c r="G54" i="460" a="1"/>
  <c r="N169" i="61" a="1"/>
  <c r="J309" i="61" a="1"/>
  <c r="J109" i="460" a="1"/>
  <c r="J223" i="61" a="1"/>
  <c r="G50" i="460" a="1"/>
  <c r="J14" i="460" a="1"/>
  <c r="O59" i="460" a="1"/>
  <c r="G103" i="60" a="1"/>
  <c r="G254" i="60" a="1"/>
  <c r="I276" i="60" a="1"/>
  <c r="G263" i="60" a="1"/>
  <c r="L295" i="460" a="1"/>
  <c r="O111" i="60" a="1"/>
  <c r="K153" i="61" a="1"/>
  <c r="G169" i="61" a="1"/>
  <c r="H306" i="61" a="1"/>
  <c r="K183" i="61" a="1"/>
  <c r="J26" i="281"/>
  <c r="M183" i="61" a="1"/>
  <c r="G53" i="60" a="1"/>
  <c r="H275" i="60" a="1"/>
  <c r="G53" i="460" a="1"/>
  <c r="G299" i="61" a="1"/>
  <c r="G263" i="460" a="1"/>
  <c r="K276" i="60" a="1"/>
  <c r="G253" i="60" a="1"/>
  <c r="G13" i="60" a="1"/>
  <c r="G121" i="60" a="1"/>
  <c r="O153" i="61" a="1"/>
  <c r="I302" i="60" a="1"/>
  <c r="N57" i="65" l="1"/>
  <c r="N324" i="65" s="1"/>
  <c r="K13" i="503" s="1"/>
  <c r="K32" i="503" s="1"/>
  <c r="H373" i="65"/>
  <c r="N109" i="65"/>
  <c r="J328" i="496"/>
  <c r="L111" i="65"/>
  <c r="L10" i="63" s="1"/>
  <c r="O109" i="65"/>
  <c r="I59" i="65"/>
  <c r="L275" i="65"/>
  <c r="K111" i="460"/>
  <c r="K111" i="65" s="1"/>
  <c r="O14" i="65"/>
  <c r="I275" i="65"/>
  <c r="G313" i="61"/>
  <c r="E313" i="61" s="1"/>
  <c r="H153" i="61"/>
  <c r="H153" i="65" s="1"/>
  <c r="N153" i="61"/>
  <c r="N153" i="65" s="1"/>
  <c r="K306" i="61"/>
  <c r="J223" i="61"/>
  <c r="J223" i="65" s="1"/>
  <c r="J328" i="65" s="1"/>
  <c r="G17" i="503" s="1"/>
  <c r="G36" i="503" s="1"/>
  <c r="G312" i="61"/>
  <c r="E312" i="61" s="1"/>
  <c r="O153" i="61"/>
  <c r="O153" i="65" s="1"/>
  <c r="J267" i="61"/>
  <c r="K304" i="61"/>
  <c r="H306" i="61"/>
  <c r="G300" i="61"/>
  <c r="E300" i="61" s="1"/>
  <c r="K153" i="61"/>
  <c r="K153" i="65" s="1"/>
  <c r="I153" i="61"/>
  <c r="I153" i="65" s="1"/>
  <c r="L153" i="61"/>
  <c r="L153" i="65" s="1"/>
  <c r="H304" i="61"/>
  <c r="G299" i="61"/>
  <c r="E299" i="61" s="1"/>
  <c r="G153" i="61"/>
  <c r="H59" i="60"/>
  <c r="N111" i="460"/>
  <c r="M153" i="61"/>
  <c r="M153" i="65" s="1"/>
  <c r="J309" i="61"/>
  <c r="J111" i="497"/>
  <c r="L59" i="65"/>
  <c r="M316" i="501"/>
  <c r="E313" i="501"/>
  <c r="K309" i="501"/>
  <c r="E312" i="501"/>
  <c r="O57" i="65"/>
  <c r="O324" i="65" s="1"/>
  <c r="L13" i="503" s="1"/>
  <c r="L32" i="503" s="1"/>
  <c r="H309" i="501"/>
  <c r="E300" i="501"/>
  <c r="L223" i="496"/>
  <c r="I316" i="501"/>
  <c r="G304" i="501"/>
  <c r="G306" i="501" s="1"/>
  <c r="E299" i="501"/>
  <c r="L316" i="501"/>
  <c r="J316" i="501"/>
  <c r="K59" i="460"/>
  <c r="K59" i="65" s="1"/>
  <c r="K325" i="65" s="1"/>
  <c r="H14" i="503" s="1"/>
  <c r="H33" i="503" s="1"/>
  <c r="O111" i="60"/>
  <c r="H111" i="60"/>
  <c r="G223" i="496"/>
  <c r="G267" i="496" s="1"/>
  <c r="K325" i="497"/>
  <c r="K277" i="60"/>
  <c r="I302" i="60"/>
  <c r="G103" i="60"/>
  <c r="G263" i="60"/>
  <c r="G253" i="60"/>
  <c r="G183" i="61"/>
  <c r="G101" i="460"/>
  <c r="E101" i="460" s="1"/>
  <c r="G257" i="460"/>
  <c r="E257" i="460" s="1"/>
  <c r="M169" i="61"/>
  <c r="M169" i="65" s="1"/>
  <c r="M14" i="60"/>
  <c r="M14" i="65" s="1"/>
  <c r="J14" i="460"/>
  <c r="J14" i="65" s="1"/>
  <c r="N59" i="60"/>
  <c r="I293" i="60"/>
  <c r="M275" i="460"/>
  <c r="J66" i="460"/>
  <c r="J66" i="65" s="1"/>
  <c r="G105" i="60"/>
  <c r="G106" i="60"/>
  <c r="G49" i="60"/>
  <c r="G53" i="460"/>
  <c r="E53" i="460" s="1"/>
  <c r="G105" i="460"/>
  <c r="E105" i="460" s="1"/>
  <c r="G256" i="460"/>
  <c r="E256" i="460" s="1"/>
  <c r="L183" i="61"/>
  <c r="L183" i="65" s="1"/>
  <c r="M59" i="460"/>
  <c r="H183" i="61"/>
  <c r="H183" i="65" s="1"/>
  <c r="K293" i="60"/>
  <c r="G169" i="61"/>
  <c r="K118" i="60"/>
  <c r="J57" i="460"/>
  <c r="J57" i="65" s="1"/>
  <c r="J324" i="65" s="1"/>
  <c r="G13" i="503" s="1"/>
  <c r="G32" i="503" s="1"/>
  <c r="I120" i="60"/>
  <c r="L169" i="61"/>
  <c r="L169" i="65" s="1"/>
  <c r="G100" i="60"/>
  <c r="G256" i="60"/>
  <c r="G257" i="60"/>
  <c r="G106" i="460"/>
  <c r="E106" i="460" s="1"/>
  <c r="G48" i="460"/>
  <c r="E48" i="460" s="1"/>
  <c r="G102" i="460"/>
  <c r="E102" i="460" s="1"/>
  <c r="L295" i="460"/>
  <c r="L295" i="65" s="1"/>
  <c r="I255" i="60"/>
  <c r="H169" i="61"/>
  <c r="H169" i="65" s="1"/>
  <c r="J109" i="460"/>
  <c r="J109" i="65" s="1"/>
  <c r="J77" i="281"/>
  <c r="J117" i="281"/>
  <c r="K120" i="60"/>
  <c r="N183" i="61"/>
  <c r="N183" i="65" s="1"/>
  <c r="G65" i="60"/>
  <c r="G53" i="60"/>
  <c r="G54" i="60"/>
  <c r="G51" i="460"/>
  <c r="E51" i="460" s="1"/>
  <c r="G254" i="460"/>
  <c r="E254" i="460" s="1"/>
  <c r="G103" i="460"/>
  <c r="E103" i="460" s="1"/>
  <c r="L259" i="460"/>
  <c r="L259" i="65" s="1"/>
  <c r="N275" i="460"/>
  <c r="G121" i="60"/>
  <c r="G13" i="60"/>
  <c r="G102" i="60"/>
  <c r="G252" i="60"/>
  <c r="N59" i="460"/>
  <c r="G13" i="460"/>
  <c r="E13" i="460" s="1"/>
  <c r="G252" i="460"/>
  <c r="E252" i="460" s="1"/>
  <c r="O275" i="60"/>
  <c r="H275" i="60"/>
  <c r="H275" i="65" s="1"/>
  <c r="K276" i="60"/>
  <c r="N275" i="60"/>
  <c r="M109" i="60"/>
  <c r="M109" i="65" s="1"/>
  <c r="O59" i="60"/>
  <c r="K255" i="60"/>
  <c r="I118" i="60"/>
  <c r="M57" i="60"/>
  <c r="M57" i="65" s="1"/>
  <c r="M324" i="65" s="1"/>
  <c r="J13" i="503" s="1"/>
  <c r="J32" i="503" s="1"/>
  <c r="M183" i="61"/>
  <c r="M183" i="65" s="1"/>
  <c r="M111" i="460"/>
  <c r="K275" i="460"/>
  <c r="K275" i="65" s="1"/>
  <c r="K183" i="61"/>
  <c r="K183" i="65" s="1"/>
  <c r="G251" i="60"/>
  <c r="G101" i="60"/>
  <c r="G49" i="460"/>
  <c r="E49" i="460" s="1"/>
  <c r="G54" i="460"/>
  <c r="E54" i="460" s="1"/>
  <c r="G65" i="460"/>
  <c r="E65" i="460" s="1"/>
  <c r="K169" i="61"/>
  <c r="K169" i="65" s="1"/>
  <c r="I183" i="61"/>
  <c r="I183" i="65" s="1"/>
  <c r="G294" i="60"/>
  <c r="G254" i="60"/>
  <c r="G50" i="60"/>
  <c r="G251" i="460"/>
  <c r="E251" i="460" s="1"/>
  <c r="G263" i="460"/>
  <c r="E263" i="460" s="1"/>
  <c r="G294" i="460"/>
  <c r="E294" i="460" s="1"/>
  <c r="N169" i="61"/>
  <c r="N169" i="65" s="1"/>
  <c r="O275" i="460"/>
  <c r="K302" i="60"/>
  <c r="O59" i="460"/>
  <c r="O59" i="65" s="1"/>
  <c r="I276" i="60"/>
  <c r="O183" i="61"/>
  <c r="O183" i="65" s="1"/>
  <c r="I169" i="61"/>
  <c r="I169" i="65" s="1"/>
  <c r="N111" i="60"/>
  <c r="G48" i="60"/>
  <c r="G51" i="60"/>
  <c r="M66" i="60"/>
  <c r="M66" i="65" s="1"/>
  <c r="G50" i="460"/>
  <c r="E50" i="460" s="1"/>
  <c r="G100" i="460"/>
  <c r="E100" i="460" s="1"/>
  <c r="G253" i="460"/>
  <c r="E253" i="460" s="1"/>
  <c r="O169" i="61"/>
  <c r="O169" i="65" s="1"/>
  <c r="O111" i="460"/>
  <c r="O111" i="65" s="1"/>
  <c r="E103" i="499"/>
  <c r="E263" i="499"/>
  <c r="E253" i="499"/>
  <c r="J326" i="498"/>
  <c r="J310" i="498" s="1"/>
  <c r="E183" i="496"/>
  <c r="E101" i="497"/>
  <c r="E257" i="497"/>
  <c r="M223" i="496"/>
  <c r="J293" i="499"/>
  <c r="J276" i="499"/>
  <c r="J118" i="499"/>
  <c r="J302" i="499"/>
  <c r="J255" i="499"/>
  <c r="J120" i="499"/>
  <c r="O122" i="498"/>
  <c r="I223" i="496"/>
  <c r="I10" i="63"/>
  <c r="I10" i="494"/>
  <c r="L373" i="65"/>
  <c r="M59" i="499"/>
  <c r="I374" i="65"/>
  <c r="I65" i="63"/>
  <c r="N325" i="499"/>
  <c r="I296" i="499"/>
  <c r="L374" i="65"/>
  <c r="L65" i="63"/>
  <c r="L118" i="499"/>
  <c r="L255" i="499"/>
  <c r="L302" i="499"/>
  <c r="L276" i="499"/>
  <c r="L120" i="499"/>
  <c r="L293" i="499"/>
  <c r="K289" i="499"/>
  <c r="O223" i="496"/>
  <c r="O328" i="496" s="1"/>
  <c r="E105" i="499"/>
  <c r="E106" i="499"/>
  <c r="E49" i="499"/>
  <c r="E53" i="497"/>
  <c r="E105" i="497"/>
  <c r="E256" i="497"/>
  <c r="N265" i="498"/>
  <c r="L17" i="494"/>
  <c r="L16" i="63"/>
  <c r="I296" i="498"/>
  <c r="O277" i="498"/>
  <c r="O289" i="498" s="1"/>
  <c r="M325" i="497"/>
  <c r="E150" i="61"/>
  <c r="G150" i="65"/>
  <c r="E150" i="65" s="1"/>
  <c r="O373" i="65"/>
  <c r="O66" i="65"/>
  <c r="N374" i="65"/>
  <c r="N65" i="63"/>
  <c r="E208" i="65"/>
  <c r="G334" i="65"/>
  <c r="H259" i="497"/>
  <c r="H345" i="65"/>
  <c r="H295" i="497"/>
  <c r="K296" i="499"/>
  <c r="M296" i="498"/>
  <c r="G259" i="497"/>
  <c r="G295" i="497"/>
  <c r="C37" i="3"/>
  <c r="G345" i="65"/>
  <c r="M65" i="63"/>
  <c r="M374" i="65"/>
  <c r="E169" i="496"/>
  <c r="K122" i="499"/>
  <c r="M122" i="498"/>
  <c r="M124" i="498" s="1"/>
  <c r="J324" i="497"/>
  <c r="J275" i="497" s="1"/>
  <c r="L267" i="496"/>
  <c r="I302" i="497"/>
  <c r="I255" i="497"/>
  <c r="I120" i="497"/>
  <c r="I118" i="497"/>
  <c r="I276" i="497"/>
  <c r="I293" i="497"/>
  <c r="L277" i="497"/>
  <c r="L289" i="497" s="1"/>
  <c r="E100" i="499"/>
  <c r="G109" i="499"/>
  <c r="E256" i="499"/>
  <c r="E257" i="499"/>
  <c r="H374" i="65"/>
  <c r="H65" i="63"/>
  <c r="K65" i="63"/>
  <c r="K374" i="65"/>
  <c r="E106" i="497"/>
  <c r="E48" i="497"/>
  <c r="G57" i="497"/>
  <c r="E102" i="497"/>
  <c r="N296" i="498"/>
  <c r="E151" i="61"/>
  <c r="G151" i="65"/>
  <c r="E151" i="65" s="1"/>
  <c r="I9" i="494"/>
  <c r="I325" i="65"/>
  <c r="F14" i="503" s="1"/>
  <c r="F33" i="503" s="1"/>
  <c r="I9" i="63"/>
  <c r="M259" i="497"/>
  <c r="M295" i="497"/>
  <c r="M345" i="65"/>
  <c r="I265" i="499"/>
  <c r="N259" i="497"/>
  <c r="N345" i="65"/>
  <c r="N295" i="497"/>
  <c r="O259" i="497"/>
  <c r="O295" i="497"/>
  <c r="O345" i="65"/>
  <c r="J337" i="496"/>
  <c r="E65" i="499"/>
  <c r="G66" i="499"/>
  <c r="E53" i="499"/>
  <c r="E54" i="499"/>
  <c r="O374" i="65"/>
  <c r="O65" i="63"/>
  <c r="E51" i="497"/>
  <c r="E254" i="497"/>
  <c r="E103" i="497"/>
  <c r="N122" i="498"/>
  <c r="N124" i="498" s="1"/>
  <c r="I277" i="498"/>
  <c r="H276" i="499"/>
  <c r="H277" i="499" s="1"/>
  <c r="H120" i="499"/>
  <c r="H255" i="499"/>
  <c r="H302" i="499"/>
  <c r="H293" i="499"/>
  <c r="H118" i="499"/>
  <c r="E168" i="61"/>
  <c r="G168" i="65"/>
  <c r="E168" i="65" s="1"/>
  <c r="N373" i="65"/>
  <c r="E223" i="60"/>
  <c r="J295" i="497"/>
  <c r="J259" i="497"/>
  <c r="J345" i="65"/>
  <c r="H223" i="496"/>
  <c r="H328" i="496" s="1"/>
  <c r="E17" i="63"/>
  <c r="G374" i="65"/>
  <c r="G65" i="63"/>
  <c r="E121" i="499"/>
  <c r="G255" i="498"/>
  <c r="G118" i="498"/>
  <c r="G276" i="498"/>
  <c r="G277" i="498" s="1"/>
  <c r="G293" i="498"/>
  <c r="G120" i="498"/>
  <c r="G302" i="498"/>
  <c r="E325" i="498"/>
  <c r="L296" i="497"/>
  <c r="E13" i="499"/>
  <c r="G14" i="499"/>
  <c r="E102" i="499"/>
  <c r="E252" i="499"/>
  <c r="N325" i="497"/>
  <c r="E13" i="497"/>
  <c r="G14" i="497"/>
  <c r="E252" i="497"/>
  <c r="I122" i="498"/>
  <c r="K373" i="65"/>
  <c r="E143" i="61"/>
  <c r="G143" i="65"/>
  <c r="M265" i="498"/>
  <c r="M267" i="498" s="1"/>
  <c r="K345" i="65"/>
  <c r="K295" i="497"/>
  <c r="K259" i="497"/>
  <c r="O325" i="499"/>
  <c r="K265" i="499"/>
  <c r="K267" i="499" s="1"/>
  <c r="M277" i="498"/>
  <c r="M289" i="498" s="1"/>
  <c r="I122" i="499"/>
  <c r="M324" i="499"/>
  <c r="M275" i="499" s="1"/>
  <c r="H289" i="498"/>
  <c r="N223" i="496"/>
  <c r="L265" i="497"/>
  <c r="L267" i="497" s="1"/>
  <c r="E251" i="499"/>
  <c r="E101" i="499"/>
  <c r="E49" i="497"/>
  <c r="E54" i="497"/>
  <c r="E65" i="497"/>
  <c r="G66" i="497"/>
  <c r="N277" i="498"/>
  <c r="K223" i="496"/>
  <c r="O265" i="498"/>
  <c r="O267" i="498" s="1"/>
  <c r="I373" i="65"/>
  <c r="G180" i="65"/>
  <c r="E180" i="61"/>
  <c r="L302" i="498"/>
  <c r="L276" i="498"/>
  <c r="L293" i="498"/>
  <c r="L120" i="498"/>
  <c r="L255" i="498"/>
  <c r="L118" i="498"/>
  <c r="L122" i="497"/>
  <c r="L124" i="497" s="1"/>
  <c r="E294" i="499"/>
  <c r="E254" i="499"/>
  <c r="E50" i="499"/>
  <c r="E153" i="496"/>
  <c r="E251" i="497"/>
  <c r="E263" i="497"/>
  <c r="E294" i="497"/>
  <c r="K9" i="63"/>
  <c r="H111" i="65"/>
  <c r="H124" i="498"/>
  <c r="H118" i="497"/>
  <c r="H293" i="497"/>
  <c r="H120" i="497"/>
  <c r="H302" i="497"/>
  <c r="H255" i="497"/>
  <c r="H276" i="497"/>
  <c r="I259" i="497"/>
  <c r="I345" i="65"/>
  <c r="I295" i="497"/>
  <c r="O325" i="497"/>
  <c r="J267" i="498"/>
  <c r="I277" i="499"/>
  <c r="J59" i="497"/>
  <c r="E48" i="499"/>
  <c r="G57" i="499"/>
  <c r="E51" i="499"/>
  <c r="M111" i="499"/>
  <c r="K276" i="498"/>
  <c r="K293" i="498"/>
  <c r="K120" i="498"/>
  <c r="K255" i="498"/>
  <c r="K118" i="498"/>
  <c r="K302" i="498"/>
  <c r="E50" i="497"/>
  <c r="G109" i="497"/>
  <c r="E100" i="497"/>
  <c r="E253" i="497"/>
  <c r="E275" i="498"/>
  <c r="I265" i="498"/>
  <c r="I267" i="498" s="1"/>
  <c r="O296" i="498"/>
  <c r="E145" i="61"/>
  <c r="G145" i="65"/>
  <c r="E145" i="65" s="1"/>
  <c r="M373" i="65"/>
  <c r="L9" i="494"/>
  <c r="L325" i="65"/>
  <c r="I14" i="503" s="1"/>
  <c r="I33" i="503" s="1"/>
  <c r="L9" i="63"/>
  <c r="N66" i="65"/>
  <c r="N14" i="65"/>
  <c r="G144" i="65"/>
  <c r="E144" i="65" s="1"/>
  <c r="E144" i="61"/>
  <c r="H59" i="65"/>
  <c r="H255" i="460" a="1"/>
  <c r="G66" i="460" a="1"/>
  <c r="J255" i="60" a="1"/>
  <c r="G14" i="60" a="1"/>
  <c r="N259" i="460" a="1"/>
  <c r="H259" i="460" a="1"/>
  <c r="K295" i="460" a="1"/>
  <c r="K265" i="60" a="1"/>
  <c r="M59" i="60" a="1"/>
  <c r="H276" i="60" a="1"/>
  <c r="K289" i="60" a="1"/>
  <c r="M259" i="460" a="1"/>
  <c r="L255" i="460" a="1"/>
  <c r="I302" i="460" a="1"/>
  <c r="I295" i="460" a="1"/>
  <c r="I120" i="460" a="1"/>
  <c r="G109" i="460" a="1"/>
  <c r="J59" i="460" a="1"/>
  <c r="J302" i="60" a="1"/>
  <c r="L276" i="460" a="1"/>
  <c r="G14" i="460" a="1"/>
  <c r="N223" i="61" a="1"/>
  <c r="G304" i="61" a="1"/>
  <c r="H302" i="460" a="1"/>
  <c r="J316" i="61" a="1"/>
  <c r="J276" i="60" a="1"/>
  <c r="O259" i="460" a="1"/>
  <c r="N295" i="460" a="1"/>
  <c r="L302" i="460" a="1"/>
  <c r="J275" i="460" a="1"/>
  <c r="G267" i="61" a="1"/>
  <c r="I118" i="460" a="1"/>
  <c r="L255" i="60" a="1"/>
  <c r="M223" i="61" a="1"/>
  <c r="J293" i="60" a="1"/>
  <c r="H223" i="61" a="1"/>
  <c r="I122" i="60" a="1"/>
  <c r="L118" i="60" a="1"/>
  <c r="L118" i="460" a="1"/>
  <c r="G109" i="60" a="1"/>
  <c r="H277" i="60" a="1"/>
  <c r="H295" i="460" a="1"/>
  <c r="I51" i="281"/>
  <c r="K296" i="60" a="1"/>
  <c r="G57" i="60" a="1"/>
  <c r="L51" i="281"/>
  <c r="H302" i="60" a="1"/>
  <c r="I296" i="60" a="1"/>
  <c r="J295" i="460" a="1"/>
  <c r="O295" i="460" a="1"/>
  <c r="H26" i="281"/>
  <c r="K267" i="60" a="1"/>
  <c r="K122" i="60" a="1"/>
  <c r="H118" i="60" a="1"/>
  <c r="I223" i="61" a="1"/>
  <c r="I276" i="460" a="1"/>
  <c r="H255" i="60" a="1"/>
  <c r="I265" i="60" a="1"/>
  <c r="L267" i="61" a="1"/>
  <c r="H120" i="60" a="1"/>
  <c r="H120" i="460" a="1"/>
  <c r="K259" i="460" a="1"/>
  <c r="M26" i="281"/>
  <c r="H276" i="460" a="1"/>
  <c r="G306" i="61" a="1"/>
  <c r="J118" i="60" a="1"/>
  <c r="N26" i="281"/>
  <c r="I255" i="460" a="1"/>
  <c r="M275" i="60" a="1"/>
  <c r="L293" i="60" a="1"/>
  <c r="M51" i="281"/>
  <c r="G57" i="460" a="1"/>
  <c r="J51" i="281"/>
  <c r="G223" i="61" a="1"/>
  <c r="M111" i="60" a="1"/>
  <c r="L120" i="460" a="1"/>
  <c r="L223" i="61" a="1"/>
  <c r="H118" i="460" a="1"/>
  <c r="L293" i="460" a="1"/>
  <c r="G259" i="460" a="1"/>
  <c r="H293" i="60" a="1"/>
  <c r="I277" i="60" a="1"/>
  <c r="L120" i="60" a="1"/>
  <c r="L276" i="60" a="1"/>
  <c r="I259" i="460" a="1"/>
  <c r="I293" i="460" a="1"/>
  <c r="L302" i="60" a="1"/>
  <c r="J120" i="60" a="1"/>
  <c r="H293" i="460" a="1"/>
  <c r="K223" i="61" a="1"/>
  <c r="G295" i="460" a="1"/>
  <c r="G66" i="60" a="1"/>
  <c r="J259" i="460" a="1"/>
  <c r="J111" i="460" a="1"/>
  <c r="O223" i="61" a="1"/>
  <c r="M295" i="460" a="1"/>
  <c r="L32" i="281"/>
  <c r="K9" i="494" l="1"/>
  <c r="L10" i="494"/>
  <c r="G328" i="496"/>
  <c r="G111" i="499"/>
  <c r="O275" i="65"/>
  <c r="N111" i="65"/>
  <c r="N10" i="63" s="1"/>
  <c r="K10" i="494"/>
  <c r="K10" i="63"/>
  <c r="N223" i="61"/>
  <c r="N223" i="65" s="1"/>
  <c r="N328" i="65" s="1"/>
  <c r="K17" i="503" s="1"/>
  <c r="K36" i="503" s="1"/>
  <c r="I93" i="281"/>
  <c r="I53" i="281"/>
  <c r="M53" i="281"/>
  <c r="M93" i="281"/>
  <c r="K223" i="61"/>
  <c r="K223" i="65" s="1"/>
  <c r="K328" i="65" s="1"/>
  <c r="H17" i="503" s="1"/>
  <c r="H36" i="503" s="1"/>
  <c r="G267" i="61"/>
  <c r="O223" i="61"/>
  <c r="O223" i="65" s="1"/>
  <c r="O328" i="65" s="1"/>
  <c r="L17" i="503" s="1"/>
  <c r="L36" i="503" s="1"/>
  <c r="L223" i="61"/>
  <c r="L223" i="65" s="1"/>
  <c r="L328" i="65" s="1"/>
  <c r="I17" i="503" s="1"/>
  <c r="I36" i="503" s="1"/>
  <c r="H223" i="61"/>
  <c r="H223" i="65" s="1"/>
  <c r="H328" i="65" s="1"/>
  <c r="E17" i="503" s="1"/>
  <c r="E36" i="503" s="1"/>
  <c r="J316" i="61"/>
  <c r="J93" i="281"/>
  <c r="J53" i="281"/>
  <c r="J81" i="281"/>
  <c r="J121" i="281" s="1"/>
  <c r="J111" i="460"/>
  <c r="J111" i="65" s="1"/>
  <c r="L53" i="281"/>
  <c r="L93" i="281"/>
  <c r="I223" i="61"/>
  <c r="I223" i="65" s="1"/>
  <c r="I328" i="65" s="1"/>
  <c r="F17" i="503" s="1"/>
  <c r="F36" i="503" s="1"/>
  <c r="M223" i="61"/>
  <c r="M223" i="65" s="1"/>
  <c r="M328" i="65" s="1"/>
  <c r="J17" i="503" s="1"/>
  <c r="J36" i="503" s="1"/>
  <c r="G306" i="61"/>
  <c r="E306" i="61" s="1"/>
  <c r="L267" i="61"/>
  <c r="G223" i="61"/>
  <c r="G304" i="61"/>
  <c r="E304" i="61" s="1"/>
  <c r="N267" i="496"/>
  <c r="E143" i="65"/>
  <c r="I337" i="501"/>
  <c r="M337" i="501"/>
  <c r="K328" i="496"/>
  <c r="G309" i="496"/>
  <c r="O267" i="496"/>
  <c r="L328" i="496"/>
  <c r="H267" i="496"/>
  <c r="J337" i="501"/>
  <c r="L337" i="501"/>
  <c r="H316" i="501"/>
  <c r="I267" i="496"/>
  <c r="M328" i="496"/>
  <c r="G309" i="501"/>
  <c r="E306" i="501"/>
  <c r="L309" i="496"/>
  <c r="K316" i="501"/>
  <c r="E304" i="501"/>
  <c r="E153" i="61"/>
  <c r="G153" i="65"/>
  <c r="E153" i="65" s="1"/>
  <c r="I328" i="496"/>
  <c r="K118" i="497"/>
  <c r="K255" i="497"/>
  <c r="K120" i="497"/>
  <c r="K293" i="497"/>
  <c r="K276" i="497"/>
  <c r="K302" i="497"/>
  <c r="I309" i="496"/>
  <c r="G111" i="497"/>
  <c r="N59" i="65"/>
  <c r="N9" i="63" s="1"/>
  <c r="N328" i="496"/>
  <c r="K267" i="60"/>
  <c r="L33" i="281"/>
  <c r="O295" i="460"/>
  <c r="O295" i="65" s="1"/>
  <c r="H120" i="460"/>
  <c r="N295" i="460"/>
  <c r="N295" i="65" s="1"/>
  <c r="M259" i="460"/>
  <c r="M259" i="65" s="1"/>
  <c r="I276" i="460"/>
  <c r="I276" i="65" s="1"/>
  <c r="G295" i="460"/>
  <c r="L255" i="60"/>
  <c r="J293" i="60"/>
  <c r="H302" i="60"/>
  <c r="H255" i="60"/>
  <c r="G66" i="60"/>
  <c r="G57" i="460"/>
  <c r="E57" i="460" s="1"/>
  <c r="G259" i="460"/>
  <c r="H259" i="460"/>
  <c r="H259" i="65" s="1"/>
  <c r="L118" i="60"/>
  <c r="I265" i="60"/>
  <c r="L293" i="460"/>
  <c r="J59" i="460"/>
  <c r="J59" i="65" s="1"/>
  <c r="H293" i="460"/>
  <c r="L276" i="460"/>
  <c r="G14" i="60"/>
  <c r="I118" i="460"/>
  <c r="I118" i="65" s="1"/>
  <c r="I295" i="460"/>
  <c r="I295" i="65" s="1"/>
  <c r="H118" i="460"/>
  <c r="L302" i="460"/>
  <c r="H120" i="60"/>
  <c r="N259" i="460"/>
  <c r="N259" i="65" s="1"/>
  <c r="I120" i="460"/>
  <c r="I120" i="65" s="1"/>
  <c r="K122" i="60"/>
  <c r="M59" i="60"/>
  <c r="M59" i="65" s="1"/>
  <c r="H276" i="460"/>
  <c r="L255" i="460"/>
  <c r="M275" i="60"/>
  <c r="M275" i="65" s="1"/>
  <c r="H277" i="60"/>
  <c r="G14" i="460"/>
  <c r="E14" i="460" s="1"/>
  <c r="H276" i="60"/>
  <c r="G109" i="60"/>
  <c r="I255" i="460"/>
  <c r="I255" i="65" s="1"/>
  <c r="K289" i="60"/>
  <c r="J120" i="60"/>
  <c r="I259" i="460"/>
  <c r="I259" i="65" s="1"/>
  <c r="K265" i="60"/>
  <c r="I302" i="460"/>
  <c r="I302" i="65" s="1"/>
  <c r="L293" i="60"/>
  <c r="J255" i="60"/>
  <c r="M111" i="60"/>
  <c r="M111" i="65" s="1"/>
  <c r="L118" i="460"/>
  <c r="L118" i="65" s="1"/>
  <c r="K296" i="60"/>
  <c r="L120" i="60"/>
  <c r="J302" i="60"/>
  <c r="G109" i="460"/>
  <c r="E109" i="460" s="1"/>
  <c r="I277" i="60"/>
  <c r="J259" i="460"/>
  <c r="J259" i="65" s="1"/>
  <c r="H118" i="60"/>
  <c r="L276" i="60"/>
  <c r="I296" i="60"/>
  <c r="J118" i="60"/>
  <c r="H255" i="460"/>
  <c r="K259" i="460"/>
  <c r="K259" i="65" s="1"/>
  <c r="G57" i="60"/>
  <c r="H302" i="460"/>
  <c r="L120" i="460"/>
  <c r="G66" i="460"/>
  <c r="E66" i="460" s="1"/>
  <c r="I122" i="60"/>
  <c r="K295" i="460"/>
  <c r="K295" i="65" s="1"/>
  <c r="J295" i="460"/>
  <c r="J295" i="65" s="1"/>
  <c r="H293" i="60"/>
  <c r="H293" i="65" s="1"/>
  <c r="O259" i="460"/>
  <c r="O259" i="65" s="1"/>
  <c r="M295" i="460"/>
  <c r="M295" i="65" s="1"/>
  <c r="I293" i="460"/>
  <c r="I293" i="65" s="1"/>
  <c r="J275" i="460"/>
  <c r="J275" i="65" s="1"/>
  <c r="H295" i="460"/>
  <c r="H295" i="65" s="1"/>
  <c r="L302" i="60"/>
  <c r="J276" i="60"/>
  <c r="E111" i="497"/>
  <c r="G316" i="496"/>
  <c r="L326" i="497"/>
  <c r="L310" i="497" s="1"/>
  <c r="L336" i="497" s="1"/>
  <c r="K122" i="498"/>
  <c r="K124" i="498" s="1"/>
  <c r="K17" i="494"/>
  <c r="K16" i="63"/>
  <c r="E120" i="498"/>
  <c r="E111" i="499"/>
  <c r="I277" i="497"/>
  <c r="I289" i="497" s="1"/>
  <c r="M326" i="498"/>
  <c r="M310" i="498" s="1"/>
  <c r="E295" i="497"/>
  <c r="H16" i="63"/>
  <c r="H17" i="494"/>
  <c r="L10" i="493"/>
  <c r="L265" i="499"/>
  <c r="L267" i="499" s="1"/>
  <c r="J296" i="499"/>
  <c r="N275" i="65"/>
  <c r="E183" i="61"/>
  <c r="G183" i="65"/>
  <c r="E183" i="65" s="1"/>
  <c r="H265" i="499"/>
  <c r="H267" i="499" s="1"/>
  <c r="E66" i="499"/>
  <c r="G59" i="497"/>
  <c r="G324" i="497"/>
  <c r="E57" i="497"/>
  <c r="E259" i="497"/>
  <c r="L122" i="499"/>
  <c r="L124" i="499" s="1"/>
  <c r="M267" i="496"/>
  <c r="E223" i="496"/>
  <c r="J16" i="63"/>
  <c r="J17" i="494"/>
  <c r="O17" i="494"/>
  <c r="O16" i="63"/>
  <c r="K265" i="497"/>
  <c r="K267" i="497" s="1"/>
  <c r="L296" i="498"/>
  <c r="K265" i="498"/>
  <c r="K267" i="498" s="1"/>
  <c r="J325" i="497"/>
  <c r="O302" i="497"/>
  <c r="O276" i="497"/>
  <c r="O293" i="497"/>
  <c r="O118" i="497"/>
  <c r="O120" i="497"/>
  <c r="O255" i="497"/>
  <c r="H296" i="497"/>
  <c r="L277" i="498"/>
  <c r="L289" i="498" s="1"/>
  <c r="E14" i="499"/>
  <c r="G296" i="498"/>
  <c r="E293" i="498"/>
  <c r="E65" i="63"/>
  <c r="N17" i="494"/>
  <c r="N16" i="63"/>
  <c r="I122" i="497"/>
  <c r="G289" i="498"/>
  <c r="H122" i="497"/>
  <c r="H124" i="497" s="1"/>
  <c r="E276" i="498"/>
  <c r="K124" i="499"/>
  <c r="D23" i="503"/>
  <c r="E334" i="65"/>
  <c r="M302" i="497"/>
  <c r="M276" i="497"/>
  <c r="M293" i="497"/>
  <c r="M120" i="497"/>
  <c r="M118" i="497"/>
  <c r="M255" i="497"/>
  <c r="N267" i="498"/>
  <c r="M325" i="499"/>
  <c r="O124" i="498"/>
  <c r="K267" i="496"/>
  <c r="G50" i="65"/>
  <c r="E50" i="65" s="1"/>
  <c r="E50" i="60"/>
  <c r="G101" i="65"/>
  <c r="E101" i="65" s="1"/>
  <c r="E101" i="60"/>
  <c r="G253" i="65"/>
  <c r="E253" i="65" s="1"/>
  <c r="E253" i="60"/>
  <c r="H277" i="497"/>
  <c r="L265" i="498"/>
  <c r="L267" i="498" s="1"/>
  <c r="K296" i="498"/>
  <c r="I17" i="494"/>
  <c r="I16" i="63"/>
  <c r="E14" i="497"/>
  <c r="G122" i="498"/>
  <c r="E118" i="498"/>
  <c r="I267" i="499"/>
  <c r="E109" i="499"/>
  <c r="I265" i="497"/>
  <c r="I267" i="497" s="1"/>
  <c r="O9" i="494"/>
  <c r="O9" i="63"/>
  <c r="O325" i="65"/>
  <c r="L14" i="503" s="1"/>
  <c r="L33" i="503" s="1"/>
  <c r="G254" i="65"/>
  <c r="E254" i="65" s="1"/>
  <c r="E254" i="60"/>
  <c r="G251" i="65"/>
  <c r="E251" i="65" s="1"/>
  <c r="E251" i="60"/>
  <c r="E169" i="61"/>
  <c r="G169" i="65"/>
  <c r="E169" i="65" s="1"/>
  <c r="G49" i="65"/>
  <c r="E49" i="65" s="1"/>
  <c r="E49" i="60"/>
  <c r="G263" i="65"/>
  <c r="E263" i="65" s="1"/>
  <c r="E263" i="60"/>
  <c r="H10" i="494"/>
  <c r="H10" i="63"/>
  <c r="O118" i="499"/>
  <c r="O293" i="499"/>
  <c r="O255" i="499"/>
  <c r="O302" i="499"/>
  <c r="O120" i="499"/>
  <c r="O276" i="499"/>
  <c r="N118" i="497"/>
  <c r="N255" i="497"/>
  <c r="N276" i="497"/>
  <c r="N302" i="497"/>
  <c r="N293" i="497"/>
  <c r="N120" i="497"/>
  <c r="H325" i="65"/>
  <c r="E14" i="503" s="1"/>
  <c r="E33" i="503" s="1"/>
  <c r="H9" i="63"/>
  <c r="H9" i="494"/>
  <c r="K277" i="498"/>
  <c r="K289" i="498" s="1"/>
  <c r="H326" i="498"/>
  <c r="H310" i="498" s="1"/>
  <c r="G373" i="65"/>
  <c r="E180" i="65"/>
  <c r="N289" i="498"/>
  <c r="E255" i="498"/>
  <c r="G265" i="498"/>
  <c r="I289" i="498"/>
  <c r="L296" i="499"/>
  <c r="J265" i="499"/>
  <c r="J267" i="499" s="1"/>
  <c r="N309" i="496"/>
  <c r="G294" i="65"/>
  <c r="E294" i="65" s="1"/>
  <c r="E294" i="60"/>
  <c r="G252" i="65"/>
  <c r="E252" i="65" s="1"/>
  <c r="E252" i="60"/>
  <c r="G257" i="65"/>
  <c r="E257" i="65" s="1"/>
  <c r="E257" i="60"/>
  <c r="G106" i="65"/>
  <c r="E106" i="65" s="1"/>
  <c r="E106" i="60"/>
  <c r="G103" i="65"/>
  <c r="E103" i="65" s="1"/>
  <c r="E103" i="60"/>
  <c r="L122" i="498"/>
  <c r="L124" i="498" s="1"/>
  <c r="J336" i="498"/>
  <c r="G51" i="65"/>
  <c r="E51" i="65" s="1"/>
  <c r="E51" i="60"/>
  <c r="G102" i="65"/>
  <c r="E102" i="65" s="1"/>
  <c r="E102" i="60"/>
  <c r="G54" i="65"/>
  <c r="E54" i="65" s="1"/>
  <c r="E54" i="60"/>
  <c r="G256" i="65"/>
  <c r="E256" i="65" s="1"/>
  <c r="E256" i="60"/>
  <c r="G105" i="65"/>
  <c r="E105" i="65" s="1"/>
  <c r="E105" i="60"/>
  <c r="E109" i="497"/>
  <c r="I289" i="499"/>
  <c r="H122" i="499"/>
  <c r="H124" i="499" s="1"/>
  <c r="M16" i="63"/>
  <c r="M17" i="494"/>
  <c r="G17" i="494"/>
  <c r="G16" i="63"/>
  <c r="E345" i="65"/>
  <c r="L277" i="499"/>
  <c r="L289" i="499" s="1"/>
  <c r="J122" i="499"/>
  <c r="J124" i="499" s="1"/>
  <c r="G48" i="65"/>
  <c r="E48" i="65" s="1"/>
  <c r="E48" i="60"/>
  <c r="G13" i="65"/>
  <c r="E13" i="65" s="1"/>
  <c r="E13" i="60"/>
  <c r="G53" i="65"/>
  <c r="E53" i="65" s="1"/>
  <c r="E53" i="60"/>
  <c r="G100" i="65"/>
  <c r="E100" i="65" s="1"/>
  <c r="E100" i="60"/>
  <c r="J10" i="63"/>
  <c r="J10" i="494"/>
  <c r="H265" i="497"/>
  <c r="H267" i="497" s="1"/>
  <c r="N326" i="498"/>
  <c r="N310" i="498" s="1"/>
  <c r="G59" i="499"/>
  <c r="G324" i="499"/>
  <c r="E57" i="499"/>
  <c r="E66" i="497"/>
  <c r="I124" i="499"/>
  <c r="H289" i="499"/>
  <c r="I124" i="498"/>
  <c r="E302" i="498"/>
  <c r="H296" i="499"/>
  <c r="I296" i="497"/>
  <c r="N255" i="499"/>
  <c r="N276" i="499"/>
  <c r="N293" i="499"/>
  <c r="N120" i="499"/>
  <c r="N118" i="499"/>
  <c r="N302" i="499"/>
  <c r="J277" i="499"/>
  <c r="J289" i="499" s="1"/>
  <c r="O10" i="63"/>
  <c r="O10" i="494"/>
  <c r="G121" i="65"/>
  <c r="E121" i="65" s="1"/>
  <c r="E121" i="60"/>
  <c r="G65" i="65"/>
  <c r="E65" i="65" s="1"/>
  <c r="E65" i="60"/>
  <c r="L124" i="460" a="1"/>
  <c r="L296" i="460" a="1"/>
  <c r="G111" i="60" a="1"/>
  <c r="O267" i="61" a="1"/>
  <c r="H122" i="60" a="1"/>
  <c r="K120" i="460" a="1"/>
  <c r="M302" i="460" a="1"/>
  <c r="N276" i="60" a="1"/>
  <c r="L26" i="281"/>
  <c r="I26" i="281"/>
  <c r="H265" i="60" a="1"/>
  <c r="M118" i="460" a="1"/>
  <c r="N118" i="60" a="1"/>
  <c r="N293" i="60" a="1"/>
  <c r="I267" i="61" a="1"/>
  <c r="L277" i="60" a="1"/>
  <c r="K255" i="460" a="1"/>
  <c r="H289" i="60" a="1"/>
  <c r="K267" i="61" a="1"/>
  <c r="K24" i="281"/>
  <c r="N255" i="460" a="1"/>
  <c r="O293" i="60" a="1"/>
  <c r="O302" i="60" a="1"/>
  <c r="L277" i="460" a="1"/>
  <c r="L265" i="60" a="1"/>
  <c r="N255" i="60" a="1"/>
  <c r="H24" i="281"/>
  <c r="J124" i="60" a="1"/>
  <c r="K26" i="281"/>
  <c r="I265" i="460" a="1"/>
  <c r="O120" i="460" a="1"/>
  <c r="O293" i="460" a="1"/>
  <c r="I289" i="460" a="1"/>
  <c r="O120" i="60" a="1"/>
  <c r="L124" i="60" a="1"/>
  <c r="M255" i="460" a="1"/>
  <c r="J289" i="60" a="1"/>
  <c r="K293" i="460" a="1"/>
  <c r="L24" i="281"/>
  <c r="I24" i="281"/>
  <c r="G59" i="460" a="1"/>
  <c r="N120" i="60" a="1"/>
  <c r="O255" i="460" a="1"/>
  <c r="I124" i="60" a="1"/>
  <c r="N118" i="460" a="1"/>
  <c r="N276" i="460" a="1"/>
  <c r="J24" i="281"/>
  <c r="L296" i="60" a="1"/>
  <c r="M267" i="61" a="1"/>
  <c r="I267" i="60" a="1"/>
  <c r="L267" i="60" a="1"/>
  <c r="J122" i="60" a="1"/>
  <c r="H124" i="460" a="1"/>
  <c r="O118" i="60" a="1"/>
  <c r="H122" i="460" a="1"/>
  <c r="N302" i="460" a="1"/>
  <c r="I122" i="460" a="1"/>
  <c r="N267" i="61" a="1"/>
  <c r="N302" i="60" a="1"/>
  <c r="J277" i="60" a="1"/>
  <c r="M293" i="460" a="1"/>
  <c r="O276" i="60" a="1"/>
  <c r="N293" i="460" a="1"/>
  <c r="O302" i="460" a="1"/>
  <c r="L265" i="460" a="1"/>
  <c r="L289" i="460" a="1"/>
  <c r="H51" i="281"/>
  <c r="I289" i="60" a="1"/>
  <c r="L122" i="60" a="1"/>
  <c r="H265" i="460" a="1"/>
  <c r="H296" i="460" a="1"/>
  <c r="H267" i="460" a="1"/>
  <c r="K118" i="460" a="1"/>
  <c r="K124" i="60" a="1"/>
  <c r="K51" i="281"/>
  <c r="L309" i="61" a="1"/>
  <c r="N309" i="61" a="1"/>
  <c r="I277" i="460" a="1"/>
  <c r="K265" i="460" a="1"/>
  <c r="I267" i="460" a="1"/>
  <c r="J267" i="60" a="1"/>
  <c r="L267" i="460" a="1"/>
  <c r="G309" i="61" a="1"/>
  <c r="J265" i="60" a="1"/>
  <c r="H277" i="460" a="1"/>
  <c r="G111" i="460" a="1"/>
  <c r="L122" i="460" a="1"/>
  <c r="O276" i="460" a="1"/>
  <c r="J296" i="60" a="1"/>
  <c r="K276" i="460" a="1"/>
  <c r="I296" i="460" a="1"/>
  <c r="O255" i="60" a="1"/>
  <c r="H267" i="61" a="1"/>
  <c r="H32" i="281"/>
  <c r="H267" i="60" a="1"/>
  <c r="H296" i="60" a="1"/>
  <c r="H124" i="60" a="1"/>
  <c r="G59" i="60" a="1"/>
  <c r="M120" i="460" a="1"/>
  <c r="M276" i="460" a="1"/>
  <c r="G75" i="281"/>
  <c r="I309" i="61" a="1"/>
  <c r="O26" i="281"/>
  <c r="K302" i="460" a="1"/>
  <c r="O118" i="460" a="1"/>
  <c r="L289" i="60" a="1"/>
  <c r="K267" i="460" a="1"/>
  <c r="N120" i="460" a="1"/>
  <c r="N10" i="494" l="1"/>
  <c r="H276" i="65"/>
  <c r="H118" i="65"/>
  <c r="E373" i="65"/>
  <c r="N9" i="494"/>
  <c r="N325" i="65"/>
  <c r="K14" i="503" s="1"/>
  <c r="K33" i="503" s="1"/>
  <c r="G111" i="60"/>
  <c r="E111" i="60" s="1"/>
  <c r="L255" i="65"/>
  <c r="H120" i="65"/>
  <c r="N309" i="61"/>
  <c r="N267" i="61"/>
  <c r="G309" i="61"/>
  <c r="O267" i="61"/>
  <c r="M267" i="61"/>
  <c r="I309" i="61"/>
  <c r="I267" i="61"/>
  <c r="K267" i="61"/>
  <c r="H53" i="281"/>
  <c r="H93" i="281"/>
  <c r="K93" i="281"/>
  <c r="K53" i="281"/>
  <c r="L309" i="61"/>
  <c r="H267" i="61"/>
  <c r="N316" i="496"/>
  <c r="N337" i="496" s="1"/>
  <c r="G316" i="501"/>
  <c r="E309" i="501"/>
  <c r="O309" i="496"/>
  <c r="M309" i="496"/>
  <c r="E223" i="61"/>
  <c r="G223" i="65"/>
  <c r="E223" i="65" s="1"/>
  <c r="I316" i="496"/>
  <c r="K309" i="496"/>
  <c r="H337" i="501"/>
  <c r="K337" i="501"/>
  <c r="L316" i="496"/>
  <c r="H309" i="496"/>
  <c r="K302" i="460"/>
  <c r="K302" i="65" s="1"/>
  <c r="K30" i="63" s="1"/>
  <c r="K51" i="63" s="1"/>
  <c r="K276" i="460"/>
  <c r="K276" i="65" s="1"/>
  <c r="K293" i="460"/>
  <c r="K293" i="65" s="1"/>
  <c r="K120" i="460"/>
  <c r="K120" i="65" s="1"/>
  <c r="K255" i="460"/>
  <c r="K255" i="65" s="1"/>
  <c r="K118" i="460"/>
  <c r="K118" i="65" s="1"/>
  <c r="G111" i="460"/>
  <c r="E111" i="460" s="1"/>
  <c r="K277" i="497"/>
  <c r="K296" i="497"/>
  <c r="E277" i="498"/>
  <c r="K122" i="497"/>
  <c r="K124" i="497" s="1"/>
  <c r="H302" i="65"/>
  <c r="H31" i="494" s="1"/>
  <c r="H56" i="494" s="1"/>
  <c r="J289" i="60"/>
  <c r="K267" i="460"/>
  <c r="L44" i="281"/>
  <c r="L124" i="460"/>
  <c r="L267" i="60"/>
  <c r="L267" i="460"/>
  <c r="J267" i="60"/>
  <c r="N118" i="60"/>
  <c r="G59" i="60"/>
  <c r="L289" i="60"/>
  <c r="M276" i="460"/>
  <c r="H33" i="281"/>
  <c r="H44" i="281"/>
  <c r="H124" i="460"/>
  <c r="H296" i="460"/>
  <c r="N276" i="60"/>
  <c r="I27" i="281"/>
  <c r="I42" i="281"/>
  <c r="I124" i="60"/>
  <c r="N255" i="60"/>
  <c r="H265" i="460"/>
  <c r="H27" i="281"/>
  <c r="H42" i="281"/>
  <c r="H124" i="60"/>
  <c r="I296" i="460"/>
  <c r="I296" i="65" s="1"/>
  <c r="H122" i="60"/>
  <c r="O276" i="60"/>
  <c r="M302" i="460"/>
  <c r="H122" i="460"/>
  <c r="O255" i="460"/>
  <c r="H267" i="460"/>
  <c r="J277" i="60"/>
  <c r="L122" i="460"/>
  <c r="L296" i="60"/>
  <c r="O120" i="60"/>
  <c r="O120" i="460"/>
  <c r="G59" i="460"/>
  <c r="E59" i="460" s="1"/>
  <c r="I277" i="460"/>
  <c r="I277" i="65" s="1"/>
  <c r="O255" i="60"/>
  <c r="N118" i="460"/>
  <c r="N302" i="60"/>
  <c r="H296" i="60"/>
  <c r="I289" i="60"/>
  <c r="N120" i="460"/>
  <c r="O302" i="60"/>
  <c r="I265" i="460"/>
  <c r="I265" i="65" s="1"/>
  <c r="O118" i="460"/>
  <c r="K265" i="460"/>
  <c r="K265" i="65" s="1"/>
  <c r="J296" i="60"/>
  <c r="I289" i="460"/>
  <c r="N293" i="460"/>
  <c r="M255" i="460"/>
  <c r="K27" i="281"/>
  <c r="K42" i="281"/>
  <c r="K124" i="60"/>
  <c r="I122" i="460"/>
  <c r="I122" i="65" s="1"/>
  <c r="O293" i="460"/>
  <c r="H267" i="60"/>
  <c r="I267" i="460"/>
  <c r="L265" i="460"/>
  <c r="N120" i="60"/>
  <c r="J122" i="60"/>
  <c r="N302" i="460"/>
  <c r="O293" i="60"/>
  <c r="M118" i="460"/>
  <c r="L289" i="460"/>
  <c r="L289" i="65" s="1"/>
  <c r="O276" i="460"/>
  <c r="L296" i="460"/>
  <c r="L27" i="281"/>
  <c r="L42" i="281"/>
  <c r="L124" i="60"/>
  <c r="J27" i="281"/>
  <c r="J42" i="281"/>
  <c r="J124" i="60"/>
  <c r="N276" i="460"/>
  <c r="O118" i="60"/>
  <c r="I267" i="60"/>
  <c r="H277" i="460"/>
  <c r="H277" i="65" s="1"/>
  <c r="M120" i="460"/>
  <c r="L277" i="460"/>
  <c r="L277" i="65" s="1"/>
  <c r="O302" i="460"/>
  <c r="L122" i="60"/>
  <c r="H265" i="60"/>
  <c r="L265" i="60"/>
  <c r="N293" i="60"/>
  <c r="H289" i="60"/>
  <c r="L277" i="60"/>
  <c r="J265" i="60"/>
  <c r="N255" i="460"/>
  <c r="M293" i="460"/>
  <c r="G77" i="281"/>
  <c r="G117" i="281"/>
  <c r="L326" i="498"/>
  <c r="L310" i="498" s="1"/>
  <c r="N122" i="499"/>
  <c r="E59" i="499"/>
  <c r="G325" i="499"/>
  <c r="G124" i="498"/>
  <c r="E122" i="498"/>
  <c r="O326" i="498"/>
  <c r="O310" i="498" s="1"/>
  <c r="M277" i="497"/>
  <c r="H326" i="497"/>
  <c r="H310" i="497" s="1"/>
  <c r="J276" i="497"/>
  <c r="J118" i="497"/>
  <c r="J302" i="497"/>
  <c r="J255" i="497"/>
  <c r="J293" i="497"/>
  <c r="J120" i="497"/>
  <c r="O10" i="493"/>
  <c r="M336" i="498"/>
  <c r="K326" i="498"/>
  <c r="K310" i="498" s="1"/>
  <c r="H255" i="65"/>
  <c r="N277" i="499"/>
  <c r="I326" i="499"/>
  <c r="I310" i="499" s="1"/>
  <c r="M10" i="493"/>
  <c r="N265" i="499"/>
  <c r="N267" i="499" s="1"/>
  <c r="H326" i="499"/>
  <c r="H310" i="499" s="1"/>
  <c r="M10" i="63"/>
  <c r="M10" i="494"/>
  <c r="O277" i="499"/>
  <c r="M302" i="499"/>
  <c r="M120" i="499"/>
  <c r="M118" i="499"/>
  <c r="M276" i="499"/>
  <c r="M293" i="499"/>
  <c r="M255" i="499"/>
  <c r="O265" i="497"/>
  <c r="O267" i="497" s="1"/>
  <c r="G275" i="497"/>
  <c r="E324" i="497"/>
  <c r="L120" i="65"/>
  <c r="L293" i="65"/>
  <c r="G111" i="65"/>
  <c r="G10" i="493"/>
  <c r="E16" i="63"/>
  <c r="E267" i="496"/>
  <c r="G325" i="497"/>
  <c r="E59" i="497"/>
  <c r="H336" i="498"/>
  <c r="O265" i="499"/>
  <c r="O267" i="499" s="1"/>
  <c r="N122" i="497"/>
  <c r="G275" i="499"/>
  <c r="E324" i="499"/>
  <c r="E17" i="494"/>
  <c r="D42" i="503"/>
  <c r="N42" i="503" s="1"/>
  <c r="N23" i="503"/>
  <c r="E289" i="498"/>
  <c r="E296" i="498"/>
  <c r="O122" i="497"/>
  <c r="O124" i="497" s="1"/>
  <c r="L43" i="493"/>
  <c r="L48" i="493" s="1"/>
  <c r="G38" i="495"/>
  <c r="L31" i="493"/>
  <c r="L32" i="493" s="1"/>
  <c r="G57" i="65"/>
  <c r="E57" i="60"/>
  <c r="N296" i="497"/>
  <c r="M265" i="497"/>
  <c r="K326" i="499"/>
  <c r="K310" i="499" s="1"/>
  <c r="I124" i="497"/>
  <c r="O296" i="497"/>
  <c r="J10" i="493"/>
  <c r="L312" i="497"/>
  <c r="L313" i="497"/>
  <c r="L299" i="497"/>
  <c r="L300" i="497"/>
  <c r="I30" i="63"/>
  <c r="I51" i="63" s="1"/>
  <c r="I31" i="494"/>
  <c r="I56" i="494" s="1"/>
  <c r="G109" i="65"/>
  <c r="E109" i="65" s="1"/>
  <c r="E109" i="60"/>
  <c r="G14" i="65"/>
  <c r="E14" i="65" s="1"/>
  <c r="E14" i="60"/>
  <c r="E295" i="460"/>
  <c r="G295" i="65"/>
  <c r="E295" i="65" s="1"/>
  <c r="I10" i="493"/>
  <c r="I326" i="498"/>
  <c r="I310" i="498" s="1"/>
  <c r="N336" i="498"/>
  <c r="O296" i="499"/>
  <c r="M122" i="497"/>
  <c r="O277" i="497"/>
  <c r="O289" i="497" s="1"/>
  <c r="L326" i="499"/>
  <c r="L310" i="499" s="1"/>
  <c r="L276" i="65"/>
  <c r="G259" i="65"/>
  <c r="E259" i="65" s="1"/>
  <c r="E259" i="460"/>
  <c r="J326" i="499"/>
  <c r="J310" i="499" s="1"/>
  <c r="G267" i="498"/>
  <c r="E265" i="498"/>
  <c r="N277" i="497"/>
  <c r="N289" i="497" s="1"/>
  <c r="O122" i="499"/>
  <c r="H289" i="497"/>
  <c r="N10" i="493"/>
  <c r="H10" i="493"/>
  <c r="K10" i="493"/>
  <c r="N296" i="499"/>
  <c r="J299" i="498"/>
  <c r="J300" i="498"/>
  <c r="J313" i="498"/>
  <c r="J312" i="498"/>
  <c r="N265" i="497"/>
  <c r="M296" i="497"/>
  <c r="G337" i="496"/>
  <c r="M9" i="63"/>
  <c r="M9" i="494"/>
  <c r="M325" i="65"/>
  <c r="J14" i="503" s="1"/>
  <c r="J33" i="503" s="1"/>
  <c r="L302" i="65"/>
  <c r="J9" i="494"/>
  <c r="J325" i="65"/>
  <c r="G14" i="503" s="1"/>
  <c r="G33" i="503" s="1"/>
  <c r="J9" i="63"/>
  <c r="G66" i="65"/>
  <c r="E66" i="65" s="1"/>
  <c r="E66" i="60"/>
  <c r="H310" i="460" a="1"/>
  <c r="N296" i="460" a="1"/>
  <c r="M255" i="60" a="1"/>
  <c r="I316" i="61" a="1"/>
  <c r="O277" i="460" a="1"/>
  <c r="O122" i="460" a="1"/>
  <c r="M122" i="460" a="1"/>
  <c r="N122" i="60" a="1"/>
  <c r="O32" i="281"/>
  <c r="K122" i="460" a="1"/>
  <c r="J310" i="60" a="1"/>
  <c r="H289" i="460" a="1"/>
  <c r="M276" i="60" a="1"/>
  <c r="O122" i="60" a="1"/>
  <c r="M120" i="60" a="1"/>
  <c r="I310" i="60" a="1"/>
  <c r="O267" i="60" a="1"/>
  <c r="N265" i="60" a="1"/>
  <c r="J255" i="460" a="1"/>
  <c r="K277" i="460" a="1"/>
  <c r="K309" i="61" a="1"/>
  <c r="J276" i="460" a="1"/>
  <c r="O289" i="460" a="1"/>
  <c r="K124" i="460" a="1"/>
  <c r="L310" i="60" a="1"/>
  <c r="K296" i="460" a="1"/>
  <c r="N296" i="60" a="1"/>
  <c r="J118" i="460" a="1"/>
  <c r="N289" i="460" a="1"/>
  <c r="N265" i="460" a="1"/>
  <c r="O265" i="60" a="1"/>
  <c r="O309" i="61" a="1"/>
  <c r="I32" i="281"/>
  <c r="O265" i="460" a="1"/>
  <c r="H309" i="61" a="1"/>
  <c r="M265" i="460" a="1"/>
  <c r="H310" i="60" a="1"/>
  <c r="M293" i="60" a="1"/>
  <c r="L310" i="460" a="1"/>
  <c r="I75" i="281"/>
  <c r="M309" i="61" a="1"/>
  <c r="M118" i="60" a="1"/>
  <c r="O267" i="460" a="1"/>
  <c r="L75" i="281"/>
  <c r="J120" i="460" a="1"/>
  <c r="J293" i="460" a="1"/>
  <c r="N277" i="60" a="1"/>
  <c r="L316" i="61" a="1"/>
  <c r="I124" i="460" a="1"/>
  <c r="G26" i="281"/>
  <c r="O277" i="60" a="1"/>
  <c r="M277" i="460" a="1"/>
  <c r="M296" i="460" a="1"/>
  <c r="O296" i="460" a="1"/>
  <c r="G51" i="281"/>
  <c r="G316" i="61" a="1"/>
  <c r="K310" i="60" a="1"/>
  <c r="K32" i="281"/>
  <c r="G275" i="460" a="1"/>
  <c r="N267" i="60" a="1"/>
  <c r="M302" i="60" a="1"/>
  <c r="G275" i="60" a="1"/>
  <c r="O124" i="460" a="1"/>
  <c r="J302" i="460" a="1"/>
  <c r="O296" i="60" a="1"/>
  <c r="N122" i="460" a="1"/>
  <c r="N316" i="61" a="1"/>
  <c r="N75" i="281"/>
  <c r="N277" i="460" a="1"/>
  <c r="E309" i="496" l="1"/>
  <c r="K31" i="494"/>
  <c r="K56" i="494" s="1"/>
  <c r="N293" i="65"/>
  <c r="K267" i="65"/>
  <c r="L267" i="65"/>
  <c r="L23" i="494" s="1"/>
  <c r="E267" i="61"/>
  <c r="H265" i="65"/>
  <c r="I316" i="61"/>
  <c r="I81" i="281"/>
  <c r="I121" i="281" s="1"/>
  <c r="I117" i="281"/>
  <c r="I77" i="281"/>
  <c r="N316" i="61"/>
  <c r="N77" i="281"/>
  <c r="N81" i="281"/>
  <c r="N121" i="281" s="1"/>
  <c r="N117" i="281"/>
  <c r="H309" i="61"/>
  <c r="L316" i="61"/>
  <c r="L77" i="281"/>
  <c r="L117" i="281"/>
  <c r="L81" i="281"/>
  <c r="L121" i="281" s="1"/>
  <c r="M309" i="61"/>
  <c r="O309" i="61"/>
  <c r="K309" i="61"/>
  <c r="G53" i="281"/>
  <c r="D53" i="281" s="1"/>
  <c r="E53" i="281" s="1"/>
  <c r="D51" i="281"/>
  <c r="G93" i="281"/>
  <c r="G81" i="281"/>
  <c r="G121" i="281" s="1"/>
  <c r="G316" i="61"/>
  <c r="I337" i="496"/>
  <c r="H316" i="496"/>
  <c r="O302" i="65"/>
  <c r="O30" i="63" s="1"/>
  <c r="O51" i="63" s="1"/>
  <c r="L337" i="496"/>
  <c r="M316" i="496"/>
  <c r="G328" i="65"/>
  <c r="O316" i="496"/>
  <c r="O293" i="65"/>
  <c r="K316" i="496"/>
  <c r="G337" i="501"/>
  <c r="E337" i="501" s="1"/>
  <c r="E316" i="501"/>
  <c r="K33" i="281"/>
  <c r="K44" i="281"/>
  <c r="K45" i="281" s="1"/>
  <c r="K124" i="460"/>
  <c r="K122" i="460"/>
  <c r="K122" i="65" s="1"/>
  <c r="K11" i="494" s="1"/>
  <c r="K12" i="494" s="1"/>
  <c r="K296" i="460"/>
  <c r="K296" i="65" s="1"/>
  <c r="K25" i="494" s="1"/>
  <c r="K52" i="494" s="1"/>
  <c r="K277" i="460"/>
  <c r="K277" i="65" s="1"/>
  <c r="N302" i="65"/>
  <c r="N30" i="63" s="1"/>
  <c r="N51" i="63" s="1"/>
  <c r="K326" i="497"/>
  <c r="K310" i="497" s="1"/>
  <c r="O276" i="65"/>
  <c r="O118" i="65"/>
  <c r="H124" i="65"/>
  <c r="H326" i="65" s="1"/>
  <c r="E15" i="503" s="1"/>
  <c r="E34" i="503" s="1"/>
  <c r="L296" i="65"/>
  <c r="L24" i="63" s="1"/>
  <c r="L48" i="63" s="1"/>
  <c r="H45" i="281"/>
  <c r="K289" i="497"/>
  <c r="H30" i="63"/>
  <c r="H51" i="63" s="1"/>
  <c r="I267" i="65"/>
  <c r="I22" i="63" s="1"/>
  <c r="O33" i="281"/>
  <c r="O44" i="281"/>
  <c r="O124" i="460"/>
  <c r="O267" i="60"/>
  <c r="N265" i="460"/>
  <c r="O289" i="460"/>
  <c r="O296" i="460"/>
  <c r="G275" i="460"/>
  <c r="E275" i="460" s="1"/>
  <c r="M118" i="60"/>
  <c r="H310" i="60"/>
  <c r="J120" i="460"/>
  <c r="J120" i="65" s="1"/>
  <c r="N122" i="60"/>
  <c r="N277" i="60"/>
  <c r="J255" i="460"/>
  <c r="J255" i="65" s="1"/>
  <c r="D26" i="281"/>
  <c r="E26" i="281" s="1"/>
  <c r="K310" i="60"/>
  <c r="N277" i="460"/>
  <c r="O296" i="60"/>
  <c r="M265" i="460"/>
  <c r="O265" i="460"/>
  <c r="O277" i="60"/>
  <c r="N265" i="60"/>
  <c r="J302" i="460"/>
  <c r="J302" i="65" s="1"/>
  <c r="N289" i="460"/>
  <c r="N296" i="460"/>
  <c r="J118" i="460"/>
  <c r="J118" i="65" s="1"/>
  <c r="H289" i="460"/>
  <c r="H289" i="65" s="1"/>
  <c r="M122" i="460"/>
  <c r="M120" i="60"/>
  <c r="M120" i="65" s="1"/>
  <c r="J293" i="460"/>
  <c r="J293" i="65" s="1"/>
  <c r="M255" i="60"/>
  <c r="M255" i="65" s="1"/>
  <c r="J276" i="460"/>
  <c r="J276" i="65" s="1"/>
  <c r="I310" i="60"/>
  <c r="O267" i="460"/>
  <c r="L310" i="60"/>
  <c r="O122" i="460"/>
  <c r="G275" i="60"/>
  <c r="M293" i="60"/>
  <c r="M293" i="65" s="1"/>
  <c r="H310" i="460"/>
  <c r="I33" i="281"/>
  <c r="I44" i="281"/>
  <c r="I45" i="281" s="1"/>
  <c r="I124" i="460"/>
  <c r="I124" i="65" s="1"/>
  <c r="I326" i="65" s="1"/>
  <c r="F15" i="503" s="1"/>
  <c r="F34" i="503" s="1"/>
  <c r="N267" i="60"/>
  <c r="O122" i="60"/>
  <c r="O265" i="60"/>
  <c r="M302" i="60"/>
  <c r="M302" i="65" s="1"/>
  <c r="M296" i="460"/>
  <c r="L310" i="460"/>
  <c r="N296" i="60"/>
  <c r="N296" i="65" s="1"/>
  <c r="J310" i="60"/>
  <c r="O277" i="460"/>
  <c r="N122" i="460"/>
  <c r="M276" i="60"/>
  <c r="M276" i="65" s="1"/>
  <c r="M277" i="460"/>
  <c r="O326" i="497"/>
  <c r="O310" i="497" s="1"/>
  <c r="L30" i="63"/>
  <c r="L51" i="63" s="1"/>
  <c r="L31" i="494"/>
  <c r="L56" i="494" s="1"/>
  <c r="N267" i="497"/>
  <c r="G35" i="495"/>
  <c r="I43" i="493"/>
  <c r="I48" i="493" s="1"/>
  <c r="I31" i="493"/>
  <c r="I32" i="493" s="1"/>
  <c r="E275" i="497"/>
  <c r="M122" i="499"/>
  <c r="H336" i="499"/>
  <c r="M43" i="493"/>
  <c r="M48" i="493" s="1"/>
  <c r="M31" i="493"/>
  <c r="M32" i="493" s="1"/>
  <c r="G39" i="495"/>
  <c r="O336" i="498"/>
  <c r="K24" i="63"/>
  <c r="K48" i="63" s="1"/>
  <c r="N31" i="494"/>
  <c r="N56" i="494" s="1"/>
  <c r="L122" i="65"/>
  <c r="H122" i="65"/>
  <c r="G324" i="65"/>
  <c r="E57" i="65"/>
  <c r="I11" i="63"/>
  <c r="I12" i="63" s="1"/>
  <c r="I11" i="494"/>
  <c r="I12" i="494" s="1"/>
  <c r="I25" i="494"/>
  <c r="I52" i="494" s="1"/>
  <c r="I24" i="63"/>
  <c r="I48" i="63" s="1"/>
  <c r="E111" i="65"/>
  <c r="G10" i="63"/>
  <c r="E10" i="63" s="1"/>
  <c r="G10" i="494"/>
  <c r="E10" i="494" s="1"/>
  <c r="M299" i="498"/>
  <c r="M313" i="498"/>
  <c r="M300" i="498"/>
  <c r="M312" i="498"/>
  <c r="J265" i="497"/>
  <c r="G326" i="498"/>
  <c r="E124" i="498"/>
  <c r="L23" i="63"/>
  <c r="L47" i="63" s="1"/>
  <c r="L24" i="494"/>
  <c r="L51" i="494" s="1"/>
  <c r="N276" i="65"/>
  <c r="L22" i="63"/>
  <c r="K336" i="499"/>
  <c r="M267" i="497"/>
  <c r="H313" i="498"/>
  <c r="H300" i="498"/>
  <c r="H299" i="498"/>
  <c r="H312" i="498"/>
  <c r="N289" i="499"/>
  <c r="M118" i="65"/>
  <c r="K124" i="65"/>
  <c r="K326" i="65" s="1"/>
  <c r="H15" i="503" s="1"/>
  <c r="H34" i="503" s="1"/>
  <c r="J31" i="493"/>
  <c r="J32" i="493" s="1"/>
  <c r="J43" i="493"/>
  <c r="J48" i="493" s="1"/>
  <c r="G36" i="495"/>
  <c r="L74" i="63"/>
  <c r="L49" i="493"/>
  <c r="L52" i="493"/>
  <c r="O289" i="499"/>
  <c r="J122" i="497"/>
  <c r="J124" i="497" s="1"/>
  <c r="N120" i="65"/>
  <c r="O255" i="65"/>
  <c r="G59" i="65"/>
  <c r="E59" i="60"/>
  <c r="L124" i="65"/>
  <c r="L326" i="65" s="1"/>
  <c r="I15" i="503" s="1"/>
  <c r="I34" i="503" s="1"/>
  <c r="H43" i="493"/>
  <c r="H48" i="493" s="1"/>
  <c r="G34" i="495"/>
  <c r="H31" i="493"/>
  <c r="H32" i="493" s="1"/>
  <c r="M124" i="497"/>
  <c r="G276" i="497"/>
  <c r="G120" i="497"/>
  <c r="G118" i="497"/>
  <c r="G293" i="497"/>
  <c r="G255" i="497"/>
  <c r="G302" i="497"/>
  <c r="E325" i="497"/>
  <c r="J296" i="497"/>
  <c r="N313" i="498"/>
  <c r="N312" i="498"/>
  <c r="N300" i="498"/>
  <c r="N299" i="498"/>
  <c r="M265" i="499"/>
  <c r="M267" i="499" s="1"/>
  <c r="J277" i="497"/>
  <c r="E325" i="499"/>
  <c r="G120" i="499"/>
  <c r="G302" i="499"/>
  <c r="G276" i="499"/>
  <c r="G277" i="499" s="1"/>
  <c r="G289" i="499" s="1"/>
  <c r="G255" i="499"/>
  <c r="G293" i="499"/>
  <c r="G118" i="499"/>
  <c r="L265" i="65"/>
  <c r="O120" i="65"/>
  <c r="N118" i="65"/>
  <c r="L45" i="281"/>
  <c r="I336" i="499"/>
  <c r="K31" i="493"/>
  <c r="K32" i="493" s="1"/>
  <c r="G37" i="495"/>
  <c r="K43" i="493"/>
  <c r="K48" i="493" s="1"/>
  <c r="J304" i="498"/>
  <c r="J306" i="498" s="1"/>
  <c r="N43" i="493"/>
  <c r="N48" i="493" s="1"/>
  <c r="N31" i="493"/>
  <c r="N32" i="493" s="1"/>
  <c r="G40" i="495"/>
  <c r="E267" i="498"/>
  <c r="L336" i="499"/>
  <c r="I336" i="498"/>
  <c r="E275" i="499"/>
  <c r="G31" i="493"/>
  <c r="G43" i="493"/>
  <c r="G33" i="495"/>
  <c r="M296" i="499"/>
  <c r="H336" i="497"/>
  <c r="N255" i="65"/>
  <c r="K22" i="63"/>
  <c r="K23" i="494"/>
  <c r="I326" i="497"/>
  <c r="I310" i="497" s="1"/>
  <c r="K336" i="498"/>
  <c r="O124" i="499"/>
  <c r="G41" i="495"/>
  <c r="O43" i="493"/>
  <c r="O48" i="493" s="1"/>
  <c r="O31" i="493"/>
  <c r="O32" i="493" s="1"/>
  <c r="L336" i="498"/>
  <c r="J336" i="499"/>
  <c r="L304" i="497"/>
  <c r="L306" i="497" s="1"/>
  <c r="L309" i="497" s="1"/>
  <c r="L316" i="497" s="1"/>
  <c r="N124" i="497"/>
  <c r="M277" i="499"/>
  <c r="M289" i="497"/>
  <c r="N124" i="499"/>
  <c r="H267" i="65"/>
  <c r="I289" i="65"/>
  <c r="H296" i="65"/>
  <c r="O316" i="61" a="1"/>
  <c r="J32" i="281"/>
  <c r="G293" i="60" a="1"/>
  <c r="K75" i="281"/>
  <c r="H316" i="61" a="1"/>
  <c r="N124" i="460" a="1"/>
  <c r="G289" i="60" a="1"/>
  <c r="M122" i="60" a="1"/>
  <c r="K289" i="460" a="1"/>
  <c r="M277" i="60" a="1"/>
  <c r="J277" i="460" a="1"/>
  <c r="O310" i="460" a="1"/>
  <c r="O75" i="281"/>
  <c r="M75" i="281"/>
  <c r="G118" i="60" a="1"/>
  <c r="N32" i="281"/>
  <c r="O24" i="281"/>
  <c r="K316" i="61" a="1"/>
  <c r="M296" i="60" a="1"/>
  <c r="G118" i="460" a="1"/>
  <c r="O124" i="60" a="1"/>
  <c r="G293" i="460" a="1"/>
  <c r="M289" i="460" a="1"/>
  <c r="G302" i="60" a="1"/>
  <c r="O289" i="60" a="1"/>
  <c r="M265" i="60" a="1"/>
  <c r="H75" i="281"/>
  <c r="G276" i="460" a="1"/>
  <c r="N24" i="281"/>
  <c r="J265" i="460" a="1"/>
  <c r="M267" i="460" a="1"/>
  <c r="M267" i="60" a="1"/>
  <c r="N267" i="460" a="1"/>
  <c r="M124" i="460" a="1"/>
  <c r="N124" i="60" a="1"/>
  <c r="G302" i="460" a="1"/>
  <c r="J122" i="460" a="1"/>
  <c r="G120" i="460" a="1"/>
  <c r="G277" i="60" a="1"/>
  <c r="M32" i="281"/>
  <c r="G255" i="460" a="1"/>
  <c r="K310" i="460" a="1"/>
  <c r="G120" i="60" a="1"/>
  <c r="G276" i="60" a="1"/>
  <c r="J296" i="460" a="1"/>
  <c r="I310" i="460" a="1"/>
  <c r="N289" i="60" a="1"/>
  <c r="J124" i="460" a="1"/>
  <c r="L70" i="281"/>
  <c r="M316" i="61" a="1"/>
  <c r="G255" i="60" a="1"/>
  <c r="D14" i="390"/>
  <c r="O31" i="494" l="1"/>
  <c r="O56" i="494" s="1"/>
  <c r="N265" i="65"/>
  <c r="I23" i="494"/>
  <c r="L310" i="65"/>
  <c r="L336" i="65" s="1"/>
  <c r="I25" i="503" s="1"/>
  <c r="I44" i="503" s="1"/>
  <c r="K11" i="63"/>
  <c r="K12" i="63" s="1"/>
  <c r="K8" i="493" s="1"/>
  <c r="O267" i="65"/>
  <c r="O22" i="63" s="1"/>
  <c r="L25" i="494"/>
  <c r="L52" i="494" s="1"/>
  <c r="D15" i="390"/>
  <c r="O277" i="65"/>
  <c r="E309" i="61"/>
  <c r="K316" i="61"/>
  <c r="K77" i="281"/>
  <c r="K117" i="281"/>
  <c r="K81" i="281"/>
  <c r="K121" i="281" s="1"/>
  <c r="H77" i="281"/>
  <c r="H117" i="281"/>
  <c r="H81" i="281"/>
  <c r="D75" i="281"/>
  <c r="H316" i="61"/>
  <c r="O316" i="61"/>
  <c r="O77" i="281"/>
  <c r="O117" i="281"/>
  <c r="O81" i="281"/>
  <c r="O121" i="281" s="1"/>
  <c r="M316" i="61"/>
  <c r="M117" i="281"/>
  <c r="M77" i="281"/>
  <c r="M81" i="281"/>
  <c r="M121" i="281" s="1"/>
  <c r="K337" i="496"/>
  <c r="H337" i="496"/>
  <c r="E316" i="496"/>
  <c r="O337" i="496"/>
  <c r="E328" i="65"/>
  <c r="D17" i="503"/>
  <c r="M337" i="496"/>
  <c r="E51" i="281"/>
  <c r="D93" i="281"/>
  <c r="K310" i="460"/>
  <c r="K310" i="65" s="1"/>
  <c r="K336" i="65" s="1"/>
  <c r="H25" i="503" s="1"/>
  <c r="H44" i="503" s="1"/>
  <c r="K289" i="460"/>
  <c r="K289" i="65" s="1"/>
  <c r="O122" i="65"/>
  <c r="O11" i="494" s="1"/>
  <c r="O12" i="494" s="1"/>
  <c r="K336" i="497"/>
  <c r="O296" i="65"/>
  <c r="O24" i="63" s="1"/>
  <c r="O48" i="63" s="1"/>
  <c r="N33" i="281"/>
  <c r="N44" i="281"/>
  <c r="N124" i="460"/>
  <c r="L112" i="281"/>
  <c r="L71" i="281"/>
  <c r="O27" i="281"/>
  <c r="O42" i="281"/>
  <c r="O45" i="281" s="1"/>
  <c r="O124" i="60"/>
  <c r="O124" i="65" s="1"/>
  <c r="O326" i="65" s="1"/>
  <c r="L15" i="503" s="1"/>
  <c r="L34" i="503" s="1"/>
  <c r="M289" i="460"/>
  <c r="G277" i="60"/>
  <c r="G302" i="60"/>
  <c r="G120" i="460"/>
  <c r="E120" i="460" s="1"/>
  <c r="G120" i="60"/>
  <c r="M267" i="60"/>
  <c r="G276" i="460"/>
  <c r="E276" i="460" s="1"/>
  <c r="N289" i="60"/>
  <c r="N289" i="65" s="1"/>
  <c r="J296" i="460"/>
  <c r="J296" i="65" s="1"/>
  <c r="M33" i="281"/>
  <c r="M44" i="281"/>
  <c r="M124" i="460"/>
  <c r="I310" i="460"/>
  <c r="I310" i="65" s="1"/>
  <c r="I336" i="65" s="1"/>
  <c r="F25" i="503" s="1"/>
  <c r="F44" i="503" s="1"/>
  <c r="O289" i="60"/>
  <c r="O289" i="65" s="1"/>
  <c r="M296" i="60"/>
  <c r="J277" i="460"/>
  <c r="J277" i="65" s="1"/>
  <c r="G118" i="60"/>
  <c r="G302" i="460"/>
  <c r="E302" i="460" s="1"/>
  <c r="O310" i="460"/>
  <c r="N27" i="281"/>
  <c r="N42" i="281"/>
  <c r="N124" i="60"/>
  <c r="G293" i="60"/>
  <c r="G255" i="460"/>
  <c r="E255" i="460" s="1"/>
  <c r="J33" i="281"/>
  <c r="J44" i="281"/>
  <c r="J45" i="281" s="1"/>
  <c r="J124" i="460"/>
  <c r="J124" i="65" s="1"/>
  <c r="J326" i="65" s="1"/>
  <c r="G15" i="503" s="1"/>
  <c r="G34" i="503" s="1"/>
  <c r="J265" i="460"/>
  <c r="J265" i="65" s="1"/>
  <c r="G255" i="60"/>
  <c r="G293" i="460"/>
  <c r="E293" i="460" s="1"/>
  <c r="M277" i="60"/>
  <c r="M277" i="65" s="1"/>
  <c r="G289" i="60"/>
  <c r="G276" i="60"/>
  <c r="M265" i="60"/>
  <c r="M265" i="65" s="1"/>
  <c r="G118" i="460"/>
  <c r="E118" i="460" s="1"/>
  <c r="J122" i="460"/>
  <c r="J122" i="65" s="1"/>
  <c r="M267" i="460"/>
  <c r="M122" i="60"/>
  <c r="M122" i="65" s="1"/>
  <c r="N267" i="460"/>
  <c r="N267" i="65" s="1"/>
  <c r="J309" i="498"/>
  <c r="N326" i="497"/>
  <c r="N310" i="497" s="1"/>
  <c r="L337" i="497"/>
  <c r="O326" i="499"/>
  <c r="O310" i="499" s="1"/>
  <c r="G48" i="493"/>
  <c r="D43" i="493"/>
  <c r="I312" i="499"/>
  <c r="I299" i="499"/>
  <c r="I313" i="499"/>
  <c r="I300" i="499"/>
  <c r="H74" i="63"/>
  <c r="H52" i="493"/>
  <c r="H49" i="493"/>
  <c r="G32" i="493"/>
  <c r="E31" i="493"/>
  <c r="N74" i="63"/>
  <c r="N49" i="493"/>
  <c r="N52" i="493"/>
  <c r="L299" i="498"/>
  <c r="L300" i="498"/>
  <c r="L312" i="498"/>
  <c r="L313" i="498"/>
  <c r="K312" i="498"/>
  <c r="K299" i="498"/>
  <c r="K313" i="498"/>
  <c r="K300" i="498"/>
  <c r="E277" i="499"/>
  <c r="E302" i="499"/>
  <c r="E120" i="497"/>
  <c r="G9" i="494"/>
  <c r="G9" i="63"/>
  <c r="G325" i="65"/>
  <c r="E59" i="65"/>
  <c r="J49" i="493"/>
  <c r="J52" i="493"/>
  <c r="J74" i="63"/>
  <c r="L26" i="494"/>
  <c r="L50" i="494"/>
  <c r="L53" i="494" s="1"/>
  <c r="L11" i="63"/>
  <c r="L12" i="63" s="1"/>
  <c r="L11" i="494"/>
  <c r="L12" i="494" s="1"/>
  <c r="G275" i="65"/>
  <c r="E275" i="65" s="1"/>
  <c r="E275" i="60"/>
  <c r="J30" i="63"/>
  <c r="J51" i="63" s="1"/>
  <c r="J31" i="494"/>
  <c r="J56" i="494" s="1"/>
  <c r="E120" i="499"/>
  <c r="E276" i="497"/>
  <c r="G277" i="497"/>
  <c r="H25" i="494"/>
  <c r="H52" i="494" s="1"/>
  <c r="H24" i="63"/>
  <c r="H48" i="63" s="1"/>
  <c r="O52" i="493"/>
  <c r="O74" i="63"/>
  <c r="O49" i="493"/>
  <c r="K50" i="494"/>
  <c r="H312" i="497"/>
  <c r="H313" i="497"/>
  <c r="H300" i="497"/>
  <c r="H299" i="497"/>
  <c r="K49" i="493"/>
  <c r="K52" i="493"/>
  <c r="K74" i="63"/>
  <c r="M326" i="497"/>
  <c r="M310" i="497" s="1"/>
  <c r="M304" i="498"/>
  <c r="M306" i="498" s="1"/>
  <c r="I8" i="493"/>
  <c r="I43" i="63"/>
  <c r="I52" i="63" s="1"/>
  <c r="I53" i="63" s="1"/>
  <c r="O300" i="498"/>
  <c r="O299" i="498"/>
  <c r="O312" i="498"/>
  <c r="O313" i="498"/>
  <c r="I336" i="497"/>
  <c r="K46" i="63"/>
  <c r="K43" i="63"/>
  <c r="K52" i="63" s="1"/>
  <c r="K53" i="63" s="1"/>
  <c r="H304" i="498"/>
  <c r="N25" i="494"/>
  <c r="N52" i="494" s="1"/>
  <c r="N24" i="63"/>
  <c r="N48" i="63" s="1"/>
  <c r="O265" i="65"/>
  <c r="N277" i="65"/>
  <c r="I23" i="63"/>
  <c r="I47" i="63" s="1"/>
  <c r="I24" i="494"/>
  <c r="I51" i="494" s="1"/>
  <c r="J289" i="497"/>
  <c r="N304" i="498"/>
  <c r="N306" i="498" s="1"/>
  <c r="H23" i="494"/>
  <c r="H22" i="63"/>
  <c r="G42" i="495"/>
  <c r="I33" i="495" s="1"/>
  <c r="E118" i="499"/>
  <c r="G122" i="499"/>
  <c r="G124" i="499" s="1"/>
  <c r="E302" i="497"/>
  <c r="H24" i="494"/>
  <c r="H51" i="494" s="1"/>
  <c r="H23" i="63"/>
  <c r="H47" i="63" s="1"/>
  <c r="K38" i="495"/>
  <c r="L54" i="493"/>
  <c r="L46" i="493" s="1"/>
  <c r="L47" i="493" s="1"/>
  <c r="O336" i="497"/>
  <c r="N122" i="65"/>
  <c r="N326" i="499"/>
  <c r="N310" i="499" s="1"/>
  <c r="G310" i="498"/>
  <c r="E326" i="498"/>
  <c r="M49" i="493"/>
  <c r="M74" i="63"/>
  <c r="M52" i="493"/>
  <c r="I52" i="493"/>
  <c r="I74" i="63"/>
  <c r="I49" i="493"/>
  <c r="M296" i="65"/>
  <c r="M30" i="63"/>
  <c r="M51" i="63" s="1"/>
  <c r="M31" i="494"/>
  <c r="M56" i="494" s="1"/>
  <c r="I313" i="498"/>
  <c r="I312" i="498"/>
  <c r="I300" i="498"/>
  <c r="I299" i="498"/>
  <c r="E293" i="499"/>
  <c r="G296" i="499"/>
  <c r="G265" i="497"/>
  <c r="G267" i="497" s="1"/>
  <c r="E255" i="497"/>
  <c r="J326" i="497"/>
  <c r="J310" i="497" s="1"/>
  <c r="K300" i="499"/>
  <c r="K312" i="499"/>
  <c r="K313" i="499"/>
  <c r="K299" i="499"/>
  <c r="J267" i="497"/>
  <c r="D13" i="503"/>
  <c r="E324" i="65"/>
  <c r="H313" i="499"/>
  <c r="H299" i="499"/>
  <c r="H300" i="499"/>
  <c r="H312" i="499"/>
  <c r="H310" i="65"/>
  <c r="H336" i="65" s="1"/>
  <c r="E25" i="503" s="1"/>
  <c r="E44" i="503" s="1"/>
  <c r="I46" i="63"/>
  <c r="L299" i="499"/>
  <c r="L300" i="499"/>
  <c r="L313" i="499"/>
  <c r="L312" i="499"/>
  <c r="E255" i="499"/>
  <c r="G265" i="499"/>
  <c r="G296" i="497"/>
  <c r="E293" i="497"/>
  <c r="M289" i="499"/>
  <c r="J312" i="499"/>
  <c r="J300" i="499"/>
  <c r="J313" i="499"/>
  <c r="J299" i="499"/>
  <c r="I50" i="494"/>
  <c r="E276" i="499"/>
  <c r="E118" i="497"/>
  <c r="G122" i="497"/>
  <c r="L46" i="63"/>
  <c r="L49" i="63" s="1"/>
  <c r="L25" i="63"/>
  <c r="H11" i="63"/>
  <c r="H12" i="63" s="1"/>
  <c r="H11" i="494"/>
  <c r="H12" i="494" s="1"/>
  <c r="M124" i="499"/>
  <c r="G124" i="60" a="1"/>
  <c r="L313" i="60" a="1"/>
  <c r="L312" i="460" a="1"/>
  <c r="H313" i="460" a="1"/>
  <c r="G122" i="60" a="1"/>
  <c r="H299" i="60" a="1"/>
  <c r="L299" i="460" a="1"/>
  <c r="L300" i="60" a="1"/>
  <c r="L299" i="60" a="1"/>
  <c r="H300" i="460" a="1"/>
  <c r="J267" i="460" a="1"/>
  <c r="H312" i="60" a="1"/>
  <c r="L313" i="460" a="1"/>
  <c r="K299" i="60" a="1"/>
  <c r="L312" i="60" a="1"/>
  <c r="G122" i="460" a="1"/>
  <c r="H299" i="460" a="1"/>
  <c r="K300" i="60" a="1"/>
  <c r="I300" i="60" a="1"/>
  <c r="H300" i="60" a="1"/>
  <c r="M24" i="281"/>
  <c r="J300" i="60" a="1"/>
  <c r="K312" i="60" a="1"/>
  <c r="H313" i="60" a="1"/>
  <c r="K313" i="60" a="1"/>
  <c r="M124" i="60" a="1"/>
  <c r="I299" i="60" a="1"/>
  <c r="G267" i="460" a="1"/>
  <c r="G296" i="460" a="1"/>
  <c r="J289" i="460" a="1"/>
  <c r="J310" i="460" a="1"/>
  <c r="N310" i="460" a="1"/>
  <c r="G277" i="460" a="1"/>
  <c r="G24" i="281"/>
  <c r="G265" i="60" a="1"/>
  <c r="J313" i="60" a="1"/>
  <c r="J299" i="60" a="1"/>
  <c r="M289" i="60" a="1"/>
  <c r="G265" i="460" a="1"/>
  <c r="L300" i="460" a="1"/>
  <c r="I313" i="60" a="1"/>
  <c r="G296" i="60" a="1"/>
  <c r="M310" i="460" a="1"/>
  <c r="I312" i="60" a="1"/>
  <c r="O310" i="60" a="1"/>
  <c r="J312" i="60" a="1"/>
  <c r="H312" i="460" a="1"/>
  <c r="N310" i="60" a="1"/>
  <c r="O23" i="494" l="1"/>
  <c r="O50" i="494" s="1"/>
  <c r="I26" i="494"/>
  <c r="O25" i="494"/>
  <c r="O52" i="494" s="1"/>
  <c r="I40" i="495"/>
  <c r="E316" i="61"/>
  <c r="I37" i="495"/>
  <c r="I25" i="63"/>
  <c r="I53" i="494"/>
  <c r="O11" i="63"/>
  <c r="O12" i="63" s="1"/>
  <c r="O8" i="493" s="1"/>
  <c r="D77" i="281"/>
  <c r="E77" i="281" s="1"/>
  <c r="D36" i="503"/>
  <c r="N36" i="503" s="1"/>
  <c r="N17" i="503"/>
  <c r="D117" i="281"/>
  <c r="E75" i="281"/>
  <c r="I34" i="495"/>
  <c r="H121" i="281"/>
  <c r="D81" i="281"/>
  <c r="M267" i="65"/>
  <c r="M23" i="494" s="1"/>
  <c r="I36" i="495"/>
  <c r="I35" i="495"/>
  <c r="I41" i="495"/>
  <c r="E337" i="496"/>
  <c r="I49" i="63"/>
  <c r="K313" i="497"/>
  <c r="K299" i="497"/>
  <c r="K300" i="497"/>
  <c r="K312" i="497"/>
  <c r="N124" i="65"/>
  <c r="N326" i="65" s="1"/>
  <c r="K15" i="503" s="1"/>
  <c r="K34" i="503" s="1"/>
  <c r="N45" i="281"/>
  <c r="K23" i="63"/>
  <c r="K24" i="494"/>
  <c r="G122" i="460"/>
  <c r="E122" i="460" s="1"/>
  <c r="J300" i="60"/>
  <c r="G27" i="281"/>
  <c r="D24" i="281"/>
  <c r="E24" i="281" s="1"/>
  <c r="G42" i="281"/>
  <c r="G124" i="60"/>
  <c r="H313" i="460"/>
  <c r="L313" i="460"/>
  <c r="J312" i="60"/>
  <c r="L312" i="60"/>
  <c r="J310" i="460"/>
  <c r="J310" i="65" s="1"/>
  <c r="J336" i="65" s="1"/>
  <c r="G25" i="503" s="1"/>
  <c r="G44" i="503" s="1"/>
  <c r="G122" i="60"/>
  <c r="H312" i="460"/>
  <c r="L312" i="460"/>
  <c r="M27" i="281"/>
  <c r="M42" i="281"/>
  <c r="M45" i="281" s="1"/>
  <c r="M124" i="60"/>
  <c r="M124" i="65" s="1"/>
  <c r="M326" i="65" s="1"/>
  <c r="J15" i="503" s="1"/>
  <c r="J34" i="503" s="1"/>
  <c r="M289" i="60"/>
  <c r="M289" i="65" s="1"/>
  <c r="L313" i="60"/>
  <c r="J267" i="460"/>
  <c r="J267" i="65" s="1"/>
  <c r="M310" i="460"/>
  <c r="L300" i="460"/>
  <c r="L300" i="60"/>
  <c r="K299" i="60"/>
  <c r="G265" i="460"/>
  <c r="E265" i="460" s="1"/>
  <c r="N310" i="60"/>
  <c r="G277" i="460"/>
  <c r="E277" i="460" s="1"/>
  <c r="L299" i="460"/>
  <c r="O310" i="60"/>
  <c r="O310" i="65" s="1"/>
  <c r="O336" i="65" s="1"/>
  <c r="L25" i="503" s="1"/>
  <c r="L44" i="503" s="1"/>
  <c r="L299" i="60"/>
  <c r="H312" i="60"/>
  <c r="K313" i="60"/>
  <c r="G267" i="460"/>
  <c r="J289" i="460"/>
  <c r="J289" i="65" s="1"/>
  <c r="I300" i="60"/>
  <c r="G296" i="460"/>
  <c r="E296" i="460" s="1"/>
  <c r="H300" i="60"/>
  <c r="K312" i="60"/>
  <c r="I313" i="60"/>
  <c r="N310" i="460"/>
  <c r="J299" i="60"/>
  <c r="G265" i="60"/>
  <c r="H299" i="60"/>
  <c r="K300" i="60"/>
  <c r="H299" i="460"/>
  <c r="I299" i="60"/>
  <c r="J313" i="60"/>
  <c r="H313" i="60"/>
  <c r="G296" i="60"/>
  <c r="H300" i="460"/>
  <c r="I312" i="60"/>
  <c r="E122" i="497"/>
  <c r="G124" i="497"/>
  <c r="E124" i="499"/>
  <c r="G326" i="499"/>
  <c r="H50" i="494"/>
  <c r="H53" i="494" s="1"/>
  <c r="H26" i="494"/>
  <c r="N22" i="63"/>
  <c r="N23" i="494"/>
  <c r="E9" i="494"/>
  <c r="E32" i="493"/>
  <c r="N24" i="494"/>
  <c r="N51" i="494" s="1"/>
  <c r="N23" i="63"/>
  <c r="N47" i="63" s="1"/>
  <c r="D32" i="503"/>
  <c r="N32" i="503" s="1"/>
  <c r="N13" i="503"/>
  <c r="J336" i="497"/>
  <c r="I304" i="498"/>
  <c r="I306" i="498" s="1"/>
  <c r="E122" i="499"/>
  <c r="O43" i="63"/>
  <c r="O52" i="63" s="1"/>
  <c r="O53" i="63" s="1"/>
  <c r="D48" i="493"/>
  <c r="E43" i="493"/>
  <c r="D44" i="493"/>
  <c r="E44" i="493" s="1"/>
  <c r="G293" i="65"/>
  <c r="E293" i="65" s="1"/>
  <c r="E293" i="60"/>
  <c r="M326" i="499"/>
  <c r="M310" i="499" s="1"/>
  <c r="M25" i="494"/>
  <c r="M52" i="494" s="1"/>
  <c r="M24" i="63"/>
  <c r="M48" i="63" s="1"/>
  <c r="G336" i="498"/>
  <c r="E310" i="498"/>
  <c r="N309" i="498"/>
  <c r="O46" i="63"/>
  <c r="M336" i="497"/>
  <c r="H54" i="493"/>
  <c r="H46" i="493" s="1"/>
  <c r="H47" i="493" s="1"/>
  <c r="K34" i="495"/>
  <c r="G74" i="63"/>
  <c r="G52" i="493"/>
  <c r="G49" i="493"/>
  <c r="M11" i="494"/>
  <c r="M12" i="494" s="1"/>
  <c r="M11" i="63"/>
  <c r="M12" i="63" s="1"/>
  <c r="E289" i="499"/>
  <c r="K304" i="499"/>
  <c r="K306" i="499" s="1"/>
  <c r="E265" i="497"/>
  <c r="N336" i="499"/>
  <c r="O38" i="495"/>
  <c r="Q38" i="495" s="1"/>
  <c r="O304" i="498"/>
  <c r="O306" i="498" s="1"/>
  <c r="E277" i="497"/>
  <c r="J54" i="493"/>
  <c r="J46" i="493" s="1"/>
  <c r="J47" i="493" s="1"/>
  <c r="K36" i="495"/>
  <c r="L304" i="498"/>
  <c r="L306" i="498" s="1"/>
  <c r="O336" i="499"/>
  <c r="G255" i="65"/>
  <c r="E255" i="65" s="1"/>
  <c r="E255" i="60"/>
  <c r="G120" i="65"/>
  <c r="E120" i="65" s="1"/>
  <c r="E120" i="60"/>
  <c r="H8" i="493"/>
  <c r="H43" i="63"/>
  <c r="H52" i="63" s="1"/>
  <c r="H53" i="63" s="1"/>
  <c r="L304" i="499"/>
  <c r="L306" i="499" s="1"/>
  <c r="E267" i="497"/>
  <c r="N11" i="63"/>
  <c r="N12" i="63" s="1"/>
  <c r="N11" i="494"/>
  <c r="N12" i="494" s="1"/>
  <c r="K54" i="493"/>
  <c r="K46" i="493" s="1"/>
  <c r="K47" i="493" s="1"/>
  <c r="K37" i="495"/>
  <c r="K40" i="495"/>
  <c r="N54" i="493"/>
  <c r="N46" i="493" s="1"/>
  <c r="N47" i="493" s="1"/>
  <c r="J11" i="494"/>
  <c r="J12" i="494" s="1"/>
  <c r="J11" i="63"/>
  <c r="J12" i="63" s="1"/>
  <c r="E296" i="497"/>
  <c r="I54" i="493"/>
  <c r="I46" i="493" s="1"/>
  <c r="I47" i="493" s="1"/>
  <c r="K35" i="495"/>
  <c r="N336" i="497"/>
  <c r="G302" i="65"/>
  <c r="E302" i="60"/>
  <c r="J304" i="499"/>
  <c r="J306" i="499" s="1"/>
  <c r="G267" i="499"/>
  <c r="E265" i="499"/>
  <c r="H304" i="499"/>
  <c r="H306" i="499" s="1"/>
  <c r="K39" i="495"/>
  <c r="M54" i="493"/>
  <c r="M46" i="493" s="1"/>
  <c r="M47" i="493" s="1"/>
  <c r="O299" i="497"/>
  <c r="O312" i="497"/>
  <c r="O300" i="497"/>
  <c r="O313" i="497"/>
  <c r="G46" i="495"/>
  <c r="I42" i="495"/>
  <c r="I38" i="495"/>
  <c r="I39" i="495"/>
  <c r="I299" i="497"/>
  <c r="I300" i="497"/>
  <c r="I312" i="497"/>
  <c r="I313" i="497"/>
  <c r="H304" i="497"/>
  <c r="H306" i="497" s="1"/>
  <c r="H309" i="497" s="1"/>
  <c r="H316" i="497" s="1"/>
  <c r="O54" i="493"/>
  <c r="O46" i="493" s="1"/>
  <c r="O47" i="493" s="1"/>
  <c r="K41" i="495"/>
  <c r="D14" i="503"/>
  <c r="E325" i="65"/>
  <c r="K304" i="498"/>
  <c r="K306" i="498" s="1"/>
  <c r="I304" i="499"/>
  <c r="I306" i="499" s="1"/>
  <c r="G289" i="497"/>
  <c r="E277" i="60"/>
  <c r="E296" i="499"/>
  <c r="H46" i="63"/>
  <c r="H49" i="63" s="1"/>
  <c r="H25" i="63"/>
  <c r="H306" i="498"/>
  <c r="O24" i="494"/>
  <c r="O51" i="494" s="1"/>
  <c r="O23" i="63"/>
  <c r="O47" i="63" s="1"/>
  <c r="M309" i="498"/>
  <c r="L8" i="493"/>
  <c r="L43" i="63"/>
  <c r="L52" i="63" s="1"/>
  <c r="L53" i="63" s="1"/>
  <c r="E9" i="63"/>
  <c r="J316" i="498"/>
  <c r="G276" i="65"/>
  <c r="E276" i="65" s="1"/>
  <c r="E276" i="60"/>
  <c r="G118" i="65"/>
  <c r="E118" i="65" s="1"/>
  <c r="E118" i="60"/>
  <c r="J25" i="494"/>
  <c r="J52" i="494" s="1"/>
  <c r="J24" i="63"/>
  <c r="J48" i="63" s="1"/>
  <c r="I306" i="60" a="1"/>
  <c r="O300" i="460" a="1"/>
  <c r="G32" i="281"/>
  <c r="K299" i="460" a="1"/>
  <c r="H306" i="60" a="1"/>
  <c r="H304" i="60" a="1"/>
  <c r="O299" i="460" a="1"/>
  <c r="I299" i="460" a="1"/>
  <c r="I300" i="460" a="1"/>
  <c r="J306" i="60" a="1"/>
  <c r="E3" i="390"/>
  <c r="I304" i="60" a="1"/>
  <c r="L304" i="460" a="1"/>
  <c r="K300" i="460" a="1"/>
  <c r="L306" i="460" a="1"/>
  <c r="I312" i="460" a="1"/>
  <c r="I313" i="460" a="1"/>
  <c r="K306" i="60" a="1"/>
  <c r="O312" i="460" a="1"/>
  <c r="O313" i="460" a="1"/>
  <c r="H304" i="460" a="1"/>
  <c r="J304" i="60" a="1"/>
  <c r="G289" i="460" a="1"/>
  <c r="K313" i="460" a="1"/>
  <c r="J64" i="281"/>
  <c r="H306" i="460" a="1"/>
  <c r="K304" i="60" a="1"/>
  <c r="G124" i="460" a="1"/>
  <c r="L304" i="60" a="1"/>
  <c r="L306" i="60" a="1"/>
  <c r="G267" i="60" a="1"/>
  <c r="K312" i="460" a="1"/>
  <c r="H70" i="281"/>
  <c r="M310" i="60" a="1"/>
  <c r="L312" i="65" l="1"/>
  <c r="L55" i="63" s="1"/>
  <c r="G277" i="65"/>
  <c r="E277" i="65" s="1"/>
  <c r="E4" i="390"/>
  <c r="L300" i="65"/>
  <c r="E289" i="60"/>
  <c r="H313" i="65"/>
  <c r="H56" i="63" s="1"/>
  <c r="N310" i="65"/>
  <c r="N336" i="65" s="1"/>
  <c r="K25" i="503" s="1"/>
  <c r="K44" i="503" s="1"/>
  <c r="H300" i="65"/>
  <c r="M22" i="63"/>
  <c r="M46" i="63" s="1"/>
  <c r="O53" i="494"/>
  <c r="O25" i="63"/>
  <c r="D121" i="281"/>
  <c r="E81" i="281"/>
  <c r="O49" i="63"/>
  <c r="K51" i="494"/>
  <c r="K53" i="494" s="1"/>
  <c r="K26" i="494"/>
  <c r="K47" i="63"/>
  <c r="K49" i="63" s="1"/>
  <c r="K25" i="63"/>
  <c r="O26" i="494"/>
  <c r="K312" i="460"/>
  <c r="K312" i="65" s="1"/>
  <c r="K55" i="63" s="1"/>
  <c r="K300" i="460"/>
  <c r="K299" i="460"/>
  <c r="K299" i="65" s="1"/>
  <c r="K313" i="460"/>
  <c r="K313" i="65" s="1"/>
  <c r="K56" i="63" s="1"/>
  <c r="H312" i="65"/>
  <c r="H55" i="63" s="1"/>
  <c r="K304" i="497"/>
  <c r="K306" i="497" s="1"/>
  <c r="H306" i="60"/>
  <c r="H71" i="281"/>
  <c r="H112" i="281"/>
  <c r="L306" i="60"/>
  <c r="H304" i="460"/>
  <c r="L304" i="60"/>
  <c r="J106" i="281"/>
  <c r="H306" i="460"/>
  <c r="I313" i="460"/>
  <c r="I313" i="65" s="1"/>
  <c r="I56" i="63" s="1"/>
  <c r="O313" i="460"/>
  <c r="H304" i="60"/>
  <c r="I312" i="460"/>
  <c r="I312" i="65" s="1"/>
  <c r="I55" i="63" s="1"/>
  <c r="O300" i="460"/>
  <c r="G33" i="281"/>
  <c r="D33" i="281" s="1"/>
  <c r="E33" i="281" s="1"/>
  <c r="D32" i="281"/>
  <c r="E32" i="281" s="1"/>
  <c r="G44" i="281"/>
  <c r="D44" i="281" s="1"/>
  <c r="E44" i="281" s="1"/>
  <c r="G124" i="460"/>
  <c r="E124" i="460" s="1"/>
  <c r="G289" i="460"/>
  <c r="I300" i="460"/>
  <c r="I300" i="65" s="1"/>
  <c r="O312" i="460"/>
  <c r="G267" i="60"/>
  <c r="M310" i="60"/>
  <c r="M310" i="65" s="1"/>
  <c r="M336" i="65" s="1"/>
  <c r="J25" i="503" s="1"/>
  <c r="J44" i="503" s="1"/>
  <c r="I306" i="60"/>
  <c r="I299" i="460"/>
  <c r="I299" i="65" s="1"/>
  <c r="O299" i="460"/>
  <c r="J306" i="60"/>
  <c r="L306" i="460"/>
  <c r="K306" i="60"/>
  <c r="I304" i="60"/>
  <c r="J304" i="60"/>
  <c r="L304" i="460"/>
  <c r="K304" i="60"/>
  <c r="H309" i="499"/>
  <c r="K309" i="498"/>
  <c r="H337" i="497"/>
  <c r="O39" i="495"/>
  <c r="Q39" i="495" s="1"/>
  <c r="G31" i="494"/>
  <c r="G30" i="63"/>
  <c r="E302" i="65"/>
  <c r="O37" i="495"/>
  <c r="Q37" i="495" s="1"/>
  <c r="L309" i="499"/>
  <c r="I309" i="498"/>
  <c r="L313" i="65"/>
  <c r="L56" i="63" s="1"/>
  <c r="L59" i="63" s="1"/>
  <c r="L61" i="63" s="1"/>
  <c r="L63" i="63" s="1"/>
  <c r="M50" i="494"/>
  <c r="G299" i="498"/>
  <c r="G313" i="498"/>
  <c r="G300" i="498"/>
  <c r="G312" i="498"/>
  <c r="E336" i="498"/>
  <c r="E326" i="499"/>
  <c r="G310" i="499"/>
  <c r="J337" i="498"/>
  <c r="H309" i="498"/>
  <c r="N300" i="497"/>
  <c r="N299" i="497"/>
  <c r="N312" i="497"/>
  <c r="N313" i="497"/>
  <c r="O299" i="499"/>
  <c r="O300" i="499"/>
  <c r="O312" i="499"/>
  <c r="O313" i="499"/>
  <c r="M8" i="493"/>
  <c r="M43" i="63"/>
  <c r="M52" i="63" s="1"/>
  <c r="M53" i="63" s="1"/>
  <c r="J300" i="497"/>
  <c r="J313" i="497"/>
  <c r="J312" i="497"/>
  <c r="J299" i="497"/>
  <c r="E124" i="60"/>
  <c r="M23" i="63"/>
  <c r="M47" i="63" s="1"/>
  <c r="M24" i="494"/>
  <c r="M51" i="494" s="1"/>
  <c r="J8" i="493"/>
  <c r="J43" i="63"/>
  <c r="J52" i="63" s="1"/>
  <c r="J53" i="63" s="1"/>
  <c r="N299" i="499"/>
  <c r="N313" i="499"/>
  <c r="N300" i="499"/>
  <c r="N312" i="499"/>
  <c r="D49" i="493"/>
  <c r="E48" i="493"/>
  <c r="D52" i="493"/>
  <c r="D54" i="493" s="1"/>
  <c r="G326" i="497"/>
  <c r="E124" i="497"/>
  <c r="H299" i="65"/>
  <c r="D42" i="281"/>
  <c r="E42" i="281" s="1"/>
  <c r="E289" i="497"/>
  <c r="N14" i="503"/>
  <c r="D33" i="503"/>
  <c r="N33" i="503" s="1"/>
  <c r="E267" i="499"/>
  <c r="N43" i="63"/>
  <c r="N52" i="63" s="1"/>
  <c r="N53" i="63" s="1"/>
  <c r="N8" i="493"/>
  <c r="M312" i="497"/>
  <c r="M299" i="497"/>
  <c r="M313" i="497"/>
  <c r="M300" i="497"/>
  <c r="M336" i="499"/>
  <c r="G296" i="65"/>
  <c r="E296" i="60"/>
  <c r="G265" i="65"/>
  <c r="E265" i="65" s="1"/>
  <c r="E265" i="60"/>
  <c r="L299" i="65"/>
  <c r="J23" i="494"/>
  <c r="J22" i="63"/>
  <c r="G122" i="65"/>
  <c r="E122" i="60"/>
  <c r="I309" i="499"/>
  <c r="O41" i="495"/>
  <c r="Q41" i="495" s="1"/>
  <c r="I304" i="497"/>
  <c r="O304" i="497"/>
  <c r="O306" i="497" s="1"/>
  <c r="J309" i="499"/>
  <c r="O35" i="495"/>
  <c r="Q35" i="495" s="1"/>
  <c r="L309" i="498"/>
  <c r="O309" i="498"/>
  <c r="K309" i="499"/>
  <c r="K33" i="495"/>
  <c r="G54" i="493"/>
  <c r="G46" i="493" s="1"/>
  <c r="G47" i="493" s="1"/>
  <c r="N50" i="494"/>
  <c r="N53" i="494" s="1"/>
  <c r="N26" i="494"/>
  <c r="K300" i="65"/>
  <c r="D27" i="281"/>
  <c r="E27" i="281" s="1"/>
  <c r="O40" i="495"/>
  <c r="Q40" i="495" s="1"/>
  <c r="D74" i="63"/>
  <c r="E74" i="63" s="1"/>
  <c r="N25" i="63"/>
  <c r="N46" i="63"/>
  <c r="N49" i="63" s="1"/>
  <c r="J24" i="494"/>
  <c r="J51" i="494" s="1"/>
  <c r="J23" i="63"/>
  <c r="J47" i="63" s="1"/>
  <c r="M316" i="498"/>
  <c r="O36" i="495"/>
  <c r="Q36" i="495" s="1"/>
  <c r="O34" i="495"/>
  <c r="Q34" i="495" s="1"/>
  <c r="N316" i="498"/>
  <c r="E267" i="460"/>
  <c r="I304" i="460" a="1"/>
  <c r="N313" i="460" a="1"/>
  <c r="O299" i="60" a="1"/>
  <c r="N300" i="60" a="1"/>
  <c r="N300" i="460" a="1"/>
  <c r="G310" i="60" a="1"/>
  <c r="K304" i="460" a="1"/>
  <c r="H309" i="60" a="1"/>
  <c r="M300" i="460" a="1"/>
  <c r="J299" i="460" a="1"/>
  <c r="M299" i="460" a="1"/>
  <c r="K306" i="460" a="1"/>
  <c r="O312" i="60" a="1"/>
  <c r="N312" i="460" a="1"/>
  <c r="O304" i="460" a="1"/>
  <c r="H309" i="460" a="1"/>
  <c r="J300" i="460" a="1"/>
  <c r="L309" i="460" a="1"/>
  <c r="M312" i="460" a="1"/>
  <c r="O313" i="60" a="1"/>
  <c r="L309" i="60" a="1"/>
  <c r="O306" i="460" a="1"/>
  <c r="N312" i="60" a="1"/>
  <c r="J309" i="60" a="1"/>
  <c r="I309" i="60" a="1"/>
  <c r="O300" i="60" a="1"/>
  <c r="M313" i="460" a="1"/>
  <c r="J313" i="460" a="1"/>
  <c r="N313" i="60" a="1"/>
  <c r="K309" i="60" a="1"/>
  <c r="N64" i="281"/>
  <c r="J312" i="460" a="1"/>
  <c r="N299" i="60" a="1"/>
  <c r="N299" i="460" a="1"/>
  <c r="M64" i="281"/>
  <c r="G124" i="65" l="1"/>
  <c r="G326" i="65" s="1"/>
  <c r="M49" i="63"/>
  <c r="K59" i="63"/>
  <c r="K61" i="63" s="1"/>
  <c r="K63" i="63" s="1"/>
  <c r="H59" i="63"/>
  <c r="H61" i="63" s="1"/>
  <c r="H63" i="63" s="1"/>
  <c r="L306" i="65"/>
  <c r="H304" i="65"/>
  <c r="M26" i="494"/>
  <c r="M53" i="494"/>
  <c r="L304" i="65"/>
  <c r="M25" i="63"/>
  <c r="H306" i="65"/>
  <c r="K306" i="460"/>
  <c r="K304" i="460"/>
  <c r="K309" i="497"/>
  <c r="G45" i="281"/>
  <c r="D45" i="281" s="1"/>
  <c r="E45" i="281" s="1"/>
  <c r="O306" i="460"/>
  <c r="J309" i="60"/>
  <c r="N299" i="60"/>
  <c r="J312" i="460"/>
  <c r="J312" i="65" s="1"/>
  <c r="J55" i="63" s="1"/>
  <c r="O299" i="60"/>
  <c r="G310" i="60"/>
  <c r="M300" i="460"/>
  <c r="J313" i="460"/>
  <c r="J313" i="65" s="1"/>
  <c r="J56" i="63" s="1"/>
  <c r="N313" i="460"/>
  <c r="O304" i="460"/>
  <c r="M313" i="460"/>
  <c r="J300" i="460"/>
  <c r="J300" i="65" s="1"/>
  <c r="N312" i="460"/>
  <c r="L309" i="60"/>
  <c r="N106" i="281"/>
  <c r="K309" i="60"/>
  <c r="I304" i="460"/>
  <c r="I304" i="65" s="1"/>
  <c r="M299" i="460"/>
  <c r="N299" i="460"/>
  <c r="M312" i="460"/>
  <c r="N300" i="460"/>
  <c r="H309" i="60"/>
  <c r="M106" i="281"/>
  <c r="L309" i="460"/>
  <c r="N312" i="60"/>
  <c r="O313" i="60"/>
  <c r="O313" i="65" s="1"/>
  <c r="O56" i="63" s="1"/>
  <c r="H309" i="460"/>
  <c r="I309" i="60"/>
  <c r="N300" i="60"/>
  <c r="O312" i="60"/>
  <c r="O312" i="65" s="1"/>
  <c r="O55" i="63" s="1"/>
  <c r="N313" i="60"/>
  <c r="J299" i="460"/>
  <c r="J299" i="65" s="1"/>
  <c r="O300" i="60"/>
  <c r="O300" i="65" s="1"/>
  <c r="O309" i="497"/>
  <c r="J316" i="499"/>
  <c r="E122" i="65"/>
  <c r="G11" i="63"/>
  <c r="G11" i="494"/>
  <c r="M300" i="499"/>
  <c r="M313" i="499"/>
  <c r="M312" i="499"/>
  <c r="M299" i="499"/>
  <c r="N304" i="499"/>
  <c r="O304" i="499"/>
  <c r="O306" i="499" s="1"/>
  <c r="G336" i="499"/>
  <c r="E310" i="499"/>
  <c r="G267" i="65"/>
  <c r="E267" i="60"/>
  <c r="J25" i="63"/>
  <c r="J46" i="63"/>
  <c r="J49" i="63" s="1"/>
  <c r="I59" i="63"/>
  <c r="I61" i="63" s="1"/>
  <c r="I63" i="63" s="1"/>
  <c r="K42" i="495"/>
  <c r="M33" i="495" s="1"/>
  <c r="O33" i="495"/>
  <c r="J50" i="494"/>
  <c r="J53" i="494" s="1"/>
  <c r="J26" i="494"/>
  <c r="D51" i="493"/>
  <c r="D56" i="493" s="1"/>
  <c r="E49" i="493"/>
  <c r="L316" i="499"/>
  <c r="N337" i="498"/>
  <c r="K316" i="499"/>
  <c r="I306" i="497"/>
  <c r="M304" i="497"/>
  <c r="N304" i="497"/>
  <c r="E312" i="498"/>
  <c r="K316" i="498"/>
  <c r="E289" i="460"/>
  <c r="G289" i="65"/>
  <c r="O316" i="498"/>
  <c r="E300" i="498"/>
  <c r="H316" i="499"/>
  <c r="O299" i="65"/>
  <c r="M337" i="498"/>
  <c r="L316" i="498"/>
  <c r="H316" i="498"/>
  <c r="E313" i="498"/>
  <c r="K304" i="65"/>
  <c r="I316" i="499"/>
  <c r="G304" i="498"/>
  <c r="G306" i="498" s="1"/>
  <c r="E299" i="498"/>
  <c r="I316" i="498"/>
  <c r="G51" i="63"/>
  <c r="E30" i="63"/>
  <c r="K306" i="65"/>
  <c r="G25" i="494"/>
  <c r="E296" i="65"/>
  <c r="G24" i="63"/>
  <c r="G310" i="497"/>
  <c r="E326" i="497"/>
  <c r="J304" i="497"/>
  <c r="E31" i="494"/>
  <c r="G56" i="494"/>
  <c r="E56" i="494" s="1"/>
  <c r="M299" i="60" a="1"/>
  <c r="I306" i="460" a="1"/>
  <c r="H316" i="460" a="1"/>
  <c r="H62" i="281"/>
  <c r="L316" i="460" a="1"/>
  <c r="I316" i="60" a="1"/>
  <c r="L64" i="281"/>
  <c r="K316" i="60" a="1"/>
  <c r="K64" i="281"/>
  <c r="O64" i="281"/>
  <c r="M300" i="60" a="1"/>
  <c r="O306" i="60" a="1"/>
  <c r="L62" i="281"/>
  <c r="J316" i="60" a="1"/>
  <c r="O304" i="60" a="1"/>
  <c r="N304" i="60" a="1"/>
  <c r="K309" i="460" a="1"/>
  <c r="M312" i="60" a="1"/>
  <c r="M313" i="60" a="1"/>
  <c r="L316" i="60" a="1"/>
  <c r="J62" i="281"/>
  <c r="G310" i="460" a="1"/>
  <c r="K62" i="281"/>
  <c r="N304" i="460" a="1"/>
  <c r="J304" i="460" a="1"/>
  <c r="I64" i="281"/>
  <c r="H316" i="60" a="1"/>
  <c r="O309" i="460" a="1"/>
  <c r="I62" i="281"/>
  <c r="M304" i="460" a="1"/>
  <c r="H64" i="281"/>
  <c r="N312" i="65" l="1"/>
  <c r="N55" i="63" s="1"/>
  <c r="L309" i="65"/>
  <c r="H309" i="65"/>
  <c r="J59" i="63"/>
  <c r="J61" i="63" s="1"/>
  <c r="J63" i="63" s="1"/>
  <c r="E124" i="65"/>
  <c r="E11" i="494"/>
  <c r="G12" i="494"/>
  <c r="E12" i="494" s="1"/>
  <c r="O59" i="63"/>
  <c r="O61" i="63" s="1"/>
  <c r="O63" i="63" s="1"/>
  <c r="E11" i="63"/>
  <c r="G12" i="63"/>
  <c r="K309" i="460"/>
  <c r="K309" i="65" s="1"/>
  <c r="K316" i="497"/>
  <c r="O306" i="60"/>
  <c r="K104" i="281"/>
  <c r="K65" i="281"/>
  <c r="K80" i="281"/>
  <c r="K316" i="60"/>
  <c r="I106" i="281"/>
  <c r="H65" i="281"/>
  <c r="H104" i="281"/>
  <c r="H80" i="281"/>
  <c r="H316" i="60"/>
  <c r="O304" i="60"/>
  <c r="O304" i="65" s="1"/>
  <c r="J304" i="460"/>
  <c r="J304" i="65" s="1"/>
  <c r="K106" i="281"/>
  <c r="N304" i="60"/>
  <c r="J104" i="281"/>
  <c r="J65" i="281"/>
  <c r="J80" i="281"/>
  <c r="J316" i="60"/>
  <c r="H106" i="281"/>
  <c r="H82" i="281"/>
  <c r="H316" i="460"/>
  <c r="M304" i="460"/>
  <c r="L104" i="281"/>
  <c r="L65" i="281"/>
  <c r="L80" i="281"/>
  <c r="L316" i="60"/>
  <c r="M299" i="60"/>
  <c r="M299" i="65" s="1"/>
  <c r="O309" i="460"/>
  <c r="I306" i="460"/>
  <c r="I306" i="65" s="1"/>
  <c r="M312" i="60"/>
  <c r="M312" i="65" s="1"/>
  <c r="M55" i="63" s="1"/>
  <c r="M313" i="60"/>
  <c r="M313" i="65" s="1"/>
  <c r="M56" i="63" s="1"/>
  <c r="I104" i="281"/>
  <c r="I65" i="281"/>
  <c r="I80" i="281"/>
  <c r="I316" i="60"/>
  <c r="L106" i="281"/>
  <c r="L82" i="281"/>
  <c r="L316" i="460"/>
  <c r="M300" i="60"/>
  <c r="M300" i="65" s="1"/>
  <c r="G310" i="460"/>
  <c r="E310" i="460" s="1"/>
  <c r="O106" i="281"/>
  <c r="N304" i="460"/>
  <c r="E306" i="498"/>
  <c r="G309" i="498"/>
  <c r="O309" i="499"/>
  <c r="K337" i="499"/>
  <c r="I337" i="498"/>
  <c r="H337" i="499"/>
  <c r="D57" i="493"/>
  <c r="N300" i="65"/>
  <c r="J306" i="497"/>
  <c r="K337" i="498"/>
  <c r="O42" i="495"/>
  <c r="Q33" i="495"/>
  <c r="G48" i="63"/>
  <c r="E48" i="63" s="1"/>
  <c r="E24" i="63"/>
  <c r="N306" i="499"/>
  <c r="J337" i="499"/>
  <c r="E310" i="60"/>
  <c r="E304" i="498"/>
  <c r="H337" i="498"/>
  <c r="E289" i="65"/>
  <c r="G23" i="63"/>
  <c r="G24" i="494"/>
  <c r="M306" i="497"/>
  <c r="L337" i="499"/>
  <c r="M304" i="499"/>
  <c r="O316" i="497"/>
  <c r="G52" i="494"/>
  <c r="E52" i="494" s="1"/>
  <c r="E25" i="494"/>
  <c r="I309" i="497"/>
  <c r="E326" i="65"/>
  <c r="D15" i="503"/>
  <c r="G22" i="63"/>
  <c r="E267" i="65"/>
  <c r="G23" i="494"/>
  <c r="N299" i="65"/>
  <c r="I337" i="499"/>
  <c r="L337" i="498"/>
  <c r="K46" i="495"/>
  <c r="M42" i="495"/>
  <c r="M38" i="495"/>
  <c r="M40" i="495"/>
  <c r="M35" i="495"/>
  <c r="M36" i="495"/>
  <c r="M41" i="495"/>
  <c r="M34" i="495"/>
  <c r="M37" i="495"/>
  <c r="M39" i="495"/>
  <c r="G336" i="497"/>
  <c r="E310" i="497"/>
  <c r="E51" i="63"/>
  <c r="O337" i="498"/>
  <c r="N306" i="497"/>
  <c r="G312" i="499"/>
  <c r="G299" i="499"/>
  <c r="E336" i="499"/>
  <c r="G313" i="499"/>
  <c r="G300" i="499"/>
  <c r="N313" i="65"/>
  <c r="N56" i="63" s="1"/>
  <c r="N59" i="63" s="1"/>
  <c r="N61" i="63" s="1"/>
  <c r="N63" i="63" s="1"/>
  <c r="O306" i="65"/>
  <c r="N306" i="60" a="1"/>
  <c r="I309" i="460" a="1"/>
  <c r="O316" i="460" a="1"/>
  <c r="G300" i="60" a="1"/>
  <c r="K316" i="460" a="1"/>
  <c r="G312" i="60" a="1"/>
  <c r="N306" i="460" a="1"/>
  <c r="J306" i="460" a="1"/>
  <c r="O309" i="60" a="1"/>
  <c r="M304" i="60" a="1"/>
  <c r="G299" i="60" a="1"/>
  <c r="G313" i="60" a="1"/>
  <c r="K70" i="281"/>
  <c r="O70" i="281"/>
  <c r="M306" i="460" a="1"/>
  <c r="L316" i="65" l="1"/>
  <c r="L337" i="65" s="1"/>
  <c r="L352" i="65" s="1"/>
  <c r="N304" i="65"/>
  <c r="G310" i="65"/>
  <c r="G336" i="65" s="1"/>
  <c r="E12" i="63"/>
  <c r="G43" i="63"/>
  <c r="G8" i="493"/>
  <c r="E8" i="493" s="1"/>
  <c r="K112" i="281"/>
  <c r="K71" i="281"/>
  <c r="K82" i="281"/>
  <c r="K123" i="281" s="1"/>
  <c r="K316" i="460"/>
  <c r="K316" i="65" s="1"/>
  <c r="K337" i="65" s="1"/>
  <c r="K350" i="65" s="1"/>
  <c r="K337" i="497"/>
  <c r="G299" i="60"/>
  <c r="G312" i="60"/>
  <c r="M306" i="460"/>
  <c r="N306" i="60"/>
  <c r="I309" i="460"/>
  <c r="I309" i="65" s="1"/>
  <c r="G313" i="60"/>
  <c r="O71" i="281"/>
  <c r="O112" i="281"/>
  <c r="O82" i="281"/>
  <c r="O316" i="460"/>
  <c r="J306" i="460"/>
  <c r="J306" i="65" s="1"/>
  <c r="O309" i="60"/>
  <c r="G300" i="60"/>
  <c r="N306" i="460"/>
  <c r="N306" i="65" s="1"/>
  <c r="M304" i="60"/>
  <c r="M304" i="65" s="1"/>
  <c r="E299" i="499"/>
  <c r="G304" i="499"/>
  <c r="G306" i="499" s="1"/>
  <c r="G316" i="498"/>
  <c r="E309" i="498"/>
  <c r="L122" i="281"/>
  <c r="E312" i="499"/>
  <c r="M309" i="497"/>
  <c r="G51" i="494"/>
  <c r="E51" i="494" s="1"/>
  <c r="E24" i="494"/>
  <c r="N309" i="499"/>
  <c r="Q42" i="495"/>
  <c r="O46" i="495"/>
  <c r="Q46" i="495" s="1"/>
  <c r="O309" i="65"/>
  <c r="H122" i="281"/>
  <c r="E23" i="63"/>
  <c r="G47" i="63"/>
  <c r="E47" i="63" s="1"/>
  <c r="I316" i="497"/>
  <c r="E22" i="63"/>
  <c r="G25" i="63"/>
  <c r="G46" i="63"/>
  <c r="L83" i="281"/>
  <c r="L87" i="281" s="1"/>
  <c r="L123" i="281"/>
  <c r="E313" i="499"/>
  <c r="G26" i="494"/>
  <c r="E23" i="494"/>
  <c r="G50" i="494"/>
  <c r="D34" i="503"/>
  <c r="N34" i="503" s="1"/>
  <c r="N15" i="503"/>
  <c r="O337" i="497"/>
  <c r="J309" i="497"/>
  <c r="O316" i="499"/>
  <c r="H316" i="65"/>
  <c r="H337" i="65" s="1"/>
  <c r="G312" i="497"/>
  <c r="E336" i="497"/>
  <c r="G300" i="497"/>
  <c r="G313" i="497"/>
  <c r="G299" i="497"/>
  <c r="E300" i="499"/>
  <c r="N309" i="497"/>
  <c r="M306" i="499"/>
  <c r="H83" i="281"/>
  <c r="H86" i="281" s="1"/>
  <c r="H123" i="281"/>
  <c r="M59" i="63"/>
  <c r="M61" i="63" s="1"/>
  <c r="M63" i="63" s="1"/>
  <c r="G299" i="460" a="1"/>
  <c r="O316" i="60" a="1"/>
  <c r="G312" i="460" a="1"/>
  <c r="M309" i="460" a="1"/>
  <c r="J309" i="460" a="1"/>
  <c r="M306" i="60" a="1"/>
  <c r="I70" i="281"/>
  <c r="G304" i="60" a="1"/>
  <c r="I316" i="460" a="1"/>
  <c r="G300" i="460" a="1"/>
  <c r="N309" i="460" a="1"/>
  <c r="G313" i="460" a="1"/>
  <c r="G64" i="281"/>
  <c r="N309" i="60" a="1"/>
  <c r="G306" i="60" a="1"/>
  <c r="O62" i="281"/>
  <c r="K122" i="281" l="1"/>
  <c r="L351" i="65"/>
  <c r="I26" i="503"/>
  <c r="I45" i="503" s="1"/>
  <c r="L67" i="63" s="1"/>
  <c r="L350" i="65"/>
  <c r="K83" i="281"/>
  <c r="K86" i="281" s="1"/>
  <c r="E310" i="65"/>
  <c r="K352" i="65"/>
  <c r="H85" i="281"/>
  <c r="G52" i="63"/>
  <c r="E43" i="63"/>
  <c r="K351" i="65"/>
  <c r="H26" i="503"/>
  <c r="H45" i="503" s="1"/>
  <c r="K67" i="63" s="1"/>
  <c r="I71" i="281"/>
  <c r="I112" i="281"/>
  <c r="I82" i="281"/>
  <c r="I316" i="460"/>
  <c r="I316" i="65" s="1"/>
  <c r="I337" i="65" s="1"/>
  <c r="G312" i="460"/>
  <c r="E312" i="460" s="1"/>
  <c r="G106" i="281"/>
  <c r="D64" i="281"/>
  <c r="G306" i="60"/>
  <c r="N309" i="60"/>
  <c r="G304" i="60"/>
  <c r="J309" i="460"/>
  <c r="J309" i="65" s="1"/>
  <c r="M306" i="60"/>
  <c r="M306" i="65" s="1"/>
  <c r="O104" i="281"/>
  <c r="O65" i="281"/>
  <c r="O80" i="281"/>
  <c r="O316" i="60"/>
  <c r="O316" i="65" s="1"/>
  <c r="O337" i="65" s="1"/>
  <c r="G299" i="460"/>
  <c r="E299" i="460" s="1"/>
  <c r="M309" i="460"/>
  <c r="N309" i="460"/>
  <c r="G313" i="460"/>
  <c r="E313" i="460" s="1"/>
  <c r="G300" i="460"/>
  <c r="E300" i="460" s="1"/>
  <c r="E50" i="494"/>
  <c r="G53" i="494"/>
  <c r="I337" i="497"/>
  <c r="D25" i="503"/>
  <c r="E336" i="65"/>
  <c r="E312" i="497"/>
  <c r="G337" i="498"/>
  <c r="E337" i="498" s="1"/>
  <c r="E316" i="498"/>
  <c r="H352" i="65"/>
  <c r="E26" i="503"/>
  <c r="E45" i="503" s="1"/>
  <c r="H350" i="65"/>
  <c r="H351" i="65"/>
  <c r="E26" i="494"/>
  <c r="E306" i="499"/>
  <c r="G309" i="499"/>
  <c r="E313" i="60"/>
  <c r="N316" i="499"/>
  <c r="E304" i="499"/>
  <c r="E300" i="60"/>
  <c r="J316" i="497"/>
  <c r="G49" i="63"/>
  <c r="E46" i="63"/>
  <c r="K87" i="281"/>
  <c r="M309" i="499"/>
  <c r="O337" i="499"/>
  <c r="E299" i="497"/>
  <c r="G304" i="497"/>
  <c r="G306" i="497" s="1"/>
  <c r="E25" i="63"/>
  <c r="M316" i="497"/>
  <c r="E312" i="60"/>
  <c r="N316" i="497"/>
  <c r="L85" i="281"/>
  <c r="L86" i="281"/>
  <c r="E313" i="497"/>
  <c r="H87" i="281"/>
  <c r="E300" i="497"/>
  <c r="O122" i="281"/>
  <c r="G299" i="65"/>
  <c r="E299" i="65" s="1"/>
  <c r="E299" i="60"/>
  <c r="N316" i="60" a="1"/>
  <c r="G306" i="460" a="1"/>
  <c r="M316" i="460" a="1"/>
  <c r="J70" i="281"/>
  <c r="N70" i="281"/>
  <c r="J316" i="460" a="1"/>
  <c r="G304" i="460" a="1"/>
  <c r="M309" i="60" a="1"/>
  <c r="N316" i="460" a="1"/>
  <c r="M70" i="281"/>
  <c r="F14" i="390"/>
  <c r="G309" i="60" a="1"/>
  <c r="N62" i="281"/>
  <c r="L19" i="494" l="1"/>
  <c r="L68" i="63"/>
  <c r="K85" i="281"/>
  <c r="G300" i="65"/>
  <c r="E300" i="65" s="1"/>
  <c r="L360" i="65"/>
  <c r="L365" i="65" s="1"/>
  <c r="L18" i="63"/>
  <c r="L19" i="63" s="1"/>
  <c r="G312" i="65"/>
  <c r="E312" i="65" s="1"/>
  <c r="G313" i="65"/>
  <c r="G56" i="63" s="1"/>
  <c r="E56" i="63" s="1"/>
  <c r="K18" i="63"/>
  <c r="K11" i="493" s="1"/>
  <c r="K12" i="493" s="1"/>
  <c r="K360" i="65"/>
  <c r="K20" i="494" s="1"/>
  <c r="K28" i="494" s="1"/>
  <c r="K30" i="494" s="1"/>
  <c r="K32" i="494" s="1"/>
  <c r="K34" i="494" s="1"/>
  <c r="K36" i="494" s="1"/>
  <c r="K38" i="494" s="1"/>
  <c r="K68" i="63"/>
  <c r="K19" i="494"/>
  <c r="E52" i="63"/>
  <c r="G53" i="63"/>
  <c r="J71" i="281"/>
  <c r="J112" i="281"/>
  <c r="J82" i="281"/>
  <c r="J316" i="460"/>
  <c r="J316" i="65" s="1"/>
  <c r="J337" i="65" s="1"/>
  <c r="N112" i="281"/>
  <c r="N71" i="281"/>
  <c r="N82" i="281"/>
  <c r="N316" i="460"/>
  <c r="G306" i="460"/>
  <c r="E306" i="460" s="1"/>
  <c r="M71" i="281"/>
  <c r="M112" i="281"/>
  <c r="M82" i="281"/>
  <c r="M316" i="460"/>
  <c r="G304" i="460"/>
  <c r="E304" i="460" s="1"/>
  <c r="N65" i="281"/>
  <c r="N104" i="281"/>
  <c r="N80" i="281"/>
  <c r="N316" i="60"/>
  <c r="G309" i="60"/>
  <c r="F15" i="390"/>
  <c r="M309" i="60"/>
  <c r="M309" i="65" s="1"/>
  <c r="J337" i="497"/>
  <c r="N337" i="497"/>
  <c r="O83" i="281"/>
  <c r="O85" i="281" s="1"/>
  <c r="O123" i="281"/>
  <c r="E306" i="497"/>
  <c r="G309" i="497"/>
  <c r="L66" i="63"/>
  <c r="L11" i="493"/>
  <c r="L12" i="493" s="1"/>
  <c r="E64" i="281"/>
  <c r="D106" i="281"/>
  <c r="M337" i="497"/>
  <c r="E304" i="497"/>
  <c r="N337" i="499"/>
  <c r="H19" i="494"/>
  <c r="H18" i="63"/>
  <c r="H360" i="65"/>
  <c r="L26" i="503"/>
  <c r="L45" i="503" s="1"/>
  <c r="O352" i="65"/>
  <c r="O350" i="65"/>
  <c r="O351" i="65"/>
  <c r="H68" i="63"/>
  <c r="H67" i="63"/>
  <c r="N25" i="503"/>
  <c r="D44" i="503"/>
  <c r="N44" i="503" s="1"/>
  <c r="I352" i="65"/>
  <c r="F26" i="503"/>
  <c r="F45" i="503" s="1"/>
  <c r="I351" i="65"/>
  <c r="I350" i="65"/>
  <c r="E309" i="499"/>
  <c r="G316" i="499"/>
  <c r="E53" i="494"/>
  <c r="G304" i="65"/>
  <c r="E304" i="65" s="1"/>
  <c r="E304" i="60"/>
  <c r="I122" i="281"/>
  <c r="I123" i="281"/>
  <c r="I83" i="281"/>
  <c r="I87" i="281" s="1"/>
  <c r="M316" i="499"/>
  <c r="N309" i="65"/>
  <c r="G306" i="65"/>
  <c r="E306" i="65" s="1"/>
  <c r="E306" i="60"/>
  <c r="M316" i="60" a="1"/>
  <c r="G62" i="281"/>
  <c r="G316" i="60" a="1"/>
  <c r="G309" i="460" a="1"/>
  <c r="M62" i="281"/>
  <c r="L20" i="494" l="1"/>
  <c r="L28" i="494" s="1"/>
  <c r="L30" i="494" s="1"/>
  <c r="L32" i="494" s="1"/>
  <c r="L34" i="494" s="1"/>
  <c r="L36" i="494" s="1"/>
  <c r="L38" i="494" s="1"/>
  <c r="L39" i="494" s="1"/>
  <c r="K365" i="65"/>
  <c r="G55" i="63"/>
  <c r="G59" i="63" s="1"/>
  <c r="G61" i="63" s="1"/>
  <c r="K19" i="63"/>
  <c r="K91" i="63" s="1"/>
  <c r="G16" i="495" s="1"/>
  <c r="K66" i="63"/>
  <c r="K20" i="493" s="1"/>
  <c r="K33" i="493" s="1"/>
  <c r="E313" i="65"/>
  <c r="N316" i="65"/>
  <c r="N337" i="65" s="1"/>
  <c r="K26" i="503" s="1"/>
  <c r="K45" i="503" s="1"/>
  <c r="M65" i="281"/>
  <c r="M104" i="281"/>
  <c r="M80" i="281"/>
  <c r="M316" i="60"/>
  <c r="M316" i="65" s="1"/>
  <c r="M337" i="65" s="1"/>
  <c r="G65" i="281"/>
  <c r="D62" i="281"/>
  <c r="G104" i="281"/>
  <c r="G80" i="281"/>
  <c r="G316" i="60"/>
  <c r="G309" i="460"/>
  <c r="E309" i="460" s="1"/>
  <c r="O18" i="63"/>
  <c r="O19" i="494"/>
  <c r="O360" i="65"/>
  <c r="K39" i="494"/>
  <c r="I68" i="63"/>
  <c r="I67" i="63"/>
  <c r="E309" i="60"/>
  <c r="I18" i="63"/>
  <c r="I19" i="494"/>
  <c r="I360" i="65"/>
  <c r="M337" i="499"/>
  <c r="O67" i="63"/>
  <c r="O68" i="63"/>
  <c r="N122" i="281"/>
  <c r="I86" i="281"/>
  <c r="I85" i="281"/>
  <c r="G337" i="499"/>
  <c r="E316" i="499"/>
  <c r="H20" i="494"/>
  <c r="H28" i="494" s="1"/>
  <c r="H30" i="494" s="1"/>
  <c r="H32" i="494" s="1"/>
  <c r="H34" i="494" s="1"/>
  <c r="H36" i="494" s="1"/>
  <c r="H38" i="494" s="1"/>
  <c r="H365" i="65"/>
  <c r="H11" i="493"/>
  <c r="H12" i="493" s="1"/>
  <c r="H66" i="63"/>
  <c r="H19" i="63"/>
  <c r="O86" i="281"/>
  <c r="O87" i="281"/>
  <c r="G26" i="503"/>
  <c r="G45" i="503" s="1"/>
  <c r="J352" i="65"/>
  <c r="J350" i="65"/>
  <c r="J351" i="65"/>
  <c r="L27" i="63"/>
  <c r="L29" i="63" s="1"/>
  <c r="L31" i="63" s="1"/>
  <c r="L33" i="63" s="1"/>
  <c r="L35" i="63" s="1"/>
  <c r="L37" i="63" s="1"/>
  <c r="L71" i="63"/>
  <c r="L75" i="63"/>
  <c r="L91" i="63"/>
  <c r="G17" i="495" s="1"/>
  <c r="J122" i="281"/>
  <c r="J123" i="281"/>
  <c r="J83" i="281"/>
  <c r="J87" i="281" s="1"/>
  <c r="M122" i="281"/>
  <c r="L20" i="493"/>
  <c r="L33" i="493" s="1"/>
  <c r="L46" i="494"/>
  <c r="L90" i="63"/>
  <c r="C17" i="495" s="1"/>
  <c r="L94" i="63"/>
  <c r="C38" i="495" s="1"/>
  <c r="L69" i="63"/>
  <c r="G316" i="497"/>
  <c r="E309" i="497"/>
  <c r="N83" i="281"/>
  <c r="N86" i="281" s="1"/>
  <c r="N123" i="281"/>
  <c r="G70" i="281"/>
  <c r="G316" i="460" a="1"/>
  <c r="G309" i="65" l="1"/>
  <c r="E309" i="65" s="1"/>
  <c r="K90" i="63"/>
  <c r="C16" i="495" s="1"/>
  <c r="K75" i="63"/>
  <c r="K92" i="63" s="1"/>
  <c r="K71" i="63"/>
  <c r="K69" i="63"/>
  <c r="K19" i="493" s="1"/>
  <c r="K21" i="493" s="1"/>
  <c r="E55" i="63"/>
  <c r="K27" i="63"/>
  <c r="K29" i="63" s="1"/>
  <c r="K31" i="63" s="1"/>
  <c r="K33" i="63" s="1"/>
  <c r="K35" i="63" s="1"/>
  <c r="K37" i="63" s="1"/>
  <c r="K38" i="63" s="1"/>
  <c r="K94" i="63"/>
  <c r="C37" i="495" s="1"/>
  <c r="K46" i="494"/>
  <c r="N352" i="65"/>
  <c r="D65" i="281"/>
  <c r="E65" i="281" s="1"/>
  <c r="N350" i="65"/>
  <c r="N351" i="65"/>
  <c r="E337" i="499"/>
  <c r="N87" i="281"/>
  <c r="G112" i="281"/>
  <c r="G71" i="281"/>
  <c r="D71" i="281" s="1"/>
  <c r="E71" i="281" s="1"/>
  <c r="D70" i="281"/>
  <c r="G82" i="281"/>
  <c r="G123" i="281" s="1"/>
  <c r="G316" i="460"/>
  <c r="E316" i="460" s="1"/>
  <c r="J67" i="63"/>
  <c r="J68" i="63"/>
  <c r="D80" i="281"/>
  <c r="N67" i="63"/>
  <c r="N68" i="63"/>
  <c r="E316" i="497"/>
  <c r="G337" i="497"/>
  <c r="E337" i="497" s="1"/>
  <c r="L77" i="63"/>
  <c r="L47" i="494"/>
  <c r="L44" i="494" s="1"/>
  <c r="L92" i="63"/>
  <c r="I365" i="65"/>
  <c r="I20" i="494"/>
  <c r="I28" i="494" s="1"/>
  <c r="I30" i="494" s="1"/>
  <c r="I32" i="494" s="1"/>
  <c r="I34" i="494" s="1"/>
  <c r="I36" i="494" s="1"/>
  <c r="I38" i="494" s="1"/>
  <c r="K50" i="493"/>
  <c r="K51" i="493" s="1"/>
  <c r="K34" i="493"/>
  <c r="L19" i="493"/>
  <c r="L21" i="493" s="1"/>
  <c r="L72" i="63"/>
  <c r="L18" i="493" s="1"/>
  <c r="D104" i="281"/>
  <c r="E62" i="281"/>
  <c r="L38" i="63"/>
  <c r="H91" i="63"/>
  <c r="G13" i="495" s="1"/>
  <c r="H71" i="63"/>
  <c r="H75" i="63"/>
  <c r="H27" i="63"/>
  <c r="H29" i="63" s="1"/>
  <c r="H31" i="63" s="1"/>
  <c r="H33" i="63" s="1"/>
  <c r="H35" i="63" s="1"/>
  <c r="H37" i="63" s="1"/>
  <c r="I66" i="63"/>
  <c r="I11" i="493"/>
  <c r="I12" i="493" s="1"/>
  <c r="I19" i="63"/>
  <c r="O20" i="494"/>
  <c r="O28" i="494" s="1"/>
  <c r="O30" i="494" s="1"/>
  <c r="O32" i="494" s="1"/>
  <c r="O34" i="494" s="1"/>
  <c r="O36" i="494" s="1"/>
  <c r="O38" i="494" s="1"/>
  <c r="O365" i="65"/>
  <c r="M351" i="65"/>
  <c r="J26" i="503"/>
  <c r="J45" i="503" s="1"/>
  <c r="M352" i="65"/>
  <c r="M350" i="65"/>
  <c r="O66" i="63"/>
  <c r="O11" i="493"/>
  <c r="O12" i="493" s="1"/>
  <c r="O19" i="63"/>
  <c r="L50" i="493"/>
  <c r="L51" i="493" s="1"/>
  <c r="L34" i="493"/>
  <c r="J19" i="494"/>
  <c r="J18" i="63"/>
  <c r="J360" i="65"/>
  <c r="E61" i="63"/>
  <c r="G63" i="63"/>
  <c r="H46" i="494"/>
  <c r="H20" i="493"/>
  <c r="H33" i="493" s="1"/>
  <c r="H69" i="63"/>
  <c r="H90" i="63"/>
  <c r="C13" i="495" s="1"/>
  <c r="H94" i="63"/>
  <c r="C34" i="495" s="1"/>
  <c r="M83" i="281"/>
  <c r="M85" i="281" s="1"/>
  <c r="M123" i="281"/>
  <c r="N85" i="281"/>
  <c r="J86" i="281"/>
  <c r="J85" i="281"/>
  <c r="H39" i="494"/>
  <c r="G316" i="65"/>
  <c r="E316" i="60"/>
  <c r="G14" i="390"/>
  <c r="C14" i="390"/>
  <c r="D3" i="390"/>
  <c r="F3" i="390"/>
  <c r="K47" i="494" l="1"/>
  <c r="K44" i="494" s="1"/>
  <c r="K72" i="63"/>
  <c r="K18" i="493" s="1"/>
  <c r="K23" i="493" s="1"/>
  <c r="K77" i="63"/>
  <c r="N360" i="65"/>
  <c r="N365" i="65" s="1"/>
  <c r="N19" i="494"/>
  <c r="N18" i="63"/>
  <c r="N66" i="63" s="1"/>
  <c r="C15" i="390"/>
  <c r="L36" i="493"/>
  <c r="L37" i="493" s="1"/>
  <c r="H72" i="63"/>
  <c r="H18" i="493" s="1"/>
  <c r="H24" i="493" s="1"/>
  <c r="K56" i="493"/>
  <c r="K57" i="493" s="1"/>
  <c r="L56" i="493"/>
  <c r="L57" i="493" s="1"/>
  <c r="F4" i="390"/>
  <c r="G15" i="390"/>
  <c r="D4" i="390"/>
  <c r="H19" i="493"/>
  <c r="H21" i="493" s="1"/>
  <c r="J365" i="65"/>
  <c r="J20" i="494"/>
  <c r="J28" i="494" s="1"/>
  <c r="J30" i="494" s="1"/>
  <c r="J32" i="494" s="1"/>
  <c r="J34" i="494" s="1"/>
  <c r="J36" i="494" s="1"/>
  <c r="J38" i="494" s="1"/>
  <c r="O20" i="493"/>
  <c r="O33" i="493" s="1"/>
  <c r="O46" i="494"/>
  <c r="O94" i="63"/>
  <c r="C41" i="495" s="1"/>
  <c r="O69" i="63"/>
  <c r="O90" i="63"/>
  <c r="C20" i="495" s="1"/>
  <c r="I71" i="63"/>
  <c r="I27" i="63"/>
  <c r="I29" i="63" s="1"/>
  <c r="I31" i="63" s="1"/>
  <c r="I33" i="63" s="1"/>
  <c r="I35" i="63" s="1"/>
  <c r="I37" i="63" s="1"/>
  <c r="I91" i="63"/>
  <c r="G14" i="495" s="1"/>
  <c r="I75" i="63"/>
  <c r="K17" i="495"/>
  <c r="H50" i="493"/>
  <c r="H51" i="493" s="1"/>
  <c r="H34" i="493"/>
  <c r="L23" i="493"/>
  <c r="L24" i="493"/>
  <c r="M19" i="494"/>
  <c r="M18" i="63"/>
  <c r="M360" i="65"/>
  <c r="I46" i="494"/>
  <c r="I20" i="493"/>
  <c r="I33" i="493" s="1"/>
  <c r="I69" i="63"/>
  <c r="I90" i="63"/>
  <c r="C14" i="495" s="1"/>
  <c r="I94" i="63"/>
  <c r="C35" i="495" s="1"/>
  <c r="K16" i="495"/>
  <c r="L26" i="493"/>
  <c r="L27" i="493" s="1"/>
  <c r="L14" i="493"/>
  <c r="J66" i="63"/>
  <c r="J11" i="493"/>
  <c r="J12" i="493" s="1"/>
  <c r="J19" i="63"/>
  <c r="H38" i="63"/>
  <c r="D82" i="281"/>
  <c r="D123" i="281" s="1"/>
  <c r="G122" i="281"/>
  <c r="M86" i="281"/>
  <c r="M87" i="281"/>
  <c r="E63" i="63"/>
  <c r="M67" i="63"/>
  <c r="M68" i="63"/>
  <c r="H47" i="494"/>
  <c r="H44" i="494" s="1"/>
  <c r="H77" i="63"/>
  <c r="H92" i="63"/>
  <c r="K36" i="493"/>
  <c r="K37" i="493" s="1"/>
  <c r="G83" i="281"/>
  <c r="G87" i="281" s="1"/>
  <c r="D112" i="281"/>
  <c r="E70" i="281"/>
  <c r="E80" i="281"/>
  <c r="K26" i="493"/>
  <c r="K27" i="493" s="1"/>
  <c r="K14" i="493"/>
  <c r="O27" i="63"/>
  <c r="O29" i="63" s="1"/>
  <c r="O31" i="63" s="1"/>
  <c r="O33" i="63" s="1"/>
  <c r="O35" i="63" s="1"/>
  <c r="O37" i="63" s="1"/>
  <c r="O91" i="63"/>
  <c r="G20" i="495" s="1"/>
  <c r="O75" i="63"/>
  <c r="O71" i="63"/>
  <c r="I39" i="494"/>
  <c r="G337" i="65"/>
  <c r="E316" i="65"/>
  <c r="O39" i="494"/>
  <c r="K24" i="493" l="1"/>
  <c r="N20" i="494"/>
  <c r="N28" i="494" s="1"/>
  <c r="N30" i="494" s="1"/>
  <c r="N32" i="494" s="1"/>
  <c r="N34" i="494" s="1"/>
  <c r="N36" i="494" s="1"/>
  <c r="N38" i="494" s="1"/>
  <c r="N39" i="494" s="1"/>
  <c r="H56" i="493"/>
  <c r="H57" i="493" s="1"/>
  <c r="N19" i="63"/>
  <c r="N27" i="63" s="1"/>
  <c r="N29" i="63" s="1"/>
  <c r="N31" i="63" s="1"/>
  <c r="N33" i="63" s="1"/>
  <c r="N35" i="63" s="1"/>
  <c r="N37" i="63" s="1"/>
  <c r="N11" i="493"/>
  <c r="N12" i="493" s="1"/>
  <c r="O72" i="63"/>
  <c r="O18" i="493" s="1"/>
  <c r="O23" i="493" s="1"/>
  <c r="H23" i="493"/>
  <c r="H36" i="493"/>
  <c r="H37" i="493" s="1"/>
  <c r="I72" i="63"/>
  <c r="I18" i="493" s="1"/>
  <c r="I23" i="493" s="1"/>
  <c r="K15" i="493"/>
  <c r="O16" i="495"/>
  <c r="Q16" i="495" s="1"/>
  <c r="M66" i="63"/>
  <c r="M11" i="493"/>
  <c r="M12" i="493" s="1"/>
  <c r="M19" i="63"/>
  <c r="J75" i="63"/>
  <c r="J91" i="63"/>
  <c r="G15" i="495" s="1"/>
  <c r="J27" i="63"/>
  <c r="J29" i="63" s="1"/>
  <c r="J31" i="63" s="1"/>
  <c r="J33" i="63" s="1"/>
  <c r="J35" i="63" s="1"/>
  <c r="J37" i="63" s="1"/>
  <c r="J71" i="63"/>
  <c r="H26" i="493"/>
  <c r="H27" i="493" s="1"/>
  <c r="H14" i="493"/>
  <c r="D122" i="281"/>
  <c r="E82" i="281"/>
  <c r="O19" i="493"/>
  <c r="O21" i="493" s="1"/>
  <c r="J20" i="493"/>
  <c r="J33" i="493" s="1"/>
  <c r="J46" i="494"/>
  <c r="J69" i="63"/>
  <c r="J94" i="63"/>
  <c r="C36" i="495" s="1"/>
  <c r="J90" i="63"/>
  <c r="C15" i="495" s="1"/>
  <c r="O17" i="495"/>
  <c r="Q17" i="495" s="1"/>
  <c r="O24" i="493"/>
  <c r="D83" i="281"/>
  <c r="D87" i="281" s="1"/>
  <c r="G86" i="281"/>
  <c r="G85" i="281"/>
  <c r="I19" i="493"/>
  <c r="I21" i="493" s="1"/>
  <c r="N20" i="493"/>
  <c r="N33" i="493" s="1"/>
  <c r="N46" i="494"/>
  <c r="N94" i="63"/>
  <c r="C40" i="495" s="1"/>
  <c r="N69" i="63"/>
  <c r="N90" i="63"/>
  <c r="C19" i="495" s="1"/>
  <c r="I92" i="63"/>
  <c r="I77" i="63"/>
  <c r="I47" i="494"/>
  <c r="I44" i="494" s="1"/>
  <c r="O92" i="63"/>
  <c r="O77" i="63"/>
  <c r="O47" i="494"/>
  <c r="O44" i="494" s="1"/>
  <c r="I50" i="493"/>
  <c r="I51" i="493" s="1"/>
  <c r="I34" i="493"/>
  <c r="O50" i="493"/>
  <c r="O51" i="493" s="1"/>
  <c r="O34" i="493"/>
  <c r="K13" i="495"/>
  <c r="L15" i="493"/>
  <c r="J39" i="494"/>
  <c r="D26" i="503"/>
  <c r="G352" i="65"/>
  <c r="E352" i="65" s="1"/>
  <c r="G351" i="65"/>
  <c r="E351" i="65" s="1"/>
  <c r="G350" i="65"/>
  <c r="O38" i="63"/>
  <c r="M20" i="494"/>
  <c r="M28" i="494" s="1"/>
  <c r="M30" i="494" s="1"/>
  <c r="M32" i="494" s="1"/>
  <c r="M34" i="494" s="1"/>
  <c r="M36" i="494" s="1"/>
  <c r="M38" i="494" s="1"/>
  <c r="M365" i="65"/>
  <c r="I38" i="63"/>
  <c r="N75" i="63" l="1"/>
  <c r="N77" i="63" s="1"/>
  <c r="N71" i="63"/>
  <c r="N72" i="63" s="1"/>
  <c r="N18" i="493" s="1"/>
  <c r="N91" i="63"/>
  <c r="G19" i="495" s="1"/>
  <c r="O56" i="493"/>
  <c r="O57" i="493" s="1"/>
  <c r="I24" i="493"/>
  <c r="O36" i="493"/>
  <c r="O37" i="493" s="1"/>
  <c r="J72" i="63"/>
  <c r="J18" i="493" s="1"/>
  <c r="J23" i="493" s="1"/>
  <c r="K20" i="495"/>
  <c r="N50" i="493"/>
  <c r="N51" i="493" s="1"/>
  <c r="N34" i="493"/>
  <c r="J47" i="494"/>
  <c r="J44" i="494" s="1"/>
  <c r="J92" i="63"/>
  <c r="J77" i="63"/>
  <c r="L59" i="493"/>
  <c r="I26" i="493"/>
  <c r="I27" i="493" s="1"/>
  <c r="I14" i="493"/>
  <c r="M20" i="493"/>
  <c r="M33" i="493" s="1"/>
  <c r="M46" i="494"/>
  <c r="M69" i="63"/>
  <c r="M94" i="63"/>
  <c r="C39" i="495" s="1"/>
  <c r="M90" i="63"/>
  <c r="C18" i="495" s="1"/>
  <c r="O26" i="493"/>
  <c r="O27" i="493" s="1"/>
  <c r="O14" i="493"/>
  <c r="N38" i="63"/>
  <c r="K14" i="495"/>
  <c r="E350" i="65"/>
  <c r="G18" i="63"/>
  <c r="G19" i="494"/>
  <c r="G360" i="65"/>
  <c r="G365" i="65" s="1"/>
  <c r="J50" i="493"/>
  <c r="J51" i="493" s="1"/>
  <c r="J34" i="493"/>
  <c r="M39" i="494"/>
  <c r="D45" i="503"/>
  <c r="N26" i="503"/>
  <c r="I36" i="493"/>
  <c r="I37" i="493" s="1"/>
  <c r="O13" i="495"/>
  <c r="Q13" i="495" s="1"/>
  <c r="J38" i="63"/>
  <c r="I56" i="493"/>
  <c r="N19" i="493"/>
  <c r="N21" i="493" s="1"/>
  <c r="E83" i="281"/>
  <c r="D86" i="281"/>
  <c r="D85" i="281"/>
  <c r="J19" i="493"/>
  <c r="J21" i="493" s="1"/>
  <c r="H15" i="493"/>
  <c r="M71" i="63"/>
  <c r="M27" i="63"/>
  <c r="M29" i="63" s="1"/>
  <c r="M31" i="63" s="1"/>
  <c r="M33" i="63" s="1"/>
  <c r="M35" i="63" s="1"/>
  <c r="M37" i="63" s="1"/>
  <c r="M75" i="63"/>
  <c r="M91" i="63"/>
  <c r="G18" i="495" s="1"/>
  <c r="K59" i="493"/>
  <c r="I3" i="390"/>
  <c r="G3" i="390"/>
  <c r="N47" i="494" l="1"/>
  <c r="N44" i="494" s="1"/>
  <c r="N92" i="63"/>
  <c r="K19" i="495" s="1"/>
  <c r="M72" i="63"/>
  <c r="M18" i="493" s="1"/>
  <c r="M24" i="493" s="1"/>
  <c r="J24" i="493"/>
  <c r="N56" i="493"/>
  <c r="N57" i="493" s="1"/>
  <c r="J56" i="493"/>
  <c r="J57" i="493" s="1"/>
  <c r="I4" i="390"/>
  <c r="M92" i="63"/>
  <c r="M77" i="63"/>
  <c r="M47" i="494"/>
  <c r="M44" i="494" s="1"/>
  <c r="G11" i="493"/>
  <c r="G12" i="493" s="1"/>
  <c r="E18" i="63"/>
  <c r="G66" i="63"/>
  <c r="G19" i="63"/>
  <c r="M50" i="493"/>
  <c r="M51" i="493" s="1"/>
  <c r="M34" i="493"/>
  <c r="H59" i="493"/>
  <c r="I15" i="493"/>
  <c r="N45" i="503"/>
  <c r="G67" i="63"/>
  <c r="G68" i="63"/>
  <c r="E68" i="63" s="1"/>
  <c r="J26" i="493"/>
  <c r="J27" i="493" s="1"/>
  <c r="J14" i="493"/>
  <c r="J36" i="493"/>
  <c r="J37" i="493" s="1"/>
  <c r="N36" i="493"/>
  <c r="N37" i="493" s="1"/>
  <c r="M38" i="63"/>
  <c r="N26" i="493"/>
  <c r="N27" i="493" s="1"/>
  <c r="N14" i="493"/>
  <c r="N23" i="493"/>
  <c r="N24" i="493"/>
  <c r="O14" i="495"/>
  <c r="Q14" i="495" s="1"/>
  <c r="M19" i="493"/>
  <c r="M21" i="493" s="1"/>
  <c r="O20" i="495"/>
  <c r="Q20" i="495" s="1"/>
  <c r="O15" i="493"/>
  <c r="M23" i="493"/>
  <c r="I57" i="493"/>
  <c r="E19" i="494"/>
  <c r="G20" i="494"/>
  <c r="K15" i="495"/>
  <c r="G4" i="390"/>
  <c r="M36" i="493" l="1"/>
  <c r="M37" i="493" s="1"/>
  <c r="O19" i="495"/>
  <c r="Q19" i="495" s="1"/>
  <c r="O15" i="495"/>
  <c r="Q15" i="495" s="1"/>
  <c r="J15" i="493"/>
  <c r="M56" i="493"/>
  <c r="E20" i="494"/>
  <c r="G28" i="494"/>
  <c r="O59" i="493"/>
  <c r="N15" i="493"/>
  <c r="G27" i="63"/>
  <c r="E19" i="63"/>
  <c r="G91" i="63"/>
  <c r="G12" i="495" s="1"/>
  <c r="G71" i="63"/>
  <c r="G75" i="63"/>
  <c r="G20" i="493"/>
  <c r="G46" i="494"/>
  <c r="E46" i="494" s="1"/>
  <c r="G69" i="63"/>
  <c r="G90" i="63"/>
  <c r="C12" i="495" s="1"/>
  <c r="G94" i="63"/>
  <c r="C33" i="495" s="1"/>
  <c r="M26" i="493"/>
  <c r="M27" i="493" s="1"/>
  <c r="M14" i="493"/>
  <c r="I59" i="493"/>
  <c r="K18" i="495"/>
  <c r="E12" i="493"/>
  <c r="C42" i="495" l="1"/>
  <c r="E33" i="495" s="1"/>
  <c r="D75" i="63"/>
  <c r="G47" i="494"/>
  <c r="G92" i="63"/>
  <c r="G77" i="63"/>
  <c r="J59" i="493"/>
  <c r="C21" i="495"/>
  <c r="E12" i="495" s="1"/>
  <c r="G72" i="63"/>
  <c r="E71" i="63"/>
  <c r="O18" i="495"/>
  <c r="Q18" i="495" s="1"/>
  <c r="E69" i="63"/>
  <c r="G19" i="493"/>
  <c r="G21" i="495"/>
  <c r="I12" i="495" s="1"/>
  <c r="G30" i="494"/>
  <c r="E28" i="494"/>
  <c r="E20" i="493"/>
  <c r="G33" i="493"/>
  <c r="G29" i="63"/>
  <c r="E27" i="63"/>
  <c r="M15" i="493"/>
  <c r="M57" i="493"/>
  <c r="N59" i="493"/>
  <c r="E33" i="493" l="1"/>
  <c r="G50" i="493"/>
  <c r="G34" i="493"/>
  <c r="G21" i="493"/>
  <c r="E19" i="493"/>
  <c r="E30" i="494"/>
  <c r="G32" i="494"/>
  <c r="K12" i="495"/>
  <c r="M59" i="493"/>
  <c r="G44" i="494"/>
  <c r="E72" i="63"/>
  <c r="G18" i="493"/>
  <c r="D77" i="63"/>
  <c r="G78" i="63" s="1"/>
  <c r="D92" i="63"/>
  <c r="D47" i="494"/>
  <c r="G25" i="495"/>
  <c r="I21" i="495"/>
  <c r="I16" i="495"/>
  <c r="I17" i="495"/>
  <c r="I13" i="495"/>
  <c r="I20" i="495"/>
  <c r="I14" i="495"/>
  <c r="I19" i="495"/>
  <c r="I15" i="495"/>
  <c r="I18" i="495"/>
  <c r="G31" i="63"/>
  <c r="E29" i="63"/>
  <c r="C25" i="495"/>
  <c r="E21" i="495"/>
  <c r="E17" i="495"/>
  <c r="E16" i="495"/>
  <c r="E13" i="495"/>
  <c r="E14" i="495"/>
  <c r="E20" i="495"/>
  <c r="E19" i="495"/>
  <c r="E15" i="495"/>
  <c r="E18" i="495"/>
  <c r="E42" i="495"/>
  <c r="C46" i="495"/>
  <c r="E37" i="495"/>
  <c r="E38" i="495"/>
  <c r="E34" i="495"/>
  <c r="E35" i="495"/>
  <c r="E41" i="495"/>
  <c r="E36" i="495"/>
  <c r="E40" i="495"/>
  <c r="E39" i="495"/>
  <c r="G55" i="494" l="1"/>
  <c r="G79" i="63"/>
  <c r="G81" i="63" s="1"/>
  <c r="E31" i="63"/>
  <c r="G33" i="63"/>
  <c r="D61" i="494"/>
  <c r="D44" i="494"/>
  <c r="E44" i="494" s="1"/>
  <c r="E47" i="494"/>
  <c r="E21" i="493"/>
  <c r="G26" i="493"/>
  <c r="G27" i="493" s="1"/>
  <c r="G14" i="493"/>
  <c r="D79" i="63"/>
  <c r="D81" i="63" s="1"/>
  <c r="L78" i="63"/>
  <c r="K78" i="63"/>
  <c r="H78" i="63"/>
  <c r="O78" i="63"/>
  <c r="I78" i="63"/>
  <c r="J78" i="63"/>
  <c r="N78" i="63"/>
  <c r="M78" i="63"/>
  <c r="G36" i="493"/>
  <c r="G37" i="493" s="1"/>
  <c r="G24" i="493"/>
  <c r="E18" i="493"/>
  <c r="G23" i="493"/>
  <c r="O12" i="495"/>
  <c r="K21" i="495"/>
  <c r="M12" i="495" s="1"/>
  <c r="E50" i="493"/>
  <c r="G51" i="493"/>
  <c r="G56" i="493" s="1"/>
  <c r="E32" i="494"/>
  <c r="G34" i="494"/>
  <c r="E34" i="494" l="1"/>
  <c r="G36" i="494"/>
  <c r="D63" i="494"/>
  <c r="D64" i="494" s="1"/>
  <c r="H55" i="494"/>
  <c r="H57" i="494" s="1"/>
  <c r="H59" i="494" s="1"/>
  <c r="H61" i="494" s="1"/>
  <c r="H63" i="494" s="1"/>
  <c r="H79" i="63"/>
  <c r="H81" i="63" s="1"/>
  <c r="L55" i="494"/>
  <c r="L57" i="494" s="1"/>
  <c r="L59" i="494" s="1"/>
  <c r="L61" i="494" s="1"/>
  <c r="L63" i="494" s="1"/>
  <c r="L79" i="63"/>
  <c r="L81" i="63" s="1"/>
  <c r="E33" i="63"/>
  <c r="G35" i="63"/>
  <c r="I55" i="494"/>
  <c r="I57" i="494" s="1"/>
  <c r="I59" i="494" s="1"/>
  <c r="I61" i="494" s="1"/>
  <c r="I63" i="494" s="1"/>
  <c r="I79" i="63"/>
  <c r="I81" i="63" s="1"/>
  <c r="K55" i="494"/>
  <c r="K57" i="494" s="1"/>
  <c r="K59" i="494" s="1"/>
  <c r="K61" i="494" s="1"/>
  <c r="K63" i="494" s="1"/>
  <c r="K79" i="63"/>
  <c r="K81" i="63" s="1"/>
  <c r="K25" i="495"/>
  <c r="M21" i="495"/>
  <c r="M17" i="495"/>
  <c r="M16" i="495"/>
  <c r="M13" i="495"/>
  <c r="M20" i="495"/>
  <c r="M14" i="495"/>
  <c r="M19" i="495"/>
  <c r="M15" i="495"/>
  <c r="M18" i="495"/>
  <c r="G57" i="493"/>
  <c r="M55" i="494"/>
  <c r="M57" i="494" s="1"/>
  <c r="M59" i="494" s="1"/>
  <c r="M61" i="494" s="1"/>
  <c r="M63" i="494" s="1"/>
  <c r="M79" i="63"/>
  <c r="M81" i="63" s="1"/>
  <c r="O21" i="495"/>
  <c r="Q12" i="495"/>
  <c r="N55" i="494"/>
  <c r="N57" i="494" s="1"/>
  <c r="N59" i="494" s="1"/>
  <c r="N61" i="494" s="1"/>
  <c r="N63" i="494" s="1"/>
  <c r="N79" i="63"/>
  <c r="N81" i="63" s="1"/>
  <c r="G15" i="493"/>
  <c r="G82" i="63"/>
  <c r="O55" i="494"/>
  <c r="O57" i="494" s="1"/>
  <c r="O59" i="494" s="1"/>
  <c r="O61" i="494" s="1"/>
  <c r="O63" i="494" s="1"/>
  <c r="O79" i="63"/>
  <c r="O81" i="63" s="1"/>
  <c r="D82" i="63"/>
  <c r="J55" i="494"/>
  <c r="J57" i="494" s="1"/>
  <c r="J59" i="494" s="1"/>
  <c r="J61" i="494" s="1"/>
  <c r="J63" i="494" s="1"/>
  <c r="J79" i="63"/>
  <c r="J81" i="63" s="1"/>
  <c r="G57" i="494"/>
  <c r="D67" i="494" l="1"/>
  <c r="E55" i="494"/>
  <c r="O64" i="494"/>
  <c r="L82" i="63"/>
  <c r="L67" i="494"/>
  <c r="E57" i="494"/>
  <c r="G59" i="494"/>
  <c r="O25" i="495"/>
  <c r="Q25" i="495" s="1"/>
  <c r="Q21" i="495"/>
  <c r="L64" i="494"/>
  <c r="M67" i="494"/>
  <c r="M82" i="63"/>
  <c r="K82" i="63"/>
  <c r="K67" i="494"/>
  <c r="H67" i="494"/>
  <c r="H82" i="63"/>
  <c r="J64" i="494"/>
  <c r="M64" i="494"/>
  <c r="K64" i="494"/>
  <c r="H64" i="494"/>
  <c r="J67" i="494"/>
  <c r="J82" i="63"/>
  <c r="I82" i="63"/>
  <c r="I67" i="494"/>
  <c r="G59" i="493"/>
  <c r="I64" i="494"/>
  <c r="N67" i="494"/>
  <c r="N82" i="63"/>
  <c r="E35" i="63"/>
  <c r="G37" i="63"/>
  <c r="E36" i="494"/>
  <c r="G38" i="494"/>
  <c r="O82" i="63"/>
  <c r="O67" i="494"/>
  <c r="N64" i="494"/>
  <c r="H3" i="390"/>
  <c r="G39" i="494" l="1"/>
  <c r="E59" i="494"/>
  <c r="G61" i="494"/>
  <c r="G38" i="63"/>
  <c r="H4" i="390"/>
  <c r="G63" i="494" l="1"/>
  <c r="G64" i="494" s="1"/>
  <c r="E61" i="494"/>
  <c r="G67" i="4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<sst xmlns="http://schemas.openxmlformats.org/spreadsheetml/2006/main" count="1242" uniqueCount="505">
  <si>
    <t>National Fuel Gas Distribution Corporation</t>
  </si>
  <si>
    <t>Gas Class Cost of Service Study</t>
  </si>
  <si>
    <t>Test Year Ended July 31, 2024</t>
  </si>
  <si>
    <t>INPUTS - GENERAL</t>
  </si>
  <si>
    <t>INPUTS</t>
  </si>
  <si>
    <t>Heading 1</t>
  </si>
  <si>
    <t>Heading 2</t>
  </si>
  <si>
    <t>Heading 3</t>
  </si>
  <si>
    <t xml:space="preserve"> </t>
  </si>
  <si>
    <t>Function Number</t>
  </si>
  <si>
    <t>Function 1</t>
  </si>
  <si>
    <t>Function 2</t>
  </si>
  <si>
    <t>Function 3</t>
  </si>
  <si>
    <t>Function 4</t>
  </si>
  <si>
    <t>Function 5</t>
  </si>
  <si>
    <t>Function 6</t>
  </si>
  <si>
    <t>Function 7</t>
  </si>
  <si>
    <t>Function 8</t>
  </si>
  <si>
    <t>Function 9</t>
  </si>
  <si>
    <t>Function 10</t>
  </si>
  <si>
    <t>Function 11</t>
  </si>
  <si>
    <t>Function 12</t>
  </si>
  <si>
    <t>Names of Function</t>
  </si>
  <si>
    <t>Production</t>
  </si>
  <si>
    <t>Transmission</t>
  </si>
  <si>
    <t>Distribution</t>
  </si>
  <si>
    <t>Customer</t>
  </si>
  <si>
    <t>Gas Supply</t>
  </si>
  <si>
    <t>Class Number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</si>
  <si>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</si>
  <si>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</si>
  <si>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</si>
  <si>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</si>
  <si>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</si>
  <si>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</si>
  <si>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</si>
  <si>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</si>
  <si>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</si>
  <si>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</si>
  <si>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</si>
  <si>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</si>
  <si>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Class 13</t>
  </si>
  <si>
    <t>Class 14</t>
  </si>
  <si>
    <t>Class 15</t>
  </si>
  <si>
    <t>Names Of Classes</t>
  </si>
  <si>
    <t>Residential Service</t>
  </si>
  <si>
    <t>Small Commercial &amp; PA Service (LE 250)</t>
  </si>
  <si>
    <t>Small Commercial &amp; PA Service (GT 250)</t>
  </si>
  <si>
    <t>Large Comm PA Service</t>
  </si>
  <si>
    <t>NGV</t>
  </si>
  <si>
    <t>SVIS</t>
  </si>
  <si>
    <t>IVIS</t>
  </si>
  <si>
    <t>LVIS</t>
  </si>
  <si>
    <t>LIS</t>
  </si>
  <si>
    <t>Total Return on Ratebase</t>
  </si>
  <si>
    <t>RoR by Function</t>
  </si>
  <si>
    <t>Revenue Gross-up Factors</t>
  </si>
  <si>
    <t>Factor</t>
  </si>
  <si>
    <t>Actual Gross-Up</t>
  </si>
  <si>
    <t>Federal Income Tax</t>
  </si>
  <si>
    <t>State Utility Tax</t>
  </si>
  <si>
    <t>Bad Debts</t>
  </si>
  <si>
    <t>Annual Filing Fee</t>
  </si>
  <si>
    <t>Deficiency</t>
  </si>
  <si>
    <t>Error Check Limitation</t>
  </si>
  <si>
    <t>Misc. Intangible Plant Split</t>
  </si>
  <si>
    <t>Plant Related</t>
  </si>
  <si>
    <t>Customer Related</t>
  </si>
  <si>
    <t>Labor Related</t>
  </si>
  <si>
    <t>Taxes Other Than Income Taxes Split</t>
  </si>
  <si>
    <t>Property</t>
  </si>
  <si>
    <t>Payroll</t>
  </si>
  <si>
    <t>Excise</t>
  </si>
  <si>
    <t>TY Billing Determinant Totals</t>
  </si>
  <si>
    <t>Design Peak Day</t>
  </si>
  <si>
    <t>All Volumes</t>
  </si>
  <si>
    <t>Customer Count</t>
  </si>
  <si>
    <t>Mains Allocation Scenario</t>
  </si>
  <si>
    <t>CUST_DEM</t>
  </si>
  <si>
    <t>Don't Erase cell below:</t>
  </si>
  <si>
    <t>REVENUE REQUIREMENTS FROM LAST RUN</t>
  </si>
  <si>
    <t>Allocator Found</t>
  </si>
  <si>
    <t>INPUTS - Allocation Factors</t>
  </si>
  <si>
    <t>Functional Allocation Factors</t>
  </si>
  <si>
    <t>Total</t>
  </si>
  <si>
    <t>Classification Allocation Factors</t>
  </si>
  <si>
    <t>Demand</t>
  </si>
  <si>
    <t>Commodity</t>
  </si>
  <si>
    <t>DEMAND</t>
  </si>
  <si>
    <t>CUSTOMER</t>
  </si>
  <si>
    <t>Possible Functional Classifications</t>
  </si>
  <si>
    <t>Product_Dem</t>
  </si>
  <si>
    <t>Transm_Dem</t>
  </si>
  <si>
    <t>Distrib_Dem</t>
  </si>
  <si>
    <t>Cust_Dem</t>
  </si>
  <si>
    <t>Gas Supply_Dem</t>
  </si>
  <si>
    <t>Product_Comm</t>
  </si>
  <si>
    <t>Transm_Comm</t>
  </si>
  <si>
    <t>Distrib_Comm</t>
  </si>
  <si>
    <t>Cust_Comm</t>
  </si>
  <si>
    <t>Gas Supply_Comm</t>
  </si>
  <si>
    <t>Product_Cust</t>
  </si>
  <si>
    <t>Transm_Cust</t>
  </si>
  <si>
    <t>Distrib_Cust</t>
  </si>
  <si>
    <t>Cust_Cust</t>
  </si>
  <si>
    <t>Gas Supply_Cust</t>
  </si>
  <si>
    <t>External Class Allocation Factors</t>
  </si>
  <si>
    <t>CUST</t>
  </si>
  <si>
    <t>MTRS</t>
  </si>
  <si>
    <t>M&amp;R</t>
  </si>
  <si>
    <t>SERV</t>
  </si>
  <si>
    <t>ACT_904</t>
  </si>
  <si>
    <t>REV</t>
  </si>
  <si>
    <t>REV_DSCNT</t>
  </si>
  <si>
    <t>GASCOST</t>
  </si>
  <si>
    <t>COM</t>
  </si>
  <si>
    <t>SALES_COM</t>
  </si>
  <si>
    <t>INCR_WNTR</t>
  </si>
  <si>
    <t>PDAY</t>
  </si>
  <si>
    <t>PEAK_AVRG</t>
  </si>
  <si>
    <t>Choice of Inputs:</t>
  </si>
  <si>
    <t>HTY</t>
  </si>
  <si>
    <t>SCHEDULE 1 - ACCOUNT BALANCES AND ALLOCATION METHODS</t>
  </si>
  <si>
    <t>($ in thousands)</t>
  </si>
  <si>
    <t>From Datasheet</t>
  </si>
  <si>
    <t>Line No.</t>
  </si>
  <si>
    <t>Account Description</t>
  </si>
  <si>
    <t>FERC Account</t>
  </si>
  <si>
    <t>Account Balance</t>
  </si>
  <si>
    <t>Internal
Allocation Factor</t>
  </si>
  <si>
    <t>Functional
Allocation Factor</t>
  </si>
  <si>
    <t>Classification 
Allocation Factor</t>
  </si>
  <si>
    <t>Demand
Allocation Factor</t>
  </si>
  <si>
    <t>Customer
Allocation Factor</t>
  </si>
  <si>
    <t>Labor</t>
  </si>
  <si>
    <t>Option2</t>
  </si>
  <si>
    <t>Option3</t>
  </si>
  <si>
    <t>Labor Balance</t>
  </si>
  <si>
    <t>RATE BASE</t>
  </si>
  <si>
    <t>Plant in Service</t>
  </si>
  <si>
    <t>Intangible Plant</t>
  </si>
  <si>
    <t>Organization</t>
  </si>
  <si>
    <t>INT_PROD_TRANSM_DIST_SUBTOTAL</t>
  </si>
  <si>
    <t>Franchises &amp; Consents</t>
  </si>
  <si>
    <t>Misc. Intangible Plant</t>
  </si>
  <si>
    <t>INT_OML</t>
  </si>
  <si>
    <t>Natural Gas Production Plant</t>
  </si>
  <si>
    <t>Land and Land Rights</t>
  </si>
  <si>
    <t>PRODUCTION</t>
  </si>
  <si>
    <t>COMMODITY</t>
  </si>
  <si>
    <t>Structures and Improvements</t>
  </si>
  <si>
    <t>Mains</t>
  </si>
  <si>
    <t>Lines</t>
  </si>
  <si>
    <t>Measuring and Regulating Equipment</t>
  </si>
  <si>
    <t xml:space="preserve">Transmission plant </t>
  </si>
  <si>
    <t>TRANSMISSION</t>
  </si>
  <si>
    <t>Rights-of-Way</t>
  </si>
  <si>
    <t>Structures and improvements</t>
  </si>
  <si>
    <t>Measuring and regulating station equipment</t>
  </si>
  <si>
    <t>Distribution Plant</t>
  </si>
  <si>
    <t>Land and land rights</t>
  </si>
  <si>
    <t>DISTRIBUTION</t>
  </si>
  <si>
    <t>INT_DIST_SUBTOTAL</t>
  </si>
  <si>
    <t>Measuring and regulating station equipment—general</t>
  </si>
  <si>
    <t>Measuring and regulating station equipment—city gate check stations</t>
  </si>
  <si>
    <t>Services</t>
  </si>
  <si>
    <t>Meters</t>
  </si>
  <si>
    <t>Meter installations</t>
  </si>
  <si>
    <t>House regulators</t>
  </si>
  <si>
    <t>House regulatory installations</t>
  </si>
  <si>
    <t>Industrial measuring and regulating station equipment</t>
  </si>
  <si>
    <t>General Plant</t>
  </si>
  <si>
    <t>Office Furniture and Equipment</t>
  </si>
  <si>
    <t>Transportation Equipment</t>
  </si>
  <si>
    <t xml:space="preserve">Tools, Shop, and Garage Equipment </t>
  </si>
  <si>
    <t>Laboratory Equipment</t>
  </si>
  <si>
    <t>Power Operated Equipment</t>
  </si>
  <si>
    <t>Communication Equipment</t>
  </si>
  <si>
    <t>Misc. Equipment</t>
  </si>
  <si>
    <t>Other Intangible Property</t>
  </si>
  <si>
    <t>Accumulated Depreciation &amp; Amortization Expense</t>
  </si>
  <si>
    <t>Other Rate Base Items</t>
  </si>
  <si>
    <t xml:space="preserve">   Materials And Supplies</t>
  </si>
  <si>
    <t>Stores Expense Undistributed</t>
  </si>
  <si>
    <t>Gas Stored Underground - PA</t>
  </si>
  <si>
    <t>Gas owed to system gas</t>
  </si>
  <si>
    <t>Prepayments</t>
  </si>
  <si>
    <t>INT_TOTPLT</t>
  </si>
  <si>
    <t>Customer deposits</t>
  </si>
  <si>
    <t>Accumulated deferred income taxes—other property</t>
  </si>
  <si>
    <t>Working capital allowance</t>
  </si>
  <si>
    <t>N/A</t>
  </si>
  <si>
    <t>INT_OM_Excl_A&amp;G</t>
  </si>
  <si>
    <t>OPERATION AND MAINTENANCE EXPENSE</t>
  </si>
  <si>
    <t>Production, Storage, LNG, Transmission, and Distribution Expense</t>
  </si>
  <si>
    <t>Manufactured Gas Production Expense</t>
  </si>
  <si>
    <t>Operation Supv &amp; Engineering</t>
  </si>
  <si>
    <t>Field Line Expenses</t>
  </si>
  <si>
    <t>Field Compressor St Expenses</t>
  </si>
  <si>
    <t>Measuring &amp; Regulator Expenses</t>
  </si>
  <si>
    <t>Purification Expenses</t>
  </si>
  <si>
    <t>Other Expenses</t>
  </si>
  <si>
    <t>Maint Structures &amp; Improvement</t>
  </si>
  <si>
    <t>Maint Field Lines</t>
  </si>
  <si>
    <t>Maint Field Meas &amp; Reg Sta Eq</t>
  </si>
  <si>
    <t>Maint Purification Equipment</t>
  </si>
  <si>
    <t>Maint Other Equipment</t>
  </si>
  <si>
    <t>Other Gas Supply Expenses</t>
  </si>
  <si>
    <t>Natural gas field line purchases</t>
  </si>
  <si>
    <t>GAS SUPPLY</t>
  </si>
  <si>
    <t>Natural gas city gate purchases</t>
  </si>
  <si>
    <t>Exchange gas</t>
  </si>
  <si>
    <t>Operation of purchased gas measuring stations.</t>
  </si>
  <si>
    <t>Maintenance of purchased gas measuring stations.</t>
  </si>
  <si>
    <t>Purchased gas calculations expenses.</t>
  </si>
  <si>
    <t>Other purchased gas expenses.</t>
  </si>
  <si>
    <t>Gas withdrawn from storage—debit</t>
  </si>
  <si>
    <t>Gas delivered to storage—credit</t>
  </si>
  <si>
    <t>Gas used for other utility operations—credit</t>
  </si>
  <si>
    <t>Underground Storage Expenses - Operation</t>
  </si>
  <si>
    <t>Operation supervision and engineering</t>
  </si>
  <si>
    <t>Maps and records</t>
  </si>
  <si>
    <t>Wells expenses</t>
  </si>
  <si>
    <t>Lines expenses</t>
  </si>
  <si>
    <t>Compressor station expenses</t>
  </si>
  <si>
    <t>Compressor station fuel and power</t>
  </si>
  <si>
    <t>Measuring and regulating station expenses</t>
  </si>
  <si>
    <t>Purification expenses</t>
  </si>
  <si>
    <t>Exploration and development</t>
  </si>
  <si>
    <t>Gas losses</t>
  </si>
  <si>
    <t>Other expenses</t>
  </si>
  <si>
    <t>Storage well royalties</t>
  </si>
  <si>
    <t>Rents</t>
  </si>
  <si>
    <t>Transmission Operation Expenses</t>
  </si>
  <si>
    <t>System control and load dispatching</t>
  </si>
  <si>
    <t>Communication system expenses</t>
  </si>
  <si>
    <t>Compressor station labor and expenses</t>
  </si>
  <si>
    <t>Gas for compressor station fuel</t>
  </si>
  <si>
    <t>Other fuel and power for compressor stations</t>
  </si>
  <si>
    <t>Mains expenses</t>
  </si>
  <si>
    <t>Transmission and compression of gas by others</t>
  </si>
  <si>
    <t>Transmission Maintenance Expenses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</si>
  <si>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</si>
  <si>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</si>
  <si>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</si>
  <si>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</si>
  <si>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Maintenance of measuring and regulating station equipment</t>
  </si>
  <si>
    <t>Maintenance of communication equipment</t>
  </si>
  <si>
    <t>Maintenance of other equipment</t>
  </si>
  <si>
    <t>Distribution Operation Expenses</t>
  </si>
  <si>
    <t>INT_DIST_OL</t>
  </si>
  <si>
    <t>Distribution load dispatching</t>
  </si>
  <si>
    <t>Compressor station fuel and power (major only)</t>
  </si>
  <si>
    <t>Mains and services expenses</t>
  </si>
  <si>
    <t>INT_DMAINS_SERV</t>
  </si>
  <si>
    <t>Measuring and regulating station expenses—general</t>
  </si>
  <si>
    <t>Measuring and regulating station expenses—industrial</t>
  </si>
  <si>
    <t>Measuring and regulating station expenses—city gate check stations</t>
  </si>
  <si>
    <t>Meter and house regulator expenses</t>
  </si>
  <si>
    <t>Customer installations expenses</t>
  </si>
  <si>
    <t>INT_OM_DIST_SUBTOTAL</t>
  </si>
  <si>
    <t>Distribution Maintenance Expenses</t>
  </si>
  <si>
    <t>INT_DIST_ML</t>
  </si>
  <si>
    <t>Maintenance of measuring and regulating station equipment—general</t>
  </si>
  <si>
    <t>Maintenance of measuring and regulating station equipment—industrial</t>
  </si>
  <si>
    <t>Maintenance of measuring and regulating station equipment—city gate</t>
  </si>
  <si>
    <t>Maintenance of services</t>
  </si>
  <si>
    <t>Maintenance of meters and house regulators</t>
  </si>
  <si>
    <t>Customer Accounts, Service, and Sales Expense</t>
  </si>
  <si>
    <t>Customer Account</t>
  </si>
  <si>
    <t xml:space="preserve">Supervision </t>
  </si>
  <si>
    <t>INT_CUSTACC</t>
  </si>
  <si>
    <t>Meter reading expenses</t>
  </si>
  <si>
    <t>Customer records and collection expenses</t>
  </si>
  <si>
    <t>Uncollectible accounts</t>
  </si>
  <si>
    <t xml:space="preserve">Miscellaneous customer accounts expenses </t>
  </si>
  <si>
    <t>Customer Service &amp; Information Expenses</t>
  </si>
  <si>
    <t xml:space="preserve">Customer assistance expenses </t>
  </si>
  <si>
    <t xml:space="preserve">Informational and instructional advertising expenses </t>
  </si>
  <si>
    <t>Miscellaneous customer service and informational expenses</t>
  </si>
  <si>
    <t>Sales Expenses</t>
  </si>
  <si>
    <t>Supervision</t>
  </si>
  <si>
    <t>Demonstrating and selling expenses</t>
  </si>
  <si>
    <t>Advertising expenses</t>
  </si>
  <si>
    <t>Miscellaneous sales expenses</t>
  </si>
  <si>
    <t>Administrative and General Expenses</t>
  </si>
  <si>
    <t>Administrative and general salaries</t>
  </si>
  <si>
    <t>Office supplies and expenses</t>
  </si>
  <si>
    <t>Administrative expenses transferred—Credit</t>
  </si>
  <si>
    <t>Outside services employed</t>
  </si>
  <si>
    <t>Property insurance</t>
  </si>
  <si>
    <t>Injuries and damages</t>
  </si>
  <si>
    <t>Employee pensions and benefits</t>
  </si>
  <si>
    <t>Franchise requirements</t>
  </si>
  <si>
    <t>Regulatory commission expenses</t>
  </si>
  <si>
    <t>Duplicate charges—Credit</t>
  </si>
  <si>
    <t>General advertising expenses</t>
  </si>
  <si>
    <t>Miscellaneous general expenses</t>
  </si>
  <si>
    <t>Maintenance of general plant</t>
  </si>
  <si>
    <t>Adjustments, Depreciation and Amortization Expense</t>
  </si>
  <si>
    <t>Depreciation Expense</t>
  </si>
  <si>
    <t/>
  </si>
  <si>
    <t>Depreciation expense production</t>
  </si>
  <si>
    <t>INT_PRODPT</t>
  </si>
  <si>
    <t xml:space="preserve">Depreciation expense storage and terminaling </t>
  </si>
  <si>
    <t>Depreciation expense transmission</t>
  </si>
  <si>
    <t>INT_TRANSPT</t>
  </si>
  <si>
    <t>Depreciation expense distribution</t>
  </si>
  <si>
    <t>INT_DISTPT</t>
  </si>
  <si>
    <t>Depreciation expense general plant</t>
  </si>
  <si>
    <t>INT_GENPLT</t>
  </si>
  <si>
    <t>Depreciation expense common</t>
  </si>
  <si>
    <t>Amortization Expense</t>
  </si>
  <si>
    <t>Amortization and depletion of producing natural gas land and land</t>
  </si>
  <si>
    <t>Amortization of underground storage land and land rights</t>
  </si>
  <si>
    <t>Amortization of other limited-term gas plant</t>
  </si>
  <si>
    <t>Amortization of other gas plant</t>
  </si>
  <si>
    <t>Amortization of gas plant acquisition adjustments</t>
  </si>
  <si>
    <t>Amortization of property losses, unrecovered plant and regulatory</t>
  </si>
  <si>
    <t>Amortization of conversion expense</t>
  </si>
  <si>
    <t>Taxes</t>
  </si>
  <si>
    <t>Taxes Other Than Income Taxes</t>
  </si>
  <si>
    <t>Taxes Other Than Income Taxes - Property</t>
  </si>
  <si>
    <t>Taxes Other Than Income Taxes - Payroll</t>
  </si>
  <si>
    <t>Taxes Other Than Income Taxes - Excise</t>
  </si>
  <si>
    <t>Income Taxes</t>
  </si>
  <si>
    <t>Income Taxes - federal taxes utility operating income</t>
  </si>
  <si>
    <t>INT_REQ_INCOME</t>
  </si>
  <si>
    <t>Income Taxes - state taxes utility operating income</t>
  </si>
  <si>
    <t>Income Taxes - other taxes utility operating income</t>
  </si>
  <si>
    <t>Provision for deferred income taxes—credit, utility operating income</t>
  </si>
  <si>
    <t>Investment Tax credit Adj.</t>
  </si>
  <si>
    <t>REVENUE REQUIREMENT AT EQUAL RATES OF RETURN</t>
  </si>
  <si>
    <t>Test Year Expenses at Current Rates</t>
  </si>
  <si>
    <t>Return on Rate Base</t>
  </si>
  <si>
    <t>INT_RATEBASE</t>
  </si>
  <si>
    <t>Gross Up Items</t>
  </si>
  <si>
    <t>INTERNAL ALLOCATION FACTORS</t>
  </si>
  <si>
    <t>INT_REV_REQ</t>
  </si>
  <si>
    <t>last line for internals</t>
  </si>
  <si>
    <t>Revenue/Margin</t>
  </si>
  <si>
    <t>Operating Revenue</t>
  </si>
  <si>
    <t>Allocation Factor</t>
  </si>
  <si>
    <t>Base Rate Revenue</t>
  </si>
  <si>
    <t>480/481/489</t>
  </si>
  <si>
    <t>Gas Cost Revenues</t>
  </si>
  <si>
    <t>Forfeited Discounts</t>
  </si>
  <si>
    <t>Rent From Gas Property</t>
  </si>
  <si>
    <t>Other Gas Revenues</t>
  </si>
  <si>
    <t>Negotiated Contracts</t>
  </si>
  <si>
    <t>NET INCOME</t>
  </si>
  <si>
    <t>Earnings Deficiency</t>
  </si>
  <si>
    <t>Factor to Gross</t>
  </si>
  <si>
    <t>Revenue Deficiency</t>
  </si>
  <si>
    <t>Functionalization</t>
  </si>
  <si>
    <t>Total Check</t>
  </si>
  <si>
    <t>END</t>
  </si>
  <si>
    <t>Classification</t>
  </si>
  <si>
    <t>Production Commodity</t>
  </si>
  <si>
    <t>Transmission Demand</t>
  </si>
  <si>
    <t>Distribution Demand</t>
  </si>
  <si>
    <t>Distribution Customer</t>
  </si>
  <si>
    <t>Customer Customer</t>
  </si>
  <si>
    <t>Gas Supply Commodity</t>
  </si>
  <si>
    <t>Allocation : Demand Total</t>
  </si>
  <si>
    <t>ACCOUNT DESCRIPTION</t>
  </si>
  <si>
    <t>FERC ACCOUNT</t>
  </si>
  <si>
    <t>ACCOUNT BALANCE</t>
  </si>
  <si>
    <t>Allocation : Energy Total</t>
  </si>
  <si>
    <t>SCHEDULE 7 - FUNCTIONALIZED AND CLASSIFIED RATE BASE AND REVENUE REQUIREMENT, AND UNIT COSTS BY CUSTOMER CLASS</t>
  </si>
  <si>
    <t>Line</t>
  </si>
  <si>
    <t>Description</t>
  </si>
  <si>
    <t>TOTAL</t>
  </si>
  <si>
    <t>Functional Rate Base</t>
  </si>
  <si>
    <t>Subtotal</t>
  </si>
  <si>
    <t>Functional Revenue Requirement</t>
  </si>
  <si>
    <t>Energy</t>
  </si>
  <si>
    <t>Unit Costs (in $)</t>
  </si>
  <si>
    <t>Customer (per cust month)</t>
  </si>
  <si>
    <t>Demand &amp; Customer (per cust month)</t>
  </si>
  <si>
    <t>BILLING DETERMINANTS</t>
  </si>
  <si>
    <t>Demand (Peak Day Demand * 12)</t>
  </si>
  <si>
    <t>Customers (Number of Bills)</t>
  </si>
  <si>
    <t>SCHEDULE 6 - COST OF SERVICE ALLOCATION STUDY FULLY PROJECTED FUTURE TEST YEAR ENDED JULY 31, 2024</t>
  </si>
  <si>
    <t>Summary of Cost of Service Study Results</t>
  </si>
  <si>
    <t>Revenue Requirement Summary</t>
  </si>
  <si>
    <t>Total System</t>
  </si>
  <si>
    <t>Rate Base</t>
  </si>
  <si>
    <t>Accumulated Reserve</t>
  </si>
  <si>
    <t>Total Rate Base</t>
  </si>
  <si>
    <t>Rate of Return Under Current ROR</t>
  </si>
  <si>
    <t>Revenue at Current Rates</t>
  </si>
  <si>
    <t>Gas Service Revenue</t>
  </si>
  <si>
    <t>Gas Cost</t>
  </si>
  <si>
    <t>Other Revenues</t>
  </si>
  <si>
    <t>Total Revenue</t>
  </si>
  <si>
    <t>Expenses at Current Rates</t>
  </si>
  <si>
    <t>O&amp;M and A&amp;G Expenses</t>
  </si>
  <si>
    <t>Depreciation and Amortization Expense</t>
  </si>
  <si>
    <t>Taxes Other Than Income</t>
  </si>
  <si>
    <t>Total Operating Expenses</t>
  </si>
  <si>
    <t>Earnings Before Interest and Taxes</t>
  </si>
  <si>
    <t>Current State/Federal Income Taxes</t>
  </si>
  <si>
    <t>Deferred Income Tax</t>
  </si>
  <si>
    <t>Total Income Taxes</t>
  </si>
  <si>
    <t>Total Expenses at Current Rates</t>
  </si>
  <si>
    <t>Operating Income at Current Rates</t>
  </si>
  <si>
    <t>Current Rate of Return</t>
  </si>
  <si>
    <t>Current Relative Rate of Return</t>
  </si>
  <si>
    <t>Rate of Return Under Equal ROR</t>
  </si>
  <si>
    <t>Revenue Requirement Required Return at Equal Rates of Return</t>
  </si>
  <si>
    <t>Required Return</t>
  </si>
  <si>
    <t>Required Operating Income</t>
  </si>
  <si>
    <t>Expenses at Required Return</t>
  </si>
  <si>
    <t>Income Taxes and Other</t>
  </si>
  <si>
    <t>Increase - Federal Income Tax</t>
  </si>
  <si>
    <t>Increase - State Utility Tax</t>
  </si>
  <si>
    <t>Increase - Bad Debts</t>
  </si>
  <si>
    <t>Increase - Annual Filing Fee</t>
  </si>
  <si>
    <t>Revenue Increase Related Expenses</t>
  </si>
  <si>
    <t>Total Expenses at Required Return</t>
  </si>
  <si>
    <t>Total Revenue Requirement Required Return at Equal Rates of Return</t>
  </si>
  <si>
    <t>LESS</t>
  </si>
  <si>
    <t>Current Miscellaneous Revenue Margin</t>
  </si>
  <si>
    <t>Incremental Negotiated Contract Revenue</t>
  </si>
  <si>
    <t>Incremental Late Payment Revenue</t>
  </si>
  <si>
    <t>Total Rate Margin at Equal Rates of Return</t>
  </si>
  <si>
    <t>Total Current Rate Margin</t>
  </si>
  <si>
    <t>Base Rate Margin (Deficiency)/Surplus</t>
  </si>
  <si>
    <t>Proposed Margin Increase</t>
  </si>
  <si>
    <t>Total Revenue Increase as Proposed</t>
  </si>
  <si>
    <t>Income Prior to Taxes</t>
  </si>
  <si>
    <t>Proposed Operating Income</t>
  </si>
  <si>
    <t>Proposed Return</t>
  </si>
  <si>
    <t>Proposed Relative Rate of Return</t>
  </si>
  <si>
    <t>Reporting Lines</t>
  </si>
  <si>
    <t>Total Revenue Requirement Required Return at Equal Rates of Return w/o Other Revenue</t>
  </si>
  <si>
    <t>Total Revenue under current rates</t>
  </si>
  <si>
    <t>Total Revenue Increase as Proposed w/o Other Revenue</t>
  </si>
  <si>
    <t>Total Revenue Requirement Required Return at Equal Rates of Return w/o Other Revenue and gas cost</t>
  </si>
  <si>
    <t>EXHIBIT JDT-2 – PROPOSED REVENUE TARGETS BY CLASS</t>
  </si>
  <si>
    <t>Current Revenue to Cost Ratio</t>
  </si>
  <si>
    <t>Current Parity Ratio</t>
  </si>
  <si>
    <t>Scenario A: Revenues at Equalized Rates of Return</t>
  </si>
  <si>
    <t>Revenue Increase/(Decrease)</t>
  </si>
  <si>
    <t>Total Rate Revenue at Equalized Rates of Return</t>
  </si>
  <si>
    <t>Total Revenue at Equalized Rates of Return</t>
  </si>
  <si>
    <t>% Increase of Total Revenues</t>
  </si>
  <si>
    <t>% Increase of Margin Revenues</t>
  </si>
  <si>
    <t>Resulting Revenue to Cost Ratio</t>
  </si>
  <si>
    <t>Resulting Parity Ratio</t>
  </si>
  <si>
    <t>Scenario B: Equal Percentage Increase on Gas Service Revenue</t>
  </si>
  <si>
    <t>Percent Increase</t>
  </si>
  <si>
    <t>Total Rate Revenue</t>
  </si>
  <si>
    <t>Total Revenue at Equal Percentage Increase</t>
  </si>
  <si>
    <t>Proposed Scenario C: Moderated based on Current Parity Ratio</t>
  </si>
  <si>
    <t>Targeted Multiple of System Increase</t>
  </si>
  <si>
    <t>Targeted Percent Increase</t>
  </si>
  <si>
    <t>Targeted Revenue Increase</t>
  </si>
  <si>
    <t>Delta</t>
  </si>
  <si>
    <t>Allocation of Delta</t>
  </si>
  <si>
    <t>Multiple of System Increase</t>
  </si>
  <si>
    <t>Total Revenue at Proposed</t>
  </si>
  <si>
    <t>Base Rate Margin at Proposed</t>
  </si>
  <si>
    <t>Percent Increase on Base Rate Margin</t>
  </si>
  <si>
    <t>Proposed Revenue to Cost Ratio</t>
  </si>
  <si>
    <t>Proposed Parity Ratio</t>
  </si>
  <si>
    <t>SCHEDULE 3 - INTERNAL ALLOCATION FACTORS</t>
  </si>
  <si>
    <t>Allocator Code</t>
  </si>
  <si>
    <t>ALLOCATION FACTOR BASIS</t>
  </si>
  <si>
    <t>ALLOCATION FACTOR</t>
  </si>
  <si>
    <t xml:space="preserve"> SCHEDULE 4 - COMPARISON OF COST OF SERVICE WITH REVENUES UNDER PRESENT AND PROPOSED RATES</t>
  </si>
  <si>
    <t>Hide</t>
  </si>
  <si>
    <t>Pro Forma Revenues with Cost of Gas and Other Revenues</t>
  </si>
  <si>
    <t>Pro Forma Cost of Service</t>
  </si>
  <si>
    <t>Under Present Rates</t>
  </si>
  <si>
    <t>Under Proposed Rates</t>
  </si>
  <si>
    <t>Revenue Increase</t>
  </si>
  <si>
    <t>Service Classification</t>
  </si>
  <si>
    <t>Amount</t>
  </si>
  <si>
    <t>Percent</t>
  </si>
  <si>
    <t>Pro Forma Margin Revenues</t>
  </si>
  <si>
    <t xml:space="preserve">SCHEDULE 5 – COST OF SERVICE AND RATE OF RETURN UNDER PRESENT AND PROPOSED RATES </t>
  </si>
  <si>
    <t>Current Federal/State Income Taxes</t>
  </si>
  <si>
    <t>Relative Rate of Return</t>
  </si>
  <si>
    <t>Rate of Return Under Proposed ROR</t>
  </si>
  <si>
    <t>Revenue at Proposed ROR</t>
  </si>
  <si>
    <t>Operating Income at Equal ROR</t>
  </si>
  <si>
    <t>Check</t>
  </si>
  <si>
    <t>Possible Sheets</t>
  </si>
  <si>
    <t>Required Sheets</t>
  </si>
  <si>
    <t>INDEXED LIST</t>
  </si>
  <si>
    <t>Blank Rows Removed</t>
  </si>
  <si>
    <t>Error Check</t>
  </si>
  <si>
    <t>Totals</t>
  </si>
  <si>
    <t>DemandTotal</t>
  </si>
  <si>
    <t>CommodityTotal</t>
  </si>
  <si>
    <t>CustomerTotal</t>
  </si>
  <si>
    <t>GrandTotal</t>
  </si>
  <si>
    <t>Summary</t>
  </si>
  <si>
    <t>UnitCost</t>
  </si>
  <si>
    <t>Funct+Class</t>
  </si>
  <si>
    <t>Count of Errors</t>
  </si>
  <si>
    <t>First Error</t>
  </si>
  <si>
    <t>Functional/Classification 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</si>
</sst>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,##0.0_);\(#,##0.0\)"/>
    <numFmt numFmtId="167" formatCode="0.0"/>
    <numFmt numFmtId="168" formatCode="0.000%"/>
    <numFmt numFmtId="169" formatCode="_(* #,##0.000_);_(* \(#,##0.000\);_(* &quot;-&quot;??_);_(@_)"/>
    <numFmt numFmtId="170" formatCode="_(&quot;$&quot;* #,##0_);_(&quot;$&quot;* \(#,##0\);_(&quot;$&quot;* &quot;-&quot;??_);_(@_)"/>
    <numFmt numFmtId="171" formatCode="0.000000"/>
    <numFmt numFmtId="172" formatCode="#,##0.000_);\(#,##0.000\)"/>
    <numFmt numFmtId="173" formatCode="0.0000%"/>
    <numFmt numFmtId="174" formatCode="0\ &quot;errors&quot;"/>
    <numFmt numFmtId="175" formatCode="_(&quot;$&quot;* #,##0.0000_);_(&quot;$&quot;* \(#,##0.0000\);_(&quot;$&quot;* &quot;-&quot;??_);_(@_)"/>
    <numFmt numFmtId="176" formatCode="0.000"/>
    <numFmt numFmtId="177" formatCode="&quot;$&quot;#,##0.00"/>
    <numFmt numFmtId="178" formatCode="_(* #,##0.0000_);_(* \(#,##0.0000\);_(* &quot;-&quot;??_);_(@_)"/>
    <numFmt numFmtId="179" formatCode="_(&quot;$&quot;* #,##0.0000_);_(&quot;$&quot;* \(#,##0.0000\);_(&quot;$&quot;* &quot;-&quot;????_);_(@_)"/>
    <numFmt numFmtId="180" formatCode="_(* #,##0.000_);_(* \(#,##0.000\);_(* &quot;-&quot;_);_(@_)"/>
    <numFmt numFmtId="181" formatCode="0.00000%"/>
    <numFmt numFmtId="182" formatCode="_(&quot;$&quot;* #,##0.000_);_(&quot;$&quot;* \(#,##0.000\);_(&quot;$&quot;* &quot;-&quot;??_);_(@_)"/>
    <numFmt numFmtId="183" formatCode="_(* #,##0.00_);_(* \(#,##0.00\);_(* &quot;-&quot;_);_(@_)"/>
    <numFmt numFmtId="184" formatCode="0.0000"/>
    <numFmt numFmtId="185" formatCode="_(* #,##0.00000_);_(* \(#,##0.00000\);_(* &quot;-&quot;??_);_(@_)"/>
    <numFmt numFmtId="186" formatCode="#,##0.000000_);\(#,##0.000000\)"/>
    <numFmt numFmtId="187" formatCode="_(* #,##0.000000_);_(* \(#,##0.000000\);_(* &quot;-&quot;??_);_(@_)"/>
    <numFmt numFmtId="188" formatCode="0.0000000%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0"/>
      <color indexed="12"/>
      <name val="Arial"/>
      <family val="2"/>
    </font>
    <font>
      <sz val="10"/>
      <name val="Arial"/>
      <family val="2"/>
    </font>
    <font>
      <b/>
      <u val="singleAccounting"/>
      <sz val="11"/>
      <color theme="1"/>
      <name val="Calibri"/>
      <family val="2"/>
      <scheme val="minor"/>
    </font>
    <font>
      <b/>
      <sz val="14"/>
      <color indexed="56"/>
      <name val="Arial"/>
      <family val="2"/>
    </font>
    <font>
      <sz val="8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8000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i/>
      <sz val="11"/>
      <color rgb="FF008000"/>
      <name val="Calibri"/>
      <family val="2"/>
      <scheme val="minor"/>
    </font>
    <font>
      <i/>
      <sz val="11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0" tint="-0.1499984740745262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i/>
      <sz val="10"/>
      <name val="Arial"/>
      <family val="2"/>
    </font>
    <font>
      <sz val="10"/>
      <name val="Geneva"/>
    </font>
    <font>
      <u val="singleAccounting"/>
      <sz val="11"/>
      <color rgb="FF0000FF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0"/>
      <color rgb="FF0000FF"/>
      <name val="Arial"/>
      <family val="2"/>
    </font>
    <font>
      <sz val="12"/>
      <color theme="1"/>
      <name val="Times New Roman"/>
      <family val="1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u val="singleAccounting"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u val="singleAccounting"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u val="singleAccounting"/>
      <sz val="12"/>
      <name val="Calibri"/>
      <family val="2"/>
      <scheme val="minor"/>
    </font>
    <font>
      <u val="singleAccounting"/>
      <sz val="12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</borders>
  <cellStyleXfs count="3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8" fillId="6" borderId="1">
      <alignment horizontal="left"/>
      <protection locked="0"/>
    </xf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1" fillId="0" borderId="0">
      <alignment horizontal="left" vertical="center"/>
    </xf>
    <xf numFmtId="42" fontId="9" fillId="7" borderId="0"/>
    <xf numFmtId="42" fontId="9" fillId="7" borderId="4">
      <alignment vertical="center"/>
    </xf>
    <xf numFmtId="0" fontId="14" fillId="7" borderId="0">
      <alignment horizontal="left" wrapText="1"/>
    </xf>
    <xf numFmtId="0" fontId="1" fillId="0" borderId="0"/>
    <xf numFmtId="44" fontId="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9" fillId="0" borderId="0"/>
    <xf numFmtId="44" fontId="1" fillId="0" borderId="0" applyFont="0" applyFill="0" applyBorder="0" applyAlignment="0" applyProtection="0"/>
    <xf numFmtId="171" fontId="9" fillId="0" borderId="0">
      <alignment horizontal="left" wrapText="1"/>
    </xf>
    <xf numFmtId="0" fontId="14" fillId="7" borderId="3" applyNumberFormat="0">
      <alignment horizontal="center" vertical="center" wrapText="1"/>
    </xf>
    <xf numFmtId="177" fontId="29" fillId="7" borderId="0">
      <alignment horizontal="left" vertical="center"/>
    </xf>
    <xf numFmtId="42" fontId="9" fillId="7" borderId="2">
      <alignment horizontal="left"/>
    </xf>
    <xf numFmtId="10" fontId="9" fillId="0" borderId="1"/>
    <xf numFmtId="41" fontId="9" fillId="7" borderId="0"/>
    <xf numFmtId="179" fontId="9" fillId="7" borderId="0"/>
    <xf numFmtId="179" fontId="30" fillId="7" borderId="2">
      <alignment horizontal="left"/>
    </xf>
    <xf numFmtId="0" fontId="9" fillId="0" borderId="0"/>
    <xf numFmtId="0" fontId="1" fillId="0" borderId="0"/>
    <xf numFmtId="43" fontId="1" fillId="0" borderId="0" applyFont="0" applyFill="0" applyBorder="0" applyAlignment="0" applyProtection="0"/>
    <xf numFmtId="4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6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37" fontId="0" fillId="0" borderId="0" xfId="0" applyNumberFormat="1" applyAlignment="1">
      <alignment horizontal="center"/>
    </xf>
    <xf numFmtId="37" fontId="2" fillId="0" borderId="0" xfId="0" applyNumberFormat="1" applyFont="1" applyAlignment="1">
      <alignment horizontal="center"/>
    </xf>
    <xf numFmtId="10" fontId="0" fillId="0" borderId="0" xfId="2" applyNumberFormat="1" applyFont="1"/>
    <xf numFmtId="37" fontId="3" fillId="2" borderId="1" xfId="0" applyNumberFormat="1" applyFont="1" applyFill="1" applyBorder="1" applyAlignment="1" applyProtection="1">
      <alignment horizontal="center"/>
      <protection locked="0"/>
    </xf>
    <xf numFmtId="10" fontId="3" fillId="2" borderId="1" xfId="2" applyNumberFormat="1" applyFont="1" applyFill="1" applyBorder="1" applyProtection="1">
      <protection locked="0"/>
    </xf>
    <xf numFmtId="0" fontId="2" fillId="0" borderId="0" xfId="0" applyFont="1" applyAlignment="1">
      <alignment wrapText="1"/>
    </xf>
    <xf numFmtId="0" fontId="0" fillId="0" borderId="0" xfId="0" applyAlignment="1">
      <alignment horizontal="left" indent="1"/>
    </xf>
    <xf numFmtId="0" fontId="2" fillId="0" borderId="0" xfId="0" applyFont="1" applyAlignment="1">
      <alignment horizontal="left"/>
    </xf>
    <xf numFmtId="39" fontId="3" fillId="2" borderId="1" xfId="0" applyNumberFormat="1" applyFont="1" applyFill="1" applyBorder="1" applyProtection="1">
      <protection locked="0"/>
    </xf>
    <xf numFmtId="37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41" fontId="0" fillId="0" borderId="0" xfId="0" applyNumberFormat="1"/>
    <xf numFmtId="37" fontId="2" fillId="0" borderId="0" xfId="0" applyNumberFormat="1" applyFont="1"/>
    <xf numFmtId="164" fontId="0" fillId="0" borderId="0" xfId="2" applyNumberFormat="1" applyFont="1"/>
    <xf numFmtId="37" fontId="3" fillId="2" borderId="1" xfId="0" applyNumberFormat="1" applyFont="1" applyFill="1" applyBorder="1" applyAlignment="1" applyProtection="1">
      <alignment horizontal="left"/>
      <protection locked="0"/>
    </xf>
    <xf numFmtId="0" fontId="3" fillId="3" borderId="0" xfId="0" applyFont="1" applyFill="1" applyAlignment="1">
      <alignment wrapText="1"/>
    </xf>
    <xf numFmtId="39" fontId="6" fillId="2" borderId="1" xfId="0" applyNumberFormat="1" applyFont="1" applyFill="1" applyBorder="1" applyProtection="1">
      <protection locked="0"/>
    </xf>
    <xf numFmtId="9" fontId="0" fillId="0" borderId="0" xfId="2" applyFont="1"/>
    <xf numFmtId="0" fontId="7" fillId="0" borderId="0" xfId="0" applyFont="1"/>
    <xf numFmtId="0" fontId="5" fillId="0" borderId="0" xfId="0" applyFont="1"/>
    <xf numFmtId="168" fontId="0" fillId="0" borderId="0" xfId="0" applyNumberFormat="1"/>
    <xf numFmtId="166" fontId="0" fillId="0" borderId="0" xfId="0" applyNumberFormat="1" applyAlignment="1">
      <alignment horizontal="center"/>
    </xf>
    <xf numFmtId="166" fontId="3" fillId="5" borderId="1" xfId="0" applyNumberFormat="1" applyFont="1" applyFill="1" applyBorder="1" applyAlignment="1" applyProtection="1">
      <alignment horizontal="center"/>
      <protection locked="0"/>
    </xf>
    <xf numFmtId="169" fontId="6" fillId="2" borderId="1" xfId="1" applyNumberFormat="1" applyFont="1" applyFill="1" applyBorder="1" applyProtection="1">
      <protection locked="0"/>
    </xf>
    <xf numFmtId="0" fontId="0" fillId="4" borderId="0" xfId="0" applyFill="1"/>
    <xf numFmtId="0" fontId="10" fillId="0" borderId="0" xfId="0" applyFont="1" applyAlignment="1">
      <alignment horizontal="center" wrapText="1"/>
    </xf>
    <xf numFmtId="37" fontId="10" fillId="0" borderId="0" xfId="0" applyNumberFormat="1" applyFont="1" applyAlignment="1">
      <alignment horizontal="center" wrapText="1"/>
    </xf>
    <xf numFmtId="0" fontId="10" fillId="0" borderId="0" xfId="0" applyFont="1"/>
    <xf numFmtId="37" fontId="2" fillId="0" borderId="0" xfId="0" applyNumberFormat="1" applyFont="1" applyAlignment="1">
      <alignment horizontal="left"/>
    </xf>
    <xf numFmtId="3" fontId="0" fillId="0" borderId="0" xfId="0" quotePrefix="1" applyNumberFormat="1"/>
    <xf numFmtId="0" fontId="13" fillId="0" borderId="0" xfId="0" applyFont="1"/>
    <xf numFmtId="170" fontId="3" fillId="0" borderId="0" xfId="4" applyNumberFormat="1" applyFont="1" applyFill="1"/>
    <xf numFmtId="170" fontId="0" fillId="0" borderId="0" xfId="4" applyNumberFormat="1" applyFont="1" applyBorder="1"/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/>
    </xf>
    <xf numFmtId="37" fontId="3" fillId="2" borderId="1" xfId="0" applyNumberFormat="1" applyFont="1" applyFill="1" applyBorder="1" applyAlignment="1" applyProtection="1">
      <alignment horizontal="center" wrapText="1"/>
      <protection locked="0"/>
    </xf>
    <xf numFmtId="10" fontId="0" fillId="0" borderId="0" xfId="2" applyNumberFormat="1" applyFont="1" applyBorder="1"/>
    <xf numFmtId="0" fontId="2" fillId="0" borderId="0" xfId="0" applyFont="1" applyAlignment="1">
      <alignment horizontal="left" indent="1"/>
    </xf>
    <xf numFmtId="42" fontId="3" fillId="0" borderId="0" xfId="8" applyFont="1" applyFill="1" applyBorder="1">
      <alignment vertical="center"/>
    </xf>
    <xf numFmtId="165" fontId="0" fillId="0" borderId="0" xfId="0" applyNumberFormat="1"/>
    <xf numFmtId="42" fontId="15" fillId="0" borderId="0" xfId="7" applyFont="1" applyFill="1"/>
    <xf numFmtId="0" fontId="0" fillId="0" borderId="0" xfId="0" applyAlignment="1">
      <alignment wrapText="1"/>
    </xf>
    <xf numFmtId="165" fontId="0" fillId="0" borderId="0" xfId="1" applyNumberFormat="1" applyFont="1" applyFill="1"/>
    <xf numFmtId="0" fontId="0" fillId="0" borderId="0" xfId="0" applyAlignment="1">
      <alignment horizontal="center"/>
    </xf>
    <xf numFmtId="37" fontId="3" fillId="2" borderId="1" xfId="0" applyNumberFormat="1" applyFont="1" applyFill="1" applyBorder="1" applyProtection="1">
      <protection locked="0"/>
    </xf>
    <xf numFmtId="165" fontId="0" fillId="0" borderId="0" xfId="1" applyNumberFormat="1" applyFont="1"/>
    <xf numFmtId="37" fontId="0" fillId="0" borderId="0" xfId="0" applyNumberFormat="1"/>
    <xf numFmtId="37" fontId="3" fillId="2" borderId="1" xfId="0" applyNumberFormat="1" applyFont="1" applyFill="1" applyBorder="1" applyAlignment="1" applyProtection="1">
      <alignment horizontal="left" indent="1"/>
      <protection locked="0"/>
    </xf>
    <xf numFmtId="37" fontId="6" fillId="2" borderId="1" xfId="0" applyNumberFormat="1" applyFont="1" applyFill="1" applyBorder="1" applyProtection="1">
      <protection locked="0"/>
    </xf>
    <xf numFmtId="0" fontId="0" fillId="3" borderId="0" xfId="0" applyFill="1"/>
    <xf numFmtId="0" fontId="6" fillId="3" borderId="0" xfId="0" applyFont="1" applyFill="1"/>
    <xf numFmtId="37" fontId="3" fillId="5" borderId="1" xfId="0" applyNumberFormat="1" applyFont="1" applyFill="1" applyBorder="1" applyAlignment="1" applyProtection="1">
      <alignment horizontal="left" indent="1"/>
      <protection locked="0"/>
    </xf>
    <xf numFmtId="165" fontId="3" fillId="5" borderId="1" xfId="1" applyNumberFormat="1" applyFont="1" applyFill="1" applyBorder="1" applyProtection="1">
      <protection locked="0"/>
    </xf>
    <xf numFmtId="0" fontId="3" fillId="0" borderId="0" xfId="0" applyFont="1"/>
    <xf numFmtId="167" fontId="0" fillId="0" borderId="0" xfId="0" applyNumberFormat="1" applyAlignment="1">
      <alignment horizontal="center"/>
    </xf>
    <xf numFmtId="37" fontId="6" fillId="2" borderId="1" xfId="0" applyNumberFormat="1" applyFont="1" applyFill="1" applyBorder="1" applyAlignment="1" applyProtection="1">
      <alignment horizontal="left"/>
      <protection locked="0"/>
    </xf>
    <xf numFmtId="37" fontId="3" fillId="2" borderId="1" xfId="0" applyNumberFormat="1" applyFont="1" applyFill="1" applyBorder="1" applyAlignment="1" applyProtection="1">
      <alignment horizontal="left" wrapText="1"/>
      <protection locked="0"/>
    </xf>
    <xf numFmtId="10" fontId="6" fillId="2" borderId="1" xfId="2" applyNumberFormat="1" applyFont="1" applyFill="1" applyBorder="1" applyProtection="1">
      <protection locked="0"/>
    </xf>
    <xf numFmtId="10" fontId="0" fillId="0" borderId="0" xfId="2" applyNumberFormat="1" applyFont="1" applyFill="1" applyBorder="1"/>
    <xf numFmtId="165" fontId="0" fillId="3" borderId="0" xfId="1" applyNumberFormat="1" applyFont="1" applyFill="1"/>
    <xf numFmtId="165" fontId="5" fillId="0" borderId="0" xfId="1" applyNumberFormat="1" applyFont="1"/>
    <xf numFmtId="166" fontId="3" fillId="2" borderId="1" xfId="0" applyNumberFormat="1" applyFont="1" applyFill="1" applyBorder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169" fontId="3" fillId="2" borderId="1" xfId="1" applyNumberFormat="1" applyFont="1" applyFill="1" applyBorder="1" applyProtection="1">
      <protection locked="0"/>
    </xf>
    <xf numFmtId="0" fontId="3" fillId="8" borderId="0" xfId="0" applyFont="1" applyFill="1"/>
    <xf numFmtId="37" fontId="6" fillId="0" borderId="0" xfId="0" applyNumberFormat="1" applyFont="1"/>
    <xf numFmtId="173" fontId="0" fillId="0" borderId="0" xfId="2" applyNumberFormat="1" applyFont="1"/>
    <xf numFmtId="37" fontId="6" fillId="2" borderId="1" xfId="0" applyNumberFormat="1" applyFont="1" applyFill="1" applyBorder="1" applyAlignment="1" applyProtection="1">
      <alignment horizontal="center" wrapText="1"/>
      <protection locked="0"/>
    </xf>
    <xf numFmtId="37" fontId="3" fillId="8" borderId="1" xfId="0" applyNumberFormat="1" applyFont="1" applyFill="1" applyBorder="1" applyProtection="1">
      <protection locked="0"/>
    </xf>
    <xf numFmtId="165" fontId="18" fillId="8" borderId="0" xfId="1" applyNumberFormat="1" applyFont="1" applyFill="1"/>
    <xf numFmtId="0" fontId="5" fillId="3" borderId="0" xfId="0" applyFont="1" applyFill="1"/>
    <xf numFmtId="41" fontId="7" fillId="0" borderId="0" xfId="0" applyNumberFormat="1" applyFont="1"/>
    <xf numFmtId="170" fontId="0" fillId="0" borderId="0" xfId="4" applyNumberFormat="1" applyFont="1" applyFill="1" applyBorder="1"/>
    <xf numFmtId="165" fontId="0" fillId="0" borderId="0" xfId="1" applyNumberFormat="1" applyFont="1" applyBorder="1"/>
    <xf numFmtId="165" fontId="7" fillId="0" borderId="0" xfId="1" applyNumberFormat="1" applyFont="1" applyFill="1" applyBorder="1"/>
    <xf numFmtId="170" fontId="19" fillId="0" borderId="0" xfId="4" applyNumberFormat="1" applyFont="1" applyFill="1" applyBorder="1"/>
    <xf numFmtId="41" fontId="5" fillId="0" borderId="0" xfId="0" applyNumberFormat="1" applyFont="1"/>
    <xf numFmtId="37" fontId="3" fillId="0" borderId="0" xfId="0" applyNumberFormat="1" applyFont="1" applyAlignment="1" applyProtection="1">
      <alignment horizontal="left" indent="1"/>
      <protection locked="0"/>
    </xf>
    <xf numFmtId="41" fontId="19" fillId="0" borderId="0" xfId="0" applyNumberFormat="1" applyFont="1"/>
    <xf numFmtId="41" fontId="2" fillId="0" borderId="0" xfId="0" applyNumberFormat="1" applyFont="1"/>
    <xf numFmtId="0" fontId="20" fillId="3" borderId="0" xfId="0" applyFont="1" applyFill="1"/>
    <xf numFmtId="41" fontId="21" fillId="0" borderId="0" xfId="0" applyNumberFormat="1" applyFont="1"/>
    <xf numFmtId="0" fontId="2" fillId="0" borderId="0" xfId="0" applyFont="1" applyAlignment="1">
      <alignment horizontal="center" textRotation="90" wrapText="1"/>
    </xf>
    <xf numFmtId="0" fontId="4" fillId="0" borderId="0" xfId="0" applyFont="1"/>
    <xf numFmtId="41" fontId="0" fillId="0" borderId="0" xfId="0" applyNumberFormat="1" applyAlignment="1">
      <alignment horizontal="center"/>
    </xf>
    <xf numFmtId="37" fontId="15" fillId="0" borderId="0" xfId="0" applyNumberFormat="1" applyFont="1"/>
    <xf numFmtId="0" fontId="5" fillId="0" borderId="0" xfId="0" applyFont="1" applyAlignment="1">
      <alignment horizontal="center"/>
    </xf>
    <xf numFmtId="10" fontId="18" fillId="2" borderId="1" xfId="2" applyNumberFormat="1" applyFont="1" applyFill="1" applyBorder="1" applyProtection="1">
      <protection locked="0"/>
    </xf>
    <xf numFmtId="165" fontId="18" fillId="3" borderId="0" xfId="1" applyNumberFormat="1" applyFont="1" applyFill="1"/>
    <xf numFmtId="37" fontId="6" fillId="3" borderId="0" xfId="0" applyNumberFormat="1" applyFont="1" applyFill="1"/>
    <xf numFmtId="172" fontId="0" fillId="0" borderId="0" xfId="0" applyNumberFormat="1"/>
    <xf numFmtId="165" fontId="3" fillId="0" borderId="0" xfId="1" applyNumberFormat="1" applyFont="1" applyFill="1" applyAlignment="1">
      <alignment wrapText="1"/>
    </xf>
    <xf numFmtId="0" fontId="3" fillId="0" borderId="0" xfId="0" applyFont="1" applyAlignment="1">
      <alignment wrapText="1"/>
    </xf>
    <xf numFmtId="165" fontId="6" fillId="0" borderId="0" xfId="1" applyNumberFormat="1" applyFont="1" applyFill="1"/>
    <xf numFmtId="0" fontId="6" fillId="0" borderId="0" xfId="0" applyFont="1"/>
    <xf numFmtId="165" fontId="0" fillId="0" borderId="0" xfId="1" applyNumberFormat="1" applyFont="1" applyFill="1" applyBorder="1"/>
    <xf numFmtId="0" fontId="10" fillId="0" borderId="0" xfId="0" applyFont="1" applyAlignment="1">
      <alignment horizontal="center" textRotation="90" wrapText="1"/>
    </xf>
    <xf numFmtId="37" fontId="7" fillId="0" borderId="0" xfId="0" applyNumberFormat="1" applyFont="1" applyAlignment="1">
      <alignment wrapText="1"/>
    </xf>
    <xf numFmtId="0" fontId="22" fillId="9" borderId="0" xfId="0" applyFont="1" applyFill="1" applyAlignment="1">
      <alignment horizontal="right"/>
    </xf>
    <xf numFmtId="37" fontId="2" fillId="9" borderId="0" xfId="0" applyNumberFormat="1" applyFont="1" applyFill="1" applyAlignment="1">
      <alignment horizontal="center"/>
    </xf>
    <xf numFmtId="0" fontId="0" fillId="9" borderId="0" xfId="0" applyFill="1"/>
    <xf numFmtId="174" fontId="0" fillId="0" borderId="0" xfId="0" applyNumberFormat="1" applyAlignment="1">
      <alignment wrapText="1"/>
    </xf>
    <xf numFmtId="0" fontId="15" fillId="0" borderId="0" xfId="0" applyFont="1"/>
    <xf numFmtId="167" fontId="3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165" fontId="18" fillId="2" borderId="1" xfId="1" applyNumberFormat="1" applyFont="1" applyFill="1" applyBorder="1" applyProtection="1">
      <protection locked="0"/>
    </xf>
    <xf numFmtId="10" fontId="18" fillId="8" borderId="1" xfId="2" applyNumberFormat="1" applyFont="1" applyFill="1" applyBorder="1" applyProtection="1">
      <protection locked="0"/>
    </xf>
    <xf numFmtId="164" fontId="3" fillId="2" borderId="9" xfId="2" applyNumberFormat="1" applyFont="1" applyFill="1" applyBorder="1" applyProtection="1">
      <protection locked="0"/>
    </xf>
    <xf numFmtId="166" fontId="3" fillId="2" borderId="1" xfId="0" applyNumberFormat="1" applyFont="1" applyFill="1" applyBorder="1" applyAlignment="1" applyProtection="1">
      <alignment horizontal="center"/>
      <protection locked="0"/>
    </xf>
    <xf numFmtId="37" fontId="3" fillId="2" borderId="14" xfId="0" applyNumberFormat="1" applyFont="1" applyFill="1" applyBorder="1" applyProtection="1">
      <protection locked="0"/>
    </xf>
    <xf numFmtId="0" fontId="3" fillId="0" borderId="0" xfId="0" applyFont="1" applyAlignment="1">
      <alignment horizontal="center"/>
    </xf>
    <xf numFmtId="37" fontId="23" fillId="0" borderId="0" xfId="0" applyNumberFormat="1" applyFont="1" applyAlignment="1">
      <alignment horizontal="center" wrapText="1"/>
    </xf>
    <xf numFmtId="37" fontId="3" fillId="0" borderId="0" xfId="0" applyNumberFormat="1" applyFont="1"/>
    <xf numFmtId="41" fontId="3" fillId="0" borderId="0" xfId="0" applyNumberFormat="1" applyFont="1"/>
    <xf numFmtId="37" fontId="3" fillId="0" borderId="0" xfId="0" applyNumberFormat="1" applyFont="1" applyAlignment="1">
      <alignment horizontal="left" indent="1"/>
    </xf>
    <xf numFmtId="170" fontId="3" fillId="0" borderId="0" xfId="4" applyNumberFormat="1" applyFont="1"/>
    <xf numFmtId="170" fontId="3" fillId="0" borderId="2" xfId="4" applyNumberFormat="1" applyFont="1" applyBorder="1"/>
    <xf numFmtId="170" fontId="3" fillId="0" borderId="0" xfId="4" applyNumberFormat="1" applyFont="1" applyBorder="1"/>
    <xf numFmtId="44" fontId="3" fillId="0" borderId="0" xfId="4" applyFont="1"/>
    <xf numFmtId="44" fontId="3" fillId="0" borderId="0" xfId="4" applyFont="1" applyFill="1"/>
    <xf numFmtId="170" fontId="2" fillId="0" borderId="0" xfId="4" applyNumberFormat="1" applyFont="1" applyBorder="1"/>
    <xf numFmtId="170" fontId="2" fillId="0" borderId="0" xfId="4" applyNumberFormat="1" applyFont="1" applyFill="1" applyBorder="1"/>
    <xf numFmtId="10" fontId="2" fillId="0" borderId="0" xfId="2" applyNumberFormat="1" applyFont="1" applyFill="1" applyBorder="1"/>
    <xf numFmtId="165" fontId="3" fillId="0" borderId="0" xfId="1" applyNumberFormat="1" applyFont="1" applyBorder="1"/>
    <xf numFmtId="0" fontId="3" fillId="2" borderId="0" xfId="0" applyFont="1" applyFill="1"/>
    <xf numFmtId="37" fontId="3" fillId="0" borderId="0" xfId="0" applyNumberFormat="1" applyFont="1" applyProtection="1">
      <protection locked="0"/>
    </xf>
    <xf numFmtId="0" fontId="25" fillId="2" borderId="0" xfId="0" applyFont="1" applyFill="1"/>
    <xf numFmtId="0" fontId="23" fillId="0" borderId="0" xfId="0" applyFont="1" applyAlignment="1">
      <alignment horizontal="center"/>
    </xf>
    <xf numFmtId="0" fontId="26" fillId="0" borderId="0" xfId="0" applyFont="1" applyAlignment="1">
      <alignment horizontal="centerContinuous"/>
    </xf>
    <xf numFmtId="37" fontId="15" fillId="0" borderId="0" xfId="0" applyNumberFormat="1" applyFont="1" applyAlignment="1">
      <alignment vertical="top" wrapText="1"/>
    </xf>
    <xf numFmtId="0" fontId="15" fillId="0" borderId="0" xfId="0" applyFont="1" applyAlignment="1">
      <alignment vertical="top"/>
    </xf>
    <xf numFmtId="170" fontId="3" fillId="0" borderId="2" xfId="4" applyNumberFormat="1" applyFont="1" applyBorder="1" applyAlignment="1">
      <alignment vertical="top"/>
    </xf>
    <xf numFmtId="41" fontId="3" fillId="0" borderId="0" xfId="0" applyNumberFormat="1" applyFont="1" applyAlignment="1">
      <alignment vertical="top"/>
    </xf>
    <xf numFmtId="10" fontId="3" fillId="0" borderId="0" xfId="2" applyNumberFormat="1" applyFont="1" applyFill="1" applyBorder="1"/>
    <xf numFmtId="175" fontId="3" fillId="0" borderId="0" xfId="4" applyNumberFormat="1" applyFont="1"/>
    <xf numFmtId="0" fontId="3" fillId="0" borderId="3" xfId="0" applyFont="1" applyBorder="1"/>
    <xf numFmtId="37" fontId="3" fillId="0" borderId="11" xfId="0" applyNumberFormat="1" applyFont="1" applyBorder="1" applyAlignment="1">
      <alignment horizontal="left" indent="1"/>
    </xf>
    <xf numFmtId="165" fontId="3" fillId="0" borderId="2" xfId="1" applyNumberFormat="1" applyFont="1" applyFill="1" applyBorder="1"/>
    <xf numFmtId="0" fontId="3" fillId="0" borderId="2" xfId="0" applyFont="1" applyBorder="1"/>
    <xf numFmtId="37" fontId="3" fillId="0" borderId="2" xfId="0" applyNumberFormat="1" applyFont="1" applyBorder="1"/>
    <xf numFmtId="37" fontId="3" fillId="0" borderId="12" xfId="0" applyNumberFormat="1" applyFont="1" applyBorder="1" applyAlignment="1">
      <alignment horizontal="left" indent="1"/>
    </xf>
    <xf numFmtId="165" fontId="3" fillId="0" borderId="0" xfId="1" applyNumberFormat="1" applyFont="1" applyFill="1" applyBorder="1"/>
    <xf numFmtId="37" fontId="3" fillId="0" borderId="13" xfId="0" applyNumberFormat="1" applyFont="1" applyBorder="1" applyAlignment="1">
      <alignment horizontal="left" indent="1"/>
    </xf>
    <xf numFmtId="165" fontId="3" fillId="0" borderId="3" xfId="1" applyNumberFormat="1" applyFont="1" applyBorder="1"/>
    <xf numFmtId="37" fontId="3" fillId="0" borderId="3" xfId="0" applyNumberFormat="1" applyFont="1" applyBorder="1"/>
    <xf numFmtId="0" fontId="17" fillId="0" borderId="0" xfId="12"/>
    <xf numFmtId="37" fontId="3" fillId="0" borderId="5" xfId="0" applyNumberFormat="1" applyFont="1" applyBorder="1" applyProtection="1">
      <protection locked="0"/>
    </xf>
    <xf numFmtId="0" fontId="17" fillId="0" borderId="0" xfId="12" applyAlignment="1">
      <alignment horizontal="center"/>
    </xf>
    <xf numFmtId="10" fontId="5" fillId="2" borderId="1" xfId="2" applyNumberFormat="1" applyFont="1" applyFill="1" applyBorder="1" applyProtection="1">
      <protection locked="0"/>
    </xf>
    <xf numFmtId="37" fontId="7" fillId="0" borderId="0" xfId="0" applyNumberFormat="1" applyFont="1" applyAlignment="1">
      <alignment horizontal="center"/>
    </xf>
    <xf numFmtId="37" fontId="28" fillId="0" borderId="0" xfId="0" applyNumberFormat="1" applyFont="1" applyAlignment="1">
      <alignment horizontal="center"/>
    </xf>
    <xf numFmtId="170" fontId="0" fillId="0" borderId="0" xfId="4" applyNumberFormat="1" applyFont="1"/>
    <xf numFmtId="37" fontId="3" fillId="2" borderId="0" xfId="0" applyNumberFormat="1" applyFont="1" applyFill="1" applyAlignment="1" applyProtection="1">
      <alignment horizontal="left" indent="1"/>
      <protection locked="0"/>
    </xf>
    <xf numFmtId="166" fontId="3" fillId="2" borderId="0" xfId="0" applyNumberFormat="1" applyFont="1" applyFill="1" applyAlignment="1" applyProtection="1">
      <alignment horizontal="left" indent="1"/>
      <protection locked="0"/>
    </xf>
    <xf numFmtId="166" fontId="3" fillId="2" borderId="0" xfId="0" applyNumberFormat="1" applyFont="1" applyFill="1" applyAlignment="1" applyProtection="1">
      <alignment horizontal="center"/>
      <protection locked="0"/>
    </xf>
    <xf numFmtId="176" fontId="6" fillId="0" borderId="0" xfId="0" applyNumberFormat="1" applyFont="1"/>
    <xf numFmtId="37" fontId="3" fillId="0" borderId="1" xfId="0" applyNumberFormat="1" applyFont="1" applyBorder="1" applyProtection="1">
      <protection locked="0"/>
    </xf>
    <xf numFmtId="0" fontId="12" fillId="0" borderId="0" xfId="0" applyFont="1"/>
    <xf numFmtId="0" fontId="17" fillId="0" borderId="0" xfId="12" applyAlignment="1">
      <alignment vertical="center"/>
    </xf>
    <xf numFmtId="170" fontId="0" fillId="0" borderId="0" xfId="0" applyNumberFormat="1"/>
    <xf numFmtId="165" fontId="24" fillId="0" borderId="0" xfId="0" applyNumberFormat="1" applyFont="1"/>
    <xf numFmtId="170" fontId="18" fillId="8" borderId="1" xfId="4" applyNumberFormat="1" applyFont="1" applyFill="1" applyBorder="1" applyProtection="1">
      <protection locked="0"/>
    </xf>
    <xf numFmtId="37" fontId="3" fillId="0" borderId="15" xfId="0" applyNumberFormat="1" applyFont="1" applyBorder="1"/>
    <xf numFmtId="37" fontId="3" fillId="0" borderId="16" xfId="0" applyNumberFormat="1" applyFont="1" applyBorder="1"/>
    <xf numFmtId="37" fontId="3" fillId="0" borderId="17" xfId="0" applyNumberFormat="1" applyFont="1" applyBorder="1"/>
    <xf numFmtId="41" fontId="1" fillId="0" borderId="0" xfId="0" applyNumberFormat="1" applyFont="1"/>
    <xf numFmtId="178" fontId="1" fillId="0" borderId="0" xfId="1" applyNumberFormat="1" applyFont="1" applyFill="1" applyBorder="1"/>
    <xf numFmtId="170" fontId="1" fillId="0" borderId="0" xfId="4" applyNumberFormat="1" applyFont="1" applyFill="1" applyBorder="1"/>
    <xf numFmtId="180" fontId="0" fillId="0" borderId="0" xfId="0" applyNumberFormat="1"/>
    <xf numFmtId="37" fontId="6" fillId="2" borderId="1" xfId="0" quotePrefix="1" applyNumberFormat="1" applyFont="1" applyFill="1" applyBorder="1" applyAlignment="1" applyProtection="1">
      <alignment horizontal="left"/>
      <protection locked="0"/>
    </xf>
    <xf numFmtId="165" fontId="0" fillId="0" borderId="6" xfId="1" applyNumberFormat="1" applyFont="1" applyBorder="1"/>
    <xf numFmtId="41" fontId="0" fillId="0" borderId="2" xfId="0" applyNumberFormat="1" applyBorder="1"/>
    <xf numFmtId="41" fontId="0" fillId="0" borderId="3" xfId="0" applyNumberFormat="1" applyBorder="1"/>
    <xf numFmtId="41" fontId="0" fillId="0" borderId="18" xfId="0" applyNumberFormat="1" applyBorder="1"/>
    <xf numFmtId="165" fontId="1" fillId="0" borderId="18" xfId="1" applyNumberFormat="1" applyFont="1" applyFill="1" applyBorder="1"/>
    <xf numFmtId="0" fontId="1" fillId="0" borderId="0" xfId="0" applyFont="1"/>
    <xf numFmtId="41" fontId="2" fillId="0" borderId="4" xfId="0" applyNumberFormat="1" applyFont="1" applyBorder="1"/>
    <xf numFmtId="41" fontId="2" fillId="0" borderId="18" xfId="0" applyNumberFormat="1" applyFont="1" applyBorder="1"/>
    <xf numFmtId="0" fontId="0" fillId="0" borderId="0" xfId="0" applyBorder="1"/>
    <xf numFmtId="0" fontId="1" fillId="0" borderId="0" xfId="0" applyFont="1" applyAlignment="1">
      <alignment horizontal="center"/>
    </xf>
    <xf numFmtId="41" fontId="19" fillId="0" borderId="0" xfId="0" applyNumberFormat="1" applyFont="1" applyAlignment="1">
      <alignment horizontal="center"/>
    </xf>
    <xf numFmtId="0" fontId="0" fillId="10" borderId="0" xfId="0" applyFill="1"/>
    <xf numFmtId="164" fontId="18" fillId="2" borderId="1" xfId="2" applyNumberFormat="1" applyFont="1" applyFill="1" applyBorder="1" applyProtection="1">
      <protection locked="0"/>
    </xf>
    <xf numFmtId="43" fontId="0" fillId="0" borderId="0" xfId="0" applyNumberFormat="1"/>
    <xf numFmtId="165" fontId="1" fillId="0" borderId="0" xfId="1" applyNumberFormat="1" applyFont="1" applyFill="1" applyBorder="1"/>
    <xf numFmtId="41" fontId="1" fillId="0" borderId="0" xfId="0" applyNumberFormat="1" applyFont="1" applyBorder="1"/>
    <xf numFmtId="165" fontId="1" fillId="0" borderId="0" xfId="1" applyNumberFormat="1" applyFont="1" applyBorder="1"/>
    <xf numFmtId="41" fontId="7" fillId="0" borderId="0" xfId="0" applyNumberFormat="1" applyFont="1" applyBorder="1"/>
    <xf numFmtId="165" fontId="7" fillId="0" borderId="0" xfId="1" applyNumberFormat="1" applyFont="1" applyBorder="1"/>
    <xf numFmtId="165" fontId="2" fillId="0" borderId="0" xfId="1" applyNumberFormat="1" applyFont="1" applyFill="1" applyBorder="1"/>
    <xf numFmtId="10" fontId="20" fillId="0" borderId="0" xfId="2" applyNumberFormat="1" applyFont="1" applyFill="1" applyBorder="1"/>
    <xf numFmtId="0" fontId="6" fillId="0" borderId="0" xfId="0" applyFont="1" applyFill="1"/>
    <xf numFmtId="0" fontId="23" fillId="0" borderId="0" xfId="0" applyFont="1" applyAlignment="1">
      <alignment horizontal="center" wrapText="1"/>
    </xf>
    <xf numFmtId="37" fontId="15" fillId="0" borderId="0" xfId="0" applyNumberFormat="1" applyFont="1" applyAlignment="1" applyProtection="1">
      <alignment horizontal="left" indent="1"/>
      <protection locked="0"/>
    </xf>
    <xf numFmtId="41" fontId="3" fillId="0" borderId="0" xfId="0" applyNumberFormat="1" applyFont="1" applyBorder="1"/>
    <xf numFmtId="41" fontId="15" fillId="0" borderId="0" xfId="0" applyNumberFormat="1" applyFont="1" applyBorder="1"/>
    <xf numFmtId="0" fontId="20" fillId="0" borderId="0" xfId="0" applyFont="1" applyBorder="1" applyAlignment="1">
      <alignment horizontal="left"/>
    </xf>
    <xf numFmtId="41" fontId="2" fillId="0" borderId="0" xfId="0" applyNumberFormat="1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 indent="1"/>
    </xf>
    <xf numFmtId="41" fontId="0" fillId="0" borderId="0" xfId="0" applyNumberFormat="1" applyBorder="1"/>
    <xf numFmtId="41" fontId="27" fillId="0" borderId="0" xfId="0" applyNumberFormat="1" applyFont="1" applyBorder="1"/>
    <xf numFmtId="0" fontId="2" fillId="0" borderId="0" xfId="0" applyFont="1" applyBorder="1"/>
    <xf numFmtId="0" fontId="20" fillId="0" borderId="0" xfId="0" applyFont="1" applyFill="1" applyBorder="1"/>
    <xf numFmtId="41" fontId="20" fillId="0" borderId="0" xfId="0" applyNumberFormat="1" applyFont="1" applyFill="1" applyBorder="1"/>
    <xf numFmtId="0" fontId="3" fillId="0" borderId="0" xfId="0" applyFont="1" applyBorder="1" applyAlignment="1">
      <alignment horizontal="center"/>
    </xf>
    <xf numFmtId="0" fontId="33" fillId="0" borderId="0" xfId="0" applyFont="1"/>
    <xf numFmtId="44" fontId="0" fillId="0" borderId="0" xfId="0" applyNumberFormat="1"/>
    <xf numFmtId="0" fontId="20" fillId="0" borderId="0" xfId="0" applyFont="1" applyFill="1" applyBorder="1" applyAlignment="1">
      <alignment horizontal="left"/>
    </xf>
    <xf numFmtId="0" fontId="6" fillId="0" borderId="0" xfId="0" applyFont="1" applyFill="1" applyBorder="1"/>
    <xf numFmtId="41" fontId="6" fillId="0" borderId="0" xfId="0" applyNumberFormat="1" applyFont="1" applyFill="1" applyBorder="1"/>
    <xf numFmtId="170" fontId="20" fillId="0" borderId="0" xfId="4" applyNumberFormat="1" applyFont="1" applyFill="1" applyBorder="1"/>
    <xf numFmtId="0" fontId="3" fillId="0" borderId="19" xfId="0" applyFont="1" applyBorder="1" applyAlignment="1">
      <alignment horizontal="center"/>
    </xf>
    <xf numFmtId="10" fontId="0" fillId="0" borderId="0" xfId="0" applyNumberFormat="1" applyBorder="1"/>
    <xf numFmtId="165" fontId="15" fillId="0" borderId="0" xfId="1" applyNumberFormat="1" applyFont="1" applyFill="1" applyBorder="1"/>
    <xf numFmtId="165" fontId="32" fillId="0" borderId="0" xfId="1" applyNumberFormat="1" applyFont="1" applyFill="1" applyBorder="1"/>
    <xf numFmtId="41" fontId="6" fillId="0" borderId="0" xfId="0" applyNumberFormat="1" applyFont="1" applyBorder="1"/>
    <xf numFmtId="0" fontId="2" fillId="0" borderId="0" xfId="0" applyFont="1" applyBorder="1" applyAlignment="1">
      <alignment horizontal="left" indent="1"/>
    </xf>
    <xf numFmtId="165" fontId="0" fillId="0" borderId="0" xfId="0" applyNumberFormat="1" applyBorder="1"/>
    <xf numFmtId="0" fontId="0" fillId="0" borderId="0" xfId="0" applyBorder="1" applyAlignment="1">
      <alignment horizontal="left"/>
    </xf>
    <xf numFmtId="0" fontId="3" fillId="0" borderId="0" xfId="9" applyFont="1" applyFill="1" applyBorder="1" applyAlignment="1">
      <alignment horizontal="left" wrapText="1" indent="1"/>
    </xf>
    <xf numFmtId="0" fontId="33" fillId="0" borderId="0" xfId="0" applyFont="1" applyBorder="1"/>
    <xf numFmtId="41" fontId="33" fillId="0" borderId="0" xfId="0" applyNumberFormat="1" applyFont="1" applyBorder="1"/>
    <xf numFmtId="41" fontId="0" fillId="0" borderId="0" xfId="0" applyNumberFormat="1" applyFont="1" applyBorder="1"/>
    <xf numFmtId="42" fontId="20" fillId="0" borderId="0" xfId="7" applyFont="1" applyFill="1" applyBorder="1"/>
    <xf numFmtId="173" fontId="20" fillId="0" borderId="0" xfId="2" applyNumberFormat="1" applyFont="1" applyFill="1" applyBorder="1"/>
    <xf numFmtId="0" fontId="0" fillId="0" borderId="0" xfId="0" applyFont="1" applyBorder="1" applyAlignment="1">
      <alignment horizontal="left" indent="1"/>
    </xf>
    <xf numFmtId="0" fontId="0" fillId="0" borderId="0" xfId="0" applyFont="1" applyBorder="1"/>
    <xf numFmtId="170" fontId="2" fillId="0" borderId="0" xfId="2" applyNumberFormat="1" applyFont="1" applyFill="1" applyBorder="1"/>
    <xf numFmtId="181" fontId="20" fillId="0" borderId="0" xfId="2" applyNumberFormat="1" applyFont="1" applyFill="1" applyBorder="1"/>
    <xf numFmtId="9" fontId="2" fillId="0" borderId="0" xfId="2" applyFont="1"/>
    <xf numFmtId="43" fontId="0" fillId="0" borderId="0" xfId="1" applyFont="1"/>
    <xf numFmtId="37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/>
    <xf numFmtId="43" fontId="20" fillId="0" borderId="0" xfId="1" applyNumberFormat="1" applyFont="1" applyFill="1" applyBorder="1"/>
    <xf numFmtId="181" fontId="20" fillId="0" borderId="0" xfId="1" applyNumberFormat="1" applyFont="1" applyFill="1" applyBorder="1"/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41" fontId="0" fillId="0" borderId="0" xfId="0" applyNumberFormat="1" applyFill="1" applyBorder="1"/>
    <xf numFmtId="41" fontId="2" fillId="0" borderId="0" xfId="0" applyNumberFormat="1" applyFont="1" applyFill="1" applyBorder="1"/>
    <xf numFmtId="0" fontId="0" fillId="0" borderId="0" xfId="0" applyFill="1"/>
    <xf numFmtId="0" fontId="2" fillId="0" borderId="0" xfId="0" applyFont="1" applyFill="1" applyBorder="1" applyAlignment="1">
      <alignment horizontal="left" indent="1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41" fontId="27" fillId="0" borderId="0" xfId="0" applyNumberFormat="1" applyFont="1" applyFill="1" applyBorder="1"/>
    <xf numFmtId="170" fontId="0" fillId="0" borderId="0" xfId="0" applyNumberFormat="1" applyFill="1"/>
    <xf numFmtId="0" fontId="33" fillId="0" borderId="0" xfId="0" applyFont="1" applyFill="1" applyBorder="1"/>
    <xf numFmtId="41" fontId="33" fillId="0" borderId="0" xfId="0" applyNumberFormat="1" applyFont="1" applyFill="1" applyBorder="1"/>
    <xf numFmtId="0" fontId="33" fillId="0" borderId="0" xfId="0" applyFont="1" applyFill="1"/>
    <xf numFmtId="41" fontId="15" fillId="0" borderId="0" xfId="0" applyNumberFormat="1" applyFont="1" applyFill="1" applyBorder="1"/>
    <xf numFmtId="41" fontId="1" fillId="0" borderId="0" xfId="0" applyNumberFormat="1" applyFont="1" applyFill="1" applyBorder="1"/>
    <xf numFmtId="41" fontId="2" fillId="0" borderId="0" xfId="0" applyNumberFormat="1" applyFont="1" applyFill="1"/>
    <xf numFmtId="0" fontId="2" fillId="0" borderId="0" xfId="0" applyFont="1" applyFill="1" applyAlignment="1">
      <alignment horizontal="left"/>
    </xf>
    <xf numFmtId="41" fontId="1" fillId="0" borderId="0" xfId="0" applyNumberFormat="1" applyFont="1" applyFill="1"/>
    <xf numFmtId="41" fontId="0" fillId="0" borderId="0" xfId="0" applyNumberFormat="1" applyFill="1"/>
    <xf numFmtId="165" fontId="1" fillId="0" borderId="0" xfId="1" applyNumberFormat="1" applyFont="1" applyFill="1"/>
    <xf numFmtId="41" fontId="27" fillId="0" borderId="0" xfId="0" applyNumberFormat="1" applyFont="1" applyFill="1"/>
    <xf numFmtId="44" fontId="0" fillId="0" borderId="0" xfId="0" applyNumberFormat="1" applyFill="1"/>
    <xf numFmtId="0" fontId="15" fillId="0" borderId="20" xfId="0" quotePrefix="1" applyFont="1" applyBorder="1" applyAlignment="1">
      <alignment horizontal="center" wrapText="1"/>
    </xf>
    <xf numFmtId="0" fontId="2" fillId="0" borderId="2" xfId="0" applyFont="1" applyBorder="1" applyAlignment="1">
      <alignment horizontal="left"/>
    </xf>
    <xf numFmtId="0" fontId="14" fillId="0" borderId="0" xfId="0" applyFont="1"/>
    <xf numFmtId="0" fontId="15" fillId="0" borderId="2" xfId="0" applyFont="1" applyBorder="1"/>
    <xf numFmtId="0" fontId="35" fillId="0" borderId="0" xfId="0" applyFont="1"/>
    <xf numFmtId="0" fontId="35" fillId="0" borderId="0" xfId="0" applyFont="1" applyAlignment="1">
      <alignment horizontal="left" wrapText="1"/>
    </xf>
    <xf numFmtId="165" fontId="0" fillId="0" borderId="3" xfId="1" applyNumberFormat="1" applyFont="1" applyBorder="1"/>
    <xf numFmtId="0" fontId="3" fillId="0" borderId="0" xfId="0" applyFont="1" applyAlignment="1">
      <alignment horizontal="left"/>
    </xf>
    <xf numFmtId="170" fontId="3" fillId="0" borderId="0" xfId="4" applyNumberFormat="1" applyFont="1" applyFill="1" applyBorder="1"/>
    <xf numFmtId="170" fontId="15" fillId="0" borderId="0" xfId="4" applyNumberFormat="1" applyFont="1" applyFill="1" applyBorder="1"/>
    <xf numFmtId="41" fontId="15" fillId="0" borderId="0" xfId="0" applyNumberFormat="1" applyFont="1"/>
    <xf numFmtId="10" fontId="15" fillId="0" borderId="0" xfId="2" applyNumberFormat="1" applyFont="1" applyFill="1" applyBorder="1"/>
    <xf numFmtId="9" fontId="20" fillId="0" borderId="0" xfId="1" applyNumberFormat="1" applyFont="1" applyFill="1" applyBorder="1"/>
    <xf numFmtId="2" fontId="0" fillId="0" borderId="0" xfId="0" applyNumberFormat="1"/>
    <xf numFmtId="41" fontId="0" fillId="0" borderId="3" xfId="0" applyNumberFormat="1" applyFont="1" applyBorder="1"/>
    <xf numFmtId="10" fontId="1" fillId="0" borderId="0" xfId="2" applyNumberFormat="1" applyFont="1" applyFill="1" applyBorder="1"/>
    <xf numFmtId="10" fontId="1" fillId="0" borderId="0" xfId="2" applyNumberFormat="1" applyFont="1" applyBorder="1"/>
    <xf numFmtId="165" fontId="1" fillId="0" borderId="3" xfId="1" applyNumberFormat="1" applyFont="1" applyFill="1" applyBorder="1"/>
    <xf numFmtId="10" fontId="35" fillId="0" borderId="0" xfId="0" applyNumberFormat="1" applyFont="1"/>
    <xf numFmtId="170" fontId="35" fillId="0" borderId="0" xfId="0" applyNumberFormat="1" applyFont="1"/>
    <xf numFmtId="10" fontId="0" fillId="0" borderId="0" xfId="0" applyNumberFormat="1"/>
    <xf numFmtId="39" fontId="3" fillId="0" borderId="0" xfId="0" applyNumberFormat="1" applyFont="1"/>
    <xf numFmtId="43" fontId="3" fillId="0" borderId="0" xfId="1" applyFont="1"/>
    <xf numFmtId="0" fontId="36" fillId="0" borderId="0" xfId="0" applyFont="1"/>
    <xf numFmtId="165" fontId="3" fillId="11" borderId="0" xfId="1" applyNumberFormat="1" applyFont="1" applyFill="1" applyBorder="1"/>
    <xf numFmtId="165" fontId="2" fillId="0" borderId="0" xfId="1" applyNumberFormat="1" applyFont="1" applyAlignment="1">
      <alignment horizontal="center" wrapText="1"/>
    </xf>
    <xf numFmtId="165" fontId="3" fillId="2" borderId="1" xfId="1" applyNumberFormat="1" applyFont="1" applyFill="1" applyBorder="1" applyProtection="1">
      <protection locked="0"/>
    </xf>
    <xf numFmtId="165" fontId="3" fillId="0" borderId="0" xfId="1" applyNumberFormat="1" applyFont="1" applyFill="1"/>
    <xf numFmtId="165" fontId="2" fillId="0" borderId="0" xfId="1" applyNumberFormat="1" applyFont="1"/>
    <xf numFmtId="165" fontId="3" fillId="8" borderId="1" xfId="1" applyNumberFormat="1" applyFont="1" applyFill="1" applyBorder="1" applyProtection="1">
      <protection locked="0"/>
    </xf>
    <xf numFmtId="165" fontId="3" fillId="2" borderId="0" xfId="1" applyNumberFormat="1" applyFont="1" applyFill="1" applyProtection="1">
      <protection locked="0"/>
    </xf>
    <xf numFmtId="165" fontId="3" fillId="0" borderId="0" xfId="1" applyNumberFormat="1" applyFont="1" applyProtection="1">
      <protection locked="0"/>
    </xf>
    <xf numFmtId="183" fontId="0" fillId="8" borderId="0" xfId="0" applyNumberFormat="1" applyFill="1" applyBorder="1"/>
    <xf numFmtId="165" fontId="3" fillId="8" borderId="1" xfId="0" applyNumberFormat="1" applyFont="1" applyFill="1" applyBorder="1" applyProtection="1">
      <protection locked="0"/>
    </xf>
    <xf numFmtId="166" fontId="3" fillId="2" borderId="1" xfId="0" quotePrefix="1" applyNumberFormat="1" applyFont="1" applyFill="1" applyBorder="1" applyAlignment="1" applyProtection="1">
      <alignment horizontal="left" indent="1"/>
      <protection locked="0"/>
    </xf>
    <xf numFmtId="9" fontId="22" fillId="0" borderId="0" xfId="2" applyFont="1" applyFill="1" applyBorder="1"/>
    <xf numFmtId="37" fontId="0" fillId="0" borderId="0" xfId="0" applyNumberFormat="1" applyAlignment="1">
      <alignment horizontal="center" vertical="center" wrapText="1"/>
    </xf>
    <xf numFmtId="0" fontId="2" fillId="8" borderId="0" xfId="0" applyFont="1" applyFill="1"/>
    <xf numFmtId="43" fontId="2" fillId="0" borderId="0" xfId="1" applyNumberFormat="1" applyFont="1" applyFill="1" applyBorder="1"/>
    <xf numFmtId="3" fontId="0" fillId="0" borderId="0" xfId="0" applyNumberFormat="1"/>
    <xf numFmtId="165" fontId="0" fillId="0" borderId="0" xfId="1" applyNumberFormat="1" applyFont="1" applyAlignment="1">
      <alignment horizontal="right"/>
    </xf>
    <xf numFmtId="43" fontId="2" fillId="0" borderId="0" xfId="1" applyFont="1" applyFill="1" applyBorder="1"/>
    <xf numFmtId="164" fontId="0" fillId="0" borderId="7" xfId="2" applyNumberFormat="1" applyFont="1" applyBorder="1"/>
    <xf numFmtId="164" fontId="0" fillId="0" borderId="8" xfId="2" applyNumberFormat="1" applyFont="1" applyBorder="1"/>
    <xf numFmtId="164" fontId="5" fillId="0" borderId="8" xfId="2" applyNumberFormat="1" applyFont="1" applyBorder="1"/>
    <xf numFmtId="164" fontId="3" fillId="0" borderId="8" xfId="2" applyNumberFormat="1" applyFont="1" applyBorder="1"/>
    <xf numFmtId="164" fontId="2" fillId="0" borderId="8" xfId="2" applyNumberFormat="1" applyFont="1" applyBorder="1"/>
    <xf numFmtId="164" fontId="0" fillId="0" borderId="10" xfId="2" applyNumberFormat="1" applyFont="1" applyBorder="1"/>
    <xf numFmtId="165" fontId="0" fillId="0" borderId="2" xfId="1" applyNumberFormat="1" applyFont="1" applyBorder="1"/>
    <xf numFmtId="165" fontId="0" fillId="0" borderId="0" xfId="1" applyNumberFormat="1" applyFont="1" applyAlignment="1">
      <alignment horizontal="center"/>
    </xf>
    <xf numFmtId="165" fontId="0" fillId="0" borderId="18" xfId="1" applyNumberFormat="1" applyFont="1" applyBorder="1"/>
    <xf numFmtId="165" fontId="2" fillId="0" borderId="4" xfId="1" applyNumberFormat="1" applyFont="1" applyBorder="1"/>
    <xf numFmtId="44" fontId="3" fillId="0" borderId="0" xfId="0" applyNumberFormat="1" applyFont="1"/>
    <xf numFmtId="0" fontId="3" fillId="0" borderId="0" xfId="0" applyFont="1" applyFill="1" applyAlignment="1">
      <alignment horizontal="center"/>
    </xf>
    <xf numFmtId="0" fontId="3" fillId="0" borderId="0" xfId="0" applyFont="1" applyFill="1"/>
    <xf numFmtId="44" fontId="3" fillId="0" borderId="0" xfId="0" applyNumberFormat="1" applyFont="1" applyFill="1"/>
    <xf numFmtId="170" fontId="2" fillId="11" borderId="0" xfId="4" quotePrefix="1" applyNumberFormat="1" applyFont="1" applyFill="1" applyBorder="1"/>
    <xf numFmtId="37" fontId="3" fillId="0" borderId="0" xfId="0" applyNumberFormat="1" applyFont="1" applyAlignment="1">
      <alignment horizontal="center"/>
    </xf>
    <xf numFmtId="165" fontId="3" fillId="0" borderId="0" xfId="1" applyNumberFormat="1" applyFont="1"/>
    <xf numFmtId="0" fontId="37" fillId="0" borderId="0" xfId="0" applyFont="1"/>
    <xf numFmtId="37" fontId="38" fillId="0" borderId="0" xfId="6" applyNumberFormat="1" applyFont="1">
      <alignment horizontal="left" vertical="center"/>
    </xf>
    <xf numFmtId="37" fontId="38" fillId="0" borderId="0" xfId="9" applyNumberFormat="1" applyFont="1" applyFill="1" applyAlignment="1">
      <alignment horizontal="left"/>
    </xf>
    <xf numFmtId="0" fontId="39" fillId="0" borderId="0" xfId="0" applyFont="1"/>
    <xf numFmtId="0" fontId="38" fillId="0" borderId="0" xfId="9" applyFont="1" applyFill="1" applyAlignment="1">
      <alignment horizontal="center" vertical="center" wrapText="1"/>
    </xf>
    <xf numFmtId="165" fontId="38" fillId="0" borderId="0" xfId="5" applyNumberFormat="1" applyFont="1" applyFill="1" applyAlignment="1">
      <alignment horizontal="center" vertical="center" wrapText="1"/>
    </xf>
    <xf numFmtId="184" fontId="38" fillId="0" borderId="0" xfId="9" applyNumberFormat="1" applyFont="1" applyFill="1" applyAlignment="1">
      <alignment horizontal="center" vertical="center" wrapText="1"/>
    </xf>
    <xf numFmtId="0" fontId="40" fillId="0" borderId="0" xfId="0" applyFont="1"/>
    <xf numFmtId="37" fontId="40" fillId="0" borderId="0" xfId="0" applyNumberFormat="1" applyFont="1"/>
    <xf numFmtId="165" fontId="40" fillId="0" borderId="0" xfId="1" applyNumberFormat="1" applyFont="1"/>
    <xf numFmtId="165" fontId="40" fillId="0" borderId="0" xfId="0" applyNumberFormat="1" applyFont="1"/>
    <xf numFmtId="0" fontId="38" fillId="0" borderId="0" xfId="9" applyFont="1" applyFill="1" applyAlignment="1">
      <alignment horizontal="left" vertical="center" wrapText="1"/>
    </xf>
    <xf numFmtId="9" fontId="40" fillId="0" borderId="0" xfId="2" applyFont="1"/>
    <xf numFmtId="0" fontId="41" fillId="0" borderId="0" xfId="0" applyFont="1"/>
    <xf numFmtId="0" fontId="23" fillId="0" borderId="0" xfId="0" applyFont="1"/>
    <xf numFmtId="0" fontId="42" fillId="0" borderId="0" xfId="0" applyFont="1"/>
    <xf numFmtId="0" fontId="3" fillId="0" borderId="0" xfId="0" applyFont="1" applyAlignment="1">
      <alignment horizontal="left" indent="1"/>
    </xf>
    <xf numFmtId="165" fontId="42" fillId="0" borderId="0" xfId="1" applyNumberFormat="1" applyFont="1" applyFill="1" applyBorder="1"/>
    <xf numFmtId="0" fontId="3" fillId="0" borderId="0" xfId="0" applyFont="1" applyBorder="1" applyAlignment="1">
      <alignment horizontal="left" indent="1"/>
    </xf>
    <xf numFmtId="165" fontId="15" fillId="0" borderId="0" xfId="1" applyNumberFormat="1" applyFont="1"/>
    <xf numFmtId="165" fontId="42" fillId="0" borderId="0" xfId="1" applyNumberFormat="1" applyFont="1" applyBorder="1"/>
    <xf numFmtId="165" fontId="15" fillId="0" borderId="0" xfId="1" applyNumberFormat="1" applyFont="1" applyBorder="1"/>
    <xf numFmtId="41" fontId="25" fillId="0" borderId="0" xfId="0" applyNumberFormat="1" applyFont="1"/>
    <xf numFmtId="41" fontId="23" fillId="0" borderId="0" xfId="0" applyNumberFormat="1" applyFont="1"/>
    <xf numFmtId="41" fontId="42" fillId="0" borderId="0" xfId="0" applyNumberFormat="1" applyFont="1"/>
    <xf numFmtId="10" fontId="3" fillId="0" borderId="0" xfId="2" applyNumberFormat="1" applyFont="1" applyBorder="1"/>
    <xf numFmtId="43" fontId="15" fillId="0" borderId="0" xfId="1" applyFont="1" applyFill="1" applyBorder="1"/>
    <xf numFmtId="182" fontId="3" fillId="0" borderId="0" xfId="4" applyNumberFormat="1" applyFont="1" applyBorder="1"/>
    <xf numFmtId="0" fontId="41" fillId="0" borderId="0" xfId="0" applyFont="1" applyAlignment="1">
      <alignment horizontal="left"/>
    </xf>
    <xf numFmtId="10" fontId="3" fillId="0" borderId="0" xfId="0" applyNumberFormat="1" applyFont="1"/>
    <xf numFmtId="0" fontId="15" fillId="0" borderId="0" xfId="0" applyFont="1" applyAlignment="1">
      <alignment horizontal="left" indent="1"/>
    </xf>
    <xf numFmtId="165" fontId="3" fillId="0" borderId="0" xfId="0" applyNumberFormat="1" applyFont="1"/>
    <xf numFmtId="170" fontId="3" fillId="0" borderId="0" xfId="0" applyNumberFormat="1" applyFont="1"/>
    <xf numFmtId="185" fontId="3" fillId="0" borderId="0" xfId="1" applyNumberFormat="1" applyFont="1"/>
    <xf numFmtId="44" fontId="3" fillId="0" borderId="0" xfId="4" applyNumberFormat="1" applyFont="1"/>
    <xf numFmtId="43" fontId="3" fillId="0" borderId="0" xfId="1" applyNumberFormat="1" applyFont="1" applyFill="1"/>
    <xf numFmtId="41" fontId="0" fillId="0" borderId="0" xfId="0" applyNumberFormat="1" applyFill="1" applyBorder="1" applyAlignment="1">
      <alignment horizontal="right"/>
    </xf>
    <xf numFmtId="37" fontId="10" fillId="0" borderId="0" xfId="0" applyNumberFormat="1" applyFont="1" applyFill="1" applyAlignment="1">
      <alignment horizontal="center" wrapText="1"/>
    </xf>
    <xf numFmtId="9" fontId="0" fillId="0" borderId="0" xfId="2" applyFont="1" applyFill="1" applyBorder="1"/>
    <xf numFmtId="41" fontId="0" fillId="0" borderId="3" xfId="0" applyNumberFormat="1" applyFont="1" applyFill="1" applyBorder="1"/>
    <xf numFmtId="43" fontId="0" fillId="0" borderId="0" xfId="1" applyFont="1" applyFill="1"/>
    <xf numFmtId="2" fontId="0" fillId="0" borderId="0" xfId="0" applyNumberFormat="1" applyFill="1"/>
    <xf numFmtId="41" fontId="0" fillId="0" borderId="0" xfId="0" applyNumberFormat="1" applyFont="1" applyFill="1" applyBorder="1"/>
    <xf numFmtId="41" fontId="7" fillId="0" borderId="0" xfId="0" applyNumberFormat="1" applyFont="1" applyFill="1" applyBorder="1"/>
    <xf numFmtId="186" fontId="18" fillId="2" borderId="1" xfId="2" applyNumberFormat="1" applyFont="1" applyFill="1" applyBorder="1" applyProtection="1">
      <protection locked="0"/>
    </xf>
    <xf numFmtId="187" fontId="0" fillId="0" borderId="0" xfId="1" applyNumberFormat="1" applyFont="1"/>
    <xf numFmtId="187" fontId="2" fillId="0" borderId="0" xfId="1" applyNumberFormat="1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165" fontId="3" fillId="0" borderId="3" xfId="1" applyNumberFormat="1" applyFont="1" applyFill="1" applyBorder="1"/>
    <xf numFmtId="41" fontId="3" fillId="0" borderId="0" xfId="0" applyNumberFormat="1" applyFont="1" applyFill="1" applyBorder="1"/>
    <xf numFmtId="188" fontId="0" fillId="0" borderId="0" xfId="0" applyNumberFormat="1"/>
    <xf numFmtId="188" fontId="2" fillId="0" borderId="0" xfId="0" applyNumberFormat="1" applyFont="1"/>
    <xf numFmtId="188" fontId="0" fillId="0" borderId="0" xfId="0" applyNumberFormat="1" applyFill="1"/>
    <xf numFmtId="188" fontId="6" fillId="0" borderId="0" xfId="0" applyNumberFormat="1" applyFont="1"/>
    <xf numFmtId="188" fontId="6" fillId="0" borderId="0" xfId="0" applyNumberFormat="1" applyFont="1" applyFill="1"/>
    <xf numFmtId="170" fontId="44" fillId="0" borderId="0" xfId="4" applyNumberFormat="1" applyFont="1" applyFill="1" applyBorder="1"/>
    <xf numFmtId="165" fontId="44" fillId="0" borderId="0" xfId="1" applyNumberFormat="1" applyFont="1" applyFill="1" applyBorder="1"/>
    <xf numFmtId="165" fontId="48" fillId="0" borderId="0" xfId="1" applyNumberFormat="1" applyFont="1" applyFill="1" applyBorder="1"/>
    <xf numFmtId="170" fontId="48" fillId="0" borderId="0" xfId="4" applyNumberFormat="1" applyFont="1" applyFill="1" applyBorder="1"/>
    <xf numFmtId="37" fontId="49" fillId="0" borderId="0" xfId="0" applyNumberFormat="1" applyFont="1"/>
    <xf numFmtId="0" fontId="26" fillId="0" borderId="0" xfId="0" applyFont="1"/>
    <xf numFmtId="0" fontId="50" fillId="0" borderId="0" xfId="0" applyFont="1"/>
    <xf numFmtId="0" fontId="51" fillId="0" borderId="0" xfId="0" applyFont="1" applyAlignment="1">
      <alignment horizontal="center" wrapText="1"/>
    </xf>
    <xf numFmtId="0" fontId="51" fillId="0" borderId="0" xfId="0" applyFont="1"/>
    <xf numFmtId="0" fontId="52" fillId="0" borderId="0" xfId="0" applyFont="1"/>
    <xf numFmtId="37" fontId="51" fillId="0" borderId="0" xfId="0" applyNumberFormat="1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 indent="1"/>
    </xf>
    <xf numFmtId="41" fontId="26" fillId="0" borderId="0" xfId="0" applyNumberFormat="1" applyFont="1"/>
    <xf numFmtId="0" fontId="49" fillId="0" borderId="0" xfId="0" applyFont="1"/>
    <xf numFmtId="170" fontId="26" fillId="0" borderId="0" xfId="4" applyNumberFormat="1" applyFont="1" applyBorder="1"/>
    <xf numFmtId="165" fontId="52" fillId="0" borderId="0" xfId="1" applyNumberFormat="1" applyFont="1" applyFill="1" applyBorder="1"/>
    <xf numFmtId="0" fontId="49" fillId="0" borderId="0" xfId="0" applyFont="1" applyAlignment="1">
      <alignment horizontal="left"/>
    </xf>
    <xf numFmtId="170" fontId="49" fillId="0" borderId="0" xfId="4" applyNumberFormat="1" applyFont="1" applyFill="1" applyBorder="1"/>
    <xf numFmtId="41" fontId="49" fillId="0" borderId="0" xfId="0" applyNumberFormat="1" applyFont="1"/>
    <xf numFmtId="0" fontId="50" fillId="0" borderId="0" xfId="0" applyFont="1" applyAlignment="1">
      <alignment horizontal="left"/>
    </xf>
    <xf numFmtId="0" fontId="26" fillId="0" borderId="0" xfId="0" applyFont="1" applyBorder="1" applyAlignment="1">
      <alignment horizontal="left" indent="1"/>
    </xf>
    <xf numFmtId="165" fontId="26" fillId="0" borderId="0" xfId="1" applyNumberFormat="1" applyFont="1" applyBorder="1"/>
    <xf numFmtId="165" fontId="26" fillId="0" borderId="0" xfId="1" applyNumberFormat="1" applyFont="1"/>
    <xf numFmtId="165" fontId="49" fillId="0" borderId="0" xfId="1" applyNumberFormat="1" applyFont="1"/>
    <xf numFmtId="165" fontId="52" fillId="0" borderId="0" xfId="1" applyNumberFormat="1" applyFont="1" applyBorder="1"/>
    <xf numFmtId="165" fontId="49" fillId="0" borderId="0" xfId="1" applyNumberFormat="1" applyFont="1" applyBorder="1"/>
    <xf numFmtId="41" fontId="53" fillId="0" borderId="0" xfId="0" applyNumberFormat="1" applyFont="1"/>
    <xf numFmtId="41" fontId="51" fillId="0" borderId="0" xfId="0" applyNumberFormat="1" applyFont="1"/>
    <xf numFmtId="170" fontId="26" fillId="0" borderId="0" xfId="4" applyNumberFormat="1" applyFont="1" applyFill="1" applyBorder="1"/>
    <xf numFmtId="41" fontId="52" fillId="0" borderId="0" xfId="0" applyNumberFormat="1" applyFont="1"/>
    <xf numFmtId="165" fontId="26" fillId="0" borderId="0" xfId="1" applyNumberFormat="1" applyFont="1" applyFill="1" applyBorder="1"/>
    <xf numFmtId="165" fontId="49" fillId="0" borderId="0" xfId="1" applyNumberFormat="1" applyFont="1" applyFill="1" applyBorder="1"/>
    <xf numFmtId="10" fontId="26" fillId="0" borderId="0" xfId="2" applyNumberFormat="1" applyFont="1" applyBorder="1"/>
    <xf numFmtId="10" fontId="49" fillId="0" borderId="0" xfId="2" applyNumberFormat="1" applyFont="1" applyFill="1" applyBorder="1"/>
    <xf numFmtId="43" fontId="49" fillId="0" borderId="0" xfId="1" applyFont="1" applyFill="1" applyBorder="1"/>
    <xf numFmtId="182" fontId="26" fillId="0" borderId="0" xfId="4" applyNumberFormat="1" applyFont="1" applyBorder="1"/>
    <xf numFmtId="10" fontId="26" fillId="0" borderId="0" xfId="2" applyNumberFormat="1" applyFont="1" applyFill="1" applyBorder="1"/>
    <xf numFmtId="10" fontId="26" fillId="0" borderId="0" xfId="0" applyNumberFormat="1" applyFont="1"/>
    <xf numFmtId="0" fontId="49" fillId="0" borderId="0" xfId="0" applyFont="1" applyAlignment="1">
      <alignment horizontal="left" indent="1"/>
    </xf>
    <xf numFmtId="165" fontId="26" fillId="0" borderId="0" xfId="0" applyNumberFormat="1" applyFont="1"/>
    <xf numFmtId="170" fontId="26" fillId="0" borderId="0" xfId="0" applyNumberFormat="1" applyFont="1"/>
    <xf numFmtId="185" fontId="26" fillId="0" borderId="0" xfId="1" applyNumberFormat="1" applyFont="1"/>
    <xf numFmtId="43" fontId="26" fillId="0" borderId="0" xfId="1" applyFont="1"/>
    <xf numFmtId="0" fontId="26" fillId="0" borderId="19" xfId="0" applyFont="1" applyBorder="1" applyAlignment="1">
      <alignment horizontal="center"/>
    </xf>
    <xf numFmtId="37" fontId="43" fillId="0" borderId="0" xfId="0" applyNumberFormat="1" applyFont="1" applyFill="1"/>
    <xf numFmtId="0" fontId="44" fillId="0" borderId="0" xfId="0" applyFont="1" applyFill="1" applyBorder="1"/>
    <xf numFmtId="0" fontId="44" fillId="0" borderId="0" xfId="0" applyFont="1" applyFill="1"/>
    <xf numFmtId="0" fontId="43" fillId="0" borderId="0" xfId="0" applyFont="1" applyFill="1"/>
    <xf numFmtId="0" fontId="43" fillId="0" borderId="0" xfId="0" applyFont="1" applyFill="1" applyBorder="1"/>
    <xf numFmtId="0" fontId="43" fillId="0" borderId="0" xfId="0" applyFont="1" applyFill="1" applyBorder="1" applyAlignment="1">
      <alignment wrapText="1"/>
    </xf>
    <xf numFmtId="0" fontId="45" fillId="0" borderId="0" xfId="0" applyFont="1" applyFill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4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left"/>
    </xf>
    <xf numFmtId="164" fontId="44" fillId="0" borderId="0" xfId="2" applyNumberFormat="1" applyFont="1" applyFill="1" applyBorder="1"/>
    <xf numFmtId="0" fontId="43" fillId="0" borderId="0" xfId="0" applyFont="1" applyFill="1" applyBorder="1" applyAlignment="1">
      <alignment horizontal="left"/>
    </xf>
    <xf numFmtId="170" fontId="43" fillId="0" borderId="0" xfId="0" applyNumberFormat="1" applyFont="1" applyFill="1" applyBorder="1"/>
    <xf numFmtId="0" fontId="44" fillId="0" borderId="0" xfId="0" applyFont="1" applyFill="1" applyAlignment="1">
      <alignment horizontal="left"/>
    </xf>
    <xf numFmtId="164" fontId="44" fillId="0" borderId="0" xfId="0" applyNumberFormat="1" applyFont="1" applyFill="1"/>
    <xf numFmtId="0" fontId="43" fillId="0" borderId="0" xfId="0" applyFont="1" applyFill="1" applyAlignment="1">
      <alignment horizontal="left"/>
    </xf>
    <xf numFmtId="170" fontId="43" fillId="0" borderId="0" xfId="0" applyNumberFormat="1" applyFont="1" applyFill="1"/>
    <xf numFmtId="10" fontId="44" fillId="0" borderId="0" xfId="2" applyNumberFormat="1" applyFont="1" applyFill="1" applyBorder="1"/>
    <xf numFmtId="165" fontId="44" fillId="0" borderId="0" xfId="1" applyNumberFormat="1" applyFont="1" applyFill="1"/>
    <xf numFmtId="165" fontId="44" fillId="0" borderId="0" xfId="0" applyNumberFormat="1" applyFont="1" applyFill="1"/>
    <xf numFmtId="165" fontId="43" fillId="0" borderId="4" xfId="0" applyNumberFormat="1" applyFont="1" applyFill="1" applyBorder="1"/>
    <xf numFmtId="10" fontId="44" fillId="0" borderId="0" xfId="0" applyNumberFormat="1" applyFont="1" applyFill="1"/>
    <xf numFmtId="0" fontId="33" fillId="0" borderId="0" xfId="0" applyFont="1" applyBorder="1" applyAlignment="1">
      <alignment horizontal="left"/>
    </xf>
    <xf numFmtId="44" fontId="33" fillId="0" borderId="0" xfId="0" applyNumberFormat="1" applyFont="1"/>
    <xf numFmtId="0" fontId="33" fillId="0" borderId="0" xfId="0" applyFont="1" applyBorder="1" applyAlignment="1">
      <alignment horizontal="center"/>
    </xf>
    <xf numFmtId="170" fontId="33" fillId="0" borderId="0" xfId="0" applyNumberFormat="1" applyFont="1"/>
    <xf numFmtId="0" fontId="47" fillId="0" borderId="0" xfId="0" applyFont="1" applyFill="1" applyAlignment="1">
      <alignment horizontal="left" vertical="center" wrapText="1"/>
    </xf>
    <xf numFmtId="0" fontId="54" fillId="0" borderId="0" xfId="0" applyFont="1" applyFill="1" applyBorder="1" applyAlignment="1">
      <alignment horizontal="center"/>
    </xf>
    <xf numFmtId="0" fontId="54" fillId="0" borderId="0" xfId="0" applyFont="1" applyFill="1" applyAlignment="1">
      <alignment horizontal="left"/>
    </xf>
    <xf numFmtId="0" fontId="54" fillId="0" borderId="0" xfId="0" applyFont="1" applyFill="1" applyBorder="1"/>
    <xf numFmtId="170" fontId="54" fillId="0" borderId="0" xfId="4" applyNumberFormat="1" applyFont="1" applyFill="1" applyBorder="1"/>
    <xf numFmtId="41" fontId="54" fillId="0" borderId="0" xfId="0" applyNumberFormat="1" applyFont="1" applyFill="1" applyBorder="1"/>
    <xf numFmtId="0" fontId="54" fillId="0" borderId="0" xfId="0" applyFont="1" applyFill="1"/>
    <xf numFmtId="0" fontId="43" fillId="0" borderId="3" xfId="0" applyFont="1" applyFill="1" applyBorder="1" applyAlignment="1">
      <alignment horizontal="center"/>
    </xf>
    <xf numFmtId="0" fontId="43" fillId="0" borderId="0" xfId="0" applyFont="1" applyFill="1" applyAlignment="1">
      <alignment horizontal="center"/>
    </xf>
    <xf numFmtId="0" fontId="43" fillId="0" borderId="0" xfId="0" applyFont="1" applyFill="1" applyAlignment="1">
      <alignment horizontal="center"/>
    </xf>
    <xf numFmtId="0" fontId="43" fillId="0" borderId="3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wrapText="1"/>
    </xf>
  </cellXfs>
  <cellStyles count="35">
    <cellStyle name="Calculation 2" xfId="20" xr:uid="{64EFA631-C26A-4A6E-BB7A-075B27A1B1AF}"/>
    <cellStyle name="Comma" xfId="1" builtinId="3"/>
    <cellStyle name="Comma 12" xfId="25" xr:uid="{CF45F3D3-27D9-415F-A90A-1E92954BDC4D}"/>
    <cellStyle name="Comma 13" xfId="32" xr:uid="{BC69ACB2-DCBD-4A29-AEB0-058FC21D7CC8}"/>
    <cellStyle name="Comma 14" xfId="30" xr:uid="{7340ACA8-01D8-44EE-A3EE-45C81407C6E3}"/>
    <cellStyle name="Comma 209" xfId="26" xr:uid="{1CEECA1D-3B50-4B71-B3FF-CF953DF06529}"/>
    <cellStyle name="Comma 4" xfId="5" xr:uid="{00000000-0005-0000-0000-000001000000}"/>
    <cellStyle name="Comma 5 30" xfId="34" xr:uid="{5895D509-6CC4-4AC2-B5DB-A262C54B70F0}"/>
    <cellStyle name="Currency" xfId="4" builtinId="4"/>
    <cellStyle name="Currency 3" xfId="11" xr:uid="{2C9D03AB-9908-46C7-A66D-EDACBF020076}"/>
    <cellStyle name="Currency 3 3" xfId="14" xr:uid="{AEC5895D-BECC-46BD-BE7F-69E1A5786352}"/>
    <cellStyle name="Hyperlink" xfId="12" builtinId="8"/>
    <cellStyle name="Input Cells" xfId="3" xr:uid="{00000000-0005-0000-0000-000004000000}"/>
    <cellStyle name="Normal" xfId="0" builtinId="0"/>
    <cellStyle name="Normal 15" xfId="23" xr:uid="{503E469C-1EA4-464B-9D0E-3CA336A67C40}"/>
    <cellStyle name="Normal 18" xfId="24" xr:uid="{6677F8B5-CDBA-4AC1-86CA-9DF579A9485F}"/>
    <cellStyle name="Normal 19 2" xfId="29" xr:uid="{979AE67C-D687-4F06-8084-77B6F423B5F6}"/>
    <cellStyle name="Normal 2" xfId="13" xr:uid="{5D3930D4-9F41-4D68-A2D5-976A927CA930}"/>
    <cellStyle name="Normal 2 10" xfId="31" xr:uid="{23ADEC3D-880B-478F-BD57-0569160A8DCA}"/>
    <cellStyle name="Normal 3" xfId="15" xr:uid="{0CCE0BC3-1B09-44C3-8E33-7507135AEECC}"/>
    <cellStyle name="Normal 4 39 2" xfId="28" xr:uid="{3C99173D-7707-40C2-B802-B2834331784A}"/>
    <cellStyle name="Normal 5" xfId="10" xr:uid="{41711E79-EC67-4FE5-9D3A-30D6F85FA362}"/>
    <cellStyle name="Percent" xfId="2" builtinId="5"/>
    <cellStyle name="Percent 12" xfId="33" xr:uid="{800BFA83-617A-4880-8E7B-91644F90E888}"/>
    <cellStyle name="Percent 183" xfId="27" xr:uid="{E6C3E72B-6189-4345-B04F-FD9C921C629D}"/>
    <cellStyle name="Percent 2" xfId="19" xr:uid="{7162C65D-39FE-4FF2-B91E-42EAACDFE4BB}"/>
    <cellStyle name="Report" xfId="7" xr:uid="{CF090A3C-19AD-42B0-B68B-20C20229F79A}"/>
    <cellStyle name="Report Bar" xfId="8" xr:uid="{DCF751DF-B7A9-4F71-9F6F-250653DE971B}"/>
    <cellStyle name="Report Heading" xfId="16" xr:uid="{85D491F6-138C-44FB-AC8C-F0EBC9F8C869}"/>
    <cellStyle name="Report Unit Cost" xfId="21" xr:uid="{CC04654A-DFB7-493D-B8EE-3D4B05FA2763}"/>
    <cellStyle name="Reports Total" xfId="18" xr:uid="{32630229-BD4F-440B-836E-8D7DD868C2F5}"/>
    <cellStyle name="Reports Unit Cost Total" xfId="22" xr:uid="{70E2CC87-71F8-4F39-A634-9B1DEEE59557}"/>
    <cellStyle name="Title: Major" xfId="17" xr:uid="{B97BC66F-70B7-408B-BA27-B6CBB5C630FF}"/>
    <cellStyle name="Title: Minor" xfId="9" xr:uid="{0C8523F8-2105-40AC-A3B4-3972622FB015}"/>
    <cellStyle name="Title: Worksheet" xfId="6" xr:uid="{00000000-0005-0000-0000-000007000000}"/>
  </cellStyles>
  <dxfs count="0"/>
  <tableStyles count="0" defaultTableStyle="TableStyleMedium2" defaultPivotStyle="PivotStyleLight16"/>
  <colors>
    <mruColors>
      <color rgb="FFFFFFCC"/>
      <color rgb="FF0000FF"/>
      <color rgb="FFFF66CC"/>
      <color rgb="FF5B9BD5"/>
      <color rgb="FF00FFFF"/>
      <color rgb="FF0080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duct_De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_Com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ust_De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ust_Com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Product_Cus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m_Com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Gas%20Supply_De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m_Cust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Gas%20Supply_Cus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_Dem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_Comm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_Dem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_Comm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_Cust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m_Comm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Supply_Dem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m_Cust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Supply_Cus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/>
  </sheetPr>
  <dimension ref="A1:R791"/>
  <sheetViews>
    <sheetView tabSelected="1" zoomScale="85" zoomScaleNormal="85" workbookViewId="0">
      <selection activeCell="D9" sqref="D9"/>
    </sheetView>
  </sheetViews>
  <sheetFormatPr defaultRowHeight="15"/>
  <cols>
    <col min="1" max="2" width="3.5703125" customWidth="1"/>
    <col min="3" max="3" width="34.5703125" customWidth="1"/>
    <col min="4" max="4" width="15.42578125" customWidth="1"/>
    <col min="5" max="5" width="15.140625" customWidth="1"/>
    <col min="6" max="6" width="16.5703125" customWidth="1"/>
    <col min="7" max="7" width="15.42578125" bestFit="1" customWidth="1"/>
    <col min="8" max="8" width="16.7109375" customWidth="1"/>
    <col min="9" max="9" width="14" customWidth="1"/>
    <col min="10" max="10" width="13.28515625" customWidth="1"/>
    <col min="11" max="11" width="11.140625" customWidth="1"/>
    <col min="12" max="12" width="14.85546875" customWidth="1"/>
    <col min="13" max="18" width="11.140625" customWidth="1"/>
  </cols>
  <sheetData>
    <row r="1" spans="1:18">
      <c r="C1" s="15" t="s">
        <v>0</v>
      </c>
    </row>
    <row r="2" spans="1:18">
      <c r="C2" s="15" t="s">
        <v>1</v>
      </c>
    </row>
    <row r="3" spans="1:18">
      <c r="C3" s="15" t="s">
        <v>2</v>
      </c>
    </row>
    <row r="4" spans="1:18">
      <c r="C4" s="1" t="s">
        <v>3</v>
      </c>
    </row>
    <row r="8" spans="1:18">
      <c r="A8">
        <f>ROW()-7</f>
        <v>1</v>
      </c>
      <c r="C8" s="1" t="s">
        <v>4</v>
      </c>
    </row>
    <row r="9" spans="1:18">
      <c r="A9">
        <f t="shared" ref="A9:A54" si="0">ROW()-7</f>
        <v>2</v>
      </c>
      <c r="C9" t="s">
        <v>5</v>
      </c>
      <c r="D9" s="58" t="s">
        <v>0</v>
      </c>
      <c r="E9" s="17"/>
      <c r="F9" s="17"/>
    </row>
    <row r="10" spans="1:18">
      <c r="A10">
        <f t="shared" si="0"/>
        <v>3</v>
      </c>
      <c r="C10" t="s">
        <v>6</v>
      </c>
      <c r="D10" s="58" t="s">
        <v>1</v>
      </c>
      <c r="E10" s="17"/>
      <c r="F10" s="17"/>
    </row>
    <row r="11" spans="1:18">
      <c r="A11">
        <f t="shared" si="0"/>
        <v>4</v>
      </c>
      <c r="C11" t="s">
        <v>7</v>
      </c>
      <c r="D11" s="172" t="s">
        <v>2</v>
      </c>
      <c r="E11" s="17" t="s">
        <v>8</v>
      </c>
      <c r="F11" s="17" t="s">
        <v>8</v>
      </c>
    </row>
    <row r="12" spans="1:18">
      <c r="A12">
        <f t="shared" si="0"/>
        <v>5</v>
      </c>
    </row>
    <row r="13" spans="1:18">
      <c r="A13">
        <f t="shared" si="0"/>
        <v>6</v>
      </c>
      <c r="C13" t="s">
        <v>9</v>
      </c>
      <c r="D13" s="2" t="s">
        <v>10</v>
      </c>
      <c r="E13" s="2" t="s">
        <v>11</v>
      </c>
      <c r="F13" s="2" t="s">
        <v>12</v>
      </c>
      <c r="G13" s="2" t="s">
        <v>13</v>
      </c>
      <c r="H13" s="2" t="s">
        <v>14</v>
      </c>
      <c r="I13" s="2" t="s">
        <v>15</v>
      </c>
      <c r="J13" s="2" t="s">
        <v>16</v>
      </c>
      <c r="K13" s="2" t="s">
        <v>17</v>
      </c>
      <c r="L13" s="2" t="s">
        <v>18</v>
      </c>
      <c r="M13" s="2" t="s">
        <v>19</v>
      </c>
      <c r="N13" s="2" t="s">
        <v>20</v>
      </c>
      <c r="O13" s="2" t="s">
        <v>21</v>
      </c>
    </row>
    <row r="14" spans="1:18" s="44" customFormat="1">
      <c r="A14">
        <f t="shared" si="0"/>
        <v>7</v>
      </c>
      <c r="C14" s="44" t="s">
        <v>22</v>
      </c>
      <c r="D14" s="70" t="s">
        <v>23</v>
      </c>
      <c r="E14" s="70" t="s">
        <v>24</v>
      </c>
      <c r="F14" s="70" t="s">
        <v>25</v>
      </c>
      <c r="G14" s="70" t="s">
        <v>26</v>
      </c>
      <c r="H14" s="70" t="s">
        <v>27</v>
      </c>
      <c r="I14" s="38" t="str">
        <f t="shared" ref="I14:O14" si="1">I13</f>
        <v>Function 6</v>
      </c>
      <c r="J14" s="38" t="str">
        <f t="shared" si="1"/>
        <v>Function 7</v>
      </c>
      <c r="K14" s="38" t="str">
        <f t="shared" si="1"/>
        <v>Function 8</v>
      </c>
      <c r="L14" s="38" t="str">
        <f t="shared" si="1"/>
        <v>Function 9</v>
      </c>
      <c r="M14" s="38" t="str">
        <f t="shared" si="1"/>
        <v>Function 10</v>
      </c>
      <c r="N14" s="38" t="str">
        <f t="shared" si="1"/>
        <v>Function 11</v>
      </c>
      <c r="O14" s="38" t="str">
        <f t="shared" si="1"/>
        <v>Function 12</v>
      </c>
    </row>
    <row r="15" spans="1:18">
      <c r="A15">
        <f t="shared" si="0"/>
        <v>8</v>
      </c>
    </row>
    <row r="16" spans="1:18">
      <c r="A16">
        <f t="shared" si="0"/>
        <v>9</v>
      </c>
      <c r="C16" t="s">
        <v>28</v>
      </c>
      <c r="D16" s="2" t="s">
        <v>29</v>
      </c>
      <c r="E16" s="2" t="s">
        <v>30</v>
      </c>
      <c r="F16" s="2" t="s">
        <v>31</v>
      </c>
      <c r="G16" s="2" t="s">
        <v>32</v>
      </c>
      <c r="H16" s="2" t="s">
        <v>33</v>
      </c>
      <c r="I16" s="2" t="s">
        <v>34</v>
      </c>
      <c r="J16" s="2" t="s">
        <v>35</v>
      </c>
      <c r="K16" s="2" t="s">
        <v>36</v>
      </c>
      <c r="L16" s="2" t="s">
        <v>37</v>
      </c>
      <c r="M16" s="2" t="s">
        <v>38</v>
      </c>
      <c r="N16" s="2" t="s">
        <v>39</v>
      </c>
      <c r="O16" s="2" t="s">
        <v>40</v>
      </c>
      <c r="P16" s="2" t="s">
        <v>41</v>
      </c>
      <c r="Q16" s="2" t="s">
        <v>42</v>
      </c>
      <c r="R16" s="2" t="s">
        <v>43</v>
      </c>
    </row>
    <row r="17" spans="1:18" ht="29.25" customHeight="1">
      <c r="A17">
        <f t="shared" si="0"/>
        <v>10</v>
      </c>
      <c r="C17" t="s">
        <v>44</v>
      </c>
      <c r="D17" s="235" t="s">
        <v>45</v>
      </c>
      <c r="E17" s="235" t="s">
        <v>46</v>
      </c>
      <c r="F17" s="235" t="s">
        <v>47</v>
      </c>
      <c r="G17" s="235" t="s">
        <v>48</v>
      </c>
      <c r="H17" s="235" t="s">
        <v>49</v>
      </c>
      <c r="I17" s="235" t="s">
        <v>50</v>
      </c>
      <c r="J17" s="235" t="s">
        <v>51</v>
      </c>
      <c r="K17" s="235" t="s">
        <v>52</v>
      </c>
      <c r="L17" s="235" t="s">
        <v>53</v>
      </c>
      <c r="M17" s="38" t="str">
        <f>M16</f>
        <v>Class 10</v>
      </c>
      <c r="N17" s="6" t="s">
        <v>39</v>
      </c>
      <c r="O17" s="6" t="s">
        <v>40</v>
      </c>
      <c r="P17" s="6" t="s">
        <v>41</v>
      </c>
      <c r="Q17" s="6" t="s">
        <v>42</v>
      </c>
      <c r="R17" s="6" t="s">
        <v>43</v>
      </c>
    </row>
    <row r="18" spans="1:18">
      <c r="A18">
        <f t="shared" si="0"/>
        <v>11</v>
      </c>
    </row>
    <row r="19" spans="1:18">
      <c r="A19">
        <f t="shared" si="0"/>
        <v>12</v>
      </c>
      <c r="C19" t="s">
        <v>54</v>
      </c>
      <c r="D19" s="109">
        <v>8.5303090586959188E-2</v>
      </c>
    </row>
    <row r="20" spans="1:18">
      <c r="A20">
        <f t="shared" si="0"/>
        <v>13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>
      <c r="A21">
        <f t="shared" si="0"/>
        <v>14</v>
      </c>
      <c r="D21" s="12" t="str">
        <f>D14</f>
        <v>Production</v>
      </c>
      <c r="E21" s="12" t="str">
        <f t="shared" ref="E21:O21" si="2">E14</f>
        <v>Transmission</v>
      </c>
      <c r="F21" s="12" t="str">
        <f t="shared" si="2"/>
        <v>Distribution</v>
      </c>
      <c r="G21" s="12" t="str">
        <f t="shared" si="2"/>
        <v>Customer</v>
      </c>
      <c r="H21" s="12" t="str">
        <f t="shared" si="2"/>
        <v>Gas Supply</v>
      </c>
      <c r="I21" s="12" t="str">
        <f t="shared" si="2"/>
        <v>Function 6</v>
      </c>
      <c r="J21" s="12" t="str">
        <f t="shared" si="2"/>
        <v>Function 7</v>
      </c>
      <c r="K21" s="12" t="str">
        <f t="shared" si="2"/>
        <v>Function 8</v>
      </c>
      <c r="L21" s="12" t="str">
        <f t="shared" si="2"/>
        <v>Function 9</v>
      </c>
      <c r="M21" s="12" t="str">
        <f t="shared" si="2"/>
        <v>Function 10</v>
      </c>
      <c r="N21" s="12" t="str">
        <f t="shared" si="2"/>
        <v>Function 11</v>
      </c>
      <c r="O21" s="12" t="str">
        <f t="shared" si="2"/>
        <v>Function 12</v>
      </c>
      <c r="P21" s="3"/>
      <c r="Q21" s="3"/>
      <c r="R21" s="3"/>
    </row>
    <row r="22" spans="1:18">
      <c r="A22">
        <f t="shared" si="0"/>
        <v>15</v>
      </c>
      <c r="C22" t="s">
        <v>55</v>
      </c>
      <c r="D22" s="7">
        <f t="shared" ref="D22:O22" si="3">ROR_System</f>
        <v>8.5303090586959188E-2</v>
      </c>
      <c r="E22" s="7">
        <f t="shared" si="3"/>
        <v>8.5303090586959188E-2</v>
      </c>
      <c r="F22" s="7">
        <f t="shared" si="3"/>
        <v>8.5303090586959188E-2</v>
      </c>
      <c r="G22" s="7">
        <f t="shared" si="3"/>
        <v>8.5303090586959188E-2</v>
      </c>
      <c r="H22" s="7">
        <f t="shared" si="3"/>
        <v>8.5303090586959188E-2</v>
      </c>
      <c r="I22" s="7">
        <f t="shared" si="3"/>
        <v>8.5303090586959188E-2</v>
      </c>
      <c r="J22" s="7">
        <f t="shared" si="3"/>
        <v>8.5303090586959188E-2</v>
      </c>
      <c r="K22" s="7">
        <f t="shared" si="3"/>
        <v>8.5303090586959188E-2</v>
      </c>
      <c r="L22" s="7">
        <f t="shared" si="3"/>
        <v>8.5303090586959188E-2</v>
      </c>
      <c r="M22" s="7">
        <f t="shared" si="3"/>
        <v>8.5303090586959188E-2</v>
      </c>
      <c r="N22" s="7">
        <f t="shared" si="3"/>
        <v>8.5303090586959188E-2</v>
      </c>
      <c r="O22" s="7">
        <f t="shared" si="3"/>
        <v>8.5303090586959188E-2</v>
      </c>
      <c r="P22" s="3"/>
      <c r="Q22" s="3"/>
      <c r="R22" s="3"/>
    </row>
    <row r="23" spans="1:18">
      <c r="A23">
        <f t="shared" si="0"/>
        <v>16</v>
      </c>
    </row>
    <row r="24" spans="1:18">
      <c r="A24">
        <f t="shared" si="0"/>
        <v>17</v>
      </c>
      <c r="C24" s="1" t="s">
        <v>56</v>
      </c>
      <c r="D24" s="2" t="s">
        <v>57</v>
      </c>
      <c r="E24" s="1" t="s">
        <v>58</v>
      </c>
    </row>
    <row r="25" spans="1:18">
      <c r="A25">
        <f t="shared" si="0"/>
        <v>18</v>
      </c>
      <c r="C25" t="s">
        <v>59</v>
      </c>
      <c r="D25" s="109"/>
      <c r="E25" s="164">
        <v>5294</v>
      </c>
      <c r="F25" s="5"/>
    </row>
    <row r="26" spans="1:18">
      <c r="A26">
        <f t="shared" si="0"/>
        <v>19</v>
      </c>
      <c r="C26" t="s">
        <v>60</v>
      </c>
      <c r="D26" s="109"/>
      <c r="E26" s="164">
        <v>2490</v>
      </c>
      <c r="F26" s="5"/>
    </row>
    <row r="27" spans="1:18">
      <c r="A27">
        <f t="shared" si="0"/>
        <v>20</v>
      </c>
      <c r="C27" t="s">
        <v>61</v>
      </c>
      <c r="D27" s="109"/>
      <c r="E27" s="164">
        <v>440</v>
      </c>
      <c r="F27" s="5"/>
    </row>
    <row r="28" spans="1:18">
      <c r="A28">
        <f t="shared" si="0"/>
        <v>21</v>
      </c>
      <c r="C28" t="s">
        <v>62</v>
      </c>
      <c r="D28" s="109"/>
      <c r="E28" s="164"/>
      <c r="F28" s="5"/>
    </row>
    <row r="29" spans="1:18">
      <c r="A29">
        <f t="shared" si="0"/>
        <v>22</v>
      </c>
      <c r="D29" s="23"/>
      <c r="E29" s="154">
        <f>SUM(E25:E28)</f>
        <v>8224</v>
      </c>
    </row>
    <row r="30" spans="1:18">
      <c r="A30">
        <f t="shared" si="0"/>
        <v>23</v>
      </c>
      <c r="C30" s="1" t="s">
        <v>63</v>
      </c>
      <c r="D30" s="154">
        <f>'Input-Accounts'!D367</f>
        <v>19916.613195148158</v>
      </c>
      <c r="E30" s="163"/>
      <c r="F30" s="5"/>
      <c r="H30" s="5"/>
      <c r="I30" s="5"/>
      <c r="J30" s="5"/>
      <c r="K30" s="5"/>
      <c r="L30" s="5"/>
    </row>
    <row r="31" spans="1:18">
      <c r="A31">
        <f t="shared" si="0"/>
        <v>24</v>
      </c>
      <c r="D31" s="23"/>
      <c r="G31" s="162"/>
    </row>
    <row r="32" spans="1:18">
      <c r="A32">
        <f t="shared" si="0"/>
        <v>25</v>
      </c>
      <c r="C32" s="1" t="s">
        <v>64</v>
      </c>
      <c r="D32" s="66">
        <v>1</v>
      </c>
    </row>
    <row r="33" spans="1:4">
      <c r="A33">
        <f t="shared" si="0"/>
        <v>26</v>
      </c>
    </row>
    <row r="34" spans="1:4">
      <c r="A34">
        <f t="shared" si="0"/>
        <v>27</v>
      </c>
      <c r="C34" s="1" t="s">
        <v>65</v>
      </c>
      <c r="D34" s="2"/>
    </row>
    <row r="35" spans="1:4">
      <c r="A35">
        <f t="shared" si="0"/>
        <v>28</v>
      </c>
      <c r="C35" s="56" t="s">
        <v>66</v>
      </c>
      <c r="D35" s="90">
        <v>0</v>
      </c>
    </row>
    <row r="36" spans="1:4">
      <c r="A36">
        <f t="shared" si="0"/>
        <v>29</v>
      </c>
      <c r="C36" s="56" t="s">
        <v>67</v>
      </c>
      <c r="D36" s="90">
        <v>0</v>
      </c>
    </row>
    <row r="37" spans="1:4">
      <c r="A37">
        <f t="shared" si="0"/>
        <v>30</v>
      </c>
      <c r="C37" s="56" t="s">
        <v>68</v>
      </c>
      <c r="D37" s="90">
        <v>0</v>
      </c>
    </row>
    <row r="38" spans="1:4">
      <c r="A38">
        <f t="shared" si="0"/>
        <v>31</v>
      </c>
      <c r="C38" s="1"/>
      <c r="D38" s="2"/>
    </row>
    <row r="39" spans="1:4">
      <c r="A39">
        <f t="shared" si="0"/>
        <v>32</v>
      </c>
      <c r="C39" s="1" t="s">
        <v>69</v>
      </c>
    </row>
    <row r="40" spans="1:4">
      <c r="A40">
        <f t="shared" si="0"/>
        <v>33</v>
      </c>
      <c r="C40" s="56" t="s">
        <v>70</v>
      </c>
      <c r="D40" s="90">
        <v>0</v>
      </c>
    </row>
    <row r="41" spans="1:4">
      <c r="A41">
        <f t="shared" si="0"/>
        <v>34</v>
      </c>
      <c r="C41" s="56" t="s">
        <v>71</v>
      </c>
      <c r="D41" s="90">
        <v>0</v>
      </c>
    </row>
    <row r="42" spans="1:4">
      <c r="A42">
        <f t="shared" si="0"/>
        <v>35</v>
      </c>
      <c r="C42" s="56" t="s">
        <v>72</v>
      </c>
      <c r="D42" s="90">
        <v>0</v>
      </c>
    </row>
    <row r="43" spans="1:4">
      <c r="A43">
        <f t="shared" si="0"/>
        <v>36</v>
      </c>
      <c r="C43" s="1" t="s">
        <v>73</v>
      </c>
    </row>
    <row r="44" spans="1:4">
      <c r="A44">
        <f t="shared" si="0"/>
        <v>37</v>
      </c>
      <c r="C44" t="s">
        <v>74</v>
      </c>
      <c r="D44" s="108">
        <v>432188.49707392295</v>
      </c>
    </row>
    <row r="45" spans="1:4">
      <c r="A45">
        <f t="shared" si="0"/>
        <v>38</v>
      </c>
      <c r="C45" t="s">
        <v>75</v>
      </c>
      <c r="D45" s="108">
        <v>42107182.256715633</v>
      </c>
    </row>
    <row r="46" spans="1:4">
      <c r="A46">
        <f t="shared" si="0"/>
        <v>39</v>
      </c>
      <c r="C46" t="s">
        <v>76</v>
      </c>
      <c r="D46" s="108">
        <v>214581.41666666669</v>
      </c>
    </row>
    <row r="47" spans="1:4">
      <c r="A47">
        <f t="shared" si="0"/>
        <v>40</v>
      </c>
    </row>
    <row r="48" spans="1:4">
      <c r="A48">
        <f t="shared" si="0"/>
        <v>41</v>
      </c>
    </row>
    <row r="49" spans="1:5">
      <c r="A49">
        <f t="shared" si="0"/>
        <v>42</v>
      </c>
    </row>
    <row r="50" spans="1:5">
      <c r="A50">
        <f t="shared" si="0"/>
        <v>43</v>
      </c>
      <c r="C50" t="s">
        <v>77</v>
      </c>
      <c r="D50" s="184" t="s">
        <v>78</v>
      </c>
      <c r="E50" s="49" t="str">
        <f>'Input-Allocators'!B45</f>
        <v>CUST_DEM</v>
      </c>
    </row>
    <row r="51" spans="1:5">
      <c r="A51">
        <f t="shared" si="0"/>
        <v>44</v>
      </c>
      <c r="E51" s="49" t="str">
        <f>'Input-Allocators'!B44</f>
        <v>PEAK_AVRG</v>
      </c>
    </row>
    <row r="52" spans="1:5">
      <c r="A52">
        <f t="shared" si="0"/>
        <v>45</v>
      </c>
    </row>
    <row r="53" spans="1:5">
      <c r="A53">
        <f t="shared" si="0"/>
        <v>46</v>
      </c>
    </row>
    <row r="54" spans="1:5">
      <c r="A54">
        <f t="shared" si="0"/>
        <v>47</v>
      </c>
    </row>
    <row r="787" spans="3:6">
      <c r="C787" t="s">
        <v>79</v>
      </c>
    </row>
    <row r="788" spans="3:6">
      <c r="C788" s="1" t="s">
        <v>80</v>
      </c>
    </row>
    <row r="789" spans="3:6">
      <c r="C789" s="12" t="s">
        <v>81</v>
      </c>
      <c r="D789" t="e">
        <f ca="1">MATCH(C788,Template!B:B,0)</f>
        <v>#N/A</v>
      </c>
      <c r="E789">
        <v>29676625.129190411</v>
      </c>
      <c r="F789" t="e">
        <v>#N/A</v>
      </c>
    </row>
    <row r="790" spans="3:6">
      <c r="C790" s="36"/>
      <c r="D790" s="37"/>
      <c r="E790" s="37"/>
    </row>
    <row r="791" spans="3:6">
      <c r="C791" s="36"/>
    </row>
  </sheetData>
  <phoneticPr fontId="16" type="noConversion"/>
  <dataValidations count="1">
    <dataValidation type="list" allowBlank="1" showInputMessage="1" showErrorMessage="1" sqref="D50" xr:uid="{55591373-7CC1-43E5-A1E9-1BD34DD9F965}">
      <formula1>$E$50:$E$51</formula1>
    </dataValidation>
  </dataValidations>
  <pageMargins left="0.7" right="0.7" top="0.75" bottom="0.75" header="0.3" footer="0.3"/>
  <pageSetup scale="50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407DC-BF6F-44D8-872A-DD1EABE69225}">
  <sheetPr codeName="Sheet10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361</v>
      </c>
      <c r="D5" s="149" t="str">
        <f>LEFT(ADDRESS(5,MATCH($B$5,Classification!$A$6:$ABB$6,0)),3)</f>
        <v>$R$</v>
      </c>
    </row>
    <row r="6" spans="1:21" ht="69">
      <c r="A6" s="28" t="s">
        <v>125</v>
      </c>
      <c r="B6" s="30" t="s">
        <v>126</v>
      </c>
      <c r="C6" s="28" t="s">
        <v>127</v>
      </c>
      <c r="D6" s="28" t="s">
        <v>128</v>
      </c>
      <c r="E6" s="85" t="s">
        <v>355</v>
      </c>
      <c r="F6" s="28" t="str">
        <f>TRIM(RIGHT(SUBSTITUTE(B5," ",REPT(" ",100)),100))&amp;CHAR(10)&amp;"Allocation Factor"</f>
        <v>Customer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0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4">
        <f ca="1">IFERROR(INDEX(G$320:G$343,MATCH($F11,$B$320:$B$343,0))/INDEX($D$320:$D$343,MATCH($F11,$B$320:$B$343,0)),SUMIFS('Input-Allocators'!D$32:D$80,'Input-Allocators'!$B$32:$B$80,$F11))*$D11</f>
        <v>0</v>
      </c>
      <c r="H11" s="14">
        <f ca="1">IFERROR(INDEX(H$320:H$343,MATCH($F11,$B$320:$B$343,0))/INDEX($D$320:$D$343,MATCH($F11,$B$320:$B$343,0)),SUMIFS('Input-Allocators'!E$32:E$80,'Input-Allocators'!$B$32:$B$80,$F11))*$D11</f>
        <v>0</v>
      </c>
      <c r="I11" s="14">
        <f ca="1">IFERROR(INDEX(I$320:I$343,MATCH($F11,$B$320:$B$343,0))/INDEX($D$320:$D$343,MATCH($F11,$B$320:$B$343,0)),SUMIFS('Input-Allocators'!F$32:F$80,'Input-Allocators'!$B$32:$B$80,$F11))*$D11</f>
        <v>0</v>
      </c>
      <c r="J11" s="14">
        <f ca="1">IFERROR(INDEX(J$320:J$343,MATCH($F11,$B$320:$B$343,0))/INDEX($D$320:$D$343,MATCH($F11,$B$320:$B$343,0)),SUMIFS('Input-Allocators'!G$32:G$80,'Input-Allocators'!$B$32:$B$80,$F11))*$D11</f>
        <v>0</v>
      </c>
      <c r="K11" s="14">
        <f ca="1">IFERROR(INDEX(K$320:K$343,MATCH($F11,$B$320:$B$343,0))/INDEX($D$320:$D$343,MATCH($F11,$B$320:$B$343,0)),SUMIFS('Input-Allocators'!H$32:H$80,'Input-Allocators'!$B$32:$B$80,$F11))*$D11</f>
        <v>0</v>
      </c>
      <c r="L11" s="14">
        <f ca="1">IFERROR(INDEX(L$320:L$343,MATCH($F11,$B$320:$B$343,0))/INDEX($D$320:$D$343,MATCH($F11,$B$320:$B$343,0)),SUMIFS('Input-Allocators'!I$32:I$80,'Input-Allocators'!$B$32:$B$80,$F11))*$D11</f>
        <v>0</v>
      </c>
      <c r="M11" s="14">
        <f ca="1">IFERROR(INDEX(M$320:M$343,MATCH($F11,$B$320:$B$343,0))/INDEX($D$320:$D$343,MATCH($F11,$B$320:$B$343,0)),SUMIFS('Input-Allocators'!J$32:J$80,'Input-Allocators'!$B$32:$B$80,$F11))*$D11</f>
        <v>0</v>
      </c>
      <c r="N11" s="14">
        <f ca="1">IFERROR(INDEX(N$320:N$343,MATCH($F11,$B$320:$B$343,0))/INDEX($D$320:$D$343,MATCH($F11,$B$320:$B$343,0)),SUMIFS('Input-Allocators'!K$32:K$80,'Input-Allocators'!$B$32:$B$80,$F11))*$D11</f>
        <v>0</v>
      </c>
      <c r="O11" s="14">
        <f ca="1">IFERROR(INDEX(O$320:O$343,MATCH($F11,$B$320:$B$343,0))/INDEX($D$320:$D$343,MATCH($F11,$B$320:$B$343,0)),SUMIFS('Input-Allocators'!L$32:L$80,'Input-Allocators'!$B$32:$B$80,$F11))*$D11</f>
        <v>0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0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4">
        <f ca="1">IFERROR(INDEX(G$320:G$343,MATCH($F12,$B$320:$B$343,0))/INDEX($D$320:$D$343,MATCH($F12,$B$320:$B$343,0)),SUMIFS('Input-Allocators'!D$32:D$80,'Input-Allocators'!$B$32:$B$80,$F12))*$D12</f>
        <v>0</v>
      </c>
      <c r="H12" s="14">
        <f ca="1">IFERROR(INDEX(H$320:H$343,MATCH($F12,$B$320:$B$343,0))/INDEX($D$320:$D$343,MATCH($F12,$B$320:$B$343,0)),SUMIFS('Input-Allocators'!E$32:E$80,'Input-Allocators'!$B$32:$B$80,$F12))*$D12</f>
        <v>0</v>
      </c>
      <c r="I12" s="14">
        <f ca="1">IFERROR(INDEX(I$320:I$343,MATCH($F12,$B$320:$B$343,0))/INDEX($D$320:$D$343,MATCH($F12,$B$320:$B$343,0)),SUMIFS('Input-Allocators'!F$32:F$80,'Input-Allocators'!$B$32:$B$80,$F12))*$D12</f>
        <v>0</v>
      </c>
      <c r="J12" s="14">
        <f ca="1">IFERROR(INDEX(J$320:J$343,MATCH($F12,$B$320:$B$343,0))/INDEX($D$320:$D$343,MATCH($F12,$B$320:$B$343,0)),SUMIFS('Input-Allocators'!G$32:G$80,'Input-Allocators'!$B$32:$B$80,$F12))*$D12</f>
        <v>0</v>
      </c>
      <c r="K12" s="14">
        <f ca="1">IFERROR(INDEX(K$320:K$343,MATCH($F12,$B$320:$B$343,0))/INDEX($D$320:$D$343,MATCH($F12,$B$320:$B$343,0)),SUMIFS('Input-Allocators'!H$32:H$80,'Input-Allocators'!$B$32:$B$80,$F12))*$D12</f>
        <v>0</v>
      </c>
      <c r="L12" s="14">
        <f ca="1">IFERROR(INDEX(L$320:L$343,MATCH($F12,$B$320:$B$343,0))/INDEX($D$320:$D$343,MATCH($F12,$B$320:$B$343,0)),SUMIFS('Input-Allocators'!I$32:I$80,'Input-Allocators'!$B$32:$B$80,$F12))*$D12</f>
        <v>0</v>
      </c>
      <c r="M12" s="14">
        <f ca="1">IFERROR(INDEX(M$320:M$343,MATCH($F12,$B$320:$B$343,0))/INDEX($D$320:$D$343,MATCH($F12,$B$320:$B$343,0)),SUMIFS('Input-Allocators'!J$32:J$80,'Input-Allocators'!$B$32:$B$80,$F12))*$D12</f>
        <v>0</v>
      </c>
      <c r="N12" s="14">
        <f ca="1">IFERROR(INDEX(N$320:N$343,MATCH($F12,$B$320:$B$343,0))/INDEX($D$320:$D$343,MATCH($F12,$B$320:$B$343,0)),SUMIFS('Input-Allocators'!K$32:K$80,'Input-Allocators'!$B$32:$B$80,$F12))*$D12</f>
        <v>0</v>
      </c>
      <c r="O12" s="14">
        <f ca="1">IFERROR(INDEX(O$320:O$343,MATCH($F12,$B$320:$B$343,0))/INDEX($D$320:$D$343,MATCH($F12,$B$320:$B$343,0)),SUMIFS('Input-Allocators'!L$32:L$80,'Input-Allocators'!$B$32:$B$80,$F12))*$D12</f>
        <v>0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1804.8106687554575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INT_OML</v>
      </c>
      <c r="G13" s="14">
        <f ca="1">IFERROR(INDEX(G$320:G$343,MATCH($F13,$B$320:$B$343,0))/INDEX($D$320:$D$343,MATCH($F13,$B$320:$B$343,0)),SUMIFS('Input-Allocators'!D$32:D$80,'Input-Allocators'!$B$32:$B$80,$F13))*$D13</f>
        <v>1511.3817267088421</v>
      </c>
      <c r="H13" s="14">
        <f ca="1">IFERROR(INDEX(H$320:H$343,MATCH($F13,$B$320:$B$343,0))/INDEX($D$320:$D$343,MATCH($F13,$B$320:$B$343,0)),SUMIFS('Input-Allocators'!E$32:E$80,'Input-Allocators'!$B$32:$B$80,$F13))*$D13</f>
        <v>109.02635030134667</v>
      </c>
      <c r="I13" s="14">
        <f ca="1">IFERROR(INDEX(I$320:I$343,MATCH($F13,$B$320:$B$343,0))/INDEX($D$320:$D$343,MATCH($F13,$B$320:$B$343,0)),SUMIFS('Input-Allocators'!F$32:F$80,'Input-Allocators'!$B$32:$B$80,$F13))*$D13</f>
        <v>101.99516864355036</v>
      </c>
      <c r="J13" s="14">
        <f ca="1">IFERROR(INDEX(J$320:J$343,MATCH($F13,$B$320:$B$343,0))/INDEX($D$320:$D$343,MATCH($F13,$B$320:$B$343,0)),SUMIFS('Input-Allocators'!G$32:G$80,'Input-Allocators'!$B$32:$B$80,$F13))*$D13</f>
        <v>58.805996932193118</v>
      </c>
      <c r="K13" s="14">
        <f ca="1">IFERROR(INDEX(K$320:K$343,MATCH($F13,$B$320:$B$343,0))/INDEX($D$320:$D$343,MATCH($F13,$B$320:$B$343,0)),SUMIFS('Input-Allocators'!H$32:H$80,'Input-Allocators'!$B$32:$B$80,$F13))*$D13</f>
        <v>0.55461552446187201</v>
      </c>
      <c r="L13" s="14">
        <f ca="1">IFERROR(INDEX(L$320:L$343,MATCH($F13,$B$320:$B$343,0))/INDEX($D$320:$D$343,MATCH($F13,$B$320:$B$343,0)),SUMIFS('Input-Allocators'!I$32:I$80,'Input-Allocators'!$B$32:$B$80,$F13))*$D13</f>
        <v>5.7018080927012269</v>
      </c>
      <c r="M13" s="14">
        <f ca="1">IFERROR(INDEX(M$320:M$343,MATCH($F13,$B$320:$B$343,0))/INDEX($D$320:$D$343,MATCH($F13,$B$320:$B$343,0)),SUMIFS('Input-Allocators'!J$32:J$80,'Input-Allocators'!$B$32:$B$80,$F13))*$D13</f>
        <v>15.120700351549811</v>
      </c>
      <c r="N13" s="14">
        <f ca="1">IFERROR(INDEX(N$320:N$343,MATCH($F13,$B$320:$B$343,0))/INDEX($D$320:$D$343,MATCH($F13,$B$320:$B$343,0)),SUMIFS('Input-Allocators'!K$32:K$80,'Input-Allocators'!$B$32:$B$80,$F13))*$D13</f>
        <v>1.5873710744257827</v>
      </c>
      <c r="O13" s="14">
        <f ca="1">IFERROR(INDEX(O$320:O$343,MATCH($F13,$B$320:$B$343,0))/INDEX($D$320:$D$343,MATCH($F13,$B$320:$B$343,0)),SUMIFS('Input-Allocators'!L$32:L$80,'Input-Allocators'!$B$32:$B$80,$F13))*$D13</f>
        <v>0.63693112638641103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1804.8106687554575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1511.3817267088421</v>
      </c>
      <c r="H14" s="174">
        <f t="shared" ca="1" si="3"/>
        <v>109.02635030134667</v>
      </c>
      <c r="I14" s="174">
        <f t="shared" ca="1" si="3"/>
        <v>101.99516864355036</v>
      </c>
      <c r="J14" s="174">
        <f t="shared" ca="1" si="3"/>
        <v>58.805996932193118</v>
      </c>
      <c r="K14" s="174">
        <f t="shared" ca="1" si="3"/>
        <v>0.55461552446187201</v>
      </c>
      <c r="L14" s="174">
        <f t="shared" ca="1" si="3"/>
        <v>5.7018080927012269</v>
      </c>
      <c r="M14" s="174">
        <f t="shared" ca="1" si="3"/>
        <v>15.120700351549811</v>
      </c>
      <c r="N14" s="174">
        <f t="shared" ca="1" si="3"/>
        <v>1.5873710744257827</v>
      </c>
      <c r="O14" s="174">
        <f t="shared" ca="1" si="3"/>
        <v>0.63693112638641103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0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0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0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0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0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2"/>
        <v>0</v>
      </c>
      <c r="F22" s="46"/>
      <c r="G22" s="174">
        <f t="shared" ref="G22:U22" ca="1" si="5">SUBTOTAL(9,G17:G21)</f>
        <v>0</v>
      </c>
      <c r="H22" s="174">
        <f t="shared" ca="1" si="5"/>
        <v>0</v>
      </c>
      <c r="I22" s="174">
        <f t="shared" ca="1" si="5"/>
        <v>0</v>
      </c>
      <c r="J22" s="174">
        <f t="shared" ca="1" si="5"/>
        <v>0</v>
      </c>
      <c r="K22" s="174">
        <f t="shared" ca="1" si="5"/>
        <v>0</v>
      </c>
      <c r="L22" s="174">
        <f t="shared" ca="1" si="5"/>
        <v>0</v>
      </c>
      <c r="M22" s="174">
        <f t="shared" ca="1" si="5"/>
        <v>0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0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0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0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0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0</v>
      </c>
      <c r="H30" s="174">
        <f t="shared" ca="1" si="8"/>
        <v>0</v>
      </c>
      <c r="I30" s="174">
        <f t="shared" ca="1" si="8"/>
        <v>0</v>
      </c>
      <c r="J30" s="174">
        <f t="shared" ca="1" si="8"/>
        <v>0</v>
      </c>
      <c r="K30" s="174">
        <f t="shared" ca="1" si="8"/>
        <v>0</v>
      </c>
      <c r="L30" s="174">
        <f t="shared" ca="1" si="8"/>
        <v>0</v>
      </c>
      <c r="M30" s="174">
        <f t="shared" ca="1" si="8"/>
        <v>0</v>
      </c>
      <c r="N30" s="174">
        <f t="shared" ca="1" si="8"/>
        <v>0</v>
      </c>
      <c r="O30" s="174">
        <f t="shared" ca="1" si="8"/>
        <v>0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0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0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4">
        <f ca="1">IFERROR(INDEX(G$320:G$343,MATCH($F34,$B$320:$B$343,0))/INDEX($D$320:$D$343,MATCH($F34,$B$320:$B$343,0)),SUMIFS('Input-Allocators'!D$32:D$80,'Input-Allocators'!$B$32:$B$80,$F34))*$D34</f>
        <v>0</v>
      </c>
      <c r="H34" s="14">
        <f ca="1">IFERROR(INDEX(H$320:H$343,MATCH($F34,$B$320:$B$343,0))/INDEX($D$320:$D$343,MATCH($F34,$B$320:$B$343,0)),SUMIFS('Input-Allocators'!E$32:E$80,'Input-Allocators'!$B$32:$B$80,$F34))*$D34</f>
        <v>0</v>
      </c>
      <c r="I34" s="14">
        <f ca="1">IFERROR(INDEX(I$320:I$343,MATCH($F34,$B$320:$B$343,0))/INDEX($D$320:$D$343,MATCH($F34,$B$320:$B$343,0)),SUMIFS('Input-Allocators'!F$32:F$80,'Input-Allocators'!$B$32:$B$80,$F34))*$D34</f>
        <v>0</v>
      </c>
      <c r="J34" s="14">
        <f ca="1">IFERROR(INDEX(J$320:J$343,MATCH($F34,$B$320:$B$343,0))/INDEX($D$320:$D$343,MATCH($F34,$B$320:$B$343,0)),SUMIFS('Input-Allocators'!G$32:G$80,'Input-Allocators'!$B$32:$B$80,$F34))*$D34</f>
        <v>0</v>
      </c>
      <c r="K34" s="14">
        <f ca="1">IFERROR(INDEX(K$320:K$343,MATCH($F34,$B$320:$B$343,0))/INDEX($D$320:$D$343,MATCH($F34,$B$320:$B$343,0)),SUMIFS('Input-Allocators'!H$32:H$80,'Input-Allocators'!$B$32:$B$80,$F34))*$D34</f>
        <v>0</v>
      </c>
      <c r="L34" s="14">
        <f ca="1">IFERROR(INDEX(L$320:L$343,MATCH($F34,$B$320:$B$343,0))/INDEX($D$320:$D$343,MATCH($F34,$B$320:$B$343,0)),SUMIFS('Input-Allocators'!I$32:I$80,'Input-Allocators'!$B$32:$B$80,$F34))*$D34</f>
        <v>0</v>
      </c>
      <c r="M34" s="14">
        <f ca="1">IFERROR(INDEX(M$320:M$343,MATCH($F34,$B$320:$B$343,0))/INDEX($D$320:$D$343,MATCH($F34,$B$320:$B$343,0)),SUMIFS('Input-Allocators'!J$32:J$80,'Input-Allocators'!$B$32:$B$80,$F34))*$D34</f>
        <v>0</v>
      </c>
      <c r="N34" s="14">
        <f ca="1">IFERROR(INDEX(N$320:N$343,MATCH($F34,$B$320:$B$343,0))/INDEX($D$320:$D$343,MATCH($F34,$B$320:$B$343,0)),SUMIFS('Input-Allocators'!K$32:K$80,'Input-Allocators'!$B$32:$B$80,$F34))*$D34</f>
        <v>0</v>
      </c>
      <c r="O34" s="14">
        <f ca="1">IFERROR(INDEX(O$320:O$343,MATCH($F34,$B$320:$B$343,0))/INDEX($D$320:$D$343,MATCH($F34,$B$320:$B$343,0)),SUMIFS('Input-Allocators'!L$32:L$80,'Input-Allocators'!$B$32:$B$80,$F34))*$D34</f>
        <v>0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0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0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0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0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0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0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0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0</v>
      </c>
      <c r="E44" s="14">
        <f t="shared" ca="1" si="9"/>
        <v>0</v>
      </c>
      <c r="F44" s="46"/>
      <c r="G44" s="174">
        <f t="shared" ref="G44:U44" ca="1" si="11">SUBTOTAL(9,G33:G43)</f>
        <v>0</v>
      </c>
      <c r="H44" s="174">
        <f t="shared" ca="1" si="11"/>
        <v>0</v>
      </c>
      <c r="I44" s="174">
        <f t="shared" ca="1" si="11"/>
        <v>0</v>
      </c>
      <c r="J44" s="174">
        <f t="shared" ca="1" si="11"/>
        <v>0</v>
      </c>
      <c r="K44" s="174">
        <f t="shared" ca="1" si="11"/>
        <v>0</v>
      </c>
      <c r="L44" s="174">
        <f t="shared" ca="1" si="11"/>
        <v>0</v>
      </c>
      <c r="M44" s="174">
        <f t="shared" ca="1" si="11"/>
        <v>0</v>
      </c>
      <c r="N44" s="174">
        <f t="shared" ca="1" si="11"/>
        <v>0</v>
      </c>
      <c r="O44" s="174">
        <f t="shared" ca="1" si="11"/>
        <v>0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1.8368395221403264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INT_OML</v>
      </c>
      <c r="G48" s="14">
        <f ca="1">IFERROR(INDEX(G$320:G$343,MATCH($F48,$B$320:$B$343,0))/INDEX($D$320:$D$343,MATCH($F48,$B$320:$B$343,0)),SUMIFS('Input-Allocators'!D$32:D$80,'Input-Allocators'!$B$32:$B$80,$F48))*$D48</f>
        <v>1.5382032790031379</v>
      </c>
      <c r="H48" s="14">
        <f ca="1">IFERROR(INDEX(H$320:H$343,MATCH($F48,$B$320:$B$343,0))/INDEX($D$320:$D$343,MATCH($F48,$B$320:$B$343,0)),SUMIFS('Input-Allocators'!E$32:E$80,'Input-Allocators'!$B$32:$B$80,$F48))*$D48</f>
        <v>0.11096117318850145</v>
      </c>
      <c r="I48" s="14">
        <f ca="1">IFERROR(INDEX(I$320:I$343,MATCH($F48,$B$320:$B$343,0))/INDEX($D$320:$D$343,MATCH($F48,$B$320:$B$343,0)),SUMIFS('Input-Allocators'!F$32:F$80,'Input-Allocators'!$B$32:$B$80,$F48))*$D48</f>
        <v>0.10380521351917264</v>
      </c>
      <c r="J48" s="14">
        <f ca="1">IFERROR(INDEX(J$320:J$343,MATCH($F48,$B$320:$B$343,0))/INDEX($D$320:$D$343,MATCH($F48,$B$320:$B$343,0)),SUMIFS('Input-Allocators'!G$32:G$80,'Input-Allocators'!$B$32:$B$80,$F48))*$D48</f>
        <v>5.9849590416262588E-2</v>
      </c>
      <c r="K48" s="14">
        <f ca="1">IFERROR(INDEX(K$320:K$343,MATCH($F48,$B$320:$B$343,0))/INDEX($D$320:$D$343,MATCH($F48,$B$320:$B$343,0)),SUMIFS('Input-Allocators'!H$32:H$80,'Input-Allocators'!$B$32:$B$80,$F48))*$D48</f>
        <v>5.6445794152283212E-4</v>
      </c>
      <c r="L48" s="14">
        <f ca="1">IFERROR(INDEX(L$320:L$343,MATCH($F48,$B$320:$B$343,0))/INDEX($D$320:$D$343,MATCH($F48,$B$320:$B$343,0)),SUMIFS('Input-Allocators'!I$32:I$80,'Input-Allocators'!$B$32:$B$80,$F48))*$D48</f>
        <v>5.8029945376792567E-3</v>
      </c>
      <c r="M48" s="14">
        <f ca="1">IFERROR(INDEX(M$320:M$343,MATCH($F48,$B$320:$B$343,0))/INDEX($D$320:$D$343,MATCH($F48,$B$320:$B$343,0)),SUMIFS('Input-Allocators'!J$32:J$80,'Input-Allocators'!$B$32:$B$80,$F48))*$D48</f>
        <v>1.5389038024315387E-2</v>
      </c>
      <c r="N48" s="14">
        <f ca="1">IFERROR(INDEX(N$320:N$343,MATCH($F48,$B$320:$B$343,0))/INDEX($D$320:$D$343,MATCH($F48,$B$320:$B$343,0)),SUMIFS('Input-Allocators'!K$32:K$80,'Input-Allocators'!$B$32:$B$80,$F48))*$D48</f>
        <v>1.61554116245237E-3</v>
      </c>
      <c r="O48" s="14">
        <f ca="1">IFERROR(INDEX(O$320:O$343,MATCH($F48,$B$320:$B$343,0))/INDEX($D$320:$D$343,MATCH($F48,$B$320:$B$343,0)),SUMIFS('Input-Allocators'!L$32:L$80,'Input-Allocators'!$B$32:$B$80,$F48))*$D48</f>
        <v>6.4823434728179558E-4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775.63039944730531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INT_OML</v>
      </c>
      <c r="G49" s="14">
        <f ca="1">IFERROR(INDEX(G$320:G$343,MATCH($F49,$B$320:$B$343,0))/INDEX($D$320:$D$343,MATCH($F49,$B$320:$B$343,0)),SUMIFS('Input-Allocators'!D$32:D$80,'Input-Allocators'!$B$32:$B$80,$F49))*$D49</f>
        <v>649.52719567693021</v>
      </c>
      <c r="H49" s="14">
        <f ca="1">IFERROR(INDEX(H$320:H$343,MATCH($F49,$B$320:$B$343,0))/INDEX($D$320:$D$343,MATCH($F49,$B$320:$B$343,0)),SUMIFS('Input-Allocators'!E$32:E$80,'Input-Allocators'!$B$32:$B$80,$F49))*$D49</f>
        <v>46.854860234635147</v>
      </c>
      <c r="I49" s="14">
        <f ca="1">IFERROR(INDEX(I$320:I$343,MATCH($F49,$B$320:$B$343,0))/INDEX($D$320:$D$343,MATCH($F49,$B$320:$B$343,0)),SUMIFS('Input-Allocators'!F$32:F$80,'Input-Allocators'!$B$32:$B$80,$F49))*$D49</f>
        <v>43.833159215112829</v>
      </c>
      <c r="J49" s="14">
        <f ca="1">IFERROR(INDEX(J$320:J$343,MATCH($F49,$B$320:$B$343,0))/INDEX($D$320:$D$343,MATCH($F49,$B$320:$B$343,0)),SUMIFS('Input-Allocators'!G$32:G$80,'Input-Allocators'!$B$32:$B$80,$F49))*$D49</f>
        <v>25.272301233606075</v>
      </c>
      <c r="K49" s="14">
        <f ca="1">IFERROR(INDEX(K$320:K$343,MATCH($F49,$B$320:$B$343,0))/INDEX($D$320:$D$343,MATCH($F49,$B$320:$B$343,0)),SUMIFS('Input-Allocators'!H$32:H$80,'Input-Allocators'!$B$32:$B$80,$F49))*$D49</f>
        <v>0.23835002098844821</v>
      </c>
      <c r="L49" s="14">
        <f ca="1">IFERROR(INDEX(L$320:L$343,MATCH($F49,$B$320:$B$343,0))/INDEX($D$320:$D$343,MATCH($F49,$B$320:$B$343,0)),SUMIFS('Input-Allocators'!I$32:I$80,'Input-Allocators'!$B$32:$B$80,$F49))*$D49</f>
        <v>2.450393143765794</v>
      </c>
      <c r="M49" s="14">
        <f ca="1">IFERROR(INDEX(M$320:M$343,MATCH($F49,$B$320:$B$343,0))/INDEX($D$320:$D$343,MATCH($F49,$B$320:$B$343,0)),SUMIFS('Input-Allocators'!J$32:J$80,'Input-Allocators'!$B$32:$B$80,$F49))*$D49</f>
        <v>6.4982300119507341</v>
      </c>
      <c r="N49" s="14">
        <f ca="1">IFERROR(INDEX(N$320:N$343,MATCH($F49,$B$320:$B$343,0))/INDEX($D$320:$D$343,MATCH($F49,$B$320:$B$343,0)),SUMIFS('Input-Allocators'!K$32:K$80,'Input-Allocators'!$B$32:$B$80,$F49))*$D49</f>
        <v>0.68218416581999441</v>
      </c>
      <c r="O49" s="14">
        <f ca="1">IFERROR(INDEX(O$320:O$343,MATCH($F49,$B$320:$B$343,0))/INDEX($D$320:$D$343,MATCH($F49,$B$320:$B$343,0)),SUMIFS('Input-Allocators'!L$32:L$80,'Input-Allocators'!$B$32:$B$80,$F49))*$D49</f>
        <v>0.27372574449605697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932.04559794823024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INT_OML</v>
      </c>
      <c r="G50" s="14">
        <f ca="1">IFERROR(INDEX(G$320:G$343,MATCH($F50,$B$320:$B$343,0))/INDEX($D$320:$D$343,MATCH($F50,$B$320:$B$343,0)),SUMIFS('Input-Allocators'!D$32:D$80,'Input-Allocators'!$B$32:$B$80,$F50))*$D50</f>
        <v>780.51216650317792</v>
      </c>
      <c r="H50" s="14">
        <f ca="1">IFERROR(INDEX(H$320:H$343,MATCH($F50,$B$320:$B$343,0))/INDEX($D$320:$D$343,MATCH($F50,$B$320:$B$343,0)),SUMIFS('Input-Allocators'!E$32:E$80,'Input-Allocators'!$B$32:$B$80,$F50))*$D50</f>
        <v>56.303706321064816</v>
      </c>
      <c r="I50" s="14">
        <f ca="1">IFERROR(INDEX(I$320:I$343,MATCH($F50,$B$320:$B$343,0))/INDEX($D$320:$D$343,MATCH($F50,$B$320:$B$343,0)),SUMIFS('Input-Allocators'!F$32:F$80,'Input-Allocators'!$B$32:$B$80,$F50))*$D50</f>
        <v>52.672642949169742</v>
      </c>
      <c r="J50" s="14">
        <f ca="1">IFERROR(INDEX(J$320:J$343,MATCH($F50,$B$320:$B$343,0))/INDEX($D$320:$D$343,MATCH($F50,$B$320:$B$343,0)),SUMIFS('Input-Allocators'!G$32:G$80,'Input-Allocators'!$B$32:$B$80,$F50))*$D50</f>
        <v>30.36876472555592</v>
      </c>
      <c r="K50" s="14">
        <f ca="1">IFERROR(INDEX(K$320:K$343,MATCH($F50,$B$320:$B$343,0))/INDEX($D$320:$D$343,MATCH($F50,$B$320:$B$343,0)),SUMIFS('Input-Allocators'!H$32:H$80,'Input-Allocators'!$B$32:$B$80,$F50))*$D50</f>
        <v>0.2864161693397424</v>
      </c>
      <c r="L50" s="14">
        <f ca="1">IFERROR(INDEX(L$320:L$343,MATCH($F50,$B$320:$B$343,0))/INDEX($D$320:$D$343,MATCH($F50,$B$320:$B$343,0)),SUMIFS('Input-Allocators'!I$32:I$80,'Input-Allocators'!$B$32:$B$80,$F50))*$D50</f>
        <v>2.9445443919125229</v>
      </c>
      <c r="M50" s="14">
        <f ca="1">IFERROR(INDEX(M$320:M$343,MATCH($F50,$B$320:$B$343,0))/INDEX($D$320:$D$343,MATCH($F50,$B$320:$B$343,0)),SUMIFS('Input-Allocators'!J$32:J$80,'Input-Allocators'!$B$32:$B$80,$F50))*$D50</f>
        <v>7.8086762476168694</v>
      </c>
      <c r="N50" s="14">
        <f ca="1">IFERROR(INDEX(N$320:N$343,MATCH($F50,$B$320:$B$343,0))/INDEX($D$320:$D$343,MATCH($F50,$B$320:$B$343,0)),SUMIFS('Input-Allocators'!K$32:K$80,'Input-Allocators'!$B$32:$B$80,$F50))*$D50</f>
        <v>0.81975480743867879</v>
      </c>
      <c r="O50" s="14">
        <f ca="1">IFERROR(INDEX(O$320:O$343,MATCH($F50,$B$320:$B$343,0))/INDEX($D$320:$D$343,MATCH($F50,$B$320:$B$343,0)),SUMIFS('Input-Allocators'!L$32:L$80,'Input-Allocators'!$B$32:$B$80,$F50))*$D50</f>
        <v>0.32892583295400424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451.01306035406054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INT_OML</v>
      </c>
      <c r="G51" s="14">
        <f ca="1">IFERROR(INDEX(G$320:G$343,MATCH($F51,$B$320:$B$343,0))/INDEX($D$320:$D$343,MATCH($F51,$B$320:$B$343,0)),SUMIFS('Input-Allocators'!D$32:D$80,'Input-Allocators'!$B$32:$B$80,$F51))*$D51</f>
        <v>377.68665141823789</v>
      </c>
      <c r="H51" s="14">
        <f ca="1">IFERROR(INDEX(H$320:H$343,MATCH($F51,$B$320:$B$343,0))/INDEX($D$320:$D$343,MATCH($F51,$B$320:$B$343,0)),SUMIFS('Input-Allocators'!E$32:E$80,'Input-Allocators'!$B$32:$B$80,$F51))*$D51</f>
        <v>27.245133664104465</v>
      </c>
      <c r="I51" s="14">
        <f ca="1">IFERROR(INDEX(I$320:I$343,MATCH($F51,$B$320:$B$343,0))/INDEX($D$320:$D$343,MATCH($F51,$B$320:$B$343,0)),SUMIFS('Input-Allocators'!F$32:F$80,'Input-Allocators'!$B$32:$B$80,$F51))*$D51</f>
        <v>25.488076919989151</v>
      </c>
      <c r="J51" s="14">
        <f ca="1">IFERROR(INDEX(J$320:J$343,MATCH($F51,$B$320:$B$343,0))/INDEX($D$320:$D$343,MATCH($F51,$B$320:$B$343,0)),SUMIFS('Input-Allocators'!G$32:G$80,'Input-Allocators'!$B$32:$B$80,$F51))*$D51</f>
        <v>14.695321289212494</v>
      </c>
      <c r="K51" s="14">
        <f ca="1">IFERROR(INDEX(K$320:K$343,MATCH($F51,$B$320:$B$343,0))/INDEX($D$320:$D$343,MATCH($F51,$B$320:$B$343,0)),SUMIFS('Input-Allocators'!H$32:H$80,'Input-Allocators'!$B$32:$B$80,$F51))*$D51</f>
        <v>0.13859561522866515</v>
      </c>
      <c r="L51" s="14">
        <f ca="1">IFERROR(INDEX(L$320:L$343,MATCH($F51,$B$320:$B$343,0))/INDEX($D$320:$D$343,MATCH($F51,$B$320:$B$343,0)),SUMIFS('Input-Allocators'!I$32:I$80,'Input-Allocators'!$B$32:$B$80,$F51))*$D51</f>
        <v>1.4248530119860268</v>
      </c>
      <c r="M51" s="14">
        <f ca="1">IFERROR(INDEX(M$320:M$343,MATCH($F51,$B$320:$B$343,0))/INDEX($D$320:$D$343,MATCH($F51,$B$320:$B$343,0)),SUMIFS('Input-Allocators'!J$32:J$80,'Input-Allocators'!$B$32:$B$80,$F51))*$D51</f>
        <v>3.7785865621859442</v>
      </c>
      <c r="N51" s="14">
        <f ca="1">IFERROR(INDEX(N$320:N$343,MATCH($F51,$B$320:$B$343,0))/INDEX($D$320:$D$343,MATCH($F51,$B$320:$B$343,0)),SUMIFS('Input-Allocators'!K$32:K$80,'Input-Allocators'!$B$32:$B$80,$F51))*$D51</f>
        <v>0.39667600518339441</v>
      </c>
      <c r="O51" s="14">
        <f ca="1">IFERROR(INDEX(O$320:O$343,MATCH($F51,$B$320:$B$343,0))/INDEX($D$320:$D$343,MATCH($F51,$B$320:$B$343,0)),SUMIFS('Input-Allocators'!L$32:L$80,'Input-Allocators'!$B$32:$B$80,$F51))*$D51</f>
        <v>0.15916586793249779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440.28794091725717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INT_OML</v>
      </c>
      <c r="G53" s="14">
        <f ca="1">IFERROR(INDEX(G$320:G$343,MATCH($F53,$B$320:$B$343,0))/INDEX($D$320:$D$343,MATCH($F53,$B$320:$B$343,0)),SUMIFS('Input-Allocators'!D$32:D$80,'Input-Allocators'!$B$32:$B$80,$F53))*$D53</f>
        <v>368.70523867828979</v>
      </c>
      <c r="H53" s="14">
        <f ca="1">IFERROR(INDEX(H$320:H$343,MATCH($F53,$B$320:$B$343,0))/INDEX($D$320:$D$343,MATCH($F53,$B$320:$B$343,0)),SUMIFS('Input-Allocators'!E$32:E$80,'Input-Allocators'!$B$32:$B$80,$F53))*$D53</f>
        <v>26.597242642079959</v>
      </c>
      <c r="I53" s="14">
        <f ca="1">IFERROR(INDEX(I$320:I$343,MATCH($F53,$B$320:$B$343,0))/INDEX($D$320:$D$343,MATCH($F53,$B$320:$B$343,0)),SUMIFS('Input-Allocators'!F$32:F$80,'Input-Allocators'!$B$32:$B$80,$F53))*$D53</f>
        <v>24.88196881977867</v>
      </c>
      <c r="J53" s="14">
        <f ca="1">IFERROR(INDEX(J$320:J$343,MATCH($F53,$B$320:$B$343,0))/INDEX($D$320:$D$343,MATCH($F53,$B$320:$B$343,0)),SUMIFS('Input-Allocators'!G$32:G$80,'Input-Allocators'!$B$32:$B$80,$F53))*$D53</f>
        <v>14.34586560856042</v>
      </c>
      <c r="K53" s="14">
        <f ca="1">IFERROR(INDEX(K$320:K$343,MATCH($F53,$B$320:$B$343,0))/INDEX($D$320:$D$343,MATCH($F53,$B$320:$B$343,0)),SUMIFS('Input-Allocators'!H$32:H$80,'Input-Allocators'!$B$32:$B$80,$F53))*$D53</f>
        <v>0.13529980262940747</v>
      </c>
      <c r="L53" s="14">
        <f ca="1">IFERROR(INDEX(L$320:L$343,MATCH($F53,$B$320:$B$343,0))/INDEX($D$320:$D$343,MATCH($F53,$B$320:$B$343,0)),SUMIFS('Input-Allocators'!I$32:I$80,'Input-Allocators'!$B$32:$B$80,$F53))*$D53</f>
        <v>1.3909699161806803</v>
      </c>
      <c r="M53" s="14">
        <f ca="1">IFERROR(INDEX(M$320:M$343,MATCH($F53,$B$320:$B$343,0))/INDEX($D$320:$D$343,MATCH($F53,$B$320:$B$343,0)),SUMIFS('Input-Allocators'!J$32:J$80,'Input-Allocators'!$B$32:$B$80,$F53))*$D53</f>
        <v>3.6887315319348684</v>
      </c>
      <c r="N53" s="14">
        <f ca="1">IFERROR(INDEX(N$320:N$343,MATCH($F53,$B$320:$B$343,0))/INDEX($D$320:$D$343,MATCH($F53,$B$320:$B$343,0)),SUMIFS('Input-Allocators'!K$32:K$80,'Input-Allocators'!$B$32:$B$80,$F53))*$D53</f>
        <v>0.38724302439572922</v>
      </c>
      <c r="O53" s="14">
        <f ca="1">IFERROR(INDEX(O$320:O$343,MATCH($F53,$B$320:$B$343,0))/INDEX($D$320:$D$343,MATCH($F53,$B$320:$B$343,0)),SUMIFS('Input-Allocators'!L$32:L$80,'Input-Allocators'!$B$32:$B$80,$F53))*$D53</f>
        <v>0.15538089340759512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280.94629873282213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INT_OML</v>
      </c>
      <c r="G54" s="14">
        <f ca="1">IFERROR(INDEX(G$320:G$343,MATCH($F54,$B$320:$B$343,0))/INDEX($D$320:$D$343,MATCH($F54,$B$320:$B$343,0)),SUMIFS('Input-Allocators'!D$32:D$80,'Input-Allocators'!$B$32:$B$80,$F54))*$D54</f>
        <v>235.26960996084642</v>
      </c>
      <c r="H54" s="14">
        <f ca="1">IFERROR(INDEX(H$320:H$343,MATCH($F54,$B$320:$B$343,0))/INDEX($D$320:$D$343,MATCH($F54,$B$320:$B$343,0)),SUMIFS('Input-Allocators'!E$32:E$80,'Input-Allocators'!$B$32:$B$80,$F54))*$D54</f>
        <v>16.971613760812566</v>
      </c>
      <c r="I54" s="14">
        <f ca="1">IFERROR(INDEX(I$320:I$343,MATCH($F54,$B$320:$B$343,0))/INDEX($D$320:$D$343,MATCH($F54,$B$320:$B$343,0)),SUMIFS('Input-Allocators'!F$32:F$80,'Input-Allocators'!$B$32:$B$80,$F54))*$D54</f>
        <v>15.877103130598845</v>
      </c>
      <c r="J54" s="14">
        <f ca="1">IFERROR(INDEX(J$320:J$343,MATCH($F54,$B$320:$B$343,0))/INDEX($D$320:$D$343,MATCH($F54,$B$320:$B$343,0)),SUMIFS('Input-Allocators'!G$32:G$80,'Input-Allocators'!$B$32:$B$80,$F54))*$D54</f>
        <v>9.1540500438120489</v>
      </c>
      <c r="K54" s="14">
        <f ca="1">IFERROR(INDEX(K$320:K$343,MATCH($F54,$B$320:$B$343,0))/INDEX($D$320:$D$343,MATCH($F54,$B$320:$B$343,0)),SUMIFS('Input-Allocators'!H$32:H$80,'Input-Allocators'!$B$32:$B$80,$F54))*$D54</f>
        <v>8.6334362664629363E-2</v>
      </c>
      <c r="L54" s="14">
        <f ca="1">IFERROR(INDEX(L$320:L$343,MATCH($F54,$B$320:$B$343,0))/INDEX($D$320:$D$343,MATCH($F54,$B$320:$B$343,0)),SUMIFS('Input-Allocators'!I$32:I$80,'Input-Allocators'!$B$32:$B$80,$F54))*$D54</f>
        <v>0.88757336570593537</v>
      </c>
      <c r="M54" s="14">
        <f ca="1">IFERROR(INDEX(M$320:M$343,MATCH($F54,$B$320:$B$343,0))/INDEX($D$320:$D$343,MATCH($F54,$B$320:$B$343,0)),SUMIFS('Input-Allocators'!J$32:J$80,'Input-Allocators'!$B$32:$B$80,$F54))*$D54</f>
        <v>2.3537675566520035</v>
      </c>
      <c r="N54" s="14">
        <f ca="1">IFERROR(INDEX(N$320:N$343,MATCH($F54,$B$320:$B$343,0))/INDEX($D$320:$D$343,MATCH($F54,$B$320:$B$343,0)),SUMIFS('Input-Allocators'!K$32:K$80,'Input-Allocators'!$B$32:$B$80,$F54))*$D54</f>
        <v>0.24709851055068915</v>
      </c>
      <c r="O54" s="14">
        <f ca="1">IFERROR(INDEX(O$320:O$343,MATCH($F54,$B$320:$B$343,0))/INDEX($D$320:$D$343,MATCH($F54,$B$320:$B$343,0)),SUMIFS('Input-Allocators'!L$32:L$80,'Input-Allocators'!$B$32:$B$80,$F54))*$D54</f>
        <v>9.9148041178958382E-2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2881.760136921816</v>
      </c>
      <c r="E57" s="14">
        <f t="shared" ca="1" si="9"/>
        <v>0</v>
      </c>
      <c r="F57" s="46"/>
      <c r="G57" s="174">
        <f t="shared" ref="G57:U57" ca="1" si="13">SUBTOTAL(9,G47:G56)</f>
        <v>2413.2390655164854</v>
      </c>
      <c r="H57" s="174">
        <f t="shared" ca="1" si="13"/>
        <v>174.08351779588546</v>
      </c>
      <c r="I57" s="174">
        <f t="shared" ca="1" si="13"/>
        <v>162.85675624816841</v>
      </c>
      <c r="J57" s="174">
        <f t="shared" ca="1" si="13"/>
        <v>93.896152491163207</v>
      </c>
      <c r="K57" s="174">
        <f t="shared" ca="1" si="13"/>
        <v>0.88556042879241537</v>
      </c>
      <c r="L57" s="174">
        <f t="shared" ca="1" si="13"/>
        <v>9.1041368240886378</v>
      </c>
      <c r="M57" s="174">
        <f t="shared" ca="1" si="13"/>
        <v>24.143380948364729</v>
      </c>
      <c r="N57" s="174">
        <f t="shared" ca="1" si="13"/>
        <v>2.5345720545509383</v>
      </c>
      <c r="O57" s="174">
        <f t="shared" ca="1" si="13"/>
        <v>1.0169946143163942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4686.5708056772737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3924.6207922253275</v>
      </c>
      <c r="H59" s="175">
        <f t="shared" ca="1" si="15"/>
        <v>283.10986809723209</v>
      </c>
      <c r="I59" s="175">
        <f t="shared" ca="1" si="15"/>
        <v>264.8519248917188</v>
      </c>
      <c r="J59" s="175">
        <f t="shared" ca="1" si="15"/>
        <v>152.70214942335633</v>
      </c>
      <c r="K59" s="175">
        <f t="shared" ca="1" si="15"/>
        <v>1.4401759532542875</v>
      </c>
      <c r="L59" s="175">
        <f t="shared" ca="1" si="15"/>
        <v>14.805944916789864</v>
      </c>
      <c r="M59" s="175">
        <f t="shared" ca="1" si="15"/>
        <v>39.264081299914544</v>
      </c>
      <c r="N59" s="175">
        <f t="shared" ca="1" si="15"/>
        <v>4.1219431289767208</v>
      </c>
      <c r="O59" s="175">
        <f t="shared" ca="1" si="15"/>
        <v>1.6539257407028056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-1327.5591453326876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INT_OML</v>
      </c>
      <c r="G65" s="14">
        <f ca="1">IFERROR(INDEX(G$320:G$343,MATCH($F65,$B$320:$B$343,0))/INDEX($D$320:$D$343,MATCH($F65,$B$320:$B$343,0)),SUMIFS('Input-Allocators'!D$32:D$80,'Input-Allocators'!$B$32:$B$80,$F65))*$D65</f>
        <v>-1111.7225025961411</v>
      </c>
      <c r="H65" s="14">
        <f ca="1">IFERROR(INDEX(H$320:H$343,MATCH($F65,$B$320:$B$343,0))/INDEX($D$320:$D$343,MATCH($F65,$B$320:$B$343,0)),SUMIFS('Input-Allocators'!E$32:E$80,'Input-Allocators'!$B$32:$B$80,$F65))*$D65</f>
        <v>-80.196183971255863</v>
      </c>
      <c r="I65" s="14">
        <f ca="1">IFERROR(INDEX(I$320:I$343,MATCH($F65,$B$320:$B$343,0))/INDEX($D$320:$D$343,MATCH($F65,$B$320:$B$343,0)),SUMIFS('Input-Allocators'!F$32:F$80,'Input-Allocators'!$B$32:$B$80,$F65))*$D65</f>
        <v>-75.024278865697283</v>
      </c>
      <c r="J65" s="14">
        <f ca="1">IFERROR(INDEX(J$320:J$343,MATCH($F65,$B$320:$B$343,0))/INDEX($D$320:$D$343,MATCH($F65,$B$320:$B$343,0)),SUMIFS('Input-Allocators'!G$32:G$80,'Input-Allocators'!$B$32:$B$80,$F65))*$D65</f>
        <v>-43.255749968262634</v>
      </c>
      <c r="K65" s="14">
        <f ca="1">IFERROR(INDEX(K$320:K$343,MATCH($F65,$B$320:$B$343,0))/INDEX($D$320:$D$343,MATCH($F65,$B$320:$B$343,0)),SUMIFS('Input-Allocators'!H$32:H$80,'Input-Allocators'!$B$32:$B$80,$F65))*$D65</f>
        <v>-0.40795687015223753</v>
      </c>
      <c r="L65" s="14">
        <f ca="1">IFERROR(INDEX(L$320:L$343,MATCH($F65,$B$320:$B$343,0))/INDEX($D$320:$D$343,MATCH($F65,$B$320:$B$343,0)),SUMIFS('Input-Allocators'!I$32:I$80,'Input-Allocators'!$B$32:$B$80,$F65))*$D65</f>
        <v>-4.1940617979708259</v>
      </c>
      <c r="M65" s="14">
        <f ca="1">IFERROR(INDEX(M$320:M$343,MATCH($F65,$B$320:$B$343,0))/INDEX($D$320:$D$343,MATCH($F65,$B$320:$B$343,0)),SUMIFS('Input-Allocators'!J$32:J$80,'Input-Allocators'!$B$32:$B$80,$F65))*$D65</f>
        <v>-11.122287995658457</v>
      </c>
      <c r="N65" s="14">
        <f ca="1">IFERROR(INDEX(N$320:N$343,MATCH($F65,$B$320:$B$343,0))/INDEX($D$320:$D$343,MATCH($F65,$B$320:$B$343,0)),SUMIFS('Input-Allocators'!K$32:K$80,'Input-Allocators'!$B$32:$B$80,$F65))*$D65</f>
        <v>-1.1676177581239986</v>
      </c>
      <c r="O65" s="14">
        <f ca="1">IFERROR(INDEX(O$320:O$343,MATCH($F65,$B$320:$B$343,0))/INDEX($D$320:$D$343,MATCH($F65,$B$320:$B$343,0)),SUMIFS('Input-Allocators'!L$32:L$80,'Input-Allocators'!$B$32:$B$80,$F65))*$D65</f>
        <v>-0.46850550942521019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-1327.5591453326876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-1111.7225025961411</v>
      </c>
      <c r="H66" s="174">
        <f t="shared" ca="1" si="18"/>
        <v>-80.196183971255863</v>
      </c>
      <c r="I66" s="174">
        <f t="shared" ca="1" si="18"/>
        <v>-75.024278865697283</v>
      </c>
      <c r="J66" s="174">
        <f t="shared" ca="1" si="18"/>
        <v>-43.255749968262634</v>
      </c>
      <c r="K66" s="174">
        <f t="shared" ca="1" si="18"/>
        <v>-0.40795687015223753</v>
      </c>
      <c r="L66" s="174">
        <f t="shared" ca="1" si="18"/>
        <v>-4.1940617979708259</v>
      </c>
      <c r="M66" s="174">
        <f t="shared" ca="1" si="18"/>
        <v>-11.122287995658457</v>
      </c>
      <c r="N66" s="174">
        <f t="shared" ca="1" si="18"/>
        <v>-1.1676177581239986</v>
      </c>
      <c r="O66" s="174">
        <f t="shared" ca="1" si="18"/>
        <v>-0.46850550942521019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0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0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0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0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0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7"/>
        <v>0</v>
      </c>
      <c r="F74" s="46"/>
      <c r="G74" s="174">
        <f t="shared" ref="G74:U74" ca="1" si="20">SUBTOTAL(9,G69:G73)</f>
        <v>0</v>
      </c>
      <c r="H74" s="174">
        <f t="shared" ca="1" si="20"/>
        <v>0</v>
      </c>
      <c r="I74" s="174">
        <f t="shared" ca="1" si="20"/>
        <v>0</v>
      </c>
      <c r="J74" s="174">
        <f t="shared" ca="1" si="20"/>
        <v>0</v>
      </c>
      <c r="K74" s="174">
        <f t="shared" ca="1" si="20"/>
        <v>0</v>
      </c>
      <c r="L74" s="174">
        <f t="shared" ca="1" si="20"/>
        <v>0</v>
      </c>
      <c r="M74" s="174">
        <f t="shared" ca="1" si="20"/>
        <v>0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0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0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0</v>
      </c>
      <c r="H82" s="174">
        <f t="shared" ca="1" si="25"/>
        <v>0</v>
      </c>
      <c r="I82" s="174">
        <f t="shared" ca="1" si="25"/>
        <v>0</v>
      </c>
      <c r="J82" s="174">
        <f t="shared" ca="1" si="25"/>
        <v>0</v>
      </c>
      <c r="K82" s="174">
        <f t="shared" ca="1" si="25"/>
        <v>0</v>
      </c>
      <c r="L82" s="174">
        <f t="shared" ca="1" si="25"/>
        <v>0</v>
      </c>
      <c r="M82" s="174">
        <f t="shared" ca="1" si="25"/>
        <v>0</v>
      </c>
      <c r="N82" s="174">
        <f t="shared" ca="1" si="25"/>
        <v>0</v>
      </c>
      <c r="O82" s="174">
        <f t="shared" ca="1" si="25"/>
        <v>0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0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0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4">
        <f ca="1">IFERROR(INDEX(G$320:G$343,MATCH($F86,$B$320:$B$343,0))/INDEX($D$320:$D$343,MATCH($F86,$B$320:$B$343,0)),SUMIFS('Input-Allocators'!D$32:D$80,'Input-Allocators'!$B$32:$B$80,$F86))*$D86</f>
        <v>0</v>
      </c>
      <c r="H86" s="14">
        <f ca="1">IFERROR(INDEX(H$320:H$343,MATCH($F86,$B$320:$B$343,0))/INDEX($D$320:$D$343,MATCH($F86,$B$320:$B$343,0)),SUMIFS('Input-Allocators'!E$32:E$80,'Input-Allocators'!$B$32:$B$80,$F86))*$D86</f>
        <v>0</v>
      </c>
      <c r="I86" s="14">
        <f ca="1">IFERROR(INDEX(I$320:I$343,MATCH($F86,$B$320:$B$343,0))/INDEX($D$320:$D$343,MATCH($F86,$B$320:$B$343,0)),SUMIFS('Input-Allocators'!F$32:F$80,'Input-Allocators'!$B$32:$B$80,$F86))*$D86</f>
        <v>0</v>
      </c>
      <c r="J86" s="14">
        <f ca="1">IFERROR(INDEX(J$320:J$343,MATCH($F86,$B$320:$B$343,0))/INDEX($D$320:$D$343,MATCH($F86,$B$320:$B$343,0)),SUMIFS('Input-Allocators'!G$32:G$80,'Input-Allocators'!$B$32:$B$80,$F86))*$D86</f>
        <v>0</v>
      </c>
      <c r="K86" s="14">
        <f ca="1">IFERROR(INDEX(K$320:K$343,MATCH($F86,$B$320:$B$343,0))/INDEX($D$320:$D$343,MATCH($F86,$B$320:$B$343,0)),SUMIFS('Input-Allocators'!H$32:H$80,'Input-Allocators'!$B$32:$B$80,$F86))*$D86</f>
        <v>0</v>
      </c>
      <c r="L86" s="14">
        <f ca="1">IFERROR(INDEX(L$320:L$343,MATCH($F86,$B$320:$B$343,0))/INDEX($D$320:$D$343,MATCH($F86,$B$320:$B$343,0)),SUMIFS('Input-Allocators'!I$32:I$80,'Input-Allocators'!$B$32:$B$80,$F86))*$D86</f>
        <v>0</v>
      </c>
      <c r="M86" s="14">
        <f ca="1">IFERROR(INDEX(M$320:M$343,MATCH($F86,$B$320:$B$343,0))/INDEX($D$320:$D$343,MATCH($F86,$B$320:$B$343,0)),SUMIFS('Input-Allocators'!J$32:J$80,'Input-Allocators'!$B$32:$B$80,$F86))*$D86</f>
        <v>0</v>
      </c>
      <c r="N86" s="14">
        <f ca="1">IFERROR(INDEX(N$320:N$343,MATCH($F86,$B$320:$B$343,0))/INDEX($D$320:$D$343,MATCH($F86,$B$320:$B$343,0)),SUMIFS('Input-Allocators'!K$32:K$80,'Input-Allocators'!$B$32:$B$80,$F86))*$D86</f>
        <v>0</v>
      </c>
      <c r="O86" s="14">
        <f ca="1">IFERROR(INDEX(O$320:O$343,MATCH($F86,$B$320:$B$343,0))/INDEX($D$320:$D$343,MATCH($F86,$B$320:$B$343,0)),SUMIFS('Input-Allocators'!L$32:L$80,'Input-Allocators'!$B$32:$B$80,$F86))*$D86</f>
        <v>0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0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0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0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0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0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0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0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0</v>
      </c>
      <c r="E96" s="14">
        <f t="shared" ca="1" si="24"/>
        <v>0</v>
      </c>
      <c r="F96" s="46"/>
      <c r="G96" s="174">
        <f t="shared" ref="G96:U96" ca="1" si="27">SUBTOTAL(9,G85:G95)</f>
        <v>0</v>
      </c>
      <c r="H96" s="174">
        <f t="shared" ca="1" si="27"/>
        <v>0</v>
      </c>
      <c r="I96" s="174">
        <f t="shared" ca="1" si="27"/>
        <v>0</v>
      </c>
      <c r="J96" s="174">
        <f t="shared" ca="1" si="27"/>
        <v>0</v>
      </c>
      <c r="K96" s="174">
        <f t="shared" ca="1" si="27"/>
        <v>0</v>
      </c>
      <c r="L96" s="174">
        <f t="shared" ca="1" si="27"/>
        <v>0</v>
      </c>
      <c r="M96" s="174">
        <f t="shared" ca="1" si="27"/>
        <v>0</v>
      </c>
      <c r="N96" s="174">
        <f t="shared" ca="1" si="27"/>
        <v>0</v>
      </c>
      <c r="O96" s="174">
        <f t="shared" ca="1" si="27"/>
        <v>0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0.99588197257179822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INT_OML</v>
      </c>
      <c r="G100" s="14">
        <f ca="1">IFERROR(INDEX(G$320:G$343,MATCH($F100,$B$320:$B$343,0))/INDEX($D$320:$D$343,MATCH($F100,$B$320:$B$343,0)),SUMIFS('Input-Allocators'!D$32:D$80,'Input-Allocators'!$B$32:$B$80,$F100))*$D100</f>
        <v>0.83396992347218513</v>
      </c>
      <c r="H100" s="14">
        <f ca="1">IFERROR(INDEX(H$320:H$343,MATCH($F100,$B$320:$B$343,0))/INDEX($D$320:$D$343,MATCH($F100,$B$320:$B$343,0)),SUMIFS('Input-Allocators'!E$32:E$80,'Input-Allocators'!$B$32:$B$80,$F100))*$D100</f>
        <v>6.015998169784792E-2</v>
      </c>
      <c r="I100" s="14">
        <f ca="1">IFERROR(INDEX(I$320:I$343,MATCH($F100,$B$320:$B$343,0))/INDEX($D$320:$D$343,MATCH($F100,$B$320:$B$343,0)),SUMIFS('Input-Allocators'!F$32:F$80,'Input-Allocators'!$B$32:$B$80,$F100))*$D100</f>
        <v>5.6280224568694116E-2</v>
      </c>
      <c r="J100" s="14">
        <f ca="1">IFERROR(INDEX(J$320:J$343,MATCH($F100,$B$320:$B$343,0))/INDEX($D$320:$D$343,MATCH($F100,$B$320:$B$343,0)),SUMIFS('Input-Allocators'!G$32:G$80,'Input-Allocators'!$B$32:$B$80,$F100))*$D100</f>
        <v>3.2448740046659534E-2</v>
      </c>
      <c r="K100" s="14">
        <f ca="1">IFERROR(INDEX(K$320:K$343,MATCH($F100,$B$320:$B$343,0))/INDEX($D$320:$D$343,MATCH($F100,$B$320:$B$343,0)),SUMIFS('Input-Allocators'!H$32:H$80,'Input-Allocators'!$B$32:$B$80,$F100))*$D100</f>
        <v>3.060329884357912E-4</v>
      </c>
      <c r="L100" s="14">
        <f ca="1">IFERROR(INDEX(L$320:L$343,MATCH($F100,$B$320:$B$343,0))/INDEX($D$320:$D$343,MATCH($F100,$B$320:$B$343,0)),SUMIFS('Input-Allocators'!I$32:I$80,'Input-Allocators'!$B$32:$B$80,$F100))*$D100</f>
        <v>3.1462180431927199E-3</v>
      </c>
      <c r="M100" s="14">
        <f ca="1">IFERROR(INDEX(M$320:M$343,MATCH($F100,$B$320:$B$343,0))/INDEX($D$320:$D$343,MATCH($F100,$B$320:$B$343,0)),SUMIFS('Input-Allocators'!J$32:J$80,'Input-Allocators'!$B$32:$B$80,$F100))*$D100</f>
        <v>8.3434972728482059E-3</v>
      </c>
      <c r="N100" s="14">
        <f ca="1">IFERROR(INDEX(N$320:N$343,MATCH($F100,$B$320:$B$343,0))/INDEX($D$320:$D$343,MATCH($F100,$B$320:$B$343,0)),SUMIFS('Input-Allocators'!K$32:K$80,'Input-Allocators'!$B$32:$B$80,$F100))*$D100</f>
        <v>8.7590031695272404E-4</v>
      </c>
      <c r="O100" s="14">
        <f ca="1">IFERROR(INDEX(O$320:O$343,MATCH($F100,$B$320:$B$343,0))/INDEX($D$320:$D$343,MATCH($F100,$B$320:$B$343,0)),SUMIFS('Input-Allocators'!L$32:L$80,'Input-Allocators'!$B$32:$B$80,$F100))*$D100</f>
        <v>3.5145416498201217E-4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-275.20771667453266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INT_OML</v>
      </c>
      <c r="G101" s="14">
        <f ca="1">IFERROR(INDEX(G$320:G$343,MATCH($F101,$B$320:$B$343,0))/INDEX($D$320:$D$343,MATCH($F101,$B$320:$B$343,0)),SUMIFS('Input-Allocators'!D$32:D$80,'Input-Allocators'!$B$32:$B$80,$F101))*$D101</f>
        <v>-230.46401555126846</v>
      </c>
      <c r="H101" s="14">
        <f ca="1">IFERROR(INDEX(H$320:H$343,MATCH($F101,$B$320:$B$343,0))/INDEX($D$320:$D$343,MATCH($F101,$B$320:$B$343,0)),SUMIFS('Input-Allocators'!E$32:E$80,'Input-Allocators'!$B$32:$B$80,$F101))*$D101</f>
        <v>-16.624953211564193</v>
      </c>
      <c r="I101" s="14">
        <f ca="1">IFERROR(INDEX(I$320:I$343,MATCH($F101,$B$320:$B$343,0))/INDEX($D$320:$D$343,MATCH($F101,$B$320:$B$343,0)),SUMIFS('Input-Allocators'!F$32:F$80,'Input-Allocators'!$B$32:$B$80,$F101))*$D101</f>
        <v>-15.552798950142236</v>
      </c>
      <c r="J101" s="14">
        <f ca="1">IFERROR(INDEX(J$320:J$343,MATCH($F101,$B$320:$B$343,0))/INDEX($D$320:$D$343,MATCH($F101,$B$320:$B$343,0)),SUMIFS('Input-Allocators'!G$32:G$80,'Input-Allocators'!$B$32:$B$80,$F101))*$D101</f>
        <v>-8.9670702986470818</v>
      </c>
      <c r="K101" s="14">
        <f ca="1">IFERROR(INDEX(K$320:K$343,MATCH($F101,$B$320:$B$343,0))/INDEX($D$320:$D$343,MATCH($F101,$B$320:$B$343,0)),SUMIFS('Input-Allocators'!H$32:H$80,'Input-Allocators'!$B$32:$B$80,$F101))*$D101</f>
        <v>-8.4570905282077211E-2</v>
      </c>
      <c r="L101" s="14">
        <f ca="1">IFERROR(INDEX(L$320:L$343,MATCH($F101,$B$320:$B$343,0))/INDEX($D$320:$D$343,MATCH($F101,$B$320:$B$343,0)),SUMIFS('Input-Allocators'!I$32:I$80,'Input-Allocators'!$B$32:$B$80,$F101))*$D101</f>
        <v>-0.86944387756236863</v>
      </c>
      <c r="M101" s="14">
        <f ca="1">IFERROR(INDEX(M$320:M$343,MATCH($F101,$B$320:$B$343,0))/INDEX($D$320:$D$343,MATCH($F101,$B$320:$B$343,0)),SUMIFS('Input-Allocators'!J$32:J$80,'Input-Allocators'!$B$32:$B$80,$F101))*$D101</f>
        <v>-2.3056897270777745</v>
      </c>
      <c r="N101" s="14">
        <f ca="1">IFERROR(INDEX(N$320:N$343,MATCH($F101,$B$320:$B$343,0))/INDEX($D$320:$D$343,MATCH($F101,$B$320:$B$343,0)),SUMIFS('Input-Allocators'!K$32:K$80,'Input-Allocators'!$B$32:$B$80,$F101))*$D101</f>
        <v>-0.24205130015613349</v>
      </c>
      <c r="O101" s="14">
        <f ca="1">IFERROR(INDEX(O$320:O$343,MATCH($F101,$B$320:$B$343,0))/INDEX($D$320:$D$343,MATCH($F101,$B$320:$B$343,0)),SUMIFS('Input-Allocators'!L$32:L$80,'Input-Allocators'!$B$32:$B$80,$F101))*$D101</f>
        <v>-9.7122852832322776E-2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-351.29821627899094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INT_OML</v>
      </c>
      <c r="G102" s="14">
        <f ca="1">IFERROR(INDEX(G$320:G$343,MATCH($F102,$B$320:$B$343,0))/INDEX($D$320:$D$343,MATCH($F102,$B$320:$B$343,0)),SUMIFS('Input-Allocators'!D$32:D$80,'Input-Allocators'!$B$32:$B$80,$F102))*$D102</f>
        <v>-294.18360269091363</v>
      </c>
      <c r="H102" s="14">
        <f ca="1">IFERROR(INDEX(H$320:H$343,MATCH($F102,$B$320:$B$343,0))/INDEX($D$320:$D$343,MATCH($F102,$B$320:$B$343,0)),SUMIFS('Input-Allocators'!E$32:E$80,'Input-Allocators'!$B$32:$B$80,$F102))*$D102</f>
        <v>-21.221484918793475</v>
      </c>
      <c r="I102" s="14">
        <f ca="1">IFERROR(INDEX(I$320:I$343,MATCH($F102,$B$320:$B$343,0))/INDEX($D$320:$D$343,MATCH($F102,$B$320:$B$343,0)),SUMIFS('Input-Allocators'!F$32:F$80,'Input-Allocators'!$B$32:$B$80,$F102))*$D102</f>
        <v>-19.852897278284534</v>
      </c>
      <c r="J102" s="14">
        <f ca="1">IFERROR(INDEX(J$320:J$343,MATCH($F102,$B$320:$B$343,0))/INDEX($D$320:$D$343,MATCH($F102,$B$320:$B$343,0)),SUMIFS('Input-Allocators'!G$32:G$80,'Input-Allocators'!$B$32:$B$80,$F102))*$D102</f>
        <v>-11.446320761741001</v>
      </c>
      <c r="K102" s="14">
        <f ca="1">IFERROR(INDEX(K$320:K$343,MATCH($F102,$B$320:$B$343,0))/INDEX($D$320:$D$343,MATCH($F102,$B$320:$B$343,0)),SUMIFS('Input-Allocators'!H$32:H$80,'Input-Allocators'!$B$32:$B$80,$F102))*$D102</f>
        <v>-0.1079533980140118</v>
      </c>
      <c r="L102" s="14">
        <f ca="1">IFERROR(INDEX(L$320:L$343,MATCH($F102,$B$320:$B$343,0))/INDEX($D$320:$D$343,MATCH($F102,$B$320:$B$343,0)),SUMIFS('Input-Allocators'!I$32:I$80,'Input-Allocators'!$B$32:$B$80,$F102))*$D102</f>
        <v>-1.1098311015150903</v>
      </c>
      <c r="M102" s="14">
        <f ca="1">IFERROR(INDEX(M$320:M$343,MATCH($F102,$B$320:$B$343,0))/INDEX($D$320:$D$343,MATCH($F102,$B$320:$B$343,0)),SUMIFS('Input-Allocators'!J$32:J$80,'Input-Allocators'!$B$32:$B$80,$F102))*$D102</f>
        <v>-2.9431757881016223</v>
      </c>
      <c r="N102" s="14">
        <f ca="1">IFERROR(INDEX(N$320:N$343,MATCH($F102,$B$320:$B$343,0))/INDEX($D$320:$D$343,MATCH($F102,$B$320:$B$343,0)),SUMIFS('Input-Allocators'!K$32:K$80,'Input-Allocators'!$B$32:$B$80,$F102))*$D102</f>
        <v>-0.30897458479851231</v>
      </c>
      <c r="O102" s="14">
        <f ca="1">IFERROR(INDEX(O$320:O$343,MATCH($F102,$B$320:$B$343,0))/INDEX($D$320:$D$343,MATCH($F102,$B$320:$B$343,0)),SUMIFS('Input-Allocators'!L$32:L$80,'Input-Allocators'!$B$32:$B$80,$F102))*$D102</f>
        <v>-0.12397575682905722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-124.20289574748347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INT_OML</v>
      </c>
      <c r="G103" s="14">
        <f ca="1">IFERROR(INDEX(G$320:G$343,MATCH($F103,$B$320:$B$343,0))/INDEX($D$320:$D$343,MATCH($F103,$B$320:$B$343,0)),SUMIFS('Input-Allocators'!D$32:D$80,'Input-Allocators'!$B$32:$B$80,$F103))*$D103</f>
        <v>-104.00979464871763</v>
      </c>
      <c r="H103" s="14">
        <f ca="1">IFERROR(INDEX(H$320:H$343,MATCH($F103,$B$320:$B$343,0))/INDEX($D$320:$D$343,MATCH($F103,$B$320:$B$343,0)),SUMIFS('Input-Allocators'!E$32:E$80,'Input-Allocators'!$B$32:$B$80,$F103))*$D103</f>
        <v>-7.5029412528597819</v>
      </c>
      <c r="I103" s="14">
        <f ca="1">IFERROR(INDEX(I$320:I$343,MATCH($F103,$B$320:$B$343,0))/INDEX($D$320:$D$343,MATCH($F103,$B$320:$B$343,0)),SUMIFS('Input-Allocators'!F$32:F$80,'Input-Allocators'!$B$32:$B$80,$F103))*$D103</f>
        <v>-7.01907159409547</v>
      </c>
      <c r="J103" s="14">
        <f ca="1">IFERROR(INDEX(J$320:J$343,MATCH($F103,$B$320:$B$343,0))/INDEX($D$320:$D$343,MATCH($F103,$B$320:$B$343,0)),SUMIFS('Input-Allocators'!G$32:G$80,'Input-Allocators'!$B$32:$B$80,$F103))*$D103</f>
        <v>-4.0468926922581545</v>
      </c>
      <c r="K103" s="14">
        <f ca="1">IFERROR(INDEX(K$320:K$343,MATCH($F103,$B$320:$B$343,0))/INDEX($D$320:$D$343,MATCH($F103,$B$320:$B$343,0)),SUMIFS('Input-Allocators'!H$32:H$80,'Input-Allocators'!$B$32:$B$80,$F103))*$D103</f>
        <v>-3.8167357583371697E-2</v>
      </c>
      <c r="L103" s="14">
        <f ca="1">IFERROR(INDEX(L$320:L$343,MATCH($F103,$B$320:$B$343,0))/INDEX($D$320:$D$343,MATCH($F103,$B$320:$B$343,0)),SUMIFS('Input-Allocators'!I$32:I$80,'Input-Allocators'!$B$32:$B$80,$F103))*$D103</f>
        <v>-0.39238524481809944</v>
      </c>
      <c r="M103" s="14">
        <f ca="1">IFERROR(INDEX(M$320:M$343,MATCH($F103,$B$320:$B$343,0))/INDEX($D$320:$D$343,MATCH($F103,$B$320:$B$343,0)),SUMIFS('Input-Allocators'!J$32:J$80,'Input-Allocators'!$B$32:$B$80,$F103))*$D103</f>
        <v>-1.0405716244394285</v>
      </c>
      <c r="N103" s="14">
        <f ca="1">IFERROR(INDEX(N$320:N$343,MATCH($F103,$B$320:$B$343,0))/INDEX($D$320:$D$343,MATCH($F103,$B$320:$B$343,0)),SUMIFS('Input-Allocators'!K$32:K$80,'Input-Allocators'!$B$32:$B$80,$F103))*$D103</f>
        <v>-0.10923920579737548</v>
      </c>
      <c r="O103" s="14">
        <f ca="1">IFERROR(INDEX(O$320:O$343,MATCH($F103,$B$320:$B$343,0))/INDEX($D$320:$D$343,MATCH($F103,$B$320:$B$343,0)),SUMIFS('Input-Allocators'!L$32:L$80,'Input-Allocators'!$B$32:$B$80,$F103))*$D103</f>
        <v>-4.3832126914148603E-2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-204.50101794741485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INT_OML</v>
      </c>
      <c r="G105" s="14">
        <f ca="1">IFERROR(INDEX(G$320:G$343,MATCH($F105,$B$320:$B$343,0))/INDEX($D$320:$D$343,MATCH($F105,$B$320:$B$343,0)),SUMIFS('Input-Allocators'!D$32:D$80,'Input-Allocators'!$B$32:$B$80,$F105))*$D105</f>
        <v>-171.25292251968528</v>
      </c>
      <c r="H105" s="14">
        <f ca="1">IFERROR(INDEX(H$320:H$343,MATCH($F105,$B$320:$B$343,0))/INDEX($D$320:$D$343,MATCH($F105,$B$320:$B$343,0)),SUMIFS('Input-Allocators'!E$32:E$80,'Input-Allocators'!$B$32:$B$80,$F105))*$D105</f>
        <v>-12.353650167134415</v>
      </c>
      <c r="I105" s="14">
        <f ca="1">IFERROR(INDEX(I$320:I$343,MATCH($F105,$B$320:$B$343,0))/INDEX($D$320:$D$343,MATCH($F105,$B$320:$B$343,0)),SUMIFS('Input-Allocators'!F$32:F$80,'Input-Allocators'!$B$32:$B$80,$F105))*$D105</f>
        <v>-11.556955072582443</v>
      </c>
      <c r="J105" s="14">
        <f ca="1">IFERROR(INDEX(J$320:J$343,MATCH($F105,$B$320:$B$343,0))/INDEX($D$320:$D$343,MATCH($F105,$B$320:$B$343,0)),SUMIFS('Input-Allocators'!G$32:G$80,'Input-Allocators'!$B$32:$B$80,$F105))*$D105</f>
        <v>-6.6632397748062582</v>
      </c>
      <c r="K105" s="14">
        <f ca="1">IFERROR(INDEX(K$320:K$343,MATCH($F105,$B$320:$B$343,0))/INDEX($D$320:$D$343,MATCH($F105,$B$320:$B$343,0)),SUMIFS('Input-Allocators'!H$32:H$80,'Input-Allocators'!$B$32:$B$80,$F105))*$D105</f>
        <v>-6.2842846225029683E-2</v>
      </c>
      <c r="L105" s="14">
        <f ca="1">IFERROR(INDEX(L$320:L$343,MATCH($F105,$B$320:$B$343,0))/INDEX($D$320:$D$343,MATCH($F105,$B$320:$B$343,0)),SUMIFS('Input-Allocators'!I$32:I$80,'Input-Allocators'!$B$32:$B$80,$F105))*$D105</f>
        <v>-0.64606530717278199</v>
      </c>
      <c r="M105" s="14">
        <f ca="1">IFERROR(INDEX(M$320:M$343,MATCH($F105,$B$320:$B$343,0))/INDEX($D$320:$D$343,MATCH($F105,$B$320:$B$343,0)),SUMIFS('Input-Allocators'!J$32:J$80,'Input-Allocators'!$B$32:$B$80,$F105))*$D105</f>
        <v>-1.7133091395686706</v>
      </c>
      <c r="N105" s="14">
        <f ca="1">IFERROR(INDEX(N$320:N$343,MATCH($F105,$B$320:$B$343,0))/INDEX($D$320:$D$343,MATCH($F105,$B$320:$B$343,0)),SUMIFS('Input-Allocators'!K$32:K$80,'Input-Allocators'!$B$32:$B$80,$F105))*$D105</f>
        <v>-0.17986318797871553</v>
      </c>
      <c r="O105" s="14">
        <f ca="1">IFERROR(INDEX(O$320:O$343,MATCH($F105,$B$320:$B$343,0))/INDEX($D$320:$D$343,MATCH($F105,$B$320:$B$343,0)),SUMIFS('Input-Allocators'!L$32:L$80,'Input-Allocators'!$B$32:$B$80,$F105))*$D105</f>
        <v>-7.2169932261223355E-2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-146.57678892830978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INT_OML</v>
      </c>
      <c r="G106" s="14">
        <f ca="1">IFERROR(INDEX(G$320:G$343,MATCH($F106,$B$320:$B$343,0))/INDEX($D$320:$D$343,MATCH($F106,$B$320:$B$343,0)),SUMIFS('Input-Allocators'!D$32:D$80,'Input-Allocators'!$B$32:$B$80,$F106))*$D106</f>
        <v>-122.74610527356262</v>
      </c>
      <c r="H106" s="14">
        <f ca="1">IFERROR(INDEX(H$320:H$343,MATCH($F106,$B$320:$B$343,0))/INDEX($D$320:$D$343,MATCH($F106,$B$320:$B$343,0)),SUMIFS('Input-Allocators'!E$32:E$80,'Input-Allocators'!$B$32:$B$80,$F106))*$D106</f>
        <v>-8.8545200958748094</v>
      </c>
      <c r="I106" s="14">
        <f ca="1">IFERROR(INDEX(I$320:I$343,MATCH($F106,$B$320:$B$343,0))/INDEX($D$320:$D$343,MATCH($F106,$B$320:$B$343,0)),SUMIFS('Input-Allocators'!F$32:F$80,'Input-Allocators'!$B$32:$B$80,$F106))*$D106</f>
        <v>-8.2834862209021587</v>
      </c>
      <c r="J106" s="14">
        <f ca="1">IFERROR(INDEX(J$320:J$343,MATCH($F106,$B$320:$B$343,0))/INDEX($D$320:$D$343,MATCH($F106,$B$320:$B$343,0)),SUMIFS('Input-Allocators'!G$32:G$80,'Input-Allocators'!$B$32:$B$80,$F106))*$D106</f>
        <v>-4.7758994055552169</v>
      </c>
      <c r="K106" s="14">
        <f ca="1">IFERROR(INDEX(K$320:K$343,MATCH($F106,$B$320:$B$343,0))/INDEX($D$320:$D$343,MATCH($F106,$B$320:$B$343,0)),SUMIFS('Input-Allocators'!H$32:H$80,'Input-Allocators'!$B$32:$B$80,$F106))*$D106</f>
        <v>-4.5042820320576535E-2</v>
      </c>
      <c r="L106" s="14">
        <f ca="1">IFERROR(INDEX(L$320:L$343,MATCH($F106,$B$320:$B$343,0))/INDEX($D$320:$D$343,MATCH($F106,$B$320:$B$343,0)),SUMIFS('Input-Allocators'!I$32:I$80,'Input-Allocators'!$B$32:$B$80,$F106))*$D106</f>
        <v>-0.46306947082150501</v>
      </c>
      <c r="M106" s="14">
        <f ca="1">IFERROR(INDEX(M$320:M$343,MATCH($F106,$B$320:$B$343,0))/INDEX($D$320:$D$343,MATCH($F106,$B$320:$B$343,0)),SUMIFS('Input-Allocators'!J$32:J$80,'Input-Allocators'!$B$32:$B$80,$F106))*$D106</f>
        <v>-1.2280200589714261</v>
      </c>
      <c r="N106" s="14">
        <f ca="1">IFERROR(INDEX(N$320:N$343,MATCH($F106,$B$320:$B$343,0))/INDEX($D$320:$D$343,MATCH($F106,$B$320:$B$343,0)),SUMIFS('Input-Allocators'!K$32:K$80,'Input-Allocators'!$B$32:$B$80,$F106))*$D106</f>
        <v>-0.12891754185354834</v>
      </c>
      <c r="O106" s="14">
        <f ca="1">IFERROR(INDEX(O$320:O$343,MATCH($F106,$B$320:$B$343,0))/INDEX($D$320:$D$343,MATCH($F106,$B$320:$B$343,0)),SUMIFS('Input-Allocators'!L$32:L$80,'Input-Allocators'!$B$32:$B$80,$F106))*$D106</f>
        <v>-5.1728040447915409E-2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-1100.7907536041598</v>
      </c>
      <c r="E109" s="14">
        <f t="shared" ca="1" si="24"/>
        <v>0</v>
      </c>
      <c r="F109" s="46"/>
      <c r="G109" s="174">
        <f t="shared" ref="G109:U109" ca="1" si="29">SUBTOTAL(9,G99:G108)</f>
        <v>-921.82247076067551</v>
      </c>
      <c r="H109" s="174">
        <f t="shared" ca="1" si="29"/>
        <v>-66.497389664528825</v>
      </c>
      <c r="I109" s="174">
        <f t="shared" ca="1" si="29"/>
        <v>-62.208928891438148</v>
      </c>
      <c r="J109" s="174">
        <f t="shared" ca="1" si="29"/>
        <v>-35.866974192961052</v>
      </c>
      <c r="K109" s="174">
        <f t="shared" ca="1" si="29"/>
        <v>-0.33827129443663112</v>
      </c>
      <c r="L109" s="174">
        <f t="shared" ca="1" si="29"/>
        <v>-3.4776487838466528</v>
      </c>
      <c r="M109" s="174">
        <f t="shared" ca="1" si="29"/>
        <v>-9.2224228408860736</v>
      </c>
      <c r="N109" s="174">
        <f t="shared" ca="1" si="29"/>
        <v>-0.96816992026733228</v>
      </c>
      <c r="O109" s="174">
        <f t="shared" ca="1" si="29"/>
        <v>-0.38847725511968534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-2428.3498989368472</v>
      </c>
      <c r="E111" s="14">
        <f t="shared" ca="1" si="24"/>
        <v>0</v>
      </c>
      <c r="F111" s="46"/>
      <c r="G111" s="175">
        <f t="shared" ref="G111:U111" ca="1" si="30">SUBTOTAL(9,G63:G110)</f>
        <v>-2033.5449733568162</v>
      </c>
      <c r="H111" s="175">
        <f t="shared" ca="1" si="30"/>
        <v>-146.6935736357847</v>
      </c>
      <c r="I111" s="175">
        <f t="shared" ca="1" si="30"/>
        <v>-137.2332077571354</v>
      </c>
      <c r="J111" s="175">
        <f t="shared" ca="1" si="30"/>
        <v>-79.122724161223687</v>
      </c>
      <c r="K111" s="175">
        <f t="shared" ca="1" si="30"/>
        <v>-0.74622816458886854</v>
      </c>
      <c r="L111" s="175">
        <f t="shared" ca="1" si="30"/>
        <v>-7.6717105818174787</v>
      </c>
      <c r="M111" s="175">
        <f t="shared" ca="1" si="30"/>
        <v>-20.344710836544536</v>
      </c>
      <c r="N111" s="175">
        <f t="shared" ca="1" si="30"/>
        <v>-2.1357876783913308</v>
      </c>
      <c r="O111" s="175">
        <f t="shared" ca="1" si="30"/>
        <v>-0.85698276454489564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0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4">
        <f ca="1">IFERROR(INDEX(G$320:G$343,MATCH($F114,$B$320:$B$343,0))/INDEX($D$320:$D$343,MATCH($F114,$B$320:$B$343,0)),SUMIFS('Input-Allocators'!D$32:D$80,'Input-Allocators'!$B$32:$B$80,$F114))*$D114</f>
        <v>0</v>
      </c>
      <c r="H114" s="14">
        <f ca="1">IFERROR(INDEX(H$320:H$343,MATCH($F114,$B$320:$B$343,0))/INDEX($D$320:$D$343,MATCH($F114,$B$320:$B$343,0)),SUMIFS('Input-Allocators'!E$32:E$80,'Input-Allocators'!$B$32:$B$80,$F114))*$D114</f>
        <v>0</v>
      </c>
      <c r="I114" s="14">
        <f ca="1">IFERROR(INDEX(I$320:I$343,MATCH($F114,$B$320:$B$343,0))/INDEX($D$320:$D$343,MATCH($F114,$B$320:$B$343,0)),SUMIFS('Input-Allocators'!F$32:F$80,'Input-Allocators'!$B$32:$B$80,$F114))*$D114</f>
        <v>0</v>
      </c>
      <c r="J114" s="14">
        <f ca="1">IFERROR(INDEX(J$320:J$343,MATCH($F114,$B$320:$B$343,0))/INDEX($D$320:$D$343,MATCH($F114,$B$320:$B$343,0)),SUMIFS('Input-Allocators'!G$32:G$80,'Input-Allocators'!$B$32:$B$80,$F114))*$D114</f>
        <v>0</v>
      </c>
      <c r="K114" s="14">
        <f ca="1">IFERROR(INDEX(K$320:K$343,MATCH($F114,$B$320:$B$343,0))/INDEX($D$320:$D$343,MATCH($F114,$B$320:$B$343,0)),SUMIFS('Input-Allocators'!H$32:H$80,'Input-Allocators'!$B$32:$B$80,$F114))*$D114</f>
        <v>0</v>
      </c>
      <c r="L114" s="14">
        <f ca="1">IFERROR(INDEX(L$320:L$343,MATCH($F114,$B$320:$B$343,0))/INDEX($D$320:$D$343,MATCH($F114,$B$320:$B$343,0)),SUMIFS('Input-Allocators'!I$32:I$80,'Input-Allocators'!$B$32:$B$80,$F114))*$D114</f>
        <v>0</v>
      </c>
      <c r="M114" s="14">
        <f ca="1">IFERROR(INDEX(M$320:M$343,MATCH($F114,$B$320:$B$343,0))/INDEX($D$320:$D$343,MATCH($F114,$B$320:$B$343,0)),SUMIFS('Input-Allocators'!J$32:J$80,'Input-Allocators'!$B$32:$B$80,$F114))*$D114</f>
        <v>0</v>
      </c>
      <c r="N114" s="14">
        <f ca="1">IFERROR(INDEX(N$320:N$343,MATCH($F114,$B$320:$B$343,0))/INDEX($D$320:$D$343,MATCH($F114,$B$320:$B$343,0)),SUMIFS('Input-Allocators'!K$32:K$80,'Input-Allocators'!$B$32:$B$80,$F114))*$D114</f>
        <v>0</v>
      </c>
      <c r="O114" s="14">
        <f ca="1">IFERROR(INDEX(O$320:O$343,MATCH($F114,$B$320:$B$343,0))/INDEX($D$320:$D$343,MATCH($F114,$B$320:$B$343,0)),SUMIFS('Input-Allocators'!L$32:L$80,'Input-Allocators'!$B$32:$B$80,$F114))*$D114</f>
        <v>0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0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4">
        <f ca="1">IFERROR(INDEX(G$320:G$343,MATCH($F115,$B$320:$B$343,0))/INDEX($D$320:$D$343,MATCH($F115,$B$320:$B$343,0)),SUMIFS('Input-Allocators'!D$32:D$80,'Input-Allocators'!$B$32:$B$80,$F115))*$D115</f>
        <v>0</v>
      </c>
      <c r="H115" s="14">
        <f ca="1">IFERROR(INDEX(H$320:H$343,MATCH($F115,$B$320:$B$343,0))/INDEX($D$320:$D$343,MATCH($F115,$B$320:$B$343,0)),SUMIFS('Input-Allocators'!E$32:E$80,'Input-Allocators'!$B$32:$B$80,$F115))*$D115</f>
        <v>0</v>
      </c>
      <c r="I115" s="14">
        <f ca="1">IFERROR(INDEX(I$320:I$343,MATCH($F115,$B$320:$B$343,0))/INDEX($D$320:$D$343,MATCH($F115,$B$320:$B$343,0)),SUMIFS('Input-Allocators'!F$32:F$80,'Input-Allocators'!$B$32:$B$80,$F115))*$D115</f>
        <v>0</v>
      </c>
      <c r="J115" s="14">
        <f ca="1">IFERROR(INDEX(J$320:J$343,MATCH($F115,$B$320:$B$343,0))/INDEX($D$320:$D$343,MATCH($F115,$B$320:$B$343,0)),SUMIFS('Input-Allocators'!G$32:G$80,'Input-Allocators'!$B$32:$B$80,$F115))*$D115</f>
        <v>0</v>
      </c>
      <c r="K115" s="14">
        <f ca="1">IFERROR(INDEX(K$320:K$343,MATCH($F115,$B$320:$B$343,0))/INDEX($D$320:$D$343,MATCH($F115,$B$320:$B$343,0)),SUMIFS('Input-Allocators'!H$32:H$80,'Input-Allocators'!$B$32:$B$80,$F115))*$D115</f>
        <v>0</v>
      </c>
      <c r="L115" s="14">
        <f ca="1">IFERROR(INDEX(L$320:L$343,MATCH($F115,$B$320:$B$343,0))/INDEX($D$320:$D$343,MATCH($F115,$B$320:$B$343,0)),SUMIFS('Input-Allocators'!I$32:I$80,'Input-Allocators'!$B$32:$B$80,$F115))*$D115</f>
        <v>0</v>
      </c>
      <c r="M115" s="14">
        <f ca="1">IFERROR(INDEX(M$320:M$343,MATCH($F115,$B$320:$B$343,0))/INDEX($D$320:$D$343,MATCH($F115,$B$320:$B$343,0)),SUMIFS('Input-Allocators'!J$32:J$80,'Input-Allocators'!$B$32:$B$80,$F115))*$D115</f>
        <v>0</v>
      </c>
      <c r="N115" s="14">
        <f ca="1">IFERROR(INDEX(N$320:N$343,MATCH($F115,$B$320:$B$343,0))/INDEX($D$320:$D$343,MATCH($F115,$B$320:$B$343,0)),SUMIFS('Input-Allocators'!K$32:K$80,'Input-Allocators'!$B$32:$B$80,$F115))*$D115</f>
        <v>0</v>
      </c>
      <c r="O115" s="14">
        <f ca="1">IFERROR(INDEX(O$320:O$343,MATCH($F115,$B$320:$B$343,0))/INDEX($D$320:$D$343,MATCH($F115,$B$320:$B$343,0)),SUMIFS('Input-Allocators'!L$32:L$80,'Input-Allocators'!$B$32:$B$80,$F115))*$D115</f>
        <v>0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0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4.4785757611687433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INT_TOTPLT</v>
      </c>
      <c r="G118" s="14">
        <f ca="1">IFERROR(INDEX(G$320:G$343,MATCH($F118,$B$320:$B$343,0))/INDEX($D$320:$D$343,MATCH($F118,$B$320:$B$343,0)),SUMIFS('Input-Allocators'!D$32:D$80,'Input-Allocators'!$B$32:$B$80,$F118))*$D118</f>
        <v>3.7504419074490323</v>
      </c>
      <c r="H118" s="14">
        <f ca="1">IFERROR(INDEX(H$320:H$343,MATCH($F118,$B$320:$B$343,0))/INDEX($D$320:$D$343,MATCH($F118,$B$320:$B$343,0)),SUMIFS('Input-Allocators'!E$32:E$80,'Input-Allocators'!$B$32:$B$80,$F118))*$D118</f>
        <v>0.27054514816504743</v>
      </c>
      <c r="I118" s="14">
        <f ca="1">IFERROR(INDEX(I$320:I$343,MATCH($F118,$B$320:$B$343,0))/INDEX($D$320:$D$343,MATCH($F118,$B$320:$B$343,0)),SUMIFS('Input-Allocators'!F$32:F$80,'Input-Allocators'!$B$32:$B$80,$F118))*$D118</f>
        <v>0.25309751208325554</v>
      </c>
      <c r="J118" s="14">
        <f ca="1">IFERROR(INDEX(J$320:J$343,MATCH($F118,$B$320:$B$343,0))/INDEX($D$320:$D$343,MATCH($F118,$B$320:$B$343,0)),SUMIFS('Input-Allocators'!G$32:G$80,'Input-Allocators'!$B$32:$B$80,$F118))*$D118</f>
        <v>0.14592506406973615</v>
      </c>
      <c r="K118" s="14">
        <f ca="1">IFERROR(INDEX(K$320:K$343,MATCH($F118,$B$320:$B$343,0))/INDEX($D$320:$D$343,MATCH($F118,$B$320:$B$343,0)),SUMIFS('Input-Allocators'!H$32:H$80,'Input-Allocators'!$B$32:$B$80,$F118))*$D118</f>
        <v>1.3762593980761668E-3</v>
      </c>
      <c r="L118" s="14">
        <f ca="1">IFERROR(INDEX(L$320:L$343,MATCH($F118,$B$320:$B$343,0))/INDEX($D$320:$D$343,MATCH($F118,$B$320:$B$343,0)),SUMIFS('Input-Allocators'!I$32:I$80,'Input-Allocators'!$B$32:$B$80,$F118))*$D118</f>
        <v>1.4148841183666277E-2</v>
      </c>
      <c r="M118" s="14">
        <f ca="1">IFERROR(INDEX(M$320:M$343,MATCH($F118,$B$320:$B$343,0))/INDEX($D$320:$D$343,MATCH($F118,$B$320:$B$343,0)),SUMIFS('Input-Allocators'!J$32:J$80,'Input-Allocators'!$B$32:$B$80,$F118))*$D118</f>
        <v>3.7521499212459647E-2</v>
      </c>
      <c r="N118" s="14">
        <f ca="1">IFERROR(INDEX(N$320:N$343,MATCH($F118,$B$320:$B$343,0))/INDEX($D$320:$D$343,MATCH($F118,$B$320:$B$343,0)),SUMIFS('Input-Allocators'!K$32:K$80,'Input-Allocators'!$B$32:$B$80,$F118))*$D118</f>
        <v>3.9390068670227645E-3</v>
      </c>
      <c r="O118" s="14">
        <f ca="1">IFERROR(INDEX(O$320:O$343,MATCH($F118,$B$320:$B$343,0))/INDEX($D$320:$D$343,MATCH($F118,$B$320:$B$343,0)),SUMIFS('Input-Allocators'!L$32:L$80,'Input-Allocators'!$B$32:$B$80,$F118))*$D118</f>
        <v>1.580522740446295E-3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-3419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CUST</v>
      </c>
      <c r="G119" s="14">
        <f ca="1">IFERROR(INDEX(G$320:G$343,MATCH($F119,$B$320:$B$343,0))/INDEX($D$320:$D$343,MATCH($F119,$B$320:$B$343,0)),SUMIFS('Input-Allocators'!D$32:D$80,'Input-Allocators'!$B$32:$B$80,$F119))*$D119</f>
        <v>-3151.5747173664076</v>
      </c>
      <c r="H119" s="14">
        <f ca="1">IFERROR(INDEX(H$320:H$343,MATCH($F119,$B$320:$B$343,0))/INDEX($D$320:$D$343,MATCH($F119,$B$320:$B$343,0)),SUMIFS('Input-Allocators'!E$32:E$80,'Input-Allocators'!$B$32:$B$80,$F119))*$D119</f>
        <v>-164.2037548296548</v>
      </c>
      <c r="I119" s="14">
        <f ca="1">IFERROR(INDEX(I$320:I$343,MATCH($F119,$B$320:$B$343,0))/INDEX($D$320:$D$343,MATCH($F119,$B$320:$B$343,0)),SUMIFS('Input-Allocators'!F$32:F$80,'Input-Allocators'!$B$32:$B$80,$F119))*$D119</f>
        <v>-69.239683694262126</v>
      </c>
      <c r="J119" s="14">
        <f ca="1">IFERROR(INDEX(J$320:J$343,MATCH($F119,$B$320:$B$343,0))/INDEX($D$320:$D$343,MATCH($F119,$B$320:$B$343,0)),SUMIFS('Input-Allocators'!G$32:G$80,'Input-Allocators'!$B$32:$B$80,$F119))*$D119</f>
        <v>-24.617019880177569</v>
      </c>
      <c r="K119" s="14">
        <f ca="1">IFERROR(INDEX(K$320:K$343,MATCH($F119,$B$320:$B$343,0))/INDEX($D$320:$D$343,MATCH($F119,$B$320:$B$343,0)),SUMIFS('Input-Allocators'!H$32:H$80,'Input-Allocators'!$B$32:$B$80,$F119))*$D119</f>
        <v>-0.12746676960609743</v>
      </c>
      <c r="L119" s="14">
        <f ca="1">IFERROR(INDEX(L$320:L$343,MATCH($F119,$B$320:$B$343,0))/INDEX($D$320:$D$343,MATCH($F119,$B$320:$B$343,0)),SUMIFS('Input-Allocators'!I$32:I$80,'Input-Allocators'!$B$32:$B$80,$F119))*$D119</f>
        <v>-3.0445969031956395</v>
      </c>
      <c r="M119" s="14">
        <f ca="1">IFERROR(INDEX(M$320:M$343,MATCH($F119,$B$320:$B$343,0))/INDEX($D$320:$D$343,MATCH($F119,$B$320:$B$343,0)),SUMIFS('Input-Allocators'!J$32:J$80,'Input-Allocators'!$B$32:$B$80,$F119))*$D119</f>
        <v>-5.5872934010672717</v>
      </c>
      <c r="N119" s="14">
        <f ca="1">IFERROR(INDEX(N$320:N$343,MATCH($F119,$B$320:$B$343,0))/INDEX($D$320:$D$343,MATCH($F119,$B$320:$B$343,0)),SUMIFS('Input-Allocators'!K$32:K$80,'Input-Allocators'!$B$32:$B$80,$F119))*$D119</f>
        <v>-0.41426700121981669</v>
      </c>
      <c r="O119" s="14">
        <f ca="1">IFERROR(INDEX(O$320:O$343,MATCH($F119,$B$320:$B$343,0))/INDEX($D$320:$D$343,MATCH($F119,$B$320:$B$343,0)),SUMIFS('Input-Allocators'!L$32:L$80,'Input-Allocators'!$B$32:$B$80,$F119))*$D119</f>
        <v>-0.19120015440914617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-422.44523019301351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INT_TOTPLT</v>
      </c>
      <c r="G120" s="14">
        <f ca="1">IFERROR(INDEX(G$320:G$343,MATCH($F120,$B$320:$B$343,0))/INDEX($D$320:$D$343,MATCH($F120,$B$320:$B$343,0)),SUMIFS('Input-Allocators'!D$32:D$80,'Input-Allocators'!$B$32:$B$80,$F120))*$D120</f>
        <v>-353.76342377746727</v>
      </c>
      <c r="H120" s="14">
        <f ca="1">IFERROR(INDEX(H$320:H$343,MATCH($F120,$B$320:$B$343,0))/INDEX($D$320:$D$343,MATCH($F120,$B$320:$B$343,0)),SUMIFS('Input-Allocators'!E$32:E$80,'Input-Allocators'!$B$32:$B$80,$F120))*$D120</f>
        <v>-25.519386851761283</v>
      </c>
      <c r="I120" s="14">
        <f ca="1">IFERROR(INDEX(I$320:I$343,MATCH($F120,$B$320:$B$343,0))/INDEX($D$320:$D$343,MATCH($F120,$B$320:$B$343,0)),SUMIFS('Input-Allocators'!F$32:F$80,'Input-Allocators'!$B$32:$B$80,$F120))*$D120</f>
        <v>-23.873624664415136</v>
      </c>
      <c r="J120" s="14">
        <f ca="1">IFERROR(INDEX(J$320:J$343,MATCH($F120,$B$320:$B$343,0))/INDEX($D$320:$D$343,MATCH($F120,$B$320:$B$343,0)),SUMIFS('Input-Allocators'!G$32:G$80,'Input-Allocators'!$B$32:$B$80,$F120))*$D120</f>
        <v>-13.764498038944144</v>
      </c>
      <c r="K120" s="14">
        <f ca="1">IFERROR(INDEX(K$320:K$343,MATCH($F120,$B$320:$B$343,0))/INDEX($D$320:$D$343,MATCH($F120,$B$320:$B$343,0)),SUMIFS('Input-Allocators'!H$32:H$80,'Input-Allocators'!$B$32:$B$80,$F120))*$D120</f>
        <v>-0.12981676524633851</v>
      </c>
      <c r="L120" s="14">
        <f ca="1">IFERROR(INDEX(L$320:L$343,MATCH($F120,$B$320:$B$343,0))/INDEX($D$320:$D$343,MATCH($F120,$B$320:$B$343,0)),SUMIFS('Input-Allocators'!I$32:I$80,'Input-Allocators'!$B$32:$B$80,$F120))*$D120</f>
        <v>-1.3346007278971395</v>
      </c>
      <c r="M120" s="14">
        <f ca="1">IFERROR(INDEX(M$320:M$343,MATCH($F120,$B$320:$B$343,0))/INDEX($D$320:$D$343,MATCH($F120,$B$320:$B$343,0)),SUMIFS('Input-Allocators'!J$32:J$80,'Input-Allocators'!$B$32:$B$80,$F120))*$D120</f>
        <v>-3.5392453354094919</v>
      </c>
      <c r="N120" s="14">
        <f ca="1">IFERROR(INDEX(N$320:N$343,MATCH($F120,$B$320:$B$343,0))/INDEX($D$320:$D$343,MATCH($F120,$B$320:$B$343,0)),SUMIFS('Input-Allocators'!K$32:K$80,'Input-Allocators'!$B$32:$B$80,$F120))*$D120</f>
        <v>-0.37154996396377721</v>
      </c>
      <c r="O120" s="14">
        <f ca="1">IFERROR(INDEX(O$320:O$343,MATCH($F120,$B$320:$B$343,0))/INDEX($D$320:$D$343,MATCH($F120,$B$320:$B$343,0)),SUMIFS('Input-Allocators'!L$32:L$80,'Input-Allocators'!$B$32:$B$80,$F120))*$D120</f>
        <v>-0.14908406790887616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959.76213973375536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INT_OM_Excl_A&amp;G</v>
      </c>
      <c r="G121" s="14">
        <f ca="1">IFERROR(INDEX(G$320:G$343,MATCH($F121,$B$320:$B$343,0))/INDEX($D$320:$D$343,MATCH($F121,$B$320:$B$343,0)),SUMIFS('Input-Allocators'!D$32:D$80,'Input-Allocators'!$B$32:$B$80,$F121))*$D121</f>
        <v>784.72641087014256</v>
      </c>
      <c r="H121" s="14">
        <f ca="1">IFERROR(INDEX(H$320:H$343,MATCH($F121,$B$320:$B$343,0))/INDEX($D$320:$D$343,MATCH($F121,$B$320:$B$343,0)),SUMIFS('Input-Allocators'!E$32:E$80,'Input-Allocators'!$B$32:$B$80,$F121))*$D121</f>
        <v>61.062155455476507</v>
      </c>
      <c r="I121" s="14">
        <f ca="1">IFERROR(INDEX(I$320:I$343,MATCH($F121,$B$320:$B$343,0))/INDEX($D$320:$D$343,MATCH($F121,$B$320:$B$343,0)),SUMIFS('Input-Allocators'!F$32:F$80,'Input-Allocators'!$B$32:$B$80,$F121))*$D121</f>
        <v>62.727215208949019</v>
      </c>
      <c r="J121" s="14">
        <f ca="1">IFERROR(INDEX(J$320:J$343,MATCH($F121,$B$320:$B$343,0))/INDEX($D$320:$D$343,MATCH($F121,$B$320:$B$343,0)),SUMIFS('Input-Allocators'!G$32:G$80,'Input-Allocators'!$B$32:$B$80,$F121))*$D121</f>
        <v>36.438781356208509</v>
      </c>
      <c r="K121" s="14">
        <f ca="1">IFERROR(INDEX(K$320:K$343,MATCH($F121,$B$320:$B$343,0))/INDEX($D$320:$D$343,MATCH($F121,$B$320:$B$343,0)),SUMIFS('Input-Allocators'!H$32:H$80,'Input-Allocators'!$B$32:$B$80,$F121))*$D121</f>
        <v>0.37772554562288208</v>
      </c>
      <c r="L121" s="14">
        <f ca="1">IFERROR(INDEX(L$320:L$343,MATCH($F121,$B$320:$B$343,0))/INDEX($D$320:$D$343,MATCH($F121,$B$320:$B$343,0)),SUMIFS('Input-Allocators'!I$32:I$80,'Input-Allocators'!$B$32:$B$80,$F121))*$D121</f>
        <v>3.5574833682135196</v>
      </c>
      <c r="M121" s="14">
        <f ca="1">IFERROR(INDEX(M$320:M$343,MATCH($F121,$B$320:$B$343,0))/INDEX($D$320:$D$343,MATCH($F121,$B$320:$B$343,0)),SUMIFS('Input-Allocators'!J$32:J$80,'Input-Allocators'!$B$32:$B$80,$F121))*$D121</f>
        <v>9.4697473285667915</v>
      </c>
      <c r="N121" s="14">
        <f ca="1">IFERROR(INDEX(N$320:N$343,MATCH($F121,$B$320:$B$343,0))/INDEX($D$320:$D$343,MATCH($F121,$B$320:$B$343,0)),SUMIFS('Input-Allocators'!K$32:K$80,'Input-Allocators'!$B$32:$B$80,$F121))*$D121</f>
        <v>1.0010025039291457</v>
      </c>
      <c r="O121" s="14">
        <f ca="1">IFERROR(INDEX(O$320:O$343,MATCH($F121,$B$320:$B$343,0))/INDEX($D$320:$D$343,MATCH($F121,$B$320:$B$343,0)),SUMIFS('Input-Allocators'!L$32:L$80,'Input-Allocators'!$B$32:$B$80,$F121))*$D121</f>
        <v>0.40161809664652875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-2877.2045146980895</v>
      </c>
      <c r="E122" s="14">
        <f t="shared" ca="1" si="24"/>
        <v>0</v>
      </c>
      <c r="F122" s="46"/>
      <c r="G122" s="174">
        <f t="shared" ref="G122:U122" ca="1" si="32">SUBTOTAL(9,G114:G121)</f>
        <v>-2716.8612883662836</v>
      </c>
      <c r="H122" s="174">
        <f t="shared" ca="1" si="32"/>
        <v>-128.39044107777454</v>
      </c>
      <c r="I122" s="174">
        <f t="shared" ca="1" si="32"/>
        <v>-30.132995637644981</v>
      </c>
      <c r="J122" s="174">
        <f t="shared" ca="1" si="32"/>
        <v>-1.7968114988434678</v>
      </c>
      <c r="K122" s="174">
        <f t="shared" ca="1" si="32"/>
        <v>0.12181827016852231</v>
      </c>
      <c r="L122" s="174">
        <f t="shared" ca="1" si="32"/>
        <v>-0.80756542169559253</v>
      </c>
      <c r="M122" s="174">
        <f t="shared" ca="1" si="32"/>
        <v>0.38073009130248714</v>
      </c>
      <c r="N122" s="174">
        <f t="shared" ca="1" si="32"/>
        <v>0.21912454561257455</v>
      </c>
      <c r="O122" s="174">
        <f t="shared" ca="1" si="32"/>
        <v>6.2914397068952688E-2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-618.98360795766314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-825.78546949777262</v>
      </c>
      <c r="H124" s="176">
        <f t="shared" ca="1" si="34"/>
        <v>8.0258533836728603</v>
      </c>
      <c r="I124" s="176">
        <f t="shared" ca="1" si="34"/>
        <v>97.485721496938396</v>
      </c>
      <c r="J124" s="176">
        <f t="shared" ca="1" si="34"/>
        <v>71.782613763289163</v>
      </c>
      <c r="K124" s="176">
        <f t="shared" ca="1" si="34"/>
        <v>0.81576605883394127</v>
      </c>
      <c r="L124" s="176">
        <f t="shared" ca="1" si="34"/>
        <v>6.3266689132767944</v>
      </c>
      <c r="M124" s="176">
        <f t="shared" ca="1" si="34"/>
        <v>19.300100554672497</v>
      </c>
      <c r="N124" s="176">
        <f t="shared" ca="1" si="34"/>
        <v>2.2052799961979646</v>
      </c>
      <c r="O124" s="176">
        <f t="shared" ca="1" si="34"/>
        <v>0.85985737322686284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0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0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0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33"/>
        <v>0</v>
      </c>
      <c r="F140" s="46"/>
      <c r="G140" s="174">
        <f t="shared" ref="G140:U140" ca="1" si="36">SUBTOTAL(9,G129:G139)</f>
        <v>0</v>
      </c>
      <c r="H140" s="174">
        <f t="shared" ca="1" si="36"/>
        <v>0</v>
      </c>
      <c r="I140" s="174">
        <f t="shared" ca="1" si="36"/>
        <v>0</v>
      </c>
      <c r="J140" s="174">
        <f t="shared" ca="1" si="36"/>
        <v>0</v>
      </c>
      <c r="K140" s="174">
        <f t="shared" ca="1" si="36"/>
        <v>0</v>
      </c>
      <c r="L140" s="174">
        <f t="shared" ca="1" si="36"/>
        <v>0</v>
      </c>
      <c r="M140" s="174">
        <f t="shared" ca="1" si="36"/>
        <v>0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0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0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0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0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0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0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0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0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0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0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0</v>
      </c>
      <c r="E153" s="14">
        <f t="shared" ca="1" si="33"/>
        <v>0</v>
      </c>
      <c r="F153" s="46"/>
      <c r="G153" s="174">
        <f t="shared" ref="G153:U153" ca="1" si="38">SUBTOTAL(9,G143:G152)</f>
        <v>0</v>
      </c>
      <c r="H153" s="174">
        <f t="shared" ca="1" si="38"/>
        <v>0</v>
      </c>
      <c r="I153" s="174">
        <f t="shared" ca="1" si="38"/>
        <v>0</v>
      </c>
      <c r="J153" s="174">
        <f t="shared" ca="1" si="38"/>
        <v>0</v>
      </c>
      <c r="K153" s="174">
        <f t="shared" ca="1" si="38"/>
        <v>0</v>
      </c>
      <c r="L153" s="174">
        <f t="shared" ca="1" si="38"/>
        <v>0</v>
      </c>
      <c r="M153" s="174">
        <f t="shared" ca="1" si="38"/>
        <v>0</v>
      </c>
      <c r="N153" s="174">
        <f t="shared" ca="1" si="38"/>
        <v>0</v>
      </c>
      <c r="O153" s="174">
        <f t="shared" ca="1" si="38"/>
        <v>0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0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40"/>
        <v>0</v>
      </c>
      <c r="F169" s="46"/>
      <c r="G169" s="174">
        <f t="shared" ref="G169:U169" ca="1" si="41">SUBTOTAL(9,G156:G168)</f>
        <v>0</v>
      </c>
      <c r="H169" s="174">
        <f t="shared" ca="1" si="41"/>
        <v>0</v>
      </c>
      <c r="I169" s="174">
        <f t="shared" ca="1" si="41"/>
        <v>0</v>
      </c>
      <c r="J169" s="174">
        <f t="shared" ca="1" si="41"/>
        <v>0</v>
      </c>
      <c r="K169" s="174">
        <f t="shared" ca="1" si="41"/>
        <v>0</v>
      </c>
      <c r="L169" s="174">
        <f t="shared" ca="1" si="41"/>
        <v>0</v>
      </c>
      <c r="M169" s="174">
        <f t="shared" ca="1" si="41"/>
        <v>0</v>
      </c>
      <c r="N169" s="174">
        <f t="shared" ca="1" si="41"/>
        <v>0</v>
      </c>
      <c r="O169" s="174">
        <f t="shared" ca="1" si="41"/>
        <v>0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0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0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0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0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0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0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0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0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0</v>
      </c>
      <c r="E183" s="14">
        <f t="shared" ca="1" si="43"/>
        <v>0</v>
      </c>
      <c r="F183" s="46"/>
      <c r="G183" s="174">
        <f t="shared" ref="G183:U183" ca="1" si="44">SUBTOTAL(9,G172:G182)</f>
        <v>0</v>
      </c>
      <c r="H183" s="174">
        <f t="shared" ca="1" si="44"/>
        <v>0</v>
      </c>
      <c r="I183" s="174">
        <f t="shared" ca="1" si="44"/>
        <v>0</v>
      </c>
      <c r="J183" s="174">
        <f t="shared" ca="1" si="44"/>
        <v>0</v>
      </c>
      <c r="K183" s="174">
        <f t="shared" ca="1" si="44"/>
        <v>0</v>
      </c>
      <c r="L183" s="174">
        <f t="shared" ca="1" si="44"/>
        <v>0</v>
      </c>
      <c r="M183" s="174">
        <f t="shared" ca="1" si="44"/>
        <v>0</v>
      </c>
      <c r="N183" s="174">
        <f t="shared" ca="1" si="44"/>
        <v>0</v>
      </c>
      <c r="O183" s="174">
        <f t="shared" ca="1" si="44"/>
        <v>0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0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0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0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0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6"/>
        <v>0</v>
      </c>
      <c r="F193" s="46"/>
      <c r="G193" s="174">
        <f t="shared" ref="G193:U193" ca="1" si="47">SUBTOTAL(9,G186:G192)</f>
        <v>0</v>
      </c>
      <c r="H193" s="174">
        <f t="shared" ca="1" si="47"/>
        <v>0</v>
      </c>
      <c r="I193" s="174">
        <f t="shared" ca="1" si="47"/>
        <v>0</v>
      </c>
      <c r="J193" s="174">
        <f t="shared" ca="1" si="47"/>
        <v>0</v>
      </c>
      <c r="K193" s="174">
        <f t="shared" ca="1" si="47"/>
        <v>0</v>
      </c>
      <c r="L193" s="174">
        <f t="shared" ca="1" si="47"/>
        <v>0</v>
      </c>
      <c r="M193" s="174">
        <f t="shared" ca="1" si="47"/>
        <v>0</v>
      </c>
      <c r="N193" s="174">
        <f t="shared" ca="1" si="47"/>
        <v>0</v>
      </c>
      <c r="O193" s="174">
        <f t="shared" ca="1" si="47"/>
        <v>0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193.13496245055094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INT_DIST_OL</v>
      </c>
      <c r="G196" s="14">
        <f ca="1">IFERROR(INDEX(G$320:G$343,MATCH($F196,$B$320:$B$343,0))/INDEX($D$320:$D$343,MATCH($F196,$B$320:$B$343,0)),SUMIFS('Input-Allocators'!D$32:D$80,'Input-Allocators'!$B$32:$B$80,$F196))*$D196</f>
        <v>156.96091906569751</v>
      </c>
      <c r="H196" s="14">
        <f ca="1">IFERROR(INDEX(H$320:H$343,MATCH($F196,$B$320:$B$343,0))/INDEX($D$320:$D$343,MATCH($F196,$B$320:$B$343,0)),SUMIFS('Input-Allocators'!E$32:E$80,'Input-Allocators'!$B$32:$B$80,$F196))*$D196</f>
        <v>12.442104902216336</v>
      </c>
      <c r="I196" s="14">
        <f ca="1">IFERROR(INDEX(I$320:I$343,MATCH($F196,$B$320:$B$343,0))/INDEX($D$320:$D$343,MATCH($F196,$B$320:$B$343,0)),SUMIFS('Input-Allocators'!F$32:F$80,'Input-Allocators'!$B$32:$B$80,$F196))*$D196</f>
        <v>13.047779996478631</v>
      </c>
      <c r="J196" s="14">
        <f ca="1">IFERROR(INDEX(J$320:J$343,MATCH($F196,$B$320:$B$343,0))/INDEX($D$320:$D$343,MATCH($F196,$B$320:$B$343,0)),SUMIFS('Input-Allocators'!G$32:G$80,'Input-Allocators'!$B$32:$B$80,$F196))*$D196</f>
        <v>7.5913881748274257</v>
      </c>
      <c r="K196" s="14">
        <f ca="1">IFERROR(INDEX(K$320:K$343,MATCH($F196,$B$320:$B$343,0))/INDEX($D$320:$D$343,MATCH($F196,$B$320:$B$343,0)),SUMIFS('Input-Allocators'!H$32:H$80,'Input-Allocators'!$B$32:$B$80,$F196))*$D196</f>
        <v>8.0156343935210012E-2</v>
      </c>
      <c r="L196" s="14">
        <f ca="1">IFERROR(INDEX(L$320:L$343,MATCH($F196,$B$320:$B$343,0))/INDEX($D$320:$D$343,MATCH($F196,$B$320:$B$343,0)),SUMIFS('Input-Allocators'!I$32:I$80,'Input-Allocators'!$B$32:$B$80,$F196))*$D196</f>
        <v>0.74218822028730702</v>
      </c>
      <c r="M196" s="14">
        <f ca="1">IFERROR(INDEX(M$320:M$343,MATCH($F196,$B$320:$B$343,0))/INDEX($D$320:$D$343,MATCH($F196,$B$320:$B$343,0)),SUMIFS('Input-Allocators'!J$32:J$80,'Input-Allocators'!$B$32:$B$80,$F196))*$D196</f>
        <v>1.9771678438543847</v>
      </c>
      <c r="N196" s="14">
        <f ca="1">IFERROR(INDEX(N$320:N$343,MATCH($F196,$B$320:$B$343,0))/INDEX($D$320:$D$343,MATCH($F196,$B$320:$B$343,0)),SUMIFS('Input-Allocators'!K$32:K$80,'Input-Allocators'!$B$32:$B$80,$F196))*$D196</f>
        <v>0.2092891682582535</v>
      </c>
      <c r="O196" s="14">
        <f ca="1">IFERROR(INDEX(O$320:O$343,MATCH($F196,$B$320:$B$343,0))/INDEX($D$320:$D$343,MATCH($F196,$B$320:$B$343,0)),SUMIFS('Input-Allocators'!L$32:L$80,'Input-Allocators'!$B$32:$B$80,$F196))*$D196</f>
        <v>8.3968734995897965E-2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0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0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0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-</v>
      </c>
      <c r="G200" s="14">
        <f ca="1">IFERROR(INDEX(G$320:G$343,MATCH($F200,$B$320:$B$343,0))/INDEX($D$320:$D$343,MATCH($F200,$B$320:$B$343,0)),SUMIFS('Input-Allocators'!D$32:D$80,'Input-Allocators'!$B$32:$B$80,$F200))*$D200</f>
        <v>0</v>
      </c>
      <c r="H200" s="14">
        <f ca="1">IFERROR(INDEX(H$320:H$343,MATCH($F200,$B$320:$B$343,0))/INDEX($D$320:$D$343,MATCH($F200,$B$320:$B$343,0)),SUMIFS('Input-Allocators'!E$32:E$80,'Input-Allocators'!$B$32:$B$80,$F200))*$D200</f>
        <v>0</v>
      </c>
      <c r="I200" s="14">
        <f ca="1">IFERROR(INDEX(I$320:I$343,MATCH($F200,$B$320:$B$343,0))/INDEX($D$320:$D$343,MATCH($F200,$B$320:$B$343,0)),SUMIFS('Input-Allocators'!F$32:F$80,'Input-Allocators'!$B$32:$B$80,$F200))*$D200</f>
        <v>0</v>
      </c>
      <c r="J200" s="14">
        <f ca="1">IFERROR(INDEX(J$320:J$343,MATCH($F200,$B$320:$B$343,0))/INDEX($D$320:$D$343,MATCH($F200,$B$320:$B$343,0)),SUMIFS('Input-Allocators'!G$32:G$80,'Input-Allocators'!$B$32:$B$80,$F200))*$D200</f>
        <v>0</v>
      </c>
      <c r="K200" s="14">
        <f ca="1">IFERROR(INDEX(K$320:K$343,MATCH($F200,$B$320:$B$343,0))/INDEX($D$320:$D$343,MATCH($F200,$B$320:$B$343,0)),SUMIFS('Input-Allocators'!H$32:H$80,'Input-Allocators'!$B$32:$B$80,$F200))*$D200</f>
        <v>0</v>
      </c>
      <c r="L200" s="14">
        <f ca="1">IFERROR(INDEX(L$320:L$343,MATCH($F200,$B$320:$B$343,0))/INDEX($D$320:$D$343,MATCH($F200,$B$320:$B$343,0)),SUMIFS('Input-Allocators'!I$32:I$80,'Input-Allocators'!$B$32:$B$80,$F200))*$D200</f>
        <v>0</v>
      </c>
      <c r="M200" s="14">
        <f ca="1">IFERROR(INDEX(M$320:M$343,MATCH($F200,$B$320:$B$343,0))/INDEX($D$320:$D$343,MATCH($F200,$B$320:$B$343,0)),SUMIFS('Input-Allocators'!J$32:J$80,'Input-Allocators'!$B$32:$B$80,$F200))*$D200</f>
        <v>0</v>
      </c>
      <c r="N200" s="14">
        <f ca="1">IFERROR(INDEX(N$320:N$343,MATCH($F200,$B$320:$B$343,0))/INDEX($D$320:$D$343,MATCH($F200,$B$320:$B$343,0)),SUMIFS('Input-Allocators'!K$32:K$80,'Input-Allocators'!$B$32:$B$80,$F200))*$D200</f>
        <v>0</v>
      </c>
      <c r="O200" s="14">
        <f ca="1">IFERROR(INDEX(O$320:O$343,MATCH($F200,$B$320:$B$343,0))/INDEX($D$320:$D$343,MATCH($F200,$B$320:$B$343,0)),SUMIFS('Input-Allocators'!L$32:L$80,'Input-Allocators'!$B$32:$B$80,$F200))*$D200</f>
        <v>0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0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0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0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0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0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532.55135043068287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INT_OM_DIST_SUBTOTAL</v>
      </c>
      <c r="G206" s="14">
        <f ca="1">IFERROR(INDEX(G$320:G$343,MATCH($F206,$B$320:$B$343,0))/INDEX($D$320:$D$343,MATCH($F206,$B$320:$B$343,0)),SUMIFS('Input-Allocators'!D$32:D$80,'Input-Allocators'!$B$32:$B$80,$F206))*$D206</f>
        <v>432.80485497119724</v>
      </c>
      <c r="H206" s="14">
        <f ca="1">IFERROR(INDEX(H$320:H$343,MATCH($F206,$B$320:$B$343,0))/INDEX($D$320:$D$343,MATCH($F206,$B$320:$B$343,0)),SUMIFS('Input-Allocators'!E$32:E$80,'Input-Allocators'!$B$32:$B$80,$F206))*$D206</f>
        <v>34.307924799333129</v>
      </c>
      <c r="I206" s="14">
        <f ca="1">IFERROR(INDEX(I$320:I$343,MATCH($F206,$B$320:$B$343,0))/INDEX($D$320:$D$343,MATCH($F206,$B$320:$B$343,0)),SUMIFS('Input-Allocators'!F$32:F$80,'Input-Allocators'!$B$32:$B$80,$F206))*$D206</f>
        <v>35.978016455856483</v>
      </c>
      <c r="J206" s="14">
        <f ca="1">IFERROR(INDEX(J$320:J$343,MATCH($F206,$B$320:$B$343,0))/INDEX($D$320:$D$343,MATCH($F206,$B$320:$B$343,0)),SUMIFS('Input-Allocators'!G$32:G$80,'Input-Allocators'!$B$32:$B$80,$F206))*$D206</f>
        <v>20.932533254733496</v>
      </c>
      <c r="K206" s="14">
        <f ca="1">IFERROR(INDEX(K$320:K$343,MATCH($F206,$B$320:$B$343,0))/INDEX($D$320:$D$343,MATCH($F206,$B$320:$B$343,0)),SUMIFS('Input-Allocators'!H$32:H$80,'Input-Allocators'!$B$32:$B$80,$F206))*$D206</f>
        <v>0.22102351985706251</v>
      </c>
      <c r="L206" s="14">
        <f ca="1">IFERROR(INDEX(L$320:L$343,MATCH($F206,$B$320:$B$343,0))/INDEX($D$320:$D$343,MATCH($F206,$B$320:$B$343,0)),SUMIFS('Input-Allocators'!I$32:I$80,'Input-Allocators'!$B$32:$B$80,$F206))*$D206</f>
        <v>2.0465136605649468</v>
      </c>
      <c r="M206" s="14">
        <f ca="1">IFERROR(INDEX(M$320:M$343,MATCH($F206,$B$320:$B$343,0))/INDEX($D$320:$D$343,MATCH($F206,$B$320:$B$343,0)),SUMIFS('Input-Allocators'!J$32:J$80,'Input-Allocators'!$B$32:$B$80,$F206))*$D206</f>
        <v>5.4518529007525665</v>
      </c>
      <c r="N206" s="14">
        <f ca="1">IFERROR(INDEX(N$320:N$343,MATCH($F206,$B$320:$B$343,0))/INDEX($D$320:$D$343,MATCH($F206,$B$320:$B$343,0)),SUMIFS('Input-Allocators'!K$32:K$80,'Input-Allocators'!$B$32:$B$80,$F206))*$D206</f>
        <v>0.57709504158256242</v>
      </c>
      <c r="O206" s="14">
        <f ca="1">IFERROR(INDEX(O$320:O$343,MATCH($F206,$B$320:$B$343,0))/INDEX($D$320:$D$343,MATCH($F206,$B$320:$B$343,0)),SUMIFS('Input-Allocators'!L$32:L$80,'Input-Allocators'!$B$32:$B$80,$F206))*$D206</f>
        <v>0.23153582680541762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3.2736774326742353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INT_DIST_OL</v>
      </c>
      <c r="G207" s="14">
        <f ca="1">IFERROR(INDEX(G$320:G$343,MATCH($F207,$B$320:$B$343,0))/INDEX($D$320:$D$343,MATCH($F207,$B$320:$B$343,0)),SUMIFS('Input-Allocators'!D$32:D$80,'Input-Allocators'!$B$32:$B$80,$F207))*$D207</f>
        <v>2.6605199392043852</v>
      </c>
      <c r="H207" s="14">
        <f ca="1">IFERROR(INDEX(H$320:H$343,MATCH($F207,$B$320:$B$343,0))/INDEX($D$320:$D$343,MATCH($F207,$B$320:$B$343,0)),SUMIFS('Input-Allocators'!E$32:E$80,'Input-Allocators'!$B$32:$B$80,$F207))*$D207</f>
        <v>0.21089624331368648</v>
      </c>
      <c r="I207" s="14">
        <f ca="1">IFERROR(INDEX(I$320:I$343,MATCH($F207,$B$320:$B$343,0))/INDEX($D$320:$D$343,MATCH($F207,$B$320:$B$343,0)),SUMIFS('Input-Allocators'!F$32:F$80,'Input-Allocators'!$B$32:$B$80,$F207))*$D207</f>
        <v>0.22116256103504142</v>
      </c>
      <c r="J207" s="14">
        <f ca="1">IFERROR(INDEX(J$320:J$343,MATCH($F207,$B$320:$B$343,0))/INDEX($D$320:$D$343,MATCH($F207,$B$320:$B$343,0)),SUMIFS('Input-Allocators'!G$32:G$80,'Input-Allocators'!$B$32:$B$80,$F207))*$D207</f>
        <v>0.12867559469956394</v>
      </c>
      <c r="K207" s="14">
        <f ca="1">IFERROR(INDEX(K$320:K$343,MATCH($F207,$B$320:$B$343,0))/INDEX($D$320:$D$343,MATCH($F207,$B$320:$B$343,0)),SUMIFS('Input-Allocators'!H$32:H$80,'Input-Allocators'!$B$32:$B$80,$F207))*$D207</f>
        <v>1.3586665557436609E-3</v>
      </c>
      <c r="L207" s="14">
        <f ca="1">IFERROR(INDEX(L$320:L$343,MATCH($F207,$B$320:$B$343,0))/INDEX($D$320:$D$343,MATCH($F207,$B$320:$B$343,0)),SUMIFS('Input-Allocators'!I$32:I$80,'Input-Allocators'!$B$32:$B$80,$F207))*$D207</f>
        <v>1.2580243352745064E-2</v>
      </c>
      <c r="M207" s="14">
        <f ca="1">IFERROR(INDEX(M$320:M$343,MATCH($F207,$B$320:$B$343,0))/INDEX($D$320:$D$343,MATCH($F207,$B$320:$B$343,0)),SUMIFS('Input-Allocators'!J$32:J$80,'Input-Allocators'!$B$32:$B$80,$F207))*$D207</f>
        <v>3.351340259116721E-2</v>
      </c>
      <c r="N207" s="14">
        <f ca="1">IFERROR(INDEX(N$320:N$343,MATCH($F207,$B$320:$B$343,0))/INDEX($D$320:$D$343,MATCH($F207,$B$320:$B$343,0)),SUMIFS('Input-Allocators'!K$32:K$80,'Input-Allocators'!$B$32:$B$80,$F207))*$D207</f>
        <v>3.5474945516694089E-3</v>
      </c>
      <c r="O207" s="14">
        <f ca="1">IFERROR(INDEX(O$320:O$343,MATCH($F207,$B$320:$B$343,0))/INDEX($D$320:$D$343,MATCH($F207,$B$320:$B$343,0)),SUMIFS('Input-Allocators'!L$32:L$80,'Input-Allocators'!$B$32:$B$80,$F207))*$D207</f>
        <v>1.4232873702328995E-3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728.95999031390807</v>
      </c>
      <c r="E208" s="14">
        <f t="shared" ca="1" si="49"/>
        <v>0</v>
      </c>
      <c r="F208" s="46"/>
      <c r="G208" s="174">
        <f t="shared" ref="G208:U208" ca="1" si="50">SUBTOTAL(9,G196:G207)</f>
        <v>592.42629397609915</v>
      </c>
      <c r="H208" s="174">
        <f t="shared" ca="1" si="50"/>
        <v>46.960925944863149</v>
      </c>
      <c r="I208" s="174">
        <f t="shared" ca="1" si="50"/>
        <v>49.246959013370159</v>
      </c>
      <c r="J208" s="174">
        <f t="shared" ca="1" si="50"/>
        <v>28.652597024260487</v>
      </c>
      <c r="K208" s="174">
        <f t="shared" ca="1" si="50"/>
        <v>0.3025385303480162</v>
      </c>
      <c r="L208" s="174">
        <f t="shared" ca="1" si="50"/>
        <v>2.8012821242049988</v>
      </c>
      <c r="M208" s="174">
        <f t="shared" ca="1" si="50"/>
        <v>7.4625341471981192</v>
      </c>
      <c r="N208" s="174">
        <f t="shared" ca="1" si="50"/>
        <v>0.78993170439248528</v>
      </c>
      <c r="O208" s="174">
        <f t="shared" ca="1" si="50"/>
        <v>0.31692784917154848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238.34945131981453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INT_DIST_ML</v>
      </c>
      <c r="G211" s="14">
        <f ca="1">IFERROR(INDEX(G$320:G$343,MATCH($F211,$B$320:$B$343,0))/INDEX($D$320:$D$343,MATCH($F211,$B$320:$B$343,0)),SUMIFS('Input-Allocators'!D$32:D$80,'Input-Allocators'!$B$32:$B$80,$F211))*$D211</f>
        <v>203.4356246199184</v>
      </c>
      <c r="H211" s="14">
        <f ca="1">IFERROR(INDEX(H$320:H$343,MATCH($F211,$B$320:$B$343,0))/INDEX($D$320:$D$343,MATCH($F211,$B$320:$B$343,0)),SUMIFS('Input-Allocators'!E$32:E$80,'Input-Allocators'!$B$32:$B$80,$F211))*$D211</f>
        <v>13.775367298383401</v>
      </c>
      <c r="I211" s="14">
        <f ca="1">IFERROR(INDEX(I$320:I$343,MATCH($F211,$B$320:$B$343,0))/INDEX($D$320:$D$343,MATCH($F211,$B$320:$B$343,0)),SUMIFS('Input-Allocators'!F$32:F$80,'Input-Allocators'!$B$32:$B$80,$F211))*$D211</f>
        <v>11.755123527882342</v>
      </c>
      <c r="J211" s="14">
        <f ca="1">IFERROR(INDEX(J$320:J$343,MATCH($F211,$B$320:$B$343,0))/INDEX($D$320:$D$343,MATCH($F211,$B$320:$B$343,0)),SUMIFS('Input-Allocators'!G$32:G$80,'Input-Allocators'!$B$32:$B$80,$F211))*$D211</f>
        <v>6.7223493061159667</v>
      </c>
      <c r="K211" s="14">
        <f ca="1">IFERROR(INDEX(K$320:K$343,MATCH($F211,$B$320:$B$343,0))/INDEX($D$320:$D$343,MATCH($F211,$B$320:$B$343,0)),SUMIFS('Input-Allocators'!H$32:H$80,'Input-Allocators'!$B$32:$B$80,$F211))*$D211</f>
        <v>5.6519588404548599E-2</v>
      </c>
      <c r="L211" s="14">
        <f ca="1">IFERROR(INDEX(L$320:L$343,MATCH($F211,$B$320:$B$343,0))/INDEX($D$320:$D$343,MATCH($F211,$B$320:$B$343,0)),SUMIFS('Input-Allocators'!I$32:I$80,'Input-Allocators'!$B$32:$B$80,$F211))*$D211</f>
        <v>0.64686904572597781</v>
      </c>
      <c r="M211" s="14">
        <f ca="1">IFERROR(INDEX(M$320:M$343,MATCH($F211,$B$320:$B$343,0))/INDEX($D$320:$D$343,MATCH($F211,$B$320:$B$343,0)),SUMIFS('Input-Allocators'!J$32:J$80,'Input-Allocators'!$B$32:$B$80,$F211))*$D211</f>
        <v>1.7082469924394827</v>
      </c>
      <c r="N211" s="14">
        <f ca="1">IFERROR(INDEX(N$320:N$343,MATCH($F211,$B$320:$B$343,0))/INDEX($D$320:$D$343,MATCH($F211,$B$320:$B$343,0)),SUMIFS('Input-Allocators'!K$32:K$80,'Input-Allocators'!$B$32:$B$80,$F211))*$D211</f>
        <v>0.177944266931062</v>
      </c>
      <c r="O211" s="14">
        <f ca="1">IFERROR(INDEX(O$320:O$343,MATCH($F211,$B$320:$B$343,0))/INDEX($D$320:$D$343,MATCH($F211,$B$320:$B$343,0)),SUMIFS('Input-Allocators'!L$32:L$80,'Input-Allocators'!$B$32:$B$80,$F211))*$D211</f>
        <v>7.1406674013352878E-2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0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0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0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0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554.99542383527432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SERV</v>
      </c>
      <c r="G218" s="14">
        <f ca="1">IFERROR(INDEX(G$320:G$343,MATCH($F218,$B$320:$B$343,0))/INDEX($D$320:$D$343,MATCH($F218,$B$320:$B$343,0)),SUMIFS('Input-Allocators'!D$32:D$80,'Input-Allocators'!$B$32:$B$80,$F218))*$D218</f>
        <v>500.1434506547854</v>
      </c>
      <c r="H218" s="14">
        <f ca="1">IFERROR(INDEX(H$320:H$343,MATCH($F218,$B$320:$B$343,0))/INDEX($D$320:$D$343,MATCH($F218,$B$320:$B$343,0)),SUMIFS('Input-Allocators'!E$32:E$80,'Input-Allocators'!$B$32:$B$80,$F218))*$D218</f>
        <v>27.782419947000101</v>
      </c>
      <c r="I218" s="14">
        <f ca="1">IFERROR(INDEX(I$320:I$343,MATCH($F218,$B$320:$B$343,0))/INDEX($D$320:$D$343,MATCH($F218,$B$320:$B$343,0)),SUMIFS('Input-Allocators'!F$32:F$80,'Input-Allocators'!$B$32:$B$80,$F218))*$D218</f>
        <v>15.555182135446964</v>
      </c>
      <c r="J218" s="14">
        <f ca="1">IFERROR(INDEX(J$320:J$343,MATCH($F218,$B$320:$B$343,0))/INDEX($D$320:$D$343,MATCH($F218,$B$320:$B$343,0)),SUMIFS('Input-Allocators'!G$32:G$80,'Input-Allocators'!$B$32:$B$80,$F218))*$D218</f>
        <v>8.4600110643854105</v>
      </c>
      <c r="K218" s="14">
        <f ca="1">IFERROR(INDEX(K$320:K$343,MATCH($F218,$B$320:$B$343,0))/INDEX($D$320:$D$343,MATCH($F218,$B$320:$B$343,0)),SUMIFS('Input-Allocators'!H$32:H$80,'Input-Allocators'!$B$32:$B$80,$F218))*$D218</f>
        <v>1.6349696481179746E-2</v>
      </c>
      <c r="L218" s="14">
        <f ca="1">IFERROR(INDEX(L$320:L$343,MATCH($F218,$B$320:$B$343,0))/INDEX($D$320:$D$343,MATCH($F218,$B$320:$B$343,0)),SUMIFS('Input-Allocators'!I$32:I$80,'Input-Allocators'!$B$32:$B$80,$F218))*$D218</f>
        <v>0.77484904471471505</v>
      </c>
      <c r="M218" s="14">
        <f ca="1">IFERROR(INDEX(M$320:M$343,MATCH($F218,$B$320:$B$343,0))/INDEX($D$320:$D$343,MATCH($F218,$B$320:$B$343,0)),SUMIFS('Input-Allocators'!J$32:J$80,'Input-Allocators'!$B$32:$B$80,$F218))*$D218</f>
        <v>1.9885089752392435</v>
      </c>
      <c r="N218" s="14">
        <f ca="1">IFERROR(INDEX(N$320:N$343,MATCH($F218,$B$320:$B$343,0))/INDEX($D$320:$D$343,MATCH($F218,$B$320:$B$343,0)),SUMIFS('Input-Allocators'!K$32:K$80,'Input-Allocators'!$B$32:$B$80,$F218))*$D218</f>
        <v>0.19596122565425675</v>
      </c>
      <c r="O218" s="14">
        <f ca="1">IFERROR(INDEX(O$320:O$343,MATCH($F218,$B$320:$B$343,0))/INDEX($D$320:$D$343,MATCH($F218,$B$320:$B$343,0)),SUMIFS('Input-Allocators'!L$32:L$80,'Input-Allocators'!$B$32:$B$80,$F218))*$D218</f>
        <v>7.8691091567105742E-2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444.90735387236708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MTRS</v>
      </c>
      <c r="G219" s="14">
        <f ca="1">IFERROR(INDEX(G$320:G$343,MATCH($F219,$B$320:$B$343,0))/INDEX($D$320:$D$343,MATCH($F219,$B$320:$B$343,0)),SUMIFS('Input-Allocators'!D$32:D$80,'Input-Allocators'!$B$32:$B$80,$F219))*$D219</f>
        <v>312.4782361385553</v>
      </c>
      <c r="H219" s="14">
        <f ca="1">IFERROR(INDEX(H$320:H$343,MATCH($F219,$B$320:$B$343,0))/INDEX($D$320:$D$343,MATCH($F219,$B$320:$B$343,0)),SUMIFS('Input-Allocators'!E$32:E$80,'Input-Allocators'!$B$32:$B$80,$F219))*$D219</f>
        <v>36.633132236832317</v>
      </c>
      <c r="I219" s="14">
        <f ca="1">IFERROR(INDEX(I$320:I$343,MATCH($F219,$B$320:$B$343,0))/INDEX($D$320:$D$343,MATCH($F219,$B$320:$B$343,0)),SUMIFS('Input-Allocators'!F$32:F$80,'Input-Allocators'!$B$32:$B$80,$F219))*$D219</f>
        <v>51.996085102029667</v>
      </c>
      <c r="J219" s="14">
        <f ca="1">IFERROR(INDEX(J$320:J$343,MATCH($F219,$B$320:$B$343,0))/INDEX($D$320:$D$343,MATCH($F219,$B$320:$B$343,0)),SUMIFS('Input-Allocators'!G$32:G$80,'Input-Allocators'!$B$32:$B$80,$F219))*$D219</f>
        <v>30.84229871088559</v>
      </c>
      <c r="K219" s="14">
        <f ca="1">IFERROR(INDEX(K$320:K$343,MATCH($F219,$B$320:$B$343,0))/INDEX($D$320:$D$343,MATCH($F219,$B$320:$B$343,0)),SUMIFS('Input-Allocators'!H$32:H$80,'Input-Allocators'!$B$32:$B$80,$F219))*$D219</f>
        <v>0.39863757425819391</v>
      </c>
      <c r="L219" s="14">
        <f ca="1">IFERROR(INDEX(L$320:L$343,MATCH($F219,$B$320:$B$343,0))/INDEX($D$320:$D$343,MATCH($F219,$B$320:$B$343,0)),SUMIFS('Input-Allocators'!I$32:I$80,'Input-Allocators'!$B$32:$B$80,$F219))*$D219</f>
        <v>3.0676249104459199</v>
      </c>
      <c r="M219" s="14">
        <f ca="1">IFERROR(INDEX(M$320:M$343,MATCH($F219,$B$320:$B$343,0))/INDEX($D$320:$D$343,MATCH($F219,$B$320:$B$343,0)),SUMIFS('Input-Allocators'!J$32:J$80,'Input-Allocators'!$B$32:$B$80,$F219))*$D219</f>
        <v>8.2477299427681565</v>
      </c>
      <c r="N219" s="14">
        <f ca="1">IFERROR(INDEX(N$320:N$343,MATCH($F219,$B$320:$B$343,0))/INDEX($D$320:$D$343,MATCH($F219,$B$320:$B$343,0)),SUMIFS('Input-Allocators'!K$32:K$80,'Input-Allocators'!$B$32:$B$80,$F219))*$D219</f>
        <v>0.88757547857727026</v>
      </c>
      <c r="O219" s="14">
        <f ca="1">IFERROR(INDEX(O$320:O$343,MATCH($F219,$B$320:$B$343,0))/INDEX($D$320:$D$343,MATCH($F219,$B$320:$B$343,0)),SUMIFS('Input-Allocators'!L$32:L$80,'Input-Allocators'!$B$32:$B$80,$F219))*$D219</f>
        <v>0.35603377801466118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8.0986117321184459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INT_OM_DIST_SUBTOTAL</v>
      </c>
      <c r="G220" s="14">
        <f ca="1">IFERROR(INDEX(G$320:G$343,MATCH($F220,$B$320:$B$343,0))/INDEX($D$320:$D$343,MATCH($F220,$B$320:$B$343,0)),SUMIFS('Input-Allocators'!D$32:D$80,'Input-Allocators'!$B$32:$B$80,$F220))*$D220</f>
        <v>6.581747419010231</v>
      </c>
      <c r="H220" s="14">
        <f ca="1">IFERROR(INDEX(H$320:H$343,MATCH($F220,$B$320:$B$343,0))/INDEX($D$320:$D$343,MATCH($F220,$B$320:$B$343,0)),SUMIFS('Input-Allocators'!E$32:E$80,'Input-Allocators'!$B$32:$B$80,$F220))*$D220</f>
        <v>0.52172727016806486</v>
      </c>
      <c r="I220" s="14">
        <f ca="1">IFERROR(INDEX(I$320:I$343,MATCH($F220,$B$320:$B$343,0))/INDEX($D$320:$D$343,MATCH($F220,$B$320:$B$343,0)),SUMIFS('Input-Allocators'!F$32:F$80,'Input-Allocators'!$B$32:$B$80,$F220))*$D220</f>
        <v>0.54712467808430598</v>
      </c>
      <c r="J220" s="14">
        <f ca="1">IFERROR(INDEX(J$320:J$343,MATCH($F220,$B$320:$B$343,0))/INDEX($D$320:$D$343,MATCH($F220,$B$320:$B$343,0)),SUMIFS('Input-Allocators'!G$32:G$80,'Input-Allocators'!$B$32:$B$80,$F220))*$D220</f>
        <v>0.31832509534084746</v>
      </c>
      <c r="K220" s="14">
        <f ca="1">IFERROR(INDEX(K$320:K$343,MATCH($F220,$B$320:$B$343,0))/INDEX($D$320:$D$343,MATCH($F220,$B$320:$B$343,0)),SUMIFS('Input-Allocators'!H$32:H$80,'Input-Allocators'!$B$32:$B$80,$F220))*$D220</f>
        <v>3.3611475579602454E-3</v>
      </c>
      <c r="L220" s="14">
        <f ca="1">IFERROR(INDEX(L$320:L$343,MATCH($F220,$B$320:$B$343,0))/INDEX($D$320:$D$343,MATCH($F220,$B$320:$B$343,0)),SUMIFS('Input-Allocators'!I$32:I$80,'Input-Allocators'!$B$32:$B$80,$F220))*$D220</f>
        <v>3.1121730379593156E-2</v>
      </c>
      <c r="M220" s="14">
        <f ca="1">IFERROR(INDEX(M$320:M$343,MATCH($F220,$B$320:$B$343,0))/INDEX($D$320:$D$343,MATCH($F220,$B$320:$B$343,0)),SUMIFS('Input-Allocators'!J$32:J$80,'Input-Allocators'!$B$32:$B$80,$F220))*$D220</f>
        <v>8.2907385040169215E-2</v>
      </c>
      <c r="N220" s="14">
        <f ca="1">IFERROR(INDEX(N$320:N$343,MATCH($F220,$B$320:$B$343,0))/INDEX($D$320:$D$343,MATCH($F220,$B$320:$B$343,0)),SUMIFS('Input-Allocators'!K$32:K$80,'Input-Allocators'!$B$32:$B$80,$F220))*$D220</f>
        <v>8.7759962875472042E-3</v>
      </c>
      <c r="O220" s="14">
        <f ca="1">IFERROR(INDEX(O$320:O$343,MATCH($F220,$B$320:$B$343,0))/INDEX($D$320:$D$343,MATCH($F220,$B$320:$B$343,0)),SUMIFS('Input-Allocators'!L$32:L$80,'Input-Allocators'!$B$32:$B$80,$F220))*$D220</f>
        <v>3.5210102497264554E-3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1246.3508407595743</v>
      </c>
      <c r="E221" s="14">
        <f t="shared" ca="1" si="49"/>
        <v>0</v>
      </c>
      <c r="F221" s="46"/>
      <c r="G221" s="174">
        <f t="shared" ref="G221:U221" ca="1" si="52">SUBTOTAL(9,G211:G220)</f>
        <v>1022.6390588322693</v>
      </c>
      <c r="H221" s="174">
        <f t="shared" ca="1" si="52"/>
        <v>78.71264675238389</v>
      </c>
      <c r="I221" s="174">
        <f t="shared" ca="1" si="52"/>
        <v>79.853515443443271</v>
      </c>
      <c r="J221" s="174">
        <f t="shared" ca="1" si="52"/>
        <v>46.342984176727818</v>
      </c>
      <c r="K221" s="174">
        <f t="shared" ca="1" si="52"/>
        <v>0.47486800670188251</v>
      </c>
      <c r="L221" s="174">
        <f t="shared" ca="1" si="52"/>
        <v>4.5204647312662063</v>
      </c>
      <c r="M221" s="174">
        <f t="shared" ca="1" si="52"/>
        <v>12.027393295487052</v>
      </c>
      <c r="N221" s="174">
        <f t="shared" ca="1" si="52"/>
        <v>1.2702569674501361</v>
      </c>
      <c r="O221" s="174">
        <f t="shared" ca="1" si="52"/>
        <v>0.50965255384484631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1975.3108310734824</v>
      </c>
      <c r="E223" s="14">
        <f t="shared" ca="1" si="49"/>
        <v>0</v>
      </c>
      <c r="F223" s="46"/>
      <c r="G223" s="175">
        <f t="shared" ref="G223:U223" ca="1" si="53">SUBTOTAL(9,G129:G221)</f>
        <v>1615.0653528083685</v>
      </c>
      <c r="H223" s="175">
        <f t="shared" ca="1" si="53"/>
        <v>125.67357269724704</v>
      </c>
      <c r="I223" s="175">
        <f t="shared" ca="1" si="53"/>
        <v>129.10047445681343</v>
      </c>
      <c r="J223" s="175">
        <f t="shared" ca="1" si="53"/>
        <v>74.995581200988312</v>
      </c>
      <c r="K223" s="175">
        <f t="shared" ca="1" si="53"/>
        <v>0.77740653704989859</v>
      </c>
      <c r="L223" s="175">
        <f t="shared" ca="1" si="53"/>
        <v>7.3217468554712042</v>
      </c>
      <c r="M223" s="175">
        <f t="shared" ca="1" si="53"/>
        <v>19.489927442685172</v>
      </c>
      <c r="N223" s="175">
        <f t="shared" ca="1" si="53"/>
        <v>2.0601886718426212</v>
      </c>
      <c r="O223" s="175">
        <f t="shared" ca="1" si="53"/>
        <v>0.82658040301639479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0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0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0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0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0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9"/>
        <v>0</v>
      </c>
      <c r="F232" s="46"/>
      <c r="G232" s="174">
        <f t="shared" ref="G232:U232" ca="1" si="55">SUBTOTAL(9,G227:G231)</f>
        <v>0</v>
      </c>
      <c r="H232" s="174">
        <f t="shared" ca="1" si="55"/>
        <v>0</v>
      </c>
      <c r="I232" s="174">
        <f t="shared" ca="1" si="55"/>
        <v>0</v>
      </c>
      <c r="J232" s="174">
        <f t="shared" ca="1" si="55"/>
        <v>0</v>
      </c>
      <c r="K232" s="174">
        <f t="shared" ca="1" si="55"/>
        <v>0</v>
      </c>
      <c r="L232" s="174">
        <f t="shared" ca="1" si="55"/>
        <v>0</v>
      </c>
      <c r="M232" s="174">
        <f t="shared" ca="1" si="55"/>
        <v>0</v>
      </c>
      <c r="N232" s="174">
        <f t="shared" ca="1" si="55"/>
        <v>0</v>
      </c>
      <c r="O232" s="174">
        <f t="shared" ca="1" si="55"/>
        <v>0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0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0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0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0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9"/>
        <v>0</v>
      </c>
      <c r="F239" s="46"/>
      <c r="G239" s="174">
        <f t="shared" ref="G239:U239" ca="1" si="57">SUBTOTAL(9,G235:G238)</f>
        <v>0</v>
      </c>
      <c r="H239" s="174">
        <f t="shared" ca="1" si="57"/>
        <v>0</v>
      </c>
      <c r="I239" s="174">
        <f t="shared" ca="1" si="57"/>
        <v>0</v>
      </c>
      <c r="J239" s="174">
        <f t="shared" ca="1" si="57"/>
        <v>0</v>
      </c>
      <c r="K239" s="174">
        <f t="shared" ca="1" si="57"/>
        <v>0</v>
      </c>
      <c r="L239" s="174">
        <f t="shared" ca="1" si="57"/>
        <v>0</v>
      </c>
      <c r="M239" s="174">
        <f t="shared" ca="1" si="57"/>
        <v>0</v>
      </c>
      <c r="N239" s="174">
        <f t="shared" ca="1" si="57"/>
        <v>0</v>
      </c>
      <c r="O239" s="174">
        <f t="shared" ca="1" si="57"/>
        <v>0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0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9"/>
        <v>0</v>
      </c>
      <c r="F246" s="46"/>
      <c r="G246" s="174">
        <f t="shared" ref="G246:U246" ca="1" si="59">SUBTOTAL(9,G242:G245)</f>
        <v>0</v>
      </c>
      <c r="H246" s="174">
        <f t="shared" ca="1" si="59"/>
        <v>0</v>
      </c>
      <c r="I246" s="174">
        <f t="shared" ca="1" si="59"/>
        <v>0</v>
      </c>
      <c r="J246" s="174">
        <f t="shared" ca="1" si="59"/>
        <v>0</v>
      </c>
      <c r="K246" s="174">
        <f t="shared" ca="1" si="59"/>
        <v>0</v>
      </c>
      <c r="L246" s="174">
        <f t="shared" ca="1" si="59"/>
        <v>0</v>
      </c>
      <c r="M246" s="174">
        <f t="shared" ca="1" si="59"/>
        <v>0</v>
      </c>
      <c r="N246" s="174">
        <f t="shared" ca="1" si="59"/>
        <v>0</v>
      </c>
      <c r="O246" s="174">
        <f t="shared" ca="1" si="59"/>
        <v>0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0</v>
      </c>
      <c r="H248" s="175">
        <f t="shared" ca="1" si="61"/>
        <v>0</v>
      </c>
      <c r="I248" s="175">
        <f t="shared" ca="1" si="61"/>
        <v>0</v>
      </c>
      <c r="J248" s="175">
        <f t="shared" ca="1" si="61"/>
        <v>0</v>
      </c>
      <c r="K248" s="175">
        <f t="shared" ca="1" si="61"/>
        <v>0</v>
      </c>
      <c r="L248" s="175">
        <f t="shared" ca="1" si="61"/>
        <v>0</v>
      </c>
      <c r="M248" s="175">
        <f t="shared" ca="1" si="61"/>
        <v>0</v>
      </c>
      <c r="N248" s="175">
        <f t="shared" ca="1" si="61"/>
        <v>0</v>
      </c>
      <c r="O248" s="175">
        <f t="shared" ca="1" si="61"/>
        <v>0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273.80616552788979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INT_OML</v>
      </c>
      <c r="G251" s="14">
        <f ca="1">IFERROR(INDEX(G$320:G$343,MATCH($F251,$B$320:$B$343,0))/INDEX($D$320:$D$343,MATCH($F251,$B$320:$B$343,0)),SUMIFS('Input-Allocators'!D$32:D$80,'Input-Allocators'!$B$32:$B$80,$F251))*$D251</f>
        <v>229.29033078269129</v>
      </c>
      <c r="H251" s="14">
        <f ca="1">IFERROR(INDEX(H$320:H$343,MATCH($F251,$B$320:$B$343,0))/INDEX($D$320:$D$343,MATCH($F251,$B$320:$B$343,0)),SUMIFS('Input-Allocators'!E$32:E$80,'Input-Allocators'!$B$32:$B$80,$F251))*$D251</f>
        <v>16.540287263537351</v>
      </c>
      <c r="I251" s="14">
        <f ca="1">IFERROR(INDEX(I$320:I$343,MATCH($F251,$B$320:$B$343,0))/INDEX($D$320:$D$343,MATCH($F251,$B$320:$B$343,0)),SUMIFS('Input-Allocators'!F$32:F$80,'Input-Allocators'!$B$32:$B$80,$F251))*$D251</f>
        <v>15.473593165270088</v>
      </c>
      <c r="J251" s="14">
        <f ca="1">IFERROR(INDEX(J$320:J$343,MATCH($F251,$B$320:$B$343,0))/INDEX($D$320:$D$343,MATCH($F251,$B$320:$B$343,0)),SUMIFS('Input-Allocators'!G$32:G$80,'Input-Allocators'!$B$32:$B$80,$F251))*$D251</f>
        <v>8.9214036734122999</v>
      </c>
      <c r="K251" s="14">
        <f ca="1">IFERROR(INDEX(K$320:K$343,MATCH($F251,$B$320:$B$343,0))/INDEX($D$320:$D$343,MATCH($F251,$B$320:$B$343,0)),SUMIFS('Input-Allocators'!H$32:H$80,'Input-Allocators'!$B$32:$B$80,$F251))*$D251</f>
        <v>8.4140210784470162E-2</v>
      </c>
      <c r="L251" s="14">
        <f ca="1">IFERROR(INDEX(L$320:L$343,MATCH($F251,$B$320:$B$343,0))/INDEX($D$320:$D$343,MATCH($F251,$B$320:$B$343,0)),SUMIFS('Input-Allocators'!I$32:I$80,'Input-Allocators'!$B$32:$B$80,$F251))*$D251</f>
        <v>0.86501605817465765</v>
      </c>
      <c r="M251" s="14">
        <f ca="1">IFERROR(INDEX(M$320:M$343,MATCH($F251,$B$320:$B$343,0))/INDEX($D$320:$D$343,MATCH($F251,$B$320:$B$343,0)),SUMIFS('Input-Allocators'!J$32:J$80,'Input-Allocators'!$B$32:$B$80,$F251))*$D251</f>
        <v>2.2939475342358122</v>
      </c>
      <c r="N251" s="14">
        <f ca="1">IFERROR(INDEX(N$320:N$343,MATCH($F251,$B$320:$B$343,0))/INDEX($D$320:$D$343,MATCH($F251,$B$320:$B$343,0)),SUMIFS('Input-Allocators'!K$32:K$80,'Input-Allocators'!$B$32:$B$80,$F251))*$D251</f>
        <v>0.24081860478923203</v>
      </c>
      <c r="O251" s="14">
        <f ca="1">IFERROR(INDEX(O$320:O$343,MATCH($F251,$B$320:$B$343,0))/INDEX($D$320:$D$343,MATCH($F251,$B$320:$B$343,0)),SUMIFS('Input-Allocators'!L$32:L$80,'Input-Allocators'!$B$32:$B$80,$F251))*$D251</f>
        <v>9.6628234994577511E-2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399.84007491688487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INT_OML</v>
      </c>
      <c r="G252" s="14">
        <f ca="1">IFERROR(INDEX(G$320:G$343,MATCH($F252,$B$320:$B$343,0))/INDEX($D$320:$D$343,MATCH($F252,$B$320:$B$343,0)),SUMIFS('Input-Allocators'!D$32:D$80,'Input-Allocators'!$B$32:$B$80,$F252))*$D252</f>
        <v>334.83345001057017</v>
      </c>
      <c r="H252" s="14">
        <f ca="1">IFERROR(INDEX(H$320:H$343,MATCH($F252,$B$320:$B$343,0))/INDEX($D$320:$D$343,MATCH($F252,$B$320:$B$343,0)),SUMIFS('Input-Allocators'!E$32:E$80,'Input-Allocators'!$B$32:$B$80,$F252))*$D252</f>
        <v>24.15383775543917</v>
      </c>
      <c r="I252" s="14">
        <f ca="1">IFERROR(INDEX(I$320:I$343,MATCH($F252,$B$320:$B$343,0))/INDEX($D$320:$D$343,MATCH($F252,$B$320:$B$343,0)),SUMIFS('Input-Allocators'!F$32:F$80,'Input-Allocators'!$B$32:$B$80,$F252))*$D252</f>
        <v>22.596140735204841</v>
      </c>
      <c r="J252" s="14">
        <f ca="1">IFERROR(INDEX(J$320:J$343,MATCH($F252,$B$320:$B$343,0))/INDEX($D$320:$D$343,MATCH($F252,$B$320:$B$343,0)),SUMIFS('Input-Allocators'!G$32:G$80,'Input-Allocators'!$B$32:$B$80,$F252))*$D252</f>
        <v>13.027956131899444</v>
      </c>
      <c r="K252" s="14">
        <f ca="1">IFERROR(INDEX(K$320:K$343,MATCH($F252,$B$320:$B$343,0))/INDEX($D$320:$D$343,MATCH($F252,$B$320:$B$343,0)),SUMIFS('Input-Allocators'!H$32:H$80,'Input-Allocators'!$B$32:$B$80,$F252))*$D252</f>
        <v>0.1228702360252666</v>
      </c>
      <c r="L252" s="14">
        <f ca="1">IFERROR(INDEX(L$320:L$343,MATCH($F252,$B$320:$B$343,0))/INDEX($D$320:$D$343,MATCH($F252,$B$320:$B$343,0)),SUMIFS('Input-Allocators'!I$32:I$80,'Input-Allocators'!$B$32:$B$80,$F252))*$D252</f>
        <v>1.2631858922462196</v>
      </c>
      <c r="M252" s="14">
        <f ca="1">IFERROR(INDEX(M$320:M$343,MATCH($F252,$B$320:$B$343,0))/INDEX($D$320:$D$343,MATCH($F252,$B$320:$B$343,0)),SUMIFS('Input-Allocators'!J$32:J$80,'Input-Allocators'!$B$32:$B$80,$F252))*$D252</f>
        <v>3.3498593874827245</v>
      </c>
      <c r="N252" s="14">
        <f ca="1">IFERROR(INDEX(N$320:N$343,MATCH($F252,$B$320:$B$343,0))/INDEX($D$320:$D$343,MATCH($F252,$B$320:$B$343,0)),SUMIFS('Input-Allocators'!K$32:K$80,'Input-Allocators'!$B$32:$B$80,$F252))*$D252</f>
        <v>0.35166822775763346</v>
      </c>
      <c r="O252" s="14">
        <f ca="1">IFERROR(INDEX(O$320:O$343,MATCH($F252,$B$320:$B$343,0))/INDEX($D$320:$D$343,MATCH($F252,$B$320:$B$343,0)),SUMIFS('Input-Allocators'!L$32:L$80,'Input-Allocators'!$B$32:$B$80,$F252))*$D252</f>
        <v>0.1411065402593456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-68.035819700095601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INT_OML</v>
      </c>
      <c r="G253" s="14">
        <f ca="1">IFERROR(INDEX(G$320:G$343,MATCH($F253,$B$320:$B$343,0))/INDEX($D$320:$D$343,MATCH($F253,$B$320:$B$343,0)),SUMIFS('Input-Allocators'!D$32:D$80,'Input-Allocators'!$B$32:$B$80,$F253))*$D253</f>
        <v>-56.974449695207682</v>
      </c>
      <c r="H253" s="14">
        <f ca="1">IFERROR(INDEX(H$320:H$343,MATCH($F253,$B$320:$B$343,0))/INDEX($D$320:$D$343,MATCH($F253,$B$320:$B$343,0)),SUMIFS('Input-Allocators'!E$32:E$80,'Input-Allocators'!$B$32:$B$80,$F253))*$D253</f>
        <v>-4.1099585901588798</v>
      </c>
      <c r="I253" s="14">
        <f ca="1">IFERROR(INDEX(I$320:I$343,MATCH($F253,$B$320:$B$343,0))/INDEX($D$320:$D$343,MATCH($F253,$B$320:$B$343,0)),SUMIFS('Input-Allocators'!F$32:F$80,'Input-Allocators'!$B$32:$B$80,$F253))*$D253</f>
        <v>-3.8449046341789326</v>
      </c>
      <c r="J253" s="14">
        <f ca="1">IFERROR(INDEX(J$320:J$343,MATCH($F253,$B$320:$B$343,0))/INDEX($D$320:$D$343,MATCH($F253,$B$320:$B$343,0)),SUMIFS('Input-Allocators'!G$32:G$80,'Input-Allocators'!$B$32:$B$80,$F253))*$D253</f>
        <v>-2.2168054931335122</v>
      </c>
      <c r="K253" s="14">
        <f ca="1">IFERROR(INDEX(K$320:K$343,MATCH($F253,$B$320:$B$343,0))/INDEX($D$320:$D$343,MATCH($F253,$B$320:$B$343,0)),SUMIFS('Input-Allocators'!H$32:H$80,'Input-Allocators'!$B$32:$B$80,$F253))*$D253</f>
        <v>-2.0907302066859961E-2</v>
      </c>
      <c r="L253" s="14">
        <f ca="1">IFERROR(INDEX(L$320:L$343,MATCH($F253,$B$320:$B$343,0))/INDEX($D$320:$D$343,MATCH($F253,$B$320:$B$343,0)),SUMIFS('Input-Allocators'!I$32:I$80,'Input-Allocators'!$B$32:$B$80,$F253))*$D253</f>
        <v>-0.21494065503672438</v>
      </c>
      <c r="M253" s="14">
        <f ca="1">IFERROR(INDEX(M$320:M$343,MATCH($F253,$B$320:$B$343,0))/INDEX($D$320:$D$343,MATCH($F253,$B$320:$B$343,0)),SUMIFS('Input-Allocators'!J$32:J$80,'Input-Allocators'!$B$32:$B$80,$F253))*$D253</f>
        <v>-0.57000396809855369</v>
      </c>
      <c r="N253" s="14">
        <f ca="1">IFERROR(INDEX(N$320:N$343,MATCH($F253,$B$320:$B$343,0))/INDEX($D$320:$D$343,MATCH($F253,$B$320:$B$343,0)),SUMIFS('Input-Allocators'!K$32:K$80,'Input-Allocators'!$B$32:$B$80,$F253))*$D253</f>
        <v>-5.9839014743442193E-2</v>
      </c>
      <c r="O253" s="14">
        <f ca="1">IFERROR(INDEX(O$320:O$343,MATCH($F253,$B$320:$B$343,0))/INDEX($D$320:$D$343,MATCH($F253,$B$320:$B$343,0)),SUMIFS('Input-Allocators'!L$32:L$80,'Input-Allocators'!$B$32:$B$80,$F253))*$D253</f>
        <v>-2.4010347471010111E-2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50.058678964464505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INT_OML</v>
      </c>
      <c r="G254" s="14">
        <f ca="1">IFERROR(INDEX(G$320:G$343,MATCH($F254,$B$320:$B$343,0))/INDEX($D$320:$D$343,MATCH($F254,$B$320:$B$343,0)),SUMIFS('Input-Allocators'!D$32:D$80,'Input-Allocators'!$B$32:$B$80,$F254))*$D254</f>
        <v>41.920060624556953</v>
      </c>
      <c r="H254" s="14">
        <f ca="1">IFERROR(INDEX(H$320:H$343,MATCH($F254,$B$320:$B$343,0))/INDEX($D$320:$D$343,MATCH($F254,$B$320:$B$343,0)),SUMIFS('Input-Allocators'!E$32:E$80,'Input-Allocators'!$B$32:$B$80,$F254))*$D254</f>
        <v>3.0239820513504805</v>
      </c>
      <c r="I254" s="14">
        <f ca="1">IFERROR(INDEX(I$320:I$343,MATCH($F254,$B$320:$B$343,0))/INDEX($D$320:$D$343,MATCH($F254,$B$320:$B$343,0)),SUMIFS('Input-Allocators'!F$32:F$80,'Input-Allocators'!$B$32:$B$80,$F254))*$D254</f>
        <v>2.8289634427829871</v>
      </c>
      <c r="J254" s="14">
        <f ca="1">IFERROR(INDEX(J$320:J$343,MATCH($F254,$B$320:$B$343,0))/INDEX($D$320:$D$343,MATCH($F254,$B$320:$B$343,0)),SUMIFS('Input-Allocators'!G$32:G$80,'Input-Allocators'!$B$32:$B$80,$F254))*$D254</f>
        <v>1.631057801560903</v>
      </c>
      <c r="K254" s="14">
        <f ca="1">IFERROR(INDEX(K$320:K$343,MATCH($F254,$B$320:$B$343,0))/INDEX($D$320:$D$343,MATCH($F254,$B$320:$B$343,0)),SUMIFS('Input-Allocators'!H$32:H$80,'Input-Allocators'!$B$32:$B$80,$F254))*$D254</f>
        <v>1.5382954549404179E-2</v>
      </c>
      <c r="L254" s="14">
        <f ca="1">IFERROR(INDEX(L$320:L$343,MATCH($F254,$B$320:$B$343,0))/INDEX($D$320:$D$343,MATCH($F254,$B$320:$B$343,0)),SUMIFS('Input-Allocators'!I$32:I$80,'Input-Allocators'!$B$32:$B$80,$F254))*$D254</f>
        <v>0.15814677172001468</v>
      </c>
      <c r="M254" s="14">
        <f ca="1">IFERROR(INDEX(M$320:M$343,MATCH($F254,$B$320:$B$343,0))/INDEX($D$320:$D$343,MATCH($F254,$B$320:$B$343,0)),SUMIFS('Input-Allocators'!J$32:J$80,'Input-Allocators'!$B$32:$B$80,$F254))*$D254</f>
        <v>0.41939151719335088</v>
      </c>
      <c r="N254" s="14">
        <f ca="1">IFERROR(INDEX(N$320:N$343,MATCH($F254,$B$320:$B$343,0))/INDEX($D$320:$D$343,MATCH($F254,$B$320:$B$343,0)),SUMIFS('Input-Allocators'!K$32:K$80,'Input-Allocators'!$B$32:$B$80,$F254))*$D254</f>
        <v>4.4027720130306917E-2</v>
      </c>
      <c r="O254" s="14">
        <f ca="1">IFERROR(INDEX(O$320:O$343,MATCH($F254,$B$320:$B$343,0))/INDEX($D$320:$D$343,MATCH($F254,$B$320:$B$343,0)),SUMIFS('Input-Allocators'!L$32:L$80,'Input-Allocators'!$B$32:$B$80,$F254))*$D254</f>
        <v>1.7666080620100891E-2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0.42629746322855405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INT_TOTPLT</v>
      </c>
      <c r="G255" s="14">
        <f ca="1">IFERROR(INDEX(G$320:G$343,MATCH($F255,$B$320:$B$343,0))/INDEX($D$320:$D$343,MATCH($F255,$B$320:$B$343,0)),SUMIFS('Input-Allocators'!D$32:D$80,'Input-Allocators'!$B$32:$B$80,$F255))*$D255</f>
        <v>0.35698935473949711</v>
      </c>
      <c r="H255" s="14">
        <f ca="1">IFERROR(INDEX(H$320:H$343,MATCH($F255,$B$320:$B$343,0))/INDEX($D$320:$D$343,MATCH($F255,$B$320:$B$343,0)),SUMIFS('Input-Allocators'!E$32:E$80,'Input-Allocators'!$B$32:$B$80,$F255))*$D255</f>
        <v>2.5752095420945927E-2</v>
      </c>
      <c r="I255" s="14">
        <f ca="1">IFERROR(INDEX(I$320:I$343,MATCH($F255,$B$320:$B$343,0))/INDEX($D$320:$D$343,MATCH($F255,$B$320:$B$343,0)),SUMIFS('Input-Allocators'!F$32:F$80,'Input-Allocators'!$B$32:$B$80,$F255))*$D255</f>
        <v>2.4091325703596796E-2</v>
      </c>
      <c r="J255" s="14">
        <f ca="1">IFERROR(INDEX(J$320:J$343,MATCH($F255,$B$320:$B$343,0))/INDEX($D$320:$D$343,MATCH($F255,$B$320:$B$343,0)),SUMIFS('Input-Allocators'!G$32:G$80,'Input-Allocators'!$B$32:$B$80,$F255))*$D255</f>
        <v>1.3890015029724289E-2</v>
      </c>
      <c r="K255" s="14">
        <f ca="1">IFERROR(INDEX(K$320:K$343,MATCH($F255,$B$320:$B$343,0))/INDEX($D$320:$D$343,MATCH($F255,$B$320:$B$343,0)),SUMIFS('Input-Allocators'!H$32:H$80,'Input-Allocators'!$B$32:$B$80,$F255))*$D255</f>
        <v>1.3100055049447697E-4</v>
      </c>
      <c r="L255" s="14">
        <f ca="1">IFERROR(INDEX(L$320:L$343,MATCH($F255,$B$320:$B$343,0))/INDEX($D$320:$D$343,MATCH($F255,$B$320:$B$343,0)),SUMIFS('Input-Allocators'!I$32:I$80,'Input-Allocators'!$B$32:$B$80,$F255))*$D255</f>
        <v>1.3467708097108526E-3</v>
      </c>
      <c r="M255" s="14">
        <f ca="1">IFERROR(INDEX(M$320:M$343,MATCH($F255,$B$320:$B$343,0))/INDEX($D$320:$D$343,MATCH($F255,$B$320:$B$343,0)),SUMIFS('Input-Allocators'!J$32:J$80,'Input-Allocators'!$B$32:$B$80,$F255))*$D255</f>
        <v>3.5715193364574335E-3</v>
      </c>
      <c r="N255" s="14">
        <f ca="1">IFERROR(INDEX(N$320:N$343,MATCH($F255,$B$320:$B$343,0))/INDEX($D$320:$D$343,MATCH($F255,$B$320:$B$343,0)),SUMIFS('Input-Allocators'!K$32:K$80,'Input-Allocators'!$B$32:$B$80,$F255))*$D255</f>
        <v>3.7493808849031334E-4</v>
      </c>
      <c r="O255" s="14">
        <f ca="1">IFERROR(INDEX(O$320:O$343,MATCH($F255,$B$320:$B$343,0))/INDEX($D$320:$D$343,MATCH($F255,$B$320:$B$343,0)),SUMIFS('Input-Allocators'!L$32:L$80,'Input-Allocators'!$B$32:$B$80,$F255))*$D255</f>
        <v>1.5044354963674166E-4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107.42872028921086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INT_OML</v>
      </c>
      <c r="G256" s="14">
        <f ca="1">IFERROR(INDEX(G$320:G$343,MATCH($F256,$B$320:$B$343,0))/INDEX($D$320:$D$343,MATCH($F256,$B$320:$B$343,0)),SUMIFS('Input-Allocators'!D$32:D$80,'Input-Allocators'!$B$32:$B$80,$F256))*$D256</f>
        <v>89.962790878663881</v>
      </c>
      <c r="H256" s="14">
        <f ca="1">IFERROR(INDEX(H$320:H$343,MATCH($F256,$B$320:$B$343,0))/INDEX($D$320:$D$343,MATCH($F256,$B$320:$B$343,0)),SUMIFS('Input-Allocators'!E$32:E$80,'Input-Allocators'!$B$32:$B$80,$F256))*$D256</f>
        <v>6.4896343386276172</v>
      </c>
      <c r="I256" s="14">
        <f ca="1">IFERROR(INDEX(I$320:I$343,MATCH($F256,$B$320:$B$343,0))/INDEX($D$320:$D$343,MATCH($F256,$B$320:$B$343,0)),SUMIFS('Input-Allocators'!F$32:F$80,'Input-Allocators'!$B$32:$B$80,$F256))*$D256</f>
        <v>6.0711135149786211</v>
      </c>
      <c r="J256" s="14">
        <f ca="1">IFERROR(INDEX(J$320:J$343,MATCH($F256,$B$320:$B$343,0))/INDEX($D$320:$D$343,MATCH($F256,$B$320:$B$343,0)),SUMIFS('Input-Allocators'!G$32:G$80,'Input-Allocators'!$B$32:$B$80,$F256))*$D256</f>
        <v>3.5003411189457836</v>
      </c>
      <c r="K256" s="14">
        <f ca="1">IFERROR(INDEX(K$320:K$343,MATCH($F256,$B$320:$B$343,0))/INDEX($D$320:$D$343,MATCH($F256,$B$320:$B$343,0)),SUMIFS('Input-Allocators'!H$32:H$80,'Input-Allocators'!$B$32:$B$80,$F256))*$D256</f>
        <v>3.3012679433324782E-2</v>
      </c>
      <c r="L256" s="14">
        <f ca="1">IFERROR(INDEX(L$320:L$343,MATCH($F256,$B$320:$B$343,0))/INDEX($D$320:$D$343,MATCH($F256,$B$320:$B$343,0)),SUMIFS('Input-Allocators'!I$32:I$80,'Input-Allocators'!$B$32:$B$80,$F256))*$D256</f>
        <v>0.33939180288420306</v>
      </c>
      <c r="M256" s="14">
        <f ca="1">IFERROR(INDEX(M$320:M$343,MATCH($F256,$B$320:$B$343,0))/INDEX($D$320:$D$343,MATCH($F256,$B$320:$B$343,0)),SUMIFS('Input-Allocators'!J$32:J$80,'Input-Allocators'!$B$32:$B$80,$F256))*$D256</f>
        <v>0.90003761434087259</v>
      </c>
      <c r="N256" s="14">
        <f ca="1">IFERROR(INDEX(N$320:N$343,MATCH($F256,$B$320:$B$343,0))/INDEX($D$320:$D$343,MATCH($F256,$B$320:$B$343,0)),SUMIFS('Input-Allocators'!K$32:K$80,'Input-Allocators'!$B$32:$B$80,$F256))*$D256</f>
        <v>9.4485945867808549E-2</v>
      </c>
      <c r="O256" s="14">
        <f ca="1">IFERROR(INDEX(O$320:O$343,MATCH($F256,$B$320:$B$343,0))/INDEX($D$320:$D$343,MATCH($F256,$B$320:$B$343,0)),SUMIFS('Input-Allocators'!L$32:L$80,'Input-Allocators'!$B$32:$B$80,$F256))*$D256</f>
        <v>3.7912395468739854E-2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712.39574397494471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INT_OML</v>
      </c>
      <c r="G257" s="14">
        <f ca="1">IFERROR(INDEX(G$320:G$343,MATCH($F257,$B$320:$B$343,0))/INDEX($D$320:$D$343,MATCH($F257,$B$320:$B$343,0)),SUMIFS('Input-Allocators'!D$32:D$80,'Input-Allocators'!$B$32:$B$80,$F257))*$D257</f>
        <v>596.57332941817276</v>
      </c>
      <c r="H257" s="14">
        <f ca="1">IFERROR(INDEX(H$320:H$343,MATCH($F257,$B$320:$B$343,0))/INDEX($D$320:$D$343,MATCH($F257,$B$320:$B$343,0)),SUMIFS('Input-Allocators'!E$32:E$80,'Input-Allocators'!$B$32:$B$80,$F257))*$D257</f>
        <v>43.034933957565535</v>
      </c>
      <c r="I257" s="14">
        <f ca="1">IFERROR(INDEX(I$320:I$343,MATCH($F257,$B$320:$B$343,0))/INDEX($D$320:$D$343,MATCH($F257,$B$320:$B$343,0)),SUMIFS('Input-Allocators'!F$32:F$80,'Input-Allocators'!$B$32:$B$80,$F257))*$D257</f>
        <v>40.259582517747845</v>
      </c>
      <c r="J257" s="14">
        <f ca="1">IFERROR(INDEX(J$320:J$343,MATCH($F257,$B$320:$B$343,0))/INDEX($D$320:$D$343,MATCH($F257,$B$320:$B$343,0)),SUMIFS('Input-Allocators'!G$32:G$80,'Input-Allocators'!$B$32:$B$80,$F257))*$D257</f>
        <v>23.211931677900743</v>
      </c>
      <c r="K257" s="14">
        <f ca="1">IFERROR(INDEX(K$320:K$343,MATCH($F257,$B$320:$B$343,0))/INDEX($D$320:$D$343,MATCH($F257,$B$320:$B$343,0)),SUMIFS('Input-Allocators'!H$32:H$80,'Input-Allocators'!$B$32:$B$80,$F257))*$D257</f>
        <v>0.21891810925603758</v>
      </c>
      <c r="L257" s="14">
        <f ca="1">IFERROR(INDEX(L$320:L$343,MATCH($F257,$B$320:$B$343,0))/INDEX($D$320:$D$343,MATCH($F257,$B$320:$B$343,0)),SUMIFS('Input-Allocators'!I$32:I$80,'Input-Allocators'!$B$32:$B$80,$F257))*$D257</f>
        <v>2.2506204603739648</v>
      </c>
      <c r="M257" s="14">
        <f ca="1">IFERROR(INDEX(M$320:M$343,MATCH($F257,$B$320:$B$343,0))/INDEX($D$320:$D$343,MATCH($F257,$B$320:$B$343,0)),SUMIFS('Input-Allocators'!J$32:J$80,'Input-Allocators'!$B$32:$B$80,$F257))*$D257</f>
        <v>5.9684501886242307</v>
      </c>
      <c r="N257" s="14">
        <f ca="1">IFERROR(INDEX(N$320:N$343,MATCH($F257,$B$320:$B$343,0))/INDEX($D$320:$D$343,MATCH($F257,$B$320:$B$343,0)),SUMIFS('Input-Allocators'!K$32:K$80,'Input-Allocators'!$B$32:$B$80,$F257))*$D257</f>
        <v>0.62656788166575561</v>
      </c>
      <c r="O257" s="14">
        <f ca="1">IFERROR(INDEX(O$320:O$343,MATCH($F257,$B$320:$B$343,0))/INDEX($D$320:$D$343,MATCH($F257,$B$320:$B$343,0)),SUMIFS('Input-Allocators'!L$32:L$80,'Input-Allocators'!$B$32:$B$80,$F257))*$D257</f>
        <v>0.25140976363783185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0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0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4">
        <f ca="1">IFERROR(INDEX(G$320:G$343,MATCH($F262,$B$320:$B$343,0))/INDEX($D$320:$D$343,MATCH($F262,$B$320:$B$343,0)),SUMIFS('Input-Allocators'!D$32:D$80,'Input-Allocators'!$B$32:$B$80,$F262))*$D262</f>
        <v>0</v>
      </c>
      <c r="H262" s="14">
        <f ca="1">IFERROR(INDEX(H$320:H$343,MATCH($F262,$B$320:$B$343,0))/INDEX($D$320:$D$343,MATCH($F262,$B$320:$B$343,0)),SUMIFS('Input-Allocators'!E$32:E$80,'Input-Allocators'!$B$32:$B$80,$F262))*$D262</f>
        <v>0</v>
      </c>
      <c r="I262" s="14">
        <f ca="1">IFERROR(INDEX(I$320:I$343,MATCH($F262,$B$320:$B$343,0))/INDEX($D$320:$D$343,MATCH($F262,$B$320:$B$343,0)),SUMIFS('Input-Allocators'!F$32:F$80,'Input-Allocators'!$B$32:$B$80,$F262))*$D262</f>
        <v>0</v>
      </c>
      <c r="J262" s="14">
        <f ca="1">IFERROR(INDEX(J$320:J$343,MATCH($F262,$B$320:$B$343,0))/INDEX($D$320:$D$343,MATCH($F262,$B$320:$B$343,0)),SUMIFS('Input-Allocators'!G$32:G$80,'Input-Allocators'!$B$32:$B$80,$F262))*$D262</f>
        <v>0</v>
      </c>
      <c r="K262" s="14">
        <f ca="1">IFERROR(INDEX(K$320:K$343,MATCH($F262,$B$320:$B$343,0))/INDEX($D$320:$D$343,MATCH($F262,$B$320:$B$343,0)),SUMIFS('Input-Allocators'!H$32:H$80,'Input-Allocators'!$B$32:$B$80,$F262))*$D262</f>
        <v>0</v>
      </c>
      <c r="L262" s="14">
        <f ca="1">IFERROR(INDEX(L$320:L$343,MATCH($F262,$B$320:$B$343,0))/INDEX($D$320:$D$343,MATCH($F262,$B$320:$B$343,0)),SUMIFS('Input-Allocators'!I$32:I$80,'Input-Allocators'!$B$32:$B$80,$F262))*$D262</f>
        <v>0</v>
      </c>
      <c r="M262" s="14">
        <f ca="1">IFERROR(INDEX(M$320:M$343,MATCH($F262,$B$320:$B$343,0))/INDEX($D$320:$D$343,MATCH($F262,$B$320:$B$343,0)),SUMIFS('Input-Allocators'!J$32:J$80,'Input-Allocators'!$B$32:$B$80,$F262))*$D262</f>
        <v>0</v>
      </c>
      <c r="N262" s="14">
        <f ca="1">IFERROR(INDEX(N$320:N$343,MATCH($F262,$B$320:$B$343,0))/INDEX($D$320:$D$343,MATCH($F262,$B$320:$B$343,0)),SUMIFS('Input-Allocators'!K$32:K$80,'Input-Allocators'!$B$32:$B$80,$F262))*$D262</f>
        <v>0</v>
      </c>
      <c r="O262" s="14">
        <f ca="1">IFERROR(INDEX(O$320:O$343,MATCH($F262,$B$320:$B$343,0))/INDEX($D$320:$D$343,MATCH($F262,$B$320:$B$343,0)),SUMIFS('Input-Allocators'!L$32:L$80,'Input-Allocators'!$B$32:$B$80,$F262))*$D262</f>
        <v>0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73.988729285677834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INT_OML</v>
      </c>
      <c r="G263" s="14">
        <f ca="1">IFERROR(INDEX(G$320:G$343,MATCH($F263,$B$320:$B$343,0))/INDEX($D$320:$D$343,MATCH($F263,$B$320:$B$343,0)),SUMIFS('Input-Allocators'!D$32:D$80,'Input-Allocators'!$B$32:$B$80,$F263))*$D263</f>
        <v>61.959525927388327</v>
      </c>
      <c r="H263" s="14">
        <f ca="1">IFERROR(INDEX(H$320:H$343,MATCH($F263,$B$320:$B$343,0))/INDEX($D$320:$D$343,MATCH($F263,$B$320:$B$343,0)),SUMIFS('Input-Allocators'!E$32:E$80,'Input-Allocators'!$B$32:$B$80,$F263))*$D263</f>
        <v>4.4695663966871297</v>
      </c>
      <c r="I263" s="14">
        <f ca="1">IFERROR(INDEX(I$320:I$343,MATCH($F263,$B$320:$B$343,0))/INDEX($D$320:$D$343,MATCH($F263,$B$320:$B$343,0)),SUMIFS('Input-Allocators'!F$32:F$80,'Input-Allocators'!$B$32:$B$80,$F263))*$D263</f>
        <v>4.1813210947043746</v>
      </c>
      <c r="J263" s="14">
        <f ca="1">IFERROR(INDEX(J$320:J$343,MATCH($F263,$B$320:$B$343,0))/INDEX($D$320:$D$343,MATCH($F263,$B$320:$B$343,0)),SUMIFS('Input-Allocators'!G$32:G$80,'Input-Allocators'!$B$32:$B$80,$F263))*$D263</f>
        <v>2.4107686544155582</v>
      </c>
      <c r="K263" s="14">
        <f ca="1">IFERROR(INDEX(K$320:K$343,MATCH($F263,$B$320:$B$343,0))/INDEX($D$320:$D$343,MATCH($F263,$B$320:$B$343,0)),SUMIFS('Input-Allocators'!H$32:H$80,'Input-Allocators'!$B$32:$B$80,$F263))*$D263</f>
        <v>2.2736621966746449E-2</v>
      </c>
      <c r="L263" s="14">
        <f ca="1">IFERROR(INDEX(L$320:L$343,MATCH($F263,$B$320:$B$343,0))/INDEX($D$320:$D$343,MATCH($F263,$B$320:$B$343,0)),SUMIFS('Input-Allocators'!I$32:I$80,'Input-Allocators'!$B$32:$B$80,$F263))*$D263</f>
        <v>0.23374725266926002</v>
      </c>
      <c r="M263" s="14">
        <f ca="1">IFERROR(INDEX(M$320:M$343,MATCH($F263,$B$320:$B$343,0))/INDEX($D$320:$D$343,MATCH($F263,$B$320:$B$343,0)),SUMIFS('Input-Allocators'!J$32:J$80,'Input-Allocators'!$B$32:$B$80,$F263))*$D263</f>
        <v>0.6198774332889645</v>
      </c>
      <c r="N263" s="14">
        <f ca="1">IFERROR(INDEX(N$320:N$343,MATCH($F263,$B$320:$B$343,0))/INDEX($D$320:$D$343,MATCH($F263,$B$320:$B$343,0)),SUMIFS('Input-Allocators'!K$32:K$80,'Input-Allocators'!$B$32:$B$80,$F263))*$D263</f>
        <v>6.5074730959227459E-2</v>
      </c>
      <c r="O263" s="14">
        <f ca="1">IFERROR(INDEX(O$320:O$343,MATCH($F263,$B$320:$B$343,0))/INDEX($D$320:$D$343,MATCH($F263,$B$320:$B$343,0)),SUMIFS('Input-Allocators'!L$32:L$80,'Input-Allocators'!$B$32:$B$80,$F263))*$D263</f>
        <v>2.6111173598238138E-2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0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-</v>
      </c>
      <c r="G264" s="14">
        <f ca="1">IFERROR(INDEX(G$320:G$343,MATCH($F264,$B$320:$B$343,0))/INDEX($D$320:$D$343,MATCH($F264,$B$320:$B$343,0)),SUMIFS('Input-Allocators'!D$32:D$80,'Input-Allocators'!$B$32:$B$80,$F264))*$D264</f>
        <v>0</v>
      </c>
      <c r="H264" s="14">
        <f ca="1">IFERROR(INDEX(H$320:H$343,MATCH($F264,$B$320:$B$343,0))/INDEX($D$320:$D$343,MATCH($F264,$B$320:$B$343,0)),SUMIFS('Input-Allocators'!E$32:E$80,'Input-Allocators'!$B$32:$B$80,$F264))*$D264</f>
        <v>0</v>
      </c>
      <c r="I264" s="14">
        <f ca="1">IFERROR(INDEX(I$320:I$343,MATCH($F264,$B$320:$B$343,0))/INDEX($D$320:$D$343,MATCH($F264,$B$320:$B$343,0)),SUMIFS('Input-Allocators'!F$32:F$80,'Input-Allocators'!$B$32:$B$80,$F264))*$D264</f>
        <v>0</v>
      </c>
      <c r="J264" s="14">
        <f ca="1">IFERROR(INDEX(J$320:J$343,MATCH($F264,$B$320:$B$343,0))/INDEX($D$320:$D$343,MATCH($F264,$B$320:$B$343,0)),SUMIFS('Input-Allocators'!G$32:G$80,'Input-Allocators'!$B$32:$B$80,$F264))*$D264</f>
        <v>0</v>
      </c>
      <c r="K264" s="14">
        <f ca="1">IFERROR(INDEX(K$320:K$343,MATCH($F264,$B$320:$B$343,0))/INDEX($D$320:$D$343,MATCH($F264,$B$320:$B$343,0)),SUMIFS('Input-Allocators'!H$32:H$80,'Input-Allocators'!$B$32:$B$80,$F264))*$D264</f>
        <v>0</v>
      </c>
      <c r="L264" s="14">
        <f ca="1">IFERROR(INDEX(L$320:L$343,MATCH($F264,$B$320:$B$343,0))/INDEX($D$320:$D$343,MATCH($F264,$B$320:$B$343,0)),SUMIFS('Input-Allocators'!I$32:I$80,'Input-Allocators'!$B$32:$B$80,$F264))*$D264</f>
        <v>0</v>
      </c>
      <c r="M264" s="14">
        <f ca="1">IFERROR(INDEX(M$320:M$343,MATCH($F264,$B$320:$B$343,0))/INDEX($D$320:$D$343,MATCH($F264,$B$320:$B$343,0)),SUMIFS('Input-Allocators'!J$32:J$80,'Input-Allocators'!$B$32:$B$80,$F264))*$D264</f>
        <v>0</v>
      </c>
      <c r="N264" s="14">
        <f ca="1">IFERROR(INDEX(N$320:N$343,MATCH($F264,$B$320:$B$343,0))/INDEX($D$320:$D$343,MATCH($F264,$B$320:$B$343,0)),SUMIFS('Input-Allocators'!K$32:K$80,'Input-Allocators'!$B$32:$B$80,$F264))*$D264</f>
        <v>0</v>
      </c>
      <c r="O264" s="14">
        <f ca="1">IFERROR(INDEX(O$320:O$343,MATCH($F264,$B$320:$B$343,0))/INDEX($D$320:$D$343,MATCH($F264,$B$320:$B$343,0)),SUMIFS('Input-Allocators'!L$32:L$80,'Input-Allocators'!$B$32:$B$80,$F264))*$D264</f>
        <v>0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1549.9085907222056</v>
      </c>
      <c r="E265" s="14">
        <f t="shared" ca="1" si="60"/>
        <v>0</v>
      </c>
      <c r="F265" s="46"/>
      <c r="G265" s="174">
        <f t="shared" ref="G265:U265" ca="1" si="63">SUBTOTAL(9,G251:G264)</f>
        <v>1297.9220273015753</v>
      </c>
      <c r="H265" s="174">
        <f t="shared" ca="1" si="63"/>
        <v>93.628035268469347</v>
      </c>
      <c r="I265" s="174">
        <f t="shared" ca="1" si="63"/>
        <v>87.589901162213408</v>
      </c>
      <c r="J265" s="174">
        <f t="shared" ca="1" si="63"/>
        <v>50.500543580030943</v>
      </c>
      <c r="K265" s="174">
        <f t="shared" ca="1" si="63"/>
        <v>0.47628451049888432</v>
      </c>
      <c r="L265" s="174">
        <f t="shared" ca="1" si="63"/>
        <v>4.8965143538413063</v>
      </c>
      <c r="M265" s="174">
        <f t="shared" ca="1" si="63"/>
        <v>12.98513122640386</v>
      </c>
      <c r="N265" s="174">
        <f t="shared" ca="1" si="63"/>
        <v>1.3631790345150121</v>
      </c>
      <c r="O265" s="174">
        <f t="shared" ca="1" si="63"/>
        <v>0.54697428465746045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3525.219421795688</v>
      </c>
      <c r="E267" s="168">
        <f t="shared" ca="1" si="60"/>
        <v>0</v>
      </c>
      <c r="F267" s="182"/>
      <c r="G267" s="177">
        <f t="shared" ref="G267:U267" ca="1" si="64">SUBTOTAL(9,G127:G266)</f>
        <v>2912.9873801099438</v>
      </c>
      <c r="H267" s="177">
        <f t="shared" ca="1" si="64"/>
        <v>219.30160796571641</v>
      </c>
      <c r="I267" s="177">
        <f t="shared" ca="1" si="64"/>
        <v>216.6903756190269</v>
      </c>
      <c r="J267" s="177">
        <f t="shared" ca="1" si="64"/>
        <v>125.49612478101926</v>
      </c>
      <c r="K267" s="177">
        <f t="shared" ca="1" si="64"/>
        <v>1.2536910475487828</v>
      </c>
      <c r="L267" s="177">
        <f t="shared" ca="1" si="64"/>
        <v>12.21826120931251</v>
      </c>
      <c r="M267" s="177">
        <f t="shared" ca="1" si="64"/>
        <v>32.47505866908903</v>
      </c>
      <c r="N267" s="177">
        <f t="shared" ca="1" si="64"/>
        <v>3.4233677063576331</v>
      </c>
      <c r="O267" s="177">
        <f t="shared" ca="1" si="64"/>
        <v>1.3735546876738556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0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0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0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4">
        <f ca="1">IFERROR(INDEX(G$320:G$343,MATCH($F274,$B$320:$B$343,0))/INDEX($D$320:$D$343,MATCH($F274,$B$320:$B$343,0)),SUMIFS('Input-Allocators'!D$32:D$80,'Input-Allocators'!$B$32:$B$80,$F274))*$D274</f>
        <v>0</v>
      </c>
      <c r="H274" s="14">
        <f ca="1">IFERROR(INDEX(H$320:H$343,MATCH($F274,$B$320:$B$343,0))/INDEX($D$320:$D$343,MATCH($F274,$B$320:$B$343,0)),SUMIFS('Input-Allocators'!E$32:E$80,'Input-Allocators'!$B$32:$B$80,$F274))*$D274</f>
        <v>0</v>
      </c>
      <c r="I274" s="14">
        <f ca="1">IFERROR(INDEX(I$320:I$343,MATCH($F274,$B$320:$B$343,0))/INDEX($D$320:$D$343,MATCH($F274,$B$320:$B$343,0)),SUMIFS('Input-Allocators'!F$32:F$80,'Input-Allocators'!$B$32:$B$80,$F274))*$D274</f>
        <v>0</v>
      </c>
      <c r="J274" s="14">
        <f ca="1">IFERROR(INDEX(J$320:J$343,MATCH($F274,$B$320:$B$343,0))/INDEX($D$320:$D$343,MATCH($F274,$B$320:$B$343,0)),SUMIFS('Input-Allocators'!G$32:G$80,'Input-Allocators'!$B$32:$B$80,$F274))*$D274</f>
        <v>0</v>
      </c>
      <c r="K274" s="14">
        <f ca="1">IFERROR(INDEX(K$320:K$343,MATCH($F274,$B$320:$B$343,0))/INDEX($D$320:$D$343,MATCH($F274,$B$320:$B$343,0)),SUMIFS('Input-Allocators'!H$32:H$80,'Input-Allocators'!$B$32:$B$80,$F274))*$D274</f>
        <v>0</v>
      </c>
      <c r="L274" s="14">
        <f ca="1">IFERROR(INDEX(L$320:L$343,MATCH($F274,$B$320:$B$343,0))/INDEX($D$320:$D$343,MATCH($F274,$B$320:$B$343,0)),SUMIFS('Input-Allocators'!I$32:I$80,'Input-Allocators'!$B$32:$B$80,$F274))*$D274</f>
        <v>0</v>
      </c>
      <c r="M274" s="14">
        <f ca="1">IFERROR(INDEX(M$320:M$343,MATCH($F274,$B$320:$B$343,0))/INDEX($D$320:$D$343,MATCH($F274,$B$320:$B$343,0)),SUMIFS('Input-Allocators'!J$32:J$80,'Input-Allocators'!$B$32:$B$80,$F274))*$D274</f>
        <v>0</v>
      </c>
      <c r="N274" s="14">
        <f ca="1">IFERROR(INDEX(N$320:N$343,MATCH($F274,$B$320:$B$343,0))/INDEX($D$320:$D$343,MATCH($F274,$B$320:$B$343,0)),SUMIFS('Input-Allocators'!K$32:K$80,'Input-Allocators'!$B$32:$B$80,$F274))*$D274</f>
        <v>0</v>
      </c>
      <c r="O274" s="14">
        <f ca="1">IFERROR(INDEX(O$320:O$343,MATCH($F274,$B$320:$B$343,0))/INDEX($D$320:$D$343,MATCH($F274,$B$320:$B$343,0)),SUMIFS('Input-Allocators'!L$32:L$80,'Input-Allocators'!$B$32:$B$80,$F274))*$D274</f>
        <v>0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303.18695407501809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INT_GENPLT</v>
      </c>
      <c r="G275" s="14">
        <f ca="1">IFERROR(INDEX(G$320:G$343,MATCH($F275,$B$320:$B$343,0))/INDEX($D$320:$D$343,MATCH($F275,$B$320:$B$343,0)),SUMIFS('Input-Allocators'!D$32:D$80,'Input-Allocators'!$B$32:$B$80,$F275))*$D275</f>
        <v>253.89434476330837</v>
      </c>
      <c r="H275" s="14">
        <f ca="1">IFERROR(INDEX(H$320:H$343,MATCH($F275,$B$320:$B$343,0))/INDEX($D$320:$D$343,MATCH($F275,$B$320:$B$343,0)),SUMIFS('Input-Allocators'!E$32:E$80,'Input-Allocators'!$B$32:$B$80,$F275))*$D275</f>
        <v>18.315143872999819</v>
      </c>
      <c r="I275" s="14">
        <f ca="1">IFERROR(INDEX(I$320:I$343,MATCH($F275,$B$320:$B$343,0))/INDEX($D$320:$D$343,MATCH($F275,$B$320:$B$343,0)),SUMIFS('Input-Allocators'!F$32:F$80,'Input-Allocators'!$B$32:$B$80,$F275))*$D275</f>
        <v>17.133988094568281</v>
      </c>
      <c r="J275" s="14">
        <f ca="1">IFERROR(INDEX(J$320:J$343,MATCH($F275,$B$320:$B$343,0))/INDEX($D$320:$D$343,MATCH($F275,$B$320:$B$343,0)),SUMIFS('Input-Allocators'!G$32:G$80,'Input-Allocators'!$B$32:$B$80,$F275))*$D275</f>
        <v>9.8787154796192365</v>
      </c>
      <c r="K275" s="14">
        <f ca="1">IFERROR(INDEX(K$320:K$343,MATCH($F275,$B$320:$B$343,0))/INDEX($D$320:$D$343,MATCH($F275,$B$320:$B$343,0)),SUMIFS('Input-Allocators'!H$32:H$80,'Input-Allocators'!$B$32:$B$80,$F275))*$D275</f>
        <v>9.3168881620289995E-2</v>
      </c>
      <c r="L275" s="14">
        <f ca="1">IFERROR(INDEX(L$320:L$343,MATCH($F275,$B$320:$B$343,0))/INDEX($D$320:$D$343,MATCH($F275,$B$320:$B$343,0)),SUMIFS('Input-Allocators'!I$32:I$80,'Input-Allocators'!$B$32:$B$80,$F275))*$D275</f>
        <v>0.95783666302152426</v>
      </c>
      <c r="M275" s="14">
        <f ca="1">IFERROR(INDEX(M$320:M$343,MATCH($F275,$B$320:$B$343,0))/INDEX($D$320:$D$343,MATCH($F275,$B$320:$B$343,0)),SUMIFS('Input-Allocators'!J$32:J$80,'Input-Allocators'!$B$32:$B$80,$F275))*$D275</f>
        <v>2.5400997248252657</v>
      </c>
      <c r="N275" s="14">
        <f ca="1">IFERROR(INDEX(N$320:N$343,MATCH($F275,$B$320:$B$343,0))/INDEX($D$320:$D$343,MATCH($F275,$B$320:$B$343,0)),SUMIFS('Input-Allocators'!K$32:K$80,'Input-Allocators'!$B$32:$B$80,$F275))*$D275</f>
        <v>0.26665966096810095</v>
      </c>
      <c r="O275" s="14">
        <f ca="1">IFERROR(INDEX(O$320:O$343,MATCH($F275,$B$320:$B$343,0))/INDEX($D$320:$D$343,MATCH($F275,$B$320:$B$343,0)),SUMIFS('Input-Allocators'!L$32:L$80,'Input-Allocators'!$B$32:$B$80,$F275))*$D275</f>
        <v>0.10699693408717965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12.784577539205371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INT_TOTPLT</v>
      </c>
      <c r="G276" s="14">
        <f ca="1">IFERROR(INDEX(G$320:G$343,MATCH($F276,$B$320:$B$343,0))/INDEX($D$320:$D$343,MATCH($F276,$B$320:$B$343,0)),SUMIFS('Input-Allocators'!D$32:D$80,'Input-Allocators'!$B$32:$B$80,$F276))*$D276</f>
        <v>10.706040922160225</v>
      </c>
      <c r="H276" s="14">
        <f ca="1">IFERROR(INDEX(H$320:H$343,MATCH($F276,$B$320:$B$343,0))/INDEX($D$320:$D$343,MATCH($F276,$B$320:$B$343,0)),SUMIFS('Input-Allocators'!E$32:E$80,'Input-Allocators'!$B$32:$B$80,$F276))*$D276</f>
        <v>0.77230030461050714</v>
      </c>
      <c r="I276" s="14">
        <f ca="1">IFERROR(INDEX(I$320:I$343,MATCH($F276,$B$320:$B$343,0))/INDEX($D$320:$D$343,MATCH($F276,$B$320:$B$343,0)),SUMIFS('Input-Allocators'!F$32:F$80,'Input-Allocators'!$B$32:$B$80,$F276))*$D276</f>
        <v>0.72249414563078385</v>
      </c>
      <c r="J276" s="14">
        <f ca="1">IFERROR(INDEX(J$320:J$343,MATCH($F276,$B$320:$B$343,0))/INDEX($D$320:$D$343,MATCH($F276,$B$320:$B$343,0)),SUMIFS('Input-Allocators'!G$32:G$80,'Input-Allocators'!$B$32:$B$80,$F276))*$D276</f>
        <v>0.41655883387941245</v>
      </c>
      <c r="K276" s="14">
        <f ca="1">IFERROR(INDEX(K$320:K$343,MATCH($F276,$B$320:$B$343,0))/INDEX($D$320:$D$343,MATCH($F276,$B$320:$B$343,0)),SUMIFS('Input-Allocators'!H$32:H$80,'Input-Allocators'!$B$32:$B$80,$F276))*$D276</f>
        <v>3.9286808858567225E-3</v>
      </c>
      <c r="L276" s="14">
        <f ca="1">IFERROR(INDEX(L$320:L$343,MATCH($F276,$B$320:$B$343,0))/INDEX($D$320:$D$343,MATCH($F276,$B$320:$B$343,0)),SUMIFS('Input-Allocators'!I$32:I$80,'Input-Allocators'!$B$32:$B$80,$F276))*$D276</f>
        <v>4.0389393157274397E-2</v>
      </c>
      <c r="M276" s="14">
        <f ca="1">IFERROR(INDEX(M$320:M$343,MATCH($F276,$B$320:$B$343,0))/INDEX($D$320:$D$343,MATCH($F276,$B$320:$B$343,0)),SUMIFS('Input-Allocators'!J$32:J$80,'Input-Allocators'!$B$32:$B$80,$F276))*$D276</f>
        <v>0.10710916631758406</v>
      </c>
      <c r="N276" s="14">
        <f ca="1">IFERROR(INDEX(N$320:N$343,MATCH($F276,$B$320:$B$343,0))/INDEX($D$320:$D$343,MATCH($F276,$B$320:$B$343,0)),SUMIFS('Input-Allocators'!K$32:K$80,'Input-Allocators'!$B$32:$B$80,$F276))*$D276</f>
        <v>1.1244319936607084E-2</v>
      </c>
      <c r="O276" s="14">
        <f ca="1">IFERROR(INDEX(O$320:O$343,MATCH($F276,$B$320:$B$343,0))/INDEX($D$320:$D$343,MATCH($F276,$B$320:$B$343,0)),SUMIFS('Input-Allocators'!L$32:L$80,'Input-Allocators'!$B$32:$B$80,$F276))*$D276</f>
        <v>4.5117726271174923E-3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315.97153161422347</v>
      </c>
      <c r="E277" s="14">
        <f t="shared" ca="1" si="60"/>
        <v>0</v>
      </c>
      <c r="F277" s="46"/>
      <c r="G277" s="174">
        <f t="shared" ref="G277:U277" ca="1" si="66">SUBTOTAL(9,G271:G276)</f>
        <v>264.60038568546861</v>
      </c>
      <c r="H277" s="174">
        <f t="shared" ca="1" si="66"/>
        <v>19.087444177610326</v>
      </c>
      <c r="I277" s="174">
        <f t="shared" ca="1" si="66"/>
        <v>17.856482240199064</v>
      </c>
      <c r="J277" s="174">
        <f t="shared" ca="1" si="66"/>
        <v>10.295274313498648</v>
      </c>
      <c r="K277" s="174">
        <f t="shared" ca="1" si="66"/>
        <v>9.709756250614672E-2</v>
      </c>
      <c r="L277" s="174">
        <f t="shared" ca="1" si="66"/>
        <v>0.99822605617879867</v>
      </c>
      <c r="M277" s="174">
        <f t="shared" ca="1" si="66"/>
        <v>2.6472088911428497</v>
      </c>
      <c r="N277" s="174">
        <f t="shared" ca="1" si="66"/>
        <v>0.27790398090470803</v>
      </c>
      <c r="O277" s="174">
        <f t="shared" ca="1" si="66"/>
        <v>0.11150870671429715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0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60"/>
        <v>0</v>
      </c>
      <c r="F287" s="46"/>
      <c r="G287" s="174">
        <f t="shared" ref="G287:U287" ca="1" si="68">SUBTOTAL(9,G280:G286)</f>
        <v>0</v>
      </c>
      <c r="H287" s="174">
        <f t="shared" ca="1" si="68"/>
        <v>0</v>
      </c>
      <c r="I287" s="174">
        <f t="shared" ca="1" si="68"/>
        <v>0</v>
      </c>
      <c r="J287" s="174">
        <f t="shared" ca="1" si="68"/>
        <v>0</v>
      </c>
      <c r="K287" s="174">
        <f t="shared" ca="1" si="68"/>
        <v>0</v>
      </c>
      <c r="L287" s="174">
        <f t="shared" ca="1" si="68"/>
        <v>0</v>
      </c>
      <c r="M287" s="174">
        <f t="shared" ca="1" si="68"/>
        <v>0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315.97153161422347</v>
      </c>
      <c r="E289" s="14">
        <f t="shared" ca="1" si="60"/>
        <v>0</v>
      </c>
      <c r="F289" s="46"/>
      <c r="G289" s="14">
        <f t="shared" ref="G289:U289" ca="1" si="69">SUBTOTAL(9,G271:G288)</f>
        <v>264.60038568546861</v>
      </c>
      <c r="H289" s="14">
        <f t="shared" ca="1" si="69"/>
        <v>19.087444177610326</v>
      </c>
      <c r="I289" s="14">
        <f t="shared" ca="1" si="69"/>
        <v>17.856482240199064</v>
      </c>
      <c r="J289" s="14">
        <f t="shared" ca="1" si="69"/>
        <v>10.295274313498648</v>
      </c>
      <c r="K289" s="14">
        <f t="shared" ca="1" si="69"/>
        <v>9.709756250614672E-2</v>
      </c>
      <c r="L289" s="14">
        <f t="shared" ca="1" si="69"/>
        <v>0.99822605617879867</v>
      </c>
      <c r="M289" s="14">
        <f t="shared" ca="1" si="69"/>
        <v>2.6472088911428497</v>
      </c>
      <c r="N289" s="14">
        <f t="shared" ca="1" si="69"/>
        <v>0.27790398090470803</v>
      </c>
      <c r="O289" s="14">
        <f t="shared" ca="1" si="69"/>
        <v>0.11150870671429715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0.44994592513741205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INT_TOTPLT</v>
      </c>
      <c r="G293" s="14">
        <f ca="1">IFERROR(INDEX(G$320:G$343,MATCH($F293,$B$320:$B$343,0))/INDEX($D$320:$D$343,MATCH($F293,$B$320:$B$343,0)),SUMIFS('Input-Allocators'!D$32:D$80,'Input-Allocators'!$B$32:$B$80,$F293))*$D293</f>
        <v>0.37679301271458243</v>
      </c>
      <c r="H293" s="14">
        <f ca="1">IFERROR(INDEX(H$320:H$343,MATCH($F293,$B$320:$B$343,0))/INDEX($D$320:$D$343,MATCH($F293,$B$320:$B$343,0)),SUMIFS('Input-Allocators'!E$32:E$80,'Input-Allocators'!$B$32:$B$80,$F293))*$D293</f>
        <v>2.718066936324267E-2</v>
      </c>
      <c r="I293" s="14">
        <f ca="1">IFERROR(INDEX(I$320:I$343,MATCH($F293,$B$320:$B$343,0))/INDEX($D$320:$D$343,MATCH($F293,$B$320:$B$343,0)),SUMIFS('Input-Allocators'!F$32:F$80,'Input-Allocators'!$B$32:$B$80,$F293))*$D293</f>
        <v>2.5427769964654835E-2</v>
      </c>
      <c r="J293" s="14">
        <f ca="1">IFERROR(INDEX(J$320:J$343,MATCH($F293,$B$320:$B$343,0))/INDEX($D$320:$D$343,MATCH($F293,$B$320:$B$343,0)),SUMIFS('Input-Allocators'!G$32:G$80,'Input-Allocators'!$B$32:$B$80,$F293))*$D293</f>
        <v>1.4660550910600013E-2</v>
      </c>
      <c r="K293" s="14">
        <f ca="1">IFERROR(INDEX(K$320:K$343,MATCH($F293,$B$320:$B$343,0))/INDEX($D$320:$D$343,MATCH($F293,$B$320:$B$343,0)),SUMIFS('Input-Allocators'!H$32:H$80,'Input-Allocators'!$B$32:$B$80,$F293))*$D293</f>
        <v>1.3826768622863248E-4</v>
      </c>
      <c r="L293" s="14">
        <f ca="1">IFERROR(INDEX(L$320:L$343,MATCH($F293,$B$320:$B$343,0))/INDEX($D$320:$D$343,MATCH($F293,$B$320:$B$343,0)),SUMIFS('Input-Allocators'!I$32:I$80,'Input-Allocators'!$B$32:$B$80,$F293))*$D293</f>
        <v>1.4214816887111656E-3</v>
      </c>
      <c r="M293" s="14">
        <f ca="1">IFERROR(INDEX(M$320:M$343,MATCH($F293,$B$320:$B$343,0))/INDEX($D$320:$D$343,MATCH($F293,$B$320:$B$343,0)),SUMIFS('Input-Allocators'!J$32:J$80,'Input-Allocators'!$B$32:$B$80,$F293))*$D293</f>
        <v>3.7696461053696863E-3</v>
      </c>
      <c r="N293" s="14">
        <f ca="1">IFERROR(INDEX(N$320:N$343,MATCH($F293,$B$320:$B$343,0))/INDEX($D$320:$D$343,MATCH($F293,$B$320:$B$343,0)),SUMIFS('Input-Allocators'!K$32:K$80,'Input-Allocators'!$B$32:$B$80,$F293))*$D293</f>
        <v>3.9573743605548855E-4</v>
      </c>
      <c r="O293" s="14">
        <f ca="1">IFERROR(INDEX(O$320:O$343,MATCH($F293,$B$320:$B$343,0))/INDEX($D$320:$D$343,MATCH($F293,$B$320:$B$343,0)),SUMIFS('Input-Allocators'!L$32:L$80,'Input-Allocators'!$B$32:$B$80,$F293))*$D293</f>
        <v>1.5878926796702043E-4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144.93158510598687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INT_OML</v>
      </c>
      <c r="G294" s="14">
        <f ca="1">IFERROR(INDEX(G$320:G$343,MATCH($F294,$B$320:$B$343,0))/INDEX($D$320:$D$343,MATCH($F294,$B$320:$B$343,0)),SUMIFS('Input-Allocators'!D$32:D$80,'Input-Allocators'!$B$32:$B$80,$F294))*$D294</f>
        <v>121.36838126249778</v>
      </c>
      <c r="H294" s="14">
        <f ca="1">IFERROR(INDEX(H$320:H$343,MATCH($F294,$B$320:$B$343,0))/INDEX($D$320:$D$343,MATCH($F294,$B$320:$B$343,0)),SUMIFS('Input-Allocators'!E$32:E$80,'Input-Allocators'!$B$32:$B$80,$F294))*$D294</f>
        <v>8.7551353951109459</v>
      </c>
      <c r="I294" s="14">
        <f ca="1">IFERROR(INDEX(I$320:I$343,MATCH($F294,$B$320:$B$343,0))/INDEX($D$320:$D$343,MATCH($F294,$B$320:$B$343,0)),SUMIFS('Input-Allocators'!F$32:F$80,'Input-Allocators'!$B$32:$B$80,$F294))*$D294</f>
        <v>8.1905109054212542</v>
      </c>
      <c r="J294" s="14">
        <f ca="1">IFERROR(INDEX(J$320:J$343,MATCH($F294,$B$320:$B$343,0))/INDEX($D$320:$D$343,MATCH($F294,$B$320:$B$343,0)),SUMIFS('Input-Allocators'!G$32:G$80,'Input-Allocators'!$B$32:$B$80,$F294))*$D294</f>
        <v>4.7222938653158808</v>
      </c>
      <c r="K294" s="14">
        <f ca="1">IFERROR(INDEX(K$320:K$343,MATCH($F294,$B$320:$B$343,0))/INDEX($D$320:$D$343,MATCH($F294,$B$320:$B$343,0)),SUMIFS('Input-Allocators'!H$32:H$80,'Input-Allocators'!$B$32:$B$80,$F294))*$D294</f>
        <v>4.4537251732934324E-2</v>
      </c>
      <c r="L294" s="14">
        <f ca="1">IFERROR(INDEX(L$320:L$343,MATCH($F294,$B$320:$B$343,0))/INDEX($D$320:$D$343,MATCH($F294,$B$320:$B$343,0)),SUMIFS('Input-Allocators'!I$32:I$80,'Input-Allocators'!$B$32:$B$80,$F294))*$D294</f>
        <v>0.45787189711991977</v>
      </c>
      <c r="M294" s="14">
        <f ca="1">IFERROR(INDEX(M$320:M$343,MATCH($F294,$B$320:$B$343,0))/INDEX($D$320:$D$343,MATCH($F294,$B$320:$B$343,0)),SUMIFS('Input-Allocators'!J$32:J$80,'Input-Allocators'!$B$32:$B$80,$F294))*$D294</f>
        <v>1.2142365444758456</v>
      </c>
      <c r="N294" s="14">
        <f ca="1">IFERROR(INDEX(N$320:N$343,MATCH($F294,$B$320:$B$343,0))/INDEX($D$320:$D$343,MATCH($F294,$B$320:$B$343,0)),SUMIFS('Input-Allocators'!K$32:K$80,'Input-Allocators'!$B$32:$B$80,$F294))*$D294</f>
        <v>0.12747054854599493</v>
      </c>
      <c r="O294" s="14">
        <f ca="1">IFERROR(INDEX(O$320:O$343,MATCH($F294,$B$320:$B$343,0))/INDEX($D$320:$D$343,MATCH($F294,$B$320:$B$343,0)),SUMIFS('Input-Allocators'!L$32:L$80,'Input-Allocators'!$B$32:$B$80,$F294))*$D294</f>
        <v>5.1147435766311908E-2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0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145.38153103112427</v>
      </c>
      <c r="E296" s="14">
        <f t="shared" ca="1" si="71"/>
        <v>0</v>
      </c>
      <c r="F296" s="46"/>
      <c r="G296" s="174">
        <f t="shared" ref="G296:U296" ca="1" si="72">SUBTOTAL(9,G293:G295)</f>
        <v>121.74517427521236</v>
      </c>
      <c r="H296" s="174">
        <f t="shared" ca="1" si="72"/>
        <v>8.7823160644741893</v>
      </c>
      <c r="I296" s="174">
        <f t="shared" ca="1" si="72"/>
        <v>8.2159386753859085</v>
      </c>
      <c r="J296" s="174">
        <f t="shared" ca="1" si="72"/>
        <v>4.7369544162264807</v>
      </c>
      <c r="K296" s="174">
        <f t="shared" ca="1" si="72"/>
        <v>4.4675519419162958E-2</v>
      </c>
      <c r="L296" s="174">
        <f t="shared" ca="1" si="72"/>
        <v>0.45929337880863091</v>
      </c>
      <c r="M296" s="174">
        <f t="shared" ca="1" si="72"/>
        <v>1.2180061905812154</v>
      </c>
      <c r="N296" s="174">
        <f t="shared" ca="1" si="72"/>
        <v>0.12786628598205041</v>
      </c>
      <c r="O296" s="174">
        <f t="shared" ca="1" si="72"/>
        <v>5.1306225034278931E-2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-2.9039651809741782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INT_REQ_INCOME</v>
      </c>
      <c r="G299" s="14">
        <f ca="1">IFERROR(INDEX(G$320:G$343,MATCH($F299,$B$320:$B$343,0))/INDEX($D$320:$D$343,MATCH($F299,$B$320:$B$343,0)),SUMIFS('Input-Allocators'!D$32:D$80,'Input-Allocators'!$B$32:$B$80,$F299))*$D299</f>
        <v>-3.8741773118812</v>
      </c>
      <c r="H299" s="14">
        <f ca="1">IFERROR(INDEX(H$320:H$343,MATCH($F299,$B$320:$B$343,0))/INDEX($D$320:$D$343,MATCH($F299,$B$320:$B$343,0)),SUMIFS('Input-Allocators'!E$32:E$80,'Input-Allocators'!$B$32:$B$80,$F299))*$D299</f>
        <v>3.765333762341555E-2</v>
      </c>
      <c r="I299" s="14">
        <f ca="1">IFERROR(INDEX(I$320:I$343,MATCH($F299,$B$320:$B$343,0))/INDEX($D$320:$D$343,MATCH($F299,$B$320:$B$343,0)),SUMIFS('Input-Allocators'!F$32:F$80,'Input-Allocators'!$B$32:$B$80,$F299))*$D299</f>
        <v>0.45735482689651119</v>
      </c>
      <c r="J299" s="14">
        <f ca="1">IFERROR(INDEX(J$320:J$343,MATCH($F299,$B$320:$B$343,0))/INDEX($D$320:$D$343,MATCH($F299,$B$320:$B$343,0)),SUMIFS('Input-Allocators'!G$32:G$80,'Input-Allocators'!$B$32:$B$80,$F299))*$D299</f>
        <v>0.33676854812957707</v>
      </c>
      <c r="K299" s="14">
        <f ca="1">IFERROR(INDEX(K$320:K$343,MATCH($F299,$B$320:$B$343,0))/INDEX($D$320:$D$343,MATCH($F299,$B$320:$B$343,0)),SUMIFS('Input-Allocators'!H$32:H$80,'Input-Allocators'!$B$32:$B$80,$F299))*$D299</f>
        <v>3.8271711887341753E-3</v>
      </c>
      <c r="L299" s="14">
        <f ca="1">IFERROR(INDEX(L$320:L$343,MATCH($F299,$B$320:$B$343,0))/INDEX($D$320:$D$343,MATCH($F299,$B$320:$B$343,0)),SUMIFS('Input-Allocators'!I$32:I$80,'Input-Allocators'!$B$32:$B$80,$F299))*$D299</f>
        <v>2.9681603841380199E-2</v>
      </c>
      <c r="M299" s="14">
        <f ca="1">IFERROR(INDEX(M$320:M$343,MATCH($F299,$B$320:$B$343,0))/INDEX($D$320:$D$343,MATCH($F299,$B$320:$B$343,0)),SUMIFS('Input-Allocators'!J$32:J$80,'Input-Allocators'!$B$32:$B$80,$F299))*$D299</f>
        <v>9.0546533509984012E-2</v>
      </c>
      <c r="N299" s="14">
        <f ca="1">IFERROR(INDEX(N$320:N$343,MATCH($F299,$B$320:$B$343,0))/INDEX($D$320:$D$343,MATCH($F299,$B$320:$B$343,0)),SUMIFS('Input-Allocators'!K$32:K$80,'Input-Allocators'!$B$32:$B$80,$F299))*$D299</f>
        <v>1.0346083871894358E-2</v>
      </c>
      <c r="O299" s="14">
        <f ca="1">IFERROR(INDEX(O$320:O$343,MATCH($F299,$B$320:$B$343,0))/INDEX($D$320:$D$343,MATCH($F299,$B$320:$B$343,0)),SUMIFS('Input-Allocators'!L$32:L$80,'Input-Allocators'!$B$32:$B$80,$F299))*$D299</f>
        <v>4.0340258455204784E-3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-0.10705237951328048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INT_REQ_INCOME</v>
      </c>
      <c r="G300" s="14">
        <f ca="1">IFERROR(INDEX(G$320:G$343,MATCH($F300,$B$320:$B$343,0))/INDEX($D$320:$D$343,MATCH($F300,$B$320:$B$343,0)),SUMIFS('Input-Allocators'!D$32:D$80,'Input-Allocators'!$B$32:$B$80,$F300))*$D300</f>
        <v>-0.14281848233253139</v>
      </c>
      <c r="H300" s="14">
        <f ca="1">IFERROR(INDEX(H$320:H$343,MATCH($F300,$B$320:$B$343,0))/INDEX($D$320:$D$343,MATCH($F300,$B$320:$B$343,0)),SUMIFS('Input-Allocators'!E$32:E$80,'Input-Allocators'!$B$32:$B$80,$F300))*$D300</f>
        <v>1.3880605096826075E-3</v>
      </c>
      <c r="I300" s="14">
        <f ca="1">IFERROR(INDEX(I$320:I$343,MATCH($F300,$B$320:$B$343,0))/INDEX($D$320:$D$343,MATCH($F300,$B$320:$B$343,0)),SUMIFS('Input-Allocators'!F$32:F$80,'Input-Allocators'!$B$32:$B$80,$F300))*$D300</f>
        <v>1.6860023949988045E-2</v>
      </c>
      <c r="J300" s="14">
        <f ca="1">IFERROR(INDEX(J$320:J$343,MATCH($F300,$B$320:$B$343,0))/INDEX($D$320:$D$343,MATCH($F300,$B$320:$B$343,0)),SUMIFS('Input-Allocators'!G$32:G$80,'Input-Allocators'!$B$32:$B$80,$F300))*$D300</f>
        <v>1.2414706160633032E-2</v>
      </c>
      <c r="K300" s="14">
        <f ca="1">IFERROR(INDEX(K$320:K$343,MATCH($F300,$B$320:$B$343,0))/INDEX($D$320:$D$343,MATCH($F300,$B$320:$B$343,0)),SUMIFS('Input-Allocators'!H$32:H$80,'Input-Allocators'!$B$32:$B$80,$F300))*$D300</f>
        <v>1.410856387820811E-4</v>
      </c>
      <c r="L300" s="14">
        <f ca="1">IFERROR(INDEX(L$320:L$343,MATCH($F300,$B$320:$B$343,0))/INDEX($D$320:$D$343,MATCH($F300,$B$320:$B$343,0)),SUMIFS('Input-Allocators'!I$32:I$80,'Input-Allocators'!$B$32:$B$80,$F300))*$D300</f>
        <v>1.0941888490289481E-3</v>
      </c>
      <c r="M300" s="14">
        <f ca="1">IFERROR(INDEX(M$320:M$343,MATCH($F300,$B$320:$B$343,0))/INDEX($D$320:$D$343,MATCH($F300,$B$320:$B$343,0)),SUMIFS('Input-Allocators'!J$32:J$80,'Input-Allocators'!$B$32:$B$80,$F300))*$D300</f>
        <v>3.3379263403120561E-3</v>
      </c>
      <c r="N300" s="14">
        <f ca="1">IFERROR(INDEX(N$320:N$343,MATCH($F300,$B$320:$B$343,0))/INDEX($D$320:$D$343,MATCH($F300,$B$320:$B$343,0)),SUMIFS('Input-Allocators'!K$32:K$80,'Input-Allocators'!$B$32:$B$80,$F300))*$D300</f>
        <v>3.8140019873058987E-4</v>
      </c>
      <c r="O300" s="14">
        <f ca="1">IFERROR(INDEX(O$320:O$343,MATCH($F300,$B$320:$B$343,0))/INDEX($D$320:$D$343,MATCH($F300,$B$320:$B$343,0)),SUMIFS('Input-Allocators'!L$32:L$80,'Input-Allocators'!$B$32:$B$80,$F300))*$D300</f>
        <v>1.4871117209338207E-4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-3.4795818210626535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INT_TOTPLT</v>
      </c>
      <c r="G302" s="14">
        <f ca="1">IFERROR(INDEX(G$320:G$343,MATCH($F302,$B$320:$B$343,0))/INDEX($D$320:$D$343,MATCH($F302,$B$320:$B$343,0)),SUMIFS('Input-Allocators'!D$32:D$80,'Input-Allocators'!$B$32:$B$80,$F302))*$D302</f>
        <v>-2.913865964992771</v>
      </c>
      <c r="H302" s="14">
        <f ca="1">IFERROR(INDEX(H$320:H$343,MATCH($F302,$B$320:$B$343,0))/INDEX($D$320:$D$343,MATCH($F302,$B$320:$B$343,0)),SUMIFS('Input-Allocators'!E$32:E$80,'Input-Allocators'!$B$32:$B$80,$F302))*$D302</f>
        <v>-0.21019717640907665</v>
      </c>
      <c r="I302" s="14">
        <f ca="1">IFERROR(INDEX(I$320:I$343,MATCH($F302,$B$320:$B$343,0))/INDEX($D$320:$D$343,MATCH($F302,$B$320:$B$343,0)),SUMIFS('Input-Allocators'!F$32:F$80,'Input-Allocators'!$B$32:$B$80,$F302))*$D302</f>
        <v>-0.19664142105999741</v>
      </c>
      <c r="J302" s="14">
        <f ca="1">IFERROR(INDEX(J$320:J$343,MATCH($F302,$B$320:$B$343,0))/INDEX($D$320:$D$343,MATCH($F302,$B$320:$B$343,0)),SUMIFS('Input-Allocators'!G$32:G$80,'Input-Allocators'!$B$32:$B$80,$F302))*$D302</f>
        <v>-0.11337492704197344</v>
      </c>
      <c r="K302" s="14">
        <f ca="1">IFERROR(INDEX(K$320:K$343,MATCH($F302,$B$320:$B$343,0))/INDEX($D$320:$D$343,MATCH($F302,$B$320:$B$343,0)),SUMIFS('Input-Allocators'!H$32:H$80,'Input-Allocators'!$B$32:$B$80,$F302))*$D302</f>
        <v>-1.069270106834758E-3</v>
      </c>
      <c r="L302" s="14">
        <f ca="1">IFERROR(INDEX(L$320:L$343,MATCH($F302,$B$320:$B$343,0))/INDEX($D$320:$D$343,MATCH($F302,$B$320:$B$343,0)),SUMIFS('Input-Allocators'!I$32:I$80,'Input-Allocators'!$B$32:$B$80,$F302))*$D302</f>
        <v>-1.0992791726033015E-2</v>
      </c>
      <c r="M302" s="14">
        <f ca="1">IFERROR(INDEX(M$320:M$343,MATCH($F302,$B$320:$B$343,0))/INDEX($D$320:$D$343,MATCH($F302,$B$320:$B$343,0)),SUMIFS('Input-Allocators'!J$32:J$80,'Input-Allocators'!$B$32:$B$80,$F302))*$D302</f>
        <v>-2.9151929881525578E-2</v>
      </c>
      <c r="N302" s="14">
        <f ca="1">IFERROR(INDEX(N$320:N$343,MATCH($F302,$B$320:$B$343,0))/INDEX($D$320:$D$343,MATCH($F302,$B$320:$B$343,0)),SUMIFS('Input-Allocators'!K$32:K$80,'Input-Allocators'!$B$32:$B$80,$F302))*$D302</f>
        <v>-3.0603695054957783E-3</v>
      </c>
      <c r="O302" s="14">
        <f ca="1">IFERROR(INDEX(O$320:O$343,MATCH($F302,$B$320:$B$343,0))/INDEX($D$320:$D$343,MATCH($F302,$B$320:$B$343,0)),SUMIFS('Input-Allocators'!L$32:L$80,'Input-Allocators'!$B$32:$B$80,$F302))*$D302</f>
        <v>-1.2279703389449579E-3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-6.490599381550112</v>
      </c>
      <c r="E304" s="14">
        <f t="shared" ca="1" si="71"/>
        <v>0</v>
      </c>
      <c r="F304" s="46"/>
      <c r="G304" s="174">
        <f t="shared" ref="G304:U304" ca="1" si="74">SUBTOTAL(9,G299:G303)</f>
        <v>-6.9308617592065023</v>
      </c>
      <c r="H304" s="174">
        <f t="shared" ca="1" si="74"/>
        <v>-0.1711557782759785</v>
      </c>
      <c r="I304" s="174">
        <f t="shared" ca="1" si="74"/>
        <v>0.27757342978650179</v>
      </c>
      <c r="J304" s="174">
        <f t="shared" ca="1" si="74"/>
        <v>0.23580832724823669</v>
      </c>
      <c r="K304" s="174">
        <f t="shared" ca="1" si="74"/>
        <v>2.898986720681499E-3</v>
      </c>
      <c r="L304" s="174">
        <f t="shared" ca="1" si="74"/>
        <v>1.978300096437613E-2</v>
      </c>
      <c r="M304" s="174">
        <f t="shared" ca="1" si="74"/>
        <v>6.4732529968770491E-2</v>
      </c>
      <c r="N304" s="174">
        <f t="shared" ca="1" si="74"/>
        <v>7.6671145651291692E-3</v>
      </c>
      <c r="O304" s="174">
        <f t="shared" ca="1" si="74"/>
        <v>2.9547666786689025E-3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138.89093164957416</v>
      </c>
      <c r="E306" s="14">
        <f t="shared" ca="1" si="71"/>
        <v>0</v>
      </c>
      <c r="F306" s="46"/>
      <c r="G306" s="175">
        <f t="shared" ref="G306:U306" ca="1" si="75">SUBTOTAL(9,G293:G304)</f>
        <v>114.81431251600587</v>
      </c>
      <c r="H306" s="175">
        <f t="shared" ca="1" si="75"/>
        <v>8.6111602861982117</v>
      </c>
      <c r="I306" s="175">
        <f t="shared" ca="1" si="75"/>
        <v>8.4935121051724103</v>
      </c>
      <c r="J306" s="175">
        <f t="shared" ca="1" si="75"/>
        <v>4.9727627434747177</v>
      </c>
      <c r="K306" s="175">
        <f t="shared" ca="1" si="75"/>
        <v>4.7574506139844458E-2</v>
      </c>
      <c r="L306" s="175">
        <f t="shared" ca="1" si="75"/>
        <v>0.47907637977300704</v>
      </c>
      <c r="M306" s="175">
        <f t="shared" ca="1" si="75"/>
        <v>1.2827387205499861</v>
      </c>
      <c r="N306" s="175">
        <f t="shared" ca="1" si="75"/>
        <v>0.13553340054717958</v>
      </c>
      <c r="O306" s="175">
        <f t="shared" ca="1" si="75"/>
        <v>5.4260991712947834E-2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3980.0818850594856</v>
      </c>
      <c r="E309" s="14">
        <f t="shared" ca="1" si="71"/>
        <v>0</v>
      </c>
      <c r="F309" s="3"/>
      <c r="G309" s="84">
        <f t="shared" ref="G309:U309" ca="1" si="76">SUBTOTAL(9,G127:G306)</f>
        <v>3292.4020783114179</v>
      </c>
      <c r="H309" s="84">
        <f t="shared" ca="1" si="76"/>
        <v>247.00021242952494</v>
      </c>
      <c r="I309" s="84">
        <f t="shared" ca="1" si="76"/>
        <v>243.04036996439837</v>
      </c>
      <c r="J309" s="84">
        <f t="shared" ca="1" si="76"/>
        <v>140.76416183799265</v>
      </c>
      <c r="K309" s="84">
        <f t="shared" ca="1" si="76"/>
        <v>1.398363116194774</v>
      </c>
      <c r="L309" s="84">
        <f t="shared" ca="1" si="76"/>
        <v>13.695563645264318</v>
      </c>
      <c r="M309" s="84">
        <f t="shared" ca="1" si="76"/>
        <v>36.405006280781869</v>
      </c>
      <c r="N309" s="84">
        <f t="shared" ca="1" si="76"/>
        <v>3.836805087809521</v>
      </c>
      <c r="O309" s="84">
        <f t="shared" ca="1" si="76"/>
        <v>1.5393243861011008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-52.801214781455371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INT_RATEBASE</v>
      </c>
      <c r="G310" s="14">
        <f ca="1">IFERROR(INDEX(G$320:G$343,MATCH($F310,$B$320:$B$343,0))/INDEX($D$320:$D$343,MATCH($F310,$B$320:$B$343,0)),SUMIFS('Input-Allocators'!D$32:D$80,'Input-Allocators'!$B$32:$B$80,$F310))*$D310</f>
        <v>-70.442052709963122</v>
      </c>
      <c r="H310" s="14">
        <f ca="1">IFERROR(INDEX(H$320:H$343,MATCH($F310,$B$320:$B$343,0))/INDEX($D$320:$D$343,MATCH($F310,$B$320:$B$343,0)),SUMIFS('Input-Allocators'!E$32:E$80,'Input-Allocators'!$B$32:$B$80,$F310))*$D310</f>
        <v>0.6846300982250989</v>
      </c>
      <c r="I310" s="14">
        <f ca="1">IFERROR(INDEX(I$320:I$343,MATCH($F310,$B$320:$B$343,0))/INDEX($D$320:$D$343,MATCH($F310,$B$320:$B$343,0)),SUMIFS('Input-Allocators'!F$32:F$80,'Input-Allocators'!$B$32:$B$80,$F310))*$D310</f>
        <v>8.3158333317884097</v>
      </c>
      <c r="J310" s="14">
        <f ca="1">IFERROR(INDEX(J$320:J$343,MATCH($F310,$B$320:$B$343,0))/INDEX($D$320:$D$343,MATCH($F310,$B$320:$B$343,0)),SUMIFS('Input-Allocators'!G$32:G$80,'Input-Allocators'!$B$32:$B$80,$F310))*$D310</f>
        <v>6.1232788044185593</v>
      </c>
      <c r="K310" s="14">
        <f ca="1">IFERROR(INDEX(K$320:K$343,MATCH($F310,$B$320:$B$343,0))/INDEX($D$320:$D$343,MATCH($F310,$B$320:$B$343,0)),SUMIFS('Input-Allocators'!H$32:H$80,'Input-Allocators'!$B$32:$B$80,$F310))*$D310</f>
        <v>6.9587366014478375E-2</v>
      </c>
      <c r="L310" s="14">
        <f ca="1">IFERROR(INDEX(L$320:L$343,MATCH($F310,$B$320:$B$343,0))/INDEX($D$320:$D$343,MATCH($F310,$B$320:$B$343,0)),SUMIFS('Input-Allocators'!I$32:I$80,'Input-Allocators'!$B$32:$B$80,$F310))*$D310</f>
        <v>0.53968441142294898</v>
      </c>
      <c r="M310" s="14">
        <f ca="1">IFERROR(INDEX(M$320:M$343,MATCH($F310,$B$320:$B$343,0))/INDEX($D$320:$D$343,MATCH($F310,$B$320:$B$343,0)),SUMIFS('Input-Allocators'!J$32:J$80,'Input-Allocators'!$B$32:$B$80,$F310))*$D310</f>
        <v>1.6463582259526492</v>
      </c>
      <c r="N310" s="14">
        <f ca="1">IFERROR(INDEX(N$320:N$343,MATCH($F310,$B$320:$B$343,0))/INDEX($D$320:$D$343,MATCH($F310,$B$320:$B$343,0)),SUMIFS('Input-Allocators'!K$32:K$80,'Input-Allocators'!$B$32:$B$80,$F310))*$D310</f>
        <v>0.188117199285284</v>
      </c>
      <c r="O310" s="14">
        <f ca="1">IFERROR(INDEX(O$320:O$343,MATCH($F310,$B$320:$B$343,0))/INDEX($D$320:$D$343,MATCH($F310,$B$320:$B$343,0)),SUMIFS('Input-Allocators'!L$32:L$80,'Input-Allocators'!$B$32:$B$80,$F310))*$D310</f>
        <v>7.334849140023586E-2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-7.1738645208013523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INT_REQ_INCOME</v>
      </c>
      <c r="G312" s="14">
        <f ca="1">IFERROR(INDEX(G$320:G$343,MATCH($F312,$B$320:$B$343,0))/INDEX($D$320:$D$343,MATCH($F312,$B$320:$B$343,0)),SUMIFS('Input-Allocators'!D$32:D$80,'Input-Allocators'!$B$32:$B$80,$F312))*$D312</f>
        <v>-9.5706461451698885</v>
      </c>
      <c r="H312" s="14">
        <f ca="1">IFERROR(INDEX(H$320:H$343,MATCH($F312,$B$320:$B$343,0))/INDEX($D$320:$D$343,MATCH($F312,$B$320:$B$343,0)),SUMIFS('Input-Allocators'!E$32:E$80,'Input-Allocators'!$B$32:$B$80,$F312))*$D312</f>
        <v>9.3017624534933216E-2</v>
      </c>
      <c r="I312" s="14">
        <f ca="1">IFERROR(INDEX(I$320:I$343,MATCH($F312,$B$320:$B$343,0))/INDEX($D$320:$D$343,MATCH($F312,$B$320:$B$343,0)),SUMIFS('Input-Allocators'!F$32:F$80,'Input-Allocators'!$B$32:$B$80,$F312))*$D312</f>
        <v>1.1298350226738825</v>
      </c>
      <c r="J312" s="14">
        <f ca="1">IFERROR(INDEX(J$320:J$343,MATCH($F312,$B$320:$B$343,0))/INDEX($D$320:$D$343,MATCH($F312,$B$320:$B$343,0)),SUMIFS('Input-Allocators'!G$32:G$80,'Input-Allocators'!$B$32:$B$80,$F312))*$D312</f>
        <v>0.83194246094166169</v>
      </c>
      <c r="K312" s="14">
        <f ca="1">IFERROR(INDEX(K$320:K$343,MATCH($F312,$B$320:$B$343,0))/INDEX($D$320:$D$343,MATCH($F312,$B$320:$B$343,0)),SUMIFS('Input-Allocators'!H$32:H$80,'Input-Allocators'!$B$32:$B$80,$F312))*$D312</f>
        <v>9.4545236925612335E-3</v>
      </c>
      <c r="L312" s="14">
        <f ca="1">IFERROR(INDEX(L$320:L$343,MATCH($F312,$B$320:$B$343,0))/INDEX($D$320:$D$343,MATCH($F312,$B$320:$B$343,0)),SUMIFS('Input-Allocators'!I$32:I$80,'Input-Allocators'!$B$32:$B$80,$F312))*$D312</f>
        <v>7.3324503376699379E-2</v>
      </c>
      <c r="M312" s="14">
        <f ca="1">IFERROR(INDEX(M$320:M$343,MATCH($F312,$B$320:$B$343,0))/INDEX($D$320:$D$343,MATCH($F312,$B$320:$B$343,0)),SUMIFS('Input-Allocators'!J$32:J$80,'Input-Allocators'!$B$32:$B$80,$F312))*$D312</f>
        <v>0.2236833170330636</v>
      </c>
      <c r="N312" s="14">
        <f ca="1">IFERROR(INDEX(N$320:N$343,MATCH($F312,$B$320:$B$343,0))/INDEX($D$320:$D$343,MATCH($F312,$B$320:$B$343,0)),SUMIFS('Input-Allocators'!K$32:K$80,'Input-Allocators'!$B$32:$B$80,$F312))*$D312</f>
        <v>2.5558641165566366E-2</v>
      </c>
      <c r="O312" s="14">
        <f ca="1">IFERROR(INDEX(O$320:O$343,MATCH($F312,$B$320:$B$343,0))/INDEX($D$320:$D$343,MATCH($F312,$B$320:$B$343,0)),SUMIFS('Input-Allocators'!L$32:L$80,'Input-Allocators'!$B$32:$B$80,$F312))*$D312</f>
        <v>9.9655309501565145E-3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-3.3741825947856761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INT_REQ_INCOME</v>
      </c>
      <c r="G313" s="14">
        <f ca="1">IFERROR(INDEX(G$320:G$343,MATCH($F313,$B$320:$B$343,0))/INDEX($D$320:$D$343,MATCH($F313,$B$320:$B$343,0)),SUMIFS('Input-Allocators'!D$32:D$80,'Input-Allocators'!$B$32:$B$80,$F313))*$D313</f>
        <v>-4.5014939368101672</v>
      </c>
      <c r="H313" s="14">
        <f ca="1">IFERROR(INDEX(H$320:H$343,MATCH($F313,$B$320:$B$343,0))/INDEX($D$320:$D$343,MATCH($F313,$B$320:$B$343,0)),SUMIFS('Input-Allocators'!E$32:E$80,'Input-Allocators'!$B$32:$B$80,$F313))*$D313</f>
        <v>4.3750261634299917E-2</v>
      </c>
      <c r="I313" s="14">
        <f ca="1">IFERROR(INDEX(I$320:I$343,MATCH($F313,$B$320:$B$343,0))/INDEX($D$320:$D$343,MATCH($F313,$B$320:$B$343,0)),SUMIFS('Input-Allocators'!F$32:F$80,'Input-Allocators'!$B$32:$B$80,$F313))*$D313</f>
        <v>0.53141088146164861</v>
      </c>
      <c r="J313" s="14">
        <f ca="1">IFERROR(INDEX(J$320:J$343,MATCH($F313,$B$320:$B$343,0))/INDEX($D$320:$D$343,MATCH($F313,$B$320:$B$343,0)),SUMIFS('Input-Allocators'!G$32:G$80,'Input-Allocators'!$B$32:$B$80,$F313))*$D313</f>
        <v>0.39129896632881334</v>
      </c>
      <c r="K313" s="14">
        <f ca="1">IFERROR(INDEX(K$320:K$343,MATCH($F313,$B$320:$B$343,0))/INDEX($D$320:$D$343,MATCH($F313,$B$320:$B$343,0)),SUMIFS('Input-Allocators'!H$32:H$80,'Input-Allocators'!$B$32:$B$80,$F313))*$D313</f>
        <v>4.4468764628782529E-3</v>
      </c>
      <c r="L313" s="14">
        <f ca="1">IFERROR(INDEX(L$320:L$343,MATCH($F313,$B$320:$B$343,0))/INDEX($D$320:$D$343,MATCH($F313,$B$320:$B$343,0)),SUMIFS('Input-Allocators'!I$32:I$80,'Input-Allocators'!$B$32:$B$80,$F313))*$D313</f>
        <v>3.448772448205166E-2</v>
      </c>
      <c r="M313" s="14">
        <f ca="1">IFERROR(INDEX(M$320:M$343,MATCH($F313,$B$320:$B$343,0))/INDEX($D$320:$D$343,MATCH($F313,$B$320:$B$343,0)),SUMIFS('Input-Allocators'!J$32:J$80,'Input-Allocators'!$B$32:$B$80,$F313))*$D313</f>
        <v>0.10520805806806355</v>
      </c>
      <c r="N313" s="14">
        <f ca="1">IFERROR(INDEX(N$320:N$343,MATCH($F313,$B$320:$B$343,0))/INDEX($D$320:$D$343,MATCH($F313,$B$320:$B$343,0)),SUMIFS('Input-Allocators'!K$32:K$80,'Input-Allocators'!$B$32:$B$80,$F313))*$D313</f>
        <v>1.2021348035938847E-2</v>
      </c>
      <c r="O313" s="14">
        <f ca="1">IFERROR(INDEX(O$320:O$343,MATCH($F313,$B$320:$B$343,0))/INDEX($D$320:$D$343,MATCH($F313,$B$320:$B$343,0)),SUMIFS('Input-Allocators'!L$32:L$80,'Input-Allocators'!$B$32:$B$80,$F313))*$D313</f>
        <v>4.6872255507914096E-3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3916.7326231624434</v>
      </c>
      <c r="E316" s="82">
        <f t="shared" ca="1" si="79"/>
        <v>0</v>
      </c>
      <c r="F316" s="183"/>
      <c r="G316" s="179">
        <f t="shared" ref="G316:U316" ca="1" si="80">SUM(G309:G315)</f>
        <v>3207.8878855194744</v>
      </c>
      <c r="H316" s="179">
        <f t="shared" ca="1" si="80"/>
        <v>247.82161041391925</v>
      </c>
      <c r="I316" s="179">
        <f t="shared" ca="1" si="80"/>
        <v>253.01744920032232</v>
      </c>
      <c r="J316" s="179">
        <f t="shared" ca="1" si="80"/>
        <v>148.11068206968167</v>
      </c>
      <c r="K316" s="179">
        <f t="shared" ca="1" si="80"/>
        <v>1.4818518823646918</v>
      </c>
      <c r="L316" s="179">
        <f t="shared" ca="1" si="80"/>
        <v>14.343060284546018</v>
      </c>
      <c r="M316" s="179">
        <f t="shared" ca="1" si="80"/>
        <v>38.380255881835645</v>
      </c>
      <c r="N316" s="179">
        <f t="shared" ca="1" si="80"/>
        <v>4.0625022762963097</v>
      </c>
      <c r="O316" s="179">
        <f t="shared" ca="1" si="80"/>
        <v>1.6273256340022846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0</v>
      </c>
      <c r="H321" s="290">
        <f t="shared" ca="1" si="83"/>
        <v>0</v>
      </c>
      <c r="I321" s="290">
        <f t="shared" ca="1" si="83"/>
        <v>0</v>
      </c>
      <c r="J321" s="290">
        <f t="shared" ca="1" si="83"/>
        <v>0</v>
      </c>
      <c r="K321" s="290">
        <f t="shared" ca="1" si="83"/>
        <v>0</v>
      </c>
      <c r="L321" s="290">
        <f t="shared" ca="1" si="83"/>
        <v>0</v>
      </c>
      <c r="M321" s="290">
        <f t="shared" ca="1" si="83"/>
        <v>0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0</v>
      </c>
      <c r="E322" s="82">
        <f t="shared" ca="1" si="81"/>
        <v>0</v>
      </c>
      <c r="F322" s="128"/>
      <c r="G322" s="290">
        <f t="shared" ref="G322:U322" ca="1" si="84">G30</f>
        <v>0</v>
      </c>
      <c r="H322" s="290">
        <f t="shared" ca="1" si="84"/>
        <v>0</v>
      </c>
      <c r="I322" s="290">
        <f t="shared" ca="1" si="84"/>
        <v>0</v>
      </c>
      <c r="J322" s="290">
        <f t="shared" ca="1" si="84"/>
        <v>0</v>
      </c>
      <c r="K322" s="290">
        <f t="shared" ca="1" si="84"/>
        <v>0</v>
      </c>
      <c r="L322" s="290">
        <f t="shared" ca="1" si="84"/>
        <v>0</v>
      </c>
      <c r="M322" s="290">
        <f t="shared" ca="1" si="84"/>
        <v>0</v>
      </c>
      <c r="N322" s="290">
        <f t="shared" ca="1" si="84"/>
        <v>0</v>
      </c>
      <c r="O322" s="290">
        <f t="shared" ca="1" si="84"/>
        <v>0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0</v>
      </c>
      <c r="E323" s="82">
        <f t="shared" ca="1" si="81"/>
        <v>0</v>
      </c>
      <c r="F323" s="128"/>
      <c r="G323" s="290">
        <f t="shared" ref="G323:U323" ca="1" si="85">G44</f>
        <v>0</v>
      </c>
      <c r="H323" s="290">
        <f t="shared" ca="1" si="85"/>
        <v>0</v>
      </c>
      <c r="I323" s="290">
        <f t="shared" ca="1" si="85"/>
        <v>0</v>
      </c>
      <c r="J323" s="290">
        <f t="shared" ca="1" si="85"/>
        <v>0</v>
      </c>
      <c r="K323" s="290">
        <f t="shared" ca="1" si="85"/>
        <v>0</v>
      </c>
      <c r="L323" s="290">
        <f t="shared" ca="1" si="85"/>
        <v>0</v>
      </c>
      <c r="M323" s="290">
        <f t="shared" ca="1" si="85"/>
        <v>0</v>
      </c>
      <c r="N323" s="290">
        <f t="shared" ca="1" si="85"/>
        <v>0</v>
      </c>
      <c r="O323" s="290">
        <f t="shared" ca="1" si="85"/>
        <v>0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2881.760136921816</v>
      </c>
      <c r="E324" s="82">
        <f t="shared" ca="1" si="81"/>
        <v>0</v>
      </c>
      <c r="F324" s="128"/>
      <c r="G324" s="290">
        <f t="shared" ref="G324:U324" ca="1" si="86">G57</f>
        <v>2413.2390655164854</v>
      </c>
      <c r="H324" s="290">
        <f t="shared" ca="1" si="86"/>
        <v>174.08351779588546</v>
      </c>
      <c r="I324" s="290">
        <f t="shared" ca="1" si="86"/>
        <v>162.85675624816841</v>
      </c>
      <c r="J324" s="290">
        <f t="shared" ca="1" si="86"/>
        <v>93.896152491163207</v>
      </c>
      <c r="K324" s="290">
        <f t="shared" ca="1" si="86"/>
        <v>0.88556042879241537</v>
      </c>
      <c r="L324" s="290">
        <f t="shared" ca="1" si="86"/>
        <v>9.1041368240886378</v>
      </c>
      <c r="M324" s="290">
        <f t="shared" ca="1" si="86"/>
        <v>24.143380948364729</v>
      </c>
      <c r="N324" s="290">
        <f t="shared" ca="1" si="86"/>
        <v>2.5345720545509383</v>
      </c>
      <c r="O324" s="290">
        <f t="shared" ca="1" si="86"/>
        <v>1.0169946143163942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4686.5708056772737</v>
      </c>
      <c r="E325" s="82">
        <f t="shared" ca="1" si="81"/>
        <v>0</v>
      </c>
      <c r="F325" s="128"/>
      <c r="G325" s="290">
        <f t="shared" ref="G325:U325" ca="1" si="87">G59</f>
        <v>3924.6207922253275</v>
      </c>
      <c r="H325" s="290">
        <f t="shared" ca="1" si="87"/>
        <v>283.10986809723209</v>
      </c>
      <c r="I325" s="290">
        <f t="shared" ca="1" si="87"/>
        <v>264.8519248917188</v>
      </c>
      <c r="J325" s="290">
        <f t="shared" ca="1" si="87"/>
        <v>152.70214942335633</v>
      </c>
      <c r="K325" s="290">
        <f t="shared" ca="1" si="87"/>
        <v>1.4401759532542875</v>
      </c>
      <c r="L325" s="290">
        <f t="shared" ca="1" si="87"/>
        <v>14.805944916789864</v>
      </c>
      <c r="M325" s="290">
        <f t="shared" ca="1" si="87"/>
        <v>39.264081299914544</v>
      </c>
      <c r="N325" s="290">
        <f t="shared" ca="1" si="87"/>
        <v>4.1219431289767208</v>
      </c>
      <c r="O325" s="290">
        <f t="shared" ca="1" si="87"/>
        <v>1.6539257407028056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-618.98360795766314</v>
      </c>
      <c r="E326" s="82">
        <f t="shared" ca="1" si="81"/>
        <v>0</v>
      </c>
      <c r="F326" s="128"/>
      <c r="G326" s="290">
        <f t="shared" ref="G326:U326" ca="1" si="89">G$124</f>
        <v>-825.78546949777262</v>
      </c>
      <c r="H326" s="290">
        <f t="shared" ca="1" si="89"/>
        <v>8.0258533836728603</v>
      </c>
      <c r="I326" s="290">
        <f t="shared" ca="1" si="89"/>
        <v>97.485721496938396</v>
      </c>
      <c r="J326" s="290">
        <f t="shared" ca="1" si="89"/>
        <v>71.782613763289163</v>
      </c>
      <c r="K326" s="290">
        <f t="shared" ca="1" si="89"/>
        <v>0.81576605883394127</v>
      </c>
      <c r="L326" s="290">
        <f t="shared" ca="1" si="89"/>
        <v>6.3266689132767944</v>
      </c>
      <c r="M326" s="290">
        <f t="shared" ca="1" si="89"/>
        <v>19.300100554672497</v>
      </c>
      <c r="N326" s="290">
        <f t="shared" ca="1" si="89"/>
        <v>2.2052799961979646</v>
      </c>
      <c r="O326" s="290">
        <f t="shared" ca="1" si="89"/>
        <v>0.85985737322686284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0</v>
      </c>
      <c r="E327" s="82">
        <f t="shared" ca="1" si="81"/>
        <v>0</v>
      </c>
      <c r="F327" s="128"/>
      <c r="G327" s="290">
        <f t="shared" ref="G327:U327" ca="1" si="90">G$35+G$38</f>
        <v>0</v>
      </c>
      <c r="H327" s="290">
        <f t="shared" ca="1" si="90"/>
        <v>0</v>
      </c>
      <c r="I327" s="290">
        <f t="shared" ca="1" si="90"/>
        <v>0</v>
      </c>
      <c r="J327" s="290">
        <f t="shared" ca="1" si="90"/>
        <v>0</v>
      </c>
      <c r="K327" s="290">
        <f t="shared" ca="1" si="90"/>
        <v>0</v>
      </c>
      <c r="L327" s="290">
        <f t="shared" ca="1" si="90"/>
        <v>0</v>
      </c>
      <c r="M327" s="290">
        <f t="shared" ca="1" si="90"/>
        <v>0</v>
      </c>
      <c r="N327" s="290">
        <f t="shared" ca="1" si="90"/>
        <v>0</v>
      </c>
      <c r="O327" s="290">
        <f t="shared" ca="1" si="90"/>
        <v>0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1133.4699218700875</v>
      </c>
      <c r="E328" s="82">
        <f t="shared" ca="1" si="81"/>
        <v>0</v>
      </c>
      <c r="F328" s="128"/>
      <c r="G328" s="290">
        <f ca="1">SUMPRODUCT('Input-Accounts'!$L$129:$L$223,G$129:G$223)</f>
        <v>949.18860872528796</v>
      </c>
      <c r="H328" s="290">
        <f ca="1">SUMPRODUCT('Input-Accounts'!$L$129:$L$223,H$129:H$223)</f>
        <v>68.471497258526227</v>
      </c>
      <c r="I328" s="290">
        <f ca="1">SUMPRODUCT('Input-Accounts'!$L$129:$L$223,I$129:I$223)</f>
        <v>64.055724977097739</v>
      </c>
      <c r="J328" s="290">
        <f ca="1">SUMPRODUCT('Input-Accounts'!$L$129:$L$223,J$129:J$223)</f>
        <v>36.931756833080271</v>
      </c>
      <c r="K328" s="290">
        <f ca="1">SUMPRODUCT('Input-Accounts'!$L$129:$L$223,K$129:K$223)</f>
        <v>0.34831355225378113</v>
      </c>
      <c r="L328" s="290">
        <f ca="1">SUMPRODUCT('Input-Accounts'!$L$129:$L$223,L$129:L$223)</f>
        <v>3.5808897216952187</v>
      </c>
      <c r="M328" s="290">
        <f ca="1">SUMPRODUCT('Input-Accounts'!$L$129:$L$223,M$129:M$223)</f>
        <v>9.4962088504887916</v>
      </c>
      <c r="N328" s="290">
        <f ca="1">SUMPRODUCT('Input-Accounts'!$L$129:$L$223,N$129:N$223)</f>
        <v>0.99691197467761428</v>
      </c>
      <c r="O328" s="290">
        <f ca="1">SUMPRODUCT('Input-Accounts'!$L$129:$L$223,O$129:O$223)</f>
        <v>0.40000997697983554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298.38174289327429</v>
      </c>
      <c r="E329" s="82">
        <f t="shared" ca="1" si="81"/>
        <v>0</v>
      </c>
      <c r="F329" s="128"/>
      <c r="G329" s="290">
        <f ca="1">SUMPRODUCT('Input-Accounts'!$L$197:$L$206,G$197:G$206)</f>
        <v>242.49505114302718</v>
      </c>
      <c r="H329" s="290">
        <f ca="1">SUMPRODUCT('Input-Accounts'!$L$197:$L$206,H$197:H$206)</f>
        <v>19.222293565489402</v>
      </c>
      <c r="I329" s="290">
        <f ca="1">SUMPRODUCT('Input-Accounts'!$L$197:$L$206,I$197:I$206)</f>
        <v>20.158024662334711</v>
      </c>
      <c r="J329" s="290">
        <f ca="1">SUMPRODUCT('Input-Accounts'!$L$197:$L$206,J$197:J$206)</f>
        <v>11.72823193607087</v>
      </c>
      <c r="K329" s="290">
        <f ca="1">SUMPRODUCT('Input-Accounts'!$L$197:$L$206,K$197:K$206)</f>
        <v>0.12383666480616788</v>
      </c>
      <c r="L329" s="290">
        <f ca="1">SUMPRODUCT('Input-Accounts'!$L$197:$L$206,L$197:L$206)</f>
        <v>1.1466355542999322</v>
      </c>
      <c r="M329" s="290">
        <f ca="1">SUMPRODUCT('Input-Accounts'!$L$197:$L$206,M$197:M$206)</f>
        <v>3.0546037846091991</v>
      </c>
      <c r="N329" s="290">
        <f ca="1">SUMPRODUCT('Input-Accounts'!$L$197:$L$206,N$197:N$206)</f>
        <v>0.32333900605681498</v>
      </c>
      <c r="O329" s="290">
        <f ca="1">SUMPRODUCT('Input-Accounts'!$L$197:$L$206,O$197:O$206)</f>
        <v>0.12972657658001391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505.56797578908578</v>
      </c>
      <c r="E330" s="82">
        <f t="shared" ca="1" si="81"/>
        <v>0</v>
      </c>
      <c r="F330" s="128"/>
      <c r="G330" s="290">
        <f ca="1">SUMPRODUCT('Input-Accounts'!$L$212:$L$220,G$212:G$220)</f>
        <v>431.51153221861961</v>
      </c>
      <c r="H330" s="290">
        <f ca="1">SUMPRODUCT('Input-Accounts'!$L$212:$L$220,H$212:H$220)</f>
        <v>29.219217926581809</v>
      </c>
      <c r="I330" s="290">
        <f ca="1">SUMPRODUCT('Input-Accounts'!$L$212:$L$220,I$212:I$220)</f>
        <v>24.934036869956394</v>
      </c>
      <c r="J330" s="290">
        <f ca="1">SUMPRODUCT('Input-Accounts'!$L$212:$L$220,J$212:J$220)</f>
        <v>14.258914851370925</v>
      </c>
      <c r="K330" s="290">
        <f ca="1">SUMPRODUCT('Input-Accounts'!$L$212:$L$220,K$212:K$220)</f>
        <v>0.11988487384340143</v>
      </c>
      <c r="L330" s="290">
        <f ca="1">SUMPRODUCT('Input-Accounts'!$L$212:$L$220,L$212:L$220)</f>
        <v>1.3720873794229411</v>
      </c>
      <c r="M330" s="290">
        <f ca="1">SUMPRODUCT('Input-Accounts'!$L$212:$L$220,M$212:M$220)</f>
        <v>3.6233982051698019</v>
      </c>
      <c r="N330" s="290">
        <f ca="1">SUMPRODUCT('Input-Accounts'!$L$212:$L$220,N$212:N$220)</f>
        <v>0.37744128353330486</v>
      </c>
      <c r="O330" s="290">
        <f ca="1">SUMPRODUCT('Input-Accounts'!$L$212:$L$220,O$212:O$220)</f>
        <v>0.15146218058762015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0</v>
      </c>
      <c r="E331" s="82">
        <f t="shared" ca="1" si="81"/>
        <v>0</v>
      </c>
      <c r="F331" s="128"/>
      <c r="G331" s="290">
        <f t="shared" ref="G331:U331" ca="1" si="92">SUM(G$228:G$230)</f>
        <v>0</v>
      </c>
      <c r="H331" s="290">
        <f t="shared" ca="1" si="92"/>
        <v>0</v>
      </c>
      <c r="I331" s="290">
        <f t="shared" ca="1" si="92"/>
        <v>0</v>
      </c>
      <c r="J331" s="290">
        <f t="shared" ca="1" si="92"/>
        <v>0</v>
      </c>
      <c r="K331" s="290">
        <f t="shared" ca="1" si="92"/>
        <v>0</v>
      </c>
      <c r="L331" s="290">
        <f t="shared" ca="1" si="92"/>
        <v>0</v>
      </c>
      <c r="M331" s="290">
        <f t="shared" ca="1" si="92"/>
        <v>0</v>
      </c>
      <c r="N331" s="290">
        <f t="shared" ca="1" si="92"/>
        <v>0</v>
      </c>
      <c r="O331" s="290">
        <f t="shared" ca="1" si="92"/>
        <v>0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0</v>
      </c>
      <c r="E332" s="82">
        <f t="shared" ca="1" si="81"/>
        <v>0</v>
      </c>
      <c r="F332" s="128"/>
      <c r="G332" s="290">
        <f t="shared" ref="G332:U332" ca="1" si="93">G22+G30+G44</f>
        <v>0</v>
      </c>
      <c r="H332" s="290">
        <f t="shared" ca="1" si="93"/>
        <v>0</v>
      </c>
      <c r="I332" s="290">
        <f t="shared" ca="1" si="93"/>
        <v>0</v>
      </c>
      <c r="J332" s="290">
        <f t="shared" ca="1" si="93"/>
        <v>0</v>
      </c>
      <c r="K332" s="290">
        <f t="shared" ca="1" si="93"/>
        <v>0</v>
      </c>
      <c r="L332" s="290">
        <f t="shared" ca="1" si="93"/>
        <v>0</v>
      </c>
      <c r="M332" s="290">
        <f t="shared" ca="1" si="93"/>
        <v>0</v>
      </c>
      <c r="N332" s="290">
        <f t="shared" ca="1" si="93"/>
        <v>0</v>
      </c>
      <c r="O332" s="290">
        <f t="shared" ca="1" si="93"/>
        <v>0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0</v>
      </c>
      <c r="E333" s="82">
        <f t="shared" ca="1" si="81"/>
        <v>0</v>
      </c>
      <c r="F333" s="128"/>
      <c r="G333" s="290">
        <f t="shared" ref="G333:U333" ca="1" si="94">SUM(G33,G35:G43)</f>
        <v>0</v>
      </c>
      <c r="H333" s="290">
        <f t="shared" ca="1" si="94"/>
        <v>0</v>
      </c>
      <c r="I333" s="290">
        <f t="shared" ca="1" si="94"/>
        <v>0</v>
      </c>
      <c r="J333" s="290">
        <f t="shared" ca="1" si="94"/>
        <v>0</v>
      </c>
      <c r="K333" s="290">
        <f t="shared" ca="1" si="94"/>
        <v>0</v>
      </c>
      <c r="L333" s="290">
        <f t="shared" ca="1" si="94"/>
        <v>0</v>
      </c>
      <c r="M333" s="290">
        <f t="shared" ca="1" si="94"/>
        <v>0</v>
      </c>
      <c r="N333" s="290">
        <f t="shared" ca="1" si="94"/>
        <v>0</v>
      </c>
      <c r="O333" s="290">
        <f t="shared" ca="1" si="94"/>
        <v>0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1975.3108310734824</v>
      </c>
      <c r="E334" s="82">
        <f t="shared" ca="1" si="81"/>
        <v>0</v>
      </c>
      <c r="F334" s="128"/>
      <c r="G334" s="290">
        <f t="shared" ref="G334:U334" ca="1" si="95">SUM(G172:G179,G181:G182)+G193+G208+G221+G248</f>
        <v>1615.0653528083685</v>
      </c>
      <c r="H334" s="290">
        <f t="shared" ca="1" si="95"/>
        <v>125.67357269724704</v>
      </c>
      <c r="I334" s="290">
        <f t="shared" ca="1" si="95"/>
        <v>129.10047445681343</v>
      </c>
      <c r="J334" s="290">
        <f t="shared" ca="1" si="95"/>
        <v>74.995581200988312</v>
      </c>
      <c r="K334" s="290">
        <f t="shared" ca="1" si="95"/>
        <v>0.7774065370498987</v>
      </c>
      <c r="L334" s="290">
        <f t="shared" ca="1" si="95"/>
        <v>7.3217468554712051</v>
      </c>
      <c r="M334" s="290">
        <f t="shared" ca="1" si="95"/>
        <v>19.489927442685172</v>
      </c>
      <c r="N334" s="290">
        <f t="shared" ca="1" si="95"/>
        <v>2.0601886718426212</v>
      </c>
      <c r="O334" s="290">
        <f t="shared" ca="1" si="95"/>
        <v>0.82658040301639479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999.90277770764146</v>
      </c>
      <c r="E335" s="82">
        <f t="shared" ca="1" si="81"/>
        <v>0</v>
      </c>
      <c r="F335" s="128"/>
      <c r="G335" s="290">
        <f t="shared" ref="G335:U335" ca="1" si="96">SUM(G197:G205)+SUM(G212:G219)</f>
        <v>812.6216867933407</v>
      </c>
      <c r="H335" s="290">
        <f t="shared" ca="1" si="96"/>
        <v>64.415552183832418</v>
      </c>
      <c r="I335" s="290">
        <f t="shared" ca="1" si="96"/>
        <v>67.551267237476637</v>
      </c>
      <c r="J335" s="290">
        <f t="shared" ca="1" si="96"/>
        <v>39.302309775270999</v>
      </c>
      <c r="K335" s="290">
        <f t="shared" ca="1" si="96"/>
        <v>0.41498727073937364</v>
      </c>
      <c r="L335" s="290">
        <f t="shared" ca="1" si="96"/>
        <v>3.8424739551606351</v>
      </c>
      <c r="M335" s="290">
        <f t="shared" ca="1" si="96"/>
        <v>10.2362389180074</v>
      </c>
      <c r="N335" s="290">
        <f t="shared" ca="1" si="96"/>
        <v>1.0835367042315269</v>
      </c>
      <c r="O335" s="290">
        <f t="shared" ca="1" si="96"/>
        <v>0.43472486958176693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-52.801214781455371</v>
      </c>
      <c r="E336" s="82">
        <f t="shared" ca="1" si="81"/>
        <v>0</v>
      </c>
      <c r="F336" s="128"/>
      <c r="G336" s="290">
        <f t="shared" ref="G336:U336" ca="1" si="98">G310</f>
        <v>-70.442052709963122</v>
      </c>
      <c r="H336" s="290">
        <f t="shared" ca="1" si="98"/>
        <v>0.6846300982250989</v>
      </c>
      <c r="I336" s="290">
        <f t="shared" ca="1" si="98"/>
        <v>8.3158333317884097</v>
      </c>
      <c r="J336" s="290">
        <f t="shared" ca="1" si="98"/>
        <v>6.1232788044185593</v>
      </c>
      <c r="K336" s="290">
        <f t="shared" ca="1" si="98"/>
        <v>6.9587366014478375E-2</v>
      </c>
      <c r="L336" s="290">
        <f t="shared" ca="1" si="98"/>
        <v>0.53968441142294898</v>
      </c>
      <c r="M336" s="290">
        <f t="shared" ca="1" si="98"/>
        <v>1.6463582259526492</v>
      </c>
      <c r="N336" s="290">
        <f t="shared" ca="1" si="98"/>
        <v>0.188117199285284</v>
      </c>
      <c r="O336" s="290">
        <f t="shared" ca="1" si="98"/>
        <v>7.334849140023586E-2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3916.7326231624434</v>
      </c>
      <c r="E337" s="82">
        <f t="shared" ca="1" si="81"/>
        <v>0</v>
      </c>
      <c r="F337" s="128"/>
      <c r="G337" s="290">
        <f t="shared" ref="G337:U337" ca="1" si="100">G316</f>
        <v>3207.8878855194744</v>
      </c>
      <c r="H337" s="290">
        <f t="shared" ca="1" si="100"/>
        <v>247.82161041391925</v>
      </c>
      <c r="I337" s="290">
        <f t="shared" ca="1" si="100"/>
        <v>253.01744920032232</v>
      </c>
      <c r="J337" s="290">
        <f t="shared" ca="1" si="100"/>
        <v>148.11068206968167</v>
      </c>
      <c r="K337" s="290">
        <f t="shared" ca="1" si="100"/>
        <v>1.4818518823646918</v>
      </c>
      <c r="L337" s="290">
        <f t="shared" ca="1" si="100"/>
        <v>14.343060284546018</v>
      </c>
      <c r="M337" s="290">
        <f t="shared" ca="1" si="100"/>
        <v>38.380255881835645</v>
      </c>
      <c r="N337" s="290">
        <f t="shared" ca="1" si="100"/>
        <v>4.0625022762963097</v>
      </c>
      <c r="O337" s="290">
        <f t="shared" ca="1" si="100"/>
        <v>1.6273256340022846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356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1DABD-AF8D-4C2F-9E9B-FAEB4B4F6AC3}">
  <sheetPr codeName="Sheet9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362</v>
      </c>
      <c r="D5" s="149" t="str">
        <f>LEFT(ADDRESS(5,MATCH($B$5,Classification!$A$6:$ABB$6,0)),3)</f>
        <v>$V$</v>
      </c>
    </row>
    <row r="6" spans="1:21" ht="69">
      <c r="A6" s="28" t="s">
        <v>125</v>
      </c>
      <c r="B6" s="30" t="s">
        <v>126</v>
      </c>
      <c r="C6" s="28" t="s">
        <v>127</v>
      </c>
      <c r="D6" s="28" t="s">
        <v>128</v>
      </c>
      <c r="E6" s="85" t="s">
        <v>355</v>
      </c>
      <c r="F6" s="28" t="str">
        <f>TRIM(RIGHT(SUBSTITUTE(B5," ",REPT(" ",100)),100))&amp;CHAR(10)&amp;"Allocation Factor"</f>
        <v>Customer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42.55735263800532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INT_PROD_TRANSM_DIST_SUBTOTAL</v>
      </c>
      <c r="G11" s="14">
        <f ca="1">IFERROR(INDEX(G$320:G$343,MATCH($F11,$B$320:$B$343,0))/INDEX($D$320:$D$343,MATCH($F11,$B$320:$B$343,0)),SUMIFS('Input-Allocators'!D$32:D$80,'Input-Allocators'!$B$32:$B$80,$F11))*$D11</f>
        <v>35.14677798322856</v>
      </c>
      <c r="H11" s="14">
        <f ca="1">IFERROR(INDEX(H$320:H$343,MATCH($F11,$B$320:$B$343,0))/INDEX($D$320:$D$343,MATCH($F11,$B$320:$B$343,0)),SUMIFS('Input-Allocators'!E$32:E$80,'Input-Allocators'!$B$32:$B$80,$F11))*$D11</f>
        <v>2.2475360739642252</v>
      </c>
      <c r="I11" s="14">
        <f ca="1">IFERROR(INDEX(I$320:I$343,MATCH($F11,$B$320:$B$343,0))/INDEX($D$320:$D$343,MATCH($F11,$B$320:$B$343,0)),SUMIFS('Input-Allocators'!F$32:F$80,'Input-Allocators'!$B$32:$B$80,$F11))*$D11</f>
        <v>2.5466090977026221</v>
      </c>
      <c r="J11" s="14">
        <f ca="1">IFERROR(INDEX(J$320:J$343,MATCH($F11,$B$320:$B$343,0))/INDEX($D$320:$D$343,MATCH($F11,$B$320:$B$343,0)),SUMIFS('Input-Allocators'!G$32:G$80,'Input-Allocators'!$B$32:$B$80,$F11))*$D11</f>
        <v>1.2498355293266454</v>
      </c>
      <c r="K11" s="14">
        <f ca="1">IFERROR(INDEX(K$320:K$343,MATCH($F11,$B$320:$B$343,0))/INDEX($D$320:$D$343,MATCH($F11,$B$320:$B$343,0)),SUMIFS('Input-Allocators'!H$32:H$80,'Input-Allocators'!$B$32:$B$80,$F11))*$D11</f>
        <v>3.4188751664145922E-2</v>
      </c>
      <c r="L11" s="14">
        <f ca="1">IFERROR(INDEX(L$320:L$343,MATCH($F11,$B$320:$B$343,0))/INDEX($D$320:$D$343,MATCH($F11,$B$320:$B$343,0)),SUMIFS('Input-Allocators'!I$32:I$80,'Input-Allocators'!$B$32:$B$80,$F11))*$D11</f>
        <v>0.10298263328887465</v>
      </c>
      <c r="M11" s="14">
        <f ca="1">IFERROR(INDEX(M$320:M$343,MATCH($F11,$B$320:$B$343,0))/INDEX($D$320:$D$343,MATCH($F11,$B$320:$B$343,0)),SUMIFS('Input-Allocators'!J$32:J$80,'Input-Allocators'!$B$32:$B$80,$F11))*$D11</f>
        <v>0.68325684020896127</v>
      </c>
      <c r="N11" s="14">
        <f ca="1">IFERROR(INDEX(N$320:N$343,MATCH($F11,$B$320:$B$343,0))/INDEX($D$320:$D$343,MATCH($F11,$B$320:$B$343,0)),SUMIFS('Input-Allocators'!K$32:K$80,'Input-Allocators'!$B$32:$B$80,$F11))*$D11</f>
        <v>0.38629325307781637</v>
      </c>
      <c r="O11" s="14">
        <f ca="1">IFERROR(INDEX(O$320:O$343,MATCH($F11,$B$320:$B$343,0))/INDEX($D$320:$D$343,MATCH($F11,$B$320:$B$343,0)),SUMIFS('Input-Allocators'!L$32:L$80,'Input-Allocators'!$B$32:$B$80,$F11))*$D11</f>
        <v>0.15987247554347797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2.6999968593175421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INT_PROD_TRANSM_DIST_SUBTOTAL</v>
      </c>
      <c r="G12" s="14">
        <f ca="1">IFERROR(INDEX(G$320:G$343,MATCH($F12,$B$320:$B$343,0))/INDEX($D$320:$D$343,MATCH($F12,$B$320:$B$343,0)),SUMIFS('Input-Allocators'!D$32:D$80,'Input-Allocators'!$B$32:$B$80,$F12))*$D12</f>
        <v>2.2298424194060926</v>
      </c>
      <c r="H12" s="14">
        <f ca="1">IFERROR(INDEX(H$320:H$343,MATCH($F12,$B$320:$B$343,0))/INDEX($D$320:$D$343,MATCH($F12,$B$320:$B$343,0)),SUMIFS('Input-Allocators'!E$32:E$80,'Input-Allocators'!$B$32:$B$80,$F12))*$D12</f>
        <v>0.14259205436305805</v>
      </c>
      <c r="I12" s="14">
        <f ca="1">IFERROR(INDEX(I$320:I$343,MATCH($F12,$B$320:$B$343,0))/INDEX($D$320:$D$343,MATCH($F12,$B$320:$B$343,0)),SUMIFS('Input-Allocators'!F$32:F$80,'Input-Allocators'!$B$32:$B$80,$F12))*$D12</f>
        <v>0.16156636020554949</v>
      </c>
      <c r="J12" s="14">
        <f ca="1">IFERROR(INDEX(J$320:J$343,MATCH($F12,$B$320:$B$343,0))/INDEX($D$320:$D$343,MATCH($F12,$B$320:$B$343,0)),SUMIFS('Input-Allocators'!G$32:G$80,'Input-Allocators'!$B$32:$B$80,$F12))*$D12</f>
        <v>7.9294218147202569E-2</v>
      </c>
      <c r="K12" s="14">
        <f ca="1">IFERROR(INDEX(K$320:K$343,MATCH($F12,$B$320:$B$343,0))/INDEX($D$320:$D$343,MATCH($F12,$B$320:$B$343,0)),SUMIFS('Input-Allocators'!H$32:H$80,'Input-Allocators'!$B$32:$B$80,$F12))*$D12</f>
        <v>2.1690616637357629E-3</v>
      </c>
      <c r="L12" s="14">
        <f ca="1">IFERROR(INDEX(L$320:L$343,MATCH($F12,$B$320:$B$343,0))/INDEX($D$320:$D$343,MATCH($F12,$B$320:$B$343,0)),SUMIFS('Input-Allocators'!I$32:I$80,'Input-Allocators'!$B$32:$B$80,$F12))*$D12</f>
        <v>6.5336015801861717E-3</v>
      </c>
      <c r="M12" s="14">
        <f ca="1">IFERROR(INDEX(M$320:M$343,MATCH($F12,$B$320:$B$343,0))/INDEX($D$320:$D$343,MATCH($F12,$B$320:$B$343,0)),SUMIFS('Input-Allocators'!J$32:J$80,'Input-Allocators'!$B$32:$B$80,$F12))*$D12</f>
        <v>4.3348357177273165E-2</v>
      </c>
      <c r="N12" s="14">
        <f ca="1">IFERROR(INDEX(N$320:N$343,MATCH($F12,$B$320:$B$343,0))/INDEX($D$320:$D$343,MATCH($F12,$B$320:$B$343,0)),SUMIFS('Input-Allocators'!K$32:K$80,'Input-Allocators'!$B$32:$B$80,$F12))*$D12</f>
        <v>2.4507881844939544E-2</v>
      </c>
      <c r="O12" s="14">
        <f ca="1">IFERROR(INDEX(O$320:O$343,MATCH($F12,$B$320:$B$343,0))/INDEX($D$320:$D$343,MATCH($F12,$B$320:$B$343,0)),SUMIFS('Input-Allocators'!L$32:L$80,'Input-Allocators'!$B$32:$B$80,$F12))*$D12</f>
        <v>1.0142904929505101E-2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10765.793802318094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INT_OML</v>
      </c>
      <c r="G13" s="14">
        <f ca="1">IFERROR(INDEX(G$320:G$343,MATCH($F13,$B$320:$B$343,0))/INDEX($D$320:$D$343,MATCH($F13,$B$320:$B$343,0)),SUMIFS('Input-Allocators'!D$32:D$80,'Input-Allocators'!$B$32:$B$80,$F13))*$D13</f>
        <v>9088.4471025862276</v>
      </c>
      <c r="H13" s="14">
        <f ca="1">IFERROR(INDEX(H$320:H$343,MATCH($F13,$B$320:$B$343,0))/INDEX($D$320:$D$343,MATCH($F13,$B$320:$B$343,0)),SUMIFS('Input-Allocators'!E$32:E$80,'Input-Allocators'!$B$32:$B$80,$F13))*$D13</f>
        <v>606.99437955371968</v>
      </c>
      <c r="I13" s="14">
        <f ca="1">IFERROR(INDEX(I$320:I$343,MATCH($F13,$B$320:$B$343,0))/INDEX($D$320:$D$343,MATCH($F13,$B$320:$B$343,0)),SUMIFS('Input-Allocators'!F$32:F$80,'Input-Allocators'!$B$32:$B$80,$F13))*$D13</f>
        <v>573.94820913716205</v>
      </c>
      <c r="J13" s="14">
        <f ca="1">IFERROR(INDEX(J$320:J$343,MATCH($F13,$B$320:$B$343,0))/INDEX($D$320:$D$343,MATCH($F13,$B$320:$B$343,0)),SUMIFS('Input-Allocators'!G$32:G$80,'Input-Allocators'!$B$32:$B$80,$F13))*$D13</f>
        <v>297.84830580442599</v>
      </c>
      <c r="K13" s="14">
        <f ca="1">IFERROR(INDEX(K$320:K$343,MATCH($F13,$B$320:$B$343,0))/INDEX($D$320:$D$343,MATCH($F13,$B$320:$B$343,0)),SUMIFS('Input-Allocators'!H$32:H$80,'Input-Allocators'!$B$32:$B$80,$F13))*$D13</f>
        <v>5.0470430298738194</v>
      </c>
      <c r="L13" s="14">
        <f ca="1">IFERROR(INDEX(L$320:L$343,MATCH($F13,$B$320:$B$343,0))/INDEX($D$320:$D$343,MATCH($F13,$B$320:$B$343,0)),SUMIFS('Input-Allocators'!I$32:I$80,'Input-Allocators'!$B$32:$B$80,$F13))*$D13</f>
        <v>28.174719902352276</v>
      </c>
      <c r="M13" s="14">
        <f ca="1">IFERROR(INDEX(M$320:M$343,MATCH($F13,$B$320:$B$343,0))/INDEX($D$320:$D$343,MATCH($F13,$B$320:$B$343,0)),SUMIFS('Input-Allocators'!J$32:J$80,'Input-Allocators'!$B$32:$B$80,$F13))*$D13</f>
        <v>109.32182118518062</v>
      </c>
      <c r="N13" s="14">
        <f ca="1">IFERROR(INDEX(N$320:N$343,MATCH($F13,$B$320:$B$343,0))/INDEX($D$320:$D$343,MATCH($F13,$B$320:$B$343,0)),SUMIFS('Input-Allocators'!K$32:K$80,'Input-Allocators'!$B$32:$B$80,$F13))*$D13</f>
        <v>39.641923044132469</v>
      </c>
      <c r="O13" s="14">
        <f ca="1">IFERROR(INDEX(O$320:O$343,MATCH($F13,$B$320:$B$343,0))/INDEX($D$320:$D$343,MATCH($F13,$B$320:$B$343,0)),SUMIFS('Input-Allocators'!L$32:L$80,'Input-Allocators'!$B$32:$B$80,$F13))*$D13</f>
        <v>16.370298075018674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10811.051151815416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9125.8237229888618</v>
      </c>
      <c r="H14" s="174">
        <f t="shared" ca="1" si="3"/>
        <v>609.384507682047</v>
      </c>
      <c r="I14" s="174">
        <f t="shared" ca="1" si="3"/>
        <v>576.65638459507022</v>
      </c>
      <c r="J14" s="174">
        <f t="shared" ca="1" si="3"/>
        <v>299.17743555189986</v>
      </c>
      <c r="K14" s="174">
        <f t="shared" ca="1" si="3"/>
        <v>5.0834008432017015</v>
      </c>
      <c r="L14" s="174">
        <f t="shared" ca="1" si="3"/>
        <v>28.284236137221338</v>
      </c>
      <c r="M14" s="174">
        <f t="shared" ca="1" si="3"/>
        <v>110.04842638256686</v>
      </c>
      <c r="N14" s="174">
        <f t="shared" ca="1" si="3"/>
        <v>40.052724179055225</v>
      </c>
      <c r="O14" s="174">
        <f t="shared" ca="1" si="3"/>
        <v>16.540313455491656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0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0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0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0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0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2"/>
        <v>0</v>
      </c>
      <c r="F22" s="46"/>
      <c r="G22" s="174">
        <f t="shared" ref="G22:U22" ca="1" si="5">SUBTOTAL(9,G17:G21)</f>
        <v>0</v>
      </c>
      <c r="H22" s="174">
        <f t="shared" ca="1" si="5"/>
        <v>0</v>
      </c>
      <c r="I22" s="174">
        <f t="shared" ca="1" si="5"/>
        <v>0</v>
      </c>
      <c r="J22" s="174">
        <f t="shared" ca="1" si="5"/>
        <v>0</v>
      </c>
      <c r="K22" s="174">
        <f t="shared" ca="1" si="5"/>
        <v>0</v>
      </c>
      <c r="L22" s="174">
        <f t="shared" ca="1" si="5"/>
        <v>0</v>
      </c>
      <c r="M22" s="174">
        <f t="shared" ca="1" si="5"/>
        <v>0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0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0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0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0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0</v>
      </c>
      <c r="H30" s="174">
        <f t="shared" ca="1" si="8"/>
        <v>0</v>
      </c>
      <c r="I30" s="174">
        <f t="shared" ca="1" si="8"/>
        <v>0</v>
      </c>
      <c r="J30" s="174">
        <f t="shared" ca="1" si="8"/>
        <v>0</v>
      </c>
      <c r="K30" s="174">
        <f t="shared" ca="1" si="8"/>
        <v>0</v>
      </c>
      <c r="L30" s="174">
        <f t="shared" ca="1" si="8"/>
        <v>0</v>
      </c>
      <c r="M30" s="174">
        <f t="shared" ca="1" si="8"/>
        <v>0</v>
      </c>
      <c r="N30" s="174">
        <f t="shared" ca="1" si="8"/>
        <v>0</v>
      </c>
      <c r="O30" s="174">
        <f t="shared" ca="1" si="8"/>
        <v>0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0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4773.5357441598617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INT_DIST_SUBTOTAL</v>
      </c>
      <c r="G34" s="14">
        <f ca="1">IFERROR(INDEX(G$320:G$343,MATCH($F34,$B$320:$B$343,0))/INDEX($D$320:$D$343,MATCH($F34,$B$320:$B$343,0)),SUMIFS('Input-Allocators'!D$32:D$80,'Input-Allocators'!$B$32:$B$80,$F34))*$D34</f>
        <v>3942.312916456262</v>
      </c>
      <c r="H34" s="14">
        <f ca="1">IFERROR(INDEX(H$320:H$343,MATCH($F34,$B$320:$B$343,0))/INDEX($D$320:$D$343,MATCH($F34,$B$320:$B$343,0)),SUMIFS('Input-Allocators'!E$32:E$80,'Input-Allocators'!$B$32:$B$80,$F34))*$D34</f>
        <v>252.09965188896223</v>
      </c>
      <c r="I34" s="14">
        <f ca="1">IFERROR(INDEX(I$320:I$343,MATCH($F34,$B$320:$B$343,0))/INDEX($D$320:$D$343,MATCH($F34,$B$320:$B$343,0)),SUMIFS('Input-Allocators'!F$32:F$80,'Input-Allocators'!$B$32:$B$80,$F34))*$D34</f>
        <v>285.64581208066255</v>
      </c>
      <c r="J34" s="14">
        <f ca="1">IFERROR(INDEX(J$320:J$343,MATCH($F34,$B$320:$B$343,0))/INDEX($D$320:$D$343,MATCH($F34,$B$320:$B$343,0)),SUMIFS('Input-Allocators'!G$32:G$80,'Input-Allocators'!$B$32:$B$80,$F34))*$D34</f>
        <v>140.19045367577021</v>
      </c>
      <c r="K34" s="14">
        <f ca="1">IFERROR(INDEX(K$320:K$343,MATCH($F34,$B$320:$B$343,0))/INDEX($D$320:$D$343,MATCH($F34,$B$320:$B$343,0)),SUMIFS('Input-Allocators'!H$32:H$80,'Input-Allocators'!$B$32:$B$80,$F34))*$D34</f>
        <v>3.834853861921399</v>
      </c>
      <c r="L34" s="14">
        <f ca="1">IFERROR(INDEX(L$320:L$343,MATCH($F34,$B$320:$B$343,0))/INDEX($D$320:$D$343,MATCH($F34,$B$320:$B$343,0)),SUMIFS('Input-Allocators'!I$32:I$80,'Input-Allocators'!$B$32:$B$80,$F34))*$D34</f>
        <v>11.551265540731517</v>
      </c>
      <c r="M34" s="14">
        <f ca="1">IFERROR(INDEX(M$320:M$343,MATCH($F34,$B$320:$B$343,0))/INDEX($D$320:$D$343,MATCH($F34,$B$320:$B$343,0)),SUMIFS('Input-Allocators'!J$32:J$80,'Input-Allocators'!$B$32:$B$80,$F34))*$D34</f>
        <v>76.638953012939794</v>
      </c>
      <c r="N34" s="14">
        <f ca="1">IFERROR(INDEX(N$320:N$343,MATCH($F34,$B$320:$B$343,0))/INDEX($D$320:$D$343,MATCH($F34,$B$320:$B$343,0)),SUMIFS('Input-Allocators'!K$32:K$80,'Input-Allocators'!$B$32:$B$80,$F34))*$D34</f>
        <v>43.329402253466299</v>
      </c>
      <c r="O34" s="14">
        <f ca="1">IFERROR(INDEX(O$320:O$343,MATCH($F34,$B$320:$B$343,0))/INDEX($D$320:$D$343,MATCH($F34,$B$320:$B$343,0)),SUMIFS('Input-Allocators'!L$32:L$80,'Input-Allocators'!$B$32:$B$80,$F34))*$D34</f>
        <v>17.932435389145599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0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0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218059.54416999998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SERV</v>
      </c>
      <c r="G38" s="14">
        <f ca="1">IFERROR(INDEX(G$320:G$343,MATCH($F38,$B$320:$B$343,0))/INDEX($D$320:$D$343,MATCH($F38,$B$320:$B$343,0)),SUMIFS('Input-Allocators'!D$32:D$80,'Input-Allocators'!$B$32:$B$80,$F38))*$D38</f>
        <v>196508.02184229053</v>
      </c>
      <c r="H38" s="14">
        <f ca="1">IFERROR(INDEX(H$320:H$343,MATCH($F38,$B$320:$B$343,0))/INDEX($D$320:$D$343,MATCH($F38,$B$320:$B$343,0)),SUMIFS('Input-Allocators'!E$32:E$80,'Input-Allocators'!$B$32:$B$80,$F38))*$D38</f>
        <v>10915.805012800376</v>
      </c>
      <c r="I38" s="14">
        <f ca="1">IFERROR(INDEX(I$320:I$343,MATCH($F38,$B$320:$B$343,0))/INDEX($D$320:$D$343,MATCH($F38,$B$320:$B$343,0)),SUMIFS('Input-Allocators'!F$32:F$80,'Input-Allocators'!$B$32:$B$80,$F38))*$D38</f>
        <v>6111.6826918984525</v>
      </c>
      <c r="J38" s="14">
        <f ca="1">IFERROR(INDEX(J$320:J$343,MATCH($F38,$B$320:$B$343,0))/INDEX($D$320:$D$343,MATCH($F38,$B$320:$B$343,0)),SUMIFS('Input-Allocators'!G$32:G$80,'Input-Allocators'!$B$32:$B$80,$F38))*$D38</f>
        <v>3323.96642773145</v>
      </c>
      <c r="K38" s="14">
        <f ca="1">IFERROR(INDEX(K$320:K$343,MATCH($F38,$B$320:$B$343,0))/INDEX($D$320:$D$343,MATCH($F38,$B$320:$B$343,0)),SUMIFS('Input-Allocators'!H$32:H$80,'Input-Allocators'!$B$32:$B$80,$F38))*$D38</f>
        <v>6.4238500154950477</v>
      </c>
      <c r="L38" s="14">
        <f ca="1">IFERROR(INDEX(L$320:L$343,MATCH($F38,$B$320:$B$343,0))/INDEX($D$320:$D$343,MATCH($F38,$B$320:$B$343,0)),SUMIFS('Input-Allocators'!I$32:I$80,'Input-Allocators'!$B$32:$B$80,$F38))*$D38</f>
        <v>304.44076155337797</v>
      </c>
      <c r="M38" s="14">
        <f ca="1">IFERROR(INDEX(M$320:M$343,MATCH($F38,$B$320:$B$343,0))/INDEX($D$320:$D$343,MATCH($F38,$B$320:$B$343,0)),SUMIFS('Input-Allocators'!J$32:J$80,'Input-Allocators'!$B$32:$B$80,$F38))*$D38</f>
        <v>781.29177664593146</v>
      </c>
      <c r="N38" s="14">
        <f ca="1">IFERROR(INDEX(N$320:N$343,MATCH($F38,$B$320:$B$343,0))/INDEX($D$320:$D$343,MATCH($F38,$B$320:$B$343,0)),SUMIFS('Input-Allocators'!K$32:K$80,'Input-Allocators'!$B$32:$B$80,$F38))*$D38</f>
        <v>76.993815995579439</v>
      </c>
      <c r="O38" s="14">
        <f ca="1">IFERROR(INDEX(O$320:O$343,MATCH($F38,$B$320:$B$343,0))/INDEX($D$320:$D$343,MATCH($F38,$B$320:$B$343,0)),SUMIFS('Input-Allocators'!L$32:L$80,'Input-Allocators'!$B$32:$B$80,$F38))*$D38</f>
        <v>30.917991068798063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17300.948300000004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MTRS</v>
      </c>
      <c r="G39" s="14">
        <f ca="1">IFERROR(INDEX(G$320:G$343,MATCH($F39,$B$320:$B$343,0))/INDEX($D$320:$D$343,MATCH($F39,$B$320:$B$343,0)),SUMIFS('Input-Allocators'!D$32:D$80,'Input-Allocators'!$B$32:$B$80,$F39))*$D39</f>
        <v>12151.226005266783</v>
      </c>
      <c r="H39" s="14">
        <f ca="1">IFERROR(INDEX(H$320:H$343,MATCH($F39,$B$320:$B$343,0))/INDEX($D$320:$D$343,MATCH($F39,$B$320:$B$343,0)),SUMIFS('Input-Allocators'!E$32:E$80,'Input-Allocators'!$B$32:$B$80,$F39))*$D39</f>
        <v>1424.5391121997895</v>
      </c>
      <c r="I39" s="14">
        <f ca="1">IFERROR(INDEX(I$320:I$343,MATCH($F39,$B$320:$B$343,0))/INDEX($D$320:$D$343,MATCH($F39,$B$320:$B$343,0)),SUMIFS('Input-Allocators'!F$32:F$80,'Input-Allocators'!$B$32:$B$80,$F39))*$D39</f>
        <v>2021.9525982721414</v>
      </c>
      <c r="J39" s="14">
        <f ca="1">IFERROR(INDEX(J$320:J$343,MATCH($F39,$B$320:$B$343,0))/INDEX($D$320:$D$343,MATCH($F39,$B$320:$B$343,0)),SUMIFS('Input-Allocators'!G$32:G$80,'Input-Allocators'!$B$32:$B$80,$F39))*$D39</f>
        <v>1199.3531030805693</v>
      </c>
      <c r="K39" s="14">
        <f ca="1">IFERROR(INDEX(K$320:K$343,MATCH($F39,$B$320:$B$343,0))/INDEX($D$320:$D$343,MATCH($F39,$B$320:$B$343,0)),SUMIFS('Input-Allocators'!H$32:H$80,'Input-Allocators'!$B$32:$B$80,$F39))*$D39</f>
        <v>15.501672432811594</v>
      </c>
      <c r="L39" s="14">
        <f ca="1">IFERROR(INDEX(L$320:L$343,MATCH($F39,$B$320:$B$343,0))/INDEX($D$320:$D$343,MATCH($F39,$B$320:$B$343,0)),SUMIFS('Input-Allocators'!I$32:I$80,'Input-Allocators'!$B$32:$B$80,$F39))*$D39</f>
        <v>119.28959932328357</v>
      </c>
      <c r="M39" s="14">
        <f ca="1">IFERROR(INDEX(M$320:M$343,MATCH($F39,$B$320:$B$343,0))/INDEX($D$320:$D$343,MATCH($F39,$B$320:$B$343,0)),SUMIFS('Input-Allocators'!J$32:J$80,'Input-Allocators'!$B$32:$B$80,$F39))*$D39</f>
        <v>320.72643459413149</v>
      </c>
      <c r="N39" s="14">
        <f ca="1">IFERROR(INDEX(N$320:N$343,MATCH($F39,$B$320:$B$343,0))/INDEX($D$320:$D$343,MATCH($F39,$B$320:$B$343,0)),SUMIFS('Input-Allocators'!K$32:K$80,'Input-Allocators'!$B$32:$B$80,$F39))*$D39</f>
        <v>34.514820520629875</v>
      </c>
      <c r="O39" s="14">
        <f ca="1">IFERROR(INDEX(O$320:O$343,MATCH($F39,$B$320:$B$343,0))/INDEX($D$320:$D$343,MATCH($F39,$B$320:$B$343,0)),SUMIFS('Input-Allocators'!L$32:L$80,'Input-Allocators'!$B$32:$B$80,$F39))*$D39</f>
        <v>13.844954309863807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3311.6940800000002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MTRS</v>
      </c>
      <c r="G40" s="14">
        <f ca="1">IFERROR(INDEX(G$320:G$343,MATCH($F40,$B$320:$B$343,0))/INDEX($D$320:$D$343,MATCH($F40,$B$320:$B$343,0)),SUMIFS('Input-Allocators'!D$32:D$80,'Input-Allocators'!$B$32:$B$80,$F40))*$D40</f>
        <v>2325.950146119103</v>
      </c>
      <c r="H40" s="14">
        <f ca="1">IFERROR(INDEX(H$320:H$343,MATCH($F40,$B$320:$B$343,0))/INDEX($D$320:$D$343,MATCH($F40,$B$320:$B$343,0)),SUMIFS('Input-Allocators'!E$32:E$80,'Input-Allocators'!$B$32:$B$80,$F40))*$D40</f>
        <v>272.68087637719242</v>
      </c>
      <c r="I40" s="14">
        <f ca="1">IFERROR(INDEX(I$320:I$343,MATCH($F40,$B$320:$B$343,0))/INDEX($D$320:$D$343,MATCH($F40,$B$320:$B$343,0)),SUMIFS('Input-Allocators'!F$32:F$80,'Input-Allocators'!$B$32:$B$80,$F40))*$D40</f>
        <v>387.03592043786801</v>
      </c>
      <c r="J40" s="14">
        <f ca="1">IFERROR(INDEX(J$320:J$343,MATCH($F40,$B$320:$B$343,0))/INDEX($D$320:$D$343,MATCH($F40,$B$320:$B$343,0)),SUMIFS('Input-Allocators'!G$32:G$80,'Input-Allocators'!$B$32:$B$80,$F40))*$D40</f>
        <v>229.57646612362575</v>
      </c>
      <c r="K40" s="14">
        <f ca="1">IFERROR(INDEX(K$320:K$343,MATCH($F40,$B$320:$B$343,0))/INDEX($D$320:$D$343,MATCH($F40,$B$320:$B$343,0)),SUMIFS('Input-Allocators'!H$32:H$80,'Input-Allocators'!$B$32:$B$80,$F40))*$D40</f>
        <v>2.9672822515654445</v>
      </c>
      <c r="L40" s="14">
        <f ca="1">IFERROR(INDEX(L$320:L$343,MATCH($F40,$B$320:$B$343,0))/INDEX($D$320:$D$343,MATCH($F40,$B$320:$B$343,0)),SUMIFS('Input-Allocators'!I$32:I$80,'Input-Allocators'!$B$32:$B$80,$F40))*$D40</f>
        <v>22.834046610294198</v>
      </c>
      <c r="M40" s="14">
        <f ca="1">IFERROR(INDEX(M$320:M$343,MATCH($F40,$B$320:$B$343,0))/INDEX($D$320:$D$343,MATCH($F40,$B$320:$B$343,0)),SUMIFS('Input-Allocators'!J$32:J$80,'Input-Allocators'!$B$32:$B$80,$F40))*$D40</f>
        <v>61.392463368316776</v>
      </c>
      <c r="N40" s="14">
        <f ca="1">IFERROR(INDEX(N$320:N$343,MATCH($F40,$B$320:$B$343,0))/INDEX($D$320:$D$343,MATCH($F40,$B$320:$B$343,0)),SUMIFS('Input-Allocators'!K$32:K$80,'Input-Allocators'!$B$32:$B$80,$F40))*$D40</f>
        <v>6.6067203258697944</v>
      </c>
      <c r="O40" s="14">
        <f ca="1">IFERROR(INDEX(O$320:O$343,MATCH($F40,$B$320:$B$343,0))/INDEX($D$320:$D$343,MATCH($F40,$B$320:$B$343,0)),SUMIFS('Input-Allocators'!L$32:L$80,'Input-Allocators'!$B$32:$B$80,$F40))*$D40</f>
        <v>2.6501583861646734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1103.1569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MTRS</v>
      </c>
      <c r="G42" s="14">
        <f ca="1">IFERROR(INDEX(G$320:G$343,MATCH($F42,$B$320:$B$343,0))/INDEX($D$320:$D$343,MATCH($F42,$B$320:$B$343,0)),SUMIFS('Input-Allocators'!D$32:D$80,'Input-Allocators'!$B$32:$B$80,$F42))*$D42</f>
        <v>774.79618912967237</v>
      </c>
      <c r="H42" s="14">
        <f ca="1">IFERROR(INDEX(H$320:H$343,MATCH($F42,$B$320:$B$343,0))/INDEX($D$320:$D$343,MATCH($F42,$B$320:$B$343,0)),SUMIFS('Input-Allocators'!E$32:E$80,'Input-Allocators'!$B$32:$B$80,$F42))*$D42</f>
        <v>90.832601987665115</v>
      </c>
      <c r="I42" s="14">
        <f ca="1">IFERROR(INDEX(I$320:I$343,MATCH($F42,$B$320:$B$343,0))/INDEX($D$320:$D$343,MATCH($F42,$B$320:$B$343,0)),SUMIFS('Input-Allocators'!F$32:F$80,'Input-Allocators'!$B$32:$B$80,$F42))*$D42</f>
        <v>128.92535840112535</v>
      </c>
      <c r="J42" s="14">
        <f ca="1">IFERROR(INDEX(J$320:J$343,MATCH($F42,$B$320:$B$343,0))/INDEX($D$320:$D$343,MATCH($F42,$B$320:$B$343,0)),SUMIFS('Input-Allocators'!G$32:G$80,'Input-Allocators'!$B$32:$B$80,$F42))*$D42</f>
        <v>76.474111606919308</v>
      </c>
      <c r="K42" s="14">
        <f ca="1">IFERROR(INDEX(K$320:K$343,MATCH($F42,$B$320:$B$343,0))/INDEX($D$320:$D$343,MATCH($F42,$B$320:$B$343,0)),SUMIFS('Input-Allocators'!H$32:H$80,'Input-Allocators'!$B$32:$B$80,$F42))*$D42</f>
        <v>0.98843003338700752</v>
      </c>
      <c r="L42" s="14">
        <f ca="1">IFERROR(INDEX(L$320:L$343,MATCH($F42,$B$320:$B$343,0))/INDEX($D$320:$D$343,MATCH($F42,$B$320:$B$343,0)),SUMIFS('Input-Allocators'!I$32:I$80,'Input-Allocators'!$B$32:$B$80,$F42))*$D42</f>
        <v>7.6062388205457827</v>
      </c>
      <c r="M42" s="14">
        <f ca="1">IFERROR(INDEX(M$320:M$343,MATCH($F42,$B$320:$B$343,0))/INDEX($D$320:$D$343,MATCH($F42,$B$320:$B$343,0)),SUMIFS('Input-Allocators'!J$32:J$80,'Input-Allocators'!$B$32:$B$80,$F42))*$D42</f>
        <v>20.450415387630215</v>
      </c>
      <c r="N42" s="14">
        <f ca="1">IFERROR(INDEX(N$320:N$343,MATCH($F42,$B$320:$B$343,0))/INDEX($D$320:$D$343,MATCH($F42,$B$320:$B$343,0)),SUMIFS('Input-Allocators'!K$32:K$80,'Input-Allocators'!$B$32:$B$80,$F42))*$D42</f>
        <v>2.2007615853978613</v>
      </c>
      <c r="O42" s="14">
        <f ca="1">IFERROR(INDEX(O$320:O$343,MATCH($F42,$B$320:$B$343,0))/INDEX($D$320:$D$343,MATCH($F42,$B$320:$B$343,0)),SUMIFS('Input-Allocators'!L$32:L$80,'Input-Allocators'!$B$32:$B$80,$F42))*$D42</f>
        <v>0.88279304765687283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16713.339309999999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M&amp;R</v>
      </c>
      <c r="G43" s="14">
        <f ca="1">IFERROR(INDEX(G$320:G$343,MATCH($F43,$B$320:$B$343,0))/INDEX($D$320:$D$343,MATCH($F43,$B$320:$B$343,0)),SUMIFS('Input-Allocators'!D$32:D$80,'Input-Allocators'!$B$32:$B$80,$F43))*$D43</f>
        <v>65.935518609321576</v>
      </c>
      <c r="H43" s="14">
        <f ca="1">IFERROR(INDEX(H$320:H$343,MATCH($F43,$B$320:$B$343,0))/INDEX($D$320:$D$343,MATCH($F43,$B$320:$B$343,0)),SUMIFS('Input-Allocators'!E$32:E$80,'Input-Allocators'!$B$32:$B$80,$F43))*$D43</f>
        <v>841.80563302385417</v>
      </c>
      <c r="I43" s="14">
        <f ca="1">IFERROR(INDEX(I$320:I$343,MATCH($F43,$B$320:$B$343,0))/INDEX($D$320:$D$343,MATCH($F43,$B$320:$B$343,0)),SUMIFS('Input-Allocators'!F$32:F$80,'Input-Allocators'!$B$32:$B$80,$F43))*$D43</f>
        <v>6698.5482869527741</v>
      </c>
      <c r="J43" s="14">
        <f ca="1">IFERROR(INDEX(J$320:J$343,MATCH($F43,$B$320:$B$343,0))/INDEX($D$320:$D$343,MATCH($F43,$B$320:$B$343,0)),SUMIFS('Input-Allocators'!G$32:G$80,'Input-Allocators'!$B$32:$B$80,$F43))*$D43</f>
        <v>2703.2570102166678</v>
      </c>
      <c r="K43" s="14">
        <f ca="1">IFERROR(INDEX(K$320:K$343,MATCH($F43,$B$320:$B$343,0))/INDEX($D$320:$D$343,MATCH($F43,$B$320:$B$343,0)),SUMIFS('Input-Allocators'!H$32:H$80,'Input-Allocators'!$B$32:$B$80,$F43))*$D43</f>
        <v>180.17077122997071</v>
      </c>
      <c r="L43" s="14">
        <f ca="1">IFERROR(INDEX(L$320:L$343,MATCH($F43,$B$320:$B$343,0))/INDEX($D$320:$D$343,MATCH($F43,$B$320:$B$343,0)),SUMIFS('Input-Allocators'!I$32:I$80,'Input-Allocators'!$B$32:$B$80,$F43))*$D43</f>
        <v>166.49483972724292</v>
      </c>
      <c r="M43" s="14">
        <f ca="1">IFERROR(INDEX(M$320:M$343,MATCH($F43,$B$320:$B$343,0))/INDEX($D$320:$D$343,MATCH($F43,$B$320:$B$343,0)),SUMIFS('Input-Allocators'!J$32:J$80,'Input-Allocators'!$B$32:$B$80,$F43))*$D43</f>
        <v>2934.0559341812286</v>
      </c>
      <c r="N43" s="14">
        <f ca="1">IFERROR(INDEX(N$320:N$343,MATCH($F43,$B$320:$B$343,0))/INDEX($D$320:$D$343,MATCH($F43,$B$320:$B$343,0)),SUMIFS('Input-Allocators'!K$32:K$80,'Input-Allocators'!$B$32:$B$80,$F43))*$D43</f>
        <v>2207.8326384696425</v>
      </c>
      <c r="O43" s="14">
        <f ca="1">IFERROR(INDEX(O$320:O$343,MATCH($F43,$B$320:$B$343,0))/INDEX($D$320:$D$343,MATCH($F43,$B$320:$B$343,0)),SUMIFS('Input-Allocators'!L$32:L$80,'Input-Allocators'!$B$32:$B$80,$F43))*$D43</f>
        <v>915.23867758929782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261262.21850415983</v>
      </c>
      <c r="E44" s="14">
        <f t="shared" ca="1" si="9"/>
        <v>0</v>
      </c>
      <c r="F44" s="46"/>
      <c r="G44" s="174">
        <f t="shared" ref="G44:U44" ca="1" si="11">SUBTOTAL(9,G33:G43)</f>
        <v>215768.24261787167</v>
      </c>
      <c r="H44" s="174">
        <f t="shared" ca="1" si="11"/>
        <v>13797.762888277841</v>
      </c>
      <c r="I44" s="174">
        <f t="shared" ca="1" si="11"/>
        <v>15633.790668043024</v>
      </c>
      <c r="J44" s="174">
        <f t="shared" ca="1" si="11"/>
        <v>7672.8175724350021</v>
      </c>
      <c r="K44" s="174">
        <f t="shared" ca="1" si="11"/>
        <v>209.88685982515119</v>
      </c>
      <c r="L44" s="174">
        <f t="shared" ca="1" si="11"/>
        <v>632.21675157547588</v>
      </c>
      <c r="M44" s="174">
        <f t="shared" ca="1" si="11"/>
        <v>4194.555977190179</v>
      </c>
      <c r="N44" s="174">
        <f t="shared" ca="1" si="11"/>
        <v>2371.4781591505857</v>
      </c>
      <c r="O44" s="174">
        <f t="shared" ca="1" si="11"/>
        <v>981.4670097909268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10.956847654800001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INT_OML</v>
      </c>
      <c r="G48" s="14">
        <f ca="1">IFERROR(INDEX(G$320:G$343,MATCH($F48,$B$320:$B$343,0))/INDEX($D$320:$D$343,MATCH($F48,$B$320:$B$343,0)),SUMIFS('Input-Allocators'!D$32:D$80,'Input-Allocators'!$B$32:$B$80,$F48))*$D48</f>
        <v>9.2497341255322958</v>
      </c>
      <c r="H48" s="14">
        <f ca="1">IFERROR(INDEX(H$320:H$343,MATCH($F48,$B$320:$B$343,0))/INDEX($D$320:$D$343,MATCH($F48,$B$320:$B$343,0)),SUMIFS('Input-Allocators'!E$32:E$80,'Input-Allocators'!$B$32:$B$80,$F48))*$D48</f>
        <v>0.61776633160649186</v>
      </c>
      <c r="I48" s="14">
        <f ca="1">IFERROR(INDEX(I$320:I$343,MATCH($F48,$B$320:$B$343,0))/INDEX($D$320:$D$343,MATCH($F48,$B$320:$B$343,0)),SUMIFS('Input-Allocators'!F$32:F$80,'Input-Allocators'!$B$32:$B$80,$F48))*$D48</f>
        <v>0.58413371133925096</v>
      </c>
      <c r="J48" s="14">
        <f ca="1">IFERROR(INDEX(J$320:J$343,MATCH($F48,$B$320:$B$343,0))/INDEX($D$320:$D$343,MATCH($F48,$B$320:$B$343,0)),SUMIFS('Input-Allocators'!G$32:G$80,'Input-Allocators'!$B$32:$B$80,$F48))*$D48</f>
        <v>0.30313403459730814</v>
      </c>
      <c r="K48" s="14">
        <f ca="1">IFERROR(INDEX(K$320:K$343,MATCH($F48,$B$320:$B$343,0))/INDEX($D$320:$D$343,MATCH($F48,$B$320:$B$343,0)),SUMIFS('Input-Allocators'!H$32:H$80,'Input-Allocators'!$B$32:$B$80,$F48))*$D48</f>
        <v>5.1366097661688917E-3</v>
      </c>
      <c r="L48" s="14">
        <f ca="1">IFERROR(INDEX(L$320:L$343,MATCH($F48,$B$320:$B$343,0))/INDEX($D$320:$D$343,MATCH($F48,$B$320:$B$343,0)),SUMIFS('Input-Allocators'!I$32:I$80,'Input-Allocators'!$B$32:$B$80,$F48))*$D48</f>
        <v>2.8674719147998611E-2</v>
      </c>
      <c r="M48" s="14">
        <f ca="1">IFERROR(INDEX(M$320:M$343,MATCH($F48,$B$320:$B$343,0))/INDEX($D$320:$D$343,MATCH($F48,$B$320:$B$343,0)),SUMIFS('Input-Allocators'!J$32:J$80,'Input-Allocators'!$B$32:$B$80,$F48))*$D48</f>
        <v>0.11126188761049798</v>
      </c>
      <c r="N48" s="14">
        <f ca="1">IFERROR(INDEX(N$320:N$343,MATCH($F48,$B$320:$B$343,0))/INDEX($D$320:$D$343,MATCH($F48,$B$320:$B$343,0)),SUMIFS('Input-Allocators'!K$32:K$80,'Input-Allocators'!$B$32:$B$80,$F48))*$D48</f>
        <v>4.0345423617935208E-2</v>
      </c>
      <c r="O48" s="14">
        <f ca="1">IFERROR(INDEX(O$320:O$343,MATCH($F48,$B$320:$B$343,0))/INDEX($D$320:$D$343,MATCH($F48,$B$320:$B$343,0)),SUMIFS('Input-Allocators'!L$32:L$80,'Input-Allocators'!$B$32:$B$80,$F48))*$D48</f>
        <v>1.6660811582052036E-2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4626.6775190427052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INT_OML</v>
      </c>
      <c r="G49" s="14">
        <f ca="1">IFERROR(INDEX(G$320:G$343,MATCH($F49,$B$320:$B$343,0))/INDEX($D$320:$D$343,MATCH($F49,$B$320:$B$343,0)),SUMIFS('Input-Allocators'!D$32:D$80,'Input-Allocators'!$B$32:$B$80,$F49))*$D49</f>
        <v>3905.8256794302001</v>
      </c>
      <c r="H49" s="14">
        <f ca="1">IFERROR(INDEX(H$320:H$343,MATCH($F49,$B$320:$B$343,0))/INDEX($D$320:$D$343,MATCH($F49,$B$320:$B$343,0)),SUMIFS('Input-Allocators'!E$32:E$80,'Input-Allocators'!$B$32:$B$80,$F49))*$D49</f>
        <v>260.86021166983261</v>
      </c>
      <c r="I49" s="14">
        <f ca="1">IFERROR(INDEX(I$320:I$343,MATCH($F49,$B$320:$B$343,0))/INDEX($D$320:$D$343,MATCH($F49,$B$320:$B$343,0)),SUMIFS('Input-Allocators'!F$32:F$80,'Input-Allocators'!$B$32:$B$80,$F49))*$D49</f>
        <v>246.65838163628504</v>
      </c>
      <c r="J49" s="14">
        <f ca="1">IFERROR(INDEX(J$320:J$343,MATCH($F49,$B$320:$B$343,0))/INDEX($D$320:$D$343,MATCH($F49,$B$320:$B$343,0)),SUMIFS('Input-Allocators'!G$32:G$80,'Input-Allocators'!$B$32:$B$80,$F49))*$D49</f>
        <v>128.00245721347301</v>
      </c>
      <c r="K49" s="14">
        <f ca="1">IFERROR(INDEX(K$320:K$343,MATCH($F49,$B$320:$B$343,0))/INDEX($D$320:$D$343,MATCH($F49,$B$320:$B$343,0)),SUMIFS('Input-Allocators'!H$32:H$80,'Input-Allocators'!$B$32:$B$80,$F49))*$D49</f>
        <v>2.1690031364831106</v>
      </c>
      <c r="L49" s="14">
        <f ca="1">IFERROR(INDEX(L$320:L$343,MATCH($F49,$B$320:$B$343,0))/INDEX($D$320:$D$343,MATCH($F49,$B$320:$B$343,0)),SUMIFS('Input-Allocators'!I$32:I$80,'Input-Allocators'!$B$32:$B$80,$F49))*$D49</f>
        <v>12.108289046876431</v>
      </c>
      <c r="M49" s="14">
        <f ca="1">IFERROR(INDEX(M$320:M$343,MATCH($F49,$B$320:$B$343,0))/INDEX($D$320:$D$343,MATCH($F49,$B$320:$B$343,0)),SUMIFS('Input-Allocators'!J$32:J$80,'Input-Allocators'!$B$32:$B$80,$F49))*$D49</f>
        <v>46.981840977613132</v>
      </c>
      <c r="N49" s="14">
        <f ca="1">IFERROR(INDEX(N$320:N$343,MATCH($F49,$B$320:$B$343,0))/INDEX($D$320:$D$343,MATCH($F49,$B$320:$B$343,0)),SUMIFS('Input-Allocators'!K$32:K$80,'Input-Allocators'!$B$32:$B$80,$F49))*$D49</f>
        <v>17.036402287439007</v>
      </c>
      <c r="O49" s="14">
        <f ca="1">IFERROR(INDEX(O$320:O$343,MATCH($F49,$B$320:$B$343,0))/INDEX($D$320:$D$343,MATCH($F49,$B$320:$B$343,0)),SUMIFS('Input-Allocators'!L$32:L$80,'Input-Allocators'!$B$32:$B$80,$F49))*$D49</f>
        <v>7.0352536445021441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5559.7026854834621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INT_OML</v>
      </c>
      <c r="G50" s="14">
        <f ca="1">IFERROR(INDEX(G$320:G$343,MATCH($F50,$B$320:$B$343,0))/INDEX($D$320:$D$343,MATCH($F50,$B$320:$B$343,0)),SUMIFS('Input-Allocators'!D$32:D$80,'Input-Allocators'!$B$32:$B$80,$F50))*$D50</f>
        <v>4693.4824027786135</v>
      </c>
      <c r="H50" s="14">
        <f ca="1">IFERROR(INDEX(H$320:H$343,MATCH($F50,$B$320:$B$343,0))/INDEX($D$320:$D$343,MATCH($F50,$B$320:$B$343,0)),SUMIFS('Input-Allocators'!E$32:E$80,'Input-Allocators'!$B$32:$B$80,$F50))*$D50</f>
        <v>313.4658107005115</v>
      </c>
      <c r="I50" s="14">
        <f ca="1">IFERROR(INDEX(I$320:I$343,MATCH($F50,$B$320:$B$343,0))/INDEX($D$320:$D$343,MATCH($F50,$B$320:$B$343,0)),SUMIFS('Input-Allocators'!F$32:F$80,'Input-Allocators'!$B$32:$B$80,$F50))*$D50</f>
        <v>296.40001083628601</v>
      </c>
      <c r="J50" s="14">
        <f ca="1">IFERROR(INDEX(J$320:J$343,MATCH($F50,$B$320:$B$343,0))/INDEX($D$320:$D$343,MATCH($F50,$B$320:$B$343,0)),SUMIFS('Input-Allocators'!G$32:G$80,'Input-Allocators'!$B$32:$B$80,$F50))*$D50</f>
        <v>153.81569218713881</v>
      </c>
      <c r="K50" s="14">
        <f ca="1">IFERROR(INDEX(K$320:K$343,MATCH($F50,$B$320:$B$343,0))/INDEX($D$320:$D$343,MATCH($F50,$B$320:$B$343,0)),SUMIFS('Input-Allocators'!H$32:H$80,'Input-Allocators'!$B$32:$B$80,$F50))*$D50</f>
        <v>2.6064087054034197</v>
      </c>
      <c r="L50" s="14">
        <f ca="1">IFERROR(INDEX(L$320:L$343,MATCH($F50,$B$320:$B$343,0))/INDEX($D$320:$D$343,MATCH($F50,$B$320:$B$343,0)),SUMIFS('Input-Allocators'!I$32:I$80,'Input-Allocators'!$B$32:$B$80,$F50))*$D50</f>
        <v>14.550071158721604</v>
      </c>
      <c r="M50" s="14">
        <f ca="1">IFERROR(INDEX(M$320:M$343,MATCH($F50,$B$320:$B$343,0))/INDEX($D$320:$D$343,MATCH($F50,$B$320:$B$343,0)),SUMIFS('Input-Allocators'!J$32:J$80,'Input-Allocators'!$B$32:$B$80,$F50))*$D50</f>
        <v>56.456294258052814</v>
      </c>
      <c r="N50" s="14">
        <f ca="1">IFERROR(INDEX(N$320:N$343,MATCH($F50,$B$320:$B$343,0))/INDEX($D$320:$D$343,MATCH($F50,$B$320:$B$343,0)),SUMIFS('Input-Allocators'!K$32:K$80,'Input-Allocators'!$B$32:$B$80,$F50))*$D50</f>
        <v>20.471997704315683</v>
      </c>
      <c r="O50" s="14">
        <f ca="1">IFERROR(INDEX(O$320:O$343,MATCH($F50,$B$320:$B$343,0))/INDEX($D$320:$D$343,MATCH($F50,$B$320:$B$343,0)),SUMIFS('Input-Allocators'!L$32:L$80,'Input-Allocators'!$B$32:$B$80,$F50))*$D50</f>
        <v>8.4539971544178112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2690.3174354972512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INT_OML</v>
      </c>
      <c r="G51" s="14">
        <f ca="1">IFERROR(INDEX(G$320:G$343,MATCH($F51,$B$320:$B$343,0))/INDEX($D$320:$D$343,MATCH($F51,$B$320:$B$343,0)),SUMIFS('Input-Allocators'!D$32:D$80,'Input-Allocators'!$B$32:$B$80,$F51))*$D51</f>
        <v>2271.1569764987926</v>
      </c>
      <c r="H51" s="14">
        <f ca="1">IFERROR(INDEX(H$320:H$343,MATCH($F51,$B$320:$B$343,0))/INDEX($D$320:$D$343,MATCH($F51,$B$320:$B$343,0)),SUMIFS('Input-Allocators'!E$32:E$80,'Input-Allocators'!$B$32:$B$80,$F51))*$D51</f>
        <v>151.68482626990203</v>
      </c>
      <c r="I51" s="14">
        <f ca="1">IFERROR(INDEX(I$320:I$343,MATCH($F51,$B$320:$B$343,0))/INDEX($D$320:$D$343,MATCH($F51,$B$320:$B$343,0)),SUMIFS('Input-Allocators'!F$32:F$80,'Input-Allocators'!$B$32:$B$80,$F51))*$D51</f>
        <v>143.42675537605533</v>
      </c>
      <c r="J51" s="14">
        <f ca="1">IFERROR(INDEX(J$320:J$343,MATCH($F51,$B$320:$B$343,0))/INDEX($D$320:$D$343,MATCH($F51,$B$320:$B$343,0)),SUMIFS('Input-Allocators'!G$32:G$80,'Input-Allocators'!$B$32:$B$80,$F51))*$D51</f>
        <v>74.430785593016537</v>
      </c>
      <c r="K51" s="14">
        <f ca="1">IFERROR(INDEX(K$320:K$343,MATCH($F51,$B$320:$B$343,0))/INDEX($D$320:$D$343,MATCH($F51,$B$320:$B$343,0)),SUMIFS('Input-Allocators'!H$32:H$80,'Input-Allocators'!$B$32:$B$80,$F51))*$D51</f>
        <v>1.261230533511682</v>
      </c>
      <c r="L51" s="14">
        <f ca="1">IFERROR(INDEX(L$320:L$343,MATCH($F51,$B$320:$B$343,0))/INDEX($D$320:$D$343,MATCH($F51,$B$320:$B$343,0)),SUMIFS('Input-Allocators'!I$32:I$80,'Input-Allocators'!$B$32:$B$80,$F51))*$D51</f>
        <v>7.0407200421420555</v>
      </c>
      <c r="M51" s="14">
        <f ca="1">IFERROR(INDEX(M$320:M$343,MATCH($F51,$B$320:$B$343,0))/INDEX($D$320:$D$343,MATCH($F51,$B$320:$B$343,0)),SUMIFS('Input-Allocators'!J$32:J$80,'Input-Allocators'!$B$32:$B$80,$F51))*$D51</f>
        <v>27.318970343968157</v>
      </c>
      <c r="N51" s="14">
        <f ca="1">IFERROR(INDEX(N$320:N$343,MATCH($F51,$B$320:$B$343,0))/INDEX($D$320:$D$343,MATCH($F51,$B$320:$B$343,0)),SUMIFS('Input-Allocators'!K$32:K$80,'Input-Allocators'!$B$32:$B$80,$F51))*$D51</f>
        <v>9.9063161249945235</v>
      </c>
      <c r="O51" s="14">
        <f ca="1">IFERROR(INDEX(O$320:O$343,MATCH($F51,$B$320:$B$343,0))/INDEX($D$320:$D$343,MATCH($F51,$B$320:$B$343,0)),SUMIFS('Input-Allocators'!L$32:L$80,'Input-Allocators'!$B$32:$B$80,$F51))*$D51</f>
        <v>4.0908547148680148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2626.3415147202095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INT_OML</v>
      </c>
      <c r="G53" s="14">
        <f ca="1">IFERROR(INDEX(G$320:G$343,MATCH($F53,$B$320:$B$343,0))/INDEX($D$320:$D$343,MATCH($F53,$B$320:$B$343,0)),SUMIFS('Input-Allocators'!D$32:D$80,'Input-Allocators'!$B$32:$B$80,$F53))*$D53</f>
        <v>2217.1487182599813</v>
      </c>
      <c r="H53" s="14">
        <f ca="1">IFERROR(INDEX(H$320:H$343,MATCH($F53,$B$320:$B$343,0))/INDEX($D$320:$D$343,MATCH($F53,$B$320:$B$343,0)),SUMIFS('Input-Allocators'!E$32:E$80,'Input-Allocators'!$B$32:$B$80,$F53))*$D53</f>
        <v>148.07775139446863</v>
      </c>
      <c r="I53" s="14">
        <f ca="1">IFERROR(INDEX(I$320:I$343,MATCH($F53,$B$320:$B$343,0))/INDEX($D$320:$D$343,MATCH($F53,$B$320:$B$343,0)),SUMIFS('Input-Allocators'!F$32:F$80,'Input-Allocators'!$B$32:$B$80,$F53))*$D53</f>
        <v>140.01605795493458</v>
      </c>
      <c r="J53" s="14">
        <f ca="1">IFERROR(INDEX(J$320:J$343,MATCH($F53,$B$320:$B$343,0))/INDEX($D$320:$D$343,MATCH($F53,$B$320:$B$343,0)),SUMIFS('Input-Allocators'!G$32:G$80,'Input-Allocators'!$B$32:$B$80,$F53))*$D53</f>
        <v>72.660816748581027</v>
      </c>
      <c r="K53" s="14">
        <f ca="1">IFERROR(INDEX(K$320:K$343,MATCH($F53,$B$320:$B$343,0))/INDEX($D$320:$D$343,MATCH($F53,$B$320:$B$343,0)),SUMIFS('Input-Allocators'!H$32:H$80,'Input-Allocators'!$B$32:$B$80,$F53))*$D53</f>
        <v>1.2312383907151143</v>
      </c>
      <c r="L53" s="14">
        <f ca="1">IFERROR(INDEX(L$320:L$343,MATCH($F53,$B$320:$B$343,0))/INDEX($D$320:$D$343,MATCH($F53,$B$320:$B$343,0)),SUMIFS('Input-Allocators'!I$32:I$80,'Input-Allocators'!$B$32:$B$80,$F53))*$D53</f>
        <v>6.8732912689846026</v>
      </c>
      <c r="M53" s="14">
        <f ca="1">IFERROR(INDEX(M$320:M$343,MATCH($F53,$B$320:$B$343,0))/INDEX($D$320:$D$343,MATCH($F53,$B$320:$B$343,0)),SUMIFS('Input-Allocators'!J$32:J$80,'Input-Allocators'!$B$32:$B$80,$F53))*$D53</f>
        <v>26.669323480971478</v>
      </c>
      <c r="N53" s="14">
        <f ca="1">IFERROR(INDEX(N$320:N$343,MATCH($F53,$B$320:$B$343,0))/INDEX($D$320:$D$343,MATCH($F53,$B$320:$B$343,0)),SUMIFS('Input-Allocators'!K$32:K$80,'Input-Allocators'!$B$32:$B$80,$F53))*$D53</f>
        <v>9.6707432936093518</v>
      </c>
      <c r="O53" s="14">
        <f ca="1">IFERROR(INDEX(O$320:O$343,MATCH($F53,$B$320:$B$343,0))/INDEX($D$320:$D$343,MATCH($F53,$B$320:$B$343,0)),SUMIFS('Input-Allocators'!L$32:L$80,'Input-Allocators'!$B$32:$B$80,$F53))*$D53</f>
        <v>3.9935739279632489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1675.8599525387908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INT_OML</v>
      </c>
      <c r="G54" s="14">
        <f ca="1">IFERROR(INDEX(G$320:G$343,MATCH($F54,$B$320:$B$343,0))/INDEX($D$320:$D$343,MATCH($F54,$B$320:$B$343,0)),SUMIFS('Input-Allocators'!D$32:D$80,'Input-Allocators'!$B$32:$B$80,$F54))*$D54</f>
        <v>1414.7553640412405</v>
      </c>
      <c r="H54" s="14">
        <f ca="1">IFERROR(INDEX(H$320:H$343,MATCH($F54,$B$320:$B$343,0))/INDEX($D$320:$D$343,MATCH($F54,$B$320:$B$343,0)),SUMIFS('Input-Allocators'!E$32:E$80,'Input-Allocators'!$B$32:$B$80,$F54))*$D54</f>
        <v>94.487930085673526</v>
      </c>
      <c r="I54" s="14">
        <f ca="1">IFERROR(INDEX(I$320:I$343,MATCH($F54,$B$320:$B$343,0))/INDEX($D$320:$D$343,MATCH($F54,$B$320:$B$343,0)),SUMIFS('Input-Allocators'!F$32:F$80,'Input-Allocators'!$B$32:$B$80,$F54))*$D54</f>
        <v>89.343789801846398</v>
      </c>
      <c r="J54" s="14">
        <f ca="1">IFERROR(INDEX(J$320:J$343,MATCH($F54,$B$320:$B$343,0))/INDEX($D$320:$D$343,MATCH($F54,$B$320:$B$343,0)),SUMIFS('Input-Allocators'!G$32:G$80,'Input-Allocators'!$B$32:$B$80,$F54))*$D54</f>
        <v>46.364630123390164</v>
      </c>
      <c r="K54" s="14">
        <f ca="1">IFERROR(INDEX(K$320:K$343,MATCH($F54,$B$320:$B$343,0))/INDEX($D$320:$D$343,MATCH($F54,$B$320:$B$343,0)),SUMIFS('Input-Allocators'!H$32:H$80,'Input-Allocators'!$B$32:$B$80,$F54))*$D54</f>
        <v>0.78564920040400221</v>
      </c>
      <c r="L54" s="14">
        <f ca="1">IFERROR(INDEX(L$320:L$343,MATCH($F54,$B$320:$B$343,0))/INDEX($D$320:$D$343,MATCH($F54,$B$320:$B$343,0)),SUMIFS('Input-Allocators'!I$32:I$80,'Input-Allocators'!$B$32:$B$80,$F54))*$D54</f>
        <v>4.3858247357647748</v>
      </c>
      <c r="M54" s="14">
        <f ca="1">IFERROR(INDEX(M$320:M$343,MATCH($F54,$B$320:$B$343,0))/INDEX($D$320:$D$343,MATCH($F54,$B$320:$B$343,0)),SUMIFS('Input-Allocators'!J$32:J$80,'Input-Allocators'!$B$32:$B$80,$F54))*$D54</f>
        <v>17.017608308957445</v>
      </c>
      <c r="N54" s="14">
        <f ca="1">IFERROR(INDEX(N$320:N$343,MATCH($F54,$B$320:$B$343,0))/INDEX($D$320:$D$343,MATCH($F54,$B$320:$B$343,0)),SUMIFS('Input-Allocators'!K$32:K$80,'Input-Allocators'!$B$32:$B$80,$F54))*$D54</f>
        <v>6.170869746453957</v>
      </c>
      <c r="O54" s="14">
        <f ca="1">IFERROR(INDEX(O$320:O$343,MATCH($F54,$B$320:$B$343,0))/INDEX($D$320:$D$343,MATCH($F54,$B$320:$B$343,0)),SUMIFS('Input-Allocators'!L$32:L$80,'Input-Allocators'!$B$32:$B$80,$F54))*$D54</f>
        <v>2.5482864950598891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17189.855954937218</v>
      </c>
      <c r="E57" s="14">
        <f t="shared" ca="1" si="9"/>
        <v>0</v>
      </c>
      <c r="F57" s="46"/>
      <c r="G57" s="174">
        <f t="shared" ref="G57:U57" ca="1" si="13">SUBTOTAL(9,G47:G56)</f>
        <v>14511.61887513436</v>
      </c>
      <c r="H57" s="174">
        <f t="shared" ca="1" si="13"/>
        <v>969.19429645199466</v>
      </c>
      <c r="I57" s="174">
        <f t="shared" ca="1" si="13"/>
        <v>916.42912931674664</v>
      </c>
      <c r="J57" s="174">
        <f t="shared" ca="1" si="13"/>
        <v>475.57751590019689</v>
      </c>
      <c r="K57" s="174">
        <f t="shared" ca="1" si="13"/>
        <v>8.0586665762834979</v>
      </c>
      <c r="L57" s="174">
        <f t="shared" ca="1" si="13"/>
        <v>44.986870971637458</v>
      </c>
      <c r="M57" s="174">
        <f t="shared" ca="1" si="13"/>
        <v>174.55529925717352</v>
      </c>
      <c r="N57" s="174">
        <f t="shared" ca="1" si="13"/>
        <v>63.296674580430462</v>
      </c>
      <c r="O57" s="174">
        <f t="shared" ca="1" si="13"/>
        <v>26.138626748393165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289263.12561091245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239405.68521599489</v>
      </c>
      <c r="H59" s="175">
        <f t="shared" ca="1" si="15"/>
        <v>15376.341692411883</v>
      </c>
      <c r="I59" s="175">
        <f t="shared" ca="1" si="15"/>
        <v>17126.876181954838</v>
      </c>
      <c r="J59" s="175">
        <f t="shared" ca="1" si="15"/>
        <v>8447.5725238870982</v>
      </c>
      <c r="K59" s="175">
        <f t="shared" ca="1" si="15"/>
        <v>223.02892724463638</v>
      </c>
      <c r="L59" s="175">
        <f t="shared" ca="1" si="15"/>
        <v>705.4878586843347</v>
      </c>
      <c r="M59" s="175">
        <f t="shared" ca="1" si="15"/>
        <v>4479.1597028299193</v>
      </c>
      <c r="N59" s="175">
        <f t="shared" ca="1" si="15"/>
        <v>2474.8275579100718</v>
      </c>
      <c r="O59" s="175">
        <f t="shared" ca="1" si="15"/>
        <v>1024.1459499948116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-7918.9625075126796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INT_OML</v>
      </c>
      <c r="G65" s="14">
        <f ca="1">IFERROR(INDEX(G$320:G$343,MATCH($F65,$B$320:$B$343,0))/INDEX($D$320:$D$343,MATCH($F65,$B$320:$B$343,0)),SUMIFS('Input-Allocators'!D$32:D$80,'Input-Allocators'!$B$32:$B$80,$F65))*$D65</f>
        <v>-6685.1616497982477</v>
      </c>
      <c r="H65" s="14">
        <f ca="1">IFERROR(INDEX(H$320:H$343,MATCH($F65,$B$320:$B$343,0))/INDEX($D$320:$D$343,MATCH($F65,$B$320:$B$343,0)),SUMIFS('Input-Allocators'!E$32:E$80,'Input-Allocators'!$B$32:$B$80,$F65))*$D65</f>
        <v>-446.48502676336165</v>
      </c>
      <c r="I65" s="14">
        <f ca="1">IFERROR(INDEX(I$320:I$343,MATCH($F65,$B$320:$B$343,0))/INDEX($D$320:$D$343,MATCH($F65,$B$320:$B$343,0)),SUMIFS('Input-Allocators'!F$32:F$80,'Input-Allocators'!$B$32:$B$80,$F65))*$D65</f>
        <v>-422.17735476529248</v>
      </c>
      <c r="J65" s="14">
        <f ca="1">IFERROR(INDEX(J$320:J$343,MATCH($F65,$B$320:$B$343,0))/INDEX($D$320:$D$343,MATCH($F65,$B$320:$B$343,0)),SUMIFS('Input-Allocators'!G$32:G$80,'Input-Allocators'!$B$32:$B$80,$F65))*$D65</f>
        <v>-219.0873808193833</v>
      </c>
      <c r="K65" s="14">
        <f ca="1">IFERROR(INDEX(K$320:K$343,MATCH($F65,$B$320:$B$343,0))/INDEX($D$320:$D$343,MATCH($F65,$B$320:$B$343,0)),SUMIFS('Input-Allocators'!H$32:H$80,'Input-Allocators'!$B$32:$B$80,$F65))*$D65</f>
        <v>-3.7124382336552082</v>
      </c>
      <c r="L65" s="14">
        <f ca="1">IFERROR(INDEX(L$320:L$343,MATCH($F65,$B$320:$B$343,0))/INDEX($D$320:$D$343,MATCH($F65,$B$320:$B$343,0)),SUMIFS('Input-Allocators'!I$32:I$80,'Input-Allocators'!$B$32:$B$80,$F65))*$D65</f>
        <v>-20.724393822066133</v>
      </c>
      <c r="M65" s="14">
        <f ca="1">IFERROR(INDEX(M$320:M$343,MATCH($F65,$B$320:$B$343,0))/INDEX($D$320:$D$343,MATCH($F65,$B$320:$B$343,0)),SUMIFS('Input-Allocators'!J$32:J$80,'Input-Allocators'!$B$32:$B$80,$F65))*$D65</f>
        <v>-80.413522598960114</v>
      </c>
      <c r="N65" s="14">
        <f ca="1">IFERROR(INDEX(N$320:N$343,MATCH($F65,$B$320:$B$343,0))/INDEX($D$320:$D$343,MATCH($F65,$B$320:$B$343,0)),SUMIFS('Input-Allocators'!K$32:K$80,'Input-Allocators'!$B$32:$B$80,$F65))*$D65</f>
        <v>-29.159289883909345</v>
      </c>
      <c r="O65" s="14">
        <f ca="1">IFERROR(INDEX(O$320:O$343,MATCH($F65,$B$320:$B$343,0))/INDEX($D$320:$D$343,MATCH($F65,$B$320:$B$343,0)),SUMIFS('Input-Allocators'!L$32:L$80,'Input-Allocators'!$B$32:$B$80,$F65))*$D65</f>
        <v>-12.041450827803024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-7918.9625075126796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-6685.1616497982477</v>
      </c>
      <c r="H66" s="174">
        <f t="shared" ca="1" si="18"/>
        <v>-446.48502676336165</v>
      </c>
      <c r="I66" s="174">
        <f t="shared" ca="1" si="18"/>
        <v>-422.17735476529248</v>
      </c>
      <c r="J66" s="174">
        <f t="shared" ca="1" si="18"/>
        <v>-219.0873808193833</v>
      </c>
      <c r="K66" s="174">
        <f t="shared" ca="1" si="18"/>
        <v>-3.7124382336552082</v>
      </c>
      <c r="L66" s="174">
        <f t="shared" ca="1" si="18"/>
        <v>-20.724393822066133</v>
      </c>
      <c r="M66" s="174">
        <f t="shared" ca="1" si="18"/>
        <v>-80.413522598960114</v>
      </c>
      <c r="N66" s="174">
        <f t="shared" ca="1" si="18"/>
        <v>-29.159289883909345</v>
      </c>
      <c r="O66" s="174">
        <f t="shared" ca="1" si="18"/>
        <v>-12.041450827803024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0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0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0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0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0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7"/>
        <v>0</v>
      </c>
      <c r="F74" s="46"/>
      <c r="G74" s="174">
        <f t="shared" ref="G74:U74" ca="1" si="20">SUBTOTAL(9,G69:G73)</f>
        <v>0</v>
      </c>
      <c r="H74" s="174">
        <f t="shared" ca="1" si="20"/>
        <v>0</v>
      </c>
      <c r="I74" s="174">
        <f t="shared" ca="1" si="20"/>
        <v>0</v>
      </c>
      <c r="J74" s="174">
        <f t="shared" ca="1" si="20"/>
        <v>0</v>
      </c>
      <c r="K74" s="174">
        <f t="shared" ca="1" si="20"/>
        <v>0</v>
      </c>
      <c r="L74" s="174">
        <f t="shared" ca="1" si="20"/>
        <v>0</v>
      </c>
      <c r="M74" s="174">
        <f t="shared" ca="1" si="20"/>
        <v>0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0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0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0</v>
      </c>
      <c r="H82" s="174">
        <f t="shared" ca="1" si="25"/>
        <v>0</v>
      </c>
      <c r="I82" s="174">
        <f t="shared" ca="1" si="25"/>
        <v>0</v>
      </c>
      <c r="J82" s="174">
        <f t="shared" ca="1" si="25"/>
        <v>0</v>
      </c>
      <c r="K82" s="174">
        <f t="shared" ca="1" si="25"/>
        <v>0</v>
      </c>
      <c r="L82" s="174">
        <f t="shared" ca="1" si="25"/>
        <v>0</v>
      </c>
      <c r="M82" s="174">
        <f t="shared" ca="1" si="25"/>
        <v>0</v>
      </c>
      <c r="N82" s="174">
        <f t="shared" ca="1" si="25"/>
        <v>0</v>
      </c>
      <c r="O82" s="174">
        <f t="shared" ca="1" si="25"/>
        <v>0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0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-2204.6438010161146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INT_DIST_SUBTOTAL</v>
      </c>
      <c r="G86" s="14">
        <f ca="1">IFERROR(INDEX(G$320:G$343,MATCH($F86,$B$320:$B$343,0))/INDEX($D$320:$D$343,MATCH($F86,$B$320:$B$343,0)),SUMIFS('Input-Allocators'!D$32:D$80,'Input-Allocators'!$B$32:$B$80,$F86))*$D86</f>
        <v>-1820.7459205819221</v>
      </c>
      <c r="H86" s="14">
        <f ca="1">IFERROR(INDEX(H$320:H$343,MATCH($F86,$B$320:$B$343,0))/INDEX($D$320:$D$343,MATCH($F86,$B$320:$B$343,0)),SUMIFS('Input-Allocators'!E$32:E$80,'Input-Allocators'!$B$32:$B$80,$F86))*$D86</f>
        <v>-116.43150162964571</v>
      </c>
      <c r="I86" s="14">
        <f ca="1">IFERROR(INDEX(I$320:I$343,MATCH($F86,$B$320:$B$343,0))/INDEX($D$320:$D$343,MATCH($F86,$B$320:$B$343,0)),SUMIFS('Input-Allocators'!F$32:F$80,'Input-Allocators'!$B$32:$B$80,$F86))*$D86</f>
        <v>-131.9246995605522</v>
      </c>
      <c r="J86" s="14">
        <f ca="1">IFERROR(INDEX(J$320:J$343,MATCH($F86,$B$320:$B$343,0))/INDEX($D$320:$D$343,MATCH($F86,$B$320:$B$343,0)),SUMIFS('Input-Allocators'!G$32:G$80,'Input-Allocators'!$B$32:$B$80,$F86))*$D86</f>
        <v>-64.746559201123077</v>
      </c>
      <c r="K86" s="14">
        <f ca="1">IFERROR(INDEX(K$320:K$343,MATCH($F86,$B$320:$B$343,0))/INDEX($D$320:$D$343,MATCH($F86,$B$320:$B$343,0)),SUMIFS('Input-Allocators'!H$32:H$80,'Input-Allocators'!$B$32:$B$80,$F86))*$D86</f>
        <v>-1.771116264255753</v>
      </c>
      <c r="L86" s="14">
        <f ca="1">IFERROR(INDEX(L$320:L$343,MATCH($F86,$B$320:$B$343,0))/INDEX($D$320:$D$343,MATCH($F86,$B$320:$B$343,0)),SUMIFS('Input-Allocators'!I$32:I$80,'Input-Allocators'!$B$32:$B$80,$F86))*$D86</f>
        <v>-5.3349188805009913</v>
      </c>
      <c r="M86" s="14">
        <f ca="1">IFERROR(INDEX(M$320:M$343,MATCH($F86,$B$320:$B$343,0))/INDEX($D$320:$D$343,MATCH($F86,$B$320:$B$343,0)),SUMIFS('Input-Allocators'!J$32:J$80,'Input-Allocators'!$B$32:$B$80,$F86))*$D86</f>
        <v>-35.395480778175276</v>
      </c>
      <c r="N86" s="14">
        <f ca="1">IFERROR(INDEX(N$320:N$343,MATCH($F86,$B$320:$B$343,0))/INDEX($D$320:$D$343,MATCH($F86,$B$320:$B$343,0)),SUMIFS('Input-Allocators'!K$32:K$80,'Input-Allocators'!$B$32:$B$80,$F86))*$D86</f>
        <v>-20.011560235347229</v>
      </c>
      <c r="O86" s="14">
        <f ca="1">IFERROR(INDEX(O$320:O$343,MATCH($F86,$B$320:$B$343,0))/INDEX($D$320:$D$343,MATCH($F86,$B$320:$B$343,0)),SUMIFS('Input-Allocators'!L$32:L$80,'Input-Allocators'!$B$32:$B$80,$F86))*$D86</f>
        <v>-8.2820438845922801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0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0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-85245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SERV</v>
      </c>
      <c r="G90" s="14">
        <f ca="1">IFERROR(INDEX(G$320:G$343,MATCH($F90,$B$320:$B$343,0))/INDEX($D$320:$D$343,MATCH($F90,$B$320:$B$343,0)),SUMIFS('Input-Allocators'!D$32:D$80,'Input-Allocators'!$B$32:$B$80,$F90))*$D90</f>
        <v>-76819.963949326906</v>
      </c>
      <c r="H90" s="14">
        <f ca="1">IFERROR(INDEX(H$320:H$343,MATCH($F90,$B$320:$B$343,0))/INDEX($D$320:$D$343,MATCH($F90,$B$320:$B$343,0)),SUMIFS('Input-Allocators'!E$32:E$80,'Input-Allocators'!$B$32:$B$80,$F90))*$D90</f>
        <v>-4267.2647136725791</v>
      </c>
      <c r="I90" s="14">
        <f ca="1">IFERROR(INDEX(I$320:I$343,MATCH($F90,$B$320:$B$343,0))/INDEX($D$320:$D$343,MATCH($F90,$B$320:$B$343,0)),SUMIFS('Input-Allocators'!F$32:F$80,'Input-Allocators'!$B$32:$B$80,$F90))*$D90</f>
        <v>-2389.2115938053948</v>
      </c>
      <c r="J90" s="14">
        <f ca="1">IFERROR(INDEX(J$320:J$343,MATCH($F90,$B$320:$B$343,0))/INDEX($D$320:$D$343,MATCH($F90,$B$320:$B$343,0)),SUMIFS('Input-Allocators'!G$32:G$80,'Input-Allocators'!$B$32:$B$80,$F90))*$D90</f>
        <v>-1299.4226838842956</v>
      </c>
      <c r="K90" s="14">
        <f ca="1">IFERROR(INDEX(K$320:K$343,MATCH($F90,$B$320:$B$343,0))/INDEX($D$320:$D$343,MATCH($F90,$B$320:$B$343,0)),SUMIFS('Input-Allocators'!H$32:H$80,'Input-Allocators'!$B$32:$B$80,$F90))*$D90</f>
        <v>-2.5112457088508067</v>
      </c>
      <c r="L90" s="14">
        <f ca="1">IFERROR(INDEX(L$320:L$343,MATCH($F90,$B$320:$B$343,0))/INDEX($D$320:$D$343,MATCH($F90,$B$320:$B$343,0)),SUMIFS('Input-Allocators'!I$32:I$80,'Input-Allocators'!$B$32:$B$80,$F90))*$D90</f>
        <v>-119.01360620283327</v>
      </c>
      <c r="M90" s="14">
        <f ca="1">IFERROR(INDEX(M$320:M$343,MATCH($F90,$B$320:$B$343,0))/INDEX($D$320:$D$343,MATCH($F90,$B$320:$B$343,0)),SUMIFS('Input-Allocators'!J$32:J$80,'Input-Allocators'!$B$32:$B$80,$F90))*$D90</f>
        <v>-305.42674824753323</v>
      </c>
      <c r="N90" s="14">
        <f ca="1">IFERROR(INDEX(N$320:N$343,MATCH($F90,$B$320:$B$343,0))/INDEX($D$320:$D$343,MATCH($F90,$B$320:$B$343,0)),SUMIFS('Input-Allocators'!K$32:K$80,'Input-Allocators'!$B$32:$B$80,$F90))*$D90</f>
        <v>-30.09883318579428</v>
      </c>
      <c r="O90" s="14">
        <f ca="1">IFERROR(INDEX(O$320:O$343,MATCH($F90,$B$320:$B$343,0))/INDEX($D$320:$D$343,MATCH($F90,$B$320:$B$343,0)),SUMIFS('Input-Allocators'!L$32:L$80,'Input-Allocators'!$B$32:$B$80,$F90))*$D90</f>
        <v>-12.086625965818605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-6419.8879999999999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MTRS</v>
      </c>
      <c r="G91" s="14">
        <f ca="1">IFERROR(INDEX(G$320:G$343,MATCH($F91,$B$320:$B$343,0))/INDEX($D$320:$D$343,MATCH($F91,$B$320:$B$343,0)),SUMIFS('Input-Allocators'!D$32:D$80,'Input-Allocators'!$B$32:$B$80,$F91))*$D91</f>
        <v>-4508.9730726783419</v>
      </c>
      <c r="H91" s="14">
        <f ca="1">IFERROR(INDEX(H$320:H$343,MATCH($F91,$B$320:$B$343,0))/INDEX($D$320:$D$343,MATCH($F91,$B$320:$B$343,0)),SUMIFS('Input-Allocators'!E$32:E$80,'Input-Allocators'!$B$32:$B$80,$F91))*$D91</f>
        <v>-528.60579624656066</v>
      </c>
      <c r="I91" s="14">
        <f ca="1">IFERROR(INDEX(I$320:I$343,MATCH($F91,$B$320:$B$343,0))/INDEX($D$320:$D$343,MATCH($F91,$B$320:$B$343,0)),SUMIFS('Input-Allocators'!F$32:F$80,'Input-Allocators'!$B$32:$B$80,$F91))*$D91</f>
        <v>-750.28888573790709</v>
      </c>
      <c r="J91" s="14">
        <f ca="1">IFERROR(INDEX(J$320:J$343,MATCH($F91,$B$320:$B$343,0))/INDEX($D$320:$D$343,MATCH($F91,$B$320:$B$343,0)),SUMIFS('Input-Allocators'!G$32:G$80,'Input-Allocators'!$B$32:$B$80,$F91))*$D91</f>
        <v>-445.04569695926483</v>
      </c>
      <c r="K91" s="14">
        <f ca="1">IFERROR(INDEX(K$320:K$343,MATCH($F91,$B$320:$B$343,0))/INDEX($D$320:$D$343,MATCH($F91,$B$320:$B$343,0)),SUMIFS('Input-Allocators'!H$32:H$80,'Input-Allocators'!$B$32:$B$80,$F91))*$D91</f>
        <v>-5.7522280921062539</v>
      </c>
      <c r="L91" s="14">
        <f ca="1">IFERROR(INDEX(L$320:L$343,MATCH($F91,$B$320:$B$343,0))/INDEX($D$320:$D$343,MATCH($F91,$B$320:$B$343,0)),SUMIFS('Input-Allocators'!I$32:I$80,'Input-Allocators'!$B$32:$B$80,$F91))*$D91</f>
        <v>-44.264964783482775</v>
      </c>
      <c r="M91" s="14">
        <f ca="1">IFERROR(INDEX(M$320:M$343,MATCH($F91,$B$320:$B$343,0))/INDEX($D$320:$D$343,MATCH($F91,$B$320:$B$343,0)),SUMIFS('Input-Allocators'!J$32:J$80,'Input-Allocators'!$B$32:$B$80,$F91))*$D91</f>
        <v>-119.01242365620209</v>
      </c>
      <c r="N91" s="14">
        <f ca="1">IFERROR(INDEX(N$320:N$343,MATCH($F91,$B$320:$B$343,0))/INDEX($D$320:$D$343,MATCH($F91,$B$320:$B$343,0)),SUMIFS('Input-Allocators'!K$32:K$80,'Input-Allocators'!$B$32:$B$80,$F91))*$D91</f>
        <v>-12.807464552827168</v>
      </c>
      <c r="O91" s="14">
        <f ca="1">IFERROR(INDEX(O$320:O$343,MATCH($F91,$B$320:$B$343,0))/INDEX($D$320:$D$343,MATCH($F91,$B$320:$B$343,0)),SUMIFS('Input-Allocators'!L$32:L$80,'Input-Allocators'!$B$32:$B$80,$F91))*$D91</f>
        <v>-5.1374672933068597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-1972.6020000000001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MTRS</v>
      </c>
      <c r="G92" s="14">
        <f ca="1">IFERROR(INDEX(G$320:G$343,MATCH($F92,$B$320:$B$343,0))/INDEX($D$320:$D$343,MATCH($F92,$B$320:$B$343,0)),SUMIFS('Input-Allocators'!D$32:D$80,'Input-Allocators'!$B$32:$B$80,$F92))*$D92</f>
        <v>-1385.4461792964992</v>
      </c>
      <c r="H92" s="14">
        <f ca="1">IFERROR(INDEX(H$320:H$343,MATCH($F92,$B$320:$B$343,0))/INDEX($D$320:$D$343,MATCH($F92,$B$320:$B$343,0)),SUMIFS('Input-Allocators'!E$32:E$80,'Input-Allocators'!$B$32:$B$80,$F92))*$D92</f>
        <v>-162.42165765003347</v>
      </c>
      <c r="I92" s="14">
        <f ca="1">IFERROR(INDEX(I$320:I$343,MATCH($F92,$B$320:$B$343,0))/INDEX($D$320:$D$343,MATCH($F92,$B$320:$B$343,0)),SUMIFS('Input-Allocators'!F$32:F$80,'Input-Allocators'!$B$32:$B$80,$F92))*$D92</f>
        <v>-230.53694341464634</v>
      </c>
      <c r="J92" s="14">
        <f ca="1">IFERROR(INDEX(J$320:J$343,MATCH($F92,$B$320:$B$343,0))/INDEX($D$320:$D$343,MATCH($F92,$B$320:$B$343,0)),SUMIFS('Input-Allocators'!G$32:G$80,'Input-Allocators'!$B$32:$B$80,$F92))*$D92</f>
        <v>-136.74662734197852</v>
      </c>
      <c r="K92" s="14">
        <f ca="1">IFERROR(INDEX(K$320:K$343,MATCH($F92,$B$320:$B$343,0))/INDEX($D$320:$D$343,MATCH($F92,$B$320:$B$343,0)),SUMIFS('Input-Allocators'!H$32:H$80,'Input-Allocators'!$B$32:$B$80,$F92))*$D92</f>
        <v>-1.7674539865718812</v>
      </c>
      <c r="L92" s="14">
        <f ca="1">IFERROR(INDEX(L$320:L$343,MATCH($F92,$B$320:$B$343,0))/INDEX($D$320:$D$343,MATCH($F92,$B$320:$B$343,0)),SUMIFS('Input-Allocators'!I$32:I$80,'Input-Allocators'!$B$32:$B$80,$F92))*$D92</f>
        <v>-13.60104071314448</v>
      </c>
      <c r="M92" s="14">
        <f ca="1">IFERROR(INDEX(M$320:M$343,MATCH($F92,$B$320:$B$343,0))/INDEX($D$320:$D$343,MATCH($F92,$B$320:$B$343,0)),SUMIFS('Input-Allocators'!J$32:J$80,'Input-Allocators'!$B$32:$B$80,$F92))*$D92</f>
        <v>-36.568261771711839</v>
      </c>
      <c r="N92" s="14">
        <f ca="1">IFERROR(INDEX(N$320:N$343,MATCH($F92,$B$320:$B$343,0))/INDEX($D$320:$D$343,MATCH($F92,$B$320:$B$343,0)),SUMIFS('Input-Allocators'!K$32:K$80,'Input-Allocators'!$B$32:$B$80,$F92))*$D92</f>
        <v>-3.9352758477774037</v>
      </c>
      <c r="O92" s="14">
        <f ca="1">IFERROR(INDEX(O$320:O$343,MATCH($F92,$B$320:$B$343,0))/INDEX($D$320:$D$343,MATCH($F92,$B$320:$B$343,0)),SUMIFS('Input-Allocators'!L$32:L$80,'Input-Allocators'!$B$32:$B$80,$F92))*$D92</f>
        <v>-1.5785599776369461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-598.73299999999995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MTRS</v>
      </c>
      <c r="G94" s="14">
        <f ca="1">IFERROR(INDEX(G$320:G$343,MATCH($F94,$B$320:$B$343,0))/INDEX($D$320:$D$343,MATCH($F94,$B$320:$B$343,0)),SUMIFS('Input-Allocators'!D$32:D$80,'Input-Allocators'!$B$32:$B$80,$F94))*$D94</f>
        <v>-420.51683373976641</v>
      </c>
      <c r="H94" s="14">
        <f ca="1">IFERROR(INDEX(H$320:H$343,MATCH($F94,$B$320:$B$343,0))/INDEX($D$320:$D$343,MATCH($F94,$B$320:$B$343,0)),SUMIFS('Input-Allocators'!E$32:E$80,'Input-Allocators'!$B$32:$B$80,$F94))*$D94</f>
        <v>-49.298949483868249</v>
      </c>
      <c r="I94" s="14">
        <f ca="1">IFERROR(INDEX(I$320:I$343,MATCH($F94,$B$320:$B$343,0))/INDEX($D$320:$D$343,MATCH($F94,$B$320:$B$343,0)),SUMIFS('Input-Allocators'!F$32:F$80,'Input-Allocators'!$B$32:$B$80,$F94))*$D94</f>
        <v>-69.973606303492261</v>
      </c>
      <c r="J94" s="14">
        <f ca="1">IFERROR(INDEX(J$320:J$343,MATCH($F94,$B$320:$B$343,0))/INDEX($D$320:$D$343,MATCH($F94,$B$320:$B$343,0)),SUMIFS('Input-Allocators'!G$32:G$80,'Input-Allocators'!$B$32:$B$80,$F94))*$D94</f>
        <v>-41.505949212433535</v>
      </c>
      <c r="K94" s="14">
        <f ca="1">IFERROR(INDEX(K$320:K$343,MATCH($F94,$B$320:$B$343,0))/INDEX($D$320:$D$343,MATCH($F94,$B$320:$B$343,0)),SUMIFS('Input-Allocators'!H$32:H$80,'Input-Allocators'!$B$32:$B$80,$F94))*$D94</f>
        <v>-0.53646555551608588</v>
      </c>
      <c r="L94" s="14">
        <f ca="1">IFERROR(INDEX(L$320:L$343,MATCH($F94,$B$320:$B$343,0))/INDEX($D$320:$D$343,MATCH($F94,$B$320:$B$343,0)),SUMIFS('Input-Allocators'!I$32:I$80,'Input-Allocators'!$B$32:$B$80,$F94))*$D94</f>
        <v>-4.1282488354483737</v>
      </c>
      <c r="M94" s="14">
        <f ca="1">IFERROR(INDEX(M$320:M$343,MATCH($F94,$B$320:$B$343,0))/INDEX($D$320:$D$343,MATCH($F94,$B$320:$B$343,0)),SUMIFS('Input-Allocators'!J$32:J$80,'Input-Allocators'!$B$32:$B$80,$F94))*$D94</f>
        <v>-11.099362707409981</v>
      </c>
      <c r="N94" s="14">
        <f ca="1">IFERROR(INDEX(N$320:N$343,MATCH($F94,$B$320:$B$343,0))/INDEX($D$320:$D$343,MATCH($F94,$B$320:$B$343,0)),SUMIFS('Input-Allocators'!K$32:K$80,'Input-Allocators'!$B$32:$B$80,$F94))*$D94</f>
        <v>-1.1944525627406379</v>
      </c>
      <c r="O94" s="14">
        <f ca="1">IFERROR(INDEX(O$320:O$343,MATCH($F94,$B$320:$B$343,0))/INDEX($D$320:$D$343,MATCH($F94,$B$320:$B$343,0)),SUMIFS('Input-Allocators'!L$32:L$80,'Input-Allocators'!$B$32:$B$80,$F94))*$D94</f>
        <v>-0.4791315993243957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-7010.2749999999996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M&amp;R</v>
      </c>
      <c r="G95" s="14">
        <f ca="1">IFERROR(INDEX(G$320:G$343,MATCH($F95,$B$320:$B$343,0))/INDEX($D$320:$D$343,MATCH($F95,$B$320:$B$343,0)),SUMIFS('Input-Allocators'!D$32:D$80,'Input-Allocators'!$B$32:$B$80,$F95))*$D95</f>
        <v>-27.656120009626118</v>
      </c>
      <c r="H95" s="14">
        <f ca="1">IFERROR(INDEX(H$320:H$343,MATCH($F95,$B$320:$B$343,0))/INDEX($D$320:$D$343,MATCH($F95,$B$320:$B$343,0)),SUMIFS('Input-Allocators'!E$32:E$80,'Input-Allocators'!$B$32:$B$80,$F95))*$D95</f>
        <v>-353.08856444477334</v>
      </c>
      <c r="I95" s="14">
        <f ca="1">IFERROR(INDEX(I$320:I$343,MATCH($F95,$B$320:$B$343,0))/INDEX($D$320:$D$343,MATCH($F95,$B$320:$B$343,0)),SUMIFS('Input-Allocators'!F$32:F$80,'Input-Allocators'!$B$32:$B$80,$F95))*$D95</f>
        <v>-2809.6519026704218</v>
      </c>
      <c r="J95" s="14">
        <f ca="1">IFERROR(INDEX(J$320:J$343,MATCH($F95,$B$320:$B$343,0))/INDEX($D$320:$D$343,MATCH($F95,$B$320:$B$343,0)),SUMIFS('Input-Allocators'!G$32:G$80,'Input-Allocators'!$B$32:$B$80,$F95))*$D95</f>
        <v>-1133.8592896249081</v>
      </c>
      <c r="K95" s="14">
        <f ca="1">IFERROR(INDEX(K$320:K$343,MATCH($F95,$B$320:$B$343,0))/INDEX($D$320:$D$343,MATCH($F95,$B$320:$B$343,0)),SUMIFS('Input-Allocators'!H$32:H$80,'Input-Allocators'!$B$32:$B$80,$F95))*$D95</f>
        <v>-75.571172813351026</v>
      </c>
      <c r="L95" s="14">
        <f ca="1">IFERROR(INDEX(L$320:L$343,MATCH($F95,$B$320:$B$343,0))/INDEX($D$320:$D$343,MATCH($F95,$B$320:$B$343,0)),SUMIFS('Input-Allocators'!I$32:I$80,'Input-Allocators'!$B$32:$B$80,$F95))*$D95</f>
        <v>-69.834913952267385</v>
      </c>
      <c r="M95" s="14">
        <f ca="1">IFERROR(INDEX(M$320:M$343,MATCH($F95,$B$320:$B$343,0))/INDEX($D$320:$D$343,MATCH($F95,$B$320:$B$343,0)),SUMIFS('Input-Allocators'!J$32:J$80,'Input-Allocators'!$B$32:$B$80,$F95))*$D95</f>
        <v>-1230.6660316341242</v>
      </c>
      <c r="N95" s="14">
        <f ca="1">IFERROR(INDEX(N$320:N$343,MATCH($F95,$B$320:$B$343,0))/INDEX($D$320:$D$343,MATCH($F95,$B$320:$B$343,0)),SUMIFS('Input-Allocators'!K$32:K$80,'Input-Allocators'!$B$32:$B$80,$F95))*$D95</f>
        <v>-926.05754377206949</v>
      </c>
      <c r="O95" s="14">
        <f ca="1">IFERROR(INDEX(O$320:O$343,MATCH($F95,$B$320:$B$343,0))/INDEX($D$320:$D$343,MATCH($F95,$B$320:$B$343,0)),SUMIFS('Input-Allocators'!L$32:L$80,'Input-Allocators'!$B$32:$B$80,$F95))*$D95</f>
        <v>-383.88946107845845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-103451.14180101611</v>
      </c>
      <c r="E96" s="14">
        <f t="shared" ca="1" si="24"/>
        <v>0</v>
      </c>
      <c r="F96" s="46"/>
      <c r="G96" s="174">
        <f t="shared" ref="G96:U96" ca="1" si="27">SUBTOTAL(9,G85:G95)</f>
        <v>-84983.302075633066</v>
      </c>
      <c r="H96" s="174">
        <f t="shared" ca="1" si="27"/>
        <v>-5477.1111831274602</v>
      </c>
      <c r="I96" s="174">
        <f t="shared" ca="1" si="27"/>
        <v>-6381.5876314924144</v>
      </c>
      <c r="J96" s="174">
        <f t="shared" ca="1" si="27"/>
        <v>-3121.3268062240036</v>
      </c>
      <c r="K96" s="174">
        <f t="shared" ca="1" si="27"/>
        <v>-87.909682420651805</v>
      </c>
      <c r="L96" s="174">
        <f t="shared" ca="1" si="27"/>
        <v>-256.17769336767731</v>
      </c>
      <c r="M96" s="174">
        <f t="shared" ca="1" si="27"/>
        <v>-1738.1683087951567</v>
      </c>
      <c r="N96" s="174">
        <f t="shared" ca="1" si="27"/>
        <v>-994.10513015655624</v>
      </c>
      <c r="O96" s="174">
        <f t="shared" ca="1" si="27"/>
        <v>-411.45328979913756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5.9404901321571728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INT_OML</v>
      </c>
      <c r="G100" s="14">
        <f ca="1">IFERROR(INDEX(G$320:G$343,MATCH($F100,$B$320:$B$343,0))/INDEX($D$320:$D$343,MATCH($F100,$B$320:$B$343,0)),SUMIFS('Input-Allocators'!D$32:D$80,'Input-Allocators'!$B$32:$B$80,$F100))*$D100</f>
        <v>5.0149418910401966</v>
      </c>
      <c r="H100" s="14">
        <f ca="1">IFERROR(INDEX(H$320:H$343,MATCH($F100,$B$320:$B$343,0))/INDEX($D$320:$D$343,MATCH($F100,$B$320:$B$343,0)),SUMIFS('Input-Allocators'!E$32:E$80,'Input-Allocators'!$B$32:$B$80,$F100))*$D100</f>
        <v>0.33493527632280362</v>
      </c>
      <c r="I100" s="14">
        <f ca="1">IFERROR(INDEX(I$320:I$343,MATCH($F100,$B$320:$B$343,0))/INDEX($D$320:$D$343,MATCH($F100,$B$320:$B$343,0)),SUMIFS('Input-Allocators'!F$32:F$80,'Input-Allocators'!$B$32:$B$80,$F100))*$D100</f>
        <v>0.31670062935948584</v>
      </c>
      <c r="J100" s="14">
        <f ca="1">IFERROR(INDEX(J$320:J$343,MATCH($F100,$B$320:$B$343,0))/INDEX($D$320:$D$343,MATCH($F100,$B$320:$B$343,0)),SUMIFS('Input-Allocators'!G$32:G$80,'Input-Allocators'!$B$32:$B$80,$F100))*$D100</f>
        <v>0.16435062327962704</v>
      </c>
      <c r="K100" s="14">
        <f ca="1">IFERROR(INDEX(K$320:K$343,MATCH($F100,$B$320:$B$343,0))/INDEX($D$320:$D$343,MATCH($F100,$B$320:$B$343,0)),SUMIFS('Input-Allocators'!H$32:H$80,'Input-Allocators'!$B$32:$B$80,$F100))*$D100</f>
        <v>2.7849232361372507E-3</v>
      </c>
      <c r="L100" s="14">
        <f ca="1">IFERROR(INDEX(L$320:L$343,MATCH($F100,$B$320:$B$343,0))/INDEX($D$320:$D$343,MATCH($F100,$B$320:$B$343,0)),SUMIFS('Input-Allocators'!I$32:I$80,'Input-Allocators'!$B$32:$B$80,$F100))*$D100</f>
        <v>1.5546614455886893E-2</v>
      </c>
      <c r="M100" s="14">
        <f ca="1">IFERROR(INDEX(M$320:M$343,MATCH($F100,$B$320:$B$343,0))/INDEX($D$320:$D$343,MATCH($F100,$B$320:$B$343,0)),SUMIFS('Input-Allocators'!J$32:J$80,'Input-Allocators'!$B$32:$B$80,$F100))*$D100</f>
        <v>6.0323020476221831E-2</v>
      </c>
      <c r="N100" s="14">
        <f ca="1">IFERROR(INDEX(N$320:N$343,MATCH($F100,$B$320:$B$343,0))/INDEX($D$320:$D$343,MATCH($F100,$B$320:$B$343,0)),SUMIFS('Input-Allocators'!K$32:K$80,'Input-Allocators'!$B$32:$B$80,$F100))*$D100</f>
        <v>2.1874137382484202E-2</v>
      </c>
      <c r="O100" s="14">
        <f ca="1">IFERROR(INDEX(O$320:O$343,MATCH($F100,$B$320:$B$343,0))/INDEX($D$320:$D$343,MATCH($F100,$B$320:$B$343,0)),SUMIFS('Input-Allocators'!L$32:L$80,'Input-Allocators'!$B$32:$B$80,$F100))*$D100</f>
        <v>9.0330166043288522E-3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-1641.6289984410801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INT_OML</v>
      </c>
      <c r="G101" s="14">
        <f ca="1">IFERROR(INDEX(G$320:G$343,MATCH($F101,$B$320:$B$343,0))/INDEX($D$320:$D$343,MATCH($F101,$B$320:$B$343,0)),SUMIFS('Input-Allocators'!D$32:D$80,'Input-Allocators'!$B$32:$B$80,$F101))*$D101</f>
        <v>-1385.8577071382153</v>
      </c>
      <c r="H101" s="14">
        <f ca="1">IFERROR(INDEX(H$320:H$343,MATCH($F101,$B$320:$B$343,0))/INDEX($D$320:$D$343,MATCH($F101,$B$320:$B$343,0)),SUMIFS('Input-Allocators'!E$32:E$80,'Input-Allocators'!$B$32:$B$80,$F101))*$D101</f>
        <v>-92.557928719717779</v>
      </c>
      <c r="I101" s="14">
        <f ca="1">IFERROR(INDEX(I$320:I$343,MATCH($F101,$B$320:$B$343,0))/INDEX($D$320:$D$343,MATCH($F101,$B$320:$B$343,0)),SUMIFS('Input-Allocators'!F$32:F$80,'Input-Allocators'!$B$32:$B$80,$F101))*$D101</f>
        <v>-87.518862150231229</v>
      </c>
      <c r="J101" s="14">
        <f ca="1">IFERROR(INDEX(J$320:J$343,MATCH($F101,$B$320:$B$343,0))/INDEX($D$320:$D$343,MATCH($F101,$B$320:$B$343,0)),SUMIFS('Input-Allocators'!G$32:G$80,'Input-Allocators'!$B$32:$B$80,$F101))*$D101</f>
        <v>-45.417590650845469</v>
      </c>
      <c r="K101" s="14">
        <f ca="1">IFERROR(INDEX(K$320:K$343,MATCH($F101,$B$320:$B$343,0))/INDEX($D$320:$D$343,MATCH($F101,$B$320:$B$343,0)),SUMIFS('Input-Allocators'!H$32:H$80,'Input-Allocators'!$B$32:$B$80,$F101))*$D101</f>
        <v>-0.76960160545121936</v>
      </c>
      <c r="L101" s="14">
        <f ca="1">IFERROR(INDEX(L$320:L$343,MATCH($F101,$B$320:$B$343,0))/INDEX($D$320:$D$343,MATCH($F101,$B$320:$B$343,0)),SUMIFS('Input-Allocators'!I$32:I$80,'Input-Allocators'!$B$32:$B$80,$F101))*$D101</f>
        <v>-4.2962403018249748</v>
      </c>
      <c r="M101" s="14">
        <f ca="1">IFERROR(INDEX(M$320:M$343,MATCH($F101,$B$320:$B$343,0))/INDEX($D$320:$D$343,MATCH($F101,$B$320:$B$343,0)),SUMIFS('Input-Allocators'!J$32:J$80,'Input-Allocators'!$B$32:$B$80,$F101))*$D101</f>
        <v>-16.670008279495402</v>
      </c>
      <c r="N101" s="14">
        <f ca="1">IFERROR(INDEX(N$320:N$343,MATCH($F101,$B$320:$B$343,0))/INDEX($D$320:$D$343,MATCH($F101,$B$320:$B$343,0)),SUMIFS('Input-Allocators'!K$32:K$80,'Input-Allocators'!$B$32:$B$80,$F101))*$D101</f>
        <v>-6.044824154927162</v>
      </c>
      <c r="O101" s="14">
        <f ca="1">IFERROR(INDEX(O$320:O$343,MATCH($F101,$B$320:$B$343,0))/INDEX($D$320:$D$343,MATCH($F101,$B$320:$B$343,0)),SUMIFS('Input-Allocators'!L$32:L$80,'Input-Allocators'!$B$32:$B$80,$F101))*$D101</f>
        <v>-2.4962354403711817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-2095.5129671245331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INT_OML</v>
      </c>
      <c r="G102" s="14">
        <f ca="1">IFERROR(INDEX(G$320:G$343,MATCH($F102,$B$320:$B$343,0))/INDEX($D$320:$D$343,MATCH($F102,$B$320:$B$343,0)),SUMIFS('Input-Allocators'!D$32:D$80,'Input-Allocators'!$B$32:$B$80,$F102))*$D102</f>
        <v>-1769.0250346791952</v>
      </c>
      <c r="H102" s="14">
        <f ca="1">IFERROR(INDEX(H$320:H$343,MATCH($F102,$B$320:$B$343,0))/INDEX($D$320:$D$343,MATCH($F102,$B$320:$B$343,0)),SUMIFS('Input-Allocators'!E$32:E$80,'Input-Allocators'!$B$32:$B$80,$F102))*$D102</f>
        <v>-118.14870474787008</v>
      </c>
      <c r="I102" s="14">
        <f ca="1">IFERROR(INDEX(I$320:I$343,MATCH($F102,$B$320:$B$343,0))/INDEX($D$320:$D$343,MATCH($F102,$B$320:$B$343,0)),SUMIFS('Input-Allocators'!F$32:F$80,'Input-Allocators'!$B$32:$B$80,$F102))*$D102</f>
        <v>-111.71641745970069</v>
      </c>
      <c r="J102" s="14">
        <f ca="1">IFERROR(INDEX(J$320:J$343,MATCH($F102,$B$320:$B$343,0))/INDEX($D$320:$D$343,MATCH($F102,$B$320:$B$343,0)),SUMIFS('Input-Allocators'!G$32:G$80,'Input-Allocators'!$B$32:$B$80,$F102))*$D102</f>
        <v>-57.974822712548793</v>
      </c>
      <c r="K102" s="14">
        <f ca="1">IFERROR(INDEX(K$320:K$343,MATCH($F102,$B$320:$B$343,0))/INDEX($D$320:$D$343,MATCH($F102,$B$320:$B$343,0)),SUMIFS('Input-Allocators'!H$32:H$80,'Input-Allocators'!$B$32:$B$80,$F102))*$D102</f>
        <v>-0.98238404979099847</v>
      </c>
      <c r="L102" s="14">
        <f ca="1">IFERROR(INDEX(L$320:L$343,MATCH($F102,$B$320:$B$343,0))/INDEX($D$320:$D$343,MATCH($F102,$B$320:$B$343,0)),SUMIFS('Input-Allocators'!I$32:I$80,'Input-Allocators'!$B$32:$B$80,$F102))*$D102</f>
        <v>-5.4840815256714501</v>
      </c>
      <c r="M102" s="14">
        <f ca="1">IFERROR(INDEX(M$320:M$343,MATCH($F102,$B$320:$B$343,0))/INDEX($D$320:$D$343,MATCH($F102,$B$320:$B$343,0)),SUMIFS('Input-Allocators'!J$32:J$80,'Input-Allocators'!$B$32:$B$80,$F102))*$D102</f>
        <v>-21.278996987095255</v>
      </c>
      <c r="N102" s="14">
        <f ca="1">IFERROR(INDEX(N$320:N$343,MATCH($F102,$B$320:$B$343,0))/INDEX($D$320:$D$343,MATCH($F102,$B$320:$B$343,0)),SUMIFS('Input-Allocators'!K$32:K$80,'Input-Allocators'!$B$32:$B$80,$F102))*$D102</f>
        <v>-7.7161206415495096</v>
      </c>
      <c r="O102" s="14">
        <f ca="1">IFERROR(INDEX(O$320:O$343,MATCH($F102,$B$320:$B$343,0))/INDEX($D$320:$D$343,MATCH($F102,$B$320:$B$343,0)),SUMIFS('Input-Allocators'!L$32:L$80,'Input-Allocators'!$B$32:$B$80,$F102))*$D102</f>
        <v>-3.1864043211109085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-740.87702849754919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INT_OML</v>
      </c>
      <c r="G103" s="14">
        <f ca="1">IFERROR(INDEX(G$320:G$343,MATCH($F103,$B$320:$B$343,0))/INDEX($D$320:$D$343,MATCH($F103,$B$320:$B$343,0)),SUMIFS('Input-Allocators'!D$32:D$80,'Input-Allocators'!$B$32:$B$80,$F103))*$D103</f>
        <v>-625.4459082776973</v>
      </c>
      <c r="H103" s="14">
        <f ca="1">IFERROR(INDEX(H$320:H$343,MATCH($F103,$B$320:$B$343,0))/INDEX($D$320:$D$343,MATCH($F103,$B$320:$B$343,0)),SUMIFS('Input-Allocators'!E$32:E$80,'Input-Allocators'!$B$32:$B$80,$F103))*$D103</f>
        <v>-41.77194923997542</v>
      </c>
      <c r="I103" s="14">
        <f ca="1">IFERROR(INDEX(I$320:I$343,MATCH($F103,$B$320:$B$343,0))/INDEX($D$320:$D$343,MATCH($F103,$B$320:$B$343,0)),SUMIFS('Input-Allocators'!F$32:F$80,'Input-Allocators'!$B$32:$B$80,$F103))*$D103</f>
        <v>-39.497788226769771</v>
      </c>
      <c r="J103" s="14">
        <f ca="1">IFERROR(INDEX(J$320:J$343,MATCH($F103,$B$320:$B$343,0))/INDEX($D$320:$D$343,MATCH($F103,$B$320:$B$343,0)),SUMIFS('Input-Allocators'!G$32:G$80,'Input-Allocators'!$B$32:$B$80,$F103))*$D103</f>
        <v>-20.497231490714412</v>
      </c>
      <c r="K103" s="14">
        <f ca="1">IFERROR(INDEX(K$320:K$343,MATCH($F103,$B$320:$B$343,0))/INDEX($D$320:$D$343,MATCH($F103,$B$320:$B$343,0)),SUMIFS('Input-Allocators'!H$32:H$80,'Input-Allocators'!$B$32:$B$80,$F103))*$D103</f>
        <v>-0.34732582764747444</v>
      </c>
      <c r="L103" s="14">
        <f ca="1">IFERROR(INDEX(L$320:L$343,MATCH($F103,$B$320:$B$343,0))/INDEX($D$320:$D$343,MATCH($F103,$B$320:$B$343,0)),SUMIFS('Input-Allocators'!I$32:I$80,'Input-Allocators'!$B$32:$B$80,$F103))*$D103</f>
        <v>-1.9389190563459349</v>
      </c>
      <c r="M103" s="14">
        <f ca="1">IFERROR(INDEX(M$320:M$343,MATCH($F103,$B$320:$B$343,0))/INDEX($D$320:$D$343,MATCH($F103,$B$320:$B$343,0)),SUMIFS('Input-Allocators'!J$32:J$80,'Input-Allocators'!$B$32:$B$80,$F103))*$D103</f>
        <v>-7.523274875669399</v>
      </c>
      <c r="N103" s="14">
        <f ca="1">IFERROR(INDEX(N$320:N$343,MATCH($F103,$B$320:$B$343,0))/INDEX($D$320:$D$343,MATCH($F103,$B$320:$B$343,0)),SUMIFS('Input-Allocators'!K$32:K$80,'Input-Allocators'!$B$32:$B$80,$F103))*$D103</f>
        <v>-2.7280654532452098</v>
      </c>
      <c r="O103" s="14">
        <f ca="1">IFERROR(INDEX(O$320:O$343,MATCH($F103,$B$320:$B$343,0))/INDEX($D$320:$D$343,MATCH($F103,$B$320:$B$343,0)),SUMIFS('Input-Allocators'!L$32:L$80,'Input-Allocators'!$B$32:$B$80,$F103))*$D103</f>
        <v>-1.1265660494842005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-1219.8596948145189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INT_OML</v>
      </c>
      <c r="G105" s="14">
        <f ca="1">IFERROR(INDEX(G$320:G$343,MATCH($F105,$B$320:$B$343,0))/INDEX($D$320:$D$343,MATCH($F105,$B$320:$B$343,0)),SUMIFS('Input-Allocators'!D$32:D$80,'Input-Allocators'!$B$32:$B$80,$F105))*$D105</f>
        <v>-1029.8014723736912</v>
      </c>
      <c r="H105" s="14">
        <f ca="1">IFERROR(INDEX(H$320:H$343,MATCH($F105,$B$320:$B$343,0))/INDEX($D$320:$D$343,MATCH($F105,$B$320:$B$343,0)),SUMIFS('Input-Allocators'!E$32:E$80,'Input-Allocators'!$B$32:$B$80,$F105))*$D105</f>
        <v>-68.777833961216615</v>
      </c>
      <c r="I105" s="14">
        <f ca="1">IFERROR(INDEX(I$320:I$343,MATCH($F105,$B$320:$B$343,0))/INDEX($D$320:$D$343,MATCH($F105,$B$320:$B$343,0)),SUMIFS('Input-Allocators'!F$32:F$80,'Input-Allocators'!$B$32:$B$80,$F105))*$D105</f>
        <v>-65.033410456611634</v>
      </c>
      <c r="J105" s="14">
        <f ca="1">IFERROR(INDEX(J$320:J$343,MATCH($F105,$B$320:$B$343,0))/INDEX($D$320:$D$343,MATCH($F105,$B$320:$B$343,0)),SUMIFS('Input-Allocators'!G$32:G$80,'Input-Allocators'!$B$32:$B$80,$F105))*$D105</f>
        <v>-33.74884844454067</v>
      </c>
      <c r="K105" s="14">
        <f ca="1">IFERROR(INDEX(K$320:K$343,MATCH($F105,$B$320:$B$343,0))/INDEX($D$320:$D$343,MATCH($F105,$B$320:$B$343,0)),SUMIFS('Input-Allocators'!H$32:H$80,'Input-Allocators'!$B$32:$B$80,$F105))*$D105</f>
        <v>-0.57187463211602318</v>
      </c>
      <c r="L105" s="14">
        <f ca="1">IFERROR(INDEX(L$320:L$343,MATCH($F105,$B$320:$B$343,0))/INDEX($D$320:$D$343,MATCH($F105,$B$320:$B$343,0)),SUMIFS('Input-Allocators'!I$32:I$80,'Input-Allocators'!$B$32:$B$80,$F105))*$D105</f>
        <v>-3.1924450581774666</v>
      </c>
      <c r="M105" s="14">
        <f ca="1">IFERROR(INDEX(M$320:M$343,MATCH($F105,$B$320:$B$343,0))/INDEX($D$320:$D$343,MATCH($F105,$B$320:$B$343,0)),SUMIFS('Input-Allocators'!J$32:J$80,'Input-Allocators'!$B$32:$B$80,$F105))*$D105</f>
        <v>-12.387129632633993</v>
      </c>
      <c r="N105" s="14">
        <f ca="1">IFERROR(INDEX(N$320:N$343,MATCH($F105,$B$320:$B$343,0))/INDEX($D$320:$D$343,MATCH($F105,$B$320:$B$343,0)),SUMIFS('Input-Allocators'!K$32:K$80,'Input-Allocators'!$B$32:$B$80,$F105))*$D105</f>
        <v>-4.49178063730551</v>
      </c>
      <c r="O105" s="14">
        <f ca="1">IFERROR(INDEX(O$320:O$343,MATCH($F105,$B$320:$B$343,0))/INDEX($D$320:$D$343,MATCH($F105,$B$320:$B$343,0)),SUMIFS('Input-Allocators'!L$32:L$80,'Input-Allocators'!$B$32:$B$80,$F105))*$D105</f>
        <v>-1.8548996182255648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-874.33851823151974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INT_OML</v>
      </c>
      <c r="G106" s="14">
        <f ca="1">IFERROR(INDEX(G$320:G$343,MATCH($F106,$B$320:$B$343,0))/INDEX($D$320:$D$343,MATCH($F106,$B$320:$B$343,0)),SUMIFS('Input-Allocators'!D$32:D$80,'Input-Allocators'!$B$32:$B$80,$F106))*$D106</f>
        <v>-738.11365131197044</v>
      </c>
      <c r="H106" s="14">
        <f ca="1">IFERROR(INDEX(H$320:H$343,MATCH($F106,$B$320:$B$343,0))/INDEX($D$320:$D$343,MATCH($F106,$B$320:$B$343,0)),SUMIFS('Input-Allocators'!E$32:E$80,'Input-Allocators'!$B$32:$B$80,$F106))*$D106</f>
        <v>-49.296742640527398</v>
      </c>
      <c r="I106" s="14">
        <f ca="1">IFERROR(INDEX(I$320:I$343,MATCH($F106,$B$320:$B$343,0))/INDEX($D$320:$D$343,MATCH($F106,$B$320:$B$343,0)),SUMIFS('Input-Allocators'!F$32:F$80,'Input-Allocators'!$B$32:$B$80,$F106))*$D106</f>
        <v>-46.612914563770261</v>
      </c>
      <c r="J106" s="14">
        <f ca="1">IFERROR(INDEX(J$320:J$343,MATCH($F106,$B$320:$B$343,0))/INDEX($D$320:$D$343,MATCH($F106,$B$320:$B$343,0)),SUMIFS('Input-Allocators'!G$32:G$80,'Input-Allocators'!$B$32:$B$80,$F106))*$D106</f>
        <v>-24.189600055198589</v>
      </c>
      <c r="K106" s="14">
        <f ca="1">IFERROR(INDEX(K$320:K$343,MATCH($F106,$B$320:$B$343,0))/INDEX($D$320:$D$343,MATCH($F106,$B$320:$B$343,0)),SUMIFS('Input-Allocators'!H$32:H$80,'Input-Allocators'!$B$32:$B$80,$F106))*$D106</f>
        <v>-0.40989305621294958</v>
      </c>
      <c r="L106" s="14">
        <f ca="1">IFERROR(INDEX(L$320:L$343,MATCH($F106,$B$320:$B$343,0))/INDEX($D$320:$D$343,MATCH($F106,$B$320:$B$343,0)),SUMIFS('Input-Allocators'!I$32:I$80,'Input-Allocators'!$B$32:$B$80,$F106))*$D106</f>
        <v>-2.288195678214322</v>
      </c>
      <c r="M106" s="14">
        <f ca="1">IFERROR(INDEX(M$320:M$343,MATCH($F106,$B$320:$B$343,0))/INDEX($D$320:$D$343,MATCH($F106,$B$320:$B$343,0)),SUMIFS('Input-Allocators'!J$32:J$80,'Input-Allocators'!$B$32:$B$80,$F106))*$D106</f>
        <v>-8.8785166148027805</v>
      </c>
      <c r="N106" s="14">
        <f ca="1">IFERROR(INDEX(N$320:N$343,MATCH($F106,$B$320:$B$343,0))/INDEX($D$320:$D$343,MATCH($F106,$B$320:$B$343,0)),SUMIFS('Input-Allocators'!K$32:K$80,'Input-Allocators'!$B$32:$B$80,$F106))*$D106</f>
        <v>-3.2194988024748921</v>
      </c>
      <c r="O106" s="14">
        <f ca="1">IFERROR(INDEX(O$320:O$343,MATCH($F106,$B$320:$B$343,0))/INDEX($D$320:$D$343,MATCH($F106,$B$320:$B$343,0)),SUMIFS('Input-Allocators'!L$32:L$80,'Input-Allocators'!$B$32:$B$80,$F106))*$D106</f>
        <v>-1.3295055083479499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-6566.2767169770432</v>
      </c>
      <c r="E109" s="14">
        <f t="shared" ca="1" si="24"/>
        <v>0</v>
      </c>
      <c r="F109" s="46"/>
      <c r="G109" s="174">
        <f t="shared" ref="G109:U109" ca="1" si="29">SUBTOTAL(9,G99:G108)</f>
        <v>-5543.2288318897299</v>
      </c>
      <c r="H109" s="174">
        <f t="shared" ca="1" si="29"/>
        <v>-370.21822403298449</v>
      </c>
      <c r="I109" s="174">
        <f t="shared" ca="1" si="29"/>
        <v>-350.06269222772414</v>
      </c>
      <c r="J109" s="174">
        <f t="shared" ca="1" si="29"/>
        <v>-181.66374273056829</v>
      </c>
      <c r="K109" s="174">
        <f t="shared" ca="1" si="29"/>
        <v>-3.0782942479825284</v>
      </c>
      <c r="L109" s="174">
        <f t="shared" ca="1" si="29"/>
        <v>-17.184335005778262</v>
      </c>
      <c r="M109" s="174">
        <f t="shared" ca="1" si="29"/>
        <v>-66.677603369220606</v>
      </c>
      <c r="N109" s="174">
        <f t="shared" ca="1" si="29"/>
        <v>-24.178415552119798</v>
      </c>
      <c r="O109" s="174">
        <f t="shared" ca="1" si="29"/>
        <v>-9.984577920935477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-117936.38102550583</v>
      </c>
      <c r="E111" s="14">
        <f t="shared" ca="1" si="24"/>
        <v>0</v>
      </c>
      <c r="F111" s="46"/>
      <c r="G111" s="175">
        <f t="shared" ref="G111:U111" ca="1" si="30">SUBTOTAL(9,G63:G110)</f>
        <v>-97211.692557321046</v>
      </c>
      <c r="H111" s="175">
        <f t="shared" ca="1" si="30"/>
        <v>-6293.814433923807</v>
      </c>
      <c r="I111" s="175">
        <f t="shared" ca="1" si="30"/>
        <v>-7153.8276784854315</v>
      </c>
      <c r="J111" s="175">
        <f t="shared" ca="1" si="30"/>
        <v>-3522.0779297739555</v>
      </c>
      <c r="K111" s="175">
        <f t="shared" ca="1" si="30"/>
        <v>-94.700414902289538</v>
      </c>
      <c r="L111" s="175">
        <f t="shared" ca="1" si="30"/>
        <v>-294.08642219552161</v>
      </c>
      <c r="M111" s="175">
        <f t="shared" ca="1" si="30"/>
        <v>-1885.2594347633374</v>
      </c>
      <c r="N111" s="175">
        <f t="shared" ca="1" si="30"/>
        <v>-1047.4428355925852</v>
      </c>
      <c r="O111" s="175">
        <f t="shared" ca="1" si="30"/>
        <v>-433.47931854787606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343.14236247818184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INT_PROD_TRANSM_DIST_SUBTOTAL</v>
      </c>
      <c r="G114" s="14">
        <f ca="1">IFERROR(INDEX(G$320:G$343,MATCH($F114,$B$320:$B$343,0))/INDEX($D$320:$D$343,MATCH($F114,$B$320:$B$343,0)),SUMIFS('Input-Allocators'!D$32:D$80,'Input-Allocators'!$B$32:$B$80,$F114))*$D114</f>
        <v>283.39047621798846</v>
      </c>
      <c r="H114" s="14">
        <f ca="1">IFERROR(INDEX(H$320:H$343,MATCH($F114,$B$320:$B$343,0))/INDEX($D$320:$D$343,MATCH($F114,$B$320:$B$343,0)),SUMIFS('Input-Allocators'!E$32:E$80,'Input-Allocators'!$B$32:$B$80,$F114))*$D114</f>
        <v>18.122011600089262</v>
      </c>
      <c r="I114" s="14">
        <f ca="1">IFERROR(INDEX(I$320:I$343,MATCH($F114,$B$320:$B$343,0))/INDEX($D$320:$D$343,MATCH($F114,$B$320:$B$343,0)),SUMIFS('Input-Allocators'!F$32:F$80,'Input-Allocators'!$B$32:$B$80,$F114))*$D114</f>
        <v>20.533454454441987</v>
      </c>
      <c r="J114" s="14">
        <f ca="1">IFERROR(INDEX(J$320:J$343,MATCH($F114,$B$320:$B$343,0))/INDEX($D$320:$D$343,MATCH($F114,$B$320:$B$343,0)),SUMIFS('Input-Allocators'!G$32:G$80,'Input-Allocators'!$B$32:$B$80,$F114))*$D114</f>
        <v>10.07749518374213</v>
      </c>
      <c r="K114" s="14">
        <f ca="1">IFERROR(INDEX(K$320:K$343,MATCH($F114,$B$320:$B$343,0))/INDEX($D$320:$D$343,MATCH($F114,$B$320:$B$343,0)),SUMIFS('Input-Allocators'!H$32:H$80,'Input-Allocators'!$B$32:$B$80,$F114))*$D114</f>
        <v>0.27566585534594873</v>
      </c>
      <c r="L114" s="14">
        <f ca="1">IFERROR(INDEX(L$320:L$343,MATCH($F114,$B$320:$B$343,0))/INDEX($D$320:$D$343,MATCH($F114,$B$320:$B$343,0)),SUMIFS('Input-Allocators'!I$32:I$80,'Input-Allocators'!$B$32:$B$80,$F114))*$D114</f>
        <v>0.83035484799895187</v>
      </c>
      <c r="M114" s="14">
        <f ca="1">IFERROR(INDEX(M$320:M$343,MATCH($F114,$B$320:$B$343,0))/INDEX($D$320:$D$343,MATCH($F114,$B$320:$B$343,0)),SUMIFS('Input-Allocators'!J$32:J$80,'Input-Allocators'!$B$32:$B$80,$F114))*$D114</f>
        <v>5.5091388865975643</v>
      </c>
      <c r="N114" s="14">
        <f ca="1">IFERROR(INDEX(N$320:N$343,MATCH($F114,$B$320:$B$343,0))/INDEX($D$320:$D$343,MATCH($F114,$B$320:$B$343,0)),SUMIFS('Input-Allocators'!K$32:K$80,'Input-Allocators'!$B$32:$B$80,$F114))*$D114</f>
        <v>3.1147045399654103</v>
      </c>
      <c r="O114" s="14">
        <f ca="1">IFERROR(INDEX(O$320:O$343,MATCH($F114,$B$320:$B$343,0))/INDEX($D$320:$D$343,MATCH($F114,$B$320:$B$343,0)),SUMIFS('Input-Allocators'!L$32:L$80,'Input-Allocators'!$B$32:$B$80,$F114))*$D114</f>
        <v>1.289060892012188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108.53384627904154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INT_PROD_TRANSM_DIST_SUBTOTAL</v>
      </c>
      <c r="G115" s="14">
        <f ca="1">IFERROR(INDEX(G$320:G$343,MATCH($F115,$B$320:$B$343,0))/INDEX($D$320:$D$343,MATCH($F115,$B$320:$B$343,0)),SUMIFS('Input-Allocators'!D$32:D$80,'Input-Allocators'!$B$32:$B$80,$F115))*$D115</f>
        <v>89.634687366073024</v>
      </c>
      <c r="H115" s="14">
        <f ca="1">IFERROR(INDEX(H$320:H$343,MATCH($F115,$B$320:$B$343,0))/INDEX($D$320:$D$343,MATCH($F115,$B$320:$B$343,0)),SUMIFS('Input-Allocators'!E$32:E$80,'Input-Allocators'!$B$32:$B$80,$F115))*$D115</f>
        <v>5.7318822632870194</v>
      </c>
      <c r="I115" s="14">
        <f ca="1">IFERROR(INDEX(I$320:I$343,MATCH($F115,$B$320:$B$343,0))/INDEX($D$320:$D$343,MATCH($F115,$B$320:$B$343,0)),SUMIFS('Input-Allocators'!F$32:F$80,'Input-Allocators'!$B$32:$B$80,$F115))*$D115</f>
        <v>6.4946069999672735</v>
      </c>
      <c r="J115" s="14">
        <f ca="1">IFERROR(INDEX(J$320:J$343,MATCH($F115,$B$320:$B$343,0))/INDEX($D$320:$D$343,MATCH($F115,$B$320:$B$343,0)),SUMIFS('Input-Allocators'!G$32:G$80,'Input-Allocators'!$B$32:$B$80,$F115))*$D115</f>
        <v>3.1874505533241884</v>
      </c>
      <c r="K115" s="14">
        <f ca="1">IFERROR(INDEX(K$320:K$343,MATCH($F115,$B$320:$B$343,0))/INDEX($D$320:$D$343,MATCH($F115,$B$320:$B$343,0)),SUMIFS('Input-Allocators'!H$32:H$80,'Input-Allocators'!$B$32:$B$80,$F115))*$D115</f>
        <v>8.7191436674916689E-2</v>
      </c>
      <c r="L115" s="14">
        <f ca="1">IFERROR(INDEX(L$320:L$343,MATCH($F115,$B$320:$B$343,0))/INDEX($D$320:$D$343,MATCH($F115,$B$320:$B$343,0)),SUMIFS('Input-Allocators'!I$32:I$80,'Input-Allocators'!$B$32:$B$80,$F115))*$D115</f>
        <v>0.26263619792938092</v>
      </c>
      <c r="M115" s="14">
        <f ca="1">IFERROR(INDEX(M$320:M$343,MATCH($F115,$B$320:$B$343,0))/INDEX($D$320:$D$343,MATCH($F115,$B$320:$B$343,0)),SUMIFS('Input-Allocators'!J$32:J$80,'Input-Allocators'!$B$32:$B$80,$F115))*$D115</f>
        <v>1.7425071877736706</v>
      </c>
      <c r="N115" s="14">
        <f ca="1">IFERROR(INDEX(N$320:N$343,MATCH($F115,$B$320:$B$343,0))/INDEX($D$320:$D$343,MATCH($F115,$B$320:$B$343,0)),SUMIFS('Input-Allocators'!K$32:K$80,'Input-Allocators'!$B$32:$B$80,$F115))*$D115</f>
        <v>0.98516213883889969</v>
      </c>
      <c r="O115" s="14">
        <f ca="1">IFERROR(INDEX(O$320:O$343,MATCH($F115,$B$320:$B$343,0))/INDEX($D$320:$D$343,MATCH($F115,$B$320:$B$343,0)),SUMIFS('Input-Allocators'!L$32:L$80,'Input-Allocators'!$B$32:$B$80,$F115))*$D115</f>
        <v>0.40772213517318406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0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276.42531750327976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INT_TOTPLT</v>
      </c>
      <c r="G118" s="14">
        <f ca="1">IFERROR(INDEX(G$320:G$343,MATCH($F118,$B$320:$B$343,0))/INDEX($D$320:$D$343,MATCH($F118,$B$320:$B$343,0)),SUMIFS('Input-Allocators'!D$32:D$80,'Input-Allocators'!$B$32:$B$80,$F118))*$D118</f>
        <v>228.78060384695323</v>
      </c>
      <c r="H118" s="14">
        <f ca="1">IFERROR(INDEX(H$320:H$343,MATCH($F118,$B$320:$B$343,0))/INDEX($D$320:$D$343,MATCH($F118,$B$320:$B$343,0)),SUMIFS('Input-Allocators'!E$32:E$80,'Input-Allocators'!$B$32:$B$80,$F118))*$D118</f>
        <v>14.693923137929081</v>
      </c>
      <c r="I118" s="14">
        <f ca="1">IFERROR(INDEX(I$320:I$343,MATCH($F118,$B$320:$B$343,0))/INDEX($D$320:$D$343,MATCH($F118,$B$320:$B$343,0)),SUMIFS('Input-Allocators'!F$32:F$80,'Input-Allocators'!$B$32:$B$80,$F118))*$D118</f>
        <v>16.366767027209445</v>
      </c>
      <c r="J118" s="14">
        <f ca="1">IFERROR(INDEX(J$320:J$343,MATCH($F118,$B$320:$B$343,0))/INDEX($D$320:$D$343,MATCH($F118,$B$320:$B$343,0)),SUMIFS('Input-Allocators'!G$32:G$80,'Input-Allocators'!$B$32:$B$80,$F118))*$D118</f>
        <v>8.0726601847912161</v>
      </c>
      <c r="K118" s="14">
        <f ca="1">IFERROR(INDEX(K$320:K$343,MATCH($F118,$B$320:$B$343,0))/INDEX($D$320:$D$343,MATCH($F118,$B$320:$B$343,0)),SUMIFS('Input-Allocators'!H$32:H$80,'Input-Allocators'!$B$32:$B$80,$F118))*$D118</f>
        <v>0.21313066397872288</v>
      </c>
      <c r="L118" s="14">
        <f ca="1">IFERROR(INDEX(L$320:L$343,MATCH($F118,$B$320:$B$343,0))/INDEX($D$320:$D$343,MATCH($F118,$B$320:$B$343,0)),SUMIFS('Input-Allocators'!I$32:I$80,'Input-Allocators'!$B$32:$B$80,$F118))*$D118</f>
        <v>0.67417755000628832</v>
      </c>
      <c r="M118" s="14">
        <f ca="1">IFERROR(INDEX(M$320:M$343,MATCH($F118,$B$320:$B$343,0))/INDEX($D$320:$D$343,MATCH($F118,$B$320:$B$343,0)),SUMIFS('Input-Allocators'!J$32:J$80,'Input-Allocators'!$B$32:$B$80,$F118))*$D118</f>
        <v>4.2803697857710885</v>
      </c>
      <c r="N118" s="14">
        <f ca="1">IFERROR(INDEX(N$320:N$343,MATCH($F118,$B$320:$B$343,0))/INDEX($D$320:$D$343,MATCH($F118,$B$320:$B$343,0)),SUMIFS('Input-Allocators'!K$32:K$80,'Input-Allocators'!$B$32:$B$80,$F118))*$D118</f>
        <v>2.3649920535718301</v>
      </c>
      <c r="O118" s="14">
        <f ca="1">IFERROR(INDEX(O$320:O$343,MATCH($F118,$B$320:$B$343,0))/INDEX($D$320:$D$343,MATCH($F118,$B$320:$B$343,0)),SUMIFS('Input-Allocators'!L$32:L$80,'Input-Allocators'!$B$32:$B$80,$F118))*$D118</f>
        <v>0.97869325306887278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0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-26074.038513836818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INT_TOTPLT</v>
      </c>
      <c r="G120" s="14">
        <f ca="1">IFERROR(INDEX(G$320:G$343,MATCH($F120,$B$320:$B$343,0))/INDEX($D$320:$D$343,MATCH($F120,$B$320:$B$343,0)),SUMIFS('Input-Allocators'!D$32:D$80,'Input-Allocators'!$B$32:$B$80,$F120))*$D120</f>
        <v>-21579.912903070195</v>
      </c>
      <c r="H120" s="14">
        <f ca="1">IFERROR(INDEX(H$320:H$343,MATCH($F120,$B$320:$B$343,0))/INDEX($D$320:$D$343,MATCH($F120,$B$320:$B$343,0)),SUMIFS('Input-Allocators'!E$32:E$80,'Input-Allocators'!$B$32:$B$80,$F120))*$D120</f>
        <v>-1386.0160179183843</v>
      </c>
      <c r="I120" s="14">
        <f ca="1">IFERROR(INDEX(I$320:I$343,MATCH($F120,$B$320:$B$343,0))/INDEX($D$320:$D$343,MATCH($F120,$B$320:$B$343,0)),SUMIFS('Input-Allocators'!F$32:F$80,'Input-Allocators'!$B$32:$B$80,$F120))*$D120</f>
        <v>-1543.8083518141941</v>
      </c>
      <c r="J120" s="14">
        <f ca="1">IFERROR(INDEX(J$320:J$343,MATCH($F120,$B$320:$B$343,0))/INDEX($D$320:$D$343,MATCH($F120,$B$320:$B$343,0)),SUMIFS('Input-Allocators'!G$32:G$80,'Input-Allocators'!$B$32:$B$80,$F120))*$D120</f>
        <v>-761.46010961845354</v>
      </c>
      <c r="K120" s="14">
        <f ca="1">IFERROR(INDEX(K$320:K$343,MATCH($F120,$B$320:$B$343,0))/INDEX($D$320:$D$343,MATCH($F120,$B$320:$B$343,0)),SUMIFS('Input-Allocators'!H$32:H$80,'Input-Allocators'!$B$32:$B$80,$F120))*$D120</f>
        <v>-20.10371984467341</v>
      </c>
      <c r="L120" s="14">
        <f ca="1">IFERROR(INDEX(L$320:L$343,MATCH($F120,$B$320:$B$343,0))/INDEX($D$320:$D$343,MATCH($F120,$B$320:$B$343,0)),SUMIFS('Input-Allocators'!I$32:I$80,'Input-Allocators'!$B$32:$B$80,$F120))*$D120</f>
        <v>-63.592335039353046</v>
      </c>
      <c r="M120" s="14">
        <f ca="1">IFERROR(INDEX(M$320:M$343,MATCH($F120,$B$320:$B$343,0))/INDEX($D$320:$D$343,MATCH($F120,$B$320:$B$343,0)),SUMIFS('Input-Allocators'!J$32:J$80,'Input-Allocators'!$B$32:$B$80,$F120))*$D120</f>
        <v>-403.74929350071056</v>
      </c>
      <c r="N120" s="14">
        <f ca="1">IFERROR(INDEX(N$320:N$343,MATCH($F120,$B$320:$B$343,0))/INDEX($D$320:$D$343,MATCH($F120,$B$320:$B$343,0)),SUMIFS('Input-Allocators'!K$32:K$80,'Input-Allocators'!$B$32:$B$80,$F120))*$D120</f>
        <v>-223.07976145860187</v>
      </c>
      <c r="O120" s="14">
        <f ca="1">IFERROR(INDEX(O$320:O$343,MATCH($F120,$B$320:$B$343,0))/INDEX($D$320:$D$343,MATCH($F120,$B$320:$B$343,0)),SUMIFS('Input-Allocators'!L$32:L$80,'Input-Allocators'!$B$32:$B$80,$F120))*$D120</f>
        <v>-92.316021572254357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14857.142940538222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INT_OM_Excl_A&amp;G</v>
      </c>
      <c r="G121" s="14">
        <f ca="1">IFERROR(INDEX(G$320:G$343,MATCH($F121,$B$320:$B$343,0))/INDEX($D$320:$D$343,MATCH($F121,$B$320:$B$343,0)),SUMIFS('Input-Allocators'!D$32:D$80,'Input-Allocators'!$B$32:$B$80,$F121))*$D121</f>
        <v>13357.145332744683</v>
      </c>
      <c r="H121" s="14">
        <f ca="1">IFERROR(INDEX(H$320:H$343,MATCH($F121,$B$320:$B$343,0))/INDEX($D$320:$D$343,MATCH($F121,$B$320:$B$343,0)),SUMIFS('Input-Allocators'!E$32:E$80,'Input-Allocators'!$B$32:$B$80,$F121))*$D121</f>
        <v>689.47383963811467</v>
      </c>
      <c r="I121" s="14">
        <f ca="1">IFERROR(INDEX(I$320:I$343,MATCH($F121,$B$320:$B$343,0))/INDEX($D$320:$D$343,MATCH($F121,$B$320:$B$343,0)),SUMIFS('Input-Allocators'!F$32:F$80,'Input-Allocators'!$B$32:$B$80,$F121))*$D121</f>
        <v>459.14242403447685</v>
      </c>
      <c r="J121" s="14">
        <f ca="1">IFERROR(INDEX(J$320:J$343,MATCH($F121,$B$320:$B$343,0))/INDEX($D$320:$D$343,MATCH($F121,$B$320:$B$343,0)),SUMIFS('Input-Allocators'!G$32:G$80,'Input-Allocators'!$B$32:$B$80,$F121))*$D121</f>
        <v>207.53966186380325</v>
      </c>
      <c r="K121" s="14">
        <f ca="1">IFERROR(INDEX(K$320:K$343,MATCH($F121,$B$320:$B$343,0))/INDEX($D$320:$D$343,MATCH($F121,$B$320:$B$343,0)),SUMIFS('Input-Allocators'!H$32:H$80,'Input-Allocators'!$B$32:$B$80,$F121))*$D121</f>
        <v>3.2635874956764308</v>
      </c>
      <c r="L121" s="14">
        <f ca="1">IFERROR(INDEX(L$320:L$343,MATCH($F121,$B$320:$B$343,0))/INDEX($D$320:$D$343,MATCH($F121,$B$320:$B$343,0)),SUMIFS('Input-Allocators'!I$32:I$80,'Input-Allocators'!$B$32:$B$80,$F121))*$D121</f>
        <v>23.43217110620775</v>
      </c>
      <c r="M121" s="14">
        <f ca="1">IFERROR(INDEX(M$320:M$343,MATCH($F121,$B$320:$B$343,0))/INDEX($D$320:$D$343,MATCH($F121,$B$320:$B$343,0)),SUMIFS('Input-Allocators'!J$32:J$80,'Input-Allocators'!$B$32:$B$80,$F121))*$D121</f>
        <v>78.607123647125036</v>
      </c>
      <c r="N121" s="14">
        <f ca="1">IFERROR(INDEX(N$320:N$343,MATCH($F121,$B$320:$B$343,0))/INDEX($D$320:$D$343,MATCH($F121,$B$320:$B$343,0)),SUMIFS('Input-Allocators'!K$32:K$80,'Input-Allocators'!$B$32:$B$80,$F121))*$D121</f>
        <v>27.220531296603454</v>
      </c>
      <c r="O121" s="14">
        <f ca="1">IFERROR(INDEX(O$320:O$343,MATCH($F121,$B$320:$B$343,0))/INDEX($D$320:$D$343,MATCH($F121,$B$320:$B$343,0)),SUMIFS('Input-Allocators'!L$32:L$80,'Input-Allocators'!$B$32:$B$80,$F121))*$D121</f>
        <v>11.318268711534353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-10488.794047038093</v>
      </c>
      <c r="E122" s="14">
        <f t="shared" ca="1" si="24"/>
        <v>0</v>
      </c>
      <c r="F122" s="46"/>
      <c r="G122" s="174">
        <f t="shared" ref="G122:U122" ca="1" si="32">SUBTOTAL(9,G114:G121)</f>
        <v>-7620.9618028944969</v>
      </c>
      <c r="H122" s="174">
        <f t="shared" ca="1" si="32"/>
        <v>-657.99436127896411</v>
      </c>
      <c r="I122" s="174">
        <f t="shared" ca="1" si="32"/>
        <v>-1041.2710992980985</v>
      </c>
      <c r="J122" s="174">
        <f t="shared" ca="1" si="32"/>
        <v>-532.58284183279284</v>
      </c>
      <c r="K122" s="174">
        <f t="shared" ca="1" si="32"/>
        <v>-16.264144392997395</v>
      </c>
      <c r="L122" s="174">
        <f t="shared" ca="1" si="32"/>
        <v>-38.392995337210678</v>
      </c>
      <c r="M122" s="174">
        <f t="shared" ca="1" si="32"/>
        <v>-313.61015399344319</v>
      </c>
      <c r="N122" s="174">
        <f t="shared" ca="1" si="32"/>
        <v>-189.39437142962225</v>
      </c>
      <c r="O122" s="174">
        <f t="shared" ca="1" si="32"/>
        <v>-78.322276580465754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160837.9505383686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134573.03085577939</v>
      </c>
      <c r="H124" s="176">
        <f t="shared" ca="1" si="34"/>
        <v>8424.5328972091174</v>
      </c>
      <c r="I124" s="176">
        <f t="shared" ca="1" si="34"/>
        <v>8931.7774041713074</v>
      </c>
      <c r="J124" s="176">
        <f t="shared" ca="1" si="34"/>
        <v>4392.9117522803499</v>
      </c>
      <c r="K124" s="176">
        <f t="shared" ca="1" si="34"/>
        <v>112.06436794934942</v>
      </c>
      <c r="L124" s="176">
        <f t="shared" ca="1" si="34"/>
        <v>373.00844115160254</v>
      </c>
      <c r="M124" s="176">
        <f t="shared" ca="1" si="34"/>
        <v>2280.2901140731392</v>
      </c>
      <c r="N124" s="176">
        <f t="shared" ca="1" si="34"/>
        <v>1237.9903508878642</v>
      </c>
      <c r="O124" s="176">
        <f t="shared" ca="1" si="34"/>
        <v>512.34435486646987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0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0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0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33"/>
        <v>0</v>
      </c>
      <c r="F140" s="46"/>
      <c r="G140" s="174">
        <f t="shared" ref="G140:U140" ca="1" si="36">SUBTOTAL(9,G129:G139)</f>
        <v>0</v>
      </c>
      <c r="H140" s="174">
        <f t="shared" ca="1" si="36"/>
        <v>0</v>
      </c>
      <c r="I140" s="174">
        <f t="shared" ca="1" si="36"/>
        <v>0</v>
      </c>
      <c r="J140" s="174">
        <f t="shared" ca="1" si="36"/>
        <v>0</v>
      </c>
      <c r="K140" s="174">
        <f t="shared" ca="1" si="36"/>
        <v>0</v>
      </c>
      <c r="L140" s="174">
        <f t="shared" ca="1" si="36"/>
        <v>0</v>
      </c>
      <c r="M140" s="174">
        <f t="shared" ca="1" si="36"/>
        <v>0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0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0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0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0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0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0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0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0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0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0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0</v>
      </c>
      <c r="E153" s="14">
        <f t="shared" ca="1" si="33"/>
        <v>0</v>
      </c>
      <c r="F153" s="46"/>
      <c r="G153" s="174">
        <f t="shared" ref="G153:U153" ca="1" si="38">SUBTOTAL(9,G143:G152)</f>
        <v>0</v>
      </c>
      <c r="H153" s="174">
        <f t="shared" ca="1" si="38"/>
        <v>0</v>
      </c>
      <c r="I153" s="174">
        <f t="shared" ca="1" si="38"/>
        <v>0</v>
      </c>
      <c r="J153" s="174">
        <f t="shared" ca="1" si="38"/>
        <v>0</v>
      </c>
      <c r="K153" s="174">
        <f t="shared" ca="1" si="38"/>
        <v>0</v>
      </c>
      <c r="L153" s="174">
        <f t="shared" ca="1" si="38"/>
        <v>0</v>
      </c>
      <c r="M153" s="174">
        <f t="shared" ca="1" si="38"/>
        <v>0</v>
      </c>
      <c r="N153" s="174">
        <f t="shared" ca="1" si="38"/>
        <v>0</v>
      </c>
      <c r="O153" s="174">
        <f t="shared" ca="1" si="38"/>
        <v>0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0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40"/>
        <v>0</v>
      </c>
      <c r="F169" s="46"/>
      <c r="G169" s="174">
        <f t="shared" ref="G169:U169" ca="1" si="41">SUBTOTAL(9,G156:G168)</f>
        <v>0</v>
      </c>
      <c r="H169" s="174">
        <f t="shared" ca="1" si="41"/>
        <v>0</v>
      </c>
      <c r="I169" s="174">
        <f t="shared" ca="1" si="41"/>
        <v>0</v>
      </c>
      <c r="J169" s="174">
        <f t="shared" ca="1" si="41"/>
        <v>0</v>
      </c>
      <c r="K169" s="174">
        <f t="shared" ca="1" si="41"/>
        <v>0</v>
      </c>
      <c r="L169" s="174">
        <f t="shared" ca="1" si="41"/>
        <v>0</v>
      </c>
      <c r="M169" s="174">
        <f t="shared" ca="1" si="41"/>
        <v>0</v>
      </c>
      <c r="N169" s="174">
        <f t="shared" ca="1" si="41"/>
        <v>0</v>
      </c>
      <c r="O169" s="174">
        <f t="shared" ca="1" si="41"/>
        <v>0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0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0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0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0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0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0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0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0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0</v>
      </c>
      <c r="E183" s="14">
        <f t="shared" ca="1" si="43"/>
        <v>0</v>
      </c>
      <c r="F183" s="46"/>
      <c r="G183" s="174">
        <f t="shared" ref="G183:U183" ca="1" si="44">SUBTOTAL(9,G172:G182)</f>
        <v>0</v>
      </c>
      <c r="H183" s="174">
        <f t="shared" ca="1" si="44"/>
        <v>0</v>
      </c>
      <c r="I183" s="174">
        <f t="shared" ca="1" si="44"/>
        <v>0</v>
      </c>
      <c r="J183" s="174">
        <f t="shared" ca="1" si="44"/>
        <v>0</v>
      </c>
      <c r="K183" s="174">
        <f t="shared" ca="1" si="44"/>
        <v>0</v>
      </c>
      <c r="L183" s="174">
        <f t="shared" ca="1" si="44"/>
        <v>0</v>
      </c>
      <c r="M183" s="174">
        <f t="shared" ca="1" si="44"/>
        <v>0</v>
      </c>
      <c r="N183" s="174">
        <f t="shared" ca="1" si="44"/>
        <v>0</v>
      </c>
      <c r="O183" s="174">
        <f t="shared" ca="1" si="44"/>
        <v>0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0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0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0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0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6"/>
        <v>0</v>
      </c>
      <c r="F193" s="46"/>
      <c r="G193" s="174">
        <f t="shared" ref="G193:U193" ca="1" si="47">SUBTOTAL(9,G186:G192)</f>
        <v>0</v>
      </c>
      <c r="H193" s="174">
        <f t="shared" ca="1" si="47"/>
        <v>0</v>
      </c>
      <c r="I193" s="174">
        <f t="shared" ca="1" si="47"/>
        <v>0</v>
      </c>
      <c r="J193" s="174">
        <f t="shared" ca="1" si="47"/>
        <v>0</v>
      </c>
      <c r="K193" s="174">
        <f t="shared" ca="1" si="47"/>
        <v>0</v>
      </c>
      <c r="L193" s="174">
        <f t="shared" ca="1" si="47"/>
        <v>0</v>
      </c>
      <c r="M193" s="174">
        <f t="shared" ca="1" si="47"/>
        <v>0</v>
      </c>
      <c r="N193" s="174">
        <f t="shared" ca="1" si="47"/>
        <v>0</v>
      </c>
      <c r="O193" s="174">
        <f t="shared" ca="1" si="47"/>
        <v>0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2914.8765868201426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INT_DIST_OL</v>
      </c>
      <c r="G196" s="14">
        <f ca="1">IFERROR(INDEX(G$320:G$343,MATCH($F196,$B$320:$B$343,0))/INDEX($D$320:$D$343,MATCH($F196,$B$320:$B$343,0)),SUMIFS('Input-Allocators'!D$32:D$80,'Input-Allocators'!$B$32:$B$80,$F196))*$D196</f>
        <v>2464.3938171905093</v>
      </c>
      <c r="H196" s="14">
        <f ca="1">IFERROR(INDEX(H$320:H$343,MATCH($F196,$B$320:$B$343,0))/INDEX($D$320:$D$343,MATCH($F196,$B$320:$B$343,0)),SUMIFS('Input-Allocators'!E$32:E$80,'Input-Allocators'!$B$32:$B$80,$F196))*$D196</f>
        <v>164.37120035880534</v>
      </c>
      <c r="I196" s="14">
        <f ca="1">IFERROR(INDEX(I$320:I$343,MATCH($F196,$B$320:$B$343,0))/INDEX($D$320:$D$343,MATCH($F196,$B$320:$B$343,0)),SUMIFS('Input-Allocators'!F$32:F$80,'Input-Allocators'!$B$32:$B$80,$F196))*$D196</f>
        <v>153.88286795959138</v>
      </c>
      <c r="J196" s="14">
        <f ca="1">IFERROR(INDEX(J$320:J$343,MATCH($F196,$B$320:$B$343,0))/INDEX($D$320:$D$343,MATCH($F196,$B$320:$B$343,0)),SUMIFS('Input-Allocators'!G$32:G$80,'Input-Allocators'!$B$32:$B$80,$F196))*$D196</f>
        <v>80.057906750275905</v>
      </c>
      <c r="K196" s="14">
        <f ca="1">IFERROR(INDEX(K$320:K$343,MATCH($F196,$B$320:$B$343,0))/INDEX($D$320:$D$343,MATCH($F196,$B$320:$B$343,0)),SUMIFS('Input-Allocators'!H$32:H$80,'Input-Allocators'!$B$32:$B$80,$F196))*$D196</f>
        <v>1.321583758506929</v>
      </c>
      <c r="L196" s="14">
        <f ca="1">IFERROR(INDEX(L$320:L$343,MATCH($F196,$B$320:$B$343,0))/INDEX($D$320:$D$343,MATCH($F196,$B$320:$B$343,0)),SUMIFS('Input-Allocators'!I$32:I$80,'Input-Allocators'!$B$32:$B$80,$F196))*$D196</f>
        <v>7.5962653935881228</v>
      </c>
      <c r="M196" s="14">
        <f ca="1">IFERROR(INDEX(M$320:M$343,MATCH($F196,$B$320:$B$343,0))/INDEX($D$320:$D$343,MATCH($F196,$B$320:$B$343,0)),SUMIFS('Input-Allocators'!J$32:J$80,'Input-Allocators'!$B$32:$B$80,$F196))*$D196</f>
        <v>28.878565728606471</v>
      </c>
      <c r="N196" s="14">
        <f ca="1">IFERROR(INDEX(N$320:N$343,MATCH($F196,$B$320:$B$343,0))/INDEX($D$320:$D$343,MATCH($F196,$B$320:$B$343,0)),SUMIFS('Input-Allocators'!K$32:K$80,'Input-Allocators'!$B$32:$B$80,$F196))*$D196</f>
        <v>10.173926358706513</v>
      </c>
      <c r="O196" s="14">
        <f ca="1">IFERROR(INDEX(O$320:O$343,MATCH($F196,$B$320:$B$343,0))/INDEX($D$320:$D$343,MATCH($F196,$B$320:$B$343,0)),SUMIFS('Input-Allocators'!L$32:L$80,'Input-Allocators'!$B$32:$B$80,$F196))*$D196</f>
        <v>4.2004533215526543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0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0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1986.4242763764287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INT_DMAINS_SERV</v>
      </c>
      <c r="G200" s="14">
        <f ca="1">IFERROR(INDEX(G$320:G$343,MATCH($F200,$B$320:$B$343,0))/INDEX($D$320:$D$343,MATCH($F200,$B$320:$B$343,0)),SUMIFS('Input-Allocators'!D$32:D$80,'Input-Allocators'!$B$32:$B$80,$F200))*$D200</f>
        <v>1790.0996105261895</v>
      </c>
      <c r="H200" s="14">
        <f ca="1">IFERROR(INDEX(H$320:H$343,MATCH($F200,$B$320:$B$343,0))/INDEX($D$320:$D$343,MATCH($F200,$B$320:$B$343,0)),SUMIFS('Input-Allocators'!E$32:E$80,'Input-Allocators'!$B$32:$B$80,$F200))*$D200</f>
        <v>99.438069340884752</v>
      </c>
      <c r="I200" s="14">
        <f ca="1">IFERROR(INDEX(I$320:I$343,MATCH($F200,$B$320:$B$343,0))/INDEX($D$320:$D$343,MATCH($F200,$B$320:$B$343,0)),SUMIFS('Input-Allocators'!F$32:F$80,'Input-Allocators'!$B$32:$B$80,$F200))*$D200</f>
        <v>55.6746778266767</v>
      </c>
      <c r="J200" s="14">
        <f ca="1">IFERROR(INDEX(J$320:J$343,MATCH($F200,$B$320:$B$343,0))/INDEX($D$320:$D$343,MATCH($F200,$B$320:$B$343,0)),SUMIFS('Input-Allocators'!G$32:G$80,'Input-Allocators'!$B$32:$B$80,$F200))*$D200</f>
        <v>30.27983769771809</v>
      </c>
      <c r="K200" s="14">
        <f ca="1">IFERROR(INDEX(K$320:K$343,MATCH($F200,$B$320:$B$343,0))/INDEX($D$320:$D$343,MATCH($F200,$B$320:$B$343,0)),SUMIFS('Input-Allocators'!H$32:H$80,'Input-Allocators'!$B$32:$B$80,$F200))*$D200</f>
        <v>5.8518381606045805E-2</v>
      </c>
      <c r="L200" s="14">
        <f ca="1">IFERROR(INDEX(L$320:L$343,MATCH($F200,$B$320:$B$343,0))/INDEX($D$320:$D$343,MATCH($F200,$B$320:$B$343,0)),SUMIFS('Input-Allocators'!I$32:I$80,'Input-Allocators'!$B$32:$B$80,$F200))*$D200</f>
        <v>2.7733182776750813</v>
      </c>
      <c r="M200" s="14">
        <f ca="1">IFERROR(INDEX(M$320:M$343,MATCH($F200,$B$320:$B$343,0))/INDEX($D$320:$D$343,MATCH($F200,$B$320:$B$343,0)),SUMIFS('Input-Allocators'!J$32:J$80,'Input-Allocators'!$B$32:$B$80,$F200))*$D200</f>
        <v>7.1172163455171775</v>
      </c>
      <c r="N200" s="14">
        <f ca="1">IFERROR(INDEX(N$320:N$343,MATCH($F200,$B$320:$B$343,0))/INDEX($D$320:$D$343,MATCH($F200,$B$320:$B$343,0)),SUMIFS('Input-Allocators'!K$32:K$80,'Input-Allocators'!$B$32:$B$80,$F200))*$D200</f>
        <v>0.70137900088997873</v>
      </c>
      <c r="O200" s="14">
        <f ca="1">IFERROR(INDEX(O$320:O$343,MATCH($F200,$B$320:$B$343,0))/INDEX($D$320:$D$343,MATCH($F200,$B$320:$B$343,0)),SUMIFS('Input-Allocators'!L$32:L$80,'Input-Allocators'!$B$32:$B$80,$F200))*$D200</f>
        <v>0.28164897927132121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0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107.69490458866315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M&amp;R</v>
      </c>
      <c r="G202" s="14">
        <f ca="1">IFERROR(INDEX(G$320:G$343,MATCH($F202,$B$320:$B$343,0))/INDEX($D$320:$D$343,MATCH($F202,$B$320:$B$343,0)),SUMIFS('Input-Allocators'!D$32:D$80,'Input-Allocators'!$B$32:$B$80,$F202))*$D202</f>
        <v>0.42486538769581833</v>
      </c>
      <c r="H202" s="14">
        <f ca="1">IFERROR(INDEX(H$320:H$343,MATCH($F202,$B$320:$B$343,0))/INDEX($D$320:$D$343,MATCH($F202,$B$320:$B$343,0)),SUMIFS('Input-Allocators'!E$32:E$80,'Input-Allocators'!$B$32:$B$80,$F202))*$D202</f>
        <v>5.4243006528599675</v>
      </c>
      <c r="I202" s="14">
        <f ca="1">IFERROR(INDEX(I$320:I$343,MATCH($F202,$B$320:$B$343,0))/INDEX($D$320:$D$343,MATCH($F202,$B$320:$B$343,0)),SUMIFS('Input-Allocators'!F$32:F$80,'Input-Allocators'!$B$32:$B$80,$F202))*$D202</f>
        <v>43.163098963371191</v>
      </c>
      <c r="J202" s="14">
        <f ca="1">IFERROR(INDEX(J$320:J$343,MATCH($F202,$B$320:$B$343,0))/INDEX($D$320:$D$343,MATCH($F202,$B$320:$B$343,0)),SUMIFS('Input-Allocators'!G$32:G$80,'Input-Allocators'!$B$32:$B$80,$F202))*$D202</f>
        <v>17.418841345471307</v>
      </c>
      <c r="K202" s="14">
        <f ca="1">IFERROR(INDEX(K$320:K$343,MATCH($F202,$B$320:$B$343,0))/INDEX($D$320:$D$343,MATCH($F202,$B$320:$B$343,0)),SUMIFS('Input-Allocators'!H$32:H$80,'Input-Allocators'!$B$32:$B$80,$F202))*$D202</f>
        <v>1.1609573441537191</v>
      </c>
      <c r="L202" s="14">
        <f ca="1">IFERROR(INDEX(L$320:L$343,MATCH($F202,$B$320:$B$343,0))/INDEX($D$320:$D$343,MATCH($F202,$B$320:$B$343,0)),SUMIFS('Input-Allocators'!I$32:I$80,'Input-Allocators'!$B$32:$B$80,$F202))*$D202</f>
        <v>1.0728344316088794</v>
      </c>
      <c r="M202" s="14">
        <f ca="1">IFERROR(INDEX(M$320:M$343,MATCH($F202,$B$320:$B$343,0))/INDEX($D$320:$D$343,MATCH($F202,$B$320:$B$343,0)),SUMIFS('Input-Allocators'!J$32:J$80,'Input-Allocators'!$B$32:$B$80,$F202))*$D202</f>
        <v>18.906028773100303</v>
      </c>
      <c r="N202" s="14">
        <f ca="1">IFERROR(INDEX(N$320:N$343,MATCH($F202,$B$320:$B$343,0))/INDEX($D$320:$D$343,MATCH($F202,$B$320:$B$343,0)),SUMIFS('Input-Allocators'!K$32:K$80,'Input-Allocators'!$B$32:$B$80,$F202))*$D202</f>
        <v>14.226500218628338</v>
      </c>
      <c r="O202" s="14">
        <f ca="1">IFERROR(INDEX(O$320:O$343,MATCH($F202,$B$320:$B$343,0))/INDEX($D$320:$D$343,MATCH($F202,$B$320:$B$343,0)),SUMIFS('Input-Allocators'!L$32:L$80,'Input-Allocators'!$B$32:$B$80,$F202))*$D202</f>
        <v>5.8974774717736329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0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1019.7822875701537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MTRS</v>
      </c>
      <c r="G204" s="14">
        <f ca="1">IFERROR(INDEX(G$320:G$343,MATCH($F204,$B$320:$B$343,0))/INDEX($D$320:$D$343,MATCH($F204,$B$320:$B$343,0)),SUMIFS('Input-Allocators'!D$32:D$80,'Input-Allocators'!$B$32:$B$80,$F204))*$D204</f>
        <v>716.23848806211959</v>
      </c>
      <c r="H204" s="14">
        <f ca="1">IFERROR(INDEX(H$320:H$343,MATCH($F204,$B$320:$B$343,0))/INDEX($D$320:$D$343,MATCH($F204,$B$320:$B$343,0)),SUMIFS('Input-Allocators'!E$32:E$80,'Input-Allocators'!$B$32:$B$80,$F204))*$D204</f>
        <v>83.967637460211179</v>
      </c>
      <c r="I204" s="14">
        <f ca="1">IFERROR(INDEX(I$320:I$343,MATCH($F204,$B$320:$B$343,0))/INDEX($D$320:$D$343,MATCH($F204,$B$320:$B$343,0)),SUMIFS('Input-Allocators'!F$32:F$80,'Input-Allocators'!$B$32:$B$80,$F204))*$D204</f>
        <v>119.18141192436138</v>
      </c>
      <c r="J204" s="14">
        <f ca="1">IFERROR(INDEX(J$320:J$343,MATCH($F204,$B$320:$B$343,0))/INDEX($D$320:$D$343,MATCH($F204,$B$320:$B$343,0)),SUMIFS('Input-Allocators'!G$32:G$80,'Input-Allocators'!$B$32:$B$80,$F204))*$D204</f>
        <v>70.694335932086744</v>
      </c>
      <c r="K204" s="14">
        <f ca="1">IFERROR(INDEX(K$320:K$343,MATCH($F204,$B$320:$B$343,0))/INDEX($D$320:$D$343,MATCH($F204,$B$320:$B$343,0)),SUMIFS('Input-Allocators'!H$32:H$80,'Input-Allocators'!$B$32:$B$80,$F204))*$D204</f>
        <v>0.91372627098687953</v>
      </c>
      <c r="L204" s="14">
        <f ca="1">IFERROR(INDEX(L$320:L$343,MATCH($F204,$B$320:$B$343,0))/INDEX($D$320:$D$343,MATCH($F204,$B$320:$B$343,0)),SUMIFS('Input-Allocators'!I$32:I$80,'Input-Allocators'!$B$32:$B$80,$F204))*$D204</f>
        <v>7.0313729844060138</v>
      </c>
      <c r="M204" s="14">
        <f ca="1">IFERROR(INDEX(M$320:M$343,MATCH($F204,$B$320:$B$343,0))/INDEX($D$320:$D$343,MATCH($F204,$B$320:$B$343,0)),SUMIFS('Input-Allocators'!J$32:J$80,'Input-Allocators'!$B$32:$B$80,$F204))*$D204</f>
        <v>18.904809810605737</v>
      </c>
      <c r="N204" s="14">
        <f ca="1">IFERROR(INDEX(N$320:N$343,MATCH($F204,$B$320:$B$343,0))/INDEX($D$320:$D$343,MATCH($F204,$B$320:$B$343,0)),SUMIFS('Input-Allocators'!K$32:K$80,'Input-Allocators'!$B$32:$B$80,$F204))*$D204</f>
        <v>2.0344319869218506</v>
      </c>
      <c r="O204" s="14">
        <f ca="1">IFERROR(INDEX(O$320:O$343,MATCH($F204,$B$320:$B$343,0))/INDEX($D$320:$D$343,MATCH($F204,$B$320:$B$343,0)),SUMIFS('Input-Allocators'!L$32:L$80,'Input-Allocators'!$B$32:$B$80,$F204))*$D204</f>
        <v>0.81607313845433371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1301.2316395233688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CUST</v>
      </c>
      <c r="G205" s="14">
        <f ca="1">IFERROR(INDEX(G$320:G$343,MATCH($F205,$B$320:$B$343,0))/INDEX($D$320:$D$343,MATCH($F205,$B$320:$B$343,0)),SUMIFS('Input-Allocators'!D$32:D$80,'Input-Allocators'!$B$32:$B$80,$F205))*$D205</f>
        <v>1199.4526869140359</v>
      </c>
      <c r="H205" s="14">
        <f ca="1">IFERROR(INDEX(H$320:H$343,MATCH($F205,$B$320:$B$343,0))/INDEX($D$320:$D$343,MATCH($F205,$B$320:$B$343,0)),SUMIFS('Input-Allocators'!E$32:E$80,'Input-Allocators'!$B$32:$B$80,$F205))*$D205</f>
        <v>62.494039518246559</v>
      </c>
      <c r="I205" s="14">
        <f ca="1">IFERROR(INDEX(I$320:I$343,MATCH($F205,$B$320:$B$343,0))/INDEX($D$320:$D$343,MATCH($F205,$B$320:$B$343,0)),SUMIFS('Input-Allocators'!F$32:F$80,'Input-Allocators'!$B$32:$B$80,$F205))*$D205</f>
        <v>26.351818407009116</v>
      </c>
      <c r="J205" s="14">
        <f ca="1">IFERROR(INDEX(J$320:J$343,MATCH($F205,$B$320:$B$343,0))/INDEX($D$320:$D$343,MATCH($F205,$B$320:$B$343,0)),SUMIFS('Input-Allocators'!G$32:G$80,'Input-Allocators'!$B$32:$B$80,$F205))*$D205</f>
        <v>9.3689514884067915</v>
      </c>
      <c r="K205" s="14">
        <f ca="1">IFERROR(INDEX(K$320:K$343,MATCH($F205,$B$320:$B$343,0))/INDEX($D$320:$D$343,MATCH($F205,$B$320:$B$343,0)),SUMIFS('Input-Allocators'!H$32:H$80,'Input-Allocators'!$B$32:$B$80,$F205))*$D205</f>
        <v>4.8512370166507654E-2</v>
      </c>
      <c r="L205" s="14">
        <f ca="1">IFERROR(INDEX(L$320:L$343,MATCH($F205,$B$320:$B$343,0))/INDEX($D$320:$D$343,MATCH($F205,$B$320:$B$343,0)),SUMIFS('Input-Allocators'!I$32:I$80,'Input-Allocators'!$B$32:$B$80,$F205))*$D205</f>
        <v>1.1587381749146048</v>
      </c>
      <c r="M205" s="14">
        <f ca="1">IFERROR(INDEX(M$320:M$343,MATCH($F205,$B$320:$B$343,0))/INDEX($D$320:$D$343,MATCH($F205,$B$320:$B$343,0)),SUMIFS('Input-Allocators'!J$32:J$80,'Input-Allocators'!$B$32:$B$80,$F205))*$D205</f>
        <v>2.1264588922985861</v>
      </c>
      <c r="N205" s="14">
        <f ca="1">IFERROR(INDEX(N$320:N$343,MATCH($F205,$B$320:$B$343,0))/INDEX($D$320:$D$343,MATCH($F205,$B$320:$B$343,0)),SUMIFS('Input-Allocators'!K$32:K$80,'Input-Allocators'!$B$32:$B$80,$F205))*$D205</f>
        <v>0.15766520304114989</v>
      </c>
      <c r="O205" s="14">
        <f ca="1">IFERROR(INDEX(O$320:O$343,MATCH($F205,$B$320:$B$343,0))/INDEX($D$320:$D$343,MATCH($F205,$B$320:$B$343,0)),SUMIFS('Input-Allocators'!L$32:L$80,'Input-Allocators'!$B$32:$B$80,$F205))*$D205</f>
        <v>7.2768555249761488E-2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2393.4227951121688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INT_OM_DIST_SUBTOTAL</v>
      </c>
      <c r="G206" s="14">
        <f ca="1">IFERROR(INDEX(G$320:G$343,MATCH($F206,$B$320:$B$343,0))/INDEX($D$320:$D$343,MATCH($F206,$B$320:$B$343,0)),SUMIFS('Input-Allocators'!D$32:D$80,'Input-Allocators'!$B$32:$B$80,$F206))*$D206</f>
        <v>1974.1073958459644</v>
      </c>
      <c r="H206" s="14">
        <f ca="1">IFERROR(INDEX(H$320:H$343,MATCH($F206,$B$320:$B$343,0))/INDEX($D$320:$D$343,MATCH($F206,$B$320:$B$343,0)),SUMIFS('Input-Allocators'!E$32:E$80,'Input-Allocators'!$B$32:$B$80,$F206))*$D206</f>
        <v>135.96682106966199</v>
      </c>
      <c r="I206" s="14">
        <f ca="1">IFERROR(INDEX(I$320:I$343,MATCH($F206,$B$320:$B$343,0))/INDEX($D$320:$D$343,MATCH($F206,$B$320:$B$343,0)),SUMIFS('Input-Allocators'!F$32:F$80,'Input-Allocators'!$B$32:$B$80,$F206))*$D206</f>
        <v>146.94952501128674</v>
      </c>
      <c r="J206" s="14">
        <f ca="1">IFERROR(INDEX(J$320:J$343,MATCH($F206,$B$320:$B$343,0))/INDEX($D$320:$D$343,MATCH($F206,$B$320:$B$343,0)),SUMIFS('Input-Allocators'!G$32:G$80,'Input-Allocators'!$B$32:$B$80,$F206))*$D206</f>
        <v>74.824901528971964</v>
      </c>
      <c r="K206" s="14">
        <f ca="1">IFERROR(INDEX(K$320:K$343,MATCH($F206,$B$320:$B$343,0))/INDEX($D$320:$D$343,MATCH($F206,$B$320:$B$343,0)),SUMIFS('Input-Allocators'!H$32:H$80,'Input-Allocators'!$B$32:$B$80,$F206))*$D206</f>
        <v>1.6137701894692646</v>
      </c>
      <c r="L206" s="14">
        <f ca="1">IFERROR(INDEX(L$320:L$343,MATCH($F206,$B$320:$B$343,0))/INDEX($D$320:$D$343,MATCH($F206,$B$320:$B$343,0)),SUMIFS('Input-Allocators'!I$32:I$80,'Input-Allocators'!$B$32:$B$80,$F206))*$D206</f>
        <v>6.8280414041780588</v>
      </c>
      <c r="M206" s="14">
        <f ca="1">IFERROR(INDEX(M$320:M$343,MATCH($F206,$B$320:$B$343,0))/INDEX($D$320:$D$343,MATCH($F206,$B$320:$B$343,0)),SUMIFS('Input-Allocators'!J$32:J$80,'Input-Allocators'!$B$32:$B$80,$F206))*$D206</f>
        <v>32.418593054895346</v>
      </c>
      <c r="N206" s="14">
        <f ca="1">IFERROR(INDEX(N$320:N$343,MATCH($F206,$B$320:$B$343,0))/INDEX($D$320:$D$343,MATCH($F206,$B$320:$B$343,0)),SUMIFS('Input-Allocators'!K$32:K$80,'Input-Allocators'!$B$32:$B$80,$F206))*$D206</f>
        <v>14.654343346503698</v>
      </c>
      <c r="O206" s="14">
        <f ca="1">IFERROR(INDEX(O$320:O$343,MATCH($F206,$B$320:$B$343,0))/INDEX($D$320:$D$343,MATCH($F206,$B$320:$B$343,0)),SUMIFS('Input-Allocators'!L$32:L$80,'Input-Allocators'!$B$32:$B$80,$F206))*$D206</f>
        <v>6.0594036612370434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49.407759114286563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INT_DIST_OL</v>
      </c>
      <c r="G207" s="14">
        <f ca="1">IFERROR(INDEX(G$320:G$343,MATCH($F207,$B$320:$B$343,0))/INDEX($D$320:$D$343,MATCH($F207,$B$320:$B$343,0)),SUMIFS('Input-Allocators'!D$32:D$80,'Input-Allocators'!$B$32:$B$80,$F207))*$D207</f>
        <v>41.771983291860316</v>
      </c>
      <c r="H207" s="14">
        <f ca="1">IFERROR(INDEX(H$320:H$343,MATCH($F207,$B$320:$B$343,0))/INDEX($D$320:$D$343,MATCH($F207,$B$320:$B$343,0)),SUMIFS('Input-Allocators'!E$32:E$80,'Input-Allocators'!$B$32:$B$80,$F207))*$D207</f>
        <v>2.786125734919525</v>
      </c>
      <c r="I207" s="14">
        <f ca="1">IFERROR(INDEX(I$320:I$343,MATCH($F207,$B$320:$B$343,0))/INDEX($D$320:$D$343,MATCH($F207,$B$320:$B$343,0)),SUMIFS('Input-Allocators'!F$32:F$80,'Input-Allocators'!$B$32:$B$80,$F207))*$D207</f>
        <v>2.6083463383460859</v>
      </c>
      <c r="J207" s="14">
        <f ca="1">IFERROR(INDEX(J$320:J$343,MATCH($F207,$B$320:$B$343,0))/INDEX($D$320:$D$343,MATCH($F207,$B$320:$B$343,0)),SUMIFS('Input-Allocators'!G$32:G$80,'Input-Allocators'!$B$32:$B$80,$F207))*$D207</f>
        <v>1.3569980251639773</v>
      </c>
      <c r="K207" s="14">
        <f ca="1">IFERROR(INDEX(K$320:K$343,MATCH($F207,$B$320:$B$343,0))/INDEX($D$320:$D$343,MATCH($F207,$B$320:$B$343,0)),SUMIFS('Input-Allocators'!H$32:H$80,'Input-Allocators'!$B$32:$B$80,$F207))*$D207</f>
        <v>2.240111718105231E-2</v>
      </c>
      <c r="L207" s="14">
        <f ca="1">IFERROR(INDEX(L$320:L$343,MATCH($F207,$B$320:$B$343,0))/INDEX($D$320:$D$343,MATCH($F207,$B$320:$B$343,0)),SUMIFS('Input-Allocators'!I$32:I$80,'Input-Allocators'!$B$32:$B$80,$F207))*$D207</f>
        <v>0.12875826456310663</v>
      </c>
      <c r="M207" s="14">
        <f ca="1">IFERROR(INDEX(M$320:M$343,MATCH($F207,$B$320:$B$343,0))/INDEX($D$320:$D$343,MATCH($F207,$B$320:$B$343,0)),SUMIFS('Input-Allocators'!J$32:J$80,'Input-Allocators'!$B$32:$B$80,$F207))*$D207</f>
        <v>0.48949764306886578</v>
      </c>
      <c r="N207" s="14">
        <f ca="1">IFERROR(INDEX(N$320:N$343,MATCH($F207,$B$320:$B$343,0))/INDEX($D$320:$D$343,MATCH($F207,$B$320:$B$343,0)),SUMIFS('Input-Allocators'!K$32:K$80,'Input-Allocators'!$B$32:$B$80,$F207))*$D207</f>
        <v>0.17245014936492695</v>
      </c>
      <c r="O207" s="14">
        <f ca="1">IFERROR(INDEX(O$320:O$343,MATCH($F207,$B$320:$B$343,0))/INDEX($D$320:$D$343,MATCH($F207,$B$320:$B$343,0)),SUMIFS('Input-Allocators'!L$32:L$80,'Input-Allocators'!$B$32:$B$80,$F207))*$D207</f>
        <v>7.1198549818700788E-2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9772.8402491052129</v>
      </c>
      <c r="E208" s="14">
        <f t="shared" ca="1" si="49"/>
        <v>0</v>
      </c>
      <c r="F208" s="46"/>
      <c r="G208" s="174">
        <f t="shared" ref="G208:U208" ca="1" si="50">SUBTOTAL(9,G196:G207)</f>
        <v>8186.4888472183738</v>
      </c>
      <c r="H208" s="174">
        <f t="shared" ca="1" si="50"/>
        <v>554.44819413558935</v>
      </c>
      <c r="I208" s="174">
        <f t="shared" ca="1" si="50"/>
        <v>547.81174643064253</v>
      </c>
      <c r="J208" s="174">
        <f t="shared" ca="1" si="50"/>
        <v>284.00177276809484</v>
      </c>
      <c r="K208" s="174">
        <f t="shared" ca="1" si="50"/>
        <v>5.1394694320703991</v>
      </c>
      <c r="L208" s="174">
        <f t="shared" ca="1" si="50"/>
        <v>26.589328930933863</v>
      </c>
      <c r="M208" s="174">
        <f t="shared" ca="1" si="50"/>
        <v>108.84117024809248</v>
      </c>
      <c r="N208" s="174">
        <f t="shared" ca="1" si="50"/>
        <v>42.120696264056456</v>
      </c>
      <c r="O208" s="174">
        <f t="shared" ca="1" si="50"/>
        <v>17.399023677357444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4.7523712322231102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INT_DIST_ML</v>
      </c>
      <c r="G211" s="14">
        <f ca="1">IFERROR(INDEX(G$320:G$343,MATCH($F211,$B$320:$B$343,0))/INDEX($D$320:$D$343,MATCH($F211,$B$320:$B$343,0)),SUMIFS('Input-Allocators'!D$32:D$80,'Input-Allocators'!$B$32:$B$80,$F211))*$D211</f>
        <v>1.0660724483207895</v>
      </c>
      <c r="H211" s="14">
        <f ca="1">IFERROR(INDEX(H$320:H$343,MATCH($F211,$B$320:$B$343,0))/INDEX($D$320:$D$343,MATCH($F211,$B$320:$B$343,0)),SUMIFS('Input-Allocators'!E$32:E$80,'Input-Allocators'!$B$32:$B$80,$F211))*$D211</f>
        <v>0.24758234894108541</v>
      </c>
      <c r="I211" s="14">
        <f ca="1">IFERROR(INDEX(I$320:I$343,MATCH($F211,$B$320:$B$343,0))/INDEX($D$320:$D$343,MATCH($F211,$B$320:$B$343,0)),SUMIFS('Input-Allocators'!F$32:F$80,'Input-Allocators'!$B$32:$B$80,$F211))*$D211</f>
        <v>1.4716782124935397</v>
      </c>
      <c r="J211" s="14">
        <f ca="1">IFERROR(INDEX(J$320:J$343,MATCH($F211,$B$320:$B$343,0))/INDEX($D$320:$D$343,MATCH($F211,$B$320:$B$343,0)),SUMIFS('Input-Allocators'!G$32:G$80,'Input-Allocators'!$B$32:$B$80,$F211))*$D211</f>
        <v>0.60218300273838377</v>
      </c>
      <c r="K211" s="14">
        <f ca="1">IFERROR(INDEX(K$320:K$343,MATCH($F211,$B$320:$B$343,0))/INDEX($D$320:$D$343,MATCH($F211,$B$320:$B$343,0)),SUMIFS('Input-Allocators'!H$32:H$80,'Input-Allocators'!$B$32:$B$80,$F211))*$D211</f>
        <v>3.8336980695000952E-2</v>
      </c>
      <c r="L211" s="14">
        <f ca="1">IFERROR(INDEX(L$320:L$343,MATCH($F211,$B$320:$B$343,0))/INDEX($D$320:$D$343,MATCH($F211,$B$320:$B$343,0)),SUMIFS('Input-Allocators'!I$32:I$80,'Input-Allocators'!$B$32:$B$80,$F211))*$D211</f>
        <v>3.8271920873901709E-2</v>
      </c>
      <c r="M211" s="14">
        <f ca="1">IFERROR(INDEX(M$320:M$343,MATCH($F211,$B$320:$B$343,0))/INDEX($D$320:$D$343,MATCH($F211,$B$320:$B$343,0)),SUMIFS('Input-Allocators'!J$32:J$80,'Input-Allocators'!$B$32:$B$80,$F211))*$D211</f>
        <v>0.62758474480889659</v>
      </c>
      <c r="N211" s="14">
        <f ca="1">IFERROR(INDEX(N$320:N$343,MATCH($F211,$B$320:$B$343,0))/INDEX($D$320:$D$343,MATCH($F211,$B$320:$B$343,0)),SUMIFS('Input-Allocators'!K$32:K$80,'Input-Allocators'!$B$32:$B$80,$F211))*$D211</f>
        <v>0.46705572830876685</v>
      </c>
      <c r="O211" s="14">
        <f ca="1">IFERROR(INDEX(O$320:O$343,MATCH($F211,$B$320:$B$343,0))/INDEX($D$320:$D$343,MATCH($F211,$B$320:$B$343,0)),SUMIFS('Input-Allocators'!L$32:L$80,'Input-Allocators'!$B$32:$B$80,$F211))*$D211</f>
        <v>0.19360584504274647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0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0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0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78.68725147297539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M&amp;R</v>
      </c>
      <c r="G216" s="14">
        <f ca="1">IFERROR(INDEX(G$320:G$343,MATCH($F216,$B$320:$B$343,0))/INDEX($D$320:$D$343,MATCH($F216,$B$320:$B$343,0)),SUMIFS('Input-Allocators'!D$32:D$80,'Input-Allocators'!$B$32:$B$80,$F216))*$D216</f>
        <v>0.31042777493953333</v>
      </c>
      <c r="H216" s="14">
        <f ca="1">IFERROR(INDEX(H$320:H$343,MATCH($F216,$B$320:$B$343,0))/INDEX($D$320:$D$343,MATCH($F216,$B$320:$B$343,0)),SUMIFS('Input-Allocators'!E$32:E$80,'Input-Allocators'!$B$32:$B$80,$F216))*$D216</f>
        <v>3.963263732549402</v>
      </c>
      <c r="I216" s="14">
        <f ca="1">IFERROR(INDEX(I$320:I$343,MATCH($F216,$B$320:$B$343,0))/INDEX($D$320:$D$343,MATCH($F216,$B$320:$B$343,0)),SUMIFS('Input-Allocators'!F$32:F$80,'Input-Allocators'!$B$32:$B$80,$F216))*$D216</f>
        <v>31.537106007531985</v>
      </c>
      <c r="J216" s="14">
        <f ca="1">IFERROR(INDEX(J$320:J$343,MATCH($F216,$B$320:$B$343,0))/INDEX($D$320:$D$343,MATCH($F216,$B$320:$B$343,0)),SUMIFS('Input-Allocators'!G$32:G$80,'Input-Allocators'!$B$32:$B$80,$F216))*$D216</f>
        <v>12.727071485453051</v>
      </c>
      <c r="K216" s="14">
        <f ca="1">IFERROR(INDEX(K$320:K$343,MATCH($F216,$B$320:$B$343,0))/INDEX($D$320:$D$343,MATCH($F216,$B$320:$B$343,0)),SUMIFS('Input-Allocators'!H$32:H$80,'Input-Allocators'!$B$32:$B$80,$F216))*$D216</f>
        <v>0.84825315401633083</v>
      </c>
      <c r="L216" s="14">
        <f ca="1">IFERROR(INDEX(L$320:L$343,MATCH($F216,$B$320:$B$343,0))/INDEX($D$320:$D$343,MATCH($F216,$B$320:$B$343,0)),SUMIFS('Input-Allocators'!I$32:I$80,'Input-Allocators'!$B$32:$B$80,$F216))*$D216</f>
        <v>0.78386617297547689</v>
      </c>
      <c r="M216" s="14">
        <f ca="1">IFERROR(INDEX(M$320:M$343,MATCH($F216,$B$320:$B$343,0))/INDEX($D$320:$D$343,MATCH($F216,$B$320:$B$343,0)),SUMIFS('Input-Allocators'!J$32:J$80,'Input-Allocators'!$B$32:$B$80,$F216))*$D216</f>
        <v>13.813684557373715</v>
      </c>
      <c r="N216" s="14">
        <f ca="1">IFERROR(INDEX(N$320:N$343,MATCH($F216,$B$320:$B$343,0))/INDEX($D$320:$D$343,MATCH($F216,$B$320:$B$343,0)),SUMIFS('Input-Allocators'!K$32:K$80,'Input-Allocators'!$B$32:$B$80,$F216))*$D216</f>
        <v>10.394588347138843</v>
      </c>
      <c r="O216" s="14">
        <f ca="1">IFERROR(INDEX(O$320:O$343,MATCH($F216,$B$320:$B$343,0))/INDEX($D$320:$D$343,MATCH($F216,$B$320:$B$343,0)),SUMIFS('Input-Allocators'!L$32:L$80,'Input-Allocators'!$B$32:$B$80,$F216))*$D216</f>
        <v>4.3089902409970593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0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0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36.397244909320882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INT_OM_DIST_SUBTOTAL</v>
      </c>
      <c r="G220" s="14">
        <f ca="1">IFERROR(INDEX(G$320:G$343,MATCH($F220,$B$320:$B$343,0))/INDEX($D$320:$D$343,MATCH($F220,$B$320:$B$343,0)),SUMIFS('Input-Allocators'!D$32:D$80,'Input-Allocators'!$B$32:$B$80,$F220))*$D220</f>
        <v>30.02063426096009</v>
      </c>
      <c r="H220" s="14">
        <f ca="1">IFERROR(INDEX(H$320:H$343,MATCH($F220,$B$320:$B$343,0))/INDEX($D$320:$D$343,MATCH($F220,$B$320:$B$343,0)),SUMIFS('Input-Allocators'!E$32:E$80,'Input-Allocators'!$B$32:$B$80,$F220))*$D220</f>
        <v>2.0676738335244149</v>
      </c>
      <c r="I220" s="14">
        <f ca="1">IFERROR(INDEX(I$320:I$343,MATCH($F220,$B$320:$B$343,0))/INDEX($D$320:$D$343,MATCH($F220,$B$320:$B$343,0)),SUMIFS('Input-Allocators'!F$32:F$80,'Input-Allocators'!$B$32:$B$80,$F220))*$D220</f>
        <v>2.2346899436518131</v>
      </c>
      <c r="J220" s="14">
        <f ca="1">IFERROR(INDEX(J$320:J$343,MATCH($F220,$B$320:$B$343,0))/INDEX($D$320:$D$343,MATCH($F220,$B$320:$B$343,0)),SUMIFS('Input-Allocators'!G$32:G$80,'Input-Allocators'!$B$32:$B$80,$F220))*$D220</f>
        <v>1.1378767979596254</v>
      </c>
      <c r="K220" s="14">
        <f ca="1">IFERROR(INDEX(K$320:K$343,MATCH($F220,$B$320:$B$343,0))/INDEX($D$320:$D$343,MATCH($F220,$B$320:$B$343,0)),SUMIFS('Input-Allocators'!H$32:H$80,'Input-Allocators'!$B$32:$B$80,$F220))*$D220</f>
        <v>2.4540916437089947E-2</v>
      </c>
      <c r="L220" s="14">
        <f ca="1">IFERROR(INDEX(L$320:L$343,MATCH($F220,$B$320:$B$343,0))/INDEX($D$320:$D$343,MATCH($F220,$B$320:$B$343,0)),SUMIFS('Input-Allocators'!I$32:I$80,'Input-Allocators'!$B$32:$B$80,$F220))*$D220</f>
        <v>0.10383535067284465</v>
      </c>
      <c r="M220" s="14">
        <f ca="1">IFERROR(INDEX(M$320:M$343,MATCH($F220,$B$320:$B$343,0))/INDEX($D$320:$D$343,MATCH($F220,$B$320:$B$343,0)),SUMIFS('Input-Allocators'!J$32:J$80,'Input-Allocators'!$B$32:$B$80,$F220))*$D220</f>
        <v>0.49299583568950517</v>
      </c>
      <c r="N220" s="14">
        <f ca="1">IFERROR(INDEX(N$320:N$343,MATCH($F220,$B$320:$B$343,0))/INDEX($D$320:$D$343,MATCH($F220,$B$320:$B$343,0)),SUMIFS('Input-Allocators'!K$32:K$80,'Input-Allocators'!$B$32:$B$80,$F220))*$D220</f>
        <v>0.22285144307024746</v>
      </c>
      <c r="O220" s="14">
        <f ca="1">IFERROR(INDEX(O$320:O$343,MATCH($F220,$B$320:$B$343,0))/INDEX($D$320:$D$343,MATCH($F220,$B$320:$B$343,0)),SUMIFS('Input-Allocators'!L$32:L$80,'Input-Allocators'!$B$32:$B$80,$F220))*$D220</f>
        <v>9.2146527355249128E-2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119.83686761451938</v>
      </c>
      <c r="E221" s="14">
        <f t="shared" ca="1" si="49"/>
        <v>0</v>
      </c>
      <c r="F221" s="46"/>
      <c r="G221" s="174">
        <f t="shared" ref="G221:U221" ca="1" si="52">SUBTOTAL(9,G211:G220)</f>
        <v>31.397134484220413</v>
      </c>
      <c r="H221" s="174">
        <f t="shared" ca="1" si="52"/>
        <v>6.2785199150149023</v>
      </c>
      <c r="I221" s="174">
        <f t="shared" ca="1" si="52"/>
        <v>35.243474163677341</v>
      </c>
      <c r="J221" s="174">
        <f t="shared" ca="1" si="52"/>
        <v>14.46713128615106</v>
      </c>
      <c r="K221" s="174">
        <f t="shared" ca="1" si="52"/>
        <v>0.91113105114842174</v>
      </c>
      <c r="L221" s="174">
        <f t="shared" ca="1" si="52"/>
        <v>0.9259734445222233</v>
      </c>
      <c r="M221" s="174">
        <f t="shared" ca="1" si="52"/>
        <v>14.934265137872117</v>
      </c>
      <c r="N221" s="174">
        <f t="shared" ca="1" si="52"/>
        <v>11.084495518517857</v>
      </c>
      <c r="O221" s="174">
        <f t="shared" ca="1" si="52"/>
        <v>4.5947426133950549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9892.677116719733</v>
      </c>
      <c r="E223" s="14">
        <f t="shared" ca="1" si="49"/>
        <v>0</v>
      </c>
      <c r="F223" s="46"/>
      <c r="G223" s="175">
        <f t="shared" ref="G223:U223" ca="1" si="53">SUBTOTAL(9,G129:G221)</f>
        <v>8217.885981702595</v>
      </c>
      <c r="H223" s="175">
        <f t="shared" ca="1" si="53"/>
        <v>560.7267140506043</v>
      </c>
      <c r="I223" s="175">
        <f t="shared" ca="1" si="53"/>
        <v>583.05522059431985</v>
      </c>
      <c r="J223" s="175">
        <f t="shared" ca="1" si="53"/>
        <v>298.46890405424591</v>
      </c>
      <c r="K223" s="175">
        <f t="shared" ca="1" si="53"/>
        <v>6.0506004832188207</v>
      </c>
      <c r="L223" s="175">
        <f t="shared" ca="1" si="53"/>
        <v>27.515302375456088</v>
      </c>
      <c r="M223" s="175">
        <f t="shared" ca="1" si="53"/>
        <v>123.7754353859646</v>
      </c>
      <c r="N223" s="175">
        <f t="shared" ca="1" si="53"/>
        <v>53.20519178257431</v>
      </c>
      <c r="O223" s="175">
        <f t="shared" ca="1" si="53"/>
        <v>21.9937662907525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1237.3987558815804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INT_CUSTACC</v>
      </c>
      <c r="G227" s="14">
        <f ca="1">IFERROR(INDEX(G$320:G$343,MATCH($F227,$B$320:$B$343,0))/INDEX($D$320:$D$343,MATCH($F227,$B$320:$B$343,0)),SUMIFS('Input-Allocators'!D$32:D$80,'Input-Allocators'!$B$32:$B$80,$F227))*$D227</f>
        <v>1155.9200961242764</v>
      </c>
      <c r="H227" s="14">
        <f ca="1">IFERROR(INDEX(H$320:H$343,MATCH($F227,$B$320:$B$343,0))/INDEX($D$320:$D$343,MATCH($F227,$B$320:$B$343,0)),SUMIFS('Input-Allocators'!E$32:E$80,'Input-Allocators'!$B$32:$B$80,$F227))*$D227</f>
        <v>49.363816417000855</v>
      </c>
      <c r="I227" s="14">
        <f ca="1">IFERROR(INDEX(I$320:I$343,MATCH($F227,$B$320:$B$343,0))/INDEX($D$320:$D$343,MATCH($F227,$B$320:$B$343,0)),SUMIFS('Input-Allocators'!F$32:F$80,'Input-Allocators'!$B$32:$B$80,$F227))*$D227</f>
        <v>20.815206316082929</v>
      </c>
      <c r="J227" s="14">
        <f ca="1">IFERROR(INDEX(J$320:J$343,MATCH($F227,$B$320:$B$343,0))/INDEX($D$320:$D$343,MATCH($F227,$B$320:$B$343,0)),SUMIFS('Input-Allocators'!G$32:G$80,'Input-Allocators'!$B$32:$B$80,$F227))*$D227</f>
        <v>7.4005009895138238</v>
      </c>
      <c r="K227" s="14">
        <f ca="1">IFERROR(INDEX(K$320:K$343,MATCH($F227,$B$320:$B$343,0))/INDEX($D$320:$D$343,MATCH($F227,$B$320:$B$343,0)),SUMIFS('Input-Allocators'!H$32:H$80,'Input-Allocators'!$B$32:$B$80,$F227))*$D227</f>
        <v>3.8319746224019804E-2</v>
      </c>
      <c r="L227" s="14">
        <f ca="1">IFERROR(INDEX(L$320:L$343,MATCH($F227,$B$320:$B$343,0))/INDEX($D$320:$D$343,MATCH($F227,$B$320:$B$343,0)),SUMIFS('Input-Allocators'!I$32:I$80,'Input-Allocators'!$B$32:$B$80,$F227))*$D227</f>
        <v>1.2725099539299438</v>
      </c>
      <c r="M227" s="14">
        <f ca="1">IFERROR(INDEX(M$320:M$343,MATCH($F227,$B$320:$B$343,0))/INDEX($D$320:$D$343,MATCH($F227,$B$320:$B$343,0)),SUMIFS('Input-Allocators'!J$32:J$80,'Input-Allocators'!$B$32:$B$80,$F227))*$D227</f>
        <v>2.3352472246564342</v>
      </c>
      <c r="N227" s="14">
        <f ca="1">IFERROR(INDEX(N$320:N$343,MATCH($F227,$B$320:$B$343,0))/INDEX($D$320:$D$343,MATCH($F227,$B$320:$B$343,0)),SUMIFS('Input-Allocators'!K$32:K$80,'Input-Allocators'!$B$32:$B$80,$F227))*$D227</f>
        <v>0.17314570677110444</v>
      </c>
      <c r="O227" s="14">
        <f ca="1">IFERROR(INDEX(O$320:O$343,MATCH($F227,$B$320:$B$343,0))/INDEX($D$320:$D$343,MATCH($F227,$B$320:$B$343,0)),SUMIFS('Input-Allocators'!L$32:L$80,'Input-Allocators'!$B$32:$B$80,$F227))*$D227</f>
        <v>7.9913403125125113E-2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1888.2069528695706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CUST</v>
      </c>
      <c r="G228" s="14">
        <f ca="1">IFERROR(INDEX(G$320:G$343,MATCH($F228,$B$320:$B$343,0))/INDEX($D$320:$D$343,MATCH($F228,$B$320:$B$343,0)),SUMIFS('Input-Allocators'!D$32:D$80,'Input-Allocators'!$B$32:$B$80,$F228))*$D228</f>
        <v>1740.5163187537885</v>
      </c>
      <c r="H228" s="14">
        <f ca="1">IFERROR(INDEX(H$320:H$343,MATCH($F228,$B$320:$B$343,0))/INDEX($D$320:$D$343,MATCH($F228,$B$320:$B$343,0)),SUMIFS('Input-Allocators'!E$32:E$80,'Input-Allocators'!$B$32:$B$80,$F228))*$D228</f>
        <v>90.684607065412266</v>
      </c>
      <c r="I228" s="14">
        <f ca="1">IFERROR(INDEX(I$320:I$343,MATCH($F228,$B$320:$B$343,0))/INDEX($D$320:$D$343,MATCH($F228,$B$320:$B$343,0)),SUMIFS('Input-Allocators'!F$32:F$80,'Input-Allocators'!$B$32:$B$80,$F228))*$D228</f>
        <v>38.238915520911256</v>
      </c>
      <c r="J228" s="14">
        <f ca="1">IFERROR(INDEX(J$320:J$343,MATCH($F228,$B$320:$B$343,0))/INDEX($D$320:$D$343,MATCH($F228,$B$320:$B$343,0)),SUMIFS('Input-Allocators'!G$32:G$80,'Input-Allocators'!$B$32:$B$80,$F228))*$D228</f>
        <v>13.595211493617937</v>
      </c>
      <c r="K228" s="14">
        <f ca="1">IFERROR(INDEX(K$320:K$343,MATCH($F228,$B$320:$B$343,0))/INDEX($D$320:$D$343,MATCH($F228,$B$320:$B$343,0)),SUMIFS('Input-Allocators'!H$32:H$80,'Input-Allocators'!$B$32:$B$80,$F228))*$D228</f>
        <v>7.039591711905728E-2</v>
      </c>
      <c r="L228" s="14">
        <f ca="1">IFERROR(INDEX(L$320:L$343,MATCH($F228,$B$320:$B$343,0))/INDEX($D$320:$D$343,MATCH($F228,$B$320:$B$343,0)),SUMIFS('Input-Allocators'!I$32:I$80,'Input-Allocators'!$B$32:$B$80,$F228))*$D228</f>
        <v>1.6814358120208159</v>
      </c>
      <c r="M228" s="14">
        <f ca="1">IFERROR(INDEX(M$320:M$343,MATCH($F228,$B$320:$B$343,0))/INDEX($D$320:$D$343,MATCH($F228,$B$320:$B$343,0)),SUMIFS('Input-Allocators'!J$32:J$80,'Input-Allocators'!$B$32:$B$80,$F228))*$D228</f>
        <v>3.0856877003853445</v>
      </c>
      <c r="N228" s="14">
        <f ca="1">IFERROR(INDEX(N$320:N$343,MATCH($F228,$B$320:$B$343,0))/INDEX($D$320:$D$343,MATCH($F228,$B$320:$B$343,0)),SUMIFS('Input-Allocators'!K$32:K$80,'Input-Allocators'!$B$32:$B$80,$F228))*$D228</f>
        <v>0.22878673063693616</v>
      </c>
      <c r="O228" s="14">
        <f ca="1">IFERROR(INDEX(O$320:O$343,MATCH($F228,$B$320:$B$343,0))/INDEX($D$320:$D$343,MATCH($F228,$B$320:$B$343,0)),SUMIFS('Input-Allocators'!L$32:L$80,'Input-Allocators'!$B$32:$B$80,$F228))*$D228</f>
        <v>0.10559387567858593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8626.0971059930289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CUST</v>
      </c>
      <c r="G229" s="14">
        <f ca="1">IFERROR(INDEX(G$320:G$343,MATCH($F229,$B$320:$B$343,0))/INDEX($D$320:$D$343,MATCH($F229,$B$320:$B$343,0)),SUMIFS('Input-Allocators'!D$32:D$80,'Input-Allocators'!$B$32:$B$80,$F229))*$D229</f>
        <v>7951.386238313883</v>
      </c>
      <c r="H229" s="14">
        <f ca="1">IFERROR(INDEX(H$320:H$343,MATCH($F229,$B$320:$B$343,0))/INDEX($D$320:$D$343,MATCH($F229,$B$320:$B$343,0)),SUMIFS('Input-Allocators'!E$32:E$80,'Input-Allocators'!$B$32:$B$80,$F229))*$D229</f>
        <v>414.28415745225914</v>
      </c>
      <c r="I229" s="14">
        <f ca="1">IFERROR(INDEX(I$320:I$343,MATCH($F229,$B$320:$B$343,0))/INDEX($D$320:$D$343,MATCH($F229,$B$320:$B$343,0)),SUMIFS('Input-Allocators'!F$32:F$80,'Input-Allocators'!$B$32:$B$80,$F229))*$D229</f>
        <v>174.69091404941423</v>
      </c>
      <c r="J229" s="14">
        <f ca="1">IFERROR(INDEX(J$320:J$343,MATCH($F229,$B$320:$B$343,0))/INDEX($D$320:$D$343,MATCH($F229,$B$320:$B$343,0)),SUMIFS('Input-Allocators'!G$32:G$80,'Input-Allocators'!$B$32:$B$80,$F229))*$D229</f>
        <v>62.108453918272176</v>
      </c>
      <c r="K229" s="14">
        <f ca="1">IFERROR(INDEX(K$320:K$343,MATCH($F229,$B$320:$B$343,0))/INDEX($D$320:$D$343,MATCH($F229,$B$320:$B$343,0)),SUMIFS('Input-Allocators'!H$32:H$80,'Input-Allocators'!$B$32:$B$80,$F229))*$D229</f>
        <v>0.32159717239234781</v>
      </c>
      <c r="L229" s="14">
        <f ca="1">IFERROR(INDEX(L$320:L$343,MATCH($F229,$B$320:$B$343,0))/INDEX($D$320:$D$343,MATCH($F229,$B$320:$B$343,0)),SUMIFS('Input-Allocators'!I$32:I$80,'Input-Allocators'!$B$32:$B$80,$F229))*$D229</f>
        <v>7.6814824614130579</v>
      </c>
      <c r="M229" s="14">
        <f ca="1">IFERROR(INDEX(M$320:M$343,MATCH($F229,$B$320:$B$343,0))/INDEX($D$320:$D$343,MATCH($F229,$B$320:$B$343,0)),SUMIFS('Input-Allocators'!J$32:J$80,'Input-Allocators'!$B$32:$B$80,$F229))*$D229</f>
        <v>14.096676056531249</v>
      </c>
      <c r="N229" s="14">
        <f ca="1">IFERROR(INDEX(N$320:N$343,MATCH($F229,$B$320:$B$343,0))/INDEX($D$320:$D$343,MATCH($F229,$B$320:$B$343,0)),SUMIFS('Input-Allocators'!K$32:K$80,'Input-Allocators'!$B$32:$B$80,$F229))*$D229</f>
        <v>1.0451908102751306</v>
      </c>
      <c r="O229" s="14">
        <f ca="1">IFERROR(INDEX(O$320:O$343,MATCH($F229,$B$320:$B$343,0))/INDEX($D$320:$D$343,MATCH($F229,$B$320:$B$343,0)),SUMIFS('Input-Allocators'!L$32:L$80,'Input-Allocators'!$B$32:$B$80,$F229))*$D229</f>
        <v>0.48239575858852179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4392.03303291462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ACT_904</v>
      </c>
      <c r="G230" s="14">
        <f ca="1">IFERROR(INDEX(G$320:G$343,MATCH($F230,$B$320:$B$343,0))/INDEX($D$320:$D$343,MATCH($F230,$B$320:$B$343,0)),SUMIFS('Input-Allocators'!D$32:D$80,'Input-Allocators'!$B$32:$B$80,$F230))*$D230</f>
        <v>4232.9010053152188</v>
      </c>
      <c r="H230" s="14">
        <f ca="1">IFERROR(INDEX(H$320:H$343,MATCH($F230,$B$320:$B$343,0))/INDEX($D$320:$D$343,MATCH($F230,$B$320:$B$343,0)),SUMIFS('Input-Allocators'!E$32:E$80,'Input-Allocators'!$B$32:$B$80,$F230))*$D230</f>
        <v>89.692967725770913</v>
      </c>
      <c r="I230" s="14">
        <f ca="1">IFERROR(INDEX(I$320:I$343,MATCH($F230,$B$320:$B$343,0))/INDEX($D$320:$D$343,MATCH($F230,$B$320:$B$343,0)),SUMIFS('Input-Allocators'!F$32:F$80,'Input-Allocators'!$B$32:$B$80,$F230))*$D230</f>
        <v>37.820771646632728</v>
      </c>
      <c r="J230" s="14">
        <f ca="1">IFERROR(INDEX(J$320:J$343,MATCH($F230,$B$320:$B$343,0))/INDEX($D$320:$D$343,MATCH($F230,$B$320:$B$343,0)),SUMIFS('Input-Allocators'!G$32:G$80,'Input-Allocators'!$B$32:$B$80,$F230))*$D230</f>
        <v>13.446547381988815</v>
      </c>
      <c r="K230" s="14">
        <f ca="1">IFERROR(INDEX(K$320:K$343,MATCH($F230,$B$320:$B$343,0))/INDEX($D$320:$D$343,MATCH($F230,$B$320:$B$343,0)),SUMIFS('Input-Allocators'!H$32:H$80,'Input-Allocators'!$B$32:$B$80,$F230))*$D230</f>
        <v>6.9626135311268947E-2</v>
      </c>
      <c r="L230" s="14">
        <f ca="1">IFERROR(INDEX(L$320:L$343,MATCH($F230,$B$320:$B$343,0))/INDEX($D$320:$D$343,MATCH($F230,$B$320:$B$343,0)),SUMIFS('Input-Allocators'!I$32:I$80,'Input-Allocators'!$B$32:$B$80,$F230))*$D230</f>
        <v>5.9663862339135774</v>
      </c>
      <c r="M230" s="14">
        <f ca="1">IFERROR(INDEX(M$320:M$343,MATCH($F230,$B$320:$B$343,0))/INDEX($D$320:$D$343,MATCH($F230,$B$320:$B$343,0)),SUMIFS('Input-Allocators'!J$32:J$80,'Input-Allocators'!$B$32:$B$80,$F230))*$D230</f>
        <v>10.94921642926661</v>
      </c>
      <c r="N230" s="14">
        <f ca="1">IFERROR(INDEX(N$320:N$343,MATCH($F230,$B$320:$B$343,0))/INDEX($D$320:$D$343,MATCH($F230,$B$320:$B$343,0)),SUMIFS('Input-Allocators'!K$32:K$80,'Input-Allocators'!$B$32:$B$80,$F230))*$D230</f>
        <v>0.81182403182775253</v>
      </c>
      <c r="O230" s="14">
        <f ca="1">IFERROR(INDEX(O$320:O$343,MATCH($F230,$B$320:$B$343,0))/INDEX($D$320:$D$343,MATCH($F230,$B$320:$B$343,0)),SUMIFS('Input-Allocators'!L$32:L$80,'Input-Allocators'!$B$32:$B$80,$F230))*$D230</f>
        <v>0.37468801468973195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472.13076334614664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INT_CUSTACC</v>
      </c>
      <c r="G231" s="14">
        <f ca="1">IFERROR(INDEX(G$320:G$343,MATCH($F231,$B$320:$B$343,0))/INDEX($D$320:$D$343,MATCH($F231,$B$320:$B$343,0)),SUMIFS('Input-Allocators'!D$32:D$80,'Input-Allocators'!$B$32:$B$80,$F231))*$D231</f>
        <v>441.04249721949276</v>
      </c>
      <c r="H231" s="14">
        <f ca="1">IFERROR(INDEX(H$320:H$343,MATCH($F231,$B$320:$B$343,0))/INDEX($D$320:$D$343,MATCH($F231,$B$320:$B$343,0)),SUMIFS('Input-Allocators'!E$32:E$80,'Input-Allocators'!$B$32:$B$80,$F231))*$D231</f>
        <v>18.834814740082113</v>
      </c>
      <c r="I231" s="14">
        <f ca="1">IFERROR(INDEX(I$320:I$343,MATCH($F231,$B$320:$B$343,0))/INDEX($D$320:$D$343,MATCH($F231,$B$320:$B$343,0)),SUMIFS('Input-Allocators'!F$32:F$80,'Input-Allocators'!$B$32:$B$80,$F231))*$D231</f>
        <v>7.94206330053904</v>
      </c>
      <c r="J231" s="14">
        <f ca="1">IFERROR(INDEX(J$320:J$343,MATCH($F231,$B$320:$B$343,0))/INDEX($D$320:$D$343,MATCH($F231,$B$320:$B$343,0)),SUMIFS('Input-Allocators'!G$32:G$80,'Input-Allocators'!$B$32:$B$80,$F231))*$D231</f>
        <v>2.8236687363030231</v>
      </c>
      <c r="K231" s="14">
        <f ca="1">IFERROR(INDEX(K$320:K$343,MATCH($F231,$B$320:$B$343,0))/INDEX($D$320:$D$343,MATCH($F231,$B$320:$B$343,0)),SUMIFS('Input-Allocators'!H$32:H$80,'Input-Allocators'!$B$32:$B$80,$F231))*$D231</f>
        <v>1.4620938440404005E-2</v>
      </c>
      <c r="L231" s="14">
        <f ca="1">IFERROR(INDEX(L$320:L$343,MATCH($F231,$B$320:$B$343,0))/INDEX($D$320:$D$343,MATCH($F231,$B$320:$B$343,0)),SUMIFS('Input-Allocators'!I$32:I$80,'Input-Allocators'!$B$32:$B$80,$F231))*$D231</f>
        <v>0.48552747694212989</v>
      </c>
      <c r="M231" s="14">
        <f ca="1">IFERROR(INDEX(M$320:M$343,MATCH($F231,$B$320:$B$343,0))/INDEX($D$320:$D$343,MATCH($F231,$B$320:$B$343,0)),SUMIFS('Input-Allocators'!J$32:J$80,'Input-Allocators'!$B$32:$B$80,$F231))*$D231</f>
        <v>0.891015971640856</v>
      </c>
      <c r="N231" s="14">
        <f ca="1">IFERROR(INDEX(N$320:N$343,MATCH($F231,$B$320:$B$343,0))/INDEX($D$320:$D$343,MATCH($F231,$B$320:$B$343,0)),SUMIFS('Input-Allocators'!K$32:K$80,'Input-Allocators'!$B$32:$B$80,$F231))*$D231</f>
        <v>6.6063921851698446E-2</v>
      </c>
      <c r="O231" s="14">
        <f ca="1">IFERROR(INDEX(O$320:O$343,MATCH($F231,$B$320:$B$343,0))/INDEX($D$320:$D$343,MATCH($F231,$B$320:$B$343,0)),SUMIFS('Input-Allocators'!L$32:L$80,'Input-Allocators'!$B$32:$B$80,$F231))*$D231</f>
        <v>3.0491040854630048E-2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16615.866611004945</v>
      </c>
      <c r="E232" s="14">
        <f t="shared" ca="1" si="49"/>
        <v>0</v>
      </c>
      <c r="F232" s="46"/>
      <c r="G232" s="174">
        <f t="shared" ref="G232:U232" ca="1" si="55">SUBTOTAL(9,G227:G231)</f>
        <v>15521.766155726658</v>
      </c>
      <c r="H232" s="174">
        <f t="shared" ca="1" si="55"/>
        <v>662.86036340052533</v>
      </c>
      <c r="I232" s="174">
        <f t="shared" ca="1" si="55"/>
        <v>279.50787083358017</v>
      </c>
      <c r="J232" s="174">
        <f t="shared" ca="1" si="55"/>
        <v>99.374382519695772</v>
      </c>
      <c r="K232" s="174">
        <f t="shared" ca="1" si="55"/>
        <v>0.51455990948709784</v>
      </c>
      <c r="L232" s="174">
        <f t="shared" ca="1" si="55"/>
        <v>17.087341938219527</v>
      </c>
      <c r="M232" s="174">
        <f t="shared" ca="1" si="55"/>
        <v>31.357843382480493</v>
      </c>
      <c r="N232" s="174">
        <f t="shared" ca="1" si="55"/>
        <v>2.3250112013626221</v>
      </c>
      <c r="O232" s="174">
        <f t="shared" ca="1" si="55"/>
        <v>1.0730820929365947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26.094616447485286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CUST</v>
      </c>
      <c r="G235" s="14">
        <f ca="1">IFERROR(INDEX(G$320:G$343,MATCH($F235,$B$320:$B$343,0))/INDEX($D$320:$D$343,MATCH($F235,$B$320:$B$343,0)),SUMIFS('Input-Allocators'!D$32:D$80,'Input-Allocators'!$B$32:$B$80,$F235))*$D235</f>
        <v>24.053563455767257</v>
      </c>
      <c r="H235" s="14">
        <f ca="1">IFERROR(INDEX(H$320:H$343,MATCH($F235,$B$320:$B$343,0))/INDEX($D$320:$D$343,MATCH($F235,$B$320:$B$343,0)),SUMIFS('Input-Allocators'!E$32:E$80,'Input-Allocators'!$B$32:$B$80,$F235))*$D235</f>
        <v>1.2532418840353179</v>
      </c>
      <c r="I235" s="14">
        <f ca="1">IFERROR(INDEX(I$320:I$343,MATCH($F235,$B$320:$B$343,0))/INDEX($D$320:$D$343,MATCH($F235,$B$320:$B$343,0)),SUMIFS('Input-Allocators'!F$32:F$80,'Input-Allocators'!$B$32:$B$80,$F235))*$D235</f>
        <v>0.52845363818279356</v>
      </c>
      <c r="J235" s="14">
        <f ca="1">IFERROR(INDEX(J$320:J$343,MATCH($F235,$B$320:$B$343,0))/INDEX($D$320:$D$343,MATCH($F235,$B$320:$B$343,0)),SUMIFS('Input-Allocators'!G$32:G$80,'Input-Allocators'!$B$32:$B$80,$F235))*$D235</f>
        <v>0.18788291659940154</v>
      </c>
      <c r="K235" s="14">
        <f ca="1">IFERROR(INDEX(K$320:K$343,MATCH($F235,$B$320:$B$343,0))/INDEX($D$320:$D$343,MATCH($F235,$B$320:$B$343,0)),SUMIFS('Input-Allocators'!H$32:H$80,'Input-Allocators'!$B$32:$B$80,$F235))*$D235</f>
        <v>9.7285652608104344E-4</v>
      </c>
      <c r="L235" s="14">
        <f ca="1">IFERROR(INDEX(L$320:L$343,MATCH($F235,$B$320:$B$343,0))/INDEX($D$320:$D$343,MATCH($F235,$B$320:$B$343,0)),SUMIFS('Input-Allocators'!I$32:I$80,'Input-Allocators'!$B$32:$B$80,$F235))*$D235</f>
        <v>2.323708348233159E-2</v>
      </c>
      <c r="M235" s="14">
        <f ca="1">IFERROR(INDEX(M$320:M$343,MATCH($F235,$B$320:$B$343,0))/INDEX($D$320:$D$343,MATCH($F235,$B$320:$B$343,0)),SUMIFS('Input-Allocators'!J$32:J$80,'Input-Allocators'!$B$32:$B$80,$F235))*$D235</f>
        <v>4.2643544393219081E-2</v>
      </c>
      <c r="N235" s="14">
        <f ca="1">IFERROR(INDEX(N$320:N$343,MATCH($F235,$B$320:$B$343,0))/INDEX($D$320:$D$343,MATCH($F235,$B$320:$B$343,0)),SUMIFS('Input-Allocators'!K$32:K$80,'Input-Allocators'!$B$32:$B$80,$F235))*$D235</f>
        <v>3.1617837097633918E-3</v>
      </c>
      <c r="O235" s="14">
        <f ca="1">IFERROR(INDEX(O$320:O$343,MATCH($F235,$B$320:$B$343,0))/INDEX($D$320:$D$343,MATCH($F235,$B$320:$B$343,0)),SUMIFS('Input-Allocators'!L$32:L$80,'Input-Allocators'!$B$32:$B$80,$F235))*$D235</f>
        <v>1.4592847891215653E-3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3033.2323056485884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CUST</v>
      </c>
      <c r="G236" s="14">
        <f ca="1">IFERROR(INDEX(G$320:G$343,MATCH($F236,$B$320:$B$343,0))/INDEX($D$320:$D$343,MATCH($F236,$B$320:$B$343,0)),SUMIFS('Input-Allocators'!D$32:D$80,'Input-Allocators'!$B$32:$B$80,$F236))*$D236</f>
        <v>2795.9807681723041</v>
      </c>
      <c r="H236" s="14">
        <f ca="1">IFERROR(INDEX(H$320:H$343,MATCH($F236,$B$320:$B$343,0))/INDEX($D$320:$D$343,MATCH($F236,$B$320:$B$343,0)),SUMIFS('Input-Allocators'!E$32:E$80,'Input-Allocators'!$B$32:$B$80,$F236))*$D236</f>
        <v>145.67655275171376</v>
      </c>
      <c r="I236" s="14">
        <f ca="1">IFERROR(INDEX(I$320:I$343,MATCH($F236,$B$320:$B$343,0))/INDEX($D$320:$D$343,MATCH($F236,$B$320:$B$343,0)),SUMIFS('Input-Allocators'!F$32:F$80,'Input-Allocators'!$B$32:$B$80,$F236))*$D236</f>
        <v>61.42733121214556</v>
      </c>
      <c r="J236" s="14">
        <f ca="1">IFERROR(INDEX(J$320:J$343,MATCH($F236,$B$320:$B$343,0))/INDEX($D$320:$D$343,MATCH($F236,$B$320:$B$343,0)),SUMIFS('Input-Allocators'!G$32:G$80,'Input-Allocators'!$B$32:$B$80,$F236))*$D236</f>
        <v>21.839467671643213</v>
      </c>
      <c r="K236" s="14">
        <f ca="1">IFERROR(INDEX(K$320:K$343,MATCH($F236,$B$320:$B$343,0))/INDEX($D$320:$D$343,MATCH($F236,$B$320:$B$343,0)),SUMIFS('Input-Allocators'!H$32:H$80,'Input-Allocators'!$B$32:$B$80,$F236))*$D236</f>
        <v>0.11308462224799073</v>
      </c>
      <c r="L236" s="14">
        <f ca="1">IFERROR(INDEX(L$320:L$343,MATCH($F236,$B$320:$B$343,0))/INDEX($D$320:$D$343,MATCH($F236,$B$320:$B$343,0)),SUMIFS('Input-Allocators'!I$32:I$80,'Input-Allocators'!$B$32:$B$80,$F236))*$D236</f>
        <v>2.7010733209858619</v>
      </c>
      <c r="M236" s="14">
        <f ca="1">IFERROR(INDEX(M$320:M$343,MATCH($F236,$B$320:$B$343,0))/INDEX($D$320:$D$343,MATCH($F236,$B$320:$B$343,0)),SUMIFS('Input-Allocators'!J$32:J$80,'Input-Allocators'!$B$32:$B$80,$F236))*$D236</f>
        <v>4.956875941870261</v>
      </c>
      <c r="N236" s="14">
        <f ca="1">IFERROR(INDEX(N$320:N$343,MATCH($F236,$B$320:$B$343,0))/INDEX($D$320:$D$343,MATCH($F236,$B$320:$B$343,0)),SUMIFS('Input-Allocators'!K$32:K$80,'Input-Allocators'!$B$32:$B$80,$F236))*$D236</f>
        <v>0.36752502230596995</v>
      </c>
      <c r="O236" s="14">
        <f ca="1">IFERROR(INDEX(O$320:O$343,MATCH($F236,$B$320:$B$343,0))/INDEX($D$320:$D$343,MATCH($F236,$B$320:$B$343,0)),SUMIFS('Input-Allocators'!L$32:L$80,'Input-Allocators'!$B$32:$B$80,$F236))*$D236</f>
        <v>0.16962693337198612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635.14230127758242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CUST</v>
      </c>
      <c r="G237" s="14">
        <f ca="1">IFERROR(INDEX(G$320:G$343,MATCH($F237,$B$320:$B$343,0))/INDEX($D$320:$D$343,MATCH($F237,$B$320:$B$343,0)),SUMIFS('Input-Allocators'!D$32:D$80,'Input-Allocators'!$B$32:$B$80,$F237))*$D237</f>
        <v>585.46312332154037</v>
      </c>
      <c r="H237" s="14">
        <f ca="1">IFERROR(INDEX(H$320:H$343,MATCH($F237,$B$320:$B$343,0))/INDEX($D$320:$D$343,MATCH($F237,$B$320:$B$343,0)),SUMIFS('Input-Allocators'!E$32:E$80,'Input-Allocators'!$B$32:$B$80,$F237))*$D237</f>
        <v>30.503875613023364</v>
      </c>
      <c r="I237" s="14">
        <f ca="1">IFERROR(INDEX(I$320:I$343,MATCH($F237,$B$320:$B$343,0))/INDEX($D$320:$D$343,MATCH($F237,$B$320:$B$343,0)),SUMIFS('Input-Allocators'!F$32:F$80,'Input-Allocators'!$B$32:$B$80,$F237))*$D237</f>
        <v>12.862548125564652</v>
      </c>
      <c r="J237" s="14">
        <f ca="1">IFERROR(INDEX(J$320:J$343,MATCH($F237,$B$320:$B$343,0))/INDEX($D$320:$D$343,MATCH($F237,$B$320:$B$343,0)),SUMIFS('Input-Allocators'!G$32:G$80,'Input-Allocators'!$B$32:$B$80,$F237))*$D237</f>
        <v>4.5730654159964832</v>
      </c>
      <c r="K237" s="14">
        <f ca="1">IFERROR(INDEX(K$320:K$343,MATCH($F237,$B$320:$B$343,0))/INDEX($D$320:$D$343,MATCH($F237,$B$320:$B$343,0)),SUMIFS('Input-Allocators'!H$32:H$80,'Input-Allocators'!$B$32:$B$80,$F237))*$D237</f>
        <v>2.3679303124900884E-2</v>
      </c>
      <c r="L237" s="14">
        <f ca="1">IFERROR(INDEX(L$320:L$343,MATCH($F237,$B$320:$B$343,0))/INDEX($D$320:$D$343,MATCH($F237,$B$320:$B$343,0)),SUMIFS('Input-Allocators'!I$32:I$80,'Input-Allocators'!$B$32:$B$80,$F237))*$D237</f>
        <v>0.56559002151455962</v>
      </c>
      <c r="M237" s="14">
        <f ca="1">IFERROR(INDEX(M$320:M$343,MATCH($F237,$B$320:$B$343,0))/INDEX($D$320:$D$343,MATCH($F237,$B$320:$B$343,0)),SUMIFS('Input-Allocators'!J$32:J$80,'Input-Allocators'!$B$32:$B$80,$F237))*$D237</f>
        <v>1.0379427869748223</v>
      </c>
      <c r="N237" s="14">
        <f ca="1">IFERROR(INDEX(N$320:N$343,MATCH($F237,$B$320:$B$343,0))/INDEX($D$320:$D$343,MATCH($F237,$B$320:$B$343,0)),SUMIFS('Input-Allocators'!K$32:K$80,'Input-Allocators'!$B$32:$B$80,$F237))*$D237</f>
        <v>7.6957735155927881E-2</v>
      </c>
      <c r="O237" s="14">
        <f ca="1">IFERROR(INDEX(O$320:O$343,MATCH($F237,$B$320:$B$343,0))/INDEX($D$320:$D$343,MATCH($F237,$B$320:$B$343,0)),SUMIFS('Input-Allocators'!L$32:L$80,'Input-Allocators'!$B$32:$B$80,$F237))*$D237</f>
        <v>3.5518954687351327E-2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319.2501018082346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CUST</v>
      </c>
      <c r="G238" s="14">
        <f ca="1">IFERROR(INDEX(G$320:G$343,MATCH($F238,$B$320:$B$343,0))/INDEX($D$320:$D$343,MATCH($F238,$B$320:$B$343,0)),SUMIFS('Input-Allocators'!D$32:D$80,'Input-Allocators'!$B$32:$B$80,$F238))*$D238</f>
        <v>294.27918963892478</v>
      </c>
      <c r="H238" s="14">
        <f ca="1">IFERROR(INDEX(H$320:H$343,MATCH($F238,$B$320:$B$343,0))/INDEX($D$320:$D$343,MATCH($F238,$B$320:$B$343,0)),SUMIFS('Input-Allocators'!E$32:E$80,'Input-Allocators'!$B$32:$B$80,$F238))*$D238</f>
        <v>15.332572520228631</v>
      </c>
      <c r="I238" s="14">
        <f ca="1">IFERROR(INDEX(I$320:I$343,MATCH($F238,$B$320:$B$343,0))/INDEX($D$320:$D$343,MATCH($F238,$B$320:$B$343,0)),SUMIFS('Input-Allocators'!F$32:F$80,'Input-Allocators'!$B$32:$B$80,$F238))*$D238</f>
        <v>6.4652752467280328</v>
      </c>
      <c r="J238" s="14">
        <f ca="1">IFERROR(INDEX(J$320:J$343,MATCH($F238,$B$320:$B$343,0))/INDEX($D$320:$D$343,MATCH($F238,$B$320:$B$343,0)),SUMIFS('Input-Allocators'!G$32:G$80,'Input-Allocators'!$B$32:$B$80,$F238))*$D238</f>
        <v>2.2986212643936894</v>
      </c>
      <c r="K238" s="14">
        <f ca="1">IFERROR(INDEX(K$320:K$343,MATCH($F238,$B$320:$B$343,0))/INDEX($D$320:$D$343,MATCH($F238,$B$320:$B$343,0)),SUMIFS('Input-Allocators'!H$32:H$80,'Input-Allocators'!$B$32:$B$80,$F238))*$D238</f>
        <v>1.1902246029222985E-2</v>
      </c>
      <c r="L238" s="14">
        <f ca="1">IFERROR(INDEX(L$320:L$343,MATCH($F238,$B$320:$B$343,0))/INDEX($D$320:$D$343,MATCH($F238,$B$320:$B$343,0)),SUMIFS('Input-Allocators'!I$32:I$80,'Input-Allocators'!$B$32:$B$80,$F238))*$D238</f>
        <v>0.28429010567716984</v>
      </c>
      <c r="M238" s="14">
        <f ca="1">IFERROR(INDEX(M$320:M$343,MATCH($F238,$B$320:$B$343,0))/INDEX($D$320:$D$343,MATCH($F238,$B$320:$B$343,0)),SUMIFS('Input-Allocators'!J$32:J$80,'Input-Allocators'!$B$32:$B$80,$F238))*$D238</f>
        <v>0.52171511761427436</v>
      </c>
      <c r="N238" s="14">
        <f ca="1">IFERROR(INDEX(N$320:N$343,MATCH($F238,$B$320:$B$343,0))/INDEX($D$320:$D$343,MATCH($F238,$B$320:$B$343,0)),SUMIFS('Input-Allocators'!K$32:K$80,'Input-Allocators'!$B$32:$B$80,$F238))*$D238</f>
        <v>3.8682299594974712E-2</v>
      </c>
      <c r="O238" s="14">
        <f ca="1">IFERROR(INDEX(O$320:O$343,MATCH($F238,$B$320:$B$343,0))/INDEX($D$320:$D$343,MATCH($F238,$B$320:$B$343,0)),SUMIFS('Input-Allocators'!L$32:L$80,'Input-Allocators'!$B$32:$B$80,$F238))*$D238</f>
        <v>1.7853369043834482E-2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4013.7193251818908</v>
      </c>
      <c r="E239" s="14">
        <f t="shared" ca="1" si="49"/>
        <v>0</v>
      </c>
      <c r="F239" s="46"/>
      <c r="G239" s="174">
        <f t="shared" ref="G239:U239" ca="1" si="57">SUBTOTAL(9,G235:G238)</f>
        <v>3699.7766445885368</v>
      </c>
      <c r="H239" s="174">
        <f t="shared" ca="1" si="57"/>
        <v>192.76624276900105</v>
      </c>
      <c r="I239" s="174">
        <f t="shared" ca="1" si="57"/>
        <v>81.283608222621041</v>
      </c>
      <c r="J239" s="174">
        <f t="shared" ca="1" si="57"/>
        <v>28.899037268632789</v>
      </c>
      <c r="K239" s="174">
        <f t="shared" ca="1" si="57"/>
        <v>0.14963902792819567</v>
      </c>
      <c r="L239" s="174">
        <f t="shared" ca="1" si="57"/>
        <v>3.574190531659923</v>
      </c>
      <c r="M239" s="174">
        <f t="shared" ca="1" si="57"/>
        <v>6.559177390852577</v>
      </c>
      <c r="N239" s="174">
        <f t="shared" ca="1" si="57"/>
        <v>0.4863268407666359</v>
      </c>
      <c r="O239" s="174">
        <f t="shared" ca="1" si="57"/>
        <v>0.2244585418922935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55.600101179999982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CUST</v>
      </c>
      <c r="G244" s="14">
        <f ca="1">IFERROR(INDEX(G$320:G$343,MATCH($F244,$B$320:$B$343,0))/INDEX($D$320:$D$343,MATCH($F244,$B$320:$B$343,0)),SUMIFS('Input-Allocators'!D$32:D$80,'Input-Allocators'!$B$32:$B$80,$F244))*$D244</f>
        <v>51.251205955513925</v>
      </c>
      <c r="H244" s="14">
        <f ca="1">IFERROR(INDEX(H$320:H$343,MATCH($F244,$B$320:$B$343,0))/INDEX($D$320:$D$343,MATCH($F244,$B$320:$B$343,0)),SUMIFS('Input-Allocators'!E$32:E$80,'Input-Allocators'!$B$32:$B$80,$F244))*$D244</f>
        <v>2.6702969823529443</v>
      </c>
      <c r="I244" s="14">
        <f ca="1">IFERROR(INDEX(I$320:I$343,MATCH($F244,$B$320:$B$343,0))/INDEX($D$320:$D$343,MATCH($F244,$B$320:$B$343,0)),SUMIFS('Input-Allocators'!F$32:F$80,'Input-Allocators'!$B$32:$B$80,$F244))*$D244</f>
        <v>1.1259822810974465</v>
      </c>
      <c r="J244" s="14">
        <f ca="1">IFERROR(INDEX(J$320:J$343,MATCH($F244,$B$320:$B$343,0))/INDEX($D$320:$D$343,MATCH($F244,$B$320:$B$343,0)),SUMIFS('Input-Allocators'!G$32:G$80,'Input-Allocators'!$B$32:$B$80,$F244))*$D244</f>
        <v>0.40032430420823162</v>
      </c>
      <c r="K244" s="14">
        <f ca="1">IFERROR(INDEX(K$320:K$343,MATCH($F244,$B$320:$B$343,0))/INDEX($D$320:$D$343,MATCH($F244,$B$320:$B$343,0)),SUMIFS('Input-Allocators'!H$32:H$80,'Input-Allocators'!$B$32:$B$80,$F244))*$D244</f>
        <v>2.0728766560944027E-3</v>
      </c>
      <c r="L244" s="14">
        <f ca="1">IFERROR(INDEX(L$320:L$343,MATCH($F244,$B$320:$B$343,0))/INDEX($D$320:$D$343,MATCH($F244,$B$320:$B$343,0)),SUMIFS('Input-Allocators'!I$32:I$80,'Input-Allocators'!$B$32:$B$80,$F244))*$D244</f>
        <v>4.9511522629421517E-2</v>
      </c>
      <c r="M244" s="14">
        <f ca="1">IFERROR(INDEX(M$320:M$343,MATCH($F244,$B$320:$B$343,0))/INDEX($D$320:$D$343,MATCH($F244,$B$320:$B$343,0)),SUMIFS('Input-Allocators'!J$32:J$80,'Input-Allocators'!$B$32:$B$80,$F244))*$D244</f>
        <v>9.0861093425471343E-2</v>
      </c>
      <c r="N244" s="14">
        <f ca="1">IFERROR(INDEX(N$320:N$343,MATCH($F244,$B$320:$B$343,0))/INDEX($D$320:$D$343,MATCH($F244,$B$320:$B$343,0)),SUMIFS('Input-Allocators'!K$32:K$80,'Input-Allocators'!$B$32:$B$80,$F244))*$D244</f>
        <v>6.7368491323068101E-3</v>
      </c>
      <c r="O244" s="14">
        <f ca="1">IFERROR(INDEX(O$320:O$343,MATCH($F244,$B$320:$B$343,0))/INDEX($D$320:$D$343,MATCH($F244,$B$320:$B$343,0)),SUMIFS('Input-Allocators'!L$32:L$80,'Input-Allocators'!$B$32:$B$80,$F244))*$D244</f>
        <v>3.1093149841416048E-3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55.600101179999982</v>
      </c>
      <c r="E246" s="14">
        <f t="shared" ca="1" si="49"/>
        <v>0</v>
      </c>
      <c r="F246" s="46"/>
      <c r="G246" s="174">
        <f t="shared" ref="G246:U246" ca="1" si="59">SUBTOTAL(9,G242:G245)</f>
        <v>51.251205955513925</v>
      </c>
      <c r="H246" s="174">
        <f t="shared" ca="1" si="59"/>
        <v>2.6702969823529443</v>
      </c>
      <c r="I246" s="174">
        <f t="shared" ca="1" si="59"/>
        <v>1.1259822810974465</v>
      </c>
      <c r="J246" s="174">
        <f t="shared" ca="1" si="59"/>
        <v>0.40032430420823162</v>
      </c>
      <c r="K246" s="174">
        <f t="shared" ca="1" si="59"/>
        <v>2.0728766560944027E-3</v>
      </c>
      <c r="L246" s="174">
        <f t="shared" ca="1" si="59"/>
        <v>4.9511522629421517E-2</v>
      </c>
      <c r="M246" s="174">
        <f t="shared" ca="1" si="59"/>
        <v>9.0861093425471343E-2</v>
      </c>
      <c r="N246" s="174">
        <f t="shared" ca="1" si="59"/>
        <v>6.7368491323068101E-3</v>
      </c>
      <c r="O246" s="174">
        <f t="shared" ca="1" si="59"/>
        <v>3.1093149841416048E-3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20685.186037366831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19272.794006270709</v>
      </c>
      <c r="H248" s="175">
        <f t="shared" ca="1" si="61"/>
        <v>858.29690315187941</v>
      </c>
      <c r="I248" s="175">
        <f t="shared" ca="1" si="61"/>
        <v>361.91746133729868</v>
      </c>
      <c r="J248" s="175">
        <f t="shared" ca="1" si="61"/>
        <v>128.67374409253679</v>
      </c>
      <c r="K248" s="175">
        <f t="shared" ca="1" si="61"/>
        <v>0.66627181407138791</v>
      </c>
      <c r="L248" s="175">
        <f t="shared" ca="1" si="61"/>
        <v>20.711043992508873</v>
      </c>
      <c r="M248" s="175">
        <f t="shared" ca="1" si="61"/>
        <v>38.007881866758545</v>
      </c>
      <c r="N248" s="175">
        <f t="shared" ca="1" si="61"/>
        <v>2.8180748912615647</v>
      </c>
      <c r="O248" s="175">
        <f t="shared" ca="1" si="61"/>
        <v>1.3006499498130299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1633.2686696213461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INT_OML</v>
      </c>
      <c r="G251" s="14">
        <f ca="1">IFERROR(INDEX(G$320:G$343,MATCH($F251,$B$320:$B$343,0))/INDEX($D$320:$D$343,MATCH($F251,$B$320:$B$343,0)),SUMIFS('Input-Allocators'!D$32:D$80,'Input-Allocators'!$B$32:$B$80,$F251))*$D251</f>
        <v>1378.799945524574</v>
      </c>
      <c r="H251" s="14">
        <f ca="1">IFERROR(INDEX(H$320:H$343,MATCH($F251,$B$320:$B$343,0))/INDEX($D$320:$D$343,MATCH($F251,$B$320:$B$343,0)),SUMIFS('Input-Allocators'!E$32:E$80,'Input-Allocators'!$B$32:$B$80,$F251))*$D251</f>
        <v>92.086558684402149</v>
      </c>
      <c r="I251" s="14">
        <f ca="1">IFERROR(INDEX(I$320:I$343,MATCH($F251,$B$320:$B$343,0))/INDEX($D$320:$D$343,MATCH($F251,$B$320:$B$343,0)),SUMIFS('Input-Allocators'!F$32:F$80,'Input-Allocators'!$B$32:$B$80,$F251))*$D251</f>
        <v>87.073154584027336</v>
      </c>
      <c r="J251" s="14">
        <f ca="1">IFERROR(INDEX(J$320:J$343,MATCH($F251,$B$320:$B$343,0))/INDEX($D$320:$D$343,MATCH($F251,$B$320:$B$343,0)),SUMIFS('Input-Allocators'!G$32:G$80,'Input-Allocators'!$B$32:$B$80,$F251))*$D251</f>
        <v>45.186292353604308</v>
      </c>
      <c r="K251" s="14">
        <f ca="1">IFERROR(INDEX(K$320:K$343,MATCH($F251,$B$320:$B$343,0))/INDEX($D$320:$D$343,MATCH($F251,$B$320:$B$343,0)),SUMIFS('Input-Allocators'!H$32:H$80,'Input-Allocators'!$B$32:$B$80,$F251))*$D251</f>
        <v>0.7656822530957984</v>
      </c>
      <c r="L251" s="14">
        <f ca="1">IFERROR(INDEX(L$320:L$343,MATCH($F251,$B$320:$B$343,0))/INDEX($D$320:$D$343,MATCH($F251,$B$320:$B$343,0)),SUMIFS('Input-Allocators'!I$32:I$80,'Input-Allocators'!$B$32:$B$80,$F251))*$D251</f>
        <v>4.2743608262272863</v>
      </c>
      <c r="M251" s="14">
        <f ca="1">IFERROR(INDEX(M$320:M$343,MATCH($F251,$B$320:$B$343,0))/INDEX($D$320:$D$343,MATCH($F251,$B$320:$B$343,0)),SUMIFS('Input-Allocators'!J$32:J$80,'Input-Allocators'!$B$32:$B$80,$F251))*$D251</f>
        <v>16.58511287939184</v>
      </c>
      <c r="N251" s="14">
        <f ca="1">IFERROR(INDEX(N$320:N$343,MATCH($F251,$B$320:$B$343,0))/INDEX($D$320:$D$343,MATCH($F251,$B$320:$B$343,0)),SUMIFS('Input-Allocators'!K$32:K$80,'Input-Allocators'!$B$32:$B$80,$F251))*$D251</f>
        <v>6.0140396612074172</v>
      </c>
      <c r="O251" s="14">
        <f ca="1">IFERROR(INDEX(O$320:O$343,MATCH($F251,$B$320:$B$343,0))/INDEX($D$320:$D$343,MATCH($F251,$B$320:$B$343,0)),SUMIFS('Input-Allocators'!L$32:L$80,'Input-Allocators'!$B$32:$B$80,$F251))*$D251</f>
        <v>2.4835228548157398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2385.0677940788769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INT_OML</v>
      </c>
      <c r="G252" s="14">
        <f ca="1">IFERROR(INDEX(G$320:G$343,MATCH($F252,$B$320:$B$343,0))/INDEX($D$320:$D$343,MATCH($F252,$B$320:$B$343,0)),SUMIFS('Input-Allocators'!D$32:D$80,'Input-Allocators'!$B$32:$B$80,$F252))*$D252</f>
        <v>2013.4662506633267</v>
      </c>
      <c r="H252" s="14">
        <f ca="1">IFERROR(INDEX(H$320:H$343,MATCH($F252,$B$320:$B$343,0))/INDEX($D$320:$D$343,MATCH($F252,$B$320:$B$343,0)),SUMIFS('Input-Allocators'!E$32:E$80,'Input-Allocators'!$B$32:$B$80,$F252))*$D252</f>
        <v>134.47431489434086</v>
      </c>
      <c r="I252" s="14">
        <f ca="1">IFERROR(INDEX(I$320:I$343,MATCH($F252,$B$320:$B$343,0))/INDEX($D$320:$D$343,MATCH($F252,$B$320:$B$343,0)),SUMIFS('Input-Allocators'!F$32:F$80,'Input-Allocators'!$B$32:$B$80,$F252))*$D252</f>
        <v>127.15322383264854</v>
      </c>
      <c r="J252" s="14">
        <f ca="1">IFERROR(INDEX(J$320:J$343,MATCH($F252,$B$320:$B$343,0))/INDEX($D$320:$D$343,MATCH($F252,$B$320:$B$343,0)),SUMIFS('Input-Allocators'!G$32:G$80,'Input-Allocators'!$B$32:$B$80,$F252))*$D252</f>
        <v>65.985696432541005</v>
      </c>
      <c r="K252" s="14">
        <f ca="1">IFERROR(INDEX(K$320:K$343,MATCH($F252,$B$320:$B$343,0))/INDEX($D$320:$D$343,MATCH($F252,$B$320:$B$343,0)),SUMIFS('Input-Allocators'!H$32:H$80,'Input-Allocators'!$B$32:$B$80,$F252))*$D252</f>
        <v>1.1181283987893578</v>
      </c>
      <c r="L252" s="14">
        <f ca="1">IFERROR(INDEX(L$320:L$343,MATCH($F252,$B$320:$B$343,0))/INDEX($D$320:$D$343,MATCH($F252,$B$320:$B$343,0)),SUMIFS('Input-Allocators'!I$32:I$80,'Input-Allocators'!$B$32:$B$80,$F252))*$D252</f>
        <v>6.2418636544779762</v>
      </c>
      <c r="M252" s="14">
        <f ca="1">IFERROR(INDEX(M$320:M$343,MATCH($F252,$B$320:$B$343,0))/INDEX($D$320:$D$343,MATCH($F252,$B$320:$B$343,0)),SUMIFS('Input-Allocators'!J$32:J$80,'Input-Allocators'!$B$32:$B$80,$F252))*$D252</f>
        <v>24.219296754753149</v>
      </c>
      <c r="N252" s="14">
        <f ca="1">IFERROR(INDEX(N$320:N$343,MATCH($F252,$B$320:$B$343,0))/INDEX($D$320:$D$343,MATCH($F252,$B$320:$B$343,0)),SUMIFS('Input-Allocators'!K$32:K$80,'Input-Allocators'!$B$32:$B$80,$F252))*$D252</f>
        <v>8.7823225750018885</v>
      </c>
      <c r="O252" s="14">
        <f ca="1">IFERROR(INDEX(O$320:O$343,MATCH($F252,$B$320:$B$343,0))/INDEX($D$320:$D$343,MATCH($F252,$B$320:$B$343,0)),SUMIFS('Input-Allocators'!L$32:L$80,'Input-Allocators'!$B$32:$B$80,$F252))*$D252</f>
        <v>3.6266968729970892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-405.83736496194501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INT_OML</v>
      </c>
      <c r="G253" s="14">
        <f ca="1">IFERROR(INDEX(G$320:G$343,MATCH($F253,$B$320:$B$343,0))/INDEX($D$320:$D$343,MATCH($F253,$B$320:$B$343,0)),SUMIFS('Input-Allocators'!D$32:D$80,'Input-Allocators'!$B$32:$B$80,$F253))*$D253</f>
        <v>-342.60654545653887</v>
      </c>
      <c r="H253" s="14">
        <f ca="1">IFERROR(INDEX(H$320:H$343,MATCH($F253,$B$320:$B$343,0))/INDEX($D$320:$D$343,MATCH($F253,$B$320:$B$343,0)),SUMIFS('Input-Allocators'!E$32:E$80,'Input-Allocators'!$B$32:$B$80,$F253))*$D253</f>
        <v>-22.881824050145759</v>
      </c>
      <c r="I253" s="14">
        <f ca="1">IFERROR(INDEX(I$320:I$343,MATCH($F253,$B$320:$B$343,0))/INDEX($D$320:$D$343,MATCH($F253,$B$320:$B$343,0)),SUMIFS('Input-Allocators'!F$32:F$80,'Input-Allocators'!$B$32:$B$80,$F253))*$D253</f>
        <v>-21.636084909103378</v>
      </c>
      <c r="J253" s="14">
        <f ca="1">IFERROR(INDEX(J$320:J$343,MATCH($F253,$B$320:$B$343,0))/INDEX($D$320:$D$343,MATCH($F253,$B$320:$B$343,0)),SUMIFS('Input-Allocators'!G$32:G$80,'Input-Allocators'!$B$32:$B$80,$F253))*$D253</f>
        <v>-11.227966446842068</v>
      </c>
      <c r="K253" s="14">
        <f ca="1">IFERROR(INDEX(K$320:K$343,MATCH($F253,$B$320:$B$343,0))/INDEX($D$320:$D$343,MATCH($F253,$B$320:$B$343,0)),SUMIFS('Input-Allocators'!H$32:H$80,'Input-Allocators'!$B$32:$B$80,$F253))*$D253</f>
        <v>-0.19025802292929908</v>
      </c>
      <c r="L253" s="14">
        <f ca="1">IFERROR(INDEX(L$320:L$343,MATCH($F253,$B$320:$B$343,0))/INDEX($D$320:$D$343,MATCH($F253,$B$320:$B$343,0)),SUMIFS('Input-Allocators'!I$32:I$80,'Input-Allocators'!$B$32:$B$80,$F253))*$D253</f>
        <v>-1.0621004167151582</v>
      </c>
      <c r="M253" s="14">
        <f ca="1">IFERROR(INDEX(M$320:M$343,MATCH($F253,$B$320:$B$343,0))/INDEX($D$320:$D$343,MATCH($F253,$B$320:$B$343,0)),SUMIFS('Input-Allocators'!J$32:J$80,'Input-Allocators'!$B$32:$B$80,$F253))*$D253</f>
        <v>-4.1210969350984179</v>
      </c>
      <c r="N253" s="14">
        <f ca="1">IFERROR(INDEX(N$320:N$343,MATCH($F253,$B$320:$B$343,0))/INDEX($D$320:$D$343,MATCH($F253,$B$320:$B$343,0)),SUMIFS('Input-Allocators'!K$32:K$80,'Input-Allocators'!$B$32:$B$80,$F253))*$D253</f>
        <v>-1.4943787597706744</v>
      </c>
      <c r="O253" s="14">
        <f ca="1">IFERROR(INDEX(O$320:O$343,MATCH($F253,$B$320:$B$343,0))/INDEX($D$320:$D$343,MATCH($F253,$B$320:$B$343,0)),SUMIFS('Input-Allocators'!L$32:L$80,'Input-Allocators'!$B$32:$B$80,$F253))*$D253</f>
        <v>-0.61710996480135638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298.60274270180759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INT_OML</v>
      </c>
      <c r="G254" s="14">
        <f ca="1">IFERROR(INDEX(G$320:G$343,MATCH($F254,$B$320:$B$343,0))/INDEX($D$320:$D$343,MATCH($F254,$B$320:$B$343,0)),SUMIFS('Input-Allocators'!D$32:D$80,'Input-Allocators'!$B$32:$B$80,$F254))*$D254</f>
        <v>252.07943618130602</v>
      </c>
      <c r="H254" s="14">
        <f ca="1">IFERROR(INDEX(H$320:H$343,MATCH($F254,$B$320:$B$343,0))/INDEX($D$320:$D$343,MATCH($F254,$B$320:$B$343,0)),SUMIFS('Input-Allocators'!E$32:E$80,'Input-Allocators'!$B$32:$B$80,$F254))*$D254</f>
        <v>16.83574754146748</v>
      </c>
      <c r="I254" s="14">
        <f ca="1">IFERROR(INDEX(I$320:I$343,MATCH($F254,$B$320:$B$343,0))/INDEX($D$320:$D$343,MATCH($F254,$B$320:$B$343,0)),SUMIFS('Input-Allocators'!F$32:F$80,'Input-Allocators'!$B$32:$B$80,$F254))*$D254</f>
        <v>15.919170714587263</v>
      </c>
      <c r="J254" s="14">
        <f ca="1">IFERROR(INDEX(J$320:J$343,MATCH($F254,$B$320:$B$343,0))/INDEX($D$320:$D$343,MATCH($F254,$B$320:$B$343,0)),SUMIFS('Input-Allocators'!G$32:G$80,'Input-Allocators'!$B$32:$B$80,$F254))*$D254</f>
        <v>8.2611949156167288</v>
      </c>
      <c r="K254" s="14">
        <f ca="1">IFERROR(INDEX(K$320:K$343,MATCH($F254,$B$320:$B$343,0))/INDEX($D$320:$D$343,MATCH($F254,$B$320:$B$343,0)),SUMIFS('Input-Allocators'!H$32:H$80,'Input-Allocators'!$B$32:$B$80,$F254))*$D254</f>
        <v>0.13998604458965791</v>
      </c>
      <c r="L254" s="14">
        <f ca="1">IFERROR(INDEX(L$320:L$343,MATCH($F254,$B$320:$B$343,0))/INDEX($D$320:$D$343,MATCH($F254,$B$320:$B$343,0)),SUMIFS('Input-Allocators'!I$32:I$80,'Input-Allocators'!$B$32:$B$80,$F254))*$D254</f>
        <v>0.78146106011115435</v>
      </c>
      <c r="M254" s="14">
        <f ca="1">IFERROR(INDEX(M$320:M$343,MATCH($F254,$B$320:$B$343,0))/INDEX($D$320:$D$343,MATCH($F254,$B$320:$B$343,0)),SUMIFS('Input-Allocators'!J$32:J$80,'Input-Allocators'!$B$32:$B$80,$F254))*$D254</f>
        <v>3.0321773054972163</v>
      </c>
      <c r="N254" s="14">
        <f ca="1">IFERROR(INDEX(N$320:N$343,MATCH($F254,$B$320:$B$343,0))/INDEX($D$320:$D$343,MATCH($F254,$B$320:$B$343,0)),SUMIFS('Input-Allocators'!K$32:K$80,'Input-Allocators'!$B$32:$B$80,$F254))*$D254</f>
        <v>1.0995182672366581</v>
      </c>
      <c r="O254" s="14">
        <f ca="1">IFERROR(INDEX(O$320:O$343,MATCH($F254,$B$320:$B$343,0))/INDEX($D$320:$D$343,MATCH($F254,$B$320:$B$343,0)),SUMIFS('Input-Allocators'!L$32:L$80,'Input-Allocators'!$B$32:$B$80,$F254))*$D254</f>
        <v>0.45405067139537492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26.311804892420536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INT_TOTPLT</v>
      </c>
      <c r="G255" s="14">
        <f ca="1">IFERROR(INDEX(G$320:G$343,MATCH($F255,$B$320:$B$343,0))/INDEX($D$320:$D$343,MATCH($F255,$B$320:$B$343,0)),SUMIFS('Input-Allocators'!D$32:D$80,'Input-Allocators'!$B$32:$B$80,$F255))*$D255</f>
        <v>21.776697829133418</v>
      </c>
      <c r="H255" s="14">
        <f ca="1">IFERROR(INDEX(H$320:H$343,MATCH($F255,$B$320:$B$343,0))/INDEX($D$320:$D$343,MATCH($F255,$B$320:$B$343,0)),SUMIFS('Input-Allocators'!E$32:E$80,'Input-Allocators'!$B$32:$B$80,$F255))*$D255</f>
        <v>1.3986549502826435</v>
      </c>
      <c r="I255" s="14">
        <f ca="1">IFERROR(INDEX(I$320:I$343,MATCH($F255,$B$320:$B$343,0))/INDEX($D$320:$D$343,MATCH($F255,$B$320:$B$343,0)),SUMIFS('Input-Allocators'!F$32:F$80,'Input-Allocators'!$B$32:$B$80,$F255))*$D255</f>
        <v>1.5578861756558429</v>
      </c>
      <c r="J255" s="14">
        <f ca="1">IFERROR(INDEX(J$320:J$343,MATCH($F255,$B$320:$B$343,0))/INDEX($D$320:$D$343,MATCH($F255,$B$320:$B$343,0)),SUMIFS('Input-Allocators'!G$32:G$80,'Input-Allocators'!$B$32:$B$80,$F255))*$D255</f>
        <v>0.76840378321178138</v>
      </c>
      <c r="K255" s="14">
        <f ca="1">IFERROR(INDEX(K$320:K$343,MATCH($F255,$B$320:$B$343,0))/INDEX($D$320:$D$343,MATCH($F255,$B$320:$B$343,0)),SUMIFS('Input-Allocators'!H$32:H$80,'Input-Allocators'!$B$32:$B$80,$F255))*$D255</f>
        <v>2.0287043523550121E-2</v>
      </c>
      <c r="L255" s="14">
        <f ca="1">IFERROR(INDEX(L$320:L$343,MATCH($F255,$B$320:$B$343,0))/INDEX($D$320:$D$343,MATCH($F255,$B$320:$B$343,0)),SUMIFS('Input-Allocators'!I$32:I$80,'Input-Allocators'!$B$32:$B$80,$F255))*$D255</f>
        <v>6.4172226765752294E-2</v>
      </c>
      <c r="M255" s="14">
        <f ca="1">IFERROR(INDEX(M$320:M$343,MATCH($F255,$B$320:$B$343,0))/INDEX($D$320:$D$343,MATCH($F255,$B$320:$B$343,0)),SUMIFS('Input-Allocators'!J$32:J$80,'Input-Allocators'!$B$32:$B$80,$F255))*$D255</f>
        <v>0.40743104028191807</v>
      </c>
      <c r="N255" s="14">
        <f ca="1">IFERROR(INDEX(N$320:N$343,MATCH($F255,$B$320:$B$343,0))/INDEX($D$320:$D$343,MATCH($F255,$B$320:$B$343,0)),SUMIFS('Input-Allocators'!K$32:K$80,'Input-Allocators'!$B$32:$B$80,$F255))*$D255</f>
        <v>0.22511400203047122</v>
      </c>
      <c r="O255" s="14">
        <f ca="1">IFERROR(INDEX(O$320:O$343,MATCH($F255,$B$320:$B$343,0))/INDEX($D$320:$D$343,MATCH($F255,$B$320:$B$343,0)),SUMIFS('Input-Allocators'!L$32:L$80,'Input-Allocators'!$B$32:$B$80,$F255))*$D255</f>
        <v>9.3157841535158964E-2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640.81815954582976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INT_OML</v>
      </c>
      <c r="G256" s="14">
        <f ca="1">IFERROR(INDEX(G$320:G$343,MATCH($F256,$B$320:$B$343,0))/INDEX($D$320:$D$343,MATCH($F256,$B$320:$B$343,0)),SUMIFS('Input-Allocators'!D$32:D$80,'Input-Allocators'!$B$32:$B$80,$F256))*$D256</f>
        <v>540.97654593337097</v>
      </c>
      <c r="H256" s="14">
        <f ca="1">IFERROR(INDEX(H$320:H$343,MATCH($F256,$B$320:$B$343,0))/INDEX($D$320:$D$343,MATCH($F256,$B$320:$B$343,0)),SUMIFS('Input-Allocators'!E$32:E$80,'Input-Allocators'!$B$32:$B$80,$F256))*$D256</f>
        <v>36.130454316942583</v>
      </c>
      <c r="I256" s="14">
        <f ca="1">IFERROR(INDEX(I$320:I$343,MATCH($F256,$B$320:$B$343,0))/INDEX($D$320:$D$343,MATCH($F256,$B$320:$B$343,0)),SUMIFS('Input-Allocators'!F$32:F$80,'Input-Allocators'!$B$32:$B$80,$F256))*$D256</f>
        <v>34.163429265634562</v>
      </c>
      <c r="J256" s="14">
        <f ca="1">IFERROR(INDEX(J$320:J$343,MATCH($F256,$B$320:$B$343,0))/INDEX($D$320:$D$343,MATCH($F256,$B$320:$B$343,0)),SUMIFS('Input-Allocators'!G$32:G$80,'Input-Allocators'!$B$32:$B$80,$F256))*$D256</f>
        <v>17.728985586584269</v>
      </c>
      <c r="K256" s="14">
        <f ca="1">IFERROR(INDEX(K$320:K$343,MATCH($F256,$B$320:$B$343,0))/INDEX($D$320:$D$343,MATCH($F256,$B$320:$B$343,0)),SUMIFS('Input-Allocators'!H$32:H$80,'Input-Allocators'!$B$32:$B$80,$F256))*$D256</f>
        <v>0.30041786838383921</v>
      </c>
      <c r="L256" s="14">
        <f ca="1">IFERROR(INDEX(L$320:L$343,MATCH($F256,$B$320:$B$343,0))/INDEX($D$320:$D$343,MATCH($F256,$B$320:$B$343,0)),SUMIFS('Input-Allocators'!I$32:I$80,'Input-Allocators'!$B$32:$B$80,$F256))*$D256</f>
        <v>1.6770590710790936</v>
      </c>
      <c r="M256" s="14">
        <f ca="1">IFERROR(INDEX(M$320:M$343,MATCH($F256,$B$320:$B$343,0))/INDEX($D$320:$D$343,MATCH($F256,$B$320:$B$343,0)),SUMIFS('Input-Allocators'!J$32:J$80,'Input-Allocators'!$B$32:$B$80,$F256))*$D256</f>
        <v>6.5072218116421103</v>
      </c>
      <c r="N256" s="14">
        <f ca="1">IFERROR(INDEX(N$320:N$343,MATCH($F256,$B$320:$B$343,0))/INDEX($D$320:$D$343,MATCH($F256,$B$320:$B$343,0)),SUMIFS('Input-Allocators'!K$32:K$80,'Input-Allocators'!$B$32:$B$80,$F256))*$D256</f>
        <v>2.3596275975979166</v>
      </c>
      <c r="O256" s="14">
        <f ca="1">IFERROR(INDEX(O$320:O$343,MATCH($F256,$B$320:$B$343,0))/INDEX($D$320:$D$343,MATCH($F256,$B$320:$B$343,0)),SUMIFS('Input-Allocators'!L$32:L$80,'Input-Allocators'!$B$32:$B$80,$F256))*$D256</f>
        <v>0.97441809459431716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4249.4793598332981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INT_OML</v>
      </c>
      <c r="G257" s="14">
        <f ca="1">IFERROR(INDEX(G$320:G$343,MATCH($F257,$B$320:$B$343,0))/INDEX($D$320:$D$343,MATCH($F257,$B$320:$B$343,0)),SUMIFS('Input-Allocators'!D$32:D$80,'Input-Allocators'!$B$32:$B$80,$F257))*$D257</f>
        <v>3587.3962556352317</v>
      </c>
      <c r="H257" s="14">
        <f ca="1">IFERROR(INDEX(H$320:H$343,MATCH($F257,$B$320:$B$343,0))/INDEX($D$320:$D$343,MATCH($F257,$B$320:$B$343,0)),SUMIFS('Input-Allocators'!E$32:E$80,'Input-Allocators'!$B$32:$B$80,$F257))*$D257</f>
        <v>239.59311638431635</v>
      </c>
      <c r="I257" s="14">
        <f ca="1">IFERROR(INDEX(I$320:I$343,MATCH($F257,$B$320:$B$343,0))/INDEX($D$320:$D$343,MATCH($F257,$B$320:$B$343,0)),SUMIFS('Input-Allocators'!F$32:F$80,'Input-Allocators'!$B$32:$B$80,$F257))*$D257</f>
        <v>226.54911594317301</v>
      </c>
      <c r="J257" s="14">
        <f ca="1">IFERROR(INDEX(J$320:J$343,MATCH($F257,$B$320:$B$343,0))/INDEX($D$320:$D$343,MATCH($F257,$B$320:$B$343,0)),SUMIFS('Input-Allocators'!G$32:G$80,'Input-Allocators'!$B$32:$B$80,$F257))*$D257</f>
        <v>117.56682796624747</v>
      </c>
      <c r="K257" s="14">
        <f ca="1">IFERROR(INDEX(K$320:K$343,MATCH($F257,$B$320:$B$343,0))/INDEX($D$320:$D$343,MATCH($F257,$B$320:$B$343,0)),SUMIFS('Input-Allocators'!H$32:H$80,'Input-Allocators'!$B$32:$B$80,$F257))*$D257</f>
        <v>1.992171276680152</v>
      </c>
      <c r="L257" s="14">
        <f ca="1">IFERROR(INDEX(L$320:L$343,MATCH($F257,$B$320:$B$343,0))/INDEX($D$320:$D$343,MATCH($F257,$B$320:$B$343,0)),SUMIFS('Input-Allocators'!I$32:I$80,'Input-Allocators'!$B$32:$B$80,$F257))*$D257</f>
        <v>11.121139127553286</v>
      </c>
      <c r="M257" s="14">
        <f ca="1">IFERROR(INDEX(M$320:M$343,MATCH($F257,$B$320:$B$343,0))/INDEX($D$320:$D$343,MATCH($F257,$B$320:$B$343,0)),SUMIFS('Input-Allocators'!J$32:J$80,'Input-Allocators'!$B$32:$B$80,$F257))*$D257</f>
        <v>43.151562368376617</v>
      </c>
      <c r="N257" s="14">
        <f ca="1">IFERROR(INDEX(N$320:N$343,MATCH($F257,$B$320:$B$343,0))/INDEX($D$320:$D$343,MATCH($F257,$B$320:$B$343,0)),SUMIFS('Input-Allocators'!K$32:K$80,'Input-Allocators'!$B$32:$B$80,$F257))*$D257</f>
        <v>15.647479122614124</v>
      </c>
      <c r="O257" s="14">
        <f ca="1">IFERROR(INDEX(O$320:O$343,MATCH($F257,$B$320:$B$343,0))/INDEX($D$320:$D$343,MATCH($F257,$B$320:$B$343,0)),SUMIFS('Input-Allocators'!L$32:L$80,'Input-Allocators'!$B$32:$B$80,$F257))*$D257</f>
        <v>6.4616920091049685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1723.9854567529201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REV</v>
      </c>
      <c r="G259" s="14">
        <f ca="1">IFERROR(INDEX(G$320:G$343,MATCH($F259,$B$320:$B$343,0))/INDEX($D$320:$D$343,MATCH($F259,$B$320:$B$343,0)),SUMIFS('Input-Allocators'!D$32:D$80,'Input-Allocators'!$B$32:$B$80,$F259))*$D259</f>
        <v>1225.8247403716214</v>
      </c>
      <c r="H259" s="14">
        <f ca="1">IFERROR(INDEX(H$320:H$343,MATCH($F259,$B$320:$B$343,0))/INDEX($D$320:$D$343,MATCH($F259,$B$320:$B$343,0)),SUMIFS('Input-Allocators'!E$32:E$80,'Input-Allocators'!$B$32:$B$80,$F259))*$D259</f>
        <v>80.44836748103809</v>
      </c>
      <c r="I259" s="14">
        <f ca="1">IFERROR(INDEX(I$320:I$343,MATCH($F259,$B$320:$B$343,0))/INDEX($D$320:$D$343,MATCH($F259,$B$320:$B$343,0)),SUMIFS('Input-Allocators'!F$32:F$80,'Input-Allocators'!$B$32:$B$80,$F259))*$D259</f>
        <v>84.890467666950485</v>
      </c>
      <c r="J259" s="14">
        <f ca="1">IFERROR(INDEX(J$320:J$343,MATCH($F259,$B$320:$B$343,0))/INDEX($D$320:$D$343,MATCH($F259,$B$320:$B$343,0)),SUMIFS('Input-Allocators'!G$32:G$80,'Input-Allocators'!$B$32:$B$80,$F259))*$D259</f>
        <v>180.8429975933999</v>
      </c>
      <c r="K259" s="14">
        <f ca="1">IFERROR(INDEX(K$320:K$343,MATCH($F259,$B$320:$B$343,0))/INDEX($D$320:$D$343,MATCH($F259,$B$320:$B$343,0)),SUMIFS('Input-Allocators'!H$32:H$80,'Input-Allocators'!$B$32:$B$80,$F259))*$D259</f>
        <v>0.51762135209892257</v>
      </c>
      <c r="L259" s="14">
        <f ca="1">IFERROR(INDEX(L$320:L$343,MATCH($F259,$B$320:$B$343,0))/INDEX($D$320:$D$343,MATCH($F259,$B$320:$B$343,0)),SUMIFS('Input-Allocators'!I$32:I$80,'Input-Allocators'!$B$32:$B$80,$F259))*$D259</f>
        <v>5.3915568812000938</v>
      </c>
      <c r="M259" s="14">
        <f ca="1">IFERROR(INDEX(M$320:M$343,MATCH($F259,$B$320:$B$343,0))/INDEX($D$320:$D$343,MATCH($F259,$B$320:$B$343,0)),SUMIFS('Input-Allocators'!J$32:J$80,'Input-Allocators'!$B$32:$B$80,$F259))*$D259</f>
        <v>64.396618872316623</v>
      </c>
      <c r="N259" s="14">
        <f ca="1">IFERROR(INDEX(N$320:N$343,MATCH($F259,$B$320:$B$343,0))/INDEX($D$320:$D$343,MATCH($F259,$B$320:$B$343,0)),SUMIFS('Input-Allocators'!K$32:K$80,'Input-Allocators'!$B$32:$B$80,$F259))*$D259</f>
        <v>32.520957823163151</v>
      </c>
      <c r="O259" s="14">
        <f ca="1">IFERROR(INDEX(O$320:O$343,MATCH($F259,$B$320:$B$343,0))/INDEX($D$320:$D$343,MATCH($F259,$B$320:$B$343,0)),SUMIFS('Input-Allocators'!L$32:L$80,'Input-Allocators'!$B$32:$B$80,$F259))*$D259</f>
        <v>49.152128711131461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285.28677182818012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INT_DIST_SUBTOTAL</v>
      </c>
      <c r="G262" s="14">
        <f ca="1">IFERROR(INDEX(G$320:G$343,MATCH($F262,$B$320:$B$343,0))/INDEX($D$320:$D$343,MATCH($F262,$B$320:$B$343,0)),SUMIFS('Input-Allocators'!D$32:D$80,'Input-Allocators'!$B$32:$B$80,$F262))*$D262</f>
        <v>235.60936499707503</v>
      </c>
      <c r="H262" s="14">
        <f ca="1">IFERROR(INDEX(H$320:H$343,MATCH($F262,$B$320:$B$343,0))/INDEX($D$320:$D$343,MATCH($F262,$B$320:$B$343,0)),SUMIFS('Input-Allocators'!E$32:E$80,'Input-Allocators'!$B$32:$B$80,$F262))*$D262</f>
        <v>15.066545998822932</v>
      </c>
      <c r="I262" s="14">
        <f ca="1">IFERROR(INDEX(I$320:I$343,MATCH($F262,$B$320:$B$343,0))/INDEX($D$320:$D$343,MATCH($F262,$B$320:$B$343,0)),SUMIFS('Input-Allocators'!F$32:F$80,'Input-Allocators'!$B$32:$B$80,$F262))*$D262</f>
        <v>17.071407020347671</v>
      </c>
      <c r="J262" s="14">
        <f ca="1">IFERROR(INDEX(J$320:J$343,MATCH($F262,$B$320:$B$343,0))/INDEX($D$320:$D$343,MATCH($F262,$B$320:$B$343,0)),SUMIFS('Input-Allocators'!G$32:G$80,'Input-Allocators'!$B$32:$B$80,$F262))*$D262</f>
        <v>8.378376975435744</v>
      </c>
      <c r="K262" s="14">
        <f ca="1">IFERROR(INDEX(K$320:K$343,MATCH($F262,$B$320:$B$343,0))/INDEX($D$320:$D$343,MATCH($F262,$B$320:$B$343,0)),SUMIFS('Input-Allocators'!H$32:H$80,'Input-Allocators'!$B$32:$B$80,$F262))*$D262</f>
        <v>0.22918715546204305</v>
      </c>
      <c r="L262" s="14">
        <f ca="1">IFERROR(INDEX(L$320:L$343,MATCH($F262,$B$320:$B$343,0))/INDEX($D$320:$D$343,MATCH($F262,$B$320:$B$343,0)),SUMIFS('Input-Allocators'!I$32:I$80,'Input-Allocators'!$B$32:$B$80,$F262))*$D262</f>
        <v>0.6903526931116305</v>
      </c>
      <c r="M262" s="14">
        <f ca="1">IFERROR(INDEX(M$320:M$343,MATCH($F262,$B$320:$B$343,0))/INDEX($D$320:$D$343,MATCH($F262,$B$320:$B$343,0)),SUMIFS('Input-Allocators'!J$32:J$80,'Input-Allocators'!$B$32:$B$80,$F262))*$D262</f>
        <v>4.5802693586410408</v>
      </c>
      <c r="N262" s="14">
        <f ca="1">IFERROR(INDEX(N$320:N$343,MATCH($F262,$B$320:$B$343,0))/INDEX($D$320:$D$343,MATCH($F262,$B$320:$B$343,0)),SUMIFS('Input-Allocators'!K$32:K$80,'Input-Allocators'!$B$32:$B$80,$F262))*$D262</f>
        <v>2.5895491217928761</v>
      </c>
      <c r="O262" s="14">
        <f ca="1">IFERROR(INDEX(O$320:O$343,MATCH($F262,$B$320:$B$343,0))/INDEX($D$320:$D$343,MATCH($F262,$B$320:$B$343,0)),SUMIFS('Input-Allocators'!L$32:L$80,'Input-Allocators'!$B$32:$B$80,$F262))*$D262</f>
        <v>1.071718507491171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441.34679441717651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INT_OML</v>
      </c>
      <c r="G263" s="14">
        <f ca="1">IFERROR(INDEX(G$320:G$343,MATCH($F263,$B$320:$B$343,0))/INDEX($D$320:$D$343,MATCH($F263,$B$320:$B$343,0)),SUMIFS('Input-Allocators'!D$32:D$80,'Input-Allocators'!$B$32:$B$80,$F263))*$D263</f>
        <v>372.58348697824988</v>
      </c>
      <c r="H263" s="14">
        <f ca="1">IFERROR(INDEX(H$320:H$343,MATCH($F263,$B$320:$B$343,0))/INDEX($D$320:$D$343,MATCH($F263,$B$320:$B$343,0)),SUMIFS('Input-Allocators'!E$32:E$80,'Input-Allocators'!$B$32:$B$80,$F263))*$D263</f>
        <v>24.883908104165425</v>
      </c>
      <c r="I263" s="14">
        <f ca="1">IFERROR(INDEX(I$320:I$343,MATCH($F263,$B$320:$B$343,0))/INDEX($D$320:$D$343,MATCH($F263,$B$320:$B$343,0)),SUMIFS('Input-Allocators'!F$32:F$80,'Input-Allocators'!$B$32:$B$80,$F263))*$D263</f>
        <v>23.529170901417679</v>
      </c>
      <c r="J263" s="14">
        <f ca="1">IFERROR(INDEX(J$320:J$343,MATCH($F263,$B$320:$B$343,0))/INDEX($D$320:$D$343,MATCH($F263,$B$320:$B$343,0)),SUMIFS('Input-Allocators'!G$32:G$80,'Input-Allocators'!$B$32:$B$80,$F263))*$D263</f>
        <v>12.210376438852611</v>
      </c>
      <c r="K263" s="14">
        <f ca="1">IFERROR(INDEX(K$320:K$343,MATCH($F263,$B$320:$B$343,0))/INDEX($D$320:$D$343,MATCH($F263,$B$320:$B$343,0)),SUMIFS('Input-Allocators'!H$32:H$80,'Input-Allocators'!$B$32:$B$80,$F263))*$D263</f>
        <v>0.20690497174864514</v>
      </c>
      <c r="L263" s="14">
        <f ca="1">IFERROR(INDEX(L$320:L$343,MATCH($F263,$B$320:$B$343,0))/INDEX($D$320:$D$343,MATCH($F263,$B$320:$B$343,0)),SUMIFS('Input-Allocators'!I$32:I$80,'Input-Allocators'!$B$32:$B$80,$F263))*$D263</f>
        <v>1.155030696373502</v>
      </c>
      <c r="M263" s="14">
        <f ca="1">IFERROR(INDEX(M$320:M$343,MATCH($F263,$B$320:$B$343,0))/INDEX($D$320:$D$343,MATCH($F263,$B$320:$B$343,0)),SUMIFS('Input-Allocators'!J$32:J$80,'Input-Allocators'!$B$32:$B$80,$F263))*$D263</f>
        <v>4.481679310032697</v>
      </c>
      <c r="N263" s="14">
        <f ca="1">IFERROR(INDEX(N$320:N$343,MATCH($F263,$B$320:$B$343,0))/INDEX($D$320:$D$343,MATCH($F263,$B$320:$B$343,0)),SUMIFS('Input-Allocators'!K$32:K$80,'Input-Allocators'!$B$32:$B$80,$F263))*$D263</f>
        <v>1.6251319671655846</v>
      </c>
      <c r="O263" s="14">
        <f ca="1">IFERROR(INDEX(O$320:O$343,MATCH($F263,$B$320:$B$343,0))/INDEX($D$320:$D$343,MATCH($F263,$B$320:$B$343,0)),SUMIFS('Input-Allocators'!L$32:L$80,'Input-Allocators'!$B$32:$B$80,$F263))*$D263</f>
        <v>0.67110504917040881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163.35681139139774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INT_DIST_SUBTOTAL</v>
      </c>
      <c r="G264" s="14">
        <f ca="1">IFERROR(INDEX(G$320:G$343,MATCH($F264,$B$320:$B$343,0))/INDEX($D$320:$D$343,MATCH($F264,$B$320:$B$343,0)),SUMIFS('Input-Allocators'!D$32:D$80,'Input-Allocators'!$B$32:$B$80,$F264))*$D264</f>
        <v>134.91124861216701</v>
      </c>
      <c r="H264" s="14">
        <f ca="1">IFERROR(INDEX(H$320:H$343,MATCH($F264,$B$320:$B$343,0))/INDEX($D$320:$D$343,MATCH($F264,$B$320:$B$343,0)),SUMIFS('Input-Allocators'!E$32:E$80,'Input-Allocators'!$B$32:$B$80,$F264))*$D264</f>
        <v>8.6271890465775201</v>
      </c>
      <c r="I264" s="14">
        <f ca="1">IFERROR(INDEX(I$320:I$343,MATCH($F264,$B$320:$B$343,0))/INDEX($D$320:$D$343,MATCH($F264,$B$320:$B$343,0)),SUMIFS('Input-Allocators'!F$32:F$80,'Input-Allocators'!$B$32:$B$80,$F264))*$D264</f>
        <v>9.7751837526076688</v>
      </c>
      <c r="J264" s="14">
        <f ca="1">IFERROR(INDEX(J$320:J$343,MATCH($F264,$B$320:$B$343,0))/INDEX($D$320:$D$343,MATCH($F264,$B$320:$B$343,0)),SUMIFS('Input-Allocators'!G$32:G$80,'Input-Allocators'!$B$32:$B$80,$F264))*$D264</f>
        <v>4.7975058169419551</v>
      </c>
      <c r="K264" s="14">
        <f ca="1">IFERROR(INDEX(K$320:K$343,MATCH($F264,$B$320:$B$343,0))/INDEX($D$320:$D$343,MATCH($F264,$B$320:$B$343,0)),SUMIFS('Input-Allocators'!H$32:H$80,'Input-Allocators'!$B$32:$B$80,$F264))*$D264</f>
        <v>0.13123385528261544</v>
      </c>
      <c r="L264" s="14">
        <f ca="1">IFERROR(INDEX(L$320:L$343,MATCH($F264,$B$320:$B$343,0))/INDEX($D$320:$D$343,MATCH($F264,$B$320:$B$343,0)),SUMIFS('Input-Allocators'!I$32:I$80,'Input-Allocators'!$B$32:$B$80,$F264))*$D264</f>
        <v>0.39529983798232499</v>
      </c>
      <c r="M264" s="14">
        <f ca="1">IFERROR(INDEX(M$320:M$343,MATCH($F264,$B$320:$B$343,0))/INDEX($D$320:$D$343,MATCH($F264,$B$320:$B$343,0)),SUMIFS('Input-Allocators'!J$32:J$80,'Input-Allocators'!$B$32:$B$80,$F264))*$D264</f>
        <v>2.6226880165055557</v>
      </c>
      <c r="N264" s="14">
        <f ca="1">IFERROR(INDEX(N$320:N$343,MATCH($F264,$B$320:$B$343,0))/INDEX($D$320:$D$343,MATCH($F264,$B$320:$B$343,0)),SUMIFS('Input-Allocators'!K$32:K$80,'Input-Allocators'!$B$32:$B$80,$F264))*$D264</f>
        <v>1.4827904033778734</v>
      </c>
      <c r="O264" s="14">
        <f ca="1">IFERROR(INDEX(O$320:O$343,MATCH($F264,$B$320:$B$343,0))/INDEX($D$320:$D$343,MATCH($F264,$B$320:$B$343,0)),SUMIFS('Input-Allocators'!L$32:L$80,'Input-Allocators'!$B$32:$B$80,$F264))*$D264</f>
        <v>0.61367204995521685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11441.687000101307</v>
      </c>
      <c r="E265" s="14">
        <f t="shared" ca="1" si="60"/>
        <v>0</v>
      </c>
      <c r="F265" s="46"/>
      <c r="G265" s="174">
        <f t="shared" ref="G265:U265" ca="1" si="63">SUBTOTAL(9,G251:G264)</f>
        <v>9420.8174272695178</v>
      </c>
      <c r="H265" s="174">
        <f t="shared" ca="1" si="63"/>
        <v>626.66303335221028</v>
      </c>
      <c r="I265" s="174">
        <f t="shared" ca="1" si="63"/>
        <v>606.04612494794674</v>
      </c>
      <c r="J265" s="174">
        <f t="shared" ca="1" si="63"/>
        <v>450.49869141559373</v>
      </c>
      <c r="K265" s="174">
        <f t="shared" ca="1" si="63"/>
        <v>5.2313621967252821</v>
      </c>
      <c r="L265" s="174">
        <f t="shared" ca="1" si="63"/>
        <v>30.730195658166942</v>
      </c>
      <c r="M265" s="174">
        <f t="shared" ca="1" si="63"/>
        <v>165.86296078234034</v>
      </c>
      <c r="N265" s="174">
        <f t="shared" ca="1" si="63"/>
        <v>70.852151781417277</v>
      </c>
      <c r="O265" s="174">
        <f t="shared" ca="1" si="63"/>
        <v>64.985052697389548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42019.550154187869</v>
      </c>
      <c r="E267" s="168">
        <f t="shared" ca="1" si="60"/>
        <v>0</v>
      </c>
      <c r="F267" s="182"/>
      <c r="G267" s="177">
        <f t="shared" ref="G267:U267" ca="1" si="64">SUBTOTAL(9,G127:G266)</f>
        <v>36911.497415242819</v>
      </c>
      <c r="H267" s="177">
        <f t="shared" ca="1" si="64"/>
        <v>2045.6866505546943</v>
      </c>
      <c r="I267" s="177">
        <f t="shared" ca="1" si="64"/>
        <v>1551.0188068795653</v>
      </c>
      <c r="J267" s="177">
        <f t="shared" ca="1" si="64"/>
        <v>877.6413395623764</v>
      </c>
      <c r="K267" s="177">
        <f t="shared" ca="1" si="64"/>
        <v>11.948234494015495</v>
      </c>
      <c r="L267" s="177">
        <f t="shared" ca="1" si="64"/>
        <v>78.956542026131899</v>
      </c>
      <c r="M267" s="177">
        <f t="shared" ca="1" si="64"/>
        <v>327.64627803506346</v>
      </c>
      <c r="N267" s="177">
        <f t="shared" ca="1" si="64"/>
        <v>126.87541845525318</v>
      </c>
      <c r="O267" s="177">
        <f t="shared" ca="1" si="64"/>
        <v>88.279468937955073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0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0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5298.7658304227753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INT_DISTPT</v>
      </c>
      <c r="G274" s="14">
        <f ca="1">IFERROR(INDEX(G$320:G$343,MATCH($F274,$B$320:$B$343,0))/INDEX($D$320:$D$343,MATCH($F274,$B$320:$B$343,0)),SUMIFS('Input-Allocators'!D$32:D$80,'Input-Allocators'!$B$32:$B$80,$F274))*$D274</f>
        <v>4376.0839122467523</v>
      </c>
      <c r="H274" s="14">
        <f ca="1">IFERROR(INDEX(H$320:H$343,MATCH($F274,$B$320:$B$343,0))/INDEX($D$320:$D$343,MATCH($F274,$B$320:$B$343,0)),SUMIFS('Input-Allocators'!E$32:E$80,'Input-Allocators'!$B$32:$B$80,$F274))*$D274</f>
        <v>279.83806823380399</v>
      </c>
      <c r="I274" s="14">
        <f ca="1">IFERROR(INDEX(I$320:I$343,MATCH($F274,$B$320:$B$343,0))/INDEX($D$320:$D$343,MATCH($F274,$B$320:$B$343,0)),SUMIFS('Input-Allocators'!F$32:F$80,'Input-Allocators'!$B$32:$B$80,$F274))*$D274</f>
        <v>317.07529801324813</v>
      </c>
      <c r="J274" s="14">
        <f ca="1">IFERROR(INDEX(J$320:J$343,MATCH($F274,$B$320:$B$343,0))/INDEX($D$320:$D$343,MATCH($F274,$B$320:$B$343,0)),SUMIFS('Input-Allocators'!G$32:G$80,'Input-Allocators'!$B$32:$B$80,$F274))*$D274</f>
        <v>155.61554903981911</v>
      </c>
      <c r="K274" s="14">
        <f ca="1">IFERROR(INDEX(K$320:K$343,MATCH($F274,$B$320:$B$343,0))/INDEX($D$320:$D$343,MATCH($F274,$B$320:$B$343,0)),SUMIFS('Input-Allocators'!H$32:H$80,'Input-Allocators'!$B$32:$B$80,$F274))*$D274</f>
        <v>4.2568011841273492</v>
      </c>
      <c r="L274" s="14">
        <f ca="1">IFERROR(INDEX(L$320:L$343,MATCH($F274,$B$320:$B$343,0))/INDEX($D$320:$D$343,MATCH($F274,$B$320:$B$343,0)),SUMIFS('Input-Allocators'!I$32:I$80,'Input-Allocators'!$B$32:$B$80,$F274))*$D274</f>
        <v>12.82224632344105</v>
      </c>
      <c r="M274" s="14">
        <f ca="1">IFERROR(INDEX(M$320:M$343,MATCH($F274,$B$320:$B$343,0))/INDEX($D$320:$D$343,MATCH($F274,$B$320:$B$343,0)),SUMIFS('Input-Allocators'!J$32:J$80,'Input-Allocators'!$B$32:$B$80,$F274))*$D274</f>
        <v>85.07150407351017</v>
      </c>
      <c r="N274" s="14">
        <f ca="1">IFERROR(INDEX(N$320:N$343,MATCH($F274,$B$320:$B$343,0))/INDEX($D$320:$D$343,MATCH($F274,$B$320:$B$343,0)),SUMIFS('Input-Allocators'!K$32:K$80,'Input-Allocators'!$B$32:$B$80,$F274))*$D274</f>
        <v>48.096917760426017</v>
      </c>
      <c r="O274" s="14">
        <f ca="1">IFERROR(INDEX(O$320:O$343,MATCH($F274,$B$320:$B$343,0))/INDEX($D$320:$D$343,MATCH($F274,$B$320:$B$343,0)),SUMIFS('Input-Allocators'!L$32:L$80,'Input-Allocators'!$B$32:$B$80,$F274))*$D274</f>
        <v>19.905533547647551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1808.5266713185586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INT_GENPLT</v>
      </c>
      <c r="G275" s="14">
        <f ca="1">IFERROR(INDEX(G$320:G$343,MATCH($F275,$B$320:$B$343,0))/INDEX($D$320:$D$343,MATCH($F275,$B$320:$B$343,0)),SUMIFS('Input-Allocators'!D$32:D$80,'Input-Allocators'!$B$32:$B$80,$F275))*$D275</f>
        <v>1526.7521640954997</v>
      </c>
      <c r="H275" s="14">
        <f ca="1">IFERROR(INDEX(H$320:H$343,MATCH($F275,$B$320:$B$343,0))/INDEX($D$320:$D$343,MATCH($F275,$B$320:$B$343,0)),SUMIFS('Input-Allocators'!E$32:E$80,'Input-Allocators'!$B$32:$B$80,$F275))*$D275</f>
        <v>101.96791290271517</v>
      </c>
      <c r="I275" s="14">
        <f ca="1">IFERROR(INDEX(I$320:I$343,MATCH($F275,$B$320:$B$343,0))/INDEX($D$320:$D$343,MATCH($F275,$B$320:$B$343,0)),SUMIFS('Input-Allocators'!F$32:F$80,'Input-Allocators'!$B$32:$B$80,$F275))*$D275</f>
        <v>96.41654514658984</v>
      </c>
      <c r="J275" s="14">
        <f ca="1">IFERROR(INDEX(J$320:J$343,MATCH($F275,$B$320:$B$343,0))/INDEX($D$320:$D$343,MATCH($F275,$B$320:$B$343,0)),SUMIFS('Input-Allocators'!G$32:G$80,'Input-Allocators'!$B$32:$B$80,$F275))*$D275</f>
        <v>50.035010417751536</v>
      </c>
      <c r="K275" s="14">
        <f ca="1">IFERROR(INDEX(K$320:K$343,MATCH($F275,$B$320:$B$343,0))/INDEX($D$320:$D$343,MATCH($F275,$B$320:$B$343,0)),SUMIFS('Input-Allocators'!H$32:H$80,'Input-Allocators'!$B$32:$B$80,$F275))*$D275</f>
        <v>0.8478438374747479</v>
      </c>
      <c r="L275" s="14">
        <f ca="1">IFERROR(INDEX(L$320:L$343,MATCH($F275,$B$320:$B$343,0))/INDEX($D$320:$D$343,MATCH($F275,$B$320:$B$343,0)),SUMIFS('Input-Allocators'!I$32:I$80,'Input-Allocators'!$B$32:$B$80,$F275))*$D275</f>
        <v>4.7330213949817903</v>
      </c>
      <c r="M275" s="14">
        <f ca="1">IFERROR(INDEX(M$320:M$343,MATCH($F275,$B$320:$B$343,0))/INDEX($D$320:$D$343,MATCH($F275,$B$320:$B$343,0)),SUMIFS('Input-Allocators'!J$32:J$80,'Input-Allocators'!$B$32:$B$80,$F275))*$D275</f>
        <v>18.364779504503058</v>
      </c>
      <c r="N275" s="14">
        <f ca="1">IFERROR(INDEX(N$320:N$343,MATCH($F275,$B$320:$B$343,0))/INDEX($D$320:$D$343,MATCH($F275,$B$320:$B$343,0)),SUMIFS('Input-Allocators'!K$32:K$80,'Input-Allocators'!$B$32:$B$80,$F275))*$D275</f>
        <v>6.65937658143093</v>
      </c>
      <c r="O275" s="14">
        <f ca="1">IFERROR(INDEX(O$320:O$343,MATCH($F275,$B$320:$B$343,0))/INDEX($D$320:$D$343,MATCH($F275,$B$320:$B$343,0)),SUMIFS('Input-Allocators'!L$32:L$80,'Input-Allocators'!$B$32:$B$80,$F275))*$D275</f>
        <v>2.7500174376116449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789.0858821818623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INT_TOTPLT</v>
      </c>
      <c r="G276" s="14">
        <f ca="1">IFERROR(INDEX(G$320:G$343,MATCH($F276,$B$320:$B$343,0))/INDEX($D$320:$D$343,MATCH($F276,$B$320:$B$343,0)),SUMIFS('Input-Allocators'!D$32:D$80,'Input-Allocators'!$B$32:$B$80,$F276))*$D276</f>
        <v>653.07890841268659</v>
      </c>
      <c r="H276" s="14">
        <f ca="1">IFERROR(INDEX(H$320:H$343,MATCH($F276,$B$320:$B$343,0))/INDEX($D$320:$D$343,MATCH($F276,$B$320:$B$343,0)),SUMIFS('Input-Allocators'!E$32:E$80,'Input-Allocators'!$B$32:$B$80,$F276))*$D276</f>
        <v>41.945388384577605</v>
      </c>
      <c r="I276" s="14">
        <f ca="1">IFERROR(INDEX(I$320:I$343,MATCH($F276,$B$320:$B$343,0))/INDEX($D$320:$D$343,MATCH($F276,$B$320:$B$343,0)),SUMIFS('Input-Allocators'!F$32:F$80,'Input-Allocators'!$B$32:$B$80,$F276))*$D276</f>
        <v>46.720701688177854</v>
      </c>
      <c r="J276" s="14">
        <f ca="1">IFERROR(INDEX(J$320:J$343,MATCH($F276,$B$320:$B$343,0))/INDEX($D$320:$D$343,MATCH($F276,$B$320:$B$343,0)),SUMIFS('Input-Allocators'!G$32:G$80,'Input-Allocators'!$B$32:$B$80,$F276))*$D276</f>
        <v>23.044279160119959</v>
      </c>
      <c r="K276" s="14">
        <f ca="1">IFERROR(INDEX(K$320:K$343,MATCH($F276,$B$320:$B$343,0))/INDEX($D$320:$D$343,MATCH($F276,$B$320:$B$343,0)),SUMIFS('Input-Allocators'!H$32:H$80,'Input-Allocators'!$B$32:$B$80,$F276))*$D276</f>
        <v>0.60840446716195296</v>
      </c>
      <c r="L276" s="14">
        <f ca="1">IFERROR(INDEX(L$320:L$343,MATCH($F276,$B$320:$B$343,0))/INDEX($D$320:$D$343,MATCH($F276,$B$320:$B$343,0)),SUMIFS('Input-Allocators'!I$32:I$80,'Input-Allocators'!$B$32:$B$80,$F276))*$D276</f>
        <v>1.9245125287324907</v>
      </c>
      <c r="M276" s="14">
        <f ca="1">IFERROR(INDEX(M$320:M$343,MATCH($F276,$B$320:$B$343,0))/INDEX($D$320:$D$343,MATCH($F276,$B$320:$B$343,0)),SUMIFS('Input-Allocators'!J$32:J$80,'Input-Allocators'!$B$32:$B$80,$F276))*$D276</f>
        <v>12.218777205274236</v>
      </c>
      <c r="N276" s="14">
        <f ca="1">IFERROR(INDEX(N$320:N$343,MATCH($F276,$B$320:$B$343,0))/INDEX($D$320:$D$343,MATCH($F276,$B$320:$B$343,0)),SUMIFS('Input-Allocators'!K$32:K$80,'Input-Allocators'!$B$32:$B$80,$F276))*$D276</f>
        <v>6.7511248889989242</v>
      </c>
      <c r="O276" s="14">
        <f ca="1">IFERROR(INDEX(O$320:O$343,MATCH($F276,$B$320:$B$343,0))/INDEX($D$320:$D$343,MATCH($F276,$B$320:$B$343,0)),SUMIFS('Input-Allocators'!L$32:L$80,'Input-Allocators'!$B$32:$B$80,$F276))*$D276</f>
        <v>2.7937854461327523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7896.3783839231955</v>
      </c>
      <c r="E277" s="14">
        <f t="shared" ca="1" si="60"/>
        <v>0</v>
      </c>
      <c r="F277" s="46"/>
      <c r="G277" s="174">
        <f t="shared" ref="G277:U277" ca="1" si="66">SUBTOTAL(9,G271:G276)</f>
        <v>6555.9149847549379</v>
      </c>
      <c r="H277" s="174">
        <f t="shared" ca="1" si="66"/>
        <v>423.75136952109676</v>
      </c>
      <c r="I277" s="174">
        <f t="shared" ca="1" si="66"/>
        <v>460.2125448480158</v>
      </c>
      <c r="J277" s="174">
        <f t="shared" ca="1" si="66"/>
        <v>228.69483861769061</v>
      </c>
      <c r="K277" s="174">
        <f t="shared" ca="1" si="66"/>
        <v>5.7130494887640504</v>
      </c>
      <c r="L277" s="174">
        <f t="shared" ca="1" si="66"/>
        <v>19.479780247155333</v>
      </c>
      <c r="M277" s="174">
        <f t="shared" ca="1" si="66"/>
        <v>115.65506078328747</v>
      </c>
      <c r="N277" s="174">
        <f t="shared" ca="1" si="66"/>
        <v>61.507419230855866</v>
      </c>
      <c r="O277" s="174">
        <f t="shared" ca="1" si="66"/>
        <v>25.449336431391949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0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60"/>
        <v>0</v>
      </c>
      <c r="F287" s="46"/>
      <c r="G287" s="174">
        <f t="shared" ref="G287:U287" ca="1" si="68">SUBTOTAL(9,G280:G286)</f>
        <v>0</v>
      </c>
      <c r="H287" s="174">
        <f t="shared" ca="1" si="68"/>
        <v>0</v>
      </c>
      <c r="I287" s="174">
        <f t="shared" ca="1" si="68"/>
        <v>0</v>
      </c>
      <c r="J287" s="174">
        <f t="shared" ca="1" si="68"/>
        <v>0</v>
      </c>
      <c r="K287" s="174">
        <f t="shared" ca="1" si="68"/>
        <v>0</v>
      </c>
      <c r="L287" s="174">
        <f t="shared" ca="1" si="68"/>
        <v>0</v>
      </c>
      <c r="M287" s="174">
        <f t="shared" ca="1" si="68"/>
        <v>0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7896.3783839231955</v>
      </c>
      <c r="E289" s="14">
        <f t="shared" ca="1" si="60"/>
        <v>0</v>
      </c>
      <c r="F289" s="46"/>
      <c r="G289" s="14">
        <f t="shared" ref="G289:U289" ca="1" si="69">SUBTOTAL(9,G271:G288)</f>
        <v>6555.9149847549379</v>
      </c>
      <c r="H289" s="14">
        <f t="shared" ca="1" si="69"/>
        <v>423.75136952109676</v>
      </c>
      <c r="I289" s="14">
        <f t="shared" ca="1" si="69"/>
        <v>460.2125448480158</v>
      </c>
      <c r="J289" s="14">
        <f t="shared" ca="1" si="69"/>
        <v>228.69483861769061</v>
      </c>
      <c r="K289" s="14">
        <f t="shared" ca="1" si="69"/>
        <v>5.7130494887640504</v>
      </c>
      <c r="L289" s="14">
        <f t="shared" ca="1" si="69"/>
        <v>19.479780247155333</v>
      </c>
      <c r="M289" s="14">
        <f t="shared" ca="1" si="69"/>
        <v>115.65506078328747</v>
      </c>
      <c r="N289" s="14">
        <f t="shared" ca="1" si="69"/>
        <v>61.507419230855866</v>
      </c>
      <c r="O289" s="14">
        <f t="shared" ca="1" si="69"/>
        <v>25.449336431391949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27.771428205773706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INT_TOTPLT</v>
      </c>
      <c r="G293" s="14">
        <f ca="1">IFERROR(INDEX(G$320:G$343,MATCH($F293,$B$320:$B$343,0))/INDEX($D$320:$D$343,MATCH($F293,$B$320:$B$343,0)),SUMIFS('Input-Allocators'!D$32:D$80,'Input-Allocators'!$B$32:$B$80,$F293))*$D293</f>
        <v>22.984740225662698</v>
      </c>
      <c r="H293" s="14">
        <f ca="1">IFERROR(INDEX(H$320:H$343,MATCH($F293,$B$320:$B$343,0))/INDEX($D$320:$D$343,MATCH($F293,$B$320:$B$343,0)),SUMIFS('Input-Allocators'!E$32:E$80,'Input-Allocators'!$B$32:$B$80,$F293))*$D293</f>
        <v>1.4762440545313396</v>
      </c>
      <c r="I293" s="14">
        <f ca="1">IFERROR(INDEX(I$320:I$343,MATCH($F293,$B$320:$B$343,0))/INDEX($D$320:$D$343,MATCH($F293,$B$320:$B$343,0)),SUMIFS('Input-Allocators'!F$32:F$80,'Input-Allocators'!$B$32:$B$80,$F293))*$D293</f>
        <v>1.6443084865096647</v>
      </c>
      <c r="J293" s="14">
        <f ca="1">IFERROR(INDEX(J$320:J$343,MATCH($F293,$B$320:$B$343,0))/INDEX($D$320:$D$343,MATCH($F293,$B$320:$B$343,0)),SUMIFS('Input-Allocators'!G$32:G$80,'Input-Allocators'!$B$32:$B$80,$F293))*$D293</f>
        <v>0.81103028035366975</v>
      </c>
      <c r="K293" s="14">
        <f ca="1">IFERROR(INDEX(K$320:K$343,MATCH($F293,$B$320:$B$343,0))/INDEX($D$320:$D$343,MATCH($F293,$B$320:$B$343,0)),SUMIFS('Input-Allocators'!H$32:H$80,'Input-Allocators'!$B$32:$B$80,$F293))*$D293</f>
        <v>2.1412448709817452E-2</v>
      </c>
      <c r="L293" s="14">
        <f ca="1">IFERROR(INDEX(L$320:L$343,MATCH($F293,$B$320:$B$343,0))/INDEX($D$320:$D$343,MATCH($F293,$B$320:$B$343,0)),SUMIFS('Input-Allocators'!I$32:I$80,'Input-Allocators'!$B$32:$B$80,$F293))*$D293</f>
        <v>6.7732122357865798E-2</v>
      </c>
      <c r="M293" s="14">
        <f ca="1">IFERROR(INDEX(M$320:M$343,MATCH($F293,$B$320:$B$343,0))/INDEX($D$320:$D$343,MATCH($F293,$B$320:$B$343,0)),SUMIFS('Input-Allocators'!J$32:J$80,'Input-Allocators'!$B$32:$B$80,$F293))*$D293</f>
        <v>0.43003290463180655</v>
      </c>
      <c r="N293" s="14">
        <f ca="1">IFERROR(INDEX(N$320:N$343,MATCH($F293,$B$320:$B$343,0))/INDEX($D$320:$D$343,MATCH($F293,$B$320:$B$343,0)),SUMIFS('Input-Allocators'!K$32:K$80,'Input-Allocators'!$B$32:$B$80,$F293))*$D293</f>
        <v>0.23760199541858582</v>
      </c>
      <c r="O293" s="14">
        <f ca="1">IFERROR(INDEX(O$320:O$343,MATCH($F293,$B$320:$B$343,0))/INDEX($D$320:$D$343,MATCH($F293,$B$320:$B$343,0)),SUMIFS('Input-Allocators'!L$32:L$80,'Input-Allocators'!$B$32:$B$80,$F293))*$D293</f>
        <v>9.8325687598260006E-2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864.52478794914737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INT_OML</v>
      </c>
      <c r="G294" s="14">
        <f ca="1">IFERROR(INDEX(G$320:G$343,MATCH($F294,$B$320:$B$343,0))/INDEX($D$320:$D$343,MATCH($F294,$B$320:$B$343,0)),SUMIFS('Input-Allocators'!D$32:D$80,'Input-Allocators'!$B$32:$B$80,$F294))*$D294</f>
        <v>729.82893304705397</v>
      </c>
      <c r="H294" s="14">
        <f ca="1">IFERROR(INDEX(H$320:H$343,MATCH($F294,$B$320:$B$343,0))/INDEX($D$320:$D$343,MATCH($F294,$B$320:$B$343,0)),SUMIFS('Input-Allocators'!E$32:E$80,'Input-Allocators'!$B$32:$B$80,$F294))*$D294</f>
        <v>48.743427275842116</v>
      </c>
      <c r="I294" s="14">
        <f ca="1">IFERROR(INDEX(I$320:I$343,MATCH($F294,$B$320:$B$343,0))/INDEX($D$320:$D$343,MATCH($F294,$B$320:$B$343,0)),SUMIFS('Input-Allocators'!F$32:F$80,'Input-Allocators'!$B$32:$B$80,$F294))*$D294</f>
        <v>46.089722960443254</v>
      </c>
      <c r="J294" s="14">
        <f ca="1">IFERROR(INDEX(J$320:J$343,MATCH($F294,$B$320:$B$343,0))/INDEX($D$320:$D$343,MATCH($F294,$B$320:$B$343,0)),SUMIFS('Input-Allocators'!G$32:G$80,'Input-Allocators'!$B$32:$B$80,$F294))*$D294</f>
        <v>23.918091702735364</v>
      </c>
      <c r="K294" s="14">
        <f ca="1">IFERROR(INDEX(K$320:K$343,MATCH($F294,$B$320:$B$343,0))/INDEX($D$320:$D$343,MATCH($F294,$B$320:$B$343,0)),SUMIFS('Input-Allocators'!H$32:H$80,'Input-Allocators'!$B$32:$B$80,$F294))*$D294</f>
        <v>0.40529234400090219</v>
      </c>
      <c r="L294" s="14">
        <f ca="1">IFERROR(INDEX(L$320:L$343,MATCH($F294,$B$320:$B$343,0))/INDEX($D$320:$D$343,MATCH($F294,$B$320:$B$343,0)),SUMIFS('Input-Allocators'!I$32:I$80,'Input-Allocators'!$B$32:$B$80,$F294))*$D294</f>
        <v>2.2625125649223383</v>
      </c>
      <c r="M294" s="14">
        <f ca="1">IFERROR(INDEX(M$320:M$343,MATCH($F294,$B$320:$B$343,0))/INDEX($D$320:$D$343,MATCH($F294,$B$320:$B$343,0)),SUMIFS('Input-Allocators'!J$32:J$80,'Input-Allocators'!$B$32:$B$80,$F294))*$D294</f>
        <v>8.778862572863197</v>
      </c>
      <c r="N294" s="14">
        <f ca="1">IFERROR(INDEX(N$320:N$343,MATCH($F294,$B$320:$B$343,0))/INDEX($D$320:$D$343,MATCH($F294,$B$320:$B$343,0)),SUMIFS('Input-Allocators'!K$32:K$80,'Input-Allocators'!$B$32:$B$80,$F294))*$D294</f>
        <v>3.1833625780800023</v>
      </c>
      <c r="O294" s="14">
        <f ca="1">IFERROR(INDEX(O$320:O$343,MATCH($F294,$B$320:$B$343,0))/INDEX($D$320:$D$343,MATCH($F294,$B$320:$B$343,0)),SUMIFS('Input-Allocators'!L$32:L$80,'Input-Allocators'!$B$32:$B$80,$F294))*$D294</f>
        <v>1.3145829032061276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14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REV</v>
      </c>
      <c r="G295" s="14">
        <f ca="1">IFERROR(INDEX(G$320:G$343,MATCH($F295,$B$320:$B$343,0))/INDEX($D$320:$D$343,MATCH($F295,$B$320:$B$343,0)),SUMIFS('Input-Allocators'!D$32:D$80,'Input-Allocators'!$B$32:$B$80,$F295))*$D295</f>
        <v>9.9545772256837992</v>
      </c>
      <c r="H295" s="14">
        <f ca="1">IFERROR(INDEX(H$320:H$343,MATCH($F295,$B$320:$B$343,0))/INDEX($D$320:$D$343,MATCH($F295,$B$320:$B$343,0)),SUMIFS('Input-Allocators'!E$32:E$80,'Input-Allocators'!$B$32:$B$80,$F295))*$D295</f>
        <v>0.65329851845493281</v>
      </c>
      <c r="I295" s="14">
        <f ca="1">IFERROR(INDEX(I$320:I$343,MATCH($F295,$B$320:$B$343,0))/INDEX($D$320:$D$343,MATCH($F295,$B$320:$B$343,0)),SUMIFS('Input-Allocators'!F$32:F$80,'Input-Allocators'!$B$32:$B$80,$F295))*$D295</f>
        <v>0.68937156208716011</v>
      </c>
      <c r="J295" s="14">
        <f ca="1">IFERROR(INDEX(J$320:J$343,MATCH($F295,$B$320:$B$343,0))/INDEX($D$320:$D$343,MATCH($F295,$B$320:$B$343,0)),SUMIFS('Input-Allocators'!G$32:G$80,'Input-Allocators'!$B$32:$B$80,$F295))*$D295</f>
        <v>1.468575014012113</v>
      </c>
      <c r="K295" s="14">
        <f ca="1">IFERROR(INDEX(K$320:K$343,MATCH($F295,$B$320:$B$343,0))/INDEX($D$320:$D$343,MATCH($F295,$B$320:$B$343,0)),SUMIFS('Input-Allocators'!H$32:H$80,'Input-Allocators'!$B$32:$B$80,$F295))*$D295</f>
        <v>4.203457112123137E-3</v>
      </c>
      <c r="L295" s="14">
        <f ca="1">IFERROR(INDEX(L$320:L$343,MATCH($F295,$B$320:$B$343,0))/INDEX($D$320:$D$343,MATCH($F295,$B$320:$B$343,0)),SUMIFS('Input-Allocators'!I$32:I$80,'Input-Allocators'!$B$32:$B$80,$F295))*$D295</f>
        <v>4.3783313856353076E-2</v>
      </c>
      <c r="M295" s="14">
        <f ca="1">IFERROR(INDEX(M$320:M$343,MATCH($F295,$B$320:$B$343,0))/INDEX($D$320:$D$343,MATCH($F295,$B$320:$B$343,0)),SUMIFS('Input-Allocators'!J$32:J$80,'Input-Allocators'!$B$32:$B$80,$F295))*$D295</f>
        <v>0.52294679208633399</v>
      </c>
      <c r="N295" s="14">
        <f ca="1">IFERROR(INDEX(N$320:N$343,MATCH($F295,$B$320:$B$343,0))/INDEX($D$320:$D$343,MATCH($F295,$B$320:$B$343,0)),SUMIFS('Input-Allocators'!K$32:K$80,'Input-Allocators'!$B$32:$B$80,$F295))*$D295</f>
        <v>0.26409353265764601</v>
      </c>
      <c r="O295" s="14">
        <f ca="1">IFERROR(INDEX(O$320:O$343,MATCH($F295,$B$320:$B$343,0))/INDEX($D$320:$D$343,MATCH($F295,$B$320:$B$343,0)),SUMIFS('Input-Allocators'!L$32:L$80,'Input-Allocators'!$B$32:$B$80,$F295))*$D295</f>
        <v>0.39915058404953963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906.29621615492113</v>
      </c>
      <c r="E296" s="14">
        <f t="shared" ca="1" si="71"/>
        <v>0</v>
      </c>
      <c r="F296" s="46"/>
      <c r="G296" s="174">
        <f t="shared" ref="G296:U296" ca="1" si="72">SUBTOTAL(9,G293:G295)</f>
        <v>762.76825049840045</v>
      </c>
      <c r="H296" s="174">
        <f t="shared" ca="1" si="72"/>
        <v>50.87296984882839</v>
      </c>
      <c r="I296" s="174">
        <f t="shared" ca="1" si="72"/>
        <v>48.423403009040079</v>
      </c>
      <c r="J296" s="174">
        <f t="shared" ca="1" si="72"/>
        <v>26.197696997101147</v>
      </c>
      <c r="K296" s="174">
        <f t="shared" ca="1" si="72"/>
        <v>0.43090824982284276</v>
      </c>
      <c r="L296" s="174">
        <f t="shared" ca="1" si="72"/>
        <v>2.3740280011365575</v>
      </c>
      <c r="M296" s="174">
        <f t="shared" ca="1" si="72"/>
        <v>9.7318422695813371</v>
      </c>
      <c r="N296" s="174">
        <f t="shared" ca="1" si="72"/>
        <v>3.6850581061562342</v>
      </c>
      <c r="O296" s="174">
        <f t="shared" ca="1" si="72"/>
        <v>1.8120591748539274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754.57217628712351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INT_REQ_INCOME</v>
      </c>
      <c r="G299" s="14">
        <f ca="1">IFERROR(INDEX(G$320:G$343,MATCH($F299,$B$320:$B$343,0))/INDEX($D$320:$D$343,MATCH($F299,$B$320:$B$343,0)),SUMIFS('Input-Allocators'!D$32:D$80,'Input-Allocators'!$B$32:$B$80,$F299))*$D299</f>
        <v>631.35015350855053</v>
      </c>
      <c r="H299" s="14">
        <f ca="1">IFERROR(INDEX(H$320:H$343,MATCH($F299,$B$320:$B$343,0))/INDEX($D$320:$D$343,MATCH($F299,$B$320:$B$343,0)),SUMIFS('Input-Allocators'!E$32:E$80,'Input-Allocators'!$B$32:$B$80,$F299))*$D299</f>
        <v>39.523744869735069</v>
      </c>
      <c r="I299" s="14">
        <f ca="1">IFERROR(INDEX(I$320:I$343,MATCH($F299,$B$320:$B$343,0))/INDEX($D$320:$D$343,MATCH($F299,$B$320:$B$343,0)),SUMIFS('Input-Allocators'!F$32:F$80,'Input-Allocators'!$B$32:$B$80,$F299))*$D299</f>
        <v>41.903485411360798</v>
      </c>
      <c r="J299" s="14">
        <f ca="1">IFERROR(INDEX(J$320:J$343,MATCH($F299,$B$320:$B$343,0))/INDEX($D$320:$D$343,MATCH($F299,$B$320:$B$343,0)),SUMIFS('Input-Allocators'!G$32:G$80,'Input-Allocators'!$B$32:$B$80,$F299))*$D299</f>
        <v>20.609370923093874</v>
      </c>
      <c r="K299" s="14">
        <f ca="1">IFERROR(INDEX(K$320:K$343,MATCH($F299,$B$320:$B$343,0))/INDEX($D$320:$D$343,MATCH($F299,$B$320:$B$343,0)),SUMIFS('Input-Allocators'!H$32:H$80,'Input-Allocators'!$B$32:$B$80,$F299))*$D299</f>
        <v>0.52575063114603193</v>
      </c>
      <c r="L299" s="14">
        <f ca="1">IFERROR(INDEX(L$320:L$343,MATCH($F299,$B$320:$B$343,0))/INDEX($D$320:$D$343,MATCH($F299,$B$320:$B$343,0)),SUMIFS('Input-Allocators'!I$32:I$80,'Input-Allocators'!$B$32:$B$80,$F299))*$D299</f>
        <v>1.7499712615778962</v>
      </c>
      <c r="M299" s="14">
        <f ca="1">IFERROR(INDEX(M$320:M$343,MATCH($F299,$B$320:$B$343,0))/INDEX($D$320:$D$343,MATCH($F299,$B$320:$B$343,0)),SUMIFS('Input-Allocators'!J$32:J$80,'Input-Allocators'!$B$32:$B$80,$F299))*$D299</f>
        <v>10.697994274253791</v>
      </c>
      <c r="N299" s="14">
        <f ca="1">IFERROR(INDEX(N$320:N$343,MATCH($F299,$B$320:$B$343,0))/INDEX($D$320:$D$343,MATCH($F299,$B$320:$B$343,0)),SUMIFS('Input-Allocators'!K$32:K$80,'Input-Allocators'!$B$32:$B$80,$F299))*$D299</f>
        <v>5.8080388998059815</v>
      </c>
      <c r="O299" s="14">
        <f ca="1">IFERROR(INDEX(O$320:O$343,MATCH($F299,$B$320:$B$343,0))/INDEX($D$320:$D$343,MATCH($F299,$B$320:$B$343,0)),SUMIFS('Input-Allocators'!L$32:L$80,'Input-Allocators'!$B$32:$B$80,$F299))*$D299</f>
        <v>2.4036665075994557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27.816706452021819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INT_REQ_INCOME</v>
      </c>
      <c r="G300" s="14">
        <f ca="1">IFERROR(INDEX(G$320:G$343,MATCH($F300,$B$320:$B$343,0))/INDEX($D$320:$D$343,MATCH($F300,$B$320:$B$343,0)),SUMIFS('Input-Allocators'!D$32:D$80,'Input-Allocators'!$B$32:$B$80,$F300))*$D300</f>
        <v>23.274224044412271</v>
      </c>
      <c r="H300" s="14">
        <f ca="1">IFERROR(INDEX(H$320:H$343,MATCH($F300,$B$320:$B$343,0))/INDEX($D$320:$D$343,MATCH($F300,$B$320:$B$343,0)),SUMIFS('Input-Allocators'!E$32:E$80,'Input-Allocators'!$B$32:$B$80,$F300))*$D300</f>
        <v>1.4570115934246712</v>
      </c>
      <c r="I300" s="14">
        <f ca="1">IFERROR(INDEX(I$320:I$343,MATCH($F300,$B$320:$B$343,0))/INDEX($D$320:$D$343,MATCH($F300,$B$320:$B$343,0)),SUMIFS('Input-Allocators'!F$32:F$80,'Input-Allocators'!$B$32:$B$80,$F300))*$D300</f>
        <v>1.5447388462424185</v>
      </c>
      <c r="J300" s="14">
        <f ca="1">IFERROR(INDEX(J$320:J$343,MATCH($F300,$B$320:$B$343,0))/INDEX($D$320:$D$343,MATCH($F300,$B$320:$B$343,0)),SUMIFS('Input-Allocators'!G$32:G$80,'Input-Allocators'!$B$32:$B$80,$F300))*$D300</f>
        <v>0.75974815815418395</v>
      </c>
      <c r="K300" s="14">
        <f ca="1">IFERROR(INDEX(K$320:K$343,MATCH($F300,$B$320:$B$343,0))/INDEX($D$320:$D$343,MATCH($F300,$B$320:$B$343,0)),SUMIFS('Input-Allocators'!H$32:H$80,'Input-Allocators'!$B$32:$B$80,$F300))*$D300</f>
        <v>1.9381381176171969E-2</v>
      </c>
      <c r="L300" s="14">
        <f ca="1">IFERROR(INDEX(L$320:L$343,MATCH($F300,$B$320:$B$343,0))/INDEX($D$320:$D$343,MATCH($F300,$B$320:$B$343,0)),SUMIFS('Input-Allocators'!I$32:I$80,'Input-Allocators'!$B$32:$B$80,$F300))*$D300</f>
        <v>6.4511306423076897E-2</v>
      </c>
      <c r="M300" s="14">
        <f ca="1">IFERROR(INDEX(M$320:M$343,MATCH($F300,$B$320:$B$343,0))/INDEX($D$320:$D$343,MATCH($F300,$B$320:$B$343,0)),SUMIFS('Input-Allocators'!J$32:J$80,'Input-Allocators'!$B$32:$B$80,$F300))*$D300</f>
        <v>0.3943730973709984</v>
      </c>
      <c r="N300" s="14">
        <f ca="1">IFERROR(INDEX(N$320:N$343,MATCH($F300,$B$320:$B$343,0))/INDEX($D$320:$D$343,MATCH($F300,$B$320:$B$343,0)),SUMIFS('Input-Allocators'!K$32:K$80,'Input-Allocators'!$B$32:$B$80,$F300))*$D300</f>
        <v>0.21410876018883462</v>
      </c>
      <c r="O300" s="14">
        <f ca="1">IFERROR(INDEX(O$320:O$343,MATCH($F300,$B$320:$B$343,0))/INDEX($D$320:$D$343,MATCH($F300,$B$320:$B$343,0)),SUMIFS('Input-Allocators'!L$32:L$80,'Input-Allocators'!$B$32:$B$80,$F300))*$D300</f>
        <v>8.8609264629191331E-2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-214.76571145798331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INT_TOTPLT</v>
      </c>
      <c r="G302" s="14">
        <f ca="1">IFERROR(INDEX(G$320:G$343,MATCH($F302,$B$320:$B$343,0))/INDEX($D$320:$D$343,MATCH($F302,$B$320:$B$343,0)),SUMIFS('Input-Allocators'!D$32:D$80,'Input-Allocators'!$B$32:$B$80,$F302))*$D302</f>
        <v>-177.74865774512486</v>
      </c>
      <c r="H302" s="14">
        <f ca="1">IFERROR(INDEX(H$320:H$343,MATCH($F302,$B$320:$B$343,0))/INDEX($D$320:$D$343,MATCH($F302,$B$320:$B$343,0)),SUMIFS('Input-Allocators'!E$32:E$80,'Input-Allocators'!$B$32:$B$80,$F302))*$D302</f>
        <v>-11.416287355042359</v>
      </c>
      <c r="I302" s="14">
        <f ca="1">IFERROR(INDEX(I$320:I$343,MATCH($F302,$B$320:$B$343,0))/INDEX($D$320:$D$343,MATCH($F302,$B$320:$B$343,0)),SUMIFS('Input-Allocators'!F$32:F$80,'Input-Allocators'!$B$32:$B$80,$F302))*$D302</f>
        <v>-12.715985629008072</v>
      </c>
      <c r="J302" s="14">
        <f ca="1">IFERROR(INDEX(J$320:J$343,MATCH($F302,$B$320:$B$343,0))/INDEX($D$320:$D$343,MATCH($F302,$B$320:$B$343,0)),SUMIFS('Input-Allocators'!G$32:G$80,'Input-Allocators'!$B$32:$B$80,$F302))*$D302</f>
        <v>-6.2719675014017131</v>
      </c>
      <c r="K302" s="14">
        <f ca="1">IFERROR(INDEX(K$320:K$343,MATCH($F302,$B$320:$B$343,0))/INDEX($D$320:$D$343,MATCH($F302,$B$320:$B$343,0)),SUMIFS('Input-Allocators'!H$32:H$80,'Input-Allocators'!$B$32:$B$80,$F302))*$D302</f>
        <v>-0.16558960335592163</v>
      </c>
      <c r="L302" s="14">
        <f ca="1">IFERROR(INDEX(L$320:L$343,MATCH($F302,$B$320:$B$343,0))/INDEX($D$320:$D$343,MATCH($F302,$B$320:$B$343,0)),SUMIFS('Input-Allocators'!I$32:I$80,'Input-Allocators'!$B$32:$B$80,$F302))*$D302</f>
        <v>-0.52379507956749549</v>
      </c>
      <c r="M302" s="14">
        <f ca="1">IFERROR(INDEX(M$320:M$343,MATCH($F302,$B$320:$B$343,0))/INDEX($D$320:$D$343,MATCH($F302,$B$320:$B$343,0)),SUMIFS('Input-Allocators'!J$32:J$80,'Input-Allocators'!$B$32:$B$80,$F302))*$D302</f>
        <v>-3.3255877958193039</v>
      </c>
      <c r="N302" s="14">
        <f ca="1">IFERROR(INDEX(N$320:N$343,MATCH($F302,$B$320:$B$343,0))/INDEX($D$320:$D$343,MATCH($F302,$B$320:$B$343,0)),SUMIFS('Input-Allocators'!K$32:K$80,'Input-Allocators'!$B$32:$B$80,$F302))*$D302</f>
        <v>-1.8374554312370635</v>
      </c>
      <c r="O302" s="14">
        <f ca="1">IFERROR(INDEX(O$320:O$343,MATCH($F302,$B$320:$B$343,0))/INDEX($D$320:$D$343,MATCH($F302,$B$320:$B$343,0)),SUMIFS('Input-Allocators'!L$32:L$80,'Input-Allocators'!$B$32:$B$80,$F302))*$D302</f>
        <v>-0.76038531742654403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567.62317128116194</v>
      </c>
      <c r="E304" s="14">
        <f t="shared" ca="1" si="71"/>
        <v>0</v>
      </c>
      <c r="F304" s="46"/>
      <c r="G304" s="174">
        <f t="shared" ref="G304:U304" ca="1" si="74">SUBTOTAL(9,G299:G303)</f>
        <v>476.87571980783787</v>
      </c>
      <c r="H304" s="174">
        <f t="shared" ca="1" si="74"/>
        <v>29.564469108117386</v>
      </c>
      <c r="I304" s="174">
        <f t="shared" ca="1" si="74"/>
        <v>30.732238628595141</v>
      </c>
      <c r="J304" s="174">
        <f t="shared" ca="1" si="74"/>
        <v>15.097151579846345</v>
      </c>
      <c r="K304" s="174">
        <f t="shared" ca="1" si="74"/>
        <v>0.37954240896628222</v>
      </c>
      <c r="L304" s="174">
        <f t="shared" ca="1" si="74"/>
        <v>1.2906874884334776</v>
      </c>
      <c r="M304" s="174">
        <f t="shared" ca="1" si="74"/>
        <v>7.7667795758054847</v>
      </c>
      <c r="N304" s="174">
        <f t="shared" ca="1" si="74"/>
        <v>4.1846922287577533</v>
      </c>
      <c r="O304" s="174">
        <f t="shared" ca="1" si="74"/>
        <v>1.731890454802103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1473.9193874360833</v>
      </c>
      <c r="E306" s="14">
        <f t="shared" ca="1" si="71"/>
        <v>0</v>
      </c>
      <c r="F306" s="46"/>
      <c r="G306" s="175">
        <f t="shared" ref="G306:U306" ca="1" si="75">SUBTOTAL(9,G293:G304)</f>
        <v>1239.6439703062385</v>
      </c>
      <c r="H306" s="175">
        <f t="shared" ca="1" si="75"/>
        <v>80.437438956945769</v>
      </c>
      <c r="I306" s="175">
        <f t="shared" ca="1" si="75"/>
        <v>79.155641637635227</v>
      </c>
      <c r="J306" s="175">
        <f t="shared" ca="1" si="75"/>
        <v>41.294848576947494</v>
      </c>
      <c r="K306" s="175">
        <f t="shared" ca="1" si="75"/>
        <v>0.81045065878912503</v>
      </c>
      <c r="L306" s="175">
        <f t="shared" ca="1" si="75"/>
        <v>3.6647154895700353</v>
      </c>
      <c r="M306" s="175">
        <f t="shared" ca="1" si="75"/>
        <v>17.498621845386825</v>
      </c>
      <c r="N306" s="175">
        <f t="shared" ca="1" si="75"/>
        <v>7.869750334913987</v>
      </c>
      <c r="O306" s="175">
        <f t="shared" ca="1" si="75"/>
        <v>3.5439496296560309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51389.847925547147</v>
      </c>
      <c r="E309" s="14">
        <f t="shared" ca="1" si="71"/>
        <v>0</v>
      </c>
      <c r="F309" s="3"/>
      <c r="G309" s="84">
        <f t="shared" ref="G309:U309" ca="1" si="76">SUBTOTAL(9,G127:G306)</f>
        <v>44707.056370303995</v>
      </c>
      <c r="H309" s="84">
        <f t="shared" ca="1" si="76"/>
        <v>2549.8754590327367</v>
      </c>
      <c r="I309" s="84">
        <f t="shared" ca="1" si="76"/>
        <v>2090.3869933652163</v>
      </c>
      <c r="J309" s="84">
        <f t="shared" ca="1" si="76"/>
        <v>1147.6310267570143</v>
      </c>
      <c r="K309" s="84">
        <f t="shared" ca="1" si="76"/>
        <v>18.471734641568666</v>
      </c>
      <c r="L309" s="84">
        <f t="shared" ca="1" si="76"/>
        <v>102.10103776285726</v>
      </c>
      <c r="M309" s="84">
        <f t="shared" ca="1" si="76"/>
        <v>460.79996066373769</v>
      </c>
      <c r="N309" s="84">
        <f t="shared" ca="1" si="76"/>
        <v>196.25258802102303</v>
      </c>
      <c r="O309" s="84">
        <f t="shared" ca="1" si="76"/>
        <v>117.27275499900306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13719.974264595319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INT_RATEBASE</v>
      </c>
      <c r="G310" s="14">
        <f ca="1">IFERROR(INDEX(G$320:G$343,MATCH($F310,$B$320:$B$343,0))/INDEX($D$320:$D$343,MATCH($F310,$B$320:$B$343,0)),SUMIFS('Input-Allocators'!D$32:D$80,'Input-Allocators'!$B$32:$B$80,$F310))*$D310</f>
        <v>11479.495441652205</v>
      </c>
      <c r="H310" s="14">
        <f ca="1">IFERROR(INDEX(H$320:H$343,MATCH($F310,$B$320:$B$343,0))/INDEX($D$320:$D$343,MATCH($F310,$B$320:$B$343,0)),SUMIFS('Input-Allocators'!E$32:E$80,'Input-Allocators'!$B$32:$B$80,$F310))*$D310</f>
        <v>718.63869288344711</v>
      </c>
      <c r="I310" s="14">
        <f ca="1">IFERROR(INDEX(I$320:I$343,MATCH($F310,$B$320:$B$343,0))/INDEX($D$320:$D$343,MATCH($F310,$B$320:$B$343,0)),SUMIFS('Input-Allocators'!F$32:F$80,'Input-Allocators'!$B$32:$B$80,$F310))*$D310</f>
        <v>761.90821701058019</v>
      </c>
      <c r="J310" s="14">
        <f ca="1">IFERROR(INDEX(J$320:J$343,MATCH($F310,$B$320:$B$343,0))/INDEX($D$320:$D$343,MATCH($F310,$B$320:$B$343,0)),SUMIFS('Input-Allocators'!G$32:G$80,'Input-Allocators'!$B$32:$B$80,$F310))*$D310</f>
        <v>374.72894914528831</v>
      </c>
      <c r="K310" s="14">
        <f ca="1">IFERROR(INDEX(K$320:K$343,MATCH($F310,$B$320:$B$343,0))/INDEX($D$320:$D$343,MATCH($F310,$B$320:$B$343,0)),SUMIFS('Input-Allocators'!H$32:H$80,'Input-Allocators'!$B$32:$B$80,$F310))*$D310</f>
        <v>9.5594369307536802</v>
      </c>
      <c r="L310" s="14">
        <f ca="1">IFERROR(INDEX(L$320:L$343,MATCH($F310,$B$320:$B$343,0))/INDEX($D$320:$D$343,MATCH($F310,$B$320:$B$343,0)),SUMIFS('Input-Allocators'!I$32:I$80,'Input-Allocators'!$B$32:$B$80,$F310))*$D310</f>
        <v>31.818772845255587</v>
      </c>
      <c r="M310" s="14">
        <f ca="1">IFERROR(INDEX(M$320:M$343,MATCH($F310,$B$320:$B$343,0))/INDEX($D$320:$D$343,MATCH($F310,$B$320:$B$343,0)),SUMIFS('Input-Allocators'!J$32:J$80,'Input-Allocators'!$B$32:$B$80,$F310))*$D310</f>
        <v>194.51579416532851</v>
      </c>
      <c r="N310" s="14">
        <f ca="1">IFERROR(INDEX(N$320:N$343,MATCH($F310,$B$320:$B$343,0))/INDEX($D$320:$D$343,MATCH($F310,$B$320:$B$343,0)),SUMIFS('Input-Allocators'!K$32:K$80,'Input-Allocators'!$B$32:$B$80,$F310))*$D310</f>
        <v>105.60440304756888</v>
      </c>
      <c r="O310" s="14">
        <f ca="1">IFERROR(INDEX(O$320:O$343,MATCH($F310,$B$320:$B$343,0))/INDEX($D$320:$D$343,MATCH($F310,$B$320:$B$343,0)),SUMIFS('Input-Allocators'!L$32:L$80,'Input-Allocators'!$B$32:$B$80,$F310))*$D310</f>
        <v>43.704556914891647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1864.0714424937153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INT_REQ_INCOME</v>
      </c>
      <c r="G312" s="14">
        <f ca="1">IFERROR(INDEX(G$320:G$343,MATCH($F312,$B$320:$B$343,0))/INDEX($D$320:$D$343,MATCH($F312,$B$320:$B$343,0)),SUMIFS('Input-Allocators'!D$32:D$80,'Input-Allocators'!$B$32:$B$80,$F312))*$D312</f>
        <v>1559.667621406564</v>
      </c>
      <c r="H312" s="14">
        <f ca="1">IFERROR(INDEX(H$320:H$343,MATCH($F312,$B$320:$B$343,0))/INDEX($D$320:$D$343,MATCH($F312,$B$320:$B$343,0)),SUMIFS('Input-Allocators'!E$32:E$80,'Input-Allocators'!$B$32:$B$80,$F312))*$D312</f>
        <v>97.638219944179866</v>
      </c>
      <c r="I312" s="14">
        <f ca="1">IFERROR(INDEX(I$320:I$343,MATCH($F312,$B$320:$B$343,0))/INDEX($D$320:$D$343,MATCH($F312,$B$320:$B$343,0)),SUMIFS('Input-Allocators'!F$32:F$80,'Input-Allocators'!$B$32:$B$80,$F312))*$D312</f>
        <v>103.51705635452359</v>
      </c>
      <c r="J312" s="14">
        <f ca="1">IFERROR(INDEX(J$320:J$343,MATCH($F312,$B$320:$B$343,0))/INDEX($D$320:$D$343,MATCH($F312,$B$320:$B$343,0)),SUMIFS('Input-Allocators'!G$32:G$80,'Input-Allocators'!$B$32:$B$80,$F312))*$D312</f>
        <v>50.912743661623409</v>
      </c>
      <c r="K312" s="14">
        <f ca="1">IFERROR(INDEX(K$320:K$343,MATCH($F312,$B$320:$B$343,0))/INDEX($D$320:$D$343,MATCH($F312,$B$320:$B$343,0)),SUMIFS('Input-Allocators'!H$32:H$80,'Input-Allocators'!$B$32:$B$80,$F312))*$D312</f>
        <v>1.2987978727424607</v>
      </c>
      <c r="L312" s="14">
        <f ca="1">IFERROR(INDEX(L$320:L$343,MATCH($F312,$B$320:$B$343,0))/INDEX($D$320:$D$343,MATCH($F312,$B$320:$B$343,0)),SUMIFS('Input-Allocators'!I$32:I$80,'Input-Allocators'!$B$32:$B$80,$F312))*$D312</f>
        <v>4.3230741291616344</v>
      </c>
      <c r="M312" s="14">
        <f ca="1">IFERROR(INDEX(M$320:M$343,MATCH($F312,$B$320:$B$343,0))/INDEX($D$320:$D$343,MATCH($F312,$B$320:$B$343,0)),SUMIFS('Input-Allocators'!J$32:J$80,'Input-Allocators'!$B$32:$B$80,$F312))*$D312</f>
        <v>26.427989588380573</v>
      </c>
      <c r="N312" s="14">
        <f ca="1">IFERROR(INDEX(N$320:N$343,MATCH($F312,$B$320:$B$343,0))/INDEX($D$320:$D$343,MATCH($F312,$B$320:$B$343,0)),SUMIFS('Input-Allocators'!K$32:K$80,'Input-Allocators'!$B$32:$B$80,$F312))*$D312</f>
        <v>14.347997170122664</v>
      </c>
      <c r="O312" s="14">
        <f ca="1">IFERROR(INDEX(O$320:O$343,MATCH($F312,$B$320:$B$343,0))/INDEX($D$320:$D$343,MATCH($F312,$B$320:$B$343,0)),SUMIFS('Input-Allocators'!L$32:L$80,'Input-Allocators'!$B$32:$B$80,$F312))*$D312</f>
        <v>5.9379423664169479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876.75441855106749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INT_REQ_INCOME</v>
      </c>
      <c r="G313" s="14">
        <f ca="1">IFERROR(INDEX(G$320:G$343,MATCH($F313,$B$320:$B$343,0))/INDEX($D$320:$D$343,MATCH($F313,$B$320:$B$343,0)),SUMIFS('Input-Allocators'!D$32:D$80,'Input-Allocators'!$B$32:$B$80,$F313))*$D313</f>
        <v>733.57997304539947</v>
      </c>
      <c r="H313" s="14">
        <f ca="1">IFERROR(INDEX(H$320:H$343,MATCH($F313,$B$320:$B$343,0))/INDEX($D$320:$D$343,MATCH($F313,$B$320:$B$343,0)),SUMIFS('Input-Allocators'!E$32:E$80,'Input-Allocators'!$B$32:$B$80,$F313))*$D313</f>
        <v>45.92352996996749</v>
      </c>
      <c r="I313" s="14">
        <f ca="1">IFERROR(INDEX(I$320:I$343,MATCH($F313,$B$320:$B$343,0))/INDEX($D$320:$D$343,MATCH($F313,$B$320:$B$343,0)),SUMIFS('Input-Allocators'!F$32:F$80,'Input-Allocators'!$B$32:$B$80,$F313))*$D313</f>
        <v>48.688604141058505</v>
      </c>
      <c r="J313" s="14">
        <f ca="1">IFERROR(INDEX(J$320:J$343,MATCH($F313,$B$320:$B$343,0))/INDEX($D$320:$D$343,MATCH($F313,$B$320:$B$343,0)),SUMIFS('Input-Allocators'!G$32:G$80,'Input-Allocators'!$B$32:$B$80,$F313))*$D313</f>
        <v>23.946492579796431</v>
      </c>
      <c r="K313" s="14">
        <f ca="1">IFERROR(INDEX(K$320:K$343,MATCH($F313,$B$320:$B$343,0))/INDEX($D$320:$D$343,MATCH($F313,$B$320:$B$343,0)),SUMIFS('Input-Allocators'!H$32:H$80,'Input-Allocators'!$B$32:$B$80,$F313))*$D313</f>
        <v>0.61088150795782536</v>
      </c>
      <c r="L313" s="14">
        <f ca="1">IFERROR(INDEX(L$320:L$343,MATCH($F313,$B$320:$B$343,0))/INDEX($D$320:$D$343,MATCH($F313,$B$320:$B$343,0)),SUMIFS('Input-Allocators'!I$32:I$80,'Input-Allocators'!$B$32:$B$80,$F313))*$D313</f>
        <v>2.0333310505501454</v>
      </c>
      <c r="M313" s="14">
        <f ca="1">IFERROR(INDEX(M$320:M$343,MATCH($F313,$B$320:$B$343,0))/INDEX($D$320:$D$343,MATCH($F313,$B$320:$B$343,0)),SUMIFS('Input-Allocators'!J$32:J$80,'Input-Allocators'!$B$32:$B$80,$F313))*$D313</f>
        <v>12.430240663971976</v>
      </c>
      <c r="N313" s="14">
        <f ca="1">IFERROR(INDEX(N$320:N$343,MATCH($F313,$B$320:$B$343,0))/INDEX($D$320:$D$343,MATCH($F313,$B$320:$B$343,0)),SUMIFS('Input-Allocators'!K$32:K$80,'Input-Allocators'!$B$32:$B$80,$F313))*$D313</f>
        <v>6.7484913021544077</v>
      </c>
      <c r="O313" s="14">
        <f ca="1">IFERROR(INDEX(O$320:O$343,MATCH($F313,$B$320:$B$343,0))/INDEX($D$320:$D$343,MATCH($F313,$B$320:$B$343,0)),SUMIFS('Input-Allocators'!L$32:L$80,'Input-Allocators'!$B$32:$B$80,$F313))*$D313</f>
        <v>2.7928742902112202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440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ACT_904</v>
      </c>
      <c r="G314" s="14">
        <f ca="1">IFERROR(INDEX(G$320:G$343,MATCH($F314,$B$320:$B$343,0))/INDEX($D$320:$D$343,MATCH($F314,$B$320:$B$343,0)),SUMIFS('Input-Allocators'!D$32:D$80,'Input-Allocators'!$B$32:$B$80,$F314))*$D314</f>
        <v>424.05793134545905</v>
      </c>
      <c r="H314" s="14">
        <f ca="1">IFERROR(INDEX(H$320:H$343,MATCH($F314,$B$320:$B$343,0))/INDEX($D$320:$D$343,MATCH($F314,$B$320:$B$343,0)),SUMIFS('Input-Allocators'!E$32:E$80,'Input-Allocators'!$B$32:$B$80,$F314))*$D314</f>
        <v>8.9855667076232564</v>
      </c>
      <c r="I314" s="14">
        <f ca="1">IFERROR(INDEX(I$320:I$343,MATCH($F314,$B$320:$B$343,0))/INDEX($D$320:$D$343,MATCH($F314,$B$320:$B$343,0)),SUMIFS('Input-Allocators'!F$32:F$80,'Input-Allocators'!$B$32:$B$80,$F314))*$D314</f>
        <v>3.7889376969177957</v>
      </c>
      <c r="J314" s="14">
        <f ca="1">IFERROR(INDEX(J$320:J$343,MATCH($F314,$B$320:$B$343,0))/INDEX($D$320:$D$343,MATCH($F314,$B$320:$B$343,0)),SUMIFS('Input-Allocators'!G$32:G$80,'Input-Allocators'!$B$32:$B$80,$F314))*$D314</f>
        <v>1.3470938865295399</v>
      </c>
      <c r="K314" s="14">
        <f ca="1">IFERROR(INDEX(K$320:K$343,MATCH($F314,$B$320:$B$343,0))/INDEX($D$320:$D$343,MATCH($F314,$B$320:$B$343,0)),SUMIFS('Input-Allocators'!H$32:H$80,'Input-Allocators'!$B$32:$B$80,$F314))*$D314</f>
        <v>6.9752434253956769E-3</v>
      </c>
      <c r="L314" s="14">
        <f ca="1">IFERROR(INDEX(L$320:L$343,MATCH($F314,$B$320:$B$343,0))/INDEX($D$320:$D$343,MATCH($F314,$B$320:$B$343,0)),SUMIFS('Input-Allocators'!I$32:I$80,'Input-Allocators'!$B$32:$B$80,$F314))*$D314</f>
        <v>0.59772090128835964</v>
      </c>
      <c r="M314" s="14">
        <f ca="1">IFERROR(INDEX(M$320:M$343,MATCH($F314,$B$320:$B$343,0))/INDEX($D$320:$D$343,MATCH($F314,$B$320:$B$343,0)),SUMIFS('Input-Allocators'!J$32:J$80,'Input-Allocators'!$B$32:$B$80,$F314))*$D314</f>
        <v>1.0969077857049356</v>
      </c>
      <c r="N314" s="14">
        <f ca="1">IFERROR(INDEX(N$320:N$343,MATCH($F314,$B$320:$B$343,0))/INDEX($D$320:$D$343,MATCH($F314,$B$320:$B$343,0)),SUMIFS('Input-Allocators'!K$32:K$80,'Input-Allocators'!$B$32:$B$80,$F314))*$D314</f>
        <v>8.1329664719567485E-2</v>
      </c>
      <c r="O314" s="14">
        <f ca="1">IFERROR(INDEX(O$320:O$343,MATCH($F314,$B$320:$B$343,0))/INDEX($D$320:$D$343,MATCH($F314,$B$320:$B$343,0)),SUMIFS('Input-Allocators'!L$32:L$80,'Input-Allocators'!$B$32:$B$80,$F314))*$D314</f>
        <v>3.7536768332108068E-2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68290.648051187251</v>
      </c>
      <c r="E316" s="82">
        <f t="shared" ca="1" si="79"/>
        <v>0</v>
      </c>
      <c r="F316" s="183"/>
      <c r="G316" s="179">
        <f t="shared" ref="G316:U316" ca="1" si="80">SUM(G309:G315)</f>
        <v>58903.85733775363</v>
      </c>
      <c r="H316" s="179">
        <f t="shared" ca="1" si="80"/>
        <v>3421.0614685379546</v>
      </c>
      <c r="I316" s="179">
        <f t="shared" ca="1" si="80"/>
        <v>3008.2898085682964</v>
      </c>
      <c r="J316" s="179">
        <f t="shared" ca="1" si="80"/>
        <v>1598.5663060302522</v>
      </c>
      <c r="K316" s="179">
        <f t="shared" ca="1" si="80"/>
        <v>29.947826196448027</v>
      </c>
      <c r="L316" s="179">
        <f t="shared" ca="1" si="80"/>
        <v>140.87393668911298</v>
      </c>
      <c r="M316" s="179">
        <f t="shared" ca="1" si="80"/>
        <v>695.27089286712373</v>
      </c>
      <c r="N316" s="179">
        <f t="shared" ca="1" si="80"/>
        <v>323.0348092055886</v>
      </c>
      <c r="O316" s="179">
        <f t="shared" ca="1" si="80"/>
        <v>169.74566533885499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0</v>
      </c>
      <c r="H321" s="290">
        <f t="shared" ca="1" si="83"/>
        <v>0</v>
      </c>
      <c r="I321" s="290">
        <f t="shared" ca="1" si="83"/>
        <v>0</v>
      </c>
      <c r="J321" s="290">
        <f t="shared" ca="1" si="83"/>
        <v>0</v>
      </c>
      <c r="K321" s="290">
        <f t="shared" ca="1" si="83"/>
        <v>0</v>
      </c>
      <c r="L321" s="290">
        <f t="shared" ca="1" si="83"/>
        <v>0</v>
      </c>
      <c r="M321" s="290">
        <f t="shared" ca="1" si="83"/>
        <v>0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D322" s="290">
        <f ca="1">D30</f>
        <v>0</v>
      </c>
      <c r="E322" s="82">
        <f t="shared" ca="1" si="81"/>
        <v>0</v>
      </c>
      <c r="F322" s="128"/>
      <c r="G322" s="290">
        <f t="shared" ref="G322:U322" ca="1" si="84">G30</f>
        <v>0</v>
      </c>
      <c r="H322" s="290">
        <f t="shared" ca="1" si="84"/>
        <v>0</v>
      </c>
      <c r="I322" s="290">
        <f t="shared" ca="1" si="84"/>
        <v>0</v>
      </c>
      <c r="J322" s="290">
        <f t="shared" ca="1" si="84"/>
        <v>0</v>
      </c>
      <c r="K322" s="290">
        <f t="shared" ca="1" si="84"/>
        <v>0</v>
      </c>
      <c r="L322" s="290">
        <f t="shared" ca="1" si="84"/>
        <v>0</v>
      </c>
      <c r="M322" s="290">
        <f t="shared" ca="1" si="84"/>
        <v>0</v>
      </c>
      <c r="N322" s="290">
        <f t="shared" ca="1" si="84"/>
        <v>0</v>
      </c>
      <c r="O322" s="290">
        <f t="shared" ca="1" si="84"/>
        <v>0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261262.21850415983</v>
      </c>
      <c r="E323" s="82">
        <f t="shared" ca="1" si="81"/>
        <v>0</v>
      </c>
      <c r="F323" s="128"/>
      <c r="G323" s="290">
        <f t="shared" ref="G323:U323" ca="1" si="85">G44</f>
        <v>215768.24261787167</v>
      </c>
      <c r="H323" s="290">
        <f t="shared" ca="1" si="85"/>
        <v>13797.762888277841</v>
      </c>
      <c r="I323" s="290">
        <f t="shared" ca="1" si="85"/>
        <v>15633.790668043024</v>
      </c>
      <c r="J323" s="290">
        <f t="shared" ca="1" si="85"/>
        <v>7672.8175724350021</v>
      </c>
      <c r="K323" s="290">
        <f t="shared" ca="1" si="85"/>
        <v>209.88685982515119</v>
      </c>
      <c r="L323" s="290">
        <f t="shared" ca="1" si="85"/>
        <v>632.21675157547588</v>
      </c>
      <c r="M323" s="290">
        <f t="shared" ca="1" si="85"/>
        <v>4194.555977190179</v>
      </c>
      <c r="N323" s="290">
        <f t="shared" ca="1" si="85"/>
        <v>2371.4781591505857</v>
      </c>
      <c r="O323" s="290">
        <f t="shared" ca="1" si="85"/>
        <v>981.4670097909268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17189.855954937218</v>
      </c>
      <c r="E324" s="82">
        <f t="shared" ca="1" si="81"/>
        <v>0</v>
      </c>
      <c r="F324" s="128"/>
      <c r="G324" s="290">
        <f t="shared" ref="G324:U324" ca="1" si="86">G57</f>
        <v>14511.61887513436</v>
      </c>
      <c r="H324" s="290">
        <f t="shared" ca="1" si="86"/>
        <v>969.19429645199466</v>
      </c>
      <c r="I324" s="290">
        <f t="shared" ca="1" si="86"/>
        <v>916.42912931674664</v>
      </c>
      <c r="J324" s="290">
        <f t="shared" ca="1" si="86"/>
        <v>475.57751590019689</v>
      </c>
      <c r="K324" s="290">
        <f t="shared" ca="1" si="86"/>
        <v>8.0586665762834979</v>
      </c>
      <c r="L324" s="290">
        <f t="shared" ca="1" si="86"/>
        <v>44.986870971637458</v>
      </c>
      <c r="M324" s="290">
        <f t="shared" ca="1" si="86"/>
        <v>174.55529925717352</v>
      </c>
      <c r="N324" s="290">
        <f t="shared" ca="1" si="86"/>
        <v>63.296674580430462</v>
      </c>
      <c r="O324" s="290">
        <f t="shared" ca="1" si="86"/>
        <v>26.138626748393165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289263.12561091245</v>
      </c>
      <c r="E325" s="82">
        <f t="shared" ca="1" si="81"/>
        <v>0</v>
      </c>
      <c r="F325" s="128"/>
      <c r="G325" s="290">
        <f t="shared" ref="G325:U325" ca="1" si="87">G59</f>
        <v>239405.68521599489</v>
      </c>
      <c r="H325" s="290">
        <f t="shared" ca="1" si="87"/>
        <v>15376.341692411883</v>
      </c>
      <c r="I325" s="290">
        <f t="shared" ca="1" si="87"/>
        <v>17126.876181954838</v>
      </c>
      <c r="J325" s="290">
        <f t="shared" ca="1" si="87"/>
        <v>8447.5725238870982</v>
      </c>
      <c r="K325" s="290">
        <f t="shared" ca="1" si="87"/>
        <v>223.02892724463638</v>
      </c>
      <c r="L325" s="290">
        <f t="shared" ca="1" si="87"/>
        <v>705.4878586843347</v>
      </c>
      <c r="M325" s="290">
        <f t="shared" ca="1" si="87"/>
        <v>4479.1597028299193</v>
      </c>
      <c r="N325" s="290">
        <f t="shared" ca="1" si="87"/>
        <v>2474.8275579100718</v>
      </c>
      <c r="O325" s="290">
        <f t="shared" ca="1" si="87"/>
        <v>1024.1459499948116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160837.9505383686</v>
      </c>
      <c r="E326" s="82">
        <f t="shared" ca="1" si="81"/>
        <v>0</v>
      </c>
      <c r="F326" s="128"/>
      <c r="G326" s="290">
        <f t="shared" ref="G326:U326" ca="1" si="89">G$124</f>
        <v>134573.03085577939</v>
      </c>
      <c r="H326" s="290">
        <f t="shared" ca="1" si="89"/>
        <v>8424.5328972091174</v>
      </c>
      <c r="I326" s="290">
        <f t="shared" ca="1" si="89"/>
        <v>8931.7774041713074</v>
      </c>
      <c r="J326" s="290">
        <f t="shared" ca="1" si="89"/>
        <v>4392.9117522803499</v>
      </c>
      <c r="K326" s="290">
        <f t="shared" ca="1" si="89"/>
        <v>112.06436794934942</v>
      </c>
      <c r="L326" s="290">
        <f t="shared" ca="1" si="89"/>
        <v>373.00844115160254</v>
      </c>
      <c r="M326" s="290">
        <f t="shared" ca="1" si="89"/>
        <v>2280.2901140731392</v>
      </c>
      <c r="N326" s="290">
        <f t="shared" ca="1" si="89"/>
        <v>1237.9903508878642</v>
      </c>
      <c r="O326" s="290">
        <f t="shared" ca="1" si="89"/>
        <v>512.34435486646987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218059.54416999998</v>
      </c>
      <c r="E327" s="82">
        <f t="shared" ca="1" si="81"/>
        <v>0</v>
      </c>
      <c r="F327" s="128"/>
      <c r="G327" s="290">
        <f t="shared" ref="G327:U327" ca="1" si="90">G$35+G$38</f>
        <v>196508.02184229053</v>
      </c>
      <c r="H327" s="290">
        <f t="shared" ca="1" si="90"/>
        <v>10915.805012800376</v>
      </c>
      <c r="I327" s="290">
        <f t="shared" ca="1" si="90"/>
        <v>6111.6826918984525</v>
      </c>
      <c r="J327" s="290">
        <f t="shared" ca="1" si="90"/>
        <v>3323.96642773145</v>
      </c>
      <c r="K327" s="290">
        <f t="shared" ca="1" si="90"/>
        <v>6.4238500154950477</v>
      </c>
      <c r="L327" s="290">
        <f t="shared" ca="1" si="90"/>
        <v>304.44076155337797</v>
      </c>
      <c r="M327" s="290">
        <f t="shared" ca="1" si="90"/>
        <v>781.29177664593146</v>
      </c>
      <c r="N327" s="290">
        <f t="shared" ca="1" si="90"/>
        <v>76.993815995579439</v>
      </c>
      <c r="O327" s="290">
        <f t="shared" ca="1" si="90"/>
        <v>30.917991068798063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6761.2097330949264</v>
      </c>
      <c r="E328" s="82">
        <f t="shared" ca="1" si="81"/>
        <v>0</v>
      </c>
      <c r="F328" s="128"/>
      <c r="G328" s="290">
        <f ca="1">SUMPRODUCT('Input-Accounts'!$L$129:$L$223,G$129:G$223)</f>
        <v>5707.7906317965317</v>
      </c>
      <c r="H328" s="290">
        <f ca="1">SUMPRODUCT('Input-Accounts'!$L$129:$L$223,H$129:H$223)</f>
        <v>381.20889015065916</v>
      </c>
      <c r="I328" s="290">
        <f ca="1">SUMPRODUCT('Input-Accounts'!$L$129:$L$223,I$129:I$223)</f>
        <v>360.45500119786931</v>
      </c>
      <c r="J328" s="290">
        <f ca="1">SUMPRODUCT('Input-Accounts'!$L$129:$L$223,J$129:J$223)</f>
        <v>187.05679313281144</v>
      </c>
      <c r="K328" s="290">
        <f ca="1">SUMPRODUCT('Input-Accounts'!$L$129:$L$223,K$129:K$223)</f>
        <v>3.1696795502050352</v>
      </c>
      <c r="L328" s="290">
        <f ca="1">SUMPRODUCT('Input-Accounts'!$L$129:$L$223,L$129:L$223)</f>
        <v>17.694486252373704</v>
      </c>
      <c r="M328" s="290">
        <f ca="1">SUMPRODUCT('Input-Accounts'!$L$129:$L$223,M$129:M$223)</f>
        <v>68.657060966350002</v>
      </c>
      <c r="N328" s="290">
        <f ca="1">SUMPRODUCT('Input-Accounts'!$L$129:$L$223,N$129:N$223)</f>
        <v>24.896200024458647</v>
      </c>
      <c r="O328" s="290">
        <f ca="1">SUMPRODUCT('Input-Accounts'!$L$129:$L$223,O$129:O$223)</f>
        <v>10.280990023666355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4503.3066269235278</v>
      </c>
      <c r="E329" s="82">
        <f t="shared" ca="1" si="81"/>
        <v>0</v>
      </c>
      <c r="F329" s="128"/>
      <c r="G329" s="290">
        <f ca="1">SUMPRODUCT('Input-Accounts'!$L$197:$L$206,G$197:G$206)</f>
        <v>3807.3382106410827</v>
      </c>
      <c r="H329" s="290">
        <f ca="1">SUMPRODUCT('Input-Accounts'!$L$197:$L$206,H$197:H$206)</f>
        <v>253.94348398766584</v>
      </c>
      <c r="I329" s="290">
        <f ca="1">SUMPRODUCT('Input-Accounts'!$L$197:$L$206,I$197:I$206)</f>
        <v>237.73964983142019</v>
      </c>
      <c r="J329" s="290">
        <f ca="1">SUMPRODUCT('Input-Accounts'!$L$197:$L$206,J$197:J$206)</f>
        <v>123.68458535647392</v>
      </c>
      <c r="K329" s="290">
        <f ca="1">SUMPRODUCT('Input-Accounts'!$L$197:$L$206,K$197:K$206)</f>
        <v>2.041766339140719</v>
      </c>
      <c r="L329" s="290">
        <f ca="1">SUMPRODUCT('Input-Accounts'!$L$197:$L$206,L$197:L$206)</f>
        <v>11.735766941726105</v>
      </c>
      <c r="M329" s="290">
        <f ca="1">SUMPRODUCT('Input-Accounts'!$L$197:$L$206,M$197:M$206)</f>
        <v>44.615623525780734</v>
      </c>
      <c r="N329" s="290">
        <f ca="1">SUMPRODUCT('Input-Accounts'!$L$197:$L$206,N$197:N$206)</f>
        <v>15.718095990807042</v>
      </c>
      <c r="O329" s="290">
        <f ca="1">SUMPRODUCT('Input-Accounts'!$L$197:$L$206,O$197:O$206)</f>
        <v>6.4894443094301018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10.080353408699388</v>
      </c>
      <c r="E330" s="82">
        <f t="shared" ca="1" si="81"/>
        <v>0</v>
      </c>
      <c r="F330" s="128"/>
      <c r="G330" s="290">
        <f ca="1">SUMPRODUCT('Input-Accounts'!$L$212:$L$220,G$212:G$220)</f>
        <v>2.2612684306911612</v>
      </c>
      <c r="H330" s="290">
        <f ca="1">SUMPRODUCT('Input-Accounts'!$L$212:$L$220,H$212:H$220)</f>
        <v>0.52515206685875859</v>
      </c>
      <c r="I330" s="290">
        <f ca="1">SUMPRODUCT('Input-Accounts'!$L$212:$L$220,I$212:I$220)</f>
        <v>3.1216072484468347</v>
      </c>
      <c r="J330" s="290">
        <f ca="1">SUMPRODUCT('Input-Accounts'!$L$212:$L$220,J$212:J$220)</f>
        <v>1.277302884748571</v>
      </c>
      <c r="K330" s="290">
        <f ca="1">SUMPRODUCT('Input-Accounts'!$L$212:$L$220,K$212:K$220)</f>
        <v>8.1317366666938173E-2</v>
      </c>
      <c r="L330" s="290">
        <f ca="1">SUMPRODUCT('Input-Accounts'!$L$212:$L$220,L$212:L$220)</f>
        <v>8.1179366927999361E-2</v>
      </c>
      <c r="M330" s="290">
        <f ca="1">SUMPRODUCT('Input-Accounts'!$L$212:$L$220,M$212:M$220)</f>
        <v>1.3311830478829678</v>
      </c>
      <c r="N330" s="290">
        <f ca="1">SUMPRODUCT('Input-Accounts'!$L$212:$L$220,N$212:N$220)</f>
        <v>0.99068161405132038</v>
      </c>
      <c r="O330" s="290">
        <f ca="1">SUMPRODUCT('Input-Accounts'!$L$212:$L$220,O$212:O$220)</f>
        <v>0.41066138242483835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14906.337091777219</v>
      </c>
      <c r="E331" s="82">
        <f t="shared" ca="1" si="81"/>
        <v>0</v>
      </c>
      <c r="F331" s="128"/>
      <c r="G331" s="290">
        <f t="shared" ref="G331:U331" ca="1" si="92">SUM(G$228:G$230)</f>
        <v>13924.803562382891</v>
      </c>
      <c r="H331" s="290">
        <f t="shared" ca="1" si="92"/>
        <v>594.66173224344232</v>
      </c>
      <c r="I331" s="290">
        <f t="shared" ca="1" si="92"/>
        <v>250.75060121695822</v>
      </c>
      <c r="J331" s="290">
        <f t="shared" ca="1" si="92"/>
        <v>89.150212793878922</v>
      </c>
      <c r="K331" s="290">
        <f t="shared" ca="1" si="92"/>
        <v>0.46161922482267403</v>
      </c>
      <c r="L331" s="290">
        <f t="shared" ca="1" si="92"/>
        <v>15.329304507347452</v>
      </c>
      <c r="M331" s="290">
        <f t="shared" ca="1" si="92"/>
        <v>28.131580186183204</v>
      </c>
      <c r="N331" s="290">
        <f t="shared" ca="1" si="92"/>
        <v>2.0858015727398191</v>
      </c>
      <c r="O331" s="290">
        <f t="shared" ca="1" si="92"/>
        <v>0.9626776489568396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261262.21850415983</v>
      </c>
      <c r="E332" s="82">
        <f t="shared" ca="1" si="81"/>
        <v>0</v>
      </c>
      <c r="F332" s="128"/>
      <c r="G332" s="290">
        <f t="shared" ref="G332:U332" ca="1" si="93">G22+G30+G44</f>
        <v>215768.24261787167</v>
      </c>
      <c r="H332" s="290">
        <f t="shared" ca="1" si="93"/>
        <v>13797.762888277841</v>
      </c>
      <c r="I332" s="290">
        <f t="shared" ca="1" si="93"/>
        <v>15633.790668043024</v>
      </c>
      <c r="J332" s="290">
        <f t="shared" ca="1" si="93"/>
        <v>7672.8175724350021</v>
      </c>
      <c r="K332" s="290">
        <f t="shared" ca="1" si="93"/>
        <v>209.88685982515119</v>
      </c>
      <c r="L332" s="290">
        <f t="shared" ca="1" si="93"/>
        <v>632.21675157547588</v>
      </c>
      <c r="M332" s="290">
        <f t="shared" ca="1" si="93"/>
        <v>4194.555977190179</v>
      </c>
      <c r="N332" s="290">
        <f t="shared" ca="1" si="93"/>
        <v>2371.4781591505857</v>
      </c>
      <c r="O332" s="290">
        <f t="shared" ca="1" si="93"/>
        <v>981.4670097909268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256488.68276</v>
      </c>
      <c r="E333" s="82">
        <f t="shared" ca="1" si="81"/>
        <v>0</v>
      </c>
      <c r="F333" s="128"/>
      <c r="G333" s="290">
        <f t="shared" ref="G333:U333" ca="1" si="94">SUM(G33,G35:G43)</f>
        <v>211825.92970141541</v>
      </c>
      <c r="H333" s="290">
        <f t="shared" ca="1" si="94"/>
        <v>13545.663236388878</v>
      </c>
      <c r="I333" s="290">
        <f t="shared" ca="1" si="94"/>
        <v>15348.14485596236</v>
      </c>
      <c r="J333" s="290">
        <f t="shared" ca="1" si="94"/>
        <v>7532.627118759232</v>
      </c>
      <c r="K333" s="290">
        <f t="shared" ca="1" si="94"/>
        <v>206.05200596322982</v>
      </c>
      <c r="L333" s="290">
        <f t="shared" ca="1" si="94"/>
        <v>620.66548603474439</v>
      </c>
      <c r="M333" s="290">
        <f t="shared" ca="1" si="94"/>
        <v>4117.917024177239</v>
      </c>
      <c r="N333" s="290">
        <f t="shared" ca="1" si="94"/>
        <v>2328.1487568971193</v>
      </c>
      <c r="O333" s="290">
        <f t="shared" ca="1" si="94"/>
        <v>963.53457440178124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30577.863154086564</v>
      </c>
      <c r="E334" s="82">
        <f t="shared" ca="1" si="81"/>
        <v>0</v>
      </c>
      <c r="F334" s="128"/>
      <c r="G334" s="290">
        <f t="shared" ref="G334:U334" ca="1" si="95">SUM(G172:G179,G181:G182)+G193+G208+G221+G248</f>
        <v>27490.679987973304</v>
      </c>
      <c r="H334" s="290">
        <f t="shared" ca="1" si="95"/>
        <v>1419.0236172024838</v>
      </c>
      <c r="I334" s="290">
        <f t="shared" ca="1" si="95"/>
        <v>944.97268193161858</v>
      </c>
      <c r="J334" s="290">
        <f t="shared" ca="1" si="95"/>
        <v>427.14264814678268</v>
      </c>
      <c r="K334" s="290">
        <f t="shared" ca="1" si="95"/>
        <v>6.7168722972902088</v>
      </c>
      <c r="L334" s="290">
        <f t="shared" ca="1" si="95"/>
        <v>48.226346367964965</v>
      </c>
      <c r="M334" s="290">
        <f t="shared" ca="1" si="95"/>
        <v>161.78331725272315</v>
      </c>
      <c r="N334" s="290">
        <f t="shared" ca="1" si="95"/>
        <v>56.023266673835877</v>
      </c>
      <c r="O334" s="290">
        <f t="shared" ca="1" si="95"/>
        <v>23.294416240565532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4493.8203595315899</v>
      </c>
      <c r="E335" s="82">
        <f t="shared" ca="1" si="81"/>
        <v>0</v>
      </c>
      <c r="F335" s="128"/>
      <c r="G335" s="290">
        <f t="shared" ref="G335:U335" ca="1" si="96">SUM(G197:G205)+SUM(G212:G219)</f>
        <v>3706.5260786649801</v>
      </c>
      <c r="H335" s="290">
        <f t="shared" ca="1" si="96"/>
        <v>255.28731070475183</v>
      </c>
      <c r="I335" s="290">
        <f t="shared" ca="1" si="96"/>
        <v>275.90811312895039</v>
      </c>
      <c r="J335" s="290">
        <f t="shared" ca="1" si="96"/>
        <v>140.48903794913599</v>
      </c>
      <c r="K335" s="290">
        <f t="shared" ca="1" si="96"/>
        <v>3.0299675209294832</v>
      </c>
      <c r="L335" s="290">
        <f t="shared" ca="1" si="96"/>
        <v>12.820130041580057</v>
      </c>
      <c r="M335" s="290">
        <f t="shared" ca="1" si="96"/>
        <v>60.868198378895528</v>
      </c>
      <c r="N335" s="290">
        <f t="shared" ca="1" si="96"/>
        <v>27.514564756620164</v>
      </c>
      <c r="O335" s="290">
        <f t="shared" ca="1" si="96"/>
        <v>11.376958385746109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13719.974264595319</v>
      </c>
      <c r="E336" s="82">
        <f t="shared" ca="1" si="81"/>
        <v>0</v>
      </c>
      <c r="F336" s="128"/>
      <c r="G336" s="290">
        <f t="shared" ref="G336:U336" ca="1" si="98">G310</f>
        <v>11479.495441652205</v>
      </c>
      <c r="H336" s="290">
        <f t="shared" ca="1" si="98"/>
        <v>718.63869288344711</v>
      </c>
      <c r="I336" s="290">
        <f t="shared" ca="1" si="98"/>
        <v>761.90821701058019</v>
      </c>
      <c r="J336" s="290">
        <f t="shared" ca="1" si="98"/>
        <v>374.72894914528831</v>
      </c>
      <c r="K336" s="290">
        <f t="shared" ca="1" si="98"/>
        <v>9.5594369307536802</v>
      </c>
      <c r="L336" s="290">
        <f t="shared" ca="1" si="98"/>
        <v>31.818772845255587</v>
      </c>
      <c r="M336" s="290">
        <f t="shared" ca="1" si="98"/>
        <v>194.51579416532851</v>
      </c>
      <c r="N336" s="290">
        <f t="shared" ca="1" si="98"/>
        <v>105.60440304756888</v>
      </c>
      <c r="O336" s="290">
        <f t="shared" ca="1" si="98"/>
        <v>43.704556914891647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68290.648051187251</v>
      </c>
      <c r="E337" s="82">
        <f t="shared" ca="1" si="81"/>
        <v>0</v>
      </c>
      <c r="F337" s="128"/>
      <c r="G337" s="290">
        <f t="shared" ref="G337:U337" ca="1" si="100">G316</f>
        <v>58903.85733775363</v>
      </c>
      <c r="H337" s="290">
        <f t="shared" ca="1" si="100"/>
        <v>3421.0614685379546</v>
      </c>
      <c r="I337" s="290">
        <f t="shared" ca="1" si="100"/>
        <v>3008.2898085682964</v>
      </c>
      <c r="J337" s="290">
        <f t="shared" ca="1" si="100"/>
        <v>1598.5663060302522</v>
      </c>
      <c r="K337" s="290">
        <f t="shared" ca="1" si="100"/>
        <v>29.947826196448027</v>
      </c>
      <c r="L337" s="290">
        <f t="shared" ca="1" si="100"/>
        <v>140.87393668911298</v>
      </c>
      <c r="M337" s="290">
        <f t="shared" ca="1" si="100"/>
        <v>695.27089286712373</v>
      </c>
      <c r="N337" s="290">
        <f t="shared" ca="1" si="100"/>
        <v>323.0348092055886</v>
      </c>
      <c r="O337" s="290">
        <f t="shared" ca="1" si="100"/>
        <v>169.74566533885499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356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57DE6-EE05-4556-AE38-1AC8235EEC82}">
  <sheetPr codeName="Sheet8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363</v>
      </c>
      <c r="D5" s="149" t="str">
        <f>LEFT(ADDRESS(5,MATCH($B$5,Classification!$A$6:$ABB$6,0)),3)</f>
        <v>$Y$</v>
      </c>
    </row>
    <row r="6" spans="1:21" ht="69">
      <c r="A6" s="28" t="s">
        <v>125</v>
      </c>
      <c r="B6" s="30" t="s">
        <v>126</v>
      </c>
      <c r="C6" s="28" t="s">
        <v>127</v>
      </c>
      <c r="D6" s="28" t="s">
        <v>128</v>
      </c>
      <c r="E6" s="85" t="s">
        <v>355</v>
      </c>
      <c r="F6" s="28" t="str">
        <f>TRIM(RIGHT(SUBSTITUTE(B5," ",REPT(" ",100)),100))&amp;CHAR(10)&amp;"Allocation Factor"</f>
        <v>Commodity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0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4">
        <f ca="1">IFERROR(INDEX(G$320:G$343,MATCH($F11,$B$320:$B$343,0))/INDEX($D$320:$D$343,MATCH($F11,$B$320:$B$343,0)),SUMIFS('Input-Allocators'!D$32:D$80,'Input-Allocators'!$B$32:$B$80,$F11))*$D11</f>
        <v>0</v>
      </c>
      <c r="H11" s="14">
        <f ca="1">IFERROR(INDEX(H$320:H$343,MATCH($F11,$B$320:$B$343,0))/INDEX($D$320:$D$343,MATCH($F11,$B$320:$B$343,0)),SUMIFS('Input-Allocators'!E$32:E$80,'Input-Allocators'!$B$32:$B$80,$F11))*$D11</f>
        <v>0</v>
      </c>
      <c r="I11" s="14">
        <f ca="1">IFERROR(INDEX(I$320:I$343,MATCH($F11,$B$320:$B$343,0))/INDEX($D$320:$D$343,MATCH($F11,$B$320:$B$343,0)),SUMIFS('Input-Allocators'!F$32:F$80,'Input-Allocators'!$B$32:$B$80,$F11))*$D11</f>
        <v>0</v>
      </c>
      <c r="J11" s="14">
        <f ca="1">IFERROR(INDEX(J$320:J$343,MATCH($F11,$B$320:$B$343,0))/INDEX($D$320:$D$343,MATCH($F11,$B$320:$B$343,0)),SUMIFS('Input-Allocators'!G$32:G$80,'Input-Allocators'!$B$32:$B$80,$F11))*$D11</f>
        <v>0</v>
      </c>
      <c r="K11" s="14">
        <f ca="1">IFERROR(INDEX(K$320:K$343,MATCH($F11,$B$320:$B$343,0))/INDEX($D$320:$D$343,MATCH($F11,$B$320:$B$343,0)),SUMIFS('Input-Allocators'!H$32:H$80,'Input-Allocators'!$B$32:$B$80,$F11))*$D11</f>
        <v>0</v>
      </c>
      <c r="L11" s="14">
        <f ca="1">IFERROR(INDEX(L$320:L$343,MATCH($F11,$B$320:$B$343,0))/INDEX($D$320:$D$343,MATCH($F11,$B$320:$B$343,0)),SUMIFS('Input-Allocators'!I$32:I$80,'Input-Allocators'!$B$32:$B$80,$F11))*$D11</f>
        <v>0</v>
      </c>
      <c r="M11" s="14">
        <f ca="1">IFERROR(INDEX(M$320:M$343,MATCH($F11,$B$320:$B$343,0))/INDEX($D$320:$D$343,MATCH($F11,$B$320:$B$343,0)),SUMIFS('Input-Allocators'!J$32:J$80,'Input-Allocators'!$B$32:$B$80,$F11))*$D11</f>
        <v>0</v>
      </c>
      <c r="N11" s="14">
        <f ca="1">IFERROR(INDEX(N$320:N$343,MATCH($F11,$B$320:$B$343,0))/INDEX($D$320:$D$343,MATCH($F11,$B$320:$B$343,0)),SUMIFS('Input-Allocators'!K$32:K$80,'Input-Allocators'!$B$32:$B$80,$F11))*$D11</f>
        <v>0</v>
      </c>
      <c r="O11" s="14">
        <f ca="1">IFERROR(INDEX(O$320:O$343,MATCH($F11,$B$320:$B$343,0))/INDEX($D$320:$D$343,MATCH($F11,$B$320:$B$343,0)),SUMIFS('Input-Allocators'!L$32:L$80,'Input-Allocators'!$B$32:$B$80,$F11))*$D11</f>
        <v>0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0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4">
        <f ca="1">IFERROR(INDEX(G$320:G$343,MATCH($F12,$B$320:$B$343,0))/INDEX($D$320:$D$343,MATCH($F12,$B$320:$B$343,0)),SUMIFS('Input-Allocators'!D$32:D$80,'Input-Allocators'!$B$32:$B$80,$F12))*$D12</f>
        <v>0</v>
      </c>
      <c r="H12" s="14">
        <f ca="1">IFERROR(INDEX(H$320:H$343,MATCH($F12,$B$320:$B$343,0))/INDEX($D$320:$D$343,MATCH($F12,$B$320:$B$343,0)),SUMIFS('Input-Allocators'!E$32:E$80,'Input-Allocators'!$B$32:$B$80,$F12))*$D12</f>
        <v>0</v>
      </c>
      <c r="I12" s="14">
        <f ca="1">IFERROR(INDEX(I$320:I$343,MATCH($F12,$B$320:$B$343,0))/INDEX($D$320:$D$343,MATCH($F12,$B$320:$B$343,0)),SUMIFS('Input-Allocators'!F$32:F$80,'Input-Allocators'!$B$32:$B$80,$F12))*$D12</f>
        <v>0</v>
      </c>
      <c r="J12" s="14">
        <f ca="1">IFERROR(INDEX(J$320:J$343,MATCH($F12,$B$320:$B$343,0))/INDEX($D$320:$D$343,MATCH($F12,$B$320:$B$343,0)),SUMIFS('Input-Allocators'!G$32:G$80,'Input-Allocators'!$B$32:$B$80,$F12))*$D12</f>
        <v>0</v>
      </c>
      <c r="K12" s="14">
        <f ca="1">IFERROR(INDEX(K$320:K$343,MATCH($F12,$B$320:$B$343,0))/INDEX($D$320:$D$343,MATCH($F12,$B$320:$B$343,0)),SUMIFS('Input-Allocators'!H$32:H$80,'Input-Allocators'!$B$32:$B$80,$F12))*$D12</f>
        <v>0</v>
      </c>
      <c r="L12" s="14">
        <f ca="1">IFERROR(INDEX(L$320:L$343,MATCH($F12,$B$320:$B$343,0))/INDEX($D$320:$D$343,MATCH($F12,$B$320:$B$343,0)),SUMIFS('Input-Allocators'!I$32:I$80,'Input-Allocators'!$B$32:$B$80,$F12))*$D12</f>
        <v>0</v>
      </c>
      <c r="M12" s="14">
        <f ca="1">IFERROR(INDEX(M$320:M$343,MATCH($F12,$B$320:$B$343,0))/INDEX($D$320:$D$343,MATCH($F12,$B$320:$B$343,0)),SUMIFS('Input-Allocators'!J$32:J$80,'Input-Allocators'!$B$32:$B$80,$F12))*$D12</f>
        <v>0</v>
      </c>
      <c r="N12" s="14">
        <f ca="1">IFERROR(INDEX(N$320:N$343,MATCH($F12,$B$320:$B$343,0))/INDEX($D$320:$D$343,MATCH($F12,$B$320:$B$343,0)),SUMIFS('Input-Allocators'!K$32:K$80,'Input-Allocators'!$B$32:$B$80,$F12))*$D12</f>
        <v>0</v>
      </c>
      <c r="O12" s="14">
        <f ca="1">IFERROR(INDEX(O$320:O$343,MATCH($F12,$B$320:$B$343,0))/INDEX($D$320:$D$343,MATCH($F12,$B$320:$B$343,0)),SUMIFS('Input-Allocators'!L$32:L$80,'Input-Allocators'!$B$32:$B$80,$F12))*$D12</f>
        <v>0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0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-</v>
      </c>
      <c r="G13" s="14">
        <f ca="1">IFERROR(INDEX(G$320:G$343,MATCH($F13,$B$320:$B$343,0))/INDEX($D$320:$D$343,MATCH($F13,$B$320:$B$343,0)),SUMIFS('Input-Allocators'!D$32:D$80,'Input-Allocators'!$B$32:$B$80,$F13))*$D13</f>
        <v>0</v>
      </c>
      <c r="H13" s="14">
        <f ca="1">IFERROR(INDEX(H$320:H$343,MATCH($F13,$B$320:$B$343,0))/INDEX($D$320:$D$343,MATCH($F13,$B$320:$B$343,0)),SUMIFS('Input-Allocators'!E$32:E$80,'Input-Allocators'!$B$32:$B$80,$F13))*$D13</f>
        <v>0</v>
      </c>
      <c r="I13" s="14">
        <f ca="1">IFERROR(INDEX(I$320:I$343,MATCH($F13,$B$320:$B$343,0))/INDEX($D$320:$D$343,MATCH($F13,$B$320:$B$343,0)),SUMIFS('Input-Allocators'!F$32:F$80,'Input-Allocators'!$B$32:$B$80,$F13))*$D13</f>
        <v>0</v>
      </c>
      <c r="J13" s="14">
        <f ca="1">IFERROR(INDEX(J$320:J$343,MATCH($F13,$B$320:$B$343,0))/INDEX($D$320:$D$343,MATCH($F13,$B$320:$B$343,0)),SUMIFS('Input-Allocators'!G$32:G$80,'Input-Allocators'!$B$32:$B$80,$F13))*$D13</f>
        <v>0</v>
      </c>
      <c r="K13" s="14">
        <f ca="1">IFERROR(INDEX(K$320:K$343,MATCH($F13,$B$320:$B$343,0))/INDEX($D$320:$D$343,MATCH($F13,$B$320:$B$343,0)),SUMIFS('Input-Allocators'!H$32:H$80,'Input-Allocators'!$B$32:$B$80,$F13))*$D13</f>
        <v>0</v>
      </c>
      <c r="L13" s="14">
        <f ca="1">IFERROR(INDEX(L$320:L$343,MATCH($F13,$B$320:$B$343,0))/INDEX($D$320:$D$343,MATCH($F13,$B$320:$B$343,0)),SUMIFS('Input-Allocators'!I$32:I$80,'Input-Allocators'!$B$32:$B$80,$F13))*$D13</f>
        <v>0</v>
      </c>
      <c r="M13" s="14">
        <f ca="1">IFERROR(INDEX(M$320:M$343,MATCH($F13,$B$320:$B$343,0))/INDEX($D$320:$D$343,MATCH($F13,$B$320:$B$343,0)),SUMIFS('Input-Allocators'!J$32:J$80,'Input-Allocators'!$B$32:$B$80,$F13))*$D13</f>
        <v>0</v>
      </c>
      <c r="N13" s="14">
        <f ca="1">IFERROR(INDEX(N$320:N$343,MATCH($F13,$B$320:$B$343,0))/INDEX($D$320:$D$343,MATCH($F13,$B$320:$B$343,0)),SUMIFS('Input-Allocators'!K$32:K$80,'Input-Allocators'!$B$32:$B$80,$F13))*$D13</f>
        <v>0</v>
      </c>
      <c r="O13" s="14">
        <f ca="1">IFERROR(INDEX(O$320:O$343,MATCH($F13,$B$320:$B$343,0))/INDEX($D$320:$D$343,MATCH($F13,$B$320:$B$343,0)),SUMIFS('Input-Allocators'!L$32:L$80,'Input-Allocators'!$B$32:$B$80,$F13))*$D13</f>
        <v>0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0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0</v>
      </c>
      <c r="H14" s="174">
        <f t="shared" ca="1" si="3"/>
        <v>0</v>
      </c>
      <c r="I14" s="174">
        <f t="shared" ca="1" si="3"/>
        <v>0</v>
      </c>
      <c r="J14" s="174">
        <f t="shared" ca="1" si="3"/>
        <v>0</v>
      </c>
      <c r="K14" s="174">
        <f t="shared" ca="1" si="3"/>
        <v>0</v>
      </c>
      <c r="L14" s="174">
        <f t="shared" ca="1" si="3"/>
        <v>0</v>
      </c>
      <c r="M14" s="174">
        <f t="shared" ca="1" si="3"/>
        <v>0</v>
      </c>
      <c r="N14" s="174">
        <f t="shared" ca="1" si="3"/>
        <v>0</v>
      </c>
      <c r="O14" s="174">
        <f t="shared" ca="1" si="3"/>
        <v>0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0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0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0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0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0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2"/>
        <v>0</v>
      </c>
      <c r="F22" s="46"/>
      <c r="G22" s="174">
        <f t="shared" ref="G22:U22" ca="1" si="5">SUBTOTAL(9,G17:G21)</f>
        <v>0</v>
      </c>
      <c r="H22" s="174">
        <f t="shared" ca="1" si="5"/>
        <v>0</v>
      </c>
      <c r="I22" s="174">
        <f t="shared" ca="1" si="5"/>
        <v>0</v>
      </c>
      <c r="J22" s="174">
        <f t="shared" ca="1" si="5"/>
        <v>0</v>
      </c>
      <c r="K22" s="174">
        <f t="shared" ca="1" si="5"/>
        <v>0</v>
      </c>
      <c r="L22" s="174">
        <f t="shared" ca="1" si="5"/>
        <v>0</v>
      </c>
      <c r="M22" s="174">
        <f t="shared" ca="1" si="5"/>
        <v>0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0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0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0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0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0</v>
      </c>
      <c r="H30" s="174">
        <f t="shared" ca="1" si="8"/>
        <v>0</v>
      </c>
      <c r="I30" s="174">
        <f t="shared" ca="1" si="8"/>
        <v>0</v>
      </c>
      <c r="J30" s="174">
        <f t="shared" ca="1" si="8"/>
        <v>0</v>
      </c>
      <c r="K30" s="174">
        <f t="shared" ca="1" si="8"/>
        <v>0</v>
      </c>
      <c r="L30" s="174">
        <f t="shared" ca="1" si="8"/>
        <v>0</v>
      </c>
      <c r="M30" s="174">
        <f t="shared" ca="1" si="8"/>
        <v>0</v>
      </c>
      <c r="N30" s="174">
        <f t="shared" ca="1" si="8"/>
        <v>0</v>
      </c>
      <c r="O30" s="174">
        <f t="shared" ca="1" si="8"/>
        <v>0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0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0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4">
        <f ca="1">IFERROR(INDEX(G$320:G$343,MATCH($F34,$B$320:$B$343,0))/INDEX($D$320:$D$343,MATCH($F34,$B$320:$B$343,0)),SUMIFS('Input-Allocators'!D$32:D$80,'Input-Allocators'!$B$32:$B$80,$F34))*$D34</f>
        <v>0</v>
      </c>
      <c r="H34" s="14">
        <f ca="1">IFERROR(INDEX(H$320:H$343,MATCH($F34,$B$320:$B$343,0))/INDEX($D$320:$D$343,MATCH($F34,$B$320:$B$343,0)),SUMIFS('Input-Allocators'!E$32:E$80,'Input-Allocators'!$B$32:$B$80,$F34))*$D34</f>
        <v>0</v>
      </c>
      <c r="I34" s="14">
        <f ca="1">IFERROR(INDEX(I$320:I$343,MATCH($F34,$B$320:$B$343,0))/INDEX($D$320:$D$343,MATCH($F34,$B$320:$B$343,0)),SUMIFS('Input-Allocators'!F$32:F$80,'Input-Allocators'!$B$32:$B$80,$F34))*$D34</f>
        <v>0</v>
      </c>
      <c r="J34" s="14">
        <f ca="1">IFERROR(INDEX(J$320:J$343,MATCH($F34,$B$320:$B$343,0))/INDEX($D$320:$D$343,MATCH($F34,$B$320:$B$343,0)),SUMIFS('Input-Allocators'!G$32:G$80,'Input-Allocators'!$B$32:$B$80,$F34))*$D34</f>
        <v>0</v>
      </c>
      <c r="K34" s="14">
        <f ca="1">IFERROR(INDEX(K$320:K$343,MATCH($F34,$B$320:$B$343,0))/INDEX($D$320:$D$343,MATCH($F34,$B$320:$B$343,0)),SUMIFS('Input-Allocators'!H$32:H$80,'Input-Allocators'!$B$32:$B$80,$F34))*$D34</f>
        <v>0</v>
      </c>
      <c r="L34" s="14">
        <f ca="1">IFERROR(INDEX(L$320:L$343,MATCH($F34,$B$320:$B$343,0))/INDEX($D$320:$D$343,MATCH($F34,$B$320:$B$343,0)),SUMIFS('Input-Allocators'!I$32:I$80,'Input-Allocators'!$B$32:$B$80,$F34))*$D34</f>
        <v>0</v>
      </c>
      <c r="M34" s="14">
        <f ca="1">IFERROR(INDEX(M$320:M$343,MATCH($F34,$B$320:$B$343,0))/INDEX($D$320:$D$343,MATCH($F34,$B$320:$B$343,0)),SUMIFS('Input-Allocators'!J$32:J$80,'Input-Allocators'!$B$32:$B$80,$F34))*$D34</f>
        <v>0</v>
      </c>
      <c r="N34" s="14">
        <f ca="1">IFERROR(INDEX(N$320:N$343,MATCH($F34,$B$320:$B$343,0))/INDEX($D$320:$D$343,MATCH($F34,$B$320:$B$343,0)),SUMIFS('Input-Allocators'!K$32:K$80,'Input-Allocators'!$B$32:$B$80,$F34))*$D34</f>
        <v>0</v>
      </c>
      <c r="O34" s="14">
        <f ca="1">IFERROR(INDEX(O$320:O$343,MATCH($F34,$B$320:$B$343,0))/INDEX($D$320:$D$343,MATCH($F34,$B$320:$B$343,0)),SUMIFS('Input-Allocators'!L$32:L$80,'Input-Allocators'!$B$32:$B$80,$F34))*$D34</f>
        <v>0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0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0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0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0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0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0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0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0</v>
      </c>
      <c r="E44" s="14">
        <f t="shared" ca="1" si="9"/>
        <v>0</v>
      </c>
      <c r="F44" s="46"/>
      <c r="G44" s="174">
        <f t="shared" ref="G44:U44" ca="1" si="11">SUBTOTAL(9,G33:G43)</f>
        <v>0</v>
      </c>
      <c r="H44" s="174">
        <f t="shared" ca="1" si="11"/>
        <v>0</v>
      </c>
      <c r="I44" s="174">
        <f t="shared" ca="1" si="11"/>
        <v>0</v>
      </c>
      <c r="J44" s="174">
        <f t="shared" ca="1" si="11"/>
        <v>0</v>
      </c>
      <c r="K44" s="174">
        <f t="shared" ca="1" si="11"/>
        <v>0</v>
      </c>
      <c r="L44" s="174">
        <f t="shared" ca="1" si="11"/>
        <v>0</v>
      </c>
      <c r="M44" s="174">
        <f t="shared" ca="1" si="11"/>
        <v>0</v>
      </c>
      <c r="N44" s="174">
        <f t="shared" ca="1" si="11"/>
        <v>0</v>
      </c>
      <c r="O44" s="174">
        <f t="shared" ca="1" si="11"/>
        <v>0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0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-</v>
      </c>
      <c r="G48" s="14">
        <f ca="1">IFERROR(INDEX(G$320:G$343,MATCH($F48,$B$320:$B$343,0))/INDEX($D$320:$D$343,MATCH($F48,$B$320:$B$343,0)),SUMIFS('Input-Allocators'!D$32:D$80,'Input-Allocators'!$B$32:$B$80,$F48))*$D48</f>
        <v>0</v>
      </c>
      <c r="H48" s="14">
        <f ca="1">IFERROR(INDEX(H$320:H$343,MATCH($F48,$B$320:$B$343,0))/INDEX($D$320:$D$343,MATCH($F48,$B$320:$B$343,0)),SUMIFS('Input-Allocators'!E$32:E$80,'Input-Allocators'!$B$32:$B$80,$F48))*$D48</f>
        <v>0</v>
      </c>
      <c r="I48" s="14">
        <f ca="1">IFERROR(INDEX(I$320:I$343,MATCH($F48,$B$320:$B$343,0))/INDEX($D$320:$D$343,MATCH($F48,$B$320:$B$343,0)),SUMIFS('Input-Allocators'!F$32:F$80,'Input-Allocators'!$B$32:$B$80,$F48))*$D48</f>
        <v>0</v>
      </c>
      <c r="J48" s="14">
        <f ca="1">IFERROR(INDEX(J$320:J$343,MATCH($F48,$B$320:$B$343,0))/INDEX($D$320:$D$343,MATCH($F48,$B$320:$B$343,0)),SUMIFS('Input-Allocators'!G$32:G$80,'Input-Allocators'!$B$32:$B$80,$F48))*$D48</f>
        <v>0</v>
      </c>
      <c r="K48" s="14">
        <f ca="1">IFERROR(INDEX(K$320:K$343,MATCH($F48,$B$320:$B$343,0))/INDEX($D$320:$D$343,MATCH($F48,$B$320:$B$343,0)),SUMIFS('Input-Allocators'!H$32:H$80,'Input-Allocators'!$B$32:$B$80,$F48))*$D48</f>
        <v>0</v>
      </c>
      <c r="L48" s="14">
        <f ca="1">IFERROR(INDEX(L$320:L$343,MATCH($F48,$B$320:$B$343,0))/INDEX($D$320:$D$343,MATCH($F48,$B$320:$B$343,0)),SUMIFS('Input-Allocators'!I$32:I$80,'Input-Allocators'!$B$32:$B$80,$F48))*$D48</f>
        <v>0</v>
      </c>
      <c r="M48" s="14">
        <f ca="1">IFERROR(INDEX(M$320:M$343,MATCH($F48,$B$320:$B$343,0))/INDEX($D$320:$D$343,MATCH($F48,$B$320:$B$343,0)),SUMIFS('Input-Allocators'!J$32:J$80,'Input-Allocators'!$B$32:$B$80,$F48))*$D48</f>
        <v>0</v>
      </c>
      <c r="N48" s="14">
        <f ca="1">IFERROR(INDEX(N$320:N$343,MATCH($F48,$B$320:$B$343,0))/INDEX($D$320:$D$343,MATCH($F48,$B$320:$B$343,0)),SUMIFS('Input-Allocators'!K$32:K$80,'Input-Allocators'!$B$32:$B$80,$F48))*$D48</f>
        <v>0</v>
      </c>
      <c r="O48" s="14">
        <f ca="1">IFERROR(INDEX(O$320:O$343,MATCH($F48,$B$320:$B$343,0))/INDEX($D$320:$D$343,MATCH($F48,$B$320:$B$343,0)),SUMIFS('Input-Allocators'!L$32:L$80,'Input-Allocators'!$B$32:$B$80,$F48))*$D48</f>
        <v>0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0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-</v>
      </c>
      <c r="G49" s="14">
        <f ca="1">IFERROR(INDEX(G$320:G$343,MATCH($F49,$B$320:$B$343,0))/INDEX($D$320:$D$343,MATCH($F49,$B$320:$B$343,0)),SUMIFS('Input-Allocators'!D$32:D$80,'Input-Allocators'!$B$32:$B$80,$F49))*$D49</f>
        <v>0</v>
      </c>
      <c r="H49" s="14">
        <f ca="1">IFERROR(INDEX(H$320:H$343,MATCH($F49,$B$320:$B$343,0))/INDEX($D$320:$D$343,MATCH($F49,$B$320:$B$343,0)),SUMIFS('Input-Allocators'!E$32:E$80,'Input-Allocators'!$B$32:$B$80,$F49))*$D49</f>
        <v>0</v>
      </c>
      <c r="I49" s="14">
        <f ca="1">IFERROR(INDEX(I$320:I$343,MATCH($F49,$B$320:$B$343,0))/INDEX($D$320:$D$343,MATCH($F49,$B$320:$B$343,0)),SUMIFS('Input-Allocators'!F$32:F$80,'Input-Allocators'!$B$32:$B$80,$F49))*$D49</f>
        <v>0</v>
      </c>
      <c r="J49" s="14">
        <f ca="1">IFERROR(INDEX(J$320:J$343,MATCH($F49,$B$320:$B$343,0))/INDEX($D$320:$D$343,MATCH($F49,$B$320:$B$343,0)),SUMIFS('Input-Allocators'!G$32:G$80,'Input-Allocators'!$B$32:$B$80,$F49))*$D49</f>
        <v>0</v>
      </c>
      <c r="K49" s="14">
        <f ca="1">IFERROR(INDEX(K$320:K$343,MATCH($F49,$B$320:$B$343,0))/INDEX($D$320:$D$343,MATCH($F49,$B$320:$B$343,0)),SUMIFS('Input-Allocators'!H$32:H$80,'Input-Allocators'!$B$32:$B$80,$F49))*$D49</f>
        <v>0</v>
      </c>
      <c r="L49" s="14">
        <f ca="1">IFERROR(INDEX(L$320:L$343,MATCH($F49,$B$320:$B$343,0))/INDEX($D$320:$D$343,MATCH($F49,$B$320:$B$343,0)),SUMIFS('Input-Allocators'!I$32:I$80,'Input-Allocators'!$B$32:$B$80,$F49))*$D49</f>
        <v>0</v>
      </c>
      <c r="M49" s="14">
        <f ca="1">IFERROR(INDEX(M$320:M$343,MATCH($F49,$B$320:$B$343,0))/INDEX($D$320:$D$343,MATCH($F49,$B$320:$B$343,0)),SUMIFS('Input-Allocators'!J$32:J$80,'Input-Allocators'!$B$32:$B$80,$F49))*$D49</f>
        <v>0</v>
      </c>
      <c r="N49" s="14">
        <f ca="1">IFERROR(INDEX(N$320:N$343,MATCH($F49,$B$320:$B$343,0))/INDEX($D$320:$D$343,MATCH($F49,$B$320:$B$343,0)),SUMIFS('Input-Allocators'!K$32:K$80,'Input-Allocators'!$B$32:$B$80,$F49))*$D49</f>
        <v>0</v>
      </c>
      <c r="O49" s="14">
        <f ca="1">IFERROR(INDEX(O$320:O$343,MATCH($F49,$B$320:$B$343,0))/INDEX($D$320:$D$343,MATCH($F49,$B$320:$B$343,0)),SUMIFS('Input-Allocators'!L$32:L$80,'Input-Allocators'!$B$32:$B$80,$F49))*$D49</f>
        <v>0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0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-</v>
      </c>
      <c r="G50" s="14">
        <f ca="1">IFERROR(INDEX(G$320:G$343,MATCH($F50,$B$320:$B$343,0))/INDEX($D$320:$D$343,MATCH($F50,$B$320:$B$343,0)),SUMIFS('Input-Allocators'!D$32:D$80,'Input-Allocators'!$B$32:$B$80,$F50))*$D50</f>
        <v>0</v>
      </c>
      <c r="H50" s="14">
        <f ca="1">IFERROR(INDEX(H$320:H$343,MATCH($F50,$B$320:$B$343,0))/INDEX($D$320:$D$343,MATCH($F50,$B$320:$B$343,0)),SUMIFS('Input-Allocators'!E$32:E$80,'Input-Allocators'!$B$32:$B$80,$F50))*$D50</f>
        <v>0</v>
      </c>
      <c r="I50" s="14">
        <f ca="1">IFERROR(INDEX(I$320:I$343,MATCH($F50,$B$320:$B$343,0))/INDEX($D$320:$D$343,MATCH($F50,$B$320:$B$343,0)),SUMIFS('Input-Allocators'!F$32:F$80,'Input-Allocators'!$B$32:$B$80,$F50))*$D50</f>
        <v>0</v>
      </c>
      <c r="J50" s="14">
        <f ca="1">IFERROR(INDEX(J$320:J$343,MATCH($F50,$B$320:$B$343,0))/INDEX($D$320:$D$343,MATCH($F50,$B$320:$B$343,0)),SUMIFS('Input-Allocators'!G$32:G$80,'Input-Allocators'!$B$32:$B$80,$F50))*$D50</f>
        <v>0</v>
      </c>
      <c r="K50" s="14">
        <f ca="1">IFERROR(INDEX(K$320:K$343,MATCH($F50,$B$320:$B$343,0))/INDEX($D$320:$D$343,MATCH($F50,$B$320:$B$343,0)),SUMIFS('Input-Allocators'!H$32:H$80,'Input-Allocators'!$B$32:$B$80,$F50))*$D50</f>
        <v>0</v>
      </c>
      <c r="L50" s="14">
        <f ca="1">IFERROR(INDEX(L$320:L$343,MATCH($F50,$B$320:$B$343,0))/INDEX($D$320:$D$343,MATCH($F50,$B$320:$B$343,0)),SUMIFS('Input-Allocators'!I$32:I$80,'Input-Allocators'!$B$32:$B$80,$F50))*$D50</f>
        <v>0</v>
      </c>
      <c r="M50" s="14">
        <f ca="1">IFERROR(INDEX(M$320:M$343,MATCH($F50,$B$320:$B$343,0))/INDEX($D$320:$D$343,MATCH($F50,$B$320:$B$343,0)),SUMIFS('Input-Allocators'!J$32:J$80,'Input-Allocators'!$B$32:$B$80,$F50))*$D50</f>
        <v>0</v>
      </c>
      <c r="N50" s="14">
        <f ca="1">IFERROR(INDEX(N$320:N$343,MATCH($F50,$B$320:$B$343,0))/INDEX($D$320:$D$343,MATCH($F50,$B$320:$B$343,0)),SUMIFS('Input-Allocators'!K$32:K$80,'Input-Allocators'!$B$32:$B$80,$F50))*$D50</f>
        <v>0</v>
      </c>
      <c r="O50" s="14">
        <f ca="1">IFERROR(INDEX(O$320:O$343,MATCH($F50,$B$320:$B$343,0))/INDEX($D$320:$D$343,MATCH($F50,$B$320:$B$343,0)),SUMIFS('Input-Allocators'!L$32:L$80,'Input-Allocators'!$B$32:$B$80,$F50))*$D50</f>
        <v>0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0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4">
        <f ca="1">IFERROR(INDEX(G$320:G$343,MATCH($F51,$B$320:$B$343,0))/INDEX($D$320:$D$343,MATCH($F51,$B$320:$B$343,0)),SUMIFS('Input-Allocators'!D$32:D$80,'Input-Allocators'!$B$32:$B$80,$F51))*$D51</f>
        <v>0</v>
      </c>
      <c r="H51" s="14">
        <f ca="1">IFERROR(INDEX(H$320:H$343,MATCH($F51,$B$320:$B$343,0))/INDEX($D$320:$D$343,MATCH($F51,$B$320:$B$343,0)),SUMIFS('Input-Allocators'!E$32:E$80,'Input-Allocators'!$B$32:$B$80,$F51))*$D51</f>
        <v>0</v>
      </c>
      <c r="I51" s="14">
        <f ca="1">IFERROR(INDEX(I$320:I$343,MATCH($F51,$B$320:$B$343,0))/INDEX($D$320:$D$343,MATCH($F51,$B$320:$B$343,0)),SUMIFS('Input-Allocators'!F$32:F$80,'Input-Allocators'!$B$32:$B$80,$F51))*$D51</f>
        <v>0</v>
      </c>
      <c r="J51" s="14">
        <f ca="1">IFERROR(INDEX(J$320:J$343,MATCH($F51,$B$320:$B$343,0))/INDEX($D$320:$D$343,MATCH($F51,$B$320:$B$343,0)),SUMIFS('Input-Allocators'!G$32:G$80,'Input-Allocators'!$B$32:$B$80,$F51))*$D51</f>
        <v>0</v>
      </c>
      <c r="K51" s="14">
        <f ca="1">IFERROR(INDEX(K$320:K$343,MATCH($F51,$B$320:$B$343,0))/INDEX($D$320:$D$343,MATCH($F51,$B$320:$B$343,0)),SUMIFS('Input-Allocators'!H$32:H$80,'Input-Allocators'!$B$32:$B$80,$F51))*$D51</f>
        <v>0</v>
      </c>
      <c r="L51" s="14">
        <f ca="1">IFERROR(INDEX(L$320:L$343,MATCH($F51,$B$320:$B$343,0))/INDEX($D$320:$D$343,MATCH($F51,$B$320:$B$343,0)),SUMIFS('Input-Allocators'!I$32:I$80,'Input-Allocators'!$B$32:$B$80,$F51))*$D51</f>
        <v>0</v>
      </c>
      <c r="M51" s="14">
        <f ca="1">IFERROR(INDEX(M$320:M$343,MATCH($F51,$B$320:$B$343,0))/INDEX($D$320:$D$343,MATCH($F51,$B$320:$B$343,0)),SUMIFS('Input-Allocators'!J$32:J$80,'Input-Allocators'!$B$32:$B$80,$F51))*$D51</f>
        <v>0</v>
      </c>
      <c r="N51" s="14">
        <f ca="1">IFERROR(INDEX(N$320:N$343,MATCH($F51,$B$320:$B$343,0))/INDEX($D$320:$D$343,MATCH($F51,$B$320:$B$343,0)),SUMIFS('Input-Allocators'!K$32:K$80,'Input-Allocators'!$B$32:$B$80,$F51))*$D51</f>
        <v>0</v>
      </c>
      <c r="O51" s="14">
        <f ca="1">IFERROR(INDEX(O$320:O$343,MATCH($F51,$B$320:$B$343,0))/INDEX($D$320:$D$343,MATCH($F51,$B$320:$B$343,0)),SUMIFS('Input-Allocators'!L$32:L$80,'Input-Allocators'!$B$32:$B$80,$F51))*$D51</f>
        <v>0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0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4">
        <f ca="1">IFERROR(INDEX(G$320:G$343,MATCH($F53,$B$320:$B$343,0))/INDEX($D$320:$D$343,MATCH($F53,$B$320:$B$343,0)),SUMIFS('Input-Allocators'!D$32:D$80,'Input-Allocators'!$B$32:$B$80,$F53))*$D53</f>
        <v>0</v>
      </c>
      <c r="H53" s="14">
        <f ca="1">IFERROR(INDEX(H$320:H$343,MATCH($F53,$B$320:$B$343,0))/INDEX($D$320:$D$343,MATCH($F53,$B$320:$B$343,0)),SUMIFS('Input-Allocators'!E$32:E$80,'Input-Allocators'!$B$32:$B$80,$F53))*$D53</f>
        <v>0</v>
      </c>
      <c r="I53" s="14">
        <f ca="1">IFERROR(INDEX(I$320:I$343,MATCH($F53,$B$320:$B$343,0))/INDEX($D$320:$D$343,MATCH($F53,$B$320:$B$343,0)),SUMIFS('Input-Allocators'!F$32:F$80,'Input-Allocators'!$B$32:$B$80,$F53))*$D53</f>
        <v>0</v>
      </c>
      <c r="J53" s="14">
        <f ca="1">IFERROR(INDEX(J$320:J$343,MATCH($F53,$B$320:$B$343,0))/INDEX($D$320:$D$343,MATCH($F53,$B$320:$B$343,0)),SUMIFS('Input-Allocators'!G$32:G$80,'Input-Allocators'!$B$32:$B$80,$F53))*$D53</f>
        <v>0</v>
      </c>
      <c r="K53" s="14">
        <f ca="1">IFERROR(INDEX(K$320:K$343,MATCH($F53,$B$320:$B$343,0))/INDEX($D$320:$D$343,MATCH($F53,$B$320:$B$343,0)),SUMIFS('Input-Allocators'!H$32:H$80,'Input-Allocators'!$B$32:$B$80,$F53))*$D53</f>
        <v>0</v>
      </c>
      <c r="L53" s="14">
        <f ca="1">IFERROR(INDEX(L$320:L$343,MATCH($F53,$B$320:$B$343,0))/INDEX($D$320:$D$343,MATCH($F53,$B$320:$B$343,0)),SUMIFS('Input-Allocators'!I$32:I$80,'Input-Allocators'!$B$32:$B$80,$F53))*$D53</f>
        <v>0</v>
      </c>
      <c r="M53" s="14">
        <f ca="1">IFERROR(INDEX(M$320:M$343,MATCH($F53,$B$320:$B$343,0))/INDEX($D$320:$D$343,MATCH($F53,$B$320:$B$343,0)),SUMIFS('Input-Allocators'!J$32:J$80,'Input-Allocators'!$B$32:$B$80,$F53))*$D53</f>
        <v>0</v>
      </c>
      <c r="N53" s="14">
        <f ca="1">IFERROR(INDEX(N$320:N$343,MATCH($F53,$B$320:$B$343,0))/INDEX($D$320:$D$343,MATCH($F53,$B$320:$B$343,0)),SUMIFS('Input-Allocators'!K$32:K$80,'Input-Allocators'!$B$32:$B$80,$F53))*$D53</f>
        <v>0</v>
      </c>
      <c r="O53" s="14">
        <f ca="1">IFERROR(INDEX(O$320:O$343,MATCH($F53,$B$320:$B$343,0))/INDEX($D$320:$D$343,MATCH($F53,$B$320:$B$343,0)),SUMIFS('Input-Allocators'!L$32:L$80,'Input-Allocators'!$B$32:$B$80,$F53))*$D53</f>
        <v>0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0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4">
        <f ca="1">IFERROR(INDEX(G$320:G$343,MATCH($F54,$B$320:$B$343,0))/INDEX($D$320:$D$343,MATCH($F54,$B$320:$B$343,0)),SUMIFS('Input-Allocators'!D$32:D$80,'Input-Allocators'!$B$32:$B$80,$F54))*$D54</f>
        <v>0</v>
      </c>
      <c r="H54" s="14">
        <f ca="1">IFERROR(INDEX(H$320:H$343,MATCH($F54,$B$320:$B$343,0))/INDEX($D$320:$D$343,MATCH($F54,$B$320:$B$343,0)),SUMIFS('Input-Allocators'!E$32:E$80,'Input-Allocators'!$B$32:$B$80,$F54))*$D54</f>
        <v>0</v>
      </c>
      <c r="I54" s="14">
        <f ca="1">IFERROR(INDEX(I$320:I$343,MATCH($F54,$B$320:$B$343,0))/INDEX($D$320:$D$343,MATCH($F54,$B$320:$B$343,0)),SUMIFS('Input-Allocators'!F$32:F$80,'Input-Allocators'!$B$32:$B$80,$F54))*$D54</f>
        <v>0</v>
      </c>
      <c r="J54" s="14">
        <f ca="1">IFERROR(INDEX(J$320:J$343,MATCH($F54,$B$320:$B$343,0))/INDEX($D$320:$D$343,MATCH($F54,$B$320:$B$343,0)),SUMIFS('Input-Allocators'!G$32:G$80,'Input-Allocators'!$B$32:$B$80,$F54))*$D54</f>
        <v>0</v>
      </c>
      <c r="K54" s="14">
        <f ca="1">IFERROR(INDEX(K$320:K$343,MATCH($F54,$B$320:$B$343,0))/INDEX($D$320:$D$343,MATCH($F54,$B$320:$B$343,0)),SUMIFS('Input-Allocators'!H$32:H$80,'Input-Allocators'!$B$32:$B$80,$F54))*$D54</f>
        <v>0</v>
      </c>
      <c r="L54" s="14">
        <f ca="1">IFERROR(INDEX(L$320:L$343,MATCH($F54,$B$320:$B$343,0))/INDEX($D$320:$D$343,MATCH($F54,$B$320:$B$343,0)),SUMIFS('Input-Allocators'!I$32:I$80,'Input-Allocators'!$B$32:$B$80,$F54))*$D54</f>
        <v>0</v>
      </c>
      <c r="M54" s="14">
        <f ca="1">IFERROR(INDEX(M$320:M$343,MATCH($F54,$B$320:$B$343,0))/INDEX($D$320:$D$343,MATCH($F54,$B$320:$B$343,0)),SUMIFS('Input-Allocators'!J$32:J$80,'Input-Allocators'!$B$32:$B$80,$F54))*$D54</f>
        <v>0</v>
      </c>
      <c r="N54" s="14">
        <f ca="1">IFERROR(INDEX(N$320:N$343,MATCH($F54,$B$320:$B$343,0))/INDEX($D$320:$D$343,MATCH($F54,$B$320:$B$343,0)),SUMIFS('Input-Allocators'!K$32:K$80,'Input-Allocators'!$B$32:$B$80,$F54))*$D54</f>
        <v>0</v>
      </c>
      <c r="O54" s="14">
        <f ca="1">IFERROR(INDEX(O$320:O$343,MATCH($F54,$B$320:$B$343,0))/INDEX($D$320:$D$343,MATCH($F54,$B$320:$B$343,0)),SUMIFS('Input-Allocators'!L$32:L$80,'Input-Allocators'!$B$32:$B$80,$F54))*$D54</f>
        <v>0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0</v>
      </c>
      <c r="E57" s="14">
        <f t="shared" ca="1" si="9"/>
        <v>0</v>
      </c>
      <c r="F57" s="46"/>
      <c r="G57" s="174">
        <f t="shared" ref="G57:U57" ca="1" si="13">SUBTOTAL(9,G47:G56)</f>
        <v>0</v>
      </c>
      <c r="H57" s="174">
        <f t="shared" ca="1" si="13"/>
        <v>0</v>
      </c>
      <c r="I57" s="174">
        <f t="shared" ca="1" si="13"/>
        <v>0</v>
      </c>
      <c r="J57" s="174">
        <f t="shared" ca="1" si="13"/>
        <v>0</v>
      </c>
      <c r="K57" s="174">
        <f t="shared" ca="1" si="13"/>
        <v>0</v>
      </c>
      <c r="L57" s="174">
        <f t="shared" ca="1" si="13"/>
        <v>0</v>
      </c>
      <c r="M57" s="174">
        <f t="shared" ca="1" si="13"/>
        <v>0</v>
      </c>
      <c r="N57" s="174">
        <f t="shared" ca="1" si="13"/>
        <v>0</v>
      </c>
      <c r="O57" s="174">
        <f t="shared" ca="1" si="13"/>
        <v>0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0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0</v>
      </c>
      <c r="H59" s="175">
        <f t="shared" ca="1" si="15"/>
        <v>0</v>
      </c>
      <c r="I59" s="175">
        <f t="shared" ca="1" si="15"/>
        <v>0</v>
      </c>
      <c r="J59" s="175">
        <f t="shared" ca="1" si="15"/>
        <v>0</v>
      </c>
      <c r="K59" s="175">
        <f t="shared" ca="1" si="15"/>
        <v>0</v>
      </c>
      <c r="L59" s="175">
        <f t="shared" ca="1" si="15"/>
        <v>0</v>
      </c>
      <c r="M59" s="175">
        <f t="shared" ca="1" si="15"/>
        <v>0</v>
      </c>
      <c r="N59" s="175">
        <f t="shared" ca="1" si="15"/>
        <v>0</v>
      </c>
      <c r="O59" s="175">
        <f t="shared" ca="1" si="15"/>
        <v>0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0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4">
        <f ca="1">IFERROR(INDEX(G$320:G$343,MATCH($F65,$B$320:$B$343,0))/INDEX($D$320:$D$343,MATCH($F65,$B$320:$B$343,0)),SUMIFS('Input-Allocators'!D$32:D$80,'Input-Allocators'!$B$32:$B$80,$F65))*$D65</f>
        <v>0</v>
      </c>
      <c r="H65" s="14">
        <f ca="1">IFERROR(INDEX(H$320:H$343,MATCH($F65,$B$320:$B$343,0))/INDEX($D$320:$D$343,MATCH($F65,$B$320:$B$343,0)),SUMIFS('Input-Allocators'!E$32:E$80,'Input-Allocators'!$B$32:$B$80,$F65))*$D65</f>
        <v>0</v>
      </c>
      <c r="I65" s="14">
        <f ca="1">IFERROR(INDEX(I$320:I$343,MATCH($F65,$B$320:$B$343,0))/INDEX($D$320:$D$343,MATCH($F65,$B$320:$B$343,0)),SUMIFS('Input-Allocators'!F$32:F$80,'Input-Allocators'!$B$32:$B$80,$F65))*$D65</f>
        <v>0</v>
      </c>
      <c r="J65" s="14">
        <f ca="1">IFERROR(INDEX(J$320:J$343,MATCH($F65,$B$320:$B$343,0))/INDEX($D$320:$D$343,MATCH($F65,$B$320:$B$343,0)),SUMIFS('Input-Allocators'!G$32:G$80,'Input-Allocators'!$B$32:$B$80,$F65))*$D65</f>
        <v>0</v>
      </c>
      <c r="K65" s="14">
        <f ca="1">IFERROR(INDEX(K$320:K$343,MATCH($F65,$B$320:$B$343,0))/INDEX($D$320:$D$343,MATCH($F65,$B$320:$B$343,0)),SUMIFS('Input-Allocators'!H$32:H$80,'Input-Allocators'!$B$32:$B$80,$F65))*$D65</f>
        <v>0</v>
      </c>
      <c r="L65" s="14">
        <f ca="1">IFERROR(INDEX(L$320:L$343,MATCH($F65,$B$320:$B$343,0))/INDEX($D$320:$D$343,MATCH($F65,$B$320:$B$343,0)),SUMIFS('Input-Allocators'!I$32:I$80,'Input-Allocators'!$B$32:$B$80,$F65))*$D65</f>
        <v>0</v>
      </c>
      <c r="M65" s="14">
        <f ca="1">IFERROR(INDEX(M$320:M$343,MATCH($F65,$B$320:$B$343,0))/INDEX($D$320:$D$343,MATCH($F65,$B$320:$B$343,0)),SUMIFS('Input-Allocators'!J$32:J$80,'Input-Allocators'!$B$32:$B$80,$F65))*$D65</f>
        <v>0</v>
      </c>
      <c r="N65" s="14">
        <f ca="1">IFERROR(INDEX(N$320:N$343,MATCH($F65,$B$320:$B$343,0))/INDEX($D$320:$D$343,MATCH($F65,$B$320:$B$343,0)),SUMIFS('Input-Allocators'!K$32:K$80,'Input-Allocators'!$B$32:$B$80,$F65))*$D65</f>
        <v>0</v>
      </c>
      <c r="O65" s="14">
        <f ca="1">IFERROR(INDEX(O$320:O$343,MATCH($F65,$B$320:$B$343,0))/INDEX($D$320:$D$343,MATCH($F65,$B$320:$B$343,0)),SUMIFS('Input-Allocators'!L$32:L$80,'Input-Allocators'!$B$32:$B$80,$F65))*$D65</f>
        <v>0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0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0</v>
      </c>
      <c r="H66" s="174">
        <f t="shared" ca="1" si="18"/>
        <v>0</v>
      </c>
      <c r="I66" s="174">
        <f t="shared" ca="1" si="18"/>
        <v>0</v>
      </c>
      <c r="J66" s="174">
        <f t="shared" ca="1" si="18"/>
        <v>0</v>
      </c>
      <c r="K66" s="174">
        <f t="shared" ca="1" si="18"/>
        <v>0</v>
      </c>
      <c r="L66" s="174">
        <f t="shared" ca="1" si="18"/>
        <v>0</v>
      </c>
      <c r="M66" s="174">
        <f t="shared" ca="1" si="18"/>
        <v>0</v>
      </c>
      <c r="N66" s="174">
        <f t="shared" ca="1" si="18"/>
        <v>0</v>
      </c>
      <c r="O66" s="174">
        <f t="shared" ca="1" si="18"/>
        <v>0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0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0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0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0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0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7"/>
        <v>0</v>
      </c>
      <c r="F74" s="46"/>
      <c r="G74" s="174">
        <f t="shared" ref="G74:U74" ca="1" si="20">SUBTOTAL(9,G69:G73)</f>
        <v>0</v>
      </c>
      <c r="H74" s="174">
        <f t="shared" ca="1" si="20"/>
        <v>0</v>
      </c>
      <c r="I74" s="174">
        <f t="shared" ca="1" si="20"/>
        <v>0</v>
      </c>
      <c r="J74" s="174">
        <f t="shared" ca="1" si="20"/>
        <v>0</v>
      </c>
      <c r="K74" s="174">
        <f t="shared" ca="1" si="20"/>
        <v>0</v>
      </c>
      <c r="L74" s="174">
        <f t="shared" ca="1" si="20"/>
        <v>0</v>
      </c>
      <c r="M74" s="174">
        <f t="shared" ca="1" si="20"/>
        <v>0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0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0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0</v>
      </c>
      <c r="H82" s="174">
        <f t="shared" ca="1" si="25"/>
        <v>0</v>
      </c>
      <c r="I82" s="174">
        <f t="shared" ca="1" si="25"/>
        <v>0</v>
      </c>
      <c r="J82" s="174">
        <f t="shared" ca="1" si="25"/>
        <v>0</v>
      </c>
      <c r="K82" s="174">
        <f t="shared" ca="1" si="25"/>
        <v>0</v>
      </c>
      <c r="L82" s="174">
        <f t="shared" ca="1" si="25"/>
        <v>0</v>
      </c>
      <c r="M82" s="174">
        <f t="shared" ca="1" si="25"/>
        <v>0</v>
      </c>
      <c r="N82" s="174">
        <f t="shared" ca="1" si="25"/>
        <v>0</v>
      </c>
      <c r="O82" s="174">
        <f t="shared" ca="1" si="25"/>
        <v>0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0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0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4">
        <f ca="1">IFERROR(INDEX(G$320:G$343,MATCH($F86,$B$320:$B$343,0))/INDEX($D$320:$D$343,MATCH($F86,$B$320:$B$343,0)),SUMIFS('Input-Allocators'!D$32:D$80,'Input-Allocators'!$B$32:$B$80,$F86))*$D86</f>
        <v>0</v>
      </c>
      <c r="H86" s="14">
        <f ca="1">IFERROR(INDEX(H$320:H$343,MATCH($F86,$B$320:$B$343,0))/INDEX($D$320:$D$343,MATCH($F86,$B$320:$B$343,0)),SUMIFS('Input-Allocators'!E$32:E$80,'Input-Allocators'!$B$32:$B$80,$F86))*$D86</f>
        <v>0</v>
      </c>
      <c r="I86" s="14">
        <f ca="1">IFERROR(INDEX(I$320:I$343,MATCH($F86,$B$320:$B$343,0))/INDEX($D$320:$D$343,MATCH($F86,$B$320:$B$343,0)),SUMIFS('Input-Allocators'!F$32:F$80,'Input-Allocators'!$B$32:$B$80,$F86))*$D86</f>
        <v>0</v>
      </c>
      <c r="J86" s="14">
        <f ca="1">IFERROR(INDEX(J$320:J$343,MATCH($F86,$B$320:$B$343,0))/INDEX($D$320:$D$343,MATCH($F86,$B$320:$B$343,0)),SUMIFS('Input-Allocators'!G$32:G$80,'Input-Allocators'!$B$32:$B$80,$F86))*$D86</f>
        <v>0</v>
      </c>
      <c r="K86" s="14">
        <f ca="1">IFERROR(INDEX(K$320:K$343,MATCH($F86,$B$320:$B$343,0))/INDEX($D$320:$D$343,MATCH($F86,$B$320:$B$343,0)),SUMIFS('Input-Allocators'!H$32:H$80,'Input-Allocators'!$B$32:$B$80,$F86))*$D86</f>
        <v>0</v>
      </c>
      <c r="L86" s="14">
        <f ca="1">IFERROR(INDEX(L$320:L$343,MATCH($F86,$B$320:$B$343,0))/INDEX($D$320:$D$343,MATCH($F86,$B$320:$B$343,0)),SUMIFS('Input-Allocators'!I$32:I$80,'Input-Allocators'!$B$32:$B$80,$F86))*$D86</f>
        <v>0</v>
      </c>
      <c r="M86" s="14">
        <f ca="1">IFERROR(INDEX(M$320:M$343,MATCH($F86,$B$320:$B$343,0))/INDEX($D$320:$D$343,MATCH($F86,$B$320:$B$343,0)),SUMIFS('Input-Allocators'!J$32:J$80,'Input-Allocators'!$B$32:$B$80,$F86))*$D86</f>
        <v>0</v>
      </c>
      <c r="N86" s="14">
        <f ca="1">IFERROR(INDEX(N$320:N$343,MATCH($F86,$B$320:$B$343,0))/INDEX($D$320:$D$343,MATCH($F86,$B$320:$B$343,0)),SUMIFS('Input-Allocators'!K$32:K$80,'Input-Allocators'!$B$32:$B$80,$F86))*$D86</f>
        <v>0</v>
      </c>
      <c r="O86" s="14">
        <f ca="1">IFERROR(INDEX(O$320:O$343,MATCH($F86,$B$320:$B$343,0))/INDEX($D$320:$D$343,MATCH($F86,$B$320:$B$343,0)),SUMIFS('Input-Allocators'!L$32:L$80,'Input-Allocators'!$B$32:$B$80,$F86))*$D86</f>
        <v>0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0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0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0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0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0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0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0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0</v>
      </c>
      <c r="E96" s="14">
        <f t="shared" ca="1" si="24"/>
        <v>0</v>
      </c>
      <c r="F96" s="46"/>
      <c r="G96" s="174">
        <f t="shared" ref="G96:U96" ca="1" si="27">SUBTOTAL(9,G85:G95)</f>
        <v>0</v>
      </c>
      <c r="H96" s="174">
        <f t="shared" ca="1" si="27"/>
        <v>0</v>
      </c>
      <c r="I96" s="174">
        <f t="shared" ca="1" si="27"/>
        <v>0</v>
      </c>
      <c r="J96" s="174">
        <f t="shared" ca="1" si="27"/>
        <v>0</v>
      </c>
      <c r="K96" s="174">
        <f t="shared" ca="1" si="27"/>
        <v>0</v>
      </c>
      <c r="L96" s="174">
        <f t="shared" ca="1" si="27"/>
        <v>0</v>
      </c>
      <c r="M96" s="174">
        <f t="shared" ca="1" si="27"/>
        <v>0</v>
      </c>
      <c r="N96" s="174">
        <f t="shared" ca="1" si="27"/>
        <v>0</v>
      </c>
      <c r="O96" s="174">
        <f t="shared" ca="1" si="27"/>
        <v>0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0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-</v>
      </c>
      <c r="G100" s="14">
        <f ca="1">IFERROR(INDEX(G$320:G$343,MATCH($F100,$B$320:$B$343,0))/INDEX($D$320:$D$343,MATCH($F100,$B$320:$B$343,0)),SUMIFS('Input-Allocators'!D$32:D$80,'Input-Allocators'!$B$32:$B$80,$F100))*$D100</f>
        <v>0</v>
      </c>
      <c r="H100" s="14">
        <f ca="1">IFERROR(INDEX(H$320:H$343,MATCH($F100,$B$320:$B$343,0))/INDEX($D$320:$D$343,MATCH($F100,$B$320:$B$343,0)),SUMIFS('Input-Allocators'!E$32:E$80,'Input-Allocators'!$B$32:$B$80,$F100))*$D100</f>
        <v>0</v>
      </c>
      <c r="I100" s="14">
        <f ca="1">IFERROR(INDEX(I$320:I$343,MATCH($F100,$B$320:$B$343,0))/INDEX($D$320:$D$343,MATCH($F100,$B$320:$B$343,0)),SUMIFS('Input-Allocators'!F$32:F$80,'Input-Allocators'!$B$32:$B$80,$F100))*$D100</f>
        <v>0</v>
      </c>
      <c r="J100" s="14">
        <f ca="1">IFERROR(INDEX(J$320:J$343,MATCH($F100,$B$320:$B$343,0))/INDEX($D$320:$D$343,MATCH($F100,$B$320:$B$343,0)),SUMIFS('Input-Allocators'!G$32:G$80,'Input-Allocators'!$B$32:$B$80,$F100))*$D100</f>
        <v>0</v>
      </c>
      <c r="K100" s="14">
        <f ca="1">IFERROR(INDEX(K$320:K$343,MATCH($F100,$B$320:$B$343,0))/INDEX($D$320:$D$343,MATCH($F100,$B$320:$B$343,0)),SUMIFS('Input-Allocators'!H$32:H$80,'Input-Allocators'!$B$32:$B$80,$F100))*$D100</f>
        <v>0</v>
      </c>
      <c r="L100" s="14">
        <f ca="1">IFERROR(INDEX(L$320:L$343,MATCH($F100,$B$320:$B$343,0))/INDEX($D$320:$D$343,MATCH($F100,$B$320:$B$343,0)),SUMIFS('Input-Allocators'!I$32:I$80,'Input-Allocators'!$B$32:$B$80,$F100))*$D100</f>
        <v>0</v>
      </c>
      <c r="M100" s="14">
        <f ca="1">IFERROR(INDEX(M$320:M$343,MATCH($F100,$B$320:$B$343,0))/INDEX($D$320:$D$343,MATCH($F100,$B$320:$B$343,0)),SUMIFS('Input-Allocators'!J$32:J$80,'Input-Allocators'!$B$32:$B$80,$F100))*$D100</f>
        <v>0</v>
      </c>
      <c r="N100" s="14">
        <f ca="1">IFERROR(INDEX(N$320:N$343,MATCH($F100,$B$320:$B$343,0))/INDEX($D$320:$D$343,MATCH($F100,$B$320:$B$343,0)),SUMIFS('Input-Allocators'!K$32:K$80,'Input-Allocators'!$B$32:$B$80,$F100))*$D100</f>
        <v>0</v>
      </c>
      <c r="O100" s="14">
        <f ca="1">IFERROR(INDEX(O$320:O$343,MATCH($F100,$B$320:$B$343,0))/INDEX($D$320:$D$343,MATCH($F100,$B$320:$B$343,0)),SUMIFS('Input-Allocators'!L$32:L$80,'Input-Allocators'!$B$32:$B$80,$F100))*$D100</f>
        <v>0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0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-</v>
      </c>
      <c r="G101" s="14">
        <f ca="1">IFERROR(INDEX(G$320:G$343,MATCH($F101,$B$320:$B$343,0))/INDEX($D$320:$D$343,MATCH($F101,$B$320:$B$343,0)),SUMIFS('Input-Allocators'!D$32:D$80,'Input-Allocators'!$B$32:$B$80,$F101))*$D101</f>
        <v>0</v>
      </c>
      <c r="H101" s="14">
        <f ca="1">IFERROR(INDEX(H$320:H$343,MATCH($F101,$B$320:$B$343,0))/INDEX($D$320:$D$343,MATCH($F101,$B$320:$B$343,0)),SUMIFS('Input-Allocators'!E$32:E$80,'Input-Allocators'!$B$32:$B$80,$F101))*$D101</f>
        <v>0</v>
      </c>
      <c r="I101" s="14">
        <f ca="1">IFERROR(INDEX(I$320:I$343,MATCH($F101,$B$320:$B$343,0))/INDEX($D$320:$D$343,MATCH($F101,$B$320:$B$343,0)),SUMIFS('Input-Allocators'!F$32:F$80,'Input-Allocators'!$B$32:$B$80,$F101))*$D101</f>
        <v>0</v>
      </c>
      <c r="J101" s="14">
        <f ca="1">IFERROR(INDEX(J$320:J$343,MATCH($F101,$B$320:$B$343,0))/INDEX($D$320:$D$343,MATCH($F101,$B$320:$B$343,0)),SUMIFS('Input-Allocators'!G$32:G$80,'Input-Allocators'!$B$32:$B$80,$F101))*$D101</f>
        <v>0</v>
      </c>
      <c r="K101" s="14">
        <f ca="1">IFERROR(INDEX(K$320:K$343,MATCH($F101,$B$320:$B$343,0))/INDEX($D$320:$D$343,MATCH($F101,$B$320:$B$343,0)),SUMIFS('Input-Allocators'!H$32:H$80,'Input-Allocators'!$B$32:$B$80,$F101))*$D101</f>
        <v>0</v>
      </c>
      <c r="L101" s="14">
        <f ca="1">IFERROR(INDEX(L$320:L$343,MATCH($F101,$B$320:$B$343,0))/INDEX($D$320:$D$343,MATCH($F101,$B$320:$B$343,0)),SUMIFS('Input-Allocators'!I$32:I$80,'Input-Allocators'!$B$32:$B$80,$F101))*$D101</f>
        <v>0</v>
      </c>
      <c r="M101" s="14">
        <f ca="1">IFERROR(INDEX(M$320:M$343,MATCH($F101,$B$320:$B$343,0))/INDEX($D$320:$D$343,MATCH($F101,$B$320:$B$343,0)),SUMIFS('Input-Allocators'!J$32:J$80,'Input-Allocators'!$B$32:$B$80,$F101))*$D101</f>
        <v>0</v>
      </c>
      <c r="N101" s="14">
        <f ca="1">IFERROR(INDEX(N$320:N$343,MATCH($F101,$B$320:$B$343,0))/INDEX($D$320:$D$343,MATCH($F101,$B$320:$B$343,0)),SUMIFS('Input-Allocators'!K$32:K$80,'Input-Allocators'!$B$32:$B$80,$F101))*$D101</f>
        <v>0</v>
      </c>
      <c r="O101" s="14">
        <f ca="1">IFERROR(INDEX(O$320:O$343,MATCH($F101,$B$320:$B$343,0))/INDEX($D$320:$D$343,MATCH($F101,$B$320:$B$343,0)),SUMIFS('Input-Allocators'!L$32:L$80,'Input-Allocators'!$B$32:$B$80,$F101))*$D101</f>
        <v>0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0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-</v>
      </c>
      <c r="G102" s="14">
        <f ca="1">IFERROR(INDEX(G$320:G$343,MATCH($F102,$B$320:$B$343,0))/INDEX($D$320:$D$343,MATCH($F102,$B$320:$B$343,0)),SUMIFS('Input-Allocators'!D$32:D$80,'Input-Allocators'!$B$32:$B$80,$F102))*$D102</f>
        <v>0</v>
      </c>
      <c r="H102" s="14">
        <f ca="1">IFERROR(INDEX(H$320:H$343,MATCH($F102,$B$320:$B$343,0))/INDEX($D$320:$D$343,MATCH($F102,$B$320:$B$343,0)),SUMIFS('Input-Allocators'!E$32:E$80,'Input-Allocators'!$B$32:$B$80,$F102))*$D102</f>
        <v>0</v>
      </c>
      <c r="I102" s="14">
        <f ca="1">IFERROR(INDEX(I$320:I$343,MATCH($F102,$B$320:$B$343,0))/INDEX($D$320:$D$343,MATCH($F102,$B$320:$B$343,0)),SUMIFS('Input-Allocators'!F$32:F$80,'Input-Allocators'!$B$32:$B$80,$F102))*$D102</f>
        <v>0</v>
      </c>
      <c r="J102" s="14">
        <f ca="1">IFERROR(INDEX(J$320:J$343,MATCH($F102,$B$320:$B$343,0))/INDEX($D$320:$D$343,MATCH($F102,$B$320:$B$343,0)),SUMIFS('Input-Allocators'!G$32:G$80,'Input-Allocators'!$B$32:$B$80,$F102))*$D102</f>
        <v>0</v>
      </c>
      <c r="K102" s="14">
        <f ca="1">IFERROR(INDEX(K$320:K$343,MATCH($F102,$B$320:$B$343,0))/INDEX($D$320:$D$343,MATCH($F102,$B$320:$B$343,0)),SUMIFS('Input-Allocators'!H$32:H$80,'Input-Allocators'!$B$32:$B$80,$F102))*$D102</f>
        <v>0</v>
      </c>
      <c r="L102" s="14">
        <f ca="1">IFERROR(INDEX(L$320:L$343,MATCH($F102,$B$320:$B$343,0))/INDEX($D$320:$D$343,MATCH($F102,$B$320:$B$343,0)),SUMIFS('Input-Allocators'!I$32:I$80,'Input-Allocators'!$B$32:$B$80,$F102))*$D102</f>
        <v>0</v>
      </c>
      <c r="M102" s="14">
        <f ca="1">IFERROR(INDEX(M$320:M$343,MATCH($F102,$B$320:$B$343,0))/INDEX($D$320:$D$343,MATCH($F102,$B$320:$B$343,0)),SUMIFS('Input-Allocators'!J$32:J$80,'Input-Allocators'!$B$32:$B$80,$F102))*$D102</f>
        <v>0</v>
      </c>
      <c r="N102" s="14">
        <f ca="1">IFERROR(INDEX(N$320:N$343,MATCH($F102,$B$320:$B$343,0))/INDEX($D$320:$D$343,MATCH($F102,$B$320:$B$343,0)),SUMIFS('Input-Allocators'!K$32:K$80,'Input-Allocators'!$B$32:$B$80,$F102))*$D102</f>
        <v>0</v>
      </c>
      <c r="O102" s="14">
        <f ca="1">IFERROR(INDEX(O$320:O$343,MATCH($F102,$B$320:$B$343,0))/INDEX($D$320:$D$343,MATCH($F102,$B$320:$B$343,0)),SUMIFS('Input-Allocators'!L$32:L$80,'Input-Allocators'!$B$32:$B$80,$F102))*$D102</f>
        <v>0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0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4">
        <f ca="1">IFERROR(INDEX(G$320:G$343,MATCH($F103,$B$320:$B$343,0))/INDEX($D$320:$D$343,MATCH($F103,$B$320:$B$343,0)),SUMIFS('Input-Allocators'!D$32:D$80,'Input-Allocators'!$B$32:$B$80,$F103))*$D103</f>
        <v>0</v>
      </c>
      <c r="H103" s="14">
        <f ca="1">IFERROR(INDEX(H$320:H$343,MATCH($F103,$B$320:$B$343,0))/INDEX($D$320:$D$343,MATCH($F103,$B$320:$B$343,0)),SUMIFS('Input-Allocators'!E$32:E$80,'Input-Allocators'!$B$32:$B$80,$F103))*$D103</f>
        <v>0</v>
      </c>
      <c r="I103" s="14">
        <f ca="1">IFERROR(INDEX(I$320:I$343,MATCH($F103,$B$320:$B$343,0))/INDEX($D$320:$D$343,MATCH($F103,$B$320:$B$343,0)),SUMIFS('Input-Allocators'!F$32:F$80,'Input-Allocators'!$B$32:$B$80,$F103))*$D103</f>
        <v>0</v>
      </c>
      <c r="J103" s="14">
        <f ca="1">IFERROR(INDEX(J$320:J$343,MATCH($F103,$B$320:$B$343,0))/INDEX($D$320:$D$343,MATCH($F103,$B$320:$B$343,0)),SUMIFS('Input-Allocators'!G$32:G$80,'Input-Allocators'!$B$32:$B$80,$F103))*$D103</f>
        <v>0</v>
      </c>
      <c r="K103" s="14">
        <f ca="1">IFERROR(INDEX(K$320:K$343,MATCH($F103,$B$320:$B$343,0))/INDEX($D$320:$D$343,MATCH($F103,$B$320:$B$343,0)),SUMIFS('Input-Allocators'!H$32:H$80,'Input-Allocators'!$B$32:$B$80,$F103))*$D103</f>
        <v>0</v>
      </c>
      <c r="L103" s="14">
        <f ca="1">IFERROR(INDEX(L$320:L$343,MATCH($F103,$B$320:$B$343,0))/INDEX($D$320:$D$343,MATCH($F103,$B$320:$B$343,0)),SUMIFS('Input-Allocators'!I$32:I$80,'Input-Allocators'!$B$32:$B$80,$F103))*$D103</f>
        <v>0</v>
      </c>
      <c r="M103" s="14">
        <f ca="1">IFERROR(INDEX(M$320:M$343,MATCH($F103,$B$320:$B$343,0))/INDEX($D$320:$D$343,MATCH($F103,$B$320:$B$343,0)),SUMIFS('Input-Allocators'!J$32:J$80,'Input-Allocators'!$B$32:$B$80,$F103))*$D103</f>
        <v>0</v>
      </c>
      <c r="N103" s="14">
        <f ca="1">IFERROR(INDEX(N$320:N$343,MATCH($F103,$B$320:$B$343,0))/INDEX($D$320:$D$343,MATCH($F103,$B$320:$B$343,0)),SUMIFS('Input-Allocators'!K$32:K$80,'Input-Allocators'!$B$32:$B$80,$F103))*$D103</f>
        <v>0</v>
      </c>
      <c r="O103" s="14">
        <f ca="1">IFERROR(INDEX(O$320:O$343,MATCH($F103,$B$320:$B$343,0))/INDEX($D$320:$D$343,MATCH($F103,$B$320:$B$343,0)),SUMIFS('Input-Allocators'!L$32:L$80,'Input-Allocators'!$B$32:$B$80,$F103))*$D103</f>
        <v>0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0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4">
        <f ca="1">IFERROR(INDEX(G$320:G$343,MATCH($F105,$B$320:$B$343,0))/INDEX($D$320:$D$343,MATCH($F105,$B$320:$B$343,0)),SUMIFS('Input-Allocators'!D$32:D$80,'Input-Allocators'!$B$32:$B$80,$F105))*$D105</f>
        <v>0</v>
      </c>
      <c r="H105" s="14">
        <f ca="1">IFERROR(INDEX(H$320:H$343,MATCH($F105,$B$320:$B$343,0))/INDEX($D$320:$D$343,MATCH($F105,$B$320:$B$343,0)),SUMIFS('Input-Allocators'!E$32:E$80,'Input-Allocators'!$B$32:$B$80,$F105))*$D105</f>
        <v>0</v>
      </c>
      <c r="I105" s="14">
        <f ca="1">IFERROR(INDEX(I$320:I$343,MATCH($F105,$B$320:$B$343,0))/INDEX($D$320:$D$343,MATCH($F105,$B$320:$B$343,0)),SUMIFS('Input-Allocators'!F$32:F$80,'Input-Allocators'!$B$32:$B$80,$F105))*$D105</f>
        <v>0</v>
      </c>
      <c r="J105" s="14">
        <f ca="1">IFERROR(INDEX(J$320:J$343,MATCH($F105,$B$320:$B$343,0))/INDEX($D$320:$D$343,MATCH($F105,$B$320:$B$343,0)),SUMIFS('Input-Allocators'!G$32:G$80,'Input-Allocators'!$B$32:$B$80,$F105))*$D105</f>
        <v>0</v>
      </c>
      <c r="K105" s="14">
        <f ca="1">IFERROR(INDEX(K$320:K$343,MATCH($F105,$B$320:$B$343,0))/INDEX($D$320:$D$343,MATCH($F105,$B$320:$B$343,0)),SUMIFS('Input-Allocators'!H$32:H$80,'Input-Allocators'!$B$32:$B$80,$F105))*$D105</f>
        <v>0</v>
      </c>
      <c r="L105" s="14">
        <f ca="1">IFERROR(INDEX(L$320:L$343,MATCH($F105,$B$320:$B$343,0))/INDEX($D$320:$D$343,MATCH($F105,$B$320:$B$343,0)),SUMIFS('Input-Allocators'!I$32:I$80,'Input-Allocators'!$B$32:$B$80,$F105))*$D105</f>
        <v>0</v>
      </c>
      <c r="M105" s="14">
        <f ca="1">IFERROR(INDEX(M$320:M$343,MATCH($F105,$B$320:$B$343,0))/INDEX($D$320:$D$343,MATCH($F105,$B$320:$B$343,0)),SUMIFS('Input-Allocators'!J$32:J$80,'Input-Allocators'!$B$32:$B$80,$F105))*$D105</f>
        <v>0</v>
      </c>
      <c r="N105" s="14">
        <f ca="1">IFERROR(INDEX(N$320:N$343,MATCH($F105,$B$320:$B$343,0))/INDEX($D$320:$D$343,MATCH($F105,$B$320:$B$343,0)),SUMIFS('Input-Allocators'!K$32:K$80,'Input-Allocators'!$B$32:$B$80,$F105))*$D105</f>
        <v>0</v>
      </c>
      <c r="O105" s="14">
        <f ca="1">IFERROR(INDEX(O$320:O$343,MATCH($F105,$B$320:$B$343,0))/INDEX($D$320:$D$343,MATCH($F105,$B$320:$B$343,0)),SUMIFS('Input-Allocators'!L$32:L$80,'Input-Allocators'!$B$32:$B$80,$F105))*$D105</f>
        <v>0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0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4">
        <f ca="1">IFERROR(INDEX(G$320:G$343,MATCH($F106,$B$320:$B$343,0))/INDEX($D$320:$D$343,MATCH($F106,$B$320:$B$343,0)),SUMIFS('Input-Allocators'!D$32:D$80,'Input-Allocators'!$B$32:$B$80,$F106))*$D106</f>
        <v>0</v>
      </c>
      <c r="H106" s="14">
        <f ca="1">IFERROR(INDEX(H$320:H$343,MATCH($F106,$B$320:$B$343,0))/INDEX($D$320:$D$343,MATCH($F106,$B$320:$B$343,0)),SUMIFS('Input-Allocators'!E$32:E$80,'Input-Allocators'!$B$32:$B$80,$F106))*$D106</f>
        <v>0</v>
      </c>
      <c r="I106" s="14">
        <f ca="1">IFERROR(INDEX(I$320:I$343,MATCH($F106,$B$320:$B$343,0))/INDEX($D$320:$D$343,MATCH($F106,$B$320:$B$343,0)),SUMIFS('Input-Allocators'!F$32:F$80,'Input-Allocators'!$B$32:$B$80,$F106))*$D106</f>
        <v>0</v>
      </c>
      <c r="J106" s="14">
        <f ca="1">IFERROR(INDEX(J$320:J$343,MATCH($F106,$B$320:$B$343,0))/INDEX($D$320:$D$343,MATCH($F106,$B$320:$B$343,0)),SUMIFS('Input-Allocators'!G$32:G$80,'Input-Allocators'!$B$32:$B$80,$F106))*$D106</f>
        <v>0</v>
      </c>
      <c r="K106" s="14">
        <f ca="1">IFERROR(INDEX(K$320:K$343,MATCH($F106,$B$320:$B$343,0))/INDEX($D$320:$D$343,MATCH($F106,$B$320:$B$343,0)),SUMIFS('Input-Allocators'!H$32:H$80,'Input-Allocators'!$B$32:$B$80,$F106))*$D106</f>
        <v>0</v>
      </c>
      <c r="L106" s="14">
        <f ca="1">IFERROR(INDEX(L$320:L$343,MATCH($F106,$B$320:$B$343,0))/INDEX($D$320:$D$343,MATCH($F106,$B$320:$B$343,0)),SUMIFS('Input-Allocators'!I$32:I$80,'Input-Allocators'!$B$32:$B$80,$F106))*$D106</f>
        <v>0</v>
      </c>
      <c r="M106" s="14">
        <f ca="1">IFERROR(INDEX(M$320:M$343,MATCH($F106,$B$320:$B$343,0))/INDEX($D$320:$D$343,MATCH($F106,$B$320:$B$343,0)),SUMIFS('Input-Allocators'!J$32:J$80,'Input-Allocators'!$B$32:$B$80,$F106))*$D106</f>
        <v>0</v>
      </c>
      <c r="N106" s="14">
        <f ca="1">IFERROR(INDEX(N$320:N$343,MATCH($F106,$B$320:$B$343,0))/INDEX($D$320:$D$343,MATCH($F106,$B$320:$B$343,0)),SUMIFS('Input-Allocators'!K$32:K$80,'Input-Allocators'!$B$32:$B$80,$F106))*$D106</f>
        <v>0</v>
      </c>
      <c r="O106" s="14">
        <f ca="1">IFERROR(INDEX(O$320:O$343,MATCH($F106,$B$320:$B$343,0))/INDEX($D$320:$D$343,MATCH($F106,$B$320:$B$343,0)),SUMIFS('Input-Allocators'!L$32:L$80,'Input-Allocators'!$B$32:$B$80,$F106))*$D106</f>
        <v>0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0</v>
      </c>
      <c r="E109" s="14">
        <f t="shared" ca="1" si="24"/>
        <v>0</v>
      </c>
      <c r="F109" s="46"/>
      <c r="G109" s="174">
        <f t="shared" ref="G109:U109" ca="1" si="29">SUBTOTAL(9,G99:G108)</f>
        <v>0</v>
      </c>
      <c r="H109" s="174">
        <f t="shared" ca="1" si="29"/>
        <v>0</v>
      </c>
      <c r="I109" s="174">
        <f t="shared" ca="1" si="29"/>
        <v>0</v>
      </c>
      <c r="J109" s="174">
        <f t="shared" ca="1" si="29"/>
        <v>0</v>
      </c>
      <c r="K109" s="174">
        <f t="shared" ca="1" si="29"/>
        <v>0</v>
      </c>
      <c r="L109" s="174">
        <f t="shared" ca="1" si="29"/>
        <v>0</v>
      </c>
      <c r="M109" s="174">
        <f t="shared" ca="1" si="29"/>
        <v>0</v>
      </c>
      <c r="N109" s="174">
        <f t="shared" ca="1" si="29"/>
        <v>0</v>
      </c>
      <c r="O109" s="174">
        <f t="shared" ca="1" si="29"/>
        <v>0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0</v>
      </c>
      <c r="E111" s="14">
        <f t="shared" ca="1" si="24"/>
        <v>0</v>
      </c>
      <c r="F111" s="46"/>
      <c r="G111" s="175">
        <f t="shared" ref="G111:U111" ca="1" si="30">SUBTOTAL(9,G63:G110)</f>
        <v>0</v>
      </c>
      <c r="H111" s="175">
        <f t="shared" ca="1" si="30"/>
        <v>0</v>
      </c>
      <c r="I111" s="175">
        <f t="shared" ca="1" si="30"/>
        <v>0</v>
      </c>
      <c r="J111" s="175">
        <f t="shared" ca="1" si="30"/>
        <v>0</v>
      </c>
      <c r="K111" s="175">
        <f t="shared" ca="1" si="30"/>
        <v>0</v>
      </c>
      <c r="L111" s="175">
        <f t="shared" ca="1" si="30"/>
        <v>0</v>
      </c>
      <c r="M111" s="175">
        <f t="shared" ca="1" si="30"/>
        <v>0</v>
      </c>
      <c r="N111" s="175">
        <f t="shared" ca="1" si="30"/>
        <v>0</v>
      </c>
      <c r="O111" s="175">
        <f t="shared" ca="1" si="30"/>
        <v>0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0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4">
        <f ca="1">IFERROR(INDEX(G$320:G$343,MATCH($F114,$B$320:$B$343,0))/INDEX($D$320:$D$343,MATCH($F114,$B$320:$B$343,0)),SUMIFS('Input-Allocators'!D$32:D$80,'Input-Allocators'!$B$32:$B$80,$F114))*$D114</f>
        <v>0</v>
      </c>
      <c r="H114" s="14">
        <f ca="1">IFERROR(INDEX(H$320:H$343,MATCH($F114,$B$320:$B$343,0))/INDEX($D$320:$D$343,MATCH($F114,$B$320:$B$343,0)),SUMIFS('Input-Allocators'!E$32:E$80,'Input-Allocators'!$B$32:$B$80,$F114))*$D114</f>
        <v>0</v>
      </c>
      <c r="I114" s="14">
        <f ca="1">IFERROR(INDEX(I$320:I$343,MATCH($F114,$B$320:$B$343,0))/INDEX($D$320:$D$343,MATCH($F114,$B$320:$B$343,0)),SUMIFS('Input-Allocators'!F$32:F$80,'Input-Allocators'!$B$32:$B$80,$F114))*$D114</f>
        <v>0</v>
      </c>
      <c r="J114" s="14">
        <f ca="1">IFERROR(INDEX(J$320:J$343,MATCH($F114,$B$320:$B$343,0))/INDEX($D$320:$D$343,MATCH($F114,$B$320:$B$343,0)),SUMIFS('Input-Allocators'!G$32:G$80,'Input-Allocators'!$B$32:$B$80,$F114))*$D114</f>
        <v>0</v>
      </c>
      <c r="K114" s="14">
        <f ca="1">IFERROR(INDEX(K$320:K$343,MATCH($F114,$B$320:$B$343,0))/INDEX($D$320:$D$343,MATCH($F114,$B$320:$B$343,0)),SUMIFS('Input-Allocators'!H$32:H$80,'Input-Allocators'!$B$32:$B$80,$F114))*$D114</f>
        <v>0</v>
      </c>
      <c r="L114" s="14">
        <f ca="1">IFERROR(INDEX(L$320:L$343,MATCH($F114,$B$320:$B$343,0))/INDEX($D$320:$D$343,MATCH($F114,$B$320:$B$343,0)),SUMIFS('Input-Allocators'!I$32:I$80,'Input-Allocators'!$B$32:$B$80,$F114))*$D114</f>
        <v>0</v>
      </c>
      <c r="M114" s="14">
        <f ca="1">IFERROR(INDEX(M$320:M$343,MATCH($F114,$B$320:$B$343,0))/INDEX($D$320:$D$343,MATCH($F114,$B$320:$B$343,0)),SUMIFS('Input-Allocators'!J$32:J$80,'Input-Allocators'!$B$32:$B$80,$F114))*$D114</f>
        <v>0</v>
      </c>
      <c r="N114" s="14">
        <f ca="1">IFERROR(INDEX(N$320:N$343,MATCH($F114,$B$320:$B$343,0))/INDEX($D$320:$D$343,MATCH($F114,$B$320:$B$343,0)),SUMIFS('Input-Allocators'!K$32:K$80,'Input-Allocators'!$B$32:$B$80,$F114))*$D114</f>
        <v>0</v>
      </c>
      <c r="O114" s="14">
        <f ca="1">IFERROR(INDEX(O$320:O$343,MATCH($F114,$B$320:$B$343,0))/INDEX($D$320:$D$343,MATCH($F114,$B$320:$B$343,0)),SUMIFS('Input-Allocators'!L$32:L$80,'Input-Allocators'!$B$32:$B$80,$F114))*$D114</f>
        <v>0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0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4">
        <f ca="1">IFERROR(INDEX(G$320:G$343,MATCH($F115,$B$320:$B$343,0))/INDEX($D$320:$D$343,MATCH($F115,$B$320:$B$343,0)),SUMIFS('Input-Allocators'!D$32:D$80,'Input-Allocators'!$B$32:$B$80,$F115))*$D115</f>
        <v>0</v>
      </c>
      <c r="H115" s="14">
        <f ca="1">IFERROR(INDEX(H$320:H$343,MATCH($F115,$B$320:$B$343,0))/INDEX($D$320:$D$343,MATCH($F115,$B$320:$B$343,0)),SUMIFS('Input-Allocators'!E$32:E$80,'Input-Allocators'!$B$32:$B$80,$F115))*$D115</f>
        <v>0</v>
      </c>
      <c r="I115" s="14">
        <f ca="1">IFERROR(INDEX(I$320:I$343,MATCH($F115,$B$320:$B$343,0))/INDEX($D$320:$D$343,MATCH($F115,$B$320:$B$343,0)),SUMIFS('Input-Allocators'!F$32:F$80,'Input-Allocators'!$B$32:$B$80,$F115))*$D115</f>
        <v>0</v>
      </c>
      <c r="J115" s="14">
        <f ca="1">IFERROR(INDEX(J$320:J$343,MATCH($F115,$B$320:$B$343,0))/INDEX($D$320:$D$343,MATCH($F115,$B$320:$B$343,0)),SUMIFS('Input-Allocators'!G$32:G$80,'Input-Allocators'!$B$32:$B$80,$F115))*$D115</f>
        <v>0</v>
      </c>
      <c r="K115" s="14">
        <f ca="1">IFERROR(INDEX(K$320:K$343,MATCH($F115,$B$320:$B$343,0))/INDEX($D$320:$D$343,MATCH($F115,$B$320:$B$343,0)),SUMIFS('Input-Allocators'!H$32:H$80,'Input-Allocators'!$B$32:$B$80,$F115))*$D115</f>
        <v>0</v>
      </c>
      <c r="L115" s="14">
        <f ca="1">IFERROR(INDEX(L$320:L$343,MATCH($F115,$B$320:$B$343,0))/INDEX($D$320:$D$343,MATCH($F115,$B$320:$B$343,0)),SUMIFS('Input-Allocators'!I$32:I$80,'Input-Allocators'!$B$32:$B$80,$F115))*$D115</f>
        <v>0</v>
      </c>
      <c r="M115" s="14">
        <f ca="1">IFERROR(INDEX(M$320:M$343,MATCH($F115,$B$320:$B$343,0))/INDEX($D$320:$D$343,MATCH($F115,$B$320:$B$343,0)),SUMIFS('Input-Allocators'!J$32:J$80,'Input-Allocators'!$B$32:$B$80,$F115))*$D115</f>
        <v>0</v>
      </c>
      <c r="N115" s="14">
        <f ca="1">IFERROR(INDEX(N$320:N$343,MATCH($F115,$B$320:$B$343,0))/INDEX($D$320:$D$343,MATCH($F115,$B$320:$B$343,0)),SUMIFS('Input-Allocators'!K$32:K$80,'Input-Allocators'!$B$32:$B$80,$F115))*$D115</f>
        <v>0</v>
      </c>
      <c r="O115" s="14">
        <f ca="1">IFERROR(INDEX(O$320:O$343,MATCH($F115,$B$320:$B$343,0))/INDEX($D$320:$D$343,MATCH($F115,$B$320:$B$343,0)),SUMIFS('Input-Allocators'!L$32:L$80,'Input-Allocators'!$B$32:$B$80,$F115))*$D115</f>
        <v>0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0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0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4">
        <f ca="1">IFERROR(INDEX(G$320:G$343,MATCH($F118,$B$320:$B$343,0))/INDEX($D$320:$D$343,MATCH($F118,$B$320:$B$343,0)),SUMIFS('Input-Allocators'!D$32:D$80,'Input-Allocators'!$B$32:$B$80,$F118))*$D118</f>
        <v>0</v>
      </c>
      <c r="H118" s="14">
        <f ca="1">IFERROR(INDEX(H$320:H$343,MATCH($F118,$B$320:$B$343,0))/INDEX($D$320:$D$343,MATCH($F118,$B$320:$B$343,0)),SUMIFS('Input-Allocators'!E$32:E$80,'Input-Allocators'!$B$32:$B$80,$F118))*$D118</f>
        <v>0</v>
      </c>
      <c r="I118" s="14">
        <f ca="1">IFERROR(INDEX(I$320:I$343,MATCH($F118,$B$320:$B$343,0))/INDEX($D$320:$D$343,MATCH($F118,$B$320:$B$343,0)),SUMIFS('Input-Allocators'!F$32:F$80,'Input-Allocators'!$B$32:$B$80,$F118))*$D118</f>
        <v>0</v>
      </c>
      <c r="J118" s="14">
        <f ca="1">IFERROR(INDEX(J$320:J$343,MATCH($F118,$B$320:$B$343,0))/INDEX($D$320:$D$343,MATCH($F118,$B$320:$B$343,0)),SUMIFS('Input-Allocators'!G$32:G$80,'Input-Allocators'!$B$32:$B$80,$F118))*$D118</f>
        <v>0</v>
      </c>
      <c r="K118" s="14">
        <f ca="1">IFERROR(INDEX(K$320:K$343,MATCH($F118,$B$320:$B$343,0))/INDEX($D$320:$D$343,MATCH($F118,$B$320:$B$343,0)),SUMIFS('Input-Allocators'!H$32:H$80,'Input-Allocators'!$B$32:$B$80,$F118))*$D118</f>
        <v>0</v>
      </c>
      <c r="L118" s="14">
        <f ca="1">IFERROR(INDEX(L$320:L$343,MATCH($F118,$B$320:$B$343,0))/INDEX($D$320:$D$343,MATCH($F118,$B$320:$B$343,0)),SUMIFS('Input-Allocators'!I$32:I$80,'Input-Allocators'!$B$32:$B$80,$F118))*$D118</f>
        <v>0</v>
      </c>
      <c r="M118" s="14">
        <f ca="1">IFERROR(INDEX(M$320:M$343,MATCH($F118,$B$320:$B$343,0))/INDEX($D$320:$D$343,MATCH($F118,$B$320:$B$343,0)),SUMIFS('Input-Allocators'!J$32:J$80,'Input-Allocators'!$B$32:$B$80,$F118))*$D118</f>
        <v>0</v>
      </c>
      <c r="N118" s="14">
        <f ca="1">IFERROR(INDEX(N$320:N$343,MATCH($F118,$B$320:$B$343,0))/INDEX($D$320:$D$343,MATCH($F118,$B$320:$B$343,0)),SUMIFS('Input-Allocators'!K$32:K$80,'Input-Allocators'!$B$32:$B$80,$F118))*$D118</f>
        <v>0</v>
      </c>
      <c r="O118" s="14">
        <f ca="1">IFERROR(INDEX(O$320:O$343,MATCH($F118,$B$320:$B$343,0))/INDEX($D$320:$D$343,MATCH($F118,$B$320:$B$343,0)),SUMIFS('Input-Allocators'!L$32:L$80,'Input-Allocators'!$B$32:$B$80,$F118))*$D118</f>
        <v>0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0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0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-</v>
      </c>
      <c r="G120" s="14">
        <f ca="1">IFERROR(INDEX(G$320:G$343,MATCH($F120,$B$320:$B$343,0))/INDEX($D$320:$D$343,MATCH($F120,$B$320:$B$343,0)),SUMIFS('Input-Allocators'!D$32:D$80,'Input-Allocators'!$B$32:$B$80,$F120))*$D120</f>
        <v>0</v>
      </c>
      <c r="H120" s="14">
        <f ca="1">IFERROR(INDEX(H$320:H$343,MATCH($F120,$B$320:$B$343,0))/INDEX($D$320:$D$343,MATCH($F120,$B$320:$B$343,0)),SUMIFS('Input-Allocators'!E$32:E$80,'Input-Allocators'!$B$32:$B$80,$F120))*$D120</f>
        <v>0</v>
      </c>
      <c r="I120" s="14">
        <f ca="1">IFERROR(INDEX(I$320:I$343,MATCH($F120,$B$320:$B$343,0))/INDEX($D$320:$D$343,MATCH($F120,$B$320:$B$343,0)),SUMIFS('Input-Allocators'!F$32:F$80,'Input-Allocators'!$B$32:$B$80,$F120))*$D120</f>
        <v>0</v>
      </c>
      <c r="J120" s="14">
        <f ca="1">IFERROR(INDEX(J$320:J$343,MATCH($F120,$B$320:$B$343,0))/INDEX($D$320:$D$343,MATCH($F120,$B$320:$B$343,0)),SUMIFS('Input-Allocators'!G$32:G$80,'Input-Allocators'!$B$32:$B$80,$F120))*$D120</f>
        <v>0</v>
      </c>
      <c r="K120" s="14">
        <f ca="1">IFERROR(INDEX(K$320:K$343,MATCH($F120,$B$320:$B$343,0))/INDEX($D$320:$D$343,MATCH($F120,$B$320:$B$343,0)),SUMIFS('Input-Allocators'!H$32:H$80,'Input-Allocators'!$B$32:$B$80,$F120))*$D120</f>
        <v>0</v>
      </c>
      <c r="L120" s="14">
        <f ca="1">IFERROR(INDEX(L$320:L$343,MATCH($F120,$B$320:$B$343,0))/INDEX($D$320:$D$343,MATCH($F120,$B$320:$B$343,0)),SUMIFS('Input-Allocators'!I$32:I$80,'Input-Allocators'!$B$32:$B$80,$F120))*$D120</f>
        <v>0</v>
      </c>
      <c r="M120" s="14">
        <f ca="1">IFERROR(INDEX(M$320:M$343,MATCH($F120,$B$320:$B$343,0))/INDEX($D$320:$D$343,MATCH($F120,$B$320:$B$343,0)),SUMIFS('Input-Allocators'!J$32:J$80,'Input-Allocators'!$B$32:$B$80,$F120))*$D120</f>
        <v>0</v>
      </c>
      <c r="N120" s="14">
        <f ca="1">IFERROR(INDEX(N$320:N$343,MATCH($F120,$B$320:$B$343,0))/INDEX($D$320:$D$343,MATCH($F120,$B$320:$B$343,0)),SUMIFS('Input-Allocators'!K$32:K$80,'Input-Allocators'!$B$32:$B$80,$F120))*$D120</f>
        <v>0</v>
      </c>
      <c r="O120" s="14">
        <f ca="1">IFERROR(INDEX(O$320:O$343,MATCH($F120,$B$320:$B$343,0))/INDEX($D$320:$D$343,MATCH($F120,$B$320:$B$343,0)),SUMIFS('Input-Allocators'!L$32:L$80,'Input-Allocators'!$B$32:$B$80,$F120))*$D120</f>
        <v>0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0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-</v>
      </c>
      <c r="G121" s="14">
        <f ca="1">IFERROR(INDEX(G$320:G$343,MATCH($F121,$B$320:$B$343,0))/INDEX($D$320:$D$343,MATCH($F121,$B$320:$B$343,0)),SUMIFS('Input-Allocators'!D$32:D$80,'Input-Allocators'!$B$32:$B$80,$F121))*$D121</f>
        <v>0</v>
      </c>
      <c r="H121" s="14">
        <f ca="1">IFERROR(INDEX(H$320:H$343,MATCH($F121,$B$320:$B$343,0))/INDEX($D$320:$D$343,MATCH($F121,$B$320:$B$343,0)),SUMIFS('Input-Allocators'!E$32:E$80,'Input-Allocators'!$B$32:$B$80,$F121))*$D121</f>
        <v>0</v>
      </c>
      <c r="I121" s="14">
        <f ca="1">IFERROR(INDEX(I$320:I$343,MATCH($F121,$B$320:$B$343,0))/INDEX($D$320:$D$343,MATCH($F121,$B$320:$B$343,0)),SUMIFS('Input-Allocators'!F$32:F$80,'Input-Allocators'!$B$32:$B$80,$F121))*$D121</f>
        <v>0</v>
      </c>
      <c r="J121" s="14">
        <f ca="1">IFERROR(INDEX(J$320:J$343,MATCH($F121,$B$320:$B$343,0))/INDEX($D$320:$D$343,MATCH($F121,$B$320:$B$343,0)),SUMIFS('Input-Allocators'!G$32:G$80,'Input-Allocators'!$B$32:$B$80,$F121))*$D121</f>
        <v>0</v>
      </c>
      <c r="K121" s="14">
        <f ca="1">IFERROR(INDEX(K$320:K$343,MATCH($F121,$B$320:$B$343,0))/INDEX($D$320:$D$343,MATCH($F121,$B$320:$B$343,0)),SUMIFS('Input-Allocators'!H$32:H$80,'Input-Allocators'!$B$32:$B$80,$F121))*$D121</f>
        <v>0</v>
      </c>
      <c r="L121" s="14">
        <f ca="1">IFERROR(INDEX(L$320:L$343,MATCH($F121,$B$320:$B$343,0))/INDEX($D$320:$D$343,MATCH($F121,$B$320:$B$343,0)),SUMIFS('Input-Allocators'!I$32:I$80,'Input-Allocators'!$B$32:$B$80,$F121))*$D121</f>
        <v>0</v>
      </c>
      <c r="M121" s="14">
        <f ca="1">IFERROR(INDEX(M$320:M$343,MATCH($F121,$B$320:$B$343,0))/INDEX($D$320:$D$343,MATCH($F121,$B$320:$B$343,0)),SUMIFS('Input-Allocators'!J$32:J$80,'Input-Allocators'!$B$32:$B$80,$F121))*$D121</f>
        <v>0</v>
      </c>
      <c r="N121" s="14">
        <f ca="1">IFERROR(INDEX(N$320:N$343,MATCH($F121,$B$320:$B$343,0))/INDEX($D$320:$D$343,MATCH($F121,$B$320:$B$343,0)),SUMIFS('Input-Allocators'!K$32:K$80,'Input-Allocators'!$B$32:$B$80,$F121))*$D121</f>
        <v>0</v>
      </c>
      <c r="O121" s="14">
        <f ca="1">IFERROR(INDEX(O$320:O$343,MATCH($F121,$B$320:$B$343,0))/INDEX($D$320:$D$343,MATCH($F121,$B$320:$B$343,0)),SUMIFS('Input-Allocators'!L$32:L$80,'Input-Allocators'!$B$32:$B$80,$F121))*$D121</f>
        <v>0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0</v>
      </c>
      <c r="E122" s="14">
        <f t="shared" ca="1" si="24"/>
        <v>0</v>
      </c>
      <c r="F122" s="46"/>
      <c r="G122" s="174">
        <f t="shared" ref="G122:U122" ca="1" si="32">SUBTOTAL(9,G114:G121)</f>
        <v>0</v>
      </c>
      <c r="H122" s="174">
        <f t="shared" ca="1" si="32"/>
        <v>0</v>
      </c>
      <c r="I122" s="174">
        <f t="shared" ca="1" si="32"/>
        <v>0</v>
      </c>
      <c r="J122" s="174">
        <f t="shared" ca="1" si="32"/>
        <v>0</v>
      </c>
      <c r="K122" s="174">
        <f t="shared" ca="1" si="32"/>
        <v>0</v>
      </c>
      <c r="L122" s="174">
        <f t="shared" ca="1" si="32"/>
        <v>0</v>
      </c>
      <c r="M122" s="174">
        <f t="shared" ca="1" si="32"/>
        <v>0</v>
      </c>
      <c r="N122" s="174">
        <f t="shared" ca="1" si="32"/>
        <v>0</v>
      </c>
      <c r="O122" s="174">
        <f t="shared" ca="1" si="32"/>
        <v>0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0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0</v>
      </c>
      <c r="H124" s="176">
        <f t="shared" ca="1" si="34"/>
        <v>0</v>
      </c>
      <c r="I124" s="176">
        <f t="shared" ca="1" si="34"/>
        <v>0</v>
      </c>
      <c r="J124" s="176">
        <f t="shared" ca="1" si="34"/>
        <v>0</v>
      </c>
      <c r="K124" s="176">
        <f t="shared" ca="1" si="34"/>
        <v>0</v>
      </c>
      <c r="L124" s="176">
        <f t="shared" ca="1" si="34"/>
        <v>0</v>
      </c>
      <c r="M124" s="176">
        <f t="shared" ca="1" si="34"/>
        <v>0</v>
      </c>
      <c r="N124" s="176">
        <f t="shared" ca="1" si="34"/>
        <v>0</v>
      </c>
      <c r="O124" s="176">
        <f t="shared" ca="1" si="34"/>
        <v>0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0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0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0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33"/>
        <v>0</v>
      </c>
      <c r="F140" s="46"/>
      <c r="G140" s="174">
        <f t="shared" ref="G140:U140" ca="1" si="36">SUBTOTAL(9,G129:G139)</f>
        <v>0</v>
      </c>
      <c r="H140" s="174">
        <f t="shared" ca="1" si="36"/>
        <v>0</v>
      </c>
      <c r="I140" s="174">
        <f t="shared" ca="1" si="36"/>
        <v>0</v>
      </c>
      <c r="J140" s="174">
        <f t="shared" ca="1" si="36"/>
        <v>0</v>
      </c>
      <c r="K140" s="174">
        <f t="shared" ca="1" si="36"/>
        <v>0</v>
      </c>
      <c r="L140" s="174">
        <f t="shared" ca="1" si="36"/>
        <v>0</v>
      </c>
      <c r="M140" s="174">
        <f t="shared" ca="1" si="36"/>
        <v>0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121963.55702800059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GASCOST</v>
      </c>
      <c r="G143" s="14">
        <f ca="1">IFERROR(INDEX(G$320:G$343,MATCH($F143,$B$320:$B$343,0))/INDEX($D$320:$D$343,MATCH($F143,$B$320:$B$343,0)),SUMIFS('Input-Allocators'!D$32:D$80,'Input-Allocators'!$B$32:$B$80,$F143))*$D143</f>
        <v>101694.55140886032</v>
      </c>
      <c r="H143" s="14">
        <f ca="1">IFERROR(INDEX(H$320:H$343,MATCH($F143,$B$320:$B$343,0))/INDEX($D$320:$D$343,MATCH($F143,$B$320:$B$343,0)),SUMIFS('Input-Allocators'!E$32:E$80,'Input-Allocators'!$B$32:$B$80,$F143))*$D143</f>
        <v>5423.2294640196724</v>
      </c>
      <c r="I143" s="14">
        <f ca="1">IFERROR(INDEX(I$320:I$343,MATCH($F143,$B$320:$B$343,0))/INDEX($D$320:$D$343,MATCH($F143,$B$320:$B$343,0)),SUMIFS('Input-Allocators'!F$32:F$80,'Input-Allocators'!$B$32:$B$80,$F143))*$D143</f>
        <v>7696.5213826182044</v>
      </c>
      <c r="J143" s="14">
        <f ca="1">IFERROR(INDEX(J$320:J$343,MATCH($F143,$B$320:$B$343,0))/INDEX($D$320:$D$343,MATCH($F143,$B$320:$B$343,0)),SUMIFS('Input-Allocators'!G$32:G$80,'Input-Allocators'!$B$32:$B$80,$F143))*$D143</f>
        <v>4881.7968700283709</v>
      </c>
      <c r="K143" s="14">
        <f ca="1">IFERROR(INDEX(K$320:K$343,MATCH($F143,$B$320:$B$343,0))/INDEX($D$320:$D$343,MATCH($F143,$B$320:$B$343,0)),SUMIFS('Input-Allocators'!H$32:H$80,'Input-Allocators'!$B$32:$B$80,$F143))*$D143</f>
        <v>711.26482885374605</v>
      </c>
      <c r="L143" s="14">
        <f ca="1">IFERROR(INDEX(L$320:L$343,MATCH($F143,$B$320:$B$343,0))/INDEX($D$320:$D$343,MATCH($F143,$B$320:$B$343,0)),SUMIFS('Input-Allocators'!I$32:I$80,'Input-Allocators'!$B$32:$B$80,$F143))*$D143</f>
        <v>294.45165765920876</v>
      </c>
      <c r="M143" s="14">
        <f ca="1">IFERROR(INDEX(M$320:M$343,MATCH($F143,$B$320:$B$343,0))/INDEX($D$320:$D$343,MATCH($F143,$B$320:$B$343,0)),SUMIFS('Input-Allocators'!J$32:J$80,'Input-Allocators'!$B$32:$B$80,$F143))*$D143</f>
        <v>1410.3829903154724</v>
      </c>
      <c r="N143" s="14">
        <f ca="1">IFERROR(INDEX(N$320:N$343,MATCH($F143,$B$320:$B$343,0))/INDEX($D$320:$D$343,MATCH($F143,$B$320:$B$343,0)),SUMIFS('Input-Allocators'!K$32:K$80,'Input-Allocators'!$B$32:$B$80,$F143))*$D143</f>
        <v>-34.993041315836315</v>
      </c>
      <c r="O143" s="14">
        <f ca="1">IFERROR(INDEX(O$320:O$343,MATCH($F143,$B$320:$B$343,0))/INDEX($D$320:$D$343,MATCH($F143,$B$320:$B$343,0)),SUMIFS('Input-Allocators'!L$32:L$80,'Input-Allocators'!$B$32:$B$80,$F143))*$D143</f>
        <v>-113.64853303857946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76.447753061564285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GASCOST</v>
      </c>
      <c r="G144" s="14">
        <f ca="1">IFERROR(INDEX(G$320:G$343,MATCH($F144,$B$320:$B$343,0))/INDEX($D$320:$D$343,MATCH($F144,$B$320:$B$343,0)),SUMIFS('Input-Allocators'!D$32:D$80,'Input-Allocators'!$B$32:$B$80,$F144))*$D144</f>
        <v>63.742974895576943</v>
      </c>
      <c r="H144" s="14">
        <f ca="1">IFERROR(INDEX(H$320:H$343,MATCH($F144,$B$320:$B$343,0))/INDEX($D$320:$D$343,MATCH($F144,$B$320:$B$343,0)),SUMIFS('Input-Allocators'!E$32:E$80,'Input-Allocators'!$B$32:$B$80,$F144))*$D144</f>
        <v>3.3993244946635364</v>
      </c>
      <c r="I144" s="14">
        <f ca="1">IFERROR(INDEX(I$320:I$343,MATCH($F144,$B$320:$B$343,0))/INDEX($D$320:$D$343,MATCH($F144,$B$320:$B$343,0)),SUMIFS('Input-Allocators'!F$32:F$80,'Input-Allocators'!$B$32:$B$80,$F144))*$D144</f>
        <v>4.8242424247791016</v>
      </c>
      <c r="J144" s="14">
        <f ca="1">IFERROR(INDEX(J$320:J$343,MATCH($F144,$B$320:$B$343,0))/INDEX($D$320:$D$343,MATCH($F144,$B$320:$B$343,0)),SUMIFS('Input-Allocators'!G$32:G$80,'Input-Allocators'!$B$32:$B$80,$F144))*$D144</f>
        <v>3.0599501253556087</v>
      </c>
      <c r="K144" s="14">
        <f ca="1">IFERROR(INDEX(K$320:K$343,MATCH($F144,$B$320:$B$343,0))/INDEX($D$320:$D$343,MATCH($F144,$B$320:$B$343,0)),SUMIFS('Input-Allocators'!H$32:H$80,'Input-Allocators'!$B$32:$B$80,$F144))*$D144</f>
        <v>0.4458266003598399</v>
      </c>
      <c r="L144" s="14">
        <f ca="1">IFERROR(INDEX(L$320:L$343,MATCH($F144,$B$320:$B$343,0))/INDEX($D$320:$D$343,MATCH($F144,$B$320:$B$343,0)),SUMIFS('Input-Allocators'!I$32:I$80,'Input-Allocators'!$B$32:$B$80,$F144))*$D144</f>
        <v>0.18456470245559939</v>
      </c>
      <c r="M144" s="14">
        <f ca="1">IFERROR(INDEX(M$320:M$343,MATCH($F144,$B$320:$B$343,0))/INDEX($D$320:$D$343,MATCH($F144,$B$320:$B$343,0)),SUMIFS('Input-Allocators'!J$32:J$80,'Input-Allocators'!$B$32:$B$80,$F144))*$D144</f>
        <v>0.88403957045229675</v>
      </c>
      <c r="N144" s="14">
        <f ca="1">IFERROR(INDEX(N$320:N$343,MATCH($F144,$B$320:$B$343,0))/INDEX($D$320:$D$343,MATCH($F144,$B$320:$B$343,0)),SUMIFS('Input-Allocators'!K$32:K$80,'Input-Allocators'!$B$32:$B$80,$F144))*$D144</f>
        <v>-2.1933923924275248E-2</v>
      </c>
      <c r="O144" s="14">
        <f ca="1">IFERROR(INDEX(O$320:O$343,MATCH($F144,$B$320:$B$343,0))/INDEX($D$320:$D$343,MATCH($F144,$B$320:$B$343,0)),SUMIFS('Input-Allocators'!L$32:L$80,'Input-Allocators'!$B$32:$B$80,$F144))*$D144</f>
        <v>-7.1235828154369976E-2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203.7139914349963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GASCOST</v>
      </c>
      <c r="G145" s="14">
        <f ca="1">IFERROR(INDEX(G$320:G$343,MATCH($F145,$B$320:$B$343,0))/INDEX($D$320:$D$343,MATCH($F145,$B$320:$B$343,0)),SUMIFS('Input-Allocators'!D$32:D$80,'Input-Allocators'!$B$32:$B$80,$F145))*$D145</f>
        <v>169.85896016409404</v>
      </c>
      <c r="H145" s="14">
        <f ca="1">IFERROR(INDEX(H$320:H$343,MATCH($F145,$B$320:$B$343,0))/INDEX($D$320:$D$343,MATCH($F145,$B$320:$B$343,0)),SUMIFS('Input-Allocators'!E$32:E$80,'Input-Allocators'!$B$32:$B$80,$F145))*$D145</f>
        <v>9.05834289770414</v>
      </c>
      <c r="I145" s="14">
        <f ca="1">IFERROR(INDEX(I$320:I$343,MATCH($F145,$B$320:$B$343,0))/INDEX($D$320:$D$343,MATCH($F145,$B$320:$B$343,0)),SUMIFS('Input-Allocators'!F$32:F$80,'Input-Allocators'!$B$32:$B$80,$F145))*$D145</f>
        <v>12.855389997013553</v>
      </c>
      <c r="J145" s="14">
        <f ca="1">IFERROR(INDEX(J$320:J$343,MATCH($F145,$B$320:$B$343,0))/INDEX($D$320:$D$343,MATCH($F145,$B$320:$B$343,0)),SUMIFS('Input-Allocators'!G$32:G$80,'Input-Allocators'!$B$32:$B$80,$F145))*$D145</f>
        <v>8.1539957508785559</v>
      </c>
      <c r="K145" s="14">
        <f ca="1">IFERROR(INDEX(K$320:K$343,MATCH($F145,$B$320:$B$343,0))/INDEX($D$320:$D$343,MATCH($F145,$B$320:$B$343,0)),SUMIFS('Input-Allocators'!H$32:H$80,'Input-Allocators'!$B$32:$B$80,$F145))*$D145</f>
        <v>1.1880155087626791</v>
      </c>
      <c r="L145" s="14">
        <f ca="1">IFERROR(INDEX(L$320:L$343,MATCH($F145,$B$320:$B$343,0))/INDEX($D$320:$D$343,MATCH($F145,$B$320:$B$343,0)),SUMIFS('Input-Allocators'!I$32:I$80,'Input-Allocators'!$B$32:$B$80,$F145))*$D145</f>
        <v>0.49181840812200411</v>
      </c>
      <c r="M145" s="14">
        <f ca="1">IFERROR(INDEX(M$320:M$343,MATCH($F145,$B$320:$B$343,0))/INDEX($D$320:$D$343,MATCH($F145,$B$320:$B$343,0)),SUMIFS('Input-Allocators'!J$32:J$80,'Input-Allocators'!$B$32:$B$80,$F145))*$D145</f>
        <v>2.3557426120593421</v>
      </c>
      <c r="N145" s="14">
        <f ca="1">IFERROR(INDEX(N$320:N$343,MATCH($F145,$B$320:$B$343,0))/INDEX($D$320:$D$343,MATCH($F145,$B$320:$B$343,0)),SUMIFS('Input-Allocators'!K$32:K$80,'Input-Allocators'!$B$32:$B$80,$F145))*$D145</f>
        <v>-5.8448378291083791E-2</v>
      </c>
      <c r="O145" s="14">
        <f ca="1">IFERROR(INDEX(O$320:O$343,MATCH($F145,$B$320:$B$343,0))/INDEX($D$320:$D$343,MATCH($F145,$B$320:$B$343,0)),SUMIFS('Input-Allocators'!L$32:L$80,'Input-Allocators'!$B$32:$B$80,$F145))*$D145</f>
        <v>-0.18982552534693492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0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0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0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0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69259.651159096829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GASCOST</v>
      </c>
      <c r="G150" s="14">
        <f ca="1">IFERROR(INDEX(G$320:G$343,MATCH($F150,$B$320:$B$343,0))/INDEX($D$320:$D$343,MATCH($F150,$B$320:$B$343,0)),SUMIFS('Input-Allocators'!D$32:D$80,'Input-Allocators'!$B$32:$B$80,$F150))*$D150</f>
        <v>57749.456698294613</v>
      </c>
      <c r="H150" s="14">
        <f ca="1">IFERROR(INDEX(H$320:H$343,MATCH($F150,$B$320:$B$343,0))/INDEX($D$320:$D$343,MATCH($F150,$B$320:$B$343,0)),SUMIFS('Input-Allocators'!E$32:E$80,'Input-Allocators'!$B$32:$B$80,$F150))*$D150</f>
        <v>3079.698477041833</v>
      </c>
      <c r="I150" s="14">
        <f ca="1">IFERROR(INDEX(I$320:I$343,MATCH($F150,$B$320:$B$343,0))/INDEX($D$320:$D$343,MATCH($F150,$B$320:$B$343,0)),SUMIFS('Input-Allocators'!F$32:F$80,'Input-Allocators'!$B$32:$B$80,$F150))*$D150</f>
        <v>4370.6365990644736</v>
      </c>
      <c r="J150" s="14">
        <f ca="1">IFERROR(INDEX(J$320:J$343,MATCH($F150,$B$320:$B$343,0))/INDEX($D$320:$D$343,MATCH($F150,$B$320:$B$343,0)),SUMIFS('Input-Allocators'!G$32:G$80,'Input-Allocators'!$B$32:$B$80,$F150))*$D150</f>
        <v>2772.2342352651417</v>
      </c>
      <c r="K150" s="14">
        <f ca="1">IFERROR(INDEX(K$320:K$343,MATCH($F150,$B$320:$B$343,0))/INDEX($D$320:$D$343,MATCH($F150,$B$320:$B$343,0)),SUMIFS('Input-Allocators'!H$32:H$80,'Input-Allocators'!$B$32:$B$80,$F150))*$D150</f>
        <v>403.90715988084474</v>
      </c>
      <c r="L150" s="14">
        <f ca="1">IFERROR(INDEX(L$320:L$343,MATCH($F150,$B$320:$B$343,0))/INDEX($D$320:$D$343,MATCH($F150,$B$320:$B$343,0)),SUMIFS('Input-Allocators'!I$32:I$80,'Input-Allocators'!$B$32:$B$80,$F150))*$D150</f>
        <v>167.21076024383746</v>
      </c>
      <c r="M150" s="14">
        <f ca="1">IFERROR(INDEX(M$320:M$343,MATCH($F150,$B$320:$B$343,0))/INDEX($D$320:$D$343,MATCH($F150,$B$320:$B$343,0)),SUMIFS('Input-Allocators'!J$32:J$80,'Input-Allocators'!$B$32:$B$80,$F150))*$D150</f>
        <v>800.9165712307597</v>
      </c>
      <c r="N150" s="14">
        <f ca="1">IFERROR(INDEX(N$320:N$343,MATCH($F150,$B$320:$B$343,0))/INDEX($D$320:$D$343,MATCH($F150,$B$320:$B$343,0)),SUMIFS('Input-Allocators'!K$32:K$80,'Input-Allocators'!$B$32:$B$80,$F150))*$D150</f>
        <v>-19.871557484784329</v>
      </c>
      <c r="O150" s="14">
        <f ca="1">IFERROR(INDEX(O$320:O$343,MATCH($F150,$B$320:$B$343,0))/INDEX($D$320:$D$343,MATCH($F150,$B$320:$B$343,0)),SUMIFS('Input-Allocators'!L$32:L$80,'Input-Allocators'!$B$32:$B$80,$F150))*$D150</f>
        <v>-64.537784439888114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-53508.442087999145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GASCOST</v>
      </c>
      <c r="G151" s="14">
        <f ca="1">IFERROR(INDEX(G$320:G$343,MATCH($F151,$B$320:$B$343,0))/INDEX($D$320:$D$343,MATCH($F151,$B$320:$B$343,0)),SUMIFS('Input-Allocators'!D$32:D$80,'Input-Allocators'!$B$32:$B$80,$F151))*$D151</f>
        <v>-44615.925833294466</v>
      </c>
      <c r="H151" s="14">
        <f ca="1">IFERROR(INDEX(H$320:H$343,MATCH($F151,$B$320:$B$343,0))/INDEX($D$320:$D$343,MATCH($F151,$B$320:$B$343,0)),SUMIFS('Input-Allocators'!E$32:E$80,'Input-Allocators'!$B$32:$B$80,$F151))*$D151</f>
        <v>-2379.305480888896</v>
      </c>
      <c r="I151" s="14">
        <f ca="1">IFERROR(INDEX(I$320:I$343,MATCH($F151,$B$320:$B$343,0))/INDEX($D$320:$D$343,MATCH($F151,$B$320:$B$343,0)),SUMIFS('Input-Allocators'!F$32:F$80,'Input-Allocators'!$B$32:$B$80,$F151))*$D151</f>
        <v>-3376.6551149891843</v>
      </c>
      <c r="J151" s="14">
        <f ca="1">IFERROR(INDEX(J$320:J$343,MATCH($F151,$B$320:$B$343,0))/INDEX($D$320:$D$343,MATCH($F151,$B$320:$B$343,0)),SUMIFS('Input-Allocators'!G$32:G$80,'Input-Allocators'!$B$32:$B$80,$F151))*$D151</f>
        <v>-2141.7655525192486</v>
      </c>
      <c r="K151" s="14">
        <f ca="1">IFERROR(INDEX(K$320:K$343,MATCH($F151,$B$320:$B$343,0))/INDEX($D$320:$D$343,MATCH($F151,$B$320:$B$343,0)),SUMIFS('Input-Allocators'!H$32:H$80,'Input-Allocators'!$B$32:$B$80,$F151))*$D151</f>
        <v>-312.04954849925969</v>
      </c>
      <c r="L151" s="14">
        <f ca="1">IFERROR(INDEX(L$320:L$343,MATCH($F151,$B$320:$B$343,0))/INDEX($D$320:$D$343,MATCH($F151,$B$320:$B$343,0)),SUMIFS('Input-Allocators'!I$32:I$80,'Input-Allocators'!$B$32:$B$80,$F151))*$D151</f>
        <v>-129.18325650305457</v>
      </c>
      <c r="M151" s="14">
        <f ca="1">IFERROR(INDEX(M$320:M$343,MATCH($F151,$B$320:$B$343,0))/INDEX($D$320:$D$343,MATCH($F151,$B$320:$B$343,0)),SUMIFS('Input-Allocators'!J$32:J$80,'Input-Allocators'!$B$32:$B$80,$F151))*$D151</f>
        <v>-618.77005228593475</v>
      </c>
      <c r="N151" s="14">
        <f ca="1">IFERROR(INDEX(N$320:N$343,MATCH($F151,$B$320:$B$343,0))/INDEX($D$320:$D$343,MATCH($F151,$B$320:$B$343,0)),SUMIFS('Input-Allocators'!K$32:K$80,'Input-Allocators'!$B$32:$B$80,$F151))*$D151</f>
        <v>15.352316465331645</v>
      </c>
      <c r="O151" s="14">
        <f ca="1">IFERROR(INDEX(O$320:O$343,MATCH($F151,$B$320:$B$343,0))/INDEX($D$320:$D$343,MATCH($F151,$B$320:$B$343,0)),SUMIFS('Input-Allocators'!L$32:L$80,'Input-Allocators'!$B$32:$B$80,$F151))*$D151</f>
        <v>49.860434515572258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0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137994.92784359487</v>
      </c>
      <c r="E153" s="14">
        <f t="shared" ca="1" si="33"/>
        <v>0</v>
      </c>
      <c r="F153" s="46"/>
      <c r="G153" s="174">
        <f t="shared" ref="G153:U153" ca="1" si="38">SUBTOTAL(9,G143:G152)</f>
        <v>115061.68420892017</v>
      </c>
      <c r="H153" s="174">
        <f t="shared" ca="1" si="38"/>
        <v>6136.0801275649774</v>
      </c>
      <c r="I153" s="174">
        <f t="shared" ca="1" si="38"/>
        <v>8708.182499115288</v>
      </c>
      <c r="J153" s="174">
        <f t="shared" ca="1" si="38"/>
        <v>5523.4794986504976</v>
      </c>
      <c r="K153" s="174">
        <f t="shared" ca="1" si="38"/>
        <v>804.75628234445355</v>
      </c>
      <c r="L153" s="174">
        <f t="shared" ca="1" si="38"/>
        <v>333.15554451056926</v>
      </c>
      <c r="M153" s="174">
        <f t="shared" ca="1" si="38"/>
        <v>1595.7692914428092</v>
      </c>
      <c r="N153" s="174">
        <f t="shared" ca="1" si="38"/>
        <v>-39.592664637504349</v>
      </c>
      <c r="O153" s="174">
        <f t="shared" ca="1" si="38"/>
        <v>-128.58694431639663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16463.133786572598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GASCOST</v>
      </c>
      <c r="G168" s="14">
        <f ca="1">IFERROR(INDEX(G$320:G$343,MATCH($F168,$B$320:$B$343,0))/INDEX($D$320:$D$343,MATCH($F168,$B$320:$B$343,0)),SUMIFS('Input-Allocators'!D$32:D$80,'Input-Allocators'!$B$32:$B$80,$F168))*$D168</f>
        <v>13727.14150035149</v>
      </c>
      <c r="H168" s="14">
        <f ca="1">IFERROR(INDEX(H$320:H$343,MATCH($F168,$B$320:$B$343,0))/INDEX($D$320:$D$343,MATCH($F168,$B$320:$B$343,0)),SUMIFS('Input-Allocators'!E$32:E$80,'Input-Allocators'!$B$32:$B$80,$F168))*$D168</f>
        <v>732.04942851035776</v>
      </c>
      <c r="I168" s="14">
        <f ca="1">IFERROR(INDEX(I$320:I$343,MATCH($F168,$B$320:$B$343,0))/INDEX($D$320:$D$343,MATCH($F168,$B$320:$B$343,0)),SUMIFS('Input-Allocators'!F$32:F$80,'Input-Allocators'!$B$32:$B$80,$F168))*$D168</f>
        <v>1038.9075581336988</v>
      </c>
      <c r="J168" s="14">
        <f ca="1">IFERROR(INDEX(J$320:J$343,MATCH($F168,$B$320:$B$343,0))/INDEX($D$320:$D$343,MATCH($F168,$B$320:$B$343,0)),SUMIFS('Input-Allocators'!G$32:G$80,'Input-Allocators'!$B$32:$B$80,$F168))*$D168</f>
        <v>658.9646690256584</v>
      </c>
      <c r="K168" s="14">
        <f ca="1">IFERROR(INDEX(K$320:K$343,MATCH($F168,$B$320:$B$343,0))/INDEX($D$320:$D$343,MATCH($F168,$B$320:$B$343,0)),SUMIFS('Input-Allocators'!H$32:H$80,'Input-Allocators'!$B$32:$B$80,$F168))*$D168</f>
        <v>96.009400844340448</v>
      </c>
      <c r="L168" s="14">
        <f ca="1">IFERROR(INDEX(L$320:L$343,MATCH($F168,$B$320:$B$343,0))/INDEX($D$320:$D$343,MATCH($F168,$B$320:$B$343,0)),SUMIFS('Input-Allocators'!I$32:I$80,'Input-Allocators'!$B$32:$B$80,$F168))*$D168</f>
        <v>39.746274640126387</v>
      </c>
      <c r="M168" s="14">
        <f ca="1">IFERROR(INDEX(M$320:M$343,MATCH($F168,$B$320:$B$343,0))/INDEX($D$320:$D$343,MATCH($F168,$B$320:$B$343,0)),SUMIFS('Input-Allocators'!J$32:J$80,'Input-Allocators'!$B$32:$B$80,$F168))*$D168</f>
        <v>190.37919543900492</v>
      </c>
      <c r="N168" s="14">
        <f ca="1">IFERROR(INDEX(N$320:N$343,MATCH($F168,$B$320:$B$343,0))/INDEX($D$320:$D$343,MATCH($F168,$B$320:$B$343,0)),SUMIFS('Input-Allocators'!K$32:K$80,'Input-Allocators'!$B$32:$B$80,$F168))*$D168</f>
        <v>-4.7235021248963305</v>
      </c>
      <c r="O168" s="14">
        <f ca="1">IFERROR(INDEX(O$320:O$343,MATCH($F168,$B$320:$B$343,0))/INDEX($D$320:$D$343,MATCH($F168,$B$320:$B$343,0)),SUMIFS('Input-Allocators'!L$32:L$80,'Input-Allocators'!$B$32:$B$80,$F168))*$D168</f>
        <v>-15.34073824718231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16463.133786572598</v>
      </c>
      <c r="E169" s="14">
        <f t="shared" ca="1" si="40"/>
        <v>0</v>
      </c>
      <c r="F169" s="46"/>
      <c r="G169" s="174">
        <f t="shared" ref="G169:U169" ca="1" si="41">SUBTOTAL(9,G156:G168)</f>
        <v>13727.14150035149</v>
      </c>
      <c r="H169" s="174">
        <f t="shared" ca="1" si="41"/>
        <v>732.04942851035776</v>
      </c>
      <c r="I169" s="174">
        <f t="shared" ca="1" si="41"/>
        <v>1038.9075581336988</v>
      </c>
      <c r="J169" s="174">
        <f t="shared" ca="1" si="41"/>
        <v>658.9646690256584</v>
      </c>
      <c r="K169" s="174">
        <f t="shared" ca="1" si="41"/>
        <v>96.009400844340448</v>
      </c>
      <c r="L169" s="174">
        <f t="shared" ca="1" si="41"/>
        <v>39.746274640126387</v>
      </c>
      <c r="M169" s="174">
        <f t="shared" ca="1" si="41"/>
        <v>190.37919543900492</v>
      </c>
      <c r="N169" s="174">
        <f t="shared" ca="1" si="41"/>
        <v>-4.7235021248963305</v>
      </c>
      <c r="O169" s="174">
        <f t="shared" ca="1" si="41"/>
        <v>-15.34073824718231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0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0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0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0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0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33085.998369832574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GASCOST</v>
      </c>
      <c r="G180" s="14">
        <f ca="1">IFERROR(INDEX(G$320:G$343,MATCH($F180,$B$320:$B$343,0))/INDEX($D$320:$D$343,MATCH($F180,$B$320:$B$343,0)),SUMIFS('Input-Allocators'!D$32:D$80,'Input-Allocators'!$B$32:$B$80,$F180))*$D180</f>
        <v>27587.468290728371</v>
      </c>
      <c r="H180" s="14">
        <f ca="1">IFERROR(INDEX(H$320:H$343,MATCH($F180,$B$320:$B$343,0))/INDEX($D$320:$D$343,MATCH($F180,$B$320:$B$343,0)),SUMIFS('Input-Allocators'!E$32:E$80,'Input-Allocators'!$B$32:$B$80,$F180))*$D180</f>
        <v>1471.2014439246664</v>
      </c>
      <c r="I180" s="14">
        <f ca="1">IFERROR(INDEX(I$320:I$343,MATCH($F180,$B$320:$B$343,0))/INDEX($D$320:$D$343,MATCH($F180,$B$320:$B$343,0)),SUMIFS('Input-Allocators'!F$32:F$80,'Input-Allocators'!$B$32:$B$80,$F180))*$D180</f>
        <v>2087.8949427510152</v>
      </c>
      <c r="J180" s="14">
        <f ca="1">IFERROR(INDEX(J$320:J$343,MATCH($F180,$B$320:$B$343,0))/INDEX($D$320:$D$343,MATCH($F180,$B$320:$B$343,0)),SUMIFS('Input-Allocators'!G$32:G$80,'Input-Allocators'!$B$32:$B$80,$F180))*$D180</f>
        <v>1324.3228323238441</v>
      </c>
      <c r="K180" s="14">
        <f ca="1">IFERROR(INDEX(K$320:K$343,MATCH($F180,$B$320:$B$343,0))/INDEX($D$320:$D$343,MATCH($F180,$B$320:$B$343,0)),SUMIFS('Input-Allocators'!H$32:H$80,'Input-Allocators'!$B$32:$B$80,$F180))*$D180</f>
        <v>192.95031681120585</v>
      </c>
      <c r="L180" s="14">
        <f ca="1">IFERROR(INDEX(L$320:L$343,MATCH($F180,$B$320:$B$343,0))/INDEX($D$320:$D$343,MATCH($F180,$B$320:$B$343,0)),SUMIFS('Input-Allocators'!I$32:I$80,'Input-Allocators'!$B$32:$B$80,$F180))*$D180</f>
        <v>79.878180849304385</v>
      </c>
      <c r="M180" s="14">
        <f ca="1">IFERROR(INDEX(M$320:M$343,MATCH($F180,$B$320:$B$343,0))/INDEX($D$320:$D$343,MATCH($F180,$B$320:$B$343,0)),SUMIFS('Input-Allocators'!J$32:J$80,'Input-Allocators'!$B$32:$B$80,$F180))*$D180</f>
        <v>382.60551311818602</v>
      </c>
      <c r="N180" s="14">
        <f ca="1">IFERROR(INDEX(N$320:N$343,MATCH($F180,$B$320:$B$343,0))/INDEX($D$320:$D$343,MATCH($F180,$B$320:$B$343,0)),SUMIFS('Input-Allocators'!K$32:K$80,'Input-Allocators'!$B$32:$B$80,$F180))*$D180</f>
        <v>-9.492833237599319</v>
      </c>
      <c r="O180" s="14">
        <f ca="1">IFERROR(INDEX(O$320:O$343,MATCH($F180,$B$320:$B$343,0))/INDEX($D$320:$D$343,MATCH($F180,$B$320:$B$343,0)),SUMIFS('Input-Allocators'!L$32:L$80,'Input-Allocators'!$B$32:$B$80,$F180))*$D180</f>
        <v>-30.83031743642108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0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0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33085.998369832574</v>
      </c>
      <c r="E183" s="14">
        <f t="shared" ca="1" si="43"/>
        <v>0</v>
      </c>
      <c r="F183" s="46"/>
      <c r="G183" s="174">
        <f t="shared" ref="G183:U183" ca="1" si="44">SUBTOTAL(9,G172:G182)</f>
        <v>27587.468290728371</v>
      </c>
      <c r="H183" s="174">
        <f t="shared" ca="1" si="44"/>
        <v>1471.2014439246664</v>
      </c>
      <c r="I183" s="174">
        <f t="shared" ca="1" si="44"/>
        <v>2087.8949427510152</v>
      </c>
      <c r="J183" s="174">
        <f t="shared" ca="1" si="44"/>
        <v>1324.3228323238441</v>
      </c>
      <c r="K183" s="174">
        <f t="shared" ca="1" si="44"/>
        <v>192.95031681120585</v>
      </c>
      <c r="L183" s="174">
        <f t="shared" ca="1" si="44"/>
        <v>79.878180849304385</v>
      </c>
      <c r="M183" s="174">
        <f t="shared" ca="1" si="44"/>
        <v>382.60551311818602</v>
      </c>
      <c r="N183" s="174">
        <f t="shared" ca="1" si="44"/>
        <v>-9.492833237599319</v>
      </c>
      <c r="O183" s="174">
        <f t="shared" ca="1" si="44"/>
        <v>-30.83031743642108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0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0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0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0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6"/>
        <v>0</v>
      </c>
      <c r="F193" s="46"/>
      <c r="G193" s="174">
        <f t="shared" ref="G193:U193" ca="1" si="47">SUBTOTAL(9,G186:G192)</f>
        <v>0</v>
      </c>
      <c r="H193" s="174">
        <f t="shared" ca="1" si="47"/>
        <v>0</v>
      </c>
      <c r="I193" s="174">
        <f t="shared" ca="1" si="47"/>
        <v>0</v>
      </c>
      <c r="J193" s="174">
        <f t="shared" ca="1" si="47"/>
        <v>0</v>
      </c>
      <c r="K193" s="174">
        <f t="shared" ca="1" si="47"/>
        <v>0</v>
      </c>
      <c r="L193" s="174">
        <f t="shared" ca="1" si="47"/>
        <v>0</v>
      </c>
      <c r="M193" s="174">
        <f t="shared" ca="1" si="47"/>
        <v>0</v>
      </c>
      <c r="N193" s="174">
        <f t="shared" ca="1" si="47"/>
        <v>0</v>
      </c>
      <c r="O193" s="174">
        <f t="shared" ca="1" si="47"/>
        <v>0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0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4">
        <f ca="1">IFERROR(INDEX(G$320:G$343,MATCH($F196,$B$320:$B$343,0))/INDEX($D$320:$D$343,MATCH($F196,$B$320:$B$343,0)),SUMIFS('Input-Allocators'!D$32:D$80,'Input-Allocators'!$B$32:$B$80,$F196))*$D196</f>
        <v>0</v>
      </c>
      <c r="H196" s="14">
        <f ca="1">IFERROR(INDEX(H$320:H$343,MATCH($F196,$B$320:$B$343,0))/INDEX($D$320:$D$343,MATCH($F196,$B$320:$B$343,0)),SUMIFS('Input-Allocators'!E$32:E$80,'Input-Allocators'!$B$32:$B$80,$F196))*$D196</f>
        <v>0</v>
      </c>
      <c r="I196" s="14">
        <f ca="1">IFERROR(INDEX(I$320:I$343,MATCH($F196,$B$320:$B$343,0))/INDEX($D$320:$D$343,MATCH($F196,$B$320:$B$343,0)),SUMIFS('Input-Allocators'!F$32:F$80,'Input-Allocators'!$B$32:$B$80,$F196))*$D196</f>
        <v>0</v>
      </c>
      <c r="J196" s="14">
        <f ca="1">IFERROR(INDEX(J$320:J$343,MATCH($F196,$B$320:$B$343,0))/INDEX($D$320:$D$343,MATCH($F196,$B$320:$B$343,0)),SUMIFS('Input-Allocators'!G$32:G$80,'Input-Allocators'!$B$32:$B$80,$F196))*$D196</f>
        <v>0</v>
      </c>
      <c r="K196" s="14">
        <f ca="1">IFERROR(INDEX(K$320:K$343,MATCH($F196,$B$320:$B$343,0))/INDEX($D$320:$D$343,MATCH($F196,$B$320:$B$343,0)),SUMIFS('Input-Allocators'!H$32:H$80,'Input-Allocators'!$B$32:$B$80,$F196))*$D196</f>
        <v>0</v>
      </c>
      <c r="L196" s="14">
        <f ca="1">IFERROR(INDEX(L$320:L$343,MATCH($F196,$B$320:$B$343,0))/INDEX($D$320:$D$343,MATCH($F196,$B$320:$B$343,0)),SUMIFS('Input-Allocators'!I$32:I$80,'Input-Allocators'!$B$32:$B$80,$F196))*$D196</f>
        <v>0</v>
      </c>
      <c r="M196" s="14">
        <f ca="1">IFERROR(INDEX(M$320:M$343,MATCH($F196,$B$320:$B$343,0))/INDEX($D$320:$D$343,MATCH($F196,$B$320:$B$343,0)),SUMIFS('Input-Allocators'!J$32:J$80,'Input-Allocators'!$B$32:$B$80,$F196))*$D196</f>
        <v>0</v>
      </c>
      <c r="N196" s="14">
        <f ca="1">IFERROR(INDEX(N$320:N$343,MATCH($F196,$B$320:$B$343,0))/INDEX($D$320:$D$343,MATCH($F196,$B$320:$B$343,0)),SUMIFS('Input-Allocators'!K$32:K$80,'Input-Allocators'!$B$32:$B$80,$F196))*$D196</f>
        <v>0</v>
      </c>
      <c r="O196" s="14">
        <f ca="1">IFERROR(INDEX(O$320:O$343,MATCH($F196,$B$320:$B$343,0))/INDEX($D$320:$D$343,MATCH($F196,$B$320:$B$343,0)),SUMIFS('Input-Allocators'!L$32:L$80,'Input-Allocators'!$B$32:$B$80,$F196))*$D196</f>
        <v>0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0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0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0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-</v>
      </c>
      <c r="G200" s="14">
        <f ca="1">IFERROR(INDEX(G$320:G$343,MATCH($F200,$B$320:$B$343,0))/INDEX($D$320:$D$343,MATCH($F200,$B$320:$B$343,0)),SUMIFS('Input-Allocators'!D$32:D$80,'Input-Allocators'!$B$32:$B$80,$F200))*$D200</f>
        <v>0</v>
      </c>
      <c r="H200" s="14">
        <f ca="1">IFERROR(INDEX(H$320:H$343,MATCH($F200,$B$320:$B$343,0))/INDEX($D$320:$D$343,MATCH($F200,$B$320:$B$343,0)),SUMIFS('Input-Allocators'!E$32:E$80,'Input-Allocators'!$B$32:$B$80,$F200))*$D200</f>
        <v>0</v>
      </c>
      <c r="I200" s="14">
        <f ca="1">IFERROR(INDEX(I$320:I$343,MATCH($F200,$B$320:$B$343,0))/INDEX($D$320:$D$343,MATCH($F200,$B$320:$B$343,0)),SUMIFS('Input-Allocators'!F$32:F$80,'Input-Allocators'!$B$32:$B$80,$F200))*$D200</f>
        <v>0</v>
      </c>
      <c r="J200" s="14">
        <f ca="1">IFERROR(INDEX(J$320:J$343,MATCH($F200,$B$320:$B$343,0))/INDEX($D$320:$D$343,MATCH($F200,$B$320:$B$343,0)),SUMIFS('Input-Allocators'!G$32:G$80,'Input-Allocators'!$B$32:$B$80,$F200))*$D200</f>
        <v>0</v>
      </c>
      <c r="K200" s="14">
        <f ca="1">IFERROR(INDEX(K$320:K$343,MATCH($F200,$B$320:$B$343,0))/INDEX($D$320:$D$343,MATCH($F200,$B$320:$B$343,0)),SUMIFS('Input-Allocators'!H$32:H$80,'Input-Allocators'!$B$32:$B$80,$F200))*$D200</f>
        <v>0</v>
      </c>
      <c r="L200" s="14">
        <f ca="1">IFERROR(INDEX(L$320:L$343,MATCH($F200,$B$320:$B$343,0))/INDEX($D$320:$D$343,MATCH($F200,$B$320:$B$343,0)),SUMIFS('Input-Allocators'!I$32:I$80,'Input-Allocators'!$B$32:$B$80,$F200))*$D200</f>
        <v>0</v>
      </c>
      <c r="M200" s="14">
        <f ca="1">IFERROR(INDEX(M$320:M$343,MATCH($F200,$B$320:$B$343,0))/INDEX($D$320:$D$343,MATCH($F200,$B$320:$B$343,0)),SUMIFS('Input-Allocators'!J$32:J$80,'Input-Allocators'!$B$32:$B$80,$F200))*$D200</f>
        <v>0</v>
      </c>
      <c r="N200" s="14">
        <f ca="1">IFERROR(INDEX(N$320:N$343,MATCH($F200,$B$320:$B$343,0))/INDEX($D$320:$D$343,MATCH($F200,$B$320:$B$343,0)),SUMIFS('Input-Allocators'!K$32:K$80,'Input-Allocators'!$B$32:$B$80,$F200))*$D200</f>
        <v>0</v>
      </c>
      <c r="O200" s="14">
        <f ca="1">IFERROR(INDEX(O$320:O$343,MATCH($F200,$B$320:$B$343,0))/INDEX($D$320:$D$343,MATCH($F200,$B$320:$B$343,0)),SUMIFS('Input-Allocators'!L$32:L$80,'Input-Allocators'!$B$32:$B$80,$F200))*$D200</f>
        <v>0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0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0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0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0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0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0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4">
        <f ca="1">IFERROR(INDEX(G$320:G$343,MATCH($F206,$B$320:$B$343,0))/INDEX($D$320:$D$343,MATCH($F206,$B$320:$B$343,0)),SUMIFS('Input-Allocators'!D$32:D$80,'Input-Allocators'!$B$32:$B$80,$F206))*$D206</f>
        <v>0</v>
      </c>
      <c r="H206" s="14">
        <f ca="1">IFERROR(INDEX(H$320:H$343,MATCH($F206,$B$320:$B$343,0))/INDEX($D$320:$D$343,MATCH($F206,$B$320:$B$343,0)),SUMIFS('Input-Allocators'!E$32:E$80,'Input-Allocators'!$B$32:$B$80,$F206))*$D206</f>
        <v>0</v>
      </c>
      <c r="I206" s="14">
        <f ca="1">IFERROR(INDEX(I$320:I$343,MATCH($F206,$B$320:$B$343,0))/INDEX($D$320:$D$343,MATCH($F206,$B$320:$B$343,0)),SUMIFS('Input-Allocators'!F$32:F$80,'Input-Allocators'!$B$32:$B$80,$F206))*$D206</f>
        <v>0</v>
      </c>
      <c r="J206" s="14">
        <f ca="1">IFERROR(INDEX(J$320:J$343,MATCH($F206,$B$320:$B$343,0))/INDEX($D$320:$D$343,MATCH($F206,$B$320:$B$343,0)),SUMIFS('Input-Allocators'!G$32:G$80,'Input-Allocators'!$B$32:$B$80,$F206))*$D206</f>
        <v>0</v>
      </c>
      <c r="K206" s="14">
        <f ca="1">IFERROR(INDEX(K$320:K$343,MATCH($F206,$B$320:$B$343,0))/INDEX($D$320:$D$343,MATCH($F206,$B$320:$B$343,0)),SUMIFS('Input-Allocators'!H$32:H$80,'Input-Allocators'!$B$32:$B$80,$F206))*$D206</f>
        <v>0</v>
      </c>
      <c r="L206" s="14">
        <f ca="1">IFERROR(INDEX(L$320:L$343,MATCH($F206,$B$320:$B$343,0))/INDEX($D$320:$D$343,MATCH($F206,$B$320:$B$343,0)),SUMIFS('Input-Allocators'!I$32:I$80,'Input-Allocators'!$B$32:$B$80,$F206))*$D206</f>
        <v>0</v>
      </c>
      <c r="M206" s="14">
        <f ca="1">IFERROR(INDEX(M$320:M$343,MATCH($F206,$B$320:$B$343,0))/INDEX($D$320:$D$343,MATCH($F206,$B$320:$B$343,0)),SUMIFS('Input-Allocators'!J$32:J$80,'Input-Allocators'!$B$32:$B$80,$F206))*$D206</f>
        <v>0</v>
      </c>
      <c r="N206" s="14">
        <f ca="1">IFERROR(INDEX(N$320:N$343,MATCH($F206,$B$320:$B$343,0))/INDEX($D$320:$D$343,MATCH($F206,$B$320:$B$343,0)),SUMIFS('Input-Allocators'!K$32:K$80,'Input-Allocators'!$B$32:$B$80,$F206))*$D206</f>
        <v>0</v>
      </c>
      <c r="O206" s="14">
        <f ca="1">IFERROR(INDEX(O$320:O$343,MATCH($F206,$B$320:$B$343,0))/INDEX($D$320:$D$343,MATCH($F206,$B$320:$B$343,0)),SUMIFS('Input-Allocators'!L$32:L$80,'Input-Allocators'!$B$32:$B$80,$F206))*$D206</f>
        <v>0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0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-</v>
      </c>
      <c r="G207" s="14">
        <f ca="1">IFERROR(INDEX(G$320:G$343,MATCH($F207,$B$320:$B$343,0))/INDEX($D$320:$D$343,MATCH($F207,$B$320:$B$343,0)),SUMIFS('Input-Allocators'!D$32:D$80,'Input-Allocators'!$B$32:$B$80,$F207))*$D207</f>
        <v>0</v>
      </c>
      <c r="H207" s="14">
        <f ca="1">IFERROR(INDEX(H$320:H$343,MATCH($F207,$B$320:$B$343,0))/INDEX($D$320:$D$343,MATCH($F207,$B$320:$B$343,0)),SUMIFS('Input-Allocators'!E$32:E$80,'Input-Allocators'!$B$32:$B$80,$F207))*$D207</f>
        <v>0</v>
      </c>
      <c r="I207" s="14">
        <f ca="1">IFERROR(INDEX(I$320:I$343,MATCH($F207,$B$320:$B$343,0))/INDEX($D$320:$D$343,MATCH($F207,$B$320:$B$343,0)),SUMIFS('Input-Allocators'!F$32:F$80,'Input-Allocators'!$B$32:$B$80,$F207))*$D207</f>
        <v>0</v>
      </c>
      <c r="J207" s="14">
        <f ca="1">IFERROR(INDEX(J$320:J$343,MATCH($F207,$B$320:$B$343,0))/INDEX($D$320:$D$343,MATCH($F207,$B$320:$B$343,0)),SUMIFS('Input-Allocators'!G$32:G$80,'Input-Allocators'!$B$32:$B$80,$F207))*$D207</f>
        <v>0</v>
      </c>
      <c r="K207" s="14">
        <f ca="1">IFERROR(INDEX(K$320:K$343,MATCH($F207,$B$320:$B$343,0))/INDEX($D$320:$D$343,MATCH($F207,$B$320:$B$343,0)),SUMIFS('Input-Allocators'!H$32:H$80,'Input-Allocators'!$B$32:$B$80,$F207))*$D207</f>
        <v>0</v>
      </c>
      <c r="L207" s="14">
        <f ca="1">IFERROR(INDEX(L$320:L$343,MATCH($F207,$B$320:$B$343,0))/INDEX($D$320:$D$343,MATCH($F207,$B$320:$B$343,0)),SUMIFS('Input-Allocators'!I$32:I$80,'Input-Allocators'!$B$32:$B$80,$F207))*$D207</f>
        <v>0</v>
      </c>
      <c r="M207" s="14">
        <f ca="1">IFERROR(INDEX(M$320:M$343,MATCH($F207,$B$320:$B$343,0))/INDEX($D$320:$D$343,MATCH($F207,$B$320:$B$343,0)),SUMIFS('Input-Allocators'!J$32:J$80,'Input-Allocators'!$B$32:$B$80,$F207))*$D207</f>
        <v>0</v>
      </c>
      <c r="N207" s="14">
        <f ca="1">IFERROR(INDEX(N$320:N$343,MATCH($F207,$B$320:$B$343,0))/INDEX($D$320:$D$343,MATCH($F207,$B$320:$B$343,0)),SUMIFS('Input-Allocators'!K$32:K$80,'Input-Allocators'!$B$32:$B$80,$F207))*$D207</f>
        <v>0</v>
      </c>
      <c r="O207" s="14">
        <f ca="1">IFERROR(INDEX(O$320:O$343,MATCH($F207,$B$320:$B$343,0))/INDEX($D$320:$D$343,MATCH($F207,$B$320:$B$343,0)),SUMIFS('Input-Allocators'!L$32:L$80,'Input-Allocators'!$B$32:$B$80,$F207))*$D207</f>
        <v>0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0</v>
      </c>
      <c r="E208" s="14">
        <f t="shared" ca="1" si="49"/>
        <v>0</v>
      </c>
      <c r="F208" s="46"/>
      <c r="G208" s="174">
        <f t="shared" ref="G208:U208" ca="1" si="50">SUBTOTAL(9,G196:G207)</f>
        <v>0</v>
      </c>
      <c r="H208" s="174">
        <f t="shared" ca="1" si="50"/>
        <v>0</v>
      </c>
      <c r="I208" s="174">
        <f t="shared" ca="1" si="50"/>
        <v>0</v>
      </c>
      <c r="J208" s="174">
        <f t="shared" ca="1" si="50"/>
        <v>0</v>
      </c>
      <c r="K208" s="174">
        <f t="shared" ca="1" si="50"/>
        <v>0</v>
      </c>
      <c r="L208" s="174">
        <f t="shared" ca="1" si="50"/>
        <v>0</v>
      </c>
      <c r="M208" s="174">
        <f t="shared" ca="1" si="50"/>
        <v>0</v>
      </c>
      <c r="N208" s="174">
        <f t="shared" ca="1" si="50"/>
        <v>0</v>
      </c>
      <c r="O208" s="174">
        <f t="shared" ca="1" si="50"/>
        <v>0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0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4">
        <f ca="1">IFERROR(INDEX(G$320:G$343,MATCH($F211,$B$320:$B$343,0))/INDEX($D$320:$D$343,MATCH($F211,$B$320:$B$343,0)),SUMIFS('Input-Allocators'!D$32:D$80,'Input-Allocators'!$B$32:$B$80,$F211))*$D211</f>
        <v>0</v>
      </c>
      <c r="H211" s="14">
        <f ca="1">IFERROR(INDEX(H$320:H$343,MATCH($F211,$B$320:$B$343,0))/INDEX($D$320:$D$343,MATCH($F211,$B$320:$B$343,0)),SUMIFS('Input-Allocators'!E$32:E$80,'Input-Allocators'!$B$32:$B$80,$F211))*$D211</f>
        <v>0</v>
      </c>
      <c r="I211" s="14">
        <f ca="1">IFERROR(INDEX(I$320:I$343,MATCH($F211,$B$320:$B$343,0))/INDEX($D$320:$D$343,MATCH($F211,$B$320:$B$343,0)),SUMIFS('Input-Allocators'!F$32:F$80,'Input-Allocators'!$B$32:$B$80,$F211))*$D211</f>
        <v>0</v>
      </c>
      <c r="J211" s="14">
        <f ca="1">IFERROR(INDEX(J$320:J$343,MATCH($F211,$B$320:$B$343,0))/INDEX($D$320:$D$343,MATCH($F211,$B$320:$B$343,0)),SUMIFS('Input-Allocators'!G$32:G$80,'Input-Allocators'!$B$32:$B$80,$F211))*$D211</f>
        <v>0</v>
      </c>
      <c r="K211" s="14">
        <f ca="1">IFERROR(INDEX(K$320:K$343,MATCH($F211,$B$320:$B$343,0))/INDEX($D$320:$D$343,MATCH($F211,$B$320:$B$343,0)),SUMIFS('Input-Allocators'!H$32:H$80,'Input-Allocators'!$B$32:$B$80,$F211))*$D211</f>
        <v>0</v>
      </c>
      <c r="L211" s="14">
        <f ca="1">IFERROR(INDEX(L$320:L$343,MATCH($F211,$B$320:$B$343,0))/INDEX($D$320:$D$343,MATCH($F211,$B$320:$B$343,0)),SUMIFS('Input-Allocators'!I$32:I$80,'Input-Allocators'!$B$32:$B$80,$F211))*$D211</f>
        <v>0</v>
      </c>
      <c r="M211" s="14">
        <f ca="1">IFERROR(INDEX(M$320:M$343,MATCH($F211,$B$320:$B$343,0))/INDEX($D$320:$D$343,MATCH($F211,$B$320:$B$343,0)),SUMIFS('Input-Allocators'!J$32:J$80,'Input-Allocators'!$B$32:$B$80,$F211))*$D211</f>
        <v>0</v>
      </c>
      <c r="N211" s="14">
        <f ca="1">IFERROR(INDEX(N$320:N$343,MATCH($F211,$B$320:$B$343,0))/INDEX($D$320:$D$343,MATCH($F211,$B$320:$B$343,0)),SUMIFS('Input-Allocators'!K$32:K$80,'Input-Allocators'!$B$32:$B$80,$F211))*$D211</f>
        <v>0</v>
      </c>
      <c r="O211" s="14">
        <f ca="1">IFERROR(INDEX(O$320:O$343,MATCH($F211,$B$320:$B$343,0))/INDEX($D$320:$D$343,MATCH($F211,$B$320:$B$343,0)),SUMIFS('Input-Allocators'!L$32:L$80,'Input-Allocators'!$B$32:$B$80,$F211))*$D211</f>
        <v>0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0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0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0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0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0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0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0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-</v>
      </c>
      <c r="G220" s="14">
        <f ca="1">IFERROR(INDEX(G$320:G$343,MATCH($F220,$B$320:$B$343,0))/INDEX($D$320:$D$343,MATCH($F220,$B$320:$B$343,0)),SUMIFS('Input-Allocators'!D$32:D$80,'Input-Allocators'!$B$32:$B$80,$F220))*$D220</f>
        <v>0</v>
      </c>
      <c r="H220" s="14">
        <f ca="1">IFERROR(INDEX(H$320:H$343,MATCH($F220,$B$320:$B$343,0))/INDEX($D$320:$D$343,MATCH($F220,$B$320:$B$343,0)),SUMIFS('Input-Allocators'!E$32:E$80,'Input-Allocators'!$B$32:$B$80,$F220))*$D220</f>
        <v>0</v>
      </c>
      <c r="I220" s="14">
        <f ca="1">IFERROR(INDEX(I$320:I$343,MATCH($F220,$B$320:$B$343,0))/INDEX($D$320:$D$343,MATCH($F220,$B$320:$B$343,0)),SUMIFS('Input-Allocators'!F$32:F$80,'Input-Allocators'!$B$32:$B$80,$F220))*$D220</f>
        <v>0</v>
      </c>
      <c r="J220" s="14">
        <f ca="1">IFERROR(INDEX(J$320:J$343,MATCH($F220,$B$320:$B$343,0))/INDEX($D$320:$D$343,MATCH($F220,$B$320:$B$343,0)),SUMIFS('Input-Allocators'!G$32:G$80,'Input-Allocators'!$B$32:$B$80,$F220))*$D220</f>
        <v>0</v>
      </c>
      <c r="K220" s="14">
        <f ca="1">IFERROR(INDEX(K$320:K$343,MATCH($F220,$B$320:$B$343,0))/INDEX($D$320:$D$343,MATCH($F220,$B$320:$B$343,0)),SUMIFS('Input-Allocators'!H$32:H$80,'Input-Allocators'!$B$32:$B$80,$F220))*$D220</f>
        <v>0</v>
      </c>
      <c r="L220" s="14">
        <f ca="1">IFERROR(INDEX(L$320:L$343,MATCH($F220,$B$320:$B$343,0))/INDEX($D$320:$D$343,MATCH($F220,$B$320:$B$343,0)),SUMIFS('Input-Allocators'!I$32:I$80,'Input-Allocators'!$B$32:$B$80,$F220))*$D220</f>
        <v>0</v>
      </c>
      <c r="M220" s="14">
        <f ca="1">IFERROR(INDEX(M$320:M$343,MATCH($F220,$B$320:$B$343,0))/INDEX($D$320:$D$343,MATCH($F220,$B$320:$B$343,0)),SUMIFS('Input-Allocators'!J$32:J$80,'Input-Allocators'!$B$32:$B$80,$F220))*$D220</f>
        <v>0</v>
      </c>
      <c r="N220" s="14">
        <f ca="1">IFERROR(INDEX(N$320:N$343,MATCH($F220,$B$320:$B$343,0))/INDEX($D$320:$D$343,MATCH($F220,$B$320:$B$343,0)),SUMIFS('Input-Allocators'!K$32:K$80,'Input-Allocators'!$B$32:$B$80,$F220))*$D220</f>
        <v>0</v>
      </c>
      <c r="O220" s="14">
        <f ca="1">IFERROR(INDEX(O$320:O$343,MATCH($F220,$B$320:$B$343,0))/INDEX($D$320:$D$343,MATCH($F220,$B$320:$B$343,0)),SUMIFS('Input-Allocators'!L$32:L$80,'Input-Allocators'!$B$32:$B$80,$F220))*$D220</f>
        <v>0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0</v>
      </c>
      <c r="E221" s="14">
        <f t="shared" ca="1" si="49"/>
        <v>0</v>
      </c>
      <c r="F221" s="46"/>
      <c r="G221" s="174">
        <f t="shared" ref="G221:U221" ca="1" si="52">SUBTOTAL(9,G211:G220)</f>
        <v>0</v>
      </c>
      <c r="H221" s="174">
        <f t="shared" ca="1" si="52"/>
        <v>0</v>
      </c>
      <c r="I221" s="174">
        <f t="shared" ca="1" si="52"/>
        <v>0</v>
      </c>
      <c r="J221" s="174">
        <f t="shared" ca="1" si="52"/>
        <v>0</v>
      </c>
      <c r="K221" s="174">
        <f t="shared" ca="1" si="52"/>
        <v>0</v>
      </c>
      <c r="L221" s="174">
        <f t="shared" ca="1" si="52"/>
        <v>0</v>
      </c>
      <c r="M221" s="174">
        <f t="shared" ca="1" si="52"/>
        <v>0</v>
      </c>
      <c r="N221" s="174">
        <f t="shared" ca="1" si="52"/>
        <v>0</v>
      </c>
      <c r="O221" s="174">
        <f t="shared" ca="1" si="52"/>
        <v>0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187544.06000000006</v>
      </c>
      <c r="E223" s="14">
        <f t="shared" ca="1" si="49"/>
        <v>0</v>
      </c>
      <c r="F223" s="46"/>
      <c r="G223" s="175">
        <f t="shared" ref="G223:U223" ca="1" si="53">SUBTOTAL(9,G129:G221)</f>
        <v>156376.29400000002</v>
      </c>
      <c r="H223" s="175">
        <f t="shared" ca="1" si="53"/>
        <v>8339.3310000000019</v>
      </c>
      <c r="I223" s="175">
        <f t="shared" ca="1" si="53"/>
        <v>11834.985000000001</v>
      </c>
      <c r="J223" s="175">
        <f t="shared" ca="1" si="53"/>
        <v>7506.7669999999998</v>
      </c>
      <c r="K223" s="175">
        <f t="shared" ca="1" si="53"/>
        <v>1093.7159999999999</v>
      </c>
      <c r="L223" s="175">
        <f t="shared" ca="1" si="53"/>
        <v>452.78000000000003</v>
      </c>
      <c r="M223" s="175">
        <f t="shared" ca="1" si="53"/>
        <v>2168.7539999999999</v>
      </c>
      <c r="N223" s="175">
        <f t="shared" ca="1" si="53"/>
        <v>-53.808999999999997</v>
      </c>
      <c r="O223" s="175">
        <f t="shared" ca="1" si="53"/>
        <v>-174.75800000000001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0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0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0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0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0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9"/>
        <v>0</v>
      </c>
      <c r="F232" s="46"/>
      <c r="G232" s="174">
        <f t="shared" ref="G232:U232" ca="1" si="55">SUBTOTAL(9,G227:G231)</f>
        <v>0</v>
      </c>
      <c r="H232" s="174">
        <f t="shared" ca="1" si="55"/>
        <v>0</v>
      </c>
      <c r="I232" s="174">
        <f t="shared" ca="1" si="55"/>
        <v>0</v>
      </c>
      <c r="J232" s="174">
        <f t="shared" ca="1" si="55"/>
        <v>0</v>
      </c>
      <c r="K232" s="174">
        <f t="shared" ca="1" si="55"/>
        <v>0</v>
      </c>
      <c r="L232" s="174">
        <f t="shared" ca="1" si="55"/>
        <v>0</v>
      </c>
      <c r="M232" s="174">
        <f t="shared" ca="1" si="55"/>
        <v>0</v>
      </c>
      <c r="N232" s="174">
        <f t="shared" ca="1" si="55"/>
        <v>0</v>
      </c>
      <c r="O232" s="174">
        <f t="shared" ca="1" si="55"/>
        <v>0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0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0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0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0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9"/>
        <v>0</v>
      </c>
      <c r="F239" s="46"/>
      <c r="G239" s="174">
        <f t="shared" ref="G239:U239" ca="1" si="57">SUBTOTAL(9,G235:G238)</f>
        <v>0</v>
      </c>
      <c r="H239" s="174">
        <f t="shared" ca="1" si="57"/>
        <v>0</v>
      </c>
      <c r="I239" s="174">
        <f t="shared" ca="1" si="57"/>
        <v>0</v>
      </c>
      <c r="J239" s="174">
        <f t="shared" ca="1" si="57"/>
        <v>0</v>
      </c>
      <c r="K239" s="174">
        <f t="shared" ca="1" si="57"/>
        <v>0</v>
      </c>
      <c r="L239" s="174">
        <f t="shared" ca="1" si="57"/>
        <v>0</v>
      </c>
      <c r="M239" s="174">
        <f t="shared" ca="1" si="57"/>
        <v>0</v>
      </c>
      <c r="N239" s="174">
        <f t="shared" ca="1" si="57"/>
        <v>0</v>
      </c>
      <c r="O239" s="174">
        <f t="shared" ca="1" si="57"/>
        <v>0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0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9"/>
        <v>0</v>
      </c>
      <c r="F246" s="46"/>
      <c r="G246" s="174">
        <f t="shared" ref="G246:U246" ca="1" si="59">SUBTOTAL(9,G242:G245)</f>
        <v>0</v>
      </c>
      <c r="H246" s="174">
        <f t="shared" ca="1" si="59"/>
        <v>0</v>
      </c>
      <c r="I246" s="174">
        <f t="shared" ca="1" si="59"/>
        <v>0</v>
      </c>
      <c r="J246" s="174">
        <f t="shared" ca="1" si="59"/>
        <v>0</v>
      </c>
      <c r="K246" s="174">
        <f t="shared" ca="1" si="59"/>
        <v>0</v>
      </c>
      <c r="L246" s="174">
        <f t="shared" ca="1" si="59"/>
        <v>0</v>
      </c>
      <c r="M246" s="174">
        <f t="shared" ca="1" si="59"/>
        <v>0</v>
      </c>
      <c r="N246" s="174">
        <f t="shared" ca="1" si="59"/>
        <v>0</v>
      </c>
      <c r="O246" s="174">
        <f t="shared" ca="1" si="59"/>
        <v>0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0</v>
      </c>
      <c r="H248" s="175">
        <f t="shared" ca="1" si="61"/>
        <v>0</v>
      </c>
      <c r="I248" s="175">
        <f t="shared" ca="1" si="61"/>
        <v>0</v>
      </c>
      <c r="J248" s="175">
        <f t="shared" ca="1" si="61"/>
        <v>0</v>
      </c>
      <c r="K248" s="175">
        <f t="shared" ca="1" si="61"/>
        <v>0</v>
      </c>
      <c r="L248" s="175">
        <f t="shared" ca="1" si="61"/>
        <v>0</v>
      </c>
      <c r="M248" s="175">
        <f t="shared" ca="1" si="61"/>
        <v>0</v>
      </c>
      <c r="N248" s="175">
        <f t="shared" ca="1" si="61"/>
        <v>0</v>
      </c>
      <c r="O248" s="175">
        <f t="shared" ca="1" si="61"/>
        <v>0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0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4">
        <f ca="1">IFERROR(INDEX(G$320:G$343,MATCH($F251,$B$320:$B$343,0))/INDEX($D$320:$D$343,MATCH($F251,$B$320:$B$343,0)),SUMIFS('Input-Allocators'!D$32:D$80,'Input-Allocators'!$B$32:$B$80,$F251))*$D251</f>
        <v>0</v>
      </c>
      <c r="H251" s="14">
        <f ca="1">IFERROR(INDEX(H$320:H$343,MATCH($F251,$B$320:$B$343,0))/INDEX($D$320:$D$343,MATCH($F251,$B$320:$B$343,0)),SUMIFS('Input-Allocators'!E$32:E$80,'Input-Allocators'!$B$32:$B$80,$F251))*$D251</f>
        <v>0</v>
      </c>
      <c r="I251" s="14">
        <f ca="1">IFERROR(INDEX(I$320:I$343,MATCH($F251,$B$320:$B$343,0))/INDEX($D$320:$D$343,MATCH($F251,$B$320:$B$343,0)),SUMIFS('Input-Allocators'!F$32:F$80,'Input-Allocators'!$B$32:$B$80,$F251))*$D251</f>
        <v>0</v>
      </c>
      <c r="J251" s="14">
        <f ca="1">IFERROR(INDEX(J$320:J$343,MATCH($F251,$B$320:$B$343,0))/INDEX($D$320:$D$343,MATCH($F251,$B$320:$B$343,0)),SUMIFS('Input-Allocators'!G$32:G$80,'Input-Allocators'!$B$32:$B$80,$F251))*$D251</f>
        <v>0</v>
      </c>
      <c r="K251" s="14">
        <f ca="1">IFERROR(INDEX(K$320:K$343,MATCH($F251,$B$320:$B$343,0))/INDEX($D$320:$D$343,MATCH($F251,$B$320:$B$343,0)),SUMIFS('Input-Allocators'!H$32:H$80,'Input-Allocators'!$B$32:$B$80,$F251))*$D251</f>
        <v>0</v>
      </c>
      <c r="L251" s="14">
        <f ca="1">IFERROR(INDEX(L$320:L$343,MATCH($F251,$B$320:$B$343,0))/INDEX($D$320:$D$343,MATCH($F251,$B$320:$B$343,0)),SUMIFS('Input-Allocators'!I$32:I$80,'Input-Allocators'!$B$32:$B$80,$F251))*$D251</f>
        <v>0</v>
      </c>
      <c r="M251" s="14">
        <f ca="1">IFERROR(INDEX(M$320:M$343,MATCH($F251,$B$320:$B$343,0))/INDEX($D$320:$D$343,MATCH($F251,$B$320:$B$343,0)),SUMIFS('Input-Allocators'!J$32:J$80,'Input-Allocators'!$B$32:$B$80,$F251))*$D251</f>
        <v>0</v>
      </c>
      <c r="N251" s="14">
        <f ca="1">IFERROR(INDEX(N$320:N$343,MATCH($F251,$B$320:$B$343,0))/INDEX($D$320:$D$343,MATCH($F251,$B$320:$B$343,0)),SUMIFS('Input-Allocators'!K$32:K$80,'Input-Allocators'!$B$32:$B$80,$F251))*$D251</f>
        <v>0</v>
      </c>
      <c r="O251" s="14">
        <f ca="1">IFERROR(INDEX(O$320:O$343,MATCH($F251,$B$320:$B$343,0))/INDEX($D$320:$D$343,MATCH($F251,$B$320:$B$343,0)),SUMIFS('Input-Allocators'!L$32:L$80,'Input-Allocators'!$B$32:$B$80,$F251))*$D251</f>
        <v>0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0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4">
        <f ca="1">IFERROR(INDEX(G$320:G$343,MATCH($F252,$B$320:$B$343,0))/INDEX($D$320:$D$343,MATCH($F252,$B$320:$B$343,0)),SUMIFS('Input-Allocators'!D$32:D$80,'Input-Allocators'!$B$32:$B$80,$F252))*$D252</f>
        <v>0</v>
      </c>
      <c r="H252" s="14">
        <f ca="1">IFERROR(INDEX(H$320:H$343,MATCH($F252,$B$320:$B$343,0))/INDEX($D$320:$D$343,MATCH($F252,$B$320:$B$343,0)),SUMIFS('Input-Allocators'!E$32:E$80,'Input-Allocators'!$B$32:$B$80,$F252))*$D252</f>
        <v>0</v>
      </c>
      <c r="I252" s="14">
        <f ca="1">IFERROR(INDEX(I$320:I$343,MATCH($F252,$B$320:$B$343,0))/INDEX($D$320:$D$343,MATCH($F252,$B$320:$B$343,0)),SUMIFS('Input-Allocators'!F$32:F$80,'Input-Allocators'!$B$32:$B$80,$F252))*$D252</f>
        <v>0</v>
      </c>
      <c r="J252" s="14">
        <f ca="1">IFERROR(INDEX(J$320:J$343,MATCH($F252,$B$320:$B$343,0))/INDEX($D$320:$D$343,MATCH($F252,$B$320:$B$343,0)),SUMIFS('Input-Allocators'!G$32:G$80,'Input-Allocators'!$B$32:$B$80,$F252))*$D252</f>
        <v>0</v>
      </c>
      <c r="K252" s="14">
        <f ca="1">IFERROR(INDEX(K$320:K$343,MATCH($F252,$B$320:$B$343,0))/INDEX($D$320:$D$343,MATCH($F252,$B$320:$B$343,0)),SUMIFS('Input-Allocators'!H$32:H$80,'Input-Allocators'!$B$32:$B$80,$F252))*$D252</f>
        <v>0</v>
      </c>
      <c r="L252" s="14">
        <f ca="1">IFERROR(INDEX(L$320:L$343,MATCH($F252,$B$320:$B$343,0))/INDEX($D$320:$D$343,MATCH($F252,$B$320:$B$343,0)),SUMIFS('Input-Allocators'!I$32:I$80,'Input-Allocators'!$B$32:$B$80,$F252))*$D252</f>
        <v>0</v>
      </c>
      <c r="M252" s="14">
        <f ca="1">IFERROR(INDEX(M$320:M$343,MATCH($F252,$B$320:$B$343,0))/INDEX($D$320:$D$343,MATCH($F252,$B$320:$B$343,0)),SUMIFS('Input-Allocators'!J$32:J$80,'Input-Allocators'!$B$32:$B$80,$F252))*$D252</f>
        <v>0</v>
      </c>
      <c r="N252" s="14">
        <f ca="1">IFERROR(INDEX(N$320:N$343,MATCH($F252,$B$320:$B$343,0))/INDEX($D$320:$D$343,MATCH($F252,$B$320:$B$343,0)),SUMIFS('Input-Allocators'!K$32:K$80,'Input-Allocators'!$B$32:$B$80,$F252))*$D252</f>
        <v>0</v>
      </c>
      <c r="O252" s="14">
        <f ca="1">IFERROR(INDEX(O$320:O$343,MATCH($F252,$B$320:$B$343,0))/INDEX($D$320:$D$343,MATCH($F252,$B$320:$B$343,0)),SUMIFS('Input-Allocators'!L$32:L$80,'Input-Allocators'!$B$32:$B$80,$F252))*$D252</f>
        <v>0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0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4">
        <f ca="1">IFERROR(INDEX(G$320:G$343,MATCH($F253,$B$320:$B$343,0))/INDEX($D$320:$D$343,MATCH($F253,$B$320:$B$343,0)),SUMIFS('Input-Allocators'!D$32:D$80,'Input-Allocators'!$B$32:$B$80,$F253))*$D253</f>
        <v>0</v>
      </c>
      <c r="H253" s="14">
        <f ca="1">IFERROR(INDEX(H$320:H$343,MATCH($F253,$B$320:$B$343,0))/INDEX($D$320:$D$343,MATCH($F253,$B$320:$B$343,0)),SUMIFS('Input-Allocators'!E$32:E$80,'Input-Allocators'!$B$32:$B$80,$F253))*$D253</f>
        <v>0</v>
      </c>
      <c r="I253" s="14">
        <f ca="1">IFERROR(INDEX(I$320:I$343,MATCH($F253,$B$320:$B$343,0))/INDEX($D$320:$D$343,MATCH($F253,$B$320:$B$343,0)),SUMIFS('Input-Allocators'!F$32:F$80,'Input-Allocators'!$B$32:$B$80,$F253))*$D253</f>
        <v>0</v>
      </c>
      <c r="J253" s="14">
        <f ca="1">IFERROR(INDEX(J$320:J$343,MATCH($F253,$B$320:$B$343,0))/INDEX($D$320:$D$343,MATCH($F253,$B$320:$B$343,0)),SUMIFS('Input-Allocators'!G$32:G$80,'Input-Allocators'!$B$32:$B$80,$F253))*$D253</f>
        <v>0</v>
      </c>
      <c r="K253" s="14">
        <f ca="1">IFERROR(INDEX(K$320:K$343,MATCH($F253,$B$320:$B$343,0))/INDEX($D$320:$D$343,MATCH($F253,$B$320:$B$343,0)),SUMIFS('Input-Allocators'!H$32:H$80,'Input-Allocators'!$B$32:$B$80,$F253))*$D253</f>
        <v>0</v>
      </c>
      <c r="L253" s="14">
        <f ca="1">IFERROR(INDEX(L$320:L$343,MATCH($F253,$B$320:$B$343,0))/INDEX($D$320:$D$343,MATCH($F253,$B$320:$B$343,0)),SUMIFS('Input-Allocators'!I$32:I$80,'Input-Allocators'!$B$32:$B$80,$F253))*$D253</f>
        <v>0</v>
      </c>
      <c r="M253" s="14">
        <f ca="1">IFERROR(INDEX(M$320:M$343,MATCH($F253,$B$320:$B$343,0))/INDEX($D$320:$D$343,MATCH($F253,$B$320:$B$343,0)),SUMIFS('Input-Allocators'!J$32:J$80,'Input-Allocators'!$B$32:$B$80,$F253))*$D253</f>
        <v>0</v>
      </c>
      <c r="N253" s="14">
        <f ca="1">IFERROR(INDEX(N$320:N$343,MATCH($F253,$B$320:$B$343,0))/INDEX($D$320:$D$343,MATCH($F253,$B$320:$B$343,0)),SUMIFS('Input-Allocators'!K$32:K$80,'Input-Allocators'!$B$32:$B$80,$F253))*$D253</f>
        <v>0</v>
      </c>
      <c r="O253" s="14">
        <f ca="1">IFERROR(INDEX(O$320:O$343,MATCH($F253,$B$320:$B$343,0))/INDEX($D$320:$D$343,MATCH($F253,$B$320:$B$343,0)),SUMIFS('Input-Allocators'!L$32:L$80,'Input-Allocators'!$B$32:$B$80,$F253))*$D253</f>
        <v>0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0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-</v>
      </c>
      <c r="G254" s="14">
        <f ca="1">IFERROR(INDEX(G$320:G$343,MATCH($F254,$B$320:$B$343,0))/INDEX($D$320:$D$343,MATCH($F254,$B$320:$B$343,0)),SUMIFS('Input-Allocators'!D$32:D$80,'Input-Allocators'!$B$32:$B$80,$F254))*$D254</f>
        <v>0</v>
      </c>
      <c r="H254" s="14">
        <f ca="1">IFERROR(INDEX(H$320:H$343,MATCH($F254,$B$320:$B$343,0))/INDEX($D$320:$D$343,MATCH($F254,$B$320:$B$343,0)),SUMIFS('Input-Allocators'!E$32:E$80,'Input-Allocators'!$B$32:$B$80,$F254))*$D254</f>
        <v>0</v>
      </c>
      <c r="I254" s="14">
        <f ca="1">IFERROR(INDEX(I$320:I$343,MATCH($F254,$B$320:$B$343,0))/INDEX($D$320:$D$343,MATCH($F254,$B$320:$B$343,0)),SUMIFS('Input-Allocators'!F$32:F$80,'Input-Allocators'!$B$32:$B$80,$F254))*$D254</f>
        <v>0</v>
      </c>
      <c r="J254" s="14">
        <f ca="1">IFERROR(INDEX(J$320:J$343,MATCH($F254,$B$320:$B$343,0))/INDEX($D$320:$D$343,MATCH($F254,$B$320:$B$343,0)),SUMIFS('Input-Allocators'!G$32:G$80,'Input-Allocators'!$B$32:$B$80,$F254))*$D254</f>
        <v>0</v>
      </c>
      <c r="K254" s="14">
        <f ca="1">IFERROR(INDEX(K$320:K$343,MATCH($F254,$B$320:$B$343,0))/INDEX($D$320:$D$343,MATCH($F254,$B$320:$B$343,0)),SUMIFS('Input-Allocators'!H$32:H$80,'Input-Allocators'!$B$32:$B$80,$F254))*$D254</f>
        <v>0</v>
      </c>
      <c r="L254" s="14">
        <f ca="1">IFERROR(INDEX(L$320:L$343,MATCH($F254,$B$320:$B$343,0))/INDEX($D$320:$D$343,MATCH($F254,$B$320:$B$343,0)),SUMIFS('Input-Allocators'!I$32:I$80,'Input-Allocators'!$B$32:$B$80,$F254))*$D254</f>
        <v>0</v>
      </c>
      <c r="M254" s="14">
        <f ca="1">IFERROR(INDEX(M$320:M$343,MATCH($F254,$B$320:$B$343,0))/INDEX($D$320:$D$343,MATCH($F254,$B$320:$B$343,0)),SUMIFS('Input-Allocators'!J$32:J$80,'Input-Allocators'!$B$32:$B$80,$F254))*$D254</f>
        <v>0</v>
      </c>
      <c r="N254" s="14">
        <f ca="1">IFERROR(INDEX(N$320:N$343,MATCH($F254,$B$320:$B$343,0))/INDEX($D$320:$D$343,MATCH($F254,$B$320:$B$343,0)),SUMIFS('Input-Allocators'!K$32:K$80,'Input-Allocators'!$B$32:$B$80,$F254))*$D254</f>
        <v>0</v>
      </c>
      <c r="O254" s="14">
        <f ca="1">IFERROR(INDEX(O$320:O$343,MATCH($F254,$B$320:$B$343,0))/INDEX($D$320:$D$343,MATCH($F254,$B$320:$B$343,0)),SUMIFS('Input-Allocators'!L$32:L$80,'Input-Allocators'!$B$32:$B$80,$F254))*$D254</f>
        <v>0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0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-</v>
      </c>
      <c r="G255" s="14">
        <f ca="1">IFERROR(INDEX(G$320:G$343,MATCH($F255,$B$320:$B$343,0))/INDEX($D$320:$D$343,MATCH($F255,$B$320:$B$343,0)),SUMIFS('Input-Allocators'!D$32:D$80,'Input-Allocators'!$B$32:$B$80,$F255))*$D255</f>
        <v>0</v>
      </c>
      <c r="H255" s="14">
        <f ca="1">IFERROR(INDEX(H$320:H$343,MATCH($F255,$B$320:$B$343,0))/INDEX($D$320:$D$343,MATCH($F255,$B$320:$B$343,0)),SUMIFS('Input-Allocators'!E$32:E$80,'Input-Allocators'!$B$32:$B$80,$F255))*$D255</f>
        <v>0</v>
      </c>
      <c r="I255" s="14">
        <f ca="1">IFERROR(INDEX(I$320:I$343,MATCH($F255,$B$320:$B$343,0))/INDEX($D$320:$D$343,MATCH($F255,$B$320:$B$343,0)),SUMIFS('Input-Allocators'!F$32:F$80,'Input-Allocators'!$B$32:$B$80,$F255))*$D255</f>
        <v>0</v>
      </c>
      <c r="J255" s="14">
        <f ca="1">IFERROR(INDEX(J$320:J$343,MATCH($F255,$B$320:$B$343,0))/INDEX($D$320:$D$343,MATCH($F255,$B$320:$B$343,0)),SUMIFS('Input-Allocators'!G$32:G$80,'Input-Allocators'!$B$32:$B$80,$F255))*$D255</f>
        <v>0</v>
      </c>
      <c r="K255" s="14">
        <f ca="1">IFERROR(INDEX(K$320:K$343,MATCH($F255,$B$320:$B$343,0))/INDEX($D$320:$D$343,MATCH($F255,$B$320:$B$343,0)),SUMIFS('Input-Allocators'!H$32:H$80,'Input-Allocators'!$B$32:$B$80,$F255))*$D255</f>
        <v>0</v>
      </c>
      <c r="L255" s="14">
        <f ca="1">IFERROR(INDEX(L$320:L$343,MATCH($F255,$B$320:$B$343,0))/INDEX($D$320:$D$343,MATCH($F255,$B$320:$B$343,0)),SUMIFS('Input-Allocators'!I$32:I$80,'Input-Allocators'!$B$32:$B$80,$F255))*$D255</f>
        <v>0</v>
      </c>
      <c r="M255" s="14">
        <f ca="1">IFERROR(INDEX(M$320:M$343,MATCH($F255,$B$320:$B$343,0))/INDEX($D$320:$D$343,MATCH($F255,$B$320:$B$343,0)),SUMIFS('Input-Allocators'!J$32:J$80,'Input-Allocators'!$B$32:$B$80,$F255))*$D255</f>
        <v>0</v>
      </c>
      <c r="N255" s="14">
        <f ca="1">IFERROR(INDEX(N$320:N$343,MATCH($F255,$B$320:$B$343,0))/INDEX($D$320:$D$343,MATCH($F255,$B$320:$B$343,0)),SUMIFS('Input-Allocators'!K$32:K$80,'Input-Allocators'!$B$32:$B$80,$F255))*$D255</f>
        <v>0</v>
      </c>
      <c r="O255" s="14">
        <f ca="1">IFERROR(INDEX(O$320:O$343,MATCH($F255,$B$320:$B$343,0))/INDEX($D$320:$D$343,MATCH($F255,$B$320:$B$343,0)),SUMIFS('Input-Allocators'!L$32:L$80,'Input-Allocators'!$B$32:$B$80,$F255))*$D255</f>
        <v>0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0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-</v>
      </c>
      <c r="G256" s="14">
        <f ca="1">IFERROR(INDEX(G$320:G$343,MATCH($F256,$B$320:$B$343,0))/INDEX($D$320:$D$343,MATCH($F256,$B$320:$B$343,0)),SUMIFS('Input-Allocators'!D$32:D$80,'Input-Allocators'!$B$32:$B$80,$F256))*$D256</f>
        <v>0</v>
      </c>
      <c r="H256" s="14">
        <f ca="1">IFERROR(INDEX(H$320:H$343,MATCH($F256,$B$320:$B$343,0))/INDEX($D$320:$D$343,MATCH($F256,$B$320:$B$343,0)),SUMIFS('Input-Allocators'!E$32:E$80,'Input-Allocators'!$B$32:$B$80,$F256))*$D256</f>
        <v>0</v>
      </c>
      <c r="I256" s="14">
        <f ca="1">IFERROR(INDEX(I$320:I$343,MATCH($F256,$B$320:$B$343,0))/INDEX($D$320:$D$343,MATCH($F256,$B$320:$B$343,0)),SUMIFS('Input-Allocators'!F$32:F$80,'Input-Allocators'!$B$32:$B$80,$F256))*$D256</f>
        <v>0</v>
      </c>
      <c r="J256" s="14">
        <f ca="1">IFERROR(INDEX(J$320:J$343,MATCH($F256,$B$320:$B$343,0))/INDEX($D$320:$D$343,MATCH($F256,$B$320:$B$343,0)),SUMIFS('Input-Allocators'!G$32:G$80,'Input-Allocators'!$B$32:$B$80,$F256))*$D256</f>
        <v>0</v>
      </c>
      <c r="K256" s="14">
        <f ca="1">IFERROR(INDEX(K$320:K$343,MATCH($F256,$B$320:$B$343,0))/INDEX($D$320:$D$343,MATCH($F256,$B$320:$B$343,0)),SUMIFS('Input-Allocators'!H$32:H$80,'Input-Allocators'!$B$32:$B$80,$F256))*$D256</f>
        <v>0</v>
      </c>
      <c r="L256" s="14">
        <f ca="1">IFERROR(INDEX(L$320:L$343,MATCH($F256,$B$320:$B$343,0))/INDEX($D$320:$D$343,MATCH($F256,$B$320:$B$343,0)),SUMIFS('Input-Allocators'!I$32:I$80,'Input-Allocators'!$B$32:$B$80,$F256))*$D256</f>
        <v>0</v>
      </c>
      <c r="M256" s="14">
        <f ca="1">IFERROR(INDEX(M$320:M$343,MATCH($F256,$B$320:$B$343,0))/INDEX($D$320:$D$343,MATCH($F256,$B$320:$B$343,0)),SUMIFS('Input-Allocators'!J$32:J$80,'Input-Allocators'!$B$32:$B$80,$F256))*$D256</f>
        <v>0</v>
      </c>
      <c r="N256" s="14">
        <f ca="1">IFERROR(INDEX(N$320:N$343,MATCH($F256,$B$320:$B$343,0))/INDEX($D$320:$D$343,MATCH($F256,$B$320:$B$343,0)),SUMIFS('Input-Allocators'!K$32:K$80,'Input-Allocators'!$B$32:$B$80,$F256))*$D256</f>
        <v>0</v>
      </c>
      <c r="O256" s="14">
        <f ca="1">IFERROR(INDEX(O$320:O$343,MATCH($F256,$B$320:$B$343,0))/INDEX($D$320:$D$343,MATCH($F256,$B$320:$B$343,0)),SUMIFS('Input-Allocators'!L$32:L$80,'Input-Allocators'!$B$32:$B$80,$F256))*$D256</f>
        <v>0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0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4">
        <f ca="1">IFERROR(INDEX(G$320:G$343,MATCH($F257,$B$320:$B$343,0))/INDEX($D$320:$D$343,MATCH($F257,$B$320:$B$343,0)),SUMIFS('Input-Allocators'!D$32:D$80,'Input-Allocators'!$B$32:$B$80,$F257))*$D257</f>
        <v>0</v>
      </c>
      <c r="H257" s="14">
        <f ca="1">IFERROR(INDEX(H$320:H$343,MATCH($F257,$B$320:$B$343,0))/INDEX($D$320:$D$343,MATCH($F257,$B$320:$B$343,0)),SUMIFS('Input-Allocators'!E$32:E$80,'Input-Allocators'!$B$32:$B$80,$F257))*$D257</f>
        <v>0</v>
      </c>
      <c r="I257" s="14">
        <f ca="1">IFERROR(INDEX(I$320:I$343,MATCH($F257,$B$320:$B$343,0))/INDEX($D$320:$D$343,MATCH($F257,$B$320:$B$343,0)),SUMIFS('Input-Allocators'!F$32:F$80,'Input-Allocators'!$B$32:$B$80,$F257))*$D257</f>
        <v>0</v>
      </c>
      <c r="J257" s="14">
        <f ca="1">IFERROR(INDEX(J$320:J$343,MATCH($F257,$B$320:$B$343,0))/INDEX($D$320:$D$343,MATCH($F257,$B$320:$B$343,0)),SUMIFS('Input-Allocators'!G$32:G$80,'Input-Allocators'!$B$32:$B$80,$F257))*$D257</f>
        <v>0</v>
      </c>
      <c r="K257" s="14">
        <f ca="1">IFERROR(INDEX(K$320:K$343,MATCH($F257,$B$320:$B$343,0))/INDEX($D$320:$D$343,MATCH($F257,$B$320:$B$343,0)),SUMIFS('Input-Allocators'!H$32:H$80,'Input-Allocators'!$B$32:$B$80,$F257))*$D257</f>
        <v>0</v>
      </c>
      <c r="L257" s="14">
        <f ca="1">IFERROR(INDEX(L$320:L$343,MATCH($F257,$B$320:$B$343,0))/INDEX($D$320:$D$343,MATCH($F257,$B$320:$B$343,0)),SUMIFS('Input-Allocators'!I$32:I$80,'Input-Allocators'!$B$32:$B$80,$F257))*$D257</f>
        <v>0</v>
      </c>
      <c r="M257" s="14">
        <f ca="1">IFERROR(INDEX(M$320:M$343,MATCH($F257,$B$320:$B$343,0))/INDEX($D$320:$D$343,MATCH($F257,$B$320:$B$343,0)),SUMIFS('Input-Allocators'!J$32:J$80,'Input-Allocators'!$B$32:$B$80,$F257))*$D257</f>
        <v>0</v>
      </c>
      <c r="N257" s="14">
        <f ca="1">IFERROR(INDEX(N$320:N$343,MATCH($F257,$B$320:$B$343,0))/INDEX($D$320:$D$343,MATCH($F257,$B$320:$B$343,0)),SUMIFS('Input-Allocators'!K$32:K$80,'Input-Allocators'!$B$32:$B$80,$F257))*$D257</f>
        <v>0</v>
      </c>
      <c r="O257" s="14">
        <f ca="1">IFERROR(INDEX(O$320:O$343,MATCH($F257,$B$320:$B$343,0))/INDEX($D$320:$D$343,MATCH($F257,$B$320:$B$343,0)),SUMIFS('Input-Allocators'!L$32:L$80,'Input-Allocators'!$B$32:$B$80,$F257))*$D257</f>
        <v>0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0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0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4">
        <f ca="1">IFERROR(INDEX(G$320:G$343,MATCH($F262,$B$320:$B$343,0))/INDEX($D$320:$D$343,MATCH($F262,$B$320:$B$343,0)),SUMIFS('Input-Allocators'!D$32:D$80,'Input-Allocators'!$B$32:$B$80,$F262))*$D262</f>
        <v>0</v>
      </c>
      <c r="H262" s="14">
        <f ca="1">IFERROR(INDEX(H$320:H$343,MATCH($F262,$B$320:$B$343,0))/INDEX($D$320:$D$343,MATCH($F262,$B$320:$B$343,0)),SUMIFS('Input-Allocators'!E$32:E$80,'Input-Allocators'!$B$32:$B$80,$F262))*$D262</f>
        <v>0</v>
      </c>
      <c r="I262" s="14">
        <f ca="1">IFERROR(INDEX(I$320:I$343,MATCH($F262,$B$320:$B$343,0))/INDEX($D$320:$D$343,MATCH($F262,$B$320:$B$343,0)),SUMIFS('Input-Allocators'!F$32:F$80,'Input-Allocators'!$B$32:$B$80,$F262))*$D262</f>
        <v>0</v>
      </c>
      <c r="J262" s="14">
        <f ca="1">IFERROR(INDEX(J$320:J$343,MATCH($F262,$B$320:$B$343,0))/INDEX($D$320:$D$343,MATCH($F262,$B$320:$B$343,0)),SUMIFS('Input-Allocators'!G$32:G$80,'Input-Allocators'!$B$32:$B$80,$F262))*$D262</f>
        <v>0</v>
      </c>
      <c r="K262" s="14">
        <f ca="1">IFERROR(INDEX(K$320:K$343,MATCH($F262,$B$320:$B$343,0))/INDEX($D$320:$D$343,MATCH($F262,$B$320:$B$343,0)),SUMIFS('Input-Allocators'!H$32:H$80,'Input-Allocators'!$B$32:$B$80,$F262))*$D262</f>
        <v>0</v>
      </c>
      <c r="L262" s="14">
        <f ca="1">IFERROR(INDEX(L$320:L$343,MATCH($F262,$B$320:$B$343,0))/INDEX($D$320:$D$343,MATCH($F262,$B$320:$B$343,0)),SUMIFS('Input-Allocators'!I$32:I$80,'Input-Allocators'!$B$32:$B$80,$F262))*$D262</f>
        <v>0</v>
      </c>
      <c r="M262" s="14">
        <f ca="1">IFERROR(INDEX(M$320:M$343,MATCH($F262,$B$320:$B$343,0))/INDEX($D$320:$D$343,MATCH($F262,$B$320:$B$343,0)),SUMIFS('Input-Allocators'!J$32:J$80,'Input-Allocators'!$B$32:$B$80,$F262))*$D262</f>
        <v>0</v>
      </c>
      <c r="N262" s="14">
        <f ca="1">IFERROR(INDEX(N$320:N$343,MATCH($F262,$B$320:$B$343,0))/INDEX($D$320:$D$343,MATCH($F262,$B$320:$B$343,0)),SUMIFS('Input-Allocators'!K$32:K$80,'Input-Allocators'!$B$32:$B$80,$F262))*$D262</f>
        <v>0</v>
      </c>
      <c r="O262" s="14">
        <f ca="1">IFERROR(INDEX(O$320:O$343,MATCH($F262,$B$320:$B$343,0))/INDEX($D$320:$D$343,MATCH($F262,$B$320:$B$343,0)),SUMIFS('Input-Allocators'!L$32:L$80,'Input-Allocators'!$B$32:$B$80,$F262))*$D262</f>
        <v>0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0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4">
        <f ca="1">IFERROR(INDEX(G$320:G$343,MATCH($F263,$B$320:$B$343,0))/INDEX($D$320:$D$343,MATCH($F263,$B$320:$B$343,0)),SUMIFS('Input-Allocators'!D$32:D$80,'Input-Allocators'!$B$32:$B$80,$F263))*$D263</f>
        <v>0</v>
      </c>
      <c r="H263" s="14">
        <f ca="1">IFERROR(INDEX(H$320:H$343,MATCH($F263,$B$320:$B$343,0))/INDEX($D$320:$D$343,MATCH($F263,$B$320:$B$343,0)),SUMIFS('Input-Allocators'!E$32:E$80,'Input-Allocators'!$B$32:$B$80,$F263))*$D263</f>
        <v>0</v>
      </c>
      <c r="I263" s="14">
        <f ca="1">IFERROR(INDEX(I$320:I$343,MATCH($F263,$B$320:$B$343,0))/INDEX($D$320:$D$343,MATCH($F263,$B$320:$B$343,0)),SUMIFS('Input-Allocators'!F$32:F$80,'Input-Allocators'!$B$32:$B$80,$F263))*$D263</f>
        <v>0</v>
      </c>
      <c r="J263" s="14">
        <f ca="1">IFERROR(INDEX(J$320:J$343,MATCH($F263,$B$320:$B$343,0))/INDEX($D$320:$D$343,MATCH($F263,$B$320:$B$343,0)),SUMIFS('Input-Allocators'!G$32:G$80,'Input-Allocators'!$B$32:$B$80,$F263))*$D263</f>
        <v>0</v>
      </c>
      <c r="K263" s="14">
        <f ca="1">IFERROR(INDEX(K$320:K$343,MATCH($F263,$B$320:$B$343,0))/INDEX($D$320:$D$343,MATCH($F263,$B$320:$B$343,0)),SUMIFS('Input-Allocators'!H$32:H$80,'Input-Allocators'!$B$32:$B$80,$F263))*$D263</f>
        <v>0</v>
      </c>
      <c r="L263" s="14">
        <f ca="1">IFERROR(INDEX(L$320:L$343,MATCH($F263,$B$320:$B$343,0))/INDEX($D$320:$D$343,MATCH($F263,$B$320:$B$343,0)),SUMIFS('Input-Allocators'!I$32:I$80,'Input-Allocators'!$B$32:$B$80,$F263))*$D263</f>
        <v>0</v>
      </c>
      <c r="M263" s="14">
        <f ca="1">IFERROR(INDEX(M$320:M$343,MATCH($F263,$B$320:$B$343,0))/INDEX($D$320:$D$343,MATCH($F263,$B$320:$B$343,0)),SUMIFS('Input-Allocators'!J$32:J$80,'Input-Allocators'!$B$32:$B$80,$F263))*$D263</f>
        <v>0</v>
      </c>
      <c r="N263" s="14">
        <f ca="1">IFERROR(INDEX(N$320:N$343,MATCH($F263,$B$320:$B$343,0))/INDEX($D$320:$D$343,MATCH($F263,$B$320:$B$343,0)),SUMIFS('Input-Allocators'!K$32:K$80,'Input-Allocators'!$B$32:$B$80,$F263))*$D263</f>
        <v>0</v>
      </c>
      <c r="O263" s="14">
        <f ca="1">IFERROR(INDEX(O$320:O$343,MATCH($F263,$B$320:$B$343,0))/INDEX($D$320:$D$343,MATCH($F263,$B$320:$B$343,0)),SUMIFS('Input-Allocators'!L$32:L$80,'Input-Allocators'!$B$32:$B$80,$F263))*$D263</f>
        <v>0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0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-</v>
      </c>
      <c r="G264" s="14">
        <f ca="1">IFERROR(INDEX(G$320:G$343,MATCH($F264,$B$320:$B$343,0))/INDEX($D$320:$D$343,MATCH($F264,$B$320:$B$343,0)),SUMIFS('Input-Allocators'!D$32:D$80,'Input-Allocators'!$B$32:$B$80,$F264))*$D264</f>
        <v>0</v>
      </c>
      <c r="H264" s="14">
        <f ca="1">IFERROR(INDEX(H$320:H$343,MATCH($F264,$B$320:$B$343,0))/INDEX($D$320:$D$343,MATCH($F264,$B$320:$B$343,0)),SUMIFS('Input-Allocators'!E$32:E$80,'Input-Allocators'!$B$32:$B$80,$F264))*$D264</f>
        <v>0</v>
      </c>
      <c r="I264" s="14">
        <f ca="1">IFERROR(INDEX(I$320:I$343,MATCH($F264,$B$320:$B$343,0))/INDEX($D$320:$D$343,MATCH($F264,$B$320:$B$343,0)),SUMIFS('Input-Allocators'!F$32:F$80,'Input-Allocators'!$B$32:$B$80,$F264))*$D264</f>
        <v>0</v>
      </c>
      <c r="J264" s="14">
        <f ca="1">IFERROR(INDEX(J$320:J$343,MATCH($F264,$B$320:$B$343,0))/INDEX($D$320:$D$343,MATCH($F264,$B$320:$B$343,0)),SUMIFS('Input-Allocators'!G$32:G$80,'Input-Allocators'!$B$32:$B$80,$F264))*$D264</f>
        <v>0</v>
      </c>
      <c r="K264" s="14">
        <f ca="1">IFERROR(INDEX(K$320:K$343,MATCH($F264,$B$320:$B$343,0))/INDEX($D$320:$D$343,MATCH($F264,$B$320:$B$343,0)),SUMIFS('Input-Allocators'!H$32:H$80,'Input-Allocators'!$B$32:$B$80,$F264))*$D264</f>
        <v>0</v>
      </c>
      <c r="L264" s="14">
        <f ca="1">IFERROR(INDEX(L$320:L$343,MATCH($F264,$B$320:$B$343,0))/INDEX($D$320:$D$343,MATCH($F264,$B$320:$B$343,0)),SUMIFS('Input-Allocators'!I$32:I$80,'Input-Allocators'!$B$32:$B$80,$F264))*$D264</f>
        <v>0</v>
      </c>
      <c r="M264" s="14">
        <f ca="1">IFERROR(INDEX(M$320:M$343,MATCH($F264,$B$320:$B$343,0))/INDEX($D$320:$D$343,MATCH($F264,$B$320:$B$343,0)),SUMIFS('Input-Allocators'!J$32:J$80,'Input-Allocators'!$B$32:$B$80,$F264))*$D264</f>
        <v>0</v>
      </c>
      <c r="N264" s="14">
        <f ca="1">IFERROR(INDEX(N$320:N$343,MATCH($F264,$B$320:$B$343,0))/INDEX($D$320:$D$343,MATCH($F264,$B$320:$B$343,0)),SUMIFS('Input-Allocators'!K$32:K$80,'Input-Allocators'!$B$32:$B$80,$F264))*$D264</f>
        <v>0</v>
      </c>
      <c r="O264" s="14">
        <f ca="1">IFERROR(INDEX(O$320:O$343,MATCH($F264,$B$320:$B$343,0))/INDEX($D$320:$D$343,MATCH($F264,$B$320:$B$343,0)),SUMIFS('Input-Allocators'!L$32:L$80,'Input-Allocators'!$B$32:$B$80,$F264))*$D264</f>
        <v>0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0</v>
      </c>
      <c r="E265" s="14">
        <f t="shared" ca="1" si="60"/>
        <v>0</v>
      </c>
      <c r="F265" s="46"/>
      <c r="G265" s="174">
        <f t="shared" ref="G265:U265" ca="1" si="63">SUBTOTAL(9,G251:G264)</f>
        <v>0</v>
      </c>
      <c r="H265" s="174">
        <f t="shared" ca="1" si="63"/>
        <v>0</v>
      </c>
      <c r="I265" s="174">
        <f t="shared" ca="1" si="63"/>
        <v>0</v>
      </c>
      <c r="J265" s="174">
        <f t="shared" ca="1" si="63"/>
        <v>0</v>
      </c>
      <c r="K265" s="174">
        <f t="shared" ca="1" si="63"/>
        <v>0</v>
      </c>
      <c r="L265" s="174">
        <f t="shared" ca="1" si="63"/>
        <v>0</v>
      </c>
      <c r="M265" s="174">
        <f t="shared" ca="1" si="63"/>
        <v>0</v>
      </c>
      <c r="N265" s="174">
        <f t="shared" ca="1" si="63"/>
        <v>0</v>
      </c>
      <c r="O265" s="174">
        <f t="shared" ca="1" si="63"/>
        <v>0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187544.06000000006</v>
      </c>
      <c r="E267" s="168">
        <f t="shared" ca="1" si="60"/>
        <v>0</v>
      </c>
      <c r="F267" s="182"/>
      <c r="G267" s="177">
        <f t="shared" ref="G267:U267" ca="1" si="64">SUBTOTAL(9,G127:G266)</f>
        <v>156376.29400000002</v>
      </c>
      <c r="H267" s="177">
        <f t="shared" ca="1" si="64"/>
        <v>8339.3310000000019</v>
      </c>
      <c r="I267" s="177">
        <f t="shared" ca="1" si="64"/>
        <v>11834.985000000001</v>
      </c>
      <c r="J267" s="177">
        <f t="shared" ca="1" si="64"/>
        <v>7506.7669999999998</v>
      </c>
      <c r="K267" s="177">
        <f t="shared" ca="1" si="64"/>
        <v>1093.7159999999999</v>
      </c>
      <c r="L267" s="177">
        <f t="shared" ca="1" si="64"/>
        <v>452.78000000000003</v>
      </c>
      <c r="M267" s="177">
        <f t="shared" ca="1" si="64"/>
        <v>2168.7539999999999</v>
      </c>
      <c r="N267" s="177">
        <f t="shared" ca="1" si="64"/>
        <v>-53.808999999999997</v>
      </c>
      <c r="O267" s="177">
        <f t="shared" ca="1" si="64"/>
        <v>-174.75800000000001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0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0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0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4">
        <f ca="1">IFERROR(INDEX(G$320:G$343,MATCH($F274,$B$320:$B$343,0))/INDEX($D$320:$D$343,MATCH($F274,$B$320:$B$343,0)),SUMIFS('Input-Allocators'!D$32:D$80,'Input-Allocators'!$B$32:$B$80,$F274))*$D274</f>
        <v>0</v>
      </c>
      <c r="H274" s="14">
        <f ca="1">IFERROR(INDEX(H$320:H$343,MATCH($F274,$B$320:$B$343,0))/INDEX($D$320:$D$343,MATCH($F274,$B$320:$B$343,0)),SUMIFS('Input-Allocators'!E$32:E$80,'Input-Allocators'!$B$32:$B$80,$F274))*$D274</f>
        <v>0</v>
      </c>
      <c r="I274" s="14">
        <f ca="1">IFERROR(INDEX(I$320:I$343,MATCH($F274,$B$320:$B$343,0))/INDEX($D$320:$D$343,MATCH($F274,$B$320:$B$343,0)),SUMIFS('Input-Allocators'!F$32:F$80,'Input-Allocators'!$B$32:$B$80,$F274))*$D274</f>
        <v>0</v>
      </c>
      <c r="J274" s="14">
        <f ca="1">IFERROR(INDEX(J$320:J$343,MATCH($F274,$B$320:$B$343,0))/INDEX($D$320:$D$343,MATCH($F274,$B$320:$B$343,0)),SUMIFS('Input-Allocators'!G$32:G$80,'Input-Allocators'!$B$32:$B$80,$F274))*$D274</f>
        <v>0</v>
      </c>
      <c r="K274" s="14">
        <f ca="1">IFERROR(INDEX(K$320:K$343,MATCH($F274,$B$320:$B$343,0))/INDEX($D$320:$D$343,MATCH($F274,$B$320:$B$343,0)),SUMIFS('Input-Allocators'!H$32:H$80,'Input-Allocators'!$B$32:$B$80,$F274))*$D274</f>
        <v>0</v>
      </c>
      <c r="L274" s="14">
        <f ca="1">IFERROR(INDEX(L$320:L$343,MATCH($F274,$B$320:$B$343,0))/INDEX($D$320:$D$343,MATCH($F274,$B$320:$B$343,0)),SUMIFS('Input-Allocators'!I$32:I$80,'Input-Allocators'!$B$32:$B$80,$F274))*$D274</f>
        <v>0</v>
      </c>
      <c r="M274" s="14">
        <f ca="1">IFERROR(INDEX(M$320:M$343,MATCH($F274,$B$320:$B$343,0))/INDEX($D$320:$D$343,MATCH($F274,$B$320:$B$343,0)),SUMIFS('Input-Allocators'!J$32:J$80,'Input-Allocators'!$B$32:$B$80,$F274))*$D274</f>
        <v>0</v>
      </c>
      <c r="N274" s="14">
        <f ca="1">IFERROR(INDEX(N$320:N$343,MATCH($F274,$B$320:$B$343,0))/INDEX($D$320:$D$343,MATCH($F274,$B$320:$B$343,0)),SUMIFS('Input-Allocators'!K$32:K$80,'Input-Allocators'!$B$32:$B$80,$F274))*$D274</f>
        <v>0</v>
      </c>
      <c r="O274" s="14">
        <f ca="1">IFERROR(INDEX(O$320:O$343,MATCH($F274,$B$320:$B$343,0))/INDEX($D$320:$D$343,MATCH($F274,$B$320:$B$343,0)),SUMIFS('Input-Allocators'!L$32:L$80,'Input-Allocators'!$B$32:$B$80,$F274))*$D274</f>
        <v>0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0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-</v>
      </c>
      <c r="G275" s="14">
        <f ca="1">IFERROR(INDEX(G$320:G$343,MATCH($F275,$B$320:$B$343,0))/INDEX($D$320:$D$343,MATCH($F275,$B$320:$B$343,0)),SUMIFS('Input-Allocators'!D$32:D$80,'Input-Allocators'!$B$32:$B$80,$F275))*$D275</f>
        <v>0</v>
      </c>
      <c r="H275" s="14">
        <f ca="1">IFERROR(INDEX(H$320:H$343,MATCH($F275,$B$320:$B$343,0))/INDEX($D$320:$D$343,MATCH($F275,$B$320:$B$343,0)),SUMIFS('Input-Allocators'!E$32:E$80,'Input-Allocators'!$B$32:$B$80,$F275))*$D275</f>
        <v>0</v>
      </c>
      <c r="I275" s="14">
        <f ca="1">IFERROR(INDEX(I$320:I$343,MATCH($F275,$B$320:$B$343,0))/INDEX($D$320:$D$343,MATCH($F275,$B$320:$B$343,0)),SUMIFS('Input-Allocators'!F$32:F$80,'Input-Allocators'!$B$32:$B$80,$F275))*$D275</f>
        <v>0</v>
      </c>
      <c r="J275" s="14">
        <f ca="1">IFERROR(INDEX(J$320:J$343,MATCH($F275,$B$320:$B$343,0))/INDEX($D$320:$D$343,MATCH($F275,$B$320:$B$343,0)),SUMIFS('Input-Allocators'!G$32:G$80,'Input-Allocators'!$B$32:$B$80,$F275))*$D275</f>
        <v>0</v>
      </c>
      <c r="K275" s="14">
        <f ca="1">IFERROR(INDEX(K$320:K$343,MATCH($F275,$B$320:$B$343,0))/INDEX($D$320:$D$343,MATCH($F275,$B$320:$B$343,0)),SUMIFS('Input-Allocators'!H$32:H$80,'Input-Allocators'!$B$32:$B$80,$F275))*$D275</f>
        <v>0</v>
      </c>
      <c r="L275" s="14">
        <f ca="1">IFERROR(INDEX(L$320:L$343,MATCH($F275,$B$320:$B$343,0))/INDEX($D$320:$D$343,MATCH($F275,$B$320:$B$343,0)),SUMIFS('Input-Allocators'!I$32:I$80,'Input-Allocators'!$B$32:$B$80,$F275))*$D275</f>
        <v>0</v>
      </c>
      <c r="M275" s="14">
        <f ca="1">IFERROR(INDEX(M$320:M$343,MATCH($F275,$B$320:$B$343,0))/INDEX($D$320:$D$343,MATCH($F275,$B$320:$B$343,0)),SUMIFS('Input-Allocators'!J$32:J$80,'Input-Allocators'!$B$32:$B$80,$F275))*$D275</f>
        <v>0</v>
      </c>
      <c r="N275" s="14">
        <f ca="1">IFERROR(INDEX(N$320:N$343,MATCH($F275,$B$320:$B$343,0))/INDEX($D$320:$D$343,MATCH($F275,$B$320:$B$343,0)),SUMIFS('Input-Allocators'!K$32:K$80,'Input-Allocators'!$B$32:$B$80,$F275))*$D275</f>
        <v>0</v>
      </c>
      <c r="O275" s="14">
        <f ca="1">IFERROR(INDEX(O$320:O$343,MATCH($F275,$B$320:$B$343,0))/INDEX($D$320:$D$343,MATCH($F275,$B$320:$B$343,0)),SUMIFS('Input-Allocators'!L$32:L$80,'Input-Allocators'!$B$32:$B$80,$F275))*$D275</f>
        <v>0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0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-</v>
      </c>
      <c r="G276" s="14">
        <f ca="1">IFERROR(INDEX(G$320:G$343,MATCH($F276,$B$320:$B$343,0))/INDEX($D$320:$D$343,MATCH($F276,$B$320:$B$343,0)),SUMIFS('Input-Allocators'!D$32:D$80,'Input-Allocators'!$B$32:$B$80,$F276))*$D276</f>
        <v>0</v>
      </c>
      <c r="H276" s="14">
        <f ca="1">IFERROR(INDEX(H$320:H$343,MATCH($F276,$B$320:$B$343,0))/INDEX($D$320:$D$343,MATCH($F276,$B$320:$B$343,0)),SUMIFS('Input-Allocators'!E$32:E$80,'Input-Allocators'!$B$32:$B$80,$F276))*$D276</f>
        <v>0</v>
      </c>
      <c r="I276" s="14">
        <f ca="1">IFERROR(INDEX(I$320:I$343,MATCH($F276,$B$320:$B$343,0))/INDEX($D$320:$D$343,MATCH($F276,$B$320:$B$343,0)),SUMIFS('Input-Allocators'!F$32:F$80,'Input-Allocators'!$B$32:$B$80,$F276))*$D276</f>
        <v>0</v>
      </c>
      <c r="J276" s="14">
        <f ca="1">IFERROR(INDEX(J$320:J$343,MATCH($F276,$B$320:$B$343,0))/INDEX($D$320:$D$343,MATCH($F276,$B$320:$B$343,0)),SUMIFS('Input-Allocators'!G$32:G$80,'Input-Allocators'!$B$32:$B$80,$F276))*$D276</f>
        <v>0</v>
      </c>
      <c r="K276" s="14">
        <f ca="1">IFERROR(INDEX(K$320:K$343,MATCH($F276,$B$320:$B$343,0))/INDEX($D$320:$D$343,MATCH($F276,$B$320:$B$343,0)),SUMIFS('Input-Allocators'!H$32:H$80,'Input-Allocators'!$B$32:$B$80,$F276))*$D276</f>
        <v>0</v>
      </c>
      <c r="L276" s="14">
        <f ca="1">IFERROR(INDEX(L$320:L$343,MATCH($F276,$B$320:$B$343,0))/INDEX($D$320:$D$343,MATCH($F276,$B$320:$B$343,0)),SUMIFS('Input-Allocators'!I$32:I$80,'Input-Allocators'!$B$32:$B$80,$F276))*$D276</f>
        <v>0</v>
      </c>
      <c r="M276" s="14">
        <f ca="1">IFERROR(INDEX(M$320:M$343,MATCH($F276,$B$320:$B$343,0))/INDEX($D$320:$D$343,MATCH($F276,$B$320:$B$343,0)),SUMIFS('Input-Allocators'!J$32:J$80,'Input-Allocators'!$B$32:$B$80,$F276))*$D276</f>
        <v>0</v>
      </c>
      <c r="N276" s="14">
        <f ca="1">IFERROR(INDEX(N$320:N$343,MATCH($F276,$B$320:$B$343,0))/INDEX($D$320:$D$343,MATCH($F276,$B$320:$B$343,0)),SUMIFS('Input-Allocators'!K$32:K$80,'Input-Allocators'!$B$32:$B$80,$F276))*$D276</f>
        <v>0</v>
      </c>
      <c r="O276" s="14">
        <f ca="1">IFERROR(INDEX(O$320:O$343,MATCH($F276,$B$320:$B$343,0))/INDEX($D$320:$D$343,MATCH($F276,$B$320:$B$343,0)),SUMIFS('Input-Allocators'!L$32:L$80,'Input-Allocators'!$B$32:$B$80,$F276))*$D276</f>
        <v>0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0</v>
      </c>
      <c r="E277" s="14">
        <f t="shared" ca="1" si="60"/>
        <v>0</v>
      </c>
      <c r="F277" s="46"/>
      <c r="G277" s="174">
        <f t="shared" ref="G277:U277" ca="1" si="66">SUBTOTAL(9,G271:G276)</f>
        <v>0</v>
      </c>
      <c r="H277" s="174">
        <f t="shared" ca="1" si="66"/>
        <v>0</v>
      </c>
      <c r="I277" s="174">
        <f t="shared" ca="1" si="66"/>
        <v>0</v>
      </c>
      <c r="J277" s="174">
        <f t="shared" ca="1" si="66"/>
        <v>0</v>
      </c>
      <c r="K277" s="174">
        <f t="shared" ca="1" si="66"/>
        <v>0</v>
      </c>
      <c r="L277" s="174">
        <f t="shared" ca="1" si="66"/>
        <v>0</v>
      </c>
      <c r="M277" s="174">
        <f t="shared" ca="1" si="66"/>
        <v>0</v>
      </c>
      <c r="N277" s="174">
        <f t="shared" ca="1" si="66"/>
        <v>0</v>
      </c>
      <c r="O277" s="174">
        <f t="shared" ca="1" si="66"/>
        <v>0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0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60"/>
        <v>0</v>
      </c>
      <c r="F287" s="46"/>
      <c r="G287" s="174">
        <f t="shared" ref="G287:U287" ca="1" si="68">SUBTOTAL(9,G280:G286)</f>
        <v>0</v>
      </c>
      <c r="H287" s="174">
        <f t="shared" ca="1" si="68"/>
        <v>0</v>
      </c>
      <c r="I287" s="174">
        <f t="shared" ca="1" si="68"/>
        <v>0</v>
      </c>
      <c r="J287" s="174">
        <f t="shared" ca="1" si="68"/>
        <v>0</v>
      </c>
      <c r="K287" s="174">
        <f t="shared" ca="1" si="68"/>
        <v>0</v>
      </c>
      <c r="L287" s="174">
        <f t="shared" ca="1" si="68"/>
        <v>0</v>
      </c>
      <c r="M287" s="174">
        <f t="shared" ca="1" si="68"/>
        <v>0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0</v>
      </c>
      <c r="E289" s="14">
        <f t="shared" ca="1" si="60"/>
        <v>0</v>
      </c>
      <c r="F289" s="46"/>
      <c r="G289" s="14">
        <f t="shared" ref="G289:U289" ca="1" si="69">SUBTOTAL(9,G271:G288)</f>
        <v>0</v>
      </c>
      <c r="H289" s="14">
        <f t="shared" ca="1" si="69"/>
        <v>0</v>
      </c>
      <c r="I289" s="14">
        <f t="shared" ca="1" si="69"/>
        <v>0</v>
      </c>
      <c r="J289" s="14">
        <f t="shared" ca="1" si="69"/>
        <v>0</v>
      </c>
      <c r="K289" s="14">
        <f t="shared" ca="1" si="69"/>
        <v>0</v>
      </c>
      <c r="L289" s="14">
        <f t="shared" ca="1" si="69"/>
        <v>0</v>
      </c>
      <c r="M289" s="14">
        <f t="shared" ca="1" si="69"/>
        <v>0</v>
      </c>
      <c r="N289" s="14">
        <f t="shared" ca="1" si="69"/>
        <v>0</v>
      </c>
      <c r="O289" s="14">
        <f t="shared" ca="1" si="69"/>
        <v>0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0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-</v>
      </c>
      <c r="G293" s="14">
        <f ca="1">IFERROR(INDEX(G$320:G$343,MATCH($F293,$B$320:$B$343,0))/INDEX($D$320:$D$343,MATCH($F293,$B$320:$B$343,0)),SUMIFS('Input-Allocators'!D$32:D$80,'Input-Allocators'!$B$32:$B$80,$F293))*$D293</f>
        <v>0</v>
      </c>
      <c r="H293" s="14">
        <f ca="1">IFERROR(INDEX(H$320:H$343,MATCH($F293,$B$320:$B$343,0))/INDEX($D$320:$D$343,MATCH($F293,$B$320:$B$343,0)),SUMIFS('Input-Allocators'!E$32:E$80,'Input-Allocators'!$B$32:$B$80,$F293))*$D293</f>
        <v>0</v>
      </c>
      <c r="I293" s="14">
        <f ca="1">IFERROR(INDEX(I$320:I$343,MATCH($F293,$B$320:$B$343,0))/INDEX($D$320:$D$343,MATCH($F293,$B$320:$B$343,0)),SUMIFS('Input-Allocators'!F$32:F$80,'Input-Allocators'!$B$32:$B$80,$F293))*$D293</f>
        <v>0</v>
      </c>
      <c r="J293" s="14">
        <f ca="1">IFERROR(INDEX(J$320:J$343,MATCH($F293,$B$320:$B$343,0))/INDEX($D$320:$D$343,MATCH($F293,$B$320:$B$343,0)),SUMIFS('Input-Allocators'!G$32:G$80,'Input-Allocators'!$B$32:$B$80,$F293))*$D293</f>
        <v>0</v>
      </c>
      <c r="K293" s="14">
        <f ca="1">IFERROR(INDEX(K$320:K$343,MATCH($F293,$B$320:$B$343,0))/INDEX($D$320:$D$343,MATCH($F293,$B$320:$B$343,0)),SUMIFS('Input-Allocators'!H$32:H$80,'Input-Allocators'!$B$32:$B$80,$F293))*$D293</f>
        <v>0</v>
      </c>
      <c r="L293" s="14">
        <f ca="1">IFERROR(INDEX(L$320:L$343,MATCH($F293,$B$320:$B$343,0))/INDEX($D$320:$D$343,MATCH($F293,$B$320:$B$343,0)),SUMIFS('Input-Allocators'!I$32:I$80,'Input-Allocators'!$B$32:$B$80,$F293))*$D293</f>
        <v>0</v>
      </c>
      <c r="M293" s="14">
        <f ca="1">IFERROR(INDEX(M$320:M$343,MATCH($F293,$B$320:$B$343,0))/INDEX($D$320:$D$343,MATCH($F293,$B$320:$B$343,0)),SUMIFS('Input-Allocators'!J$32:J$80,'Input-Allocators'!$B$32:$B$80,$F293))*$D293</f>
        <v>0</v>
      </c>
      <c r="N293" s="14">
        <f ca="1">IFERROR(INDEX(N$320:N$343,MATCH($F293,$B$320:$B$343,0))/INDEX($D$320:$D$343,MATCH($F293,$B$320:$B$343,0)),SUMIFS('Input-Allocators'!K$32:K$80,'Input-Allocators'!$B$32:$B$80,$F293))*$D293</f>
        <v>0</v>
      </c>
      <c r="O293" s="14">
        <f ca="1">IFERROR(INDEX(O$320:O$343,MATCH($F293,$B$320:$B$343,0))/INDEX($D$320:$D$343,MATCH($F293,$B$320:$B$343,0)),SUMIFS('Input-Allocators'!L$32:L$80,'Input-Allocators'!$B$32:$B$80,$F293))*$D293</f>
        <v>0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0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-</v>
      </c>
      <c r="G294" s="14">
        <f ca="1">IFERROR(INDEX(G$320:G$343,MATCH($F294,$B$320:$B$343,0))/INDEX($D$320:$D$343,MATCH($F294,$B$320:$B$343,0)),SUMIFS('Input-Allocators'!D$32:D$80,'Input-Allocators'!$B$32:$B$80,$F294))*$D294</f>
        <v>0</v>
      </c>
      <c r="H294" s="14">
        <f ca="1">IFERROR(INDEX(H$320:H$343,MATCH($F294,$B$320:$B$343,0))/INDEX($D$320:$D$343,MATCH($F294,$B$320:$B$343,0)),SUMIFS('Input-Allocators'!E$32:E$80,'Input-Allocators'!$B$32:$B$80,$F294))*$D294</f>
        <v>0</v>
      </c>
      <c r="I294" s="14">
        <f ca="1">IFERROR(INDEX(I$320:I$343,MATCH($F294,$B$320:$B$343,0))/INDEX($D$320:$D$343,MATCH($F294,$B$320:$B$343,0)),SUMIFS('Input-Allocators'!F$32:F$80,'Input-Allocators'!$B$32:$B$80,$F294))*$D294</f>
        <v>0</v>
      </c>
      <c r="J294" s="14">
        <f ca="1">IFERROR(INDEX(J$320:J$343,MATCH($F294,$B$320:$B$343,0))/INDEX($D$320:$D$343,MATCH($F294,$B$320:$B$343,0)),SUMIFS('Input-Allocators'!G$32:G$80,'Input-Allocators'!$B$32:$B$80,$F294))*$D294</f>
        <v>0</v>
      </c>
      <c r="K294" s="14">
        <f ca="1">IFERROR(INDEX(K$320:K$343,MATCH($F294,$B$320:$B$343,0))/INDEX($D$320:$D$343,MATCH($F294,$B$320:$B$343,0)),SUMIFS('Input-Allocators'!H$32:H$80,'Input-Allocators'!$B$32:$B$80,$F294))*$D294</f>
        <v>0</v>
      </c>
      <c r="L294" s="14">
        <f ca="1">IFERROR(INDEX(L$320:L$343,MATCH($F294,$B$320:$B$343,0))/INDEX($D$320:$D$343,MATCH($F294,$B$320:$B$343,0)),SUMIFS('Input-Allocators'!I$32:I$80,'Input-Allocators'!$B$32:$B$80,$F294))*$D294</f>
        <v>0</v>
      </c>
      <c r="M294" s="14">
        <f ca="1">IFERROR(INDEX(M$320:M$343,MATCH($F294,$B$320:$B$343,0))/INDEX($D$320:$D$343,MATCH($F294,$B$320:$B$343,0)),SUMIFS('Input-Allocators'!J$32:J$80,'Input-Allocators'!$B$32:$B$80,$F294))*$D294</f>
        <v>0</v>
      </c>
      <c r="N294" s="14">
        <f ca="1">IFERROR(INDEX(N$320:N$343,MATCH($F294,$B$320:$B$343,0))/INDEX($D$320:$D$343,MATCH($F294,$B$320:$B$343,0)),SUMIFS('Input-Allocators'!K$32:K$80,'Input-Allocators'!$B$32:$B$80,$F294))*$D294</f>
        <v>0</v>
      </c>
      <c r="O294" s="14">
        <f ca="1">IFERROR(INDEX(O$320:O$343,MATCH($F294,$B$320:$B$343,0))/INDEX($D$320:$D$343,MATCH($F294,$B$320:$B$343,0)),SUMIFS('Input-Allocators'!L$32:L$80,'Input-Allocators'!$B$32:$B$80,$F294))*$D294</f>
        <v>0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0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0</v>
      </c>
      <c r="E296" s="14">
        <f t="shared" ca="1" si="71"/>
        <v>0</v>
      </c>
      <c r="F296" s="46"/>
      <c r="G296" s="174">
        <f t="shared" ref="G296:U296" ca="1" si="72">SUBTOTAL(9,G293:G295)</f>
        <v>0</v>
      </c>
      <c r="H296" s="174">
        <f t="shared" ca="1" si="72"/>
        <v>0</v>
      </c>
      <c r="I296" s="174">
        <f t="shared" ca="1" si="72"/>
        <v>0</v>
      </c>
      <c r="J296" s="174">
        <f t="shared" ca="1" si="72"/>
        <v>0</v>
      </c>
      <c r="K296" s="174">
        <f t="shared" ca="1" si="72"/>
        <v>0</v>
      </c>
      <c r="L296" s="174">
        <f t="shared" ca="1" si="72"/>
        <v>0</v>
      </c>
      <c r="M296" s="174">
        <f t="shared" ca="1" si="72"/>
        <v>0</v>
      </c>
      <c r="N296" s="174">
        <f t="shared" ca="1" si="72"/>
        <v>0</v>
      </c>
      <c r="O296" s="174">
        <f t="shared" ca="1" si="72"/>
        <v>0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0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4">
        <f ca="1">IFERROR(INDEX(G$320:G$343,MATCH($F299,$B$320:$B$343,0))/INDEX($D$320:$D$343,MATCH($F299,$B$320:$B$343,0)),SUMIFS('Input-Allocators'!D$32:D$80,'Input-Allocators'!$B$32:$B$80,$F299))*$D299</f>
        <v>0</v>
      </c>
      <c r="H299" s="14">
        <f ca="1">IFERROR(INDEX(H$320:H$343,MATCH($F299,$B$320:$B$343,0))/INDEX($D$320:$D$343,MATCH($F299,$B$320:$B$343,0)),SUMIFS('Input-Allocators'!E$32:E$80,'Input-Allocators'!$B$32:$B$80,$F299))*$D299</f>
        <v>0</v>
      </c>
      <c r="I299" s="14">
        <f ca="1">IFERROR(INDEX(I$320:I$343,MATCH($F299,$B$320:$B$343,0))/INDEX($D$320:$D$343,MATCH($F299,$B$320:$B$343,0)),SUMIFS('Input-Allocators'!F$32:F$80,'Input-Allocators'!$B$32:$B$80,$F299))*$D299</f>
        <v>0</v>
      </c>
      <c r="J299" s="14">
        <f ca="1">IFERROR(INDEX(J$320:J$343,MATCH($F299,$B$320:$B$343,0))/INDEX($D$320:$D$343,MATCH($F299,$B$320:$B$343,0)),SUMIFS('Input-Allocators'!G$32:G$80,'Input-Allocators'!$B$32:$B$80,$F299))*$D299</f>
        <v>0</v>
      </c>
      <c r="K299" s="14">
        <f ca="1">IFERROR(INDEX(K$320:K$343,MATCH($F299,$B$320:$B$343,0))/INDEX($D$320:$D$343,MATCH($F299,$B$320:$B$343,0)),SUMIFS('Input-Allocators'!H$32:H$80,'Input-Allocators'!$B$32:$B$80,$F299))*$D299</f>
        <v>0</v>
      </c>
      <c r="L299" s="14">
        <f ca="1">IFERROR(INDEX(L$320:L$343,MATCH($F299,$B$320:$B$343,0))/INDEX($D$320:$D$343,MATCH($F299,$B$320:$B$343,0)),SUMIFS('Input-Allocators'!I$32:I$80,'Input-Allocators'!$B$32:$B$80,$F299))*$D299</f>
        <v>0</v>
      </c>
      <c r="M299" s="14">
        <f ca="1">IFERROR(INDEX(M$320:M$343,MATCH($F299,$B$320:$B$343,0))/INDEX($D$320:$D$343,MATCH($F299,$B$320:$B$343,0)),SUMIFS('Input-Allocators'!J$32:J$80,'Input-Allocators'!$B$32:$B$80,$F299))*$D299</f>
        <v>0</v>
      </c>
      <c r="N299" s="14">
        <f ca="1">IFERROR(INDEX(N$320:N$343,MATCH($F299,$B$320:$B$343,0))/INDEX($D$320:$D$343,MATCH($F299,$B$320:$B$343,0)),SUMIFS('Input-Allocators'!K$32:K$80,'Input-Allocators'!$B$32:$B$80,$F299))*$D299</f>
        <v>0</v>
      </c>
      <c r="O299" s="14">
        <f ca="1">IFERROR(INDEX(O$320:O$343,MATCH($F299,$B$320:$B$343,0))/INDEX($D$320:$D$343,MATCH($F299,$B$320:$B$343,0)),SUMIFS('Input-Allocators'!L$32:L$80,'Input-Allocators'!$B$32:$B$80,$F299))*$D299</f>
        <v>0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0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4">
        <f ca="1">IFERROR(INDEX(G$320:G$343,MATCH($F300,$B$320:$B$343,0))/INDEX($D$320:$D$343,MATCH($F300,$B$320:$B$343,0)),SUMIFS('Input-Allocators'!D$32:D$80,'Input-Allocators'!$B$32:$B$80,$F300))*$D300</f>
        <v>0</v>
      </c>
      <c r="H300" s="14">
        <f ca="1">IFERROR(INDEX(H$320:H$343,MATCH($F300,$B$320:$B$343,0))/INDEX($D$320:$D$343,MATCH($F300,$B$320:$B$343,0)),SUMIFS('Input-Allocators'!E$32:E$80,'Input-Allocators'!$B$32:$B$80,$F300))*$D300</f>
        <v>0</v>
      </c>
      <c r="I300" s="14">
        <f ca="1">IFERROR(INDEX(I$320:I$343,MATCH($F300,$B$320:$B$343,0))/INDEX($D$320:$D$343,MATCH($F300,$B$320:$B$343,0)),SUMIFS('Input-Allocators'!F$32:F$80,'Input-Allocators'!$B$32:$B$80,$F300))*$D300</f>
        <v>0</v>
      </c>
      <c r="J300" s="14">
        <f ca="1">IFERROR(INDEX(J$320:J$343,MATCH($F300,$B$320:$B$343,0))/INDEX($D$320:$D$343,MATCH($F300,$B$320:$B$343,0)),SUMIFS('Input-Allocators'!G$32:G$80,'Input-Allocators'!$B$32:$B$80,$F300))*$D300</f>
        <v>0</v>
      </c>
      <c r="K300" s="14">
        <f ca="1">IFERROR(INDEX(K$320:K$343,MATCH($F300,$B$320:$B$343,0))/INDEX($D$320:$D$343,MATCH($F300,$B$320:$B$343,0)),SUMIFS('Input-Allocators'!H$32:H$80,'Input-Allocators'!$B$32:$B$80,$F300))*$D300</f>
        <v>0</v>
      </c>
      <c r="L300" s="14">
        <f ca="1">IFERROR(INDEX(L$320:L$343,MATCH($F300,$B$320:$B$343,0))/INDEX($D$320:$D$343,MATCH($F300,$B$320:$B$343,0)),SUMIFS('Input-Allocators'!I$32:I$80,'Input-Allocators'!$B$32:$B$80,$F300))*$D300</f>
        <v>0</v>
      </c>
      <c r="M300" s="14">
        <f ca="1">IFERROR(INDEX(M$320:M$343,MATCH($F300,$B$320:$B$343,0))/INDEX($D$320:$D$343,MATCH($F300,$B$320:$B$343,0)),SUMIFS('Input-Allocators'!J$32:J$80,'Input-Allocators'!$B$32:$B$80,$F300))*$D300</f>
        <v>0</v>
      </c>
      <c r="N300" s="14">
        <f ca="1">IFERROR(INDEX(N$320:N$343,MATCH($F300,$B$320:$B$343,0))/INDEX($D$320:$D$343,MATCH($F300,$B$320:$B$343,0)),SUMIFS('Input-Allocators'!K$32:K$80,'Input-Allocators'!$B$32:$B$80,$F300))*$D300</f>
        <v>0</v>
      </c>
      <c r="O300" s="14">
        <f ca="1">IFERROR(INDEX(O$320:O$343,MATCH($F300,$B$320:$B$343,0))/INDEX($D$320:$D$343,MATCH($F300,$B$320:$B$343,0)),SUMIFS('Input-Allocators'!L$32:L$80,'Input-Allocators'!$B$32:$B$80,$F300))*$D300</f>
        <v>0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0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4">
        <f ca="1">IFERROR(INDEX(G$320:G$343,MATCH($F302,$B$320:$B$343,0))/INDEX($D$320:$D$343,MATCH($F302,$B$320:$B$343,0)),SUMIFS('Input-Allocators'!D$32:D$80,'Input-Allocators'!$B$32:$B$80,$F302))*$D302</f>
        <v>0</v>
      </c>
      <c r="H302" s="14">
        <f ca="1">IFERROR(INDEX(H$320:H$343,MATCH($F302,$B$320:$B$343,0))/INDEX($D$320:$D$343,MATCH($F302,$B$320:$B$343,0)),SUMIFS('Input-Allocators'!E$32:E$80,'Input-Allocators'!$B$32:$B$80,$F302))*$D302</f>
        <v>0</v>
      </c>
      <c r="I302" s="14">
        <f ca="1">IFERROR(INDEX(I$320:I$343,MATCH($F302,$B$320:$B$343,0))/INDEX($D$320:$D$343,MATCH($F302,$B$320:$B$343,0)),SUMIFS('Input-Allocators'!F$32:F$80,'Input-Allocators'!$B$32:$B$80,$F302))*$D302</f>
        <v>0</v>
      </c>
      <c r="J302" s="14">
        <f ca="1">IFERROR(INDEX(J$320:J$343,MATCH($F302,$B$320:$B$343,0))/INDEX($D$320:$D$343,MATCH($F302,$B$320:$B$343,0)),SUMIFS('Input-Allocators'!G$32:G$80,'Input-Allocators'!$B$32:$B$80,$F302))*$D302</f>
        <v>0</v>
      </c>
      <c r="K302" s="14">
        <f ca="1">IFERROR(INDEX(K$320:K$343,MATCH($F302,$B$320:$B$343,0))/INDEX($D$320:$D$343,MATCH($F302,$B$320:$B$343,0)),SUMIFS('Input-Allocators'!H$32:H$80,'Input-Allocators'!$B$32:$B$80,$F302))*$D302</f>
        <v>0</v>
      </c>
      <c r="L302" s="14">
        <f ca="1">IFERROR(INDEX(L$320:L$343,MATCH($F302,$B$320:$B$343,0))/INDEX($D$320:$D$343,MATCH($F302,$B$320:$B$343,0)),SUMIFS('Input-Allocators'!I$32:I$80,'Input-Allocators'!$B$32:$B$80,$F302))*$D302</f>
        <v>0</v>
      </c>
      <c r="M302" s="14">
        <f ca="1">IFERROR(INDEX(M$320:M$343,MATCH($F302,$B$320:$B$343,0))/INDEX($D$320:$D$343,MATCH($F302,$B$320:$B$343,0)),SUMIFS('Input-Allocators'!J$32:J$80,'Input-Allocators'!$B$32:$B$80,$F302))*$D302</f>
        <v>0</v>
      </c>
      <c r="N302" s="14">
        <f ca="1">IFERROR(INDEX(N$320:N$343,MATCH($F302,$B$320:$B$343,0))/INDEX($D$320:$D$343,MATCH($F302,$B$320:$B$343,0)),SUMIFS('Input-Allocators'!K$32:K$80,'Input-Allocators'!$B$32:$B$80,$F302))*$D302</f>
        <v>0</v>
      </c>
      <c r="O302" s="14">
        <f ca="1">IFERROR(INDEX(O$320:O$343,MATCH($F302,$B$320:$B$343,0))/INDEX($D$320:$D$343,MATCH($F302,$B$320:$B$343,0)),SUMIFS('Input-Allocators'!L$32:L$80,'Input-Allocators'!$B$32:$B$80,$F302))*$D302</f>
        <v>0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0</v>
      </c>
      <c r="E304" s="14">
        <f t="shared" ca="1" si="71"/>
        <v>0</v>
      </c>
      <c r="F304" s="46"/>
      <c r="G304" s="174">
        <f t="shared" ref="G304:U304" ca="1" si="74">SUBTOTAL(9,G299:G303)</f>
        <v>0</v>
      </c>
      <c r="H304" s="174">
        <f t="shared" ca="1" si="74"/>
        <v>0</v>
      </c>
      <c r="I304" s="174">
        <f t="shared" ca="1" si="74"/>
        <v>0</v>
      </c>
      <c r="J304" s="174">
        <f t="shared" ca="1" si="74"/>
        <v>0</v>
      </c>
      <c r="K304" s="174">
        <f t="shared" ca="1" si="74"/>
        <v>0</v>
      </c>
      <c r="L304" s="174">
        <f t="shared" ca="1" si="74"/>
        <v>0</v>
      </c>
      <c r="M304" s="174">
        <f t="shared" ca="1" si="74"/>
        <v>0</v>
      </c>
      <c r="N304" s="174">
        <f t="shared" ca="1" si="74"/>
        <v>0</v>
      </c>
      <c r="O304" s="174">
        <f t="shared" ca="1" si="74"/>
        <v>0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0</v>
      </c>
      <c r="E306" s="14">
        <f t="shared" ca="1" si="71"/>
        <v>0</v>
      </c>
      <c r="F306" s="46"/>
      <c r="G306" s="175">
        <f t="shared" ref="G306:U306" ca="1" si="75">SUBTOTAL(9,G293:G304)</f>
        <v>0</v>
      </c>
      <c r="H306" s="175">
        <f t="shared" ca="1" si="75"/>
        <v>0</v>
      </c>
      <c r="I306" s="175">
        <f t="shared" ca="1" si="75"/>
        <v>0</v>
      </c>
      <c r="J306" s="175">
        <f t="shared" ca="1" si="75"/>
        <v>0</v>
      </c>
      <c r="K306" s="175">
        <f t="shared" ca="1" si="75"/>
        <v>0</v>
      </c>
      <c r="L306" s="175">
        <f t="shared" ca="1" si="75"/>
        <v>0</v>
      </c>
      <c r="M306" s="175">
        <f t="shared" ca="1" si="75"/>
        <v>0</v>
      </c>
      <c r="N306" s="175">
        <f t="shared" ca="1" si="75"/>
        <v>0</v>
      </c>
      <c r="O306" s="175">
        <f t="shared" ca="1" si="75"/>
        <v>0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187544.06000000006</v>
      </c>
      <c r="E309" s="14">
        <f t="shared" ca="1" si="71"/>
        <v>0</v>
      </c>
      <c r="F309" s="3"/>
      <c r="G309" s="84">
        <f t="shared" ref="G309:U309" ca="1" si="76">SUBTOTAL(9,G127:G306)</f>
        <v>156376.29400000002</v>
      </c>
      <c r="H309" s="84">
        <f t="shared" ca="1" si="76"/>
        <v>8339.3310000000019</v>
      </c>
      <c r="I309" s="84">
        <f t="shared" ca="1" si="76"/>
        <v>11834.985000000001</v>
      </c>
      <c r="J309" s="84">
        <f t="shared" ca="1" si="76"/>
        <v>7506.7669999999998</v>
      </c>
      <c r="K309" s="84">
        <f t="shared" ca="1" si="76"/>
        <v>1093.7159999999999</v>
      </c>
      <c r="L309" s="84">
        <f t="shared" ca="1" si="76"/>
        <v>452.78000000000003</v>
      </c>
      <c r="M309" s="84">
        <f t="shared" ca="1" si="76"/>
        <v>2168.7539999999999</v>
      </c>
      <c r="N309" s="84">
        <f t="shared" ca="1" si="76"/>
        <v>-53.808999999999997</v>
      </c>
      <c r="O309" s="84">
        <f t="shared" ca="1" si="76"/>
        <v>-174.75800000000001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0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4">
        <f ca="1">IFERROR(INDEX(G$320:G$343,MATCH($F310,$B$320:$B$343,0))/INDEX($D$320:$D$343,MATCH($F310,$B$320:$B$343,0)),SUMIFS('Input-Allocators'!D$32:D$80,'Input-Allocators'!$B$32:$B$80,$F310))*$D310</f>
        <v>0</v>
      </c>
      <c r="H310" s="14">
        <f ca="1">IFERROR(INDEX(H$320:H$343,MATCH($F310,$B$320:$B$343,0))/INDEX($D$320:$D$343,MATCH($F310,$B$320:$B$343,0)),SUMIFS('Input-Allocators'!E$32:E$80,'Input-Allocators'!$B$32:$B$80,$F310))*$D310</f>
        <v>0</v>
      </c>
      <c r="I310" s="14">
        <f ca="1">IFERROR(INDEX(I$320:I$343,MATCH($F310,$B$320:$B$343,0))/INDEX($D$320:$D$343,MATCH($F310,$B$320:$B$343,0)),SUMIFS('Input-Allocators'!F$32:F$80,'Input-Allocators'!$B$32:$B$80,$F310))*$D310</f>
        <v>0</v>
      </c>
      <c r="J310" s="14">
        <f ca="1">IFERROR(INDEX(J$320:J$343,MATCH($F310,$B$320:$B$343,0))/INDEX($D$320:$D$343,MATCH($F310,$B$320:$B$343,0)),SUMIFS('Input-Allocators'!G$32:G$80,'Input-Allocators'!$B$32:$B$80,$F310))*$D310</f>
        <v>0</v>
      </c>
      <c r="K310" s="14">
        <f ca="1">IFERROR(INDEX(K$320:K$343,MATCH($F310,$B$320:$B$343,0))/INDEX($D$320:$D$343,MATCH($F310,$B$320:$B$343,0)),SUMIFS('Input-Allocators'!H$32:H$80,'Input-Allocators'!$B$32:$B$80,$F310))*$D310</f>
        <v>0</v>
      </c>
      <c r="L310" s="14">
        <f ca="1">IFERROR(INDEX(L$320:L$343,MATCH($F310,$B$320:$B$343,0))/INDEX($D$320:$D$343,MATCH($F310,$B$320:$B$343,0)),SUMIFS('Input-Allocators'!I$32:I$80,'Input-Allocators'!$B$32:$B$80,$F310))*$D310</f>
        <v>0</v>
      </c>
      <c r="M310" s="14">
        <f ca="1">IFERROR(INDEX(M$320:M$343,MATCH($F310,$B$320:$B$343,0))/INDEX($D$320:$D$343,MATCH($F310,$B$320:$B$343,0)),SUMIFS('Input-Allocators'!J$32:J$80,'Input-Allocators'!$B$32:$B$80,$F310))*$D310</f>
        <v>0</v>
      </c>
      <c r="N310" s="14">
        <f ca="1">IFERROR(INDEX(N$320:N$343,MATCH($F310,$B$320:$B$343,0))/INDEX($D$320:$D$343,MATCH($F310,$B$320:$B$343,0)),SUMIFS('Input-Allocators'!K$32:K$80,'Input-Allocators'!$B$32:$B$80,$F310))*$D310</f>
        <v>0</v>
      </c>
      <c r="O310" s="14">
        <f ca="1">IFERROR(INDEX(O$320:O$343,MATCH($F310,$B$320:$B$343,0))/INDEX($D$320:$D$343,MATCH($F310,$B$320:$B$343,0)),SUMIFS('Input-Allocators'!L$32:L$80,'Input-Allocators'!$B$32:$B$80,$F310))*$D310</f>
        <v>0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0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4">
        <f ca="1">IFERROR(INDEX(G$320:G$343,MATCH($F312,$B$320:$B$343,0))/INDEX($D$320:$D$343,MATCH($F312,$B$320:$B$343,0)),SUMIFS('Input-Allocators'!D$32:D$80,'Input-Allocators'!$B$32:$B$80,$F312))*$D312</f>
        <v>0</v>
      </c>
      <c r="H312" s="14">
        <f ca="1">IFERROR(INDEX(H$320:H$343,MATCH($F312,$B$320:$B$343,0))/INDEX($D$320:$D$343,MATCH($F312,$B$320:$B$343,0)),SUMIFS('Input-Allocators'!E$32:E$80,'Input-Allocators'!$B$32:$B$80,$F312))*$D312</f>
        <v>0</v>
      </c>
      <c r="I312" s="14">
        <f ca="1">IFERROR(INDEX(I$320:I$343,MATCH($F312,$B$320:$B$343,0))/INDEX($D$320:$D$343,MATCH($F312,$B$320:$B$343,0)),SUMIFS('Input-Allocators'!F$32:F$80,'Input-Allocators'!$B$32:$B$80,$F312))*$D312</f>
        <v>0</v>
      </c>
      <c r="J312" s="14">
        <f ca="1">IFERROR(INDEX(J$320:J$343,MATCH($F312,$B$320:$B$343,0))/INDEX($D$320:$D$343,MATCH($F312,$B$320:$B$343,0)),SUMIFS('Input-Allocators'!G$32:G$80,'Input-Allocators'!$B$32:$B$80,$F312))*$D312</f>
        <v>0</v>
      </c>
      <c r="K312" s="14">
        <f ca="1">IFERROR(INDEX(K$320:K$343,MATCH($F312,$B$320:$B$343,0))/INDEX($D$320:$D$343,MATCH($F312,$B$320:$B$343,0)),SUMIFS('Input-Allocators'!H$32:H$80,'Input-Allocators'!$B$32:$B$80,$F312))*$D312</f>
        <v>0</v>
      </c>
      <c r="L312" s="14">
        <f ca="1">IFERROR(INDEX(L$320:L$343,MATCH($F312,$B$320:$B$343,0))/INDEX($D$320:$D$343,MATCH($F312,$B$320:$B$343,0)),SUMIFS('Input-Allocators'!I$32:I$80,'Input-Allocators'!$B$32:$B$80,$F312))*$D312</f>
        <v>0</v>
      </c>
      <c r="M312" s="14">
        <f ca="1">IFERROR(INDEX(M$320:M$343,MATCH($F312,$B$320:$B$343,0))/INDEX($D$320:$D$343,MATCH($F312,$B$320:$B$343,0)),SUMIFS('Input-Allocators'!J$32:J$80,'Input-Allocators'!$B$32:$B$80,$F312))*$D312</f>
        <v>0</v>
      </c>
      <c r="N312" s="14">
        <f ca="1">IFERROR(INDEX(N$320:N$343,MATCH($F312,$B$320:$B$343,0))/INDEX($D$320:$D$343,MATCH($F312,$B$320:$B$343,0)),SUMIFS('Input-Allocators'!K$32:K$80,'Input-Allocators'!$B$32:$B$80,$F312))*$D312</f>
        <v>0</v>
      </c>
      <c r="O312" s="14">
        <f ca="1">IFERROR(INDEX(O$320:O$343,MATCH($F312,$B$320:$B$343,0))/INDEX($D$320:$D$343,MATCH($F312,$B$320:$B$343,0)),SUMIFS('Input-Allocators'!L$32:L$80,'Input-Allocators'!$B$32:$B$80,$F312))*$D312</f>
        <v>0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0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4">
        <f ca="1">IFERROR(INDEX(G$320:G$343,MATCH($F313,$B$320:$B$343,0))/INDEX($D$320:$D$343,MATCH($F313,$B$320:$B$343,0)),SUMIFS('Input-Allocators'!D$32:D$80,'Input-Allocators'!$B$32:$B$80,$F313))*$D313</f>
        <v>0</v>
      </c>
      <c r="H313" s="14">
        <f ca="1">IFERROR(INDEX(H$320:H$343,MATCH($F313,$B$320:$B$343,0))/INDEX($D$320:$D$343,MATCH($F313,$B$320:$B$343,0)),SUMIFS('Input-Allocators'!E$32:E$80,'Input-Allocators'!$B$32:$B$80,$F313))*$D313</f>
        <v>0</v>
      </c>
      <c r="I313" s="14">
        <f ca="1">IFERROR(INDEX(I$320:I$343,MATCH($F313,$B$320:$B$343,0))/INDEX($D$320:$D$343,MATCH($F313,$B$320:$B$343,0)),SUMIFS('Input-Allocators'!F$32:F$80,'Input-Allocators'!$B$32:$B$80,$F313))*$D313</f>
        <v>0</v>
      </c>
      <c r="J313" s="14">
        <f ca="1">IFERROR(INDEX(J$320:J$343,MATCH($F313,$B$320:$B$343,0))/INDEX($D$320:$D$343,MATCH($F313,$B$320:$B$343,0)),SUMIFS('Input-Allocators'!G$32:G$80,'Input-Allocators'!$B$32:$B$80,$F313))*$D313</f>
        <v>0</v>
      </c>
      <c r="K313" s="14">
        <f ca="1">IFERROR(INDEX(K$320:K$343,MATCH($F313,$B$320:$B$343,0))/INDEX($D$320:$D$343,MATCH($F313,$B$320:$B$343,0)),SUMIFS('Input-Allocators'!H$32:H$80,'Input-Allocators'!$B$32:$B$80,$F313))*$D313</f>
        <v>0</v>
      </c>
      <c r="L313" s="14">
        <f ca="1">IFERROR(INDEX(L$320:L$343,MATCH($F313,$B$320:$B$343,0))/INDEX($D$320:$D$343,MATCH($F313,$B$320:$B$343,0)),SUMIFS('Input-Allocators'!I$32:I$80,'Input-Allocators'!$B$32:$B$80,$F313))*$D313</f>
        <v>0</v>
      </c>
      <c r="M313" s="14">
        <f ca="1">IFERROR(INDEX(M$320:M$343,MATCH($F313,$B$320:$B$343,0))/INDEX($D$320:$D$343,MATCH($F313,$B$320:$B$343,0)),SUMIFS('Input-Allocators'!J$32:J$80,'Input-Allocators'!$B$32:$B$80,$F313))*$D313</f>
        <v>0</v>
      </c>
      <c r="N313" s="14">
        <f ca="1">IFERROR(INDEX(N$320:N$343,MATCH($F313,$B$320:$B$343,0))/INDEX($D$320:$D$343,MATCH($F313,$B$320:$B$343,0)),SUMIFS('Input-Allocators'!K$32:K$80,'Input-Allocators'!$B$32:$B$80,$F313))*$D313</f>
        <v>0</v>
      </c>
      <c r="O313" s="14">
        <f ca="1">IFERROR(INDEX(O$320:O$343,MATCH($F313,$B$320:$B$343,0))/INDEX($D$320:$D$343,MATCH($F313,$B$320:$B$343,0)),SUMIFS('Input-Allocators'!L$32:L$80,'Input-Allocators'!$B$32:$B$80,$F313))*$D313</f>
        <v>0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187544.06000000006</v>
      </c>
      <c r="E316" s="82">
        <f t="shared" ca="1" si="79"/>
        <v>0</v>
      </c>
      <c r="F316" s="183"/>
      <c r="G316" s="179">
        <f t="shared" ref="G316:U316" ca="1" si="80">SUM(G309:G315)</f>
        <v>156376.29400000002</v>
      </c>
      <c r="H316" s="179">
        <f t="shared" ca="1" si="80"/>
        <v>8339.3310000000019</v>
      </c>
      <c r="I316" s="179">
        <f t="shared" ca="1" si="80"/>
        <v>11834.985000000001</v>
      </c>
      <c r="J316" s="179">
        <f t="shared" ca="1" si="80"/>
        <v>7506.7669999999998</v>
      </c>
      <c r="K316" s="179">
        <f t="shared" ca="1" si="80"/>
        <v>1093.7159999999999</v>
      </c>
      <c r="L316" s="179">
        <f t="shared" ca="1" si="80"/>
        <v>452.78000000000003</v>
      </c>
      <c r="M316" s="179">
        <f t="shared" ca="1" si="80"/>
        <v>2168.7539999999999</v>
      </c>
      <c r="N316" s="179">
        <f t="shared" ca="1" si="80"/>
        <v>-53.808999999999997</v>
      </c>
      <c r="O316" s="179">
        <f t="shared" ca="1" si="80"/>
        <v>-174.75800000000001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0</v>
      </c>
      <c r="H321" s="290">
        <f t="shared" ca="1" si="83"/>
        <v>0</v>
      </c>
      <c r="I321" s="290">
        <f t="shared" ca="1" si="83"/>
        <v>0</v>
      </c>
      <c r="J321" s="290">
        <f t="shared" ca="1" si="83"/>
        <v>0</v>
      </c>
      <c r="K321" s="290">
        <f t="shared" ca="1" si="83"/>
        <v>0</v>
      </c>
      <c r="L321" s="290">
        <f t="shared" ca="1" si="83"/>
        <v>0</v>
      </c>
      <c r="M321" s="290">
        <f t="shared" ca="1" si="83"/>
        <v>0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0</v>
      </c>
      <c r="E322" s="82">
        <f t="shared" ca="1" si="81"/>
        <v>0</v>
      </c>
      <c r="F322" s="128"/>
      <c r="G322" s="290">
        <f t="shared" ref="G322:U322" ca="1" si="84">G30</f>
        <v>0</v>
      </c>
      <c r="H322" s="290">
        <f t="shared" ca="1" si="84"/>
        <v>0</v>
      </c>
      <c r="I322" s="290">
        <f t="shared" ca="1" si="84"/>
        <v>0</v>
      </c>
      <c r="J322" s="290">
        <f t="shared" ca="1" si="84"/>
        <v>0</v>
      </c>
      <c r="K322" s="290">
        <f t="shared" ca="1" si="84"/>
        <v>0</v>
      </c>
      <c r="L322" s="290">
        <f t="shared" ca="1" si="84"/>
        <v>0</v>
      </c>
      <c r="M322" s="290">
        <f t="shared" ca="1" si="84"/>
        <v>0</v>
      </c>
      <c r="N322" s="290">
        <f t="shared" ca="1" si="84"/>
        <v>0</v>
      </c>
      <c r="O322" s="290">
        <f t="shared" ca="1" si="84"/>
        <v>0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0</v>
      </c>
      <c r="E323" s="82">
        <f t="shared" ca="1" si="81"/>
        <v>0</v>
      </c>
      <c r="F323" s="128"/>
      <c r="G323" s="290">
        <f t="shared" ref="G323:U323" ca="1" si="85">G44</f>
        <v>0</v>
      </c>
      <c r="H323" s="290">
        <f t="shared" ca="1" si="85"/>
        <v>0</v>
      </c>
      <c r="I323" s="290">
        <f t="shared" ca="1" si="85"/>
        <v>0</v>
      </c>
      <c r="J323" s="290">
        <f t="shared" ca="1" si="85"/>
        <v>0</v>
      </c>
      <c r="K323" s="290">
        <f t="shared" ca="1" si="85"/>
        <v>0</v>
      </c>
      <c r="L323" s="290">
        <f t="shared" ca="1" si="85"/>
        <v>0</v>
      </c>
      <c r="M323" s="290">
        <f t="shared" ca="1" si="85"/>
        <v>0</v>
      </c>
      <c r="N323" s="290">
        <f t="shared" ca="1" si="85"/>
        <v>0</v>
      </c>
      <c r="O323" s="290">
        <f t="shared" ca="1" si="85"/>
        <v>0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0</v>
      </c>
      <c r="E324" s="82">
        <f t="shared" ca="1" si="81"/>
        <v>0</v>
      </c>
      <c r="F324" s="128"/>
      <c r="G324" s="290">
        <f t="shared" ref="G324:U324" ca="1" si="86">G57</f>
        <v>0</v>
      </c>
      <c r="H324" s="290">
        <f t="shared" ca="1" si="86"/>
        <v>0</v>
      </c>
      <c r="I324" s="290">
        <f t="shared" ca="1" si="86"/>
        <v>0</v>
      </c>
      <c r="J324" s="290">
        <f t="shared" ca="1" si="86"/>
        <v>0</v>
      </c>
      <c r="K324" s="290">
        <f t="shared" ca="1" si="86"/>
        <v>0</v>
      </c>
      <c r="L324" s="290">
        <f t="shared" ca="1" si="86"/>
        <v>0</v>
      </c>
      <c r="M324" s="290">
        <f t="shared" ca="1" si="86"/>
        <v>0</v>
      </c>
      <c r="N324" s="290">
        <f t="shared" ca="1" si="86"/>
        <v>0</v>
      </c>
      <c r="O324" s="290">
        <f t="shared" ca="1" si="86"/>
        <v>0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0</v>
      </c>
      <c r="E325" s="82">
        <f t="shared" ca="1" si="81"/>
        <v>0</v>
      </c>
      <c r="F325" s="128"/>
      <c r="G325" s="290">
        <f t="shared" ref="G325:U325" ca="1" si="87">G59</f>
        <v>0</v>
      </c>
      <c r="H325" s="290">
        <f t="shared" ca="1" si="87"/>
        <v>0</v>
      </c>
      <c r="I325" s="290">
        <f t="shared" ca="1" si="87"/>
        <v>0</v>
      </c>
      <c r="J325" s="290">
        <f t="shared" ca="1" si="87"/>
        <v>0</v>
      </c>
      <c r="K325" s="290">
        <f t="shared" ca="1" si="87"/>
        <v>0</v>
      </c>
      <c r="L325" s="290">
        <f t="shared" ca="1" si="87"/>
        <v>0</v>
      </c>
      <c r="M325" s="290">
        <f t="shared" ca="1" si="87"/>
        <v>0</v>
      </c>
      <c r="N325" s="290">
        <f t="shared" ca="1" si="87"/>
        <v>0</v>
      </c>
      <c r="O325" s="290">
        <f t="shared" ca="1" si="87"/>
        <v>0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0</v>
      </c>
      <c r="E326" s="82">
        <f t="shared" ca="1" si="81"/>
        <v>0</v>
      </c>
      <c r="F326" s="128"/>
      <c r="G326" s="290">
        <f t="shared" ref="G326:U326" ca="1" si="89">G$124</f>
        <v>0</v>
      </c>
      <c r="H326" s="290">
        <f t="shared" ca="1" si="89"/>
        <v>0</v>
      </c>
      <c r="I326" s="290">
        <f t="shared" ca="1" si="89"/>
        <v>0</v>
      </c>
      <c r="J326" s="290">
        <f t="shared" ca="1" si="89"/>
        <v>0</v>
      </c>
      <c r="K326" s="290">
        <f t="shared" ca="1" si="89"/>
        <v>0</v>
      </c>
      <c r="L326" s="290">
        <f t="shared" ca="1" si="89"/>
        <v>0</v>
      </c>
      <c r="M326" s="290">
        <f t="shared" ca="1" si="89"/>
        <v>0</v>
      </c>
      <c r="N326" s="290">
        <f t="shared" ca="1" si="89"/>
        <v>0</v>
      </c>
      <c r="O326" s="290">
        <f t="shared" ca="1" si="89"/>
        <v>0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0</v>
      </c>
      <c r="E327" s="82">
        <f t="shared" ca="1" si="81"/>
        <v>0</v>
      </c>
      <c r="F327" s="128"/>
      <c r="G327" s="290">
        <f t="shared" ref="G327:U327" ca="1" si="90">G$35+G$38</f>
        <v>0</v>
      </c>
      <c r="H327" s="290">
        <f t="shared" ca="1" si="90"/>
        <v>0</v>
      </c>
      <c r="I327" s="290">
        <f t="shared" ca="1" si="90"/>
        <v>0</v>
      </c>
      <c r="J327" s="290">
        <f t="shared" ca="1" si="90"/>
        <v>0</v>
      </c>
      <c r="K327" s="290">
        <f t="shared" ca="1" si="90"/>
        <v>0</v>
      </c>
      <c r="L327" s="290">
        <f t="shared" ca="1" si="90"/>
        <v>0</v>
      </c>
      <c r="M327" s="290">
        <f t="shared" ca="1" si="90"/>
        <v>0</v>
      </c>
      <c r="N327" s="290">
        <f t="shared" ca="1" si="90"/>
        <v>0</v>
      </c>
      <c r="O327" s="290">
        <f t="shared" ca="1" si="90"/>
        <v>0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0</v>
      </c>
      <c r="E328" s="82">
        <f t="shared" ca="1" si="81"/>
        <v>0</v>
      </c>
      <c r="F328" s="128"/>
      <c r="G328" s="290">
        <f ca="1">SUMPRODUCT('Input-Accounts'!$L$129:$L$223,G$129:G$223)</f>
        <v>0</v>
      </c>
      <c r="H328" s="290">
        <f ca="1">SUMPRODUCT('Input-Accounts'!$L$129:$L$223,H$129:H$223)</f>
        <v>0</v>
      </c>
      <c r="I328" s="290">
        <f ca="1">SUMPRODUCT('Input-Accounts'!$L$129:$L$223,I$129:I$223)</f>
        <v>0</v>
      </c>
      <c r="J328" s="290">
        <f ca="1">SUMPRODUCT('Input-Accounts'!$L$129:$L$223,J$129:J$223)</f>
        <v>0</v>
      </c>
      <c r="K328" s="290">
        <f ca="1">SUMPRODUCT('Input-Accounts'!$L$129:$L$223,K$129:K$223)</f>
        <v>0</v>
      </c>
      <c r="L328" s="290">
        <f ca="1">SUMPRODUCT('Input-Accounts'!$L$129:$L$223,L$129:L$223)</f>
        <v>0</v>
      </c>
      <c r="M328" s="290">
        <f ca="1">SUMPRODUCT('Input-Accounts'!$L$129:$L$223,M$129:M$223)</f>
        <v>0</v>
      </c>
      <c r="N328" s="290">
        <f ca="1">SUMPRODUCT('Input-Accounts'!$L$129:$L$223,N$129:N$223)</f>
        <v>0</v>
      </c>
      <c r="O328" s="290">
        <f ca="1">SUMPRODUCT('Input-Accounts'!$L$129:$L$223,O$129:O$223)</f>
        <v>0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0</v>
      </c>
      <c r="E329" s="82">
        <f t="shared" ca="1" si="81"/>
        <v>0</v>
      </c>
      <c r="F329" s="128"/>
      <c r="G329" s="290">
        <f ca="1">SUMPRODUCT('Input-Accounts'!$L$197:$L$206,G$197:G$206)</f>
        <v>0</v>
      </c>
      <c r="H329" s="290">
        <f ca="1">SUMPRODUCT('Input-Accounts'!$L$197:$L$206,H$197:H$206)</f>
        <v>0</v>
      </c>
      <c r="I329" s="290">
        <f ca="1">SUMPRODUCT('Input-Accounts'!$L$197:$L$206,I$197:I$206)</f>
        <v>0</v>
      </c>
      <c r="J329" s="290">
        <f ca="1">SUMPRODUCT('Input-Accounts'!$L$197:$L$206,J$197:J$206)</f>
        <v>0</v>
      </c>
      <c r="K329" s="290">
        <f ca="1">SUMPRODUCT('Input-Accounts'!$L$197:$L$206,K$197:K$206)</f>
        <v>0</v>
      </c>
      <c r="L329" s="290">
        <f ca="1">SUMPRODUCT('Input-Accounts'!$L$197:$L$206,L$197:L$206)</f>
        <v>0</v>
      </c>
      <c r="M329" s="290">
        <f ca="1">SUMPRODUCT('Input-Accounts'!$L$197:$L$206,M$197:M$206)</f>
        <v>0</v>
      </c>
      <c r="N329" s="290">
        <f ca="1">SUMPRODUCT('Input-Accounts'!$L$197:$L$206,N$197:N$206)</f>
        <v>0</v>
      </c>
      <c r="O329" s="290">
        <f ca="1">SUMPRODUCT('Input-Accounts'!$L$197:$L$206,O$197:O$206)</f>
        <v>0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0</v>
      </c>
      <c r="E330" s="82">
        <f t="shared" ca="1" si="81"/>
        <v>0</v>
      </c>
      <c r="F330" s="128"/>
      <c r="G330" s="290">
        <f ca="1">SUMPRODUCT('Input-Accounts'!$L$212:$L$220,G$212:G$220)</f>
        <v>0</v>
      </c>
      <c r="H330" s="290">
        <f ca="1">SUMPRODUCT('Input-Accounts'!$L$212:$L$220,H$212:H$220)</f>
        <v>0</v>
      </c>
      <c r="I330" s="290">
        <f ca="1">SUMPRODUCT('Input-Accounts'!$L$212:$L$220,I$212:I$220)</f>
        <v>0</v>
      </c>
      <c r="J330" s="290">
        <f ca="1">SUMPRODUCT('Input-Accounts'!$L$212:$L$220,J$212:J$220)</f>
        <v>0</v>
      </c>
      <c r="K330" s="290">
        <f ca="1">SUMPRODUCT('Input-Accounts'!$L$212:$L$220,K$212:K$220)</f>
        <v>0</v>
      </c>
      <c r="L330" s="290">
        <f ca="1">SUMPRODUCT('Input-Accounts'!$L$212:$L$220,L$212:L$220)</f>
        <v>0</v>
      </c>
      <c r="M330" s="290">
        <f ca="1">SUMPRODUCT('Input-Accounts'!$L$212:$L$220,M$212:M$220)</f>
        <v>0</v>
      </c>
      <c r="N330" s="290">
        <f ca="1">SUMPRODUCT('Input-Accounts'!$L$212:$L$220,N$212:N$220)</f>
        <v>0</v>
      </c>
      <c r="O330" s="290">
        <f ca="1">SUMPRODUCT('Input-Accounts'!$L$212:$L$220,O$212:O$220)</f>
        <v>0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0</v>
      </c>
      <c r="E331" s="82">
        <f t="shared" ca="1" si="81"/>
        <v>0</v>
      </c>
      <c r="F331" s="128"/>
      <c r="G331" s="290">
        <f t="shared" ref="G331:U331" ca="1" si="92">SUM(G$228:G$230)</f>
        <v>0</v>
      </c>
      <c r="H331" s="290">
        <f t="shared" ca="1" si="92"/>
        <v>0</v>
      </c>
      <c r="I331" s="290">
        <f t="shared" ca="1" si="92"/>
        <v>0</v>
      </c>
      <c r="J331" s="290">
        <f t="shared" ca="1" si="92"/>
        <v>0</v>
      </c>
      <c r="K331" s="290">
        <f t="shared" ca="1" si="92"/>
        <v>0</v>
      </c>
      <c r="L331" s="290">
        <f t="shared" ca="1" si="92"/>
        <v>0</v>
      </c>
      <c r="M331" s="290">
        <f t="shared" ca="1" si="92"/>
        <v>0</v>
      </c>
      <c r="N331" s="290">
        <f t="shared" ca="1" si="92"/>
        <v>0</v>
      </c>
      <c r="O331" s="290">
        <f t="shared" ca="1" si="92"/>
        <v>0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0</v>
      </c>
      <c r="E332" s="82">
        <f t="shared" ca="1" si="81"/>
        <v>0</v>
      </c>
      <c r="F332" s="128"/>
      <c r="G332" s="290">
        <f t="shared" ref="G332:U332" ca="1" si="93">G22+G30+G44</f>
        <v>0</v>
      </c>
      <c r="H332" s="290">
        <f t="shared" ca="1" si="93"/>
        <v>0</v>
      </c>
      <c r="I332" s="290">
        <f t="shared" ca="1" si="93"/>
        <v>0</v>
      </c>
      <c r="J332" s="290">
        <f t="shared" ca="1" si="93"/>
        <v>0</v>
      </c>
      <c r="K332" s="290">
        <f t="shared" ca="1" si="93"/>
        <v>0</v>
      </c>
      <c r="L332" s="290">
        <f t="shared" ca="1" si="93"/>
        <v>0</v>
      </c>
      <c r="M332" s="290">
        <f t="shared" ca="1" si="93"/>
        <v>0</v>
      </c>
      <c r="N332" s="290">
        <f t="shared" ca="1" si="93"/>
        <v>0</v>
      </c>
      <c r="O332" s="290">
        <f t="shared" ca="1" si="93"/>
        <v>0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0</v>
      </c>
      <c r="E333" s="82">
        <f t="shared" ca="1" si="81"/>
        <v>0</v>
      </c>
      <c r="F333" s="128"/>
      <c r="G333" s="290">
        <f t="shared" ref="G333:U333" ca="1" si="94">SUM(G33,G35:G43)</f>
        <v>0</v>
      </c>
      <c r="H333" s="290">
        <f t="shared" ca="1" si="94"/>
        <v>0</v>
      </c>
      <c r="I333" s="290">
        <f t="shared" ca="1" si="94"/>
        <v>0</v>
      </c>
      <c r="J333" s="290">
        <f t="shared" ca="1" si="94"/>
        <v>0</v>
      </c>
      <c r="K333" s="290">
        <f t="shared" ca="1" si="94"/>
        <v>0</v>
      </c>
      <c r="L333" s="290">
        <f t="shared" ca="1" si="94"/>
        <v>0</v>
      </c>
      <c r="M333" s="290">
        <f t="shared" ca="1" si="94"/>
        <v>0</v>
      </c>
      <c r="N333" s="290">
        <f t="shared" ca="1" si="94"/>
        <v>0</v>
      </c>
      <c r="O333" s="290">
        <f t="shared" ca="1" si="94"/>
        <v>0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0</v>
      </c>
      <c r="E334" s="82">
        <f t="shared" ca="1" si="81"/>
        <v>0</v>
      </c>
      <c r="F334" s="128"/>
      <c r="G334" s="290">
        <f t="shared" ref="G334:U334" ca="1" si="95">SUM(G172:G179,G181:G182)+G193+G208+G221+G248</f>
        <v>0</v>
      </c>
      <c r="H334" s="290">
        <f t="shared" ca="1" si="95"/>
        <v>0</v>
      </c>
      <c r="I334" s="290">
        <f t="shared" ca="1" si="95"/>
        <v>0</v>
      </c>
      <c r="J334" s="290">
        <f t="shared" ca="1" si="95"/>
        <v>0</v>
      </c>
      <c r="K334" s="290">
        <f t="shared" ca="1" si="95"/>
        <v>0</v>
      </c>
      <c r="L334" s="290">
        <f t="shared" ca="1" si="95"/>
        <v>0</v>
      </c>
      <c r="M334" s="290">
        <f t="shared" ca="1" si="95"/>
        <v>0</v>
      </c>
      <c r="N334" s="290">
        <f t="shared" ca="1" si="95"/>
        <v>0</v>
      </c>
      <c r="O334" s="290">
        <f t="shared" ca="1" si="95"/>
        <v>0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0</v>
      </c>
      <c r="E335" s="82">
        <f t="shared" ca="1" si="81"/>
        <v>0</v>
      </c>
      <c r="F335" s="128"/>
      <c r="G335" s="290">
        <f t="shared" ref="G335:U335" ca="1" si="96">SUM(G197:G205)+SUM(G212:G219)</f>
        <v>0</v>
      </c>
      <c r="H335" s="290">
        <f t="shared" ca="1" si="96"/>
        <v>0</v>
      </c>
      <c r="I335" s="290">
        <f t="shared" ca="1" si="96"/>
        <v>0</v>
      </c>
      <c r="J335" s="290">
        <f t="shared" ca="1" si="96"/>
        <v>0</v>
      </c>
      <c r="K335" s="290">
        <f t="shared" ca="1" si="96"/>
        <v>0</v>
      </c>
      <c r="L335" s="290">
        <f t="shared" ca="1" si="96"/>
        <v>0</v>
      </c>
      <c r="M335" s="290">
        <f t="shared" ca="1" si="96"/>
        <v>0</v>
      </c>
      <c r="N335" s="290">
        <f t="shared" ca="1" si="96"/>
        <v>0</v>
      </c>
      <c r="O335" s="290">
        <f t="shared" ca="1" si="96"/>
        <v>0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0</v>
      </c>
      <c r="E336" s="82">
        <f t="shared" ca="1" si="81"/>
        <v>0</v>
      </c>
      <c r="F336" s="128"/>
      <c r="G336" s="290">
        <f t="shared" ref="G336:U336" ca="1" si="98">G310</f>
        <v>0</v>
      </c>
      <c r="H336" s="290">
        <f t="shared" ca="1" si="98"/>
        <v>0</v>
      </c>
      <c r="I336" s="290">
        <f t="shared" ca="1" si="98"/>
        <v>0</v>
      </c>
      <c r="J336" s="290">
        <f t="shared" ca="1" si="98"/>
        <v>0</v>
      </c>
      <c r="K336" s="290">
        <f t="shared" ca="1" si="98"/>
        <v>0</v>
      </c>
      <c r="L336" s="290">
        <f t="shared" ca="1" si="98"/>
        <v>0</v>
      </c>
      <c r="M336" s="290">
        <f t="shared" ca="1" si="98"/>
        <v>0</v>
      </c>
      <c r="N336" s="290">
        <f t="shared" ca="1" si="98"/>
        <v>0</v>
      </c>
      <c r="O336" s="290">
        <f t="shared" ca="1" si="98"/>
        <v>0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187544.06000000006</v>
      </c>
      <c r="E337" s="82">
        <f t="shared" ca="1" si="81"/>
        <v>0</v>
      </c>
      <c r="F337" s="128"/>
      <c r="G337" s="290">
        <f t="shared" ref="G337:U337" ca="1" si="100">G316</f>
        <v>156376.29400000002</v>
      </c>
      <c r="H337" s="290">
        <f t="shared" ca="1" si="100"/>
        <v>8339.3310000000019</v>
      </c>
      <c r="I337" s="290">
        <f t="shared" ca="1" si="100"/>
        <v>11834.985000000001</v>
      </c>
      <c r="J337" s="290">
        <f t="shared" ca="1" si="100"/>
        <v>7506.7669999999998</v>
      </c>
      <c r="K337" s="290">
        <f t="shared" ca="1" si="100"/>
        <v>1093.7159999999999</v>
      </c>
      <c r="L337" s="290">
        <f t="shared" ca="1" si="100"/>
        <v>452.78000000000003</v>
      </c>
      <c r="M337" s="290">
        <f t="shared" ca="1" si="100"/>
        <v>2168.7539999999999</v>
      </c>
      <c r="N337" s="290">
        <f t="shared" ca="1" si="100"/>
        <v>-53.808999999999997</v>
      </c>
      <c r="O337" s="290">
        <f t="shared" ca="1" si="100"/>
        <v>-174.75800000000001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356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DemandTotal">
    <tabColor theme="3" tint="0.59999389629810485"/>
  </sheetPr>
  <dimension ref="A1:W335"/>
  <sheetViews>
    <sheetView topLeftCell="A8" zoomScaleNormal="100" workbookViewId="0">
      <selection activeCell="F23" sqref="F23"/>
    </sheetView>
  </sheetViews>
  <sheetFormatPr defaultColWidth="9.140625" defaultRowHeight="15" outlineLevelRow="1" outlineLevelCol="1"/>
  <cols>
    <col min="1" max="1" width="6.140625" style="46" customWidth="1"/>
    <col min="2" max="2" width="37.42578125" customWidth="1"/>
    <col min="3" max="3" width="11.140625" style="46" customWidth="1"/>
    <col min="4" max="4" width="19" customWidth="1"/>
    <col min="5" max="5" width="7.140625" bestFit="1" customWidth="1"/>
    <col min="6" max="6" width="7.140625" customWidth="1"/>
    <col min="7" max="9" width="18.5703125" customWidth="1"/>
    <col min="10" max="10" width="12.85546875" customWidth="1"/>
    <col min="11" max="13" width="14.85546875" customWidth="1"/>
    <col min="14" max="14" width="17.28515625" customWidth="1" outlineLevel="1"/>
    <col min="15" max="16" width="24.85546875" customWidth="1" outlineLevel="1"/>
    <col min="17" max="21" width="19.140625" customWidth="1" outlineLevel="1"/>
    <col min="23" max="23" width="63.85546875" bestFit="1" customWidth="1"/>
  </cols>
  <sheetData>
    <row r="1" spans="1:23">
      <c r="B1" s="15" t="str">
        <f>'General Inputs'!$D9</f>
        <v>National Fuel Gas Distribution Corporation</v>
      </c>
    </row>
    <row r="2" spans="1:23">
      <c r="B2" s="15" t="str">
        <f>'General Inputs'!$D10</f>
        <v>Gas Class Cost of Service Study</v>
      </c>
    </row>
    <row r="3" spans="1:23">
      <c r="B3" s="15" t="str">
        <f>'General Inputs'!$D11</f>
        <v>Test Year Ended July 31, 2024</v>
      </c>
      <c r="C3" s="15" t="str">
        <f>'Input-Accounts'!$B$5</f>
        <v>($ in thousands)</v>
      </c>
    </row>
    <row r="4" spans="1:23">
      <c r="B4" s="1" t="s">
        <v>364</v>
      </c>
    </row>
    <row r="5" spans="1:23">
      <c r="B5" s="1"/>
    </row>
    <row r="6" spans="1:23" ht="47.25">
      <c r="A6" s="13" t="s">
        <v>125</v>
      </c>
      <c r="B6" s="1" t="s">
        <v>365</v>
      </c>
      <c r="C6" s="13" t="s">
        <v>366</v>
      </c>
      <c r="D6" s="13" t="s">
        <v>367</v>
      </c>
      <c r="E6" s="85" t="s">
        <v>355</v>
      </c>
      <c r="F6" s="85"/>
      <c r="G6" s="13" t="str">
        <f>'General Inputs'!D$17</f>
        <v>Residential Service</v>
      </c>
      <c r="H6" s="13" t="str">
        <f>'General Inputs'!E$17</f>
        <v>Small Commercial &amp; PA Service (LE 250)</v>
      </c>
      <c r="I6" s="13" t="str">
        <f>'General Inputs'!F$17</f>
        <v>Small Commercial &amp; PA Service (GT 250)</v>
      </c>
      <c r="J6" s="13" t="str">
        <f>'General Inputs'!G$17</f>
        <v>Large Comm PA Service</v>
      </c>
      <c r="K6" s="13" t="str">
        <f>'General Inputs'!H$17</f>
        <v>NGV</v>
      </c>
      <c r="L6" s="12" t="str">
        <f>'General Inputs'!I$17</f>
        <v>SVIS</v>
      </c>
      <c r="M6" s="13" t="str">
        <f>'General Inputs'!J$17</f>
        <v>IVIS</v>
      </c>
      <c r="N6" s="13" t="str">
        <f>'General Inputs'!K$17</f>
        <v>LVIS</v>
      </c>
      <c r="O6" s="13" t="str">
        <f>'General Inputs'!L$17</f>
        <v>LIS</v>
      </c>
      <c r="P6" s="13" t="str">
        <f>'General Inputs'!M$17</f>
        <v>Class 10</v>
      </c>
      <c r="Q6" s="13" t="str">
        <f>'General Inputs'!N$17</f>
        <v>Class 11</v>
      </c>
      <c r="R6" s="13" t="str">
        <f>'General Inputs'!O$17</f>
        <v>Class 12</v>
      </c>
      <c r="S6" s="13" t="str">
        <f>'General Inputs'!P$17</f>
        <v>Class 13</v>
      </c>
      <c r="T6" s="13" t="str">
        <f>'General Inputs'!Q$17</f>
        <v>Class 14</v>
      </c>
      <c r="U6" s="13" t="str">
        <f>'General Inputs'!R$17</f>
        <v>Class 15</v>
      </c>
      <c r="W6" s="30"/>
    </row>
    <row r="7" spans="1:23">
      <c r="A7" s="46" t="str">
        <f>IF(B7="","",MAX(A$1:A6)+1)</f>
        <v/>
      </c>
    </row>
    <row r="8" spans="1:23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3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3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3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 cm="1">
        <f t="array" aca="1" ref="D11" ca="1">SUM(INDIRECT("'"&amp;TOTALDemandSheets&amp;"'!"&amp;ADDRESS(ROW(),COLUMN())))</f>
        <v>73.279585173223168</v>
      </c>
      <c r="E11" s="14">
        <f t="shared" ref="E11:E41" ca="1" si="0">IFERROR(IF(D11="",0,IF(D11=0,0,IF(ABS(D11-SUM($G11:$U11))&lt;Check_Limit,0,1))),1)</f>
        <v>0</v>
      </c>
      <c r="F11" s="3"/>
      <c r="G11" s="14" cm="1">
        <f t="array" aca="1" ref="G11" ca="1">SUM(INDIRECT("'"&amp;TOTALDemandSheets&amp;"'!"&amp;ADDRESS(ROW(),COLUMN())))</f>
        <v>54.739681877332956</v>
      </c>
      <c r="H11" s="14" cm="1">
        <f t="array" aca="1" ref="H11" ca="1">SUM(INDIRECT("'"&amp;TOTALDemandSheets&amp;"'!"&amp;ADDRESS(ROW(),COLUMN())))</f>
        <v>3.0528464639961306</v>
      </c>
      <c r="I11" s="14" cm="1">
        <f t="array" aca="1" ref="I11" ca="1">SUM(INDIRECT("'"&amp;TOTALDemandSheets&amp;"'!"&amp;ADDRESS(ROW(),COLUMN())))</f>
        <v>3.0555091853976011</v>
      </c>
      <c r="J11" s="14" cm="1">
        <f t="array" aca="1" ref="J11" ca="1">SUM(INDIRECT("'"&amp;TOTALDemandSheets&amp;"'!"&amp;ADDRESS(ROW(),COLUMN())))</f>
        <v>7.2263499860823046</v>
      </c>
      <c r="K11" s="14" cm="1">
        <f t="array" aca="1" ref="K11" ca="1">SUM(INDIRECT("'"&amp;TOTALDemandSheets&amp;"'!"&amp;ADDRESS(ROW(),COLUMN())))</f>
        <v>2.8957779974906991E-2</v>
      </c>
      <c r="L11" s="14" cm="1">
        <f t="array" aca="1" ref="L11" ca="1">SUM(INDIRECT("'"&amp;TOTALDemandSheets&amp;"'!"&amp;ADDRESS(ROW(),COLUMN())))</f>
        <v>0.10699298217287369</v>
      </c>
      <c r="M11" s="14" cm="1">
        <f t="array" aca="1" ref="M11" ca="1">SUM(INDIRECT("'"&amp;TOTALDemandSheets&amp;"'!"&amp;ADDRESS(ROW(),COLUMN())))</f>
        <v>2.4574084836884893</v>
      </c>
      <c r="N11" s="14" cm="1">
        <f t="array" aca="1" ref="N11" ca="1">SUM(INDIRECT("'"&amp;TOTALDemandSheets&amp;"'!"&amp;ADDRESS(ROW(),COLUMN())))</f>
        <v>0.79872980545576344</v>
      </c>
      <c r="O11" s="14" cm="1">
        <f t="array" aca="1" ref="O11" ca="1">SUM(INDIRECT("'"&amp;TOTALDemandSheets&amp;"'!"&amp;ADDRESS(ROW(),COLUMN())))</f>
        <v>1.8131086091221418</v>
      </c>
      <c r="P11" s="14" cm="1">
        <f t="array" aca="1" ref="P11" ca="1">SUM(INDIRECT("'"&amp;TOTALDemandSheets&amp;"'!"&amp;ADDRESS(ROW(),COLUMN())))</f>
        <v>0</v>
      </c>
      <c r="Q11" s="14" cm="1">
        <f t="array" aca="1" ref="Q11" ca="1">SUM(INDIRECT("'"&amp;TOTALDemandSheets&amp;"'!"&amp;ADDRESS(ROW(),COLUMN())))</f>
        <v>0</v>
      </c>
      <c r="R11" s="14" cm="1">
        <f t="array" aca="1" ref="R11" ca="1">SUM(INDIRECT("'"&amp;TOTALDemandSheets&amp;"'!"&amp;ADDRESS(ROW(),COLUMN())))</f>
        <v>0</v>
      </c>
      <c r="S11" s="14" cm="1">
        <f t="array" aca="1" ref="S11" ca="1">SUM(INDIRECT("'"&amp;TOTALDemandSheets&amp;"'!"&amp;ADDRESS(ROW(),COLUMN())))</f>
        <v>0</v>
      </c>
      <c r="T11" s="14" cm="1">
        <f t="array" aca="1" ref="T11" ca="1">SUM(INDIRECT("'"&amp;TOTALDemandSheets&amp;"'!"&amp;ADDRESS(ROW(),COLUMN())))</f>
        <v>0</v>
      </c>
      <c r="U11" s="14" cm="1">
        <f t="array" aca="1" ref="U11" ca="1">SUM(INDIRECT("'"&amp;TOTALDemandSheets&amp;"'!"&amp;ADDRESS(ROW(),COLUMN())))</f>
        <v>0</v>
      </c>
    </row>
    <row r="12" spans="1:23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 cm="1">
        <f t="array" aca="1" ref="D12" ca="1">SUM(INDIRECT("'"&amp;TOTALDemandSheets&amp;"'!"&amp;ADDRESS(ROW(),COLUMN())))</f>
        <v>4.649129646356414</v>
      </c>
      <c r="E12" s="14">
        <f t="shared" ca="1" si="0"/>
        <v>0</v>
      </c>
      <c r="F12" s="3"/>
      <c r="G12" s="14" cm="1">
        <f t="array" aca="1" ref="G12" ca="1">SUM(INDIRECT("'"&amp;TOTALDemandSheets&amp;"'!"&amp;ADDRESS(ROW(),COLUMN())))</f>
        <v>3.4728891716082004</v>
      </c>
      <c r="H12" s="14" cm="1">
        <f t="array" aca="1" ref="H12" ca="1">SUM(INDIRECT("'"&amp;TOTALDemandSheets&amp;"'!"&amp;ADDRESS(ROW(),COLUMN())))</f>
        <v>0.19368394305164546</v>
      </c>
      <c r="I12" s="14" cm="1">
        <f t="array" aca="1" ref="I12" ca="1">SUM(INDIRECT("'"&amp;TOTALDemandSheets&amp;"'!"&amp;ADDRESS(ROW(),COLUMN())))</f>
        <v>0.19385287600859796</v>
      </c>
      <c r="J12" s="14" cm="1">
        <f t="array" aca="1" ref="J12" ca="1">SUM(INDIRECT("'"&amp;TOTALDemandSheets&amp;"'!"&amp;ADDRESS(ROW(),COLUMN())))</f>
        <v>0.45846654120414954</v>
      </c>
      <c r="K12" s="14" cm="1">
        <f t="array" aca="1" ref="K12" ca="1">SUM(INDIRECT("'"&amp;TOTALDemandSheets&amp;"'!"&amp;ADDRESS(ROW(),COLUMN())))</f>
        <v>1.8371893489266132E-3</v>
      </c>
      <c r="L12" s="14" cm="1">
        <f t="array" aca="1" ref="L12" ca="1">SUM(INDIRECT("'"&amp;TOTALDemandSheets&amp;"'!"&amp;ADDRESS(ROW(),COLUMN())))</f>
        <v>6.78803304080046E-3</v>
      </c>
      <c r="M12" s="14" cm="1">
        <f t="array" aca="1" ref="M12" ca="1">SUM(INDIRECT("'"&amp;TOTALDemandSheets&amp;"'!"&amp;ADDRESS(ROW(),COLUMN())))</f>
        <v>0.15590714122790389</v>
      </c>
      <c r="N12" s="14" cm="1">
        <f t="array" aca="1" ref="N12" ca="1">SUM(INDIRECT("'"&amp;TOTALDemandSheets&amp;"'!"&amp;ADDRESS(ROW(),COLUMN())))</f>
        <v>5.0674391908672824E-2</v>
      </c>
      <c r="O12" s="14" cm="1">
        <f t="array" aca="1" ref="O12" ca="1">SUM(INDIRECT("'"&amp;TOTALDemandSheets&amp;"'!"&amp;ADDRESS(ROW(),COLUMN())))</f>
        <v>0.11503035895751687</v>
      </c>
      <c r="P12" s="14" cm="1">
        <f t="array" aca="1" ref="P12" ca="1">SUM(INDIRECT("'"&amp;TOTALDemandSheets&amp;"'!"&amp;ADDRESS(ROW(),COLUMN())))</f>
        <v>0</v>
      </c>
      <c r="Q12" s="14" cm="1">
        <f t="array" aca="1" ref="Q12" ca="1">SUM(INDIRECT("'"&amp;TOTALDemandSheets&amp;"'!"&amp;ADDRESS(ROW(),COLUMN())))</f>
        <v>0</v>
      </c>
      <c r="R12" s="14" cm="1">
        <f t="array" aca="1" ref="R12" ca="1">SUM(INDIRECT("'"&amp;TOTALDemandSheets&amp;"'!"&amp;ADDRESS(ROW(),COLUMN())))</f>
        <v>0</v>
      </c>
      <c r="S12" s="14" cm="1">
        <f t="array" aca="1" ref="S12" ca="1">SUM(INDIRECT("'"&amp;TOTALDemandSheets&amp;"'!"&amp;ADDRESS(ROW(),COLUMN())))</f>
        <v>0</v>
      </c>
      <c r="T12" s="14" cm="1">
        <f t="array" aca="1" ref="T12" ca="1">SUM(INDIRECT("'"&amp;TOTALDemandSheets&amp;"'!"&amp;ADDRESS(ROW(),COLUMN())))</f>
        <v>0</v>
      </c>
      <c r="U12" s="14" cm="1">
        <f t="array" aca="1" ref="U12" ca="1">SUM(INDIRECT("'"&amp;TOTALDemandSheets&amp;"'!"&amp;ADDRESS(ROW(),COLUMN())))</f>
        <v>0</v>
      </c>
    </row>
    <row r="13" spans="1:23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 cm="1">
        <f t="array" aca="1" ref="D13" ca="1">SUM(INDIRECT("'"&amp;TOTALDemandSheets&amp;"'!"&amp;ADDRESS(ROW(),COLUMN())))</f>
        <v>12784.216750320114</v>
      </c>
      <c r="E13" s="14">
        <f ca="1">IFERROR(IF(D13="",0,IF(D13=0,0,IF(ABS(D13-SUM($G13:$U13))&lt;Check_Limit,0,1))),1)</f>
        <v>0</v>
      </c>
      <c r="F13" s="3"/>
      <c r="G13" s="14" cm="1">
        <f t="array" aca="1" ref="G13" ca="1">SUM(INDIRECT("'"&amp;TOTALDemandSheets&amp;"'!"&amp;ADDRESS(ROW(),COLUMN())))</f>
        <v>9919.991404187791</v>
      </c>
      <c r="H13" s="14" cm="1">
        <f t="array" aca="1" ref="H13" ca="1">SUM(INDIRECT("'"&amp;TOTALDemandSheets&amp;"'!"&amp;ADDRESS(ROW(),COLUMN())))</f>
        <v>546.07878611996091</v>
      </c>
      <c r="I13" s="14" cm="1">
        <f t="array" aca="1" ref="I13" ca="1">SUM(INDIRECT("'"&amp;TOTALDemandSheets&amp;"'!"&amp;ADDRESS(ROW(),COLUMN())))</f>
        <v>487.63546066780168</v>
      </c>
      <c r="J13" s="14" cm="1">
        <f t="array" aca="1" ref="J13" ca="1">SUM(INDIRECT("'"&amp;TOTALDemandSheets&amp;"'!"&amp;ADDRESS(ROW(),COLUMN())))</f>
        <v>1067.0731796052335</v>
      </c>
      <c r="K13" s="14" cm="1">
        <f t="array" aca="1" ref="K13" ca="1">SUM(INDIRECT("'"&amp;TOTALDemandSheets&amp;"'!"&amp;ADDRESS(ROW(),COLUMN())))</f>
        <v>4.2938817191911802</v>
      </c>
      <c r="L13" s="14" cm="1">
        <f t="array" aca="1" ref="L13" ca="1">SUM(INDIRECT("'"&amp;TOTALDemandSheets&amp;"'!"&amp;ADDRESS(ROW(),COLUMN())))</f>
        <v>17.459384810979994</v>
      </c>
      <c r="M13" s="14" cm="1">
        <f t="array" aca="1" ref="M13" ca="1">SUM(INDIRECT("'"&amp;TOTALDemandSheets&amp;"'!"&amp;ADDRESS(ROW(),COLUMN())))</f>
        <v>361.14653205987412</v>
      </c>
      <c r="N13" s="14" cm="1">
        <f t="array" aca="1" ref="N13" ca="1">SUM(INDIRECT("'"&amp;TOTALDemandSheets&amp;"'!"&amp;ADDRESS(ROW(),COLUMN())))</f>
        <v>116.51480690751568</v>
      </c>
      <c r="O13" s="14" cm="1">
        <f t="array" aca="1" ref="O13" ca="1">SUM(INDIRECT("'"&amp;TOTALDemandSheets&amp;"'!"&amp;ADDRESS(ROW(),COLUMN())))</f>
        <v>264.02331424176884</v>
      </c>
      <c r="P13" s="14" cm="1">
        <f t="array" aca="1" ref="P13" ca="1">SUM(INDIRECT("'"&amp;TOTALDemandSheets&amp;"'!"&amp;ADDRESS(ROW(),COLUMN())))</f>
        <v>0</v>
      </c>
      <c r="Q13" s="14" cm="1">
        <f t="array" aca="1" ref="Q13" ca="1">SUM(INDIRECT("'"&amp;TOTALDemandSheets&amp;"'!"&amp;ADDRESS(ROW(),COLUMN())))</f>
        <v>0</v>
      </c>
      <c r="R13" s="14" cm="1">
        <f t="array" aca="1" ref="R13" ca="1">SUM(INDIRECT("'"&amp;TOTALDemandSheets&amp;"'!"&amp;ADDRESS(ROW(),COLUMN())))</f>
        <v>0</v>
      </c>
      <c r="S13" s="14" cm="1">
        <f t="array" aca="1" ref="S13" ca="1">SUM(INDIRECT("'"&amp;TOTALDemandSheets&amp;"'!"&amp;ADDRESS(ROW(),COLUMN())))</f>
        <v>0</v>
      </c>
      <c r="T13" s="14" cm="1">
        <f t="array" aca="1" ref="T13" ca="1">SUM(INDIRECT("'"&amp;TOTALDemandSheets&amp;"'!"&amp;ADDRESS(ROW(),COLUMN())))</f>
        <v>0</v>
      </c>
      <c r="U13" s="14" cm="1">
        <f t="array" aca="1" ref="U13" ca="1">SUM(INDIRECT("'"&amp;TOTALDemandSheets&amp;"'!"&amp;ADDRESS(ROW(),COLUMN())))</f>
        <v>0</v>
      </c>
    </row>
    <row r="14" spans="1:23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 cm="1">
        <f t="array" aca="1" ref="D14" ca="1">SUM(INDIRECT("'"&amp;TOTALDemandSheets&amp;"'!"&amp;ADDRESS(ROW(),COLUMN())))</f>
        <v>12862.145465139693</v>
      </c>
      <c r="E14" s="14">
        <f t="shared" ca="1" si="0"/>
        <v>0</v>
      </c>
      <c r="F14" s="46"/>
      <c r="G14" s="174" cm="1">
        <f t="array" aca="1" ref="G14" ca="1">SUM(INDIRECT("'"&amp;TOTALDemandSheets&amp;"'!"&amp;ADDRESS(ROW(),COLUMN())))</f>
        <v>9978.2039752367309</v>
      </c>
      <c r="H14" s="174" cm="1">
        <f t="array" aca="1" ref="H14" ca="1">SUM(INDIRECT("'"&amp;TOTALDemandSheets&amp;"'!"&amp;ADDRESS(ROW(),COLUMN())))</f>
        <v>549.32531652700868</v>
      </c>
      <c r="I14" s="174" cm="1">
        <f t="array" aca="1" ref="I14" ca="1">SUM(INDIRECT("'"&amp;TOTALDemandSheets&amp;"'!"&amp;ADDRESS(ROW(),COLUMN())))</f>
        <v>490.88482272920788</v>
      </c>
      <c r="J14" s="174" cm="1">
        <f t="array" aca="1" ref="J14" ca="1">SUM(INDIRECT("'"&amp;TOTALDemandSheets&amp;"'!"&amp;ADDRESS(ROW(),COLUMN())))</f>
        <v>1074.7579961325198</v>
      </c>
      <c r="K14" s="174" cm="1">
        <f t="array" aca="1" ref="K14" ca="1">SUM(INDIRECT("'"&amp;TOTALDemandSheets&amp;"'!"&amp;ADDRESS(ROW(),COLUMN())))</f>
        <v>4.3246766885150141</v>
      </c>
      <c r="L14" s="174" cm="1">
        <f t="array" aca="1" ref="L14" ca="1">SUM(INDIRECT("'"&amp;TOTALDemandSheets&amp;"'!"&amp;ADDRESS(ROW(),COLUMN())))</f>
        <v>17.573165826193669</v>
      </c>
      <c r="M14" s="174" cm="1">
        <f t="array" aca="1" ref="M14" ca="1">SUM(INDIRECT("'"&amp;TOTALDemandSheets&amp;"'!"&amp;ADDRESS(ROW(),COLUMN())))</f>
        <v>363.75984768479049</v>
      </c>
      <c r="N14" s="174" cm="1">
        <f t="array" aca="1" ref="N14" ca="1">SUM(INDIRECT("'"&amp;TOTALDemandSheets&amp;"'!"&amp;ADDRESS(ROW(),COLUMN())))</f>
        <v>117.36421110488011</v>
      </c>
      <c r="O14" s="174" cm="1">
        <f t="array" aca="1" ref="O14" ca="1">SUM(INDIRECT("'"&amp;TOTALDemandSheets&amp;"'!"&amp;ADDRESS(ROW(),COLUMN())))</f>
        <v>265.95145320984852</v>
      </c>
      <c r="P14" s="174" cm="1">
        <f t="array" aca="1" ref="P14" ca="1">SUM(INDIRECT("'"&amp;TOTALDemandSheets&amp;"'!"&amp;ADDRESS(ROW(),COLUMN())))</f>
        <v>0</v>
      </c>
      <c r="Q14" s="174" cm="1">
        <f t="array" aca="1" ref="Q14" ca="1">SUM(INDIRECT("'"&amp;TOTALDemandSheets&amp;"'!"&amp;ADDRESS(ROW(),COLUMN())))</f>
        <v>0</v>
      </c>
      <c r="R14" s="174" cm="1">
        <f t="array" aca="1" ref="R14" ca="1">SUM(INDIRECT("'"&amp;TOTALDemandSheets&amp;"'!"&amp;ADDRESS(ROW(),COLUMN())))</f>
        <v>0</v>
      </c>
      <c r="S14" s="174" cm="1">
        <f t="array" aca="1" ref="S14" ca="1">SUM(INDIRECT("'"&amp;TOTALDemandSheets&amp;"'!"&amp;ADDRESS(ROW(),COLUMN())))</f>
        <v>0</v>
      </c>
      <c r="T14" s="174" cm="1">
        <f t="array" aca="1" ref="T14" ca="1">SUM(INDIRECT("'"&amp;TOTALDemandSheets&amp;"'!"&amp;ADDRESS(ROW(),COLUMN())))</f>
        <v>0</v>
      </c>
      <c r="U14" s="174" cm="1">
        <f t="array" aca="1" ref="U14" ca="1">SUM(INDIRECT("'"&amp;TOTALDemandSheets&amp;"'!"&amp;ADDRESS(ROW(),COLUMN())))</f>
        <v>0</v>
      </c>
    </row>
    <row r="15" spans="1:23" outlineLevel="1">
      <c r="D15" s="14"/>
      <c r="E15" s="14">
        <f t="shared" si="0"/>
        <v>0</v>
      </c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3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>
        <f t="shared" si="0"/>
        <v>0</v>
      </c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 cm="1">
        <f t="array" aca="1" ref="D17" ca="1">SUM(INDIRECT("'"&amp;TOTALDemandSheets&amp;"'!"&amp;ADDRESS(ROW(),COLUMN())))</f>
        <v>0</v>
      </c>
      <c r="E17" s="14">
        <f t="shared" ca="1" si="0"/>
        <v>0</v>
      </c>
      <c r="F17" s="3"/>
      <c r="G17" s="14" cm="1">
        <f t="array" aca="1" ref="G17" ca="1">SUM(INDIRECT("'"&amp;TOTALDemandSheets&amp;"'!"&amp;ADDRESS(ROW(),COLUMN())))</f>
        <v>0</v>
      </c>
      <c r="H17" s="14" cm="1">
        <f t="array" aca="1" ref="H17" ca="1">SUM(INDIRECT("'"&amp;TOTALDemandSheets&amp;"'!"&amp;ADDRESS(ROW(),COLUMN())))</f>
        <v>0</v>
      </c>
      <c r="I17" s="14" cm="1">
        <f t="array" aca="1" ref="I17" ca="1">SUM(INDIRECT("'"&amp;TOTALDemandSheets&amp;"'!"&amp;ADDRESS(ROW(),COLUMN())))</f>
        <v>0</v>
      </c>
      <c r="J17" s="14" cm="1">
        <f t="array" aca="1" ref="J17" ca="1">SUM(INDIRECT("'"&amp;TOTALDemandSheets&amp;"'!"&amp;ADDRESS(ROW(),COLUMN())))</f>
        <v>0</v>
      </c>
      <c r="K17" s="14" cm="1">
        <f t="array" aca="1" ref="K17" ca="1">SUM(INDIRECT("'"&amp;TOTALDemandSheets&amp;"'!"&amp;ADDRESS(ROW(),COLUMN())))</f>
        <v>0</v>
      </c>
      <c r="L17" s="14" cm="1">
        <f t="array" aca="1" ref="L17" ca="1">SUM(INDIRECT("'"&amp;TOTALDemandSheets&amp;"'!"&amp;ADDRESS(ROW(),COLUMN())))</f>
        <v>0</v>
      </c>
      <c r="M17" s="14" cm="1">
        <f t="array" aca="1" ref="M17" ca="1">SUM(INDIRECT("'"&amp;TOTALDemandSheets&amp;"'!"&amp;ADDRESS(ROW(),COLUMN())))</f>
        <v>0</v>
      </c>
      <c r="N17" s="14" cm="1">
        <f t="array" aca="1" ref="N17" ca="1">SUM(INDIRECT("'"&amp;TOTALDemandSheets&amp;"'!"&amp;ADDRESS(ROW(),COLUMN())))</f>
        <v>0</v>
      </c>
      <c r="O17" s="14" cm="1">
        <f t="array" aca="1" ref="O17" ca="1">SUM(INDIRECT("'"&amp;TOTALDemandSheets&amp;"'!"&amp;ADDRESS(ROW(),COLUMN())))</f>
        <v>0</v>
      </c>
      <c r="P17" s="14" cm="1">
        <f t="array" aca="1" ref="P17" ca="1">SUM(INDIRECT("'"&amp;TOTALDemandSheets&amp;"'!"&amp;ADDRESS(ROW(),COLUMN())))</f>
        <v>0</v>
      </c>
      <c r="Q17" s="14" cm="1">
        <f t="array" aca="1" ref="Q17" ca="1">SUM(INDIRECT("'"&amp;TOTALDemandSheets&amp;"'!"&amp;ADDRESS(ROW(),COLUMN())))</f>
        <v>0</v>
      </c>
      <c r="R17" s="14" cm="1">
        <f t="array" aca="1" ref="R17" ca="1">SUM(INDIRECT("'"&amp;TOTALDemandSheets&amp;"'!"&amp;ADDRESS(ROW(),COLUMN())))</f>
        <v>0</v>
      </c>
      <c r="S17" s="14" cm="1">
        <f t="array" aca="1" ref="S17" ca="1">SUM(INDIRECT("'"&amp;TOTALDemandSheets&amp;"'!"&amp;ADDRESS(ROW(),COLUMN())))</f>
        <v>0</v>
      </c>
      <c r="T17" s="14" cm="1">
        <f t="array" aca="1" ref="T17" ca="1">SUM(INDIRECT("'"&amp;TOTALDemandSheets&amp;"'!"&amp;ADDRESS(ROW(),COLUMN())))</f>
        <v>0</v>
      </c>
      <c r="U17" s="14" cm="1">
        <f t="array" aca="1" ref="U17" ca="1">SUM(INDIRECT("'"&amp;TOTALDemandSheets&amp;"'!"&amp;ADDRESS(ROW(),COLUMN())))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 cm="1">
        <f t="array" aca="1" ref="D18" ca="1">SUM(INDIRECT("'"&amp;TOTALDemandSheets&amp;"'!"&amp;ADDRESS(ROW(),COLUMN())))</f>
        <v>0</v>
      </c>
      <c r="E18" s="14">
        <f t="shared" ca="1" si="0"/>
        <v>0</v>
      </c>
      <c r="F18" s="3"/>
      <c r="G18" s="14" cm="1">
        <f t="array" aca="1" ref="G18" ca="1">SUM(INDIRECT("'"&amp;TOTALDemandSheets&amp;"'!"&amp;ADDRESS(ROW(),COLUMN())))</f>
        <v>0</v>
      </c>
      <c r="H18" s="14" cm="1">
        <f t="array" aca="1" ref="H18" ca="1">SUM(INDIRECT("'"&amp;TOTALDemandSheets&amp;"'!"&amp;ADDRESS(ROW(),COLUMN())))</f>
        <v>0</v>
      </c>
      <c r="I18" s="14" cm="1">
        <f t="array" aca="1" ref="I18" ca="1">SUM(INDIRECT("'"&amp;TOTALDemandSheets&amp;"'!"&amp;ADDRESS(ROW(),COLUMN())))</f>
        <v>0</v>
      </c>
      <c r="J18" s="14" cm="1">
        <f t="array" aca="1" ref="J18" ca="1">SUM(INDIRECT("'"&amp;TOTALDemandSheets&amp;"'!"&amp;ADDRESS(ROW(),COLUMN())))</f>
        <v>0</v>
      </c>
      <c r="K18" s="14" cm="1">
        <f t="array" aca="1" ref="K18" ca="1">SUM(INDIRECT("'"&amp;TOTALDemandSheets&amp;"'!"&amp;ADDRESS(ROW(),COLUMN())))</f>
        <v>0</v>
      </c>
      <c r="L18" s="14" cm="1">
        <f t="array" aca="1" ref="L18" ca="1">SUM(INDIRECT("'"&amp;TOTALDemandSheets&amp;"'!"&amp;ADDRESS(ROW(),COLUMN())))</f>
        <v>0</v>
      </c>
      <c r="M18" s="14" cm="1">
        <f t="array" aca="1" ref="M18" ca="1">SUM(INDIRECT("'"&amp;TOTALDemandSheets&amp;"'!"&amp;ADDRESS(ROW(),COLUMN())))</f>
        <v>0</v>
      </c>
      <c r="N18" s="14" cm="1">
        <f t="array" aca="1" ref="N18" ca="1">SUM(INDIRECT("'"&amp;TOTALDemandSheets&amp;"'!"&amp;ADDRESS(ROW(),COLUMN())))</f>
        <v>0</v>
      </c>
      <c r="O18" s="14" cm="1">
        <f t="array" aca="1" ref="O18" ca="1">SUM(INDIRECT("'"&amp;TOTALDemandSheets&amp;"'!"&amp;ADDRESS(ROW(),COLUMN())))</f>
        <v>0</v>
      </c>
      <c r="P18" s="14" cm="1">
        <f t="array" aca="1" ref="P18" ca="1">SUM(INDIRECT("'"&amp;TOTALDemandSheets&amp;"'!"&amp;ADDRESS(ROW(),COLUMN())))</f>
        <v>0</v>
      </c>
      <c r="Q18" s="14" cm="1">
        <f t="array" aca="1" ref="Q18" ca="1">SUM(INDIRECT("'"&amp;TOTALDemandSheets&amp;"'!"&amp;ADDRESS(ROW(),COLUMN())))</f>
        <v>0</v>
      </c>
      <c r="R18" s="14" cm="1">
        <f t="array" aca="1" ref="R18" ca="1">SUM(INDIRECT("'"&amp;TOTALDemandSheets&amp;"'!"&amp;ADDRESS(ROW(),COLUMN())))</f>
        <v>0</v>
      </c>
      <c r="S18" s="14" cm="1">
        <f t="array" aca="1" ref="S18" ca="1">SUM(INDIRECT("'"&amp;TOTALDemandSheets&amp;"'!"&amp;ADDRESS(ROW(),COLUMN())))</f>
        <v>0</v>
      </c>
      <c r="T18" s="14" cm="1">
        <f t="array" aca="1" ref="T18" ca="1">SUM(INDIRECT("'"&amp;TOTALDemandSheets&amp;"'!"&amp;ADDRESS(ROW(),COLUMN())))</f>
        <v>0</v>
      </c>
      <c r="U18" s="14" cm="1">
        <f t="array" aca="1" ref="U18" ca="1">SUM(INDIRECT("'"&amp;TOTALDemandSheets&amp;"'!"&amp;ADDRESS(ROW(),COLUMN())))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 cm="1">
        <f t="array" aca="1" ref="D19" ca="1">SUM(INDIRECT("'"&amp;TOTALDemandSheets&amp;"'!"&amp;ADDRESS(ROW(),COLUMN())))</f>
        <v>0</v>
      </c>
      <c r="E19" s="14">
        <f t="shared" ca="1" si="0"/>
        <v>0</v>
      </c>
      <c r="F19" s="3"/>
      <c r="G19" s="14" cm="1">
        <f t="array" aca="1" ref="G19" ca="1">SUM(INDIRECT("'"&amp;TOTALDemandSheets&amp;"'!"&amp;ADDRESS(ROW(),COLUMN())))</f>
        <v>0</v>
      </c>
      <c r="H19" s="14" cm="1">
        <f t="array" aca="1" ref="H19" ca="1">SUM(INDIRECT("'"&amp;TOTALDemandSheets&amp;"'!"&amp;ADDRESS(ROW(),COLUMN())))</f>
        <v>0</v>
      </c>
      <c r="I19" s="14" cm="1">
        <f t="array" aca="1" ref="I19" ca="1">SUM(INDIRECT("'"&amp;TOTALDemandSheets&amp;"'!"&amp;ADDRESS(ROW(),COLUMN())))</f>
        <v>0</v>
      </c>
      <c r="J19" s="14" cm="1">
        <f t="array" aca="1" ref="J19" ca="1">SUM(INDIRECT("'"&amp;TOTALDemandSheets&amp;"'!"&amp;ADDRESS(ROW(),COLUMN())))</f>
        <v>0</v>
      </c>
      <c r="K19" s="14" cm="1">
        <f t="array" aca="1" ref="K19" ca="1">SUM(INDIRECT("'"&amp;TOTALDemandSheets&amp;"'!"&amp;ADDRESS(ROW(),COLUMN())))</f>
        <v>0</v>
      </c>
      <c r="L19" s="14" cm="1">
        <f t="array" aca="1" ref="L19" ca="1">SUM(INDIRECT("'"&amp;TOTALDemandSheets&amp;"'!"&amp;ADDRESS(ROW(),COLUMN())))</f>
        <v>0</v>
      </c>
      <c r="M19" s="14" cm="1">
        <f t="array" aca="1" ref="M19" ca="1">SUM(INDIRECT("'"&amp;TOTALDemandSheets&amp;"'!"&amp;ADDRESS(ROW(),COLUMN())))</f>
        <v>0</v>
      </c>
      <c r="N19" s="14" cm="1">
        <f t="array" aca="1" ref="N19" ca="1">SUM(INDIRECT("'"&amp;TOTALDemandSheets&amp;"'!"&amp;ADDRESS(ROW(),COLUMN())))</f>
        <v>0</v>
      </c>
      <c r="O19" s="14" cm="1">
        <f t="array" aca="1" ref="O19" ca="1">SUM(INDIRECT("'"&amp;TOTALDemandSheets&amp;"'!"&amp;ADDRESS(ROW(),COLUMN())))</f>
        <v>0</v>
      </c>
      <c r="P19" s="14" cm="1">
        <f t="array" aca="1" ref="P19" ca="1">SUM(INDIRECT("'"&amp;TOTALDemandSheets&amp;"'!"&amp;ADDRESS(ROW(),COLUMN())))</f>
        <v>0</v>
      </c>
      <c r="Q19" s="14" cm="1">
        <f t="array" aca="1" ref="Q19" ca="1">SUM(INDIRECT("'"&amp;TOTALDemandSheets&amp;"'!"&amp;ADDRESS(ROW(),COLUMN())))</f>
        <v>0</v>
      </c>
      <c r="R19" s="14" cm="1">
        <f t="array" aca="1" ref="R19" ca="1">SUM(INDIRECT("'"&amp;TOTALDemandSheets&amp;"'!"&amp;ADDRESS(ROW(),COLUMN())))</f>
        <v>0</v>
      </c>
      <c r="S19" s="14" cm="1">
        <f t="array" aca="1" ref="S19" ca="1">SUM(INDIRECT("'"&amp;TOTALDemandSheets&amp;"'!"&amp;ADDRESS(ROW(),COLUMN())))</f>
        <v>0</v>
      </c>
      <c r="T19" s="14" cm="1">
        <f t="array" aca="1" ref="T19" ca="1">SUM(INDIRECT("'"&amp;TOTALDemandSheets&amp;"'!"&amp;ADDRESS(ROW(),COLUMN())))</f>
        <v>0</v>
      </c>
      <c r="U19" s="14" cm="1">
        <f t="array" aca="1" ref="U19" ca="1">SUM(INDIRECT("'"&amp;TOTALDemandSheets&amp;"'!"&amp;ADDRESS(ROW(),COLUMN())))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 cm="1">
        <f t="array" aca="1" ref="D20" ca="1">SUM(INDIRECT("'"&amp;TOTALDemandSheets&amp;"'!"&amp;ADDRESS(ROW(),COLUMN())))</f>
        <v>0</v>
      </c>
      <c r="E20" s="14">
        <f t="shared" ca="1" si="0"/>
        <v>0</v>
      </c>
      <c r="F20" s="3"/>
      <c r="G20" s="14" cm="1">
        <f t="array" aca="1" ref="G20" ca="1">SUM(INDIRECT("'"&amp;TOTALDemandSheets&amp;"'!"&amp;ADDRESS(ROW(),COLUMN())))</f>
        <v>0</v>
      </c>
      <c r="H20" s="14" cm="1">
        <f t="array" aca="1" ref="H20" ca="1">SUM(INDIRECT("'"&amp;TOTALDemandSheets&amp;"'!"&amp;ADDRESS(ROW(),COLUMN())))</f>
        <v>0</v>
      </c>
      <c r="I20" s="14" cm="1">
        <f t="array" aca="1" ref="I20" ca="1">SUM(INDIRECT("'"&amp;TOTALDemandSheets&amp;"'!"&amp;ADDRESS(ROW(),COLUMN())))</f>
        <v>0</v>
      </c>
      <c r="J20" s="14" cm="1">
        <f t="array" aca="1" ref="J20" ca="1">SUM(INDIRECT("'"&amp;TOTALDemandSheets&amp;"'!"&amp;ADDRESS(ROW(),COLUMN())))</f>
        <v>0</v>
      </c>
      <c r="K20" s="14" cm="1">
        <f t="array" aca="1" ref="K20" ca="1">SUM(INDIRECT("'"&amp;TOTALDemandSheets&amp;"'!"&amp;ADDRESS(ROW(),COLUMN())))</f>
        <v>0</v>
      </c>
      <c r="L20" s="14" cm="1">
        <f t="array" aca="1" ref="L20" ca="1">SUM(INDIRECT("'"&amp;TOTALDemandSheets&amp;"'!"&amp;ADDRESS(ROW(),COLUMN())))</f>
        <v>0</v>
      </c>
      <c r="M20" s="14" cm="1">
        <f t="array" aca="1" ref="M20" ca="1">SUM(INDIRECT("'"&amp;TOTALDemandSheets&amp;"'!"&amp;ADDRESS(ROW(),COLUMN())))</f>
        <v>0</v>
      </c>
      <c r="N20" s="14" cm="1">
        <f t="array" aca="1" ref="N20" ca="1">SUM(INDIRECT("'"&amp;TOTALDemandSheets&amp;"'!"&amp;ADDRESS(ROW(),COLUMN())))</f>
        <v>0</v>
      </c>
      <c r="O20" s="14" cm="1">
        <f t="array" aca="1" ref="O20" ca="1">SUM(INDIRECT("'"&amp;TOTALDemandSheets&amp;"'!"&amp;ADDRESS(ROW(),COLUMN())))</f>
        <v>0</v>
      </c>
      <c r="P20" s="14" cm="1">
        <f t="array" aca="1" ref="P20" ca="1">SUM(INDIRECT("'"&amp;TOTALDemandSheets&amp;"'!"&amp;ADDRESS(ROW(),COLUMN())))</f>
        <v>0</v>
      </c>
      <c r="Q20" s="14" cm="1">
        <f t="array" aca="1" ref="Q20" ca="1">SUM(INDIRECT("'"&amp;TOTALDemandSheets&amp;"'!"&amp;ADDRESS(ROW(),COLUMN())))</f>
        <v>0</v>
      </c>
      <c r="R20" s="14" cm="1">
        <f t="array" aca="1" ref="R20" ca="1">SUM(INDIRECT("'"&amp;TOTALDemandSheets&amp;"'!"&amp;ADDRESS(ROW(),COLUMN())))</f>
        <v>0</v>
      </c>
      <c r="S20" s="14" cm="1">
        <f t="array" aca="1" ref="S20" ca="1">SUM(INDIRECT("'"&amp;TOTALDemandSheets&amp;"'!"&amp;ADDRESS(ROW(),COLUMN())))</f>
        <v>0</v>
      </c>
      <c r="T20" s="14" cm="1">
        <f t="array" aca="1" ref="T20" ca="1">SUM(INDIRECT("'"&amp;TOTALDemandSheets&amp;"'!"&amp;ADDRESS(ROW(),COLUMN())))</f>
        <v>0</v>
      </c>
      <c r="U20" s="14" cm="1">
        <f t="array" aca="1" ref="U20" ca="1">SUM(INDIRECT("'"&amp;TOTALDemandSheets&amp;"'!"&amp;ADDRESS(ROW(),COLUMN())))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 cm="1">
        <f t="array" aca="1" ref="D21" ca="1">SUM(INDIRECT("'"&amp;TOTALDemandSheets&amp;"'!"&amp;ADDRESS(ROW(),COLUMN())))</f>
        <v>0</v>
      </c>
      <c r="E21" s="14">
        <f t="shared" ca="1" si="0"/>
        <v>0</v>
      </c>
      <c r="F21" s="46"/>
      <c r="G21" s="14" cm="1">
        <f t="array" aca="1" ref="G21" ca="1">SUM(INDIRECT("'"&amp;TOTALDemandSheets&amp;"'!"&amp;ADDRESS(ROW(),COLUMN())))</f>
        <v>0</v>
      </c>
      <c r="H21" s="14" cm="1">
        <f t="array" aca="1" ref="H21" ca="1">SUM(INDIRECT("'"&amp;TOTALDemandSheets&amp;"'!"&amp;ADDRESS(ROW(),COLUMN())))</f>
        <v>0</v>
      </c>
      <c r="I21" s="14" cm="1">
        <f t="array" aca="1" ref="I21" ca="1">SUM(INDIRECT("'"&amp;TOTALDemandSheets&amp;"'!"&amp;ADDRESS(ROW(),COLUMN())))</f>
        <v>0</v>
      </c>
      <c r="J21" s="14" cm="1">
        <f t="array" aca="1" ref="J21" ca="1">SUM(INDIRECT("'"&amp;TOTALDemandSheets&amp;"'!"&amp;ADDRESS(ROW(),COLUMN())))</f>
        <v>0</v>
      </c>
      <c r="K21" s="14" cm="1">
        <f t="array" aca="1" ref="K21" ca="1">SUM(INDIRECT("'"&amp;TOTALDemandSheets&amp;"'!"&amp;ADDRESS(ROW(),COLUMN())))</f>
        <v>0</v>
      </c>
      <c r="L21" s="14" cm="1">
        <f t="array" aca="1" ref="L21" ca="1">SUM(INDIRECT("'"&amp;TOTALDemandSheets&amp;"'!"&amp;ADDRESS(ROW(),COLUMN())))</f>
        <v>0</v>
      </c>
      <c r="M21" s="14" cm="1">
        <f t="array" aca="1" ref="M21" ca="1">SUM(INDIRECT("'"&amp;TOTALDemandSheets&amp;"'!"&amp;ADDRESS(ROW(),COLUMN())))</f>
        <v>0</v>
      </c>
      <c r="N21" s="14" cm="1">
        <f t="array" aca="1" ref="N21" ca="1">SUM(INDIRECT("'"&amp;TOTALDemandSheets&amp;"'!"&amp;ADDRESS(ROW(),COLUMN())))</f>
        <v>0</v>
      </c>
      <c r="O21" s="14" cm="1">
        <f t="array" aca="1" ref="O21" ca="1">SUM(INDIRECT("'"&amp;TOTALDemandSheets&amp;"'!"&amp;ADDRESS(ROW(),COLUMN())))</f>
        <v>0</v>
      </c>
      <c r="P21" s="14" cm="1">
        <f t="array" aca="1" ref="P21" ca="1">SUM(INDIRECT("'"&amp;TOTALDemandSheets&amp;"'!"&amp;ADDRESS(ROW(),COLUMN())))</f>
        <v>0</v>
      </c>
      <c r="Q21" s="14" cm="1">
        <f t="array" aca="1" ref="Q21" ca="1">SUM(INDIRECT("'"&amp;TOTALDemandSheets&amp;"'!"&amp;ADDRESS(ROW(),COLUMN())))</f>
        <v>0</v>
      </c>
      <c r="R21" s="14" cm="1">
        <f t="array" aca="1" ref="R21" ca="1">SUM(INDIRECT("'"&amp;TOTALDemandSheets&amp;"'!"&amp;ADDRESS(ROW(),COLUMN())))</f>
        <v>0</v>
      </c>
      <c r="S21" s="14" cm="1">
        <f t="array" aca="1" ref="S21" ca="1">SUM(INDIRECT("'"&amp;TOTALDemandSheets&amp;"'!"&amp;ADDRESS(ROW(),COLUMN())))</f>
        <v>0</v>
      </c>
      <c r="T21" s="14" cm="1">
        <f t="array" aca="1" ref="T21" ca="1">SUM(INDIRECT("'"&amp;TOTALDemandSheets&amp;"'!"&amp;ADDRESS(ROW(),COLUMN())))</f>
        <v>0</v>
      </c>
      <c r="U21" s="14" cm="1">
        <f t="array" aca="1" ref="U21" ca="1">SUM(INDIRECT("'"&amp;TOTALDemandSheets&amp;"'!"&amp;ADDRESS(ROW(),COLUMN())))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 cm="1">
        <f t="array" aca="1" ref="D22" ca="1">SUM(INDIRECT("'"&amp;TOTALDemandSheets&amp;"'!"&amp;ADDRESS(ROW(),COLUMN())))</f>
        <v>0</v>
      </c>
      <c r="E22" s="14">
        <f t="shared" ca="1" si="0"/>
        <v>0</v>
      </c>
      <c r="F22" s="46"/>
      <c r="G22" s="174" cm="1">
        <f t="array" aca="1" ref="G22" ca="1">SUM(INDIRECT("'"&amp;TOTALDemandSheets&amp;"'!"&amp;ADDRESS(ROW(),COLUMN())))</f>
        <v>0</v>
      </c>
      <c r="H22" s="174" cm="1">
        <f t="array" aca="1" ref="H22" ca="1">SUM(INDIRECT("'"&amp;TOTALDemandSheets&amp;"'!"&amp;ADDRESS(ROW(),COLUMN())))</f>
        <v>0</v>
      </c>
      <c r="I22" s="174" cm="1">
        <f t="array" aca="1" ref="I22" ca="1">SUM(INDIRECT("'"&amp;TOTALDemandSheets&amp;"'!"&amp;ADDRESS(ROW(),COLUMN())))</f>
        <v>0</v>
      </c>
      <c r="J22" s="174" cm="1">
        <f t="array" aca="1" ref="J22" ca="1">SUM(INDIRECT("'"&amp;TOTALDemandSheets&amp;"'!"&amp;ADDRESS(ROW(),COLUMN())))</f>
        <v>0</v>
      </c>
      <c r="K22" s="174" cm="1">
        <f t="array" aca="1" ref="K22" ca="1">SUM(INDIRECT("'"&amp;TOTALDemandSheets&amp;"'!"&amp;ADDRESS(ROW(),COLUMN())))</f>
        <v>0</v>
      </c>
      <c r="L22" s="174" cm="1">
        <f t="array" aca="1" ref="L22" ca="1">SUM(INDIRECT("'"&amp;TOTALDemandSheets&amp;"'!"&amp;ADDRESS(ROW(),COLUMN())))</f>
        <v>0</v>
      </c>
      <c r="M22" s="174" cm="1">
        <f t="array" aca="1" ref="M22" ca="1">SUM(INDIRECT("'"&amp;TOTALDemandSheets&amp;"'!"&amp;ADDRESS(ROW(),COLUMN())))</f>
        <v>0</v>
      </c>
      <c r="N22" s="174" cm="1">
        <f t="array" aca="1" ref="N22" ca="1">SUM(INDIRECT("'"&amp;TOTALDemandSheets&amp;"'!"&amp;ADDRESS(ROW(),COLUMN())))</f>
        <v>0</v>
      </c>
      <c r="O22" s="174" cm="1">
        <f t="array" aca="1" ref="O22" ca="1">SUM(INDIRECT("'"&amp;TOTALDemandSheets&amp;"'!"&amp;ADDRESS(ROW(),COLUMN())))</f>
        <v>0</v>
      </c>
      <c r="P22" s="174" cm="1">
        <f t="array" aca="1" ref="P22" ca="1">SUM(INDIRECT("'"&amp;TOTALDemandSheets&amp;"'!"&amp;ADDRESS(ROW(),COLUMN())))</f>
        <v>0</v>
      </c>
      <c r="Q22" s="174" cm="1">
        <f t="array" aca="1" ref="Q22" ca="1">SUM(INDIRECT("'"&amp;TOTALDemandSheets&amp;"'!"&amp;ADDRESS(ROW(),COLUMN())))</f>
        <v>0</v>
      </c>
      <c r="R22" s="174" cm="1">
        <f t="array" aca="1" ref="R22" ca="1">SUM(INDIRECT("'"&amp;TOTALDemandSheets&amp;"'!"&amp;ADDRESS(ROW(),COLUMN())))</f>
        <v>0</v>
      </c>
      <c r="S22" s="174" cm="1">
        <f t="array" aca="1" ref="S22" ca="1">SUM(INDIRECT("'"&amp;TOTALDemandSheets&amp;"'!"&amp;ADDRESS(ROW(),COLUMN())))</f>
        <v>0</v>
      </c>
      <c r="T22" s="174" cm="1">
        <f t="array" aca="1" ref="T22" ca="1">SUM(INDIRECT("'"&amp;TOTALDemandSheets&amp;"'!"&amp;ADDRESS(ROW(),COLUMN())))</f>
        <v>0</v>
      </c>
      <c r="U22" s="174" cm="1">
        <f t="array" aca="1" ref="U22" ca="1">SUM(INDIRECT("'"&amp;TOTALDemandSheets&amp;"'!"&amp;ADDRESS(ROW(),COLUMN())))</f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D23" s="14"/>
      <c r="E23" s="14">
        <f t="shared" si="0"/>
        <v>0</v>
      </c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D24" s="14"/>
      <c r="E24" s="14">
        <f t="shared" si="0"/>
        <v>0</v>
      </c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 cm="1">
        <f t="array" aca="1" ref="D25" ca="1">SUM(INDIRECT("'"&amp;TOTALDemandSheets&amp;"'!"&amp;ADDRESS(ROW(),COLUMN())))</f>
        <v>17.652000000000001</v>
      </c>
      <c r="E25" s="14">
        <f t="shared" ca="1" si="0"/>
        <v>0</v>
      </c>
      <c r="F25" s="3"/>
      <c r="G25" s="14" cm="1">
        <f t="array" aca="1" ref="G25" ca="1">SUM(INDIRECT("'"&amp;TOTALDemandSheets&amp;"'!"&amp;ADDRESS(ROW(),COLUMN())))</f>
        <v>9.9902278224251138</v>
      </c>
      <c r="H25" s="14" cm="1">
        <f t="array" aca="1" ref="H25" ca="1">SUM(INDIRECT("'"&amp;TOTALDemandSheets&amp;"'!"&amp;ADDRESS(ROW(),COLUMN())))</f>
        <v>0.61898005571916737</v>
      </c>
      <c r="I25" s="14" cm="1">
        <f t="array" aca="1" ref="I25" ca="1">SUM(INDIRECT("'"&amp;TOTALDemandSheets&amp;"'!"&amp;ADDRESS(ROW(),COLUMN())))</f>
        <v>1.1281325053790248</v>
      </c>
      <c r="J25" s="14" cm="1">
        <f t="array" aca="1" ref="J25" ca="1">SUM(INDIRECT("'"&amp;TOTALDemandSheets&amp;"'!"&amp;ADDRESS(ROW(),COLUMN())))</f>
        <v>3.4121301098575172</v>
      </c>
      <c r="K25" s="14" cm="1">
        <f t="array" aca="1" ref="K25" ca="1">SUM(INDIRECT("'"&amp;TOTALDemandSheets&amp;"'!"&amp;ADDRESS(ROW(),COLUMN())))</f>
        <v>1.3519128897594483E-2</v>
      </c>
      <c r="L25" s="14" cm="1">
        <f t="array" aca="1" ref="L25" ca="1">SUM(INDIRECT("'"&amp;TOTALDemandSheets&amp;"'!"&amp;ADDRESS(ROW(),COLUMN())))</f>
        <v>3.6187154692654724E-2</v>
      </c>
      <c r="M25" s="14" cm="1">
        <f t="array" aca="1" ref="M25" ca="1">SUM(INDIRECT("'"&amp;TOTALDemandSheets&amp;"'!"&amp;ADDRESS(ROW(),COLUMN())))</f>
        <v>1.175224818427141</v>
      </c>
      <c r="N25" s="14" cm="1">
        <f t="array" aca="1" ref="N25" ca="1">SUM(INDIRECT("'"&amp;TOTALDemandSheets&amp;"'!"&amp;ADDRESS(ROW(),COLUMN())))</f>
        <v>0.38947886015885907</v>
      </c>
      <c r="O25" s="14" cm="1">
        <f t="array" aca="1" ref="O25" ca="1">SUM(INDIRECT("'"&amp;TOTALDemandSheets&amp;"'!"&amp;ADDRESS(ROW(),COLUMN())))</f>
        <v>0.88811954444292696</v>
      </c>
      <c r="P25" s="14" cm="1">
        <f t="array" aca="1" ref="P25" ca="1">SUM(INDIRECT("'"&amp;TOTALDemandSheets&amp;"'!"&amp;ADDRESS(ROW(),COLUMN())))</f>
        <v>0</v>
      </c>
      <c r="Q25" s="14" cm="1">
        <f t="array" aca="1" ref="Q25" ca="1">SUM(INDIRECT("'"&amp;TOTALDemandSheets&amp;"'!"&amp;ADDRESS(ROW(),COLUMN())))</f>
        <v>0</v>
      </c>
      <c r="R25" s="14" cm="1">
        <f t="array" aca="1" ref="R25" ca="1">SUM(INDIRECT("'"&amp;TOTALDemandSheets&amp;"'!"&amp;ADDRESS(ROW(),COLUMN())))</f>
        <v>0</v>
      </c>
      <c r="S25" s="14" cm="1">
        <f t="array" aca="1" ref="S25" ca="1">SUM(INDIRECT("'"&amp;TOTALDemandSheets&amp;"'!"&amp;ADDRESS(ROW(),COLUMN())))</f>
        <v>0</v>
      </c>
      <c r="T25" s="14" cm="1">
        <f t="array" aca="1" ref="T25" ca="1">SUM(INDIRECT("'"&amp;TOTALDemandSheets&amp;"'!"&amp;ADDRESS(ROW(),COLUMN())))</f>
        <v>0</v>
      </c>
      <c r="U25" s="14" cm="1">
        <f t="array" aca="1" ref="U25" ca="1">SUM(INDIRECT("'"&amp;TOTALDemandSheets&amp;"'!"&amp;ADDRESS(ROW(),COLUMN())))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 cm="1">
        <f t="array" aca="1" ref="D26" ca="1">SUM(INDIRECT("'"&amp;TOTALDemandSheets&amp;"'!"&amp;ADDRESS(ROW(),COLUMN())))</f>
        <v>2430</v>
      </c>
      <c r="E26" s="14">
        <f t="shared" ref="E26:E29" ca="1" si="1">IFERROR(IF(D26="",0,IF(D26=0,0,IF(ABS(D26-SUM($G26:$U26))&lt;Check_Limit,0,1))),1)</f>
        <v>0</v>
      </c>
      <c r="F26" s="3"/>
      <c r="G26" s="14" cm="1">
        <f t="array" aca="1" ref="G26" ca="1">SUM(INDIRECT("'"&amp;TOTALDemandSheets&amp;"'!"&amp;ADDRESS(ROW(),COLUMN())))</f>
        <v>1375.2692957451295</v>
      </c>
      <c r="H26" s="14" cm="1">
        <f t="array" aca="1" ref="H26" ca="1">SUM(INDIRECT("'"&amp;TOTALDemandSheets&amp;"'!"&amp;ADDRESS(ROW(),COLUMN())))</f>
        <v>85.209694957941124</v>
      </c>
      <c r="I26" s="14" cm="1">
        <f t="array" aca="1" ref="I26" ca="1">SUM(INDIRECT("'"&amp;TOTALDemandSheets&amp;"'!"&amp;ADDRESS(ROW(),COLUMN())))</f>
        <v>155.30036188936268</v>
      </c>
      <c r="J26" s="14" cm="1">
        <f t="array" aca="1" ref="J26" ca="1">SUM(INDIRECT("'"&amp;TOTALDemandSheets&amp;"'!"&amp;ADDRESS(ROW(),COLUMN())))</f>
        <v>469.71879486481794</v>
      </c>
      <c r="K26" s="14" cm="1">
        <f t="array" aca="1" ref="K26" ca="1">SUM(INDIRECT("'"&amp;TOTALDemandSheets&amp;"'!"&amp;ADDRESS(ROW(),COLUMN())))</f>
        <v>1.86106295157232</v>
      </c>
      <c r="L26" s="14" cm="1">
        <f t="array" aca="1" ref="L26" ca="1">SUM(INDIRECT("'"&amp;TOTALDemandSheets&amp;"'!"&amp;ADDRESS(ROW(),COLUMN())))</f>
        <v>4.9815763597978115</v>
      </c>
      <c r="M26" s="14" cm="1">
        <f t="array" aca="1" ref="M26" ca="1">SUM(INDIRECT("'"&amp;TOTALDemandSheets&amp;"'!"&amp;ADDRESS(ROW(),COLUMN())))</f>
        <v>161.78315821311764</v>
      </c>
      <c r="N26" s="14" cm="1">
        <f t="array" aca="1" ref="N26" ca="1">SUM(INDIRECT("'"&amp;TOTALDemandSheets&amp;"'!"&amp;ADDRESS(ROW(),COLUMN())))</f>
        <v>53.616226500454758</v>
      </c>
      <c r="O26" s="14" cm="1">
        <f t="array" aca="1" ref="O26" ca="1">SUM(INDIRECT("'"&amp;TOTALDemandSheets&amp;"'!"&amp;ADDRESS(ROW(),COLUMN())))</f>
        <v>122.25982851780606</v>
      </c>
      <c r="P26" s="14" cm="1">
        <f t="array" aca="1" ref="P26" ca="1">SUM(INDIRECT("'"&amp;TOTALDemandSheets&amp;"'!"&amp;ADDRESS(ROW(),COLUMN())))</f>
        <v>0</v>
      </c>
      <c r="Q26" s="14" cm="1">
        <f t="array" aca="1" ref="Q26" ca="1">SUM(INDIRECT("'"&amp;TOTALDemandSheets&amp;"'!"&amp;ADDRESS(ROW(),COLUMN())))</f>
        <v>0</v>
      </c>
      <c r="R26" s="14" cm="1">
        <f t="array" aca="1" ref="R26" ca="1">SUM(INDIRECT("'"&amp;TOTALDemandSheets&amp;"'!"&amp;ADDRESS(ROW(),COLUMN())))</f>
        <v>0</v>
      </c>
      <c r="S26" s="14" cm="1">
        <f t="array" aca="1" ref="S26" ca="1">SUM(INDIRECT("'"&amp;TOTALDemandSheets&amp;"'!"&amp;ADDRESS(ROW(),COLUMN())))</f>
        <v>0</v>
      </c>
      <c r="T26" s="14" cm="1">
        <f t="array" aca="1" ref="T26" ca="1">SUM(INDIRECT("'"&amp;TOTALDemandSheets&amp;"'!"&amp;ADDRESS(ROW(),COLUMN())))</f>
        <v>0</v>
      </c>
      <c r="U26" s="14" cm="1">
        <f t="array" aca="1" ref="U26" ca="1">SUM(INDIRECT("'"&amp;TOTALDemandSheets&amp;"'!"&amp;ADDRESS(ROW(),COLUMN())))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 cm="1">
        <f t="array" aca="1" ref="D27" ca="1">SUM(INDIRECT("'"&amp;TOTALDemandSheets&amp;"'!"&amp;ADDRESS(ROW(),COLUMN())))</f>
        <v>217.59899999999999</v>
      </c>
      <c r="E27" s="14">
        <f t="shared" ca="1" si="1"/>
        <v>0</v>
      </c>
      <c r="F27" s="3"/>
      <c r="G27" s="14" cm="1">
        <f t="array" aca="1" ref="G27" ca="1">SUM(INDIRECT("'"&amp;TOTALDemandSheets&amp;"'!"&amp;ADDRESS(ROW(),COLUMN())))</f>
        <v>123.15112077565614</v>
      </c>
      <c r="H27" s="14" cm="1">
        <f t="array" aca="1" ref="H27" ca="1">SUM(INDIRECT("'"&amp;TOTALDemandSheets&amp;"'!"&amp;ADDRESS(ROW(),COLUMN())))</f>
        <v>7.6302651905979548</v>
      </c>
      <c r="I27" s="14" cm="1">
        <f t="array" aca="1" ref="I27" ca="1">SUM(INDIRECT("'"&amp;TOTALDemandSheets&amp;"'!"&amp;ADDRESS(ROW(),COLUMN())))</f>
        <v>13.90666808508783</v>
      </c>
      <c r="J27" s="14" cm="1">
        <f t="array" aca="1" ref="J27" ca="1">SUM(INDIRECT("'"&amp;TOTALDemandSheets&amp;"'!"&amp;ADDRESS(ROW(),COLUMN())))</f>
        <v>42.061868330777578</v>
      </c>
      <c r="K27" s="14" cm="1">
        <f t="array" aca="1" ref="K27" ca="1">SUM(INDIRECT("'"&amp;TOTALDemandSheets&amp;"'!"&amp;ADDRESS(ROW(),COLUMN())))</f>
        <v>0.16665244329184578</v>
      </c>
      <c r="L27" s="14" cm="1">
        <f t="array" aca="1" ref="L27" ca="1">SUM(INDIRECT("'"&amp;TOTALDemandSheets&amp;"'!"&amp;ADDRESS(ROW(),COLUMN())))</f>
        <v>0.44608478778421562</v>
      </c>
      <c r="M27" s="14" cm="1">
        <f t="array" aca="1" ref="M27" ca="1">SUM(INDIRECT("'"&amp;TOTALDemandSheets&amp;"'!"&amp;ADDRESS(ROW(),COLUMN())))</f>
        <v>14.487182487249457</v>
      </c>
      <c r="N27" s="14" cm="1">
        <f t="array" aca="1" ref="N27" ca="1">SUM(INDIRECT("'"&amp;TOTALDemandSheets&amp;"'!"&amp;ADDRESS(ROW(),COLUMN())))</f>
        <v>4.8011676009351669</v>
      </c>
      <c r="O27" s="14" cm="1">
        <f t="array" aca="1" ref="O27" ca="1">SUM(INDIRECT("'"&amp;TOTALDemandSheets&amp;"'!"&amp;ADDRESS(ROW(),COLUMN())))</f>
        <v>10.947990298619786</v>
      </c>
      <c r="P27" s="14" cm="1">
        <f t="array" aca="1" ref="P27" ca="1">SUM(INDIRECT("'"&amp;TOTALDemandSheets&amp;"'!"&amp;ADDRESS(ROW(),COLUMN())))</f>
        <v>0</v>
      </c>
      <c r="Q27" s="14" cm="1">
        <f t="array" aca="1" ref="Q27" ca="1">SUM(INDIRECT("'"&amp;TOTALDemandSheets&amp;"'!"&amp;ADDRESS(ROW(),COLUMN())))</f>
        <v>0</v>
      </c>
      <c r="R27" s="14" cm="1">
        <f t="array" aca="1" ref="R27" ca="1">SUM(INDIRECT("'"&amp;TOTALDemandSheets&amp;"'!"&amp;ADDRESS(ROW(),COLUMN())))</f>
        <v>0</v>
      </c>
      <c r="S27" s="14" cm="1">
        <f t="array" aca="1" ref="S27" ca="1">SUM(INDIRECT("'"&amp;TOTALDemandSheets&amp;"'!"&amp;ADDRESS(ROW(),COLUMN())))</f>
        <v>0</v>
      </c>
      <c r="T27" s="14" cm="1">
        <f t="array" aca="1" ref="T27" ca="1">SUM(INDIRECT("'"&amp;TOTALDemandSheets&amp;"'!"&amp;ADDRESS(ROW(),COLUMN())))</f>
        <v>0</v>
      </c>
      <c r="U27" s="14" cm="1">
        <f t="array" aca="1" ref="U27" ca="1">SUM(INDIRECT("'"&amp;TOTALDemandSheets&amp;"'!"&amp;ADDRESS(ROW(),COLUMN())))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 cm="1">
        <f t="array" aca="1" ref="D28" ca="1">SUM(INDIRECT("'"&amp;TOTALDemandSheets&amp;"'!"&amp;ADDRESS(ROW(),COLUMN())))</f>
        <v>64340.521570000012</v>
      </c>
      <c r="E28" s="14">
        <f t="shared" ca="1" si="1"/>
        <v>0</v>
      </c>
      <c r="F28" s="3"/>
      <c r="G28" s="14" cm="1">
        <f t="array" aca="1" ref="G28" ca="1">SUM(INDIRECT("'"&amp;TOTALDemandSheets&amp;"'!"&amp;ADDRESS(ROW(),COLUMN())))</f>
        <v>36413.804027756472</v>
      </c>
      <c r="H28" s="14" cm="1">
        <f t="array" aca="1" ref="H28" ca="1">SUM(INDIRECT("'"&amp;TOTALDemandSheets&amp;"'!"&amp;ADDRESS(ROW(),COLUMN())))</f>
        <v>2256.1465911170912</v>
      </c>
      <c r="I28" s="14" cm="1">
        <f t="array" aca="1" ref="I28" ca="1">SUM(INDIRECT("'"&amp;TOTALDemandSheets&amp;"'!"&amp;ADDRESS(ROW(),COLUMN())))</f>
        <v>4111.977894638414</v>
      </c>
      <c r="J28" s="14" cm="1">
        <f t="array" aca="1" ref="J28" ca="1">SUM(INDIRECT("'"&amp;TOTALDemandSheets&amp;"'!"&amp;ADDRESS(ROW(),COLUMN())))</f>
        <v>12437.017387997626</v>
      </c>
      <c r="K28" s="14" cm="1">
        <f t="array" aca="1" ref="K28" ca="1">SUM(INDIRECT("'"&amp;TOTALDemandSheets&amp;"'!"&amp;ADDRESS(ROW(),COLUMN())))</f>
        <v>49.276444847229115</v>
      </c>
      <c r="L28" s="14" cm="1">
        <f t="array" aca="1" ref="L28" ca="1">SUM(INDIRECT("'"&amp;TOTALDemandSheets&amp;"'!"&amp;ADDRESS(ROW(),COLUMN())))</f>
        <v>131.90009104122356</v>
      </c>
      <c r="M28" s="14" cm="1">
        <f t="array" aca="1" ref="M28" ca="1">SUM(INDIRECT("'"&amp;TOTALDemandSheets&amp;"'!"&amp;ADDRESS(ROW(),COLUMN())))</f>
        <v>4283.626658713506</v>
      </c>
      <c r="N28" s="14" cm="1">
        <f t="array" aca="1" ref="N28" ca="1">SUM(INDIRECT("'"&amp;TOTALDemandSheets&amp;"'!"&amp;ADDRESS(ROW(),COLUMN())))</f>
        <v>1419.6279743434222</v>
      </c>
      <c r="O28" s="14" cm="1">
        <f t="array" aca="1" ref="O28" ca="1">SUM(INDIRECT("'"&amp;TOTALDemandSheets&amp;"'!"&amp;ADDRESS(ROW(),COLUMN())))</f>
        <v>3237.1444995450215</v>
      </c>
      <c r="P28" s="14" cm="1">
        <f t="array" aca="1" ref="P28" ca="1">SUM(INDIRECT("'"&amp;TOTALDemandSheets&amp;"'!"&amp;ADDRESS(ROW(),COLUMN())))</f>
        <v>0</v>
      </c>
      <c r="Q28" s="14" cm="1">
        <f t="array" aca="1" ref="Q28" ca="1">SUM(INDIRECT("'"&amp;TOTALDemandSheets&amp;"'!"&amp;ADDRESS(ROW(),COLUMN())))</f>
        <v>0</v>
      </c>
      <c r="R28" s="14" cm="1">
        <f t="array" aca="1" ref="R28" ca="1">SUM(INDIRECT("'"&amp;TOTALDemandSheets&amp;"'!"&amp;ADDRESS(ROW(),COLUMN())))</f>
        <v>0</v>
      </c>
      <c r="S28" s="14" cm="1">
        <f t="array" aca="1" ref="S28" ca="1">SUM(INDIRECT("'"&amp;TOTALDemandSheets&amp;"'!"&amp;ADDRESS(ROW(),COLUMN())))</f>
        <v>0</v>
      </c>
      <c r="T28" s="14" cm="1">
        <f t="array" aca="1" ref="T28" ca="1">SUM(INDIRECT("'"&amp;TOTALDemandSheets&amp;"'!"&amp;ADDRESS(ROW(),COLUMN())))</f>
        <v>0</v>
      </c>
      <c r="U28" s="14" cm="1">
        <f t="array" aca="1" ref="U28" ca="1">SUM(INDIRECT("'"&amp;TOTALDemandSheets&amp;"'!"&amp;ADDRESS(ROW(),COLUMN())))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 cm="1">
        <f t="array" aca="1" ref="D29" ca="1">SUM(INDIRECT("'"&amp;TOTALDemandSheets&amp;"'!"&amp;ADDRESS(ROW(),COLUMN())))</f>
        <v>7087.7312599999996</v>
      </c>
      <c r="E29" s="14">
        <f t="shared" ca="1" si="1"/>
        <v>0</v>
      </c>
      <c r="F29" s="3"/>
      <c r="G29" s="14" cm="1">
        <f t="array" aca="1" ref="G29" ca="1">SUM(INDIRECT("'"&amp;TOTALDemandSheets&amp;"'!"&amp;ADDRESS(ROW(),COLUMN())))</f>
        <v>4011.3329952143781</v>
      </c>
      <c r="H29" s="14" cm="1">
        <f t="array" aca="1" ref="H29" ca="1">SUM(INDIRECT("'"&amp;TOTALDemandSheets&amp;"'!"&amp;ADDRESS(ROW(),COLUMN())))</f>
        <v>248.536386258627</v>
      </c>
      <c r="I29" s="14" cm="1">
        <f t="array" aca="1" ref="I29" ca="1">SUM(INDIRECT("'"&amp;TOTALDemandSheets&amp;"'!"&amp;ADDRESS(ROW(),COLUMN())))</f>
        <v>452.97416858129566</v>
      </c>
      <c r="J29" s="14" cm="1">
        <f t="array" aca="1" ref="J29" ca="1">SUM(INDIRECT("'"&amp;TOTALDemandSheets&amp;"'!"&amp;ADDRESS(ROW(),COLUMN())))</f>
        <v>1370.0578542275298</v>
      </c>
      <c r="K29" s="14" cm="1">
        <f t="array" aca="1" ref="K29" ca="1">SUM(INDIRECT("'"&amp;TOTALDemandSheets&amp;"'!"&amp;ADDRESS(ROW(),COLUMN())))</f>
        <v>5.4282773904061719</v>
      </c>
      <c r="L29" s="14" cm="1">
        <f t="array" aca="1" ref="L29" ca="1">SUM(INDIRECT("'"&amp;TOTALDemandSheets&amp;"'!"&amp;ADDRESS(ROW(),COLUMN())))</f>
        <v>14.530071806344013</v>
      </c>
      <c r="M29" s="14" cm="1">
        <f t="array" aca="1" ref="M29" ca="1">SUM(INDIRECT("'"&amp;TOTALDemandSheets&amp;"'!"&amp;ADDRESS(ROW(),COLUMN())))</f>
        <v>471.88294148503684</v>
      </c>
      <c r="N29" s="14" cm="1">
        <f t="array" aca="1" ref="N29" ca="1">SUM(INDIRECT("'"&amp;TOTALDemandSheets&amp;"'!"&amp;ADDRESS(ROW(),COLUMN())))</f>
        <v>156.38576321420314</v>
      </c>
      <c r="O29" s="14" cm="1">
        <f t="array" aca="1" ref="O29" ca="1">SUM(INDIRECT("'"&amp;TOTALDemandSheets&amp;"'!"&amp;ADDRESS(ROW(),COLUMN())))</f>
        <v>356.60280182217832</v>
      </c>
      <c r="P29" s="14" cm="1">
        <f t="array" aca="1" ref="P29" ca="1">SUM(INDIRECT("'"&amp;TOTALDemandSheets&amp;"'!"&amp;ADDRESS(ROW(),COLUMN())))</f>
        <v>0</v>
      </c>
      <c r="Q29" s="14" cm="1">
        <f t="array" aca="1" ref="Q29" ca="1">SUM(INDIRECT("'"&amp;TOTALDemandSheets&amp;"'!"&amp;ADDRESS(ROW(),COLUMN())))</f>
        <v>0</v>
      </c>
      <c r="R29" s="14" cm="1">
        <f t="array" aca="1" ref="R29" ca="1">SUM(INDIRECT("'"&amp;TOTALDemandSheets&amp;"'!"&amp;ADDRESS(ROW(),COLUMN())))</f>
        <v>0</v>
      </c>
      <c r="S29" s="14" cm="1">
        <f t="array" aca="1" ref="S29" ca="1">SUM(INDIRECT("'"&amp;TOTALDemandSheets&amp;"'!"&amp;ADDRESS(ROW(),COLUMN())))</f>
        <v>0</v>
      </c>
      <c r="T29" s="14" cm="1">
        <f t="array" aca="1" ref="T29" ca="1">SUM(INDIRECT("'"&amp;TOTALDemandSheets&amp;"'!"&amp;ADDRESS(ROW(),COLUMN())))</f>
        <v>0</v>
      </c>
      <c r="U29" s="14" cm="1">
        <f t="array" aca="1" ref="U29" ca="1">SUM(INDIRECT("'"&amp;TOTALDemandSheets&amp;"'!"&amp;ADDRESS(ROW(),COLUMN())))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 cm="1">
        <f t="array" aca="1" ref="D30" ca="1">SUM(INDIRECT("'"&amp;TOTALDemandSheets&amp;"'!"&amp;ADDRESS(ROW(),COLUMN())))</f>
        <v>74093.503830000016</v>
      </c>
      <c r="E30" s="14">
        <f ca="1">IFERROR(IF(D30="",0,IF(D30=0,0,IF(ABS(D30-SUM($G30:$U30))&lt;Check_Limit,0,1))),1)</f>
        <v>0</v>
      </c>
      <c r="F30" s="46"/>
      <c r="G30" s="174" cm="1">
        <f t="array" aca="1" ref="G30" ca="1">SUM(INDIRECT("'"&amp;TOTALDemandSheets&amp;"'!"&amp;ADDRESS(ROW(),COLUMN())))</f>
        <v>41933.547667314058</v>
      </c>
      <c r="H30" s="174" cm="1">
        <f t="array" aca="1" ref="H30" ca="1">SUM(INDIRECT("'"&amp;TOTALDemandSheets&amp;"'!"&amp;ADDRESS(ROW(),COLUMN())))</f>
        <v>2598.1419175799765</v>
      </c>
      <c r="I30" s="174" cm="1">
        <f t="array" aca="1" ref="I30" ca="1">SUM(INDIRECT("'"&amp;TOTALDemandSheets&amp;"'!"&amp;ADDRESS(ROW(),COLUMN())))</f>
        <v>4735.2872256995397</v>
      </c>
      <c r="J30" s="174" cm="1">
        <f t="array" aca="1" ref="J30" ca="1">SUM(INDIRECT("'"&amp;TOTALDemandSheets&amp;"'!"&amp;ADDRESS(ROW(),COLUMN())))</f>
        <v>14322.268035530607</v>
      </c>
      <c r="K30" s="174" cm="1">
        <f t="array" aca="1" ref="K30" ca="1">SUM(INDIRECT("'"&amp;TOTALDemandSheets&amp;"'!"&amp;ADDRESS(ROW(),COLUMN())))</f>
        <v>56.745956761397046</v>
      </c>
      <c r="L30" s="174" cm="1">
        <f t="array" aca="1" ref="L30" ca="1">SUM(INDIRECT("'"&amp;TOTALDemandSheets&amp;"'!"&amp;ADDRESS(ROW(),COLUMN())))</f>
        <v>151.89401114984224</v>
      </c>
      <c r="M30" s="174" cm="1">
        <f t="array" aca="1" ref="M30" ca="1">SUM(INDIRECT("'"&amp;TOTALDemandSheets&amp;"'!"&amp;ADDRESS(ROW(),COLUMN())))</f>
        <v>4932.955165717337</v>
      </c>
      <c r="N30" s="174" cm="1">
        <f t="array" aca="1" ref="N30" ca="1">SUM(INDIRECT("'"&amp;TOTALDemandSheets&amp;"'!"&amp;ADDRESS(ROW(),COLUMN())))</f>
        <v>1634.8206105191741</v>
      </c>
      <c r="O30" s="174" cm="1">
        <f t="array" aca="1" ref="O30" ca="1">SUM(INDIRECT("'"&amp;TOTALDemandSheets&amp;"'!"&amp;ADDRESS(ROW(),COLUMN())))</f>
        <v>3727.8432397280685</v>
      </c>
      <c r="P30" s="174" cm="1">
        <f t="array" aca="1" ref="P30" ca="1">SUM(INDIRECT("'"&amp;TOTALDemandSheets&amp;"'!"&amp;ADDRESS(ROW(),COLUMN())))</f>
        <v>0</v>
      </c>
      <c r="Q30" s="174" cm="1">
        <f t="array" aca="1" ref="Q30" ca="1">SUM(INDIRECT("'"&amp;TOTALDemandSheets&amp;"'!"&amp;ADDRESS(ROW(),COLUMN())))</f>
        <v>0</v>
      </c>
      <c r="R30" s="174" cm="1">
        <f t="array" aca="1" ref="R30" ca="1">SUM(INDIRECT("'"&amp;TOTALDemandSheets&amp;"'!"&amp;ADDRESS(ROW(),COLUMN())))</f>
        <v>0</v>
      </c>
      <c r="S30" s="174" cm="1">
        <f t="array" aca="1" ref="S30" ca="1">SUM(INDIRECT("'"&amp;TOTALDemandSheets&amp;"'!"&amp;ADDRESS(ROW(),COLUMN())))</f>
        <v>0</v>
      </c>
      <c r="T30" s="174" cm="1">
        <f t="array" aca="1" ref="T30" ca="1">SUM(INDIRECT("'"&amp;TOTALDemandSheets&amp;"'!"&amp;ADDRESS(ROW(),COLUMN())))</f>
        <v>0</v>
      </c>
      <c r="U30" s="174" cm="1">
        <f t="array" aca="1" ref="U30" ca="1">SUM(INDIRECT("'"&amp;TOTALDemandSheets&amp;"'!"&amp;ADDRESS(ROW(),COLUMN())))</f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>
        <f t="shared" si="0"/>
        <v>0</v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>
        <f t="shared" si="0"/>
        <v>0</v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 cm="1">
        <f t="array" aca="1" ref="D33" ca="1">SUM(INDIRECT("'"&amp;TOTALDemandSheets&amp;"'!"&amp;ADDRESS(ROW(),COLUMN())))</f>
        <v>14029.952840000002</v>
      </c>
      <c r="E33" s="14">
        <f t="shared" ca="1" si="0"/>
        <v>0</v>
      </c>
      <c r="F33" s="3"/>
      <c r="G33" s="14" cm="1">
        <f t="array" aca="1" ref="G33" ca="1">SUM(INDIRECT("'"&amp;TOTALDemandSheets&amp;"'!"&amp;ADDRESS(ROW(),COLUMN())))</f>
        <v>10981.173924366252</v>
      </c>
      <c r="H33" s="14" cm="1">
        <f t="array" aca="1" ref="H33" ca="1">SUM(INDIRECT("'"&amp;TOTALDemandSheets&amp;"'!"&amp;ADDRESS(ROW(),COLUMN())))</f>
        <v>602.73435478929673</v>
      </c>
      <c r="I33" s="14" cm="1">
        <f t="array" aca="1" ref="I33" ca="1">SUM(INDIRECT("'"&amp;TOTALDemandSheets&amp;"'!"&amp;ADDRESS(ROW(),COLUMN())))</f>
        <v>523.5519896351899</v>
      </c>
      <c r="J33" s="14" cm="1">
        <f t="array" aca="1" ref="J33" ca="1">SUM(INDIRECT("'"&amp;TOTALDemandSheets&amp;"'!"&amp;ADDRESS(ROW(),COLUMN())))</f>
        <v>1121.604301471413</v>
      </c>
      <c r="K33" s="14" cm="1">
        <f t="array" aca="1" ref="K33" ca="1">SUM(INDIRECT("'"&amp;TOTALDemandSheets&amp;"'!"&amp;ADDRESS(ROW(),COLUMN())))</f>
        <v>4.5187009761519237</v>
      </c>
      <c r="L33" s="14" cm="1">
        <f t="array" aca="1" ref="L33" ca="1">SUM(INDIRECT("'"&amp;TOTALDemandSheets&amp;"'!"&amp;ADDRESS(ROW(),COLUMN())))</f>
        <v>18.852587503796169</v>
      </c>
      <c r="M33" s="14" cm="1">
        <f t="array" aca="1" ref="M33" ca="1">SUM(INDIRECT("'"&amp;TOTALDemandSheets&amp;"'!"&amp;ADDRESS(ROW(),COLUMN())))</f>
        <v>379.08197613560634</v>
      </c>
      <c r="N33" s="14" cm="1">
        <f t="array" aca="1" ref="N33" ca="1">SUM(INDIRECT("'"&amp;TOTALDemandSheets&amp;"'!"&amp;ADDRESS(ROW(),COLUMN())))</f>
        <v>122.03795523252944</v>
      </c>
      <c r="O33" s="14" cm="1">
        <f t="array" aca="1" ref="O33" ca="1">SUM(INDIRECT("'"&amp;TOTALDemandSheets&amp;"'!"&amp;ADDRESS(ROW(),COLUMN())))</f>
        <v>276.39704988976547</v>
      </c>
      <c r="P33" s="14" cm="1">
        <f t="array" aca="1" ref="P33" ca="1">SUM(INDIRECT("'"&amp;TOTALDemandSheets&amp;"'!"&amp;ADDRESS(ROW(),COLUMN())))</f>
        <v>0</v>
      </c>
      <c r="Q33" s="14" cm="1">
        <f t="array" aca="1" ref="Q33" ca="1">SUM(INDIRECT("'"&amp;TOTALDemandSheets&amp;"'!"&amp;ADDRESS(ROW(),COLUMN())))</f>
        <v>0</v>
      </c>
      <c r="R33" s="14" cm="1">
        <f t="array" aca="1" ref="R33" ca="1">SUM(INDIRECT("'"&amp;TOTALDemandSheets&amp;"'!"&amp;ADDRESS(ROW(),COLUMN())))</f>
        <v>0</v>
      </c>
      <c r="S33" s="14" cm="1">
        <f t="array" aca="1" ref="S33" ca="1">SUM(INDIRECT("'"&amp;TOTALDemandSheets&amp;"'!"&amp;ADDRESS(ROW(),COLUMN())))</f>
        <v>0</v>
      </c>
      <c r="T33" s="14" cm="1">
        <f t="array" aca="1" ref="T33" ca="1">SUM(INDIRECT("'"&amp;TOTALDemandSheets&amp;"'!"&amp;ADDRESS(ROW(),COLUMN())))</f>
        <v>0</v>
      </c>
      <c r="U33" s="14" cm="1">
        <f t="array" aca="1" ref="U33" ca="1">SUM(INDIRECT("'"&amp;TOTALDemandSheets&amp;"'!"&amp;ADDRESS(ROW(),COLUMN())))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 cm="1">
        <f t="array" aca="1" ref="D34" ca="1">SUM(INDIRECT("'"&amp;TOTALDemandSheets&amp;"'!"&amp;ADDRESS(ROW(),COLUMN())))</f>
        <v>6865.7938258401382</v>
      </c>
      <c r="E34" s="14">
        <f t="shared" ref="E34:E39" ca="1" si="2">IFERROR(IF(D34="",0,IF(D34=0,0,IF(ABS(D34-SUM($G34:$U34))&lt;Check_Limit,0,1))),1)</f>
        <v>0</v>
      </c>
      <c r="F34" s="3"/>
      <c r="G34" s="14" cm="1">
        <f t="array" aca="1" ref="G34" ca="1">SUM(INDIRECT("'"&amp;TOTALDemandSheets&amp;"'!"&amp;ADDRESS(ROW(),COLUMN())))</f>
        <v>5373.8224917932466</v>
      </c>
      <c r="H34" s="14" cm="1">
        <f t="array" aca="1" ref="H34" ca="1">SUM(INDIRECT("'"&amp;TOTALDemandSheets&amp;"'!"&amp;ADDRESS(ROW(),COLUMN())))</f>
        <v>294.95821254193834</v>
      </c>
      <c r="I34" s="14" cm="1">
        <f t="array" aca="1" ref="I34" ca="1">SUM(INDIRECT("'"&amp;TOTALDemandSheets&amp;"'!"&amp;ADDRESS(ROW(),COLUMN())))</f>
        <v>256.20898793724007</v>
      </c>
      <c r="J34" s="14" cm="1">
        <f t="array" aca="1" ref="J34" ca="1">SUM(INDIRECT("'"&amp;TOTALDemandSheets&amp;"'!"&amp;ADDRESS(ROW(),COLUMN())))</f>
        <v>548.87596386804159</v>
      </c>
      <c r="K34" s="14" cm="1">
        <f t="array" aca="1" ref="K34" ca="1">SUM(INDIRECT("'"&amp;TOTALDemandSheets&amp;"'!"&amp;ADDRESS(ROW(),COLUMN())))</f>
        <v>2.2113024624309201</v>
      </c>
      <c r="L34" s="14" cm="1">
        <f t="array" aca="1" ref="L34" ca="1">SUM(INDIRECT("'"&amp;TOTALDemandSheets&amp;"'!"&amp;ADDRESS(ROW(),COLUMN())))</f>
        <v>9.2258313595781587</v>
      </c>
      <c r="M34" s="14" cm="1">
        <f t="array" aca="1" ref="M34" ca="1">SUM(INDIRECT("'"&amp;TOTALDemandSheets&amp;"'!"&amp;ADDRESS(ROW(),COLUMN())))</f>
        <v>185.51015252301622</v>
      </c>
      <c r="N34" s="14" cm="1">
        <f t="array" aca="1" ref="N34" ca="1">SUM(INDIRECT("'"&amp;TOTALDemandSheets&amp;"'!"&amp;ADDRESS(ROW(),COLUMN())))</f>
        <v>59.721329722848573</v>
      </c>
      <c r="O34" s="14" cm="1">
        <f t="array" aca="1" ref="O34" ca="1">SUM(INDIRECT("'"&amp;TOTALDemandSheets&amp;"'!"&amp;ADDRESS(ROW(),COLUMN())))</f>
        <v>135.25955363179824</v>
      </c>
      <c r="P34" s="14" cm="1">
        <f t="array" aca="1" ref="P34" ca="1">SUM(INDIRECT("'"&amp;TOTALDemandSheets&amp;"'!"&amp;ADDRESS(ROW(),COLUMN())))</f>
        <v>0</v>
      </c>
      <c r="Q34" s="14" cm="1">
        <f t="array" aca="1" ref="Q34" ca="1">SUM(INDIRECT("'"&amp;TOTALDemandSheets&amp;"'!"&amp;ADDRESS(ROW(),COLUMN())))</f>
        <v>0</v>
      </c>
      <c r="R34" s="14" cm="1">
        <f t="array" aca="1" ref="R34" ca="1">SUM(INDIRECT("'"&amp;TOTALDemandSheets&amp;"'!"&amp;ADDRESS(ROW(),COLUMN())))</f>
        <v>0</v>
      </c>
      <c r="S34" s="14" cm="1">
        <f t="array" aca="1" ref="S34" ca="1">SUM(INDIRECT("'"&amp;TOTALDemandSheets&amp;"'!"&amp;ADDRESS(ROW(),COLUMN())))</f>
        <v>0</v>
      </c>
      <c r="T34" s="14" cm="1">
        <f t="array" aca="1" ref="T34" ca="1">SUM(INDIRECT("'"&amp;TOTALDemandSheets&amp;"'!"&amp;ADDRESS(ROW(),COLUMN())))</f>
        <v>0</v>
      </c>
      <c r="U34" s="14" cm="1">
        <f t="array" aca="1" ref="U34" ca="1">SUM(INDIRECT("'"&amp;TOTALDemandSheets&amp;"'!"&amp;ADDRESS(ROW(),COLUMN())))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 cm="1">
        <f t="array" aca="1" ref="D35" ca="1">SUM(INDIRECT("'"&amp;TOTALDemandSheets&amp;"'!"&amp;ADDRESS(ROW(),COLUMN())))</f>
        <v>342572.78591999999</v>
      </c>
      <c r="E35" s="14">
        <f t="shared" ca="1" si="2"/>
        <v>0</v>
      </c>
      <c r="F35" s="3"/>
      <c r="G35" s="14" cm="1">
        <f t="array" aca="1" ref="G35" ca="1">SUM(INDIRECT("'"&amp;TOTALDemandSheets&amp;"'!"&amp;ADDRESS(ROW(),COLUMN())))</f>
        <v>268130.00634022133</v>
      </c>
      <c r="H35" s="14" cm="1">
        <f t="array" aca="1" ref="H35" ca="1">SUM(INDIRECT("'"&amp;TOTALDemandSheets&amp;"'!"&amp;ADDRESS(ROW(),COLUMN())))</f>
        <v>14717.111984951121</v>
      </c>
      <c r="I35" s="14" cm="1">
        <f t="array" aca="1" ref="I35" ca="1">SUM(INDIRECT("'"&amp;TOTALDemandSheets&amp;"'!"&amp;ADDRESS(ROW(),COLUMN())))</f>
        <v>12783.696831249359</v>
      </c>
      <c r="J35" s="14" cm="1">
        <f t="array" aca="1" ref="J35" ca="1">SUM(INDIRECT("'"&amp;TOTALDemandSheets&amp;"'!"&amp;ADDRESS(ROW(),COLUMN())))</f>
        <v>27386.486229622813</v>
      </c>
      <c r="K35" s="14" cm="1">
        <f t="array" aca="1" ref="K35" ca="1">SUM(INDIRECT("'"&amp;TOTALDemandSheets&amp;"'!"&amp;ADDRESS(ROW(),COLUMN())))</f>
        <v>110.33422562379674</v>
      </c>
      <c r="L35" s="14" cm="1">
        <f t="array" aca="1" ref="L35" ca="1">SUM(INDIRECT("'"&amp;TOTALDemandSheets&amp;"'!"&amp;ADDRESS(ROW(),COLUMN())))</f>
        <v>460.32823464401832</v>
      </c>
      <c r="M35" s="14" cm="1">
        <f t="array" aca="1" ref="M35" ca="1">SUM(INDIRECT("'"&amp;TOTALDemandSheets&amp;"'!"&amp;ADDRESS(ROW(),COLUMN())))</f>
        <v>9256.1372185505934</v>
      </c>
      <c r="N35" s="14" cm="1">
        <f t="array" aca="1" ref="N35" ca="1">SUM(INDIRECT("'"&amp;TOTALDemandSheets&amp;"'!"&amp;ADDRESS(ROW(),COLUMN())))</f>
        <v>2979.8305659869807</v>
      </c>
      <c r="O35" s="14" cm="1">
        <f t="array" aca="1" ref="O35" ca="1">SUM(INDIRECT("'"&amp;TOTALDemandSheets&amp;"'!"&amp;ADDRESS(ROW(),COLUMN())))</f>
        <v>6748.8542891499965</v>
      </c>
      <c r="P35" s="14" cm="1">
        <f t="array" aca="1" ref="P35" ca="1">SUM(INDIRECT("'"&amp;TOTALDemandSheets&amp;"'!"&amp;ADDRESS(ROW(),COLUMN())))</f>
        <v>0</v>
      </c>
      <c r="Q35" s="14" cm="1">
        <f t="array" aca="1" ref="Q35" ca="1">SUM(INDIRECT("'"&amp;TOTALDemandSheets&amp;"'!"&amp;ADDRESS(ROW(),COLUMN())))</f>
        <v>0</v>
      </c>
      <c r="R35" s="14" cm="1">
        <f t="array" aca="1" ref="R35" ca="1">SUM(INDIRECT("'"&amp;TOTALDemandSheets&amp;"'!"&amp;ADDRESS(ROW(),COLUMN())))</f>
        <v>0</v>
      </c>
      <c r="S35" s="14" cm="1">
        <f t="array" aca="1" ref="S35" ca="1">SUM(INDIRECT("'"&amp;TOTALDemandSheets&amp;"'!"&amp;ADDRESS(ROW(),COLUMN())))</f>
        <v>0</v>
      </c>
      <c r="T35" s="14" cm="1">
        <f t="array" aca="1" ref="T35" ca="1">SUM(INDIRECT("'"&amp;TOTALDemandSheets&amp;"'!"&amp;ADDRESS(ROW(),COLUMN())))</f>
        <v>0</v>
      </c>
      <c r="U35" s="14" cm="1">
        <f t="array" aca="1" ref="U35" ca="1">SUM(INDIRECT("'"&amp;TOTALDemandSheets&amp;"'!"&amp;ADDRESS(ROW(),COLUMN())))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 cm="1">
        <f t="array" aca="1" ref="D36" ca="1">SUM(INDIRECT("'"&amp;TOTALDemandSheets&amp;"'!"&amp;ADDRESS(ROW(),COLUMN())))</f>
        <v>12305.8667</v>
      </c>
      <c r="E36" s="14">
        <f t="shared" ca="1" si="2"/>
        <v>0</v>
      </c>
      <c r="F36" s="3"/>
      <c r="G36" s="14" cm="1">
        <f t="array" aca="1" ref="G36" ca="1">SUM(INDIRECT("'"&amp;TOTALDemandSheets&amp;"'!"&amp;ADDRESS(ROW(),COLUMN())))</f>
        <v>9631.7403247071052</v>
      </c>
      <c r="H36" s="14" cm="1">
        <f t="array" aca="1" ref="H36" ca="1">SUM(INDIRECT("'"&amp;TOTALDemandSheets&amp;"'!"&amp;ADDRESS(ROW(),COLUMN())))</f>
        <v>528.66668264207726</v>
      </c>
      <c r="I36" s="14" cm="1">
        <f t="array" aca="1" ref="I36" ca="1">SUM(INDIRECT("'"&amp;TOTALDemandSheets&amp;"'!"&amp;ADDRESS(ROW(),COLUMN())))</f>
        <v>459.21472926137278</v>
      </c>
      <c r="J36" s="14" cm="1">
        <f t="array" aca="1" ref="J36" ca="1">SUM(INDIRECT("'"&amp;TOTALDemandSheets&amp;"'!"&amp;ADDRESS(ROW(),COLUMN())))</f>
        <v>983.77472693299683</v>
      </c>
      <c r="K36" s="14" cm="1">
        <f t="array" aca="1" ref="K36" ca="1">SUM(INDIRECT("'"&amp;TOTALDemandSheets&amp;"'!"&amp;ADDRESS(ROW(),COLUMN())))</f>
        <v>3.9634154514866813</v>
      </c>
      <c r="L36" s="14" cm="1">
        <f t="array" aca="1" ref="L36" ca="1">SUM(INDIRECT("'"&amp;TOTALDemandSheets&amp;"'!"&amp;ADDRESS(ROW(),COLUMN())))</f>
        <v>16.535866614630855</v>
      </c>
      <c r="M36" s="14" cm="1">
        <f t="array" aca="1" ref="M36" ca="1">SUM(INDIRECT("'"&amp;TOTALDemandSheets&amp;"'!"&amp;ADDRESS(ROW(),COLUMN())))</f>
        <v>332.4980717966086</v>
      </c>
      <c r="N36" s="14" cm="1">
        <f t="array" aca="1" ref="N36" ca="1">SUM(INDIRECT("'"&amp;TOTALDemandSheets&amp;"'!"&amp;ADDRESS(ROW(),COLUMN())))</f>
        <v>107.04118727686861</v>
      </c>
      <c r="O36" s="14" cm="1">
        <f t="array" aca="1" ref="O36" ca="1">SUM(INDIRECT("'"&amp;TOTALDemandSheets&amp;"'!"&amp;ADDRESS(ROW(),COLUMN())))</f>
        <v>242.43169531685348</v>
      </c>
      <c r="P36" s="14" cm="1">
        <f t="array" aca="1" ref="P36" ca="1">SUM(INDIRECT("'"&amp;TOTALDemandSheets&amp;"'!"&amp;ADDRESS(ROW(),COLUMN())))</f>
        <v>0</v>
      </c>
      <c r="Q36" s="14" cm="1">
        <f t="array" aca="1" ref="Q36" ca="1">SUM(INDIRECT("'"&amp;TOTALDemandSheets&amp;"'!"&amp;ADDRESS(ROW(),COLUMN())))</f>
        <v>0</v>
      </c>
      <c r="R36" s="14" cm="1">
        <f t="array" aca="1" ref="R36" ca="1">SUM(INDIRECT("'"&amp;TOTALDemandSheets&amp;"'!"&amp;ADDRESS(ROW(),COLUMN())))</f>
        <v>0</v>
      </c>
      <c r="S36" s="14" cm="1">
        <f t="array" aca="1" ref="S36" ca="1">SUM(INDIRECT("'"&amp;TOTALDemandSheets&amp;"'!"&amp;ADDRESS(ROW(),COLUMN())))</f>
        <v>0</v>
      </c>
      <c r="T36" s="14" cm="1">
        <f t="array" aca="1" ref="T36" ca="1">SUM(INDIRECT("'"&amp;TOTALDemandSheets&amp;"'!"&amp;ADDRESS(ROW(),COLUMN())))</f>
        <v>0</v>
      </c>
      <c r="U36" s="14" cm="1">
        <f t="array" aca="1" ref="U36" ca="1">SUM(INDIRECT("'"&amp;TOTALDemandSheets&amp;"'!"&amp;ADDRESS(ROW(),COLUMN())))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 cm="1">
        <f t="array" aca="1" ref="D37" ca="1">SUM(INDIRECT("'"&amp;TOTALDemandSheets&amp;"'!"&amp;ADDRESS(ROW(),COLUMN())))</f>
        <v>0</v>
      </c>
      <c r="E37" s="14">
        <f t="shared" ca="1" si="2"/>
        <v>0</v>
      </c>
      <c r="F37" s="3"/>
      <c r="G37" s="14" cm="1">
        <f t="array" aca="1" ref="G37" ca="1">SUM(INDIRECT("'"&amp;TOTALDemandSheets&amp;"'!"&amp;ADDRESS(ROW(),COLUMN())))</f>
        <v>0</v>
      </c>
      <c r="H37" s="14" cm="1">
        <f t="array" aca="1" ref="H37" ca="1">SUM(INDIRECT("'"&amp;TOTALDemandSheets&amp;"'!"&amp;ADDRESS(ROW(),COLUMN())))</f>
        <v>0</v>
      </c>
      <c r="I37" s="14" cm="1">
        <f t="array" aca="1" ref="I37" ca="1">SUM(INDIRECT("'"&amp;TOTALDemandSheets&amp;"'!"&amp;ADDRESS(ROW(),COLUMN())))</f>
        <v>0</v>
      </c>
      <c r="J37" s="14" cm="1">
        <f t="array" aca="1" ref="J37" ca="1">SUM(INDIRECT("'"&amp;TOTALDemandSheets&amp;"'!"&amp;ADDRESS(ROW(),COLUMN())))</f>
        <v>0</v>
      </c>
      <c r="K37" s="14" cm="1">
        <f t="array" aca="1" ref="K37" ca="1">SUM(INDIRECT("'"&amp;TOTALDemandSheets&amp;"'!"&amp;ADDRESS(ROW(),COLUMN())))</f>
        <v>0</v>
      </c>
      <c r="L37" s="14" cm="1">
        <f t="array" aca="1" ref="L37" ca="1">SUM(INDIRECT("'"&amp;TOTALDemandSheets&amp;"'!"&amp;ADDRESS(ROW(),COLUMN())))</f>
        <v>0</v>
      </c>
      <c r="M37" s="14" cm="1">
        <f t="array" aca="1" ref="M37" ca="1">SUM(INDIRECT("'"&amp;TOTALDemandSheets&amp;"'!"&amp;ADDRESS(ROW(),COLUMN())))</f>
        <v>0</v>
      </c>
      <c r="N37" s="14" cm="1">
        <f t="array" aca="1" ref="N37" ca="1">SUM(INDIRECT("'"&amp;TOTALDemandSheets&amp;"'!"&amp;ADDRESS(ROW(),COLUMN())))</f>
        <v>0</v>
      </c>
      <c r="O37" s="14" cm="1">
        <f t="array" aca="1" ref="O37" ca="1">SUM(INDIRECT("'"&amp;TOTALDemandSheets&amp;"'!"&amp;ADDRESS(ROW(),COLUMN())))</f>
        <v>0</v>
      </c>
      <c r="P37" s="14" cm="1">
        <f t="array" aca="1" ref="P37" ca="1">SUM(INDIRECT("'"&amp;TOTALDemandSheets&amp;"'!"&amp;ADDRESS(ROW(),COLUMN())))</f>
        <v>0</v>
      </c>
      <c r="Q37" s="14" cm="1">
        <f t="array" aca="1" ref="Q37" ca="1">SUM(INDIRECT("'"&amp;TOTALDemandSheets&amp;"'!"&amp;ADDRESS(ROW(),COLUMN())))</f>
        <v>0</v>
      </c>
      <c r="R37" s="14" cm="1">
        <f t="array" aca="1" ref="R37" ca="1">SUM(INDIRECT("'"&amp;TOTALDemandSheets&amp;"'!"&amp;ADDRESS(ROW(),COLUMN())))</f>
        <v>0</v>
      </c>
      <c r="S37" s="14" cm="1">
        <f t="array" aca="1" ref="S37" ca="1">SUM(INDIRECT("'"&amp;TOTALDemandSheets&amp;"'!"&amp;ADDRESS(ROW(),COLUMN())))</f>
        <v>0</v>
      </c>
      <c r="T37" s="14" cm="1">
        <f t="array" aca="1" ref="T37" ca="1">SUM(INDIRECT("'"&amp;TOTALDemandSheets&amp;"'!"&amp;ADDRESS(ROW(),COLUMN())))</f>
        <v>0</v>
      </c>
      <c r="U37" s="14" cm="1">
        <f t="array" aca="1" ref="U37" ca="1">SUM(INDIRECT("'"&amp;TOTALDemandSheets&amp;"'!"&amp;ADDRESS(ROW(),COLUMN())))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 cm="1">
        <f t="array" aca="1" ref="D38" ca="1">SUM(INDIRECT("'"&amp;TOTALDemandSheets&amp;"'!"&amp;ADDRESS(ROW(),COLUMN())))</f>
        <v>0</v>
      </c>
      <c r="E38" s="14">
        <f t="shared" ca="1" si="2"/>
        <v>0</v>
      </c>
      <c r="F38" s="3"/>
      <c r="G38" s="14" cm="1">
        <f t="array" aca="1" ref="G38" ca="1">SUM(INDIRECT("'"&amp;TOTALDemandSheets&amp;"'!"&amp;ADDRESS(ROW(),COLUMN())))</f>
        <v>0</v>
      </c>
      <c r="H38" s="14" cm="1">
        <f t="array" aca="1" ref="H38" ca="1">SUM(INDIRECT("'"&amp;TOTALDemandSheets&amp;"'!"&amp;ADDRESS(ROW(),COLUMN())))</f>
        <v>0</v>
      </c>
      <c r="I38" s="14" cm="1">
        <f t="array" aca="1" ref="I38" ca="1">SUM(INDIRECT("'"&amp;TOTALDemandSheets&amp;"'!"&amp;ADDRESS(ROW(),COLUMN())))</f>
        <v>0</v>
      </c>
      <c r="J38" s="14" cm="1">
        <f t="array" aca="1" ref="J38" ca="1">SUM(INDIRECT("'"&amp;TOTALDemandSheets&amp;"'!"&amp;ADDRESS(ROW(),COLUMN())))</f>
        <v>0</v>
      </c>
      <c r="K38" s="14" cm="1">
        <f t="array" aca="1" ref="K38" ca="1">SUM(INDIRECT("'"&amp;TOTALDemandSheets&amp;"'!"&amp;ADDRESS(ROW(),COLUMN())))</f>
        <v>0</v>
      </c>
      <c r="L38" s="14" cm="1">
        <f t="array" aca="1" ref="L38" ca="1">SUM(INDIRECT("'"&amp;TOTALDemandSheets&amp;"'!"&amp;ADDRESS(ROW(),COLUMN())))</f>
        <v>0</v>
      </c>
      <c r="M38" s="14" cm="1">
        <f t="array" aca="1" ref="M38" ca="1">SUM(INDIRECT("'"&amp;TOTALDemandSheets&amp;"'!"&amp;ADDRESS(ROW(),COLUMN())))</f>
        <v>0</v>
      </c>
      <c r="N38" s="14" cm="1">
        <f t="array" aca="1" ref="N38" ca="1">SUM(INDIRECT("'"&amp;TOTALDemandSheets&amp;"'!"&amp;ADDRESS(ROW(),COLUMN())))</f>
        <v>0</v>
      </c>
      <c r="O38" s="14" cm="1">
        <f t="array" aca="1" ref="O38" ca="1">SUM(INDIRECT("'"&amp;TOTALDemandSheets&amp;"'!"&amp;ADDRESS(ROW(),COLUMN())))</f>
        <v>0</v>
      </c>
      <c r="P38" s="14" cm="1">
        <f t="array" aca="1" ref="P38" ca="1">SUM(INDIRECT("'"&amp;TOTALDemandSheets&amp;"'!"&amp;ADDRESS(ROW(),COLUMN())))</f>
        <v>0</v>
      </c>
      <c r="Q38" s="14" cm="1">
        <f t="array" aca="1" ref="Q38" ca="1">SUM(INDIRECT("'"&amp;TOTALDemandSheets&amp;"'!"&amp;ADDRESS(ROW(),COLUMN())))</f>
        <v>0</v>
      </c>
      <c r="R38" s="14" cm="1">
        <f t="array" aca="1" ref="R38" ca="1">SUM(INDIRECT("'"&amp;TOTALDemandSheets&amp;"'!"&amp;ADDRESS(ROW(),COLUMN())))</f>
        <v>0</v>
      </c>
      <c r="S38" s="14" cm="1">
        <f t="array" aca="1" ref="S38" ca="1">SUM(INDIRECT("'"&amp;TOTALDemandSheets&amp;"'!"&amp;ADDRESS(ROW(),COLUMN())))</f>
        <v>0</v>
      </c>
      <c r="T38" s="14" cm="1">
        <f t="array" aca="1" ref="T38" ca="1">SUM(INDIRECT("'"&amp;TOTALDemandSheets&amp;"'!"&amp;ADDRESS(ROW(),COLUMN())))</f>
        <v>0</v>
      </c>
      <c r="U38" s="14" cm="1">
        <f t="array" aca="1" ref="U38" ca="1">SUM(INDIRECT("'"&amp;TOTALDemandSheets&amp;"'!"&amp;ADDRESS(ROW(),COLUMN())))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 cm="1">
        <f t="array" aca="1" ref="D39" ca="1">SUM(INDIRECT("'"&amp;TOTALDemandSheets&amp;"'!"&amp;ADDRESS(ROW(),COLUMN())))</f>
        <v>0</v>
      </c>
      <c r="E39" s="14">
        <f t="shared" ca="1" si="2"/>
        <v>0</v>
      </c>
      <c r="F39" s="3"/>
      <c r="G39" s="14" cm="1">
        <f t="array" aca="1" ref="G39" ca="1">SUM(INDIRECT("'"&amp;TOTALDemandSheets&amp;"'!"&amp;ADDRESS(ROW(),COLUMN())))</f>
        <v>0</v>
      </c>
      <c r="H39" s="14" cm="1">
        <f t="array" aca="1" ref="H39" ca="1">SUM(INDIRECT("'"&amp;TOTALDemandSheets&amp;"'!"&amp;ADDRESS(ROW(),COLUMN())))</f>
        <v>0</v>
      </c>
      <c r="I39" s="14" cm="1">
        <f t="array" aca="1" ref="I39" ca="1">SUM(INDIRECT("'"&amp;TOTALDemandSheets&amp;"'!"&amp;ADDRESS(ROW(),COLUMN())))</f>
        <v>0</v>
      </c>
      <c r="J39" s="14" cm="1">
        <f t="array" aca="1" ref="J39" ca="1">SUM(INDIRECT("'"&amp;TOTALDemandSheets&amp;"'!"&amp;ADDRESS(ROW(),COLUMN())))</f>
        <v>0</v>
      </c>
      <c r="K39" s="14" cm="1">
        <f t="array" aca="1" ref="K39" ca="1">SUM(INDIRECT("'"&amp;TOTALDemandSheets&amp;"'!"&amp;ADDRESS(ROW(),COLUMN())))</f>
        <v>0</v>
      </c>
      <c r="L39" s="14" cm="1">
        <f t="array" aca="1" ref="L39" ca="1">SUM(INDIRECT("'"&amp;TOTALDemandSheets&amp;"'!"&amp;ADDRESS(ROW(),COLUMN())))</f>
        <v>0</v>
      </c>
      <c r="M39" s="14" cm="1">
        <f t="array" aca="1" ref="M39" ca="1">SUM(INDIRECT("'"&amp;TOTALDemandSheets&amp;"'!"&amp;ADDRESS(ROW(),COLUMN())))</f>
        <v>0</v>
      </c>
      <c r="N39" s="14" cm="1">
        <f t="array" aca="1" ref="N39" ca="1">SUM(INDIRECT("'"&amp;TOTALDemandSheets&amp;"'!"&amp;ADDRESS(ROW(),COLUMN())))</f>
        <v>0</v>
      </c>
      <c r="O39" s="14" cm="1">
        <f t="array" aca="1" ref="O39" ca="1">SUM(INDIRECT("'"&amp;TOTALDemandSheets&amp;"'!"&amp;ADDRESS(ROW(),COLUMN())))</f>
        <v>0</v>
      </c>
      <c r="P39" s="14" cm="1">
        <f t="array" aca="1" ref="P39" ca="1">SUM(INDIRECT("'"&amp;TOTALDemandSheets&amp;"'!"&amp;ADDRESS(ROW(),COLUMN())))</f>
        <v>0</v>
      </c>
      <c r="Q39" s="14" cm="1">
        <f t="array" aca="1" ref="Q39" ca="1">SUM(INDIRECT("'"&amp;TOTALDemandSheets&amp;"'!"&amp;ADDRESS(ROW(),COLUMN())))</f>
        <v>0</v>
      </c>
      <c r="R39" s="14" cm="1">
        <f t="array" aca="1" ref="R39" ca="1">SUM(INDIRECT("'"&amp;TOTALDemandSheets&amp;"'!"&amp;ADDRESS(ROW(),COLUMN())))</f>
        <v>0</v>
      </c>
      <c r="S39" s="14" cm="1">
        <f t="array" aca="1" ref="S39" ca="1">SUM(INDIRECT("'"&amp;TOTALDemandSheets&amp;"'!"&amp;ADDRESS(ROW(),COLUMN())))</f>
        <v>0</v>
      </c>
      <c r="T39" s="14" cm="1">
        <f t="array" aca="1" ref="T39" ca="1">SUM(INDIRECT("'"&amp;TOTALDemandSheets&amp;"'!"&amp;ADDRESS(ROW(),COLUMN())))</f>
        <v>0</v>
      </c>
      <c r="U39" s="14" cm="1">
        <f t="array" aca="1" ref="U39" ca="1">SUM(INDIRECT("'"&amp;TOTALDemandSheets&amp;"'!"&amp;ADDRESS(ROW(),COLUMN())))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 cm="1">
        <f t="array" aca="1" ref="D40" ca="1">SUM(INDIRECT("'"&amp;TOTALDemandSheets&amp;"'!"&amp;ADDRESS(ROW(),COLUMN())))</f>
        <v>0</v>
      </c>
      <c r="E40" s="14">
        <f t="shared" ca="1" si="0"/>
        <v>0</v>
      </c>
      <c r="F40" s="3"/>
      <c r="G40" s="14" cm="1">
        <f t="array" aca="1" ref="G40" ca="1">SUM(INDIRECT("'"&amp;TOTALDemandSheets&amp;"'!"&amp;ADDRESS(ROW(),COLUMN())))</f>
        <v>0</v>
      </c>
      <c r="H40" s="14" cm="1">
        <f t="array" aca="1" ref="H40" ca="1">SUM(INDIRECT("'"&amp;TOTALDemandSheets&amp;"'!"&amp;ADDRESS(ROW(),COLUMN())))</f>
        <v>0</v>
      </c>
      <c r="I40" s="14" cm="1">
        <f t="array" aca="1" ref="I40" ca="1">SUM(INDIRECT("'"&amp;TOTALDemandSheets&amp;"'!"&amp;ADDRESS(ROW(),COLUMN())))</f>
        <v>0</v>
      </c>
      <c r="J40" s="14" cm="1">
        <f t="array" aca="1" ref="J40" ca="1">SUM(INDIRECT("'"&amp;TOTALDemandSheets&amp;"'!"&amp;ADDRESS(ROW(),COLUMN())))</f>
        <v>0</v>
      </c>
      <c r="K40" s="14" cm="1">
        <f t="array" aca="1" ref="K40" ca="1">SUM(INDIRECT("'"&amp;TOTALDemandSheets&amp;"'!"&amp;ADDRESS(ROW(),COLUMN())))</f>
        <v>0</v>
      </c>
      <c r="L40" s="14" cm="1">
        <f t="array" aca="1" ref="L40" ca="1">SUM(INDIRECT("'"&amp;TOTALDemandSheets&amp;"'!"&amp;ADDRESS(ROW(),COLUMN())))</f>
        <v>0</v>
      </c>
      <c r="M40" s="14" cm="1">
        <f t="array" aca="1" ref="M40" ca="1">SUM(INDIRECT("'"&amp;TOTALDemandSheets&amp;"'!"&amp;ADDRESS(ROW(),COLUMN())))</f>
        <v>0</v>
      </c>
      <c r="N40" s="14" cm="1">
        <f t="array" aca="1" ref="N40" ca="1">SUM(INDIRECT("'"&amp;TOTALDemandSheets&amp;"'!"&amp;ADDRESS(ROW(),COLUMN())))</f>
        <v>0</v>
      </c>
      <c r="O40" s="14" cm="1">
        <f t="array" aca="1" ref="O40" ca="1">SUM(INDIRECT("'"&amp;TOTALDemandSheets&amp;"'!"&amp;ADDRESS(ROW(),COLUMN())))</f>
        <v>0</v>
      </c>
      <c r="P40" s="14" cm="1">
        <f t="array" aca="1" ref="P40" ca="1">SUM(INDIRECT("'"&amp;TOTALDemandSheets&amp;"'!"&amp;ADDRESS(ROW(),COLUMN())))</f>
        <v>0</v>
      </c>
      <c r="Q40" s="14" cm="1">
        <f t="array" aca="1" ref="Q40" ca="1">SUM(INDIRECT("'"&amp;TOTALDemandSheets&amp;"'!"&amp;ADDRESS(ROW(),COLUMN())))</f>
        <v>0</v>
      </c>
      <c r="R40" s="14" cm="1">
        <f t="array" aca="1" ref="R40" ca="1">SUM(INDIRECT("'"&amp;TOTALDemandSheets&amp;"'!"&amp;ADDRESS(ROW(),COLUMN())))</f>
        <v>0</v>
      </c>
      <c r="S40" s="14" cm="1">
        <f t="array" aca="1" ref="S40" ca="1">SUM(INDIRECT("'"&amp;TOTALDemandSheets&amp;"'!"&amp;ADDRESS(ROW(),COLUMN())))</f>
        <v>0</v>
      </c>
      <c r="T40" s="14" cm="1">
        <f t="array" aca="1" ref="T40" ca="1">SUM(INDIRECT("'"&amp;TOTALDemandSheets&amp;"'!"&amp;ADDRESS(ROW(),COLUMN())))</f>
        <v>0</v>
      </c>
      <c r="U40" s="14" cm="1">
        <f t="array" aca="1" ref="U40" ca="1">SUM(INDIRECT("'"&amp;TOTALDemandSheets&amp;"'!"&amp;ADDRESS(ROW(),COLUMN())))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 cm="1">
        <f t="array" aca="1" ref="D41" ca="1">SUM(INDIRECT("'"&amp;TOTALDemandSheets&amp;"'!"&amp;ADDRESS(ROW(),COLUMN())))</f>
        <v>0</v>
      </c>
      <c r="E41" s="14">
        <f t="shared" ca="1" si="0"/>
        <v>0</v>
      </c>
      <c r="F41" s="3"/>
      <c r="G41" s="14" cm="1">
        <f t="array" aca="1" ref="G41" ca="1">SUM(INDIRECT("'"&amp;TOTALDemandSheets&amp;"'!"&amp;ADDRESS(ROW(),COLUMN())))</f>
        <v>0</v>
      </c>
      <c r="H41" s="14" cm="1">
        <f t="array" aca="1" ref="H41" ca="1">SUM(INDIRECT("'"&amp;TOTALDemandSheets&amp;"'!"&amp;ADDRESS(ROW(),COLUMN())))</f>
        <v>0</v>
      </c>
      <c r="I41" s="14" cm="1">
        <f t="array" aca="1" ref="I41" ca="1">SUM(INDIRECT("'"&amp;TOTALDemandSheets&amp;"'!"&amp;ADDRESS(ROW(),COLUMN())))</f>
        <v>0</v>
      </c>
      <c r="J41" s="14" cm="1">
        <f t="array" aca="1" ref="J41" ca="1">SUM(INDIRECT("'"&amp;TOTALDemandSheets&amp;"'!"&amp;ADDRESS(ROW(),COLUMN())))</f>
        <v>0</v>
      </c>
      <c r="K41" s="14" cm="1">
        <f t="array" aca="1" ref="K41" ca="1">SUM(INDIRECT("'"&amp;TOTALDemandSheets&amp;"'!"&amp;ADDRESS(ROW(),COLUMN())))</f>
        <v>0</v>
      </c>
      <c r="L41" s="14" cm="1">
        <f t="array" aca="1" ref="L41" ca="1">SUM(INDIRECT("'"&amp;TOTALDemandSheets&amp;"'!"&amp;ADDRESS(ROW(),COLUMN())))</f>
        <v>0</v>
      </c>
      <c r="M41" s="14" cm="1">
        <f t="array" aca="1" ref="M41" ca="1">SUM(INDIRECT("'"&amp;TOTALDemandSheets&amp;"'!"&amp;ADDRESS(ROW(),COLUMN())))</f>
        <v>0</v>
      </c>
      <c r="N41" s="14" cm="1">
        <f t="array" aca="1" ref="N41" ca="1">SUM(INDIRECT("'"&amp;TOTALDemandSheets&amp;"'!"&amp;ADDRESS(ROW(),COLUMN())))</f>
        <v>0</v>
      </c>
      <c r="O41" s="14" cm="1">
        <f t="array" aca="1" ref="O41" ca="1">SUM(INDIRECT("'"&amp;TOTALDemandSheets&amp;"'!"&amp;ADDRESS(ROW(),COLUMN())))</f>
        <v>0</v>
      </c>
      <c r="P41" s="14" cm="1">
        <f t="array" aca="1" ref="P41" ca="1">SUM(INDIRECT("'"&amp;TOTALDemandSheets&amp;"'!"&amp;ADDRESS(ROW(),COLUMN())))</f>
        <v>0</v>
      </c>
      <c r="Q41" s="14" cm="1">
        <f t="array" aca="1" ref="Q41" ca="1">SUM(INDIRECT("'"&amp;TOTALDemandSheets&amp;"'!"&amp;ADDRESS(ROW(),COLUMN())))</f>
        <v>0</v>
      </c>
      <c r="R41" s="14" cm="1">
        <f t="array" aca="1" ref="R41" ca="1">SUM(INDIRECT("'"&amp;TOTALDemandSheets&amp;"'!"&amp;ADDRESS(ROW(),COLUMN())))</f>
        <v>0</v>
      </c>
      <c r="S41" s="14" cm="1">
        <f t="array" aca="1" ref="S41" ca="1">SUM(INDIRECT("'"&amp;TOTALDemandSheets&amp;"'!"&amp;ADDRESS(ROW(),COLUMN())))</f>
        <v>0</v>
      </c>
      <c r="T41" s="14" cm="1">
        <f t="array" aca="1" ref="T41" ca="1">SUM(INDIRECT("'"&amp;TOTALDemandSheets&amp;"'!"&amp;ADDRESS(ROW(),COLUMN())))</f>
        <v>0</v>
      </c>
      <c r="U41" s="14" cm="1">
        <f t="array" aca="1" ref="U41" ca="1">SUM(INDIRECT("'"&amp;TOTALDemandSheets&amp;"'!"&amp;ADDRESS(ROW(),COLUMN())))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 cm="1">
        <f t="array" aca="1" ref="D42" ca="1">SUM(INDIRECT("'"&amp;TOTALDemandSheets&amp;"'!"&amp;ADDRESS(ROW(),COLUMN())))</f>
        <v>0</v>
      </c>
      <c r="E42" s="14">
        <f t="shared" ref="E42:E75" ca="1" si="3">IFERROR(IF(D42="",0,IF(D42=0,0,IF(ABS(D42-SUM($G42:$U42))&lt;Check_Limit,0,1))),1)</f>
        <v>0</v>
      </c>
      <c r="F42" s="3"/>
      <c r="G42" s="14" cm="1">
        <f t="array" aca="1" ref="G42" ca="1">SUM(INDIRECT("'"&amp;TOTALDemandSheets&amp;"'!"&amp;ADDRESS(ROW(),COLUMN())))</f>
        <v>0</v>
      </c>
      <c r="H42" s="14" cm="1">
        <f t="array" aca="1" ref="H42" ca="1">SUM(INDIRECT("'"&amp;TOTALDemandSheets&amp;"'!"&amp;ADDRESS(ROW(),COLUMN())))</f>
        <v>0</v>
      </c>
      <c r="I42" s="14" cm="1">
        <f t="array" aca="1" ref="I42" ca="1">SUM(INDIRECT("'"&amp;TOTALDemandSheets&amp;"'!"&amp;ADDRESS(ROW(),COLUMN())))</f>
        <v>0</v>
      </c>
      <c r="J42" s="14" cm="1">
        <f t="array" aca="1" ref="J42" ca="1">SUM(INDIRECT("'"&amp;TOTALDemandSheets&amp;"'!"&amp;ADDRESS(ROW(),COLUMN())))</f>
        <v>0</v>
      </c>
      <c r="K42" s="14" cm="1">
        <f t="array" aca="1" ref="K42" ca="1">SUM(INDIRECT("'"&amp;TOTALDemandSheets&amp;"'!"&amp;ADDRESS(ROW(),COLUMN())))</f>
        <v>0</v>
      </c>
      <c r="L42" s="14" cm="1">
        <f t="array" aca="1" ref="L42" ca="1">SUM(INDIRECT("'"&amp;TOTALDemandSheets&amp;"'!"&amp;ADDRESS(ROW(),COLUMN())))</f>
        <v>0</v>
      </c>
      <c r="M42" s="14" cm="1">
        <f t="array" aca="1" ref="M42" ca="1">SUM(INDIRECT("'"&amp;TOTALDemandSheets&amp;"'!"&amp;ADDRESS(ROW(),COLUMN())))</f>
        <v>0</v>
      </c>
      <c r="N42" s="14" cm="1">
        <f t="array" aca="1" ref="N42" ca="1">SUM(INDIRECT("'"&amp;TOTALDemandSheets&amp;"'!"&amp;ADDRESS(ROW(),COLUMN())))</f>
        <v>0</v>
      </c>
      <c r="O42" s="14" cm="1">
        <f t="array" aca="1" ref="O42" ca="1">SUM(INDIRECT("'"&amp;TOTALDemandSheets&amp;"'!"&amp;ADDRESS(ROW(),COLUMN())))</f>
        <v>0</v>
      </c>
      <c r="P42" s="14" cm="1">
        <f t="array" aca="1" ref="P42" ca="1">SUM(INDIRECT("'"&amp;TOTALDemandSheets&amp;"'!"&amp;ADDRESS(ROW(),COLUMN())))</f>
        <v>0</v>
      </c>
      <c r="Q42" s="14" cm="1">
        <f t="array" aca="1" ref="Q42" ca="1">SUM(INDIRECT("'"&amp;TOTALDemandSheets&amp;"'!"&amp;ADDRESS(ROW(),COLUMN())))</f>
        <v>0</v>
      </c>
      <c r="R42" s="14" cm="1">
        <f t="array" aca="1" ref="R42" ca="1">SUM(INDIRECT("'"&amp;TOTALDemandSheets&amp;"'!"&amp;ADDRESS(ROW(),COLUMN())))</f>
        <v>0</v>
      </c>
      <c r="S42" s="14" cm="1">
        <f t="array" aca="1" ref="S42" ca="1">SUM(INDIRECT("'"&amp;TOTALDemandSheets&amp;"'!"&amp;ADDRESS(ROW(),COLUMN())))</f>
        <v>0</v>
      </c>
      <c r="T42" s="14" cm="1">
        <f t="array" aca="1" ref="T42" ca="1">SUM(INDIRECT("'"&amp;TOTALDemandSheets&amp;"'!"&amp;ADDRESS(ROW(),COLUMN())))</f>
        <v>0</v>
      </c>
      <c r="U42" s="14" cm="1">
        <f t="array" aca="1" ref="U42" ca="1">SUM(INDIRECT("'"&amp;TOTALDemandSheets&amp;"'!"&amp;ADDRESS(ROW(),COLUMN())))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 cm="1">
        <f t="array" aca="1" ref="D43" ca="1">SUM(INDIRECT("'"&amp;TOTALDemandSheets&amp;"'!"&amp;ADDRESS(ROW(),COLUMN())))</f>
        <v>0</v>
      </c>
      <c r="E43" s="14">
        <f t="shared" ca="1" si="3"/>
        <v>0</v>
      </c>
      <c r="F43" s="3"/>
      <c r="G43" s="14" cm="1">
        <f t="array" aca="1" ref="G43" ca="1">SUM(INDIRECT("'"&amp;TOTALDemandSheets&amp;"'!"&amp;ADDRESS(ROW(),COLUMN())))</f>
        <v>0</v>
      </c>
      <c r="H43" s="14" cm="1">
        <f t="array" aca="1" ref="H43" ca="1">SUM(INDIRECT("'"&amp;TOTALDemandSheets&amp;"'!"&amp;ADDRESS(ROW(),COLUMN())))</f>
        <v>0</v>
      </c>
      <c r="I43" s="14" cm="1">
        <f t="array" aca="1" ref="I43" ca="1">SUM(INDIRECT("'"&amp;TOTALDemandSheets&amp;"'!"&amp;ADDRESS(ROW(),COLUMN())))</f>
        <v>0</v>
      </c>
      <c r="J43" s="14" cm="1">
        <f t="array" aca="1" ref="J43" ca="1">SUM(INDIRECT("'"&amp;TOTALDemandSheets&amp;"'!"&amp;ADDRESS(ROW(),COLUMN())))</f>
        <v>0</v>
      </c>
      <c r="K43" s="14" cm="1">
        <f t="array" aca="1" ref="K43" ca="1">SUM(INDIRECT("'"&amp;TOTALDemandSheets&amp;"'!"&amp;ADDRESS(ROW(),COLUMN())))</f>
        <v>0</v>
      </c>
      <c r="L43" s="14" cm="1">
        <f t="array" aca="1" ref="L43" ca="1">SUM(INDIRECT("'"&amp;TOTALDemandSheets&amp;"'!"&amp;ADDRESS(ROW(),COLUMN())))</f>
        <v>0</v>
      </c>
      <c r="M43" s="14" cm="1">
        <f t="array" aca="1" ref="M43" ca="1">SUM(INDIRECT("'"&amp;TOTALDemandSheets&amp;"'!"&amp;ADDRESS(ROW(),COLUMN())))</f>
        <v>0</v>
      </c>
      <c r="N43" s="14" cm="1">
        <f t="array" aca="1" ref="N43" ca="1">SUM(INDIRECT("'"&amp;TOTALDemandSheets&amp;"'!"&amp;ADDRESS(ROW(),COLUMN())))</f>
        <v>0</v>
      </c>
      <c r="O43" s="14" cm="1">
        <f t="array" aca="1" ref="O43" ca="1">SUM(INDIRECT("'"&amp;TOTALDemandSheets&amp;"'!"&amp;ADDRESS(ROW(),COLUMN())))</f>
        <v>0</v>
      </c>
      <c r="P43" s="14" cm="1">
        <f t="array" aca="1" ref="P43" ca="1">SUM(INDIRECT("'"&amp;TOTALDemandSheets&amp;"'!"&amp;ADDRESS(ROW(),COLUMN())))</f>
        <v>0</v>
      </c>
      <c r="Q43" s="14" cm="1">
        <f t="array" aca="1" ref="Q43" ca="1">SUM(INDIRECT("'"&amp;TOTALDemandSheets&amp;"'!"&amp;ADDRESS(ROW(),COLUMN())))</f>
        <v>0</v>
      </c>
      <c r="R43" s="14" cm="1">
        <f t="array" aca="1" ref="R43" ca="1">SUM(INDIRECT("'"&amp;TOTALDemandSheets&amp;"'!"&amp;ADDRESS(ROW(),COLUMN())))</f>
        <v>0</v>
      </c>
      <c r="S43" s="14" cm="1">
        <f t="array" aca="1" ref="S43" ca="1">SUM(INDIRECT("'"&amp;TOTALDemandSheets&amp;"'!"&amp;ADDRESS(ROW(),COLUMN())))</f>
        <v>0</v>
      </c>
      <c r="T43" s="14" cm="1">
        <f t="array" aca="1" ref="T43" ca="1">SUM(INDIRECT("'"&amp;TOTALDemandSheets&amp;"'!"&amp;ADDRESS(ROW(),COLUMN())))</f>
        <v>0</v>
      </c>
      <c r="U43" s="14" cm="1">
        <f t="array" aca="1" ref="U43" ca="1">SUM(INDIRECT("'"&amp;TOTALDemandSheets&amp;"'!"&amp;ADDRESS(ROW(),COLUMN())))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 cm="1">
        <f t="array" aca="1" ref="D44" ca="1">SUM(INDIRECT("'"&amp;TOTALDemandSheets&amp;"'!"&amp;ADDRESS(ROW(),COLUMN())))</f>
        <v>375774.39928584016</v>
      </c>
      <c r="E44" s="14">
        <f t="shared" ca="1" si="3"/>
        <v>0</v>
      </c>
      <c r="F44" s="46"/>
      <c r="G44" s="174" cm="1">
        <f t="array" aca="1" ref="G44" ca="1">SUM(INDIRECT("'"&amp;TOTALDemandSheets&amp;"'!"&amp;ADDRESS(ROW(),COLUMN())))</f>
        <v>294116.74308108795</v>
      </c>
      <c r="H44" s="174" cm="1">
        <f t="array" aca="1" ref="H44" ca="1">SUM(INDIRECT("'"&amp;TOTALDemandSheets&amp;"'!"&amp;ADDRESS(ROW(),COLUMN())))</f>
        <v>16143.471234924433</v>
      </c>
      <c r="I44" s="174" cm="1">
        <f t="array" aca="1" ref="I44" ca="1">SUM(INDIRECT("'"&amp;TOTALDemandSheets&amp;"'!"&amp;ADDRESS(ROW(),COLUMN())))</f>
        <v>14022.672538083163</v>
      </c>
      <c r="J44" s="174" cm="1">
        <f t="array" aca="1" ref="J44" ca="1">SUM(INDIRECT("'"&amp;TOTALDemandSheets&amp;"'!"&amp;ADDRESS(ROW(),COLUMN())))</f>
        <v>30040.741221895263</v>
      </c>
      <c r="K44" s="174" cm="1">
        <f t="array" aca="1" ref="K44" ca="1">SUM(INDIRECT("'"&amp;TOTALDemandSheets&amp;"'!"&amp;ADDRESS(ROW(),COLUMN())))</f>
        <v>121.02764451386626</v>
      </c>
      <c r="L44" s="174" cm="1">
        <f t="array" aca="1" ref="L44" ca="1">SUM(INDIRECT("'"&amp;TOTALDemandSheets&amp;"'!"&amp;ADDRESS(ROW(),COLUMN())))</f>
        <v>504.9425201220235</v>
      </c>
      <c r="M44" s="174" cm="1">
        <f t="array" aca="1" ref="M44" ca="1">SUM(INDIRECT("'"&amp;TOTALDemandSheets&amp;"'!"&amp;ADDRESS(ROW(),COLUMN())))</f>
        <v>10153.227419005823</v>
      </c>
      <c r="N44" s="174" cm="1">
        <f t="array" aca="1" ref="N44" ca="1">SUM(INDIRECT("'"&amp;TOTALDemandSheets&amp;"'!"&amp;ADDRESS(ROW(),COLUMN())))</f>
        <v>3268.6310382192273</v>
      </c>
      <c r="O44" s="174" cm="1">
        <f t="array" aca="1" ref="O44" ca="1">SUM(INDIRECT("'"&amp;TOTALDemandSheets&amp;"'!"&amp;ADDRESS(ROW(),COLUMN())))</f>
        <v>7402.9425879884138</v>
      </c>
      <c r="P44" s="174" cm="1">
        <f t="array" aca="1" ref="P44" ca="1">SUM(INDIRECT("'"&amp;TOTALDemandSheets&amp;"'!"&amp;ADDRESS(ROW(),COLUMN())))</f>
        <v>0</v>
      </c>
      <c r="Q44" s="174" cm="1">
        <f t="array" aca="1" ref="Q44" ca="1">SUM(INDIRECT("'"&amp;TOTALDemandSheets&amp;"'!"&amp;ADDRESS(ROW(),COLUMN())))</f>
        <v>0</v>
      </c>
      <c r="R44" s="174" cm="1">
        <f t="array" aca="1" ref="R44" ca="1">SUM(INDIRECT("'"&amp;TOTALDemandSheets&amp;"'!"&amp;ADDRESS(ROW(),COLUMN())))</f>
        <v>0</v>
      </c>
      <c r="S44" s="174" cm="1">
        <f t="array" aca="1" ref="S44" ca="1">SUM(INDIRECT("'"&amp;TOTALDemandSheets&amp;"'!"&amp;ADDRESS(ROW(),COLUMN())))</f>
        <v>0</v>
      </c>
      <c r="T44" s="174" cm="1">
        <f t="array" aca="1" ref="T44" ca="1">SUM(INDIRECT("'"&amp;TOTALDemandSheets&amp;"'!"&amp;ADDRESS(ROW(),COLUMN())))</f>
        <v>0</v>
      </c>
      <c r="U44" s="174" cm="1">
        <f t="array" aca="1" ref="U44" ca="1">SUM(INDIRECT("'"&amp;TOTALDemandSheets&amp;"'!"&amp;ADDRESS(ROW(),COLUMN())))</f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D45" s="14"/>
      <c r="E45" s="14">
        <f t="shared" si="3"/>
        <v>0</v>
      </c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D46" s="14"/>
      <c r="E46" s="14">
        <f t="shared" si="3"/>
        <v>0</v>
      </c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 cm="1">
        <f t="array" aca="1" ref="D47" ca="1">SUM(INDIRECT("'"&amp;TOTALDemandSheets&amp;"'!"&amp;ADDRESS(ROW(),COLUMN())))</f>
        <v>0</v>
      </c>
      <c r="E47" s="14">
        <f t="shared" ca="1" si="3"/>
        <v>0</v>
      </c>
      <c r="F47" s="3"/>
      <c r="G47" s="14" cm="1">
        <f t="array" aca="1" ref="G47" ca="1">SUM(INDIRECT("'"&amp;TOTALDemandSheets&amp;"'!"&amp;ADDRESS(ROW(),COLUMN())))</f>
        <v>0</v>
      </c>
      <c r="H47" s="14" cm="1">
        <f t="array" aca="1" ref="H47" ca="1">SUM(INDIRECT("'"&amp;TOTALDemandSheets&amp;"'!"&amp;ADDRESS(ROW(),COLUMN())))</f>
        <v>0</v>
      </c>
      <c r="I47" s="14" cm="1">
        <f t="array" aca="1" ref="I47" ca="1">SUM(INDIRECT("'"&amp;TOTALDemandSheets&amp;"'!"&amp;ADDRESS(ROW(),COLUMN())))</f>
        <v>0</v>
      </c>
      <c r="J47" s="14" cm="1">
        <f t="array" aca="1" ref="J47" ca="1">SUM(INDIRECT("'"&amp;TOTALDemandSheets&amp;"'!"&amp;ADDRESS(ROW(),COLUMN())))</f>
        <v>0</v>
      </c>
      <c r="K47" s="14" cm="1">
        <f t="array" aca="1" ref="K47" ca="1">SUM(INDIRECT("'"&amp;TOTALDemandSheets&amp;"'!"&amp;ADDRESS(ROW(),COLUMN())))</f>
        <v>0</v>
      </c>
      <c r="L47" s="14" cm="1">
        <f t="array" aca="1" ref="L47" ca="1">SUM(INDIRECT("'"&amp;TOTALDemandSheets&amp;"'!"&amp;ADDRESS(ROW(),COLUMN())))</f>
        <v>0</v>
      </c>
      <c r="M47" s="14" cm="1">
        <f t="array" aca="1" ref="M47" ca="1">SUM(INDIRECT("'"&amp;TOTALDemandSheets&amp;"'!"&amp;ADDRESS(ROW(),COLUMN())))</f>
        <v>0</v>
      </c>
      <c r="N47" s="14" cm="1">
        <f t="array" aca="1" ref="N47" ca="1">SUM(INDIRECT("'"&amp;TOTALDemandSheets&amp;"'!"&amp;ADDRESS(ROW(),COLUMN())))</f>
        <v>0</v>
      </c>
      <c r="O47" s="14" cm="1">
        <f t="array" aca="1" ref="O47" ca="1">SUM(INDIRECT("'"&amp;TOTALDemandSheets&amp;"'!"&amp;ADDRESS(ROW(),COLUMN())))</f>
        <v>0</v>
      </c>
      <c r="P47" s="14" cm="1">
        <f t="array" aca="1" ref="P47" ca="1">SUM(INDIRECT("'"&amp;TOTALDemandSheets&amp;"'!"&amp;ADDRESS(ROW(),COLUMN())))</f>
        <v>0</v>
      </c>
      <c r="Q47" s="14" cm="1">
        <f t="array" aca="1" ref="Q47" ca="1">SUM(INDIRECT("'"&amp;TOTALDemandSheets&amp;"'!"&amp;ADDRESS(ROW(),COLUMN())))</f>
        <v>0</v>
      </c>
      <c r="R47" s="14" cm="1">
        <f t="array" aca="1" ref="R47" ca="1">SUM(INDIRECT("'"&amp;TOTALDemandSheets&amp;"'!"&amp;ADDRESS(ROW(),COLUMN())))</f>
        <v>0</v>
      </c>
      <c r="S47" s="14" cm="1">
        <f t="array" aca="1" ref="S47" ca="1">SUM(INDIRECT("'"&amp;TOTALDemandSheets&amp;"'!"&amp;ADDRESS(ROW(),COLUMN())))</f>
        <v>0</v>
      </c>
      <c r="T47" s="14" cm="1">
        <f t="array" aca="1" ref="T47" ca="1">SUM(INDIRECT("'"&amp;TOTALDemandSheets&amp;"'!"&amp;ADDRESS(ROW(),COLUMN())))</f>
        <v>0</v>
      </c>
      <c r="U47" s="14" cm="1">
        <f t="array" aca="1" ref="U47" ca="1">SUM(INDIRECT("'"&amp;TOTALDemandSheets&amp;"'!"&amp;ADDRESS(ROW(),COLUMN())))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 cm="1">
        <f t="array" aca="1" ref="D48" ca="1">SUM(INDIRECT("'"&amp;TOTALDemandSheets&amp;"'!"&amp;ADDRESS(ROW(),COLUMN())))</f>
        <v>13.011090300562779</v>
      </c>
      <c r="E48" s="14">
        <f t="shared" ca="1" si="3"/>
        <v>0</v>
      </c>
      <c r="F48" s="3"/>
      <c r="G48" s="14" cm="1">
        <f t="array" aca="1" ref="G48" ca="1">SUM(INDIRECT("'"&amp;TOTALDemandSheets&amp;"'!"&amp;ADDRESS(ROW(),COLUMN())))</f>
        <v>10.096035327112396</v>
      </c>
      <c r="H48" s="14" cm="1">
        <f t="array" aca="1" ref="H48" ca="1">SUM(INDIRECT("'"&amp;TOTALDemandSheets&amp;"'!"&amp;ADDRESS(ROW(),COLUMN())))</f>
        <v>0.55576970699050532</v>
      </c>
      <c r="I48" s="14" cm="1">
        <f t="array" aca="1" ref="I48" ca="1">SUM(INDIRECT("'"&amp;TOTALDemandSheets&amp;"'!"&amp;ADDRESS(ROW(),COLUMN())))</f>
        <v>0.49628922415965981</v>
      </c>
      <c r="J48" s="14" cm="1">
        <f t="array" aca="1" ref="J48" ca="1">SUM(INDIRECT("'"&amp;TOTALDemandSheets&amp;"'!"&amp;ADDRESS(ROW(),COLUMN())))</f>
        <v>1.0860098642182903</v>
      </c>
      <c r="K48" s="14" cm="1">
        <f t="array" aca="1" ref="K48" ca="1">SUM(INDIRECT("'"&amp;TOTALDemandSheets&amp;"'!"&amp;ADDRESS(ROW(),COLUMN())))</f>
        <v>4.3700825697384456E-3</v>
      </c>
      <c r="L48" s="14" cm="1">
        <f t="array" aca="1" ref="L48" ca="1">SUM(INDIRECT("'"&amp;TOTALDemandSheets&amp;"'!"&amp;ADDRESS(ROW(),COLUMN())))</f>
        <v>1.7769225663531302E-2</v>
      </c>
      <c r="M48" s="14" cm="1">
        <f t="array" aca="1" ref="M48" ca="1">SUM(INDIRECT("'"&amp;TOTALDemandSheets&amp;"'!"&amp;ADDRESS(ROW(),COLUMN())))</f>
        <v>0.3675555751390443</v>
      </c>
      <c r="N48" s="14" cm="1">
        <f t="array" aca="1" ref="N48" ca="1">SUM(INDIRECT("'"&amp;TOTALDemandSheets&amp;"'!"&amp;ADDRESS(ROW(),COLUMN())))</f>
        <v>0.11858252278054988</v>
      </c>
      <c r="O48" s="14" cm="1">
        <f t="array" aca="1" ref="O48" ca="1">SUM(INDIRECT("'"&amp;TOTALDemandSheets&amp;"'!"&amp;ADDRESS(ROW(),COLUMN())))</f>
        <v>0.26870877192906634</v>
      </c>
      <c r="P48" s="14" cm="1">
        <f t="array" aca="1" ref="P48" ca="1">SUM(INDIRECT("'"&amp;TOTALDemandSheets&amp;"'!"&amp;ADDRESS(ROW(),COLUMN())))</f>
        <v>0</v>
      </c>
      <c r="Q48" s="14" cm="1">
        <f t="array" aca="1" ref="Q48" ca="1">SUM(INDIRECT("'"&amp;TOTALDemandSheets&amp;"'!"&amp;ADDRESS(ROW(),COLUMN())))</f>
        <v>0</v>
      </c>
      <c r="R48" s="14" cm="1">
        <f t="array" aca="1" ref="R48" ca="1">SUM(INDIRECT("'"&amp;TOTALDemandSheets&amp;"'!"&amp;ADDRESS(ROW(),COLUMN())))</f>
        <v>0</v>
      </c>
      <c r="S48" s="14" cm="1">
        <f t="array" aca="1" ref="S48" ca="1">SUM(INDIRECT("'"&amp;TOTALDemandSheets&amp;"'!"&amp;ADDRESS(ROW(),COLUMN())))</f>
        <v>0</v>
      </c>
      <c r="T48" s="14" cm="1">
        <f t="array" aca="1" ref="T48" ca="1">SUM(INDIRECT("'"&amp;TOTALDemandSheets&amp;"'!"&amp;ADDRESS(ROW(),COLUMN())))</f>
        <v>0</v>
      </c>
      <c r="U48" s="14" cm="1">
        <f t="array" aca="1" ref="U48" ca="1">SUM(INDIRECT("'"&amp;TOTALDemandSheets&amp;"'!"&amp;ADDRESS(ROW(),COLUMN())))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 cm="1">
        <f t="array" aca="1" ref="D49" ca="1">SUM(INDIRECT("'"&amp;TOTALDemandSheets&amp;"'!"&amp;ADDRESS(ROW(),COLUMN())))</f>
        <v>5494.109335861458</v>
      </c>
      <c r="E49" s="14">
        <f t="shared" ca="1" si="3"/>
        <v>0</v>
      </c>
      <c r="F49" s="3"/>
      <c r="G49" s="14" cm="1">
        <f t="array" aca="1" ref="G49" ca="1">SUM(INDIRECT("'"&amp;TOTALDemandSheets&amp;"'!"&amp;ADDRESS(ROW(),COLUMN())))</f>
        <v>4263.1878393370371</v>
      </c>
      <c r="H49" s="14" cm="1">
        <f t="array" aca="1" ref="H49" ca="1">SUM(INDIRECT("'"&amp;TOTALDemandSheets&amp;"'!"&amp;ADDRESS(ROW(),COLUMN())))</f>
        <v>234.68129612730831</v>
      </c>
      <c r="I49" s="14" cm="1">
        <f t="array" aca="1" ref="I49" ca="1">SUM(INDIRECT("'"&amp;TOTALDemandSheets&amp;"'!"&amp;ADDRESS(ROW(),COLUMN())))</f>
        <v>209.56485557748289</v>
      </c>
      <c r="J49" s="14" cm="1">
        <f t="array" aca="1" ref="J49" ca="1">SUM(INDIRECT("'"&amp;TOTALDemandSheets&amp;"'!"&amp;ADDRESS(ROW(),COLUMN())))</f>
        <v>458.58239363547125</v>
      </c>
      <c r="K49" s="14" cm="1">
        <f t="array" aca="1" ref="K49" ca="1">SUM(INDIRECT("'"&amp;TOTALDemandSheets&amp;"'!"&amp;ADDRESS(ROW(),COLUMN())))</f>
        <v>1.8453266321460327</v>
      </c>
      <c r="L49" s="14" cm="1">
        <f t="array" aca="1" ref="L49" ca="1">SUM(INDIRECT("'"&amp;TOTALDemandSheets&amp;"'!"&amp;ADDRESS(ROW(),COLUMN())))</f>
        <v>7.503296522722132</v>
      </c>
      <c r="M49" s="14" cm="1">
        <f t="array" aca="1" ref="M49" ca="1">SUM(INDIRECT("'"&amp;TOTALDemandSheets&amp;"'!"&amp;ADDRESS(ROW(),COLUMN())))</f>
        <v>155.20532639236274</v>
      </c>
      <c r="N49" s="14" cm="1">
        <f t="array" aca="1" ref="N49" ca="1">SUM(INDIRECT("'"&amp;TOTALDemandSheets&amp;"'!"&amp;ADDRESS(ROW(),COLUMN())))</f>
        <v>50.073078460645462</v>
      </c>
      <c r="O49" s="14" cm="1">
        <f t="array" aca="1" ref="O49" ca="1">SUM(INDIRECT("'"&amp;TOTALDemandSheets&amp;"'!"&amp;ADDRESS(ROW(),COLUMN())))</f>
        <v>113.46592317628405</v>
      </c>
      <c r="P49" s="14" cm="1">
        <f t="array" aca="1" ref="P49" ca="1">SUM(INDIRECT("'"&amp;TOTALDemandSheets&amp;"'!"&amp;ADDRESS(ROW(),COLUMN())))</f>
        <v>0</v>
      </c>
      <c r="Q49" s="14" cm="1">
        <f t="array" aca="1" ref="Q49" ca="1">SUM(INDIRECT("'"&amp;TOTALDemandSheets&amp;"'!"&amp;ADDRESS(ROW(),COLUMN())))</f>
        <v>0</v>
      </c>
      <c r="R49" s="14" cm="1">
        <f t="array" aca="1" ref="R49" ca="1">SUM(INDIRECT("'"&amp;TOTALDemandSheets&amp;"'!"&amp;ADDRESS(ROW(),COLUMN())))</f>
        <v>0</v>
      </c>
      <c r="S49" s="14" cm="1">
        <f t="array" aca="1" ref="S49" ca="1">SUM(INDIRECT("'"&amp;TOTALDemandSheets&amp;"'!"&amp;ADDRESS(ROW(),COLUMN())))</f>
        <v>0</v>
      </c>
      <c r="T49" s="14" cm="1">
        <f t="array" aca="1" ref="T49" ca="1">SUM(INDIRECT("'"&amp;TOTALDemandSheets&amp;"'!"&amp;ADDRESS(ROW(),COLUMN())))</f>
        <v>0</v>
      </c>
      <c r="U49" s="14" cm="1">
        <f t="array" aca="1" ref="U49" ca="1">SUM(INDIRECT("'"&amp;TOTALDemandSheets&amp;"'!"&amp;ADDRESS(ROW(),COLUMN())))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 cm="1">
        <f t="array" aca="1" ref="D50" ca="1">SUM(INDIRECT("'"&amp;TOTALDemandSheets&amp;"'!"&amp;ADDRESS(ROW(),COLUMN())))</f>
        <v>6602.0625607052953</v>
      </c>
      <c r="E50" s="14">
        <f t="shared" ca="1" si="3"/>
        <v>0</v>
      </c>
      <c r="F50" s="3"/>
      <c r="G50" s="14" cm="1">
        <f t="array" aca="1" ref="G50" ca="1">SUM(INDIRECT("'"&amp;TOTALDemandSheets&amp;"'!"&amp;ADDRESS(ROW(),COLUMN())))</f>
        <v>5122.9109402002787</v>
      </c>
      <c r="H50" s="14" cm="1">
        <f t="array" aca="1" ref="H50" ca="1">SUM(INDIRECT("'"&amp;TOTALDemandSheets&amp;"'!"&amp;ADDRESS(ROW(),COLUMN())))</f>
        <v>282.00760198685725</v>
      </c>
      <c r="I50" s="14" cm="1">
        <f t="array" aca="1" ref="I50" ca="1">SUM(INDIRECT("'"&amp;TOTALDemandSheets&amp;"'!"&amp;ADDRESS(ROW(),COLUMN())))</f>
        <v>251.82612912649185</v>
      </c>
      <c r="J50" s="14" cm="1">
        <f t="array" aca="1" ref="J50" ca="1">SUM(INDIRECT("'"&amp;TOTALDemandSheets&amp;"'!"&amp;ADDRESS(ROW(),COLUMN())))</f>
        <v>551.06104865032637</v>
      </c>
      <c r="K50" s="14" cm="1">
        <f t="array" aca="1" ref="K50" ca="1">SUM(INDIRECT("'"&amp;TOTALDemandSheets&amp;"'!"&amp;ADDRESS(ROW(),COLUMN())))</f>
        <v>2.2174589411321692</v>
      </c>
      <c r="L50" s="14" cm="1">
        <f t="array" aca="1" ref="L50" ca="1">SUM(INDIRECT("'"&amp;TOTALDemandSheets&amp;"'!"&amp;ADDRESS(ROW(),COLUMN())))</f>
        <v>9.0164265081497028</v>
      </c>
      <c r="M50" s="14" cm="1">
        <f t="array" aca="1" ref="M50" ca="1">SUM(INDIRECT("'"&amp;TOTALDemandSheets&amp;"'!"&amp;ADDRESS(ROW(),COLUMN())))</f>
        <v>186.50434710294999</v>
      </c>
      <c r="N50" s="14" cm="1">
        <f t="array" aca="1" ref="N50" ca="1">SUM(INDIRECT("'"&amp;TOTALDemandSheets&amp;"'!"&amp;ADDRESS(ROW(),COLUMN())))</f>
        <v>60.170916957634844</v>
      </c>
      <c r="O50" s="14" cm="1">
        <f t="array" aca="1" ref="O50" ca="1">SUM(INDIRECT("'"&amp;TOTALDemandSheets&amp;"'!"&amp;ADDRESS(ROW(),COLUMN())))</f>
        <v>136.34769123147606</v>
      </c>
      <c r="P50" s="14" cm="1">
        <f t="array" aca="1" ref="P50" ca="1">SUM(INDIRECT("'"&amp;TOTALDemandSheets&amp;"'!"&amp;ADDRESS(ROW(),COLUMN())))</f>
        <v>0</v>
      </c>
      <c r="Q50" s="14" cm="1">
        <f t="array" aca="1" ref="Q50" ca="1">SUM(INDIRECT("'"&amp;TOTALDemandSheets&amp;"'!"&amp;ADDRESS(ROW(),COLUMN())))</f>
        <v>0</v>
      </c>
      <c r="R50" s="14" cm="1">
        <f t="array" aca="1" ref="R50" ca="1">SUM(INDIRECT("'"&amp;TOTALDemandSheets&amp;"'!"&amp;ADDRESS(ROW(),COLUMN())))</f>
        <v>0</v>
      </c>
      <c r="S50" s="14" cm="1">
        <f t="array" aca="1" ref="S50" ca="1">SUM(INDIRECT("'"&amp;TOTALDemandSheets&amp;"'!"&amp;ADDRESS(ROW(),COLUMN())))</f>
        <v>0</v>
      </c>
      <c r="T50" s="14" cm="1">
        <f t="array" aca="1" ref="T50" ca="1">SUM(INDIRECT("'"&amp;TOTALDemandSheets&amp;"'!"&amp;ADDRESS(ROW(),COLUMN())))</f>
        <v>0</v>
      </c>
      <c r="U50" s="14" cm="1">
        <f t="array" aca="1" ref="U50" ca="1">SUM(INDIRECT("'"&amp;TOTALDemandSheets&amp;"'!"&amp;ADDRESS(ROW(),COLUMN())))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 cm="1">
        <f t="array" aca="1" ref="D51" ca="1">SUM(INDIRECT("'"&amp;TOTALDemandSheets&amp;"'!"&amp;ADDRESS(ROW(),COLUMN())))</f>
        <v>3194.7111243349814</v>
      </c>
      <c r="E51" s="14">
        <f t="shared" ca="1" si="3"/>
        <v>0</v>
      </c>
      <c r="F51" s="3"/>
      <c r="G51" s="14" cm="1">
        <f t="array" aca="1" ref="G51" ca="1">SUM(INDIRECT("'"&amp;TOTALDemandSheets&amp;"'!"&amp;ADDRESS(ROW(),COLUMN())))</f>
        <v>2478.9556928837728</v>
      </c>
      <c r="H51" s="14" cm="1">
        <f t="array" aca="1" ref="H51" ca="1">SUM(INDIRECT("'"&amp;TOTALDemandSheets&amp;"'!"&amp;ADDRESS(ROW(),COLUMN())))</f>
        <v>136.46232748182237</v>
      </c>
      <c r="I51" s="14" cm="1">
        <f t="array" aca="1" ref="I51" ca="1">SUM(INDIRECT("'"&amp;TOTALDemandSheets&amp;"'!"&amp;ADDRESS(ROW(),COLUMN())))</f>
        <v>121.85763596167368</v>
      </c>
      <c r="J51" s="14" cm="1">
        <f t="array" aca="1" ref="J51" ca="1">SUM(INDIRECT("'"&amp;TOTALDemandSheets&amp;"'!"&amp;ADDRESS(ROW(),COLUMN())))</f>
        <v>266.65619207989243</v>
      </c>
      <c r="K51" s="14" cm="1">
        <f t="array" aca="1" ref="K51" ca="1">SUM(INDIRECT("'"&amp;TOTALDemandSheets&amp;"'!"&amp;ADDRESS(ROW(),COLUMN())))</f>
        <v>1.0730193302249189</v>
      </c>
      <c r="L51" s="14" cm="1">
        <f t="array" aca="1" ref="L51" ca="1">SUM(INDIRECT("'"&amp;TOTALDemandSheets&amp;"'!"&amp;ADDRESS(ROW(),COLUMN())))</f>
        <v>4.3630119833728838</v>
      </c>
      <c r="M51" s="14" cm="1">
        <f t="array" aca="1" ref="M51" ca="1">SUM(INDIRECT("'"&amp;TOTALDemandSheets&amp;"'!"&amp;ADDRESS(ROW(),COLUMN())))</f>
        <v>90.248692275793132</v>
      </c>
      <c r="N51" s="14" cm="1">
        <f t="array" aca="1" ref="N51" ca="1">SUM(INDIRECT("'"&amp;TOTALDemandSheets&amp;"'!"&amp;ADDRESS(ROW(),COLUMN())))</f>
        <v>29.116461105672514</v>
      </c>
      <c r="O51" s="14" cm="1">
        <f t="array" aca="1" ref="O51" ca="1">SUM(INDIRECT("'"&amp;TOTALDemandSheets&amp;"'!"&amp;ADDRESS(ROW(),COLUMN())))</f>
        <v>65.978091232757691</v>
      </c>
      <c r="P51" s="14" cm="1">
        <f t="array" aca="1" ref="P51" ca="1">SUM(INDIRECT("'"&amp;TOTALDemandSheets&amp;"'!"&amp;ADDRESS(ROW(),COLUMN())))</f>
        <v>0</v>
      </c>
      <c r="Q51" s="14" cm="1">
        <f t="array" aca="1" ref="Q51" ca="1">SUM(INDIRECT("'"&amp;TOTALDemandSheets&amp;"'!"&amp;ADDRESS(ROW(),COLUMN())))</f>
        <v>0</v>
      </c>
      <c r="R51" s="14" cm="1">
        <f t="array" aca="1" ref="R51" ca="1">SUM(INDIRECT("'"&amp;TOTALDemandSheets&amp;"'!"&amp;ADDRESS(ROW(),COLUMN())))</f>
        <v>0</v>
      </c>
      <c r="S51" s="14" cm="1">
        <f t="array" aca="1" ref="S51" ca="1">SUM(INDIRECT("'"&amp;TOTALDemandSheets&amp;"'!"&amp;ADDRESS(ROW(),COLUMN())))</f>
        <v>0</v>
      </c>
      <c r="T51" s="14" cm="1">
        <f t="array" aca="1" ref="T51" ca="1">SUM(INDIRECT("'"&amp;TOTALDemandSheets&amp;"'!"&amp;ADDRESS(ROW(),COLUMN())))</f>
        <v>0</v>
      </c>
      <c r="U51" s="14" cm="1">
        <f t="array" aca="1" ref="U51" ca="1">SUM(INDIRECT("'"&amp;TOTALDemandSheets&amp;"'!"&amp;ADDRESS(ROW(),COLUMN())))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 cm="1">
        <f t="array" aca="1" ref="D52" ca="1">SUM(INDIRECT("'"&amp;TOTALDemandSheets&amp;"'!"&amp;ADDRESS(ROW(),COLUMN())))</f>
        <v>0</v>
      </c>
      <c r="E52" s="14">
        <f t="shared" ca="1" si="3"/>
        <v>0</v>
      </c>
      <c r="F52" s="3"/>
      <c r="G52" s="14" cm="1">
        <f t="array" aca="1" ref="G52" ca="1">SUM(INDIRECT("'"&amp;TOTALDemandSheets&amp;"'!"&amp;ADDRESS(ROW(),COLUMN())))</f>
        <v>0</v>
      </c>
      <c r="H52" s="14" cm="1">
        <f t="array" aca="1" ref="H52" ca="1">SUM(INDIRECT("'"&amp;TOTALDemandSheets&amp;"'!"&amp;ADDRESS(ROW(),COLUMN())))</f>
        <v>0</v>
      </c>
      <c r="I52" s="14" cm="1">
        <f t="array" aca="1" ref="I52" ca="1">SUM(INDIRECT("'"&amp;TOTALDemandSheets&amp;"'!"&amp;ADDRESS(ROW(),COLUMN())))</f>
        <v>0</v>
      </c>
      <c r="J52" s="14" cm="1">
        <f t="array" aca="1" ref="J52" ca="1">SUM(INDIRECT("'"&amp;TOTALDemandSheets&amp;"'!"&amp;ADDRESS(ROW(),COLUMN())))</f>
        <v>0</v>
      </c>
      <c r="K52" s="14" cm="1">
        <f t="array" aca="1" ref="K52" ca="1">SUM(INDIRECT("'"&amp;TOTALDemandSheets&amp;"'!"&amp;ADDRESS(ROW(),COLUMN())))</f>
        <v>0</v>
      </c>
      <c r="L52" s="14" cm="1">
        <f t="array" aca="1" ref="L52" ca="1">SUM(INDIRECT("'"&amp;TOTALDemandSheets&amp;"'!"&amp;ADDRESS(ROW(),COLUMN())))</f>
        <v>0</v>
      </c>
      <c r="M52" s="14" cm="1">
        <f t="array" aca="1" ref="M52" ca="1">SUM(INDIRECT("'"&amp;TOTALDemandSheets&amp;"'!"&amp;ADDRESS(ROW(),COLUMN())))</f>
        <v>0</v>
      </c>
      <c r="N52" s="14" cm="1">
        <f t="array" aca="1" ref="N52" ca="1">SUM(INDIRECT("'"&amp;TOTALDemandSheets&amp;"'!"&amp;ADDRESS(ROW(),COLUMN())))</f>
        <v>0</v>
      </c>
      <c r="O52" s="14" cm="1">
        <f t="array" aca="1" ref="O52" ca="1">SUM(INDIRECT("'"&amp;TOTALDemandSheets&amp;"'!"&amp;ADDRESS(ROW(),COLUMN())))</f>
        <v>0</v>
      </c>
      <c r="P52" s="14" cm="1">
        <f t="array" aca="1" ref="P52" ca="1">SUM(INDIRECT("'"&amp;TOTALDemandSheets&amp;"'!"&amp;ADDRESS(ROW(),COLUMN())))</f>
        <v>0</v>
      </c>
      <c r="Q52" s="14" cm="1">
        <f t="array" aca="1" ref="Q52" ca="1">SUM(INDIRECT("'"&amp;TOTALDemandSheets&amp;"'!"&amp;ADDRESS(ROW(),COLUMN())))</f>
        <v>0</v>
      </c>
      <c r="R52" s="14" cm="1">
        <f t="array" aca="1" ref="R52" ca="1">SUM(INDIRECT("'"&amp;TOTALDemandSheets&amp;"'!"&amp;ADDRESS(ROW(),COLUMN())))</f>
        <v>0</v>
      </c>
      <c r="S52" s="14" cm="1">
        <f t="array" aca="1" ref="S52" ca="1">SUM(INDIRECT("'"&amp;TOTALDemandSheets&amp;"'!"&amp;ADDRESS(ROW(),COLUMN())))</f>
        <v>0</v>
      </c>
      <c r="T52" s="14" cm="1">
        <f t="array" aca="1" ref="T52" ca="1">SUM(INDIRECT("'"&amp;TOTALDemandSheets&amp;"'!"&amp;ADDRESS(ROW(),COLUMN())))</f>
        <v>0</v>
      </c>
      <c r="U52" s="14" cm="1">
        <f t="array" aca="1" ref="U52" ca="1">SUM(INDIRECT("'"&amp;TOTALDemandSheets&amp;"'!"&amp;ADDRESS(ROW(),COLUMN())))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 cm="1">
        <f t="array" aca="1" ref="D53" ca="1">SUM(INDIRECT("'"&amp;TOTALDemandSheets&amp;"'!"&amp;ADDRESS(ROW(),COLUMN())))</f>
        <v>3118.740689359819</v>
      </c>
      <c r="E53" s="14">
        <f t="shared" ca="1" si="3"/>
        <v>0</v>
      </c>
      <c r="F53" s="3"/>
      <c r="G53" s="14" cm="1">
        <f t="array" aca="1" ref="G53" ca="1">SUM(INDIRECT("'"&amp;TOTALDemandSheets&amp;"'!"&amp;ADDRESS(ROW(),COLUMN())))</f>
        <v>2420.0059678717071</v>
      </c>
      <c r="H53" s="14" cm="1">
        <f t="array" aca="1" ref="H53" ca="1">SUM(INDIRECT("'"&amp;TOTALDemandSheets&amp;"'!"&amp;ADDRESS(ROW(),COLUMN())))</f>
        <v>133.21724460169963</v>
      </c>
      <c r="I53" s="14" cm="1">
        <f t="array" aca="1" ref="I53" ca="1">SUM(INDIRECT("'"&amp;TOTALDemandSheets&amp;"'!"&amp;ADDRESS(ROW(),COLUMN())))</f>
        <v>118.95985358049504</v>
      </c>
      <c r="J53" s="14" cm="1">
        <f t="array" aca="1" ref="J53" ca="1">SUM(INDIRECT("'"&amp;TOTALDemandSheets&amp;"'!"&amp;ADDRESS(ROW(),COLUMN())))</f>
        <v>260.31509076815905</v>
      </c>
      <c r="K53" s="14" cm="1">
        <f t="array" aca="1" ref="K53" ca="1">SUM(INDIRECT("'"&amp;TOTALDemandSheets&amp;"'!"&amp;ADDRESS(ROW(),COLUMN())))</f>
        <v>1.0475028618866702</v>
      </c>
      <c r="L53" s="14" cm="1">
        <f t="array" aca="1" ref="L53" ca="1">SUM(INDIRECT("'"&amp;TOTALDemandSheets&amp;"'!"&amp;ADDRESS(ROW(),COLUMN())))</f>
        <v>4.2592592792069697</v>
      </c>
      <c r="M53" s="14" cm="1">
        <f t="array" aca="1" ref="M53" ca="1">SUM(INDIRECT("'"&amp;TOTALDemandSheets&amp;"'!"&amp;ADDRESS(ROW(),COLUMN())))</f>
        <v>88.102572598209221</v>
      </c>
      <c r="N53" s="14" cm="1">
        <f t="array" aca="1" ref="N53" ca="1">SUM(INDIRECT("'"&amp;TOTALDemandSheets&amp;"'!"&amp;ADDRESS(ROW(),COLUMN())))</f>
        <v>28.42406979733606</v>
      </c>
      <c r="O53" s="14" cm="1">
        <f t="array" aca="1" ref="O53" ca="1">SUM(INDIRECT("'"&amp;TOTALDemandSheets&amp;"'!"&amp;ADDRESS(ROW(),COLUMN())))</f>
        <v>64.409128001120607</v>
      </c>
      <c r="P53" s="14" cm="1">
        <f t="array" aca="1" ref="P53" ca="1">SUM(INDIRECT("'"&amp;TOTALDemandSheets&amp;"'!"&amp;ADDRESS(ROW(),COLUMN())))</f>
        <v>0</v>
      </c>
      <c r="Q53" s="14" cm="1">
        <f t="array" aca="1" ref="Q53" ca="1">SUM(INDIRECT("'"&amp;TOTALDemandSheets&amp;"'!"&amp;ADDRESS(ROW(),COLUMN())))</f>
        <v>0</v>
      </c>
      <c r="R53" s="14" cm="1">
        <f t="array" aca="1" ref="R53" ca="1">SUM(INDIRECT("'"&amp;TOTALDemandSheets&amp;"'!"&amp;ADDRESS(ROW(),COLUMN())))</f>
        <v>0</v>
      </c>
      <c r="S53" s="14" cm="1">
        <f t="array" aca="1" ref="S53" ca="1">SUM(INDIRECT("'"&amp;TOTALDemandSheets&amp;"'!"&amp;ADDRESS(ROW(),COLUMN())))</f>
        <v>0</v>
      </c>
      <c r="T53" s="14" cm="1">
        <f t="array" aca="1" ref="T53" ca="1">SUM(INDIRECT("'"&amp;TOTALDemandSheets&amp;"'!"&amp;ADDRESS(ROW(),COLUMN())))</f>
        <v>0</v>
      </c>
      <c r="U53" s="14" cm="1">
        <f t="array" aca="1" ref="U53" ca="1">SUM(INDIRECT("'"&amp;TOTALDemandSheets&amp;"'!"&amp;ADDRESS(ROW(),COLUMN())))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 cm="1">
        <f t="array" aca="1" ref="D54" ca="1">SUM(INDIRECT("'"&amp;TOTALDemandSheets&amp;"'!"&amp;ADDRESS(ROW(),COLUMN())))</f>
        <v>1990.0582595055776</v>
      </c>
      <c r="E54" s="14">
        <f t="shared" ca="1" si="3"/>
        <v>0</v>
      </c>
      <c r="F54" s="3"/>
      <c r="G54" s="14" cm="1">
        <f t="array" aca="1" ref="G54" ca="1">SUM(INDIRECT("'"&amp;TOTALDemandSheets&amp;"'!"&amp;ADDRESS(ROW(),COLUMN())))</f>
        <v>1544.1979132303061</v>
      </c>
      <c r="H54" s="14" cm="1">
        <f t="array" aca="1" ref="H54" ca="1">SUM(INDIRECT("'"&amp;TOTALDemandSheets&amp;"'!"&amp;ADDRESS(ROW(),COLUMN())))</f>
        <v>85.005489181149613</v>
      </c>
      <c r="I54" s="14" cm="1">
        <f t="array" aca="1" ref="I54" ca="1">SUM(INDIRECT("'"&amp;TOTALDemandSheets&amp;"'!"&amp;ADDRESS(ROW(),COLUMN())))</f>
        <v>75.907894482895614</v>
      </c>
      <c r="J54" s="14" cm="1">
        <f t="array" aca="1" ref="J54" ca="1">SUM(INDIRECT("'"&amp;TOTALDemandSheets&amp;"'!"&amp;ADDRESS(ROW(),COLUMN())))</f>
        <v>166.10621018429623</v>
      </c>
      <c r="K54" s="14" cm="1">
        <f t="array" aca="1" ref="K54" ca="1">SUM(INDIRECT("'"&amp;TOTALDemandSheets&amp;"'!"&amp;ADDRESS(ROW(),COLUMN())))</f>
        <v>0.66840815886530169</v>
      </c>
      <c r="L54" s="14" cm="1">
        <f t="array" aca="1" ref="L54" ca="1">SUM(INDIRECT("'"&amp;TOTALDemandSheets&amp;"'!"&amp;ADDRESS(ROW(),COLUMN())))</f>
        <v>2.7178194509340554</v>
      </c>
      <c r="M54" s="14" cm="1">
        <f t="array" aca="1" ref="M54" ca="1">SUM(INDIRECT("'"&amp;TOTALDemandSheets&amp;"'!"&amp;ADDRESS(ROW(),COLUMN())))</f>
        <v>56.217964154867161</v>
      </c>
      <c r="N54" s="14" cm="1">
        <f t="array" aca="1" ref="N54" ca="1">SUM(INDIRECT("'"&amp;TOTALDemandSheets&amp;"'!"&amp;ADDRESS(ROW(),COLUMN())))</f>
        <v>18.137306208860476</v>
      </c>
      <c r="O54" s="14" cm="1">
        <f t="array" aca="1" ref="O54" ca="1">SUM(INDIRECT("'"&amp;TOTALDemandSheets&amp;"'!"&amp;ADDRESS(ROW(),COLUMN())))</f>
        <v>41.099254453403425</v>
      </c>
      <c r="P54" s="14" cm="1">
        <f t="array" aca="1" ref="P54" ca="1">SUM(INDIRECT("'"&amp;TOTALDemandSheets&amp;"'!"&amp;ADDRESS(ROW(),COLUMN())))</f>
        <v>0</v>
      </c>
      <c r="Q54" s="14" cm="1">
        <f t="array" aca="1" ref="Q54" ca="1">SUM(INDIRECT("'"&amp;TOTALDemandSheets&amp;"'!"&amp;ADDRESS(ROW(),COLUMN())))</f>
        <v>0</v>
      </c>
      <c r="R54" s="14" cm="1">
        <f t="array" aca="1" ref="R54" ca="1">SUM(INDIRECT("'"&amp;TOTALDemandSheets&amp;"'!"&amp;ADDRESS(ROW(),COLUMN())))</f>
        <v>0</v>
      </c>
      <c r="S54" s="14" cm="1">
        <f t="array" aca="1" ref="S54" ca="1">SUM(INDIRECT("'"&amp;TOTALDemandSheets&amp;"'!"&amp;ADDRESS(ROW(),COLUMN())))</f>
        <v>0</v>
      </c>
      <c r="T54" s="14" cm="1">
        <f t="array" aca="1" ref="T54" ca="1">SUM(INDIRECT("'"&amp;TOTALDemandSheets&amp;"'!"&amp;ADDRESS(ROW(),COLUMN())))</f>
        <v>0</v>
      </c>
      <c r="U54" s="14" cm="1">
        <f t="array" aca="1" ref="U54" ca="1">SUM(INDIRECT("'"&amp;TOTALDemandSheets&amp;"'!"&amp;ADDRESS(ROW(),COLUMN())))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 cm="1">
        <f t="array" aca="1" ref="D55" ca="1">SUM(INDIRECT("'"&amp;TOTALDemandSheets&amp;"'!"&amp;ADDRESS(ROW(),COLUMN())))</f>
        <v>0</v>
      </c>
      <c r="E55" s="14">
        <f t="shared" ca="1" si="3"/>
        <v>0</v>
      </c>
      <c r="F55" s="3"/>
      <c r="G55" s="14" cm="1">
        <f t="array" aca="1" ref="G55" ca="1">SUM(INDIRECT("'"&amp;TOTALDemandSheets&amp;"'!"&amp;ADDRESS(ROW(),COLUMN())))</f>
        <v>0</v>
      </c>
      <c r="H55" s="14" cm="1">
        <f t="array" aca="1" ref="H55" ca="1">SUM(INDIRECT("'"&amp;TOTALDemandSheets&amp;"'!"&amp;ADDRESS(ROW(),COLUMN())))</f>
        <v>0</v>
      </c>
      <c r="I55" s="14" cm="1">
        <f t="array" aca="1" ref="I55" ca="1">SUM(INDIRECT("'"&amp;TOTALDemandSheets&amp;"'!"&amp;ADDRESS(ROW(),COLUMN())))</f>
        <v>0</v>
      </c>
      <c r="J55" s="14" cm="1">
        <f t="array" aca="1" ref="J55" ca="1">SUM(INDIRECT("'"&amp;TOTALDemandSheets&amp;"'!"&amp;ADDRESS(ROW(),COLUMN())))</f>
        <v>0</v>
      </c>
      <c r="K55" s="14" cm="1">
        <f t="array" aca="1" ref="K55" ca="1">SUM(INDIRECT("'"&amp;TOTALDemandSheets&amp;"'!"&amp;ADDRESS(ROW(),COLUMN())))</f>
        <v>0</v>
      </c>
      <c r="L55" s="14" cm="1">
        <f t="array" aca="1" ref="L55" ca="1">SUM(INDIRECT("'"&amp;TOTALDemandSheets&amp;"'!"&amp;ADDRESS(ROW(),COLUMN())))</f>
        <v>0</v>
      </c>
      <c r="M55" s="14" cm="1">
        <f t="array" aca="1" ref="M55" ca="1">SUM(INDIRECT("'"&amp;TOTALDemandSheets&amp;"'!"&amp;ADDRESS(ROW(),COLUMN())))</f>
        <v>0</v>
      </c>
      <c r="N55" s="14" cm="1">
        <f t="array" aca="1" ref="N55" ca="1">SUM(INDIRECT("'"&amp;TOTALDemandSheets&amp;"'!"&amp;ADDRESS(ROW(),COLUMN())))</f>
        <v>0</v>
      </c>
      <c r="O55" s="14" cm="1">
        <f t="array" aca="1" ref="O55" ca="1">SUM(INDIRECT("'"&amp;TOTALDemandSheets&amp;"'!"&amp;ADDRESS(ROW(),COLUMN())))</f>
        <v>0</v>
      </c>
      <c r="P55" s="14" cm="1">
        <f t="array" aca="1" ref="P55" ca="1">SUM(INDIRECT("'"&amp;TOTALDemandSheets&amp;"'!"&amp;ADDRESS(ROW(),COLUMN())))</f>
        <v>0</v>
      </c>
      <c r="Q55" s="14" cm="1">
        <f t="array" aca="1" ref="Q55" ca="1">SUM(INDIRECT("'"&amp;TOTALDemandSheets&amp;"'!"&amp;ADDRESS(ROW(),COLUMN())))</f>
        <v>0</v>
      </c>
      <c r="R55" s="14" cm="1">
        <f t="array" aca="1" ref="R55" ca="1">SUM(INDIRECT("'"&amp;TOTALDemandSheets&amp;"'!"&amp;ADDRESS(ROW(),COLUMN())))</f>
        <v>0</v>
      </c>
      <c r="S55" s="14" cm="1">
        <f t="array" aca="1" ref="S55" ca="1">SUM(INDIRECT("'"&amp;TOTALDemandSheets&amp;"'!"&amp;ADDRESS(ROW(),COLUMN())))</f>
        <v>0</v>
      </c>
      <c r="T55" s="14" cm="1">
        <f t="array" aca="1" ref="T55" ca="1">SUM(INDIRECT("'"&amp;TOTALDemandSheets&amp;"'!"&amp;ADDRESS(ROW(),COLUMN())))</f>
        <v>0</v>
      </c>
      <c r="U55" s="14" cm="1">
        <f t="array" aca="1" ref="U55" ca="1">SUM(INDIRECT("'"&amp;TOTALDemandSheets&amp;"'!"&amp;ADDRESS(ROW(),COLUMN())))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 cm="1">
        <f t="array" aca="1" ref="D56" ca="1">SUM(INDIRECT("'"&amp;TOTALDemandSheets&amp;"'!"&amp;ADDRESS(ROW(),COLUMN())))</f>
        <v>0</v>
      </c>
      <c r="E56" s="14">
        <f t="shared" ca="1" si="3"/>
        <v>0</v>
      </c>
      <c r="F56" s="3"/>
      <c r="G56" s="14" cm="1">
        <f t="array" aca="1" ref="G56" ca="1">SUM(INDIRECT("'"&amp;TOTALDemandSheets&amp;"'!"&amp;ADDRESS(ROW(),COLUMN())))</f>
        <v>0</v>
      </c>
      <c r="H56" s="14" cm="1">
        <f t="array" aca="1" ref="H56" ca="1">SUM(INDIRECT("'"&amp;TOTALDemandSheets&amp;"'!"&amp;ADDRESS(ROW(),COLUMN())))</f>
        <v>0</v>
      </c>
      <c r="I56" s="14" cm="1">
        <f t="array" aca="1" ref="I56" ca="1">SUM(INDIRECT("'"&amp;TOTALDemandSheets&amp;"'!"&amp;ADDRESS(ROW(),COLUMN())))</f>
        <v>0</v>
      </c>
      <c r="J56" s="14" cm="1">
        <f t="array" aca="1" ref="J56" ca="1">SUM(INDIRECT("'"&amp;TOTALDemandSheets&amp;"'!"&amp;ADDRESS(ROW(),COLUMN())))</f>
        <v>0</v>
      </c>
      <c r="K56" s="14" cm="1">
        <f t="array" aca="1" ref="K56" ca="1">SUM(INDIRECT("'"&amp;TOTALDemandSheets&amp;"'!"&amp;ADDRESS(ROW(),COLUMN())))</f>
        <v>0</v>
      </c>
      <c r="L56" s="14" cm="1">
        <f t="array" aca="1" ref="L56" ca="1">SUM(INDIRECT("'"&amp;TOTALDemandSheets&amp;"'!"&amp;ADDRESS(ROW(),COLUMN())))</f>
        <v>0</v>
      </c>
      <c r="M56" s="14" cm="1">
        <f t="array" aca="1" ref="M56" ca="1">SUM(INDIRECT("'"&amp;TOTALDemandSheets&amp;"'!"&amp;ADDRESS(ROW(),COLUMN())))</f>
        <v>0</v>
      </c>
      <c r="N56" s="14" cm="1">
        <f t="array" aca="1" ref="N56" ca="1">SUM(INDIRECT("'"&amp;TOTALDemandSheets&amp;"'!"&amp;ADDRESS(ROW(),COLUMN())))</f>
        <v>0</v>
      </c>
      <c r="O56" s="14" cm="1">
        <f t="array" aca="1" ref="O56" ca="1">SUM(INDIRECT("'"&amp;TOTALDemandSheets&amp;"'!"&amp;ADDRESS(ROW(),COLUMN())))</f>
        <v>0</v>
      </c>
      <c r="P56" s="14" cm="1">
        <f t="array" aca="1" ref="P56" ca="1">SUM(INDIRECT("'"&amp;TOTALDemandSheets&amp;"'!"&amp;ADDRESS(ROW(),COLUMN())))</f>
        <v>0</v>
      </c>
      <c r="Q56" s="14" cm="1">
        <f t="array" aca="1" ref="Q56" ca="1">SUM(INDIRECT("'"&amp;TOTALDemandSheets&amp;"'!"&amp;ADDRESS(ROW(),COLUMN())))</f>
        <v>0</v>
      </c>
      <c r="R56" s="14" cm="1">
        <f t="array" aca="1" ref="R56" ca="1">SUM(INDIRECT("'"&amp;TOTALDemandSheets&amp;"'!"&amp;ADDRESS(ROW(),COLUMN())))</f>
        <v>0</v>
      </c>
      <c r="S56" s="14" cm="1">
        <f t="array" aca="1" ref="S56" ca="1">SUM(INDIRECT("'"&amp;TOTALDemandSheets&amp;"'!"&amp;ADDRESS(ROW(),COLUMN())))</f>
        <v>0</v>
      </c>
      <c r="T56" s="14" cm="1">
        <f t="array" aca="1" ref="T56" ca="1">SUM(INDIRECT("'"&amp;TOTALDemandSheets&amp;"'!"&amp;ADDRESS(ROW(),COLUMN())))</f>
        <v>0</v>
      </c>
      <c r="U56" s="14" cm="1">
        <f t="array" aca="1" ref="U56" ca="1">SUM(INDIRECT("'"&amp;TOTALDemandSheets&amp;"'!"&amp;ADDRESS(ROW(),COLUMN())))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 cm="1">
        <f t="array" aca="1" ref="D57" ca="1">SUM(INDIRECT("'"&amp;TOTALDemandSheets&amp;"'!"&amp;ADDRESS(ROW(),COLUMN())))</f>
        <v>20412.693060067693</v>
      </c>
      <c r="E57" s="14">
        <f t="shared" ca="1" si="3"/>
        <v>0</v>
      </c>
      <c r="F57" s="46"/>
      <c r="G57" s="174" cm="1">
        <f t="array" aca="1" ref="G57" ca="1">SUM(INDIRECT("'"&amp;TOTALDemandSheets&amp;"'!"&amp;ADDRESS(ROW(),COLUMN())))</f>
        <v>15839.354388850214</v>
      </c>
      <c r="H57" s="174" cm="1">
        <f t="array" aca="1" ref="H57" ca="1">SUM(INDIRECT("'"&amp;TOTALDemandSheets&amp;"'!"&amp;ADDRESS(ROW(),COLUMN())))</f>
        <v>871.92972908582772</v>
      </c>
      <c r="I57" s="174" cm="1">
        <f t="array" aca="1" ref="I57" ca="1">SUM(INDIRECT("'"&amp;TOTALDemandSheets&amp;"'!"&amp;ADDRESS(ROW(),COLUMN())))</f>
        <v>778.61265795319878</v>
      </c>
      <c r="J57" s="174" cm="1">
        <f t="array" aca="1" ref="J57" ca="1">SUM(INDIRECT("'"&amp;TOTALDemandSheets&amp;"'!"&amp;ADDRESS(ROW(),COLUMN())))</f>
        <v>1703.8069451823637</v>
      </c>
      <c r="K57" s="174" cm="1">
        <f t="array" aca="1" ref="K57" ca="1">SUM(INDIRECT("'"&amp;TOTALDemandSheets&amp;"'!"&amp;ADDRESS(ROW(),COLUMN())))</f>
        <v>6.8560860068248317</v>
      </c>
      <c r="L57" s="174" cm="1">
        <f t="array" aca="1" ref="L57" ca="1">SUM(INDIRECT("'"&amp;TOTALDemandSheets&amp;"'!"&amp;ADDRESS(ROW(),COLUMN())))</f>
        <v>27.877582970049271</v>
      </c>
      <c r="M57" s="174" cm="1">
        <f t="array" aca="1" ref="M57" ca="1">SUM(INDIRECT("'"&amp;TOTALDemandSheets&amp;"'!"&amp;ADDRESS(ROW(),COLUMN())))</f>
        <v>576.64645809932131</v>
      </c>
      <c r="N57" s="174" cm="1">
        <f t="array" aca="1" ref="N57" ca="1">SUM(INDIRECT("'"&amp;TOTALDemandSheets&amp;"'!"&amp;ADDRESS(ROW(),COLUMN())))</f>
        <v>186.04041505292992</v>
      </c>
      <c r="O57" s="174" cm="1">
        <f t="array" aca="1" ref="O57" ca="1">SUM(INDIRECT("'"&amp;TOTALDemandSheets&amp;"'!"&amp;ADDRESS(ROW(),COLUMN())))</f>
        <v>421.5687968669709</v>
      </c>
      <c r="P57" s="174" cm="1">
        <f t="array" aca="1" ref="P57" ca="1">SUM(INDIRECT("'"&amp;TOTALDemandSheets&amp;"'!"&amp;ADDRESS(ROW(),COLUMN())))</f>
        <v>0</v>
      </c>
      <c r="Q57" s="174" cm="1">
        <f t="array" aca="1" ref="Q57" ca="1">SUM(INDIRECT("'"&amp;TOTALDemandSheets&amp;"'!"&amp;ADDRESS(ROW(),COLUMN())))</f>
        <v>0</v>
      </c>
      <c r="R57" s="174" cm="1">
        <f t="array" aca="1" ref="R57" ca="1">SUM(INDIRECT("'"&amp;TOTALDemandSheets&amp;"'!"&amp;ADDRESS(ROW(),COLUMN())))</f>
        <v>0</v>
      </c>
      <c r="S57" s="174" cm="1">
        <f t="array" aca="1" ref="S57" ca="1">SUM(INDIRECT("'"&amp;TOTALDemandSheets&amp;"'!"&amp;ADDRESS(ROW(),COLUMN())))</f>
        <v>0</v>
      </c>
      <c r="T57" s="174" cm="1">
        <f t="array" aca="1" ref="T57" ca="1">SUM(INDIRECT("'"&amp;TOTALDemandSheets&amp;"'!"&amp;ADDRESS(ROW(),COLUMN())))</f>
        <v>0</v>
      </c>
      <c r="U57" s="174" cm="1">
        <f t="array" aca="1" ref="U57" ca="1">SUM(INDIRECT("'"&amp;TOTALDemandSheets&amp;"'!"&amp;ADDRESS(ROW(),COLUMN())))</f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D58" s="14"/>
      <c r="E58" s="14">
        <f t="shared" si="3"/>
        <v>0</v>
      </c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 cm="1">
        <f t="array" aca="1" ref="D59" ca="1">SUM(INDIRECT("'"&amp;TOTALDemandSheets&amp;"'!"&amp;ADDRESS(ROW(),COLUMN())))</f>
        <v>483142.74164104759</v>
      </c>
      <c r="E59" s="14">
        <f t="shared" ca="1" si="3"/>
        <v>0</v>
      </c>
      <c r="F59" s="46"/>
      <c r="G59" s="175" cm="1">
        <f t="array" aca="1" ref="G59" ca="1">SUM(INDIRECT("'"&amp;TOTALDemandSheets&amp;"'!"&amp;ADDRESS(ROW(),COLUMN())))</f>
        <v>361867.84911248897</v>
      </c>
      <c r="H59" s="175" cm="1">
        <f t="array" aca="1" ref="H59" ca="1">SUM(INDIRECT("'"&amp;TOTALDemandSheets&amp;"'!"&amp;ADDRESS(ROW(),COLUMN())))</f>
        <v>20162.868198117245</v>
      </c>
      <c r="I59" s="175" cm="1">
        <f t="array" aca="1" ref="I59" ca="1">SUM(INDIRECT("'"&amp;TOTALDemandSheets&amp;"'!"&amp;ADDRESS(ROW(),COLUMN())))</f>
        <v>20027.457244465109</v>
      </c>
      <c r="J59" s="175" cm="1">
        <f t="array" aca="1" ref="J59" ca="1">SUM(INDIRECT("'"&amp;TOTALDemandSheets&amp;"'!"&amp;ADDRESS(ROW(),COLUMN())))</f>
        <v>47141.574198740753</v>
      </c>
      <c r="K59" s="175" cm="1">
        <f t="array" aca="1" ref="K59" ca="1">SUM(INDIRECT("'"&amp;TOTALDemandSheets&amp;"'!"&amp;ADDRESS(ROW(),COLUMN())))</f>
        <v>188.95436397060314</v>
      </c>
      <c r="L59" s="175" cm="1">
        <f t="array" aca="1" ref="L59" ca="1">SUM(INDIRECT("'"&amp;TOTALDemandSheets&amp;"'!"&amp;ADDRESS(ROW(),COLUMN())))</f>
        <v>702.28728006810877</v>
      </c>
      <c r="M59" s="175" cm="1">
        <f t="array" aca="1" ref="M59" ca="1">SUM(INDIRECT("'"&amp;TOTALDemandSheets&amp;"'!"&amp;ADDRESS(ROW(),COLUMN())))</f>
        <v>16026.588890507272</v>
      </c>
      <c r="N59" s="175" cm="1">
        <f t="array" aca="1" ref="N59" ca="1">SUM(INDIRECT("'"&amp;TOTALDemandSheets&amp;"'!"&amp;ADDRESS(ROW(),COLUMN())))</f>
        <v>5206.8562748962113</v>
      </c>
      <c r="O59" s="175" cm="1">
        <f t="array" aca="1" ref="O59" ca="1">SUM(INDIRECT("'"&amp;TOTALDemandSheets&amp;"'!"&amp;ADDRESS(ROW(),COLUMN())))</f>
        <v>11818.306077793302</v>
      </c>
      <c r="P59" s="175" cm="1">
        <f t="array" aca="1" ref="P59" ca="1">SUM(INDIRECT("'"&amp;TOTALDemandSheets&amp;"'!"&amp;ADDRESS(ROW(),COLUMN())))</f>
        <v>0</v>
      </c>
      <c r="Q59" s="175" cm="1">
        <f t="array" aca="1" ref="Q59" ca="1">SUM(INDIRECT("'"&amp;TOTALDemandSheets&amp;"'!"&amp;ADDRESS(ROW(),COLUMN())))</f>
        <v>0</v>
      </c>
      <c r="R59" s="175" cm="1">
        <f t="array" aca="1" ref="R59" ca="1">SUM(INDIRECT("'"&amp;TOTALDemandSheets&amp;"'!"&amp;ADDRESS(ROW(),COLUMN())))</f>
        <v>0</v>
      </c>
      <c r="S59" s="175" cm="1">
        <f t="array" aca="1" ref="S59" ca="1">SUM(INDIRECT("'"&amp;TOTALDemandSheets&amp;"'!"&amp;ADDRESS(ROW(),COLUMN())))</f>
        <v>0</v>
      </c>
      <c r="T59" s="175" cm="1">
        <f t="array" aca="1" ref="T59" ca="1">SUM(INDIRECT("'"&amp;TOTALDemandSheets&amp;"'!"&amp;ADDRESS(ROW(),COLUMN())))</f>
        <v>0</v>
      </c>
      <c r="U59" s="175" cm="1">
        <f t="array" aca="1" ref="U59" ca="1">SUM(INDIRECT("'"&amp;TOTALDemandSheets&amp;"'!"&amp;ADDRESS(ROW(),COLUMN())))</f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D60" s="14"/>
      <c r="E60" s="14">
        <f t="shared" si="3"/>
        <v>0</v>
      </c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D61" s="14"/>
      <c r="E61" s="14">
        <f t="shared" si="3"/>
        <v>0</v>
      </c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D62" s="14"/>
      <c r="E62" s="14">
        <f t="shared" si="3"/>
        <v>0</v>
      </c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 cm="1">
        <f t="array" aca="1" ref="D63" ca="1">SUM(INDIRECT("'"&amp;TOTALDemandSheets&amp;"'!"&amp;ADDRESS(ROW(),COLUMN())))</f>
        <v>0</v>
      </c>
      <c r="E63" s="14">
        <f t="shared" ca="1" si="3"/>
        <v>0</v>
      </c>
      <c r="F63" s="3"/>
      <c r="G63" s="14" cm="1">
        <f t="array" aca="1" ref="G63" ca="1">SUM(INDIRECT("'"&amp;TOTALDemandSheets&amp;"'!"&amp;ADDRESS(ROW(),COLUMN())))</f>
        <v>0</v>
      </c>
      <c r="H63" s="14" cm="1">
        <f t="array" aca="1" ref="H63" ca="1">SUM(INDIRECT("'"&amp;TOTALDemandSheets&amp;"'!"&amp;ADDRESS(ROW(),COLUMN())))</f>
        <v>0</v>
      </c>
      <c r="I63" s="14" cm="1">
        <f t="array" aca="1" ref="I63" ca="1">SUM(INDIRECT("'"&amp;TOTALDemandSheets&amp;"'!"&amp;ADDRESS(ROW(),COLUMN())))</f>
        <v>0</v>
      </c>
      <c r="J63" s="14" cm="1">
        <f t="array" aca="1" ref="J63" ca="1">SUM(INDIRECT("'"&amp;TOTALDemandSheets&amp;"'!"&amp;ADDRESS(ROW(),COLUMN())))</f>
        <v>0</v>
      </c>
      <c r="K63" s="14" cm="1">
        <f t="array" aca="1" ref="K63" ca="1">SUM(INDIRECT("'"&amp;TOTALDemandSheets&amp;"'!"&amp;ADDRESS(ROW(),COLUMN())))</f>
        <v>0</v>
      </c>
      <c r="L63" s="14" cm="1">
        <f t="array" aca="1" ref="L63" ca="1">SUM(INDIRECT("'"&amp;TOTALDemandSheets&amp;"'!"&amp;ADDRESS(ROW(),COLUMN())))</f>
        <v>0</v>
      </c>
      <c r="M63" s="14" cm="1">
        <f t="array" aca="1" ref="M63" ca="1">SUM(INDIRECT("'"&amp;TOTALDemandSheets&amp;"'!"&amp;ADDRESS(ROW(),COLUMN())))</f>
        <v>0</v>
      </c>
      <c r="N63" s="14" cm="1">
        <f t="array" aca="1" ref="N63" ca="1">SUM(INDIRECT("'"&amp;TOTALDemandSheets&amp;"'!"&amp;ADDRESS(ROW(),COLUMN())))</f>
        <v>0</v>
      </c>
      <c r="O63" s="14" cm="1">
        <f t="array" aca="1" ref="O63" ca="1">SUM(INDIRECT("'"&amp;TOTALDemandSheets&amp;"'!"&amp;ADDRESS(ROW(),COLUMN())))</f>
        <v>0</v>
      </c>
      <c r="P63" s="14" cm="1">
        <f t="array" aca="1" ref="P63" ca="1">SUM(INDIRECT("'"&amp;TOTALDemandSheets&amp;"'!"&amp;ADDRESS(ROW(),COLUMN())))</f>
        <v>0</v>
      </c>
      <c r="Q63" s="14" cm="1">
        <f t="array" aca="1" ref="Q63" ca="1">SUM(INDIRECT("'"&amp;TOTALDemandSheets&amp;"'!"&amp;ADDRESS(ROW(),COLUMN())))</f>
        <v>0</v>
      </c>
      <c r="R63" s="14" cm="1">
        <f t="array" aca="1" ref="R63" ca="1">SUM(INDIRECT("'"&amp;TOTALDemandSheets&amp;"'!"&amp;ADDRESS(ROW(),COLUMN())))</f>
        <v>0</v>
      </c>
      <c r="S63" s="14" cm="1">
        <f t="array" aca="1" ref="S63" ca="1">SUM(INDIRECT("'"&amp;TOTALDemandSheets&amp;"'!"&amp;ADDRESS(ROW(),COLUMN())))</f>
        <v>0</v>
      </c>
      <c r="T63" s="14" cm="1">
        <f t="array" aca="1" ref="T63" ca="1">SUM(INDIRECT("'"&amp;TOTALDemandSheets&amp;"'!"&amp;ADDRESS(ROW(),COLUMN())))</f>
        <v>0</v>
      </c>
      <c r="U63" s="14" cm="1">
        <f t="array" aca="1" ref="U63" ca="1">SUM(INDIRECT("'"&amp;TOTALDemandSheets&amp;"'!"&amp;ADDRESS(ROW(),COLUMN())))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 cm="1">
        <f t="array" aca="1" ref="D64" ca="1">SUM(INDIRECT("'"&amp;TOTALDemandSheets&amp;"'!"&amp;ADDRESS(ROW(),COLUMN())))</f>
        <v>0</v>
      </c>
      <c r="E64" s="14">
        <f t="shared" ca="1" si="3"/>
        <v>0</v>
      </c>
      <c r="F64" s="3"/>
      <c r="G64" s="14" cm="1">
        <f t="array" aca="1" ref="G64" ca="1">SUM(INDIRECT("'"&amp;TOTALDemandSheets&amp;"'!"&amp;ADDRESS(ROW(),COLUMN())))</f>
        <v>0</v>
      </c>
      <c r="H64" s="14" cm="1">
        <f t="array" aca="1" ref="H64" ca="1">SUM(INDIRECT("'"&amp;TOTALDemandSheets&amp;"'!"&amp;ADDRESS(ROW(),COLUMN())))</f>
        <v>0</v>
      </c>
      <c r="I64" s="14" cm="1">
        <f t="array" aca="1" ref="I64" ca="1">SUM(INDIRECT("'"&amp;TOTALDemandSheets&amp;"'!"&amp;ADDRESS(ROW(),COLUMN())))</f>
        <v>0</v>
      </c>
      <c r="J64" s="14" cm="1">
        <f t="array" aca="1" ref="J64" ca="1">SUM(INDIRECT("'"&amp;TOTALDemandSheets&amp;"'!"&amp;ADDRESS(ROW(),COLUMN())))</f>
        <v>0</v>
      </c>
      <c r="K64" s="14" cm="1">
        <f t="array" aca="1" ref="K64" ca="1">SUM(INDIRECT("'"&amp;TOTALDemandSheets&amp;"'!"&amp;ADDRESS(ROW(),COLUMN())))</f>
        <v>0</v>
      </c>
      <c r="L64" s="14" cm="1">
        <f t="array" aca="1" ref="L64" ca="1">SUM(INDIRECT("'"&amp;TOTALDemandSheets&amp;"'!"&amp;ADDRESS(ROW(),COLUMN())))</f>
        <v>0</v>
      </c>
      <c r="M64" s="14" cm="1">
        <f t="array" aca="1" ref="M64" ca="1">SUM(INDIRECT("'"&amp;TOTALDemandSheets&amp;"'!"&amp;ADDRESS(ROW(),COLUMN())))</f>
        <v>0</v>
      </c>
      <c r="N64" s="14" cm="1">
        <f t="array" aca="1" ref="N64" ca="1">SUM(INDIRECT("'"&amp;TOTALDemandSheets&amp;"'!"&amp;ADDRESS(ROW(),COLUMN())))</f>
        <v>0</v>
      </c>
      <c r="O64" s="14" cm="1">
        <f t="array" aca="1" ref="O64" ca="1">SUM(INDIRECT("'"&amp;TOTALDemandSheets&amp;"'!"&amp;ADDRESS(ROW(),COLUMN())))</f>
        <v>0</v>
      </c>
      <c r="P64" s="14" cm="1">
        <f t="array" aca="1" ref="P64" ca="1">SUM(INDIRECT("'"&amp;TOTALDemandSheets&amp;"'!"&amp;ADDRESS(ROW(),COLUMN())))</f>
        <v>0</v>
      </c>
      <c r="Q64" s="14" cm="1">
        <f t="array" aca="1" ref="Q64" ca="1">SUM(INDIRECT("'"&amp;TOTALDemandSheets&amp;"'!"&amp;ADDRESS(ROW(),COLUMN())))</f>
        <v>0</v>
      </c>
      <c r="R64" s="14" cm="1">
        <f t="array" aca="1" ref="R64" ca="1">SUM(INDIRECT("'"&amp;TOTALDemandSheets&amp;"'!"&amp;ADDRESS(ROW(),COLUMN())))</f>
        <v>0</v>
      </c>
      <c r="S64" s="14" cm="1">
        <f t="array" aca="1" ref="S64" ca="1">SUM(INDIRECT("'"&amp;TOTALDemandSheets&amp;"'!"&amp;ADDRESS(ROW(),COLUMN())))</f>
        <v>0</v>
      </c>
      <c r="T64" s="14" cm="1">
        <f t="array" aca="1" ref="T64" ca="1">SUM(INDIRECT("'"&amp;TOTALDemandSheets&amp;"'!"&amp;ADDRESS(ROW(),COLUMN())))</f>
        <v>0</v>
      </c>
      <c r="U64" s="14" cm="1">
        <f t="array" aca="1" ref="U64" ca="1">SUM(INDIRECT("'"&amp;TOTALDemandSheets&amp;"'!"&amp;ADDRESS(ROW(),COLUMN())))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 cm="1">
        <f t="array" aca="1" ref="D65" ca="1">SUM(INDIRECT("'"&amp;TOTALDemandSheets&amp;"'!"&amp;ADDRESS(ROW(),COLUMN())))</f>
        <v>-9403.6477934308969</v>
      </c>
      <c r="E65" s="14">
        <f ca="1">IFERROR(IF(D65="",0,IF(D65=0,0,IF(ABS(D65-SUM($G65:$U65))&lt;Check_Limit,0,1))),1)</f>
        <v>0</v>
      </c>
      <c r="F65" s="3"/>
      <c r="G65" s="14" cm="1">
        <f t="array" aca="1" ref="G65" ca="1">SUM(INDIRECT("'"&amp;TOTALDemandSheets&amp;"'!"&amp;ADDRESS(ROW(),COLUMN())))</f>
        <v>-7296.8181861050007</v>
      </c>
      <c r="H65" s="14" cm="1">
        <f t="array" aca="1" ref="H65" ca="1">SUM(INDIRECT("'"&amp;TOTALDemandSheets&amp;"'!"&amp;ADDRESS(ROW(),COLUMN())))</f>
        <v>-401.67752725311158</v>
      </c>
      <c r="I65" s="14" cm="1">
        <f t="array" aca="1" ref="I65" ca="1">SUM(INDIRECT("'"&amp;TOTALDemandSheets&amp;"'!"&amp;ADDRESS(ROW(),COLUMN())))</f>
        <v>-358.68854645261007</v>
      </c>
      <c r="J65" s="14" cm="1">
        <f t="array" aca="1" ref="J65" ca="1">SUM(INDIRECT("'"&amp;TOTALDemandSheets&amp;"'!"&amp;ADDRESS(ROW(),COLUMN())))</f>
        <v>-784.90380340060995</v>
      </c>
      <c r="K65" s="14" cm="1">
        <f t="array" aca="1" ref="K65" ca="1">SUM(INDIRECT("'"&amp;TOTALDemandSheets&amp;"'!"&amp;ADDRESS(ROW(),COLUMN())))</f>
        <v>-3.158437637793833</v>
      </c>
      <c r="L65" s="14" cm="1">
        <f t="array" aca="1" ref="L65" ca="1">SUM(INDIRECT("'"&amp;TOTALDemandSheets&amp;"'!"&amp;ADDRESS(ROW(),COLUMN())))</f>
        <v>-12.842547076520887</v>
      </c>
      <c r="M65" s="14" cm="1">
        <f t="array" aca="1" ref="M65" ca="1">SUM(INDIRECT("'"&amp;TOTALDemandSheets&amp;"'!"&amp;ADDRESS(ROW(),COLUMN())))</f>
        <v>-265.64746637489691</v>
      </c>
      <c r="N65" s="14" cm="1">
        <f t="array" aca="1" ref="N65" ca="1">SUM(INDIRECT("'"&amp;TOTALDemandSheets&amp;"'!"&amp;ADDRESS(ROW(),COLUMN())))</f>
        <v>-85.704445432720902</v>
      </c>
      <c r="O65" s="14" cm="1">
        <f t="array" aca="1" ref="O65" ca="1">SUM(INDIRECT("'"&amp;TOTALDemandSheets&amp;"'!"&amp;ADDRESS(ROW(),COLUMN())))</f>
        <v>-194.20683369763373</v>
      </c>
      <c r="P65" s="14" cm="1">
        <f t="array" aca="1" ref="P65" ca="1">SUM(INDIRECT("'"&amp;TOTALDemandSheets&amp;"'!"&amp;ADDRESS(ROW(),COLUMN())))</f>
        <v>0</v>
      </c>
      <c r="Q65" s="14" cm="1">
        <f t="array" aca="1" ref="Q65" ca="1">SUM(INDIRECT("'"&amp;TOTALDemandSheets&amp;"'!"&amp;ADDRESS(ROW(),COLUMN())))</f>
        <v>0</v>
      </c>
      <c r="R65" s="14" cm="1">
        <f t="array" aca="1" ref="R65" ca="1">SUM(INDIRECT("'"&amp;TOTALDemandSheets&amp;"'!"&amp;ADDRESS(ROW(),COLUMN())))</f>
        <v>0</v>
      </c>
      <c r="S65" s="14" cm="1">
        <f t="array" aca="1" ref="S65" ca="1">SUM(INDIRECT("'"&amp;TOTALDemandSheets&amp;"'!"&amp;ADDRESS(ROW(),COLUMN())))</f>
        <v>0</v>
      </c>
      <c r="T65" s="14" cm="1">
        <f t="array" aca="1" ref="T65" ca="1">SUM(INDIRECT("'"&amp;TOTALDemandSheets&amp;"'!"&amp;ADDRESS(ROW(),COLUMN())))</f>
        <v>0</v>
      </c>
      <c r="U65" s="14" cm="1">
        <f t="array" aca="1" ref="U65" ca="1">SUM(INDIRECT("'"&amp;TOTALDemandSheets&amp;"'!"&amp;ADDRESS(ROW(),COLUMN())))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 cm="1">
        <f t="array" aca="1" ref="D66" ca="1">SUM(INDIRECT("'"&amp;TOTALDemandSheets&amp;"'!"&amp;ADDRESS(ROW(),COLUMN())))</f>
        <v>-9403.6477934308969</v>
      </c>
      <c r="E66" s="14">
        <f t="shared" ca="1" si="3"/>
        <v>0</v>
      </c>
      <c r="F66" s="46"/>
      <c r="G66" s="174" cm="1">
        <f t="array" aca="1" ref="G66" ca="1">SUM(INDIRECT("'"&amp;TOTALDemandSheets&amp;"'!"&amp;ADDRESS(ROW(),COLUMN())))</f>
        <v>-7296.8181861050007</v>
      </c>
      <c r="H66" s="174" cm="1">
        <f t="array" aca="1" ref="H66" ca="1">SUM(INDIRECT("'"&amp;TOTALDemandSheets&amp;"'!"&amp;ADDRESS(ROW(),COLUMN())))</f>
        <v>-401.67752725311158</v>
      </c>
      <c r="I66" s="174" cm="1">
        <f t="array" aca="1" ref="I66" ca="1">SUM(INDIRECT("'"&amp;TOTALDemandSheets&amp;"'!"&amp;ADDRESS(ROW(),COLUMN())))</f>
        <v>-358.68854645261007</v>
      </c>
      <c r="J66" s="174" cm="1">
        <f t="array" aca="1" ref="J66" ca="1">SUM(INDIRECT("'"&amp;TOTALDemandSheets&amp;"'!"&amp;ADDRESS(ROW(),COLUMN())))</f>
        <v>-784.90380340060995</v>
      </c>
      <c r="K66" s="174" cm="1">
        <f t="array" aca="1" ref="K66" ca="1">SUM(INDIRECT("'"&amp;TOTALDemandSheets&amp;"'!"&amp;ADDRESS(ROW(),COLUMN())))</f>
        <v>-3.158437637793833</v>
      </c>
      <c r="L66" s="174" cm="1">
        <f t="array" aca="1" ref="L66" ca="1">SUM(INDIRECT("'"&amp;TOTALDemandSheets&amp;"'!"&amp;ADDRESS(ROW(),COLUMN())))</f>
        <v>-12.842547076520887</v>
      </c>
      <c r="M66" s="174" cm="1">
        <f t="array" aca="1" ref="M66" ca="1">SUM(INDIRECT("'"&amp;TOTALDemandSheets&amp;"'!"&amp;ADDRESS(ROW(),COLUMN())))</f>
        <v>-265.64746637489691</v>
      </c>
      <c r="N66" s="174" cm="1">
        <f t="array" aca="1" ref="N66" ca="1">SUM(INDIRECT("'"&amp;TOTALDemandSheets&amp;"'!"&amp;ADDRESS(ROW(),COLUMN())))</f>
        <v>-85.704445432720902</v>
      </c>
      <c r="O66" s="174" cm="1">
        <f t="array" aca="1" ref="O66" ca="1">SUM(INDIRECT("'"&amp;TOTALDemandSheets&amp;"'!"&amp;ADDRESS(ROW(),COLUMN())))</f>
        <v>-194.20683369763373</v>
      </c>
      <c r="P66" s="174" cm="1">
        <f t="array" aca="1" ref="P66" ca="1">SUM(INDIRECT("'"&amp;TOTALDemandSheets&amp;"'!"&amp;ADDRESS(ROW(),COLUMN())))</f>
        <v>0</v>
      </c>
      <c r="Q66" s="174" cm="1">
        <f t="array" aca="1" ref="Q66" ca="1">SUM(INDIRECT("'"&amp;TOTALDemandSheets&amp;"'!"&amp;ADDRESS(ROW(),COLUMN())))</f>
        <v>0</v>
      </c>
      <c r="R66" s="174" cm="1">
        <f t="array" aca="1" ref="R66" ca="1">SUM(INDIRECT("'"&amp;TOTALDemandSheets&amp;"'!"&amp;ADDRESS(ROW(),COLUMN())))</f>
        <v>0</v>
      </c>
      <c r="S66" s="174" cm="1">
        <f t="array" aca="1" ref="S66" ca="1">SUM(INDIRECT("'"&amp;TOTALDemandSheets&amp;"'!"&amp;ADDRESS(ROW(),COLUMN())))</f>
        <v>0</v>
      </c>
      <c r="T66" s="174" cm="1">
        <f t="array" aca="1" ref="T66" ca="1">SUM(INDIRECT("'"&amp;TOTALDemandSheets&amp;"'!"&amp;ADDRESS(ROW(),COLUMN())))</f>
        <v>0</v>
      </c>
      <c r="U66" s="174" cm="1">
        <f t="array" aca="1" ref="U66" ca="1">SUM(INDIRECT("'"&amp;TOTALDemandSheets&amp;"'!"&amp;ADDRESS(ROW(),COLUMN())))</f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D67" s="14"/>
      <c r="E67" s="14">
        <f t="shared" si="3"/>
        <v>0</v>
      </c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D68" s="14"/>
      <c r="E68" s="14">
        <f t="shared" si="3"/>
        <v>0</v>
      </c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 cm="1">
        <f t="array" aca="1" ref="D69" ca="1">SUM(INDIRECT("'"&amp;TOTALDemandSheets&amp;"'!"&amp;ADDRESS(ROW(),COLUMN())))</f>
        <v>0</v>
      </c>
      <c r="E69" s="14">
        <f t="shared" ca="1" si="3"/>
        <v>0</v>
      </c>
      <c r="F69" s="3"/>
      <c r="G69" s="14" cm="1">
        <f t="array" aca="1" ref="G69" ca="1">SUM(INDIRECT("'"&amp;TOTALDemandSheets&amp;"'!"&amp;ADDRESS(ROW(),COLUMN())))</f>
        <v>0</v>
      </c>
      <c r="H69" s="14" cm="1">
        <f t="array" aca="1" ref="H69" ca="1">SUM(INDIRECT("'"&amp;TOTALDemandSheets&amp;"'!"&amp;ADDRESS(ROW(),COLUMN())))</f>
        <v>0</v>
      </c>
      <c r="I69" s="14" cm="1">
        <f t="array" aca="1" ref="I69" ca="1">SUM(INDIRECT("'"&amp;TOTALDemandSheets&amp;"'!"&amp;ADDRESS(ROW(),COLUMN())))</f>
        <v>0</v>
      </c>
      <c r="J69" s="14" cm="1">
        <f t="array" aca="1" ref="J69" ca="1">SUM(INDIRECT("'"&amp;TOTALDemandSheets&amp;"'!"&amp;ADDRESS(ROW(),COLUMN())))</f>
        <v>0</v>
      </c>
      <c r="K69" s="14" cm="1">
        <f t="array" aca="1" ref="K69" ca="1">SUM(INDIRECT("'"&amp;TOTALDemandSheets&amp;"'!"&amp;ADDRESS(ROW(),COLUMN())))</f>
        <v>0</v>
      </c>
      <c r="L69" s="14" cm="1">
        <f t="array" aca="1" ref="L69" ca="1">SUM(INDIRECT("'"&amp;TOTALDemandSheets&amp;"'!"&amp;ADDRESS(ROW(),COLUMN())))</f>
        <v>0</v>
      </c>
      <c r="M69" s="14" cm="1">
        <f t="array" aca="1" ref="M69" ca="1">SUM(INDIRECT("'"&amp;TOTALDemandSheets&amp;"'!"&amp;ADDRESS(ROW(),COLUMN())))</f>
        <v>0</v>
      </c>
      <c r="N69" s="14" cm="1">
        <f t="array" aca="1" ref="N69" ca="1">SUM(INDIRECT("'"&amp;TOTALDemandSheets&amp;"'!"&amp;ADDRESS(ROW(),COLUMN())))</f>
        <v>0</v>
      </c>
      <c r="O69" s="14" cm="1">
        <f t="array" aca="1" ref="O69" ca="1">SUM(INDIRECT("'"&amp;TOTALDemandSheets&amp;"'!"&amp;ADDRESS(ROW(),COLUMN())))</f>
        <v>0</v>
      </c>
      <c r="P69" s="14" cm="1">
        <f t="array" aca="1" ref="P69" ca="1">SUM(INDIRECT("'"&amp;TOTALDemandSheets&amp;"'!"&amp;ADDRESS(ROW(),COLUMN())))</f>
        <v>0</v>
      </c>
      <c r="Q69" s="14" cm="1">
        <f t="array" aca="1" ref="Q69" ca="1">SUM(INDIRECT("'"&amp;TOTALDemandSheets&amp;"'!"&amp;ADDRESS(ROW(),COLUMN())))</f>
        <v>0</v>
      </c>
      <c r="R69" s="14" cm="1">
        <f t="array" aca="1" ref="R69" ca="1">SUM(INDIRECT("'"&amp;TOTALDemandSheets&amp;"'!"&amp;ADDRESS(ROW(),COLUMN())))</f>
        <v>0</v>
      </c>
      <c r="S69" s="14" cm="1">
        <f t="array" aca="1" ref="S69" ca="1">SUM(INDIRECT("'"&amp;TOTALDemandSheets&amp;"'!"&amp;ADDRESS(ROW(),COLUMN())))</f>
        <v>0</v>
      </c>
      <c r="T69" s="14" cm="1">
        <f t="array" aca="1" ref="T69" ca="1">SUM(INDIRECT("'"&amp;TOTALDemandSheets&amp;"'!"&amp;ADDRESS(ROW(),COLUMN())))</f>
        <v>0</v>
      </c>
      <c r="U69" s="14" cm="1">
        <f t="array" aca="1" ref="U69" ca="1">SUM(INDIRECT("'"&amp;TOTALDemandSheets&amp;"'!"&amp;ADDRESS(ROW(),COLUMN())))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 cm="1">
        <f t="array" aca="1" ref="D70" ca="1">SUM(INDIRECT("'"&amp;TOTALDemandSheets&amp;"'!"&amp;ADDRESS(ROW(),COLUMN())))</f>
        <v>0</v>
      </c>
      <c r="E70" s="14">
        <f t="shared" ca="1" si="3"/>
        <v>0</v>
      </c>
      <c r="F70" s="3"/>
      <c r="G70" s="14" cm="1">
        <f t="array" aca="1" ref="G70" ca="1">SUM(INDIRECT("'"&amp;TOTALDemandSheets&amp;"'!"&amp;ADDRESS(ROW(),COLUMN())))</f>
        <v>0</v>
      </c>
      <c r="H70" s="14" cm="1">
        <f t="array" aca="1" ref="H70" ca="1">SUM(INDIRECT("'"&amp;TOTALDemandSheets&amp;"'!"&amp;ADDRESS(ROW(),COLUMN())))</f>
        <v>0</v>
      </c>
      <c r="I70" s="14" cm="1">
        <f t="array" aca="1" ref="I70" ca="1">SUM(INDIRECT("'"&amp;TOTALDemandSheets&amp;"'!"&amp;ADDRESS(ROW(),COLUMN())))</f>
        <v>0</v>
      </c>
      <c r="J70" s="14" cm="1">
        <f t="array" aca="1" ref="J70" ca="1">SUM(INDIRECT("'"&amp;TOTALDemandSheets&amp;"'!"&amp;ADDRESS(ROW(),COLUMN())))</f>
        <v>0</v>
      </c>
      <c r="K70" s="14" cm="1">
        <f t="array" aca="1" ref="K70" ca="1">SUM(INDIRECT("'"&amp;TOTALDemandSheets&amp;"'!"&amp;ADDRESS(ROW(),COLUMN())))</f>
        <v>0</v>
      </c>
      <c r="L70" s="14" cm="1">
        <f t="array" aca="1" ref="L70" ca="1">SUM(INDIRECT("'"&amp;TOTALDemandSheets&amp;"'!"&amp;ADDRESS(ROW(),COLUMN())))</f>
        <v>0</v>
      </c>
      <c r="M70" s="14" cm="1">
        <f t="array" aca="1" ref="M70" ca="1">SUM(INDIRECT("'"&amp;TOTALDemandSheets&amp;"'!"&amp;ADDRESS(ROW(),COLUMN())))</f>
        <v>0</v>
      </c>
      <c r="N70" s="14" cm="1">
        <f t="array" aca="1" ref="N70" ca="1">SUM(INDIRECT("'"&amp;TOTALDemandSheets&amp;"'!"&amp;ADDRESS(ROW(),COLUMN())))</f>
        <v>0</v>
      </c>
      <c r="O70" s="14" cm="1">
        <f t="array" aca="1" ref="O70" ca="1">SUM(INDIRECT("'"&amp;TOTALDemandSheets&amp;"'!"&amp;ADDRESS(ROW(),COLUMN())))</f>
        <v>0</v>
      </c>
      <c r="P70" s="14" cm="1">
        <f t="array" aca="1" ref="P70" ca="1">SUM(INDIRECT("'"&amp;TOTALDemandSheets&amp;"'!"&amp;ADDRESS(ROW(),COLUMN())))</f>
        <v>0</v>
      </c>
      <c r="Q70" s="14" cm="1">
        <f t="array" aca="1" ref="Q70" ca="1">SUM(INDIRECT("'"&amp;TOTALDemandSheets&amp;"'!"&amp;ADDRESS(ROW(),COLUMN())))</f>
        <v>0</v>
      </c>
      <c r="R70" s="14" cm="1">
        <f t="array" aca="1" ref="R70" ca="1">SUM(INDIRECT("'"&amp;TOTALDemandSheets&amp;"'!"&amp;ADDRESS(ROW(),COLUMN())))</f>
        <v>0</v>
      </c>
      <c r="S70" s="14" cm="1">
        <f t="array" aca="1" ref="S70" ca="1">SUM(INDIRECT("'"&amp;TOTALDemandSheets&amp;"'!"&amp;ADDRESS(ROW(),COLUMN())))</f>
        <v>0</v>
      </c>
      <c r="T70" s="14" cm="1">
        <f t="array" aca="1" ref="T70" ca="1">SUM(INDIRECT("'"&amp;TOTALDemandSheets&amp;"'!"&amp;ADDRESS(ROW(),COLUMN())))</f>
        <v>0</v>
      </c>
      <c r="U70" s="14" cm="1">
        <f t="array" aca="1" ref="U70" ca="1">SUM(INDIRECT("'"&amp;TOTALDemandSheets&amp;"'!"&amp;ADDRESS(ROW(),COLUMN())))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 cm="1">
        <f t="array" aca="1" ref="D71" ca="1">SUM(INDIRECT("'"&amp;TOTALDemandSheets&amp;"'!"&amp;ADDRESS(ROW(),COLUMN())))</f>
        <v>0</v>
      </c>
      <c r="E71" s="14">
        <f t="shared" ca="1" si="3"/>
        <v>0</v>
      </c>
      <c r="F71" s="3"/>
      <c r="G71" s="14" cm="1">
        <f t="array" aca="1" ref="G71" ca="1">SUM(INDIRECT("'"&amp;TOTALDemandSheets&amp;"'!"&amp;ADDRESS(ROW(),COLUMN())))</f>
        <v>0</v>
      </c>
      <c r="H71" s="14" cm="1">
        <f t="array" aca="1" ref="H71" ca="1">SUM(INDIRECT("'"&amp;TOTALDemandSheets&amp;"'!"&amp;ADDRESS(ROW(),COLUMN())))</f>
        <v>0</v>
      </c>
      <c r="I71" s="14" cm="1">
        <f t="array" aca="1" ref="I71" ca="1">SUM(INDIRECT("'"&amp;TOTALDemandSheets&amp;"'!"&amp;ADDRESS(ROW(),COLUMN())))</f>
        <v>0</v>
      </c>
      <c r="J71" s="14" cm="1">
        <f t="array" aca="1" ref="J71" ca="1">SUM(INDIRECT("'"&amp;TOTALDemandSheets&amp;"'!"&amp;ADDRESS(ROW(),COLUMN())))</f>
        <v>0</v>
      </c>
      <c r="K71" s="14" cm="1">
        <f t="array" aca="1" ref="K71" ca="1">SUM(INDIRECT("'"&amp;TOTALDemandSheets&amp;"'!"&amp;ADDRESS(ROW(),COLUMN())))</f>
        <v>0</v>
      </c>
      <c r="L71" s="14" cm="1">
        <f t="array" aca="1" ref="L71" ca="1">SUM(INDIRECT("'"&amp;TOTALDemandSheets&amp;"'!"&amp;ADDRESS(ROW(),COLUMN())))</f>
        <v>0</v>
      </c>
      <c r="M71" s="14" cm="1">
        <f t="array" aca="1" ref="M71" ca="1">SUM(INDIRECT("'"&amp;TOTALDemandSheets&amp;"'!"&amp;ADDRESS(ROW(),COLUMN())))</f>
        <v>0</v>
      </c>
      <c r="N71" s="14" cm="1">
        <f t="array" aca="1" ref="N71" ca="1">SUM(INDIRECT("'"&amp;TOTALDemandSheets&amp;"'!"&amp;ADDRESS(ROW(),COLUMN())))</f>
        <v>0</v>
      </c>
      <c r="O71" s="14" cm="1">
        <f t="array" aca="1" ref="O71" ca="1">SUM(INDIRECT("'"&amp;TOTALDemandSheets&amp;"'!"&amp;ADDRESS(ROW(),COLUMN())))</f>
        <v>0</v>
      </c>
      <c r="P71" s="14" cm="1">
        <f t="array" aca="1" ref="P71" ca="1">SUM(INDIRECT("'"&amp;TOTALDemandSheets&amp;"'!"&amp;ADDRESS(ROW(),COLUMN())))</f>
        <v>0</v>
      </c>
      <c r="Q71" s="14" cm="1">
        <f t="array" aca="1" ref="Q71" ca="1">SUM(INDIRECT("'"&amp;TOTALDemandSheets&amp;"'!"&amp;ADDRESS(ROW(),COLUMN())))</f>
        <v>0</v>
      </c>
      <c r="R71" s="14" cm="1">
        <f t="array" aca="1" ref="R71" ca="1">SUM(INDIRECT("'"&amp;TOTALDemandSheets&amp;"'!"&amp;ADDRESS(ROW(),COLUMN())))</f>
        <v>0</v>
      </c>
      <c r="S71" s="14" cm="1">
        <f t="array" aca="1" ref="S71" ca="1">SUM(INDIRECT("'"&amp;TOTALDemandSheets&amp;"'!"&amp;ADDRESS(ROW(),COLUMN())))</f>
        <v>0</v>
      </c>
      <c r="T71" s="14" cm="1">
        <f t="array" aca="1" ref="T71" ca="1">SUM(INDIRECT("'"&amp;TOTALDemandSheets&amp;"'!"&amp;ADDRESS(ROW(),COLUMN())))</f>
        <v>0</v>
      </c>
      <c r="U71" s="14" cm="1">
        <f t="array" aca="1" ref="U71" ca="1">SUM(INDIRECT("'"&amp;TOTALDemandSheets&amp;"'!"&amp;ADDRESS(ROW(),COLUMN())))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 cm="1">
        <f t="array" aca="1" ref="D72" ca="1">SUM(INDIRECT("'"&amp;TOTALDemandSheets&amp;"'!"&amp;ADDRESS(ROW(),COLUMN())))</f>
        <v>0</v>
      </c>
      <c r="E72" s="14">
        <f t="shared" ca="1" si="3"/>
        <v>0</v>
      </c>
      <c r="F72" s="3"/>
      <c r="G72" s="14" cm="1">
        <f t="array" aca="1" ref="G72" ca="1">SUM(INDIRECT("'"&amp;TOTALDemandSheets&amp;"'!"&amp;ADDRESS(ROW(),COLUMN())))</f>
        <v>0</v>
      </c>
      <c r="H72" s="14" cm="1">
        <f t="array" aca="1" ref="H72" ca="1">SUM(INDIRECT("'"&amp;TOTALDemandSheets&amp;"'!"&amp;ADDRESS(ROW(),COLUMN())))</f>
        <v>0</v>
      </c>
      <c r="I72" s="14" cm="1">
        <f t="array" aca="1" ref="I72" ca="1">SUM(INDIRECT("'"&amp;TOTALDemandSheets&amp;"'!"&amp;ADDRESS(ROW(),COLUMN())))</f>
        <v>0</v>
      </c>
      <c r="J72" s="14" cm="1">
        <f t="array" aca="1" ref="J72" ca="1">SUM(INDIRECT("'"&amp;TOTALDemandSheets&amp;"'!"&amp;ADDRESS(ROW(),COLUMN())))</f>
        <v>0</v>
      </c>
      <c r="K72" s="14" cm="1">
        <f t="array" aca="1" ref="K72" ca="1">SUM(INDIRECT("'"&amp;TOTALDemandSheets&amp;"'!"&amp;ADDRESS(ROW(),COLUMN())))</f>
        <v>0</v>
      </c>
      <c r="L72" s="14" cm="1">
        <f t="array" aca="1" ref="L72" ca="1">SUM(INDIRECT("'"&amp;TOTALDemandSheets&amp;"'!"&amp;ADDRESS(ROW(),COLUMN())))</f>
        <v>0</v>
      </c>
      <c r="M72" s="14" cm="1">
        <f t="array" aca="1" ref="M72" ca="1">SUM(INDIRECT("'"&amp;TOTALDemandSheets&amp;"'!"&amp;ADDRESS(ROW(),COLUMN())))</f>
        <v>0</v>
      </c>
      <c r="N72" s="14" cm="1">
        <f t="array" aca="1" ref="N72" ca="1">SUM(INDIRECT("'"&amp;TOTALDemandSheets&amp;"'!"&amp;ADDRESS(ROW(),COLUMN())))</f>
        <v>0</v>
      </c>
      <c r="O72" s="14" cm="1">
        <f t="array" aca="1" ref="O72" ca="1">SUM(INDIRECT("'"&amp;TOTALDemandSheets&amp;"'!"&amp;ADDRESS(ROW(),COLUMN())))</f>
        <v>0</v>
      </c>
      <c r="P72" s="14" cm="1">
        <f t="array" aca="1" ref="P72" ca="1">SUM(INDIRECT("'"&amp;TOTALDemandSheets&amp;"'!"&amp;ADDRESS(ROW(),COLUMN())))</f>
        <v>0</v>
      </c>
      <c r="Q72" s="14" cm="1">
        <f t="array" aca="1" ref="Q72" ca="1">SUM(INDIRECT("'"&amp;TOTALDemandSheets&amp;"'!"&amp;ADDRESS(ROW(),COLUMN())))</f>
        <v>0</v>
      </c>
      <c r="R72" s="14" cm="1">
        <f t="array" aca="1" ref="R72" ca="1">SUM(INDIRECT("'"&amp;TOTALDemandSheets&amp;"'!"&amp;ADDRESS(ROW(),COLUMN())))</f>
        <v>0</v>
      </c>
      <c r="S72" s="14" cm="1">
        <f t="array" aca="1" ref="S72" ca="1">SUM(INDIRECT("'"&amp;TOTALDemandSheets&amp;"'!"&amp;ADDRESS(ROW(),COLUMN())))</f>
        <v>0</v>
      </c>
      <c r="T72" s="14" cm="1">
        <f t="array" aca="1" ref="T72" ca="1">SUM(INDIRECT("'"&amp;TOTALDemandSheets&amp;"'!"&amp;ADDRESS(ROW(),COLUMN())))</f>
        <v>0</v>
      </c>
      <c r="U72" s="14" cm="1">
        <f t="array" aca="1" ref="U72" ca="1">SUM(INDIRECT("'"&amp;TOTALDemandSheets&amp;"'!"&amp;ADDRESS(ROW(),COLUMN())))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 cm="1">
        <f t="array" aca="1" ref="D73" ca="1">SUM(INDIRECT("'"&amp;TOTALDemandSheets&amp;"'!"&amp;ADDRESS(ROW(),COLUMN())))</f>
        <v>0</v>
      </c>
      <c r="E73" s="14">
        <f t="shared" ca="1" si="3"/>
        <v>0</v>
      </c>
      <c r="F73" s="46"/>
      <c r="G73" s="14" cm="1">
        <f t="array" aca="1" ref="G73" ca="1">SUM(INDIRECT("'"&amp;TOTALDemandSheets&amp;"'!"&amp;ADDRESS(ROW(),COLUMN())))</f>
        <v>0</v>
      </c>
      <c r="H73" s="14" cm="1">
        <f t="array" aca="1" ref="H73" ca="1">SUM(INDIRECT("'"&amp;TOTALDemandSheets&amp;"'!"&amp;ADDRESS(ROW(),COLUMN())))</f>
        <v>0</v>
      </c>
      <c r="I73" s="14" cm="1">
        <f t="array" aca="1" ref="I73" ca="1">SUM(INDIRECT("'"&amp;TOTALDemandSheets&amp;"'!"&amp;ADDRESS(ROW(),COLUMN())))</f>
        <v>0</v>
      </c>
      <c r="J73" s="14" cm="1">
        <f t="array" aca="1" ref="J73" ca="1">SUM(INDIRECT("'"&amp;TOTALDemandSheets&amp;"'!"&amp;ADDRESS(ROW(),COLUMN())))</f>
        <v>0</v>
      </c>
      <c r="K73" s="14" cm="1">
        <f t="array" aca="1" ref="K73" ca="1">SUM(INDIRECT("'"&amp;TOTALDemandSheets&amp;"'!"&amp;ADDRESS(ROW(),COLUMN())))</f>
        <v>0</v>
      </c>
      <c r="L73" s="14" cm="1">
        <f t="array" aca="1" ref="L73" ca="1">SUM(INDIRECT("'"&amp;TOTALDemandSheets&amp;"'!"&amp;ADDRESS(ROW(),COLUMN())))</f>
        <v>0</v>
      </c>
      <c r="M73" s="14" cm="1">
        <f t="array" aca="1" ref="M73" ca="1">SUM(INDIRECT("'"&amp;TOTALDemandSheets&amp;"'!"&amp;ADDRESS(ROW(),COLUMN())))</f>
        <v>0</v>
      </c>
      <c r="N73" s="14" cm="1">
        <f t="array" aca="1" ref="N73" ca="1">SUM(INDIRECT("'"&amp;TOTALDemandSheets&amp;"'!"&amp;ADDRESS(ROW(),COLUMN())))</f>
        <v>0</v>
      </c>
      <c r="O73" s="14" cm="1">
        <f t="array" aca="1" ref="O73" ca="1">SUM(INDIRECT("'"&amp;TOTALDemandSheets&amp;"'!"&amp;ADDRESS(ROW(),COLUMN())))</f>
        <v>0</v>
      </c>
      <c r="P73" s="14" cm="1">
        <f t="array" aca="1" ref="P73" ca="1">SUM(INDIRECT("'"&amp;TOTALDemandSheets&amp;"'!"&amp;ADDRESS(ROW(),COLUMN())))</f>
        <v>0</v>
      </c>
      <c r="Q73" s="14" cm="1">
        <f t="array" aca="1" ref="Q73" ca="1">SUM(INDIRECT("'"&amp;TOTALDemandSheets&amp;"'!"&amp;ADDRESS(ROW(),COLUMN())))</f>
        <v>0</v>
      </c>
      <c r="R73" s="14" cm="1">
        <f t="array" aca="1" ref="R73" ca="1">SUM(INDIRECT("'"&amp;TOTALDemandSheets&amp;"'!"&amp;ADDRESS(ROW(),COLUMN())))</f>
        <v>0</v>
      </c>
      <c r="S73" s="14" cm="1">
        <f t="array" aca="1" ref="S73" ca="1">SUM(INDIRECT("'"&amp;TOTALDemandSheets&amp;"'!"&amp;ADDRESS(ROW(),COLUMN())))</f>
        <v>0</v>
      </c>
      <c r="T73" s="14" cm="1">
        <f t="array" aca="1" ref="T73" ca="1">SUM(INDIRECT("'"&amp;TOTALDemandSheets&amp;"'!"&amp;ADDRESS(ROW(),COLUMN())))</f>
        <v>0</v>
      </c>
      <c r="U73" s="14" cm="1">
        <f t="array" aca="1" ref="U73" ca="1">SUM(INDIRECT("'"&amp;TOTALDemandSheets&amp;"'!"&amp;ADDRESS(ROW(),COLUMN())))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 cm="1">
        <f t="array" aca="1" ref="D74" ca="1">SUM(INDIRECT("'"&amp;TOTALDemandSheets&amp;"'!"&amp;ADDRESS(ROW(),COLUMN())))</f>
        <v>0</v>
      </c>
      <c r="E74" s="14">
        <f t="shared" ca="1" si="3"/>
        <v>0</v>
      </c>
      <c r="F74" s="46"/>
      <c r="G74" s="174" cm="1">
        <f t="array" aca="1" ref="G74" ca="1">SUM(INDIRECT("'"&amp;TOTALDemandSheets&amp;"'!"&amp;ADDRESS(ROW(),COLUMN())))</f>
        <v>0</v>
      </c>
      <c r="H74" s="174" cm="1">
        <f t="array" aca="1" ref="H74" ca="1">SUM(INDIRECT("'"&amp;TOTALDemandSheets&amp;"'!"&amp;ADDRESS(ROW(),COLUMN())))</f>
        <v>0</v>
      </c>
      <c r="I74" s="174" cm="1">
        <f t="array" aca="1" ref="I74" ca="1">SUM(INDIRECT("'"&amp;TOTALDemandSheets&amp;"'!"&amp;ADDRESS(ROW(),COLUMN())))</f>
        <v>0</v>
      </c>
      <c r="J74" s="174" cm="1">
        <f t="array" aca="1" ref="J74" ca="1">SUM(INDIRECT("'"&amp;TOTALDemandSheets&amp;"'!"&amp;ADDRESS(ROW(),COLUMN())))</f>
        <v>0</v>
      </c>
      <c r="K74" s="174" cm="1">
        <f t="array" aca="1" ref="K74" ca="1">SUM(INDIRECT("'"&amp;TOTALDemandSheets&amp;"'!"&amp;ADDRESS(ROW(),COLUMN())))</f>
        <v>0</v>
      </c>
      <c r="L74" s="174" cm="1">
        <f t="array" aca="1" ref="L74" ca="1">SUM(INDIRECT("'"&amp;TOTALDemandSheets&amp;"'!"&amp;ADDRESS(ROW(),COLUMN())))</f>
        <v>0</v>
      </c>
      <c r="M74" s="174" cm="1">
        <f t="array" aca="1" ref="M74" ca="1">SUM(INDIRECT("'"&amp;TOTALDemandSheets&amp;"'!"&amp;ADDRESS(ROW(),COLUMN())))</f>
        <v>0</v>
      </c>
      <c r="N74" s="174" cm="1">
        <f t="array" aca="1" ref="N74" ca="1">SUM(INDIRECT("'"&amp;TOTALDemandSheets&amp;"'!"&amp;ADDRESS(ROW(),COLUMN())))</f>
        <v>0</v>
      </c>
      <c r="O74" s="174" cm="1">
        <f t="array" aca="1" ref="O74" ca="1">SUM(INDIRECT("'"&amp;TOTALDemandSheets&amp;"'!"&amp;ADDRESS(ROW(),COLUMN())))</f>
        <v>0</v>
      </c>
      <c r="P74" s="174" cm="1">
        <f t="array" aca="1" ref="P74" ca="1">SUM(INDIRECT("'"&amp;TOTALDemandSheets&amp;"'!"&amp;ADDRESS(ROW(),COLUMN())))</f>
        <v>0</v>
      </c>
      <c r="Q74" s="174" cm="1">
        <f t="array" aca="1" ref="Q74" ca="1">SUM(INDIRECT("'"&amp;TOTALDemandSheets&amp;"'!"&amp;ADDRESS(ROW(),COLUMN())))</f>
        <v>0</v>
      </c>
      <c r="R74" s="174" cm="1">
        <f t="array" aca="1" ref="R74" ca="1">SUM(INDIRECT("'"&amp;TOTALDemandSheets&amp;"'!"&amp;ADDRESS(ROW(),COLUMN())))</f>
        <v>0</v>
      </c>
      <c r="S74" s="174" cm="1">
        <f t="array" aca="1" ref="S74" ca="1">SUM(INDIRECT("'"&amp;TOTALDemandSheets&amp;"'!"&amp;ADDRESS(ROW(),COLUMN())))</f>
        <v>0</v>
      </c>
      <c r="T74" s="174" cm="1">
        <f t="array" aca="1" ref="T74" ca="1">SUM(INDIRECT("'"&amp;TOTALDemandSheets&amp;"'!"&amp;ADDRESS(ROW(),COLUMN())))</f>
        <v>0</v>
      </c>
      <c r="U74" s="174" cm="1">
        <f t="array" aca="1" ref="U74" ca="1">SUM(INDIRECT("'"&amp;TOTALDemandSheets&amp;"'!"&amp;ADDRESS(ROW(),COLUMN())))</f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D75" s="14"/>
      <c r="E75" s="14">
        <f t="shared" si="3"/>
        <v>0</v>
      </c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D76" s="14"/>
      <c r="E76" s="14">
        <f t="shared" ref="E76:E110" si="4">IFERROR(IF(D76="",0,IF(D76=0,0,IF(ABS(D76-SUM($G76:$U76))&lt;Check_Limit,0,1))),1)</f>
        <v>0</v>
      </c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 cm="1">
        <f t="array" aca="1" ref="D77" ca="1">SUM(INDIRECT("'"&amp;TOTALDemandSheets&amp;"'!"&amp;ADDRESS(ROW(),COLUMN())))</f>
        <v>0</v>
      </c>
      <c r="E77" s="14">
        <f t="shared" ca="1" si="4"/>
        <v>0</v>
      </c>
      <c r="F77" s="3"/>
      <c r="G77" s="14" cm="1">
        <f t="array" aca="1" ref="G77" ca="1">SUM(INDIRECT("'"&amp;TOTALDemandSheets&amp;"'!"&amp;ADDRESS(ROW(),COLUMN())))</f>
        <v>0</v>
      </c>
      <c r="H77" s="14" cm="1">
        <f t="array" aca="1" ref="H77" ca="1">SUM(INDIRECT("'"&amp;TOTALDemandSheets&amp;"'!"&amp;ADDRESS(ROW(),COLUMN())))</f>
        <v>0</v>
      </c>
      <c r="I77" s="14" cm="1">
        <f t="array" aca="1" ref="I77" ca="1">SUM(INDIRECT("'"&amp;TOTALDemandSheets&amp;"'!"&amp;ADDRESS(ROW(),COLUMN())))</f>
        <v>0</v>
      </c>
      <c r="J77" s="14" cm="1">
        <f t="array" aca="1" ref="J77" ca="1">SUM(INDIRECT("'"&amp;TOTALDemandSheets&amp;"'!"&amp;ADDRESS(ROW(),COLUMN())))</f>
        <v>0</v>
      </c>
      <c r="K77" s="14" cm="1">
        <f t="array" aca="1" ref="K77" ca="1">SUM(INDIRECT("'"&amp;TOTALDemandSheets&amp;"'!"&amp;ADDRESS(ROW(),COLUMN())))</f>
        <v>0</v>
      </c>
      <c r="L77" s="14" cm="1">
        <f t="array" aca="1" ref="L77" ca="1">SUM(INDIRECT("'"&amp;TOTALDemandSheets&amp;"'!"&amp;ADDRESS(ROW(),COLUMN())))</f>
        <v>0</v>
      </c>
      <c r="M77" s="14" cm="1">
        <f t="array" aca="1" ref="M77" ca="1">SUM(INDIRECT("'"&amp;TOTALDemandSheets&amp;"'!"&amp;ADDRESS(ROW(),COLUMN())))</f>
        <v>0</v>
      </c>
      <c r="N77" s="14" cm="1">
        <f t="array" aca="1" ref="N77" ca="1">SUM(INDIRECT("'"&amp;TOTALDemandSheets&amp;"'!"&amp;ADDRESS(ROW(),COLUMN())))</f>
        <v>0</v>
      </c>
      <c r="O77" s="14" cm="1">
        <f t="array" aca="1" ref="O77" ca="1">SUM(INDIRECT("'"&amp;TOTALDemandSheets&amp;"'!"&amp;ADDRESS(ROW(),COLUMN())))</f>
        <v>0</v>
      </c>
      <c r="P77" s="14" cm="1">
        <f t="array" aca="1" ref="P77" ca="1">SUM(INDIRECT("'"&amp;TOTALDemandSheets&amp;"'!"&amp;ADDRESS(ROW(),COLUMN())))</f>
        <v>0</v>
      </c>
      <c r="Q77" s="14" cm="1">
        <f t="array" aca="1" ref="Q77" ca="1">SUM(INDIRECT("'"&amp;TOTALDemandSheets&amp;"'!"&amp;ADDRESS(ROW(),COLUMN())))</f>
        <v>0</v>
      </c>
      <c r="R77" s="14" cm="1">
        <f t="array" aca="1" ref="R77" ca="1">SUM(INDIRECT("'"&amp;TOTALDemandSheets&amp;"'!"&amp;ADDRESS(ROW(),COLUMN())))</f>
        <v>0</v>
      </c>
      <c r="S77" s="14" cm="1">
        <f t="array" aca="1" ref="S77" ca="1">SUM(INDIRECT("'"&amp;TOTALDemandSheets&amp;"'!"&amp;ADDRESS(ROW(),COLUMN())))</f>
        <v>0</v>
      </c>
      <c r="T77" s="14" cm="1">
        <f t="array" aca="1" ref="T77" ca="1">SUM(INDIRECT("'"&amp;TOTALDemandSheets&amp;"'!"&amp;ADDRESS(ROW(),COLUMN())))</f>
        <v>0</v>
      </c>
      <c r="U77" s="14" cm="1">
        <f t="array" aca="1" ref="U77" ca="1">SUM(INDIRECT("'"&amp;TOTALDemandSheets&amp;"'!"&amp;ADDRESS(ROW(),COLUMN())))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 cm="1">
        <f t="array" aca="1" ref="D78" ca="1">SUM(INDIRECT("'"&amp;TOTALDemandSheets&amp;"'!"&amp;ADDRESS(ROW(),COLUMN())))</f>
        <v>-628.96500000000003</v>
      </c>
      <c r="E78" s="14">
        <f t="shared" ca="1" si="4"/>
        <v>0</v>
      </c>
      <c r="F78" s="3"/>
      <c r="G78" s="14" cm="1">
        <f t="array" aca="1" ref="G78" ca="1">SUM(INDIRECT("'"&amp;TOTALDemandSheets&amp;"'!"&amp;ADDRESS(ROW(),COLUMN())))</f>
        <v>-355.96553604869774</v>
      </c>
      <c r="H78" s="14" cm="1">
        <f t="array" aca="1" ref="H78" ca="1">SUM(INDIRECT("'"&amp;TOTALDemandSheets&amp;"'!"&amp;ADDRESS(ROW(),COLUMN())))</f>
        <v>-22.055109378280427</v>
      </c>
      <c r="I78" s="14" cm="1">
        <f t="array" aca="1" ref="I78" ca="1">SUM(INDIRECT("'"&amp;TOTALDemandSheets&amp;"'!"&amp;ADDRESS(ROW(),COLUMN())))</f>
        <v>-40.196910335696707</v>
      </c>
      <c r="J78" s="14" cm="1">
        <f t="array" aca="1" ref="J78" ca="1">SUM(INDIRECT("'"&amp;TOTALDemandSheets&amp;"'!"&amp;ADDRESS(ROW(),COLUMN())))</f>
        <v>-121.57888140417705</v>
      </c>
      <c r="K78" s="14" cm="1">
        <f t="array" aca="1" ref="K78" ca="1">SUM(INDIRECT("'"&amp;TOTALDemandSheets&amp;"'!"&amp;ADDRESS(ROW(),COLUMN())))</f>
        <v>-0.48170512729863552</v>
      </c>
      <c r="L78" s="14" cm="1">
        <f t="array" aca="1" ref="L78" ca="1">SUM(INDIRECT("'"&amp;TOTALDemandSheets&amp;"'!"&amp;ADDRESS(ROW(),COLUMN())))</f>
        <v>-1.2893980144610002</v>
      </c>
      <c r="M78" s="14" cm="1">
        <f t="array" aca="1" ref="M78" ca="1">SUM(INDIRECT("'"&amp;TOTALDemandSheets&amp;"'!"&amp;ADDRESS(ROW(),COLUMN())))</f>
        <v>-41.874874117495281</v>
      </c>
      <c r="N78" s="14" cm="1">
        <f t="array" aca="1" ref="N78" ca="1">SUM(INDIRECT("'"&amp;TOTALDemandSheets&amp;"'!"&amp;ADDRESS(ROW(),COLUMN())))</f>
        <v>-13.877666625867707</v>
      </c>
      <c r="O78" s="14" cm="1">
        <f t="array" aca="1" ref="O78" ca="1">SUM(INDIRECT("'"&amp;TOTALDemandSheets&amp;"'!"&amp;ADDRESS(ROW(),COLUMN())))</f>
        <v>-31.644918948025467</v>
      </c>
      <c r="P78" s="14" cm="1">
        <f t="array" aca="1" ref="P78" ca="1">SUM(INDIRECT("'"&amp;TOTALDemandSheets&amp;"'!"&amp;ADDRESS(ROW(),COLUMN())))</f>
        <v>0</v>
      </c>
      <c r="Q78" s="14" cm="1">
        <f t="array" aca="1" ref="Q78" ca="1">SUM(INDIRECT("'"&amp;TOTALDemandSheets&amp;"'!"&amp;ADDRESS(ROW(),COLUMN())))</f>
        <v>0</v>
      </c>
      <c r="R78" s="14" cm="1">
        <f t="array" aca="1" ref="R78" ca="1">SUM(INDIRECT("'"&amp;TOTALDemandSheets&amp;"'!"&amp;ADDRESS(ROW(),COLUMN())))</f>
        <v>0</v>
      </c>
      <c r="S78" s="14" cm="1">
        <f t="array" aca="1" ref="S78" ca="1">SUM(INDIRECT("'"&amp;TOTALDemandSheets&amp;"'!"&amp;ADDRESS(ROW(),COLUMN())))</f>
        <v>0</v>
      </c>
      <c r="T78" s="14" cm="1">
        <f t="array" aca="1" ref="T78" ca="1">SUM(INDIRECT("'"&amp;TOTALDemandSheets&amp;"'!"&amp;ADDRESS(ROW(),COLUMN())))</f>
        <v>0</v>
      </c>
      <c r="U78" s="14" cm="1">
        <f t="array" aca="1" ref="U78" ca="1">SUM(INDIRECT("'"&amp;TOTALDemandSheets&amp;"'!"&amp;ADDRESS(ROW(),COLUMN())))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 cm="1">
        <f t="array" aca="1" ref="D79" ca="1">SUM(INDIRECT("'"&amp;TOTALDemandSheets&amp;"'!"&amp;ADDRESS(ROW(),COLUMN())))</f>
        <v>-117.666</v>
      </c>
      <c r="E79" s="14">
        <f ca="1">IFERROR(IF(D79="",0,IF(D79=0,0,IF(ABS(D79-SUM($G79:$U79))&lt;Check_Limit,0,1))),1)</f>
        <v>0</v>
      </c>
      <c r="F79" s="3"/>
      <c r="G79" s="14" cm="1">
        <f t="array" aca="1" ref="G79" ca="1">SUM(INDIRECT("'"&amp;TOTALDemandSheets&amp;"'!"&amp;ADDRESS(ROW(),COLUMN())))</f>
        <v>-66.593595453969712</v>
      </c>
      <c r="H79" s="14" cm="1">
        <f t="array" aca="1" ref="H79" ca="1">SUM(INDIRECT("'"&amp;TOTALDemandSheets&amp;"'!"&amp;ADDRESS(ROW(),COLUMN())))</f>
        <v>-4.1260427847411929</v>
      </c>
      <c r="I79" s="14" cm="1">
        <f t="array" aca="1" ref="I79" ca="1">SUM(INDIRECT("'"&amp;TOTALDemandSheets&amp;"'!"&amp;ADDRESS(ROW(),COLUMN())))</f>
        <v>-7.5199886345982501</v>
      </c>
      <c r="J79" s="14" cm="1">
        <f t="array" aca="1" ref="J79" ca="1">SUM(INDIRECT("'"&amp;TOTALDemandSheets&amp;"'!"&amp;ADDRESS(ROW(),COLUMN())))</f>
        <v>-22.744827866898628</v>
      </c>
      <c r="K79" s="14" cm="1">
        <f t="array" aca="1" ref="K79" ca="1">SUM(INDIRECT("'"&amp;TOTALDemandSheets&amp;"'!"&amp;ADDRESS(ROW(),COLUMN())))</f>
        <v>-9.0116803810579668E-2</v>
      </c>
      <c r="L79" s="14" cm="1">
        <f t="array" aca="1" ref="L79" ca="1">SUM(INDIRECT("'"&amp;TOTALDemandSheets&amp;"'!"&amp;ADDRESS(ROW(),COLUMN())))</f>
        <v>-0.24121899751109846</v>
      </c>
      <c r="M79" s="14" cm="1">
        <f t="array" aca="1" ref="M79" ca="1">SUM(INDIRECT("'"&amp;TOTALDemandSheets&amp;"'!"&amp;ADDRESS(ROW(),COLUMN())))</f>
        <v>-7.833900038808518</v>
      </c>
      <c r="N79" s="14" cm="1">
        <f t="array" aca="1" ref="N79" ca="1">SUM(INDIRECT("'"&amp;TOTALDemandSheets&amp;"'!"&amp;ADDRESS(ROW(),COLUMN())))</f>
        <v>-2.5962168343220204</v>
      </c>
      <c r="O79" s="14" cm="1">
        <f t="array" aca="1" ref="O79" ca="1">SUM(INDIRECT("'"&amp;TOTALDemandSheets&amp;"'!"&amp;ADDRESS(ROW(),COLUMN())))</f>
        <v>-5.9200925853399866</v>
      </c>
      <c r="P79" s="14" cm="1">
        <f t="array" aca="1" ref="P79" ca="1">SUM(INDIRECT("'"&amp;TOTALDemandSheets&amp;"'!"&amp;ADDRESS(ROW(),COLUMN())))</f>
        <v>0</v>
      </c>
      <c r="Q79" s="14" cm="1">
        <f t="array" aca="1" ref="Q79" ca="1">SUM(INDIRECT("'"&amp;TOTALDemandSheets&amp;"'!"&amp;ADDRESS(ROW(),COLUMN())))</f>
        <v>0</v>
      </c>
      <c r="R79" s="14" cm="1">
        <f t="array" aca="1" ref="R79" ca="1">SUM(INDIRECT("'"&amp;TOTALDemandSheets&amp;"'!"&amp;ADDRESS(ROW(),COLUMN())))</f>
        <v>0</v>
      </c>
      <c r="S79" s="14" cm="1">
        <f t="array" aca="1" ref="S79" ca="1">SUM(INDIRECT("'"&amp;TOTALDemandSheets&amp;"'!"&amp;ADDRESS(ROW(),COLUMN())))</f>
        <v>0</v>
      </c>
      <c r="T79" s="14" cm="1">
        <f t="array" aca="1" ref="T79" ca="1">SUM(INDIRECT("'"&amp;TOTALDemandSheets&amp;"'!"&amp;ADDRESS(ROW(),COLUMN())))</f>
        <v>0</v>
      </c>
      <c r="U79" s="14" cm="1">
        <f t="array" aca="1" ref="U79" ca="1">SUM(INDIRECT("'"&amp;TOTALDemandSheets&amp;"'!"&amp;ADDRESS(ROW(),COLUMN())))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 cm="1">
        <f t="array" aca="1" ref="D80" ca="1">SUM(INDIRECT("'"&amp;TOTALDemandSheets&amp;"'!"&amp;ADDRESS(ROW(),COLUMN())))</f>
        <v>-21651.488000000001</v>
      </c>
      <c r="E80" s="14">
        <f ca="1">IFERROR(IF(D80="",0,IF(D80=0,0,IF(ABS(D80-SUM($G80:$U80))&lt;Check_Limit,0,1))),1)</f>
        <v>0</v>
      </c>
      <c r="F80" s="3"/>
      <c r="G80" s="14" cm="1">
        <f t="array" aca="1" ref="G80" ca="1">SUM(INDIRECT("'"&amp;TOTALDemandSheets&amp;"'!"&amp;ADDRESS(ROW(),COLUMN())))</f>
        <v>-12253.755824524331</v>
      </c>
      <c r="H80" s="14" cm="1">
        <f t="array" aca="1" ref="H80" ca="1">SUM(INDIRECT("'"&amp;TOTALDemandSheets&amp;"'!"&amp;ADDRESS(ROW(),COLUMN())))</f>
        <v>-759.22497443025634</v>
      </c>
      <c r="I80" s="14" cm="1">
        <f t="array" aca="1" ref="I80" ca="1">SUM(INDIRECT("'"&amp;TOTALDemandSheets&amp;"'!"&amp;ADDRESS(ROW(),COLUMN())))</f>
        <v>-1383.7382394416434</v>
      </c>
      <c r="J80" s="14" cm="1">
        <f t="array" aca="1" ref="J80" ca="1">SUM(INDIRECT("'"&amp;TOTALDemandSheets&amp;"'!"&amp;ADDRESS(ROW(),COLUMN())))</f>
        <v>-4185.2308026296578</v>
      </c>
      <c r="K80" s="14" cm="1">
        <f t="array" aca="1" ref="K80" ca="1">SUM(INDIRECT("'"&amp;TOTALDemandSheets&amp;"'!"&amp;ADDRESS(ROW(),COLUMN())))</f>
        <v>-16.582214881980523</v>
      </c>
      <c r="L80" s="14" cm="1">
        <f t="array" aca="1" ref="L80" ca="1">SUM(INDIRECT("'"&amp;TOTALDemandSheets&amp;"'!"&amp;ADDRESS(ROW(),COLUMN())))</f>
        <v>-44.386230771706174</v>
      </c>
      <c r="M80" s="14" cm="1">
        <f t="array" aca="1" ref="M80" ca="1">SUM(INDIRECT("'"&amp;TOTALDemandSheets&amp;"'!"&amp;ADDRESS(ROW(),COLUMN())))</f>
        <v>-1441.5004562359745</v>
      </c>
      <c r="N80" s="14" cm="1">
        <f t="array" aca="1" ref="N80" ca="1">SUM(INDIRECT("'"&amp;TOTALDemandSheets&amp;"'!"&amp;ADDRESS(ROW(),COLUMN())))</f>
        <v>-477.72472620571125</v>
      </c>
      <c r="O80" s="14" cm="1">
        <f t="array" aca="1" ref="O80" ca="1">SUM(INDIRECT("'"&amp;TOTALDemandSheets&amp;"'!"&amp;ADDRESS(ROW(),COLUMN())))</f>
        <v>-1089.3445308787389</v>
      </c>
      <c r="P80" s="14" cm="1">
        <f t="array" aca="1" ref="P80" ca="1">SUM(INDIRECT("'"&amp;TOTALDemandSheets&amp;"'!"&amp;ADDRESS(ROW(),COLUMN())))</f>
        <v>0</v>
      </c>
      <c r="Q80" s="14" cm="1">
        <f t="array" aca="1" ref="Q80" ca="1">SUM(INDIRECT("'"&amp;TOTALDemandSheets&amp;"'!"&amp;ADDRESS(ROW(),COLUMN())))</f>
        <v>0</v>
      </c>
      <c r="R80" s="14" cm="1">
        <f t="array" aca="1" ref="R80" ca="1">SUM(INDIRECT("'"&amp;TOTALDemandSheets&amp;"'!"&amp;ADDRESS(ROW(),COLUMN())))</f>
        <v>0</v>
      </c>
      <c r="S80" s="14" cm="1">
        <f t="array" aca="1" ref="S80" ca="1">SUM(INDIRECT("'"&amp;TOTALDemandSheets&amp;"'!"&amp;ADDRESS(ROW(),COLUMN())))</f>
        <v>0</v>
      </c>
      <c r="T80" s="14" cm="1">
        <f t="array" aca="1" ref="T80" ca="1">SUM(INDIRECT("'"&amp;TOTALDemandSheets&amp;"'!"&amp;ADDRESS(ROW(),COLUMN())))</f>
        <v>0</v>
      </c>
      <c r="U80" s="14" cm="1">
        <f t="array" aca="1" ref="U80" ca="1">SUM(INDIRECT("'"&amp;TOTALDemandSheets&amp;"'!"&amp;ADDRESS(ROW(),COLUMN())))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 cm="1">
        <f t="array" aca="1" ref="D81" ca="1">SUM(INDIRECT("'"&amp;TOTALDemandSheets&amp;"'!"&amp;ADDRESS(ROW(),COLUMN())))</f>
        <v>-4294.1350000000002</v>
      </c>
      <c r="E81" s="14">
        <f t="shared" ca="1" si="4"/>
        <v>0</v>
      </c>
      <c r="F81" s="3"/>
      <c r="G81" s="14" cm="1">
        <f t="array" aca="1" ref="G81" ca="1">SUM(INDIRECT("'"&amp;TOTALDemandSheets&amp;"'!"&amp;ADDRESS(ROW(),COLUMN())))</f>
        <v>-2430.2847807755193</v>
      </c>
      <c r="H81" s="14" cm="1">
        <f t="array" aca="1" ref="H81" ca="1">SUM(INDIRECT("'"&amp;TOTALDemandSheets&amp;"'!"&amp;ADDRESS(ROW(),COLUMN())))</f>
        <v>-150.57692734906112</v>
      </c>
      <c r="I81" s="14" cm="1">
        <f t="array" aca="1" ref="I81" ca="1">SUM(INDIRECT("'"&amp;TOTALDemandSheets&amp;"'!"&amp;ADDRESS(ROW(),COLUMN())))</f>
        <v>-274.43651008303641</v>
      </c>
      <c r="J81" s="14" cm="1">
        <f t="array" aca="1" ref="J81" ca="1">SUM(INDIRECT("'"&amp;TOTALDemandSheets&amp;"'!"&amp;ADDRESS(ROW(),COLUMN())))</f>
        <v>-830.05593299869759</v>
      </c>
      <c r="K81" s="14" cm="1">
        <f t="array" aca="1" ref="K81" ca="1">SUM(INDIRECT("'"&amp;TOTALDemandSheets&amp;"'!"&amp;ADDRESS(ROW(),COLUMN())))</f>
        <v>-3.2887471430246933</v>
      </c>
      <c r="L81" s="14" cm="1">
        <f t="array" aca="1" ref="L81" ca="1">SUM(INDIRECT("'"&amp;TOTALDemandSheets&amp;"'!"&amp;ADDRESS(ROW(),COLUMN())))</f>
        <v>-8.8031116879754627</v>
      </c>
      <c r="M81" s="14" cm="1">
        <f t="array" aca="1" ref="M81" ca="1">SUM(INDIRECT("'"&amp;TOTALDemandSheets&amp;"'!"&amp;ADDRESS(ROW(),COLUMN())))</f>
        <v>-285.89247822777202</v>
      </c>
      <c r="N81" s="14" cm="1">
        <f t="array" aca="1" ref="N81" ca="1">SUM(INDIRECT("'"&amp;TOTALDemandSheets&amp;"'!"&amp;ADDRESS(ROW(),COLUMN())))</f>
        <v>-94.747043120794373</v>
      </c>
      <c r="O81" s="14" cm="1">
        <f t="array" aca="1" ref="O81" ca="1">SUM(INDIRECT("'"&amp;TOTALDemandSheets&amp;"'!"&amp;ADDRESS(ROW(),COLUMN())))</f>
        <v>-216.04946861411898</v>
      </c>
      <c r="P81" s="14" cm="1">
        <f t="array" aca="1" ref="P81" ca="1">SUM(INDIRECT("'"&amp;TOTALDemandSheets&amp;"'!"&amp;ADDRESS(ROW(),COLUMN())))</f>
        <v>0</v>
      </c>
      <c r="Q81" s="14" cm="1">
        <f t="array" aca="1" ref="Q81" ca="1">SUM(INDIRECT("'"&amp;TOTALDemandSheets&amp;"'!"&amp;ADDRESS(ROW(),COLUMN())))</f>
        <v>0</v>
      </c>
      <c r="R81" s="14" cm="1">
        <f t="array" aca="1" ref="R81" ca="1">SUM(INDIRECT("'"&amp;TOTALDemandSheets&amp;"'!"&amp;ADDRESS(ROW(),COLUMN())))</f>
        <v>0</v>
      </c>
      <c r="S81" s="14" cm="1">
        <f t="array" aca="1" ref="S81" ca="1">SUM(INDIRECT("'"&amp;TOTALDemandSheets&amp;"'!"&amp;ADDRESS(ROW(),COLUMN())))</f>
        <v>0</v>
      </c>
      <c r="T81" s="14" cm="1">
        <f t="array" aca="1" ref="T81" ca="1">SUM(INDIRECT("'"&amp;TOTALDemandSheets&amp;"'!"&amp;ADDRESS(ROW(),COLUMN())))</f>
        <v>0</v>
      </c>
      <c r="U81" s="14" cm="1">
        <f t="array" aca="1" ref="U81" ca="1">SUM(INDIRECT("'"&amp;TOTALDemandSheets&amp;"'!"&amp;ADDRESS(ROW(),COLUMN())))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 cm="1">
        <f t="array" aca="1" ref="D82" ca="1">SUM(INDIRECT("'"&amp;TOTALDemandSheets&amp;"'!"&amp;ADDRESS(ROW(),COLUMN())))</f>
        <v>-26692.254000000001</v>
      </c>
      <c r="E82" s="14">
        <f t="shared" ca="1" si="4"/>
        <v>0</v>
      </c>
      <c r="F82" s="46"/>
      <c r="G82" s="174" cm="1">
        <f t="array" aca="1" ref="G82" ca="1">SUM(INDIRECT("'"&amp;TOTALDemandSheets&amp;"'!"&amp;ADDRESS(ROW(),COLUMN())))</f>
        <v>-15106.599736802516</v>
      </c>
      <c r="H82" s="174" cm="1">
        <f t="array" aca="1" ref="H82" ca="1">SUM(INDIRECT("'"&amp;TOTALDemandSheets&amp;"'!"&amp;ADDRESS(ROW(),COLUMN())))</f>
        <v>-935.98305394233898</v>
      </c>
      <c r="I82" s="174" cm="1">
        <f t="array" aca="1" ref="I82" ca="1">SUM(INDIRECT("'"&amp;TOTALDemandSheets&amp;"'!"&amp;ADDRESS(ROW(),COLUMN())))</f>
        <v>-1705.8916484949748</v>
      </c>
      <c r="J82" s="174" cm="1">
        <f t="array" aca="1" ref="J82" ca="1">SUM(INDIRECT("'"&amp;TOTALDemandSheets&amp;"'!"&amp;ADDRESS(ROW(),COLUMN())))</f>
        <v>-5159.6104448994311</v>
      </c>
      <c r="K82" s="174" cm="1">
        <f t="array" aca="1" ref="K82" ca="1">SUM(INDIRECT("'"&amp;TOTALDemandSheets&amp;"'!"&amp;ADDRESS(ROW(),COLUMN())))</f>
        <v>-20.442783956114432</v>
      </c>
      <c r="L82" s="174" cm="1">
        <f t="array" aca="1" ref="L82" ca="1">SUM(INDIRECT("'"&amp;TOTALDemandSheets&amp;"'!"&amp;ADDRESS(ROW(),COLUMN())))</f>
        <v>-54.719959471653738</v>
      </c>
      <c r="M82" s="174" cm="1">
        <f t="array" aca="1" ref="M82" ca="1">SUM(INDIRECT("'"&amp;TOTALDemandSheets&amp;"'!"&amp;ADDRESS(ROW(),COLUMN())))</f>
        <v>-1777.1017086200504</v>
      </c>
      <c r="N82" s="174" cm="1">
        <f t="array" aca="1" ref="N82" ca="1">SUM(INDIRECT("'"&amp;TOTALDemandSheets&amp;"'!"&amp;ADDRESS(ROW(),COLUMN())))</f>
        <v>-588.94565278669529</v>
      </c>
      <c r="O82" s="174" cm="1">
        <f t="array" aca="1" ref="O82" ca="1">SUM(INDIRECT("'"&amp;TOTALDemandSheets&amp;"'!"&amp;ADDRESS(ROW(),COLUMN())))</f>
        <v>-1342.9590110262232</v>
      </c>
      <c r="P82" s="174" cm="1">
        <f t="array" aca="1" ref="P82" ca="1">SUM(INDIRECT("'"&amp;TOTALDemandSheets&amp;"'!"&amp;ADDRESS(ROW(),COLUMN())))</f>
        <v>0</v>
      </c>
      <c r="Q82" s="174" cm="1">
        <f t="array" aca="1" ref="Q82" ca="1">SUM(INDIRECT("'"&amp;TOTALDemandSheets&amp;"'!"&amp;ADDRESS(ROW(),COLUMN())))</f>
        <v>0</v>
      </c>
      <c r="R82" s="174" cm="1">
        <f t="array" aca="1" ref="R82" ca="1">SUM(INDIRECT("'"&amp;TOTALDemandSheets&amp;"'!"&amp;ADDRESS(ROW(),COLUMN())))</f>
        <v>0</v>
      </c>
      <c r="S82" s="174" cm="1">
        <f t="array" aca="1" ref="S82" ca="1">SUM(INDIRECT("'"&amp;TOTALDemandSheets&amp;"'!"&amp;ADDRESS(ROW(),COLUMN())))</f>
        <v>0</v>
      </c>
      <c r="T82" s="174" cm="1">
        <f t="array" aca="1" ref="T82" ca="1">SUM(INDIRECT("'"&amp;TOTALDemandSheets&amp;"'!"&amp;ADDRESS(ROW(),COLUMN())))</f>
        <v>0</v>
      </c>
      <c r="U82" s="174" cm="1">
        <f t="array" aca="1" ref="U82" ca="1">SUM(INDIRECT("'"&amp;TOTALDemandSheets&amp;"'!"&amp;ADDRESS(ROW(),COLUMN())))</f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>
        <f t="shared" si="4"/>
        <v>0</v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>
        <f t="shared" si="4"/>
        <v>0</v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 cm="1">
        <f t="array" aca="1" ref="D85" ca="1">SUM(INDIRECT("'"&amp;TOTALDemandSheets&amp;"'!"&amp;ADDRESS(ROW(),COLUMN())))</f>
        <v>-2840.0320000000002</v>
      </c>
      <c r="E85" s="14">
        <f t="shared" ca="1" si="4"/>
        <v>0</v>
      </c>
      <c r="F85" s="3"/>
      <c r="G85" s="14" cm="1">
        <f t="array" aca="1" ref="G85" ca="1">SUM(INDIRECT("'"&amp;TOTALDemandSheets&amp;"'!"&amp;ADDRESS(ROW(),COLUMN())))</f>
        <v>-2222.8788434591584</v>
      </c>
      <c r="H85" s="14" cm="1">
        <f t="array" aca="1" ref="H85" ca="1">SUM(INDIRECT("'"&amp;TOTALDemandSheets&amp;"'!"&amp;ADDRESS(ROW(),COLUMN())))</f>
        <v>-122.00930927013407</v>
      </c>
      <c r="I85" s="14" cm="1">
        <f t="array" aca="1" ref="I85" ca="1">SUM(INDIRECT("'"&amp;TOTALDemandSheets&amp;"'!"&amp;ADDRESS(ROW(),COLUMN())))</f>
        <v>-105.98071292074333</v>
      </c>
      <c r="J85" s="14" cm="1">
        <f t="array" aca="1" ref="J85" ca="1">SUM(INDIRECT("'"&amp;TOTALDemandSheets&amp;"'!"&amp;ADDRESS(ROW(),COLUMN())))</f>
        <v>-227.04225337342334</v>
      </c>
      <c r="K85" s="14" cm="1">
        <f t="array" aca="1" ref="K85" ca="1">SUM(INDIRECT("'"&amp;TOTALDemandSheets&amp;"'!"&amp;ADDRESS(ROW(),COLUMN())))</f>
        <v>-0.91470409894141158</v>
      </c>
      <c r="L85" s="14" cm="1">
        <f t="array" aca="1" ref="L85" ca="1">SUM(INDIRECT("'"&amp;TOTALDemandSheets&amp;"'!"&amp;ADDRESS(ROW(),COLUMN())))</f>
        <v>-3.8162602828521863</v>
      </c>
      <c r="M85" s="14" cm="1">
        <f t="array" aca="1" ref="M85" ca="1">SUM(INDIRECT("'"&amp;TOTALDemandSheets&amp;"'!"&amp;ADDRESS(ROW(),COLUMN())))</f>
        <v>-76.736176887131876</v>
      </c>
      <c r="N85" s="14" cm="1">
        <f t="array" aca="1" ref="N85" ca="1">SUM(INDIRECT("'"&amp;TOTALDemandSheets&amp;"'!"&amp;ADDRESS(ROW(),COLUMN())))</f>
        <v>-24.703696585978761</v>
      </c>
      <c r="O85" s="14" cm="1">
        <f t="array" aca="1" ref="O85" ca="1">SUM(INDIRECT("'"&amp;TOTALDemandSheets&amp;"'!"&amp;ADDRESS(ROW(),COLUMN())))</f>
        <v>-55.950043121636774</v>
      </c>
      <c r="P85" s="14" cm="1">
        <f t="array" aca="1" ref="P85" ca="1">SUM(INDIRECT("'"&amp;TOTALDemandSheets&amp;"'!"&amp;ADDRESS(ROW(),COLUMN())))</f>
        <v>0</v>
      </c>
      <c r="Q85" s="14" cm="1">
        <f t="array" aca="1" ref="Q85" ca="1">SUM(INDIRECT("'"&amp;TOTALDemandSheets&amp;"'!"&amp;ADDRESS(ROW(),COLUMN())))</f>
        <v>0</v>
      </c>
      <c r="R85" s="14" cm="1">
        <f t="array" aca="1" ref="R85" ca="1">SUM(INDIRECT("'"&amp;TOTALDemandSheets&amp;"'!"&amp;ADDRESS(ROW(),COLUMN())))</f>
        <v>0</v>
      </c>
      <c r="S85" s="14" cm="1">
        <f t="array" aca="1" ref="S85" ca="1">SUM(INDIRECT("'"&amp;TOTALDemandSheets&amp;"'!"&amp;ADDRESS(ROW(),COLUMN())))</f>
        <v>0</v>
      </c>
      <c r="T85" s="14" cm="1">
        <f t="array" aca="1" ref="T85" ca="1">SUM(INDIRECT("'"&amp;TOTALDemandSheets&amp;"'!"&amp;ADDRESS(ROW(),COLUMN())))</f>
        <v>0</v>
      </c>
      <c r="U85" s="14" cm="1">
        <f t="array" aca="1" ref="U85" ca="1">SUM(INDIRECT("'"&amp;TOTALDemandSheets&amp;"'!"&amp;ADDRESS(ROW(),COLUMN())))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 cm="1">
        <f t="array" aca="1" ref="D86" ca="1">SUM(INDIRECT("'"&amp;TOTALDemandSheets&amp;"'!"&amp;ADDRESS(ROW(),COLUMN())))</f>
        <v>-3170.9471989838858</v>
      </c>
      <c r="E86" s="14">
        <f t="shared" ca="1" si="4"/>
        <v>0</v>
      </c>
      <c r="F86" s="3"/>
      <c r="G86" s="14" cm="1">
        <f t="array" aca="1" ref="G86" ca="1">SUM(INDIRECT("'"&amp;TOTALDemandSheets&amp;"'!"&amp;ADDRESS(ROW(),COLUMN())))</f>
        <v>-2481.8845148038326</v>
      </c>
      <c r="H86" s="14" cm="1">
        <f t="array" aca="1" ref="H86" ca="1">SUM(INDIRECT("'"&amp;TOTALDemandSheets&amp;"'!"&amp;ADDRESS(ROW(),COLUMN())))</f>
        <v>-136.22560502138361</v>
      </c>
      <c r="I86" s="14" cm="1">
        <f t="array" aca="1" ref="I86" ca="1">SUM(INDIRECT("'"&amp;TOTALDemandSheets&amp;"'!"&amp;ADDRESS(ROW(),COLUMN())))</f>
        <v>-118.32938670491967</v>
      </c>
      <c r="J86" s="14" cm="1">
        <f t="array" aca="1" ref="J86" ca="1">SUM(INDIRECT("'"&amp;TOTALDemandSheets&amp;"'!"&amp;ADDRESS(ROW(),COLUMN())))</f>
        <v>-253.49679066483978</v>
      </c>
      <c r="K86" s="14" cm="1">
        <f t="array" aca="1" ref="K86" ca="1">SUM(INDIRECT("'"&amp;TOTALDemandSheets&amp;"'!"&amp;ADDRESS(ROW(),COLUMN())))</f>
        <v>-1.0212837039995846</v>
      </c>
      <c r="L86" s="14" cm="1">
        <f t="array" aca="1" ref="L86" ca="1">SUM(INDIRECT("'"&amp;TOTALDemandSheets&amp;"'!"&amp;ADDRESS(ROW(),COLUMN())))</f>
        <v>-4.2609237693461166</v>
      </c>
      <c r="M86" s="14" cm="1">
        <f t="array" aca="1" ref="M86" ca="1">SUM(INDIRECT("'"&amp;TOTALDemandSheets&amp;"'!"&amp;ADDRESS(ROW(),COLUMN())))</f>
        <v>-85.677332213504215</v>
      </c>
      <c r="N86" s="14" cm="1">
        <f t="array" aca="1" ref="N86" ca="1">SUM(INDIRECT("'"&amp;TOTALDemandSheets&amp;"'!"&amp;ADDRESS(ROW(),COLUMN())))</f>
        <v>-27.582124952767128</v>
      </c>
      <c r="O86" s="14" cm="1">
        <f t="array" aca="1" ref="O86" ca="1">SUM(INDIRECT("'"&amp;TOTALDemandSheets&amp;"'!"&amp;ADDRESS(ROW(),COLUMN())))</f>
        <v>-62.469237149293299</v>
      </c>
      <c r="P86" s="14" cm="1">
        <f t="array" aca="1" ref="P86" ca="1">SUM(INDIRECT("'"&amp;TOTALDemandSheets&amp;"'!"&amp;ADDRESS(ROW(),COLUMN())))</f>
        <v>0</v>
      </c>
      <c r="Q86" s="14" cm="1">
        <f t="array" aca="1" ref="Q86" ca="1">SUM(INDIRECT("'"&amp;TOTALDemandSheets&amp;"'!"&amp;ADDRESS(ROW(),COLUMN())))</f>
        <v>0</v>
      </c>
      <c r="R86" s="14" cm="1">
        <f t="array" aca="1" ref="R86" ca="1">SUM(INDIRECT("'"&amp;TOTALDemandSheets&amp;"'!"&amp;ADDRESS(ROW(),COLUMN())))</f>
        <v>0</v>
      </c>
      <c r="S86" s="14" cm="1">
        <f t="array" aca="1" ref="S86" ca="1">SUM(INDIRECT("'"&amp;TOTALDemandSheets&amp;"'!"&amp;ADDRESS(ROW(),COLUMN())))</f>
        <v>0</v>
      </c>
      <c r="T86" s="14" cm="1">
        <f t="array" aca="1" ref="T86" ca="1">SUM(INDIRECT("'"&amp;TOTALDemandSheets&amp;"'!"&amp;ADDRESS(ROW(),COLUMN())))</f>
        <v>0</v>
      </c>
      <c r="U86" s="14" cm="1">
        <f t="array" aca="1" ref="U86" ca="1">SUM(INDIRECT("'"&amp;TOTALDemandSheets&amp;"'!"&amp;ADDRESS(ROW(),COLUMN())))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 cm="1">
        <f t="array" aca="1" ref="D87" ca="1">SUM(INDIRECT("'"&amp;TOTALDemandSheets&amp;"'!"&amp;ADDRESS(ROW(),COLUMN())))</f>
        <v>-108511.145</v>
      </c>
      <c r="E87" s="14">
        <f t="shared" ca="1" si="4"/>
        <v>0</v>
      </c>
      <c r="F87" s="3"/>
      <c r="G87" s="14" cm="1">
        <f t="array" aca="1" ref="G87" ca="1">SUM(INDIRECT("'"&amp;TOTALDemandSheets&amp;"'!"&amp;ADDRESS(ROW(),COLUMN())))</f>
        <v>-84931.130529525384</v>
      </c>
      <c r="H87" s="14" cm="1">
        <f t="array" aca="1" ref="H87" ca="1">SUM(INDIRECT("'"&amp;TOTALDemandSheets&amp;"'!"&amp;ADDRESS(ROW(),COLUMN())))</f>
        <v>-4661.6974208605261</v>
      </c>
      <c r="I87" s="14" cm="1">
        <f t="array" aca="1" ref="I87" ca="1">SUM(INDIRECT("'"&amp;TOTALDemandSheets&amp;"'!"&amp;ADDRESS(ROW(),COLUMN())))</f>
        <v>-4049.2813133606078</v>
      </c>
      <c r="J87" s="14" cm="1">
        <f t="array" aca="1" ref="J87" ca="1">SUM(INDIRECT("'"&amp;TOTALDemandSheets&amp;"'!"&amp;ADDRESS(ROW(),COLUMN())))</f>
        <v>-8674.7666494357381</v>
      </c>
      <c r="K87" s="14" cm="1">
        <f t="array" aca="1" ref="K87" ca="1">SUM(INDIRECT("'"&amp;TOTALDemandSheets&amp;"'!"&amp;ADDRESS(ROW(),COLUMN())))</f>
        <v>-34.948757307074658</v>
      </c>
      <c r="L87" s="14" cm="1">
        <f t="array" aca="1" ref="L87" ca="1">SUM(INDIRECT("'"&amp;TOTALDemandSheets&amp;"'!"&amp;ADDRESS(ROW(),COLUMN())))</f>
        <v>-145.81060104615531</v>
      </c>
      <c r="M87" s="14" cm="1">
        <f t="array" aca="1" ref="M87" ca="1">SUM(INDIRECT("'"&amp;TOTALDemandSheets&amp;"'!"&amp;ADDRESS(ROW(),COLUMN())))</f>
        <v>-2931.9142942562676</v>
      </c>
      <c r="N87" s="14" cm="1">
        <f t="array" aca="1" ref="N87" ca="1">SUM(INDIRECT("'"&amp;TOTALDemandSheets&amp;"'!"&amp;ADDRESS(ROW(),COLUMN())))</f>
        <v>-943.87190083673227</v>
      </c>
      <c r="O87" s="14" cm="1">
        <f t="array" aca="1" ref="O87" ca="1">SUM(INDIRECT("'"&amp;TOTALDemandSheets&amp;"'!"&amp;ADDRESS(ROW(),COLUMN())))</f>
        <v>-2137.7235333715184</v>
      </c>
      <c r="P87" s="14" cm="1">
        <f t="array" aca="1" ref="P87" ca="1">SUM(INDIRECT("'"&amp;TOTALDemandSheets&amp;"'!"&amp;ADDRESS(ROW(),COLUMN())))</f>
        <v>0</v>
      </c>
      <c r="Q87" s="14" cm="1">
        <f t="array" aca="1" ref="Q87" ca="1">SUM(INDIRECT("'"&amp;TOTALDemandSheets&amp;"'!"&amp;ADDRESS(ROW(),COLUMN())))</f>
        <v>0</v>
      </c>
      <c r="R87" s="14" cm="1">
        <f t="array" aca="1" ref="R87" ca="1">SUM(INDIRECT("'"&amp;TOTALDemandSheets&amp;"'!"&amp;ADDRESS(ROW(),COLUMN())))</f>
        <v>0</v>
      </c>
      <c r="S87" s="14" cm="1">
        <f t="array" aca="1" ref="S87" ca="1">SUM(INDIRECT("'"&amp;TOTALDemandSheets&amp;"'!"&amp;ADDRESS(ROW(),COLUMN())))</f>
        <v>0</v>
      </c>
      <c r="T87" s="14" cm="1">
        <f t="array" aca="1" ref="T87" ca="1">SUM(INDIRECT("'"&amp;TOTALDemandSheets&amp;"'!"&amp;ADDRESS(ROW(),COLUMN())))</f>
        <v>0</v>
      </c>
      <c r="U87" s="14" cm="1">
        <f t="array" aca="1" ref="U87" ca="1">SUM(INDIRECT("'"&amp;TOTALDemandSheets&amp;"'!"&amp;ADDRESS(ROW(),COLUMN())))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 cm="1">
        <f t="array" aca="1" ref="D88" ca="1">SUM(INDIRECT("'"&amp;TOTALDemandSheets&amp;"'!"&amp;ADDRESS(ROW(),COLUMN())))</f>
        <v>-4458.5129999999999</v>
      </c>
      <c r="E88" s="14">
        <f t="shared" ref="E88:E95" ca="1" si="5">IFERROR(IF(D88="",0,IF(D88=0,0,IF(ABS(D88-SUM($G88:$U88))&lt;Check_Limit,0,1))),1)</f>
        <v>0</v>
      </c>
      <c r="F88" s="3"/>
      <c r="G88" s="14" cm="1">
        <f t="array" aca="1" ref="G88" ca="1">SUM(INDIRECT("'"&amp;TOTALDemandSheets&amp;"'!"&amp;ADDRESS(ROW(),COLUMN())))</f>
        <v>-3489.6558281694083</v>
      </c>
      <c r="H88" s="14" cm="1">
        <f t="array" aca="1" ref="H88" ca="1">SUM(INDIRECT("'"&amp;TOTALDemandSheets&amp;"'!"&amp;ADDRESS(ROW(),COLUMN())))</f>
        <v>-191.54012754149011</v>
      </c>
      <c r="I88" s="14" cm="1">
        <f t="array" aca="1" ref="I88" ca="1">SUM(INDIRECT("'"&amp;TOTALDemandSheets&amp;"'!"&amp;ADDRESS(ROW(),COLUMN())))</f>
        <v>-166.37713459087857</v>
      </c>
      <c r="J88" s="14" cm="1">
        <f t="array" aca="1" ref="J88" ca="1">SUM(INDIRECT("'"&amp;TOTALDemandSheets&amp;"'!"&amp;ADDRESS(ROW(),COLUMN())))</f>
        <v>-356.42937763190753</v>
      </c>
      <c r="K88" s="14" cm="1">
        <f t="array" aca="1" ref="K88" ca="1">SUM(INDIRECT("'"&amp;TOTALDemandSheets&amp;"'!"&amp;ADDRESS(ROW(),COLUMN())))</f>
        <v>-1.4359768186709057</v>
      </c>
      <c r="L88" s="14" cm="1">
        <f t="array" aca="1" ref="L88" ca="1">SUM(INDIRECT("'"&amp;TOTALDemandSheets&amp;"'!"&amp;ADDRESS(ROW(),COLUMN())))</f>
        <v>-5.9910754817129348</v>
      </c>
      <c r="M88" s="14" cm="1">
        <f t="array" aca="1" ref="M88" ca="1">SUM(INDIRECT("'"&amp;TOTALDemandSheets&amp;"'!"&amp;ADDRESS(ROW(),COLUMN())))</f>
        <v>-120.46668566466047</v>
      </c>
      <c r="N88" s="14" cm="1">
        <f t="array" aca="1" ref="N88" ca="1">SUM(INDIRECT("'"&amp;TOTALDemandSheets&amp;"'!"&amp;ADDRESS(ROW(),COLUMN())))</f>
        <v>-38.781870196054804</v>
      </c>
      <c r="O88" s="14" cm="1">
        <f t="array" aca="1" ref="O88" ca="1">SUM(INDIRECT("'"&amp;TOTALDemandSheets&amp;"'!"&amp;ADDRESS(ROW(),COLUMN())))</f>
        <v>-87.834923905215902</v>
      </c>
      <c r="P88" s="14" cm="1">
        <f t="array" aca="1" ref="P88" ca="1">SUM(INDIRECT("'"&amp;TOTALDemandSheets&amp;"'!"&amp;ADDRESS(ROW(),COLUMN())))</f>
        <v>0</v>
      </c>
      <c r="Q88" s="14" cm="1">
        <f t="array" aca="1" ref="Q88" ca="1">SUM(INDIRECT("'"&amp;TOTALDemandSheets&amp;"'!"&amp;ADDRESS(ROW(),COLUMN())))</f>
        <v>0</v>
      </c>
      <c r="R88" s="14" cm="1">
        <f t="array" aca="1" ref="R88" ca="1">SUM(INDIRECT("'"&amp;TOTALDemandSheets&amp;"'!"&amp;ADDRESS(ROW(),COLUMN())))</f>
        <v>0</v>
      </c>
      <c r="S88" s="14" cm="1">
        <f t="array" aca="1" ref="S88" ca="1">SUM(INDIRECT("'"&amp;TOTALDemandSheets&amp;"'!"&amp;ADDRESS(ROW(),COLUMN())))</f>
        <v>0</v>
      </c>
      <c r="T88" s="14" cm="1">
        <f t="array" aca="1" ref="T88" ca="1">SUM(INDIRECT("'"&amp;TOTALDemandSheets&amp;"'!"&amp;ADDRESS(ROW(),COLUMN())))</f>
        <v>0</v>
      </c>
      <c r="U88" s="14" cm="1">
        <f t="array" aca="1" ref="U88" ca="1">SUM(INDIRECT("'"&amp;TOTALDemandSheets&amp;"'!"&amp;ADDRESS(ROW(),COLUMN())))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 cm="1">
        <f t="array" aca="1" ref="D89" ca="1">SUM(INDIRECT("'"&amp;TOTALDemandSheets&amp;"'!"&amp;ADDRESS(ROW(),COLUMN())))</f>
        <v>0</v>
      </c>
      <c r="E89" s="14">
        <f t="shared" ca="1" si="5"/>
        <v>0</v>
      </c>
      <c r="F89" s="3"/>
      <c r="G89" s="14" cm="1">
        <f t="array" aca="1" ref="G89" ca="1">SUM(INDIRECT("'"&amp;TOTALDemandSheets&amp;"'!"&amp;ADDRESS(ROW(),COLUMN())))</f>
        <v>0</v>
      </c>
      <c r="H89" s="14" cm="1">
        <f t="array" aca="1" ref="H89" ca="1">SUM(INDIRECT("'"&amp;TOTALDemandSheets&amp;"'!"&amp;ADDRESS(ROW(),COLUMN())))</f>
        <v>0</v>
      </c>
      <c r="I89" s="14" cm="1">
        <f t="array" aca="1" ref="I89" ca="1">SUM(INDIRECT("'"&amp;TOTALDemandSheets&amp;"'!"&amp;ADDRESS(ROW(),COLUMN())))</f>
        <v>0</v>
      </c>
      <c r="J89" s="14" cm="1">
        <f t="array" aca="1" ref="J89" ca="1">SUM(INDIRECT("'"&amp;TOTALDemandSheets&amp;"'!"&amp;ADDRESS(ROW(),COLUMN())))</f>
        <v>0</v>
      </c>
      <c r="K89" s="14" cm="1">
        <f t="array" aca="1" ref="K89" ca="1">SUM(INDIRECT("'"&amp;TOTALDemandSheets&amp;"'!"&amp;ADDRESS(ROW(),COLUMN())))</f>
        <v>0</v>
      </c>
      <c r="L89" s="14" cm="1">
        <f t="array" aca="1" ref="L89" ca="1">SUM(INDIRECT("'"&amp;TOTALDemandSheets&amp;"'!"&amp;ADDRESS(ROW(),COLUMN())))</f>
        <v>0</v>
      </c>
      <c r="M89" s="14" cm="1">
        <f t="array" aca="1" ref="M89" ca="1">SUM(INDIRECT("'"&amp;TOTALDemandSheets&amp;"'!"&amp;ADDRESS(ROW(),COLUMN())))</f>
        <v>0</v>
      </c>
      <c r="N89" s="14" cm="1">
        <f t="array" aca="1" ref="N89" ca="1">SUM(INDIRECT("'"&amp;TOTALDemandSheets&amp;"'!"&amp;ADDRESS(ROW(),COLUMN())))</f>
        <v>0</v>
      </c>
      <c r="O89" s="14" cm="1">
        <f t="array" aca="1" ref="O89" ca="1">SUM(INDIRECT("'"&amp;TOTALDemandSheets&amp;"'!"&amp;ADDRESS(ROW(),COLUMN())))</f>
        <v>0</v>
      </c>
      <c r="P89" s="14" cm="1">
        <f t="array" aca="1" ref="P89" ca="1">SUM(INDIRECT("'"&amp;TOTALDemandSheets&amp;"'!"&amp;ADDRESS(ROW(),COLUMN())))</f>
        <v>0</v>
      </c>
      <c r="Q89" s="14" cm="1">
        <f t="array" aca="1" ref="Q89" ca="1">SUM(INDIRECT("'"&amp;TOTALDemandSheets&amp;"'!"&amp;ADDRESS(ROW(),COLUMN())))</f>
        <v>0</v>
      </c>
      <c r="R89" s="14" cm="1">
        <f t="array" aca="1" ref="R89" ca="1">SUM(INDIRECT("'"&amp;TOTALDemandSheets&amp;"'!"&amp;ADDRESS(ROW(),COLUMN())))</f>
        <v>0</v>
      </c>
      <c r="S89" s="14" cm="1">
        <f t="array" aca="1" ref="S89" ca="1">SUM(INDIRECT("'"&amp;TOTALDemandSheets&amp;"'!"&amp;ADDRESS(ROW(),COLUMN())))</f>
        <v>0</v>
      </c>
      <c r="T89" s="14" cm="1">
        <f t="array" aca="1" ref="T89" ca="1">SUM(INDIRECT("'"&amp;TOTALDemandSheets&amp;"'!"&amp;ADDRESS(ROW(),COLUMN())))</f>
        <v>0</v>
      </c>
      <c r="U89" s="14" cm="1">
        <f t="array" aca="1" ref="U89" ca="1">SUM(INDIRECT("'"&amp;TOTALDemandSheets&amp;"'!"&amp;ADDRESS(ROW(),COLUMN())))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 cm="1">
        <f t="array" aca="1" ref="D90" ca="1">SUM(INDIRECT("'"&amp;TOTALDemandSheets&amp;"'!"&amp;ADDRESS(ROW(),COLUMN())))</f>
        <v>0</v>
      </c>
      <c r="E90" s="14">
        <f t="shared" ca="1" si="5"/>
        <v>0</v>
      </c>
      <c r="F90" s="3"/>
      <c r="G90" s="14" cm="1">
        <f t="array" aca="1" ref="G90" ca="1">SUM(INDIRECT("'"&amp;TOTALDemandSheets&amp;"'!"&amp;ADDRESS(ROW(),COLUMN())))</f>
        <v>0</v>
      </c>
      <c r="H90" s="14" cm="1">
        <f t="array" aca="1" ref="H90" ca="1">SUM(INDIRECT("'"&amp;TOTALDemandSheets&amp;"'!"&amp;ADDRESS(ROW(),COLUMN())))</f>
        <v>0</v>
      </c>
      <c r="I90" s="14" cm="1">
        <f t="array" aca="1" ref="I90" ca="1">SUM(INDIRECT("'"&amp;TOTALDemandSheets&amp;"'!"&amp;ADDRESS(ROW(),COLUMN())))</f>
        <v>0</v>
      </c>
      <c r="J90" s="14" cm="1">
        <f t="array" aca="1" ref="J90" ca="1">SUM(INDIRECT("'"&amp;TOTALDemandSheets&amp;"'!"&amp;ADDRESS(ROW(),COLUMN())))</f>
        <v>0</v>
      </c>
      <c r="K90" s="14" cm="1">
        <f t="array" aca="1" ref="K90" ca="1">SUM(INDIRECT("'"&amp;TOTALDemandSheets&amp;"'!"&amp;ADDRESS(ROW(),COLUMN())))</f>
        <v>0</v>
      </c>
      <c r="L90" s="14" cm="1">
        <f t="array" aca="1" ref="L90" ca="1">SUM(INDIRECT("'"&amp;TOTALDemandSheets&amp;"'!"&amp;ADDRESS(ROW(),COLUMN())))</f>
        <v>0</v>
      </c>
      <c r="M90" s="14" cm="1">
        <f t="array" aca="1" ref="M90" ca="1">SUM(INDIRECT("'"&amp;TOTALDemandSheets&amp;"'!"&amp;ADDRESS(ROW(),COLUMN())))</f>
        <v>0</v>
      </c>
      <c r="N90" s="14" cm="1">
        <f t="array" aca="1" ref="N90" ca="1">SUM(INDIRECT("'"&amp;TOTALDemandSheets&amp;"'!"&amp;ADDRESS(ROW(),COLUMN())))</f>
        <v>0</v>
      </c>
      <c r="O90" s="14" cm="1">
        <f t="array" aca="1" ref="O90" ca="1">SUM(INDIRECT("'"&amp;TOTALDemandSheets&amp;"'!"&amp;ADDRESS(ROW(),COLUMN())))</f>
        <v>0</v>
      </c>
      <c r="P90" s="14" cm="1">
        <f t="array" aca="1" ref="P90" ca="1">SUM(INDIRECT("'"&amp;TOTALDemandSheets&amp;"'!"&amp;ADDRESS(ROW(),COLUMN())))</f>
        <v>0</v>
      </c>
      <c r="Q90" s="14" cm="1">
        <f t="array" aca="1" ref="Q90" ca="1">SUM(INDIRECT("'"&amp;TOTALDemandSheets&amp;"'!"&amp;ADDRESS(ROW(),COLUMN())))</f>
        <v>0</v>
      </c>
      <c r="R90" s="14" cm="1">
        <f t="array" aca="1" ref="R90" ca="1">SUM(INDIRECT("'"&amp;TOTALDemandSheets&amp;"'!"&amp;ADDRESS(ROW(),COLUMN())))</f>
        <v>0</v>
      </c>
      <c r="S90" s="14" cm="1">
        <f t="array" aca="1" ref="S90" ca="1">SUM(INDIRECT("'"&amp;TOTALDemandSheets&amp;"'!"&amp;ADDRESS(ROW(),COLUMN())))</f>
        <v>0</v>
      </c>
      <c r="T90" s="14" cm="1">
        <f t="array" aca="1" ref="T90" ca="1">SUM(INDIRECT("'"&amp;TOTALDemandSheets&amp;"'!"&amp;ADDRESS(ROW(),COLUMN())))</f>
        <v>0</v>
      </c>
      <c r="U90" s="14" cm="1">
        <f t="array" aca="1" ref="U90" ca="1">SUM(INDIRECT("'"&amp;TOTALDemandSheets&amp;"'!"&amp;ADDRESS(ROW(),COLUMN())))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 cm="1">
        <f t="array" aca="1" ref="D91" ca="1">SUM(INDIRECT("'"&amp;TOTALDemandSheets&amp;"'!"&amp;ADDRESS(ROW(),COLUMN())))</f>
        <v>0</v>
      </c>
      <c r="E91" s="14">
        <f t="shared" ca="1" si="5"/>
        <v>0</v>
      </c>
      <c r="F91" s="3"/>
      <c r="G91" s="14" cm="1">
        <f t="array" aca="1" ref="G91" ca="1">SUM(INDIRECT("'"&amp;TOTALDemandSheets&amp;"'!"&amp;ADDRESS(ROW(),COLUMN())))</f>
        <v>0</v>
      </c>
      <c r="H91" s="14" cm="1">
        <f t="array" aca="1" ref="H91" ca="1">SUM(INDIRECT("'"&amp;TOTALDemandSheets&amp;"'!"&amp;ADDRESS(ROW(),COLUMN())))</f>
        <v>0</v>
      </c>
      <c r="I91" s="14" cm="1">
        <f t="array" aca="1" ref="I91" ca="1">SUM(INDIRECT("'"&amp;TOTALDemandSheets&amp;"'!"&amp;ADDRESS(ROW(),COLUMN())))</f>
        <v>0</v>
      </c>
      <c r="J91" s="14" cm="1">
        <f t="array" aca="1" ref="J91" ca="1">SUM(INDIRECT("'"&amp;TOTALDemandSheets&amp;"'!"&amp;ADDRESS(ROW(),COLUMN())))</f>
        <v>0</v>
      </c>
      <c r="K91" s="14" cm="1">
        <f t="array" aca="1" ref="K91" ca="1">SUM(INDIRECT("'"&amp;TOTALDemandSheets&amp;"'!"&amp;ADDRESS(ROW(),COLUMN())))</f>
        <v>0</v>
      </c>
      <c r="L91" s="14" cm="1">
        <f t="array" aca="1" ref="L91" ca="1">SUM(INDIRECT("'"&amp;TOTALDemandSheets&amp;"'!"&amp;ADDRESS(ROW(),COLUMN())))</f>
        <v>0</v>
      </c>
      <c r="M91" s="14" cm="1">
        <f t="array" aca="1" ref="M91" ca="1">SUM(INDIRECT("'"&amp;TOTALDemandSheets&amp;"'!"&amp;ADDRESS(ROW(),COLUMN())))</f>
        <v>0</v>
      </c>
      <c r="N91" s="14" cm="1">
        <f t="array" aca="1" ref="N91" ca="1">SUM(INDIRECT("'"&amp;TOTALDemandSheets&amp;"'!"&amp;ADDRESS(ROW(),COLUMN())))</f>
        <v>0</v>
      </c>
      <c r="O91" s="14" cm="1">
        <f t="array" aca="1" ref="O91" ca="1">SUM(INDIRECT("'"&amp;TOTALDemandSheets&amp;"'!"&amp;ADDRESS(ROW(),COLUMN())))</f>
        <v>0</v>
      </c>
      <c r="P91" s="14" cm="1">
        <f t="array" aca="1" ref="P91" ca="1">SUM(INDIRECT("'"&amp;TOTALDemandSheets&amp;"'!"&amp;ADDRESS(ROW(),COLUMN())))</f>
        <v>0</v>
      </c>
      <c r="Q91" s="14" cm="1">
        <f t="array" aca="1" ref="Q91" ca="1">SUM(INDIRECT("'"&amp;TOTALDemandSheets&amp;"'!"&amp;ADDRESS(ROW(),COLUMN())))</f>
        <v>0</v>
      </c>
      <c r="R91" s="14" cm="1">
        <f t="array" aca="1" ref="R91" ca="1">SUM(INDIRECT("'"&amp;TOTALDemandSheets&amp;"'!"&amp;ADDRESS(ROW(),COLUMN())))</f>
        <v>0</v>
      </c>
      <c r="S91" s="14" cm="1">
        <f t="array" aca="1" ref="S91" ca="1">SUM(INDIRECT("'"&amp;TOTALDemandSheets&amp;"'!"&amp;ADDRESS(ROW(),COLUMN())))</f>
        <v>0</v>
      </c>
      <c r="T91" s="14" cm="1">
        <f t="array" aca="1" ref="T91" ca="1">SUM(INDIRECT("'"&amp;TOTALDemandSheets&amp;"'!"&amp;ADDRESS(ROW(),COLUMN())))</f>
        <v>0</v>
      </c>
      <c r="U91" s="14" cm="1">
        <f t="array" aca="1" ref="U91" ca="1">SUM(INDIRECT("'"&amp;TOTALDemandSheets&amp;"'!"&amp;ADDRESS(ROW(),COLUMN())))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 cm="1">
        <f t="array" aca="1" ref="D92" ca="1">SUM(INDIRECT("'"&amp;TOTALDemandSheets&amp;"'!"&amp;ADDRESS(ROW(),COLUMN())))</f>
        <v>0</v>
      </c>
      <c r="E92" s="14">
        <f t="shared" ca="1" si="5"/>
        <v>0</v>
      </c>
      <c r="F92" s="3"/>
      <c r="G92" s="14" cm="1">
        <f t="array" aca="1" ref="G92" ca="1">SUM(INDIRECT("'"&amp;TOTALDemandSheets&amp;"'!"&amp;ADDRESS(ROW(),COLUMN())))</f>
        <v>0</v>
      </c>
      <c r="H92" s="14" cm="1">
        <f t="array" aca="1" ref="H92" ca="1">SUM(INDIRECT("'"&amp;TOTALDemandSheets&amp;"'!"&amp;ADDRESS(ROW(),COLUMN())))</f>
        <v>0</v>
      </c>
      <c r="I92" s="14" cm="1">
        <f t="array" aca="1" ref="I92" ca="1">SUM(INDIRECT("'"&amp;TOTALDemandSheets&amp;"'!"&amp;ADDRESS(ROW(),COLUMN())))</f>
        <v>0</v>
      </c>
      <c r="J92" s="14" cm="1">
        <f t="array" aca="1" ref="J92" ca="1">SUM(INDIRECT("'"&amp;TOTALDemandSheets&amp;"'!"&amp;ADDRESS(ROW(),COLUMN())))</f>
        <v>0</v>
      </c>
      <c r="K92" s="14" cm="1">
        <f t="array" aca="1" ref="K92" ca="1">SUM(INDIRECT("'"&amp;TOTALDemandSheets&amp;"'!"&amp;ADDRESS(ROW(),COLUMN())))</f>
        <v>0</v>
      </c>
      <c r="L92" s="14" cm="1">
        <f t="array" aca="1" ref="L92" ca="1">SUM(INDIRECT("'"&amp;TOTALDemandSheets&amp;"'!"&amp;ADDRESS(ROW(),COLUMN())))</f>
        <v>0</v>
      </c>
      <c r="M92" s="14" cm="1">
        <f t="array" aca="1" ref="M92" ca="1">SUM(INDIRECT("'"&amp;TOTALDemandSheets&amp;"'!"&amp;ADDRESS(ROW(),COLUMN())))</f>
        <v>0</v>
      </c>
      <c r="N92" s="14" cm="1">
        <f t="array" aca="1" ref="N92" ca="1">SUM(INDIRECT("'"&amp;TOTALDemandSheets&amp;"'!"&amp;ADDRESS(ROW(),COLUMN())))</f>
        <v>0</v>
      </c>
      <c r="O92" s="14" cm="1">
        <f t="array" aca="1" ref="O92" ca="1">SUM(INDIRECT("'"&amp;TOTALDemandSheets&amp;"'!"&amp;ADDRESS(ROW(),COLUMN())))</f>
        <v>0</v>
      </c>
      <c r="P92" s="14" cm="1">
        <f t="array" aca="1" ref="P92" ca="1">SUM(INDIRECT("'"&amp;TOTALDemandSheets&amp;"'!"&amp;ADDRESS(ROW(),COLUMN())))</f>
        <v>0</v>
      </c>
      <c r="Q92" s="14" cm="1">
        <f t="array" aca="1" ref="Q92" ca="1">SUM(INDIRECT("'"&amp;TOTALDemandSheets&amp;"'!"&amp;ADDRESS(ROW(),COLUMN())))</f>
        <v>0</v>
      </c>
      <c r="R92" s="14" cm="1">
        <f t="array" aca="1" ref="R92" ca="1">SUM(INDIRECT("'"&amp;TOTALDemandSheets&amp;"'!"&amp;ADDRESS(ROW(),COLUMN())))</f>
        <v>0</v>
      </c>
      <c r="S92" s="14" cm="1">
        <f t="array" aca="1" ref="S92" ca="1">SUM(INDIRECT("'"&amp;TOTALDemandSheets&amp;"'!"&amp;ADDRESS(ROW(),COLUMN())))</f>
        <v>0</v>
      </c>
      <c r="T92" s="14" cm="1">
        <f t="array" aca="1" ref="T92" ca="1">SUM(INDIRECT("'"&amp;TOTALDemandSheets&amp;"'!"&amp;ADDRESS(ROW(),COLUMN())))</f>
        <v>0</v>
      </c>
      <c r="U92" s="14" cm="1">
        <f t="array" aca="1" ref="U92" ca="1">SUM(INDIRECT("'"&amp;TOTALDemandSheets&amp;"'!"&amp;ADDRESS(ROW(),COLUMN())))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 cm="1">
        <f t="array" aca="1" ref="D93" ca="1">SUM(INDIRECT("'"&amp;TOTALDemandSheets&amp;"'!"&amp;ADDRESS(ROW(),COLUMN())))</f>
        <v>0</v>
      </c>
      <c r="E93" s="14">
        <f t="shared" ca="1" si="5"/>
        <v>0</v>
      </c>
      <c r="F93" s="3"/>
      <c r="G93" s="14" cm="1">
        <f t="array" aca="1" ref="G93" ca="1">SUM(INDIRECT("'"&amp;TOTALDemandSheets&amp;"'!"&amp;ADDRESS(ROW(),COLUMN())))</f>
        <v>0</v>
      </c>
      <c r="H93" s="14" cm="1">
        <f t="array" aca="1" ref="H93" ca="1">SUM(INDIRECT("'"&amp;TOTALDemandSheets&amp;"'!"&amp;ADDRESS(ROW(),COLUMN())))</f>
        <v>0</v>
      </c>
      <c r="I93" s="14" cm="1">
        <f t="array" aca="1" ref="I93" ca="1">SUM(INDIRECT("'"&amp;TOTALDemandSheets&amp;"'!"&amp;ADDRESS(ROW(),COLUMN())))</f>
        <v>0</v>
      </c>
      <c r="J93" s="14" cm="1">
        <f t="array" aca="1" ref="J93" ca="1">SUM(INDIRECT("'"&amp;TOTALDemandSheets&amp;"'!"&amp;ADDRESS(ROW(),COLUMN())))</f>
        <v>0</v>
      </c>
      <c r="K93" s="14" cm="1">
        <f t="array" aca="1" ref="K93" ca="1">SUM(INDIRECT("'"&amp;TOTALDemandSheets&amp;"'!"&amp;ADDRESS(ROW(),COLUMN())))</f>
        <v>0</v>
      </c>
      <c r="L93" s="14" cm="1">
        <f t="array" aca="1" ref="L93" ca="1">SUM(INDIRECT("'"&amp;TOTALDemandSheets&amp;"'!"&amp;ADDRESS(ROW(),COLUMN())))</f>
        <v>0</v>
      </c>
      <c r="M93" s="14" cm="1">
        <f t="array" aca="1" ref="M93" ca="1">SUM(INDIRECT("'"&amp;TOTALDemandSheets&amp;"'!"&amp;ADDRESS(ROW(),COLUMN())))</f>
        <v>0</v>
      </c>
      <c r="N93" s="14" cm="1">
        <f t="array" aca="1" ref="N93" ca="1">SUM(INDIRECT("'"&amp;TOTALDemandSheets&amp;"'!"&amp;ADDRESS(ROW(),COLUMN())))</f>
        <v>0</v>
      </c>
      <c r="O93" s="14" cm="1">
        <f t="array" aca="1" ref="O93" ca="1">SUM(INDIRECT("'"&amp;TOTALDemandSheets&amp;"'!"&amp;ADDRESS(ROW(),COLUMN())))</f>
        <v>0</v>
      </c>
      <c r="P93" s="14" cm="1">
        <f t="array" aca="1" ref="P93" ca="1">SUM(INDIRECT("'"&amp;TOTALDemandSheets&amp;"'!"&amp;ADDRESS(ROW(),COLUMN())))</f>
        <v>0</v>
      </c>
      <c r="Q93" s="14" cm="1">
        <f t="array" aca="1" ref="Q93" ca="1">SUM(INDIRECT("'"&amp;TOTALDemandSheets&amp;"'!"&amp;ADDRESS(ROW(),COLUMN())))</f>
        <v>0</v>
      </c>
      <c r="R93" s="14" cm="1">
        <f t="array" aca="1" ref="R93" ca="1">SUM(INDIRECT("'"&amp;TOTALDemandSheets&amp;"'!"&amp;ADDRESS(ROW(),COLUMN())))</f>
        <v>0</v>
      </c>
      <c r="S93" s="14" cm="1">
        <f t="array" aca="1" ref="S93" ca="1">SUM(INDIRECT("'"&amp;TOTALDemandSheets&amp;"'!"&amp;ADDRESS(ROW(),COLUMN())))</f>
        <v>0</v>
      </c>
      <c r="T93" s="14" cm="1">
        <f t="array" aca="1" ref="T93" ca="1">SUM(INDIRECT("'"&amp;TOTALDemandSheets&amp;"'!"&amp;ADDRESS(ROW(),COLUMN())))</f>
        <v>0</v>
      </c>
      <c r="U93" s="14" cm="1">
        <f t="array" aca="1" ref="U93" ca="1">SUM(INDIRECT("'"&amp;TOTALDemandSheets&amp;"'!"&amp;ADDRESS(ROW(),COLUMN())))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 cm="1">
        <f t="array" aca="1" ref="D94" ca="1">SUM(INDIRECT("'"&amp;TOTALDemandSheets&amp;"'!"&amp;ADDRESS(ROW(),COLUMN())))</f>
        <v>0</v>
      </c>
      <c r="E94" s="14">
        <f t="shared" ca="1" si="5"/>
        <v>0</v>
      </c>
      <c r="F94" s="3"/>
      <c r="G94" s="14" cm="1">
        <f t="array" aca="1" ref="G94" ca="1">SUM(INDIRECT("'"&amp;TOTALDemandSheets&amp;"'!"&amp;ADDRESS(ROW(),COLUMN())))</f>
        <v>0</v>
      </c>
      <c r="H94" s="14" cm="1">
        <f t="array" aca="1" ref="H94" ca="1">SUM(INDIRECT("'"&amp;TOTALDemandSheets&amp;"'!"&amp;ADDRESS(ROW(),COLUMN())))</f>
        <v>0</v>
      </c>
      <c r="I94" s="14" cm="1">
        <f t="array" aca="1" ref="I94" ca="1">SUM(INDIRECT("'"&amp;TOTALDemandSheets&amp;"'!"&amp;ADDRESS(ROW(),COLUMN())))</f>
        <v>0</v>
      </c>
      <c r="J94" s="14" cm="1">
        <f t="array" aca="1" ref="J94" ca="1">SUM(INDIRECT("'"&amp;TOTALDemandSheets&amp;"'!"&amp;ADDRESS(ROW(),COLUMN())))</f>
        <v>0</v>
      </c>
      <c r="K94" s="14" cm="1">
        <f t="array" aca="1" ref="K94" ca="1">SUM(INDIRECT("'"&amp;TOTALDemandSheets&amp;"'!"&amp;ADDRESS(ROW(),COLUMN())))</f>
        <v>0</v>
      </c>
      <c r="L94" s="14" cm="1">
        <f t="array" aca="1" ref="L94" ca="1">SUM(INDIRECT("'"&amp;TOTALDemandSheets&amp;"'!"&amp;ADDRESS(ROW(),COLUMN())))</f>
        <v>0</v>
      </c>
      <c r="M94" s="14" cm="1">
        <f t="array" aca="1" ref="M94" ca="1">SUM(INDIRECT("'"&amp;TOTALDemandSheets&amp;"'!"&amp;ADDRESS(ROW(),COLUMN())))</f>
        <v>0</v>
      </c>
      <c r="N94" s="14" cm="1">
        <f t="array" aca="1" ref="N94" ca="1">SUM(INDIRECT("'"&amp;TOTALDemandSheets&amp;"'!"&amp;ADDRESS(ROW(),COLUMN())))</f>
        <v>0</v>
      </c>
      <c r="O94" s="14" cm="1">
        <f t="array" aca="1" ref="O94" ca="1">SUM(INDIRECT("'"&amp;TOTALDemandSheets&amp;"'!"&amp;ADDRESS(ROW(),COLUMN())))</f>
        <v>0</v>
      </c>
      <c r="P94" s="14" cm="1">
        <f t="array" aca="1" ref="P94" ca="1">SUM(INDIRECT("'"&amp;TOTALDemandSheets&amp;"'!"&amp;ADDRESS(ROW(),COLUMN())))</f>
        <v>0</v>
      </c>
      <c r="Q94" s="14" cm="1">
        <f t="array" aca="1" ref="Q94" ca="1">SUM(INDIRECT("'"&amp;TOTALDemandSheets&amp;"'!"&amp;ADDRESS(ROW(),COLUMN())))</f>
        <v>0</v>
      </c>
      <c r="R94" s="14" cm="1">
        <f t="array" aca="1" ref="R94" ca="1">SUM(INDIRECT("'"&amp;TOTALDemandSheets&amp;"'!"&amp;ADDRESS(ROW(),COLUMN())))</f>
        <v>0</v>
      </c>
      <c r="S94" s="14" cm="1">
        <f t="array" aca="1" ref="S94" ca="1">SUM(INDIRECT("'"&amp;TOTALDemandSheets&amp;"'!"&amp;ADDRESS(ROW(),COLUMN())))</f>
        <v>0</v>
      </c>
      <c r="T94" s="14" cm="1">
        <f t="array" aca="1" ref="T94" ca="1">SUM(INDIRECT("'"&amp;TOTALDemandSheets&amp;"'!"&amp;ADDRESS(ROW(),COLUMN())))</f>
        <v>0</v>
      </c>
      <c r="U94" s="14" cm="1">
        <f t="array" aca="1" ref="U94" ca="1">SUM(INDIRECT("'"&amp;TOTALDemandSheets&amp;"'!"&amp;ADDRESS(ROW(),COLUMN())))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 cm="1">
        <f t="array" aca="1" ref="D95" ca="1">SUM(INDIRECT("'"&amp;TOTALDemandSheets&amp;"'!"&amp;ADDRESS(ROW(),COLUMN())))</f>
        <v>0</v>
      </c>
      <c r="E95" s="14">
        <f t="shared" ca="1" si="5"/>
        <v>0</v>
      </c>
      <c r="F95" s="3"/>
      <c r="G95" s="14" cm="1">
        <f t="array" aca="1" ref="G95" ca="1">SUM(INDIRECT("'"&amp;TOTALDemandSheets&amp;"'!"&amp;ADDRESS(ROW(),COLUMN())))</f>
        <v>0</v>
      </c>
      <c r="H95" s="14" cm="1">
        <f t="array" aca="1" ref="H95" ca="1">SUM(INDIRECT("'"&amp;TOTALDemandSheets&amp;"'!"&amp;ADDRESS(ROW(),COLUMN())))</f>
        <v>0</v>
      </c>
      <c r="I95" s="14" cm="1">
        <f t="array" aca="1" ref="I95" ca="1">SUM(INDIRECT("'"&amp;TOTALDemandSheets&amp;"'!"&amp;ADDRESS(ROW(),COLUMN())))</f>
        <v>0</v>
      </c>
      <c r="J95" s="14" cm="1">
        <f t="array" aca="1" ref="J95" ca="1">SUM(INDIRECT("'"&amp;TOTALDemandSheets&amp;"'!"&amp;ADDRESS(ROW(),COLUMN())))</f>
        <v>0</v>
      </c>
      <c r="K95" s="14" cm="1">
        <f t="array" aca="1" ref="K95" ca="1">SUM(INDIRECT("'"&amp;TOTALDemandSheets&amp;"'!"&amp;ADDRESS(ROW(),COLUMN())))</f>
        <v>0</v>
      </c>
      <c r="L95" s="14" cm="1">
        <f t="array" aca="1" ref="L95" ca="1">SUM(INDIRECT("'"&amp;TOTALDemandSheets&amp;"'!"&amp;ADDRESS(ROW(),COLUMN())))</f>
        <v>0</v>
      </c>
      <c r="M95" s="14" cm="1">
        <f t="array" aca="1" ref="M95" ca="1">SUM(INDIRECT("'"&amp;TOTALDemandSheets&amp;"'!"&amp;ADDRESS(ROW(),COLUMN())))</f>
        <v>0</v>
      </c>
      <c r="N95" s="14" cm="1">
        <f t="array" aca="1" ref="N95" ca="1">SUM(INDIRECT("'"&amp;TOTALDemandSheets&amp;"'!"&amp;ADDRESS(ROW(),COLUMN())))</f>
        <v>0</v>
      </c>
      <c r="O95" s="14" cm="1">
        <f t="array" aca="1" ref="O95" ca="1">SUM(INDIRECT("'"&amp;TOTALDemandSheets&amp;"'!"&amp;ADDRESS(ROW(),COLUMN())))</f>
        <v>0</v>
      </c>
      <c r="P95" s="14" cm="1">
        <f t="array" aca="1" ref="P95" ca="1">SUM(INDIRECT("'"&amp;TOTALDemandSheets&amp;"'!"&amp;ADDRESS(ROW(),COLUMN())))</f>
        <v>0</v>
      </c>
      <c r="Q95" s="14" cm="1">
        <f t="array" aca="1" ref="Q95" ca="1">SUM(INDIRECT("'"&amp;TOTALDemandSheets&amp;"'!"&amp;ADDRESS(ROW(),COLUMN())))</f>
        <v>0</v>
      </c>
      <c r="R95" s="14" cm="1">
        <f t="array" aca="1" ref="R95" ca="1">SUM(INDIRECT("'"&amp;TOTALDemandSheets&amp;"'!"&amp;ADDRESS(ROW(),COLUMN())))</f>
        <v>0</v>
      </c>
      <c r="S95" s="14" cm="1">
        <f t="array" aca="1" ref="S95" ca="1">SUM(INDIRECT("'"&amp;TOTALDemandSheets&amp;"'!"&amp;ADDRESS(ROW(),COLUMN())))</f>
        <v>0</v>
      </c>
      <c r="T95" s="14" cm="1">
        <f t="array" aca="1" ref="T95" ca="1">SUM(INDIRECT("'"&amp;TOTALDemandSheets&amp;"'!"&amp;ADDRESS(ROW(),COLUMN())))</f>
        <v>0</v>
      </c>
      <c r="U95" s="14" cm="1">
        <f t="array" aca="1" ref="U95" ca="1">SUM(INDIRECT("'"&amp;TOTALDemandSheets&amp;"'!"&amp;ADDRESS(ROW(),COLUMN())))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 cm="1">
        <f t="array" aca="1" ref="D96" ca="1">SUM(INDIRECT("'"&amp;TOTALDemandSheets&amp;"'!"&amp;ADDRESS(ROW(),COLUMN())))</f>
        <v>-118980.6371989839</v>
      </c>
      <c r="E96" s="14">
        <f t="shared" ca="1" si="4"/>
        <v>0</v>
      </c>
      <c r="F96" s="46"/>
      <c r="G96" s="174" cm="1">
        <f t="array" aca="1" ref="G96" ca="1">SUM(INDIRECT("'"&amp;TOTALDemandSheets&amp;"'!"&amp;ADDRESS(ROW(),COLUMN())))</f>
        <v>-93125.549715957779</v>
      </c>
      <c r="H96" s="174" cm="1">
        <f t="array" aca="1" ref="H96" ca="1">SUM(INDIRECT("'"&amp;TOTALDemandSheets&amp;"'!"&amp;ADDRESS(ROW(),COLUMN())))</f>
        <v>-5111.4724626935331</v>
      </c>
      <c r="I96" s="174" cm="1">
        <f t="array" aca="1" ref="I96" ca="1">SUM(INDIRECT("'"&amp;TOTALDemandSheets&amp;"'!"&amp;ADDRESS(ROW(),COLUMN())))</f>
        <v>-4439.9685475771494</v>
      </c>
      <c r="J96" s="174" cm="1">
        <f t="array" aca="1" ref="J96" ca="1">SUM(INDIRECT("'"&amp;TOTALDemandSheets&amp;"'!"&amp;ADDRESS(ROW(),COLUMN())))</f>
        <v>-9511.7350711059098</v>
      </c>
      <c r="K96" s="174" cm="1">
        <f t="array" aca="1" ref="K96" ca="1">SUM(INDIRECT("'"&amp;TOTALDemandSheets&amp;"'!"&amp;ADDRESS(ROW(),COLUMN())))</f>
        <v>-38.320721928686567</v>
      </c>
      <c r="L96" s="174" cm="1">
        <f t="array" aca="1" ref="L96" ca="1">SUM(INDIRECT("'"&amp;TOTALDemandSheets&amp;"'!"&amp;ADDRESS(ROW(),COLUMN())))</f>
        <v>-159.87886058006654</v>
      </c>
      <c r="M96" s="174" cm="1">
        <f t="array" aca="1" ref="M96" ca="1">SUM(INDIRECT("'"&amp;TOTALDemandSheets&amp;"'!"&amp;ADDRESS(ROW(),COLUMN())))</f>
        <v>-3214.794489021564</v>
      </c>
      <c r="N96" s="174" cm="1">
        <f t="array" aca="1" ref="N96" ca="1">SUM(INDIRECT("'"&amp;TOTALDemandSheets&amp;"'!"&amp;ADDRESS(ROW(),COLUMN())))</f>
        <v>-1034.939592571533</v>
      </c>
      <c r="O96" s="174" cm="1">
        <f t="array" aca="1" ref="O96" ca="1">SUM(INDIRECT("'"&amp;TOTALDemandSheets&amp;"'!"&amp;ADDRESS(ROW(),COLUMN())))</f>
        <v>-2343.9777375476642</v>
      </c>
      <c r="P96" s="174" cm="1">
        <f t="array" aca="1" ref="P96" ca="1">SUM(INDIRECT("'"&amp;TOTALDemandSheets&amp;"'!"&amp;ADDRESS(ROW(),COLUMN())))</f>
        <v>0</v>
      </c>
      <c r="Q96" s="174" cm="1">
        <f t="array" aca="1" ref="Q96" ca="1">SUM(INDIRECT("'"&amp;TOTALDemandSheets&amp;"'!"&amp;ADDRESS(ROW(),COLUMN())))</f>
        <v>0</v>
      </c>
      <c r="R96" s="174" cm="1">
        <f t="array" aca="1" ref="R96" ca="1">SUM(INDIRECT("'"&amp;TOTALDemandSheets&amp;"'!"&amp;ADDRESS(ROW(),COLUMN())))</f>
        <v>0</v>
      </c>
      <c r="S96" s="174" cm="1">
        <f t="array" aca="1" ref="S96" ca="1">SUM(INDIRECT("'"&amp;TOTALDemandSheets&amp;"'!"&amp;ADDRESS(ROW(),COLUMN())))</f>
        <v>0</v>
      </c>
      <c r="T96" s="174" cm="1">
        <f t="array" aca="1" ref="T96" ca="1">SUM(INDIRECT("'"&amp;TOTALDemandSheets&amp;"'!"&amp;ADDRESS(ROW(),COLUMN())))</f>
        <v>0</v>
      </c>
      <c r="U96" s="174" cm="1">
        <f t="array" aca="1" ref="U96" ca="1">SUM(INDIRECT("'"&amp;TOTALDemandSheets&amp;"'!"&amp;ADDRESS(ROW(),COLUMN())))</f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D97" s="14"/>
      <c r="E97" s="14">
        <f t="shared" si="4"/>
        <v>0</v>
      </c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D98" s="14"/>
      <c r="E98" s="14">
        <f t="shared" si="4"/>
        <v>0</v>
      </c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 cm="1">
        <f t="array" aca="1" ref="D99" ca="1">SUM(INDIRECT("'"&amp;TOTALDemandSheets&amp;"'!"&amp;ADDRESS(ROW(),COLUMN())))</f>
        <v>0</v>
      </c>
      <c r="E99" s="14">
        <f t="shared" ca="1" si="4"/>
        <v>0</v>
      </c>
      <c r="F99" s="3"/>
      <c r="G99" s="14" cm="1">
        <f t="array" aca="1" ref="G99" ca="1">SUM(INDIRECT("'"&amp;TOTALDemandSheets&amp;"'!"&amp;ADDRESS(ROW(),COLUMN())))</f>
        <v>0</v>
      </c>
      <c r="H99" s="14" cm="1">
        <f t="array" aca="1" ref="H99" ca="1">SUM(INDIRECT("'"&amp;TOTALDemandSheets&amp;"'!"&amp;ADDRESS(ROW(),COLUMN())))</f>
        <v>0</v>
      </c>
      <c r="I99" s="14" cm="1">
        <f t="array" aca="1" ref="I99" ca="1">SUM(INDIRECT("'"&amp;TOTALDemandSheets&amp;"'!"&amp;ADDRESS(ROW(),COLUMN())))</f>
        <v>0</v>
      </c>
      <c r="J99" s="14" cm="1">
        <f t="array" aca="1" ref="J99" ca="1">SUM(INDIRECT("'"&amp;TOTALDemandSheets&amp;"'!"&amp;ADDRESS(ROW(),COLUMN())))</f>
        <v>0</v>
      </c>
      <c r="K99" s="14" cm="1">
        <f t="array" aca="1" ref="K99" ca="1">SUM(INDIRECT("'"&amp;TOTALDemandSheets&amp;"'!"&amp;ADDRESS(ROW(),COLUMN())))</f>
        <v>0</v>
      </c>
      <c r="L99" s="14" cm="1">
        <f t="array" aca="1" ref="L99" ca="1">SUM(INDIRECT("'"&amp;TOTALDemandSheets&amp;"'!"&amp;ADDRESS(ROW(),COLUMN())))</f>
        <v>0</v>
      </c>
      <c r="M99" s="14" cm="1">
        <f t="array" aca="1" ref="M99" ca="1">SUM(INDIRECT("'"&amp;TOTALDemandSheets&amp;"'!"&amp;ADDRESS(ROW(),COLUMN())))</f>
        <v>0</v>
      </c>
      <c r="N99" s="14" cm="1">
        <f t="array" aca="1" ref="N99" ca="1">SUM(INDIRECT("'"&amp;TOTALDemandSheets&amp;"'!"&amp;ADDRESS(ROW(),COLUMN())))</f>
        <v>0</v>
      </c>
      <c r="O99" s="14" cm="1">
        <f t="array" aca="1" ref="O99" ca="1">SUM(INDIRECT("'"&amp;TOTALDemandSheets&amp;"'!"&amp;ADDRESS(ROW(),COLUMN())))</f>
        <v>0</v>
      </c>
      <c r="P99" s="14" cm="1">
        <f t="array" aca="1" ref="P99" ca="1">SUM(INDIRECT("'"&amp;TOTALDemandSheets&amp;"'!"&amp;ADDRESS(ROW(),COLUMN())))</f>
        <v>0</v>
      </c>
      <c r="Q99" s="14" cm="1">
        <f t="array" aca="1" ref="Q99" ca="1">SUM(INDIRECT("'"&amp;TOTALDemandSheets&amp;"'!"&amp;ADDRESS(ROW(),COLUMN())))</f>
        <v>0</v>
      </c>
      <c r="R99" s="14" cm="1">
        <f t="array" aca="1" ref="R99" ca="1">SUM(INDIRECT("'"&amp;TOTALDemandSheets&amp;"'!"&amp;ADDRESS(ROW(),COLUMN())))</f>
        <v>0</v>
      </c>
      <c r="S99" s="14" cm="1">
        <f t="array" aca="1" ref="S99" ca="1">SUM(INDIRECT("'"&amp;TOTALDemandSheets&amp;"'!"&amp;ADDRESS(ROW(),COLUMN())))</f>
        <v>0</v>
      </c>
      <c r="T99" s="14" cm="1">
        <f t="array" aca="1" ref="T99" ca="1">SUM(INDIRECT("'"&amp;TOTALDemandSheets&amp;"'!"&amp;ADDRESS(ROW(),COLUMN())))</f>
        <v>0</v>
      </c>
      <c r="U99" s="14" cm="1">
        <f t="array" aca="1" ref="U99" ca="1">SUM(INDIRECT("'"&amp;TOTALDemandSheets&amp;"'!"&amp;ADDRESS(ROW(),COLUMN())))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 cm="1">
        <f t="array" aca="1" ref="D100" ca="1">SUM(INDIRECT("'"&amp;TOTALDemandSheets&amp;"'!"&amp;ADDRESS(ROW(),COLUMN())))</f>
        <v>7.0542418745083788</v>
      </c>
      <c r="E100" s="14">
        <f t="shared" ca="1" si="4"/>
        <v>0</v>
      </c>
      <c r="F100" s="3"/>
      <c r="G100" s="14" cm="1">
        <f t="array" aca="1" ref="G100" ca="1">SUM(INDIRECT("'"&amp;TOTALDemandSheets&amp;"'!"&amp;ADDRESS(ROW(),COLUMN())))</f>
        <v>5.4737822523567941</v>
      </c>
      <c r="H100" s="14" cm="1">
        <f t="array" aca="1" ref="H100" ca="1">SUM(INDIRECT("'"&amp;TOTALDemandSheets&amp;"'!"&amp;ADDRESS(ROW(),COLUMN())))</f>
        <v>0.30132247560114905</v>
      </c>
      <c r="I100" s="14" cm="1">
        <f t="array" aca="1" ref="I100" ca="1">SUM(INDIRECT("'"&amp;TOTALDemandSheets&amp;"'!"&amp;ADDRESS(ROW(),COLUMN())))</f>
        <v>0.26907385515439231</v>
      </c>
      <c r="J100" s="14" cm="1">
        <f t="array" aca="1" ref="J100" ca="1">SUM(INDIRECT("'"&amp;TOTALDemandSheets&amp;"'!"&amp;ADDRESS(ROW(),COLUMN())))</f>
        <v>0.58880355783607574</v>
      </c>
      <c r="K100" s="14" cm="1">
        <f t="array" aca="1" ref="K100" ca="1">SUM(INDIRECT("'"&amp;TOTALDemandSheets&amp;"'!"&amp;ADDRESS(ROW(),COLUMN())))</f>
        <v>2.3693340639696202E-3</v>
      </c>
      <c r="L100" s="14" cm="1">
        <f t="array" aca="1" ref="L100" ca="1">SUM(INDIRECT("'"&amp;TOTALDemandSheets&amp;"'!"&amp;ADDRESS(ROW(),COLUMN())))</f>
        <v>9.633967089433669E-3</v>
      </c>
      <c r="M100" s="14" cm="1">
        <f t="array" aca="1" ref="M100" ca="1">SUM(INDIRECT("'"&amp;TOTALDemandSheets&amp;"'!"&amp;ADDRESS(ROW(),COLUMN())))</f>
        <v>0.19927814421845244</v>
      </c>
      <c r="N100" s="14" cm="1">
        <f t="array" aca="1" ref="N100" ca="1">SUM(INDIRECT("'"&amp;TOTALDemandSheets&amp;"'!"&amp;ADDRESS(ROW(),COLUMN())))</f>
        <v>6.4292059962662504E-2</v>
      </c>
      <c r="O100" s="14" cm="1">
        <f t="array" aca="1" ref="O100" ca="1">SUM(INDIRECT("'"&amp;TOTALDemandSheets&amp;"'!"&amp;ADDRESS(ROW(),COLUMN())))</f>
        <v>0.14568622822545102</v>
      </c>
      <c r="P100" s="14" cm="1">
        <f t="array" aca="1" ref="P100" ca="1">SUM(INDIRECT("'"&amp;TOTALDemandSheets&amp;"'!"&amp;ADDRESS(ROW(),COLUMN())))</f>
        <v>0</v>
      </c>
      <c r="Q100" s="14" cm="1">
        <f t="array" aca="1" ref="Q100" ca="1">SUM(INDIRECT("'"&amp;TOTALDemandSheets&amp;"'!"&amp;ADDRESS(ROW(),COLUMN())))</f>
        <v>0</v>
      </c>
      <c r="R100" s="14" cm="1">
        <f t="array" aca="1" ref="R100" ca="1">SUM(INDIRECT("'"&amp;TOTALDemandSheets&amp;"'!"&amp;ADDRESS(ROW(),COLUMN())))</f>
        <v>0</v>
      </c>
      <c r="S100" s="14" cm="1">
        <f t="array" aca="1" ref="S100" ca="1">SUM(INDIRECT("'"&amp;TOTALDemandSheets&amp;"'!"&amp;ADDRESS(ROW(),COLUMN())))</f>
        <v>0</v>
      </c>
      <c r="T100" s="14" cm="1">
        <f t="array" aca="1" ref="T100" ca="1">SUM(INDIRECT("'"&amp;TOTALDemandSheets&amp;"'!"&amp;ADDRESS(ROW(),COLUMN())))</f>
        <v>0</v>
      </c>
      <c r="U100" s="14" cm="1">
        <f t="array" aca="1" ref="U100" ca="1">SUM(INDIRECT("'"&amp;TOTALDemandSheets&amp;"'!"&amp;ADDRESS(ROW(),COLUMN())))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 cm="1">
        <f t="array" aca="1" ref="D101" ca="1">SUM(INDIRECT("'"&amp;TOTALDemandSheets&amp;"'!"&amp;ADDRESS(ROW(),COLUMN())))</f>
        <v>-1949.4095210297244</v>
      </c>
      <c r="E101" s="14">
        <f t="shared" ca="1" si="4"/>
        <v>0</v>
      </c>
      <c r="F101" s="3"/>
      <c r="G101" s="14" cm="1">
        <f t="array" aca="1" ref="G101" ca="1">SUM(INDIRECT("'"&amp;TOTALDemandSheets&amp;"'!"&amp;ADDRESS(ROW(),COLUMN())))</f>
        <v>-1512.6562752757209</v>
      </c>
      <c r="H101" s="14" cm="1">
        <f t="array" aca="1" ref="H101" ca="1">SUM(INDIRECT("'"&amp;TOTALDemandSheets&amp;"'!"&amp;ADDRESS(ROW(),COLUMN())))</f>
        <v>-83.269175240473814</v>
      </c>
      <c r="I101" s="14" cm="1">
        <f t="array" aca="1" ref="I101" ca="1">SUM(INDIRECT("'"&amp;TOTALDemandSheets&amp;"'!"&amp;ADDRESS(ROW(),COLUMN())))</f>
        <v>-74.357407135929961</v>
      </c>
      <c r="J101" s="14" cm="1">
        <f t="array" aca="1" ref="J101" ca="1">SUM(INDIRECT("'"&amp;TOTALDemandSheets&amp;"'!"&amp;ADDRESS(ROW(),COLUMN())))</f>
        <v>-162.71334072193483</v>
      </c>
      <c r="K101" s="14" cm="1">
        <f t="array" aca="1" ref="K101" ca="1">SUM(INDIRECT("'"&amp;TOTALDemandSheets&amp;"'!"&amp;ADDRESS(ROW(),COLUMN())))</f>
        <v>-0.6547553181431448</v>
      </c>
      <c r="L101" s="14" cm="1">
        <f t="array" aca="1" ref="L101" ca="1">SUM(INDIRECT("'"&amp;TOTALDemandSheets&amp;"'!"&amp;ADDRESS(ROW(),COLUMN())))</f>
        <v>-2.6623055324053322</v>
      </c>
      <c r="M101" s="14" cm="1">
        <f t="array" aca="1" ref="M101" ca="1">SUM(INDIRECT("'"&amp;TOTALDemandSheets&amp;"'!"&amp;ADDRESS(ROW(),COLUMN())))</f>
        <v>-55.069661429727923</v>
      </c>
      <c r="N101" s="14" cm="1">
        <f t="array" aca="1" ref="N101" ca="1">SUM(INDIRECT("'"&amp;TOTALDemandSheets&amp;"'!"&amp;ADDRESS(ROW(),COLUMN())))</f>
        <v>-17.76683533786014</v>
      </c>
      <c r="O101" s="14" cm="1">
        <f t="array" aca="1" ref="O101" ca="1">SUM(INDIRECT("'"&amp;TOTALDemandSheets&amp;"'!"&amp;ADDRESS(ROW(),COLUMN())))</f>
        <v>-40.259765037528737</v>
      </c>
      <c r="P101" s="14" cm="1">
        <f t="array" aca="1" ref="P101" ca="1">SUM(INDIRECT("'"&amp;TOTALDemandSheets&amp;"'!"&amp;ADDRESS(ROW(),COLUMN())))</f>
        <v>0</v>
      </c>
      <c r="Q101" s="14" cm="1">
        <f t="array" aca="1" ref="Q101" ca="1">SUM(INDIRECT("'"&amp;TOTALDemandSheets&amp;"'!"&amp;ADDRESS(ROW(),COLUMN())))</f>
        <v>0</v>
      </c>
      <c r="R101" s="14" cm="1">
        <f t="array" aca="1" ref="R101" ca="1">SUM(INDIRECT("'"&amp;TOTALDemandSheets&amp;"'!"&amp;ADDRESS(ROW(),COLUMN())))</f>
        <v>0</v>
      </c>
      <c r="S101" s="14" cm="1">
        <f t="array" aca="1" ref="S101" ca="1">SUM(INDIRECT("'"&amp;TOTALDemandSheets&amp;"'!"&amp;ADDRESS(ROW(),COLUMN())))</f>
        <v>0</v>
      </c>
      <c r="T101" s="14" cm="1">
        <f t="array" aca="1" ref="T101" ca="1">SUM(INDIRECT("'"&amp;TOTALDemandSheets&amp;"'!"&amp;ADDRESS(ROW(),COLUMN())))</f>
        <v>0</v>
      </c>
      <c r="U101" s="14" cm="1">
        <f t="array" aca="1" ref="U101" ca="1">SUM(INDIRECT("'"&amp;TOTALDemandSheets&amp;"'!"&amp;ADDRESS(ROW(),COLUMN())))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 cm="1">
        <f t="array" aca="1" ref="D102" ca="1">SUM(INDIRECT("'"&amp;TOTALDemandSheets&amp;"'!"&amp;ADDRESS(ROW(),COLUMN())))</f>
        <v>-2488.3898453505712</v>
      </c>
      <c r="E102" s="14">
        <f t="shared" ca="1" si="4"/>
        <v>0</v>
      </c>
      <c r="F102" s="3"/>
      <c r="G102" s="14" cm="1">
        <f t="array" aca="1" ref="G102" ca="1">SUM(INDIRECT("'"&amp;TOTALDemandSheets&amp;"'!"&amp;ADDRESS(ROW(),COLUMN())))</f>
        <v>-1930.8813639699711</v>
      </c>
      <c r="H102" s="14" cm="1">
        <f t="array" aca="1" ref="H102" ca="1">SUM(INDIRECT("'"&amp;TOTALDemandSheets&amp;"'!"&amp;ADDRESS(ROW(),COLUMN())))</f>
        <v>-106.29176058895058</v>
      </c>
      <c r="I102" s="14" cm="1">
        <f t="array" aca="1" ref="I102" ca="1">SUM(INDIRECT("'"&amp;TOTALDemandSheets&amp;"'!"&amp;ADDRESS(ROW(),COLUMN())))</f>
        <v>-94.91603218697162</v>
      </c>
      <c r="J102" s="14" cm="1">
        <f t="array" aca="1" ref="J102" ca="1">SUM(INDIRECT("'"&amp;TOTALDemandSheets&amp;"'!"&amp;ADDRESS(ROW(),COLUMN())))</f>
        <v>-207.70095784781819</v>
      </c>
      <c r="K102" s="14" cm="1">
        <f t="array" aca="1" ref="K102" ca="1">SUM(INDIRECT("'"&amp;TOTALDemandSheets&amp;"'!"&amp;ADDRESS(ROW(),COLUMN())))</f>
        <v>-0.83578461440778051</v>
      </c>
      <c r="L102" s="14" cm="1">
        <f t="array" aca="1" ref="L102" ca="1">SUM(INDIRECT("'"&amp;TOTALDemandSheets&amp;"'!"&amp;ADDRESS(ROW(),COLUMN())))</f>
        <v>-3.3983901179258993</v>
      </c>
      <c r="M102" s="14" cm="1">
        <f t="array" aca="1" ref="M102" ca="1">SUM(INDIRECT("'"&amp;TOTALDemandSheets&amp;"'!"&amp;ADDRESS(ROW(),COLUMN())))</f>
        <v>-70.295535550808211</v>
      </c>
      <c r="N102" s="14" cm="1">
        <f t="array" aca="1" ref="N102" ca="1">SUM(INDIRECT("'"&amp;TOTALDemandSheets&amp;"'!"&amp;ADDRESS(ROW(),COLUMN())))</f>
        <v>-22.679079055381688</v>
      </c>
      <c r="O102" s="14" cm="1">
        <f t="array" aca="1" ref="O102" ca="1">SUM(INDIRECT("'"&amp;TOTALDemandSheets&amp;"'!"&amp;ADDRESS(ROW(),COLUMN())))</f>
        <v>-51.390941418336752</v>
      </c>
      <c r="P102" s="14" cm="1">
        <f t="array" aca="1" ref="P102" ca="1">SUM(INDIRECT("'"&amp;TOTALDemandSheets&amp;"'!"&amp;ADDRESS(ROW(),COLUMN())))</f>
        <v>0</v>
      </c>
      <c r="Q102" s="14" cm="1">
        <f t="array" aca="1" ref="Q102" ca="1">SUM(INDIRECT("'"&amp;TOTALDemandSheets&amp;"'!"&amp;ADDRESS(ROW(),COLUMN())))</f>
        <v>0</v>
      </c>
      <c r="R102" s="14" cm="1">
        <f t="array" aca="1" ref="R102" ca="1">SUM(INDIRECT("'"&amp;TOTALDemandSheets&amp;"'!"&amp;ADDRESS(ROW(),COLUMN())))</f>
        <v>0</v>
      </c>
      <c r="S102" s="14" cm="1">
        <f t="array" aca="1" ref="S102" ca="1">SUM(INDIRECT("'"&amp;TOTALDemandSheets&amp;"'!"&amp;ADDRESS(ROW(),COLUMN())))</f>
        <v>0</v>
      </c>
      <c r="T102" s="14" cm="1">
        <f t="array" aca="1" ref="T102" ca="1">SUM(INDIRECT("'"&amp;TOTALDemandSheets&amp;"'!"&amp;ADDRESS(ROW(),COLUMN())))</f>
        <v>0</v>
      </c>
      <c r="U102" s="14" cm="1">
        <f t="array" aca="1" ref="U102" ca="1">SUM(INDIRECT("'"&amp;TOTALDemandSheets&amp;"'!"&amp;ADDRESS(ROW(),COLUMN())))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 cm="1">
        <f t="array" aca="1" ref="D103" ca="1">SUM(INDIRECT("'"&amp;TOTALDemandSheets&amp;"'!"&amp;ADDRESS(ROW(),COLUMN())))</f>
        <v>-879.78022722359287</v>
      </c>
      <c r="E103" s="14">
        <f t="shared" ca="1" si="4"/>
        <v>0</v>
      </c>
      <c r="F103" s="3"/>
      <c r="G103" s="14" cm="1">
        <f t="array" aca="1" ref="G103" ca="1">SUM(INDIRECT("'"&amp;TOTALDemandSheets&amp;"'!"&amp;ADDRESS(ROW(),COLUMN())))</f>
        <v>-682.67086377535725</v>
      </c>
      <c r="H103" s="14" cm="1">
        <f t="array" aca="1" ref="H103" ca="1">SUM(INDIRECT("'"&amp;TOTALDemandSheets&amp;"'!"&amp;ADDRESS(ROW(),COLUMN())))</f>
        <v>-37.579878995916836</v>
      </c>
      <c r="I103" s="14" cm="1">
        <f t="array" aca="1" ref="I103" ca="1">SUM(INDIRECT("'"&amp;TOTALDemandSheets&amp;"'!"&amp;ADDRESS(ROW(),COLUMN())))</f>
        <v>-33.557944516065682</v>
      </c>
      <c r="J103" s="14" cm="1">
        <f t="array" aca="1" ref="J103" ca="1">SUM(INDIRECT("'"&amp;TOTALDemandSheets&amp;"'!"&amp;ADDRESS(ROW(),COLUMN())))</f>
        <v>-73.433508110208393</v>
      </c>
      <c r="K103" s="14" cm="1">
        <f t="array" aca="1" ref="K103" ca="1">SUM(INDIRECT("'"&amp;TOTALDemandSheets&amp;"'!"&amp;ADDRESS(ROW(),COLUMN())))</f>
        <v>-0.29549500828720349</v>
      </c>
      <c r="L103" s="14" cm="1">
        <f t="array" aca="1" ref="L103" ca="1">SUM(INDIRECT("'"&amp;TOTALDemandSheets&amp;"'!"&amp;ADDRESS(ROW(),COLUMN())))</f>
        <v>-1.2015144796260986</v>
      </c>
      <c r="M103" s="14" cm="1">
        <f t="array" aca="1" ref="M103" ca="1">SUM(INDIRECT("'"&amp;TOTALDemandSheets&amp;"'!"&amp;ADDRESS(ROW(),COLUMN())))</f>
        <v>-24.853269014599018</v>
      </c>
      <c r="N103" s="14" cm="1">
        <f t="array" aca="1" ref="N103" ca="1">SUM(INDIRECT("'"&amp;TOTALDemandSheets&amp;"'!"&amp;ADDRESS(ROW(),COLUMN())))</f>
        <v>-8.0182795159070217</v>
      </c>
      <c r="O103" s="14" cm="1">
        <f t="array" aca="1" ref="O103" ca="1">SUM(INDIRECT("'"&amp;TOTALDemandSheets&amp;"'!"&amp;ADDRESS(ROW(),COLUMN())))</f>
        <v>-18.169473807625572</v>
      </c>
      <c r="P103" s="14" cm="1">
        <f t="array" aca="1" ref="P103" ca="1">SUM(INDIRECT("'"&amp;TOTALDemandSheets&amp;"'!"&amp;ADDRESS(ROW(),COLUMN())))</f>
        <v>0</v>
      </c>
      <c r="Q103" s="14" cm="1">
        <f t="array" aca="1" ref="Q103" ca="1">SUM(INDIRECT("'"&amp;TOTALDemandSheets&amp;"'!"&amp;ADDRESS(ROW(),COLUMN())))</f>
        <v>0</v>
      </c>
      <c r="R103" s="14" cm="1">
        <f t="array" aca="1" ref="R103" ca="1">SUM(INDIRECT("'"&amp;TOTALDemandSheets&amp;"'!"&amp;ADDRESS(ROW(),COLUMN())))</f>
        <v>0</v>
      </c>
      <c r="S103" s="14" cm="1">
        <f t="array" aca="1" ref="S103" ca="1">SUM(INDIRECT("'"&amp;TOTALDemandSheets&amp;"'!"&amp;ADDRESS(ROW(),COLUMN())))</f>
        <v>0</v>
      </c>
      <c r="T103" s="14" cm="1">
        <f t="array" aca="1" ref="T103" ca="1">SUM(INDIRECT("'"&amp;TOTALDemandSheets&amp;"'!"&amp;ADDRESS(ROW(),COLUMN())))</f>
        <v>0</v>
      </c>
      <c r="U103" s="14" cm="1">
        <f t="array" aca="1" ref="U103" ca="1">SUM(INDIRECT("'"&amp;TOTALDemandSheets&amp;"'!"&amp;ADDRESS(ROW(),COLUMN())))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 cm="1">
        <f t="array" aca="1" ref="D104" ca="1">SUM(INDIRECT("'"&amp;TOTALDemandSheets&amp;"'!"&amp;ADDRESS(ROW(),COLUMN())))</f>
        <v>0</v>
      </c>
      <c r="E104" s="14">
        <f t="shared" ca="1" si="4"/>
        <v>0</v>
      </c>
      <c r="F104" s="3"/>
      <c r="G104" s="14" cm="1">
        <f t="array" aca="1" ref="G104" ca="1">SUM(INDIRECT("'"&amp;TOTALDemandSheets&amp;"'!"&amp;ADDRESS(ROW(),COLUMN())))</f>
        <v>0</v>
      </c>
      <c r="H104" s="14" cm="1">
        <f t="array" aca="1" ref="H104" ca="1">SUM(INDIRECT("'"&amp;TOTALDemandSheets&amp;"'!"&amp;ADDRESS(ROW(),COLUMN())))</f>
        <v>0</v>
      </c>
      <c r="I104" s="14" cm="1">
        <f t="array" aca="1" ref="I104" ca="1">SUM(INDIRECT("'"&amp;TOTALDemandSheets&amp;"'!"&amp;ADDRESS(ROW(),COLUMN())))</f>
        <v>0</v>
      </c>
      <c r="J104" s="14" cm="1">
        <f t="array" aca="1" ref="J104" ca="1">SUM(INDIRECT("'"&amp;TOTALDemandSheets&amp;"'!"&amp;ADDRESS(ROW(),COLUMN())))</f>
        <v>0</v>
      </c>
      <c r="K104" s="14" cm="1">
        <f t="array" aca="1" ref="K104" ca="1">SUM(INDIRECT("'"&amp;TOTALDemandSheets&amp;"'!"&amp;ADDRESS(ROW(),COLUMN())))</f>
        <v>0</v>
      </c>
      <c r="L104" s="14" cm="1">
        <f t="array" aca="1" ref="L104" ca="1">SUM(INDIRECT("'"&amp;TOTALDemandSheets&amp;"'!"&amp;ADDRESS(ROW(),COLUMN())))</f>
        <v>0</v>
      </c>
      <c r="M104" s="14" cm="1">
        <f t="array" aca="1" ref="M104" ca="1">SUM(INDIRECT("'"&amp;TOTALDemandSheets&amp;"'!"&amp;ADDRESS(ROW(),COLUMN())))</f>
        <v>0</v>
      </c>
      <c r="N104" s="14" cm="1">
        <f t="array" aca="1" ref="N104" ca="1">SUM(INDIRECT("'"&amp;TOTALDemandSheets&amp;"'!"&amp;ADDRESS(ROW(),COLUMN())))</f>
        <v>0</v>
      </c>
      <c r="O104" s="14" cm="1">
        <f t="array" aca="1" ref="O104" ca="1">SUM(INDIRECT("'"&amp;TOTALDemandSheets&amp;"'!"&amp;ADDRESS(ROW(),COLUMN())))</f>
        <v>0</v>
      </c>
      <c r="P104" s="14" cm="1">
        <f t="array" aca="1" ref="P104" ca="1">SUM(INDIRECT("'"&amp;TOTALDemandSheets&amp;"'!"&amp;ADDRESS(ROW(),COLUMN())))</f>
        <v>0</v>
      </c>
      <c r="Q104" s="14" cm="1">
        <f t="array" aca="1" ref="Q104" ca="1">SUM(INDIRECT("'"&amp;TOTALDemandSheets&amp;"'!"&amp;ADDRESS(ROW(),COLUMN())))</f>
        <v>0</v>
      </c>
      <c r="R104" s="14" cm="1">
        <f t="array" aca="1" ref="R104" ca="1">SUM(INDIRECT("'"&amp;TOTALDemandSheets&amp;"'!"&amp;ADDRESS(ROW(),COLUMN())))</f>
        <v>0</v>
      </c>
      <c r="S104" s="14" cm="1">
        <f t="array" aca="1" ref="S104" ca="1">SUM(INDIRECT("'"&amp;TOTALDemandSheets&amp;"'!"&amp;ADDRESS(ROW(),COLUMN())))</f>
        <v>0</v>
      </c>
      <c r="T104" s="14" cm="1">
        <f t="array" aca="1" ref="T104" ca="1">SUM(INDIRECT("'"&amp;TOTALDemandSheets&amp;"'!"&amp;ADDRESS(ROW(),COLUMN())))</f>
        <v>0</v>
      </c>
      <c r="U104" s="14" cm="1">
        <f t="array" aca="1" ref="U104" ca="1">SUM(INDIRECT("'"&amp;TOTALDemandSheets&amp;"'!"&amp;ADDRESS(ROW(),COLUMN())))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 cm="1">
        <f t="array" aca="1" ref="D105" ca="1">SUM(INDIRECT("'"&amp;TOTALDemandSheets&amp;"'!"&amp;ADDRESS(ROW(),COLUMN())))</f>
        <v>-1448.5648740671818</v>
      </c>
      <c r="E105" s="14">
        <f t="shared" ca="1" si="4"/>
        <v>0</v>
      </c>
      <c r="F105" s="3"/>
      <c r="G105" s="14" cm="1">
        <f t="array" aca="1" ref="G105" ca="1">SUM(INDIRECT("'"&amp;TOTALDemandSheets&amp;"'!"&amp;ADDRESS(ROW(),COLUMN())))</f>
        <v>-1124.0227993470933</v>
      </c>
      <c r="H105" s="14" cm="1">
        <f t="array" aca="1" ref="H105" ca="1">SUM(INDIRECT("'"&amp;TOTALDemandSheets&amp;"'!"&amp;ADDRESS(ROW(),COLUMN())))</f>
        <v>-61.875558236824595</v>
      </c>
      <c r="I105" s="14" cm="1">
        <f t="array" aca="1" ref="I105" ca="1">SUM(INDIRECT("'"&amp;TOTALDemandSheets&amp;"'!"&amp;ADDRESS(ROW(),COLUMN())))</f>
        <v>-55.253412349666149</v>
      </c>
      <c r="J105" s="14" cm="1">
        <f t="array" aca="1" ref="J105" ca="1">SUM(INDIRECT("'"&amp;TOTALDemandSheets&amp;"'!"&amp;ADDRESS(ROW(),COLUMN())))</f>
        <v>-120.90883283847778</v>
      </c>
      <c r="K105" s="14" cm="1">
        <f t="array" aca="1" ref="K105" ca="1">SUM(INDIRECT("'"&amp;TOTALDemandSheets&amp;"'!"&amp;ADDRESS(ROW(),COLUMN())))</f>
        <v>-0.48653479155567347</v>
      </c>
      <c r="L105" s="14" cm="1">
        <f t="array" aca="1" ref="L105" ca="1">SUM(INDIRECT("'"&amp;TOTALDemandSheets&amp;"'!"&amp;ADDRESS(ROW(),COLUMN())))</f>
        <v>-1.9783027817777277</v>
      </c>
      <c r="M105" s="14" cm="1">
        <f t="array" aca="1" ref="M105" ca="1">SUM(INDIRECT("'"&amp;TOTALDemandSheets&amp;"'!"&amp;ADDRESS(ROW(),COLUMN())))</f>
        <v>-40.92109754944601</v>
      </c>
      <c r="N105" s="14" cm="1">
        <f t="array" aca="1" ref="N105" ca="1">SUM(INDIRECT("'"&amp;TOTALDemandSheets&amp;"'!"&amp;ADDRESS(ROW(),COLUMN())))</f>
        <v>-13.20215855935963</v>
      </c>
      <c r="O105" s="14" cm="1">
        <f t="array" aca="1" ref="O105" ca="1">SUM(INDIRECT("'"&amp;TOTALDemandSheets&amp;"'!"&amp;ADDRESS(ROW(),COLUMN())))</f>
        <v>-29.916177612981354</v>
      </c>
      <c r="P105" s="14" cm="1">
        <f t="array" aca="1" ref="P105" ca="1">SUM(INDIRECT("'"&amp;TOTALDemandSheets&amp;"'!"&amp;ADDRESS(ROW(),COLUMN())))</f>
        <v>0</v>
      </c>
      <c r="Q105" s="14" cm="1">
        <f t="array" aca="1" ref="Q105" ca="1">SUM(INDIRECT("'"&amp;TOTALDemandSheets&amp;"'!"&amp;ADDRESS(ROW(),COLUMN())))</f>
        <v>0</v>
      </c>
      <c r="R105" s="14" cm="1">
        <f t="array" aca="1" ref="R105" ca="1">SUM(INDIRECT("'"&amp;TOTALDemandSheets&amp;"'!"&amp;ADDRESS(ROW(),COLUMN())))</f>
        <v>0</v>
      </c>
      <c r="S105" s="14" cm="1">
        <f t="array" aca="1" ref="S105" ca="1">SUM(INDIRECT("'"&amp;TOTALDemandSheets&amp;"'!"&amp;ADDRESS(ROW(),COLUMN())))</f>
        <v>0</v>
      </c>
      <c r="T105" s="14" cm="1">
        <f t="array" aca="1" ref="T105" ca="1">SUM(INDIRECT("'"&amp;TOTALDemandSheets&amp;"'!"&amp;ADDRESS(ROW(),COLUMN())))</f>
        <v>0</v>
      </c>
      <c r="U105" s="14" cm="1">
        <f t="array" aca="1" ref="U105" ca="1">SUM(INDIRECT("'"&amp;TOTALDemandSheets&amp;"'!"&amp;ADDRESS(ROW(),COLUMN())))</f>
        <v>0</v>
      </c>
    </row>
    <row r="106" spans="1:2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 cm="1">
        <f t="array" aca="1" ref="D106" ca="1">SUM(INDIRECT("'"&amp;TOTALDemandSheets&amp;"'!"&amp;ADDRESS(ROW(),COLUMN())))</f>
        <v>-1038.2637207688922</v>
      </c>
      <c r="E106" s="14">
        <f t="shared" ca="1" si="4"/>
        <v>0</v>
      </c>
      <c r="F106" s="3"/>
      <c r="G106" s="14" cm="1">
        <f t="array" aca="1" ref="G106" ca="1">SUM(INDIRECT("'"&amp;TOTALDemandSheets&amp;"'!"&amp;ADDRESS(ROW(),COLUMN())))</f>
        <v>-805.6471027096394</v>
      </c>
      <c r="H106" s="14" cm="1">
        <f t="array" aca="1" ref="H106" ca="1">SUM(INDIRECT("'"&amp;TOTALDemandSheets&amp;"'!"&amp;ADDRESS(ROW(),COLUMN())))</f>
        <v>-44.349513418229066</v>
      </c>
      <c r="I106" s="14" cm="1">
        <f t="array" aca="1" ref="I106" ca="1">SUM(INDIRECT("'"&amp;TOTALDemandSheets&amp;"'!"&amp;ADDRESS(ROW(),COLUMN())))</f>
        <v>-39.603068194156442</v>
      </c>
      <c r="J106" s="14" cm="1">
        <f t="array" aca="1" ref="J106" ca="1">SUM(INDIRECT("'"&amp;TOTALDemandSheets&amp;"'!"&amp;ADDRESS(ROW(),COLUMN())))</f>
        <v>-86.661810529916124</v>
      </c>
      <c r="K106" s="14" cm="1">
        <f t="array" aca="1" ref="K106" ca="1">SUM(INDIRECT("'"&amp;TOTALDemandSheets&amp;"'!"&amp;ADDRESS(ROW(),COLUMN())))</f>
        <v>-0.34872543992163857</v>
      </c>
      <c r="L106" s="14" cm="1">
        <f t="array" aca="1" ref="L106" ca="1">SUM(INDIRECT("'"&amp;TOTALDemandSheets&amp;"'!"&amp;ADDRESS(ROW(),COLUMN())))</f>
        <v>-1.4179551387635903</v>
      </c>
      <c r="M106" s="14" cm="1">
        <f t="array" aca="1" ref="M106" ca="1">SUM(INDIRECT("'"&amp;TOTALDemandSheets&amp;"'!"&amp;ADDRESS(ROW(),COLUMN())))</f>
        <v>-29.330333601382179</v>
      </c>
      <c r="N106" s="14" cm="1">
        <f t="array" aca="1" ref="N106" ca="1">SUM(INDIRECT("'"&amp;TOTALDemandSheets&amp;"'!"&amp;ADDRESS(ROW(),COLUMN())))</f>
        <v>-9.4626913253357579</v>
      </c>
      <c r="O106" s="14" cm="1">
        <f t="array" aca="1" ref="O106" ca="1">SUM(INDIRECT("'"&amp;TOTALDemandSheets&amp;"'!"&amp;ADDRESS(ROW(),COLUMN())))</f>
        <v>-21.442520411548035</v>
      </c>
      <c r="P106" s="14" cm="1">
        <f t="array" aca="1" ref="P106" ca="1">SUM(INDIRECT("'"&amp;TOTALDemandSheets&amp;"'!"&amp;ADDRESS(ROW(),COLUMN())))</f>
        <v>0</v>
      </c>
      <c r="Q106" s="14" cm="1">
        <f t="array" aca="1" ref="Q106" ca="1">SUM(INDIRECT("'"&amp;TOTALDemandSheets&amp;"'!"&amp;ADDRESS(ROW(),COLUMN())))</f>
        <v>0</v>
      </c>
      <c r="R106" s="14" cm="1">
        <f t="array" aca="1" ref="R106" ca="1">SUM(INDIRECT("'"&amp;TOTALDemandSheets&amp;"'!"&amp;ADDRESS(ROW(),COLUMN())))</f>
        <v>0</v>
      </c>
      <c r="S106" s="14" cm="1">
        <f t="array" aca="1" ref="S106" ca="1">SUM(INDIRECT("'"&amp;TOTALDemandSheets&amp;"'!"&amp;ADDRESS(ROW(),COLUMN())))</f>
        <v>0</v>
      </c>
      <c r="T106" s="14" cm="1">
        <f t="array" aca="1" ref="T106" ca="1">SUM(INDIRECT("'"&amp;TOTALDemandSheets&amp;"'!"&amp;ADDRESS(ROW(),COLUMN())))</f>
        <v>0</v>
      </c>
      <c r="U106" s="14" cm="1">
        <f t="array" aca="1" ref="U106" ca="1">SUM(INDIRECT("'"&amp;TOTALDemandSheets&amp;"'!"&amp;ADDRESS(ROW(),COLUMN())))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 cm="1">
        <f t="array" aca="1" ref="D107" ca="1">SUM(INDIRECT("'"&amp;TOTALDemandSheets&amp;"'!"&amp;ADDRESS(ROW(),COLUMN())))</f>
        <v>0</v>
      </c>
      <c r="E107" s="14">
        <f t="shared" ca="1" si="4"/>
        <v>0</v>
      </c>
      <c r="F107" s="3"/>
      <c r="G107" s="14" cm="1">
        <f t="array" aca="1" ref="G107" ca="1">SUM(INDIRECT("'"&amp;TOTALDemandSheets&amp;"'!"&amp;ADDRESS(ROW(),COLUMN())))</f>
        <v>0</v>
      </c>
      <c r="H107" s="14" cm="1">
        <f t="array" aca="1" ref="H107" ca="1">SUM(INDIRECT("'"&amp;TOTALDemandSheets&amp;"'!"&amp;ADDRESS(ROW(),COLUMN())))</f>
        <v>0</v>
      </c>
      <c r="I107" s="14" cm="1">
        <f t="array" aca="1" ref="I107" ca="1">SUM(INDIRECT("'"&amp;TOTALDemandSheets&amp;"'!"&amp;ADDRESS(ROW(),COLUMN())))</f>
        <v>0</v>
      </c>
      <c r="J107" s="14" cm="1">
        <f t="array" aca="1" ref="J107" ca="1">SUM(INDIRECT("'"&amp;TOTALDemandSheets&amp;"'!"&amp;ADDRESS(ROW(),COLUMN())))</f>
        <v>0</v>
      </c>
      <c r="K107" s="14" cm="1">
        <f t="array" aca="1" ref="K107" ca="1">SUM(INDIRECT("'"&amp;TOTALDemandSheets&amp;"'!"&amp;ADDRESS(ROW(),COLUMN())))</f>
        <v>0</v>
      </c>
      <c r="L107" s="14" cm="1">
        <f t="array" aca="1" ref="L107" ca="1">SUM(INDIRECT("'"&amp;TOTALDemandSheets&amp;"'!"&amp;ADDRESS(ROW(),COLUMN())))</f>
        <v>0</v>
      </c>
      <c r="M107" s="14" cm="1">
        <f t="array" aca="1" ref="M107" ca="1">SUM(INDIRECT("'"&amp;TOTALDemandSheets&amp;"'!"&amp;ADDRESS(ROW(),COLUMN())))</f>
        <v>0</v>
      </c>
      <c r="N107" s="14" cm="1">
        <f t="array" aca="1" ref="N107" ca="1">SUM(INDIRECT("'"&amp;TOTALDemandSheets&amp;"'!"&amp;ADDRESS(ROW(),COLUMN())))</f>
        <v>0</v>
      </c>
      <c r="O107" s="14" cm="1">
        <f t="array" aca="1" ref="O107" ca="1">SUM(INDIRECT("'"&amp;TOTALDemandSheets&amp;"'!"&amp;ADDRESS(ROW(),COLUMN())))</f>
        <v>0</v>
      </c>
      <c r="P107" s="14" cm="1">
        <f t="array" aca="1" ref="P107" ca="1">SUM(INDIRECT("'"&amp;TOTALDemandSheets&amp;"'!"&amp;ADDRESS(ROW(),COLUMN())))</f>
        <v>0</v>
      </c>
      <c r="Q107" s="14" cm="1">
        <f t="array" aca="1" ref="Q107" ca="1">SUM(INDIRECT("'"&amp;TOTALDemandSheets&amp;"'!"&amp;ADDRESS(ROW(),COLUMN())))</f>
        <v>0</v>
      </c>
      <c r="R107" s="14" cm="1">
        <f t="array" aca="1" ref="R107" ca="1">SUM(INDIRECT("'"&amp;TOTALDemandSheets&amp;"'!"&amp;ADDRESS(ROW(),COLUMN())))</f>
        <v>0</v>
      </c>
      <c r="S107" s="14" cm="1">
        <f t="array" aca="1" ref="S107" ca="1">SUM(INDIRECT("'"&amp;TOTALDemandSheets&amp;"'!"&amp;ADDRESS(ROW(),COLUMN())))</f>
        <v>0</v>
      </c>
      <c r="T107" s="14" cm="1">
        <f t="array" aca="1" ref="T107" ca="1">SUM(INDIRECT("'"&amp;TOTALDemandSheets&amp;"'!"&amp;ADDRESS(ROW(),COLUMN())))</f>
        <v>0</v>
      </c>
      <c r="U107" s="14" cm="1">
        <f t="array" aca="1" ref="U107" ca="1">SUM(INDIRECT("'"&amp;TOTALDemandSheets&amp;"'!"&amp;ADDRESS(ROW(),COLUMN())))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 cm="1">
        <f t="array" aca="1" ref="D108" ca="1">SUM(INDIRECT("'"&amp;TOTALDemandSheets&amp;"'!"&amp;ADDRESS(ROW(),COLUMN())))</f>
        <v>0</v>
      </c>
      <c r="E108" s="14">
        <f t="shared" ca="1" si="4"/>
        <v>0</v>
      </c>
      <c r="F108" s="3"/>
      <c r="G108" s="14" cm="1">
        <f t="array" aca="1" ref="G108" ca="1">SUM(INDIRECT("'"&amp;TOTALDemandSheets&amp;"'!"&amp;ADDRESS(ROW(),COLUMN())))</f>
        <v>0</v>
      </c>
      <c r="H108" s="14" cm="1">
        <f t="array" aca="1" ref="H108" ca="1">SUM(INDIRECT("'"&amp;TOTALDemandSheets&amp;"'!"&amp;ADDRESS(ROW(),COLUMN())))</f>
        <v>0</v>
      </c>
      <c r="I108" s="14" cm="1">
        <f t="array" aca="1" ref="I108" ca="1">SUM(INDIRECT("'"&amp;TOTALDemandSheets&amp;"'!"&amp;ADDRESS(ROW(),COLUMN())))</f>
        <v>0</v>
      </c>
      <c r="J108" s="14" cm="1">
        <f t="array" aca="1" ref="J108" ca="1">SUM(INDIRECT("'"&amp;TOTALDemandSheets&amp;"'!"&amp;ADDRESS(ROW(),COLUMN())))</f>
        <v>0</v>
      </c>
      <c r="K108" s="14" cm="1">
        <f t="array" aca="1" ref="K108" ca="1">SUM(INDIRECT("'"&amp;TOTALDemandSheets&amp;"'!"&amp;ADDRESS(ROW(),COLUMN())))</f>
        <v>0</v>
      </c>
      <c r="L108" s="14" cm="1">
        <f t="array" aca="1" ref="L108" ca="1">SUM(INDIRECT("'"&amp;TOTALDemandSheets&amp;"'!"&amp;ADDRESS(ROW(),COLUMN())))</f>
        <v>0</v>
      </c>
      <c r="M108" s="14" cm="1">
        <f t="array" aca="1" ref="M108" ca="1">SUM(INDIRECT("'"&amp;TOTALDemandSheets&amp;"'!"&amp;ADDRESS(ROW(),COLUMN())))</f>
        <v>0</v>
      </c>
      <c r="N108" s="14" cm="1">
        <f t="array" aca="1" ref="N108" ca="1">SUM(INDIRECT("'"&amp;TOTALDemandSheets&amp;"'!"&amp;ADDRESS(ROW(),COLUMN())))</f>
        <v>0</v>
      </c>
      <c r="O108" s="14" cm="1">
        <f t="array" aca="1" ref="O108" ca="1">SUM(INDIRECT("'"&amp;TOTALDemandSheets&amp;"'!"&amp;ADDRESS(ROW(),COLUMN())))</f>
        <v>0</v>
      </c>
      <c r="P108" s="14" cm="1">
        <f t="array" aca="1" ref="P108" ca="1">SUM(INDIRECT("'"&amp;TOTALDemandSheets&amp;"'!"&amp;ADDRESS(ROW(),COLUMN())))</f>
        <v>0</v>
      </c>
      <c r="Q108" s="14" cm="1">
        <f t="array" aca="1" ref="Q108" ca="1">SUM(INDIRECT("'"&amp;TOTALDemandSheets&amp;"'!"&amp;ADDRESS(ROW(),COLUMN())))</f>
        <v>0</v>
      </c>
      <c r="R108" s="14" cm="1">
        <f t="array" aca="1" ref="R108" ca="1">SUM(INDIRECT("'"&amp;TOTALDemandSheets&amp;"'!"&amp;ADDRESS(ROW(),COLUMN())))</f>
        <v>0</v>
      </c>
      <c r="S108" s="14" cm="1">
        <f t="array" aca="1" ref="S108" ca="1">SUM(INDIRECT("'"&amp;TOTALDemandSheets&amp;"'!"&amp;ADDRESS(ROW(),COLUMN())))</f>
        <v>0</v>
      </c>
      <c r="T108" s="14" cm="1">
        <f t="array" aca="1" ref="T108" ca="1">SUM(INDIRECT("'"&amp;TOTALDemandSheets&amp;"'!"&amp;ADDRESS(ROW(),COLUMN())))</f>
        <v>0</v>
      </c>
      <c r="U108" s="14" cm="1">
        <f t="array" aca="1" ref="U108" ca="1">SUM(INDIRECT("'"&amp;TOTALDemandSheets&amp;"'!"&amp;ADDRESS(ROW(),COLUMN())))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 cm="1">
        <f t="array" aca="1" ref="D109" ca="1">SUM(INDIRECT("'"&amp;TOTALDemandSheets&amp;"'!"&amp;ADDRESS(ROW(),COLUMN())))</f>
        <v>-7797.353946565454</v>
      </c>
      <c r="E109" s="14">
        <f t="shared" ca="1" si="4"/>
        <v>0</v>
      </c>
      <c r="F109" s="46"/>
      <c r="G109" s="174" cm="1">
        <f t="array" aca="1" ref="G109" ca="1">SUM(INDIRECT("'"&amp;TOTALDemandSheets&amp;"'!"&amp;ADDRESS(ROW(),COLUMN())))</f>
        <v>-6050.4046228254256</v>
      </c>
      <c r="H109" s="174" cm="1">
        <f t="array" aca="1" ref="H109" ca="1">SUM(INDIRECT("'"&amp;TOTALDemandSheets&amp;"'!"&amp;ADDRESS(ROW(),COLUMN())))</f>
        <v>-333.06456400479374</v>
      </c>
      <c r="I109" s="174" cm="1">
        <f t="array" aca="1" ref="I109" ca="1">SUM(INDIRECT("'"&amp;TOTALDemandSheets&amp;"'!"&amp;ADDRESS(ROW(),COLUMN())))</f>
        <v>-297.41879052763551</v>
      </c>
      <c r="J109" s="174" cm="1">
        <f t="array" aca="1" ref="J109" ca="1">SUM(INDIRECT("'"&amp;TOTALDemandSheets&amp;"'!"&amp;ADDRESS(ROW(),COLUMN())))</f>
        <v>-650.82964649051928</v>
      </c>
      <c r="K109" s="174" cm="1">
        <f t="array" aca="1" ref="K109" ca="1">SUM(INDIRECT("'"&amp;TOTALDemandSheets&amp;"'!"&amp;ADDRESS(ROW(),COLUMN())))</f>
        <v>-2.6189258382514717</v>
      </c>
      <c r="L109" s="174" cm="1">
        <f t="array" aca="1" ref="L109" ca="1">SUM(INDIRECT("'"&amp;TOTALDemandSheets&amp;"'!"&amp;ADDRESS(ROW(),COLUMN())))</f>
        <v>-10.648834083409215</v>
      </c>
      <c r="M109" s="174" cm="1">
        <f t="array" aca="1" ref="M109" ca="1">SUM(INDIRECT("'"&amp;TOTALDemandSheets&amp;"'!"&amp;ADDRESS(ROW(),COLUMN())))</f>
        <v>-220.27061900174488</v>
      </c>
      <c r="N109" s="174" cm="1">
        <f t="array" aca="1" ref="N109" ca="1">SUM(INDIRECT("'"&amp;TOTALDemandSheets&amp;"'!"&amp;ADDRESS(ROW(),COLUMN())))</f>
        <v>-71.064751733881565</v>
      </c>
      <c r="O109" s="174" cm="1">
        <f t="array" aca="1" ref="O109" ca="1">SUM(INDIRECT("'"&amp;TOTALDemandSheets&amp;"'!"&amp;ADDRESS(ROW(),COLUMN())))</f>
        <v>-161.03319205979497</v>
      </c>
      <c r="P109" s="174" cm="1">
        <f t="array" aca="1" ref="P109" ca="1">SUM(INDIRECT("'"&amp;TOTALDemandSheets&amp;"'!"&amp;ADDRESS(ROW(),COLUMN())))</f>
        <v>0</v>
      </c>
      <c r="Q109" s="174" cm="1">
        <f t="array" aca="1" ref="Q109" ca="1">SUM(INDIRECT("'"&amp;TOTALDemandSheets&amp;"'!"&amp;ADDRESS(ROW(),COLUMN())))</f>
        <v>0</v>
      </c>
      <c r="R109" s="174" cm="1">
        <f t="array" aca="1" ref="R109" ca="1">SUM(INDIRECT("'"&amp;TOTALDemandSheets&amp;"'!"&amp;ADDRESS(ROW(),COLUMN())))</f>
        <v>0</v>
      </c>
      <c r="S109" s="174" cm="1">
        <f t="array" aca="1" ref="S109" ca="1">SUM(INDIRECT("'"&amp;TOTALDemandSheets&amp;"'!"&amp;ADDRESS(ROW(),COLUMN())))</f>
        <v>0</v>
      </c>
      <c r="T109" s="174" cm="1">
        <f t="array" aca="1" ref="T109" ca="1">SUM(INDIRECT("'"&amp;TOTALDemandSheets&amp;"'!"&amp;ADDRESS(ROW(),COLUMN())))</f>
        <v>0</v>
      </c>
      <c r="U109" s="174" cm="1">
        <f t="array" aca="1" ref="U109" ca="1">SUM(INDIRECT("'"&amp;TOTALDemandSheets&amp;"'!"&amp;ADDRESS(ROW(),COLUMN())))</f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D110" s="14"/>
      <c r="E110" s="14">
        <f t="shared" si="4"/>
        <v>0</v>
      </c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 cm="1">
        <f t="array" aca="1" ref="D111" ca="1">SUM(INDIRECT("'"&amp;TOTALDemandSheets&amp;"'!"&amp;ADDRESS(ROW(),COLUMN())))</f>
        <v>-162873.89293898025</v>
      </c>
      <c r="E111" s="14">
        <f t="shared" ref="E111:E139" ca="1" si="6">IFERROR(IF(D111="",0,IF(D111=0,0,IF(ABS(D111-SUM($G111:$U111))&lt;Check_Limit,0,1))),1)</f>
        <v>0</v>
      </c>
      <c r="F111" s="46"/>
      <c r="G111" s="175" cm="1">
        <f t="array" aca="1" ref="G111" ca="1">SUM(INDIRECT("'"&amp;TOTALDemandSheets&amp;"'!"&amp;ADDRESS(ROW(),COLUMN())))</f>
        <v>-121579.37226169073</v>
      </c>
      <c r="H111" s="175" cm="1">
        <f t="array" aca="1" ref="H111" ca="1">SUM(INDIRECT("'"&amp;TOTALDemandSheets&amp;"'!"&amp;ADDRESS(ROW(),COLUMN())))</f>
        <v>-6782.1976078937769</v>
      </c>
      <c r="I111" s="175" cm="1">
        <f t="array" aca="1" ref="I111" ca="1">SUM(INDIRECT("'"&amp;TOTALDemandSheets&amp;"'!"&amp;ADDRESS(ROW(),COLUMN())))</f>
        <v>-6801.9675330523696</v>
      </c>
      <c r="J111" s="175" cm="1">
        <f t="array" aca="1" ref="J111" ca="1">SUM(INDIRECT("'"&amp;TOTALDemandSheets&amp;"'!"&amp;ADDRESS(ROW(),COLUMN())))</f>
        <v>-16107.07896589647</v>
      </c>
      <c r="K111" s="175" cm="1">
        <f t="array" aca="1" ref="K111" ca="1">SUM(INDIRECT("'"&amp;TOTALDemandSheets&amp;"'!"&amp;ADDRESS(ROW(),COLUMN())))</f>
        <v>-64.540869360846301</v>
      </c>
      <c r="L111" s="175" cm="1">
        <f t="array" aca="1" ref="L111" ca="1">SUM(INDIRECT("'"&amp;TOTALDemandSheets&amp;"'!"&amp;ADDRESS(ROW(),COLUMN())))</f>
        <v>-238.09020121165037</v>
      </c>
      <c r="M111" s="175" cm="1">
        <f t="array" aca="1" ref="M111" ca="1">SUM(INDIRECT("'"&amp;TOTALDemandSheets&amp;"'!"&amp;ADDRESS(ROW(),COLUMN())))</f>
        <v>-5477.814283018256</v>
      </c>
      <c r="N111" s="175" cm="1">
        <f t="array" aca="1" ref="N111" ca="1">SUM(INDIRECT("'"&amp;TOTALDemandSheets&amp;"'!"&amp;ADDRESS(ROW(),COLUMN())))</f>
        <v>-1780.654442524831</v>
      </c>
      <c r="O111" s="175" cm="1">
        <f t="array" aca="1" ref="O111" ca="1">SUM(INDIRECT("'"&amp;TOTALDemandSheets&amp;"'!"&amp;ADDRESS(ROW(),COLUMN())))</f>
        <v>-4042.1767743313167</v>
      </c>
      <c r="P111" s="175" cm="1">
        <f t="array" aca="1" ref="P111" ca="1">SUM(INDIRECT("'"&amp;TOTALDemandSheets&amp;"'!"&amp;ADDRESS(ROW(),COLUMN())))</f>
        <v>0</v>
      </c>
      <c r="Q111" s="175" cm="1">
        <f t="array" aca="1" ref="Q111" ca="1">SUM(INDIRECT("'"&amp;TOTALDemandSheets&amp;"'!"&amp;ADDRESS(ROW(),COLUMN())))</f>
        <v>0</v>
      </c>
      <c r="R111" s="175" cm="1">
        <f t="array" aca="1" ref="R111" ca="1">SUM(INDIRECT("'"&amp;TOTALDemandSheets&amp;"'!"&amp;ADDRESS(ROW(),COLUMN())))</f>
        <v>0</v>
      </c>
      <c r="S111" s="175" cm="1">
        <f t="array" aca="1" ref="S111" ca="1">SUM(INDIRECT("'"&amp;TOTALDemandSheets&amp;"'!"&amp;ADDRESS(ROW(),COLUMN())))</f>
        <v>0</v>
      </c>
      <c r="T111" s="175" cm="1">
        <f t="array" aca="1" ref="T111" ca="1">SUM(INDIRECT("'"&amp;TOTALDemandSheets&amp;"'!"&amp;ADDRESS(ROW(),COLUMN())))</f>
        <v>0</v>
      </c>
      <c r="U111" s="175" cm="1">
        <f t="array" aca="1" ref="U111" ca="1">SUM(INDIRECT("'"&amp;TOTALDemandSheets&amp;"'!"&amp;ADDRESS(ROW(),COLUMN())))</f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D112" s="14"/>
      <c r="E112" s="14">
        <f t="shared" si="6"/>
        <v>0</v>
      </c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D113" s="14"/>
      <c r="E113" s="14">
        <f t="shared" si="6"/>
        <v>0</v>
      </c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 cm="1">
        <f t="array" aca="1" ref="D114" ca="1">SUM(INDIRECT("'"&amp;TOTALDemandSheets&amp;"'!"&amp;ADDRESS(ROW(),COLUMN())))</f>
        <v>590.85747630140929</v>
      </c>
      <c r="E114" s="14">
        <f t="shared" ref="E114" ca="1" si="7">IFERROR(IF(D114="",0,IF(D114=0,0,IF(ABS(D114-SUM($G114:$U114))&lt;Check_Limit,0,1))),1)</f>
        <v>0</v>
      </c>
      <c r="F114" s="3"/>
      <c r="G114" s="14" cm="1">
        <f t="array" aca="1" ref="G114" ca="1">SUM(INDIRECT("'"&amp;TOTALDemandSheets&amp;"'!"&amp;ADDRESS(ROW(),COLUMN())))</f>
        <v>441.36917821147006</v>
      </c>
      <c r="H114" s="14" cm="1">
        <f t="array" aca="1" ref="H114" ca="1">SUM(INDIRECT("'"&amp;TOTALDemandSheets&amp;"'!"&amp;ADDRESS(ROW(),COLUMN())))</f>
        <v>24.61527522281272</v>
      </c>
      <c r="I114" s="14" cm="1">
        <f t="array" aca="1" ref="I114" ca="1">SUM(INDIRECT("'"&amp;TOTALDemandSheets&amp;"'!"&amp;ADDRESS(ROW(),COLUMN())))</f>
        <v>24.636744897397364</v>
      </c>
      <c r="J114" s="14" cm="1">
        <f t="array" aca="1" ref="J114" ca="1">SUM(INDIRECT("'"&amp;TOTALDemandSheets&amp;"'!"&amp;ADDRESS(ROW(),COLUMN())))</f>
        <v>58.266472245362891</v>
      </c>
      <c r="K114" s="14" cm="1">
        <f t="array" aca="1" ref="K114" ca="1">SUM(INDIRECT("'"&amp;TOTALDemandSheets&amp;"'!"&amp;ADDRESS(ROW(),COLUMN())))</f>
        <v>0.23348823215660211</v>
      </c>
      <c r="L114" s="14" cm="1">
        <f t="array" aca="1" ref="L114" ca="1">SUM(INDIRECT("'"&amp;TOTALDemandSheets&amp;"'!"&amp;ADDRESS(ROW(),COLUMN())))</f>
        <v>0.86269051986563272</v>
      </c>
      <c r="M114" s="14" cm="1">
        <f t="array" aca="1" ref="M114" ca="1">SUM(INDIRECT("'"&amp;TOTALDemandSheets&amp;"'!"&amp;ADDRESS(ROW(),COLUMN())))</f>
        <v>19.814224814203989</v>
      </c>
      <c r="N114" s="14" cm="1">
        <f t="array" aca="1" ref="N114" ca="1">SUM(INDIRECT("'"&amp;TOTALDemandSheets&amp;"'!"&amp;ADDRESS(ROW(),COLUMN())))</f>
        <v>6.44020399382332</v>
      </c>
      <c r="O114" s="14" cm="1">
        <f t="array" aca="1" ref="O114" ca="1">SUM(INDIRECT("'"&amp;TOTALDemandSheets&amp;"'!"&amp;ADDRESS(ROW(),COLUMN())))</f>
        <v>14.619198164316611</v>
      </c>
      <c r="P114" s="14" cm="1">
        <f t="array" aca="1" ref="P114" ca="1">SUM(INDIRECT("'"&amp;TOTALDemandSheets&amp;"'!"&amp;ADDRESS(ROW(),COLUMN())))</f>
        <v>0</v>
      </c>
      <c r="Q114" s="14" cm="1">
        <f t="array" aca="1" ref="Q114" ca="1">SUM(INDIRECT("'"&amp;TOTALDemandSheets&amp;"'!"&amp;ADDRESS(ROW(),COLUMN())))</f>
        <v>0</v>
      </c>
      <c r="R114" s="14" cm="1">
        <f t="array" aca="1" ref="R114" ca="1">SUM(INDIRECT("'"&amp;TOTALDemandSheets&amp;"'!"&amp;ADDRESS(ROW(),COLUMN())))</f>
        <v>0</v>
      </c>
      <c r="S114" s="14" cm="1">
        <f t="array" aca="1" ref="S114" ca="1">SUM(INDIRECT("'"&amp;TOTALDemandSheets&amp;"'!"&amp;ADDRESS(ROW(),COLUMN())))</f>
        <v>0</v>
      </c>
      <c r="T114" s="14" cm="1">
        <f t="array" aca="1" ref="T114" ca="1">SUM(INDIRECT("'"&amp;TOTALDemandSheets&amp;"'!"&amp;ADDRESS(ROW(),COLUMN())))</f>
        <v>0</v>
      </c>
      <c r="U114" s="14" cm="1">
        <f t="array" aca="1" ref="U114" ca="1">SUM(INDIRECT("'"&amp;TOTALDemandSheets&amp;"'!"&amp;ADDRESS(ROW(),COLUMN())))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 cm="1">
        <f t="array" aca="1" ref="D115" ca="1">SUM(INDIRECT("'"&amp;TOTALDemandSheets&amp;"'!"&amp;ADDRESS(ROW(),COLUMN())))</f>
        <v>186.88463307935945</v>
      </c>
      <c r="E115" s="14">
        <f t="shared" ref="E115" ca="1" si="8">IFERROR(IF(D115="",0,IF(D115=0,0,IF(ABS(D115-SUM($G115:$U115))&lt;Check_Limit,0,1))),1)</f>
        <v>0</v>
      </c>
      <c r="F115" s="3"/>
      <c r="G115" s="14" cm="1">
        <f t="array" aca="1" ref="G115" ca="1">SUM(INDIRECT("'"&amp;TOTALDemandSheets&amp;"'!"&amp;ADDRESS(ROW(),COLUMN())))</f>
        <v>139.60239183046497</v>
      </c>
      <c r="H115" s="14" cm="1">
        <f t="array" aca="1" ref="H115" ca="1">SUM(INDIRECT("'"&amp;TOTALDemandSheets&amp;"'!"&amp;ADDRESS(ROW(),COLUMN())))</f>
        <v>7.785662131177185</v>
      </c>
      <c r="I115" s="14" cm="1">
        <f t="array" aca="1" ref="I115" ca="1">SUM(INDIRECT("'"&amp;TOTALDemandSheets&amp;"'!"&amp;ADDRESS(ROW(),COLUMN())))</f>
        <v>7.7924528589212105</v>
      </c>
      <c r="J115" s="14" cm="1">
        <f t="array" aca="1" ref="J115" ca="1">SUM(INDIRECT("'"&amp;TOTALDemandSheets&amp;"'!"&amp;ADDRESS(ROW(),COLUMN())))</f>
        <v>18.429331476967814</v>
      </c>
      <c r="K115" s="14" cm="1">
        <f t="array" aca="1" ref="K115" ca="1">SUM(INDIRECT("'"&amp;TOTALDemandSheets&amp;"'!"&amp;ADDRESS(ROW(),COLUMN())))</f>
        <v>7.3850910490426858E-2</v>
      </c>
      <c r="L115" s="14" cm="1">
        <f t="array" aca="1" ref="L115" ca="1">SUM(INDIRECT("'"&amp;TOTALDemandSheets&amp;"'!"&amp;ADDRESS(ROW(),COLUMN())))</f>
        <v>0.27286377465398609</v>
      </c>
      <c r="M115" s="14" cm="1">
        <f t="array" aca="1" ref="M115" ca="1">SUM(INDIRECT("'"&amp;TOTALDemandSheets&amp;"'!"&amp;ADDRESS(ROW(),COLUMN())))</f>
        <v>6.2671190306907185</v>
      </c>
      <c r="N115" s="14" cm="1">
        <f t="array" aca="1" ref="N115" ca="1">SUM(INDIRECT("'"&amp;TOTALDemandSheets&amp;"'!"&amp;ADDRESS(ROW(),COLUMN())))</f>
        <v>2.0369974293562576</v>
      </c>
      <c r="O115" s="14" cm="1">
        <f t="array" aca="1" ref="O115" ca="1">SUM(INDIRECT("'"&amp;TOTALDemandSheets&amp;"'!"&amp;ADDRESS(ROW(),COLUMN())))</f>
        <v>4.6239636366368835</v>
      </c>
      <c r="P115" s="14" cm="1">
        <f t="array" aca="1" ref="P115" ca="1">SUM(INDIRECT("'"&amp;TOTALDemandSheets&amp;"'!"&amp;ADDRESS(ROW(),COLUMN())))</f>
        <v>0</v>
      </c>
      <c r="Q115" s="14" cm="1">
        <f t="array" aca="1" ref="Q115" ca="1">SUM(INDIRECT("'"&amp;TOTALDemandSheets&amp;"'!"&amp;ADDRESS(ROW(),COLUMN())))</f>
        <v>0</v>
      </c>
      <c r="R115" s="14" cm="1">
        <f t="array" aca="1" ref="R115" ca="1">SUM(INDIRECT("'"&amp;TOTALDemandSheets&amp;"'!"&amp;ADDRESS(ROW(),COLUMN())))</f>
        <v>0</v>
      </c>
      <c r="S115" s="14" cm="1">
        <f t="array" aca="1" ref="S115" ca="1">SUM(INDIRECT("'"&amp;TOTALDemandSheets&amp;"'!"&amp;ADDRESS(ROW(),COLUMN())))</f>
        <v>0</v>
      </c>
      <c r="T115" s="14" cm="1">
        <f t="array" aca="1" ref="T115" ca="1">SUM(INDIRECT("'"&amp;TOTALDemandSheets&amp;"'!"&amp;ADDRESS(ROW(),COLUMN())))</f>
        <v>0</v>
      </c>
      <c r="U115" s="14" cm="1">
        <f t="array" aca="1" ref="U115" ca="1">SUM(INDIRECT("'"&amp;TOTALDemandSheets&amp;"'!"&amp;ADDRESS(ROW(),COLUMN())))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 cm="1">
        <f t="array" aca="1" ref="D116" ca="1">SUM(INDIRECT("'"&amp;TOTALDemandSheets&amp;"'!"&amp;ADDRESS(ROW(),COLUMN())))</f>
        <v>0</v>
      </c>
      <c r="E116" s="14">
        <f t="shared" ref="E116" ca="1" si="9">IFERROR(IF(D116="",0,IF(D116=0,0,IF(ABS(D116-SUM($G116:$U116))&lt;Check_Limit,0,1))),1)</f>
        <v>0</v>
      </c>
      <c r="F116" s="3"/>
      <c r="G116" s="14" cm="1">
        <f t="array" aca="1" ref="G116" ca="1">SUM(INDIRECT("'"&amp;TOTALDemandSheets&amp;"'!"&amp;ADDRESS(ROW(),COLUMN())))</f>
        <v>0</v>
      </c>
      <c r="H116" s="14" cm="1">
        <f t="array" aca="1" ref="H116" ca="1">SUM(INDIRECT("'"&amp;TOTALDemandSheets&amp;"'!"&amp;ADDRESS(ROW(),COLUMN())))</f>
        <v>0</v>
      </c>
      <c r="I116" s="14" cm="1">
        <f t="array" aca="1" ref="I116" ca="1">SUM(INDIRECT("'"&amp;TOTALDemandSheets&amp;"'!"&amp;ADDRESS(ROW(),COLUMN())))</f>
        <v>0</v>
      </c>
      <c r="J116" s="14" cm="1">
        <f t="array" aca="1" ref="J116" ca="1">SUM(INDIRECT("'"&amp;TOTALDemandSheets&amp;"'!"&amp;ADDRESS(ROW(),COLUMN())))</f>
        <v>0</v>
      </c>
      <c r="K116" s="14" cm="1">
        <f t="array" aca="1" ref="K116" ca="1">SUM(INDIRECT("'"&amp;TOTALDemandSheets&amp;"'!"&amp;ADDRESS(ROW(),COLUMN())))</f>
        <v>0</v>
      </c>
      <c r="L116" s="14" cm="1">
        <f t="array" aca="1" ref="L116" ca="1">SUM(INDIRECT("'"&amp;TOTALDemandSheets&amp;"'!"&amp;ADDRESS(ROW(),COLUMN())))</f>
        <v>0</v>
      </c>
      <c r="M116" s="14" cm="1">
        <f t="array" aca="1" ref="M116" ca="1">SUM(INDIRECT("'"&amp;TOTALDemandSheets&amp;"'!"&amp;ADDRESS(ROW(),COLUMN())))</f>
        <v>0</v>
      </c>
      <c r="N116" s="14" cm="1">
        <f t="array" aca="1" ref="N116" ca="1">SUM(INDIRECT("'"&amp;TOTALDemandSheets&amp;"'!"&amp;ADDRESS(ROW(),COLUMN())))</f>
        <v>0</v>
      </c>
      <c r="O116" s="14" cm="1">
        <f t="array" aca="1" ref="O116" ca="1">SUM(INDIRECT("'"&amp;TOTALDemandSheets&amp;"'!"&amp;ADDRESS(ROW(),COLUMN())))</f>
        <v>0</v>
      </c>
      <c r="P116" s="14" cm="1">
        <f t="array" aca="1" ref="P116" ca="1">SUM(INDIRECT("'"&amp;TOTALDemandSheets&amp;"'!"&amp;ADDRESS(ROW(),COLUMN())))</f>
        <v>0</v>
      </c>
      <c r="Q116" s="14" cm="1">
        <f t="array" aca="1" ref="Q116" ca="1">SUM(INDIRECT("'"&amp;TOTALDemandSheets&amp;"'!"&amp;ADDRESS(ROW(),COLUMN())))</f>
        <v>0</v>
      </c>
      <c r="R116" s="14" cm="1">
        <f t="array" aca="1" ref="R116" ca="1">SUM(INDIRECT("'"&amp;TOTALDemandSheets&amp;"'!"&amp;ADDRESS(ROW(),COLUMN())))</f>
        <v>0</v>
      </c>
      <c r="S116" s="14" cm="1">
        <f t="array" aca="1" ref="S116" ca="1">SUM(INDIRECT("'"&amp;TOTALDemandSheets&amp;"'!"&amp;ADDRESS(ROW(),COLUMN())))</f>
        <v>0</v>
      </c>
      <c r="T116" s="14" cm="1">
        <f t="array" aca="1" ref="T116" ca="1">SUM(INDIRECT("'"&amp;TOTALDemandSheets&amp;"'!"&amp;ADDRESS(ROW(),COLUMN())))</f>
        <v>0</v>
      </c>
      <c r="U116" s="14" cm="1">
        <f t="array" aca="1" ref="U116" ca="1">SUM(INDIRECT("'"&amp;TOTALDemandSheets&amp;"'!"&amp;ADDRESS(ROW(),COLUMN())))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 cm="1">
        <f t="array" aca="1" ref="D117" ca="1">SUM(INDIRECT("'"&amp;TOTALDemandSheets&amp;"'!"&amp;ADDRESS(ROW(),COLUMN())))</f>
        <v>0</v>
      </c>
      <c r="E117" s="14">
        <f t="shared" ref="E117" ca="1" si="10">IFERROR(IF(D117="",0,IF(D117=0,0,IF(ABS(D117-SUM($G117:$U117))&lt;Check_Limit,0,1))),1)</f>
        <v>0</v>
      </c>
      <c r="F117" s="3"/>
      <c r="G117" s="14" cm="1">
        <f t="array" aca="1" ref="G117" ca="1">SUM(INDIRECT("'"&amp;TOTALDemandSheets&amp;"'!"&amp;ADDRESS(ROW(),COLUMN())))</f>
        <v>0</v>
      </c>
      <c r="H117" s="14" cm="1">
        <f t="array" aca="1" ref="H117" ca="1">SUM(INDIRECT("'"&amp;TOTALDemandSheets&amp;"'!"&amp;ADDRESS(ROW(),COLUMN())))</f>
        <v>0</v>
      </c>
      <c r="I117" s="14" cm="1">
        <f t="array" aca="1" ref="I117" ca="1">SUM(INDIRECT("'"&amp;TOTALDemandSheets&amp;"'!"&amp;ADDRESS(ROW(),COLUMN())))</f>
        <v>0</v>
      </c>
      <c r="J117" s="14" cm="1">
        <f t="array" aca="1" ref="J117" ca="1">SUM(INDIRECT("'"&amp;TOTALDemandSheets&amp;"'!"&amp;ADDRESS(ROW(),COLUMN())))</f>
        <v>0</v>
      </c>
      <c r="K117" s="14" cm="1">
        <f t="array" aca="1" ref="K117" ca="1">SUM(INDIRECT("'"&amp;TOTALDemandSheets&amp;"'!"&amp;ADDRESS(ROW(),COLUMN())))</f>
        <v>0</v>
      </c>
      <c r="L117" s="14" cm="1">
        <f t="array" aca="1" ref="L117" ca="1">SUM(INDIRECT("'"&amp;TOTALDemandSheets&amp;"'!"&amp;ADDRESS(ROW(),COLUMN())))</f>
        <v>0</v>
      </c>
      <c r="M117" s="14" cm="1">
        <f t="array" aca="1" ref="M117" ca="1">SUM(INDIRECT("'"&amp;TOTALDemandSheets&amp;"'!"&amp;ADDRESS(ROW(),COLUMN())))</f>
        <v>0</v>
      </c>
      <c r="N117" s="14" cm="1">
        <f t="array" aca="1" ref="N117" ca="1">SUM(INDIRECT("'"&amp;TOTALDemandSheets&amp;"'!"&amp;ADDRESS(ROW(),COLUMN())))</f>
        <v>0</v>
      </c>
      <c r="O117" s="14" cm="1">
        <f t="array" aca="1" ref="O117" ca="1">SUM(INDIRECT("'"&amp;TOTALDemandSheets&amp;"'!"&amp;ADDRESS(ROW(),COLUMN())))</f>
        <v>0</v>
      </c>
      <c r="P117" s="14" cm="1">
        <f t="array" aca="1" ref="P117" ca="1">SUM(INDIRECT("'"&amp;TOTALDemandSheets&amp;"'!"&amp;ADDRESS(ROW(),COLUMN())))</f>
        <v>0</v>
      </c>
      <c r="Q117" s="14" cm="1">
        <f t="array" aca="1" ref="Q117" ca="1">SUM(INDIRECT("'"&amp;TOTALDemandSheets&amp;"'!"&amp;ADDRESS(ROW(),COLUMN())))</f>
        <v>0</v>
      </c>
      <c r="R117" s="14" cm="1">
        <f t="array" aca="1" ref="R117" ca="1">SUM(INDIRECT("'"&amp;TOTALDemandSheets&amp;"'!"&amp;ADDRESS(ROW(),COLUMN())))</f>
        <v>0</v>
      </c>
      <c r="S117" s="14" cm="1">
        <f t="array" aca="1" ref="S117" ca="1">SUM(INDIRECT("'"&amp;TOTALDemandSheets&amp;"'!"&amp;ADDRESS(ROW(),COLUMN())))</f>
        <v>0</v>
      </c>
      <c r="T117" s="14" cm="1">
        <f t="array" aca="1" ref="T117" ca="1">SUM(INDIRECT("'"&amp;TOTALDemandSheets&amp;"'!"&amp;ADDRESS(ROW(),COLUMN())))</f>
        <v>0</v>
      </c>
      <c r="U117" s="14" cm="1">
        <f t="array" aca="1" ref="U117" ca="1">SUM(INDIRECT("'"&amp;TOTALDemandSheets&amp;"'!"&amp;ADDRESS(ROW(),COLUMN())))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 cm="1">
        <f t="array" aca="1" ref="D118" ca="1">SUM(INDIRECT("'"&amp;TOTALDemandSheets&amp;"'!"&amp;ADDRESS(ROW(),COLUMN())))</f>
        <v>461.70034799794536</v>
      </c>
      <c r="E118" s="14">
        <f t="shared" ref="E118" ca="1" si="11">IFERROR(IF(D118="",0,IF(D118=0,0,IF(ABS(D118-SUM($G118:$U118))&lt;Check_Limit,0,1))),1)</f>
        <v>0</v>
      </c>
      <c r="F118" s="3"/>
      <c r="G118" s="14" cm="1">
        <f t="array" aca="1" ref="G118" ca="1">SUM(INDIRECT("'"&amp;TOTALDemandSheets&amp;"'!"&amp;ADDRESS(ROW(),COLUMN())))</f>
        <v>345.80776541735293</v>
      </c>
      <c r="H118" s="14" cm="1">
        <f t="array" aca="1" ref="H118" ca="1">SUM(INDIRECT("'"&amp;TOTALDemandSheets&amp;"'!"&amp;ADDRESS(ROW(),COLUMN())))</f>
        <v>19.268018457832362</v>
      </c>
      <c r="I118" s="14" cm="1">
        <f t="array" aca="1" ref="I118" ca="1">SUM(INDIRECT("'"&amp;TOTALDemandSheets&amp;"'!"&amp;ADDRESS(ROW(),COLUMN())))</f>
        <v>19.138617187699293</v>
      </c>
      <c r="J118" s="14" cm="1">
        <f t="array" aca="1" ref="J118" ca="1">SUM(INDIRECT("'"&amp;TOTALDemandSheets&amp;"'!"&amp;ADDRESS(ROW(),COLUMN())))</f>
        <v>45.049380518066755</v>
      </c>
      <c r="K118" s="14" cm="1">
        <f t="array" aca="1" ref="K118" ca="1">SUM(INDIRECT("'"&amp;TOTALDemandSheets&amp;"'!"&amp;ADDRESS(ROW(),COLUMN())))</f>
        <v>0.18056836640996948</v>
      </c>
      <c r="L118" s="14" cm="1">
        <f t="array" aca="1" ref="L118" ca="1">SUM(INDIRECT("'"&amp;TOTALDemandSheets&amp;"'!"&amp;ADDRESS(ROW(),COLUMN())))</f>
        <v>0.67111901650563577</v>
      </c>
      <c r="M118" s="14" cm="1">
        <f t="array" aca="1" ref="M118" ca="1">SUM(INDIRECT("'"&amp;TOTALDemandSheets&amp;"'!"&amp;ADDRESS(ROW(),COLUMN())))</f>
        <v>15.315311667177401</v>
      </c>
      <c r="N118" s="14" cm="1">
        <f t="array" aca="1" ref="N118" ca="1">SUM(INDIRECT("'"&amp;TOTALDemandSheets&amp;"'!"&amp;ADDRESS(ROW(),COLUMN())))</f>
        <v>4.9757704026130876</v>
      </c>
      <c r="O118" s="14" cm="1">
        <f t="array" aca="1" ref="O118" ca="1">SUM(INDIRECT("'"&amp;TOTALDemandSheets&amp;"'!"&amp;ADDRESS(ROW(),COLUMN())))</f>
        <v>11.293796964287907</v>
      </c>
      <c r="P118" s="14" cm="1">
        <f t="array" aca="1" ref="P118" ca="1">SUM(INDIRECT("'"&amp;TOTALDemandSheets&amp;"'!"&amp;ADDRESS(ROW(),COLUMN())))</f>
        <v>0</v>
      </c>
      <c r="Q118" s="14" cm="1">
        <f t="array" aca="1" ref="Q118" ca="1">SUM(INDIRECT("'"&amp;TOTALDemandSheets&amp;"'!"&amp;ADDRESS(ROW(),COLUMN())))</f>
        <v>0</v>
      </c>
      <c r="R118" s="14" cm="1">
        <f t="array" aca="1" ref="R118" ca="1">SUM(INDIRECT("'"&amp;TOTALDemandSheets&amp;"'!"&amp;ADDRESS(ROW(),COLUMN())))</f>
        <v>0</v>
      </c>
      <c r="S118" s="14" cm="1">
        <f t="array" aca="1" ref="S118" ca="1">SUM(INDIRECT("'"&amp;TOTALDemandSheets&amp;"'!"&amp;ADDRESS(ROW(),COLUMN())))</f>
        <v>0</v>
      </c>
      <c r="T118" s="14" cm="1">
        <f t="array" aca="1" ref="T118" ca="1">SUM(INDIRECT("'"&amp;TOTALDemandSheets&amp;"'!"&amp;ADDRESS(ROW(),COLUMN())))</f>
        <v>0</v>
      </c>
      <c r="U118" s="14" cm="1">
        <f t="array" aca="1" ref="U118" ca="1">SUM(INDIRECT("'"&amp;TOTALDemandSheets&amp;"'!"&amp;ADDRESS(ROW(),COLUMN())))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 cm="1">
        <f t="array" aca="1" ref="D119" ca="1">SUM(INDIRECT("'"&amp;TOTALDemandSheets&amp;"'!"&amp;ADDRESS(ROW(),COLUMN())))</f>
        <v>0</v>
      </c>
      <c r="E119" s="14">
        <f t="shared" ca="1" si="6"/>
        <v>0</v>
      </c>
      <c r="F119" s="3"/>
      <c r="G119" s="14" cm="1">
        <f t="array" aca="1" ref="G119" ca="1">SUM(INDIRECT("'"&amp;TOTALDemandSheets&amp;"'!"&amp;ADDRESS(ROW(),COLUMN())))</f>
        <v>0</v>
      </c>
      <c r="H119" s="14" cm="1">
        <f t="array" aca="1" ref="H119" ca="1">SUM(INDIRECT("'"&amp;TOTALDemandSheets&amp;"'!"&amp;ADDRESS(ROW(),COLUMN())))</f>
        <v>0</v>
      </c>
      <c r="I119" s="14" cm="1">
        <f t="array" aca="1" ref="I119" ca="1">SUM(INDIRECT("'"&amp;TOTALDemandSheets&amp;"'!"&amp;ADDRESS(ROW(),COLUMN())))</f>
        <v>0</v>
      </c>
      <c r="J119" s="14" cm="1">
        <f t="array" aca="1" ref="J119" ca="1">SUM(INDIRECT("'"&amp;TOTALDemandSheets&amp;"'!"&amp;ADDRESS(ROW(),COLUMN())))</f>
        <v>0</v>
      </c>
      <c r="K119" s="14" cm="1">
        <f t="array" aca="1" ref="K119" ca="1">SUM(INDIRECT("'"&amp;TOTALDemandSheets&amp;"'!"&amp;ADDRESS(ROW(),COLUMN())))</f>
        <v>0</v>
      </c>
      <c r="L119" s="14" cm="1">
        <f t="array" aca="1" ref="L119" ca="1">SUM(INDIRECT("'"&amp;TOTALDemandSheets&amp;"'!"&amp;ADDRESS(ROW(),COLUMN())))</f>
        <v>0</v>
      </c>
      <c r="M119" s="14" cm="1">
        <f t="array" aca="1" ref="M119" ca="1">SUM(INDIRECT("'"&amp;TOTALDemandSheets&amp;"'!"&amp;ADDRESS(ROW(),COLUMN())))</f>
        <v>0</v>
      </c>
      <c r="N119" s="14" cm="1">
        <f t="array" aca="1" ref="N119" ca="1">SUM(INDIRECT("'"&amp;TOTALDemandSheets&amp;"'!"&amp;ADDRESS(ROW(),COLUMN())))</f>
        <v>0</v>
      </c>
      <c r="O119" s="14" cm="1">
        <f t="array" aca="1" ref="O119" ca="1">SUM(INDIRECT("'"&amp;TOTALDemandSheets&amp;"'!"&amp;ADDRESS(ROW(),COLUMN())))</f>
        <v>0</v>
      </c>
      <c r="P119" s="14" cm="1">
        <f t="array" aca="1" ref="P119" ca="1">SUM(INDIRECT("'"&amp;TOTALDemandSheets&amp;"'!"&amp;ADDRESS(ROW(),COLUMN())))</f>
        <v>0</v>
      </c>
      <c r="Q119" s="14" cm="1">
        <f t="array" aca="1" ref="Q119" ca="1">SUM(INDIRECT("'"&amp;TOTALDemandSheets&amp;"'!"&amp;ADDRESS(ROW(),COLUMN())))</f>
        <v>0</v>
      </c>
      <c r="R119" s="14" cm="1">
        <f t="array" aca="1" ref="R119" ca="1">SUM(INDIRECT("'"&amp;TOTALDemandSheets&amp;"'!"&amp;ADDRESS(ROW(),COLUMN())))</f>
        <v>0</v>
      </c>
      <c r="S119" s="14" cm="1">
        <f t="array" aca="1" ref="S119" ca="1">SUM(INDIRECT("'"&amp;TOTALDemandSheets&amp;"'!"&amp;ADDRESS(ROW(),COLUMN())))</f>
        <v>0</v>
      </c>
      <c r="T119" s="14" cm="1">
        <f t="array" aca="1" ref="T119" ca="1">SUM(INDIRECT("'"&amp;TOTALDemandSheets&amp;"'!"&amp;ADDRESS(ROW(),COLUMN())))</f>
        <v>0</v>
      </c>
      <c r="U119" s="14" cm="1">
        <f t="array" aca="1" ref="U119" ca="1">SUM(INDIRECT("'"&amp;TOTALDemandSheets&amp;"'!"&amp;ADDRESS(ROW(),COLUMN())))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 cm="1">
        <f t="array" aca="1" ref="D120" ca="1">SUM(INDIRECT("'"&amp;TOTALDemandSheets&amp;"'!"&amp;ADDRESS(ROW(),COLUMN())))</f>
        <v>-43550.253516150718</v>
      </c>
      <c r="E120" s="14">
        <f t="shared" ca="1" si="6"/>
        <v>0</v>
      </c>
      <c r="F120" s="3"/>
      <c r="G120" s="14" cm="1">
        <f t="array" aca="1" ref="G120" ca="1">SUM(INDIRECT("'"&amp;TOTALDemandSheets&amp;"'!"&amp;ADDRESS(ROW(),COLUMN())))</f>
        <v>-32618.593243612446</v>
      </c>
      <c r="H120" s="14" cm="1">
        <f t="array" aca="1" ref="H120" ca="1">SUM(INDIRECT("'"&amp;TOTALDemandSheets&amp;"'!"&amp;ADDRESS(ROW(),COLUMN())))</f>
        <v>-1817.4712066628226</v>
      </c>
      <c r="I120" s="14" cm="1">
        <f t="array" aca="1" ref="I120" ca="1">SUM(INDIRECT("'"&amp;TOTALDemandSheets&amp;"'!"&amp;ADDRESS(ROW(),COLUMN())))</f>
        <v>-1805.265328664151</v>
      </c>
      <c r="J120" s="14" cm="1">
        <f t="array" aca="1" ref="J120" ca="1">SUM(INDIRECT("'"&amp;TOTALDemandSheets&amp;"'!"&amp;ADDRESS(ROW(),COLUMN())))</f>
        <v>-4249.3187428051915</v>
      </c>
      <c r="K120" s="14" cm="1">
        <f t="array" aca="1" ref="K120" ca="1">SUM(INDIRECT("'"&amp;TOTALDemandSheets&amp;"'!"&amp;ADDRESS(ROW(),COLUMN())))</f>
        <v>-17.032255159111035</v>
      </c>
      <c r="L120" s="14" cm="1">
        <f t="array" aca="1" ref="L120" ca="1">SUM(INDIRECT("'"&amp;TOTALDemandSheets&amp;"'!"&amp;ADDRESS(ROW(),COLUMN())))</f>
        <v>-63.303836427821459</v>
      </c>
      <c r="M120" s="14" cm="1">
        <f t="array" aca="1" ref="M120" ca="1">SUM(INDIRECT("'"&amp;TOTALDemandSheets&amp;"'!"&amp;ADDRESS(ROW(),COLUMN())))</f>
        <v>-1444.6289864771877</v>
      </c>
      <c r="N120" s="14" cm="1">
        <f t="array" aca="1" ref="N120" ca="1">SUM(INDIRECT("'"&amp;TOTALDemandSheets&amp;"'!"&amp;ADDRESS(ROW(),COLUMN())))</f>
        <v>-469.34351124405828</v>
      </c>
      <c r="O120" s="14" cm="1">
        <f t="array" aca="1" ref="O120" ca="1">SUM(INDIRECT("'"&amp;TOTALDemandSheets&amp;"'!"&amp;ADDRESS(ROW(),COLUMN())))</f>
        <v>-1065.296405097924</v>
      </c>
      <c r="P120" s="14" cm="1">
        <f t="array" aca="1" ref="P120" ca="1">SUM(INDIRECT("'"&amp;TOTALDemandSheets&amp;"'!"&amp;ADDRESS(ROW(),COLUMN())))</f>
        <v>0</v>
      </c>
      <c r="Q120" s="14" cm="1">
        <f t="array" aca="1" ref="Q120" ca="1">SUM(INDIRECT("'"&amp;TOTALDemandSheets&amp;"'!"&amp;ADDRESS(ROW(),COLUMN())))</f>
        <v>0</v>
      </c>
      <c r="R120" s="14" cm="1">
        <f t="array" aca="1" ref="R120" ca="1">SUM(INDIRECT("'"&amp;TOTALDemandSheets&amp;"'!"&amp;ADDRESS(ROW(),COLUMN())))</f>
        <v>0</v>
      </c>
      <c r="S120" s="14" cm="1">
        <f t="array" aca="1" ref="S120" ca="1">SUM(INDIRECT("'"&amp;TOTALDemandSheets&amp;"'!"&amp;ADDRESS(ROW(),COLUMN())))</f>
        <v>0</v>
      </c>
      <c r="T120" s="14" cm="1">
        <f t="array" aca="1" ref="T120" ca="1">SUM(INDIRECT("'"&amp;TOTALDemandSheets&amp;"'!"&amp;ADDRESS(ROW(),COLUMN())))</f>
        <v>0</v>
      </c>
      <c r="U120" s="14" cm="1">
        <f t="array" aca="1" ref="U120" ca="1">SUM(INDIRECT("'"&amp;TOTALDemandSheets&amp;"'!"&amp;ADDRESS(ROW(),COLUMN())))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 cm="1">
        <f t="array" aca="1" ref="D121" ca="1">SUM(INDIRECT("'"&amp;TOTALDemandSheets&amp;"'!"&amp;ADDRESS(ROW(),COLUMN())))</f>
        <v>7199.094919728027</v>
      </c>
      <c r="E121" s="14">
        <f t="shared" ca="1" si="6"/>
        <v>0</v>
      </c>
      <c r="F121" s="46"/>
      <c r="G121" s="14" cm="1">
        <f t="array" aca="1" ref="G121" ca="1">SUM(INDIRECT("'"&amp;TOTALDemandSheets&amp;"'!"&amp;ADDRESS(ROW(),COLUMN())))</f>
        <v>5494.9197904851881</v>
      </c>
      <c r="H121" s="14" cm="1">
        <f t="array" aca="1" ref="H121" ca="1">SUM(INDIRECT("'"&amp;TOTALDemandSheets&amp;"'!"&amp;ADDRESS(ROW(),COLUMN())))</f>
        <v>304.18564347200771</v>
      </c>
      <c r="I121" s="14" cm="1">
        <f t="array" aca="1" ref="I121" ca="1">SUM(INDIRECT("'"&amp;TOTALDemandSheets&amp;"'!"&amp;ADDRESS(ROW(),COLUMN())))</f>
        <v>285.79642252099103</v>
      </c>
      <c r="J121" s="14" cm="1">
        <f t="array" aca="1" ref="J121" ca="1">SUM(INDIRECT("'"&amp;TOTALDemandSheets&amp;"'!"&amp;ADDRESS(ROW(),COLUMN())))</f>
        <v>648.6246589581408</v>
      </c>
      <c r="K121" s="14" cm="1">
        <f t="array" aca="1" ref="K121" ca="1">SUM(INDIRECT("'"&amp;TOTALDemandSheets&amp;"'!"&amp;ADDRESS(ROW(),COLUMN())))</f>
        <v>2.6048530390204241</v>
      </c>
      <c r="L121" s="14" cm="1">
        <f t="array" aca="1" ref="L121" ca="1">SUM(INDIRECT("'"&amp;TOTALDemandSheets&amp;"'!"&amp;ADDRESS(ROW(),COLUMN())))</f>
        <v>10.129188584335914</v>
      </c>
      <c r="M121" s="14" cm="1">
        <f t="array" aca="1" ref="M121" ca="1">SUM(INDIRECT("'"&amp;TOTALDemandSheets&amp;"'!"&amp;ADDRESS(ROW(),COLUMN())))</f>
        <v>220.02666519440879</v>
      </c>
      <c r="N121" s="14" cm="1">
        <f t="array" aca="1" ref="N121" ca="1">SUM(INDIRECT("'"&amp;TOTALDemandSheets&amp;"'!"&amp;ADDRESS(ROW(),COLUMN())))</f>
        <v>71.24017168610861</v>
      </c>
      <c r="O121" s="14" cm="1">
        <f t="array" aca="1" ref="O121" ca="1">SUM(INDIRECT("'"&amp;TOTALDemandSheets&amp;"'!"&amp;ADDRESS(ROW(),COLUMN())))</f>
        <v>161.5675257878259</v>
      </c>
      <c r="P121" s="14" cm="1">
        <f t="array" aca="1" ref="P121" ca="1">SUM(INDIRECT("'"&amp;TOTALDemandSheets&amp;"'!"&amp;ADDRESS(ROW(),COLUMN())))</f>
        <v>0</v>
      </c>
      <c r="Q121" s="14" cm="1">
        <f t="array" aca="1" ref="Q121" ca="1">SUM(INDIRECT("'"&amp;TOTALDemandSheets&amp;"'!"&amp;ADDRESS(ROW(),COLUMN())))</f>
        <v>0</v>
      </c>
      <c r="R121" s="14" cm="1">
        <f t="array" aca="1" ref="R121" ca="1">SUM(INDIRECT("'"&amp;TOTALDemandSheets&amp;"'!"&amp;ADDRESS(ROW(),COLUMN())))</f>
        <v>0</v>
      </c>
      <c r="S121" s="14" cm="1">
        <f t="array" aca="1" ref="S121" ca="1">SUM(INDIRECT("'"&amp;TOTALDemandSheets&amp;"'!"&amp;ADDRESS(ROW(),COLUMN())))</f>
        <v>0</v>
      </c>
      <c r="T121" s="14" cm="1">
        <f t="array" aca="1" ref="T121" ca="1">SUM(INDIRECT("'"&amp;TOTALDemandSheets&amp;"'!"&amp;ADDRESS(ROW(),COLUMN())))</f>
        <v>0</v>
      </c>
      <c r="U121" s="14" cm="1">
        <f t="array" aca="1" ref="U121" ca="1">SUM(INDIRECT("'"&amp;TOTALDemandSheets&amp;"'!"&amp;ADDRESS(ROW(),COLUMN())))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 cm="1">
        <f t="array" aca="1" ref="D122" ca="1">SUM(INDIRECT("'"&amp;TOTALDemandSheets&amp;"'!"&amp;ADDRESS(ROW(),COLUMN())))</f>
        <v>-35111.71613904398</v>
      </c>
      <c r="E122" s="14">
        <f t="shared" ca="1" si="6"/>
        <v>0</v>
      </c>
      <c r="F122" s="46"/>
      <c r="G122" s="174" cm="1">
        <f t="array" aca="1" ref="G122" ca="1">SUM(INDIRECT("'"&amp;TOTALDemandSheets&amp;"'!"&amp;ADDRESS(ROW(),COLUMN())))</f>
        <v>-26196.894117667973</v>
      </c>
      <c r="H122" s="174" cm="1">
        <f t="array" aca="1" ref="H122" ca="1">SUM(INDIRECT("'"&amp;TOTALDemandSheets&amp;"'!"&amp;ADDRESS(ROW(),COLUMN())))</f>
        <v>-1461.6166073789925</v>
      </c>
      <c r="I122" s="174" cm="1">
        <f t="array" aca="1" ref="I122" ca="1">SUM(INDIRECT("'"&amp;TOTALDemandSheets&amp;"'!"&amp;ADDRESS(ROW(),COLUMN())))</f>
        <v>-1467.901091199142</v>
      </c>
      <c r="J122" s="174" cm="1">
        <f t="array" aca="1" ref="J122" ca="1">SUM(INDIRECT("'"&amp;TOTALDemandSheets&amp;"'!"&amp;ADDRESS(ROW(),COLUMN())))</f>
        <v>-3478.948899606653</v>
      </c>
      <c r="K122" s="174" cm="1">
        <f t="array" aca="1" ref="K122" ca="1">SUM(INDIRECT("'"&amp;TOTALDemandSheets&amp;"'!"&amp;ADDRESS(ROW(),COLUMN())))</f>
        <v>-13.939494611033613</v>
      </c>
      <c r="L122" s="174" cm="1">
        <f t="array" aca="1" ref="L122" ca="1">SUM(INDIRECT("'"&amp;TOTALDemandSheets&amp;"'!"&amp;ADDRESS(ROW(),COLUMN())))</f>
        <v>-51.367974532460288</v>
      </c>
      <c r="M122" s="174" cm="1">
        <f t="array" aca="1" ref="M122" ca="1">SUM(INDIRECT("'"&amp;TOTALDemandSheets&amp;"'!"&amp;ADDRESS(ROW(),COLUMN())))</f>
        <v>-1183.2056657707067</v>
      </c>
      <c r="N122" s="174" cm="1">
        <f t="array" aca="1" ref="N122" ca="1">SUM(INDIRECT("'"&amp;TOTALDemandSheets&amp;"'!"&amp;ADDRESS(ROW(),COLUMN())))</f>
        <v>-384.65036773215701</v>
      </c>
      <c r="O122" s="174" cm="1">
        <f t="array" aca="1" ref="O122" ca="1">SUM(INDIRECT("'"&amp;TOTALDemandSheets&amp;"'!"&amp;ADDRESS(ROW(),COLUMN())))</f>
        <v>-873.19192054485666</v>
      </c>
      <c r="P122" s="174" cm="1">
        <f t="array" aca="1" ref="P122" ca="1">SUM(INDIRECT("'"&amp;TOTALDemandSheets&amp;"'!"&amp;ADDRESS(ROW(),COLUMN())))</f>
        <v>0</v>
      </c>
      <c r="Q122" s="174" cm="1">
        <f t="array" aca="1" ref="Q122" ca="1">SUM(INDIRECT("'"&amp;TOTALDemandSheets&amp;"'!"&amp;ADDRESS(ROW(),COLUMN())))</f>
        <v>0</v>
      </c>
      <c r="R122" s="174" cm="1">
        <f t="array" aca="1" ref="R122" ca="1">SUM(INDIRECT("'"&amp;TOTALDemandSheets&amp;"'!"&amp;ADDRESS(ROW(),COLUMN())))</f>
        <v>0</v>
      </c>
      <c r="S122" s="174" cm="1">
        <f t="array" aca="1" ref="S122" ca="1">SUM(INDIRECT("'"&amp;TOTALDemandSheets&amp;"'!"&amp;ADDRESS(ROW(),COLUMN())))</f>
        <v>0</v>
      </c>
      <c r="T122" s="174" cm="1">
        <f t="array" aca="1" ref="T122" ca="1">SUM(INDIRECT("'"&amp;TOTALDemandSheets&amp;"'!"&amp;ADDRESS(ROW(),COLUMN())))</f>
        <v>0</v>
      </c>
      <c r="U122" s="174" cm="1">
        <f t="array" aca="1" ref="U122" ca="1">SUM(INDIRECT("'"&amp;TOTALDemandSheets&amp;"'!"&amp;ADDRESS(ROW(),COLUMN())))</f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D123" s="46"/>
      <c r="E123" s="14">
        <f t="shared" si="6"/>
        <v>0</v>
      </c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 cm="1">
        <f t="array" aca="1" ref="D124" ca="1">SUM(INDIRECT("'"&amp;TOTALDemandSheets&amp;"'!"&amp;ADDRESS(ROW(),COLUMN())))</f>
        <v>285157.13256302348</v>
      </c>
      <c r="E124" s="14">
        <f t="shared" ca="1" si="6"/>
        <v>0</v>
      </c>
      <c r="F124" s="46"/>
      <c r="G124" s="176" cm="1">
        <f t="array" aca="1" ref="G124" ca="1">SUM(INDIRECT("'"&amp;TOTALDemandSheets&amp;"'!"&amp;ADDRESS(ROW(),COLUMN())))</f>
        <v>214091.58273313023</v>
      </c>
      <c r="H124" s="176" cm="1">
        <f t="array" aca="1" ref="H124" ca="1">SUM(INDIRECT("'"&amp;TOTALDemandSheets&amp;"'!"&amp;ADDRESS(ROW(),COLUMN())))</f>
        <v>11919.053982844474</v>
      </c>
      <c r="I124" s="176" cm="1">
        <f t="array" aca="1" ref="I124" ca="1">SUM(INDIRECT("'"&amp;TOTALDemandSheets&amp;"'!"&amp;ADDRESS(ROW(),COLUMN())))</f>
        <v>11757.588620213599</v>
      </c>
      <c r="J124" s="176" cm="1">
        <f t="array" aca="1" ref="J124" ca="1">SUM(INDIRECT("'"&amp;TOTALDemandSheets&amp;"'!"&amp;ADDRESS(ROW(),COLUMN())))</f>
        <v>27555.546333237642</v>
      </c>
      <c r="K124" s="176" cm="1">
        <f t="array" aca="1" ref="K124" ca="1">SUM(INDIRECT("'"&amp;TOTALDemandSheets&amp;"'!"&amp;ADDRESS(ROW(),COLUMN())))</f>
        <v>110.47399999872323</v>
      </c>
      <c r="L124" s="176" cm="1">
        <f t="array" aca="1" ref="L124" ca="1">SUM(INDIRECT("'"&amp;TOTALDemandSheets&amp;"'!"&amp;ADDRESS(ROW(),COLUMN())))</f>
        <v>412.82910432399802</v>
      </c>
      <c r="M124" s="176" cm="1">
        <f t="array" aca="1" ref="M124" ca="1">SUM(INDIRECT("'"&amp;TOTALDemandSheets&amp;"'!"&amp;ADDRESS(ROW(),COLUMN())))</f>
        <v>9365.5689417183075</v>
      </c>
      <c r="N124" s="176" cm="1">
        <f t="array" aca="1" ref="N124" ca="1">SUM(INDIRECT("'"&amp;TOTALDemandSheets&amp;"'!"&amp;ADDRESS(ROW(),COLUMN())))</f>
        <v>3041.551464639223</v>
      </c>
      <c r="O124" s="176" cm="1">
        <f t="array" aca="1" ref="O124" ca="1">SUM(INDIRECT("'"&amp;TOTALDemandSheets&amp;"'!"&amp;ADDRESS(ROW(),COLUMN())))</f>
        <v>6902.9373829171309</v>
      </c>
      <c r="P124" s="176" cm="1">
        <f t="array" aca="1" ref="P124" ca="1">SUM(INDIRECT("'"&amp;TOTALDemandSheets&amp;"'!"&amp;ADDRESS(ROW(),COLUMN())))</f>
        <v>0</v>
      </c>
      <c r="Q124" s="176" cm="1">
        <f t="array" aca="1" ref="Q124" ca="1">SUM(INDIRECT("'"&amp;TOTALDemandSheets&amp;"'!"&amp;ADDRESS(ROW(),COLUMN())))</f>
        <v>0</v>
      </c>
      <c r="R124" s="176" cm="1">
        <f t="array" aca="1" ref="R124" ca="1">SUM(INDIRECT("'"&amp;TOTALDemandSheets&amp;"'!"&amp;ADDRESS(ROW(),COLUMN())))</f>
        <v>0</v>
      </c>
      <c r="S124" s="176" cm="1">
        <f t="array" aca="1" ref="S124" ca="1">SUM(INDIRECT("'"&amp;TOTALDemandSheets&amp;"'!"&amp;ADDRESS(ROW(),COLUMN())))</f>
        <v>0</v>
      </c>
      <c r="T124" s="176" cm="1">
        <f t="array" aca="1" ref="T124" ca="1">SUM(INDIRECT("'"&amp;TOTALDemandSheets&amp;"'!"&amp;ADDRESS(ROW(),COLUMN())))</f>
        <v>0</v>
      </c>
      <c r="U124" s="176" cm="1">
        <f t="array" aca="1" ref="U124" ca="1">SUM(INDIRECT("'"&amp;TOTALDemandSheets&amp;"'!"&amp;ADDRESS(ROW(),COLUMN())))</f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D125" s="14"/>
      <c r="E125" s="14">
        <f t="shared" si="6"/>
        <v>0</v>
      </c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D126" s="14"/>
      <c r="E126" s="14">
        <f t="shared" si="6"/>
        <v>0</v>
      </c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D127" s="14"/>
      <c r="E127" s="14">
        <f t="shared" si="6"/>
        <v>0</v>
      </c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D128" s="14"/>
      <c r="E128" s="14">
        <f t="shared" si="6"/>
        <v>0</v>
      </c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 cm="1">
        <f t="array" aca="1" ref="D129" ca="1">SUM(INDIRECT("'"&amp;TOTALDemandSheets&amp;"'!"&amp;ADDRESS(ROW(),COLUMN())))</f>
        <v>0</v>
      </c>
      <c r="E129" s="14">
        <f t="shared" ca="1" si="6"/>
        <v>0</v>
      </c>
      <c r="F129" s="3"/>
      <c r="G129" s="14" cm="1">
        <f t="array" aca="1" ref="G129" ca="1">SUM(INDIRECT("'"&amp;TOTALDemandSheets&amp;"'!"&amp;ADDRESS(ROW(),COLUMN())))</f>
        <v>0</v>
      </c>
      <c r="H129" s="14" cm="1">
        <f t="array" aca="1" ref="H129" ca="1">SUM(INDIRECT("'"&amp;TOTALDemandSheets&amp;"'!"&amp;ADDRESS(ROW(),COLUMN())))</f>
        <v>0</v>
      </c>
      <c r="I129" s="14" cm="1">
        <f t="array" aca="1" ref="I129" ca="1">SUM(INDIRECT("'"&amp;TOTALDemandSheets&amp;"'!"&amp;ADDRESS(ROW(),COLUMN())))</f>
        <v>0</v>
      </c>
      <c r="J129" s="14" cm="1">
        <f t="array" aca="1" ref="J129" ca="1">SUM(INDIRECT("'"&amp;TOTALDemandSheets&amp;"'!"&amp;ADDRESS(ROW(),COLUMN())))</f>
        <v>0</v>
      </c>
      <c r="K129" s="14" cm="1">
        <f t="array" aca="1" ref="K129" ca="1">SUM(INDIRECT("'"&amp;TOTALDemandSheets&amp;"'!"&amp;ADDRESS(ROW(),COLUMN())))</f>
        <v>0</v>
      </c>
      <c r="L129" s="14" cm="1">
        <f t="array" aca="1" ref="L129" ca="1">SUM(INDIRECT("'"&amp;TOTALDemandSheets&amp;"'!"&amp;ADDRESS(ROW(),COLUMN())))</f>
        <v>0</v>
      </c>
      <c r="M129" s="14" cm="1">
        <f t="array" aca="1" ref="M129" ca="1">SUM(INDIRECT("'"&amp;TOTALDemandSheets&amp;"'!"&amp;ADDRESS(ROW(),COLUMN())))</f>
        <v>0</v>
      </c>
      <c r="N129" s="14" cm="1">
        <f t="array" aca="1" ref="N129" ca="1">SUM(INDIRECT("'"&amp;TOTALDemandSheets&amp;"'!"&amp;ADDRESS(ROW(),COLUMN())))</f>
        <v>0</v>
      </c>
      <c r="O129" s="14" cm="1">
        <f t="array" aca="1" ref="O129" ca="1">SUM(INDIRECT("'"&amp;TOTALDemandSheets&amp;"'!"&amp;ADDRESS(ROW(),COLUMN())))</f>
        <v>0</v>
      </c>
      <c r="P129" s="14" cm="1">
        <f t="array" aca="1" ref="P129" ca="1">SUM(INDIRECT("'"&amp;TOTALDemandSheets&amp;"'!"&amp;ADDRESS(ROW(),COLUMN())))</f>
        <v>0</v>
      </c>
      <c r="Q129" s="14" cm="1">
        <f t="array" aca="1" ref="Q129" ca="1">SUM(INDIRECT("'"&amp;TOTALDemandSheets&amp;"'!"&amp;ADDRESS(ROW(),COLUMN())))</f>
        <v>0</v>
      </c>
      <c r="R129" s="14" cm="1">
        <f t="array" aca="1" ref="R129" ca="1">SUM(INDIRECT("'"&amp;TOTALDemandSheets&amp;"'!"&amp;ADDRESS(ROW(),COLUMN())))</f>
        <v>0</v>
      </c>
      <c r="S129" s="14" cm="1">
        <f t="array" aca="1" ref="S129" ca="1">SUM(INDIRECT("'"&amp;TOTALDemandSheets&amp;"'!"&amp;ADDRESS(ROW(),COLUMN())))</f>
        <v>0</v>
      </c>
      <c r="T129" s="14" cm="1">
        <f t="array" aca="1" ref="T129" ca="1">SUM(INDIRECT("'"&amp;TOTALDemandSheets&amp;"'!"&amp;ADDRESS(ROW(),COLUMN())))</f>
        <v>0</v>
      </c>
      <c r="U129" s="14" cm="1">
        <f t="array" aca="1" ref="U129" ca="1">SUM(INDIRECT("'"&amp;TOTALDemandSheets&amp;"'!"&amp;ADDRESS(ROW(),COLUMN())))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 cm="1">
        <f t="array" aca="1" ref="D130" ca="1">SUM(INDIRECT("'"&amp;TOTALDemandSheets&amp;"'!"&amp;ADDRESS(ROW(),COLUMN())))</f>
        <v>0</v>
      </c>
      <c r="E130" s="14">
        <f t="shared" ca="1" si="6"/>
        <v>0</v>
      </c>
      <c r="F130" s="3"/>
      <c r="G130" s="14" cm="1">
        <f t="array" aca="1" ref="G130" ca="1">SUM(INDIRECT("'"&amp;TOTALDemandSheets&amp;"'!"&amp;ADDRESS(ROW(),COLUMN())))</f>
        <v>0</v>
      </c>
      <c r="H130" s="14" cm="1">
        <f t="array" aca="1" ref="H130" ca="1">SUM(INDIRECT("'"&amp;TOTALDemandSheets&amp;"'!"&amp;ADDRESS(ROW(),COLUMN())))</f>
        <v>0</v>
      </c>
      <c r="I130" s="14" cm="1">
        <f t="array" aca="1" ref="I130" ca="1">SUM(INDIRECT("'"&amp;TOTALDemandSheets&amp;"'!"&amp;ADDRESS(ROW(),COLUMN())))</f>
        <v>0</v>
      </c>
      <c r="J130" s="14" cm="1">
        <f t="array" aca="1" ref="J130" ca="1">SUM(INDIRECT("'"&amp;TOTALDemandSheets&amp;"'!"&amp;ADDRESS(ROW(),COLUMN())))</f>
        <v>0</v>
      </c>
      <c r="K130" s="14" cm="1">
        <f t="array" aca="1" ref="K130" ca="1">SUM(INDIRECT("'"&amp;TOTALDemandSheets&amp;"'!"&amp;ADDRESS(ROW(),COLUMN())))</f>
        <v>0</v>
      </c>
      <c r="L130" s="14" cm="1">
        <f t="array" aca="1" ref="L130" ca="1">SUM(INDIRECT("'"&amp;TOTALDemandSheets&amp;"'!"&amp;ADDRESS(ROW(),COLUMN())))</f>
        <v>0</v>
      </c>
      <c r="M130" s="14" cm="1">
        <f t="array" aca="1" ref="M130" ca="1">SUM(INDIRECT("'"&amp;TOTALDemandSheets&amp;"'!"&amp;ADDRESS(ROW(),COLUMN())))</f>
        <v>0</v>
      </c>
      <c r="N130" s="14" cm="1">
        <f t="array" aca="1" ref="N130" ca="1">SUM(INDIRECT("'"&amp;TOTALDemandSheets&amp;"'!"&amp;ADDRESS(ROW(),COLUMN())))</f>
        <v>0</v>
      </c>
      <c r="O130" s="14" cm="1">
        <f t="array" aca="1" ref="O130" ca="1">SUM(INDIRECT("'"&amp;TOTALDemandSheets&amp;"'!"&amp;ADDRESS(ROW(),COLUMN())))</f>
        <v>0</v>
      </c>
      <c r="P130" s="14" cm="1">
        <f t="array" aca="1" ref="P130" ca="1">SUM(INDIRECT("'"&amp;TOTALDemandSheets&amp;"'!"&amp;ADDRESS(ROW(),COLUMN())))</f>
        <v>0</v>
      </c>
      <c r="Q130" s="14" cm="1">
        <f t="array" aca="1" ref="Q130" ca="1">SUM(INDIRECT("'"&amp;TOTALDemandSheets&amp;"'!"&amp;ADDRESS(ROW(),COLUMN())))</f>
        <v>0</v>
      </c>
      <c r="R130" s="14" cm="1">
        <f t="array" aca="1" ref="R130" ca="1">SUM(INDIRECT("'"&amp;TOTALDemandSheets&amp;"'!"&amp;ADDRESS(ROW(),COLUMN())))</f>
        <v>0</v>
      </c>
      <c r="S130" s="14" cm="1">
        <f t="array" aca="1" ref="S130" ca="1">SUM(INDIRECT("'"&amp;TOTALDemandSheets&amp;"'!"&amp;ADDRESS(ROW(),COLUMN())))</f>
        <v>0</v>
      </c>
      <c r="T130" s="14" cm="1">
        <f t="array" aca="1" ref="T130" ca="1">SUM(INDIRECT("'"&amp;TOTALDemandSheets&amp;"'!"&amp;ADDRESS(ROW(),COLUMN())))</f>
        <v>0</v>
      </c>
      <c r="U130" s="14" cm="1">
        <f t="array" aca="1" ref="U130" ca="1">SUM(INDIRECT("'"&amp;TOTALDemandSheets&amp;"'!"&amp;ADDRESS(ROW(),COLUMN())))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 cm="1">
        <f t="array" aca="1" ref="D131" ca="1">SUM(INDIRECT("'"&amp;TOTALDemandSheets&amp;"'!"&amp;ADDRESS(ROW(),COLUMN())))</f>
        <v>0</v>
      </c>
      <c r="E131" s="14">
        <f t="shared" ca="1" si="6"/>
        <v>0</v>
      </c>
      <c r="F131" s="3"/>
      <c r="G131" s="14" cm="1">
        <f t="array" aca="1" ref="G131" ca="1">SUM(INDIRECT("'"&amp;TOTALDemandSheets&amp;"'!"&amp;ADDRESS(ROW(),COLUMN())))</f>
        <v>0</v>
      </c>
      <c r="H131" s="14" cm="1">
        <f t="array" aca="1" ref="H131" ca="1">SUM(INDIRECT("'"&amp;TOTALDemandSheets&amp;"'!"&amp;ADDRESS(ROW(),COLUMN())))</f>
        <v>0</v>
      </c>
      <c r="I131" s="14" cm="1">
        <f t="array" aca="1" ref="I131" ca="1">SUM(INDIRECT("'"&amp;TOTALDemandSheets&amp;"'!"&amp;ADDRESS(ROW(),COLUMN())))</f>
        <v>0</v>
      </c>
      <c r="J131" s="14" cm="1">
        <f t="array" aca="1" ref="J131" ca="1">SUM(INDIRECT("'"&amp;TOTALDemandSheets&amp;"'!"&amp;ADDRESS(ROW(),COLUMN())))</f>
        <v>0</v>
      </c>
      <c r="K131" s="14" cm="1">
        <f t="array" aca="1" ref="K131" ca="1">SUM(INDIRECT("'"&amp;TOTALDemandSheets&amp;"'!"&amp;ADDRESS(ROW(),COLUMN())))</f>
        <v>0</v>
      </c>
      <c r="L131" s="14" cm="1">
        <f t="array" aca="1" ref="L131" ca="1">SUM(INDIRECT("'"&amp;TOTALDemandSheets&amp;"'!"&amp;ADDRESS(ROW(),COLUMN())))</f>
        <v>0</v>
      </c>
      <c r="M131" s="14" cm="1">
        <f t="array" aca="1" ref="M131" ca="1">SUM(INDIRECT("'"&amp;TOTALDemandSheets&amp;"'!"&amp;ADDRESS(ROW(),COLUMN())))</f>
        <v>0</v>
      </c>
      <c r="N131" s="14" cm="1">
        <f t="array" aca="1" ref="N131" ca="1">SUM(INDIRECT("'"&amp;TOTALDemandSheets&amp;"'!"&amp;ADDRESS(ROW(),COLUMN())))</f>
        <v>0</v>
      </c>
      <c r="O131" s="14" cm="1">
        <f t="array" aca="1" ref="O131" ca="1">SUM(INDIRECT("'"&amp;TOTALDemandSheets&amp;"'!"&amp;ADDRESS(ROW(),COLUMN())))</f>
        <v>0</v>
      </c>
      <c r="P131" s="14" cm="1">
        <f t="array" aca="1" ref="P131" ca="1">SUM(INDIRECT("'"&amp;TOTALDemandSheets&amp;"'!"&amp;ADDRESS(ROW(),COLUMN())))</f>
        <v>0</v>
      </c>
      <c r="Q131" s="14" cm="1">
        <f t="array" aca="1" ref="Q131" ca="1">SUM(INDIRECT("'"&amp;TOTALDemandSheets&amp;"'!"&amp;ADDRESS(ROW(),COLUMN())))</f>
        <v>0</v>
      </c>
      <c r="R131" s="14" cm="1">
        <f t="array" aca="1" ref="R131" ca="1">SUM(INDIRECT("'"&amp;TOTALDemandSheets&amp;"'!"&amp;ADDRESS(ROW(),COLUMN())))</f>
        <v>0</v>
      </c>
      <c r="S131" s="14" cm="1">
        <f t="array" aca="1" ref="S131" ca="1">SUM(INDIRECT("'"&amp;TOTALDemandSheets&amp;"'!"&amp;ADDRESS(ROW(),COLUMN())))</f>
        <v>0</v>
      </c>
      <c r="T131" s="14" cm="1">
        <f t="array" aca="1" ref="T131" ca="1">SUM(INDIRECT("'"&amp;TOTALDemandSheets&amp;"'!"&amp;ADDRESS(ROW(),COLUMN())))</f>
        <v>0</v>
      </c>
      <c r="U131" s="14" cm="1">
        <f t="array" aca="1" ref="U131" ca="1">SUM(INDIRECT("'"&amp;TOTALDemandSheets&amp;"'!"&amp;ADDRESS(ROW(),COLUMN())))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 cm="1">
        <f t="array" aca="1" ref="D132" ca="1">SUM(INDIRECT("'"&amp;TOTALDemandSheets&amp;"'!"&amp;ADDRESS(ROW(),COLUMN())))</f>
        <v>0</v>
      </c>
      <c r="E132" s="14">
        <f t="shared" ca="1" si="6"/>
        <v>0</v>
      </c>
      <c r="F132" s="3"/>
      <c r="G132" s="14" cm="1">
        <f t="array" aca="1" ref="G132" ca="1">SUM(INDIRECT("'"&amp;TOTALDemandSheets&amp;"'!"&amp;ADDRESS(ROW(),COLUMN())))</f>
        <v>0</v>
      </c>
      <c r="H132" s="14" cm="1">
        <f t="array" aca="1" ref="H132" ca="1">SUM(INDIRECT("'"&amp;TOTALDemandSheets&amp;"'!"&amp;ADDRESS(ROW(),COLUMN())))</f>
        <v>0</v>
      </c>
      <c r="I132" s="14" cm="1">
        <f t="array" aca="1" ref="I132" ca="1">SUM(INDIRECT("'"&amp;TOTALDemandSheets&amp;"'!"&amp;ADDRESS(ROW(),COLUMN())))</f>
        <v>0</v>
      </c>
      <c r="J132" s="14" cm="1">
        <f t="array" aca="1" ref="J132" ca="1">SUM(INDIRECT("'"&amp;TOTALDemandSheets&amp;"'!"&amp;ADDRESS(ROW(),COLUMN())))</f>
        <v>0</v>
      </c>
      <c r="K132" s="14" cm="1">
        <f t="array" aca="1" ref="K132" ca="1">SUM(INDIRECT("'"&amp;TOTALDemandSheets&amp;"'!"&amp;ADDRESS(ROW(),COLUMN())))</f>
        <v>0</v>
      </c>
      <c r="L132" s="14" cm="1">
        <f t="array" aca="1" ref="L132" ca="1">SUM(INDIRECT("'"&amp;TOTALDemandSheets&amp;"'!"&amp;ADDRESS(ROW(),COLUMN())))</f>
        <v>0</v>
      </c>
      <c r="M132" s="14" cm="1">
        <f t="array" aca="1" ref="M132" ca="1">SUM(INDIRECT("'"&amp;TOTALDemandSheets&amp;"'!"&amp;ADDRESS(ROW(),COLUMN())))</f>
        <v>0</v>
      </c>
      <c r="N132" s="14" cm="1">
        <f t="array" aca="1" ref="N132" ca="1">SUM(INDIRECT("'"&amp;TOTALDemandSheets&amp;"'!"&amp;ADDRESS(ROW(),COLUMN())))</f>
        <v>0</v>
      </c>
      <c r="O132" s="14" cm="1">
        <f t="array" aca="1" ref="O132" ca="1">SUM(INDIRECT("'"&amp;TOTALDemandSheets&amp;"'!"&amp;ADDRESS(ROW(),COLUMN())))</f>
        <v>0</v>
      </c>
      <c r="P132" s="14" cm="1">
        <f t="array" aca="1" ref="P132" ca="1">SUM(INDIRECT("'"&amp;TOTALDemandSheets&amp;"'!"&amp;ADDRESS(ROW(),COLUMN())))</f>
        <v>0</v>
      </c>
      <c r="Q132" s="14" cm="1">
        <f t="array" aca="1" ref="Q132" ca="1">SUM(INDIRECT("'"&amp;TOTALDemandSheets&amp;"'!"&amp;ADDRESS(ROW(),COLUMN())))</f>
        <v>0</v>
      </c>
      <c r="R132" s="14" cm="1">
        <f t="array" aca="1" ref="R132" ca="1">SUM(INDIRECT("'"&amp;TOTALDemandSheets&amp;"'!"&amp;ADDRESS(ROW(),COLUMN())))</f>
        <v>0</v>
      </c>
      <c r="S132" s="14" cm="1">
        <f t="array" aca="1" ref="S132" ca="1">SUM(INDIRECT("'"&amp;TOTALDemandSheets&amp;"'!"&amp;ADDRESS(ROW(),COLUMN())))</f>
        <v>0</v>
      </c>
      <c r="T132" s="14" cm="1">
        <f t="array" aca="1" ref="T132" ca="1">SUM(INDIRECT("'"&amp;TOTALDemandSheets&amp;"'!"&amp;ADDRESS(ROW(),COLUMN())))</f>
        <v>0</v>
      </c>
      <c r="U132" s="14" cm="1">
        <f t="array" aca="1" ref="U132" ca="1">SUM(INDIRECT("'"&amp;TOTALDemandSheets&amp;"'!"&amp;ADDRESS(ROW(),COLUMN())))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 cm="1">
        <f t="array" aca="1" ref="D133" ca="1">SUM(INDIRECT("'"&amp;TOTALDemandSheets&amp;"'!"&amp;ADDRESS(ROW(),COLUMN())))</f>
        <v>0</v>
      </c>
      <c r="E133" s="14">
        <f t="shared" ca="1" si="6"/>
        <v>0</v>
      </c>
      <c r="F133" s="3"/>
      <c r="G133" s="14" cm="1">
        <f t="array" aca="1" ref="G133" ca="1">SUM(INDIRECT("'"&amp;TOTALDemandSheets&amp;"'!"&amp;ADDRESS(ROW(),COLUMN())))</f>
        <v>0</v>
      </c>
      <c r="H133" s="14" cm="1">
        <f t="array" aca="1" ref="H133" ca="1">SUM(INDIRECT("'"&amp;TOTALDemandSheets&amp;"'!"&amp;ADDRESS(ROW(),COLUMN())))</f>
        <v>0</v>
      </c>
      <c r="I133" s="14" cm="1">
        <f t="array" aca="1" ref="I133" ca="1">SUM(INDIRECT("'"&amp;TOTALDemandSheets&amp;"'!"&amp;ADDRESS(ROW(),COLUMN())))</f>
        <v>0</v>
      </c>
      <c r="J133" s="14" cm="1">
        <f t="array" aca="1" ref="J133" ca="1">SUM(INDIRECT("'"&amp;TOTALDemandSheets&amp;"'!"&amp;ADDRESS(ROW(),COLUMN())))</f>
        <v>0</v>
      </c>
      <c r="K133" s="14" cm="1">
        <f t="array" aca="1" ref="K133" ca="1">SUM(INDIRECT("'"&amp;TOTALDemandSheets&amp;"'!"&amp;ADDRESS(ROW(),COLUMN())))</f>
        <v>0</v>
      </c>
      <c r="L133" s="14" cm="1">
        <f t="array" aca="1" ref="L133" ca="1">SUM(INDIRECT("'"&amp;TOTALDemandSheets&amp;"'!"&amp;ADDRESS(ROW(),COLUMN())))</f>
        <v>0</v>
      </c>
      <c r="M133" s="14" cm="1">
        <f t="array" aca="1" ref="M133" ca="1">SUM(INDIRECT("'"&amp;TOTALDemandSheets&amp;"'!"&amp;ADDRESS(ROW(),COLUMN())))</f>
        <v>0</v>
      </c>
      <c r="N133" s="14" cm="1">
        <f t="array" aca="1" ref="N133" ca="1">SUM(INDIRECT("'"&amp;TOTALDemandSheets&amp;"'!"&amp;ADDRESS(ROW(),COLUMN())))</f>
        <v>0</v>
      </c>
      <c r="O133" s="14" cm="1">
        <f t="array" aca="1" ref="O133" ca="1">SUM(INDIRECT("'"&amp;TOTALDemandSheets&amp;"'!"&amp;ADDRESS(ROW(),COLUMN())))</f>
        <v>0</v>
      </c>
      <c r="P133" s="14" cm="1">
        <f t="array" aca="1" ref="P133" ca="1">SUM(INDIRECT("'"&amp;TOTALDemandSheets&amp;"'!"&amp;ADDRESS(ROW(),COLUMN())))</f>
        <v>0</v>
      </c>
      <c r="Q133" s="14" cm="1">
        <f t="array" aca="1" ref="Q133" ca="1">SUM(INDIRECT("'"&amp;TOTALDemandSheets&amp;"'!"&amp;ADDRESS(ROW(),COLUMN())))</f>
        <v>0</v>
      </c>
      <c r="R133" s="14" cm="1">
        <f t="array" aca="1" ref="R133" ca="1">SUM(INDIRECT("'"&amp;TOTALDemandSheets&amp;"'!"&amp;ADDRESS(ROW(),COLUMN())))</f>
        <v>0</v>
      </c>
      <c r="S133" s="14" cm="1">
        <f t="array" aca="1" ref="S133" ca="1">SUM(INDIRECT("'"&amp;TOTALDemandSheets&amp;"'!"&amp;ADDRESS(ROW(),COLUMN())))</f>
        <v>0</v>
      </c>
      <c r="T133" s="14" cm="1">
        <f t="array" aca="1" ref="T133" ca="1">SUM(INDIRECT("'"&amp;TOTALDemandSheets&amp;"'!"&amp;ADDRESS(ROW(),COLUMN())))</f>
        <v>0</v>
      </c>
      <c r="U133" s="14" cm="1">
        <f t="array" aca="1" ref="U133" ca="1">SUM(INDIRECT("'"&amp;TOTALDemandSheets&amp;"'!"&amp;ADDRESS(ROW(),COLUMN())))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 cm="1">
        <f t="array" aca="1" ref="D134" ca="1">SUM(INDIRECT("'"&amp;TOTALDemandSheets&amp;"'!"&amp;ADDRESS(ROW(),COLUMN())))</f>
        <v>0</v>
      </c>
      <c r="E134" s="14">
        <f t="shared" ca="1" si="6"/>
        <v>0</v>
      </c>
      <c r="F134" s="3"/>
      <c r="G134" s="14" cm="1">
        <f t="array" aca="1" ref="G134" ca="1">SUM(INDIRECT("'"&amp;TOTALDemandSheets&amp;"'!"&amp;ADDRESS(ROW(),COLUMN())))</f>
        <v>0</v>
      </c>
      <c r="H134" s="14" cm="1">
        <f t="array" aca="1" ref="H134" ca="1">SUM(INDIRECT("'"&amp;TOTALDemandSheets&amp;"'!"&amp;ADDRESS(ROW(),COLUMN())))</f>
        <v>0</v>
      </c>
      <c r="I134" s="14" cm="1">
        <f t="array" aca="1" ref="I134" ca="1">SUM(INDIRECT("'"&amp;TOTALDemandSheets&amp;"'!"&amp;ADDRESS(ROW(),COLUMN())))</f>
        <v>0</v>
      </c>
      <c r="J134" s="14" cm="1">
        <f t="array" aca="1" ref="J134" ca="1">SUM(INDIRECT("'"&amp;TOTALDemandSheets&amp;"'!"&amp;ADDRESS(ROW(),COLUMN())))</f>
        <v>0</v>
      </c>
      <c r="K134" s="14" cm="1">
        <f t="array" aca="1" ref="K134" ca="1">SUM(INDIRECT("'"&amp;TOTALDemandSheets&amp;"'!"&amp;ADDRESS(ROW(),COLUMN())))</f>
        <v>0</v>
      </c>
      <c r="L134" s="14" cm="1">
        <f t="array" aca="1" ref="L134" ca="1">SUM(INDIRECT("'"&amp;TOTALDemandSheets&amp;"'!"&amp;ADDRESS(ROW(),COLUMN())))</f>
        <v>0</v>
      </c>
      <c r="M134" s="14" cm="1">
        <f t="array" aca="1" ref="M134" ca="1">SUM(INDIRECT("'"&amp;TOTALDemandSheets&amp;"'!"&amp;ADDRESS(ROW(),COLUMN())))</f>
        <v>0</v>
      </c>
      <c r="N134" s="14" cm="1">
        <f t="array" aca="1" ref="N134" ca="1">SUM(INDIRECT("'"&amp;TOTALDemandSheets&amp;"'!"&amp;ADDRESS(ROW(),COLUMN())))</f>
        <v>0</v>
      </c>
      <c r="O134" s="14" cm="1">
        <f t="array" aca="1" ref="O134" ca="1">SUM(INDIRECT("'"&amp;TOTALDemandSheets&amp;"'!"&amp;ADDRESS(ROW(),COLUMN())))</f>
        <v>0</v>
      </c>
      <c r="P134" s="14" cm="1">
        <f t="array" aca="1" ref="P134" ca="1">SUM(INDIRECT("'"&amp;TOTALDemandSheets&amp;"'!"&amp;ADDRESS(ROW(),COLUMN())))</f>
        <v>0</v>
      </c>
      <c r="Q134" s="14" cm="1">
        <f t="array" aca="1" ref="Q134" ca="1">SUM(INDIRECT("'"&amp;TOTALDemandSheets&amp;"'!"&amp;ADDRESS(ROW(),COLUMN())))</f>
        <v>0</v>
      </c>
      <c r="R134" s="14" cm="1">
        <f t="array" aca="1" ref="R134" ca="1">SUM(INDIRECT("'"&amp;TOTALDemandSheets&amp;"'!"&amp;ADDRESS(ROW(),COLUMN())))</f>
        <v>0</v>
      </c>
      <c r="S134" s="14" cm="1">
        <f t="array" aca="1" ref="S134" ca="1">SUM(INDIRECT("'"&amp;TOTALDemandSheets&amp;"'!"&amp;ADDRESS(ROW(),COLUMN())))</f>
        <v>0</v>
      </c>
      <c r="T134" s="14" cm="1">
        <f t="array" aca="1" ref="T134" ca="1">SUM(INDIRECT("'"&amp;TOTALDemandSheets&amp;"'!"&amp;ADDRESS(ROW(),COLUMN())))</f>
        <v>0</v>
      </c>
      <c r="U134" s="14" cm="1">
        <f t="array" aca="1" ref="U134" ca="1">SUM(INDIRECT("'"&amp;TOTALDemandSheets&amp;"'!"&amp;ADDRESS(ROW(),COLUMN())))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 cm="1">
        <f t="array" aca="1" ref="D135" ca="1">SUM(INDIRECT("'"&amp;TOTALDemandSheets&amp;"'!"&amp;ADDRESS(ROW(),COLUMN())))</f>
        <v>0</v>
      </c>
      <c r="E135" s="14">
        <f t="shared" ca="1" si="6"/>
        <v>0</v>
      </c>
      <c r="F135" s="3"/>
      <c r="G135" s="14" cm="1">
        <f t="array" aca="1" ref="G135" ca="1">SUM(INDIRECT("'"&amp;TOTALDemandSheets&amp;"'!"&amp;ADDRESS(ROW(),COLUMN())))</f>
        <v>0</v>
      </c>
      <c r="H135" s="14" cm="1">
        <f t="array" aca="1" ref="H135" ca="1">SUM(INDIRECT("'"&amp;TOTALDemandSheets&amp;"'!"&amp;ADDRESS(ROW(),COLUMN())))</f>
        <v>0</v>
      </c>
      <c r="I135" s="14" cm="1">
        <f t="array" aca="1" ref="I135" ca="1">SUM(INDIRECT("'"&amp;TOTALDemandSheets&amp;"'!"&amp;ADDRESS(ROW(),COLUMN())))</f>
        <v>0</v>
      </c>
      <c r="J135" s="14" cm="1">
        <f t="array" aca="1" ref="J135" ca="1">SUM(INDIRECT("'"&amp;TOTALDemandSheets&amp;"'!"&amp;ADDRESS(ROW(),COLUMN())))</f>
        <v>0</v>
      </c>
      <c r="K135" s="14" cm="1">
        <f t="array" aca="1" ref="K135" ca="1">SUM(INDIRECT("'"&amp;TOTALDemandSheets&amp;"'!"&amp;ADDRESS(ROW(),COLUMN())))</f>
        <v>0</v>
      </c>
      <c r="L135" s="14" cm="1">
        <f t="array" aca="1" ref="L135" ca="1">SUM(INDIRECT("'"&amp;TOTALDemandSheets&amp;"'!"&amp;ADDRESS(ROW(),COLUMN())))</f>
        <v>0</v>
      </c>
      <c r="M135" s="14" cm="1">
        <f t="array" aca="1" ref="M135" ca="1">SUM(INDIRECT("'"&amp;TOTALDemandSheets&amp;"'!"&amp;ADDRESS(ROW(),COLUMN())))</f>
        <v>0</v>
      </c>
      <c r="N135" s="14" cm="1">
        <f t="array" aca="1" ref="N135" ca="1">SUM(INDIRECT("'"&amp;TOTALDemandSheets&amp;"'!"&amp;ADDRESS(ROW(),COLUMN())))</f>
        <v>0</v>
      </c>
      <c r="O135" s="14" cm="1">
        <f t="array" aca="1" ref="O135" ca="1">SUM(INDIRECT("'"&amp;TOTALDemandSheets&amp;"'!"&amp;ADDRESS(ROW(),COLUMN())))</f>
        <v>0</v>
      </c>
      <c r="P135" s="14" cm="1">
        <f t="array" aca="1" ref="P135" ca="1">SUM(INDIRECT("'"&amp;TOTALDemandSheets&amp;"'!"&amp;ADDRESS(ROW(),COLUMN())))</f>
        <v>0</v>
      </c>
      <c r="Q135" s="14" cm="1">
        <f t="array" aca="1" ref="Q135" ca="1">SUM(INDIRECT("'"&amp;TOTALDemandSheets&amp;"'!"&amp;ADDRESS(ROW(),COLUMN())))</f>
        <v>0</v>
      </c>
      <c r="R135" s="14" cm="1">
        <f t="array" aca="1" ref="R135" ca="1">SUM(INDIRECT("'"&amp;TOTALDemandSheets&amp;"'!"&amp;ADDRESS(ROW(),COLUMN())))</f>
        <v>0</v>
      </c>
      <c r="S135" s="14" cm="1">
        <f t="array" aca="1" ref="S135" ca="1">SUM(INDIRECT("'"&amp;TOTALDemandSheets&amp;"'!"&amp;ADDRESS(ROW(),COLUMN())))</f>
        <v>0</v>
      </c>
      <c r="T135" s="14" cm="1">
        <f t="array" aca="1" ref="T135" ca="1">SUM(INDIRECT("'"&amp;TOTALDemandSheets&amp;"'!"&amp;ADDRESS(ROW(),COLUMN())))</f>
        <v>0</v>
      </c>
      <c r="U135" s="14" cm="1">
        <f t="array" aca="1" ref="U135" ca="1">SUM(INDIRECT("'"&amp;TOTALDemandSheets&amp;"'!"&amp;ADDRESS(ROW(),COLUMN())))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 cm="1">
        <f t="array" aca="1" ref="D136" ca="1">SUM(INDIRECT("'"&amp;TOTALDemandSheets&amp;"'!"&amp;ADDRESS(ROW(),COLUMN())))</f>
        <v>0</v>
      </c>
      <c r="E136" s="14">
        <f t="shared" ca="1" si="6"/>
        <v>0</v>
      </c>
      <c r="F136" s="3"/>
      <c r="G136" s="14" cm="1">
        <f t="array" aca="1" ref="G136" ca="1">SUM(INDIRECT("'"&amp;TOTALDemandSheets&amp;"'!"&amp;ADDRESS(ROW(),COLUMN())))</f>
        <v>0</v>
      </c>
      <c r="H136" s="14" cm="1">
        <f t="array" aca="1" ref="H136" ca="1">SUM(INDIRECT("'"&amp;TOTALDemandSheets&amp;"'!"&amp;ADDRESS(ROW(),COLUMN())))</f>
        <v>0</v>
      </c>
      <c r="I136" s="14" cm="1">
        <f t="array" aca="1" ref="I136" ca="1">SUM(INDIRECT("'"&amp;TOTALDemandSheets&amp;"'!"&amp;ADDRESS(ROW(),COLUMN())))</f>
        <v>0</v>
      </c>
      <c r="J136" s="14" cm="1">
        <f t="array" aca="1" ref="J136" ca="1">SUM(INDIRECT("'"&amp;TOTALDemandSheets&amp;"'!"&amp;ADDRESS(ROW(),COLUMN())))</f>
        <v>0</v>
      </c>
      <c r="K136" s="14" cm="1">
        <f t="array" aca="1" ref="K136" ca="1">SUM(INDIRECT("'"&amp;TOTALDemandSheets&amp;"'!"&amp;ADDRESS(ROW(),COLUMN())))</f>
        <v>0</v>
      </c>
      <c r="L136" s="14" cm="1">
        <f t="array" aca="1" ref="L136" ca="1">SUM(INDIRECT("'"&amp;TOTALDemandSheets&amp;"'!"&amp;ADDRESS(ROW(),COLUMN())))</f>
        <v>0</v>
      </c>
      <c r="M136" s="14" cm="1">
        <f t="array" aca="1" ref="M136" ca="1">SUM(INDIRECT("'"&amp;TOTALDemandSheets&amp;"'!"&amp;ADDRESS(ROW(),COLUMN())))</f>
        <v>0</v>
      </c>
      <c r="N136" s="14" cm="1">
        <f t="array" aca="1" ref="N136" ca="1">SUM(INDIRECT("'"&amp;TOTALDemandSheets&amp;"'!"&amp;ADDRESS(ROW(),COLUMN())))</f>
        <v>0</v>
      </c>
      <c r="O136" s="14" cm="1">
        <f t="array" aca="1" ref="O136" ca="1">SUM(INDIRECT("'"&amp;TOTALDemandSheets&amp;"'!"&amp;ADDRESS(ROW(),COLUMN())))</f>
        <v>0</v>
      </c>
      <c r="P136" s="14" cm="1">
        <f t="array" aca="1" ref="P136" ca="1">SUM(INDIRECT("'"&amp;TOTALDemandSheets&amp;"'!"&amp;ADDRESS(ROW(),COLUMN())))</f>
        <v>0</v>
      </c>
      <c r="Q136" s="14" cm="1">
        <f t="array" aca="1" ref="Q136" ca="1">SUM(INDIRECT("'"&amp;TOTALDemandSheets&amp;"'!"&amp;ADDRESS(ROW(),COLUMN())))</f>
        <v>0</v>
      </c>
      <c r="R136" s="14" cm="1">
        <f t="array" aca="1" ref="R136" ca="1">SUM(INDIRECT("'"&amp;TOTALDemandSheets&amp;"'!"&amp;ADDRESS(ROW(),COLUMN())))</f>
        <v>0</v>
      </c>
      <c r="S136" s="14" cm="1">
        <f t="array" aca="1" ref="S136" ca="1">SUM(INDIRECT("'"&amp;TOTALDemandSheets&amp;"'!"&amp;ADDRESS(ROW(),COLUMN())))</f>
        <v>0</v>
      </c>
      <c r="T136" s="14" cm="1">
        <f t="array" aca="1" ref="T136" ca="1">SUM(INDIRECT("'"&amp;TOTALDemandSheets&amp;"'!"&amp;ADDRESS(ROW(),COLUMN())))</f>
        <v>0</v>
      </c>
      <c r="U136" s="14" cm="1">
        <f t="array" aca="1" ref="U136" ca="1">SUM(INDIRECT("'"&amp;TOTALDemandSheets&amp;"'!"&amp;ADDRESS(ROW(),COLUMN())))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 cm="1">
        <f t="array" aca="1" ref="D137" ca="1">SUM(INDIRECT("'"&amp;TOTALDemandSheets&amp;"'!"&amp;ADDRESS(ROW(),COLUMN())))</f>
        <v>0</v>
      </c>
      <c r="E137" s="14">
        <f t="shared" ca="1" si="6"/>
        <v>0</v>
      </c>
      <c r="F137" s="3"/>
      <c r="G137" s="14" cm="1">
        <f t="array" aca="1" ref="G137" ca="1">SUM(INDIRECT("'"&amp;TOTALDemandSheets&amp;"'!"&amp;ADDRESS(ROW(),COLUMN())))</f>
        <v>0</v>
      </c>
      <c r="H137" s="14" cm="1">
        <f t="array" aca="1" ref="H137" ca="1">SUM(INDIRECT("'"&amp;TOTALDemandSheets&amp;"'!"&amp;ADDRESS(ROW(),COLUMN())))</f>
        <v>0</v>
      </c>
      <c r="I137" s="14" cm="1">
        <f t="array" aca="1" ref="I137" ca="1">SUM(INDIRECT("'"&amp;TOTALDemandSheets&amp;"'!"&amp;ADDRESS(ROW(),COLUMN())))</f>
        <v>0</v>
      </c>
      <c r="J137" s="14" cm="1">
        <f t="array" aca="1" ref="J137" ca="1">SUM(INDIRECT("'"&amp;TOTALDemandSheets&amp;"'!"&amp;ADDRESS(ROW(),COLUMN())))</f>
        <v>0</v>
      </c>
      <c r="K137" s="14" cm="1">
        <f t="array" aca="1" ref="K137" ca="1">SUM(INDIRECT("'"&amp;TOTALDemandSheets&amp;"'!"&amp;ADDRESS(ROW(),COLUMN())))</f>
        <v>0</v>
      </c>
      <c r="L137" s="14" cm="1">
        <f t="array" aca="1" ref="L137" ca="1">SUM(INDIRECT("'"&amp;TOTALDemandSheets&amp;"'!"&amp;ADDRESS(ROW(),COLUMN())))</f>
        <v>0</v>
      </c>
      <c r="M137" s="14" cm="1">
        <f t="array" aca="1" ref="M137" ca="1">SUM(INDIRECT("'"&amp;TOTALDemandSheets&amp;"'!"&amp;ADDRESS(ROW(),COLUMN())))</f>
        <v>0</v>
      </c>
      <c r="N137" s="14" cm="1">
        <f t="array" aca="1" ref="N137" ca="1">SUM(INDIRECT("'"&amp;TOTALDemandSheets&amp;"'!"&amp;ADDRESS(ROW(),COLUMN())))</f>
        <v>0</v>
      </c>
      <c r="O137" s="14" cm="1">
        <f t="array" aca="1" ref="O137" ca="1">SUM(INDIRECT("'"&amp;TOTALDemandSheets&amp;"'!"&amp;ADDRESS(ROW(),COLUMN())))</f>
        <v>0</v>
      </c>
      <c r="P137" s="14" cm="1">
        <f t="array" aca="1" ref="P137" ca="1">SUM(INDIRECT("'"&amp;TOTALDemandSheets&amp;"'!"&amp;ADDRESS(ROW(),COLUMN())))</f>
        <v>0</v>
      </c>
      <c r="Q137" s="14" cm="1">
        <f t="array" aca="1" ref="Q137" ca="1">SUM(INDIRECT("'"&amp;TOTALDemandSheets&amp;"'!"&amp;ADDRESS(ROW(),COLUMN())))</f>
        <v>0</v>
      </c>
      <c r="R137" s="14" cm="1">
        <f t="array" aca="1" ref="R137" ca="1">SUM(INDIRECT("'"&amp;TOTALDemandSheets&amp;"'!"&amp;ADDRESS(ROW(),COLUMN())))</f>
        <v>0</v>
      </c>
      <c r="S137" s="14" cm="1">
        <f t="array" aca="1" ref="S137" ca="1">SUM(INDIRECT("'"&amp;TOTALDemandSheets&amp;"'!"&amp;ADDRESS(ROW(),COLUMN())))</f>
        <v>0</v>
      </c>
      <c r="T137" s="14" cm="1">
        <f t="array" aca="1" ref="T137" ca="1">SUM(INDIRECT("'"&amp;TOTALDemandSheets&amp;"'!"&amp;ADDRESS(ROW(),COLUMN())))</f>
        <v>0</v>
      </c>
      <c r="U137" s="14" cm="1">
        <f t="array" aca="1" ref="U137" ca="1">SUM(INDIRECT("'"&amp;TOTALDemandSheets&amp;"'!"&amp;ADDRESS(ROW(),COLUMN())))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 cm="1">
        <f t="array" aca="1" ref="D138" ca="1">SUM(INDIRECT("'"&amp;TOTALDemandSheets&amp;"'!"&amp;ADDRESS(ROW(),COLUMN())))</f>
        <v>0</v>
      </c>
      <c r="E138" s="14">
        <f t="shared" ca="1" si="6"/>
        <v>0</v>
      </c>
      <c r="F138" s="3"/>
      <c r="G138" s="14" cm="1">
        <f t="array" aca="1" ref="G138" ca="1">SUM(INDIRECT("'"&amp;TOTALDemandSheets&amp;"'!"&amp;ADDRESS(ROW(),COLUMN())))</f>
        <v>0</v>
      </c>
      <c r="H138" s="14" cm="1">
        <f t="array" aca="1" ref="H138" ca="1">SUM(INDIRECT("'"&amp;TOTALDemandSheets&amp;"'!"&amp;ADDRESS(ROW(),COLUMN())))</f>
        <v>0</v>
      </c>
      <c r="I138" s="14" cm="1">
        <f t="array" aca="1" ref="I138" ca="1">SUM(INDIRECT("'"&amp;TOTALDemandSheets&amp;"'!"&amp;ADDRESS(ROW(),COLUMN())))</f>
        <v>0</v>
      </c>
      <c r="J138" s="14" cm="1">
        <f t="array" aca="1" ref="J138" ca="1">SUM(INDIRECT("'"&amp;TOTALDemandSheets&amp;"'!"&amp;ADDRESS(ROW(),COLUMN())))</f>
        <v>0</v>
      </c>
      <c r="K138" s="14" cm="1">
        <f t="array" aca="1" ref="K138" ca="1">SUM(INDIRECT("'"&amp;TOTALDemandSheets&amp;"'!"&amp;ADDRESS(ROW(),COLUMN())))</f>
        <v>0</v>
      </c>
      <c r="L138" s="14" cm="1">
        <f t="array" aca="1" ref="L138" ca="1">SUM(INDIRECT("'"&amp;TOTALDemandSheets&amp;"'!"&amp;ADDRESS(ROW(),COLUMN())))</f>
        <v>0</v>
      </c>
      <c r="M138" s="14" cm="1">
        <f t="array" aca="1" ref="M138" ca="1">SUM(INDIRECT("'"&amp;TOTALDemandSheets&amp;"'!"&amp;ADDRESS(ROW(),COLUMN())))</f>
        <v>0</v>
      </c>
      <c r="N138" s="14" cm="1">
        <f t="array" aca="1" ref="N138" ca="1">SUM(INDIRECT("'"&amp;TOTALDemandSheets&amp;"'!"&amp;ADDRESS(ROW(),COLUMN())))</f>
        <v>0</v>
      </c>
      <c r="O138" s="14" cm="1">
        <f t="array" aca="1" ref="O138" ca="1">SUM(INDIRECT("'"&amp;TOTALDemandSheets&amp;"'!"&amp;ADDRESS(ROW(),COLUMN())))</f>
        <v>0</v>
      </c>
      <c r="P138" s="14" cm="1">
        <f t="array" aca="1" ref="P138" ca="1">SUM(INDIRECT("'"&amp;TOTALDemandSheets&amp;"'!"&amp;ADDRESS(ROW(),COLUMN())))</f>
        <v>0</v>
      </c>
      <c r="Q138" s="14" cm="1">
        <f t="array" aca="1" ref="Q138" ca="1">SUM(INDIRECT("'"&amp;TOTALDemandSheets&amp;"'!"&amp;ADDRESS(ROW(),COLUMN())))</f>
        <v>0</v>
      </c>
      <c r="R138" s="14" cm="1">
        <f t="array" aca="1" ref="R138" ca="1">SUM(INDIRECT("'"&amp;TOTALDemandSheets&amp;"'!"&amp;ADDRESS(ROW(),COLUMN())))</f>
        <v>0</v>
      </c>
      <c r="S138" s="14" cm="1">
        <f t="array" aca="1" ref="S138" ca="1">SUM(INDIRECT("'"&amp;TOTALDemandSheets&amp;"'!"&amp;ADDRESS(ROW(),COLUMN())))</f>
        <v>0</v>
      </c>
      <c r="T138" s="14" cm="1">
        <f t="array" aca="1" ref="T138" ca="1">SUM(INDIRECT("'"&amp;TOTALDemandSheets&amp;"'!"&amp;ADDRESS(ROW(),COLUMN())))</f>
        <v>0</v>
      </c>
      <c r="U138" s="14" cm="1">
        <f t="array" aca="1" ref="U138" ca="1">SUM(INDIRECT("'"&amp;TOTALDemandSheets&amp;"'!"&amp;ADDRESS(ROW(),COLUMN())))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 cm="1">
        <f t="array" aca="1" ref="D139" ca="1">SUM(INDIRECT("'"&amp;TOTALDemandSheets&amp;"'!"&amp;ADDRESS(ROW(),COLUMN())))</f>
        <v>0</v>
      </c>
      <c r="E139" s="14">
        <f t="shared" ca="1" si="6"/>
        <v>0</v>
      </c>
      <c r="F139" s="46"/>
      <c r="G139" s="14" cm="1">
        <f t="array" aca="1" ref="G139" ca="1">SUM(INDIRECT("'"&amp;TOTALDemandSheets&amp;"'!"&amp;ADDRESS(ROW(),COLUMN())))</f>
        <v>0</v>
      </c>
      <c r="H139" s="14" cm="1">
        <f t="array" aca="1" ref="H139" ca="1">SUM(INDIRECT("'"&amp;TOTALDemandSheets&amp;"'!"&amp;ADDRESS(ROW(),COLUMN())))</f>
        <v>0</v>
      </c>
      <c r="I139" s="14" cm="1">
        <f t="array" aca="1" ref="I139" ca="1">SUM(INDIRECT("'"&amp;TOTALDemandSheets&amp;"'!"&amp;ADDRESS(ROW(),COLUMN())))</f>
        <v>0</v>
      </c>
      <c r="J139" s="14" cm="1">
        <f t="array" aca="1" ref="J139" ca="1">SUM(INDIRECT("'"&amp;TOTALDemandSheets&amp;"'!"&amp;ADDRESS(ROW(),COLUMN())))</f>
        <v>0</v>
      </c>
      <c r="K139" s="14" cm="1">
        <f t="array" aca="1" ref="K139" ca="1">SUM(INDIRECT("'"&amp;TOTALDemandSheets&amp;"'!"&amp;ADDRESS(ROW(),COLUMN())))</f>
        <v>0</v>
      </c>
      <c r="L139" s="14" cm="1">
        <f t="array" aca="1" ref="L139" ca="1">SUM(INDIRECT("'"&amp;TOTALDemandSheets&amp;"'!"&amp;ADDRESS(ROW(),COLUMN())))</f>
        <v>0</v>
      </c>
      <c r="M139" s="14" cm="1">
        <f t="array" aca="1" ref="M139" ca="1">SUM(INDIRECT("'"&amp;TOTALDemandSheets&amp;"'!"&amp;ADDRESS(ROW(),COLUMN())))</f>
        <v>0</v>
      </c>
      <c r="N139" s="14" cm="1">
        <f t="array" aca="1" ref="N139" ca="1">SUM(INDIRECT("'"&amp;TOTALDemandSheets&amp;"'!"&amp;ADDRESS(ROW(),COLUMN())))</f>
        <v>0</v>
      </c>
      <c r="O139" s="14" cm="1">
        <f t="array" aca="1" ref="O139" ca="1">SUM(INDIRECT("'"&amp;TOTALDemandSheets&amp;"'!"&amp;ADDRESS(ROW(),COLUMN())))</f>
        <v>0</v>
      </c>
      <c r="P139" s="14" cm="1">
        <f t="array" aca="1" ref="P139" ca="1">SUM(INDIRECT("'"&amp;TOTALDemandSheets&amp;"'!"&amp;ADDRESS(ROW(),COLUMN())))</f>
        <v>0</v>
      </c>
      <c r="Q139" s="14" cm="1">
        <f t="array" aca="1" ref="Q139" ca="1">SUM(INDIRECT("'"&amp;TOTALDemandSheets&amp;"'!"&amp;ADDRESS(ROW(),COLUMN())))</f>
        <v>0</v>
      </c>
      <c r="R139" s="14" cm="1">
        <f t="array" aca="1" ref="R139" ca="1">SUM(INDIRECT("'"&amp;TOTALDemandSheets&amp;"'!"&amp;ADDRESS(ROW(),COLUMN())))</f>
        <v>0</v>
      </c>
      <c r="S139" s="14" cm="1">
        <f t="array" aca="1" ref="S139" ca="1">SUM(INDIRECT("'"&amp;TOTALDemandSheets&amp;"'!"&amp;ADDRESS(ROW(),COLUMN())))</f>
        <v>0</v>
      </c>
      <c r="T139" s="14" cm="1">
        <f t="array" aca="1" ref="T139" ca="1">SUM(INDIRECT("'"&amp;TOTALDemandSheets&amp;"'!"&amp;ADDRESS(ROW(),COLUMN())))</f>
        <v>0</v>
      </c>
      <c r="U139" s="14" cm="1">
        <f t="array" aca="1" ref="U139" ca="1">SUM(INDIRECT("'"&amp;TOTALDemandSheets&amp;"'!"&amp;ADDRESS(ROW(),COLUMN())))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 cm="1">
        <f t="array" aca="1" ref="D140" ca="1">SUM(INDIRECT("'"&amp;TOTALDemandSheets&amp;"'!"&amp;ADDRESS(ROW(),COLUMN())))</f>
        <v>0</v>
      </c>
      <c r="E140" s="14">
        <f t="shared" ref="E140:E170" ca="1" si="12">IFERROR(IF(D140="",0,IF(D140=0,0,IF(ABS(D140-SUM($G140:$U140))&lt;Check_Limit,0,1))),1)</f>
        <v>0</v>
      </c>
      <c r="F140" s="46"/>
      <c r="G140" s="174" cm="1">
        <f t="array" aca="1" ref="G140" ca="1">SUM(INDIRECT("'"&amp;TOTALDemandSheets&amp;"'!"&amp;ADDRESS(ROW(),COLUMN())))</f>
        <v>0</v>
      </c>
      <c r="H140" s="174" cm="1">
        <f t="array" aca="1" ref="H140" ca="1">SUM(INDIRECT("'"&amp;TOTALDemandSheets&amp;"'!"&amp;ADDRESS(ROW(),COLUMN())))</f>
        <v>0</v>
      </c>
      <c r="I140" s="174" cm="1">
        <f t="array" aca="1" ref="I140" ca="1">SUM(INDIRECT("'"&amp;TOTALDemandSheets&amp;"'!"&amp;ADDRESS(ROW(),COLUMN())))</f>
        <v>0</v>
      </c>
      <c r="J140" s="174" cm="1">
        <f t="array" aca="1" ref="J140" ca="1">SUM(INDIRECT("'"&amp;TOTALDemandSheets&amp;"'!"&amp;ADDRESS(ROW(),COLUMN())))</f>
        <v>0</v>
      </c>
      <c r="K140" s="174" cm="1">
        <f t="array" aca="1" ref="K140" ca="1">SUM(INDIRECT("'"&amp;TOTALDemandSheets&amp;"'!"&amp;ADDRESS(ROW(),COLUMN())))</f>
        <v>0</v>
      </c>
      <c r="L140" s="174" cm="1">
        <f t="array" aca="1" ref="L140" ca="1">SUM(INDIRECT("'"&amp;TOTALDemandSheets&amp;"'!"&amp;ADDRESS(ROW(),COLUMN())))</f>
        <v>0</v>
      </c>
      <c r="M140" s="174" cm="1">
        <f t="array" aca="1" ref="M140" ca="1">SUM(INDIRECT("'"&amp;TOTALDemandSheets&amp;"'!"&amp;ADDRESS(ROW(),COLUMN())))</f>
        <v>0</v>
      </c>
      <c r="N140" s="174" cm="1">
        <f t="array" aca="1" ref="N140" ca="1">SUM(INDIRECT("'"&amp;TOTALDemandSheets&amp;"'!"&amp;ADDRESS(ROW(),COLUMN())))</f>
        <v>0</v>
      </c>
      <c r="O140" s="174" cm="1">
        <f t="array" aca="1" ref="O140" ca="1">SUM(INDIRECT("'"&amp;TOTALDemandSheets&amp;"'!"&amp;ADDRESS(ROW(),COLUMN())))</f>
        <v>0</v>
      </c>
      <c r="P140" s="174" cm="1">
        <f t="array" aca="1" ref="P140" ca="1">SUM(INDIRECT("'"&amp;TOTALDemandSheets&amp;"'!"&amp;ADDRESS(ROW(),COLUMN())))</f>
        <v>0</v>
      </c>
      <c r="Q140" s="174" cm="1">
        <f t="array" aca="1" ref="Q140" ca="1">SUM(INDIRECT("'"&amp;TOTALDemandSheets&amp;"'!"&amp;ADDRESS(ROW(),COLUMN())))</f>
        <v>0</v>
      </c>
      <c r="R140" s="174" cm="1">
        <f t="array" aca="1" ref="R140" ca="1">SUM(INDIRECT("'"&amp;TOTALDemandSheets&amp;"'!"&amp;ADDRESS(ROW(),COLUMN())))</f>
        <v>0</v>
      </c>
      <c r="S140" s="174" cm="1">
        <f t="array" aca="1" ref="S140" ca="1">SUM(INDIRECT("'"&amp;TOTALDemandSheets&amp;"'!"&amp;ADDRESS(ROW(),COLUMN())))</f>
        <v>0</v>
      </c>
      <c r="T140" s="174" cm="1">
        <f t="array" aca="1" ref="T140" ca="1">SUM(INDIRECT("'"&amp;TOTALDemandSheets&amp;"'!"&amp;ADDRESS(ROW(),COLUMN())))</f>
        <v>0</v>
      </c>
      <c r="U140" s="174" cm="1">
        <f t="array" aca="1" ref="U140" ca="1">SUM(INDIRECT("'"&amp;TOTALDemandSheets&amp;"'!"&amp;ADDRESS(ROW(),COLUMN())))</f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D141" s="14"/>
      <c r="E141" s="14">
        <f t="shared" si="12"/>
        <v>0</v>
      </c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D142" s="14"/>
      <c r="E142" s="14">
        <f t="shared" si="12"/>
        <v>0</v>
      </c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 cm="1">
        <f t="array" aca="1" ref="D143" ca="1">SUM(INDIRECT("'"&amp;TOTALDemandSheets&amp;"'!"&amp;ADDRESS(ROW(),COLUMN())))</f>
        <v>0</v>
      </c>
      <c r="E143" s="14">
        <f t="shared" ca="1" si="12"/>
        <v>0</v>
      </c>
      <c r="F143" s="3"/>
      <c r="G143" s="14" cm="1">
        <f t="array" aca="1" ref="G143" ca="1">SUM(INDIRECT("'"&amp;TOTALDemandSheets&amp;"'!"&amp;ADDRESS(ROW(),COLUMN())))</f>
        <v>0</v>
      </c>
      <c r="H143" s="14" cm="1">
        <f t="array" aca="1" ref="H143" ca="1">SUM(INDIRECT("'"&amp;TOTALDemandSheets&amp;"'!"&amp;ADDRESS(ROW(),COLUMN())))</f>
        <v>0</v>
      </c>
      <c r="I143" s="14" cm="1">
        <f t="array" aca="1" ref="I143" ca="1">SUM(INDIRECT("'"&amp;TOTALDemandSheets&amp;"'!"&amp;ADDRESS(ROW(),COLUMN())))</f>
        <v>0</v>
      </c>
      <c r="J143" s="14" cm="1">
        <f t="array" aca="1" ref="J143" ca="1">SUM(INDIRECT("'"&amp;TOTALDemandSheets&amp;"'!"&amp;ADDRESS(ROW(),COLUMN())))</f>
        <v>0</v>
      </c>
      <c r="K143" s="14" cm="1">
        <f t="array" aca="1" ref="K143" ca="1">SUM(INDIRECT("'"&amp;TOTALDemandSheets&amp;"'!"&amp;ADDRESS(ROW(),COLUMN())))</f>
        <v>0</v>
      </c>
      <c r="L143" s="14" cm="1">
        <f t="array" aca="1" ref="L143" ca="1">SUM(INDIRECT("'"&amp;TOTALDemandSheets&amp;"'!"&amp;ADDRESS(ROW(),COLUMN())))</f>
        <v>0</v>
      </c>
      <c r="M143" s="14" cm="1">
        <f t="array" aca="1" ref="M143" ca="1">SUM(INDIRECT("'"&amp;TOTALDemandSheets&amp;"'!"&amp;ADDRESS(ROW(),COLUMN())))</f>
        <v>0</v>
      </c>
      <c r="N143" s="14" cm="1">
        <f t="array" aca="1" ref="N143" ca="1">SUM(INDIRECT("'"&amp;TOTALDemandSheets&amp;"'!"&amp;ADDRESS(ROW(),COLUMN())))</f>
        <v>0</v>
      </c>
      <c r="O143" s="14" cm="1">
        <f t="array" aca="1" ref="O143" ca="1">SUM(INDIRECT("'"&amp;TOTALDemandSheets&amp;"'!"&amp;ADDRESS(ROW(),COLUMN())))</f>
        <v>0</v>
      </c>
      <c r="P143" s="14" cm="1">
        <f t="array" aca="1" ref="P143" ca="1">SUM(INDIRECT("'"&amp;TOTALDemandSheets&amp;"'!"&amp;ADDRESS(ROW(),COLUMN())))</f>
        <v>0</v>
      </c>
      <c r="Q143" s="14" cm="1">
        <f t="array" aca="1" ref="Q143" ca="1">SUM(INDIRECT("'"&amp;TOTALDemandSheets&amp;"'!"&amp;ADDRESS(ROW(),COLUMN())))</f>
        <v>0</v>
      </c>
      <c r="R143" s="14" cm="1">
        <f t="array" aca="1" ref="R143" ca="1">SUM(INDIRECT("'"&amp;TOTALDemandSheets&amp;"'!"&amp;ADDRESS(ROW(),COLUMN())))</f>
        <v>0</v>
      </c>
      <c r="S143" s="14" cm="1">
        <f t="array" aca="1" ref="S143" ca="1">SUM(INDIRECT("'"&amp;TOTALDemandSheets&amp;"'!"&amp;ADDRESS(ROW(),COLUMN())))</f>
        <v>0</v>
      </c>
      <c r="T143" s="14" cm="1">
        <f t="array" aca="1" ref="T143" ca="1">SUM(INDIRECT("'"&amp;TOTALDemandSheets&amp;"'!"&amp;ADDRESS(ROW(),COLUMN())))</f>
        <v>0</v>
      </c>
      <c r="U143" s="14" cm="1">
        <f t="array" aca="1" ref="U143" ca="1">SUM(INDIRECT("'"&amp;TOTALDemandSheets&amp;"'!"&amp;ADDRESS(ROW(),COLUMN())))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 cm="1">
        <f t="array" aca="1" ref="D144" ca="1">SUM(INDIRECT("'"&amp;TOTALDemandSheets&amp;"'!"&amp;ADDRESS(ROW(),COLUMN())))</f>
        <v>0</v>
      </c>
      <c r="E144" s="14">
        <f t="shared" ca="1" si="12"/>
        <v>0</v>
      </c>
      <c r="F144" s="3"/>
      <c r="G144" s="14" cm="1">
        <f t="array" aca="1" ref="G144" ca="1">SUM(INDIRECT("'"&amp;TOTALDemandSheets&amp;"'!"&amp;ADDRESS(ROW(),COLUMN())))</f>
        <v>0</v>
      </c>
      <c r="H144" s="14" cm="1">
        <f t="array" aca="1" ref="H144" ca="1">SUM(INDIRECT("'"&amp;TOTALDemandSheets&amp;"'!"&amp;ADDRESS(ROW(),COLUMN())))</f>
        <v>0</v>
      </c>
      <c r="I144" s="14" cm="1">
        <f t="array" aca="1" ref="I144" ca="1">SUM(INDIRECT("'"&amp;TOTALDemandSheets&amp;"'!"&amp;ADDRESS(ROW(),COLUMN())))</f>
        <v>0</v>
      </c>
      <c r="J144" s="14" cm="1">
        <f t="array" aca="1" ref="J144" ca="1">SUM(INDIRECT("'"&amp;TOTALDemandSheets&amp;"'!"&amp;ADDRESS(ROW(),COLUMN())))</f>
        <v>0</v>
      </c>
      <c r="K144" s="14" cm="1">
        <f t="array" aca="1" ref="K144" ca="1">SUM(INDIRECT("'"&amp;TOTALDemandSheets&amp;"'!"&amp;ADDRESS(ROW(),COLUMN())))</f>
        <v>0</v>
      </c>
      <c r="L144" s="14" cm="1">
        <f t="array" aca="1" ref="L144" ca="1">SUM(INDIRECT("'"&amp;TOTALDemandSheets&amp;"'!"&amp;ADDRESS(ROW(),COLUMN())))</f>
        <v>0</v>
      </c>
      <c r="M144" s="14" cm="1">
        <f t="array" aca="1" ref="M144" ca="1">SUM(INDIRECT("'"&amp;TOTALDemandSheets&amp;"'!"&amp;ADDRESS(ROW(),COLUMN())))</f>
        <v>0</v>
      </c>
      <c r="N144" s="14" cm="1">
        <f t="array" aca="1" ref="N144" ca="1">SUM(INDIRECT("'"&amp;TOTALDemandSheets&amp;"'!"&amp;ADDRESS(ROW(),COLUMN())))</f>
        <v>0</v>
      </c>
      <c r="O144" s="14" cm="1">
        <f t="array" aca="1" ref="O144" ca="1">SUM(INDIRECT("'"&amp;TOTALDemandSheets&amp;"'!"&amp;ADDRESS(ROW(),COLUMN())))</f>
        <v>0</v>
      </c>
      <c r="P144" s="14" cm="1">
        <f t="array" aca="1" ref="P144" ca="1">SUM(INDIRECT("'"&amp;TOTALDemandSheets&amp;"'!"&amp;ADDRESS(ROW(),COLUMN())))</f>
        <v>0</v>
      </c>
      <c r="Q144" s="14" cm="1">
        <f t="array" aca="1" ref="Q144" ca="1">SUM(INDIRECT("'"&amp;TOTALDemandSheets&amp;"'!"&amp;ADDRESS(ROW(),COLUMN())))</f>
        <v>0</v>
      </c>
      <c r="R144" s="14" cm="1">
        <f t="array" aca="1" ref="R144" ca="1">SUM(INDIRECT("'"&amp;TOTALDemandSheets&amp;"'!"&amp;ADDRESS(ROW(),COLUMN())))</f>
        <v>0</v>
      </c>
      <c r="S144" s="14" cm="1">
        <f t="array" aca="1" ref="S144" ca="1">SUM(INDIRECT("'"&amp;TOTALDemandSheets&amp;"'!"&amp;ADDRESS(ROW(),COLUMN())))</f>
        <v>0</v>
      </c>
      <c r="T144" s="14" cm="1">
        <f t="array" aca="1" ref="T144" ca="1">SUM(INDIRECT("'"&amp;TOTALDemandSheets&amp;"'!"&amp;ADDRESS(ROW(),COLUMN())))</f>
        <v>0</v>
      </c>
      <c r="U144" s="14" cm="1">
        <f t="array" aca="1" ref="U144" ca="1">SUM(INDIRECT("'"&amp;TOTALDemandSheets&amp;"'!"&amp;ADDRESS(ROW(),COLUMN())))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 cm="1">
        <f t="array" aca="1" ref="D145" ca="1">SUM(INDIRECT("'"&amp;TOTALDemandSheets&amp;"'!"&amp;ADDRESS(ROW(),COLUMN())))</f>
        <v>0</v>
      </c>
      <c r="E145" s="14">
        <f t="shared" ca="1" si="12"/>
        <v>0</v>
      </c>
      <c r="F145" s="3"/>
      <c r="G145" s="14" cm="1">
        <f t="array" aca="1" ref="G145" ca="1">SUM(INDIRECT("'"&amp;TOTALDemandSheets&amp;"'!"&amp;ADDRESS(ROW(),COLUMN())))</f>
        <v>0</v>
      </c>
      <c r="H145" s="14" cm="1">
        <f t="array" aca="1" ref="H145" ca="1">SUM(INDIRECT("'"&amp;TOTALDemandSheets&amp;"'!"&amp;ADDRESS(ROW(),COLUMN())))</f>
        <v>0</v>
      </c>
      <c r="I145" s="14" cm="1">
        <f t="array" aca="1" ref="I145" ca="1">SUM(INDIRECT("'"&amp;TOTALDemandSheets&amp;"'!"&amp;ADDRESS(ROW(),COLUMN())))</f>
        <v>0</v>
      </c>
      <c r="J145" s="14" cm="1">
        <f t="array" aca="1" ref="J145" ca="1">SUM(INDIRECT("'"&amp;TOTALDemandSheets&amp;"'!"&amp;ADDRESS(ROW(),COLUMN())))</f>
        <v>0</v>
      </c>
      <c r="K145" s="14" cm="1">
        <f t="array" aca="1" ref="K145" ca="1">SUM(INDIRECT("'"&amp;TOTALDemandSheets&amp;"'!"&amp;ADDRESS(ROW(),COLUMN())))</f>
        <v>0</v>
      </c>
      <c r="L145" s="14" cm="1">
        <f t="array" aca="1" ref="L145" ca="1">SUM(INDIRECT("'"&amp;TOTALDemandSheets&amp;"'!"&amp;ADDRESS(ROW(),COLUMN())))</f>
        <v>0</v>
      </c>
      <c r="M145" s="14" cm="1">
        <f t="array" aca="1" ref="M145" ca="1">SUM(INDIRECT("'"&amp;TOTALDemandSheets&amp;"'!"&amp;ADDRESS(ROW(),COLUMN())))</f>
        <v>0</v>
      </c>
      <c r="N145" s="14" cm="1">
        <f t="array" aca="1" ref="N145" ca="1">SUM(INDIRECT("'"&amp;TOTALDemandSheets&amp;"'!"&amp;ADDRESS(ROW(),COLUMN())))</f>
        <v>0</v>
      </c>
      <c r="O145" s="14" cm="1">
        <f t="array" aca="1" ref="O145" ca="1">SUM(INDIRECT("'"&amp;TOTALDemandSheets&amp;"'!"&amp;ADDRESS(ROW(),COLUMN())))</f>
        <v>0</v>
      </c>
      <c r="P145" s="14" cm="1">
        <f t="array" aca="1" ref="P145" ca="1">SUM(INDIRECT("'"&amp;TOTALDemandSheets&amp;"'!"&amp;ADDRESS(ROW(),COLUMN())))</f>
        <v>0</v>
      </c>
      <c r="Q145" s="14" cm="1">
        <f t="array" aca="1" ref="Q145" ca="1">SUM(INDIRECT("'"&amp;TOTALDemandSheets&amp;"'!"&amp;ADDRESS(ROW(),COLUMN())))</f>
        <v>0</v>
      </c>
      <c r="R145" s="14" cm="1">
        <f t="array" aca="1" ref="R145" ca="1">SUM(INDIRECT("'"&amp;TOTALDemandSheets&amp;"'!"&amp;ADDRESS(ROW(),COLUMN())))</f>
        <v>0</v>
      </c>
      <c r="S145" s="14" cm="1">
        <f t="array" aca="1" ref="S145" ca="1">SUM(INDIRECT("'"&amp;TOTALDemandSheets&amp;"'!"&amp;ADDRESS(ROW(),COLUMN())))</f>
        <v>0</v>
      </c>
      <c r="T145" s="14" cm="1">
        <f t="array" aca="1" ref="T145" ca="1">SUM(INDIRECT("'"&amp;TOTALDemandSheets&amp;"'!"&amp;ADDRESS(ROW(),COLUMN())))</f>
        <v>0</v>
      </c>
      <c r="U145" s="14" cm="1">
        <f t="array" aca="1" ref="U145" ca="1">SUM(INDIRECT("'"&amp;TOTALDemandSheets&amp;"'!"&amp;ADDRESS(ROW(),COLUMN())))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 cm="1">
        <f t="array" aca="1" ref="D146" ca="1">SUM(INDIRECT("'"&amp;TOTALDemandSheets&amp;"'!"&amp;ADDRESS(ROW(),COLUMN())))</f>
        <v>0</v>
      </c>
      <c r="E146" s="14">
        <f t="shared" ca="1" si="12"/>
        <v>0</v>
      </c>
      <c r="F146" s="3"/>
      <c r="G146" s="14" cm="1">
        <f t="array" aca="1" ref="G146" ca="1">SUM(INDIRECT("'"&amp;TOTALDemandSheets&amp;"'!"&amp;ADDRESS(ROW(),COLUMN())))</f>
        <v>0</v>
      </c>
      <c r="H146" s="14" cm="1">
        <f t="array" aca="1" ref="H146" ca="1">SUM(INDIRECT("'"&amp;TOTALDemandSheets&amp;"'!"&amp;ADDRESS(ROW(),COLUMN())))</f>
        <v>0</v>
      </c>
      <c r="I146" s="14" cm="1">
        <f t="array" aca="1" ref="I146" ca="1">SUM(INDIRECT("'"&amp;TOTALDemandSheets&amp;"'!"&amp;ADDRESS(ROW(),COLUMN())))</f>
        <v>0</v>
      </c>
      <c r="J146" s="14" cm="1">
        <f t="array" aca="1" ref="J146" ca="1">SUM(INDIRECT("'"&amp;TOTALDemandSheets&amp;"'!"&amp;ADDRESS(ROW(),COLUMN())))</f>
        <v>0</v>
      </c>
      <c r="K146" s="14" cm="1">
        <f t="array" aca="1" ref="K146" ca="1">SUM(INDIRECT("'"&amp;TOTALDemandSheets&amp;"'!"&amp;ADDRESS(ROW(),COLUMN())))</f>
        <v>0</v>
      </c>
      <c r="L146" s="14" cm="1">
        <f t="array" aca="1" ref="L146" ca="1">SUM(INDIRECT("'"&amp;TOTALDemandSheets&amp;"'!"&amp;ADDRESS(ROW(),COLUMN())))</f>
        <v>0</v>
      </c>
      <c r="M146" s="14" cm="1">
        <f t="array" aca="1" ref="M146" ca="1">SUM(INDIRECT("'"&amp;TOTALDemandSheets&amp;"'!"&amp;ADDRESS(ROW(),COLUMN())))</f>
        <v>0</v>
      </c>
      <c r="N146" s="14" cm="1">
        <f t="array" aca="1" ref="N146" ca="1">SUM(INDIRECT("'"&amp;TOTALDemandSheets&amp;"'!"&amp;ADDRESS(ROW(),COLUMN())))</f>
        <v>0</v>
      </c>
      <c r="O146" s="14" cm="1">
        <f t="array" aca="1" ref="O146" ca="1">SUM(INDIRECT("'"&amp;TOTALDemandSheets&amp;"'!"&amp;ADDRESS(ROW(),COLUMN())))</f>
        <v>0</v>
      </c>
      <c r="P146" s="14" cm="1">
        <f t="array" aca="1" ref="P146" ca="1">SUM(INDIRECT("'"&amp;TOTALDemandSheets&amp;"'!"&amp;ADDRESS(ROW(),COLUMN())))</f>
        <v>0</v>
      </c>
      <c r="Q146" s="14" cm="1">
        <f t="array" aca="1" ref="Q146" ca="1">SUM(INDIRECT("'"&amp;TOTALDemandSheets&amp;"'!"&amp;ADDRESS(ROW(),COLUMN())))</f>
        <v>0</v>
      </c>
      <c r="R146" s="14" cm="1">
        <f t="array" aca="1" ref="R146" ca="1">SUM(INDIRECT("'"&amp;TOTALDemandSheets&amp;"'!"&amp;ADDRESS(ROW(),COLUMN())))</f>
        <v>0</v>
      </c>
      <c r="S146" s="14" cm="1">
        <f t="array" aca="1" ref="S146" ca="1">SUM(INDIRECT("'"&amp;TOTALDemandSheets&amp;"'!"&amp;ADDRESS(ROW(),COLUMN())))</f>
        <v>0</v>
      </c>
      <c r="T146" s="14" cm="1">
        <f t="array" aca="1" ref="T146" ca="1">SUM(INDIRECT("'"&amp;TOTALDemandSheets&amp;"'!"&amp;ADDRESS(ROW(),COLUMN())))</f>
        <v>0</v>
      </c>
      <c r="U146" s="14" cm="1">
        <f t="array" aca="1" ref="U146" ca="1">SUM(INDIRECT("'"&amp;TOTALDemandSheets&amp;"'!"&amp;ADDRESS(ROW(),COLUMN())))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 cm="1">
        <f t="array" aca="1" ref="D147" ca="1">SUM(INDIRECT("'"&amp;TOTALDemandSheets&amp;"'!"&amp;ADDRESS(ROW(),COLUMN())))</f>
        <v>0</v>
      </c>
      <c r="E147" s="14">
        <f t="shared" ca="1" si="12"/>
        <v>0</v>
      </c>
      <c r="F147" s="3"/>
      <c r="G147" s="14" cm="1">
        <f t="array" aca="1" ref="G147" ca="1">SUM(INDIRECT("'"&amp;TOTALDemandSheets&amp;"'!"&amp;ADDRESS(ROW(),COLUMN())))</f>
        <v>0</v>
      </c>
      <c r="H147" s="14" cm="1">
        <f t="array" aca="1" ref="H147" ca="1">SUM(INDIRECT("'"&amp;TOTALDemandSheets&amp;"'!"&amp;ADDRESS(ROW(),COLUMN())))</f>
        <v>0</v>
      </c>
      <c r="I147" s="14" cm="1">
        <f t="array" aca="1" ref="I147" ca="1">SUM(INDIRECT("'"&amp;TOTALDemandSheets&amp;"'!"&amp;ADDRESS(ROW(),COLUMN())))</f>
        <v>0</v>
      </c>
      <c r="J147" s="14" cm="1">
        <f t="array" aca="1" ref="J147" ca="1">SUM(INDIRECT("'"&amp;TOTALDemandSheets&amp;"'!"&amp;ADDRESS(ROW(),COLUMN())))</f>
        <v>0</v>
      </c>
      <c r="K147" s="14" cm="1">
        <f t="array" aca="1" ref="K147" ca="1">SUM(INDIRECT("'"&amp;TOTALDemandSheets&amp;"'!"&amp;ADDRESS(ROW(),COLUMN())))</f>
        <v>0</v>
      </c>
      <c r="L147" s="14" cm="1">
        <f t="array" aca="1" ref="L147" ca="1">SUM(INDIRECT("'"&amp;TOTALDemandSheets&amp;"'!"&amp;ADDRESS(ROW(),COLUMN())))</f>
        <v>0</v>
      </c>
      <c r="M147" s="14" cm="1">
        <f t="array" aca="1" ref="M147" ca="1">SUM(INDIRECT("'"&amp;TOTALDemandSheets&amp;"'!"&amp;ADDRESS(ROW(),COLUMN())))</f>
        <v>0</v>
      </c>
      <c r="N147" s="14" cm="1">
        <f t="array" aca="1" ref="N147" ca="1">SUM(INDIRECT("'"&amp;TOTALDemandSheets&amp;"'!"&amp;ADDRESS(ROW(),COLUMN())))</f>
        <v>0</v>
      </c>
      <c r="O147" s="14" cm="1">
        <f t="array" aca="1" ref="O147" ca="1">SUM(INDIRECT("'"&amp;TOTALDemandSheets&amp;"'!"&amp;ADDRESS(ROW(),COLUMN())))</f>
        <v>0</v>
      </c>
      <c r="P147" s="14" cm="1">
        <f t="array" aca="1" ref="P147" ca="1">SUM(INDIRECT("'"&amp;TOTALDemandSheets&amp;"'!"&amp;ADDRESS(ROW(),COLUMN())))</f>
        <v>0</v>
      </c>
      <c r="Q147" s="14" cm="1">
        <f t="array" aca="1" ref="Q147" ca="1">SUM(INDIRECT("'"&amp;TOTALDemandSheets&amp;"'!"&amp;ADDRESS(ROW(),COLUMN())))</f>
        <v>0</v>
      </c>
      <c r="R147" s="14" cm="1">
        <f t="array" aca="1" ref="R147" ca="1">SUM(INDIRECT("'"&amp;TOTALDemandSheets&amp;"'!"&amp;ADDRESS(ROW(),COLUMN())))</f>
        <v>0</v>
      </c>
      <c r="S147" s="14" cm="1">
        <f t="array" aca="1" ref="S147" ca="1">SUM(INDIRECT("'"&amp;TOTALDemandSheets&amp;"'!"&amp;ADDRESS(ROW(),COLUMN())))</f>
        <v>0</v>
      </c>
      <c r="T147" s="14" cm="1">
        <f t="array" aca="1" ref="T147" ca="1">SUM(INDIRECT("'"&amp;TOTALDemandSheets&amp;"'!"&amp;ADDRESS(ROW(),COLUMN())))</f>
        <v>0</v>
      </c>
      <c r="U147" s="14" cm="1">
        <f t="array" aca="1" ref="U147" ca="1">SUM(INDIRECT("'"&amp;TOTALDemandSheets&amp;"'!"&amp;ADDRESS(ROW(),COLUMN())))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 cm="1">
        <f t="array" aca="1" ref="D148" ca="1">SUM(INDIRECT("'"&amp;TOTALDemandSheets&amp;"'!"&amp;ADDRESS(ROW(),COLUMN())))</f>
        <v>0</v>
      </c>
      <c r="E148" s="14">
        <f t="shared" ca="1" si="12"/>
        <v>0</v>
      </c>
      <c r="F148" s="3"/>
      <c r="G148" s="14" cm="1">
        <f t="array" aca="1" ref="G148" ca="1">SUM(INDIRECT("'"&amp;TOTALDemandSheets&amp;"'!"&amp;ADDRESS(ROW(),COLUMN())))</f>
        <v>0</v>
      </c>
      <c r="H148" s="14" cm="1">
        <f t="array" aca="1" ref="H148" ca="1">SUM(INDIRECT("'"&amp;TOTALDemandSheets&amp;"'!"&amp;ADDRESS(ROW(),COLUMN())))</f>
        <v>0</v>
      </c>
      <c r="I148" s="14" cm="1">
        <f t="array" aca="1" ref="I148" ca="1">SUM(INDIRECT("'"&amp;TOTALDemandSheets&amp;"'!"&amp;ADDRESS(ROW(),COLUMN())))</f>
        <v>0</v>
      </c>
      <c r="J148" s="14" cm="1">
        <f t="array" aca="1" ref="J148" ca="1">SUM(INDIRECT("'"&amp;TOTALDemandSheets&amp;"'!"&amp;ADDRESS(ROW(),COLUMN())))</f>
        <v>0</v>
      </c>
      <c r="K148" s="14" cm="1">
        <f t="array" aca="1" ref="K148" ca="1">SUM(INDIRECT("'"&amp;TOTALDemandSheets&amp;"'!"&amp;ADDRESS(ROW(),COLUMN())))</f>
        <v>0</v>
      </c>
      <c r="L148" s="14" cm="1">
        <f t="array" aca="1" ref="L148" ca="1">SUM(INDIRECT("'"&amp;TOTALDemandSheets&amp;"'!"&amp;ADDRESS(ROW(),COLUMN())))</f>
        <v>0</v>
      </c>
      <c r="M148" s="14" cm="1">
        <f t="array" aca="1" ref="M148" ca="1">SUM(INDIRECT("'"&amp;TOTALDemandSheets&amp;"'!"&amp;ADDRESS(ROW(),COLUMN())))</f>
        <v>0</v>
      </c>
      <c r="N148" s="14" cm="1">
        <f t="array" aca="1" ref="N148" ca="1">SUM(INDIRECT("'"&amp;TOTALDemandSheets&amp;"'!"&amp;ADDRESS(ROW(),COLUMN())))</f>
        <v>0</v>
      </c>
      <c r="O148" s="14" cm="1">
        <f t="array" aca="1" ref="O148" ca="1">SUM(INDIRECT("'"&amp;TOTALDemandSheets&amp;"'!"&amp;ADDRESS(ROW(),COLUMN())))</f>
        <v>0</v>
      </c>
      <c r="P148" s="14" cm="1">
        <f t="array" aca="1" ref="P148" ca="1">SUM(INDIRECT("'"&amp;TOTALDemandSheets&amp;"'!"&amp;ADDRESS(ROW(),COLUMN())))</f>
        <v>0</v>
      </c>
      <c r="Q148" s="14" cm="1">
        <f t="array" aca="1" ref="Q148" ca="1">SUM(INDIRECT("'"&amp;TOTALDemandSheets&amp;"'!"&amp;ADDRESS(ROW(),COLUMN())))</f>
        <v>0</v>
      </c>
      <c r="R148" s="14" cm="1">
        <f t="array" aca="1" ref="R148" ca="1">SUM(INDIRECT("'"&amp;TOTALDemandSheets&amp;"'!"&amp;ADDRESS(ROW(),COLUMN())))</f>
        <v>0</v>
      </c>
      <c r="S148" s="14" cm="1">
        <f t="array" aca="1" ref="S148" ca="1">SUM(INDIRECT("'"&amp;TOTALDemandSheets&amp;"'!"&amp;ADDRESS(ROW(),COLUMN())))</f>
        <v>0</v>
      </c>
      <c r="T148" s="14" cm="1">
        <f t="array" aca="1" ref="T148" ca="1">SUM(INDIRECT("'"&amp;TOTALDemandSheets&amp;"'!"&amp;ADDRESS(ROW(),COLUMN())))</f>
        <v>0</v>
      </c>
      <c r="U148" s="14" cm="1">
        <f t="array" aca="1" ref="U148" ca="1">SUM(INDIRECT("'"&amp;TOTALDemandSheets&amp;"'!"&amp;ADDRESS(ROW(),COLUMN())))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 cm="1">
        <f t="array" aca="1" ref="D149" ca="1">SUM(INDIRECT("'"&amp;TOTALDemandSheets&amp;"'!"&amp;ADDRESS(ROW(),COLUMN())))</f>
        <v>0</v>
      </c>
      <c r="E149" s="14">
        <f t="shared" ca="1" si="12"/>
        <v>0</v>
      </c>
      <c r="F149" s="3"/>
      <c r="G149" s="14" cm="1">
        <f t="array" aca="1" ref="G149" ca="1">SUM(INDIRECT("'"&amp;TOTALDemandSheets&amp;"'!"&amp;ADDRESS(ROW(),COLUMN())))</f>
        <v>0</v>
      </c>
      <c r="H149" s="14" cm="1">
        <f t="array" aca="1" ref="H149" ca="1">SUM(INDIRECT("'"&amp;TOTALDemandSheets&amp;"'!"&amp;ADDRESS(ROW(),COLUMN())))</f>
        <v>0</v>
      </c>
      <c r="I149" s="14" cm="1">
        <f t="array" aca="1" ref="I149" ca="1">SUM(INDIRECT("'"&amp;TOTALDemandSheets&amp;"'!"&amp;ADDRESS(ROW(),COLUMN())))</f>
        <v>0</v>
      </c>
      <c r="J149" s="14" cm="1">
        <f t="array" aca="1" ref="J149" ca="1">SUM(INDIRECT("'"&amp;TOTALDemandSheets&amp;"'!"&amp;ADDRESS(ROW(),COLUMN())))</f>
        <v>0</v>
      </c>
      <c r="K149" s="14" cm="1">
        <f t="array" aca="1" ref="K149" ca="1">SUM(INDIRECT("'"&amp;TOTALDemandSheets&amp;"'!"&amp;ADDRESS(ROW(),COLUMN())))</f>
        <v>0</v>
      </c>
      <c r="L149" s="14" cm="1">
        <f t="array" aca="1" ref="L149" ca="1">SUM(INDIRECT("'"&amp;TOTALDemandSheets&amp;"'!"&amp;ADDRESS(ROW(),COLUMN())))</f>
        <v>0</v>
      </c>
      <c r="M149" s="14" cm="1">
        <f t="array" aca="1" ref="M149" ca="1">SUM(INDIRECT("'"&amp;TOTALDemandSheets&amp;"'!"&amp;ADDRESS(ROW(),COLUMN())))</f>
        <v>0</v>
      </c>
      <c r="N149" s="14" cm="1">
        <f t="array" aca="1" ref="N149" ca="1">SUM(INDIRECT("'"&amp;TOTALDemandSheets&amp;"'!"&amp;ADDRESS(ROW(),COLUMN())))</f>
        <v>0</v>
      </c>
      <c r="O149" s="14" cm="1">
        <f t="array" aca="1" ref="O149" ca="1">SUM(INDIRECT("'"&amp;TOTALDemandSheets&amp;"'!"&amp;ADDRESS(ROW(),COLUMN())))</f>
        <v>0</v>
      </c>
      <c r="P149" s="14" cm="1">
        <f t="array" aca="1" ref="P149" ca="1">SUM(INDIRECT("'"&amp;TOTALDemandSheets&amp;"'!"&amp;ADDRESS(ROW(),COLUMN())))</f>
        <v>0</v>
      </c>
      <c r="Q149" s="14" cm="1">
        <f t="array" aca="1" ref="Q149" ca="1">SUM(INDIRECT("'"&amp;TOTALDemandSheets&amp;"'!"&amp;ADDRESS(ROW(),COLUMN())))</f>
        <v>0</v>
      </c>
      <c r="R149" s="14" cm="1">
        <f t="array" aca="1" ref="R149" ca="1">SUM(INDIRECT("'"&amp;TOTALDemandSheets&amp;"'!"&amp;ADDRESS(ROW(),COLUMN())))</f>
        <v>0</v>
      </c>
      <c r="S149" s="14" cm="1">
        <f t="array" aca="1" ref="S149" ca="1">SUM(INDIRECT("'"&amp;TOTALDemandSheets&amp;"'!"&amp;ADDRESS(ROW(),COLUMN())))</f>
        <v>0</v>
      </c>
      <c r="T149" s="14" cm="1">
        <f t="array" aca="1" ref="T149" ca="1">SUM(INDIRECT("'"&amp;TOTALDemandSheets&amp;"'!"&amp;ADDRESS(ROW(),COLUMN())))</f>
        <v>0</v>
      </c>
      <c r="U149" s="14" cm="1">
        <f t="array" aca="1" ref="U149" ca="1">SUM(INDIRECT("'"&amp;TOTALDemandSheets&amp;"'!"&amp;ADDRESS(ROW(),COLUMN())))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 cm="1">
        <f t="array" aca="1" ref="D150" ca="1">SUM(INDIRECT("'"&amp;TOTALDemandSheets&amp;"'!"&amp;ADDRESS(ROW(),COLUMN())))</f>
        <v>0</v>
      </c>
      <c r="E150" s="14">
        <f t="shared" ca="1" si="12"/>
        <v>0</v>
      </c>
      <c r="F150" s="3"/>
      <c r="G150" s="14" cm="1">
        <f t="array" aca="1" ref="G150" ca="1">SUM(INDIRECT("'"&amp;TOTALDemandSheets&amp;"'!"&amp;ADDRESS(ROW(),COLUMN())))</f>
        <v>0</v>
      </c>
      <c r="H150" s="14" cm="1">
        <f t="array" aca="1" ref="H150" ca="1">SUM(INDIRECT("'"&amp;TOTALDemandSheets&amp;"'!"&amp;ADDRESS(ROW(),COLUMN())))</f>
        <v>0</v>
      </c>
      <c r="I150" s="14" cm="1">
        <f t="array" aca="1" ref="I150" ca="1">SUM(INDIRECT("'"&amp;TOTALDemandSheets&amp;"'!"&amp;ADDRESS(ROW(),COLUMN())))</f>
        <v>0</v>
      </c>
      <c r="J150" s="14" cm="1">
        <f t="array" aca="1" ref="J150" ca="1">SUM(INDIRECT("'"&amp;TOTALDemandSheets&amp;"'!"&amp;ADDRESS(ROW(),COLUMN())))</f>
        <v>0</v>
      </c>
      <c r="K150" s="14" cm="1">
        <f t="array" aca="1" ref="K150" ca="1">SUM(INDIRECT("'"&amp;TOTALDemandSheets&amp;"'!"&amp;ADDRESS(ROW(),COLUMN())))</f>
        <v>0</v>
      </c>
      <c r="L150" s="14" cm="1">
        <f t="array" aca="1" ref="L150" ca="1">SUM(INDIRECT("'"&amp;TOTALDemandSheets&amp;"'!"&amp;ADDRESS(ROW(),COLUMN())))</f>
        <v>0</v>
      </c>
      <c r="M150" s="14" cm="1">
        <f t="array" aca="1" ref="M150" ca="1">SUM(INDIRECT("'"&amp;TOTALDemandSheets&amp;"'!"&amp;ADDRESS(ROW(),COLUMN())))</f>
        <v>0</v>
      </c>
      <c r="N150" s="14" cm="1">
        <f t="array" aca="1" ref="N150" ca="1">SUM(INDIRECT("'"&amp;TOTALDemandSheets&amp;"'!"&amp;ADDRESS(ROW(),COLUMN())))</f>
        <v>0</v>
      </c>
      <c r="O150" s="14" cm="1">
        <f t="array" aca="1" ref="O150" ca="1">SUM(INDIRECT("'"&amp;TOTALDemandSheets&amp;"'!"&amp;ADDRESS(ROW(),COLUMN())))</f>
        <v>0</v>
      </c>
      <c r="P150" s="14" cm="1">
        <f t="array" aca="1" ref="P150" ca="1">SUM(INDIRECT("'"&amp;TOTALDemandSheets&amp;"'!"&amp;ADDRESS(ROW(),COLUMN())))</f>
        <v>0</v>
      </c>
      <c r="Q150" s="14" cm="1">
        <f t="array" aca="1" ref="Q150" ca="1">SUM(INDIRECT("'"&amp;TOTALDemandSheets&amp;"'!"&amp;ADDRESS(ROW(),COLUMN())))</f>
        <v>0</v>
      </c>
      <c r="R150" s="14" cm="1">
        <f t="array" aca="1" ref="R150" ca="1">SUM(INDIRECT("'"&amp;TOTALDemandSheets&amp;"'!"&amp;ADDRESS(ROW(),COLUMN())))</f>
        <v>0</v>
      </c>
      <c r="S150" s="14" cm="1">
        <f t="array" aca="1" ref="S150" ca="1">SUM(INDIRECT("'"&amp;TOTALDemandSheets&amp;"'!"&amp;ADDRESS(ROW(),COLUMN())))</f>
        <v>0</v>
      </c>
      <c r="T150" s="14" cm="1">
        <f t="array" aca="1" ref="T150" ca="1">SUM(INDIRECT("'"&amp;TOTALDemandSheets&amp;"'!"&amp;ADDRESS(ROW(),COLUMN())))</f>
        <v>0</v>
      </c>
      <c r="U150" s="14" cm="1">
        <f t="array" aca="1" ref="U150" ca="1">SUM(INDIRECT("'"&amp;TOTALDemandSheets&amp;"'!"&amp;ADDRESS(ROW(),COLUMN())))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 cm="1">
        <f t="array" aca="1" ref="D151" ca="1">SUM(INDIRECT("'"&amp;TOTALDemandSheets&amp;"'!"&amp;ADDRESS(ROW(),COLUMN())))</f>
        <v>0</v>
      </c>
      <c r="E151" s="14">
        <f t="shared" ca="1" si="12"/>
        <v>0</v>
      </c>
      <c r="F151" s="3"/>
      <c r="G151" s="14" cm="1">
        <f t="array" aca="1" ref="G151" ca="1">SUM(INDIRECT("'"&amp;TOTALDemandSheets&amp;"'!"&amp;ADDRESS(ROW(),COLUMN())))</f>
        <v>0</v>
      </c>
      <c r="H151" s="14" cm="1">
        <f t="array" aca="1" ref="H151" ca="1">SUM(INDIRECT("'"&amp;TOTALDemandSheets&amp;"'!"&amp;ADDRESS(ROW(),COLUMN())))</f>
        <v>0</v>
      </c>
      <c r="I151" s="14" cm="1">
        <f t="array" aca="1" ref="I151" ca="1">SUM(INDIRECT("'"&amp;TOTALDemandSheets&amp;"'!"&amp;ADDRESS(ROW(),COLUMN())))</f>
        <v>0</v>
      </c>
      <c r="J151" s="14" cm="1">
        <f t="array" aca="1" ref="J151" ca="1">SUM(INDIRECT("'"&amp;TOTALDemandSheets&amp;"'!"&amp;ADDRESS(ROW(),COLUMN())))</f>
        <v>0</v>
      </c>
      <c r="K151" s="14" cm="1">
        <f t="array" aca="1" ref="K151" ca="1">SUM(INDIRECT("'"&amp;TOTALDemandSheets&amp;"'!"&amp;ADDRESS(ROW(),COLUMN())))</f>
        <v>0</v>
      </c>
      <c r="L151" s="14" cm="1">
        <f t="array" aca="1" ref="L151" ca="1">SUM(INDIRECT("'"&amp;TOTALDemandSheets&amp;"'!"&amp;ADDRESS(ROW(),COLUMN())))</f>
        <v>0</v>
      </c>
      <c r="M151" s="14" cm="1">
        <f t="array" aca="1" ref="M151" ca="1">SUM(INDIRECT("'"&amp;TOTALDemandSheets&amp;"'!"&amp;ADDRESS(ROW(),COLUMN())))</f>
        <v>0</v>
      </c>
      <c r="N151" s="14" cm="1">
        <f t="array" aca="1" ref="N151" ca="1">SUM(INDIRECT("'"&amp;TOTALDemandSheets&amp;"'!"&amp;ADDRESS(ROW(),COLUMN())))</f>
        <v>0</v>
      </c>
      <c r="O151" s="14" cm="1">
        <f t="array" aca="1" ref="O151" ca="1">SUM(INDIRECT("'"&amp;TOTALDemandSheets&amp;"'!"&amp;ADDRESS(ROW(),COLUMN())))</f>
        <v>0</v>
      </c>
      <c r="P151" s="14" cm="1">
        <f t="array" aca="1" ref="P151" ca="1">SUM(INDIRECT("'"&amp;TOTALDemandSheets&amp;"'!"&amp;ADDRESS(ROW(),COLUMN())))</f>
        <v>0</v>
      </c>
      <c r="Q151" s="14" cm="1">
        <f t="array" aca="1" ref="Q151" ca="1">SUM(INDIRECT("'"&amp;TOTALDemandSheets&amp;"'!"&amp;ADDRESS(ROW(),COLUMN())))</f>
        <v>0</v>
      </c>
      <c r="R151" s="14" cm="1">
        <f t="array" aca="1" ref="R151" ca="1">SUM(INDIRECT("'"&amp;TOTALDemandSheets&amp;"'!"&amp;ADDRESS(ROW(),COLUMN())))</f>
        <v>0</v>
      </c>
      <c r="S151" s="14" cm="1">
        <f t="array" aca="1" ref="S151" ca="1">SUM(INDIRECT("'"&amp;TOTALDemandSheets&amp;"'!"&amp;ADDRESS(ROW(),COLUMN())))</f>
        <v>0</v>
      </c>
      <c r="T151" s="14" cm="1">
        <f t="array" aca="1" ref="T151" ca="1">SUM(INDIRECT("'"&amp;TOTALDemandSheets&amp;"'!"&amp;ADDRESS(ROW(),COLUMN())))</f>
        <v>0</v>
      </c>
      <c r="U151" s="14" cm="1">
        <f t="array" aca="1" ref="U151" ca="1">SUM(INDIRECT("'"&amp;TOTALDemandSheets&amp;"'!"&amp;ADDRESS(ROW(),COLUMN())))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 cm="1">
        <f t="array" aca="1" ref="D152" ca="1">SUM(INDIRECT("'"&amp;TOTALDemandSheets&amp;"'!"&amp;ADDRESS(ROW(),COLUMN())))</f>
        <v>0</v>
      </c>
      <c r="E152" s="14">
        <f t="shared" ca="1" si="12"/>
        <v>0</v>
      </c>
      <c r="F152" s="3"/>
      <c r="G152" s="14" cm="1">
        <f t="array" aca="1" ref="G152" ca="1">SUM(INDIRECT("'"&amp;TOTALDemandSheets&amp;"'!"&amp;ADDRESS(ROW(),COLUMN())))</f>
        <v>0</v>
      </c>
      <c r="H152" s="14" cm="1">
        <f t="array" aca="1" ref="H152" ca="1">SUM(INDIRECT("'"&amp;TOTALDemandSheets&amp;"'!"&amp;ADDRESS(ROW(),COLUMN())))</f>
        <v>0</v>
      </c>
      <c r="I152" s="14" cm="1">
        <f t="array" aca="1" ref="I152" ca="1">SUM(INDIRECT("'"&amp;TOTALDemandSheets&amp;"'!"&amp;ADDRESS(ROW(),COLUMN())))</f>
        <v>0</v>
      </c>
      <c r="J152" s="14" cm="1">
        <f t="array" aca="1" ref="J152" ca="1">SUM(INDIRECT("'"&amp;TOTALDemandSheets&amp;"'!"&amp;ADDRESS(ROW(),COLUMN())))</f>
        <v>0</v>
      </c>
      <c r="K152" s="14" cm="1">
        <f t="array" aca="1" ref="K152" ca="1">SUM(INDIRECT("'"&amp;TOTALDemandSheets&amp;"'!"&amp;ADDRESS(ROW(),COLUMN())))</f>
        <v>0</v>
      </c>
      <c r="L152" s="14" cm="1">
        <f t="array" aca="1" ref="L152" ca="1">SUM(INDIRECT("'"&amp;TOTALDemandSheets&amp;"'!"&amp;ADDRESS(ROW(),COLUMN())))</f>
        <v>0</v>
      </c>
      <c r="M152" s="14" cm="1">
        <f t="array" aca="1" ref="M152" ca="1">SUM(INDIRECT("'"&amp;TOTALDemandSheets&amp;"'!"&amp;ADDRESS(ROW(),COLUMN())))</f>
        <v>0</v>
      </c>
      <c r="N152" s="14" cm="1">
        <f t="array" aca="1" ref="N152" ca="1">SUM(INDIRECT("'"&amp;TOTALDemandSheets&amp;"'!"&amp;ADDRESS(ROW(),COLUMN())))</f>
        <v>0</v>
      </c>
      <c r="O152" s="14" cm="1">
        <f t="array" aca="1" ref="O152" ca="1">SUM(INDIRECT("'"&amp;TOTALDemandSheets&amp;"'!"&amp;ADDRESS(ROW(),COLUMN())))</f>
        <v>0</v>
      </c>
      <c r="P152" s="14" cm="1">
        <f t="array" aca="1" ref="P152" ca="1">SUM(INDIRECT("'"&amp;TOTALDemandSheets&amp;"'!"&amp;ADDRESS(ROW(),COLUMN())))</f>
        <v>0</v>
      </c>
      <c r="Q152" s="14" cm="1">
        <f t="array" aca="1" ref="Q152" ca="1">SUM(INDIRECT("'"&amp;TOTALDemandSheets&amp;"'!"&amp;ADDRESS(ROW(),COLUMN())))</f>
        <v>0</v>
      </c>
      <c r="R152" s="14" cm="1">
        <f t="array" aca="1" ref="R152" ca="1">SUM(INDIRECT("'"&amp;TOTALDemandSheets&amp;"'!"&amp;ADDRESS(ROW(),COLUMN())))</f>
        <v>0</v>
      </c>
      <c r="S152" s="14" cm="1">
        <f t="array" aca="1" ref="S152" ca="1">SUM(INDIRECT("'"&amp;TOTALDemandSheets&amp;"'!"&amp;ADDRESS(ROW(),COLUMN())))</f>
        <v>0</v>
      </c>
      <c r="T152" s="14" cm="1">
        <f t="array" aca="1" ref="T152" ca="1">SUM(INDIRECT("'"&amp;TOTALDemandSheets&amp;"'!"&amp;ADDRESS(ROW(),COLUMN())))</f>
        <v>0</v>
      </c>
      <c r="U152" s="14" cm="1">
        <f t="array" aca="1" ref="U152" ca="1">SUM(INDIRECT("'"&amp;TOTALDemandSheets&amp;"'!"&amp;ADDRESS(ROW(),COLUMN())))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 cm="1">
        <f t="array" aca="1" ref="D153" ca="1">SUM(INDIRECT("'"&amp;TOTALDemandSheets&amp;"'!"&amp;ADDRESS(ROW(),COLUMN())))</f>
        <v>0</v>
      </c>
      <c r="E153" s="14">
        <f t="shared" ca="1" si="12"/>
        <v>0</v>
      </c>
      <c r="F153" s="46"/>
      <c r="G153" s="174" cm="1">
        <f t="array" aca="1" ref="G153" ca="1">SUM(INDIRECT("'"&amp;TOTALDemandSheets&amp;"'!"&amp;ADDRESS(ROW(),COLUMN())))</f>
        <v>0</v>
      </c>
      <c r="H153" s="174" cm="1">
        <f t="array" aca="1" ref="H153" ca="1">SUM(INDIRECT("'"&amp;TOTALDemandSheets&amp;"'!"&amp;ADDRESS(ROW(),COLUMN())))</f>
        <v>0</v>
      </c>
      <c r="I153" s="174" cm="1">
        <f t="array" aca="1" ref="I153" ca="1">SUM(INDIRECT("'"&amp;TOTALDemandSheets&amp;"'!"&amp;ADDRESS(ROW(),COLUMN())))</f>
        <v>0</v>
      </c>
      <c r="J153" s="174" cm="1">
        <f t="array" aca="1" ref="J153" ca="1">SUM(INDIRECT("'"&amp;TOTALDemandSheets&amp;"'!"&amp;ADDRESS(ROW(),COLUMN())))</f>
        <v>0</v>
      </c>
      <c r="K153" s="174" cm="1">
        <f t="array" aca="1" ref="K153" ca="1">SUM(INDIRECT("'"&amp;TOTALDemandSheets&amp;"'!"&amp;ADDRESS(ROW(),COLUMN())))</f>
        <v>0</v>
      </c>
      <c r="L153" s="174" cm="1">
        <f t="array" aca="1" ref="L153" ca="1">SUM(INDIRECT("'"&amp;TOTALDemandSheets&amp;"'!"&amp;ADDRESS(ROW(),COLUMN())))</f>
        <v>0</v>
      </c>
      <c r="M153" s="174" cm="1">
        <f t="array" aca="1" ref="M153" ca="1">SUM(INDIRECT("'"&amp;TOTALDemandSheets&amp;"'!"&amp;ADDRESS(ROW(),COLUMN())))</f>
        <v>0</v>
      </c>
      <c r="N153" s="174" cm="1">
        <f t="array" aca="1" ref="N153" ca="1">SUM(INDIRECT("'"&amp;TOTALDemandSheets&amp;"'!"&amp;ADDRESS(ROW(),COLUMN())))</f>
        <v>0</v>
      </c>
      <c r="O153" s="174" cm="1">
        <f t="array" aca="1" ref="O153" ca="1">SUM(INDIRECT("'"&amp;TOTALDemandSheets&amp;"'!"&amp;ADDRESS(ROW(),COLUMN())))</f>
        <v>0</v>
      </c>
      <c r="P153" s="174" cm="1">
        <f t="array" aca="1" ref="P153" ca="1">SUM(INDIRECT("'"&amp;TOTALDemandSheets&amp;"'!"&amp;ADDRESS(ROW(),COLUMN())))</f>
        <v>0</v>
      </c>
      <c r="Q153" s="174" cm="1">
        <f t="array" aca="1" ref="Q153" ca="1">SUM(INDIRECT("'"&amp;TOTALDemandSheets&amp;"'!"&amp;ADDRESS(ROW(),COLUMN())))</f>
        <v>0</v>
      </c>
      <c r="R153" s="174" cm="1">
        <f t="array" aca="1" ref="R153" ca="1">SUM(INDIRECT("'"&amp;TOTALDemandSheets&amp;"'!"&amp;ADDRESS(ROW(),COLUMN())))</f>
        <v>0</v>
      </c>
      <c r="S153" s="174" cm="1">
        <f t="array" aca="1" ref="S153" ca="1">SUM(INDIRECT("'"&amp;TOTALDemandSheets&amp;"'!"&amp;ADDRESS(ROW(),COLUMN())))</f>
        <v>0</v>
      </c>
      <c r="T153" s="174" cm="1">
        <f t="array" aca="1" ref="T153" ca="1">SUM(INDIRECT("'"&amp;TOTALDemandSheets&amp;"'!"&amp;ADDRESS(ROW(),COLUMN())))</f>
        <v>0</v>
      </c>
      <c r="U153" s="174" cm="1">
        <f t="array" aca="1" ref="U153" ca="1">SUM(INDIRECT("'"&amp;TOTALDemandSheets&amp;"'!"&amp;ADDRESS(ROW(),COLUMN())))</f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D154" s="14"/>
      <c r="E154" s="14">
        <f t="shared" si="12"/>
        <v>0</v>
      </c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D155" s="14"/>
      <c r="E155" s="14">
        <f t="shared" si="12"/>
        <v>0</v>
      </c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 cm="1">
        <f t="array" aca="1" ref="D156" ca="1">SUM(INDIRECT("'"&amp;TOTALDemandSheets&amp;"'!"&amp;ADDRESS(ROW(),COLUMN())))</f>
        <v>0</v>
      </c>
      <c r="E156" s="14">
        <f ca="1">IFERROR(IF(D156="",0,IF(D156=0,0,IF(ABS(D156-SUM($G156:$U156))&lt;Check_Limit,0,1))),1)</f>
        <v>0</v>
      </c>
      <c r="F156" s="3"/>
      <c r="G156" s="14" cm="1">
        <f t="array" aca="1" ref="G156" ca="1">SUM(INDIRECT("'"&amp;TOTALDemandSheets&amp;"'!"&amp;ADDRESS(ROW(),COLUMN())))</f>
        <v>0</v>
      </c>
      <c r="H156" s="14" cm="1">
        <f t="array" aca="1" ref="H156" ca="1">SUM(INDIRECT("'"&amp;TOTALDemandSheets&amp;"'!"&amp;ADDRESS(ROW(),COLUMN())))</f>
        <v>0</v>
      </c>
      <c r="I156" s="14" cm="1">
        <f t="array" aca="1" ref="I156" ca="1">SUM(INDIRECT("'"&amp;TOTALDemandSheets&amp;"'!"&amp;ADDRESS(ROW(),COLUMN())))</f>
        <v>0</v>
      </c>
      <c r="J156" s="14" cm="1">
        <f t="array" aca="1" ref="J156" ca="1">SUM(INDIRECT("'"&amp;TOTALDemandSheets&amp;"'!"&amp;ADDRESS(ROW(),COLUMN())))</f>
        <v>0</v>
      </c>
      <c r="K156" s="14" cm="1">
        <f t="array" aca="1" ref="K156" ca="1">SUM(INDIRECT("'"&amp;TOTALDemandSheets&amp;"'!"&amp;ADDRESS(ROW(),COLUMN())))</f>
        <v>0</v>
      </c>
      <c r="L156" s="14" cm="1">
        <f t="array" aca="1" ref="L156" ca="1">SUM(INDIRECT("'"&amp;TOTALDemandSheets&amp;"'!"&amp;ADDRESS(ROW(),COLUMN())))</f>
        <v>0</v>
      </c>
      <c r="M156" s="14" cm="1">
        <f t="array" aca="1" ref="M156" ca="1">SUM(INDIRECT("'"&amp;TOTALDemandSheets&amp;"'!"&amp;ADDRESS(ROW(),COLUMN())))</f>
        <v>0</v>
      </c>
      <c r="N156" s="14" cm="1">
        <f t="array" aca="1" ref="N156" ca="1">SUM(INDIRECT("'"&amp;TOTALDemandSheets&amp;"'!"&amp;ADDRESS(ROW(),COLUMN())))</f>
        <v>0</v>
      </c>
      <c r="O156" s="14" cm="1">
        <f t="array" aca="1" ref="O156" ca="1">SUM(INDIRECT("'"&amp;TOTALDemandSheets&amp;"'!"&amp;ADDRESS(ROW(),COLUMN())))</f>
        <v>0</v>
      </c>
      <c r="P156" s="14" cm="1">
        <f t="array" aca="1" ref="P156" ca="1">SUM(INDIRECT("'"&amp;TOTALDemandSheets&amp;"'!"&amp;ADDRESS(ROW(),COLUMN())))</f>
        <v>0</v>
      </c>
      <c r="Q156" s="14" cm="1">
        <f t="array" aca="1" ref="Q156" ca="1">SUM(INDIRECT("'"&amp;TOTALDemandSheets&amp;"'!"&amp;ADDRESS(ROW(),COLUMN())))</f>
        <v>0</v>
      </c>
      <c r="R156" s="14" cm="1">
        <f t="array" aca="1" ref="R156" ca="1">SUM(INDIRECT("'"&amp;TOTALDemandSheets&amp;"'!"&amp;ADDRESS(ROW(),COLUMN())))</f>
        <v>0</v>
      </c>
      <c r="S156" s="14" cm="1">
        <f t="array" aca="1" ref="S156" ca="1">SUM(INDIRECT("'"&amp;TOTALDemandSheets&amp;"'!"&amp;ADDRESS(ROW(),COLUMN())))</f>
        <v>0</v>
      </c>
      <c r="T156" s="14" cm="1">
        <f t="array" aca="1" ref="T156" ca="1">SUM(INDIRECT("'"&amp;TOTALDemandSheets&amp;"'!"&amp;ADDRESS(ROW(),COLUMN())))</f>
        <v>0</v>
      </c>
      <c r="U156" s="14" cm="1">
        <f t="array" aca="1" ref="U156" ca="1">SUM(INDIRECT("'"&amp;TOTALDemandSheets&amp;"'!"&amp;ADDRESS(ROW(),COLUMN())))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 cm="1">
        <f t="array" aca="1" ref="D157" ca="1">SUM(INDIRECT("'"&amp;TOTALDemandSheets&amp;"'!"&amp;ADDRESS(ROW(),COLUMN())))</f>
        <v>0</v>
      </c>
      <c r="E157" s="14">
        <f t="shared" ca="1" si="12"/>
        <v>0</v>
      </c>
      <c r="F157" s="3"/>
      <c r="G157" s="14" cm="1">
        <f t="array" aca="1" ref="G157" ca="1">SUM(INDIRECT("'"&amp;TOTALDemandSheets&amp;"'!"&amp;ADDRESS(ROW(),COLUMN())))</f>
        <v>0</v>
      </c>
      <c r="H157" s="14" cm="1">
        <f t="array" aca="1" ref="H157" ca="1">SUM(INDIRECT("'"&amp;TOTALDemandSheets&amp;"'!"&amp;ADDRESS(ROW(),COLUMN())))</f>
        <v>0</v>
      </c>
      <c r="I157" s="14" cm="1">
        <f t="array" aca="1" ref="I157" ca="1">SUM(INDIRECT("'"&amp;TOTALDemandSheets&amp;"'!"&amp;ADDRESS(ROW(),COLUMN())))</f>
        <v>0</v>
      </c>
      <c r="J157" s="14" cm="1">
        <f t="array" aca="1" ref="J157" ca="1">SUM(INDIRECT("'"&amp;TOTALDemandSheets&amp;"'!"&amp;ADDRESS(ROW(),COLUMN())))</f>
        <v>0</v>
      </c>
      <c r="K157" s="14" cm="1">
        <f t="array" aca="1" ref="K157" ca="1">SUM(INDIRECT("'"&amp;TOTALDemandSheets&amp;"'!"&amp;ADDRESS(ROW(),COLUMN())))</f>
        <v>0</v>
      </c>
      <c r="L157" s="14" cm="1">
        <f t="array" aca="1" ref="L157" ca="1">SUM(INDIRECT("'"&amp;TOTALDemandSheets&amp;"'!"&amp;ADDRESS(ROW(),COLUMN())))</f>
        <v>0</v>
      </c>
      <c r="M157" s="14" cm="1">
        <f t="array" aca="1" ref="M157" ca="1">SUM(INDIRECT("'"&amp;TOTALDemandSheets&amp;"'!"&amp;ADDRESS(ROW(),COLUMN())))</f>
        <v>0</v>
      </c>
      <c r="N157" s="14" cm="1">
        <f t="array" aca="1" ref="N157" ca="1">SUM(INDIRECT("'"&amp;TOTALDemandSheets&amp;"'!"&amp;ADDRESS(ROW(),COLUMN())))</f>
        <v>0</v>
      </c>
      <c r="O157" s="14" cm="1">
        <f t="array" aca="1" ref="O157" ca="1">SUM(INDIRECT("'"&amp;TOTALDemandSheets&amp;"'!"&amp;ADDRESS(ROW(),COLUMN())))</f>
        <v>0</v>
      </c>
      <c r="P157" s="14" cm="1">
        <f t="array" aca="1" ref="P157" ca="1">SUM(INDIRECT("'"&amp;TOTALDemandSheets&amp;"'!"&amp;ADDRESS(ROW(),COLUMN())))</f>
        <v>0</v>
      </c>
      <c r="Q157" s="14" cm="1">
        <f t="array" aca="1" ref="Q157" ca="1">SUM(INDIRECT("'"&amp;TOTALDemandSheets&amp;"'!"&amp;ADDRESS(ROW(),COLUMN())))</f>
        <v>0</v>
      </c>
      <c r="R157" s="14" cm="1">
        <f t="array" aca="1" ref="R157" ca="1">SUM(INDIRECT("'"&amp;TOTALDemandSheets&amp;"'!"&amp;ADDRESS(ROW(),COLUMN())))</f>
        <v>0</v>
      </c>
      <c r="S157" s="14" cm="1">
        <f t="array" aca="1" ref="S157" ca="1">SUM(INDIRECT("'"&amp;TOTALDemandSheets&amp;"'!"&amp;ADDRESS(ROW(),COLUMN())))</f>
        <v>0</v>
      </c>
      <c r="T157" s="14" cm="1">
        <f t="array" aca="1" ref="T157" ca="1">SUM(INDIRECT("'"&amp;TOTALDemandSheets&amp;"'!"&amp;ADDRESS(ROW(),COLUMN())))</f>
        <v>0</v>
      </c>
      <c r="U157" s="14" cm="1">
        <f t="array" aca="1" ref="U157" ca="1">SUM(INDIRECT("'"&amp;TOTALDemandSheets&amp;"'!"&amp;ADDRESS(ROW(),COLUMN())))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 cm="1">
        <f t="array" aca="1" ref="D158" ca="1">SUM(INDIRECT("'"&amp;TOTALDemandSheets&amp;"'!"&amp;ADDRESS(ROW(),COLUMN())))</f>
        <v>0</v>
      </c>
      <c r="E158" s="14">
        <f t="shared" ca="1" si="12"/>
        <v>0</v>
      </c>
      <c r="F158" s="3"/>
      <c r="G158" s="14" cm="1">
        <f t="array" aca="1" ref="G158" ca="1">SUM(INDIRECT("'"&amp;TOTALDemandSheets&amp;"'!"&amp;ADDRESS(ROW(),COLUMN())))</f>
        <v>0</v>
      </c>
      <c r="H158" s="14" cm="1">
        <f t="array" aca="1" ref="H158" ca="1">SUM(INDIRECT("'"&amp;TOTALDemandSheets&amp;"'!"&amp;ADDRESS(ROW(),COLUMN())))</f>
        <v>0</v>
      </c>
      <c r="I158" s="14" cm="1">
        <f t="array" aca="1" ref="I158" ca="1">SUM(INDIRECT("'"&amp;TOTALDemandSheets&amp;"'!"&amp;ADDRESS(ROW(),COLUMN())))</f>
        <v>0</v>
      </c>
      <c r="J158" s="14" cm="1">
        <f t="array" aca="1" ref="J158" ca="1">SUM(INDIRECT("'"&amp;TOTALDemandSheets&amp;"'!"&amp;ADDRESS(ROW(),COLUMN())))</f>
        <v>0</v>
      </c>
      <c r="K158" s="14" cm="1">
        <f t="array" aca="1" ref="K158" ca="1">SUM(INDIRECT("'"&amp;TOTALDemandSheets&amp;"'!"&amp;ADDRESS(ROW(),COLUMN())))</f>
        <v>0</v>
      </c>
      <c r="L158" s="14" cm="1">
        <f t="array" aca="1" ref="L158" ca="1">SUM(INDIRECT("'"&amp;TOTALDemandSheets&amp;"'!"&amp;ADDRESS(ROW(),COLUMN())))</f>
        <v>0</v>
      </c>
      <c r="M158" s="14" cm="1">
        <f t="array" aca="1" ref="M158" ca="1">SUM(INDIRECT("'"&amp;TOTALDemandSheets&amp;"'!"&amp;ADDRESS(ROW(),COLUMN())))</f>
        <v>0</v>
      </c>
      <c r="N158" s="14" cm="1">
        <f t="array" aca="1" ref="N158" ca="1">SUM(INDIRECT("'"&amp;TOTALDemandSheets&amp;"'!"&amp;ADDRESS(ROW(),COLUMN())))</f>
        <v>0</v>
      </c>
      <c r="O158" s="14" cm="1">
        <f t="array" aca="1" ref="O158" ca="1">SUM(INDIRECT("'"&amp;TOTALDemandSheets&amp;"'!"&amp;ADDRESS(ROW(),COLUMN())))</f>
        <v>0</v>
      </c>
      <c r="P158" s="14" cm="1">
        <f t="array" aca="1" ref="P158" ca="1">SUM(INDIRECT("'"&amp;TOTALDemandSheets&amp;"'!"&amp;ADDRESS(ROW(),COLUMN())))</f>
        <v>0</v>
      </c>
      <c r="Q158" s="14" cm="1">
        <f t="array" aca="1" ref="Q158" ca="1">SUM(INDIRECT("'"&amp;TOTALDemandSheets&amp;"'!"&amp;ADDRESS(ROW(),COLUMN())))</f>
        <v>0</v>
      </c>
      <c r="R158" s="14" cm="1">
        <f t="array" aca="1" ref="R158" ca="1">SUM(INDIRECT("'"&amp;TOTALDemandSheets&amp;"'!"&amp;ADDRESS(ROW(),COLUMN())))</f>
        <v>0</v>
      </c>
      <c r="S158" s="14" cm="1">
        <f t="array" aca="1" ref="S158" ca="1">SUM(INDIRECT("'"&amp;TOTALDemandSheets&amp;"'!"&amp;ADDRESS(ROW(),COLUMN())))</f>
        <v>0</v>
      </c>
      <c r="T158" s="14" cm="1">
        <f t="array" aca="1" ref="T158" ca="1">SUM(INDIRECT("'"&amp;TOTALDemandSheets&amp;"'!"&amp;ADDRESS(ROW(),COLUMN())))</f>
        <v>0</v>
      </c>
      <c r="U158" s="14" cm="1">
        <f t="array" aca="1" ref="U158" ca="1">SUM(INDIRECT("'"&amp;TOTALDemandSheets&amp;"'!"&amp;ADDRESS(ROW(),COLUMN())))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 cm="1">
        <f t="array" aca="1" ref="D159" ca="1">SUM(INDIRECT("'"&amp;TOTALDemandSheets&amp;"'!"&amp;ADDRESS(ROW(),COLUMN())))</f>
        <v>0</v>
      </c>
      <c r="E159" s="14">
        <f t="shared" ca="1" si="12"/>
        <v>0</v>
      </c>
      <c r="F159" s="3"/>
      <c r="G159" s="14" cm="1">
        <f t="array" aca="1" ref="G159" ca="1">SUM(INDIRECT("'"&amp;TOTALDemandSheets&amp;"'!"&amp;ADDRESS(ROW(),COLUMN())))</f>
        <v>0</v>
      </c>
      <c r="H159" s="14" cm="1">
        <f t="array" aca="1" ref="H159" ca="1">SUM(INDIRECT("'"&amp;TOTALDemandSheets&amp;"'!"&amp;ADDRESS(ROW(),COLUMN())))</f>
        <v>0</v>
      </c>
      <c r="I159" s="14" cm="1">
        <f t="array" aca="1" ref="I159" ca="1">SUM(INDIRECT("'"&amp;TOTALDemandSheets&amp;"'!"&amp;ADDRESS(ROW(),COLUMN())))</f>
        <v>0</v>
      </c>
      <c r="J159" s="14" cm="1">
        <f t="array" aca="1" ref="J159" ca="1">SUM(INDIRECT("'"&amp;TOTALDemandSheets&amp;"'!"&amp;ADDRESS(ROW(),COLUMN())))</f>
        <v>0</v>
      </c>
      <c r="K159" s="14" cm="1">
        <f t="array" aca="1" ref="K159" ca="1">SUM(INDIRECT("'"&amp;TOTALDemandSheets&amp;"'!"&amp;ADDRESS(ROW(),COLUMN())))</f>
        <v>0</v>
      </c>
      <c r="L159" s="14" cm="1">
        <f t="array" aca="1" ref="L159" ca="1">SUM(INDIRECT("'"&amp;TOTALDemandSheets&amp;"'!"&amp;ADDRESS(ROW(),COLUMN())))</f>
        <v>0</v>
      </c>
      <c r="M159" s="14" cm="1">
        <f t="array" aca="1" ref="M159" ca="1">SUM(INDIRECT("'"&amp;TOTALDemandSheets&amp;"'!"&amp;ADDRESS(ROW(),COLUMN())))</f>
        <v>0</v>
      </c>
      <c r="N159" s="14" cm="1">
        <f t="array" aca="1" ref="N159" ca="1">SUM(INDIRECT("'"&amp;TOTALDemandSheets&amp;"'!"&amp;ADDRESS(ROW(),COLUMN())))</f>
        <v>0</v>
      </c>
      <c r="O159" s="14" cm="1">
        <f t="array" aca="1" ref="O159" ca="1">SUM(INDIRECT("'"&amp;TOTALDemandSheets&amp;"'!"&amp;ADDRESS(ROW(),COLUMN())))</f>
        <v>0</v>
      </c>
      <c r="P159" s="14" cm="1">
        <f t="array" aca="1" ref="P159" ca="1">SUM(INDIRECT("'"&amp;TOTALDemandSheets&amp;"'!"&amp;ADDRESS(ROW(),COLUMN())))</f>
        <v>0</v>
      </c>
      <c r="Q159" s="14" cm="1">
        <f t="array" aca="1" ref="Q159" ca="1">SUM(INDIRECT("'"&amp;TOTALDemandSheets&amp;"'!"&amp;ADDRESS(ROW(),COLUMN())))</f>
        <v>0</v>
      </c>
      <c r="R159" s="14" cm="1">
        <f t="array" aca="1" ref="R159" ca="1">SUM(INDIRECT("'"&amp;TOTALDemandSheets&amp;"'!"&amp;ADDRESS(ROW(),COLUMN())))</f>
        <v>0</v>
      </c>
      <c r="S159" s="14" cm="1">
        <f t="array" aca="1" ref="S159" ca="1">SUM(INDIRECT("'"&amp;TOTALDemandSheets&amp;"'!"&amp;ADDRESS(ROW(),COLUMN())))</f>
        <v>0</v>
      </c>
      <c r="T159" s="14" cm="1">
        <f t="array" aca="1" ref="T159" ca="1">SUM(INDIRECT("'"&amp;TOTALDemandSheets&amp;"'!"&amp;ADDRESS(ROW(),COLUMN())))</f>
        <v>0</v>
      </c>
      <c r="U159" s="14" cm="1">
        <f t="array" aca="1" ref="U159" ca="1">SUM(INDIRECT("'"&amp;TOTALDemandSheets&amp;"'!"&amp;ADDRESS(ROW(),COLUMN())))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 cm="1">
        <f t="array" aca="1" ref="D160" ca="1">SUM(INDIRECT("'"&amp;TOTALDemandSheets&amp;"'!"&amp;ADDRESS(ROW(),COLUMN())))</f>
        <v>0</v>
      </c>
      <c r="E160" s="14">
        <f t="shared" ca="1" si="12"/>
        <v>0</v>
      </c>
      <c r="F160" s="3"/>
      <c r="G160" s="14" cm="1">
        <f t="array" aca="1" ref="G160" ca="1">SUM(INDIRECT("'"&amp;TOTALDemandSheets&amp;"'!"&amp;ADDRESS(ROW(),COLUMN())))</f>
        <v>0</v>
      </c>
      <c r="H160" s="14" cm="1">
        <f t="array" aca="1" ref="H160" ca="1">SUM(INDIRECT("'"&amp;TOTALDemandSheets&amp;"'!"&amp;ADDRESS(ROW(),COLUMN())))</f>
        <v>0</v>
      </c>
      <c r="I160" s="14" cm="1">
        <f t="array" aca="1" ref="I160" ca="1">SUM(INDIRECT("'"&amp;TOTALDemandSheets&amp;"'!"&amp;ADDRESS(ROW(),COLUMN())))</f>
        <v>0</v>
      </c>
      <c r="J160" s="14" cm="1">
        <f t="array" aca="1" ref="J160" ca="1">SUM(INDIRECT("'"&amp;TOTALDemandSheets&amp;"'!"&amp;ADDRESS(ROW(),COLUMN())))</f>
        <v>0</v>
      </c>
      <c r="K160" s="14" cm="1">
        <f t="array" aca="1" ref="K160" ca="1">SUM(INDIRECT("'"&amp;TOTALDemandSheets&amp;"'!"&amp;ADDRESS(ROW(),COLUMN())))</f>
        <v>0</v>
      </c>
      <c r="L160" s="14" cm="1">
        <f t="array" aca="1" ref="L160" ca="1">SUM(INDIRECT("'"&amp;TOTALDemandSheets&amp;"'!"&amp;ADDRESS(ROW(),COLUMN())))</f>
        <v>0</v>
      </c>
      <c r="M160" s="14" cm="1">
        <f t="array" aca="1" ref="M160" ca="1">SUM(INDIRECT("'"&amp;TOTALDemandSheets&amp;"'!"&amp;ADDRESS(ROW(),COLUMN())))</f>
        <v>0</v>
      </c>
      <c r="N160" s="14" cm="1">
        <f t="array" aca="1" ref="N160" ca="1">SUM(INDIRECT("'"&amp;TOTALDemandSheets&amp;"'!"&amp;ADDRESS(ROW(),COLUMN())))</f>
        <v>0</v>
      </c>
      <c r="O160" s="14" cm="1">
        <f t="array" aca="1" ref="O160" ca="1">SUM(INDIRECT("'"&amp;TOTALDemandSheets&amp;"'!"&amp;ADDRESS(ROW(),COLUMN())))</f>
        <v>0</v>
      </c>
      <c r="P160" s="14" cm="1">
        <f t="array" aca="1" ref="P160" ca="1">SUM(INDIRECT("'"&amp;TOTALDemandSheets&amp;"'!"&amp;ADDRESS(ROW(),COLUMN())))</f>
        <v>0</v>
      </c>
      <c r="Q160" s="14" cm="1">
        <f t="array" aca="1" ref="Q160" ca="1">SUM(INDIRECT("'"&amp;TOTALDemandSheets&amp;"'!"&amp;ADDRESS(ROW(),COLUMN())))</f>
        <v>0</v>
      </c>
      <c r="R160" s="14" cm="1">
        <f t="array" aca="1" ref="R160" ca="1">SUM(INDIRECT("'"&amp;TOTALDemandSheets&amp;"'!"&amp;ADDRESS(ROW(),COLUMN())))</f>
        <v>0</v>
      </c>
      <c r="S160" s="14" cm="1">
        <f t="array" aca="1" ref="S160" ca="1">SUM(INDIRECT("'"&amp;TOTALDemandSheets&amp;"'!"&amp;ADDRESS(ROW(),COLUMN())))</f>
        <v>0</v>
      </c>
      <c r="T160" s="14" cm="1">
        <f t="array" aca="1" ref="T160" ca="1">SUM(INDIRECT("'"&amp;TOTALDemandSheets&amp;"'!"&amp;ADDRESS(ROW(),COLUMN())))</f>
        <v>0</v>
      </c>
      <c r="U160" s="14" cm="1">
        <f t="array" aca="1" ref="U160" ca="1">SUM(INDIRECT("'"&amp;TOTALDemandSheets&amp;"'!"&amp;ADDRESS(ROW(),COLUMN())))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 cm="1">
        <f t="array" aca="1" ref="D161" ca="1">SUM(INDIRECT("'"&amp;TOTALDemandSheets&amp;"'!"&amp;ADDRESS(ROW(),COLUMN())))</f>
        <v>0</v>
      </c>
      <c r="E161" s="14">
        <f t="shared" ca="1" si="12"/>
        <v>0</v>
      </c>
      <c r="F161" s="3"/>
      <c r="G161" s="14" cm="1">
        <f t="array" aca="1" ref="G161" ca="1">SUM(INDIRECT("'"&amp;TOTALDemandSheets&amp;"'!"&amp;ADDRESS(ROW(),COLUMN())))</f>
        <v>0</v>
      </c>
      <c r="H161" s="14" cm="1">
        <f t="array" aca="1" ref="H161" ca="1">SUM(INDIRECT("'"&amp;TOTALDemandSheets&amp;"'!"&amp;ADDRESS(ROW(),COLUMN())))</f>
        <v>0</v>
      </c>
      <c r="I161" s="14" cm="1">
        <f t="array" aca="1" ref="I161" ca="1">SUM(INDIRECT("'"&amp;TOTALDemandSheets&amp;"'!"&amp;ADDRESS(ROW(),COLUMN())))</f>
        <v>0</v>
      </c>
      <c r="J161" s="14" cm="1">
        <f t="array" aca="1" ref="J161" ca="1">SUM(INDIRECT("'"&amp;TOTALDemandSheets&amp;"'!"&amp;ADDRESS(ROW(),COLUMN())))</f>
        <v>0</v>
      </c>
      <c r="K161" s="14" cm="1">
        <f t="array" aca="1" ref="K161" ca="1">SUM(INDIRECT("'"&amp;TOTALDemandSheets&amp;"'!"&amp;ADDRESS(ROW(),COLUMN())))</f>
        <v>0</v>
      </c>
      <c r="L161" s="14" cm="1">
        <f t="array" aca="1" ref="L161" ca="1">SUM(INDIRECT("'"&amp;TOTALDemandSheets&amp;"'!"&amp;ADDRESS(ROW(),COLUMN())))</f>
        <v>0</v>
      </c>
      <c r="M161" s="14" cm="1">
        <f t="array" aca="1" ref="M161" ca="1">SUM(INDIRECT("'"&amp;TOTALDemandSheets&amp;"'!"&amp;ADDRESS(ROW(),COLUMN())))</f>
        <v>0</v>
      </c>
      <c r="N161" s="14" cm="1">
        <f t="array" aca="1" ref="N161" ca="1">SUM(INDIRECT("'"&amp;TOTALDemandSheets&amp;"'!"&amp;ADDRESS(ROW(),COLUMN())))</f>
        <v>0</v>
      </c>
      <c r="O161" s="14" cm="1">
        <f t="array" aca="1" ref="O161" ca="1">SUM(INDIRECT("'"&amp;TOTALDemandSheets&amp;"'!"&amp;ADDRESS(ROW(),COLUMN())))</f>
        <v>0</v>
      </c>
      <c r="P161" s="14" cm="1">
        <f t="array" aca="1" ref="P161" ca="1">SUM(INDIRECT("'"&amp;TOTALDemandSheets&amp;"'!"&amp;ADDRESS(ROW(),COLUMN())))</f>
        <v>0</v>
      </c>
      <c r="Q161" s="14" cm="1">
        <f t="array" aca="1" ref="Q161" ca="1">SUM(INDIRECT("'"&amp;TOTALDemandSheets&amp;"'!"&amp;ADDRESS(ROW(),COLUMN())))</f>
        <v>0</v>
      </c>
      <c r="R161" s="14" cm="1">
        <f t="array" aca="1" ref="R161" ca="1">SUM(INDIRECT("'"&amp;TOTALDemandSheets&amp;"'!"&amp;ADDRESS(ROW(),COLUMN())))</f>
        <v>0</v>
      </c>
      <c r="S161" s="14" cm="1">
        <f t="array" aca="1" ref="S161" ca="1">SUM(INDIRECT("'"&amp;TOTALDemandSheets&amp;"'!"&amp;ADDRESS(ROW(),COLUMN())))</f>
        <v>0</v>
      </c>
      <c r="T161" s="14" cm="1">
        <f t="array" aca="1" ref="T161" ca="1">SUM(INDIRECT("'"&amp;TOTALDemandSheets&amp;"'!"&amp;ADDRESS(ROW(),COLUMN())))</f>
        <v>0</v>
      </c>
      <c r="U161" s="14" cm="1">
        <f t="array" aca="1" ref="U161" ca="1">SUM(INDIRECT("'"&amp;TOTALDemandSheets&amp;"'!"&amp;ADDRESS(ROW(),COLUMN())))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 cm="1">
        <f t="array" aca="1" ref="D162" ca="1">SUM(INDIRECT("'"&amp;TOTALDemandSheets&amp;"'!"&amp;ADDRESS(ROW(),COLUMN())))</f>
        <v>0</v>
      </c>
      <c r="E162" s="14">
        <f t="shared" ca="1" si="12"/>
        <v>0</v>
      </c>
      <c r="F162" s="3"/>
      <c r="G162" s="14" cm="1">
        <f t="array" aca="1" ref="G162" ca="1">SUM(INDIRECT("'"&amp;TOTALDemandSheets&amp;"'!"&amp;ADDRESS(ROW(),COLUMN())))</f>
        <v>0</v>
      </c>
      <c r="H162" s="14" cm="1">
        <f t="array" aca="1" ref="H162" ca="1">SUM(INDIRECT("'"&amp;TOTALDemandSheets&amp;"'!"&amp;ADDRESS(ROW(),COLUMN())))</f>
        <v>0</v>
      </c>
      <c r="I162" s="14" cm="1">
        <f t="array" aca="1" ref="I162" ca="1">SUM(INDIRECT("'"&amp;TOTALDemandSheets&amp;"'!"&amp;ADDRESS(ROW(),COLUMN())))</f>
        <v>0</v>
      </c>
      <c r="J162" s="14" cm="1">
        <f t="array" aca="1" ref="J162" ca="1">SUM(INDIRECT("'"&amp;TOTALDemandSheets&amp;"'!"&amp;ADDRESS(ROW(),COLUMN())))</f>
        <v>0</v>
      </c>
      <c r="K162" s="14" cm="1">
        <f t="array" aca="1" ref="K162" ca="1">SUM(INDIRECT("'"&amp;TOTALDemandSheets&amp;"'!"&amp;ADDRESS(ROW(),COLUMN())))</f>
        <v>0</v>
      </c>
      <c r="L162" s="14" cm="1">
        <f t="array" aca="1" ref="L162" ca="1">SUM(INDIRECT("'"&amp;TOTALDemandSheets&amp;"'!"&amp;ADDRESS(ROW(),COLUMN())))</f>
        <v>0</v>
      </c>
      <c r="M162" s="14" cm="1">
        <f t="array" aca="1" ref="M162" ca="1">SUM(INDIRECT("'"&amp;TOTALDemandSheets&amp;"'!"&amp;ADDRESS(ROW(),COLUMN())))</f>
        <v>0</v>
      </c>
      <c r="N162" s="14" cm="1">
        <f t="array" aca="1" ref="N162" ca="1">SUM(INDIRECT("'"&amp;TOTALDemandSheets&amp;"'!"&amp;ADDRESS(ROW(),COLUMN())))</f>
        <v>0</v>
      </c>
      <c r="O162" s="14" cm="1">
        <f t="array" aca="1" ref="O162" ca="1">SUM(INDIRECT("'"&amp;TOTALDemandSheets&amp;"'!"&amp;ADDRESS(ROW(),COLUMN())))</f>
        <v>0</v>
      </c>
      <c r="P162" s="14" cm="1">
        <f t="array" aca="1" ref="P162" ca="1">SUM(INDIRECT("'"&amp;TOTALDemandSheets&amp;"'!"&amp;ADDRESS(ROW(),COLUMN())))</f>
        <v>0</v>
      </c>
      <c r="Q162" s="14" cm="1">
        <f t="array" aca="1" ref="Q162" ca="1">SUM(INDIRECT("'"&amp;TOTALDemandSheets&amp;"'!"&amp;ADDRESS(ROW(),COLUMN())))</f>
        <v>0</v>
      </c>
      <c r="R162" s="14" cm="1">
        <f t="array" aca="1" ref="R162" ca="1">SUM(INDIRECT("'"&amp;TOTALDemandSheets&amp;"'!"&amp;ADDRESS(ROW(),COLUMN())))</f>
        <v>0</v>
      </c>
      <c r="S162" s="14" cm="1">
        <f t="array" aca="1" ref="S162" ca="1">SUM(INDIRECT("'"&amp;TOTALDemandSheets&amp;"'!"&amp;ADDRESS(ROW(),COLUMN())))</f>
        <v>0</v>
      </c>
      <c r="T162" s="14" cm="1">
        <f t="array" aca="1" ref="T162" ca="1">SUM(INDIRECT("'"&amp;TOTALDemandSheets&amp;"'!"&amp;ADDRESS(ROW(),COLUMN())))</f>
        <v>0</v>
      </c>
      <c r="U162" s="14" cm="1">
        <f t="array" aca="1" ref="U162" ca="1">SUM(INDIRECT("'"&amp;TOTALDemandSheets&amp;"'!"&amp;ADDRESS(ROW(),COLUMN())))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 cm="1">
        <f t="array" aca="1" ref="D163" ca="1">SUM(INDIRECT("'"&amp;TOTALDemandSheets&amp;"'!"&amp;ADDRESS(ROW(),COLUMN())))</f>
        <v>0</v>
      </c>
      <c r="E163" s="14">
        <f t="shared" ca="1" si="12"/>
        <v>0</v>
      </c>
      <c r="F163" s="3"/>
      <c r="G163" s="14" cm="1">
        <f t="array" aca="1" ref="G163" ca="1">SUM(INDIRECT("'"&amp;TOTALDemandSheets&amp;"'!"&amp;ADDRESS(ROW(),COLUMN())))</f>
        <v>0</v>
      </c>
      <c r="H163" s="14" cm="1">
        <f t="array" aca="1" ref="H163" ca="1">SUM(INDIRECT("'"&amp;TOTALDemandSheets&amp;"'!"&amp;ADDRESS(ROW(),COLUMN())))</f>
        <v>0</v>
      </c>
      <c r="I163" s="14" cm="1">
        <f t="array" aca="1" ref="I163" ca="1">SUM(INDIRECT("'"&amp;TOTALDemandSheets&amp;"'!"&amp;ADDRESS(ROW(),COLUMN())))</f>
        <v>0</v>
      </c>
      <c r="J163" s="14" cm="1">
        <f t="array" aca="1" ref="J163" ca="1">SUM(INDIRECT("'"&amp;TOTALDemandSheets&amp;"'!"&amp;ADDRESS(ROW(),COLUMN())))</f>
        <v>0</v>
      </c>
      <c r="K163" s="14" cm="1">
        <f t="array" aca="1" ref="K163" ca="1">SUM(INDIRECT("'"&amp;TOTALDemandSheets&amp;"'!"&amp;ADDRESS(ROW(),COLUMN())))</f>
        <v>0</v>
      </c>
      <c r="L163" s="14" cm="1">
        <f t="array" aca="1" ref="L163" ca="1">SUM(INDIRECT("'"&amp;TOTALDemandSheets&amp;"'!"&amp;ADDRESS(ROW(),COLUMN())))</f>
        <v>0</v>
      </c>
      <c r="M163" s="14" cm="1">
        <f t="array" aca="1" ref="M163" ca="1">SUM(INDIRECT("'"&amp;TOTALDemandSheets&amp;"'!"&amp;ADDRESS(ROW(),COLUMN())))</f>
        <v>0</v>
      </c>
      <c r="N163" s="14" cm="1">
        <f t="array" aca="1" ref="N163" ca="1">SUM(INDIRECT("'"&amp;TOTALDemandSheets&amp;"'!"&amp;ADDRESS(ROW(),COLUMN())))</f>
        <v>0</v>
      </c>
      <c r="O163" s="14" cm="1">
        <f t="array" aca="1" ref="O163" ca="1">SUM(INDIRECT("'"&amp;TOTALDemandSheets&amp;"'!"&amp;ADDRESS(ROW(),COLUMN())))</f>
        <v>0</v>
      </c>
      <c r="P163" s="14" cm="1">
        <f t="array" aca="1" ref="P163" ca="1">SUM(INDIRECT("'"&amp;TOTALDemandSheets&amp;"'!"&amp;ADDRESS(ROW(),COLUMN())))</f>
        <v>0</v>
      </c>
      <c r="Q163" s="14" cm="1">
        <f t="array" aca="1" ref="Q163" ca="1">SUM(INDIRECT("'"&amp;TOTALDemandSheets&amp;"'!"&amp;ADDRESS(ROW(),COLUMN())))</f>
        <v>0</v>
      </c>
      <c r="R163" s="14" cm="1">
        <f t="array" aca="1" ref="R163" ca="1">SUM(INDIRECT("'"&amp;TOTALDemandSheets&amp;"'!"&amp;ADDRESS(ROW(),COLUMN())))</f>
        <v>0</v>
      </c>
      <c r="S163" s="14" cm="1">
        <f t="array" aca="1" ref="S163" ca="1">SUM(INDIRECT("'"&amp;TOTALDemandSheets&amp;"'!"&amp;ADDRESS(ROW(),COLUMN())))</f>
        <v>0</v>
      </c>
      <c r="T163" s="14" cm="1">
        <f t="array" aca="1" ref="T163" ca="1">SUM(INDIRECT("'"&amp;TOTALDemandSheets&amp;"'!"&amp;ADDRESS(ROW(),COLUMN())))</f>
        <v>0</v>
      </c>
      <c r="U163" s="14" cm="1">
        <f t="array" aca="1" ref="U163" ca="1">SUM(INDIRECT("'"&amp;TOTALDemandSheets&amp;"'!"&amp;ADDRESS(ROW(),COLUMN())))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 cm="1">
        <f t="array" aca="1" ref="D164" ca="1">SUM(INDIRECT("'"&amp;TOTALDemandSheets&amp;"'!"&amp;ADDRESS(ROW(),COLUMN())))</f>
        <v>0</v>
      </c>
      <c r="E164" s="14">
        <f t="shared" ca="1" si="12"/>
        <v>0</v>
      </c>
      <c r="F164" s="3"/>
      <c r="G164" s="14" cm="1">
        <f t="array" aca="1" ref="G164" ca="1">SUM(INDIRECT("'"&amp;TOTALDemandSheets&amp;"'!"&amp;ADDRESS(ROW(),COLUMN())))</f>
        <v>0</v>
      </c>
      <c r="H164" s="14" cm="1">
        <f t="array" aca="1" ref="H164" ca="1">SUM(INDIRECT("'"&amp;TOTALDemandSheets&amp;"'!"&amp;ADDRESS(ROW(),COLUMN())))</f>
        <v>0</v>
      </c>
      <c r="I164" s="14" cm="1">
        <f t="array" aca="1" ref="I164" ca="1">SUM(INDIRECT("'"&amp;TOTALDemandSheets&amp;"'!"&amp;ADDRESS(ROW(),COLUMN())))</f>
        <v>0</v>
      </c>
      <c r="J164" s="14" cm="1">
        <f t="array" aca="1" ref="J164" ca="1">SUM(INDIRECT("'"&amp;TOTALDemandSheets&amp;"'!"&amp;ADDRESS(ROW(),COLUMN())))</f>
        <v>0</v>
      </c>
      <c r="K164" s="14" cm="1">
        <f t="array" aca="1" ref="K164" ca="1">SUM(INDIRECT("'"&amp;TOTALDemandSheets&amp;"'!"&amp;ADDRESS(ROW(),COLUMN())))</f>
        <v>0</v>
      </c>
      <c r="L164" s="14" cm="1">
        <f t="array" aca="1" ref="L164" ca="1">SUM(INDIRECT("'"&amp;TOTALDemandSheets&amp;"'!"&amp;ADDRESS(ROW(),COLUMN())))</f>
        <v>0</v>
      </c>
      <c r="M164" s="14" cm="1">
        <f t="array" aca="1" ref="M164" ca="1">SUM(INDIRECT("'"&amp;TOTALDemandSheets&amp;"'!"&amp;ADDRESS(ROW(),COLUMN())))</f>
        <v>0</v>
      </c>
      <c r="N164" s="14" cm="1">
        <f t="array" aca="1" ref="N164" ca="1">SUM(INDIRECT("'"&amp;TOTALDemandSheets&amp;"'!"&amp;ADDRESS(ROW(),COLUMN())))</f>
        <v>0</v>
      </c>
      <c r="O164" s="14" cm="1">
        <f t="array" aca="1" ref="O164" ca="1">SUM(INDIRECT("'"&amp;TOTALDemandSheets&amp;"'!"&amp;ADDRESS(ROW(),COLUMN())))</f>
        <v>0</v>
      </c>
      <c r="P164" s="14" cm="1">
        <f t="array" aca="1" ref="P164" ca="1">SUM(INDIRECT("'"&amp;TOTALDemandSheets&amp;"'!"&amp;ADDRESS(ROW(),COLUMN())))</f>
        <v>0</v>
      </c>
      <c r="Q164" s="14" cm="1">
        <f t="array" aca="1" ref="Q164" ca="1">SUM(INDIRECT("'"&amp;TOTALDemandSheets&amp;"'!"&amp;ADDRESS(ROW(),COLUMN())))</f>
        <v>0</v>
      </c>
      <c r="R164" s="14" cm="1">
        <f t="array" aca="1" ref="R164" ca="1">SUM(INDIRECT("'"&amp;TOTALDemandSheets&amp;"'!"&amp;ADDRESS(ROW(),COLUMN())))</f>
        <v>0</v>
      </c>
      <c r="S164" s="14" cm="1">
        <f t="array" aca="1" ref="S164" ca="1">SUM(INDIRECT("'"&amp;TOTALDemandSheets&amp;"'!"&amp;ADDRESS(ROW(),COLUMN())))</f>
        <v>0</v>
      </c>
      <c r="T164" s="14" cm="1">
        <f t="array" aca="1" ref="T164" ca="1">SUM(INDIRECT("'"&amp;TOTALDemandSheets&amp;"'!"&amp;ADDRESS(ROW(),COLUMN())))</f>
        <v>0</v>
      </c>
      <c r="U164" s="14" cm="1">
        <f t="array" aca="1" ref="U164" ca="1">SUM(INDIRECT("'"&amp;TOTALDemandSheets&amp;"'!"&amp;ADDRESS(ROW(),COLUMN())))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 cm="1">
        <f t="array" aca="1" ref="D165" ca="1">SUM(INDIRECT("'"&amp;TOTALDemandSheets&amp;"'!"&amp;ADDRESS(ROW(),COLUMN())))</f>
        <v>0</v>
      </c>
      <c r="E165" s="14">
        <f t="shared" ca="1" si="12"/>
        <v>0</v>
      </c>
      <c r="F165" s="3"/>
      <c r="G165" s="14" cm="1">
        <f t="array" aca="1" ref="G165" ca="1">SUM(INDIRECT("'"&amp;TOTALDemandSheets&amp;"'!"&amp;ADDRESS(ROW(),COLUMN())))</f>
        <v>0</v>
      </c>
      <c r="H165" s="14" cm="1">
        <f t="array" aca="1" ref="H165" ca="1">SUM(INDIRECT("'"&amp;TOTALDemandSheets&amp;"'!"&amp;ADDRESS(ROW(),COLUMN())))</f>
        <v>0</v>
      </c>
      <c r="I165" s="14" cm="1">
        <f t="array" aca="1" ref="I165" ca="1">SUM(INDIRECT("'"&amp;TOTALDemandSheets&amp;"'!"&amp;ADDRESS(ROW(),COLUMN())))</f>
        <v>0</v>
      </c>
      <c r="J165" s="14" cm="1">
        <f t="array" aca="1" ref="J165" ca="1">SUM(INDIRECT("'"&amp;TOTALDemandSheets&amp;"'!"&amp;ADDRESS(ROW(),COLUMN())))</f>
        <v>0</v>
      </c>
      <c r="K165" s="14" cm="1">
        <f t="array" aca="1" ref="K165" ca="1">SUM(INDIRECT("'"&amp;TOTALDemandSheets&amp;"'!"&amp;ADDRESS(ROW(),COLUMN())))</f>
        <v>0</v>
      </c>
      <c r="L165" s="14" cm="1">
        <f t="array" aca="1" ref="L165" ca="1">SUM(INDIRECT("'"&amp;TOTALDemandSheets&amp;"'!"&amp;ADDRESS(ROW(),COLUMN())))</f>
        <v>0</v>
      </c>
      <c r="M165" s="14" cm="1">
        <f t="array" aca="1" ref="M165" ca="1">SUM(INDIRECT("'"&amp;TOTALDemandSheets&amp;"'!"&amp;ADDRESS(ROW(),COLUMN())))</f>
        <v>0</v>
      </c>
      <c r="N165" s="14" cm="1">
        <f t="array" aca="1" ref="N165" ca="1">SUM(INDIRECT("'"&amp;TOTALDemandSheets&amp;"'!"&amp;ADDRESS(ROW(),COLUMN())))</f>
        <v>0</v>
      </c>
      <c r="O165" s="14" cm="1">
        <f t="array" aca="1" ref="O165" ca="1">SUM(INDIRECT("'"&amp;TOTALDemandSheets&amp;"'!"&amp;ADDRESS(ROW(),COLUMN())))</f>
        <v>0</v>
      </c>
      <c r="P165" s="14" cm="1">
        <f t="array" aca="1" ref="P165" ca="1">SUM(INDIRECT("'"&amp;TOTALDemandSheets&amp;"'!"&amp;ADDRESS(ROW(),COLUMN())))</f>
        <v>0</v>
      </c>
      <c r="Q165" s="14" cm="1">
        <f t="array" aca="1" ref="Q165" ca="1">SUM(INDIRECT("'"&amp;TOTALDemandSheets&amp;"'!"&amp;ADDRESS(ROW(),COLUMN())))</f>
        <v>0</v>
      </c>
      <c r="R165" s="14" cm="1">
        <f t="array" aca="1" ref="R165" ca="1">SUM(INDIRECT("'"&amp;TOTALDemandSheets&amp;"'!"&amp;ADDRESS(ROW(),COLUMN())))</f>
        <v>0</v>
      </c>
      <c r="S165" s="14" cm="1">
        <f t="array" aca="1" ref="S165" ca="1">SUM(INDIRECT("'"&amp;TOTALDemandSheets&amp;"'!"&amp;ADDRESS(ROW(),COLUMN())))</f>
        <v>0</v>
      </c>
      <c r="T165" s="14" cm="1">
        <f t="array" aca="1" ref="T165" ca="1">SUM(INDIRECT("'"&amp;TOTALDemandSheets&amp;"'!"&amp;ADDRESS(ROW(),COLUMN())))</f>
        <v>0</v>
      </c>
      <c r="U165" s="14" cm="1">
        <f t="array" aca="1" ref="U165" ca="1">SUM(INDIRECT("'"&amp;TOTALDemandSheets&amp;"'!"&amp;ADDRESS(ROW(),COLUMN())))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 cm="1">
        <f t="array" aca="1" ref="D166" ca="1">SUM(INDIRECT("'"&amp;TOTALDemandSheets&amp;"'!"&amp;ADDRESS(ROW(),COLUMN())))</f>
        <v>0</v>
      </c>
      <c r="E166" s="14">
        <f t="shared" ca="1" si="12"/>
        <v>0</v>
      </c>
      <c r="F166" s="3"/>
      <c r="G166" s="14" cm="1">
        <f t="array" aca="1" ref="G166" ca="1">SUM(INDIRECT("'"&amp;TOTALDemandSheets&amp;"'!"&amp;ADDRESS(ROW(),COLUMN())))</f>
        <v>0</v>
      </c>
      <c r="H166" s="14" cm="1">
        <f t="array" aca="1" ref="H166" ca="1">SUM(INDIRECT("'"&amp;TOTALDemandSheets&amp;"'!"&amp;ADDRESS(ROW(),COLUMN())))</f>
        <v>0</v>
      </c>
      <c r="I166" s="14" cm="1">
        <f t="array" aca="1" ref="I166" ca="1">SUM(INDIRECT("'"&amp;TOTALDemandSheets&amp;"'!"&amp;ADDRESS(ROW(),COLUMN())))</f>
        <v>0</v>
      </c>
      <c r="J166" s="14" cm="1">
        <f t="array" aca="1" ref="J166" ca="1">SUM(INDIRECT("'"&amp;TOTALDemandSheets&amp;"'!"&amp;ADDRESS(ROW(),COLUMN())))</f>
        <v>0</v>
      </c>
      <c r="K166" s="14" cm="1">
        <f t="array" aca="1" ref="K166" ca="1">SUM(INDIRECT("'"&amp;TOTALDemandSheets&amp;"'!"&amp;ADDRESS(ROW(),COLUMN())))</f>
        <v>0</v>
      </c>
      <c r="L166" s="14" cm="1">
        <f t="array" aca="1" ref="L166" ca="1">SUM(INDIRECT("'"&amp;TOTALDemandSheets&amp;"'!"&amp;ADDRESS(ROW(),COLUMN())))</f>
        <v>0</v>
      </c>
      <c r="M166" s="14" cm="1">
        <f t="array" aca="1" ref="M166" ca="1">SUM(INDIRECT("'"&amp;TOTALDemandSheets&amp;"'!"&amp;ADDRESS(ROW(),COLUMN())))</f>
        <v>0</v>
      </c>
      <c r="N166" s="14" cm="1">
        <f t="array" aca="1" ref="N166" ca="1">SUM(INDIRECT("'"&amp;TOTALDemandSheets&amp;"'!"&amp;ADDRESS(ROW(),COLUMN())))</f>
        <v>0</v>
      </c>
      <c r="O166" s="14" cm="1">
        <f t="array" aca="1" ref="O166" ca="1">SUM(INDIRECT("'"&amp;TOTALDemandSheets&amp;"'!"&amp;ADDRESS(ROW(),COLUMN())))</f>
        <v>0</v>
      </c>
      <c r="P166" s="14" cm="1">
        <f t="array" aca="1" ref="P166" ca="1">SUM(INDIRECT("'"&amp;TOTALDemandSheets&amp;"'!"&amp;ADDRESS(ROW(),COLUMN())))</f>
        <v>0</v>
      </c>
      <c r="Q166" s="14" cm="1">
        <f t="array" aca="1" ref="Q166" ca="1">SUM(INDIRECT("'"&amp;TOTALDemandSheets&amp;"'!"&amp;ADDRESS(ROW(),COLUMN())))</f>
        <v>0</v>
      </c>
      <c r="R166" s="14" cm="1">
        <f t="array" aca="1" ref="R166" ca="1">SUM(INDIRECT("'"&amp;TOTALDemandSheets&amp;"'!"&amp;ADDRESS(ROW(),COLUMN())))</f>
        <v>0</v>
      </c>
      <c r="S166" s="14" cm="1">
        <f t="array" aca="1" ref="S166" ca="1">SUM(INDIRECT("'"&amp;TOTALDemandSheets&amp;"'!"&amp;ADDRESS(ROW(),COLUMN())))</f>
        <v>0</v>
      </c>
      <c r="T166" s="14" cm="1">
        <f t="array" aca="1" ref="T166" ca="1">SUM(INDIRECT("'"&amp;TOTALDemandSheets&amp;"'!"&amp;ADDRESS(ROW(),COLUMN())))</f>
        <v>0</v>
      </c>
      <c r="U166" s="14" cm="1">
        <f t="array" aca="1" ref="U166" ca="1">SUM(INDIRECT("'"&amp;TOTALDemandSheets&amp;"'!"&amp;ADDRESS(ROW(),COLUMN())))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 cm="1">
        <f t="array" aca="1" ref="D167" ca="1">SUM(INDIRECT("'"&amp;TOTALDemandSheets&amp;"'!"&amp;ADDRESS(ROW(),COLUMN())))</f>
        <v>0</v>
      </c>
      <c r="E167" s="14">
        <f t="shared" ca="1" si="12"/>
        <v>0</v>
      </c>
      <c r="F167" s="3"/>
      <c r="G167" s="14" cm="1">
        <f t="array" aca="1" ref="G167" ca="1">SUM(INDIRECT("'"&amp;TOTALDemandSheets&amp;"'!"&amp;ADDRESS(ROW(),COLUMN())))</f>
        <v>0</v>
      </c>
      <c r="H167" s="14" cm="1">
        <f t="array" aca="1" ref="H167" ca="1">SUM(INDIRECT("'"&amp;TOTALDemandSheets&amp;"'!"&amp;ADDRESS(ROW(),COLUMN())))</f>
        <v>0</v>
      </c>
      <c r="I167" s="14" cm="1">
        <f t="array" aca="1" ref="I167" ca="1">SUM(INDIRECT("'"&amp;TOTALDemandSheets&amp;"'!"&amp;ADDRESS(ROW(),COLUMN())))</f>
        <v>0</v>
      </c>
      <c r="J167" s="14" cm="1">
        <f t="array" aca="1" ref="J167" ca="1">SUM(INDIRECT("'"&amp;TOTALDemandSheets&amp;"'!"&amp;ADDRESS(ROW(),COLUMN())))</f>
        <v>0</v>
      </c>
      <c r="K167" s="14" cm="1">
        <f t="array" aca="1" ref="K167" ca="1">SUM(INDIRECT("'"&amp;TOTALDemandSheets&amp;"'!"&amp;ADDRESS(ROW(),COLUMN())))</f>
        <v>0</v>
      </c>
      <c r="L167" s="14" cm="1">
        <f t="array" aca="1" ref="L167" ca="1">SUM(INDIRECT("'"&amp;TOTALDemandSheets&amp;"'!"&amp;ADDRESS(ROW(),COLUMN())))</f>
        <v>0</v>
      </c>
      <c r="M167" s="14" cm="1">
        <f t="array" aca="1" ref="M167" ca="1">SUM(INDIRECT("'"&amp;TOTALDemandSheets&amp;"'!"&amp;ADDRESS(ROW(),COLUMN())))</f>
        <v>0</v>
      </c>
      <c r="N167" s="14" cm="1">
        <f t="array" aca="1" ref="N167" ca="1">SUM(INDIRECT("'"&amp;TOTALDemandSheets&amp;"'!"&amp;ADDRESS(ROW(),COLUMN())))</f>
        <v>0</v>
      </c>
      <c r="O167" s="14" cm="1">
        <f t="array" aca="1" ref="O167" ca="1">SUM(INDIRECT("'"&amp;TOTALDemandSheets&amp;"'!"&amp;ADDRESS(ROW(),COLUMN())))</f>
        <v>0</v>
      </c>
      <c r="P167" s="14" cm="1">
        <f t="array" aca="1" ref="P167" ca="1">SUM(INDIRECT("'"&amp;TOTALDemandSheets&amp;"'!"&amp;ADDRESS(ROW(),COLUMN())))</f>
        <v>0</v>
      </c>
      <c r="Q167" s="14" cm="1">
        <f t="array" aca="1" ref="Q167" ca="1">SUM(INDIRECT("'"&amp;TOTALDemandSheets&amp;"'!"&amp;ADDRESS(ROW(),COLUMN())))</f>
        <v>0</v>
      </c>
      <c r="R167" s="14" cm="1">
        <f t="array" aca="1" ref="R167" ca="1">SUM(INDIRECT("'"&amp;TOTALDemandSheets&amp;"'!"&amp;ADDRESS(ROW(),COLUMN())))</f>
        <v>0</v>
      </c>
      <c r="S167" s="14" cm="1">
        <f t="array" aca="1" ref="S167" ca="1">SUM(INDIRECT("'"&amp;TOTALDemandSheets&amp;"'!"&amp;ADDRESS(ROW(),COLUMN())))</f>
        <v>0</v>
      </c>
      <c r="T167" s="14" cm="1">
        <f t="array" aca="1" ref="T167" ca="1">SUM(INDIRECT("'"&amp;TOTALDemandSheets&amp;"'!"&amp;ADDRESS(ROW(),COLUMN())))</f>
        <v>0</v>
      </c>
      <c r="U167" s="14" cm="1">
        <f t="array" aca="1" ref="U167" ca="1">SUM(INDIRECT("'"&amp;TOTALDemandSheets&amp;"'!"&amp;ADDRESS(ROW(),COLUMN())))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 cm="1">
        <f t="array" aca="1" ref="D168" ca="1">SUM(INDIRECT("'"&amp;TOTALDemandSheets&amp;"'!"&amp;ADDRESS(ROW(),COLUMN())))</f>
        <v>0</v>
      </c>
      <c r="E168" s="14">
        <f t="shared" ca="1" si="12"/>
        <v>0</v>
      </c>
      <c r="F168" s="46"/>
      <c r="G168" s="14" cm="1">
        <f t="array" aca="1" ref="G168" ca="1">SUM(INDIRECT("'"&amp;TOTALDemandSheets&amp;"'!"&amp;ADDRESS(ROW(),COLUMN())))</f>
        <v>0</v>
      </c>
      <c r="H168" s="14" cm="1">
        <f t="array" aca="1" ref="H168" ca="1">SUM(INDIRECT("'"&amp;TOTALDemandSheets&amp;"'!"&amp;ADDRESS(ROW(),COLUMN())))</f>
        <v>0</v>
      </c>
      <c r="I168" s="14" cm="1">
        <f t="array" aca="1" ref="I168" ca="1">SUM(INDIRECT("'"&amp;TOTALDemandSheets&amp;"'!"&amp;ADDRESS(ROW(),COLUMN())))</f>
        <v>0</v>
      </c>
      <c r="J168" s="14" cm="1">
        <f t="array" aca="1" ref="J168" ca="1">SUM(INDIRECT("'"&amp;TOTALDemandSheets&amp;"'!"&amp;ADDRESS(ROW(),COLUMN())))</f>
        <v>0</v>
      </c>
      <c r="K168" s="14" cm="1">
        <f t="array" aca="1" ref="K168" ca="1">SUM(INDIRECT("'"&amp;TOTALDemandSheets&amp;"'!"&amp;ADDRESS(ROW(),COLUMN())))</f>
        <v>0</v>
      </c>
      <c r="L168" s="14" cm="1">
        <f t="array" aca="1" ref="L168" ca="1">SUM(INDIRECT("'"&amp;TOTALDemandSheets&amp;"'!"&amp;ADDRESS(ROW(),COLUMN())))</f>
        <v>0</v>
      </c>
      <c r="M168" s="14" cm="1">
        <f t="array" aca="1" ref="M168" ca="1">SUM(INDIRECT("'"&amp;TOTALDemandSheets&amp;"'!"&amp;ADDRESS(ROW(),COLUMN())))</f>
        <v>0</v>
      </c>
      <c r="N168" s="14" cm="1">
        <f t="array" aca="1" ref="N168" ca="1">SUM(INDIRECT("'"&amp;TOTALDemandSheets&amp;"'!"&amp;ADDRESS(ROW(),COLUMN())))</f>
        <v>0</v>
      </c>
      <c r="O168" s="14" cm="1">
        <f t="array" aca="1" ref="O168" ca="1">SUM(INDIRECT("'"&amp;TOTALDemandSheets&amp;"'!"&amp;ADDRESS(ROW(),COLUMN())))</f>
        <v>0</v>
      </c>
      <c r="P168" s="14" cm="1">
        <f t="array" aca="1" ref="P168" ca="1">SUM(INDIRECT("'"&amp;TOTALDemandSheets&amp;"'!"&amp;ADDRESS(ROW(),COLUMN())))</f>
        <v>0</v>
      </c>
      <c r="Q168" s="14" cm="1">
        <f t="array" aca="1" ref="Q168" ca="1">SUM(INDIRECT("'"&amp;TOTALDemandSheets&amp;"'!"&amp;ADDRESS(ROW(),COLUMN())))</f>
        <v>0</v>
      </c>
      <c r="R168" s="14" cm="1">
        <f t="array" aca="1" ref="R168" ca="1">SUM(INDIRECT("'"&amp;TOTALDemandSheets&amp;"'!"&amp;ADDRESS(ROW(),COLUMN())))</f>
        <v>0</v>
      </c>
      <c r="S168" s="14" cm="1">
        <f t="array" aca="1" ref="S168" ca="1">SUM(INDIRECT("'"&amp;TOTALDemandSheets&amp;"'!"&amp;ADDRESS(ROW(),COLUMN())))</f>
        <v>0</v>
      </c>
      <c r="T168" s="14" cm="1">
        <f t="array" aca="1" ref="T168" ca="1">SUM(INDIRECT("'"&amp;TOTALDemandSheets&amp;"'!"&amp;ADDRESS(ROW(),COLUMN())))</f>
        <v>0</v>
      </c>
      <c r="U168" s="14" cm="1">
        <f t="array" aca="1" ref="U168" ca="1">SUM(INDIRECT("'"&amp;TOTALDemandSheets&amp;"'!"&amp;ADDRESS(ROW(),COLUMN())))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 cm="1">
        <f t="array" aca="1" ref="D169" ca="1">SUM(INDIRECT("'"&amp;TOTALDemandSheets&amp;"'!"&amp;ADDRESS(ROW(),COLUMN())))</f>
        <v>0</v>
      </c>
      <c r="E169" s="14">
        <f t="shared" ca="1" si="12"/>
        <v>0</v>
      </c>
      <c r="F169" s="46"/>
      <c r="G169" s="174" cm="1">
        <f t="array" aca="1" ref="G169" ca="1">SUM(INDIRECT("'"&amp;TOTALDemandSheets&amp;"'!"&amp;ADDRESS(ROW(),COLUMN())))</f>
        <v>0</v>
      </c>
      <c r="H169" s="174" cm="1">
        <f t="array" aca="1" ref="H169" ca="1">SUM(INDIRECT("'"&amp;TOTALDemandSheets&amp;"'!"&amp;ADDRESS(ROW(),COLUMN())))</f>
        <v>0</v>
      </c>
      <c r="I169" s="174" cm="1">
        <f t="array" aca="1" ref="I169" ca="1">SUM(INDIRECT("'"&amp;TOTALDemandSheets&amp;"'!"&amp;ADDRESS(ROW(),COLUMN())))</f>
        <v>0</v>
      </c>
      <c r="J169" s="174" cm="1">
        <f t="array" aca="1" ref="J169" ca="1">SUM(INDIRECT("'"&amp;TOTALDemandSheets&amp;"'!"&amp;ADDRESS(ROW(),COLUMN())))</f>
        <v>0</v>
      </c>
      <c r="K169" s="174" cm="1">
        <f t="array" aca="1" ref="K169" ca="1">SUM(INDIRECT("'"&amp;TOTALDemandSheets&amp;"'!"&amp;ADDRESS(ROW(),COLUMN())))</f>
        <v>0</v>
      </c>
      <c r="L169" s="174" cm="1">
        <f t="array" aca="1" ref="L169" ca="1">SUM(INDIRECT("'"&amp;TOTALDemandSheets&amp;"'!"&amp;ADDRESS(ROW(),COLUMN())))</f>
        <v>0</v>
      </c>
      <c r="M169" s="174" cm="1">
        <f t="array" aca="1" ref="M169" ca="1">SUM(INDIRECT("'"&amp;TOTALDemandSheets&amp;"'!"&amp;ADDRESS(ROW(),COLUMN())))</f>
        <v>0</v>
      </c>
      <c r="N169" s="174" cm="1">
        <f t="array" aca="1" ref="N169" ca="1">SUM(INDIRECT("'"&amp;TOTALDemandSheets&amp;"'!"&amp;ADDRESS(ROW(),COLUMN())))</f>
        <v>0</v>
      </c>
      <c r="O169" s="174" cm="1">
        <f t="array" aca="1" ref="O169" ca="1">SUM(INDIRECT("'"&amp;TOTALDemandSheets&amp;"'!"&amp;ADDRESS(ROW(),COLUMN())))</f>
        <v>0</v>
      </c>
      <c r="P169" s="174" cm="1">
        <f t="array" aca="1" ref="P169" ca="1">SUM(INDIRECT("'"&amp;TOTALDemandSheets&amp;"'!"&amp;ADDRESS(ROW(),COLUMN())))</f>
        <v>0</v>
      </c>
      <c r="Q169" s="174" cm="1">
        <f t="array" aca="1" ref="Q169" ca="1">SUM(INDIRECT("'"&amp;TOTALDemandSheets&amp;"'!"&amp;ADDRESS(ROW(),COLUMN())))</f>
        <v>0</v>
      </c>
      <c r="R169" s="174" cm="1">
        <f t="array" aca="1" ref="R169" ca="1">SUM(INDIRECT("'"&amp;TOTALDemandSheets&amp;"'!"&amp;ADDRESS(ROW(),COLUMN())))</f>
        <v>0</v>
      </c>
      <c r="S169" s="174" cm="1">
        <f t="array" aca="1" ref="S169" ca="1">SUM(INDIRECT("'"&amp;TOTALDemandSheets&amp;"'!"&amp;ADDRESS(ROW(),COLUMN())))</f>
        <v>0</v>
      </c>
      <c r="T169" s="174" cm="1">
        <f t="array" aca="1" ref="T169" ca="1">SUM(INDIRECT("'"&amp;TOTALDemandSheets&amp;"'!"&amp;ADDRESS(ROW(),COLUMN())))</f>
        <v>0</v>
      </c>
      <c r="U169" s="174" cm="1">
        <f t="array" aca="1" ref="U169" ca="1">SUM(INDIRECT("'"&amp;TOTALDemandSheets&amp;"'!"&amp;ADDRESS(ROW(),COLUMN())))</f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D170" s="14"/>
      <c r="E170" s="14">
        <f t="shared" si="12"/>
        <v>0</v>
      </c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>
        <f t="shared" ref="E171:E194" si="13">IFERROR(IF(D171="",0,IF(D171=0,0,IF(ABS(D171-SUM($G171:$U171))&lt;Check_Limit,0,1))),1)</f>
        <v>0</v>
      </c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 cm="1">
        <f t="array" aca="1" ref="D172" ca="1">SUM(INDIRECT("'"&amp;TOTALDemandSheets&amp;"'!"&amp;ADDRESS(ROW(),COLUMN())))</f>
        <v>8.3620063239876963</v>
      </c>
      <c r="E172" s="14">
        <f t="shared" ca="1" si="13"/>
        <v>0</v>
      </c>
      <c r="F172" s="3"/>
      <c r="G172" s="14" cm="1">
        <f t="array" aca="1" ref="G172" ca="1">SUM(INDIRECT("'"&amp;TOTALDemandSheets&amp;"'!"&amp;ADDRESS(ROW(),COLUMN())))</f>
        <v>4.7325146288917193</v>
      </c>
      <c r="H172" s="14" cm="1">
        <f t="array" aca="1" ref="H172" ca="1">SUM(INDIRECT("'"&amp;TOTALDemandSheets&amp;"'!"&amp;ADDRESS(ROW(),COLUMN())))</f>
        <v>0.29321975642113834</v>
      </c>
      <c r="I172" s="14" cm="1">
        <f t="array" aca="1" ref="I172" ca="1">SUM(INDIRECT("'"&amp;TOTALDemandSheets&amp;"'!"&amp;ADDRESS(ROW(),COLUMN())))</f>
        <v>0.53441259598206936</v>
      </c>
      <c r="J172" s="14" cm="1">
        <f t="array" aca="1" ref="J172" ca="1">SUM(INDIRECT("'"&amp;TOTALDemandSheets&amp;"'!"&amp;ADDRESS(ROW(),COLUMN())))</f>
        <v>1.6163751165248919</v>
      </c>
      <c r="K172" s="14" cm="1">
        <f t="array" aca="1" ref="K172" ca="1">SUM(INDIRECT("'"&amp;TOTALDemandSheets&amp;"'!"&amp;ADDRESS(ROW(),COLUMN())))</f>
        <v>6.4042058314349578E-3</v>
      </c>
      <c r="L172" s="14" cm="1">
        <f t="array" aca="1" ref="L172" ca="1">SUM(INDIRECT("'"&amp;TOTALDemandSheets&amp;"'!"&amp;ADDRESS(ROW(),COLUMN())))</f>
        <v>1.7142375730064569E-2</v>
      </c>
      <c r="M172" s="14" cm="1">
        <f t="array" aca="1" ref="M172" ca="1">SUM(INDIRECT("'"&amp;TOTALDemandSheets&amp;"'!"&amp;ADDRESS(ROW(),COLUMN())))</f>
        <v>0.55672090209579905</v>
      </c>
      <c r="N172" s="14" cm="1">
        <f t="array" aca="1" ref="N172" ca="1">SUM(INDIRECT("'"&amp;TOTALDemandSheets&amp;"'!"&amp;ADDRESS(ROW(),COLUMN())))</f>
        <v>0.18450173870994216</v>
      </c>
      <c r="O172" s="14" cm="1">
        <f t="array" aca="1" ref="O172" ca="1">SUM(INDIRECT("'"&amp;TOTALDemandSheets&amp;"'!"&amp;ADDRESS(ROW(),COLUMN())))</f>
        <v>0.42071500380063603</v>
      </c>
      <c r="P172" s="14" cm="1">
        <f t="array" aca="1" ref="P172" ca="1">SUM(INDIRECT("'"&amp;TOTALDemandSheets&amp;"'!"&amp;ADDRESS(ROW(),COLUMN())))</f>
        <v>0</v>
      </c>
      <c r="Q172" s="14" cm="1">
        <f t="array" aca="1" ref="Q172" ca="1">SUM(INDIRECT("'"&amp;TOTALDemandSheets&amp;"'!"&amp;ADDRESS(ROW(),COLUMN())))</f>
        <v>0</v>
      </c>
      <c r="R172" s="14" cm="1">
        <f t="array" aca="1" ref="R172" ca="1">SUM(INDIRECT("'"&amp;TOTALDemandSheets&amp;"'!"&amp;ADDRESS(ROW(),COLUMN())))</f>
        <v>0</v>
      </c>
      <c r="S172" s="14" cm="1">
        <f t="array" aca="1" ref="S172" ca="1">SUM(INDIRECT("'"&amp;TOTALDemandSheets&amp;"'!"&amp;ADDRESS(ROW(),COLUMN())))</f>
        <v>0</v>
      </c>
      <c r="T172" s="14" cm="1">
        <f t="array" aca="1" ref="T172" ca="1">SUM(INDIRECT("'"&amp;TOTALDemandSheets&amp;"'!"&amp;ADDRESS(ROW(),COLUMN())))</f>
        <v>0</v>
      </c>
      <c r="U172" s="14" cm="1">
        <f t="array" aca="1" ref="U172" ca="1">SUM(INDIRECT("'"&amp;TOTALDemandSheets&amp;"'!"&amp;ADDRESS(ROW(),COLUMN())))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 cm="1">
        <f t="array" aca="1" ref="D173" ca="1">SUM(INDIRECT("'"&amp;TOTALDemandSheets&amp;"'!"&amp;ADDRESS(ROW(),COLUMN())))</f>
        <v>9.205554921658079</v>
      </c>
      <c r="E173" s="14">
        <f t="shared" ca="1" si="13"/>
        <v>0</v>
      </c>
      <c r="F173" s="3"/>
      <c r="G173" s="14" cm="1">
        <f t="array" aca="1" ref="G173" ca="1">SUM(INDIRECT("'"&amp;TOTALDemandSheets&amp;"'!"&amp;ADDRESS(ROW(),COLUMN())))</f>
        <v>5.209924705371118</v>
      </c>
      <c r="H173" s="14" cm="1">
        <f t="array" aca="1" ref="H173" ca="1">SUM(INDIRECT("'"&amp;TOTALDemandSheets&amp;"'!"&amp;ADDRESS(ROW(),COLUMN())))</f>
        <v>0.3227993937419994</v>
      </c>
      <c r="I173" s="14" cm="1">
        <f t="array" aca="1" ref="I173" ca="1">SUM(INDIRECT("'"&amp;TOTALDemandSheets&amp;"'!"&amp;ADDRESS(ROW(),COLUMN())))</f>
        <v>0.58832346120407542</v>
      </c>
      <c r="J173" s="14" cm="1">
        <f t="array" aca="1" ref="J173" ca="1">SUM(INDIRECT("'"&amp;TOTALDemandSheets&amp;"'!"&amp;ADDRESS(ROW(),COLUMN())))</f>
        <v>1.779432989244085</v>
      </c>
      <c r="K173" s="14" cm="1">
        <f t="array" aca="1" ref="K173" ca="1">SUM(INDIRECT("'"&amp;TOTALDemandSheets&amp;"'!"&amp;ADDRESS(ROW(),COLUMN())))</f>
        <v>7.0502539972683463E-3</v>
      </c>
      <c r="L173" s="14" cm="1">
        <f t="array" aca="1" ref="L173" ca="1">SUM(INDIRECT("'"&amp;TOTALDemandSheets&amp;"'!"&amp;ADDRESS(ROW(),COLUMN())))</f>
        <v>1.8871676862778717E-2</v>
      </c>
      <c r="M173" s="14" cm="1">
        <f t="array" aca="1" ref="M173" ca="1">SUM(INDIRECT("'"&amp;TOTALDemandSheets&amp;"'!"&amp;ADDRESS(ROW(),COLUMN())))</f>
        <v>0.61288220095891055</v>
      </c>
      <c r="N173" s="14" cm="1">
        <f t="array" aca="1" ref="N173" ca="1">SUM(INDIRECT("'"&amp;TOTALDemandSheets&amp;"'!"&amp;ADDRESS(ROW(),COLUMN())))</f>
        <v>0.20311404022304347</v>
      </c>
      <c r="O173" s="14" cm="1">
        <f t="array" aca="1" ref="O173" ca="1">SUM(INDIRECT("'"&amp;TOTALDemandSheets&amp;"'!"&amp;ADDRESS(ROW(),COLUMN())))</f>
        <v>0.46315620005479929</v>
      </c>
      <c r="P173" s="14" cm="1">
        <f t="array" aca="1" ref="P173" ca="1">SUM(INDIRECT("'"&amp;TOTALDemandSheets&amp;"'!"&amp;ADDRESS(ROW(),COLUMN())))</f>
        <v>0</v>
      </c>
      <c r="Q173" s="14" cm="1">
        <f t="array" aca="1" ref="Q173" ca="1">SUM(INDIRECT("'"&amp;TOTALDemandSheets&amp;"'!"&amp;ADDRESS(ROW(),COLUMN())))</f>
        <v>0</v>
      </c>
      <c r="R173" s="14" cm="1">
        <f t="array" aca="1" ref="R173" ca="1">SUM(INDIRECT("'"&amp;TOTALDemandSheets&amp;"'!"&amp;ADDRESS(ROW(),COLUMN())))</f>
        <v>0</v>
      </c>
      <c r="S173" s="14" cm="1">
        <f t="array" aca="1" ref="S173" ca="1">SUM(INDIRECT("'"&amp;TOTALDemandSheets&amp;"'!"&amp;ADDRESS(ROW(),COLUMN())))</f>
        <v>0</v>
      </c>
      <c r="T173" s="14" cm="1">
        <f t="array" aca="1" ref="T173" ca="1">SUM(INDIRECT("'"&amp;TOTALDemandSheets&amp;"'!"&amp;ADDRESS(ROW(),COLUMN())))</f>
        <v>0</v>
      </c>
      <c r="U173" s="14" cm="1">
        <f t="array" aca="1" ref="U173" ca="1">SUM(INDIRECT("'"&amp;TOTALDemandSheets&amp;"'!"&amp;ADDRESS(ROW(),COLUMN())))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 cm="1">
        <f t="array" aca="1" ref="D174" ca="1">SUM(INDIRECT("'"&amp;TOTALDemandSheets&amp;"'!"&amp;ADDRESS(ROW(),COLUMN())))</f>
        <v>0</v>
      </c>
      <c r="E174" s="14">
        <f t="shared" ca="1" si="13"/>
        <v>0</v>
      </c>
      <c r="F174" s="3"/>
      <c r="G174" s="14" cm="1">
        <f t="array" aca="1" ref="G174" ca="1">SUM(INDIRECT("'"&amp;TOTALDemandSheets&amp;"'!"&amp;ADDRESS(ROW(),COLUMN())))</f>
        <v>0</v>
      </c>
      <c r="H174" s="14" cm="1">
        <f t="array" aca="1" ref="H174" ca="1">SUM(INDIRECT("'"&amp;TOTALDemandSheets&amp;"'!"&amp;ADDRESS(ROW(),COLUMN())))</f>
        <v>0</v>
      </c>
      <c r="I174" s="14" cm="1">
        <f t="array" aca="1" ref="I174" ca="1">SUM(INDIRECT("'"&amp;TOTALDemandSheets&amp;"'!"&amp;ADDRESS(ROW(),COLUMN())))</f>
        <v>0</v>
      </c>
      <c r="J174" s="14" cm="1">
        <f t="array" aca="1" ref="J174" ca="1">SUM(INDIRECT("'"&amp;TOTALDemandSheets&amp;"'!"&amp;ADDRESS(ROW(),COLUMN())))</f>
        <v>0</v>
      </c>
      <c r="K174" s="14" cm="1">
        <f t="array" aca="1" ref="K174" ca="1">SUM(INDIRECT("'"&amp;TOTALDemandSheets&amp;"'!"&amp;ADDRESS(ROW(),COLUMN())))</f>
        <v>0</v>
      </c>
      <c r="L174" s="14" cm="1">
        <f t="array" aca="1" ref="L174" ca="1">SUM(INDIRECT("'"&amp;TOTALDemandSheets&amp;"'!"&amp;ADDRESS(ROW(),COLUMN())))</f>
        <v>0</v>
      </c>
      <c r="M174" s="14" cm="1">
        <f t="array" aca="1" ref="M174" ca="1">SUM(INDIRECT("'"&amp;TOTALDemandSheets&amp;"'!"&amp;ADDRESS(ROW(),COLUMN())))</f>
        <v>0</v>
      </c>
      <c r="N174" s="14" cm="1">
        <f t="array" aca="1" ref="N174" ca="1">SUM(INDIRECT("'"&amp;TOTALDemandSheets&amp;"'!"&amp;ADDRESS(ROW(),COLUMN())))</f>
        <v>0</v>
      </c>
      <c r="O174" s="14" cm="1">
        <f t="array" aca="1" ref="O174" ca="1">SUM(INDIRECT("'"&amp;TOTALDemandSheets&amp;"'!"&amp;ADDRESS(ROW(),COLUMN())))</f>
        <v>0</v>
      </c>
      <c r="P174" s="14" cm="1">
        <f t="array" aca="1" ref="P174" ca="1">SUM(INDIRECT("'"&amp;TOTALDemandSheets&amp;"'!"&amp;ADDRESS(ROW(),COLUMN())))</f>
        <v>0</v>
      </c>
      <c r="Q174" s="14" cm="1">
        <f t="array" aca="1" ref="Q174" ca="1">SUM(INDIRECT("'"&amp;TOTALDemandSheets&amp;"'!"&amp;ADDRESS(ROW(),COLUMN())))</f>
        <v>0</v>
      </c>
      <c r="R174" s="14" cm="1">
        <f t="array" aca="1" ref="R174" ca="1">SUM(INDIRECT("'"&amp;TOTALDemandSheets&amp;"'!"&amp;ADDRESS(ROW(),COLUMN())))</f>
        <v>0</v>
      </c>
      <c r="S174" s="14" cm="1">
        <f t="array" aca="1" ref="S174" ca="1">SUM(INDIRECT("'"&amp;TOTALDemandSheets&amp;"'!"&amp;ADDRESS(ROW(),COLUMN())))</f>
        <v>0</v>
      </c>
      <c r="T174" s="14" cm="1">
        <f t="array" aca="1" ref="T174" ca="1">SUM(INDIRECT("'"&amp;TOTALDemandSheets&amp;"'!"&amp;ADDRESS(ROW(),COLUMN())))</f>
        <v>0</v>
      </c>
      <c r="U174" s="14" cm="1">
        <f t="array" aca="1" ref="U174" ca="1">SUM(INDIRECT("'"&amp;TOTALDemandSheets&amp;"'!"&amp;ADDRESS(ROW(),COLUMN())))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 cm="1">
        <f t="array" aca="1" ref="D175" ca="1">SUM(INDIRECT("'"&amp;TOTALDemandSheets&amp;"'!"&amp;ADDRESS(ROW(),COLUMN())))</f>
        <v>1.1100338698547307</v>
      </c>
      <c r="E175" s="14">
        <f t="shared" ca="1" si="13"/>
        <v>0</v>
      </c>
      <c r="F175" s="3"/>
      <c r="G175" s="14" cm="1">
        <f t="array" aca="1" ref="G175" ca="1">SUM(INDIRECT("'"&amp;TOTALDemandSheets&amp;"'!"&amp;ADDRESS(ROW(),COLUMN())))</f>
        <v>0.62822860018450877</v>
      </c>
      <c r="H175" s="14" cm="1">
        <f t="array" aca="1" ref="H175" ca="1">SUM(INDIRECT("'"&amp;TOTALDemandSheets&amp;"'!"&amp;ADDRESS(ROW(),COLUMN())))</f>
        <v>3.8924134750331081E-2</v>
      </c>
      <c r="I175" s="14" cm="1">
        <f t="array" aca="1" ref="I175" ca="1">SUM(INDIRECT("'"&amp;TOTALDemandSheets&amp;"'!"&amp;ADDRESS(ROW(),COLUMN())))</f>
        <v>7.0941836089666421E-2</v>
      </c>
      <c r="J175" s="14" cm="1">
        <f t="array" aca="1" ref="J175" ca="1">SUM(INDIRECT("'"&amp;TOTALDemandSheets&amp;"'!"&amp;ADDRESS(ROW(),COLUMN())))</f>
        <v>0.21456945333633512</v>
      </c>
      <c r="K175" s="14" cm="1">
        <f t="array" aca="1" ref="K175" ca="1">SUM(INDIRECT("'"&amp;TOTALDemandSheets&amp;"'!"&amp;ADDRESS(ROW(),COLUMN())))</f>
        <v>8.5014111529921387E-4</v>
      </c>
      <c r="L175" s="14" cm="1">
        <f t="array" aca="1" ref="L175" ca="1">SUM(INDIRECT("'"&amp;TOTALDemandSheets&amp;"'!"&amp;ADDRESS(ROW(),COLUMN())))</f>
        <v>2.2756043146679866E-3</v>
      </c>
      <c r="M175" s="14" cm="1">
        <f t="array" aca="1" ref="M175" ca="1">SUM(INDIRECT("'"&amp;TOTALDemandSheets&amp;"'!"&amp;ADDRESS(ROW(),COLUMN())))</f>
        <v>7.3903203781328045E-2</v>
      </c>
      <c r="N175" s="14" cm="1">
        <f t="array" aca="1" ref="N175" ca="1">SUM(INDIRECT("'"&amp;TOTALDemandSheets&amp;"'!"&amp;ADDRESS(ROW(),COLUMN())))</f>
        <v>2.4492110036752085E-2</v>
      </c>
      <c r="O175" s="14" cm="1">
        <f t="array" aca="1" ref="O175" ca="1">SUM(INDIRECT("'"&amp;TOTALDemandSheets&amp;"'!"&amp;ADDRESS(ROW(),COLUMN())))</f>
        <v>5.5848786245841983E-2</v>
      </c>
      <c r="P175" s="14" cm="1">
        <f t="array" aca="1" ref="P175" ca="1">SUM(INDIRECT("'"&amp;TOTALDemandSheets&amp;"'!"&amp;ADDRESS(ROW(),COLUMN())))</f>
        <v>0</v>
      </c>
      <c r="Q175" s="14" cm="1">
        <f t="array" aca="1" ref="Q175" ca="1">SUM(INDIRECT("'"&amp;TOTALDemandSheets&amp;"'!"&amp;ADDRESS(ROW(),COLUMN())))</f>
        <v>0</v>
      </c>
      <c r="R175" s="14" cm="1">
        <f t="array" aca="1" ref="R175" ca="1">SUM(INDIRECT("'"&amp;TOTALDemandSheets&amp;"'!"&amp;ADDRESS(ROW(),COLUMN())))</f>
        <v>0</v>
      </c>
      <c r="S175" s="14" cm="1">
        <f t="array" aca="1" ref="S175" ca="1">SUM(INDIRECT("'"&amp;TOTALDemandSheets&amp;"'!"&amp;ADDRESS(ROW(),COLUMN())))</f>
        <v>0</v>
      </c>
      <c r="T175" s="14" cm="1">
        <f t="array" aca="1" ref="T175" ca="1">SUM(INDIRECT("'"&amp;TOTALDemandSheets&amp;"'!"&amp;ADDRESS(ROW(),COLUMN())))</f>
        <v>0</v>
      </c>
      <c r="U175" s="14" cm="1">
        <f t="array" aca="1" ref="U175" ca="1">SUM(INDIRECT("'"&amp;TOTALDemandSheets&amp;"'!"&amp;ADDRESS(ROW(),COLUMN())))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 cm="1">
        <f t="array" aca="1" ref="D176" ca="1">SUM(INDIRECT("'"&amp;TOTALDemandSheets&amp;"'!"&amp;ADDRESS(ROW(),COLUMN())))</f>
        <v>0</v>
      </c>
      <c r="E176" s="14">
        <f t="shared" ca="1" si="13"/>
        <v>0</v>
      </c>
      <c r="F176" s="3"/>
      <c r="G176" s="14" cm="1">
        <f t="array" aca="1" ref="G176" ca="1">SUM(INDIRECT("'"&amp;TOTALDemandSheets&amp;"'!"&amp;ADDRESS(ROW(),COLUMN())))</f>
        <v>0</v>
      </c>
      <c r="H176" s="14" cm="1">
        <f t="array" aca="1" ref="H176" ca="1">SUM(INDIRECT("'"&amp;TOTALDemandSheets&amp;"'!"&amp;ADDRESS(ROW(),COLUMN())))</f>
        <v>0</v>
      </c>
      <c r="I176" s="14" cm="1">
        <f t="array" aca="1" ref="I176" ca="1">SUM(INDIRECT("'"&amp;TOTALDemandSheets&amp;"'!"&amp;ADDRESS(ROW(),COLUMN())))</f>
        <v>0</v>
      </c>
      <c r="J176" s="14" cm="1">
        <f t="array" aca="1" ref="J176" ca="1">SUM(INDIRECT("'"&amp;TOTALDemandSheets&amp;"'!"&amp;ADDRESS(ROW(),COLUMN())))</f>
        <v>0</v>
      </c>
      <c r="K176" s="14" cm="1">
        <f t="array" aca="1" ref="K176" ca="1">SUM(INDIRECT("'"&amp;TOTALDemandSheets&amp;"'!"&amp;ADDRESS(ROW(),COLUMN())))</f>
        <v>0</v>
      </c>
      <c r="L176" s="14" cm="1">
        <f t="array" aca="1" ref="L176" ca="1">SUM(INDIRECT("'"&amp;TOTALDemandSheets&amp;"'!"&amp;ADDRESS(ROW(),COLUMN())))</f>
        <v>0</v>
      </c>
      <c r="M176" s="14" cm="1">
        <f t="array" aca="1" ref="M176" ca="1">SUM(INDIRECT("'"&amp;TOTALDemandSheets&amp;"'!"&amp;ADDRESS(ROW(),COLUMN())))</f>
        <v>0</v>
      </c>
      <c r="N176" s="14" cm="1">
        <f t="array" aca="1" ref="N176" ca="1">SUM(INDIRECT("'"&amp;TOTALDemandSheets&amp;"'!"&amp;ADDRESS(ROW(),COLUMN())))</f>
        <v>0</v>
      </c>
      <c r="O176" s="14" cm="1">
        <f t="array" aca="1" ref="O176" ca="1">SUM(INDIRECT("'"&amp;TOTALDemandSheets&amp;"'!"&amp;ADDRESS(ROW(),COLUMN())))</f>
        <v>0</v>
      </c>
      <c r="P176" s="14" cm="1">
        <f t="array" aca="1" ref="P176" ca="1">SUM(INDIRECT("'"&amp;TOTALDemandSheets&amp;"'!"&amp;ADDRESS(ROW(),COLUMN())))</f>
        <v>0</v>
      </c>
      <c r="Q176" s="14" cm="1">
        <f t="array" aca="1" ref="Q176" ca="1">SUM(INDIRECT("'"&amp;TOTALDemandSheets&amp;"'!"&amp;ADDRESS(ROW(),COLUMN())))</f>
        <v>0</v>
      </c>
      <c r="R176" s="14" cm="1">
        <f t="array" aca="1" ref="R176" ca="1">SUM(INDIRECT("'"&amp;TOTALDemandSheets&amp;"'!"&amp;ADDRESS(ROW(),COLUMN())))</f>
        <v>0</v>
      </c>
      <c r="S176" s="14" cm="1">
        <f t="array" aca="1" ref="S176" ca="1">SUM(INDIRECT("'"&amp;TOTALDemandSheets&amp;"'!"&amp;ADDRESS(ROW(),COLUMN())))</f>
        <v>0</v>
      </c>
      <c r="T176" s="14" cm="1">
        <f t="array" aca="1" ref="T176" ca="1">SUM(INDIRECT("'"&amp;TOTALDemandSheets&amp;"'!"&amp;ADDRESS(ROW(),COLUMN())))</f>
        <v>0</v>
      </c>
      <c r="U176" s="14" cm="1">
        <f t="array" aca="1" ref="U176" ca="1">SUM(INDIRECT("'"&amp;TOTALDemandSheets&amp;"'!"&amp;ADDRESS(ROW(),COLUMN())))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 cm="1">
        <f t="array" aca="1" ref="D177" ca="1">SUM(INDIRECT("'"&amp;TOTALDemandSheets&amp;"'!"&amp;ADDRESS(ROW(),COLUMN())))</f>
        <v>0</v>
      </c>
      <c r="E177" s="14">
        <f t="shared" ca="1" si="13"/>
        <v>0</v>
      </c>
      <c r="F177" s="3"/>
      <c r="G177" s="14" cm="1">
        <f t="array" aca="1" ref="G177" ca="1">SUM(INDIRECT("'"&amp;TOTALDemandSheets&amp;"'!"&amp;ADDRESS(ROW(),COLUMN())))</f>
        <v>0</v>
      </c>
      <c r="H177" s="14" cm="1">
        <f t="array" aca="1" ref="H177" ca="1">SUM(INDIRECT("'"&amp;TOTALDemandSheets&amp;"'!"&amp;ADDRESS(ROW(),COLUMN())))</f>
        <v>0</v>
      </c>
      <c r="I177" s="14" cm="1">
        <f t="array" aca="1" ref="I177" ca="1">SUM(INDIRECT("'"&amp;TOTALDemandSheets&amp;"'!"&amp;ADDRESS(ROW(),COLUMN())))</f>
        <v>0</v>
      </c>
      <c r="J177" s="14" cm="1">
        <f t="array" aca="1" ref="J177" ca="1">SUM(INDIRECT("'"&amp;TOTALDemandSheets&amp;"'!"&amp;ADDRESS(ROW(),COLUMN())))</f>
        <v>0</v>
      </c>
      <c r="K177" s="14" cm="1">
        <f t="array" aca="1" ref="K177" ca="1">SUM(INDIRECT("'"&amp;TOTALDemandSheets&amp;"'!"&amp;ADDRESS(ROW(),COLUMN())))</f>
        <v>0</v>
      </c>
      <c r="L177" s="14" cm="1">
        <f t="array" aca="1" ref="L177" ca="1">SUM(INDIRECT("'"&amp;TOTALDemandSheets&amp;"'!"&amp;ADDRESS(ROW(),COLUMN())))</f>
        <v>0</v>
      </c>
      <c r="M177" s="14" cm="1">
        <f t="array" aca="1" ref="M177" ca="1">SUM(INDIRECT("'"&amp;TOTALDemandSheets&amp;"'!"&amp;ADDRESS(ROW(),COLUMN())))</f>
        <v>0</v>
      </c>
      <c r="N177" s="14" cm="1">
        <f t="array" aca="1" ref="N177" ca="1">SUM(INDIRECT("'"&amp;TOTALDemandSheets&amp;"'!"&amp;ADDRESS(ROW(),COLUMN())))</f>
        <v>0</v>
      </c>
      <c r="O177" s="14" cm="1">
        <f t="array" aca="1" ref="O177" ca="1">SUM(INDIRECT("'"&amp;TOTALDemandSheets&amp;"'!"&amp;ADDRESS(ROW(),COLUMN())))</f>
        <v>0</v>
      </c>
      <c r="P177" s="14" cm="1">
        <f t="array" aca="1" ref="P177" ca="1">SUM(INDIRECT("'"&amp;TOTALDemandSheets&amp;"'!"&amp;ADDRESS(ROW(),COLUMN())))</f>
        <v>0</v>
      </c>
      <c r="Q177" s="14" cm="1">
        <f t="array" aca="1" ref="Q177" ca="1">SUM(INDIRECT("'"&amp;TOTALDemandSheets&amp;"'!"&amp;ADDRESS(ROW(),COLUMN())))</f>
        <v>0</v>
      </c>
      <c r="R177" s="14" cm="1">
        <f t="array" aca="1" ref="R177" ca="1">SUM(INDIRECT("'"&amp;TOTALDemandSheets&amp;"'!"&amp;ADDRESS(ROW(),COLUMN())))</f>
        <v>0</v>
      </c>
      <c r="S177" s="14" cm="1">
        <f t="array" aca="1" ref="S177" ca="1">SUM(INDIRECT("'"&amp;TOTALDemandSheets&amp;"'!"&amp;ADDRESS(ROW(),COLUMN())))</f>
        <v>0</v>
      </c>
      <c r="T177" s="14" cm="1">
        <f t="array" aca="1" ref="T177" ca="1">SUM(INDIRECT("'"&amp;TOTALDemandSheets&amp;"'!"&amp;ADDRESS(ROW(),COLUMN())))</f>
        <v>0</v>
      </c>
      <c r="U177" s="14" cm="1">
        <f t="array" aca="1" ref="U177" ca="1">SUM(INDIRECT("'"&amp;TOTALDemandSheets&amp;"'!"&amp;ADDRESS(ROW(),COLUMN())))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 cm="1">
        <f t="array" aca="1" ref="D178" ca="1">SUM(INDIRECT("'"&amp;TOTALDemandSheets&amp;"'!"&amp;ADDRESS(ROW(),COLUMN())))</f>
        <v>869.66899889479566</v>
      </c>
      <c r="E178" s="14">
        <f t="shared" ca="1" si="13"/>
        <v>0</v>
      </c>
      <c r="F178" s="3"/>
      <c r="G178" s="14" cm="1">
        <f t="array" aca="1" ref="G178" ca="1">SUM(INDIRECT("'"&amp;TOTALDemandSheets&amp;"'!"&amp;ADDRESS(ROW(),COLUMN())))</f>
        <v>492.19303359729116</v>
      </c>
      <c r="H178" s="14" cm="1">
        <f t="array" aca="1" ref="H178" ca="1">SUM(INDIRECT("'"&amp;TOTALDemandSheets&amp;"'!"&amp;ADDRESS(ROW(),COLUMN())))</f>
        <v>30.495567946585833</v>
      </c>
      <c r="I178" s="14" cm="1">
        <f t="array" aca="1" ref="I178" ca="1">SUM(INDIRECT("'"&amp;TOTALDemandSheets&amp;"'!"&amp;ADDRESS(ROW(),COLUMN())))</f>
        <v>55.580209980379223</v>
      </c>
      <c r="J178" s="14" cm="1">
        <f t="array" aca="1" ref="J178" ca="1">SUM(INDIRECT("'"&amp;TOTALDemandSheets&amp;"'!"&amp;ADDRESS(ROW(),COLUMN())))</f>
        <v>168.10694407084614</v>
      </c>
      <c r="K178" s="14" cm="1">
        <f t="array" aca="1" ref="K178" ca="1">SUM(INDIRECT("'"&amp;TOTALDemandSheets&amp;"'!"&amp;ADDRESS(ROW(),COLUMN())))</f>
        <v>0.66605298517452394</v>
      </c>
      <c r="L178" s="14" cm="1">
        <f t="array" aca="1" ref="L178" ca="1">SUM(INDIRECT("'"&amp;TOTALDemandSheets&amp;"'!"&amp;ADDRESS(ROW(),COLUMN())))</f>
        <v>1.7828487760260672</v>
      </c>
      <c r="M178" s="14" cm="1">
        <f t="array" aca="1" ref="M178" ca="1">SUM(INDIRECT("'"&amp;TOTALDemandSheets&amp;"'!"&amp;ADDRESS(ROW(),COLUMN())))</f>
        <v>57.900328082814958</v>
      </c>
      <c r="N178" s="14" cm="1">
        <f t="array" aca="1" ref="N178" ca="1">SUM(INDIRECT("'"&amp;TOTALDemandSheets&amp;"'!"&amp;ADDRESS(ROW(),COLUMN())))</f>
        <v>19.188629639986463</v>
      </c>
      <c r="O178" s="14" cm="1">
        <f t="array" aca="1" ref="O178" ca="1">SUM(INDIRECT("'"&amp;TOTALDemandSheets&amp;"'!"&amp;ADDRESS(ROW(),COLUMN())))</f>
        <v>43.755383815691268</v>
      </c>
      <c r="P178" s="14" cm="1">
        <f t="array" aca="1" ref="P178" ca="1">SUM(INDIRECT("'"&amp;TOTALDemandSheets&amp;"'!"&amp;ADDRESS(ROW(),COLUMN())))</f>
        <v>0</v>
      </c>
      <c r="Q178" s="14" cm="1">
        <f t="array" aca="1" ref="Q178" ca="1">SUM(INDIRECT("'"&amp;TOTALDemandSheets&amp;"'!"&amp;ADDRESS(ROW(),COLUMN())))</f>
        <v>0</v>
      </c>
      <c r="R178" s="14" cm="1">
        <f t="array" aca="1" ref="R178" ca="1">SUM(INDIRECT("'"&amp;TOTALDemandSheets&amp;"'!"&amp;ADDRESS(ROW(),COLUMN())))</f>
        <v>0</v>
      </c>
      <c r="S178" s="14" cm="1">
        <f t="array" aca="1" ref="S178" ca="1">SUM(INDIRECT("'"&amp;TOTALDemandSheets&amp;"'!"&amp;ADDRESS(ROW(),COLUMN())))</f>
        <v>0</v>
      </c>
      <c r="T178" s="14" cm="1">
        <f t="array" aca="1" ref="T178" ca="1">SUM(INDIRECT("'"&amp;TOTALDemandSheets&amp;"'!"&amp;ADDRESS(ROW(),COLUMN())))</f>
        <v>0</v>
      </c>
      <c r="U178" s="14" cm="1">
        <f t="array" aca="1" ref="U178" ca="1">SUM(INDIRECT("'"&amp;TOTALDemandSheets&amp;"'!"&amp;ADDRESS(ROW(),COLUMN())))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 cm="1">
        <f t="array" aca="1" ref="D179" ca="1">SUM(INDIRECT("'"&amp;TOTALDemandSheets&amp;"'!"&amp;ADDRESS(ROW(),COLUMN())))</f>
        <v>77.742428138020159</v>
      </c>
      <c r="E179" s="14">
        <f t="shared" ca="1" si="13"/>
        <v>0</v>
      </c>
      <c r="F179" s="3"/>
      <c r="G179" s="14" cm="1">
        <f t="array" aca="1" ref="G179" ca="1">SUM(INDIRECT("'"&amp;TOTALDemandSheets&amp;"'!"&amp;ADDRESS(ROW(),COLUMN())))</f>
        <v>43.998672590490258</v>
      </c>
      <c r="H179" s="14" cm="1">
        <f t="array" aca="1" ref="H179" ca="1">SUM(INDIRECT("'"&amp;TOTALDemandSheets&amp;"'!"&amp;ADDRESS(ROW(),COLUMN())))</f>
        <v>2.7260940686956201</v>
      </c>
      <c r="I179" s="14" cm="1">
        <f t="array" aca="1" ref="I179" ca="1">SUM(INDIRECT("'"&amp;TOTALDemandSheets&amp;"'!"&amp;ADDRESS(ROW(),COLUMN())))</f>
        <v>4.9684885695441574</v>
      </c>
      <c r="J179" s="14" cm="1">
        <f t="array" aca="1" ref="J179" ca="1">SUM(INDIRECT("'"&amp;TOTALDemandSheets&amp;"'!"&amp;ADDRESS(ROW(),COLUMN())))</f>
        <v>15.027604796236849</v>
      </c>
      <c r="K179" s="14" cm="1">
        <f t="array" aca="1" ref="K179" ca="1">SUM(INDIRECT("'"&amp;TOTALDemandSheets&amp;"'!"&amp;ADDRESS(ROW(),COLUMN())))</f>
        <v>5.9540556696684274E-2</v>
      </c>
      <c r="L179" s="14" cm="1">
        <f t="array" aca="1" ref="L179" ca="1">SUM(INDIRECT("'"&amp;TOTALDemandSheets&amp;"'!"&amp;ADDRESS(ROW(),COLUMN())))</f>
        <v>0.15937442064429688</v>
      </c>
      <c r="M179" s="14" cm="1">
        <f t="array" aca="1" ref="M179" ca="1">SUM(INDIRECT("'"&amp;TOTALDemandSheets&amp;"'!"&amp;ADDRESS(ROW(),COLUMN())))</f>
        <v>5.1758911733848736</v>
      </c>
      <c r="N179" s="14" cm="1">
        <f t="array" aca="1" ref="N179" ca="1">SUM(INDIRECT("'"&amp;TOTALDemandSheets&amp;"'!"&amp;ADDRESS(ROW(),COLUMN())))</f>
        <v>1.7153315373429696</v>
      </c>
      <c r="O179" s="14" cm="1">
        <f t="array" aca="1" ref="O179" ca="1">SUM(INDIRECT("'"&amp;TOTALDemandSheets&amp;"'!"&amp;ADDRESS(ROW(),COLUMN())))</f>
        <v>3.9114304249844465</v>
      </c>
      <c r="P179" s="14" cm="1">
        <f t="array" aca="1" ref="P179" ca="1">SUM(INDIRECT("'"&amp;TOTALDemandSheets&amp;"'!"&amp;ADDRESS(ROW(),COLUMN())))</f>
        <v>0</v>
      </c>
      <c r="Q179" s="14" cm="1">
        <f t="array" aca="1" ref="Q179" ca="1">SUM(INDIRECT("'"&amp;TOTALDemandSheets&amp;"'!"&amp;ADDRESS(ROW(),COLUMN())))</f>
        <v>0</v>
      </c>
      <c r="R179" s="14" cm="1">
        <f t="array" aca="1" ref="R179" ca="1">SUM(INDIRECT("'"&amp;TOTALDemandSheets&amp;"'!"&amp;ADDRESS(ROW(),COLUMN())))</f>
        <v>0</v>
      </c>
      <c r="S179" s="14" cm="1">
        <f t="array" aca="1" ref="S179" ca="1">SUM(INDIRECT("'"&amp;TOTALDemandSheets&amp;"'!"&amp;ADDRESS(ROW(),COLUMN())))</f>
        <v>0</v>
      </c>
      <c r="T179" s="14" cm="1">
        <f t="array" aca="1" ref="T179" ca="1">SUM(INDIRECT("'"&amp;TOTALDemandSheets&amp;"'!"&amp;ADDRESS(ROW(),COLUMN())))</f>
        <v>0</v>
      </c>
      <c r="U179" s="14" cm="1">
        <f t="array" aca="1" ref="U179" ca="1">SUM(INDIRECT("'"&amp;TOTALDemandSheets&amp;"'!"&amp;ADDRESS(ROW(),COLUMN())))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 cm="1">
        <f t="array" aca="1" ref="D180" ca="1">SUM(INDIRECT("'"&amp;TOTALDemandSheets&amp;"'!"&amp;ADDRESS(ROW(),COLUMN())))</f>
        <v>0</v>
      </c>
      <c r="E180" s="14">
        <f t="shared" ca="1" si="13"/>
        <v>0</v>
      </c>
      <c r="F180" s="3"/>
      <c r="G180" s="14" cm="1">
        <f t="array" aca="1" ref="G180" ca="1">SUM(INDIRECT("'"&amp;TOTALDemandSheets&amp;"'!"&amp;ADDRESS(ROW(),COLUMN())))</f>
        <v>0</v>
      </c>
      <c r="H180" s="14" cm="1">
        <f t="array" aca="1" ref="H180" ca="1">SUM(INDIRECT("'"&amp;TOTALDemandSheets&amp;"'!"&amp;ADDRESS(ROW(),COLUMN())))</f>
        <v>0</v>
      </c>
      <c r="I180" s="14" cm="1">
        <f t="array" aca="1" ref="I180" ca="1">SUM(INDIRECT("'"&amp;TOTALDemandSheets&amp;"'!"&amp;ADDRESS(ROW(),COLUMN())))</f>
        <v>0</v>
      </c>
      <c r="J180" s="14" cm="1">
        <f t="array" aca="1" ref="J180" ca="1">SUM(INDIRECT("'"&amp;TOTALDemandSheets&amp;"'!"&amp;ADDRESS(ROW(),COLUMN())))</f>
        <v>0</v>
      </c>
      <c r="K180" s="14" cm="1">
        <f t="array" aca="1" ref="K180" ca="1">SUM(INDIRECT("'"&amp;TOTALDemandSheets&amp;"'!"&amp;ADDRESS(ROW(),COLUMN())))</f>
        <v>0</v>
      </c>
      <c r="L180" s="14" cm="1">
        <f t="array" aca="1" ref="L180" ca="1">SUM(INDIRECT("'"&amp;TOTALDemandSheets&amp;"'!"&amp;ADDRESS(ROW(),COLUMN())))</f>
        <v>0</v>
      </c>
      <c r="M180" s="14" cm="1">
        <f t="array" aca="1" ref="M180" ca="1">SUM(INDIRECT("'"&amp;TOTALDemandSheets&amp;"'!"&amp;ADDRESS(ROW(),COLUMN())))</f>
        <v>0</v>
      </c>
      <c r="N180" s="14" cm="1">
        <f t="array" aca="1" ref="N180" ca="1">SUM(INDIRECT("'"&amp;TOTALDemandSheets&amp;"'!"&amp;ADDRESS(ROW(),COLUMN())))</f>
        <v>0</v>
      </c>
      <c r="O180" s="14" cm="1">
        <f t="array" aca="1" ref="O180" ca="1">SUM(INDIRECT("'"&amp;TOTALDemandSheets&amp;"'!"&amp;ADDRESS(ROW(),COLUMN())))</f>
        <v>0</v>
      </c>
      <c r="P180" s="14" cm="1">
        <f t="array" aca="1" ref="P180" ca="1">SUM(INDIRECT("'"&amp;TOTALDemandSheets&amp;"'!"&amp;ADDRESS(ROW(),COLUMN())))</f>
        <v>0</v>
      </c>
      <c r="Q180" s="14" cm="1">
        <f t="array" aca="1" ref="Q180" ca="1">SUM(INDIRECT("'"&amp;TOTALDemandSheets&amp;"'!"&amp;ADDRESS(ROW(),COLUMN())))</f>
        <v>0</v>
      </c>
      <c r="R180" s="14" cm="1">
        <f t="array" aca="1" ref="R180" ca="1">SUM(INDIRECT("'"&amp;TOTALDemandSheets&amp;"'!"&amp;ADDRESS(ROW(),COLUMN())))</f>
        <v>0</v>
      </c>
      <c r="S180" s="14" cm="1">
        <f t="array" aca="1" ref="S180" ca="1">SUM(INDIRECT("'"&amp;TOTALDemandSheets&amp;"'!"&amp;ADDRESS(ROW(),COLUMN())))</f>
        <v>0</v>
      </c>
      <c r="T180" s="14" cm="1">
        <f t="array" aca="1" ref="T180" ca="1">SUM(INDIRECT("'"&amp;TOTALDemandSheets&amp;"'!"&amp;ADDRESS(ROW(),COLUMN())))</f>
        <v>0</v>
      </c>
      <c r="U180" s="14" cm="1">
        <f t="array" aca="1" ref="U180" ca="1">SUM(INDIRECT("'"&amp;TOTALDemandSheets&amp;"'!"&amp;ADDRESS(ROW(),COLUMN())))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 cm="1">
        <f t="array" aca="1" ref="D181" ca="1">SUM(INDIRECT("'"&amp;TOTALDemandSheets&amp;"'!"&amp;ADDRESS(ROW(),COLUMN())))</f>
        <v>17.174186760966894</v>
      </c>
      <c r="E181" s="14">
        <f t="shared" ca="1" si="13"/>
        <v>0</v>
      </c>
      <c r="F181" s="3"/>
      <c r="G181" s="14" cm="1">
        <f t="array" aca="1" ref="G181" ca="1">SUM(INDIRECT("'"&amp;TOTALDemandSheets&amp;"'!"&amp;ADDRESS(ROW(),COLUMN())))</f>
        <v>9.7198072970165708</v>
      </c>
      <c r="H181" s="14" cm="1">
        <f t="array" aca="1" ref="H181" ca="1">SUM(INDIRECT("'"&amp;TOTALDemandSheets&amp;"'!"&amp;ADDRESS(ROW(),COLUMN())))</f>
        <v>0.60222519137971187</v>
      </c>
      <c r="I181" s="14" cm="1">
        <f t="array" aca="1" ref="I181" ca="1">SUM(INDIRECT("'"&amp;TOTALDemandSheets&amp;"'!"&amp;ADDRESS(ROW(),COLUMN())))</f>
        <v>1.0975956457340166</v>
      </c>
      <c r="J181" s="14" cm="1">
        <f t="array" aca="1" ref="J181" ca="1">SUM(INDIRECT("'"&amp;TOTALDemandSheets&amp;"'!"&amp;ADDRESS(ROW(),COLUMN())))</f>
        <v>3.3197688510883459</v>
      </c>
      <c r="K181" s="14" cm="1">
        <f t="array" aca="1" ref="K181" ca="1">SUM(INDIRECT("'"&amp;TOTALDemandSheets&amp;"'!"&amp;ADDRESS(ROW(),COLUMN())))</f>
        <v>1.3153186298032638E-2</v>
      </c>
      <c r="L181" s="14" cm="1">
        <f t="array" aca="1" ref="L181" ca="1">SUM(INDIRECT("'"&amp;TOTALDemandSheets&amp;"'!"&amp;ADDRESS(ROW(),COLUMN())))</f>
        <v>3.5207622537936308E-2</v>
      </c>
      <c r="M181" s="14" cm="1">
        <f t="array" aca="1" ref="M181" ca="1">SUM(INDIRECT("'"&amp;TOTALDemandSheets&amp;"'!"&amp;ADDRESS(ROW(),COLUMN())))</f>
        <v>1.1434132403008794</v>
      </c>
      <c r="N181" s="14" cm="1">
        <f t="array" aca="1" ref="N181" ca="1">SUM(INDIRECT("'"&amp;TOTALDemandSheets&amp;"'!"&amp;ADDRESS(ROW(),COLUMN())))</f>
        <v>0.37893624993296809</v>
      </c>
      <c r="O181" s="14" cm="1">
        <f t="array" aca="1" ref="O181" ca="1">SUM(INDIRECT("'"&amp;TOTALDemandSheets&amp;"'!"&amp;ADDRESS(ROW(),COLUMN())))</f>
        <v>0.86407947667843099</v>
      </c>
      <c r="P181" s="14" cm="1">
        <f t="array" aca="1" ref="P181" ca="1">SUM(INDIRECT("'"&amp;TOTALDemandSheets&amp;"'!"&amp;ADDRESS(ROW(),COLUMN())))</f>
        <v>0</v>
      </c>
      <c r="Q181" s="14" cm="1">
        <f t="array" aca="1" ref="Q181" ca="1">SUM(INDIRECT("'"&amp;TOTALDemandSheets&amp;"'!"&amp;ADDRESS(ROW(),COLUMN())))</f>
        <v>0</v>
      </c>
      <c r="R181" s="14" cm="1">
        <f t="array" aca="1" ref="R181" ca="1">SUM(INDIRECT("'"&amp;TOTALDemandSheets&amp;"'!"&amp;ADDRESS(ROW(),COLUMN())))</f>
        <v>0</v>
      </c>
      <c r="S181" s="14" cm="1">
        <f t="array" aca="1" ref="S181" ca="1">SUM(INDIRECT("'"&amp;TOTALDemandSheets&amp;"'!"&amp;ADDRESS(ROW(),COLUMN())))</f>
        <v>0</v>
      </c>
      <c r="T181" s="14" cm="1">
        <f t="array" aca="1" ref="T181" ca="1">SUM(INDIRECT("'"&amp;TOTALDemandSheets&amp;"'!"&amp;ADDRESS(ROW(),COLUMN())))</f>
        <v>0</v>
      </c>
      <c r="U181" s="14" cm="1">
        <f t="array" aca="1" ref="U181" ca="1">SUM(INDIRECT("'"&amp;TOTALDemandSheets&amp;"'!"&amp;ADDRESS(ROW(),COLUMN())))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 cm="1">
        <f t="array" aca="1" ref="D182" ca="1">SUM(INDIRECT("'"&amp;TOTALDemandSheets&amp;"'!"&amp;ADDRESS(ROW(),COLUMN())))</f>
        <v>7.2138000000000002E-3</v>
      </c>
      <c r="E182" s="14">
        <f t="shared" ca="1" si="13"/>
        <v>0</v>
      </c>
      <c r="F182" s="46"/>
      <c r="G182" s="14" cm="1">
        <f t="array" aca="1" ref="G182" ca="1">SUM(INDIRECT("'"&amp;TOTALDemandSheets&amp;"'!"&amp;ADDRESS(ROW(),COLUMN())))</f>
        <v>4.0826821587021467E-3</v>
      </c>
      <c r="H182" s="14" cm="1">
        <f t="array" aca="1" ref="H182" ca="1">SUM(INDIRECT("'"&amp;TOTALDemandSheets&amp;"'!"&amp;ADDRESS(ROW(),COLUMN())))</f>
        <v>2.5295707715538917E-4</v>
      </c>
      <c r="I182" s="14" cm="1">
        <f t="array" aca="1" ref="I182" ca="1">SUM(INDIRECT("'"&amp;TOTALDemandSheets&amp;"'!"&amp;ADDRESS(ROW(),COLUMN())))</f>
        <v>4.6103117308538455E-4</v>
      </c>
      <c r="J182" s="14" cm="1">
        <f t="array" aca="1" ref="J182" ca="1">SUM(INDIRECT("'"&amp;TOTALDemandSheets&amp;"'!"&amp;ADDRESS(ROW(),COLUMN())))</f>
        <v>1.3944269310270879E-3</v>
      </c>
      <c r="K182" s="14" cm="1">
        <f t="array" aca="1" ref="K182" ca="1">SUM(INDIRECT("'"&amp;TOTALDemandSheets&amp;"'!"&amp;ADDRESS(ROW(),COLUMN())))</f>
        <v>5.5248295967293837E-6</v>
      </c>
      <c r="L182" s="14" cm="1">
        <f t="array" aca="1" ref="L182" ca="1">SUM(INDIRECT("'"&amp;TOTALDemandSheets&amp;"'!"&amp;ADDRESS(ROW(),COLUMN())))</f>
        <v>1.478851668490101E-5</v>
      </c>
      <c r="M182" s="14" cm="1">
        <f t="array" aca="1" ref="M182" ca="1">SUM(INDIRECT("'"&amp;TOTALDemandSheets&amp;"'!"&amp;ADDRESS(ROW(),COLUMN())))</f>
        <v>4.8027627436946012E-4</v>
      </c>
      <c r="N182" s="14" cm="1">
        <f t="array" aca="1" ref="N182" ca="1">SUM(INDIRECT("'"&amp;TOTALDemandSheets&amp;"'!"&amp;ADDRESS(ROW(),COLUMN())))</f>
        <v>1.5916738054690558E-4</v>
      </c>
      <c r="O182" s="14" cm="1">
        <f t="array" aca="1" ref="O182" ca="1">SUM(INDIRECT("'"&amp;TOTALDemandSheets&amp;"'!"&amp;ADDRESS(ROW(),COLUMN())))</f>
        <v>3.6294565883199562E-4</v>
      </c>
      <c r="P182" s="14" cm="1">
        <f t="array" aca="1" ref="P182" ca="1">SUM(INDIRECT("'"&amp;TOTALDemandSheets&amp;"'!"&amp;ADDRESS(ROW(),COLUMN())))</f>
        <v>0</v>
      </c>
      <c r="Q182" s="14" cm="1">
        <f t="array" aca="1" ref="Q182" ca="1">SUM(INDIRECT("'"&amp;TOTALDemandSheets&amp;"'!"&amp;ADDRESS(ROW(),COLUMN())))</f>
        <v>0</v>
      </c>
      <c r="R182" s="14" cm="1">
        <f t="array" aca="1" ref="R182" ca="1">SUM(INDIRECT("'"&amp;TOTALDemandSheets&amp;"'!"&amp;ADDRESS(ROW(),COLUMN())))</f>
        <v>0</v>
      </c>
      <c r="S182" s="14" cm="1">
        <f t="array" aca="1" ref="S182" ca="1">SUM(INDIRECT("'"&amp;TOTALDemandSheets&amp;"'!"&amp;ADDRESS(ROW(),COLUMN())))</f>
        <v>0</v>
      </c>
      <c r="T182" s="14" cm="1">
        <f t="array" aca="1" ref="T182" ca="1">SUM(INDIRECT("'"&amp;TOTALDemandSheets&amp;"'!"&amp;ADDRESS(ROW(),COLUMN())))</f>
        <v>0</v>
      </c>
      <c r="U182" s="14" cm="1">
        <f t="array" aca="1" ref="U182" ca="1">SUM(INDIRECT("'"&amp;TOTALDemandSheets&amp;"'!"&amp;ADDRESS(ROW(),COLUMN())))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 cm="1">
        <f t="array" aca="1" ref="D183" ca="1">SUM(INDIRECT("'"&amp;TOTALDemandSheets&amp;"'!"&amp;ADDRESS(ROW(),COLUMN())))</f>
        <v>983.27042270928325</v>
      </c>
      <c r="E183" s="14">
        <f t="shared" ca="1" si="13"/>
        <v>0</v>
      </c>
      <c r="F183" s="46"/>
      <c r="G183" s="174" cm="1">
        <f t="array" aca="1" ref="G183" ca="1">SUM(INDIRECT("'"&amp;TOTALDemandSheets&amp;"'!"&amp;ADDRESS(ROW(),COLUMN())))</f>
        <v>556.486264101404</v>
      </c>
      <c r="H183" s="174" cm="1">
        <f t="array" aca="1" ref="H183" ca="1">SUM(INDIRECT("'"&amp;TOTALDemandSheets&amp;"'!"&amp;ADDRESS(ROW(),COLUMN())))</f>
        <v>34.479083448651792</v>
      </c>
      <c r="I183" s="174" cm="1">
        <f t="array" aca="1" ref="I183" ca="1">SUM(INDIRECT("'"&amp;TOTALDemandSheets&amp;"'!"&amp;ADDRESS(ROW(),COLUMN())))</f>
        <v>62.840433120106297</v>
      </c>
      <c r="J183" s="174" cm="1">
        <f t="array" aca="1" ref="J183" ca="1">SUM(INDIRECT("'"&amp;TOTALDemandSheets&amp;"'!"&amp;ADDRESS(ROW(),COLUMN())))</f>
        <v>190.06608970420768</v>
      </c>
      <c r="K183" s="174" cm="1">
        <f t="array" aca="1" ref="K183" ca="1">SUM(INDIRECT("'"&amp;TOTALDemandSheets&amp;"'!"&amp;ADDRESS(ROW(),COLUMN())))</f>
        <v>0.75305685394284005</v>
      </c>
      <c r="L183" s="174" cm="1">
        <f t="array" aca="1" ref="L183" ca="1">SUM(INDIRECT("'"&amp;TOTALDemandSheets&amp;"'!"&amp;ADDRESS(ROW(),COLUMN())))</f>
        <v>2.0157352646324966</v>
      </c>
      <c r="M183" s="174" cm="1">
        <f t="array" aca="1" ref="M183" ca="1">SUM(INDIRECT("'"&amp;TOTALDemandSheets&amp;"'!"&amp;ADDRESS(ROW(),COLUMN())))</f>
        <v>65.463619079611121</v>
      </c>
      <c r="N183" s="174" cm="1">
        <f t="array" aca="1" ref="N183" ca="1">SUM(INDIRECT("'"&amp;TOTALDemandSheets&amp;"'!"&amp;ADDRESS(ROW(),COLUMN())))</f>
        <v>21.69516448361269</v>
      </c>
      <c r="O183" s="174" cm="1">
        <f t="array" aca="1" ref="O183" ca="1">SUM(INDIRECT("'"&amp;TOTALDemandSheets&amp;"'!"&amp;ADDRESS(ROW(),COLUMN())))</f>
        <v>49.470976653114249</v>
      </c>
      <c r="P183" s="174" cm="1">
        <f t="array" aca="1" ref="P183" ca="1">SUM(INDIRECT("'"&amp;TOTALDemandSheets&amp;"'!"&amp;ADDRESS(ROW(),COLUMN())))</f>
        <v>0</v>
      </c>
      <c r="Q183" s="174" cm="1">
        <f t="array" aca="1" ref="Q183" ca="1">SUM(INDIRECT("'"&amp;TOTALDemandSheets&amp;"'!"&amp;ADDRESS(ROW(),COLUMN())))</f>
        <v>0</v>
      </c>
      <c r="R183" s="174" cm="1">
        <f t="array" aca="1" ref="R183" ca="1">SUM(INDIRECT("'"&amp;TOTALDemandSheets&amp;"'!"&amp;ADDRESS(ROW(),COLUMN())))</f>
        <v>0</v>
      </c>
      <c r="S183" s="174" cm="1">
        <f t="array" aca="1" ref="S183" ca="1">SUM(INDIRECT("'"&amp;TOTALDemandSheets&amp;"'!"&amp;ADDRESS(ROW(),COLUMN())))</f>
        <v>0</v>
      </c>
      <c r="T183" s="174" cm="1">
        <f t="array" aca="1" ref="T183" ca="1">SUM(INDIRECT("'"&amp;TOTALDemandSheets&amp;"'!"&amp;ADDRESS(ROW(),COLUMN())))</f>
        <v>0</v>
      </c>
      <c r="U183" s="174" cm="1">
        <f t="array" aca="1" ref="U183" ca="1">SUM(INDIRECT("'"&amp;TOTALDemandSheets&amp;"'!"&amp;ADDRESS(ROW(),COLUMN())))</f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>
        <f t="shared" si="13"/>
        <v>0</v>
      </c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>
        <f t="shared" si="13"/>
        <v>0</v>
      </c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 cm="1">
        <f t="array" aca="1" ref="D186" ca="1">SUM(INDIRECT("'"&amp;TOTALDemandSheets&amp;"'!"&amp;ADDRESS(ROW(),COLUMN())))</f>
        <v>0</v>
      </c>
      <c r="E186" s="14">
        <f t="shared" ca="1" si="13"/>
        <v>0</v>
      </c>
      <c r="F186" s="3"/>
      <c r="G186" s="14" cm="1">
        <f t="array" aca="1" ref="G186" ca="1">SUM(INDIRECT("'"&amp;TOTALDemandSheets&amp;"'!"&amp;ADDRESS(ROW(),COLUMN())))</f>
        <v>0</v>
      </c>
      <c r="H186" s="14" cm="1">
        <f t="array" aca="1" ref="H186" ca="1">SUM(INDIRECT("'"&amp;TOTALDemandSheets&amp;"'!"&amp;ADDRESS(ROW(),COLUMN())))</f>
        <v>0</v>
      </c>
      <c r="I186" s="14" cm="1">
        <f t="array" aca="1" ref="I186" ca="1">SUM(INDIRECT("'"&amp;TOTALDemandSheets&amp;"'!"&amp;ADDRESS(ROW(),COLUMN())))</f>
        <v>0</v>
      </c>
      <c r="J186" s="14" cm="1">
        <f t="array" aca="1" ref="J186" ca="1">SUM(INDIRECT("'"&amp;TOTALDemandSheets&amp;"'!"&amp;ADDRESS(ROW(),COLUMN())))</f>
        <v>0</v>
      </c>
      <c r="K186" s="14" cm="1">
        <f t="array" aca="1" ref="K186" ca="1">SUM(INDIRECT("'"&amp;TOTALDemandSheets&amp;"'!"&amp;ADDRESS(ROW(),COLUMN())))</f>
        <v>0</v>
      </c>
      <c r="L186" s="14" cm="1">
        <f t="array" aca="1" ref="L186" ca="1">SUM(INDIRECT("'"&amp;TOTALDemandSheets&amp;"'!"&amp;ADDRESS(ROW(),COLUMN())))</f>
        <v>0</v>
      </c>
      <c r="M186" s="14" cm="1">
        <f t="array" aca="1" ref="M186" ca="1">SUM(INDIRECT("'"&amp;TOTALDemandSheets&amp;"'!"&amp;ADDRESS(ROW(),COLUMN())))</f>
        <v>0</v>
      </c>
      <c r="N186" s="14" cm="1">
        <f t="array" aca="1" ref="N186" ca="1">SUM(INDIRECT("'"&amp;TOTALDemandSheets&amp;"'!"&amp;ADDRESS(ROW(),COLUMN())))</f>
        <v>0</v>
      </c>
      <c r="O186" s="14" cm="1">
        <f t="array" aca="1" ref="O186" ca="1">SUM(INDIRECT("'"&amp;TOTALDemandSheets&amp;"'!"&amp;ADDRESS(ROW(),COLUMN())))</f>
        <v>0</v>
      </c>
      <c r="P186" s="14" cm="1">
        <f t="array" aca="1" ref="P186" ca="1">SUM(INDIRECT("'"&amp;TOTALDemandSheets&amp;"'!"&amp;ADDRESS(ROW(),COLUMN())))</f>
        <v>0</v>
      </c>
      <c r="Q186" s="14" cm="1">
        <f t="array" aca="1" ref="Q186" ca="1">SUM(INDIRECT("'"&amp;TOTALDemandSheets&amp;"'!"&amp;ADDRESS(ROW(),COLUMN())))</f>
        <v>0</v>
      </c>
      <c r="R186" s="14" cm="1">
        <f t="array" aca="1" ref="R186" ca="1">SUM(INDIRECT("'"&amp;TOTALDemandSheets&amp;"'!"&amp;ADDRESS(ROW(),COLUMN())))</f>
        <v>0</v>
      </c>
      <c r="S186" s="14" cm="1">
        <f t="array" aca="1" ref="S186" ca="1">SUM(INDIRECT("'"&amp;TOTALDemandSheets&amp;"'!"&amp;ADDRESS(ROW(),COLUMN())))</f>
        <v>0</v>
      </c>
      <c r="T186" s="14" cm="1">
        <f t="array" aca="1" ref="T186" ca="1">SUM(INDIRECT("'"&amp;TOTALDemandSheets&amp;"'!"&amp;ADDRESS(ROW(),COLUMN())))</f>
        <v>0</v>
      </c>
      <c r="U186" s="14" cm="1">
        <f t="array" aca="1" ref="U186" ca="1">SUM(INDIRECT("'"&amp;TOTALDemandSheets&amp;"'!"&amp;ADDRESS(ROW(),COLUMN())))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 cm="1">
        <f t="array" aca="1" ref="D187" ca="1">SUM(INDIRECT("'"&amp;TOTALDemandSheets&amp;"'!"&amp;ADDRESS(ROW(),COLUMN())))</f>
        <v>14.94821082363551</v>
      </c>
      <c r="E187" s="14">
        <f t="shared" ca="1" si="13"/>
        <v>0</v>
      </c>
      <c r="F187" s="3"/>
      <c r="G187" s="14" cm="1">
        <f t="array" aca="1" ref="G187" ca="1">SUM(INDIRECT("'"&amp;TOTALDemandSheets&amp;"'!"&amp;ADDRESS(ROW(),COLUMN())))</f>
        <v>8.4600063259551153</v>
      </c>
      <c r="H187" s="14" cm="1">
        <f t="array" aca="1" ref="H187" ca="1">SUM(INDIRECT("'"&amp;TOTALDemandSheets&amp;"'!"&amp;ADDRESS(ROW(),COLUMN())))</f>
        <v>0.52416974668682126</v>
      </c>
      <c r="I187" s="14" cm="1">
        <f t="array" aca="1" ref="I187" ca="1">SUM(INDIRECT("'"&amp;TOTALDemandSheets&amp;"'!"&amp;ADDRESS(ROW(),COLUMN())))</f>
        <v>0.95533438292554851</v>
      </c>
      <c r="J187" s="14" cm="1">
        <f t="array" aca="1" ref="J187" ca="1">SUM(INDIRECT("'"&amp;TOTALDemandSheets&amp;"'!"&amp;ADDRESS(ROW(),COLUMN())))</f>
        <v>2.8894878903141152</v>
      </c>
      <c r="K187" s="14" cm="1">
        <f t="array" aca="1" ref="K187" ca="1">SUM(INDIRECT("'"&amp;TOTALDemandSheets&amp;"'!"&amp;ADDRESS(ROW(),COLUMN())))</f>
        <v>1.1448379158913747E-2</v>
      </c>
      <c r="L187" s="14" cm="1">
        <f t="array" aca="1" ref="L187" ca="1">SUM(INDIRECT("'"&amp;TOTALDemandSheets&amp;"'!"&amp;ADDRESS(ROW(),COLUMN())))</f>
        <v>3.064430191781746E-2</v>
      </c>
      <c r="M187" s="14" cm="1">
        <f t="array" aca="1" ref="M187" ca="1">SUM(INDIRECT("'"&amp;TOTALDemandSheets&amp;"'!"&amp;ADDRESS(ROW(),COLUMN())))</f>
        <v>0.99521348011656841</v>
      </c>
      <c r="N187" s="14" cm="1">
        <f t="array" aca="1" ref="N187" ca="1">SUM(INDIRECT("'"&amp;TOTALDemandSheets&amp;"'!"&amp;ADDRESS(ROW(),COLUMN())))</f>
        <v>0.32982166966937898</v>
      </c>
      <c r="O187" s="14" cm="1">
        <f t="array" aca="1" ref="O187" ca="1">SUM(INDIRECT("'"&amp;TOTALDemandSheets&amp;"'!"&amp;ADDRESS(ROW(),COLUMN())))</f>
        <v>0.75208464689123034</v>
      </c>
      <c r="P187" s="14" cm="1">
        <f t="array" aca="1" ref="P187" ca="1">SUM(INDIRECT("'"&amp;TOTALDemandSheets&amp;"'!"&amp;ADDRESS(ROW(),COLUMN())))</f>
        <v>0</v>
      </c>
      <c r="Q187" s="14" cm="1">
        <f t="array" aca="1" ref="Q187" ca="1">SUM(INDIRECT("'"&amp;TOTALDemandSheets&amp;"'!"&amp;ADDRESS(ROW(),COLUMN())))</f>
        <v>0</v>
      </c>
      <c r="R187" s="14" cm="1">
        <f t="array" aca="1" ref="R187" ca="1">SUM(INDIRECT("'"&amp;TOTALDemandSheets&amp;"'!"&amp;ADDRESS(ROW(),COLUMN())))</f>
        <v>0</v>
      </c>
      <c r="S187" s="14" cm="1">
        <f t="array" aca="1" ref="S187" ca="1">SUM(INDIRECT("'"&amp;TOTALDemandSheets&amp;"'!"&amp;ADDRESS(ROW(),COLUMN())))</f>
        <v>0</v>
      </c>
      <c r="T187" s="14" cm="1">
        <f t="array" aca="1" ref="T187" ca="1">SUM(INDIRECT("'"&amp;TOTALDemandSheets&amp;"'!"&amp;ADDRESS(ROW(),COLUMN())))</f>
        <v>0</v>
      </c>
      <c r="U187" s="14" cm="1">
        <f t="array" aca="1" ref="U187" ca="1">SUM(INDIRECT("'"&amp;TOTALDemandSheets&amp;"'!"&amp;ADDRESS(ROW(),COLUMN())))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 cm="1">
        <f t="array" aca="1" ref="D188" ca="1">SUM(INDIRECT("'"&amp;TOTALDemandSheets&amp;"'!"&amp;ADDRESS(ROW(),COLUMN())))</f>
        <v>281.20890029628265</v>
      </c>
      <c r="E188" s="14">
        <f t="shared" ca="1" si="13"/>
        <v>0</v>
      </c>
      <c r="F188" s="3"/>
      <c r="G188" s="14" cm="1">
        <f t="array" aca="1" ref="G188" ca="1">SUM(INDIRECT("'"&amp;TOTALDemandSheets&amp;"'!"&amp;ADDRESS(ROW(),COLUMN())))</f>
        <v>159.15142644762594</v>
      </c>
      <c r="H188" s="14" cm="1">
        <f t="array" aca="1" ref="H188" ca="1">SUM(INDIRECT("'"&amp;TOTALDemandSheets&amp;"'!"&amp;ADDRESS(ROW(),COLUMN())))</f>
        <v>9.8607920221005454</v>
      </c>
      <c r="I188" s="14" cm="1">
        <f t="array" aca="1" ref="I188" ca="1">SUM(INDIRECT("'"&amp;TOTALDemandSheets&amp;"'!"&amp;ADDRESS(ROW(),COLUMN())))</f>
        <v>17.97195225618206</v>
      </c>
      <c r="J188" s="14" cm="1">
        <f t="array" aca="1" ref="J188" ca="1">SUM(INDIRECT("'"&amp;TOTALDemandSheets&amp;"'!"&amp;ADDRESS(ROW(),COLUMN())))</f>
        <v>54.357656688243061</v>
      </c>
      <c r="K188" s="14" cm="1">
        <f t="array" aca="1" ref="K188" ca="1">SUM(INDIRECT("'"&amp;TOTALDemandSheets&amp;"'!"&amp;ADDRESS(ROW(),COLUMN())))</f>
        <v>0.2153693275694675</v>
      </c>
      <c r="L188" s="14" cm="1">
        <f t="array" aca="1" ref="L188" ca="1">SUM(INDIRECT("'"&amp;TOTALDemandSheets&amp;"'!"&amp;ADDRESS(ROW(),COLUMN())))</f>
        <v>0.57648708225543266</v>
      </c>
      <c r="M188" s="14" cm="1">
        <f t="array" aca="1" ref="M188" ca="1">SUM(INDIRECT("'"&amp;TOTALDemandSheets&amp;"'!"&amp;ADDRESS(ROW(),COLUMN())))</f>
        <v>18.722166258259392</v>
      </c>
      <c r="N188" s="14" cm="1">
        <f t="array" aca="1" ref="N188" ca="1">SUM(INDIRECT("'"&amp;TOTALDemandSheets&amp;"'!"&amp;ADDRESS(ROW(),COLUMN())))</f>
        <v>6.2046749350737818</v>
      </c>
      <c r="O188" s="14" cm="1">
        <f t="array" aca="1" ref="O188" ca="1">SUM(INDIRECT("'"&amp;TOTALDemandSheets&amp;"'!"&amp;ADDRESS(ROW(),COLUMN())))</f>
        <v>14.148375278972978</v>
      </c>
      <c r="P188" s="14" cm="1">
        <f t="array" aca="1" ref="P188" ca="1">SUM(INDIRECT("'"&amp;TOTALDemandSheets&amp;"'!"&amp;ADDRESS(ROW(),COLUMN())))</f>
        <v>0</v>
      </c>
      <c r="Q188" s="14" cm="1">
        <f t="array" aca="1" ref="Q188" ca="1">SUM(INDIRECT("'"&amp;TOTALDemandSheets&amp;"'!"&amp;ADDRESS(ROW(),COLUMN())))</f>
        <v>0</v>
      </c>
      <c r="R188" s="14" cm="1">
        <f t="array" aca="1" ref="R188" ca="1">SUM(INDIRECT("'"&amp;TOTALDemandSheets&amp;"'!"&amp;ADDRESS(ROW(),COLUMN())))</f>
        <v>0</v>
      </c>
      <c r="S188" s="14" cm="1">
        <f t="array" aca="1" ref="S188" ca="1">SUM(INDIRECT("'"&amp;TOTALDemandSheets&amp;"'!"&amp;ADDRESS(ROW(),COLUMN())))</f>
        <v>0</v>
      </c>
      <c r="T188" s="14" cm="1">
        <f t="array" aca="1" ref="T188" ca="1">SUM(INDIRECT("'"&amp;TOTALDemandSheets&amp;"'!"&amp;ADDRESS(ROW(),COLUMN())))</f>
        <v>0</v>
      </c>
      <c r="U188" s="14" cm="1">
        <f t="array" aca="1" ref="U188" ca="1">SUM(INDIRECT("'"&amp;TOTALDemandSheets&amp;"'!"&amp;ADDRESS(ROW(),COLUMN())))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 cm="1">
        <f t="array" aca="1" ref="D189" ca="1">SUM(INDIRECT("'"&amp;TOTALDemandSheets&amp;"'!"&amp;ADDRESS(ROW(),COLUMN())))</f>
        <v>0.13655573103463783</v>
      </c>
      <c r="E189" s="14">
        <f t="shared" ca="1" si="13"/>
        <v>0</v>
      </c>
      <c r="F189" s="3"/>
      <c r="G189" s="14" cm="1">
        <f t="array" aca="1" ref="G189" ca="1">SUM(INDIRECT("'"&amp;TOTALDemandSheets&amp;"'!"&amp;ADDRESS(ROW(),COLUMN())))</f>
        <v>7.7284322654307694E-2</v>
      </c>
      <c r="H189" s="14" cm="1">
        <f t="array" aca="1" ref="H189" ca="1">SUM(INDIRECT("'"&amp;TOTALDemandSheets&amp;"'!"&amp;ADDRESS(ROW(),COLUMN())))</f>
        <v>4.7884247679918284E-3</v>
      </c>
      <c r="I189" s="14" cm="1">
        <f t="array" aca="1" ref="I189" ca="1">SUM(INDIRECT("'"&amp;TOTALDemandSheets&amp;"'!"&amp;ADDRESS(ROW(),COLUMN())))</f>
        <v>8.7272240525702593E-3</v>
      </c>
      <c r="J189" s="14" cm="1">
        <f t="array" aca="1" ref="J189" ca="1">SUM(INDIRECT("'"&amp;TOTALDemandSheets&amp;"'!"&amp;ADDRESS(ROW(),COLUMN())))</f>
        <v>2.6396211281265146E-2</v>
      </c>
      <c r="K189" s="14" cm="1">
        <f t="array" aca="1" ref="K189" ca="1">SUM(INDIRECT("'"&amp;TOTALDemandSheets&amp;"'!"&amp;ADDRESS(ROW(),COLUMN())))</f>
        <v>1.0458387319071561E-4</v>
      </c>
      <c r="L189" s="14" cm="1">
        <f t="array" aca="1" ref="L189" ca="1">SUM(INDIRECT("'"&amp;TOTALDemandSheets&amp;"'!"&amp;ADDRESS(ROW(),COLUMN())))</f>
        <v>2.799435397189548E-4</v>
      </c>
      <c r="M189" s="14" cm="1">
        <f t="array" aca="1" ref="M189" ca="1">SUM(INDIRECT("'"&amp;TOTALDemandSheets&amp;"'!"&amp;ADDRESS(ROW(),COLUMN())))</f>
        <v>9.0915298102406377E-3</v>
      </c>
      <c r="N189" s="14" cm="1">
        <f t="array" aca="1" ref="N189" ca="1">SUM(INDIRECT("'"&amp;TOTALDemandSheets&amp;"'!"&amp;ADDRESS(ROW(),COLUMN())))</f>
        <v>3.0130053518881983E-3</v>
      </c>
      <c r="O189" s="14" cm="1">
        <f t="array" aca="1" ref="O189" ca="1">SUM(INDIRECT("'"&amp;TOTALDemandSheets&amp;"'!"&amp;ADDRESS(ROW(),COLUMN())))</f>
        <v>6.87048570346439E-3</v>
      </c>
      <c r="P189" s="14" cm="1">
        <f t="array" aca="1" ref="P189" ca="1">SUM(INDIRECT("'"&amp;TOTALDemandSheets&amp;"'!"&amp;ADDRESS(ROW(),COLUMN())))</f>
        <v>0</v>
      </c>
      <c r="Q189" s="14" cm="1">
        <f t="array" aca="1" ref="Q189" ca="1">SUM(INDIRECT("'"&amp;TOTALDemandSheets&amp;"'!"&amp;ADDRESS(ROW(),COLUMN())))</f>
        <v>0</v>
      </c>
      <c r="R189" s="14" cm="1">
        <f t="array" aca="1" ref="R189" ca="1">SUM(INDIRECT("'"&amp;TOTALDemandSheets&amp;"'!"&amp;ADDRESS(ROW(),COLUMN())))</f>
        <v>0</v>
      </c>
      <c r="S189" s="14" cm="1">
        <f t="array" aca="1" ref="S189" ca="1">SUM(INDIRECT("'"&amp;TOTALDemandSheets&amp;"'!"&amp;ADDRESS(ROW(),COLUMN())))</f>
        <v>0</v>
      </c>
      <c r="T189" s="14" cm="1">
        <f t="array" aca="1" ref="T189" ca="1">SUM(INDIRECT("'"&amp;TOTALDemandSheets&amp;"'!"&amp;ADDRESS(ROW(),COLUMN())))</f>
        <v>0</v>
      </c>
      <c r="U189" s="14" cm="1">
        <f t="array" aca="1" ref="U189" ca="1">SUM(INDIRECT("'"&amp;TOTALDemandSheets&amp;"'!"&amp;ADDRESS(ROW(),COLUMN())))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 cm="1">
        <f t="array" aca="1" ref="D190" ca="1">SUM(INDIRECT("'"&amp;TOTALDemandSheets&amp;"'!"&amp;ADDRESS(ROW(),COLUMN())))</f>
        <v>30.71922811449355</v>
      </c>
      <c r="E190" s="14">
        <f t="shared" ca="1" si="13"/>
        <v>0</v>
      </c>
      <c r="F190" s="3"/>
      <c r="G190" s="14" cm="1">
        <f t="array" aca="1" ref="G190" ca="1">SUM(INDIRECT("'"&amp;TOTALDemandSheets&amp;"'!"&amp;ADDRESS(ROW(),COLUMN())))</f>
        <v>17.385683627511739</v>
      </c>
      <c r="H190" s="14" cm="1">
        <f t="array" aca="1" ref="H190" ca="1">SUM(INDIRECT("'"&amp;TOTALDemandSheets&amp;"'!"&amp;ADDRESS(ROW(),COLUMN())))</f>
        <v>1.0771917929956396</v>
      </c>
      <c r="I190" s="14" cm="1">
        <f t="array" aca="1" ref="I190" ca="1">SUM(INDIRECT("'"&amp;TOTALDemandSheets&amp;"'!"&amp;ADDRESS(ROW(),COLUMN())))</f>
        <v>1.9632540095237583</v>
      </c>
      <c r="J190" s="14" cm="1">
        <f t="array" aca="1" ref="J190" ca="1">SUM(INDIRECT("'"&amp;TOTALDemandSheets&amp;"'!"&amp;ADDRESS(ROW(),COLUMN())))</f>
        <v>5.9380242012828575</v>
      </c>
      <c r="K190" s="14" cm="1">
        <f t="array" aca="1" ref="K190" ca="1">SUM(INDIRECT("'"&amp;TOTALDemandSheets&amp;"'!"&amp;ADDRESS(ROW(),COLUMN())))</f>
        <v>2.3526920718017597E-2</v>
      </c>
      <c r="L190" s="14" cm="1">
        <f t="array" aca="1" ref="L190" ca="1">SUM(INDIRECT("'"&amp;TOTALDemandSheets&amp;"'!"&amp;ADDRESS(ROW(),COLUMN())))</f>
        <v>6.2975382949134726E-2</v>
      </c>
      <c r="M190" s="14" cm="1">
        <f t="array" aca="1" ref="M190" ca="1">SUM(INDIRECT("'"&amp;TOTALDemandSheets&amp;"'!"&amp;ADDRESS(ROW(),COLUMN())))</f>
        <v>2.0452073013300254</v>
      </c>
      <c r="N190" s="14" cm="1">
        <f t="array" aca="1" ref="N190" ca="1">SUM(INDIRECT("'"&amp;TOTALDemandSheets&amp;"'!"&amp;ADDRESS(ROW(),COLUMN())))</f>
        <v>0.67779798045507167</v>
      </c>
      <c r="O190" s="14" cm="1">
        <f t="array" aca="1" ref="O190" ca="1">SUM(INDIRECT("'"&amp;TOTALDemandSheets&amp;"'!"&amp;ADDRESS(ROW(),COLUMN())))</f>
        <v>1.5455668977273036</v>
      </c>
      <c r="P190" s="14" cm="1">
        <f t="array" aca="1" ref="P190" ca="1">SUM(INDIRECT("'"&amp;TOTALDemandSheets&amp;"'!"&amp;ADDRESS(ROW(),COLUMN())))</f>
        <v>0</v>
      </c>
      <c r="Q190" s="14" cm="1">
        <f t="array" aca="1" ref="Q190" ca="1">SUM(INDIRECT("'"&amp;TOTALDemandSheets&amp;"'!"&amp;ADDRESS(ROW(),COLUMN())))</f>
        <v>0</v>
      </c>
      <c r="R190" s="14" cm="1">
        <f t="array" aca="1" ref="R190" ca="1">SUM(INDIRECT("'"&amp;TOTALDemandSheets&amp;"'!"&amp;ADDRESS(ROW(),COLUMN())))</f>
        <v>0</v>
      </c>
      <c r="S190" s="14" cm="1">
        <f t="array" aca="1" ref="S190" ca="1">SUM(INDIRECT("'"&amp;TOTALDemandSheets&amp;"'!"&amp;ADDRESS(ROW(),COLUMN())))</f>
        <v>0</v>
      </c>
      <c r="T190" s="14" cm="1">
        <f t="array" aca="1" ref="T190" ca="1">SUM(INDIRECT("'"&amp;TOTALDemandSheets&amp;"'!"&amp;ADDRESS(ROW(),COLUMN())))</f>
        <v>0</v>
      </c>
      <c r="U190" s="14" cm="1">
        <f t="array" aca="1" ref="U190" ca="1">SUM(INDIRECT("'"&amp;TOTALDemandSheets&amp;"'!"&amp;ADDRESS(ROW(),COLUMN())))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 cm="1">
        <f t="array" aca="1" ref="D191" ca="1">SUM(INDIRECT("'"&amp;TOTALDemandSheets&amp;"'!"&amp;ADDRESS(ROW(),COLUMN())))</f>
        <v>0</v>
      </c>
      <c r="E191" s="14">
        <f t="shared" ca="1" si="13"/>
        <v>0</v>
      </c>
      <c r="F191" s="3"/>
      <c r="G191" s="14" cm="1">
        <f t="array" aca="1" ref="G191" ca="1">SUM(INDIRECT("'"&amp;TOTALDemandSheets&amp;"'!"&amp;ADDRESS(ROW(),COLUMN())))</f>
        <v>0</v>
      </c>
      <c r="H191" s="14" cm="1">
        <f t="array" aca="1" ref="H191" ca="1">SUM(INDIRECT("'"&amp;TOTALDemandSheets&amp;"'!"&amp;ADDRESS(ROW(),COLUMN())))</f>
        <v>0</v>
      </c>
      <c r="I191" s="14" cm="1">
        <f t="array" aca="1" ref="I191" ca="1">SUM(INDIRECT("'"&amp;TOTALDemandSheets&amp;"'!"&amp;ADDRESS(ROW(),COLUMN())))</f>
        <v>0</v>
      </c>
      <c r="J191" s="14" cm="1">
        <f t="array" aca="1" ref="J191" ca="1">SUM(INDIRECT("'"&amp;TOTALDemandSheets&amp;"'!"&amp;ADDRESS(ROW(),COLUMN())))</f>
        <v>0</v>
      </c>
      <c r="K191" s="14" cm="1">
        <f t="array" aca="1" ref="K191" ca="1">SUM(INDIRECT("'"&amp;TOTALDemandSheets&amp;"'!"&amp;ADDRESS(ROW(),COLUMN())))</f>
        <v>0</v>
      </c>
      <c r="L191" s="14" cm="1">
        <f t="array" aca="1" ref="L191" ca="1">SUM(INDIRECT("'"&amp;TOTALDemandSheets&amp;"'!"&amp;ADDRESS(ROW(),COLUMN())))</f>
        <v>0</v>
      </c>
      <c r="M191" s="14" cm="1">
        <f t="array" aca="1" ref="M191" ca="1">SUM(INDIRECT("'"&amp;TOTALDemandSheets&amp;"'!"&amp;ADDRESS(ROW(),COLUMN())))</f>
        <v>0</v>
      </c>
      <c r="N191" s="14" cm="1">
        <f t="array" aca="1" ref="N191" ca="1">SUM(INDIRECT("'"&amp;TOTALDemandSheets&amp;"'!"&amp;ADDRESS(ROW(),COLUMN())))</f>
        <v>0</v>
      </c>
      <c r="O191" s="14" cm="1">
        <f t="array" aca="1" ref="O191" ca="1">SUM(INDIRECT("'"&amp;TOTALDemandSheets&amp;"'!"&amp;ADDRESS(ROW(),COLUMN())))</f>
        <v>0</v>
      </c>
      <c r="P191" s="14" cm="1">
        <f t="array" aca="1" ref="P191" ca="1">SUM(INDIRECT("'"&amp;TOTALDemandSheets&amp;"'!"&amp;ADDRESS(ROW(),COLUMN())))</f>
        <v>0</v>
      </c>
      <c r="Q191" s="14" cm="1">
        <f t="array" aca="1" ref="Q191" ca="1">SUM(INDIRECT("'"&amp;TOTALDemandSheets&amp;"'!"&amp;ADDRESS(ROW(),COLUMN())))</f>
        <v>0</v>
      </c>
      <c r="R191" s="14" cm="1">
        <f t="array" aca="1" ref="R191" ca="1">SUM(INDIRECT("'"&amp;TOTALDemandSheets&amp;"'!"&amp;ADDRESS(ROW(),COLUMN())))</f>
        <v>0</v>
      </c>
      <c r="S191" s="14" cm="1">
        <f t="array" aca="1" ref="S191" ca="1">SUM(INDIRECT("'"&amp;TOTALDemandSheets&amp;"'!"&amp;ADDRESS(ROW(),COLUMN())))</f>
        <v>0</v>
      </c>
      <c r="T191" s="14" cm="1">
        <f t="array" aca="1" ref="T191" ca="1">SUM(INDIRECT("'"&amp;TOTALDemandSheets&amp;"'!"&amp;ADDRESS(ROW(),COLUMN())))</f>
        <v>0</v>
      </c>
      <c r="U191" s="14" cm="1">
        <f t="array" aca="1" ref="U191" ca="1">SUM(INDIRECT("'"&amp;TOTALDemandSheets&amp;"'!"&amp;ADDRESS(ROW(),COLUMN())))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 cm="1">
        <f t="array" aca="1" ref="D192" ca="1">SUM(INDIRECT("'"&amp;TOTALDemandSheets&amp;"'!"&amp;ADDRESS(ROW(),COLUMN())))</f>
        <v>17</v>
      </c>
      <c r="E192" s="14">
        <f t="shared" ca="1" si="13"/>
        <v>0</v>
      </c>
      <c r="F192" s="46"/>
      <c r="G192" s="14" cm="1">
        <f t="array" aca="1" ref="G192" ca="1">SUM(INDIRECT("'"&amp;TOTALDemandSheets&amp;"'!"&amp;ADDRESS(ROW(),COLUMN())))</f>
        <v>9.6212255257889723</v>
      </c>
      <c r="H192" s="14" cm="1">
        <f t="array" aca="1" ref="H192" ca="1">SUM(INDIRECT("'"&amp;TOTALDemandSheets&amp;"'!"&amp;ADDRESS(ROW(),COLUMN())))</f>
        <v>0.596117207524691</v>
      </c>
      <c r="I192" s="14" cm="1">
        <f t="array" aca="1" ref="I192" ca="1">SUM(INDIRECT("'"&amp;TOTALDemandSheets&amp;"'!"&amp;ADDRESS(ROW(),COLUMN())))</f>
        <v>1.0864634370860764</v>
      </c>
      <c r="J192" s="14" cm="1">
        <f t="array" aca="1" ref="J192" ca="1">SUM(INDIRECT("'"&amp;TOTALDemandSheets&amp;"'!"&amp;ADDRESS(ROW(),COLUMN())))</f>
        <v>3.2860985648979035</v>
      </c>
      <c r="K192" s="14" cm="1">
        <f t="array" aca="1" ref="K192" ca="1">SUM(INDIRECT("'"&amp;TOTALDemandSheets&amp;"'!"&amp;ADDRESS(ROW(),COLUMN())))</f>
        <v>1.301978196573228E-2</v>
      </c>
      <c r="L192" s="14" cm="1">
        <f t="array" aca="1" ref="L192" ca="1">SUM(INDIRECT("'"&amp;TOTALDemandSheets&amp;"'!"&amp;ADDRESS(ROW(),COLUMN())))</f>
        <v>3.4850534204346827E-2</v>
      </c>
      <c r="M192" s="14" cm="1">
        <f t="array" aca="1" ref="M192" ca="1">SUM(INDIRECT("'"&amp;TOTALDemandSheets&amp;"'!"&amp;ADDRESS(ROW(),COLUMN())))</f>
        <v>1.1318163331781892</v>
      </c>
      <c r="N192" s="14" cm="1">
        <f t="array" aca="1" ref="N192" ca="1">SUM(INDIRECT("'"&amp;TOTALDemandSheets&amp;"'!"&amp;ADDRESS(ROW(),COLUMN())))</f>
        <v>0.37509294259577403</v>
      </c>
      <c r="O192" s="14" cm="1">
        <f t="array" aca="1" ref="O192" ca="1">SUM(INDIRECT("'"&amp;TOTALDemandSheets&amp;"'!"&amp;ADDRESS(ROW(),COLUMN())))</f>
        <v>0.85531567275831399</v>
      </c>
      <c r="P192" s="14" cm="1">
        <f t="array" aca="1" ref="P192" ca="1">SUM(INDIRECT("'"&amp;TOTALDemandSheets&amp;"'!"&amp;ADDRESS(ROW(),COLUMN())))</f>
        <v>0</v>
      </c>
      <c r="Q192" s="14" cm="1">
        <f t="array" aca="1" ref="Q192" ca="1">SUM(INDIRECT("'"&amp;TOTALDemandSheets&amp;"'!"&amp;ADDRESS(ROW(),COLUMN())))</f>
        <v>0</v>
      </c>
      <c r="R192" s="14" cm="1">
        <f t="array" aca="1" ref="R192" ca="1">SUM(INDIRECT("'"&amp;TOTALDemandSheets&amp;"'!"&amp;ADDRESS(ROW(),COLUMN())))</f>
        <v>0</v>
      </c>
      <c r="S192" s="14" cm="1">
        <f t="array" aca="1" ref="S192" ca="1">SUM(INDIRECT("'"&amp;TOTALDemandSheets&amp;"'!"&amp;ADDRESS(ROW(),COLUMN())))</f>
        <v>0</v>
      </c>
      <c r="T192" s="14" cm="1">
        <f t="array" aca="1" ref="T192" ca="1">SUM(INDIRECT("'"&amp;TOTALDemandSheets&amp;"'!"&amp;ADDRESS(ROW(),COLUMN())))</f>
        <v>0</v>
      </c>
      <c r="U192" s="14" cm="1">
        <f t="array" aca="1" ref="U192" ca="1">SUM(INDIRECT("'"&amp;TOTALDemandSheets&amp;"'!"&amp;ADDRESS(ROW(),COLUMN())))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 cm="1">
        <f t="array" aca="1" ref="D193" ca="1">SUM(INDIRECT("'"&amp;TOTALDemandSheets&amp;"'!"&amp;ADDRESS(ROW(),COLUMN())))</f>
        <v>344.01289496544638</v>
      </c>
      <c r="E193" s="14">
        <f t="shared" ca="1" si="13"/>
        <v>0</v>
      </c>
      <c r="F193" s="46"/>
      <c r="G193" s="174" cm="1">
        <f t="array" aca="1" ref="G193" ca="1">SUM(INDIRECT("'"&amp;TOTALDemandSheets&amp;"'!"&amp;ADDRESS(ROW(),COLUMN())))</f>
        <v>194.69562624953608</v>
      </c>
      <c r="H193" s="174" cm="1">
        <f t="array" aca="1" ref="H193" ca="1">SUM(INDIRECT("'"&amp;TOTALDemandSheets&amp;"'!"&amp;ADDRESS(ROW(),COLUMN())))</f>
        <v>12.063059194075688</v>
      </c>
      <c r="I193" s="174" cm="1">
        <f t="array" aca="1" ref="I193" ca="1">SUM(INDIRECT("'"&amp;TOTALDemandSheets&amp;"'!"&amp;ADDRESS(ROW(),COLUMN())))</f>
        <v>21.985731309770017</v>
      </c>
      <c r="J193" s="174" cm="1">
        <f t="array" aca="1" ref="J193" ca="1">SUM(INDIRECT("'"&amp;TOTALDemandSheets&amp;"'!"&amp;ADDRESS(ROW(),COLUMN())))</f>
        <v>66.497663556019205</v>
      </c>
      <c r="K193" s="174" cm="1">
        <f t="array" aca="1" ref="K193" ca="1">SUM(INDIRECT("'"&amp;TOTALDemandSheets&amp;"'!"&amp;ADDRESS(ROW(),COLUMN())))</f>
        <v>0.26346899328532181</v>
      </c>
      <c r="L193" s="174" cm="1">
        <f t="array" aca="1" ref="L193" ca="1">SUM(INDIRECT("'"&amp;TOTALDemandSheets&amp;"'!"&amp;ADDRESS(ROW(),COLUMN())))</f>
        <v>0.70523724486645056</v>
      </c>
      <c r="M193" s="174" cm="1">
        <f t="array" aca="1" ref="M193" ca="1">SUM(INDIRECT("'"&amp;TOTALDemandSheets&amp;"'!"&amp;ADDRESS(ROW(),COLUMN())))</f>
        <v>22.903494902694415</v>
      </c>
      <c r="N193" s="174" cm="1">
        <f t="array" aca="1" ref="N193" ca="1">SUM(INDIRECT("'"&amp;TOTALDemandSheets&amp;"'!"&amp;ADDRESS(ROW(),COLUMN())))</f>
        <v>7.5904005331458952</v>
      </c>
      <c r="O193" s="174" cm="1">
        <f t="array" aca="1" ref="O193" ca="1">SUM(INDIRECT("'"&amp;TOTALDemandSheets&amp;"'!"&amp;ADDRESS(ROW(),COLUMN())))</f>
        <v>17.308212982053291</v>
      </c>
      <c r="P193" s="174" cm="1">
        <f t="array" aca="1" ref="P193" ca="1">SUM(INDIRECT("'"&amp;TOTALDemandSheets&amp;"'!"&amp;ADDRESS(ROW(),COLUMN())))</f>
        <v>0</v>
      </c>
      <c r="Q193" s="174" cm="1">
        <f t="array" aca="1" ref="Q193" ca="1">SUM(INDIRECT("'"&amp;TOTALDemandSheets&amp;"'!"&amp;ADDRESS(ROW(),COLUMN())))</f>
        <v>0</v>
      </c>
      <c r="R193" s="174" cm="1">
        <f t="array" aca="1" ref="R193" ca="1">SUM(INDIRECT("'"&amp;TOTALDemandSheets&amp;"'!"&amp;ADDRESS(ROW(),COLUMN())))</f>
        <v>0</v>
      </c>
      <c r="S193" s="174" cm="1">
        <f t="array" aca="1" ref="S193" ca="1">SUM(INDIRECT("'"&amp;TOTALDemandSheets&amp;"'!"&amp;ADDRESS(ROW(),COLUMN())))</f>
        <v>0</v>
      </c>
      <c r="T193" s="174" cm="1">
        <f t="array" aca="1" ref="T193" ca="1">SUM(INDIRECT("'"&amp;TOTALDemandSheets&amp;"'!"&amp;ADDRESS(ROW(),COLUMN())))</f>
        <v>0</v>
      </c>
      <c r="U193" s="174" cm="1">
        <f t="array" aca="1" ref="U193" ca="1">SUM(INDIRECT("'"&amp;TOTALDemandSheets&amp;"'!"&amp;ADDRESS(ROW(),COLUMN())))</f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>
        <f t="shared" si="13"/>
        <v>0</v>
      </c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>
        <f t="shared" ref="E195:E242" si="14">IFERROR(IF(D195="",0,IF(D195=0,0,IF(ABS(D195-SUM($G195:$U195))&lt;Check_Limit,0,1))),1)</f>
        <v>0</v>
      </c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 cm="1">
        <f t="array" aca="1" ref="D196" ca="1">SUM(INDIRECT("'"&amp;TOTALDemandSheets&amp;"'!"&amp;ADDRESS(ROW(),COLUMN())))</f>
        <v>2774.8401072196057</v>
      </c>
      <c r="E196" s="14">
        <f t="shared" ca="1" si="14"/>
        <v>0</v>
      </c>
      <c r="F196" s="3"/>
      <c r="G196" s="14" cm="1">
        <f t="array" aca="1" ref="G196" ca="1">SUM(INDIRECT("'"&amp;TOTALDemandSheets&amp;"'!"&amp;ADDRESS(ROW(),COLUMN())))</f>
        <v>2171.8534750032409</v>
      </c>
      <c r="H196" s="14" cm="1">
        <f t="array" aca="1" ref="H196" ca="1">SUM(INDIRECT("'"&amp;TOTALDemandSheets&amp;"'!"&amp;ADDRESS(ROW(),COLUMN())))</f>
        <v>119.20863033125289</v>
      </c>
      <c r="I196" s="14" cm="1">
        <f t="array" aca="1" ref="I196" ca="1">SUM(INDIRECT("'"&amp;TOTALDemandSheets&amp;"'!"&amp;ADDRESS(ROW(),COLUMN())))</f>
        <v>103.54796453145798</v>
      </c>
      <c r="J196" s="14" cm="1">
        <f t="array" aca="1" ref="J196" ca="1">SUM(INDIRECT("'"&amp;TOTALDemandSheets&amp;"'!"&amp;ADDRESS(ROW(),COLUMN())))</f>
        <v>221.83058173080121</v>
      </c>
      <c r="K196" s="14" cm="1">
        <f t="array" aca="1" ref="K196" ca="1">SUM(INDIRECT("'"&amp;TOTALDemandSheets&amp;"'!"&amp;ADDRESS(ROW(),COLUMN())))</f>
        <v>0.89370740188166886</v>
      </c>
      <c r="L196" s="14" cm="1">
        <f t="array" aca="1" ref="L196" ca="1">SUM(INDIRECT("'"&amp;TOTALDemandSheets&amp;"'!"&amp;ADDRESS(ROW(),COLUMN())))</f>
        <v>3.7286594279386582</v>
      </c>
      <c r="M196" s="14" cm="1">
        <f t="array" aca="1" ref="M196" ca="1">SUM(INDIRECT("'"&amp;TOTALDemandSheets&amp;"'!"&amp;ADDRESS(ROW(),COLUMN())))</f>
        <v>74.97472609502698</v>
      </c>
      <c r="N196" s="14" cm="1">
        <f t="array" aca="1" ref="N196" ca="1">SUM(INDIRECT("'"&amp;TOTALDemandSheets&amp;"'!"&amp;ADDRESS(ROW(),COLUMN())))</f>
        <v>24.136632292649487</v>
      </c>
      <c r="O196" s="14" cm="1">
        <f t="array" aca="1" ref="O196" ca="1">SUM(INDIRECT("'"&amp;TOTALDemandSheets&amp;"'!"&amp;ADDRESS(ROW(),COLUMN())))</f>
        <v>54.665730405356065</v>
      </c>
      <c r="P196" s="14" cm="1">
        <f t="array" aca="1" ref="P196" ca="1">SUM(INDIRECT("'"&amp;TOTALDemandSheets&amp;"'!"&amp;ADDRESS(ROW(),COLUMN())))</f>
        <v>0</v>
      </c>
      <c r="Q196" s="14" cm="1">
        <f t="array" aca="1" ref="Q196" ca="1">SUM(INDIRECT("'"&amp;TOTALDemandSheets&amp;"'!"&amp;ADDRESS(ROW(),COLUMN())))</f>
        <v>0</v>
      </c>
      <c r="R196" s="14" cm="1">
        <f t="array" aca="1" ref="R196" ca="1">SUM(INDIRECT("'"&amp;TOTALDemandSheets&amp;"'!"&amp;ADDRESS(ROW(),COLUMN())))</f>
        <v>0</v>
      </c>
      <c r="S196" s="14" cm="1">
        <f t="array" aca="1" ref="S196" ca="1">SUM(INDIRECT("'"&amp;TOTALDemandSheets&amp;"'!"&amp;ADDRESS(ROW(),COLUMN())))</f>
        <v>0</v>
      </c>
      <c r="T196" s="14" cm="1">
        <f t="array" aca="1" ref="T196" ca="1">SUM(INDIRECT("'"&amp;TOTALDemandSheets&amp;"'!"&amp;ADDRESS(ROW(),COLUMN())))</f>
        <v>0</v>
      </c>
      <c r="U196" s="14" cm="1">
        <f t="array" aca="1" ref="U196" ca="1">SUM(INDIRECT("'"&amp;TOTALDemandSheets&amp;"'!"&amp;ADDRESS(ROW(),COLUMN())))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 cm="1">
        <f t="array" aca="1" ref="D197" ca="1">SUM(INDIRECT("'"&amp;TOTALDemandSheets&amp;"'!"&amp;ADDRESS(ROW(),COLUMN())))</f>
        <v>195.52483251546758</v>
      </c>
      <c r="E197" s="14">
        <f t="shared" ca="1" si="14"/>
        <v>0</v>
      </c>
      <c r="F197" s="3"/>
      <c r="G197" s="14" cm="1">
        <f t="array" aca="1" ref="G197" ca="1">SUM(INDIRECT("'"&amp;TOTALDemandSheets&amp;"'!"&amp;ADDRESS(ROW(),COLUMN())))</f>
        <v>153.03630859424408</v>
      </c>
      <c r="H197" s="14" cm="1">
        <f t="array" aca="1" ref="H197" ca="1">SUM(INDIRECT("'"&amp;TOTALDemandSheets&amp;"'!"&amp;ADDRESS(ROW(),COLUMN())))</f>
        <v>8.3998524524973117</v>
      </c>
      <c r="I197" s="14" cm="1">
        <f t="array" aca="1" ref="I197" ca="1">SUM(INDIRECT("'"&amp;TOTALDemandSheets&amp;"'!"&amp;ADDRESS(ROW(),COLUMN())))</f>
        <v>7.2963477678062043</v>
      </c>
      <c r="J197" s="14" cm="1">
        <f t="array" aca="1" ref="J197" ca="1">SUM(INDIRECT("'"&amp;TOTALDemandSheets&amp;"'!"&amp;ADDRESS(ROW(),COLUMN())))</f>
        <v>15.630950131819976</v>
      </c>
      <c r="K197" s="14" cm="1">
        <f t="array" aca="1" ref="K197" ca="1">SUM(INDIRECT("'"&amp;TOTALDemandSheets&amp;"'!"&amp;ADDRESS(ROW(),COLUMN())))</f>
        <v>6.2973714995722296E-2</v>
      </c>
      <c r="L197" s="14" cm="1">
        <f t="array" aca="1" ref="L197" ca="1">SUM(INDIRECT("'"&amp;TOTALDemandSheets&amp;"'!"&amp;ADDRESS(ROW(),COLUMN())))</f>
        <v>0.2627342412480228</v>
      </c>
      <c r="M197" s="14" cm="1">
        <f t="array" aca="1" ref="M197" ca="1">SUM(INDIRECT("'"&amp;TOTALDemandSheets&amp;"'!"&amp;ADDRESS(ROW(),COLUMN())))</f>
        <v>5.2829785487395053</v>
      </c>
      <c r="N197" s="14" cm="1">
        <f t="array" aca="1" ref="N197" ca="1">SUM(INDIRECT("'"&amp;TOTALDemandSheets&amp;"'!"&amp;ADDRESS(ROW(),COLUMN())))</f>
        <v>1.7007506033334925</v>
      </c>
      <c r="O197" s="14" cm="1">
        <f t="array" aca="1" ref="O197" ca="1">SUM(INDIRECT("'"&amp;TOTALDemandSheets&amp;"'!"&amp;ADDRESS(ROW(),COLUMN())))</f>
        <v>3.8519364607832656</v>
      </c>
      <c r="P197" s="14" cm="1">
        <f t="array" aca="1" ref="P197" ca="1">SUM(INDIRECT("'"&amp;TOTALDemandSheets&amp;"'!"&amp;ADDRESS(ROW(),COLUMN())))</f>
        <v>0</v>
      </c>
      <c r="Q197" s="14" cm="1">
        <f t="array" aca="1" ref="Q197" ca="1">SUM(INDIRECT("'"&amp;TOTALDemandSheets&amp;"'!"&amp;ADDRESS(ROW(),COLUMN())))</f>
        <v>0</v>
      </c>
      <c r="R197" s="14" cm="1">
        <f t="array" aca="1" ref="R197" ca="1">SUM(INDIRECT("'"&amp;TOTALDemandSheets&amp;"'!"&amp;ADDRESS(ROW(),COLUMN())))</f>
        <v>0</v>
      </c>
      <c r="S197" s="14" cm="1">
        <f t="array" aca="1" ref="S197" ca="1">SUM(INDIRECT("'"&amp;TOTALDemandSheets&amp;"'!"&amp;ADDRESS(ROW(),COLUMN())))</f>
        <v>0</v>
      </c>
      <c r="T197" s="14" cm="1">
        <f t="array" aca="1" ref="T197" ca="1">SUM(INDIRECT("'"&amp;TOTALDemandSheets&amp;"'!"&amp;ADDRESS(ROW(),COLUMN())))</f>
        <v>0</v>
      </c>
      <c r="U197" s="14" cm="1">
        <f t="array" aca="1" ref="U197" ca="1">SUM(INDIRECT("'"&amp;TOTALDemandSheets&amp;"'!"&amp;ADDRESS(ROW(),COLUMN())))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 cm="1">
        <f t="array" aca="1" ref="D198" ca="1">SUM(INDIRECT("'"&amp;TOTALDemandSheets&amp;"'!"&amp;ADDRESS(ROW(),COLUMN())))</f>
        <v>8.5223454994013608</v>
      </c>
      <c r="E198" s="14">
        <f t="shared" ca="1" si="14"/>
        <v>0</v>
      </c>
      <c r="F198" s="3"/>
      <c r="G198" s="14" cm="1">
        <f t="array" aca="1" ref="G198" ca="1">SUM(INDIRECT("'"&amp;TOTALDemandSheets&amp;"'!"&amp;ADDRESS(ROW(),COLUMN())))</f>
        <v>6.6703972023092204</v>
      </c>
      <c r="H198" s="14" cm="1">
        <f t="array" aca="1" ref="H198" ca="1">SUM(INDIRECT("'"&amp;TOTALDemandSheets&amp;"'!"&amp;ADDRESS(ROW(),COLUMN())))</f>
        <v>0.36612456752015321</v>
      </c>
      <c r="I198" s="14" cm="1">
        <f t="array" aca="1" ref="I198" ca="1">SUM(INDIRECT("'"&amp;TOTALDemandSheets&amp;"'!"&amp;ADDRESS(ROW(),COLUMN())))</f>
        <v>0.31802608272844973</v>
      </c>
      <c r="J198" s="14" cm="1">
        <f t="array" aca="1" ref="J198" ca="1">SUM(INDIRECT("'"&amp;TOTALDemandSheets&amp;"'!"&amp;ADDRESS(ROW(),COLUMN())))</f>
        <v>0.68130659309857688</v>
      </c>
      <c r="K198" s="14" cm="1">
        <f t="array" aca="1" ref="K198" ca="1">SUM(INDIRECT("'"&amp;TOTALDemandSheets&amp;"'!"&amp;ADDRESS(ROW(),COLUMN())))</f>
        <v>2.7448368049716749E-3</v>
      </c>
      <c r="L198" s="14" cm="1">
        <f t="array" aca="1" ref="L198" ca="1">SUM(INDIRECT("'"&amp;TOTALDemandSheets&amp;"'!"&amp;ADDRESS(ROW(),COLUMN())))</f>
        <v>1.145180358746292E-2</v>
      </c>
      <c r="M198" s="14" cm="1">
        <f t="array" aca="1" ref="M198" ca="1">SUM(INDIRECT("'"&amp;TOTALDemandSheets&amp;"'!"&amp;ADDRESS(ROW(),COLUMN())))</f>
        <v>0.23026931095681846</v>
      </c>
      <c r="N198" s="14" cm="1">
        <f t="array" aca="1" ref="N198" ca="1">SUM(INDIRECT("'"&amp;TOTALDemandSheets&amp;"'!"&amp;ADDRESS(ROW(),COLUMN())))</f>
        <v>7.4130656773618339E-2</v>
      </c>
      <c r="O198" s="14" cm="1">
        <f t="array" aca="1" ref="O198" ca="1">SUM(INDIRECT("'"&amp;TOTALDemandSheets&amp;"'!"&amp;ADDRESS(ROW(),COLUMN())))</f>
        <v>0.16789444562208919</v>
      </c>
      <c r="P198" s="14" cm="1">
        <f t="array" aca="1" ref="P198" ca="1">SUM(INDIRECT("'"&amp;TOTALDemandSheets&amp;"'!"&amp;ADDRESS(ROW(),COLUMN())))</f>
        <v>0</v>
      </c>
      <c r="Q198" s="14" cm="1">
        <f t="array" aca="1" ref="Q198" ca="1">SUM(INDIRECT("'"&amp;TOTALDemandSheets&amp;"'!"&amp;ADDRESS(ROW(),COLUMN())))</f>
        <v>0</v>
      </c>
      <c r="R198" s="14" cm="1">
        <f t="array" aca="1" ref="R198" ca="1">SUM(INDIRECT("'"&amp;TOTALDemandSheets&amp;"'!"&amp;ADDRESS(ROW(),COLUMN())))</f>
        <v>0</v>
      </c>
      <c r="S198" s="14" cm="1">
        <f t="array" aca="1" ref="S198" ca="1">SUM(INDIRECT("'"&amp;TOTALDemandSheets&amp;"'!"&amp;ADDRESS(ROW(),COLUMN())))</f>
        <v>0</v>
      </c>
      <c r="T198" s="14" cm="1">
        <f t="array" aca="1" ref="T198" ca="1">SUM(INDIRECT("'"&amp;TOTALDemandSheets&amp;"'!"&amp;ADDRESS(ROW(),COLUMN())))</f>
        <v>0</v>
      </c>
      <c r="U198" s="14" cm="1">
        <f t="array" aca="1" ref="U198" ca="1">SUM(INDIRECT("'"&amp;TOTALDemandSheets&amp;"'!"&amp;ADDRESS(ROW(),COLUMN())))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 cm="1">
        <f t="array" aca="1" ref="D199" ca="1">SUM(INDIRECT("'"&amp;TOTALDemandSheets&amp;"'!"&amp;ADDRESS(ROW(),COLUMN())))</f>
        <v>0</v>
      </c>
      <c r="E199" s="14">
        <f t="shared" ca="1" si="14"/>
        <v>0</v>
      </c>
      <c r="F199" s="3"/>
      <c r="G199" s="14" cm="1">
        <f t="array" aca="1" ref="G199" ca="1">SUM(INDIRECT("'"&amp;TOTALDemandSheets&amp;"'!"&amp;ADDRESS(ROW(),COLUMN())))</f>
        <v>0</v>
      </c>
      <c r="H199" s="14" cm="1">
        <f t="array" aca="1" ref="H199" ca="1">SUM(INDIRECT("'"&amp;TOTALDemandSheets&amp;"'!"&amp;ADDRESS(ROW(),COLUMN())))</f>
        <v>0</v>
      </c>
      <c r="I199" s="14" cm="1">
        <f t="array" aca="1" ref="I199" ca="1">SUM(INDIRECT("'"&amp;TOTALDemandSheets&amp;"'!"&amp;ADDRESS(ROW(),COLUMN())))</f>
        <v>0</v>
      </c>
      <c r="J199" s="14" cm="1">
        <f t="array" aca="1" ref="J199" ca="1">SUM(INDIRECT("'"&amp;TOTALDemandSheets&amp;"'!"&amp;ADDRESS(ROW(),COLUMN())))</f>
        <v>0</v>
      </c>
      <c r="K199" s="14" cm="1">
        <f t="array" aca="1" ref="K199" ca="1">SUM(INDIRECT("'"&amp;TOTALDemandSheets&amp;"'!"&amp;ADDRESS(ROW(),COLUMN())))</f>
        <v>0</v>
      </c>
      <c r="L199" s="14" cm="1">
        <f t="array" aca="1" ref="L199" ca="1">SUM(INDIRECT("'"&amp;TOTALDemandSheets&amp;"'!"&amp;ADDRESS(ROW(),COLUMN())))</f>
        <v>0</v>
      </c>
      <c r="M199" s="14" cm="1">
        <f t="array" aca="1" ref="M199" ca="1">SUM(INDIRECT("'"&amp;TOTALDemandSheets&amp;"'!"&amp;ADDRESS(ROW(),COLUMN())))</f>
        <v>0</v>
      </c>
      <c r="N199" s="14" cm="1">
        <f t="array" aca="1" ref="N199" ca="1">SUM(INDIRECT("'"&amp;TOTALDemandSheets&amp;"'!"&amp;ADDRESS(ROW(),COLUMN())))</f>
        <v>0</v>
      </c>
      <c r="O199" s="14" cm="1">
        <f t="array" aca="1" ref="O199" ca="1">SUM(INDIRECT("'"&amp;TOTALDemandSheets&amp;"'!"&amp;ADDRESS(ROW(),COLUMN())))</f>
        <v>0</v>
      </c>
      <c r="P199" s="14" cm="1">
        <f t="array" aca="1" ref="P199" ca="1">SUM(INDIRECT("'"&amp;TOTALDemandSheets&amp;"'!"&amp;ADDRESS(ROW(),COLUMN())))</f>
        <v>0</v>
      </c>
      <c r="Q199" s="14" cm="1">
        <f t="array" aca="1" ref="Q199" ca="1">SUM(INDIRECT("'"&amp;TOTALDemandSheets&amp;"'!"&amp;ADDRESS(ROW(),COLUMN())))</f>
        <v>0</v>
      </c>
      <c r="R199" s="14" cm="1">
        <f t="array" aca="1" ref="R199" ca="1">SUM(INDIRECT("'"&amp;TOTALDemandSheets&amp;"'!"&amp;ADDRESS(ROW(),COLUMN())))</f>
        <v>0</v>
      </c>
      <c r="S199" s="14" cm="1">
        <f t="array" aca="1" ref="S199" ca="1">SUM(INDIRECT("'"&amp;TOTALDemandSheets&amp;"'!"&amp;ADDRESS(ROW(),COLUMN())))</f>
        <v>0</v>
      </c>
      <c r="T199" s="14" cm="1">
        <f t="array" aca="1" ref="T199" ca="1">SUM(INDIRECT("'"&amp;TOTALDemandSheets&amp;"'!"&amp;ADDRESS(ROW(),COLUMN())))</f>
        <v>0</v>
      </c>
      <c r="U199" s="14" cm="1">
        <f t="array" aca="1" ref="U199" ca="1">SUM(INDIRECT("'"&amp;TOTALDemandSheets&amp;"'!"&amp;ADDRESS(ROW(),COLUMN())))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 cm="1">
        <f t="array" aca="1" ref="D200" ca="1">SUM(INDIRECT("'"&amp;TOTALDemandSheets&amp;"'!"&amp;ADDRESS(ROW(),COLUMN())))</f>
        <v>3120.6838525117573</v>
      </c>
      <c r="E200" s="14">
        <f t="shared" ca="1" si="14"/>
        <v>0</v>
      </c>
      <c r="F200" s="3"/>
      <c r="G200" s="14" cm="1">
        <f t="array" aca="1" ref="G200" ca="1">SUM(INDIRECT("'"&amp;TOTALDemandSheets&amp;"'!"&amp;ADDRESS(ROW(),COLUMN())))</f>
        <v>2442.543644886046</v>
      </c>
      <c r="H200" s="14" cm="1">
        <f t="array" aca="1" ref="H200" ca="1">SUM(INDIRECT("'"&amp;TOTALDemandSheets&amp;"'!"&amp;ADDRESS(ROW(),COLUMN())))</f>
        <v>134.06626449822411</v>
      </c>
      <c r="I200" s="14" cm="1">
        <f t="array" aca="1" ref="I200" ca="1">SUM(INDIRECT("'"&amp;TOTALDemandSheets&amp;"'!"&amp;ADDRESS(ROW(),COLUMN())))</f>
        <v>116.45372287687177</v>
      </c>
      <c r="J200" s="14" cm="1">
        <f t="array" aca="1" ref="J200" ca="1">SUM(INDIRECT("'"&amp;TOTALDemandSheets&amp;"'!"&amp;ADDRESS(ROW(),COLUMN())))</f>
        <v>249.47856007971924</v>
      </c>
      <c r="K200" s="14" cm="1">
        <f t="array" aca="1" ref="K200" ca="1">SUM(INDIRECT("'"&amp;TOTALDemandSheets&amp;"'!"&amp;ADDRESS(ROW(),COLUMN())))</f>
        <v>1.0050951226580476</v>
      </c>
      <c r="L200" s="14" cm="1">
        <f t="array" aca="1" ref="L200" ca="1">SUM(INDIRECT("'"&amp;TOTALDemandSheets&amp;"'!"&amp;ADDRESS(ROW(),COLUMN())))</f>
        <v>4.1933829765575767</v>
      </c>
      <c r="M200" s="14" cm="1">
        <f t="array" aca="1" ref="M200" ca="1">SUM(INDIRECT("'"&amp;TOTALDemandSheets&amp;"'!"&amp;ADDRESS(ROW(),COLUMN())))</f>
        <v>84.319242922318608</v>
      </c>
      <c r="N200" s="14" cm="1">
        <f t="array" aca="1" ref="N200" ca="1">SUM(INDIRECT("'"&amp;TOTALDemandSheets&amp;"'!"&amp;ADDRESS(ROW(),COLUMN())))</f>
        <v>27.144914928146495</v>
      </c>
      <c r="O200" s="14" cm="1">
        <f t="array" aca="1" ref="O200" ca="1">SUM(INDIRECT("'"&amp;TOTALDemandSheets&amp;"'!"&amp;ADDRESS(ROW(),COLUMN())))</f>
        <v>61.479024221215958</v>
      </c>
      <c r="P200" s="14" cm="1">
        <f t="array" aca="1" ref="P200" ca="1">SUM(INDIRECT("'"&amp;TOTALDemandSheets&amp;"'!"&amp;ADDRESS(ROW(),COLUMN())))</f>
        <v>0</v>
      </c>
      <c r="Q200" s="14" cm="1">
        <f t="array" aca="1" ref="Q200" ca="1">SUM(INDIRECT("'"&amp;TOTALDemandSheets&amp;"'!"&amp;ADDRESS(ROW(),COLUMN())))</f>
        <v>0</v>
      </c>
      <c r="R200" s="14" cm="1">
        <f t="array" aca="1" ref="R200" ca="1">SUM(INDIRECT("'"&amp;TOTALDemandSheets&amp;"'!"&amp;ADDRESS(ROW(),COLUMN())))</f>
        <v>0</v>
      </c>
      <c r="S200" s="14" cm="1">
        <f t="array" aca="1" ref="S200" ca="1">SUM(INDIRECT("'"&amp;TOTALDemandSheets&amp;"'!"&amp;ADDRESS(ROW(),COLUMN())))</f>
        <v>0</v>
      </c>
      <c r="T200" s="14" cm="1">
        <f t="array" aca="1" ref="T200" ca="1">SUM(INDIRECT("'"&amp;TOTALDemandSheets&amp;"'!"&amp;ADDRESS(ROW(),COLUMN())))</f>
        <v>0</v>
      </c>
      <c r="U200" s="14" cm="1">
        <f t="array" aca="1" ref="U200" ca="1">SUM(INDIRECT("'"&amp;TOTALDemandSheets&amp;"'!"&amp;ADDRESS(ROW(),COLUMN())))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 cm="1">
        <f t="array" aca="1" ref="D201" ca="1">SUM(INDIRECT("'"&amp;TOTALDemandSheets&amp;"'!"&amp;ADDRESS(ROW(),COLUMN())))</f>
        <v>343.69571137362954</v>
      </c>
      <c r="E201" s="14">
        <f t="shared" ca="1" si="14"/>
        <v>0</v>
      </c>
      <c r="F201" s="3"/>
      <c r="G201" s="14" cm="1">
        <f t="array" aca="1" ref="G201" ca="1">SUM(INDIRECT("'"&amp;TOTALDemandSheets&amp;"'!"&amp;ADDRESS(ROW(),COLUMN())))</f>
        <v>269.00891447705033</v>
      </c>
      <c r="H201" s="14" cm="1">
        <f t="array" aca="1" ref="H201" ca="1">SUM(INDIRECT("'"&amp;TOTALDemandSheets&amp;"'!"&amp;ADDRESS(ROW(),COLUMN())))</f>
        <v>14.765353469187636</v>
      </c>
      <c r="I201" s="14" cm="1">
        <f t="array" aca="1" ref="I201" ca="1">SUM(INDIRECT("'"&amp;TOTALDemandSheets&amp;"'!"&amp;ADDRESS(ROW(),COLUMN())))</f>
        <v>12.825600739420995</v>
      </c>
      <c r="J201" s="14" cm="1">
        <f t="array" aca="1" ref="J201" ca="1">SUM(INDIRECT("'"&amp;TOTALDemandSheets&amp;"'!"&amp;ADDRESS(ROW(),COLUMN())))</f>
        <v>27.476256881982515</v>
      </c>
      <c r="K201" s="14" cm="1">
        <f t="array" aca="1" ref="K201" ca="1">SUM(INDIRECT("'"&amp;TOTALDemandSheets&amp;"'!"&amp;ADDRESS(ROW(),COLUMN())))</f>
        <v>0.11069589215263886</v>
      </c>
      <c r="L201" s="14" cm="1">
        <f t="array" aca="1" ref="L201" ca="1">SUM(INDIRECT("'"&amp;TOTALDemandSheets&amp;"'!"&amp;ADDRESS(ROW(),COLUMN())))</f>
        <v>0.46183715278623999</v>
      </c>
      <c r="M201" s="14" cm="1">
        <f t="array" aca="1" ref="M201" ca="1">SUM(INDIRECT("'"&amp;TOTALDemandSheets&amp;"'!"&amp;ADDRESS(ROW(),COLUMN())))</f>
        <v>9.2864780760623322</v>
      </c>
      <c r="N201" s="14" cm="1">
        <f t="array" aca="1" ref="N201" ca="1">SUM(INDIRECT("'"&amp;TOTALDemandSheets&amp;"'!"&amp;ADDRESS(ROW(),COLUMN())))</f>
        <v>2.989598205821721</v>
      </c>
      <c r="O201" s="14" cm="1">
        <f t="array" aca="1" ref="O201" ca="1">SUM(INDIRECT("'"&amp;TOTALDemandSheets&amp;"'!"&amp;ADDRESS(ROW(),COLUMN())))</f>
        <v>6.7709764791650935</v>
      </c>
      <c r="P201" s="14" cm="1">
        <f t="array" aca="1" ref="P201" ca="1">SUM(INDIRECT("'"&amp;TOTALDemandSheets&amp;"'!"&amp;ADDRESS(ROW(),COLUMN())))</f>
        <v>0</v>
      </c>
      <c r="Q201" s="14" cm="1">
        <f t="array" aca="1" ref="Q201" ca="1">SUM(INDIRECT("'"&amp;TOTALDemandSheets&amp;"'!"&amp;ADDRESS(ROW(),COLUMN())))</f>
        <v>0</v>
      </c>
      <c r="R201" s="14" cm="1">
        <f t="array" aca="1" ref="R201" ca="1">SUM(INDIRECT("'"&amp;TOTALDemandSheets&amp;"'!"&amp;ADDRESS(ROW(),COLUMN())))</f>
        <v>0</v>
      </c>
      <c r="S201" s="14" cm="1">
        <f t="array" aca="1" ref="S201" ca="1">SUM(INDIRECT("'"&amp;TOTALDemandSheets&amp;"'!"&amp;ADDRESS(ROW(),COLUMN())))</f>
        <v>0</v>
      </c>
      <c r="T201" s="14" cm="1">
        <f t="array" aca="1" ref="T201" ca="1">SUM(INDIRECT("'"&amp;TOTALDemandSheets&amp;"'!"&amp;ADDRESS(ROW(),COLUMN())))</f>
        <v>0</v>
      </c>
      <c r="U201" s="14" cm="1">
        <f t="array" aca="1" ref="U201" ca="1">SUM(INDIRECT("'"&amp;TOTALDemandSheets&amp;"'!"&amp;ADDRESS(ROW(),COLUMN())))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 cm="1">
        <f t="array" aca="1" ref="D202" ca="1">SUM(INDIRECT("'"&amp;TOTALDemandSheets&amp;"'!"&amp;ADDRESS(ROW(),COLUMN())))</f>
        <v>0</v>
      </c>
      <c r="E202" s="14">
        <f t="shared" ca="1" si="14"/>
        <v>0</v>
      </c>
      <c r="F202" s="3"/>
      <c r="G202" s="14" cm="1">
        <f t="array" aca="1" ref="G202" ca="1">SUM(INDIRECT("'"&amp;TOTALDemandSheets&amp;"'!"&amp;ADDRESS(ROW(),COLUMN())))</f>
        <v>0</v>
      </c>
      <c r="H202" s="14" cm="1">
        <f t="array" aca="1" ref="H202" ca="1">SUM(INDIRECT("'"&amp;TOTALDemandSheets&amp;"'!"&amp;ADDRESS(ROW(),COLUMN())))</f>
        <v>0</v>
      </c>
      <c r="I202" s="14" cm="1">
        <f t="array" aca="1" ref="I202" ca="1">SUM(INDIRECT("'"&amp;TOTALDemandSheets&amp;"'!"&amp;ADDRESS(ROW(),COLUMN())))</f>
        <v>0</v>
      </c>
      <c r="J202" s="14" cm="1">
        <f t="array" aca="1" ref="J202" ca="1">SUM(INDIRECT("'"&amp;TOTALDemandSheets&amp;"'!"&amp;ADDRESS(ROW(),COLUMN())))</f>
        <v>0</v>
      </c>
      <c r="K202" s="14" cm="1">
        <f t="array" aca="1" ref="K202" ca="1">SUM(INDIRECT("'"&amp;TOTALDemandSheets&amp;"'!"&amp;ADDRESS(ROW(),COLUMN())))</f>
        <v>0</v>
      </c>
      <c r="L202" s="14" cm="1">
        <f t="array" aca="1" ref="L202" ca="1">SUM(INDIRECT("'"&amp;TOTALDemandSheets&amp;"'!"&amp;ADDRESS(ROW(),COLUMN())))</f>
        <v>0</v>
      </c>
      <c r="M202" s="14" cm="1">
        <f t="array" aca="1" ref="M202" ca="1">SUM(INDIRECT("'"&amp;TOTALDemandSheets&amp;"'!"&amp;ADDRESS(ROW(),COLUMN())))</f>
        <v>0</v>
      </c>
      <c r="N202" s="14" cm="1">
        <f t="array" aca="1" ref="N202" ca="1">SUM(INDIRECT("'"&amp;TOTALDemandSheets&amp;"'!"&amp;ADDRESS(ROW(),COLUMN())))</f>
        <v>0</v>
      </c>
      <c r="O202" s="14" cm="1">
        <f t="array" aca="1" ref="O202" ca="1">SUM(INDIRECT("'"&amp;TOTALDemandSheets&amp;"'!"&amp;ADDRESS(ROW(),COLUMN())))</f>
        <v>0</v>
      </c>
      <c r="P202" s="14" cm="1">
        <f t="array" aca="1" ref="P202" ca="1">SUM(INDIRECT("'"&amp;TOTALDemandSheets&amp;"'!"&amp;ADDRESS(ROW(),COLUMN())))</f>
        <v>0</v>
      </c>
      <c r="Q202" s="14" cm="1">
        <f t="array" aca="1" ref="Q202" ca="1">SUM(INDIRECT("'"&amp;TOTALDemandSheets&amp;"'!"&amp;ADDRESS(ROW(),COLUMN())))</f>
        <v>0</v>
      </c>
      <c r="R202" s="14" cm="1">
        <f t="array" aca="1" ref="R202" ca="1">SUM(INDIRECT("'"&amp;TOTALDemandSheets&amp;"'!"&amp;ADDRESS(ROW(),COLUMN())))</f>
        <v>0</v>
      </c>
      <c r="S202" s="14" cm="1">
        <f t="array" aca="1" ref="S202" ca="1">SUM(INDIRECT("'"&amp;TOTALDemandSheets&amp;"'!"&amp;ADDRESS(ROW(),COLUMN())))</f>
        <v>0</v>
      </c>
      <c r="T202" s="14" cm="1">
        <f t="array" aca="1" ref="T202" ca="1">SUM(INDIRECT("'"&amp;TOTALDemandSheets&amp;"'!"&amp;ADDRESS(ROW(),COLUMN())))</f>
        <v>0</v>
      </c>
      <c r="U202" s="14" cm="1">
        <f t="array" aca="1" ref="U202" ca="1">SUM(INDIRECT("'"&amp;TOTALDemandSheets&amp;"'!"&amp;ADDRESS(ROW(),COLUMN())))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 cm="1">
        <f t="array" aca="1" ref="D203" ca="1">SUM(INDIRECT("'"&amp;TOTALDemandSheets&amp;"'!"&amp;ADDRESS(ROW(),COLUMN())))</f>
        <v>10.441151878267545</v>
      </c>
      <c r="E203" s="14">
        <f t="shared" ca="1" si="14"/>
        <v>0</v>
      </c>
      <c r="F203" s="3"/>
      <c r="G203" s="14" cm="1">
        <f t="array" aca="1" ref="G203" ca="1">SUM(INDIRECT("'"&amp;TOTALDemandSheets&amp;"'!"&amp;ADDRESS(ROW(),COLUMN())))</f>
        <v>8.1722373591370729</v>
      </c>
      <c r="H203" s="14" cm="1">
        <f t="array" aca="1" ref="H203" ca="1">SUM(INDIRECT("'"&amp;TOTALDemandSheets&amp;"'!"&amp;ADDRESS(ROW(),COLUMN())))</f>
        <v>0.44855752634195178</v>
      </c>
      <c r="I203" s="14" cm="1">
        <f t="array" aca="1" ref="I203" ca="1">SUM(INDIRECT("'"&amp;TOTALDemandSheets&amp;"'!"&amp;ADDRESS(ROW(),COLUMN())))</f>
        <v>0.38962966606452065</v>
      </c>
      <c r="J203" s="14" cm="1">
        <f t="array" aca="1" ref="J203" ca="1">SUM(INDIRECT("'"&amp;TOTALDemandSheets&amp;"'!"&amp;ADDRESS(ROW(),COLUMN())))</f>
        <v>0.8347027956924481</v>
      </c>
      <c r="K203" s="14" cm="1">
        <f t="array" aca="1" ref="K203" ca="1">SUM(INDIRECT("'"&amp;TOTALDemandSheets&amp;"'!"&amp;ADDRESS(ROW(),COLUMN())))</f>
        <v>3.3628369049085159E-3</v>
      </c>
      <c r="L203" s="14" cm="1">
        <f t="array" aca="1" ref="L203" ca="1">SUM(INDIRECT("'"&amp;TOTALDemandSheets&amp;"'!"&amp;ADDRESS(ROW(),COLUMN())))</f>
        <v>1.4030177554428942E-2</v>
      </c>
      <c r="M203" s="14" cm="1">
        <f t="array" aca="1" ref="M203" ca="1">SUM(INDIRECT("'"&amp;TOTALDemandSheets&amp;"'!"&amp;ADDRESS(ROW(),COLUMN())))</f>
        <v>0.28211445414563907</v>
      </c>
      <c r="N203" s="14" cm="1">
        <f t="array" aca="1" ref="N203" ca="1">SUM(INDIRECT("'"&amp;TOTALDemandSheets&amp;"'!"&amp;ADDRESS(ROW(),COLUMN())))</f>
        <v>9.0821176665912107E-2</v>
      </c>
      <c r="O203" s="14" cm="1">
        <f t="array" aca="1" ref="O203" ca="1">SUM(INDIRECT("'"&amp;TOTALDemandSheets&amp;"'!"&amp;ADDRESS(ROW(),COLUMN())))</f>
        <v>0.20569588576066325</v>
      </c>
      <c r="P203" s="14" cm="1">
        <f t="array" aca="1" ref="P203" ca="1">SUM(INDIRECT("'"&amp;TOTALDemandSheets&amp;"'!"&amp;ADDRESS(ROW(),COLUMN())))</f>
        <v>0</v>
      </c>
      <c r="Q203" s="14" cm="1">
        <f t="array" aca="1" ref="Q203" ca="1">SUM(INDIRECT("'"&amp;TOTALDemandSheets&amp;"'!"&amp;ADDRESS(ROW(),COLUMN())))</f>
        <v>0</v>
      </c>
      <c r="R203" s="14" cm="1">
        <f t="array" aca="1" ref="R203" ca="1">SUM(INDIRECT("'"&amp;TOTALDemandSheets&amp;"'!"&amp;ADDRESS(ROW(),COLUMN())))</f>
        <v>0</v>
      </c>
      <c r="S203" s="14" cm="1">
        <f t="array" aca="1" ref="S203" ca="1">SUM(INDIRECT("'"&amp;TOTALDemandSheets&amp;"'!"&amp;ADDRESS(ROW(),COLUMN())))</f>
        <v>0</v>
      </c>
      <c r="T203" s="14" cm="1">
        <f t="array" aca="1" ref="T203" ca="1">SUM(INDIRECT("'"&amp;TOTALDemandSheets&amp;"'!"&amp;ADDRESS(ROW(),COLUMN())))</f>
        <v>0</v>
      </c>
      <c r="U203" s="14" cm="1">
        <f t="array" aca="1" ref="U203" ca="1">SUM(INDIRECT("'"&amp;TOTALDemandSheets&amp;"'!"&amp;ADDRESS(ROW(),COLUMN())))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 cm="1">
        <f t="array" aca="1" ref="D204" ca="1">SUM(INDIRECT("'"&amp;TOTALDemandSheets&amp;"'!"&amp;ADDRESS(ROW(),COLUMN())))</f>
        <v>0</v>
      </c>
      <c r="E204" s="14">
        <f t="shared" ca="1" si="14"/>
        <v>0</v>
      </c>
      <c r="F204" s="3"/>
      <c r="G204" s="14" cm="1">
        <f t="array" aca="1" ref="G204" ca="1">SUM(INDIRECT("'"&amp;TOTALDemandSheets&amp;"'!"&amp;ADDRESS(ROW(),COLUMN())))</f>
        <v>0</v>
      </c>
      <c r="H204" s="14" cm="1">
        <f t="array" aca="1" ref="H204" ca="1">SUM(INDIRECT("'"&amp;TOTALDemandSheets&amp;"'!"&amp;ADDRESS(ROW(),COLUMN())))</f>
        <v>0</v>
      </c>
      <c r="I204" s="14" cm="1">
        <f t="array" aca="1" ref="I204" ca="1">SUM(INDIRECT("'"&amp;TOTALDemandSheets&amp;"'!"&amp;ADDRESS(ROW(),COLUMN())))</f>
        <v>0</v>
      </c>
      <c r="J204" s="14" cm="1">
        <f t="array" aca="1" ref="J204" ca="1">SUM(INDIRECT("'"&amp;TOTALDemandSheets&amp;"'!"&amp;ADDRESS(ROW(),COLUMN())))</f>
        <v>0</v>
      </c>
      <c r="K204" s="14" cm="1">
        <f t="array" aca="1" ref="K204" ca="1">SUM(INDIRECT("'"&amp;TOTALDemandSheets&amp;"'!"&amp;ADDRESS(ROW(),COLUMN())))</f>
        <v>0</v>
      </c>
      <c r="L204" s="14" cm="1">
        <f t="array" aca="1" ref="L204" ca="1">SUM(INDIRECT("'"&amp;TOTALDemandSheets&amp;"'!"&amp;ADDRESS(ROW(),COLUMN())))</f>
        <v>0</v>
      </c>
      <c r="M204" s="14" cm="1">
        <f t="array" aca="1" ref="M204" ca="1">SUM(INDIRECT("'"&amp;TOTALDemandSheets&amp;"'!"&amp;ADDRESS(ROW(),COLUMN())))</f>
        <v>0</v>
      </c>
      <c r="N204" s="14" cm="1">
        <f t="array" aca="1" ref="N204" ca="1">SUM(INDIRECT("'"&amp;TOTALDemandSheets&amp;"'!"&amp;ADDRESS(ROW(),COLUMN())))</f>
        <v>0</v>
      </c>
      <c r="O204" s="14" cm="1">
        <f t="array" aca="1" ref="O204" ca="1">SUM(INDIRECT("'"&amp;TOTALDemandSheets&amp;"'!"&amp;ADDRESS(ROW(),COLUMN())))</f>
        <v>0</v>
      </c>
      <c r="P204" s="14" cm="1">
        <f t="array" aca="1" ref="P204" ca="1">SUM(INDIRECT("'"&amp;TOTALDemandSheets&amp;"'!"&amp;ADDRESS(ROW(),COLUMN())))</f>
        <v>0</v>
      </c>
      <c r="Q204" s="14" cm="1">
        <f t="array" aca="1" ref="Q204" ca="1">SUM(INDIRECT("'"&amp;TOTALDemandSheets&amp;"'!"&amp;ADDRESS(ROW(),COLUMN())))</f>
        <v>0</v>
      </c>
      <c r="R204" s="14" cm="1">
        <f t="array" aca="1" ref="R204" ca="1">SUM(INDIRECT("'"&amp;TOTALDemandSheets&amp;"'!"&amp;ADDRESS(ROW(),COLUMN())))</f>
        <v>0</v>
      </c>
      <c r="S204" s="14" cm="1">
        <f t="array" aca="1" ref="S204" ca="1">SUM(INDIRECT("'"&amp;TOTALDemandSheets&amp;"'!"&amp;ADDRESS(ROW(),COLUMN())))</f>
        <v>0</v>
      </c>
      <c r="T204" s="14" cm="1">
        <f t="array" aca="1" ref="T204" ca="1">SUM(INDIRECT("'"&amp;TOTALDemandSheets&amp;"'!"&amp;ADDRESS(ROW(),COLUMN())))</f>
        <v>0</v>
      </c>
      <c r="U204" s="14" cm="1">
        <f t="array" aca="1" ref="U204" ca="1">SUM(INDIRECT("'"&amp;TOTALDemandSheets&amp;"'!"&amp;ADDRESS(ROW(),COLUMN())))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 cm="1">
        <f t="array" aca="1" ref="D205" ca="1">SUM(INDIRECT("'"&amp;TOTALDemandSheets&amp;"'!"&amp;ADDRESS(ROW(),COLUMN())))</f>
        <v>0</v>
      </c>
      <c r="E205" s="14">
        <f t="shared" ca="1" si="14"/>
        <v>0</v>
      </c>
      <c r="F205" s="3"/>
      <c r="G205" s="14" cm="1">
        <f t="array" aca="1" ref="G205" ca="1">SUM(INDIRECT("'"&amp;TOTALDemandSheets&amp;"'!"&amp;ADDRESS(ROW(),COLUMN())))</f>
        <v>0</v>
      </c>
      <c r="H205" s="14" cm="1">
        <f t="array" aca="1" ref="H205" ca="1">SUM(INDIRECT("'"&amp;TOTALDemandSheets&amp;"'!"&amp;ADDRESS(ROW(),COLUMN())))</f>
        <v>0</v>
      </c>
      <c r="I205" s="14" cm="1">
        <f t="array" aca="1" ref="I205" ca="1">SUM(INDIRECT("'"&amp;TOTALDemandSheets&amp;"'!"&amp;ADDRESS(ROW(),COLUMN())))</f>
        <v>0</v>
      </c>
      <c r="J205" s="14" cm="1">
        <f t="array" aca="1" ref="J205" ca="1">SUM(INDIRECT("'"&amp;TOTALDemandSheets&amp;"'!"&amp;ADDRESS(ROW(),COLUMN())))</f>
        <v>0</v>
      </c>
      <c r="K205" s="14" cm="1">
        <f t="array" aca="1" ref="K205" ca="1">SUM(INDIRECT("'"&amp;TOTALDemandSheets&amp;"'!"&amp;ADDRESS(ROW(),COLUMN())))</f>
        <v>0</v>
      </c>
      <c r="L205" s="14" cm="1">
        <f t="array" aca="1" ref="L205" ca="1">SUM(INDIRECT("'"&amp;TOTALDemandSheets&amp;"'!"&amp;ADDRESS(ROW(),COLUMN())))</f>
        <v>0</v>
      </c>
      <c r="M205" s="14" cm="1">
        <f t="array" aca="1" ref="M205" ca="1">SUM(INDIRECT("'"&amp;TOTALDemandSheets&amp;"'!"&amp;ADDRESS(ROW(),COLUMN())))</f>
        <v>0</v>
      </c>
      <c r="N205" s="14" cm="1">
        <f t="array" aca="1" ref="N205" ca="1">SUM(INDIRECT("'"&amp;TOTALDemandSheets&amp;"'!"&amp;ADDRESS(ROW(),COLUMN())))</f>
        <v>0</v>
      </c>
      <c r="O205" s="14" cm="1">
        <f t="array" aca="1" ref="O205" ca="1">SUM(INDIRECT("'"&amp;TOTALDemandSheets&amp;"'!"&amp;ADDRESS(ROW(),COLUMN())))</f>
        <v>0</v>
      </c>
      <c r="P205" s="14" cm="1">
        <f t="array" aca="1" ref="P205" ca="1">SUM(INDIRECT("'"&amp;TOTALDemandSheets&amp;"'!"&amp;ADDRESS(ROW(),COLUMN())))</f>
        <v>0</v>
      </c>
      <c r="Q205" s="14" cm="1">
        <f t="array" aca="1" ref="Q205" ca="1">SUM(INDIRECT("'"&amp;TOTALDemandSheets&amp;"'!"&amp;ADDRESS(ROW(),COLUMN())))</f>
        <v>0</v>
      </c>
      <c r="R205" s="14" cm="1">
        <f t="array" aca="1" ref="R205" ca="1">SUM(INDIRECT("'"&amp;TOTALDemandSheets&amp;"'!"&amp;ADDRESS(ROW(),COLUMN())))</f>
        <v>0</v>
      </c>
      <c r="S205" s="14" cm="1">
        <f t="array" aca="1" ref="S205" ca="1">SUM(INDIRECT("'"&amp;TOTALDemandSheets&amp;"'!"&amp;ADDRESS(ROW(),COLUMN())))</f>
        <v>0</v>
      </c>
      <c r="T205" s="14" cm="1">
        <f t="array" aca="1" ref="T205" ca="1">SUM(INDIRECT("'"&amp;TOTALDemandSheets&amp;"'!"&amp;ADDRESS(ROW(),COLUMN())))</f>
        <v>0</v>
      </c>
      <c r="U205" s="14" cm="1">
        <f t="array" aca="1" ref="U205" ca="1">SUM(INDIRECT("'"&amp;TOTALDemandSheets&amp;"'!"&amp;ADDRESS(ROW(),COLUMN())))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 cm="1">
        <f t="array" aca="1" ref="D206" ca="1">SUM(INDIRECT("'"&amp;TOTALDemandSheets&amp;"'!"&amp;ADDRESS(ROW(),COLUMN())))</f>
        <v>3524.8697169480852</v>
      </c>
      <c r="E206" s="14">
        <f t="shared" ca="1" si="14"/>
        <v>0</v>
      </c>
      <c r="F206" s="3"/>
      <c r="G206" s="14" cm="1">
        <f t="array" aca="1" ref="G206" ca="1">SUM(INDIRECT("'"&amp;TOTALDemandSheets&amp;"'!"&amp;ADDRESS(ROW(),COLUMN())))</f>
        <v>2758.8978996552751</v>
      </c>
      <c r="H206" s="14" cm="1">
        <f t="array" aca="1" ref="H206" ca="1">SUM(INDIRECT("'"&amp;TOTALDemandSheets&amp;"'!"&amp;ADDRESS(ROW(),COLUMN())))</f>
        <v>151.43030762753688</v>
      </c>
      <c r="I206" s="14" cm="1">
        <f t="array" aca="1" ref="I206" ca="1">SUM(INDIRECT("'"&amp;TOTALDemandSheets&amp;"'!"&amp;ADDRESS(ROW(),COLUMN())))</f>
        <v>131.53661844475582</v>
      </c>
      <c r="J206" s="14" cm="1">
        <f t="array" aca="1" ref="J206" ca="1">SUM(INDIRECT("'"&amp;TOTALDemandSheets&amp;"'!"&amp;ADDRESS(ROW(),COLUMN())))</f>
        <v>281.79061481829575</v>
      </c>
      <c r="K206" s="14" cm="1">
        <f t="array" aca="1" ref="K206" ca="1">SUM(INDIRECT("'"&amp;TOTALDemandSheets&amp;"'!"&amp;ADDRESS(ROW(),COLUMN())))</f>
        <v>1.1352733977387817</v>
      </c>
      <c r="L206" s="14" cm="1">
        <f t="array" aca="1" ref="L206" ca="1">SUM(INDIRECT("'"&amp;TOTALDemandSheets&amp;"'!"&amp;ADDRESS(ROW(),COLUMN())))</f>
        <v>4.7365030756756985</v>
      </c>
      <c r="M206" s="14" cm="1">
        <f t="array" aca="1" ref="M206" ca="1">SUM(INDIRECT("'"&amp;TOTALDemandSheets&amp;"'!"&amp;ADDRESS(ROW(),COLUMN())))</f>
        <v>95.240133246323538</v>
      </c>
      <c r="N206" s="14" cm="1">
        <f t="array" aca="1" ref="N206" ca="1">SUM(INDIRECT("'"&amp;TOTALDemandSheets&amp;"'!"&amp;ADDRESS(ROW(),COLUMN())))</f>
        <v>30.660679877054317</v>
      </c>
      <c r="O206" s="14" cm="1">
        <f t="array" aca="1" ref="O206" ca="1">SUM(INDIRECT("'"&amp;TOTALDemandSheets&amp;"'!"&amp;ADDRESS(ROW(),COLUMN())))</f>
        <v>69.441686805429313</v>
      </c>
      <c r="P206" s="14" cm="1">
        <f t="array" aca="1" ref="P206" ca="1">SUM(INDIRECT("'"&amp;TOTALDemandSheets&amp;"'!"&amp;ADDRESS(ROW(),COLUMN())))</f>
        <v>0</v>
      </c>
      <c r="Q206" s="14" cm="1">
        <f t="array" aca="1" ref="Q206" ca="1">SUM(INDIRECT("'"&amp;TOTALDemandSheets&amp;"'!"&amp;ADDRESS(ROW(),COLUMN())))</f>
        <v>0</v>
      </c>
      <c r="R206" s="14" cm="1">
        <f t="array" aca="1" ref="R206" ca="1">SUM(INDIRECT("'"&amp;TOTALDemandSheets&amp;"'!"&amp;ADDRESS(ROW(),COLUMN())))</f>
        <v>0</v>
      </c>
      <c r="S206" s="14" cm="1">
        <f t="array" aca="1" ref="S206" ca="1">SUM(INDIRECT("'"&amp;TOTALDemandSheets&amp;"'!"&amp;ADDRESS(ROW(),COLUMN())))</f>
        <v>0</v>
      </c>
      <c r="T206" s="14" cm="1">
        <f t="array" aca="1" ref="T206" ca="1">SUM(INDIRECT("'"&amp;TOTALDemandSheets&amp;"'!"&amp;ADDRESS(ROW(),COLUMN())))</f>
        <v>0</v>
      </c>
      <c r="U206" s="14" cm="1">
        <f t="array" aca="1" ref="U206" ca="1">SUM(INDIRECT("'"&amp;TOTALDemandSheets&amp;"'!"&amp;ADDRESS(ROW(),COLUMN())))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 cm="1">
        <f t="array" aca="1" ref="D207" ca="1">SUM(INDIRECT("'"&amp;TOTALDemandSheets&amp;"'!"&amp;ADDRESS(ROW(),COLUMN())))</f>
        <v>47.03411191337235</v>
      </c>
      <c r="E207" s="14">
        <f t="shared" ca="1" si="14"/>
        <v>0</v>
      </c>
      <c r="F207" s="46"/>
      <c r="G207" s="14" cm="1">
        <f t="array" aca="1" ref="G207" ca="1">SUM(INDIRECT("'"&amp;TOTALDemandSheets&amp;"'!"&amp;ADDRESS(ROW(),COLUMN())))</f>
        <v>36.813364177983118</v>
      </c>
      <c r="H207" s="14" cm="1">
        <f t="array" aca="1" ref="H207" ca="1">SUM(INDIRECT("'"&amp;TOTALDemandSheets&amp;"'!"&amp;ADDRESS(ROW(),COLUMN())))</f>
        <v>2.0206108616680178</v>
      </c>
      <c r="I207" s="14" cm="1">
        <f t="array" aca="1" ref="I207" ca="1">SUM(INDIRECT("'"&amp;TOTALDemandSheets&amp;"'!"&amp;ADDRESS(ROW(),COLUMN())))</f>
        <v>1.7551593475613052</v>
      </c>
      <c r="J207" s="14" cm="1">
        <f t="array" aca="1" ref="J207" ca="1">SUM(INDIRECT("'"&amp;TOTALDemandSheets&amp;"'!"&amp;ADDRESS(ROW(),COLUMN())))</f>
        <v>3.760074095724919</v>
      </c>
      <c r="K207" s="14" cm="1">
        <f t="array" aca="1" ref="K207" ca="1">SUM(INDIRECT("'"&amp;TOTALDemandSheets&amp;"'!"&amp;ADDRESS(ROW(),COLUMN())))</f>
        <v>1.5148524719873147E-2</v>
      </c>
      <c r="L207" s="14" cm="1">
        <f t="array" aca="1" ref="L207" ca="1">SUM(INDIRECT("'"&amp;TOTALDemandSheets&amp;"'!"&amp;ADDRESS(ROW(),COLUMN())))</f>
        <v>6.3201546050969754E-2</v>
      </c>
      <c r="M207" s="14" cm="1">
        <f t="array" aca="1" ref="M207" ca="1">SUM(INDIRECT("'"&amp;TOTALDemandSheets&amp;"'!"&amp;ADDRESS(ROW(),COLUMN())))</f>
        <v>1.2708370650449352</v>
      </c>
      <c r="N207" s="14" cm="1">
        <f t="array" aca="1" ref="N207" ca="1">SUM(INDIRECT("'"&amp;TOTALDemandSheets&amp;"'!"&amp;ADDRESS(ROW(),COLUMN())))</f>
        <v>0.40912089367264859</v>
      </c>
      <c r="O207" s="14" cm="1">
        <f t="array" aca="1" ref="O207" ca="1">SUM(INDIRECT("'"&amp;TOTALDemandSheets&amp;"'!"&amp;ADDRESS(ROW(),COLUMN())))</f>
        <v>0.92659540094656456</v>
      </c>
      <c r="P207" s="14" cm="1">
        <f t="array" aca="1" ref="P207" ca="1">SUM(INDIRECT("'"&amp;TOTALDemandSheets&amp;"'!"&amp;ADDRESS(ROW(),COLUMN())))</f>
        <v>0</v>
      </c>
      <c r="Q207" s="14" cm="1">
        <f t="array" aca="1" ref="Q207" ca="1">SUM(INDIRECT("'"&amp;TOTALDemandSheets&amp;"'!"&amp;ADDRESS(ROW(),COLUMN())))</f>
        <v>0</v>
      </c>
      <c r="R207" s="14" cm="1">
        <f t="array" aca="1" ref="R207" ca="1">SUM(INDIRECT("'"&amp;TOTALDemandSheets&amp;"'!"&amp;ADDRESS(ROW(),COLUMN())))</f>
        <v>0</v>
      </c>
      <c r="S207" s="14" cm="1">
        <f t="array" aca="1" ref="S207" ca="1">SUM(INDIRECT("'"&amp;TOTALDemandSheets&amp;"'!"&amp;ADDRESS(ROW(),COLUMN())))</f>
        <v>0</v>
      </c>
      <c r="T207" s="14" cm="1">
        <f t="array" aca="1" ref="T207" ca="1">SUM(INDIRECT("'"&amp;TOTALDemandSheets&amp;"'!"&amp;ADDRESS(ROW(),COLUMN())))</f>
        <v>0</v>
      </c>
      <c r="U207" s="14" cm="1">
        <f t="array" aca="1" ref="U207" ca="1">SUM(INDIRECT("'"&amp;TOTALDemandSheets&amp;"'!"&amp;ADDRESS(ROW(),COLUMN())))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 cm="1">
        <f t="array" aca="1" ref="D208" ca="1">SUM(INDIRECT("'"&amp;TOTALDemandSheets&amp;"'!"&amp;ADDRESS(ROW(),COLUMN())))</f>
        <v>10025.611829859587</v>
      </c>
      <c r="E208" s="14">
        <f t="shared" ca="1" si="14"/>
        <v>0</v>
      </c>
      <c r="F208" s="46"/>
      <c r="G208" s="174" cm="1">
        <f t="array" aca="1" ref="G208" ca="1">SUM(INDIRECT("'"&amp;TOTALDemandSheets&amp;"'!"&amp;ADDRESS(ROW(),COLUMN())))</f>
        <v>7846.9962413552857</v>
      </c>
      <c r="H208" s="174" cm="1">
        <f t="array" aca="1" ref="H208" ca="1">SUM(INDIRECT("'"&amp;TOTALDemandSheets&amp;"'!"&amp;ADDRESS(ROW(),COLUMN())))</f>
        <v>430.70570133422893</v>
      </c>
      <c r="I208" s="174" cm="1">
        <f t="array" aca="1" ref="I208" ca="1">SUM(INDIRECT("'"&amp;TOTALDemandSheets&amp;"'!"&amp;ADDRESS(ROW(),COLUMN())))</f>
        <v>374.12306945666705</v>
      </c>
      <c r="J208" s="174" cm="1">
        <f t="array" aca="1" ref="J208" ca="1">SUM(INDIRECT("'"&amp;TOTALDemandSheets&amp;"'!"&amp;ADDRESS(ROW(),COLUMN())))</f>
        <v>801.48304712713468</v>
      </c>
      <c r="K208" s="174" cm="1">
        <f t="array" aca="1" ref="K208" ca="1">SUM(INDIRECT("'"&amp;TOTALDemandSheets&amp;"'!"&amp;ADDRESS(ROW(),COLUMN())))</f>
        <v>3.229001727856613</v>
      </c>
      <c r="L208" s="174" cm="1">
        <f t="array" aca="1" ref="L208" ca="1">SUM(INDIRECT("'"&amp;TOTALDemandSheets&amp;"'!"&amp;ADDRESS(ROW(),COLUMN())))</f>
        <v>13.471800401399058</v>
      </c>
      <c r="M208" s="174" cm="1">
        <f t="array" aca="1" ref="M208" ca="1">SUM(INDIRECT("'"&amp;TOTALDemandSheets&amp;"'!"&amp;ADDRESS(ROW(),COLUMN())))</f>
        <v>270.88677971861836</v>
      </c>
      <c r="N208" s="174" cm="1">
        <f t="array" aca="1" ref="N208" ca="1">SUM(INDIRECT("'"&amp;TOTALDemandSheets&amp;"'!"&amp;ADDRESS(ROW(),COLUMN())))</f>
        <v>87.206648634117698</v>
      </c>
      <c r="O208" s="174" cm="1">
        <f t="array" aca="1" ref="O208" ca="1">SUM(INDIRECT("'"&amp;TOTALDemandSheets&amp;"'!"&amp;ADDRESS(ROW(),COLUMN())))</f>
        <v>197.50954010427901</v>
      </c>
      <c r="P208" s="174" cm="1">
        <f t="array" aca="1" ref="P208" ca="1">SUM(INDIRECT("'"&amp;TOTALDemandSheets&amp;"'!"&amp;ADDRESS(ROW(),COLUMN())))</f>
        <v>0</v>
      </c>
      <c r="Q208" s="174" cm="1">
        <f t="array" aca="1" ref="Q208" ca="1">SUM(INDIRECT("'"&amp;TOTALDemandSheets&amp;"'!"&amp;ADDRESS(ROW(),COLUMN())))</f>
        <v>0</v>
      </c>
      <c r="R208" s="174" cm="1">
        <f t="array" aca="1" ref="R208" ca="1">SUM(INDIRECT("'"&amp;TOTALDemandSheets&amp;"'!"&amp;ADDRESS(ROW(),COLUMN())))</f>
        <v>0</v>
      </c>
      <c r="S208" s="174" cm="1">
        <f t="array" aca="1" ref="S208" ca="1">SUM(INDIRECT("'"&amp;TOTALDemandSheets&amp;"'!"&amp;ADDRESS(ROW(),COLUMN())))</f>
        <v>0</v>
      </c>
      <c r="T208" s="174" cm="1">
        <f t="array" aca="1" ref="T208" ca="1">SUM(INDIRECT("'"&amp;TOTALDemandSheets&amp;"'!"&amp;ADDRESS(ROW(),COLUMN())))</f>
        <v>0</v>
      </c>
      <c r="U208" s="174" cm="1">
        <f t="array" aca="1" ref="U208" ca="1">SUM(INDIRECT("'"&amp;TOTALDemandSheets&amp;"'!"&amp;ADDRESS(ROW(),COLUMN())))</f>
        <v>0</v>
      </c>
    </row>
    <row r="209" spans="1:21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>
        <f t="shared" si="14"/>
        <v>0</v>
      </c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>
        <f t="shared" si="14"/>
        <v>0</v>
      </c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 cm="1">
        <f t="array" aca="1" ref="D211" ca="1">SUM(INDIRECT("'"&amp;TOTALDemandSheets&amp;"'!"&amp;ADDRESS(ROW(),COLUMN())))</f>
        <v>470.81755357881804</v>
      </c>
      <c r="E211" s="14">
        <f t="shared" ca="1" si="14"/>
        <v>0</v>
      </c>
      <c r="F211" s="3"/>
      <c r="G211" s="14" cm="1">
        <f t="array" aca="1" ref="G211" ca="1">SUM(INDIRECT("'"&amp;TOTALDemandSheets&amp;"'!"&amp;ADDRESS(ROW(),COLUMN())))</f>
        <v>368.50654463736799</v>
      </c>
      <c r="H211" s="14" cm="1">
        <f t="array" aca="1" ref="H211" ca="1">SUM(INDIRECT("'"&amp;TOTALDemandSheets&amp;"'!"&amp;ADDRESS(ROW(),COLUMN())))</f>
        <v>20.226576497872532</v>
      </c>
      <c r="I211" s="14" cm="1">
        <f t="array" aca="1" ref="I211" ca="1">SUM(INDIRECT("'"&amp;TOTALDemandSheets&amp;"'!"&amp;ADDRESS(ROW(),COLUMN())))</f>
        <v>17.569372452100328</v>
      </c>
      <c r="J211" s="14" cm="1">
        <f t="array" aca="1" ref="J211" ca="1">SUM(INDIRECT("'"&amp;TOTALDemandSheets&amp;"'!"&amp;ADDRESS(ROW(),COLUMN())))</f>
        <v>37.638828820343328</v>
      </c>
      <c r="K211" s="14" cm="1">
        <f t="array" aca="1" ref="K211" ca="1">SUM(INDIRECT("'"&amp;TOTALDemandSheets&amp;"'!"&amp;ADDRESS(ROW(),COLUMN())))</f>
        <v>0.15163869495558943</v>
      </c>
      <c r="L211" s="14" cm="1">
        <f t="array" aca="1" ref="L211" ca="1">SUM(INDIRECT("'"&amp;TOTALDemandSheets&amp;"'!"&amp;ADDRESS(ROW(),COLUMN())))</f>
        <v>0.63265566380677207</v>
      </c>
      <c r="M211" s="14" cm="1">
        <f t="array" aca="1" ref="M211" ca="1">SUM(INDIRECT("'"&amp;TOTALDemandSheets&amp;"'!"&amp;ADDRESS(ROW(),COLUMN())))</f>
        <v>12.721243659575267</v>
      </c>
      <c r="N211" s="14" cm="1">
        <f t="array" aca="1" ref="N211" ca="1">SUM(INDIRECT("'"&amp;TOTALDemandSheets&amp;"'!"&amp;ADDRESS(ROW(),COLUMN())))</f>
        <v>4.0953531477687291</v>
      </c>
      <c r="O211" s="14" cm="1">
        <f t="array" aca="1" ref="O211" ca="1">SUM(INDIRECT("'"&amp;TOTALDemandSheets&amp;"'!"&amp;ADDRESS(ROW(),COLUMN())))</f>
        <v>9.2753400050275534</v>
      </c>
      <c r="P211" s="14" cm="1">
        <f t="array" aca="1" ref="P211" ca="1">SUM(INDIRECT("'"&amp;TOTALDemandSheets&amp;"'!"&amp;ADDRESS(ROW(),COLUMN())))</f>
        <v>0</v>
      </c>
      <c r="Q211" s="14" cm="1">
        <f t="array" aca="1" ref="Q211" ca="1">SUM(INDIRECT("'"&amp;TOTALDemandSheets&amp;"'!"&amp;ADDRESS(ROW(),COLUMN())))</f>
        <v>0</v>
      </c>
      <c r="R211" s="14" cm="1">
        <f t="array" aca="1" ref="R211" ca="1">SUM(INDIRECT("'"&amp;TOTALDemandSheets&amp;"'!"&amp;ADDRESS(ROW(),COLUMN())))</f>
        <v>0</v>
      </c>
      <c r="S211" s="14" cm="1">
        <f t="array" aca="1" ref="S211" ca="1">SUM(INDIRECT("'"&amp;TOTALDemandSheets&amp;"'!"&amp;ADDRESS(ROW(),COLUMN())))</f>
        <v>0</v>
      </c>
      <c r="T211" s="14" cm="1">
        <f t="array" aca="1" ref="T211" ca="1">SUM(INDIRECT("'"&amp;TOTALDemandSheets&amp;"'!"&amp;ADDRESS(ROW(),COLUMN())))</f>
        <v>0</v>
      </c>
      <c r="U211" s="14" cm="1">
        <f t="array" aca="1" ref="U211" ca="1">SUM(INDIRECT("'"&amp;TOTALDemandSheets&amp;"'!"&amp;ADDRESS(ROW(),COLUMN())))</f>
        <v>0</v>
      </c>
    </row>
    <row r="212" spans="1:21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 cm="1">
        <f t="array" aca="1" ref="D212" ca="1">SUM(INDIRECT("'"&amp;TOTALDemandSheets&amp;"'!"&amp;ADDRESS(ROW(),COLUMN())))</f>
        <v>634.30567564778573</v>
      </c>
      <c r="E212" s="14">
        <f t="shared" ca="1" si="14"/>
        <v>0</v>
      </c>
      <c r="F212" s="3"/>
      <c r="G212" s="14" cm="1">
        <f t="array" aca="1" ref="G212" ca="1">SUM(INDIRECT("'"&amp;TOTALDemandSheets&amp;"'!"&amp;ADDRESS(ROW(),COLUMN())))</f>
        <v>496.46788018005776</v>
      </c>
      <c r="H212" s="14" cm="1">
        <f t="array" aca="1" ref="H212" ca="1">SUM(INDIRECT("'"&amp;TOTALDemandSheets&amp;"'!"&amp;ADDRESS(ROW(),COLUMN())))</f>
        <v>27.250114559241595</v>
      </c>
      <c r="I212" s="14" cm="1">
        <f t="array" aca="1" ref="I212" ca="1">SUM(INDIRECT("'"&amp;TOTALDemandSheets&amp;"'!"&amp;ADDRESS(ROW(),COLUMN())))</f>
        <v>23.670214883080934</v>
      </c>
      <c r="J212" s="14" cm="1">
        <f t="array" aca="1" ref="J212" ca="1">SUM(INDIRECT("'"&amp;TOTALDemandSheets&amp;"'!"&amp;ADDRESS(ROW(),COLUMN())))</f>
        <v>50.70865044007428</v>
      </c>
      <c r="K212" s="14" cm="1">
        <f t="array" aca="1" ref="K212" ca="1">SUM(INDIRECT("'"&amp;TOTALDemandSheets&amp;"'!"&amp;ADDRESS(ROW(),COLUMN())))</f>
        <v>0.20429417749406736</v>
      </c>
      <c r="L212" s="14" cm="1">
        <f t="array" aca="1" ref="L212" ca="1">SUM(INDIRECT("'"&amp;TOTALDemandSheets&amp;"'!"&amp;ADDRESS(ROW(),COLUMN())))</f>
        <v>0.85234094445497999</v>
      </c>
      <c r="M212" s="14" cm="1">
        <f t="array" aca="1" ref="M212" ca="1">SUM(INDIRECT("'"&amp;TOTALDemandSheets&amp;"'!"&amp;ADDRESS(ROW(),COLUMN())))</f>
        <v>17.138607074504858</v>
      </c>
      <c r="N212" s="14" cm="1">
        <f t="array" aca="1" ref="N212" ca="1">SUM(INDIRECT("'"&amp;TOTALDemandSheets&amp;"'!"&amp;ADDRESS(ROW(),COLUMN())))</f>
        <v>5.5174360549342945</v>
      </c>
      <c r="O212" s="14" cm="1">
        <f t="array" aca="1" ref="O212" ca="1">SUM(INDIRECT("'"&amp;TOTALDemandSheets&amp;"'!"&amp;ADDRESS(ROW(),COLUMN())))</f>
        <v>12.496137333942913</v>
      </c>
      <c r="P212" s="14" cm="1">
        <f t="array" aca="1" ref="P212" ca="1">SUM(INDIRECT("'"&amp;TOTALDemandSheets&amp;"'!"&amp;ADDRESS(ROW(),COLUMN())))</f>
        <v>0</v>
      </c>
      <c r="Q212" s="14" cm="1">
        <f t="array" aca="1" ref="Q212" ca="1">SUM(INDIRECT("'"&amp;TOTALDemandSheets&amp;"'!"&amp;ADDRESS(ROW(),COLUMN())))</f>
        <v>0</v>
      </c>
      <c r="R212" s="14" cm="1">
        <f t="array" aca="1" ref="R212" ca="1">SUM(INDIRECT("'"&amp;TOTALDemandSheets&amp;"'!"&amp;ADDRESS(ROW(),COLUMN())))</f>
        <v>0</v>
      </c>
      <c r="S212" s="14" cm="1">
        <f t="array" aca="1" ref="S212" ca="1">SUM(INDIRECT("'"&amp;TOTALDemandSheets&amp;"'!"&amp;ADDRESS(ROW(),COLUMN())))</f>
        <v>0</v>
      </c>
      <c r="T212" s="14" cm="1">
        <f t="array" aca="1" ref="T212" ca="1">SUM(INDIRECT("'"&amp;TOTALDemandSheets&amp;"'!"&amp;ADDRESS(ROW(),COLUMN())))</f>
        <v>0</v>
      </c>
      <c r="U212" s="14" cm="1">
        <f t="array" aca="1" ref="U212" ca="1">SUM(INDIRECT("'"&amp;TOTALDemandSheets&amp;"'!"&amp;ADDRESS(ROW(),COLUMN())))</f>
        <v>0</v>
      </c>
    </row>
    <row r="213" spans="1:21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 cm="1">
        <f t="array" aca="1" ref="D213" ca="1">SUM(INDIRECT("'"&amp;TOTALDemandSheets&amp;"'!"&amp;ADDRESS(ROW(),COLUMN())))</f>
        <v>2133.6258390497951</v>
      </c>
      <c r="E213" s="14">
        <f t="shared" ca="1" si="14"/>
        <v>0</v>
      </c>
      <c r="F213" s="3"/>
      <c r="G213" s="14" cm="1">
        <f t="array" aca="1" ref="G213" ca="1">SUM(INDIRECT("'"&amp;TOTALDemandSheets&amp;"'!"&amp;ADDRESS(ROW(),COLUMN())))</f>
        <v>1669.9782740059213</v>
      </c>
      <c r="H213" s="14" cm="1">
        <f t="array" aca="1" ref="H213" ca="1">SUM(INDIRECT("'"&amp;TOTALDemandSheets&amp;"'!"&amp;ADDRESS(ROW(),COLUMN())))</f>
        <v>91.661718904355908</v>
      </c>
      <c r="I213" s="14" cm="1">
        <f t="array" aca="1" ref="I213" ca="1">SUM(INDIRECT("'"&amp;TOTALDemandSheets&amp;"'!"&amp;ADDRESS(ROW(),COLUMN())))</f>
        <v>79.619943552965751</v>
      </c>
      <c r="J213" s="14" cm="1">
        <f t="array" aca="1" ref="J213" ca="1">SUM(INDIRECT("'"&amp;TOTALDemandSheets&amp;"'!"&amp;ADDRESS(ROW(),COLUMN())))</f>
        <v>170.56963384695189</v>
      </c>
      <c r="K213" s="14" cm="1">
        <f t="array" aca="1" ref="K213" ca="1">SUM(INDIRECT("'"&amp;TOTALDemandSheets&amp;"'!"&amp;ADDRESS(ROW(),COLUMN())))</f>
        <v>0.68718813752315333</v>
      </c>
      <c r="L213" s="14" cm="1">
        <f t="array" aca="1" ref="L213" ca="1">SUM(INDIRECT("'"&amp;TOTALDemandSheets&amp;"'!"&amp;ADDRESS(ROW(),COLUMN())))</f>
        <v>2.8670351418691422</v>
      </c>
      <c r="M213" s="14" cm="1">
        <f t="array" aca="1" ref="M213" ca="1">SUM(INDIRECT("'"&amp;TOTALDemandSheets&amp;"'!"&amp;ADDRESS(ROW(),COLUMN())))</f>
        <v>57.649452469648317</v>
      </c>
      <c r="N213" s="14" cm="1">
        <f t="array" aca="1" ref="N213" ca="1">SUM(INDIRECT("'"&amp;TOTALDemandSheets&amp;"'!"&amp;ADDRESS(ROW(),COLUMN())))</f>
        <v>18.559102628382529</v>
      </c>
      <c r="O213" s="14" cm="1">
        <f t="array" aca="1" ref="O213" ca="1">SUM(INDIRECT("'"&amp;TOTALDemandSheets&amp;"'!"&amp;ADDRESS(ROW(),COLUMN())))</f>
        <v>42.033490362177076</v>
      </c>
      <c r="P213" s="14" cm="1">
        <f t="array" aca="1" ref="P213" ca="1">SUM(INDIRECT("'"&amp;TOTALDemandSheets&amp;"'!"&amp;ADDRESS(ROW(),COLUMN())))</f>
        <v>0</v>
      </c>
      <c r="Q213" s="14" cm="1">
        <f t="array" aca="1" ref="Q213" ca="1">SUM(INDIRECT("'"&amp;TOTALDemandSheets&amp;"'!"&amp;ADDRESS(ROW(),COLUMN())))</f>
        <v>0</v>
      </c>
      <c r="R213" s="14" cm="1">
        <f t="array" aca="1" ref="R213" ca="1">SUM(INDIRECT("'"&amp;TOTALDemandSheets&amp;"'!"&amp;ADDRESS(ROW(),COLUMN())))</f>
        <v>0</v>
      </c>
      <c r="S213" s="14" cm="1">
        <f t="array" aca="1" ref="S213" ca="1">SUM(INDIRECT("'"&amp;TOTALDemandSheets&amp;"'!"&amp;ADDRESS(ROW(),COLUMN())))</f>
        <v>0</v>
      </c>
      <c r="T213" s="14" cm="1">
        <f t="array" aca="1" ref="T213" ca="1">SUM(INDIRECT("'"&amp;TOTALDemandSheets&amp;"'!"&amp;ADDRESS(ROW(),COLUMN())))</f>
        <v>0</v>
      </c>
      <c r="U213" s="14" cm="1">
        <f t="array" aca="1" ref="U213" ca="1">SUM(INDIRECT("'"&amp;TOTALDemandSheets&amp;"'!"&amp;ADDRESS(ROW(),COLUMN())))</f>
        <v>0</v>
      </c>
    </row>
    <row r="214" spans="1:21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 cm="1">
        <f t="array" aca="1" ref="D214" ca="1">SUM(INDIRECT("'"&amp;TOTALDemandSheets&amp;"'!"&amp;ADDRESS(ROW(),COLUMN())))</f>
        <v>0.51989265686899866</v>
      </c>
      <c r="E214" s="14">
        <f t="shared" ca="1" si="14"/>
        <v>0</v>
      </c>
      <c r="F214" s="3"/>
      <c r="G214" s="14" cm="1">
        <f t="array" aca="1" ref="G214" ca="1">SUM(INDIRECT("'"&amp;TOTALDemandSheets&amp;"'!"&amp;ADDRESS(ROW(),COLUMN())))</f>
        <v>0.40691738255902354</v>
      </c>
      <c r="H214" s="14" cm="1">
        <f t="array" aca="1" ref="H214" ca="1">SUM(INDIRECT("'"&amp;TOTALDemandSheets&amp;"'!"&amp;ADDRESS(ROW(),COLUMN())))</f>
        <v>2.2334869451893974E-2</v>
      </c>
      <c r="I214" s="14" cm="1">
        <f t="array" aca="1" ref="I214" ca="1">SUM(INDIRECT("'"&amp;TOTALDemandSheets&amp;"'!"&amp;ADDRESS(ROW(),COLUMN())))</f>
        <v>1.9400694927816257E-2</v>
      </c>
      <c r="J214" s="14" cm="1">
        <f t="array" aca="1" ref="J214" ca="1">SUM(INDIRECT("'"&amp;TOTALDemandSheets&amp;"'!"&amp;ADDRESS(ROW(),COLUMN())))</f>
        <v>4.1562067021721383E-2</v>
      </c>
      <c r="K214" s="14" cm="1">
        <f t="array" aca="1" ref="K214" ca="1">SUM(INDIRECT("'"&amp;TOTALDemandSheets&amp;"'!"&amp;ADDRESS(ROW(),COLUMN())))</f>
        <v>1.6744457254270863E-4</v>
      </c>
      <c r="L214" s="14" cm="1">
        <f t="array" aca="1" ref="L214" ca="1">SUM(INDIRECT("'"&amp;TOTALDemandSheets&amp;"'!"&amp;ADDRESS(ROW(),COLUMN())))</f>
        <v>6.9859976850812221E-4</v>
      </c>
      <c r="M214" s="14" cm="1">
        <f t="array" aca="1" ref="M214" ca="1">SUM(INDIRECT("'"&amp;TOTALDemandSheets&amp;"'!"&amp;ADDRESS(ROW(),COLUMN())))</f>
        <v>1.4047227242446718E-2</v>
      </c>
      <c r="N214" s="14" cm="1">
        <f t="array" aca="1" ref="N214" ca="1">SUM(INDIRECT("'"&amp;TOTALDemandSheets&amp;"'!"&amp;ADDRESS(ROW(),COLUMN())))</f>
        <v>4.5222273736951236E-3</v>
      </c>
      <c r="O214" s="14" cm="1">
        <f t="array" aca="1" ref="O214" ca="1">SUM(INDIRECT("'"&amp;TOTALDemandSheets&amp;"'!"&amp;ADDRESS(ROW(),COLUMN())))</f>
        <v>1.0242143951350825E-2</v>
      </c>
      <c r="P214" s="14" cm="1">
        <f t="array" aca="1" ref="P214" ca="1">SUM(INDIRECT("'"&amp;TOTALDemandSheets&amp;"'!"&amp;ADDRESS(ROW(),COLUMN())))</f>
        <v>0</v>
      </c>
      <c r="Q214" s="14" cm="1">
        <f t="array" aca="1" ref="Q214" ca="1">SUM(INDIRECT("'"&amp;TOTALDemandSheets&amp;"'!"&amp;ADDRESS(ROW(),COLUMN())))</f>
        <v>0</v>
      </c>
      <c r="R214" s="14" cm="1">
        <f t="array" aca="1" ref="R214" ca="1">SUM(INDIRECT("'"&amp;TOTALDemandSheets&amp;"'!"&amp;ADDRESS(ROW(),COLUMN())))</f>
        <v>0</v>
      </c>
      <c r="S214" s="14" cm="1">
        <f t="array" aca="1" ref="S214" ca="1">SUM(INDIRECT("'"&amp;TOTALDemandSheets&amp;"'!"&amp;ADDRESS(ROW(),COLUMN())))</f>
        <v>0</v>
      </c>
      <c r="T214" s="14" cm="1">
        <f t="array" aca="1" ref="T214" ca="1">SUM(INDIRECT("'"&amp;TOTALDemandSheets&amp;"'!"&amp;ADDRESS(ROW(),COLUMN())))</f>
        <v>0</v>
      </c>
      <c r="U214" s="14" cm="1">
        <f t="array" aca="1" ref="U214" ca="1">SUM(INDIRECT("'"&amp;TOTALDemandSheets&amp;"'!"&amp;ADDRESS(ROW(),COLUMN())))</f>
        <v>0</v>
      </c>
    </row>
    <row r="215" spans="1:21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 cm="1">
        <f t="array" aca="1" ref="D215" ca="1">SUM(INDIRECT("'"&amp;TOTALDemandSheets&amp;"'!"&amp;ADDRESS(ROW(),COLUMN())))</f>
        <v>170.87257498112569</v>
      </c>
      <c r="E215" s="14">
        <f t="shared" ca="1" si="14"/>
        <v>0</v>
      </c>
      <c r="F215" s="3"/>
      <c r="G215" s="14" cm="1">
        <f t="array" aca="1" ref="G215" ca="1">SUM(INDIRECT("'"&amp;TOTALDemandSheets&amp;"'!"&amp;ADDRESS(ROW(),COLUMN())))</f>
        <v>133.74110990754082</v>
      </c>
      <c r="H215" s="14" cm="1">
        <f t="array" aca="1" ref="H215" ca="1">SUM(INDIRECT("'"&amp;TOTALDemandSheets&amp;"'!"&amp;ADDRESS(ROW(),COLUMN())))</f>
        <v>7.3407781485054873</v>
      </c>
      <c r="I215" s="14" cm="1">
        <f t="array" aca="1" ref="I215" ca="1">SUM(INDIRECT("'"&amp;TOTALDemandSheets&amp;"'!"&amp;ADDRESS(ROW(),COLUMN())))</f>
        <v>6.3764060810240419</v>
      </c>
      <c r="J215" s="14" cm="1">
        <f t="array" aca="1" ref="J215" ca="1">SUM(INDIRECT("'"&amp;TOTALDemandSheets&amp;"'!"&amp;ADDRESS(ROW(),COLUMN())))</f>
        <v>13.660161034605952</v>
      </c>
      <c r="K215" s="14" cm="1">
        <f t="array" aca="1" ref="K215" ca="1">SUM(INDIRECT("'"&amp;TOTALDemandSheets&amp;"'!"&amp;ADDRESS(ROW(),COLUMN())))</f>
        <v>5.503383227087208E-2</v>
      </c>
      <c r="L215" s="14" cm="1">
        <f t="array" aca="1" ref="L215" ca="1">SUM(INDIRECT("'"&amp;TOTALDemandSheets&amp;"'!"&amp;ADDRESS(ROW(),COLUMN())))</f>
        <v>0.22960805418007688</v>
      </c>
      <c r="M215" s="14" cm="1">
        <f t="array" aca="1" ref="M215" ca="1">SUM(INDIRECT("'"&amp;TOTALDemandSheets&amp;"'!"&amp;ADDRESS(ROW(),COLUMN())))</f>
        <v>4.616887464264968</v>
      </c>
      <c r="N215" s="14" cm="1">
        <f t="array" aca="1" ref="N215" ca="1">SUM(INDIRECT("'"&amp;TOTALDemandSheets&amp;"'!"&amp;ADDRESS(ROW(),COLUMN())))</f>
        <v>1.4863157341884297</v>
      </c>
      <c r="O215" s="14" cm="1">
        <f t="array" aca="1" ref="O215" ca="1">SUM(INDIRECT("'"&amp;TOTALDemandSheets&amp;"'!"&amp;ADDRESS(ROW(),COLUMN())))</f>
        <v>3.3662747245450388</v>
      </c>
      <c r="P215" s="14" cm="1">
        <f t="array" aca="1" ref="P215" ca="1">SUM(INDIRECT("'"&amp;TOTALDemandSheets&amp;"'!"&amp;ADDRESS(ROW(),COLUMN())))</f>
        <v>0</v>
      </c>
      <c r="Q215" s="14" cm="1">
        <f t="array" aca="1" ref="Q215" ca="1">SUM(INDIRECT("'"&amp;TOTALDemandSheets&amp;"'!"&amp;ADDRESS(ROW(),COLUMN())))</f>
        <v>0</v>
      </c>
      <c r="R215" s="14" cm="1">
        <f t="array" aca="1" ref="R215" ca="1">SUM(INDIRECT("'"&amp;TOTALDemandSheets&amp;"'!"&amp;ADDRESS(ROW(),COLUMN())))</f>
        <v>0</v>
      </c>
      <c r="S215" s="14" cm="1">
        <f t="array" aca="1" ref="S215" ca="1">SUM(INDIRECT("'"&amp;TOTALDemandSheets&amp;"'!"&amp;ADDRESS(ROW(),COLUMN())))</f>
        <v>0</v>
      </c>
      <c r="T215" s="14" cm="1">
        <f t="array" aca="1" ref="T215" ca="1">SUM(INDIRECT("'"&amp;TOTALDemandSheets&amp;"'!"&amp;ADDRESS(ROW(),COLUMN())))</f>
        <v>0</v>
      </c>
      <c r="U215" s="14" cm="1">
        <f t="array" aca="1" ref="U215" ca="1">SUM(INDIRECT("'"&amp;TOTALDemandSheets&amp;"'!"&amp;ADDRESS(ROW(),COLUMN())))</f>
        <v>0</v>
      </c>
    </row>
    <row r="216" spans="1:21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 cm="1">
        <f t="array" aca="1" ref="D216" ca="1">SUM(INDIRECT("'"&amp;TOTALDemandSheets&amp;"'!"&amp;ADDRESS(ROW(),COLUMN())))</f>
        <v>0</v>
      </c>
      <c r="E216" s="14">
        <f t="shared" ca="1" si="14"/>
        <v>0</v>
      </c>
      <c r="F216" s="3"/>
      <c r="G216" s="14" cm="1">
        <f t="array" aca="1" ref="G216" ca="1">SUM(INDIRECT("'"&amp;TOTALDemandSheets&amp;"'!"&amp;ADDRESS(ROW(),COLUMN())))</f>
        <v>0</v>
      </c>
      <c r="H216" s="14" cm="1">
        <f t="array" aca="1" ref="H216" ca="1">SUM(INDIRECT("'"&amp;TOTALDemandSheets&amp;"'!"&amp;ADDRESS(ROW(),COLUMN())))</f>
        <v>0</v>
      </c>
      <c r="I216" s="14" cm="1">
        <f t="array" aca="1" ref="I216" ca="1">SUM(INDIRECT("'"&amp;TOTALDemandSheets&amp;"'!"&amp;ADDRESS(ROW(),COLUMN())))</f>
        <v>0</v>
      </c>
      <c r="J216" s="14" cm="1">
        <f t="array" aca="1" ref="J216" ca="1">SUM(INDIRECT("'"&amp;TOTALDemandSheets&amp;"'!"&amp;ADDRESS(ROW(),COLUMN())))</f>
        <v>0</v>
      </c>
      <c r="K216" s="14" cm="1">
        <f t="array" aca="1" ref="K216" ca="1">SUM(INDIRECT("'"&amp;TOTALDemandSheets&amp;"'!"&amp;ADDRESS(ROW(),COLUMN())))</f>
        <v>0</v>
      </c>
      <c r="L216" s="14" cm="1">
        <f t="array" aca="1" ref="L216" ca="1">SUM(INDIRECT("'"&amp;TOTALDemandSheets&amp;"'!"&amp;ADDRESS(ROW(),COLUMN())))</f>
        <v>0</v>
      </c>
      <c r="M216" s="14" cm="1">
        <f t="array" aca="1" ref="M216" ca="1">SUM(INDIRECT("'"&amp;TOTALDemandSheets&amp;"'!"&amp;ADDRESS(ROW(),COLUMN())))</f>
        <v>0</v>
      </c>
      <c r="N216" s="14" cm="1">
        <f t="array" aca="1" ref="N216" ca="1">SUM(INDIRECT("'"&amp;TOTALDemandSheets&amp;"'!"&amp;ADDRESS(ROW(),COLUMN())))</f>
        <v>0</v>
      </c>
      <c r="O216" s="14" cm="1">
        <f t="array" aca="1" ref="O216" ca="1">SUM(INDIRECT("'"&amp;TOTALDemandSheets&amp;"'!"&amp;ADDRESS(ROW(),COLUMN())))</f>
        <v>0</v>
      </c>
      <c r="P216" s="14" cm="1">
        <f t="array" aca="1" ref="P216" ca="1">SUM(INDIRECT("'"&amp;TOTALDemandSheets&amp;"'!"&amp;ADDRESS(ROW(),COLUMN())))</f>
        <v>0</v>
      </c>
      <c r="Q216" s="14" cm="1">
        <f t="array" aca="1" ref="Q216" ca="1">SUM(INDIRECT("'"&amp;TOTALDemandSheets&amp;"'!"&amp;ADDRESS(ROW(),COLUMN())))</f>
        <v>0</v>
      </c>
      <c r="R216" s="14" cm="1">
        <f t="array" aca="1" ref="R216" ca="1">SUM(INDIRECT("'"&amp;TOTALDemandSheets&amp;"'!"&amp;ADDRESS(ROW(),COLUMN())))</f>
        <v>0</v>
      </c>
      <c r="S216" s="14" cm="1">
        <f t="array" aca="1" ref="S216" ca="1">SUM(INDIRECT("'"&amp;TOTALDemandSheets&amp;"'!"&amp;ADDRESS(ROW(),COLUMN())))</f>
        <v>0</v>
      </c>
      <c r="T216" s="14" cm="1">
        <f t="array" aca="1" ref="T216" ca="1">SUM(INDIRECT("'"&amp;TOTALDemandSheets&amp;"'!"&amp;ADDRESS(ROW(),COLUMN())))</f>
        <v>0</v>
      </c>
      <c r="U216" s="14" cm="1">
        <f t="array" aca="1" ref="U216" ca="1">SUM(INDIRECT("'"&amp;TOTALDemandSheets&amp;"'!"&amp;ADDRESS(ROW(),COLUMN())))</f>
        <v>0</v>
      </c>
    </row>
    <row r="217" spans="1:21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 cm="1">
        <f t="array" aca="1" ref="D217" ca="1">SUM(INDIRECT("'"&amp;TOTALDemandSheets&amp;"'!"&amp;ADDRESS(ROW(),COLUMN())))</f>
        <v>0</v>
      </c>
      <c r="E217" s="14">
        <f t="shared" ca="1" si="14"/>
        <v>0</v>
      </c>
      <c r="F217" s="3"/>
      <c r="G217" s="14" cm="1">
        <f t="array" aca="1" ref="G217" ca="1">SUM(INDIRECT("'"&amp;TOTALDemandSheets&amp;"'!"&amp;ADDRESS(ROW(),COLUMN())))</f>
        <v>0</v>
      </c>
      <c r="H217" s="14" cm="1">
        <f t="array" aca="1" ref="H217" ca="1">SUM(INDIRECT("'"&amp;TOTALDemandSheets&amp;"'!"&amp;ADDRESS(ROW(),COLUMN())))</f>
        <v>0</v>
      </c>
      <c r="I217" s="14" cm="1">
        <f t="array" aca="1" ref="I217" ca="1">SUM(INDIRECT("'"&amp;TOTALDemandSheets&amp;"'!"&amp;ADDRESS(ROW(),COLUMN())))</f>
        <v>0</v>
      </c>
      <c r="J217" s="14" cm="1">
        <f t="array" aca="1" ref="J217" ca="1">SUM(INDIRECT("'"&amp;TOTALDemandSheets&amp;"'!"&amp;ADDRESS(ROW(),COLUMN())))</f>
        <v>0</v>
      </c>
      <c r="K217" s="14" cm="1">
        <f t="array" aca="1" ref="K217" ca="1">SUM(INDIRECT("'"&amp;TOTALDemandSheets&amp;"'!"&amp;ADDRESS(ROW(),COLUMN())))</f>
        <v>0</v>
      </c>
      <c r="L217" s="14" cm="1">
        <f t="array" aca="1" ref="L217" ca="1">SUM(INDIRECT("'"&amp;TOTALDemandSheets&amp;"'!"&amp;ADDRESS(ROW(),COLUMN())))</f>
        <v>0</v>
      </c>
      <c r="M217" s="14" cm="1">
        <f t="array" aca="1" ref="M217" ca="1">SUM(INDIRECT("'"&amp;TOTALDemandSheets&amp;"'!"&amp;ADDRESS(ROW(),COLUMN())))</f>
        <v>0</v>
      </c>
      <c r="N217" s="14" cm="1">
        <f t="array" aca="1" ref="N217" ca="1">SUM(INDIRECT("'"&amp;TOTALDemandSheets&amp;"'!"&amp;ADDRESS(ROW(),COLUMN())))</f>
        <v>0</v>
      </c>
      <c r="O217" s="14" cm="1">
        <f t="array" aca="1" ref="O217" ca="1">SUM(INDIRECT("'"&amp;TOTALDemandSheets&amp;"'!"&amp;ADDRESS(ROW(),COLUMN())))</f>
        <v>0</v>
      </c>
      <c r="P217" s="14" cm="1">
        <f t="array" aca="1" ref="P217" ca="1">SUM(INDIRECT("'"&amp;TOTALDemandSheets&amp;"'!"&amp;ADDRESS(ROW(),COLUMN())))</f>
        <v>0</v>
      </c>
      <c r="Q217" s="14" cm="1">
        <f t="array" aca="1" ref="Q217" ca="1">SUM(INDIRECT("'"&amp;TOTALDemandSheets&amp;"'!"&amp;ADDRESS(ROW(),COLUMN())))</f>
        <v>0</v>
      </c>
      <c r="R217" s="14" cm="1">
        <f t="array" aca="1" ref="R217" ca="1">SUM(INDIRECT("'"&amp;TOTALDemandSheets&amp;"'!"&amp;ADDRESS(ROW(),COLUMN())))</f>
        <v>0</v>
      </c>
      <c r="S217" s="14" cm="1">
        <f t="array" aca="1" ref="S217" ca="1">SUM(INDIRECT("'"&amp;TOTALDemandSheets&amp;"'!"&amp;ADDRESS(ROW(),COLUMN())))</f>
        <v>0</v>
      </c>
      <c r="T217" s="14" cm="1">
        <f t="array" aca="1" ref="T217" ca="1">SUM(INDIRECT("'"&amp;TOTALDemandSheets&amp;"'!"&amp;ADDRESS(ROW(),COLUMN())))</f>
        <v>0</v>
      </c>
      <c r="U217" s="14" cm="1">
        <f t="array" aca="1" ref="U217" ca="1">SUM(INDIRECT("'"&amp;TOTALDemandSheets&amp;"'!"&amp;ADDRESS(ROW(),COLUMN())))</f>
        <v>0</v>
      </c>
    </row>
    <row r="218" spans="1:21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 cm="1">
        <f t="array" aca="1" ref="D218" ca="1">SUM(INDIRECT("'"&amp;TOTALDemandSheets&amp;"'!"&amp;ADDRESS(ROW(),COLUMN())))</f>
        <v>0</v>
      </c>
      <c r="E218" s="14">
        <f t="shared" ca="1" si="14"/>
        <v>0</v>
      </c>
      <c r="F218" s="3"/>
      <c r="G218" s="14" cm="1">
        <f t="array" aca="1" ref="G218" ca="1">SUM(INDIRECT("'"&amp;TOTALDemandSheets&amp;"'!"&amp;ADDRESS(ROW(),COLUMN())))</f>
        <v>0</v>
      </c>
      <c r="H218" s="14" cm="1">
        <f t="array" aca="1" ref="H218" ca="1">SUM(INDIRECT("'"&amp;TOTALDemandSheets&amp;"'!"&amp;ADDRESS(ROW(),COLUMN())))</f>
        <v>0</v>
      </c>
      <c r="I218" s="14" cm="1">
        <f t="array" aca="1" ref="I218" ca="1">SUM(INDIRECT("'"&amp;TOTALDemandSheets&amp;"'!"&amp;ADDRESS(ROW(),COLUMN())))</f>
        <v>0</v>
      </c>
      <c r="J218" s="14" cm="1">
        <f t="array" aca="1" ref="J218" ca="1">SUM(INDIRECT("'"&amp;TOTALDemandSheets&amp;"'!"&amp;ADDRESS(ROW(),COLUMN())))</f>
        <v>0</v>
      </c>
      <c r="K218" s="14" cm="1">
        <f t="array" aca="1" ref="K218" ca="1">SUM(INDIRECT("'"&amp;TOTALDemandSheets&amp;"'!"&amp;ADDRESS(ROW(),COLUMN())))</f>
        <v>0</v>
      </c>
      <c r="L218" s="14" cm="1">
        <f t="array" aca="1" ref="L218" ca="1">SUM(INDIRECT("'"&amp;TOTALDemandSheets&amp;"'!"&amp;ADDRESS(ROW(),COLUMN())))</f>
        <v>0</v>
      </c>
      <c r="M218" s="14" cm="1">
        <f t="array" aca="1" ref="M218" ca="1">SUM(INDIRECT("'"&amp;TOTALDemandSheets&amp;"'!"&amp;ADDRESS(ROW(),COLUMN())))</f>
        <v>0</v>
      </c>
      <c r="N218" s="14" cm="1">
        <f t="array" aca="1" ref="N218" ca="1">SUM(INDIRECT("'"&amp;TOTALDemandSheets&amp;"'!"&amp;ADDRESS(ROW(),COLUMN())))</f>
        <v>0</v>
      </c>
      <c r="O218" s="14" cm="1">
        <f t="array" aca="1" ref="O218" ca="1">SUM(INDIRECT("'"&amp;TOTALDemandSheets&amp;"'!"&amp;ADDRESS(ROW(),COLUMN())))</f>
        <v>0</v>
      </c>
      <c r="P218" s="14" cm="1">
        <f t="array" aca="1" ref="P218" ca="1">SUM(INDIRECT("'"&amp;TOTALDemandSheets&amp;"'!"&amp;ADDRESS(ROW(),COLUMN())))</f>
        <v>0</v>
      </c>
      <c r="Q218" s="14" cm="1">
        <f t="array" aca="1" ref="Q218" ca="1">SUM(INDIRECT("'"&amp;TOTALDemandSheets&amp;"'!"&amp;ADDRESS(ROW(),COLUMN())))</f>
        <v>0</v>
      </c>
      <c r="R218" s="14" cm="1">
        <f t="array" aca="1" ref="R218" ca="1">SUM(INDIRECT("'"&amp;TOTALDemandSheets&amp;"'!"&amp;ADDRESS(ROW(),COLUMN())))</f>
        <v>0</v>
      </c>
      <c r="S218" s="14" cm="1">
        <f t="array" aca="1" ref="S218" ca="1">SUM(INDIRECT("'"&amp;TOTALDemandSheets&amp;"'!"&amp;ADDRESS(ROW(),COLUMN())))</f>
        <v>0</v>
      </c>
      <c r="T218" s="14" cm="1">
        <f t="array" aca="1" ref="T218" ca="1">SUM(INDIRECT("'"&amp;TOTALDemandSheets&amp;"'!"&amp;ADDRESS(ROW(),COLUMN())))</f>
        <v>0</v>
      </c>
      <c r="U218" s="14" cm="1">
        <f t="array" aca="1" ref="U218" ca="1">SUM(INDIRECT("'"&amp;TOTALDemandSheets&amp;"'!"&amp;ADDRESS(ROW(),COLUMN())))</f>
        <v>0</v>
      </c>
    </row>
    <row r="219" spans="1:21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 cm="1">
        <f t="array" aca="1" ref="D219" ca="1">SUM(INDIRECT("'"&amp;TOTALDemandSheets&amp;"'!"&amp;ADDRESS(ROW(),COLUMN())))</f>
        <v>0</v>
      </c>
      <c r="E219" s="14">
        <f t="shared" ca="1" si="14"/>
        <v>0</v>
      </c>
      <c r="F219" s="3"/>
      <c r="G219" s="14" cm="1">
        <f t="array" aca="1" ref="G219" ca="1">SUM(INDIRECT("'"&amp;TOTALDemandSheets&amp;"'!"&amp;ADDRESS(ROW(),COLUMN())))</f>
        <v>0</v>
      </c>
      <c r="H219" s="14" cm="1">
        <f t="array" aca="1" ref="H219" ca="1">SUM(INDIRECT("'"&amp;TOTALDemandSheets&amp;"'!"&amp;ADDRESS(ROW(),COLUMN())))</f>
        <v>0</v>
      </c>
      <c r="I219" s="14" cm="1">
        <f t="array" aca="1" ref="I219" ca="1">SUM(INDIRECT("'"&amp;TOTALDemandSheets&amp;"'!"&amp;ADDRESS(ROW(),COLUMN())))</f>
        <v>0</v>
      </c>
      <c r="J219" s="14" cm="1">
        <f t="array" aca="1" ref="J219" ca="1">SUM(INDIRECT("'"&amp;TOTALDemandSheets&amp;"'!"&amp;ADDRESS(ROW(),COLUMN())))</f>
        <v>0</v>
      </c>
      <c r="K219" s="14" cm="1">
        <f t="array" aca="1" ref="K219" ca="1">SUM(INDIRECT("'"&amp;TOTALDemandSheets&amp;"'!"&amp;ADDRESS(ROW(),COLUMN())))</f>
        <v>0</v>
      </c>
      <c r="L219" s="14" cm="1">
        <f t="array" aca="1" ref="L219" ca="1">SUM(INDIRECT("'"&amp;TOTALDemandSheets&amp;"'!"&amp;ADDRESS(ROW(),COLUMN())))</f>
        <v>0</v>
      </c>
      <c r="M219" s="14" cm="1">
        <f t="array" aca="1" ref="M219" ca="1">SUM(INDIRECT("'"&amp;TOTALDemandSheets&amp;"'!"&amp;ADDRESS(ROW(),COLUMN())))</f>
        <v>0</v>
      </c>
      <c r="N219" s="14" cm="1">
        <f t="array" aca="1" ref="N219" ca="1">SUM(INDIRECT("'"&amp;TOTALDemandSheets&amp;"'!"&amp;ADDRESS(ROW(),COLUMN())))</f>
        <v>0</v>
      </c>
      <c r="O219" s="14" cm="1">
        <f t="array" aca="1" ref="O219" ca="1">SUM(INDIRECT("'"&amp;TOTALDemandSheets&amp;"'!"&amp;ADDRESS(ROW(),COLUMN())))</f>
        <v>0</v>
      </c>
      <c r="P219" s="14" cm="1">
        <f t="array" aca="1" ref="P219" ca="1">SUM(INDIRECT("'"&amp;TOTALDemandSheets&amp;"'!"&amp;ADDRESS(ROW(),COLUMN())))</f>
        <v>0</v>
      </c>
      <c r="Q219" s="14" cm="1">
        <f t="array" aca="1" ref="Q219" ca="1">SUM(INDIRECT("'"&amp;TOTALDemandSheets&amp;"'!"&amp;ADDRESS(ROW(),COLUMN())))</f>
        <v>0</v>
      </c>
      <c r="R219" s="14" cm="1">
        <f t="array" aca="1" ref="R219" ca="1">SUM(INDIRECT("'"&amp;TOTALDemandSheets&amp;"'!"&amp;ADDRESS(ROW(),COLUMN())))</f>
        <v>0</v>
      </c>
      <c r="S219" s="14" cm="1">
        <f t="array" aca="1" ref="S219" ca="1">SUM(INDIRECT("'"&amp;TOTALDemandSheets&amp;"'!"&amp;ADDRESS(ROW(),COLUMN())))</f>
        <v>0</v>
      </c>
      <c r="T219" s="14" cm="1">
        <f t="array" aca="1" ref="T219" ca="1">SUM(INDIRECT("'"&amp;TOTALDemandSheets&amp;"'!"&amp;ADDRESS(ROW(),COLUMN())))</f>
        <v>0</v>
      </c>
      <c r="U219" s="14" cm="1">
        <f t="array" aca="1" ref="U219" ca="1">SUM(INDIRECT("'"&amp;TOTALDemandSheets&amp;"'!"&amp;ADDRESS(ROW(),COLUMN())))</f>
        <v>0</v>
      </c>
    </row>
    <row r="220" spans="1:21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 cm="1">
        <f t="array" aca="1" ref="D220" ca="1">SUM(INDIRECT("'"&amp;TOTALDemandSheets&amp;"'!"&amp;ADDRESS(ROW(),COLUMN())))</f>
        <v>53.603377816578117</v>
      </c>
      <c r="E220" s="14">
        <f t="shared" ca="1" si="14"/>
        <v>0</v>
      </c>
      <c r="F220" s="46"/>
      <c r="G220" s="14" cm="1">
        <f t="array" aca="1" ref="G220" ca="1">SUM(INDIRECT("'"&amp;TOTALDemandSheets&amp;"'!"&amp;ADDRESS(ROW(),COLUMN())))</f>
        <v>41.955095747660401</v>
      </c>
      <c r="H220" s="14" cm="1">
        <f t="array" aca="1" ref="H220" ca="1">SUM(INDIRECT("'"&amp;TOTALDemandSheets&amp;"'!"&amp;ADDRESS(ROW(),COLUMN())))</f>
        <v>2.3028300744311059</v>
      </c>
      <c r="I220" s="14" cm="1">
        <f t="array" aca="1" ref="I220" ca="1">SUM(INDIRECT("'"&amp;TOTALDemandSheets&amp;"'!"&amp;ADDRESS(ROW(),COLUMN())))</f>
        <v>2.0003028824889668</v>
      </c>
      <c r="J220" s="14" cm="1">
        <f t="array" aca="1" ref="J220" ca="1">SUM(INDIRECT("'"&amp;TOTALDemandSheets&amp;"'!"&amp;ADDRESS(ROW(),COLUMN())))</f>
        <v>4.2852445634073382</v>
      </c>
      <c r="K220" s="14" cm="1">
        <f t="array" aca="1" ref="K220" ca="1">SUM(INDIRECT("'"&amp;TOTALDemandSheets&amp;"'!"&amp;ADDRESS(ROW(),COLUMN())))</f>
        <v>1.7264322868872303E-2</v>
      </c>
      <c r="L220" s="14" cm="1">
        <f t="array" aca="1" ref="L220" ca="1">SUM(INDIRECT("'"&amp;TOTALDemandSheets&amp;"'!"&amp;ADDRESS(ROW(),COLUMN())))</f>
        <v>7.2028921430507473E-2</v>
      </c>
      <c r="M220" s="14" cm="1">
        <f t="array" aca="1" ref="M220" ca="1">SUM(INDIRECT("'"&amp;TOTALDemandSheets&amp;"'!"&amp;ADDRESS(ROW(),COLUMN())))</f>
        <v>1.4483351884347428</v>
      </c>
      <c r="N220" s="14" cm="1">
        <f t="array" aca="1" ref="N220" ca="1">SUM(INDIRECT("'"&amp;TOTALDemandSheets&amp;"'!"&amp;ADDRESS(ROW(),COLUMN())))</f>
        <v>0.46626290885607291</v>
      </c>
      <c r="O220" s="14" cm="1">
        <f t="array" aca="1" ref="O220" ca="1">SUM(INDIRECT("'"&amp;TOTALDemandSheets&amp;"'!"&amp;ADDRESS(ROW(),COLUMN())))</f>
        <v>1.0560132070001091</v>
      </c>
      <c r="P220" s="14" cm="1">
        <f t="array" aca="1" ref="P220" ca="1">SUM(INDIRECT("'"&amp;TOTALDemandSheets&amp;"'!"&amp;ADDRESS(ROW(),COLUMN())))</f>
        <v>0</v>
      </c>
      <c r="Q220" s="14" cm="1">
        <f t="array" aca="1" ref="Q220" ca="1">SUM(INDIRECT("'"&amp;TOTALDemandSheets&amp;"'!"&amp;ADDRESS(ROW(),COLUMN())))</f>
        <v>0</v>
      </c>
      <c r="R220" s="14" cm="1">
        <f t="array" aca="1" ref="R220" ca="1">SUM(INDIRECT("'"&amp;TOTALDemandSheets&amp;"'!"&amp;ADDRESS(ROW(),COLUMN())))</f>
        <v>0</v>
      </c>
      <c r="S220" s="14" cm="1">
        <f t="array" aca="1" ref="S220" ca="1">SUM(INDIRECT("'"&amp;TOTALDemandSheets&amp;"'!"&amp;ADDRESS(ROW(),COLUMN())))</f>
        <v>0</v>
      </c>
      <c r="T220" s="14" cm="1">
        <f t="array" aca="1" ref="T220" ca="1">SUM(INDIRECT("'"&amp;TOTALDemandSheets&amp;"'!"&amp;ADDRESS(ROW(),COLUMN())))</f>
        <v>0</v>
      </c>
      <c r="U220" s="14" cm="1">
        <f t="array" aca="1" ref="U220" ca="1">SUM(INDIRECT("'"&amp;TOTALDemandSheets&amp;"'!"&amp;ADDRESS(ROW(),COLUMN())))</f>
        <v>0</v>
      </c>
    </row>
    <row r="221" spans="1:21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 cm="1">
        <f t="array" aca="1" ref="D221" ca="1">SUM(INDIRECT("'"&amp;TOTALDemandSheets&amp;"'!"&amp;ADDRESS(ROW(),COLUMN())))</f>
        <v>3463.7449137309718</v>
      </c>
      <c r="E221" s="14">
        <f t="shared" ca="1" si="14"/>
        <v>0</v>
      </c>
      <c r="F221" s="46"/>
      <c r="G221" s="174" cm="1">
        <f t="array" aca="1" ref="G221" ca="1">SUM(INDIRECT("'"&amp;TOTALDemandSheets&amp;"'!"&amp;ADDRESS(ROW(),COLUMN())))</f>
        <v>2711.0558218611072</v>
      </c>
      <c r="H221" s="174" cm="1">
        <f t="array" aca="1" ref="H221" ca="1">SUM(INDIRECT("'"&amp;TOTALDemandSheets&amp;"'!"&amp;ADDRESS(ROW(),COLUMN())))</f>
        <v>148.80435305385851</v>
      </c>
      <c r="I221" s="174" cm="1">
        <f t="array" aca="1" ref="I221" ca="1">SUM(INDIRECT("'"&amp;TOTALDemandSheets&amp;"'!"&amp;ADDRESS(ROW(),COLUMN())))</f>
        <v>129.25564054658784</v>
      </c>
      <c r="J221" s="174" cm="1">
        <f t="array" aca="1" ref="J221" ca="1">SUM(INDIRECT("'"&amp;TOTALDemandSheets&amp;"'!"&amp;ADDRESS(ROW(),COLUMN())))</f>
        <v>276.90408077240448</v>
      </c>
      <c r="K221" s="174" cm="1">
        <f t="array" aca="1" ref="K221" ca="1">SUM(INDIRECT("'"&amp;TOTALDemandSheets&amp;"'!"&amp;ADDRESS(ROW(),COLUMN())))</f>
        <v>1.1155866096850973</v>
      </c>
      <c r="L221" s="174" cm="1">
        <f t="array" aca="1" ref="L221" ca="1">SUM(INDIRECT("'"&amp;TOTALDemandSheets&amp;"'!"&amp;ADDRESS(ROW(),COLUMN())))</f>
        <v>4.6543673255099876</v>
      </c>
      <c r="M221" s="174" cm="1">
        <f t="array" aca="1" ref="M221" ca="1">SUM(INDIRECT("'"&amp;TOTALDemandSheets&amp;"'!"&amp;ADDRESS(ROW(),COLUMN())))</f>
        <v>93.588573083670596</v>
      </c>
      <c r="N221" s="174" cm="1">
        <f t="array" aca="1" ref="N221" ca="1">SUM(INDIRECT("'"&amp;TOTALDemandSheets&amp;"'!"&amp;ADDRESS(ROW(),COLUMN())))</f>
        <v>30.128992701503751</v>
      </c>
      <c r="O221" s="174" cm="1">
        <f t="array" aca="1" ref="O221" ca="1">SUM(INDIRECT("'"&amp;TOTALDemandSheets&amp;"'!"&amp;ADDRESS(ROW(),COLUMN())))</f>
        <v>68.237497776644048</v>
      </c>
      <c r="P221" s="174" cm="1">
        <f t="array" aca="1" ref="P221" ca="1">SUM(INDIRECT("'"&amp;TOTALDemandSheets&amp;"'!"&amp;ADDRESS(ROW(),COLUMN())))</f>
        <v>0</v>
      </c>
      <c r="Q221" s="174" cm="1">
        <f t="array" aca="1" ref="Q221" ca="1">SUM(INDIRECT("'"&amp;TOTALDemandSheets&amp;"'!"&amp;ADDRESS(ROW(),COLUMN())))</f>
        <v>0</v>
      </c>
      <c r="R221" s="174" cm="1">
        <f t="array" aca="1" ref="R221" ca="1">SUM(INDIRECT("'"&amp;TOTALDemandSheets&amp;"'!"&amp;ADDRESS(ROW(),COLUMN())))</f>
        <v>0</v>
      </c>
      <c r="S221" s="174" cm="1">
        <f t="array" aca="1" ref="S221" ca="1">SUM(INDIRECT("'"&amp;TOTALDemandSheets&amp;"'!"&amp;ADDRESS(ROW(),COLUMN())))</f>
        <v>0</v>
      </c>
      <c r="T221" s="174" cm="1">
        <f t="array" aca="1" ref="T221" ca="1">SUM(INDIRECT("'"&amp;TOTALDemandSheets&amp;"'!"&amp;ADDRESS(ROW(),COLUMN())))</f>
        <v>0</v>
      </c>
      <c r="U221" s="174" cm="1">
        <f t="array" aca="1" ref="U221" ca="1">SUM(INDIRECT("'"&amp;TOTALDemandSheets&amp;"'!"&amp;ADDRESS(ROW(),COLUMN())))</f>
        <v>0</v>
      </c>
    </row>
    <row r="222" spans="1:21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>
        <f t="shared" si="14"/>
        <v>0</v>
      </c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 cm="1">
        <f t="array" aca="1" ref="D223" ca="1">SUM(INDIRECT("'"&amp;TOTALDemandSheets&amp;"'!"&amp;ADDRESS(ROW(),COLUMN())))</f>
        <v>14816.640061265287</v>
      </c>
      <c r="E223" s="14">
        <f t="shared" ca="1" si="14"/>
        <v>0</v>
      </c>
      <c r="F223" s="46"/>
      <c r="G223" s="175" cm="1">
        <f t="array" aca="1" ref="G223" ca="1">SUM(INDIRECT("'"&amp;TOTALDemandSheets&amp;"'!"&amp;ADDRESS(ROW(),COLUMN())))</f>
        <v>11309.233953567335</v>
      </c>
      <c r="H223" s="175" cm="1">
        <f t="array" aca="1" ref="H223" ca="1">SUM(INDIRECT("'"&amp;TOTALDemandSheets&amp;"'!"&amp;ADDRESS(ROW(),COLUMN())))</f>
        <v>626.05219703081502</v>
      </c>
      <c r="I223" s="175" cm="1">
        <f t="array" aca="1" ref="I223" ca="1">SUM(INDIRECT("'"&amp;TOTALDemandSheets&amp;"'!"&amp;ADDRESS(ROW(),COLUMN())))</f>
        <v>588.20487443313107</v>
      </c>
      <c r="J223" s="175" cm="1">
        <f t="array" aca="1" ref="J223" ca="1">SUM(INDIRECT("'"&amp;TOTALDemandSheets&amp;"'!"&amp;ADDRESS(ROW(),COLUMN())))</f>
        <v>1334.9508811597661</v>
      </c>
      <c r="K223" s="175" cm="1">
        <f t="array" aca="1" ref="K223" ca="1">SUM(INDIRECT("'"&amp;TOTALDemandSheets&amp;"'!"&amp;ADDRESS(ROW(),COLUMN())))</f>
        <v>5.3611141847698711</v>
      </c>
      <c r="L223" s="175" cm="1">
        <f t="array" aca="1" ref="L223" ca="1">SUM(INDIRECT("'"&amp;TOTALDemandSheets&amp;"'!"&amp;ADDRESS(ROW(),COLUMN())))</f>
        <v>20.847140236407995</v>
      </c>
      <c r="M223" s="175" cm="1">
        <f t="array" aca="1" ref="M223" ca="1">SUM(INDIRECT("'"&amp;TOTALDemandSheets&amp;"'!"&amp;ADDRESS(ROW(),COLUMN())))</f>
        <v>452.84246678459448</v>
      </c>
      <c r="N223" s="175" cm="1">
        <f t="array" aca="1" ref="N223" ca="1">SUM(INDIRECT("'"&amp;TOTALDemandSheets&amp;"'!"&amp;ADDRESS(ROW(),COLUMN())))</f>
        <v>146.62120635238003</v>
      </c>
      <c r="O223" s="175" cm="1">
        <f t="array" aca="1" ref="O223" ca="1">SUM(INDIRECT("'"&amp;TOTALDemandSheets&amp;"'!"&amp;ADDRESS(ROW(),COLUMN())))</f>
        <v>332.52622751609061</v>
      </c>
      <c r="P223" s="175" cm="1">
        <f t="array" aca="1" ref="P223" ca="1">SUM(INDIRECT("'"&amp;TOTALDemandSheets&amp;"'!"&amp;ADDRESS(ROW(),COLUMN())))</f>
        <v>0</v>
      </c>
      <c r="Q223" s="175" cm="1">
        <f t="array" aca="1" ref="Q223" ca="1">SUM(INDIRECT("'"&amp;TOTALDemandSheets&amp;"'!"&amp;ADDRESS(ROW(),COLUMN())))</f>
        <v>0</v>
      </c>
      <c r="R223" s="175" cm="1">
        <f t="array" aca="1" ref="R223" ca="1">SUM(INDIRECT("'"&amp;TOTALDemandSheets&amp;"'!"&amp;ADDRESS(ROW(),COLUMN())))</f>
        <v>0</v>
      </c>
      <c r="S223" s="175" cm="1">
        <f t="array" aca="1" ref="S223" ca="1">SUM(INDIRECT("'"&amp;TOTALDemandSheets&amp;"'!"&amp;ADDRESS(ROW(),COLUMN())))</f>
        <v>0</v>
      </c>
      <c r="T223" s="175" cm="1">
        <f t="array" aca="1" ref="T223" ca="1">SUM(INDIRECT("'"&amp;TOTALDemandSheets&amp;"'!"&amp;ADDRESS(ROW(),COLUMN())))</f>
        <v>0</v>
      </c>
      <c r="U223" s="175" cm="1">
        <f t="array" aca="1" ref="U223" ca="1">SUM(INDIRECT("'"&amp;TOTALDemandSheets&amp;"'!"&amp;ADDRESS(ROW(),COLUMN())))</f>
        <v>0</v>
      </c>
    </row>
    <row r="224" spans="1:21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>
        <f t="shared" si="14"/>
        <v>0</v>
      </c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D225" s="14"/>
      <c r="E225" s="14">
        <f t="shared" si="14"/>
        <v>0</v>
      </c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</row>
    <row r="226" spans="1:21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>
        <f t="shared" si="14"/>
        <v>0</v>
      </c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1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 cm="1">
        <f t="array" aca="1" ref="D227" ca="1">SUM(INDIRECT("'"&amp;TOTALDemandSheets&amp;"'!"&amp;ADDRESS(ROW(),COLUMN())))</f>
        <v>0</v>
      </c>
      <c r="E227" s="14">
        <f t="shared" ca="1" si="14"/>
        <v>0</v>
      </c>
      <c r="F227" s="3"/>
      <c r="G227" s="14" cm="1">
        <f t="array" aca="1" ref="G227" ca="1">SUM(INDIRECT("'"&amp;TOTALDemandSheets&amp;"'!"&amp;ADDRESS(ROW(),COLUMN())))</f>
        <v>0</v>
      </c>
      <c r="H227" s="14" cm="1">
        <f t="array" aca="1" ref="H227" ca="1">SUM(INDIRECT("'"&amp;TOTALDemandSheets&amp;"'!"&amp;ADDRESS(ROW(),COLUMN())))</f>
        <v>0</v>
      </c>
      <c r="I227" s="14" cm="1">
        <f t="array" aca="1" ref="I227" ca="1">SUM(INDIRECT("'"&amp;TOTALDemandSheets&amp;"'!"&amp;ADDRESS(ROW(),COLUMN())))</f>
        <v>0</v>
      </c>
      <c r="J227" s="14" cm="1">
        <f t="array" aca="1" ref="J227" ca="1">SUM(INDIRECT("'"&amp;TOTALDemandSheets&amp;"'!"&amp;ADDRESS(ROW(),COLUMN())))</f>
        <v>0</v>
      </c>
      <c r="K227" s="14" cm="1">
        <f t="array" aca="1" ref="K227" ca="1">SUM(INDIRECT("'"&amp;TOTALDemandSheets&amp;"'!"&amp;ADDRESS(ROW(),COLUMN())))</f>
        <v>0</v>
      </c>
      <c r="L227" s="14" cm="1">
        <f t="array" aca="1" ref="L227" ca="1">SUM(INDIRECT("'"&amp;TOTALDemandSheets&amp;"'!"&amp;ADDRESS(ROW(),COLUMN())))</f>
        <v>0</v>
      </c>
      <c r="M227" s="14" cm="1">
        <f t="array" aca="1" ref="M227" ca="1">SUM(INDIRECT("'"&amp;TOTALDemandSheets&amp;"'!"&amp;ADDRESS(ROW(),COLUMN())))</f>
        <v>0</v>
      </c>
      <c r="N227" s="14" cm="1">
        <f t="array" aca="1" ref="N227" ca="1">SUM(INDIRECT("'"&amp;TOTALDemandSheets&amp;"'!"&amp;ADDRESS(ROW(),COLUMN())))</f>
        <v>0</v>
      </c>
      <c r="O227" s="14" cm="1">
        <f t="array" aca="1" ref="O227" ca="1">SUM(INDIRECT("'"&amp;TOTALDemandSheets&amp;"'!"&amp;ADDRESS(ROW(),COLUMN())))</f>
        <v>0</v>
      </c>
      <c r="P227" s="14" cm="1">
        <f t="array" aca="1" ref="P227" ca="1">SUM(INDIRECT("'"&amp;TOTALDemandSheets&amp;"'!"&amp;ADDRESS(ROW(),COLUMN())))</f>
        <v>0</v>
      </c>
      <c r="Q227" s="14" cm="1">
        <f t="array" aca="1" ref="Q227" ca="1">SUM(INDIRECT("'"&amp;TOTALDemandSheets&amp;"'!"&amp;ADDRESS(ROW(),COLUMN())))</f>
        <v>0</v>
      </c>
      <c r="R227" s="14" cm="1">
        <f t="array" aca="1" ref="R227" ca="1">SUM(INDIRECT("'"&amp;TOTALDemandSheets&amp;"'!"&amp;ADDRESS(ROW(),COLUMN())))</f>
        <v>0</v>
      </c>
      <c r="S227" s="14" cm="1">
        <f t="array" aca="1" ref="S227" ca="1">SUM(INDIRECT("'"&amp;TOTALDemandSheets&amp;"'!"&amp;ADDRESS(ROW(),COLUMN())))</f>
        <v>0</v>
      </c>
      <c r="T227" s="14" cm="1">
        <f t="array" aca="1" ref="T227" ca="1">SUM(INDIRECT("'"&amp;TOTALDemandSheets&amp;"'!"&amp;ADDRESS(ROW(),COLUMN())))</f>
        <v>0</v>
      </c>
      <c r="U227" s="14" cm="1">
        <f t="array" aca="1" ref="U227" ca="1">SUM(INDIRECT("'"&amp;TOTALDemandSheets&amp;"'!"&amp;ADDRESS(ROW(),COLUMN())))</f>
        <v>0</v>
      </c>
    </row>
    <row r="228" spans="1:21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 cm="1">
        <f t="array" aca="1" ref="D228" ca="1">SUM(INDIRECT("'"&amp;TOTALDemandSheets&amp;"'!"&amp;ADDRESS(ROW(),COLUMN())))</f>
        <v>0</v>
      </c>
      <c r="E228" s="14">
        <f t="shared" ca="1" si="14"/>
        <v>0</v>
      </c>
      <c r="F228" s="3"/>
      <c r="G228" s="14" cm="1">
        <f t="array" aca="1" ref="G228" ca="1">SUM(INDIRECT("'"&amp;TOTALDemandSheets&amp;"'!"&amp;ADDRESS(ROW(),COLUMN())))</f>
        <v>0</v>
      </c>
      <c r="H228" s="14" cm="1">
        <f t="array" aca="1" ref="H228" ca="1">SUM(INDIRECT("'"&amp;TOTALDemandSheets&amp;"'!"&amp;ADDRESS(ROW(),COLUMN())))</f>
        <v>0</v>
      </c>
      <c r="I228" s="14" cm="1">
        <f t="array" aca="1" ref="I228" ca="1">SUM(INDIRECT("'"&amp;TOTALDemandSheets&amp;"'!"&amp;ADDRESS(ROW(),COLUMN())))</f>
        <v>0</v>
      </c>
      <c r="J228" s="14" cm="1">
        <f t="array" aca="1" ref="J228" ca="1">SUM(INDIRECT("'"&amp;TOTALDemandSheets&amp;"'!"&amp;ADDRESS(ROW(),COLUMN())))</f>
        <v>0</v>
      </c>
      <c r="K228" s="14" cm="1">
        <f t="array" aca="1" ref="K228" ca="1">SUM(INDIRECT("'"&amp;TOTALDemandSheets&amp;"'!"&amp;ADDRESS(ROW(),COLUMN())))</f>
        <v>0</v>
      </c>
      <c r="L228" s="14" cm="1">
        <f t="array" aca="1" ref="L228" ca="1">SUM(INDIRECT("'"&amp;TOTALDemandSheets&amp;"'!"&amp;ADDRESS(ROW(),COLUMN())))</f>
        <v>0</v>
      </c>
      <c r="M228" s="14" cm="1">
        <f t="array" aca="1" ref="M228" ca="1">SUM(INDIRECT("'"&amp;TOTALDemandSheets&amp;"'!"&amp;ADDRESS(ROW(),COLUMN())))</f>
        <v>0</v>
      </c>
      <c r="N228" s="14" cm="1">
        <f t="array" aca="1" ref="N228" ca="1">SUM(INDIRECT("'"&amp;TOTALDemandSheets&amp;"'!"&amp;ADDRESS(ROW(),COLUMN())))</f>
        <v>0</v>
      </c>
      <c r="O228" s="14" cm="1">
        <f t="array" aca="1" ref="O228" ca="1">SUM(INDIRECT("'"&amp;TOTALDemandSheets&amp;"'!"&amp;ADDRESS(ROW(),COLUMN())))</f>
        <v>0</v>
      </c>
      <c r="P228" s="14" cm="1">
        <f t="array" aca="1" ref="P228" ca="1">SUM(INDIRECT("'"&amp;TOTALDemandSheets&amp;"'!"&amp;ADDRESS(ROW(),COLUMN())))</f>
        <v>0</v>
      </c>
      <c r="Q228" s="14" cm="1">
        <f t="array" aca="1" ref="Q228" ca="1">SUM(INDIRECT("'"&amp;TOTALDemandSheets&amp;"'!"&amp;ADDRESS(ROW(),COLUMN())))</f>
        <v>0</v>
      </c>
      <c r="R228" s="14" cm="1">
        <f t="array" aca="1" ref="R228" ca="1">SUM(INDIRECT("'"&amp;TOTALDemandSheets&amp;"'!"&amp;ADDRESS(ROW(),COLUMN())))</f>
        <v>0</v>
      </c>
      <c r="S228" s="14" cm="1">
        <f t="array" aca="1" ref="S228" ca="1">SUM(INDIRECT("'"&amp;TOTALDemandSheets&amp;"'!"&amp;ADDRESS(ROW(),COLUMN())))</f>
        <v>0</v>
      </c>
      <c r="T228" s="14" cm="1">
        <f t="array" aca="1" ref="T228" ca="1">SUM(INDIRECT("'"&amp;TOTALDemandSheets&amp;"'!"&amp;ADDRESS(ROW(),COLUMN())))</f>
        <v>0</v>
      </c>
      <c r="U228" s="14" cm="1">
        <f t="array" aca="1" ref="U228" ca="1">SUM(INDIRECT("'"&amp;TOTALDemandSheets&amp;"'!"&amp;ADDRESS(ROW(),COLUMN())))</f>
        <v>0</v>
      </c>
    </row>
    <row r="229" spans="1:21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 cm="1">
        <f t="array" aca="1" ref="D229" ca="1">SUM(INDIRECT("'"&amp;TOTALDemandSheets&amp;"'!"&amp;ADDRESS(ROW(),COLUMN())))</f>
        <v>0</v>
      </c>
      <c r="E229" s="14">
        <f t="shared" ca="1" si="14"/>
        <v>0</v>
      </c>
      <c r="F229" s="3"/>
      <c r="G229" s="14" cm="1">
        <f t="array" aca="1" ref="G229" ca="1">SUM(INDIRECT("'"&amp;TOTALDemandSheets&amp;"'!"&amp;ADDRESS(ROW(),COLUMN())))</f>
        <v>0</v>
      </c>
      <c r="H229" s="14" cm="1">
        <f t="array" aca="1" ref="H229" ca="1">SUM(INDIRECT("'"&amp;TOTALDemandSheets&amp;"'!"&amp;ADDRESS(ROW(),COLUMN())))</f>
        <v>0</v>
      </c>
      <c r="I229" s="14" cm="1">
        <f t="array" aca="1" ref="I229" ca="1">SUM(INDIRECT("'"&amp;TOTALDemandSheets&amp;"'!"&amp;ADDRESS(ROW(),COLUMN())))</f>
        <v>0</v>
      </c>
      <c r="J229" s="14" cm="1">
        <f t="array" aca="1" ref="J229" ca="1">SUM(INDIRECT("'"&amp;TOTALDemandSheets&amp;"'!"&amp;ADDRESS(ROW(),COLUMN())))</f>
        <v>0</v>
      </c>
      <c r="K229" s="14" cm="1">
        <f t="array" aca="1" ref="K229" ca="1">SUM(INDIRECT("'"&amp;TOTALDemandSheets&amp;"'!"&amp;ADDRESS(ROW(),COLUMN())))</f>
        <v>0</v>
      </c>
      <c r="L229" s="14" cm="1">
        <f t="array" aca="1" ref="L229" ca="1">SUM(INDIRECT("'"&amp;TOTALDemandSheets&amp;"'!"&amp;ADDRESS(ROW(),COLUMN())))</f>
        <v>0</v>
      </c>
      <c r="M229" s="14" cm="1">
        <f t="array" aca="1" ref="M229" ca="1">SUM(INDIRECT("'"&amp;TOTALDemandSheets&amp;"'!"&amp;ADDRESS(ROW(),COLUMN())))</f>
        <v>0</v>
      </c>
      <c r="N229" s="14" cm="1">
        <f t="array" aca="1" ref="N229" ca="1">SUM(INDIRECT("'"&amp;TOTALDemandSheets&amp;"'!"&amp;ADDRESS(ROW(),COLUMN())))</f>
        <v>0</v>
      </c>
      <c r="O229" s="14" cm="1">
        <f t="array" aca="1" ref="O229" ca="1">SUM(INDIRECT("'"&amp;TOTALDemandSheets&amp;"'!"&amp;ADDRESS(ROW(),COLUMN())))</f>
        <v>0</v>
      </c>
      <c r="P229" s="14" cm="1">
        <f t="array" aca="1" ref="P229" ca="1">SUM(INDIRECT("'"&amp;TOTALDemandSheets&amp;"'!"&amp;ADDRESS(ROW(),COLUMN())))</f>
        <v>0</v>
      </c>
      <c r="Q229" s="14" cm="1">
        <f t="array" aca="1" ref="Q229" ca="1">SUM(INDIRECT("'"&amp;TOTALDemandSheets&amp;"'!"&amp;ADDRESS(ROW(),COLUMN())))</f>
        <v>0</v>
      </c>
      <c r="R229" s="14" cm="1">
        <f t="array" aca="1" ref="R229" ca="1">SUM(INDIRECT("'"&amp;TOTALDemandSheets&amp;"'!"&amp;ADDRESS(ROW(),COLUMN())))</f>
        <v>0</v>
      </c>
      <c r="S229" s="14" cm="1">
        <f t="array" aca="1" ref="S229" ca="1">SUM(INDIRECT("'"&amp;TOTALDemandSheets&amp;"'!"&amp;ADDRESS(ROW(),COLUMN())))</f>
        <v>0</v>
      </c>
      <c r="T229" s="14" cm="1">
        <f t="array" aca="1" ref="T229" ca="1">SUM(INDIRECT("'"&amp;TOTALDemandSheets&amp;"'!"&amp;ADDRESS(ROW(),COLUMN())))</f>
        <v>0</v>
      </c>
      <c r="U229" s="14" cm="1">
        <f t="array" aca="1" ref="U229" ca="1">SUM(INDIRECT("'"&amp;TOTALDemandSheets&amp;"'!"&amp;ADDRESS(ROW(),COLUMN())))</f>
        <v>0</v>
      </c>
    </row>
    <row r="230" spans="1:21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 cm="1">
        <f t="array" aca="1" ref="D230" ca="1">SUM(INDIRECT("'"&amp;TOTALDemandSheets&amp;"'!"&amp;ADDRESS(ROW(),COLUMN())))</f>
        <v>0</v>
      </c>
      <c r="E230" s="14">
        <f t="shared" ca="1" si="14"/>
        <v>0</v>
      </c>
      <c r="F230" s="3"/>
      <c r="G230" s="14" cm="1">
        <f t="array" aca="1" ref="G230" ca="1">SUM(INDIRECT("'"&amp;TOTALDemandSheets&amp;"'!"&amp;ADDRESS(ROW(),COLUMN())))</f>
        <v>0</v>
      </c>
      <c r="H230" s="14" cm="1">
        <f t="array" aca="1" ref="H230" ca="1">SUM(INDIRECT("'"&amp;TOTALDemandSheets&amp;"'!"&amp;ADDRESS(ROW(),COLUMN())))</f>
        <v>0</v>
      </c>
      <c r="I230" s="14" cm="1">
        <f t="array" aca="1" ref="I230" ca="1">SUM(INDIRECT("'"&amp;TOTALDemandSheets&amp;"'!"&amp;ADDRESS(ROW(),COLUMN())))</f>
        <v>0</v>
      </c>
      <c r="J230" s="14" cm="1">
        <f t="array" aca="1" ref="J230" ca="1">SUM(INDIRECT("'"&amp;TOTALDemandSheets&amp;"'!"&amp;ADDRESS(ROW(),COLUMN())))</f>
        <v>0</v>
      </c>
      <c r="K230" s="14" cm="1">
        <f t="array" aca="1" ref="K230" ca="1">SUM(INDIRECT("'"&amp;TOTALDemandSheets&amp;"'!"&amp;ADDRESS(ROW(),COLUMN())))</f>
        <v>0</v>
      </c>
      <c r="L230" s="14" cm="1">
        <f t="array" aca="1" ref="L230" ca="1">SUM(INDIRECT("'"&amp;TOTALDemandSheets&amp;"'!"&amp;ADDRESS(ROW(),COLUMN())))</f>
        <v>0</v>
      </c>
      <c r="M230" s="14" cm="1">
        <f t="array" aca="1" ref="M230" ca="1">SUM(INDIRECT("'"&amp;TOTALDemandSheets&amp;"'!"&amp;ADDRESS(ROW(),COLUMN())))</f>
        <v>0</v>
      </c>
      <c r="N230" s="14" cm="1">
        <f t="array" aca="1" ref="N230" ca="1">SUM(INDIRECT("'"&amp;TOTALDemandSheets&amp;"'!"&amp;ADDRESS(ROW(),COLUMN())))</f>
        <v>0</v>
      </c>
      <c r="O230" s="14" cm="1">
        <f t="array" aca="1" ref="O230" ca="1">SUM(INDIRECT("'"&amp;TOTALDemandSheets&amp;"'!"&amp;ADDRESS(ROW(),COLUMN())))</f>
        <v>0</v>
      </c>
      <c r="P230" s="14" cm="1">
        <f t="array" aca="1" ref="P230" ca="1">SUM(INDIRECT("'"&amp;TOTALDemandSheets&amp;"'!"&amp;ADDRESS(ROW(),COLUMN())))</f>
        <v>0</v>
      </c>
      <c r="Q230" s="14" cm="1">
        <f t="array" aca="1" ref="Q230" ca="1">SUM(INDIRECT("'"&amp;TOTALDemandSheets&amp;"'!"&amp;ADDRESS(ROW(),COLUMN())))</f>
        <v>0</v>
      </c>
      <c r="R230" s="14" cm="1">
        <f t="array" aca="1" ref="R230" ca="1">SUM(INDIRECT("'"&amp;TOTALDemandSheets&amp;"'!"&amp;ADDRESS(ROW(),COLUMN())))</f>
        <v>0</v>
      </c>
      <c r="S230" s="14" cm="1">
        <f t="array" aca="1" ref="S230" ca="1">SUM(INDIRECT("'"&amp;TOTALDemandSheets&amp;"'!"&amp;ADDRESS(ROW(),COLUMN())))</f>
        <v>0</v>
      </c>
      <c r="T230" s="14" cm="1">
        <f t="array" aca="1" ref="T230" ca="1">SUM(INDIRECT("'"&amp;TOTALDemandSheets&amp;"'!"&amp;ADDRESS(ROW(),COLUMN())))</f>
        <v>0</v>
      </c>
      <c r="U230" s="14" cm="1">
        <f t="array" aca="1" ref="U230" ca="1">SUM(INDIRECT("'"&amp;TOTALDemandSheets&amp;"'!"&amp;ADDRESS(ROW(),COLUMN())))</f>
        <v>0</v>
      </c>
    </row>
    <row r="231" spans="1:21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 cm="1">
        <f t="array" aca="1" ref="D231" ca="1">SUM(INDIRECT("'"&amp;TOTALDemandSheets&amp;"'!"&amp;ADDRESS(ROW(),COLUMN())))</f>
        <v>0</v>
      </c>
      <c r="E231" s="14">
        <f t="shared" ca="1" si="14"/>
        <v>0</v>
      </c>
      <c r="F231" s="46"/>
      <c r="G231" s="14" cm="1">
        <f t="array" aca="1" ref="G231" ca="1">SUM(INDIRECT("'"&amp;TOTALDemandSheets&amp;"'!"&amp;ADDRESS(ROW(),COLUMN())))</f>
        <v>0</v>
      </c>
      <c r="H231" s="14" cm="1">
        <f t="array" aca="1" ref="H231" ca="1">SUM(INDIRECT("'"&amp;TOTALDemandSheets&amp;"'!"&amp;ADDRESS(ROW(),COLUMN())))</f>
        <v>0</v>
      </c>
      <c r="I231" s="14" cm="1">
        <f t="array" aca="1" ref="I231" ca="1">SUM(INDIRECT("'"&amp;TOTALDemandSheets&amp;"'!"&amp;ADDRESS(ROW(),COLUMN())))</f>
        <v>0</v>
      </c>
      <c r="J231" s="14" cm="1">
        <f t="array" aca="1" ref="J231" ca="1">SUM(INDIRECT("'"&amp;TOTALDemandSheets&amp;"'!"&amp;ADDRESS(ROW(),COLUMN())))</f>
        <v>0</v>
      </c>
      <c r="K231" s="14" cm="1">
        <f t="array" aca="1" ref="K231" ca="1">SUM(INDIRECT("'"&amp;TOTALDemandSheets&amp;"'!"&amp;ADDRESS(ROW(),COLUMN())))</f>
        <v>0</v>
      </c>
      <c r="L231" s="14" cm="1">
        <f t="array" aca="1" ref="L231" ca="1">SUM(INDIRECT("'"&amp;TOTALDemandSheets&amp;"'!"&amp;ADDRESS(ROW(),COLUMN())))</f>
        <v>0</v>
      </c>
      <c r="M231" s="14" cm="1">
        <f t="array" aca="1" ref="M231" ca="1">SUM(INDIRECT("'"&amp;TOTALDemandSheets&amp;"'!"&amp;ADDRESS(ROW(),COLUMN())))</f>
        <v>0</v>
      </c>
      <c r="N231" s="14" cm="1">
        <f t="array" aca="1" ref="N231" ca="1">SUM(INDIRECT("'"&amp;TOTALDemandSheets&amp;"'!"&amp;ADDRESS(ROW(),COLUMN())))</f>
        <v>0</v>
      </c>
      <c r="O231" s="14" cm="1">
        <f t="array" aca="1" ref="O231" ca="1">SUM(INDIRECT("'"&amp;TOTALDemandSheets&amp;"'!"&amp;ADDRESS(ROW(),COLUMN())))</f>
        <v>0</v>
      </c>
      <c r="P231" s="14" cm="1">
        <f t="array" aca="1" ref="P231" ca="1">SUM(INDIRECT("'"&amp;TOTALDemandSheets&amp;"'!"&amp;ADDRESS(ROW(),COLUMN())))</f>
        <v>0</v>
      </c>
      <c r="Q231" s="14" cm="1">
        <f t="array" aca="1" ref="Q231" ca="1">SUM(INDIRECT("'"&amp;TOTALDemandSheets&amp;"'!"&amp;ADDRESS(ROW(),COLUMN())))</f>
        <v>0</v>
      </c>
      <c r="R231" s="14" cm="1">
        <f t="array" aca="1" ref="R231" ca="1">SUM(INDIRECT("'"&amp;TOTALDemandSheets&amp;"'!"&amp;ADDRESS(ROW(),COLUMN())))</f>
        <v>0</v>
      </c>
      <c r="S231" s="14" cm="1">
        <f t="array" aca="1" ref="S231" ca="1">SUM(INDIRECT("'"&amp;TOTALDemandSheets&amp;"'!"&amp;ADDRESS(ROW(),COLUMN())))</f>
        <v>0</v>
      </c>
      <c r="T231" s="14" cm="1">
        <f t="array" aca="1" ref="T231" ca="1">SUM(INDIRECT("'"&amp;TOTALDemandSheets&amp;"'!"&amp;ADDRESS(ROW(),COLUMN())))</f>
        <v>0</v>
      </c>
      <c r="U231" s="14" cm="1">
        <f t="array" aca="1" ref="U231" ca="1">SUM(INDIRECT("'"&amp;TOTALDemandSheets&amp;"'!"&amp;ADDRESS(ROW(),COLUMN())))</f>
        <v>0</v>
      </c>
    </row>
    <row r="232" spans="1:21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 cm="1">
        <f t="array" aca="1" ref="D232" ca="1">SUM(INDIRECT("'"&amp;TOTALDemandSheets&amp;"'!"&amp;ADDRESS(ROW(),COLUMN())))</f>
        <v>0</v>
      </c>
      <c r="E232" s="14">
        <f t="shared" ca="1" si="14"/>
        <v>0</v>
      </c>
      <c r="F232" s="46"/>
      <c r="G232" s="174" cm="1">
        <f t="array" aca="1" ref="G232" ca="1">SUM(INDIRECT("'"&amp;TOTALDemandSheets&amp;"'!"&amp;ADDRESS(ROW(),COLUMN())))</f>
        <v>0</v>
      </c>
      <c r="H232" s="174" cm="1">
        <f t="array" aca="1" ref="H232" ca="1">SUM(INDIRECT("'"&amp;TOTALDemandSheets&amp;"'!"&amp;ADDRESS(ROW(),COLUMN())))</f>
        <v>0</v>
      </c>
      <c r="I232" s="174" cm="1">
        <f t="array" aca="1" ref="I232" ca="1">SUM(INDIRECT("'"&amp;TOTALDemandSheets&amp;"'!"&amp;ADDRESS(ROW(),COLUMN())))</f>
        <v>0</v>
      </c>
      <c r="J232" s="174" cm="1">
        <f t="array" aca="1" ref="J232" ca="1">SUM(INDIRECT("'"&amp;TOTALDemandSheets&amp;"'!"&amp;ADDRESS(ROW(),COLUMN())))</f>
        <v>0</v>
      </c>
      <c r="K232" s="174" cm="1">
        <f t="array" aca="1" ref="K232" ca="1">SUM(INDIRECT("'"&amp;TOTALDemandSheets&amp;"'!"&amp;ADDRESS(ROW(),COLUMN())))</f>
        <v>0</v>
      </c>
      <c r="L232" s="174" cm="1">
        <f t="array" aca="1" ref="L232" ca="1">SUM(INDIRECT("'"&amp;TOTALDemandSheets&amp;"'!"&amp;ADDRESS(ROW(),COLUMN())))</f>
        <v>0</v>
      </c>
      <c r="M232" s="174" cm="1">
        <f t="array" aca="1" ref="M232" ca="1">SUM(INDIRECT("'"&amp;TOTALDemandSheets&amp;"'!"&amp;ADDRESS(ROW(),COLUMN())))</f>
        <v>0</v>
      </c>
      <c r="N232" s="174" cm="1">
        <f t="array" aca="1" ref="N232" ca="1">SUM(INDIRECT("'"&amp;TOTALDemandSheets&amp;"'!"&amp;ADDRESS(ROW(),COLUMN())))</f>
        <v>0</v>
      </c>
      <c r="O232" s="174" cm="1">
        <f t="array" aca="1" ref="O232" ca="1">SUM(INDIRECT("'"&amp;TOTALDemandSheets&amp;"'!"&amp;ADDRESS(ROW(),COLUMN())))</f>
        <v>0</v>
      </c>
      <c r="P232" s="174" cm="1">
        <f t="array" aca="1" ref="P232" ca="1">SUM(INDIRECT("'"&amp;TOTALDemandSheets&amp;"'!"&amp;ADDRESS(ROW(),COLUMN())))</f>
        <v>0</v>
      </c>
      <c r="Q232" s="174" cm="1">
        <f t="array" aca="1" ref="Q232" ca="1">SUM(INDIRECT("'"&amp;TOTALDemandSheets&amp;"'!"&amp;ADDRESS(ROW(),COLUMN())))</f>
        <v>0</v>
      </c>
      <c r="R232" s="174" cm="1">
        <f t="array" aca="1" ref="R232" ca="1">SUM(INDIRECT("'"&amp;TOTALDemandSheets&amp;"'!"&amp;ADDRESS(ROW(),COLUMN())))</f>
        <v>0</v>
      </c>
      <c r="S232" s="174" cm="1">
        <f t="array" aca="1" ref="S232" ca="1">SUM(INDIRECT("'"&amp;TOTALDemandSheets&amp;"'!"&amp;ADDRESS(ROW(),COLUMN())))</f>
        <v>0</v>
      </c>
      <c r="T232" s="174" cm="1">
        <f t="array" aca="1" ref="T232" ca="1">SUM(INDIRECT("'"&amp;TOTALDemandSheets&amp;"'!"&amp;ADDRESS(ROW(),COLUMN())))</f>
        <v>0</v>
      </c>
      <c r="U232" s="174" cm="1">
        <f t="array" aca="1" ref="U232" ca="1">SUM(INDIRECT("'"&amp;TOTALDemandSheets&amp;"'!"&amp;ADDRESS(ROW(),COLUMN())))</f>
        <v>0</v>
      </c>
    </row>
    <row r="233" spans="1:21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>
        <f t="shared" si="14"/>
        <v>0</v>
      </c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1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>
        <f t="shared" si="14"/>
        <v>0</v>
      </c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1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 cm="1">
        <f t="array" aca="1" ref="D235" ca="1">SUM(INDIRECT("'"&amp;TOTALDemandSheets&amp;"'!"&amp;ADDRESS(ROW(),COLUMN())))</f>
        <v>0</v>
      </c>
      <c r="E235" s="14">
        <f t="shared" ca="1" si="14"/>
        <v>0</v>
      </c>
      <c r="F235" s="3"/>
      <c r="G235" s="14" cm="1">
        <f t="array" aca="1" ref="G235" ca="1">SUM(INDIRECT("'"&amp;TOTALDemandSheets&amp;"'!"&amp;ADDRESS(ROW(),COLUMN())))</f>
        <v>0</v>
      </c>
      <c r="H235" s="14" cm="1">
        <f t="array" aca="1" ref="H235" ca="1">SUM(INDIRECT("'"&amp;TOTALDemandSheets&amp;"'!"&amp;ADDRESS(ROW(),COLUMN())))</f>
        <v>0</v>
      </c>
      <c r="I235" s="14" cm="1">
        <f t="array" aca="1" ref="I235" ca="1">SUM(INDIRECT("'"&amp;TOTALDemandSheets&amp;"'!"&amp;ADDRESS(ROW(),COLUMN())))</f>
        <v>0</v>
      </c>
      <c r="J235" s="14" cm="1">
        <f t="array" aca="1" ref="J235" ca="1">SUM(INDIRECT("'"&amp;TOTALDemandSheets&amp;"'!"&amp;ADDRESS(ROW(),COLUMN())))</f>
        <v>0</v>
      </c>
      <c r="K235" s="14" cm="1">
        <f t="array" aca="1" ref="K235" ca="1">SUM(INDIRECT("'"&amp;TOTALDemandSheets&amp;"'!"&amp;ADDRESS(ROW(),COLUMN())))</f>
        <v>0</v>
      </c>
      <c r="L235" s="14" cm="1">
        <f t="array" aca="1" ref="L235" ca="1">SUM(INDIRECT("'"&amp;TOTALDemandSheets&amp;"'!"&amp;ADDRESS(ROW(),COLUMN())))</f>
        <v>0</v>
      </c>
      <c r="M235" s="14" cm="1">
        <f t="array" aca="1" ref="M235" ca="1">SUM(INDIRECT("'"&amp;TOTALDemandSheets&amp;"'!"&amp;ADDRESS(ROW(),COLUMN())))</f>
        <v>0</v>
      </c>
      <c r="N235" s="14" cm="1">
        <f t="array" aca="1" ref="N235" ca="1">SUM(INDIRECT("'"&amp;TOTALDemandSheets&amp;"'!"&amp;ADDRESS(ROW(),COLUMN())))</f>
        <v>0</v>
      </c>
      <c r="O235" s="14" cm="1">
        <f t="array" aca="1" ref="O235" ca="1">SUM(INDIRECT("'"&amp;TOTALDemandSheets&amp;"'!"&amp;ADDRESS(ROW(),COLUMN())))</f>
        <v>0</v>
      </c>
      <c r="P235" s="14" cm="1">
        <f t="array" aca="1" ref="P235" ca="1">SUM(INDIRECT("'"&amp;TOTALDemandSheets&amp;"'!"&amp;ADDRESS(ROW(),COLUMN())))</f>
        <v>0</v>
      </c>
      <c r="Q235" s="14" cm="1">
        <f t="array" aca="1" ref="Q235" ca="1">SUM(INDIRECT("'"&amp;TOTALDemandSheets&amp;"'!"&amp;ADDRESS(ROW(),COLUMN())))</f>
        <v>0</v>
      </c>
      <c r="R235" s="14" cm="1">
        <f t="array" aca="1" ref="R235" ca="1">SUM(INDIRECT("'"&amp;TOTALDemandSheets&amp;"'!"&amp;ADDRESS(ROW(),COLUMN())))</f>
        <v>0</v>
      </c>
      <c r="S235" s="14" cm="1">
        <f t="array" aca="1" ref="S235" ca="1">SUM(INDIRECT("'"&amp;TOTALDemandSheets&amp;"'!"&amp;ADDRESS(ROW(),COLUMN())))</f>
        <v>0</v>
      </c>
      <c r="T235" s="14" cm="1">
        <f t="array" aca="1" ref="T235" ca="1">SUM(INDIRECT("'"&amp;TOTALDemandSheets&amp;"'!"&amp;ADDRESS(ROW(),COLUMN())))</f>
        <v>0</v>
      </c>
      <c r="U235" s="14" cm="1">
        <f t="array" aca="1" ref="U235" ca="1">SUM(INDIRECT("'"&amp;TOTALDemandSheets&amp;"'!"&amp;ADDRESS(ROW(),COLUMN())))</f>
        <v>0</v>
      </c>
    </row>
    <row r="236" spans="1:21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 cm="1">
        <f t="array" aca="1" ref="D236" ca="1">SUM(INDIRECT("'"&amp;TOTALDemandSheets&amp;"'!"&amp;ADDRESS(ROW(),COLUMN())))</f>
        <v>0</v>
      </c>
      <c r="E236" s="14">
        <f t="shared" ca="1" si="14"/>
        <v>0</v>
      </c>
      <c r="F236" s="3"/>
      <c r="G236" s="14" cm="1">
        <f t="array" aca="1" ref="G236" ca="1">SUM(INDIRECT("'"&amp;TOTALDemandSheets&amp;"'!"&amp;ADDRESS(ROW(),COLUMN())))</f>
        <v>0</v>
      </c>
      <c r="H236" s="14" cm="1">
        <f t="array" aca="1" ref="H236" ca="1">SUM(INDIRECT("'"&amp;TOTALDemandSheets&amp;"'!"&amp;ADDRESS(ROW(),COLUMN())))</f>
        <v>0</v>
      </c>
      <c r="I236" s="14" cm="1">
        <f t="array" aca="1" ref="I236" ca="1">SUM(INDIRECT("'"&amp;TOTALDemandSheets&amp;"'!"&amp;ADDRESS(ROW(),COLUMN())))</f>
        <v>0</v>
      </c>
      <c r="J236" s="14" cm="1">
        <f t="array" aca="1" ref="J236" ca="1">SUM(INDIRECT("'"&amp;TOTALDemandSheets&amp;"'!"&amp;ADDRESS(ROW(),COLUMN())))</f>
        <v>0</v>
      </c>
      <c r="K236" s="14" cm="1">
        <f t="array" aca="1" ref="K236" ca="1">SUM(INDIRECT("'"&amp;TOTALDemandSheets&amp;"'!"&amp;ADDRESS(ROW(),COLUMN())))</f>
        <v>0</v>
      </c>
      <c r="L236" s="14" cm="1">
        <f t="array" aca="1" ref="L236" ca="1">SUM(INDIRECT("'"&amp;TOTALDemandSheets&amp;"'!"&amp;ADDRESS(ROW(),COLUMN())))</f>
        <v>0</v>
      </c>
      <c r="M236" s="14" cm="1">
        <f t="array" aca="1" ref="M236" ca="1">SUM(INDIRECT("'"&amp;TOTALDemandSheets&amp;"'!"&amp;ADDRESS(ROW(),COLUMN())))</f>
        <v>0</v>
      </c>
      <c r="N236" s="14" cm="1">
        <f t="array" aca="1" ref="N236" ca="1">SUM(INDIRECT("'"&amp;TOTALDemandSheets&amp;"'!"&amp;ADDRESS(ROW(),COLUMN())))</f>
        <v>0</v>
      </c>
      <c r="O236" s="14" cm="1">
        <f t="array" aca="1" ref="O236" ca="1">SUM(INDIRECT("'"&amp;TOTALDemandSheets&amp;"'!"&amp;ADDRESS(ROW(),COLUMN())))</f>
        <v>0</v>
      </c>
      <c r="P236" s="14" cm="1">
        <f t="array" aca="1" ref="P236" ca="1">SUM(INDIRECT("'"&amp;TOTALDemandSheets&amp;"'!"&amp;ADDRESS(ROW(),COLUMN())))</f>
        <v>0</v>
      </c>
      <c r="Q236" s="14" cm="1">
        <f t="array" aca="1" ref="Q236" ca="1">SUM(INDIRECT("'"&amp;TOTALDemandSheets&amp;"'!"&amp;ADDRESS(ROW(),COLUMN())))</f>
        <v>0</v>
      </c>
      <c r="R236" s="14" cm="1">
        <f t="array" aca="1" ref="R236" ca="1">SUM(INDIRECT("'"&amp;TOTALDemandSheets&amp;"'!"&amp;ADDRESS(ROW(),COLUMN())))</f>
        <v>0</v>
      </c>
      <c r="S236" s="14" cm="1">
        <f t="array" aca="1" ref="S236" ca="1">SUM(INDIRECT("'"&amp;TOTALDemandSheets&amp;"'!"&amp;ADDRESS(ROW(),COLUMN())))</f>
        <v>0</v>
      </c>
      <c r="T236" s="14" cm="1">
        <f t="array" aca="1" ref="T236" ca="1">SUM(INDIRECT("'"&amp;TOTALDemandSheets&amp;"'!"&amp;ADDRESS(ROW(),COLUMN())))</f>
        <v>0</v>
      </c>
      <c r="U236" s="14" cm="1">
        <f t="array" aca="1" ref="U236" ca="1">SUM(INDIRECT("'"&amp;TOTALDemandSheets&amp;"'!"&amp;ADDRESS(ROW(),COLUMN())))</f>
        <v>0</v>
      </c>
    </row>
    <row r="237" spans="1:21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 cm="1">
        <f t="array" aca="1" ref="D237" ca="1">SUM(INDIRECT("'"&amp;TOTALDemandSheets&amp;"'!"&amp;ADDRESS(ROW(),COLUMN())))</f>
        <v>0</v>
      </c>
      <c r="E237" s="14">
        <f t="shared" ca="1" si="14"/>
        <v>0</v>
      </c>
      <c r="F237" s="3"/>
      <c r="G237" s="14" cm="1">
        <f t="array" aca="1" ref="G237" ca="1">SUM(INDIRECT("'"&amp;TOTALDemandSheets&amp;"'!"&amp;ADDRESS(ROW(),COLUMN())))</f>
        <v>0</v>
      </c>
      <c r="H237" s="14" cm="1">
        <f t="array" aca="1" ref="H237" ca="1">SUM(INDIRECT("'"&amp;TOTALDemandSheets&amp;"'!"&amp;ADDRESS(ROW(),COLUMN())))</f>
        <v>0</v>
      </c>
      <c r="I237" s="14" cm="1">
        <f t="array" aca="1" ref="I237" ca="1">SUM(INDIRECT("'"&amp;TOTALDemandSheets&amp;"'!"&amp;ADDRESS(ROW(),COLUMN())))</f>
        <v>0</v>
      </c>
      <c r="J237" s="14" cm="1">
        <f t="array" aca="1" ref="J237" ca="1">SUM(INDIRECT("'"&amp;TOTALDemandSheets&amp;"'!"&amp;ADDRESS(ROW(),COLUMN())))</f>
        <v>0</v>
      </c>
      <c r="K237" s="14" cm="1">
        <f t="array" aca="1" ref="K237" ca="1">SUM(INDIRECT("'"&amp;TOTALDemandSheets&amp;"'!"&amp;ADDRESS(ROW(),COLUMN())))</f>
        <v>0</v>
      </c>
      <c r="L237" s="14" cm="1">
        <f t="array" aca="1" ref="L237" ca="1">SUM(INDIRECT("'"&amp;TOTALDemandSheets&amp;"'!"&amp;ADDRESS(ROW(),COLUMN())))</f>
        <v>0</v>
      </c>
      <c r="M237" s="14" cm="1">
        <f t="array" aca="1" ref="M237" ca="1">SUM(INDIRECT("'"&amp;TOTALDemandSheets&amp;"'!"&amp;ADDRESS(ROW(),COLUMN())))</f>
        <v>0</v>
      </c>
      <c r="N237" s="14" cm="1">
        <f t="array" aca="1" ref="N237" ca="1">SUM(INDIRECT("'"&amp;TOTALDemandSheets&amp;"'!"&amp;ADDRESS(ROW(),COLUMN())))</f>
        <v>0</v>
      </c>
      <c r="O237" s="14" cm="1">
        <f t="array" aca="1" ref="O237" ca="1">SUM(INDIRECT("'"&amp;TOTALDemandSheets&amp;"'!"&amp;ADDRESS(ROW(),COLUMN())))</f>
        <v>0</v>
      </c>
      <c r="P237" s="14" cm="1">
        <f t="array" aca="1" ref="P237" ca="1">SUM(INDIRECT("'"&amp;TOTALDemandSheets&amp;"'!"&amp;ADDRESS(ROW(),COLUMN())))</f>
        <v>0</v>
      </c>
      <c r="Q237" s="14" cm="1">
        <f t="array" aca="1" ref="Q237" ca="1">SUM(INDIRECT("'"&amp;TOTALDemandSheets&amp;"'!"&amp;ADDRESS(ROW(),COLUMN())))</f>
        <v>0</v>
      </c>
      <c r="R237" s="14" cm="1">
        <f t="array" aca="1" ref="R237" ca="1">SUM(INDIRECT("'"&amp;TOTALDemandSheets&amp;"'!"&amp;ADDRESS(ROW(),COLUMN())))</f>
        <v>0</v>
      </c>
      <c r="S237" s="14" cm="1">
        <f t="array" aca="1" ref="S237" ca="1">SUM(INDIRECT("'"&amp;TOTALDemandSheets&amp;"'!"&amp;ADDRESS(ROW(),COLUMN())))</f>
        <v>0</v>
      </c>
      <c r="T237" s="14" cm="1">
        <f t="array" aca="1" ref="T237" ca="1">SUM(INDIRECT("'"&amp;TOTALDemandSheets&amp;"'!"&amp;ADDRESS(ROW(),COLUMN())))</f>
        <v>0</v>
      </c>
      <c r="U237" s="14" cm="1">
        <f t="array" aca="1" ref="U237" ca="1">SUM(INDIRECT("'"&amp;TOTALDemandSheets&amp;"'!"&amp;ADDRESS(ROW(),COLUMN())))</f>
        <v>0</v>
      </c>
    </row>
    <row r="238" spans="1:21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 cm="1">
        <f t="array" aca="1" ref="D238" ca="1">SUM(INDIRECT("'"&amp;TOTALDemandSheets&amp;"'!"&amp;ADDRESS(ROW(),COLUMN())))</f>
        <v>0</v>
      </c>
      <c r="E238" s="14">
        <f t="shared" ca="1" si="14"/>
        <v>0</v>
      </c>
      <c r="F238" s="46"/>
      <c r="G238" s="14" cm="1">
        <f t="array" aca="1" ref="G238" ca="1">SUM(INDIRECT("'"&amp;TOTALDemandSheets&amp;"'!"&amp;ADDRESS(ROW(),COLUMN())))</f>
        <v>0</v>
      </c>
      <c r="H238" s="14" cm="1">
        <f t="array" aca="1" ref="H238" ca="1">SUM(INDIRECT("'"&amp;TOTALDemandSheets&amp;"'!"&amp;ADDRESS(ROW(),COLUMN())))</f>
        <v>0</v>
      </c>
      <c r="I238" s="14" cm="1">
        <f t="array" aca="1" ref="I238" ca="1">SUM(INDIRECT("'"&amp;TOTALDemandSheets&amp;"'!"&amp;ADDRESS(ROW(),COLUMN())))</f>
        <v>0</v>
      </c>
      <c r="J238" s="14" cm="1">
        <f t="array" aca="1" ref="J238" ca="1">SUM(INDIRECT("'"&amp;TOTALDemandSheets&amp;"'!"&amp;ADDRESS(ROW(),COLUMN())))</f>
        <v>0</v>
      </c>
      <c r="K238" s="14" cm="1">
        <f t="array" aca="1" ref="K238" ca="1">SUM(INDIRECT("'"&amp;TOTALDemandSheets&amp;"'!"&amp;ADDRESS(ROW(),COLUMN())))</f>
        <v>0</v>
      </c>
      <c r="L238" s="14" cm="1">
        <f t="array" aca="1" ref="L238" ca="1">SUM(INDIRECT("'"&amp;TOTALDemandSheets&amp;"'!"&amp;ADDRESS(ROW(),COLUMN())))</f>
        <v>0</v>
      </c>
      <c r="M238" s="14" cm="1">
        <f t="array" aca="1" ref="M238" ca="1">SUM(INDIRECT("'"&amp;TOTALDemandSheets&amp;"'!"&amp;ADDRESS(ROW(),COLUMN())))</f>
        <v>0</v>
      </c>
      <c r="N238" s="14" cm="1">
        <f t="array" aca="1" ref="N238" ca="1">SUM(INDIRECT("'"&amp;TOTALDemandSheets&amp;"'!"&amp;ADDRESS(ROW(),COLUMN())))</f>
        <v>0</v>
      </c>
      <c r="O238" s="14" cm="1">
        <f t="array" aca="1" ref="O238" ca="1">SUM(INDIRECT("'"&amp;TOTALDemandSheets&amp;"'!"&amp;ADDRESS(ROW(),COLUMN())))</f>
        <v>0</v>
      </c>
      <c r="P238" s="14" cm="1">
        <f t="array" aca="1" ref="P238" ca="1">SUM(INDIRECT("'"&amp;TOTALDemandSheets&amp;"'!"&amp;ADDRESS(ROW(),COLUMN())))</f>
        <v>0</v>
      </c>
      <c r="Q238" s="14" cm="1">
        <f t="array" aca="1" ref="Q238" ca="1">SUM(INDIRECT("'"&amp;TOTALDemandSheets&amp;"'!"&amp;ADDRESS(ROW(),COLUMN())))</f>
        <v>0</v>
      </c>
      <c r="R238" s="14" cm="1">
        <f t="array" aca="1" ref="R238" ca="1">SUM(INDIRECT("'"&amp;TOTALDemandSheets&amp;"'!"&amp;ADDRESS(ROW(),COLUMN())))</f>
        <v>0</v>
      </c>
      <c r="S238" s="14" cm="1">
        <f t="array" aca="1" ref="S238" ca="1">SUM(INDIRECT("'"&amp;TOTALDemandSheets&amp;"'!"&amp;ADDRESS(ROW(),COLUMN())))</f>
        <v>0</v>
      </c>
      <c r="T238" s="14" cm="1">
        <f t="array" aca="1" ref="T238" ca="1">SUM(INDIRECT("'"&amp;TOTALDemandSheets&amp;"'!"&amp;ADDRESS(ROW(),COLUMN())))</f>
        <v>0</v>
      </c>
      <c r="U238" s="14" cm="1">
        <f t="array" aca="1" ref="U238" ca="1">SUM(INDIRECT("'"&amp;TOTALDemandSheets&amp;"'!"&amp;ADDRESS(ROW(),COLUMN())))</f>
        <v>0</v>
      </c>
    </row>
    <row r="239" spans="1:21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 cm="1">
        <f t="array" aca="1" ref="D239" ca="1">SUM(INDIRECT("'"&amp;TOTALDemandSheets&amp;"'!"&amp;ADDRESS(ROW(),COLUMN())))</f>
        <v>0</v>
      </c>
      <c r="E239" s="14">
        <f t="shared" ca="1" si="14"/>
        <v>0</v>
      </c>
      <c r="F239" s="46"/>
      <c r="G239" s="174" cm="1">
        <f t="array" aca="1" ref="G239" ca="1">SUM(INDIRECT("'"&amp;TOTALDemandSheets&amp;"'!"&amp;ADDRESS(ROW(),COLUMN())))</f>
        <v>0</v>
      </c>
      <c r="H239" s="174" cm="1">
        <f t="array" aca="1" ref="H239" ca="1">SUM(INDIRECT("'"&amp;TOTALDemandSheets&amp;"'!"&amp;ADDRESS(ROW(),COLUMN())))</f>
        <v>0</v>
      </c>
      <c r="I239" s="174" cm="1">
        <f t="array" aca="1" ref="I239" ca="1">SUM(INDIRECT("'"&amp;TOTALDemandSheets&amp;"'!"&amp;ADDRESS(ROW(),COLUMN())))</f>
        <v>0</v>
      </c>
      <c r="J239" s="174" cm="1">
        <f t="array" aca="1" ref="J239" ca="1">SUM(INDIRECT("'"&amp;TOTALDemandSheets&amp;"'!"&amp;ADDRESS(ROW(),COLUMN())))</f>
        <v>0</v>
      </c>
      <c r="K239" s="174" cm="1">
        <f t="array" aca="1" ref="K239" ca="1">SUM(INDIRECT("'"&amp;TOTALDemandSheets&amp;"'!"&amp;ADDRESS(ROW(),COLUMN())))</f>
        <v>0</v>
      </c>
      <c r="L239" s="174" cm="1">
        <f t="array" aca="1" ref="L239" ca="1">SUM(INDIRECT("'"&amp;TOTALDemandSheets&amp;"'!"&amp;ADDRESS(ROW(),COLUMN())))</f>
        <v>0</v>
      </c>
      <c r="M239" s="174" cm="1">
        <f t="array" aca="1" ref="M239" ca="1">SUM(INDIRECT("'"&amp;TOTALDemandSheets&amp;"'!"&amp;ADDRESS(ROW(),COLUMN())))</f>
        <v>0</v>
      </c>
      <c r="N239" s="174" cm="1">
        <f t="array" aca="1" ref="N239" ca="1">SUM(INDIRECT("'"&amp;TOTALDemandSheets&amp;"'!"&amp;ADDRESS(ROW(),COLUMN())))</f>
        <v>0</v>
      </c>
      <c r="O239" s="174" cm="1">
        <f t="array" aca="1" ref="O239" ca="1">SUM(INDIRECT("'"&amp;TOTALDemandSheets&amp;"'!"&amp;ADDRESS(ROW(),COLUMN())))</f>
        <v>0</v>
      </c>
      <c r="P239" s="174" cm="1">
        <f t="array" aca="1" ref="P239" ca="1">SUM(INDIRECT("'"&amp;TOTALDemandSheets&amp;"'!"&amp;ADDRESS(ROW(),COLUMN())))</f>
        <v>0</v>
      </c>
      <c r="Q239" s="174" cm="1">
        <f t="array" aca="1" ref="Q239" ca="1">SUM(INDIRECT("'"&amp;TOTALDemandSheets&amp;"'!"&amp;ADDRESS(ROW(),COLUMN())))</f>
        <v>0</v>
      </c>
      <c r="R239" s="174" cm="1">
        <f t="array" aca="1" ref="R239" ca="1">SUM(INDIRECT("'"&amp;TOTALDemandSheets&amp;"'!"&amp;ADDRESS(ROW(),COLUMN())))</f>
        <v>0</v>
      </c>
      <c r="S239" s="174" cm="1">
        <f t="array" aca="1" ref="S239" ca="1">SUM(INDIRECT("'"&amp;TOTALDemandSheets&amp;"'!"&amp;ADDRESS(ROW(),COLUMN())))</f>
        <v>0</v>
      </c>
      <c r="T239" s="174" cm="1">
        <f t="array" aca="1" ref="T239" ca="1">SUM(INDIRECT("'"&amp;TOTALDemandSheets&amp;"'!"&amp;ADDRESS(ROW(),COLUMN())))</f>
        <v>0</v>
      </c>
      <c r="U239" s="174" cm="1">
        <f t="array" aca="1" ref="U239" ca="1">SUM(INDIRECT("'"&amp;TOTALDemandSheets&amp;"'!"&amp;ADDRESS(ROW(),COLUMN())))</f>
        <v>0</v>
      </c>
    </row>
    <row r="240" spans="1:21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>
        <f t="shared" si="14"/>
        <v>0</v>
      </c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1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>
        <f t="shared" si="14"/>
        <v>0</v>
      </c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1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 cm="1">
        <f t="array" aca="1" ref="D242" ca="1">SUM(INDIRECT("'"&amp;TOTALDemandSheets&amp;"'!"&amp;ADDRESS(ROW(),COLUMN())))</f>
        <v>0</v>
      </c>
      <c r="E242" s="14">
        <f t="shared" ca="1" si="14"/>
        <v>0</v>
      </c>
      <c r="F242" s="3"/>
      <c r="G242" s="14" cm="1">
        <f t="array" aca="1" ref="G242" ca="1">SUM(INDIRECT("'"&amp;TOTALDemandSheets&amp;"'!"&amp;ADDRESS(ROW(),COLUMN())))</f>
        <v>0</v>
      </c>
      <c r="H242" s="14" cm="1">
        <f t="array" aca="1" ref="H242" ca="1">SUM(INDIRECT("'"&amp;TOTALDemandSheets&amp;"'!"&amp;ADDRESS(ROW(),COLUMN())))</f>
        <v>0</v>
      </c>
      <c r="I242" s="14" cm="1">
        <f t="array" aca="1" ref="I242" ca="1">SUM(INDIRECT("'"&amp;TOTALDemandSheets&amp;"'!"&amp;ADDRESS(ROW(),COLUMN())))</f>
        <v>0</v>
      </c>
      <c r="J242" s="14" cm="1">
        <f t="array" aca="1" ref="J242" ca="1">SUM(INDIRECT("'"&amp;TOTALDemandSheets&amp;"'!"&amp;ADDRESS(ROW(),COLUMN())))</f>
        <v>0</v>
      </c>
      <c r="K242" s="14" cm="1">
        <f t="array" aca="1" ref="K242" ca="1">SUM(INDIRECT("'"&amp;TOTALDemandSheets&amp;"'!"&amp;ADDRESS(ROW(),COLUMN())))</f>
        <v>0</v>
      </c>
      <c r="L242" s="14" cm="1">
        <f t="array" aca="1" ref="L242" ca="1">SUM(INDIRECT("'"&amp;TOTALDemandSheets&amp;"'!"&amp;ADDRESS(ROW(),COLUMN())))</f>
        <v>0</v>
      </c>
      <c r="M242" s="14" cm="1">
        <f t="array" aca="1" ref="M242" ca="1">SUM(INDIRECT("'"&amp;TOTALDemandSheets&amp;"'!"&amp;ADDRESS(ROW(),COLUMN())))</f>
        <v>0</v>
      </c>
      <c r="N242" s="14" cm="1">
        <f t="array" aca="1" ref="N242" ca="1">SUM(INDIRECT("'"&amp;TOTALDemandSheets&amp;"'!"&amp;ADDRESS(ROW(),COLUMN())))</f>
        <v>0</v>
      </c>
      <c r="O242" s="14" cm="1">
        <f t="array" aca="1" ref="O242" ca="1">SUM(INDIRECT("'"&amp;TOTALDemandSheets&amp;"'!"&amp;ADDRESS(ROW(),COLUMN())))</f>
        <v>0</v>
      </c>
      <c r="P242" s="14" cm="1">
        <f t="array" aca="1" ref="P242" ca="1">SUM(INDIRECT("'"&amp;TOTALDemandSheets&amp;"'!"&amp;ADDRESS(ROW(),COLUMN())))</f>
        <v>0</v>
      </c>
      <c r="Q242" s="14" cm="1">
        <f t="array" aca="1" ref="Q242" ca="1">SUM(INDIRECT("'"&amp;TOTALDemandSheets&amp;"'!"&amp;ADDRESS(ROW(),COLUMN())))</f>
        <v>0</v>
      </c>
      <c r="R242" s="14" cm="1">
        <f t="array" aca="1" ref="R242" ca="1">SUM(INDIRECT("'"&amp;TOTALDemandSheets&amp;"'!"&amp;ADDRESS(ROW(),COLUMN())))</f>
        <v>0</v>
      </c>
      <c r="S242" s="14" cm="1">
        <f t="array" aca="1" ref="S242" ca="1">SUM(INDIRECT("'"&amp;TOTALDemandSheets&amp;"'!"&amp;ADDRESS(ROW(),COLUMN())))</f>
        <v>0</v>
      </c>
      <c r="T242" s="14" cm="1">
        <f t="array" aca="1" ref="T242" ca="1">SUM(INDIRECT("'"&amp;TOTALDemandSheets&amp;"'!"&amp;ADDRESS(ROW(),COLUMN())))</f>
        <v>0</v>
      </c>
      <c r="U242" s="14" cm="1">
        <f t="array" aca="1" ref="U242" ca="1">SUM(INDIRECT("'"&amp;TOTALDemandSheets&amp;"'!"&amp;ADDRESS(ROW(),COLUMN())))</f>
        <v>0</v>
      </c>
    </row>
    <row r="243" spans="1:21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 cm="1">
        <f t="array" aca="1" ref="D243" ca="1">SUM(INDIRECT("'"&amp;TOTALDemandSheets&amp;"'!"&amp;ADDRESS(ROW(),COLUMN())))</f>
        <v>0</v>
      </c>
      <c r="E243" s="14">
        <f t="shared" ref="E243:E288" ca="1" si="15">IFERROR(IF(D243="",0,IF(D243=0,0,IF(ABS(D243-SUM($G243:$U243))&lt;Check_Limit,0,1))),1)</f>
        <v>0</v>
      </c>
      <c r="F243" s="3"/>
      <c r="G243" s="14" cm="1">
        <f t="array" aca="1" ref="G243" ca="1">SUM(INDIRECT("'"&amp;TOTALDemandSheets&amp;"'!"&amp;ADDRESS(ROW(),COLUMN())))</f>
        <v>0</v>
      </c>
      <c r="H243" s="14" cm="1">
        <f t="array" aca="1" ref="H243" ca="1">SUM(INDIRECT("'"&amp;TOTALDemandSheets&amp;"'!"&amp;ADDRESS(ROW(),COLUMN())))</f>
        <v>0</v>
      </c>
      <c r="I243" s="14" cm="1">
        <f t="array" aca="1" ref="I243" ca="1">SUM(INDIRECT("'"&amp;TOTALDemandSheets&amp;"'!"&amp;ADDRESS(ROW(),COLUMN())))</f>
        <v>0</v>
      </c>
      <c r="J243" s="14" cm="1">
        <f t="array" aca="1" ref="J243" ca="1">SUM(INDIRECT("'"&amp;TOTALDemandSheets&amp;"'!"&amp;ADDRESS(ROW(),COLUMN())))</f>
        <v>0</v>
      </c>
      <c r="K243" s="14" cm="1">
        <f t="array" aca="1" ref="K243" ca="1">SUM(INDIRECT("'"&amp;TOTALDemandSheets&amp;"'!"&amp;ADDRESS(ROW(),COLUMN())))</f>
        <v>0</v>
      </c>
      <c r="L243" s="14" cm="1">
        <f t="array" aca="1" ref="L243" ca="1">SUM(INDIRECT("'"&amp;TOTALDemandSheets&amp;"'!"&amp;ADDRESS(ROW(),COLUMN())))</f>
        <v>0</v>
      </c>
      <c r="M243" s="14" cm="1">
        <f t="array" aca="1" ref="M243" ca="1">SUM(INDIRECT("'"&amp;TOTALDemandSheets&amp;"'!"&amp;ADDRESS(ROW(),COLUMN())))</f>
        <v>0</v>
      </c>
      <c r="N243" s="14" cm="1">
        <f t="array" aca="1" ref="N243" ca="1">SUM(INDIRECT("'"&amp;TOTALDemandSheets&amp;"'!"&amp;ADDRESS(ROW(),COLUMN())))</f>
        <v>0</v>
      </c>
      <c r="O243" s="14" cm="1">
        <f t="array" aca="1" ref="O243" ca="1">SUM(INDIRECT("'"&amp;TOTALDemandSheets&amp;"'!"&amp;ADDRESS(ROW(),COLUMN())))</f>
        <v>0</v>
      </c>
      <c r="P243" s="14" cm="1">
        <f t="array" aca="1" ref="P243" ca="1">SUM(INDIRECT("'"&amp;TOTALDemandSheets&amp;"'!"&amp;ADDRESS(ROW(),COLUMN())))</f>
        <v>0</v>
      </c>
      <c r="Q243" s="14" cm="1">
        <f t="array" aca="1" ref="Q243" ca="1">SUM(INDIRECT("'"&amp;TOTALDemandSheets&amp;"'!"&amp;ADDRESS(ROW(),COLUMN())))</f>
        <v>0</v>
      </c>
      <c r="R243" s="14" cm="1">
        <f t="array" aca="1" ref="R243" ca="1">SUM(INDIRECT("'"&amp;TOTALDemandSheets&amp;"'!"&amp;ADDRESS(ROW(),COLUMN())))</f>
        <v>0</v>
      </c>
      <c r="S243" s="14" cm="1">
        <f t="array" aca="1" ref="S243" ca="1">SUM(INDIRECT("'"&amp;TOTALDemandSheets&amp;"'!"&amp;ADDRESS(ROW(),COLUMN())))</f>
        <v>0</v>
      </c>
      <c r="T243" s="14" cm="1">
        <f t="array" aca="1" ref="T243" ca="1">SUM(INDIRECT("'"&amp;TOTALDemandSheets&amp;"'!"&amp;ADDRESS(ROW(),COLUMN())))</f>
        <v>0</v>
      </c>
      <c r="U243" s="14" cm="1">
        <f t="array" aca="1" ref="U243" ca="1">SUM(INDIRECT("'"&amp;TOTALDemandSheets&amp;"'!"&amp;ADDRESS(ROW(),COLUMN())))</f>
        <v>0</v>
      </c>
    </row>
    <row r="244" spans="1:21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 cm="1">
        <f t="array" aca="1" ref="D244" ca="1">SUM(INDIRECT("'"&amp;TOTALDemandSheets&amp;"'!"&amp;ADDRESS(ROW(),COLUMN())))</f>
        <v>0</v>
      </c>
      <c r="E244" s="14">
        <f t="shared" ca="1" si="15"/>
        <v>0</v>
      </c>
      <c r="F244" s="3"/>
      <c r="G244" s="14" cm="1">
        <f t="array" aca="1" ref="G244" ca="1">SUM(INDIRECT("'"&amp;TOTALDemandSheets&amp;"'!"&amp;ADDRESS(ROW(),COLUMN())))</f>
        <v>0</v>
      </c>
      <c r="H244" s="14" cm="1">
        <f t="array" aca="1" ref="H244" ca="1">SUM(INDIRECT("'"&amp;TOTALDemandSheets&amp;"'!"&amp;ADDRESS(ROW(),COLUMN())))</f>
        <v>0</v>
      </c>
      <c r="I244" s="14" cm="1">
        <f t="array" aca="1" ref="I244" ca="1">SUM(INDIRECT("'"&amp;TOTALDemandSheets&amp;"'!"&amp;ADDRESS(ROW(),COLUMN())))</f>
        <v>0</v>
      </c>
      <c r="J244" s="14" cm="1">
        <f t="array" aca="1" ref="J244" ca="1">SUM(INDIRECT("'"&amp;TOTALDemandSheets&amp;"'!"&amp;ADDRESS(ROW(),COLUMN())))</f>
        <v>0</v>
      </c>
      <c r="K244" s="14" cm="1">
        <f t="array" aca="1" ref="K244" ca="1">SUM(INDIRECT("'"&amp;TOTALDemandSheets&amp;"'!"&amp;ADDRESS(ROW(),COLUMN())))</f>
        <v>0</v>
      </c>
      <c r="L244" s="14" cm="1">
        <f t="array" aca="1" ref="L244" ca="1">SUM(INDIRECT("'"&amp;TOTALDemandSheets&amp;"'!"&amp;ADDRESS(ROW(),COLUMN())))</f>
        <v>0</v>
      </c>
      <c r="M244" s="14" cm="1">
        <f t="array" aca="1" ref="M244" ca="1">SUM(INDIRECT("'"&amp;TOTALDemandSheets&amp;"'!"&amp;ADDRESS(ROW(),COLUMN())))</f>
        <v>0</v>
      </c>
      <c r="N244" s="14" cm="1">
        <f t="array" aca="1" ref="N244" ca="1">SUM(INDIRECT("'"&amp;TOTALDemandSheets&amp;"'!"&amp;ADDRESS(ROW(),COLUMN())))</f>
        <v>0</v>
      </c>
      <c r="O244" s="14" cm="1">
        <f t="array" aca="1" ref="O244" ca="1">SUM(INDIRECT("'"&amp;TOTALDemandSheets&amp;"'!"&amp;ADDRESS(ROW(),COLUMN())))</f>
        <v>0</v>
      </c>
      <c r="P244" s="14" cm="1">
        <f t="array" aca="1" ref="P244" ca="1">SUM(INDIRECT("'"&amp;TOTALDemandSheets&amp;"'!"&amp;ADDRESS(ROW(),COLUMN())))</f>
        <v>0</v>
      </c>
      <c r="Q244" s="14" cm="1">
        <f t="array" aca="1" ref="Q244" ca="1">SUM(INDIRECT("'"&amp;TOTALDemandSheets&amp;"'!"&amp;ADDRESS(ROW(),COLUMN())))</f>
        <v>0</v>
      </c>
      <c r="R244" s="14" cm="1">
        <f t="array" aca="1" ref="R244" ca="1">SUM(INDIRECT("'"&amp;TOTALDemandSheets&amp;"'!"&amp;ADDRESS(ROW(),COLUMN())))</f>
        <v>0</v>
      </c>
      <c r="S244" s="14" cm="1">
        <f t="array" aca="1" ref="S244" ca="1">SUM(INDIRECT("'"&amp;TOTALDemandSheets&amp;"'!"&amp;ADDRESS(ROW(),COLUMN())))</f>
        <v>0</v>
      </c>
      <c r="T244" s="14" cm="1">
        <f t="array" aca="1" ref="T244" ca="1">SUM(INDIRECT("'"&amp;TOTALDemandSheets&amp;"'!"&amp;ADDRESS(ROW(),COLUMN())))</f>
        <v>0</v>
      </c>
      <c r="U244" s="14" cm="1">
        <f t="array" aca="1" ref="U244" ca="1">SUM(INDIRECT("'"&amp;TOTALDemandSheets&amp;"'!"&amp;ADDRESS(ROW(),COLUMN())))</f>
        <v>0</v>
      </c>
    </row>
    <row r="245" spans="1:21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 cm="1">
        <f t="array" aca="1" ref="D245" ca="1">SUM(INDIRECT("'"&amp;TOTALDemandSheets&amp;"'!"&amp;ADDRESS(ROW(),COLUMN())))</f>
        <v>0</v>
      </c>
      <c r="E245" s="14">
        <f t="shared" ca="1" si="15"/>
        <v>0</v>
      </c>
      <c r="F245" s="46"/>
      <c r="G245" s="14" cm="1">
        <f t="array" aca="1" ref="G245" ca="1">SUM(INDIRECT("'"&amp;TOTALDemandSheets&amp;"'!"&amp;ADDRESS(ROW(),COLUMN())))</f>
        <v>0</v>
      </c>
      <c r="H245" s="14" cm="1">
        <f t="array" aca="1" ref="H245" ca="1">SUM(INDIRECT("'"&amp;TOTALDemandSheets&amp;"'!"&amp;ADDRESS(ROW(),COLUMN())))</f>
        <v>0</v>
      </c>
      <c r="I245" s="14" cm="1">
        <f t="array" aca="1" ref="I245" ca="1">SUM(INDIRECT("'"&amp;TOTALDemandSheets&amp;"'!"&amp;ADDRESS(ROW(),COLUMN())))</f>
        <v>0</v>
      </c>
      <c r="J245" s="14" cm="1">
        <f t="array" aca="1" ref="J245" ca="1">SUM(INDIRECT("'"&amp;TOTALDemandSheets&amp;"'!"&amp;ADDRESS(ROW(),COLUMN())))</f>
        <v>0</v>
      </c>
      <c r="K245" s="14" cm="1">
        <f t="array" aca="1" ref="K245" ca="1">SUM(INDIRECT("'"&amp;TOTALDemandSheets&amp;"'!"&amp;ADDRESS(ROW(),COLUMN())))</f>
        <v>0</v>
      </c>
      <c r="L245" s="14" cm="1">
        <f t="array" aca="1" ref="L245" ca="1">SUM(INDIRECT("'"&amp;TOTALDemandSheets&amp;"'!"&amp;ADDRESS(ROW(),COLUMN())))</f>
        <v>0</v>
      </c>
      <c r="M245" s="14" cm="1">
        <f t="array" aca="1" ref="M245" ca="1">SUM(INDIRECT("'"&amp;TOTALDemandSheets&amp;"'!"&amp;ADDRESS(ROW(),COLUMN())))</f>
        <v>0</v>
      </c>
      <c r="N245" s="14" cm="1">
        <f t="array" aca="1" ref="N245" ca="1">SUM(INDIRECT("'"&amp;TOTALDemandSheets&amp;"'!"&amp;ADDRESS(ROW(),COLUMN())))</f>
        <v>0</v>
      </c>
      <c r="O245" s="14" cm="1">
        <f t="array" aca="1" ref="O245" ca="1">SUM(INDIRECT("'"&amp;TOTALDemandSheets&amp;"'!"&amp;ADDRESS(ROW(),COLUMN())))</f>
        <v>0</v>
      </c>
      <c r="P245" s="14" cm="1">
        <f t="array" aca="1" ref="P245" ca="1">SUM(INDIRECT("'"&amp;TOTALDemandSheets&amp;"'!"&amp;ADDRESS(ROW(),COLUMN())))</f>
        <v>0</v>
      </c>
      <c r="Q245" s="14" cm="1">
        <f t="array" aca="1" ref="Q245" ca="1">SUM(INDIRECT("'"&amp;TOTALDemandSheets&amp;"'!"&amp;ADDRESS(ROW(),COLUMN())))</f>
        <v>0</v>
      </c>
      <c r="R245" s="14" cm="1">
        <f t="array" aca="1" ref="R245" ca="1">SUM(INDIRECT("'"&amp;TOTALDemandSheets&amp;"'!"&amp;ADDRESS(ROW(),COLUMN())))</f>
        <v>0</v>
      </c>
      <c r="S245" s="14" cm="1">
        <f t="array" aca="1" ref="S245" ca="1">SUM(INDIRECT("'"&amp;TOTALDemandSheets&amp;"'!"&amp;ADDRESS(ROW(),COLUMN())))</f>
        <v>0</v>
      </c>
      <c r="T245" s="14" cm="1">
        <f t="array" aca="1" ref="T245" ca="1">SUM(INDIRECT("'"&amp;TOTALDemandSheets&amp;"'!"&amp;ADDRESS(ROW(),COLUMN())))</f>
        <v>0</v>
      </c>
      <c r="U245" s="14" cm="1">
        <f t="array" aca="1" ref="U245" ca="1">SUM(INDIRECT("'"&amp;TOTALDemandSheets&amp;"'!"&amp;ADDRESS(ROW(),COLUMN())))</f>
        <v>0</v>
      </c>
    </row>
    <row r="246" spans="1:21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 cm="1">
        <f t="array" aca="1" ref="D246" ca="1">SUM(INDIRECT("'"&amp;TOTALDemandSheets&amp;"'!"&amp;ADDRESS(ROW(),COLUMN())))</f>
        <v>0</v>
      </c>
      <c r="E246" s="14">
        <f t="shared" ca="1" si="15"/>
        <v>0</v>
      </c>
      <c r="F246" s="46"/>
      <c r="G246" s="174" cm="1">
        <f t="array" aca="1" ref="G246" ca="1">SUM(INDIRECT("'"&amp;TOTALDemandSheets&amp;"'!"&amp;ADDRESS(ROW(),COLUMN())))</f>
        <v>0</v>
      </c>
      <c r="H246" s="174" cm="1">
        <f t="array" aca="1" ref="H246" ca="1">SUM(INDIRECT("'"&amp;TOTALDemandSheets&amp;"'!"&amp;ADDRESS(ROW(),COLUMN())))</f>
        <v>0</v>
      </c>
      <c r="I246" s="174" cm="1">
        <f t="array" aca="1" ref="I246" ca="1">SUM(INDIRECT("'"&amp;TOTALDemandSheets&amp;"'!"&amp;ADDRESS(ROW(),COLUMN())))</f>
        <v>0</v>
      </c>
      <c r="J246" s="174" cm="1">
        <f t="array" aca="1" ref="J246" ca="1">SUM(INDIRECT("'"&amp;TOTALDemandSheets&amp;"'!"&amp;ADDRESS(ROW(),COLUMN())))</f>
        <v>0</v>
      </c>
      <c r="K246" s="174" cm="1">
        <f t="array" aca="1" ref="K246" ca="1">SUM(INDIRECT("'"&amp;TOTALDemandSheets&amp;"'!"&amp;ADDRESS(ROW(),COLUMN())))</f>
        <v>0</v>
      </c>
      <c r="L246" s="174" cm="1">
        <f t="array" aca="1" ref="L246" ca="1">SUM(INDIRECT("'"&amp;TOTALDemandSheets&amp;"'!"&amp;ADDRESS(ROW(),COLUMN())))</f>
        <v>0</v>
      </c>
      <c r="M246" s="174" cm="1">
        <f t="array" aca="1" ref="M246" ca="1">SUM(INDIRECT("'"&amp;TOTALDemandSheets&amp;"'!"&amp;ADDRESS(ROW(),COLUMN())))</f>
        <v>0</v>
      </c>
      <c r="N246" s="174" cm="1">
        <f t="array" aca="1" ref="N246" ca="1">SUM(INDIRECT("'"&amp;TOTALDemandSheets&amp;"'!"&amp;ADDRESS(ROW(),COLUMN())))</f>
        <v>0</v>
      </c>
      <c r="O246" s="174" cm="1">
        <f t="array" aca="1" ref="O246" ca="1">SUM(INDIRECT("'"&amp;TOTALDemandSheets&amp;"'!"&amp;ADDRESS(ROW(),COLUMN())))</f>
        <v>0</v>
      </c>
      <c r="P246" s="174" cm="1">
        <f t="array" aca="1" ref="P246" ca="1">SUM(INDIRECT("'"&amp;TOTALDemandSheets&amp;"'!"&amp;ADDRESS(ROW(),COLUMN())))</f>
        <v>0</v>
      </c>
      <c r="Q246" s="174" cm="1">
        <f t="array" aca="1" ref="Q246" ca="1">SUM(INDIRECT("'"&amp;TOTALDemandSheets&amp;"'!"&amp;ADDRESS(ROW(),COLUMN())))</f>
        <v>0</v>
      </c>
      <c r="R246" s="174" cm="1">
        <f t="array" aca="1" ref="R246" ca="1">SUM(INDIRECT("'"&amp;TOTALDemandSheets&amp;"'!"&amp;ADDRESS(ROW(),COLUMN())))</f>
        <v>0</v>
      </c>
      <c r="S246" s="174" cm="1">
        <f t="array" aca="1" ref="S246" ca="1">SUM(INDIRECT("'"&amp;TOTALDemandSheets&amp;"'!"&amp;ADDRESS(ROW(),COLUMN())))</f>
        <v>0</v>
      </c>
      <c r="T246" s="174" cm="1">
        <f t="array" aca="1" ref="T246" ca="1">SUM(INDIRECT("'"&amp;TOTALDemandSheets&amp;"'!"&amp;ADDRESS(ROW(),COLUMN())))</f>
        <v>0</v>
      </c>
      <c r="U246" s="174" cm="1">
        <f t="array" aca="1" ref="U246" ca="1">SUM(INDIRECT("'"&amp;TOTALDemandSheets&amp;"'!"&amp;ADDRESS(ROW(),COLUMN())))</f>
        <v>0</v>
      </c>
    </row>
    <row r="247" spans="1:21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>
        <f t="shared" si="15"/>
        <v>0</v>
      </c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1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 cm="1">
        <f t="array" aca="1" ref="D248" ca="1">SUM(INDIRECT("'"&amp;TOTALDemandSheets&amp;"'!"&amp;ADDRESS(ROW(),COLUMN())))</f>
        <v>0</v>
      </c>
      <c r="E248" s="14">
        <f t="shared" ca="1" si="15"/>
        <v>0</v>
      </c>
      <c r="F248" s="46"/>
      <c r="G248" s="175" cm="1">
        <f t="array" aca="1" ref="G248" ca="1">SUM(INDIRECT("'"&amp;TOTALDemandSheets&amp;"'!"&amp;ADDRESS(ROW(),COLUMN())))</f>
        <v>0</v>
      </c>
      <c r="H248" s="175" cm="1">
        <f t="array" aca="1" ref="H248" ca="1">SUM(INDIRECT("'"&amp;TOTALDemandSheets&amp;"'!"&amp;ADDRESS(ROW(),COLUMN())))</f>
        <v>0</v>
      </c>
      <c r="I248" s="175" cm="1">
        <f t="array" aca="1" ref="I248" ca="1">SUM(INDIRECT("'"&amp;TOTALDemandSheets&amp;"'!"&amp;ADDRESS(ROW(),COLUMN())))</f>
        <v>0</v>
      </c>
      <c r="J248" s="175" cm="1">
        <f t="array" aca="1" ref="J248" ca="1">SUM(INDIRECT("'"&amp;TOTALDemandSheets&amp;"'!"&amp;ADDRESS(ROW(),COLUMN())))</f>
        <v>0</v>
      </c>
      <c r="K248" s="175" cm="1">
        <f t="array" aca="1" ref="K248" ca="1">SUM(INDIRECT("'"&amp;TOTALDemandSheets&amp;"'!"&amp;ADDRESS(ROW(),COLUMN())))</f>
        <v>0</v>
      </c>
      <c r="L248" s="175" cm="1">
        <f t="array" aca="1" ref="L248" ca="1">SUM(INDIRECT("'"&amp;TOTALDemandSheets&amp;"'!"&amp;ADDRESS(ROW(),COLUMN())))</f>
        <v>0</v>
      </c>
      <c r="M248" s="175" cm="1">
        <f t="array" aca="1" ref="M248" ca="1">SUM(INDIRECT("'"&amp;TOTALDemandSheets&amp;"'!"&amp;ADDRESS(ROW(),COLUMN())))</f>
        <v>0</v>
      </c>
      <c r="N248" s="175" cm="1">
        <f t="array" aca="1" ref="N248" ca="1">SUM(INDIRECT("'"&amp;TOTALDemandSheets&amp;"'!"&amp;ADDRESS(ROW(),COLUMN())))</f>
        <v>0</v>
      </c>
      <c r="O248" s="175" cm="1">
        <f t="array" aca="1" ref="O248" ca="1">SUM(INDIRECT("'"&amp;TOTALDemandSheets&amp;"'!"&amp;ADDRESS(ROW(),COLUMN())))</f>
        <v>0</v>
      </c>
      <c r="P248" s="175" cm="1">
        <f t="array" aca="1" ref="P248" ca="1">SUM(INDIRECT("'"&amp;TOTALDemandSheets&amp;"'!"&amp;ADDRESS(ROW(),COLUMN())))</f>
        <v>0</v>
      </c>
      <c r="Q248" s="175" cm="1">
        <f t="array" aca="1" ref="Q248" ca="1">SUM(INDIRECT("'"&amp;TOTALDemandSheets&amp;"'!"&amp;ADDRESS(ROW(),COLUMN())))</f>
        <v>0</v>
      </c>
      <c r="R248" s="175" cm="1">
        <f t="array" aca="1" ref="R248" ca="1">SUM(INDIRECT("'"&amp;TOTALDemandSheets&amp;"'!"&amp;ADDRESS(ROW(),COLUMN())))</f>
        <v>0</v>
      </c>
      <c r="S248" s="175" cm="1">
        <f t="array" aca="1" ref="S248" ca="1">SUM(INDIRECT("'"&amp;TOTALDemandSheets&amp;"'!"&amp;ADDRESS(ROW(),COLUMN())))</f>
        <v>0</v>
      </c>
      <c r="T248" s="175" cm="1">
        <f t="array" aca="1" ref="T248" ca="1">SUM(INDIRECT("'"&amp;TOTALDemandSheets&amp;"'!"&amp;ADDRESS(ROW(),COLUMN())))</f>
        <v>0</v>
      </c>
      <c r="U248" s="175" cm="1">
        <f t="array" aca="1" ref="U248" ca="1">SUM(INDIRECT("'"&amp;TOTALDemandSheets&amp;"'!"&amp;ADDRESS(ROW(),COLUMN())))</f>
        <v>0</v>
      </c>
    </row>
    <row r="249" spans="1:21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>
        <f t="shared" si="15"/>
        <v>0</v>
      </c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1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>
        <f t="shared" si="15"/>
        <v>0</v>
      </c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1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 cm="1">
        <f t="array" aca="1" ref="D251" ca="1">SUM(INDIRECT("'"&amp;TOTALDemandSheets&amp;"'!"&amp;ADDRESS(ROW(),COLUMN())))</f>
        <v>1939.4817574390436</v>
      </c>
      <c r="E251" s="14">
        <f t="shared" ca="1" si="15"/>
        <v>0</v>
      </c>
      <c r="F251" s="3"/>
      <c r="G251" s="14" cm="1">
        <f t="array" aca="1" ref="G251" ca="1">SUM(INDIRECT("'"&amp;TOTALDemandSheets&amp;"'!"&amp;ADDRESS(ROW(),COLUMN())))</f>
        <v>1504.9527662218795</v>
      </c>
      <c r="H251" s="14" cm="1">
        <f t="array" aca="1" ref="H251" ca="1">SUM(INDIRECT("'"&amp;TOTALDemandSheets&amp;"'!"&amp;ADDRESS(ROW(),COLUMN())))</f>
        <v>82.84511006727115</v>
      </c>
      <c r="I251" s="14" cm="1">
        <f t="array" aca="1" ref="I251" ca="1">SUM(INDIRECT("'"&amp;TOTALDemandSheets&amp;"'!"&amp;ADDRESS(ROW(),COLUMN())))</f>
        <v>73.978726950315831</v>
      </c>
      <c r="J251" s="14" cm="1">
        <f t="array" aca="1" ref="J251" ca="1">SUM(INDIRECT("'"&amp;TOTALDemandSheets&amp;"'!"&amp;ADDRESS(ROW(),COLUMN())))</f>
        <v>161.88469001395842</v>
      </c>
      <c r="K251" s="14" cm="1">
        <f t="array" aca="1" ref="K251" ca="1">SUM(INDIRECT("'"&amp;TOTALDemandSheets&amp;"'!"&amp;ADDRESS(ROW(),COLUMN())))</f>
        <v>0.65142084381225496</v>
      </c>
      <c r="L251" s="14" cm="1">
        <f t="array" aca="1" ref="L251" ca="1">SUM(INDIRECT("'"&amp;TOTALDemandSheets&amp;"'!"&amp;ADDRESS(ROW(),COLUMN())))</f>
        <v>2.6487472012046518</v>
      </c>
      <c r="M251" s="14" cm="1">
        <f t="array" aca="1" ref="M251" ca="1">SUM(INDIRECT("'"&amp;TOTALDemandSheets&amp;"'!"&amp;ADDRESS(ROW(),COLUMN())))</f>
        <v>54.789208003295307</v>
      </c>
      <c r="N251" s="14" cm="1">
        <f t="array" aca="1" ref="N251" ca="1">SUM(INDIRECT("'"&amp;TOTALDemandSheets&amp;"'!"&amp;ADDRESS(ROW(),COLUMN())))</f>
        <v>17.676354123376456</v>
      </c>
      <c r="O251" s="14" cm="1">
        <f t="array" aca="1" ref="O251" ca="1">SUM(INDIRECT("'"&amp;TOTALDemandSheets&amp;"'!"&amp;ADDRESS(ROW(),COLUMN())))</f>
        <v>40.054734013930471</v>
      </c>
      <c r="P251" s="14" cm="1">
        <f t="array" aca="1" ref="P251" ca="1">SUM(INDIRECT("'"&amp;TOTALDemandSheets&amp;"'!"&amp;ADDRESS(ROW(),COLUMN())))</f>
        <v>0</v>
      </c>
      <c r="Q251" s="14" cm="1">
        <f t="array" aca="1" ref="Q251" ca="1">SUM(INDIRECT("'"&amp;TOTALDemandSheets&amp;"'!"&amp;ADDRESS(ROW(),COLUMN())))</f>
        <v>0</v>
      </c>
      <c r="R251" s="14" cm="1">
        <f t="array" aca="1" ref="R251" ca="1">SUM(INDIRECT("'"&amp;TOTALDemandSheets&amp;"'!"&amp;ADDRESS(ROW(),COLUMN())))</f>
        <v>0</v>
      </c>
      <c r="S251" s="14" cm="1">
        <f t="array" aca="1" ref="S251" ca="1">SUM(INDIRECT("'"&amp;TOTALDemandSheets&amp;"'!"&amp;ADDRESS(ROW(),COLUMN())))</f>
        <v>0</v>
      </c>
      <c r="T251" s="14" cm="1">
        <f t="array" aca="1" ref="T251" ca="1">SUM(INDIRECT("'"&amp;TOTALDemandSheets&amp;"'!"&amp;ADDRESS(ROW(),COLUMN())))</f>
        <v>0</v>
      </c>
      <c r="U251" s="14" cm="1">
        <f t="array" aca="1" ref="U251" ca="1">SUM(INDIRECT("'"&amp;TOTALDemandSheets&amp;"'!"&amp;ADDRESS(ROW(),COLUMN())))</f>
        <v>0</v>
      </c>
    </row>
    <row r="252" spans="1:21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 cm="1">
        <f t="array" aca="1" ref="D252" ca="1">SUM(INDIRECT("'"&amp;TOTALDemandSheets&amp;"'!"&amp;ADDRESS(ROW(),COLUMN())))</f>
        <v>2832.2318078530207</v>
      </c>
      <c r="E252" s="14">
        <f t="shared" ca="1" si="15"/>
        <v>0</v>
      </c>
      <c r="F252" s="3"/>
      <c r="G252" s="14" cm="1">
        <f t="array" aca="1" ref="G252" ca="1">SUM(INDIRECT("'"&amp;TOTALDemandSheets&amp;"'!"&amp;ADDRESS(ROW(),COLUMN())))</f>
        <v>2197.6876438570794</v>
      </c>
      <c r="H252" s="14" cm="1">
        <f t="array" aca="1" ref="H252" ca="1">SUM(INDIRECT("'"&amp;TOTALDemandSheets&amp;"'!"&amp;ADDRESS(ROW(),COLUMN())))</f>
        <v>120.97899604244375</v>
      </c>
      <c r="I252" s="14" cm="1">
        <f t="array" aca="1" ref="I252" ca="1">SUM(INDIRECT("'"&amp;TOTALDemandSheets&amp;"'!"&amp;ADDRESS(ROW(),COLUMN())))</f>
        <v>108.03138661629984</v>
      </c>
      <c r="J252" s="14" cm="1">
        <f t="array" aca="1" ref="J252" ca="1">SUM(INDIRECT("'"&amp;TOTALDemandSheets&amp;"'!"&amp;ADDRESS(ROW(),COLUMN())))</f>
        <v>236.40076350466495</v>
      </c>
      <c r="K252" s="14" cm="1">
        <f t="array" aca="1" ref="K252" ca="1">SUM(INDIRECT("'"&amp;TOTALDemandSheets&amp;"'!"&amp;ADDRESS(ROW(),COLUMN())))</f>
        <v>0.9512720741337054</v>
      </c>
      <c r="L252" s="14" cm="1">
        <f t="array" aca="1" ref="L252" ca="1">SUM(INDIRECT("'"&amp;TOTALDemandSheets&amp;"'!"&amp;ADDRESS(ROW(),COLUMN())))</f>
        <v>3.8679745480664862</v>
      </c>
      <c r="M252" s="14" cm="1">
        <f t="array" aca="1" ref="M252" ca="1">SUM(INDIRECT("'"&amp;TOTALDemandSheets&amp;"'!"&amp;ADDRESS(ROW(),COLUMN())))</f>
        <v>80.008866821674815</v>
      </c>
      <c r="N252" s="14" cm="1">
        <f t="array" aca="1" ref="N252" ca="1">SUM(INDIRECT("'"&amp;TOTALDemandSheets&amp;"'!"&amp;ADDRESS(ROW(),COLUMN())))</f>
        <v>25.812840055379674</v>
      </c>
      <c r="O252" s="14" cm="1">
        <f t="array" aca="1" ref="O252" ca="1">SUM(INDIRECT("'"&amp;TOTALDemandSheets&amp;"'!"&amp;ADDRESS(ROW(),COLUMN())))</f>
        <v>58.492064333279316</v>
      </c>
      <c r="P252" s="14" cm="1">
        <f t="array" aca="1" ref="P252" ca="1">SUM(INDIRECT("'"&amp;TOTALDemandSheets&amp;"'!"&amp;ADDRESS(ROW(),COLUMN())))</f>
        <v>0</v>
      </c>
      <c r="Q252" s="14" cm="1">
        <f t="array" aca="1" ref="Q252" ca="1">SUM(INDIRECT("'"&amp;TOTALDemandSheets&amp;"'!"&amp;ADDRESS(ROW(),COLUMN())))</f>
        <v>0</v>
      </c>
      <c r="R252" s="14" cm="1">
        <f t="array" aca="1" ref="R252" ca="1">SUM(INDIRECT("'"&amp;TOTALDemandSheets&amp;"'!"&amp;ADDRESS(ROW(),COLUMN())))</f>
        <v>0</v>
      </c>
      <c r="S252" s="14" cm="1">
        <f t="array" aca="1" ref="S252" ca="1">SUM(INDIRECT("'"&amp;TOTALDemandSheets&amp;"'!"&amp;ADDRESS(ROW(),COLUMN())))</f>
        <v>0</v>
      </c>
      <c r="T252" s="14" cm="1">
        <f t="array" aca="1" ref="T252" ca="1">SUM(INDIRECT("'"&amp;TOTALDemandSheets&amp;"'!"&amp;ADDRESS(ROW(),COLUMN())))</f>
        <v>0</v>
      </c>
      <c r="U252" s="14" cm="1">
        <f t="array" aca="1" ref="U252" ca="1">SUM(INDIRECT("'"&amp;TOTALDemandSheets&amp;"'!"&amp;ADDRESS(ROW(),COLUMN())))</f>
        <v>0</v>
      </c>
    </row>
    <row r="253" spans="1:21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 cm="1">
        <f t="array" aca="1" ref="D253" ca="1">SUM(INDIRECT("'"&amp;TOTALDemandSheets&amp;"'!"&amp;ADDRESS(ROW(),COLUMN())))</f>
        <v>-481.92571159361466</v>
      </c>
      <c r="E253" s="14">
        <f t="shared" ca="1" si="15"/>
        <v>0</v>
      </c>
      <c r="F253" s="3"/>
      <c r="G253" s="14" cm="1">
        <f t="array" aca="1" ref="G253" ca="1">SUM(INDIRECT("'"&amp;TOTALDemandSheets&amp;"'!"&amp;ADDRESS(ROW(),COLUMN())))</f>
        <v>-373.95321198273916</v>
      </c>
      <c r="H253" s="14" cm="1">
        <f t="array" aca="1" ref="H253" ca="1">SUM(INDIRECT("'"&amp;TOTALDemandSheets&amp;"'!"&amp;ADDRESS(ROW(),COLUMN())))</f>
        <v>-20.585493247402098</v>
      </c>
      <c r="I253" s="14" cm="1">
        <f t="array" aca="1" ref="I253" ca="1">SUM(INDIRECT("'"&amp;TOTALDemandSheets&amp;"'!"&amp;ADDRESS(ROW(),COLUMN())))</f>
        <v>-18.382359355314119</v>
      </c>
      <c r="J253" s="14" cm="1">
        <f t="array" aca="1" ref="J253" ca="1">SUM(INDIRECT("'"&amp;TOTALDemandSheets&amp;"'!"&amp;ADDRESS(ROW(),COLUMN())))</f>
        <v>-40.225381925790359</v>
      </c>
      <c r="K253" s="14" cm="1">
        <f t="array" aca="1" ref="K253" ca="1">SUM(INDIRECT("'"&amp;TOTALDemandSheets&amp;"'!"&amp;ADDRESS(ROW(),COLUMN())))</f>
        <v>-0.16186615444925145</v>
      </c>
      <c r="L253" s="14" cm="1">
        <f t="array" aca="1" ref="L253" ca="1">SUM(INDIRECT("'"&amp;TOTALDemandSheets&amp;"'!"&amp;ADDRESS(ROW(),COLUMN())))</f>
        <v>-0.65816519019889064</v>
      </c>
      <c r="M253" s="14" cm="1">
        <f t="array" aca="1" ref="M253" ca="1">SUM(INDIRECT("'"&amp;TOTALDemandSheets&amp;"'!"&amp;ADDRESS(ROW(),COLUMN())))</f>
        <v>-13.614115189979312</v>
      </c>
      <c r="N253" s="14" cm="1">
        <f t="array" aca="1" ref="N253" ca="1">SUM(INDIRECT("'"&amp;TOTALDemandSheets&amp;"'!"&amp;ADDRESS(ROW(),COLUMN())))</f>
        <v>-4.3922504074167144</v>
      </c>
      <c r="O253" s="14" cm="1">
        <f t="array" aca="1" ref="O253" ca="1">SUM(INDIRECT("'"&amp;TOTALDemandSheets&amp;"'!"&amp;ADDRESS(ROW(),COLUMN())))</f>
        <v>-9.9528681403249006</v>
      </c>
      <c r="P253" s="14" cm="1">
        <f t="array" aca="1" ref="P253" ca="1">SUM(INDIRECT("'"&amp;TOTALDemandSheets&amp;"'!"&amp;ADDRESS(ROW(),COLUMN())))</f>
        <v>0</v>
      </c>
      <c r="Q253" s="14" cm="1">
        <f t="array" aca="1" ref="Q253" ca="1">SUM(INDIRECT("'"&amp;TOTALDemandSheets&amp;"'!"&amp;ADDRESS(ROW(),COLUMN())))</f>
        <v>0</v>
      </c>
      <c r="R253" s="14" cm="1">
        <f t="array" aca="1" ref="R253" ca="1">SUM(INDIRECT("'"&amp;TOTALDemandSheets&amp;"'!"&amp;ADDRESS(ROW(),COLUMN())))</f>
        <v>0</v>
      </c>
      <c r="S253" s="14" cm="1">
        <f t="array" aca="1" ref="S253" ca="1">SUM(INDIRECT("'"&amp;TOTALDemandSheets&amp;"'!"&amp;ADDRESS(ROW(),COLUMN())))</f>
        <v>0</v>
      </c>
      <c r="T253" s="14" cm="1">
        <f t="array" aca="1" ref="T253" ca="1">SUM(INDIRECT("'"&amp;TOTALDemandSheets&amp;"'!"&amp;ADDRESS(ROW(),COLUMN())))</f>
        <v>0</v>
      </c>
      <c r="U253" s="14" cm="1">
        <f t="array" aca="1" ref="U253" ca="1">SUM(INDIRECT("'"&amp;TOTALDemandSheets&amp;"'!"&amp;ADDRESS(ROW(),COLUMN())))</f>
        <v>0</v>
      </c>
    </row>
    <row r="254" spans="1:21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 cm="1">
        <f t="array" aca="1" ref="D254" ca="1">SUM(INDIRECT("'"&amp;TOTALDemandSheets&amp;"'!"&amp;ADDRESS(ROW(),COLUMN())))</f>
        <v>354.58622513446352</v>
      </c>
      <c r="E254" s="14">
        <f t="shared" ca="1" si="15"/>
        <v>0</v>
      </c>
      <c r="F254" s="3"/>
      <c r="G254" s="14" cm="1">
        <f t="array" aca="1" ref="G254" ca="1">SUM(INDIRECT("'"&amp;TOTALDemandSheets&amp;"'!"&amp;ADDRESS(ROW(),COLUMN())))</f>
        <v>275.14335638037403</v>
      </c>
      <c r="H254" s="14" cm="1">
        <f t="array" aca="1" ref="H254" ca="1">SUM(INDIRECT("'"&amp;TOTALDemandSheets&amp;"'!"&amp;ADDRESS(ROW(),COLUMN())))</f>
        <v>15.146177445046721</v>
      </c>
      <c r="I254" s="14" cm="1">
        <f t="array" aca="1" ref="I254" ca="1">SUM(INDIRECT("'"&amp;TOTALDemandSheets&amp;"'!"&amp;ADDRESS(ROW(),COLUMN())))</f>
        <v>13.525178790133651</v>
      </c>
      <c r="J254" s="14" cm="1">
        <f t="array" aca="1" ref="J254" ca="1">SUM(INDIRECT("'"&amp;TOTALDemandSheets&amp;"'!"&amp;ADDRESS(ROW(),COLUMN())))</f>
        <v>29.596607918038845</v>
      </c>
      <c r="K254" s="14" cm="1">
        <f t="array" aca="1" ref="K254" ca="1">SUM(INDIRECT("'"&amp;TOTALDemandSheets&amp;"'!"&amp;ADDRESS(ROW(),COLUMN())))</f>
        <v>0.11909617458134514</v>
      </c>
      <c r="L254" s="14" cm="1">
        <f t="array" aca="1" ref="L254" ca="1">SUM(INDIRECT("'"&amp;TOTALDemandSheets&amp;"'!"&amp;ADDRESS(ROW(),COLUMN())))</f>
        <v>0.48425785280434697</v>
      </c>
      <c r="M254" s="14" cm="1">
        <f t="array" aca="1" ref="M254" ca="1">SUM(INDIRECT("'"&amp;TOTALDemandSheets&amp;"'!"&amp;ADDRESS(ROW(),COLUMN())))</f>
        <v>10.01685031038814</v>
      </c>
      <c r="N254" s="14" cm="1">
        <f t="array" aca="1" ref="N254" ca="1">SUM(INDIRECT("'"&amp;TOTALDemandSheets&amp;"'!"&amp;ADDRESS(ROW(),COLUMN())))</f>
        <v>3.2316837519648902</v>
      </c>
      <c r="O254" s="14" cm="1">
        <f t="array" aca="1" ref="O254" ca="1">SUM(INDIRECT("'"&amp;TOTALDemandSheets&amp;"'!"&amp;ADDRESS(ROW(),COLUMN())))</f>
        <v>7.3230165111315761</v>
      </c>
      <c r="P254" s="14" cm="1">
        <f t="array" aca="1" ref="P254" ca="1">SUM(INDIRECT("'"&amp;TOTALDemandSheets&amp;"'!"&amp;ADDRESS(ROW(),COLUMN())))</f>
        <v>0</v>
      </c>
      <c r="Q254" s="14" cm="1">
        <f t="array" aca="1" ref="Q254" ca="1">SUM(INDIRECT("'"&amp;TOTALDemandSheets&amp;"'!"&amp;ADDRESS(ROW(),COLUMN())))</f>
        <v>0</v>
      </c>
      <c r="R254" s="14" cm="1">
        <f t="array" aca="1" ref="R254" ca="1">SUM(INDIRECT("'"&amp;TOTALDemandSheets&amp;"'!"&amp;ADDRESS(ROW(),COLUMN())))</f>
        <v>0</v>
      </c>
      <c r="S254" s="14" cm="1">
        <f t="array" aca="1" ref="S254" ca="1">SUM(INDIRECT("'"&amp;TOTALDemandSheets&amp;"'!"&amp;ADDRESS(ROW(),COLUMN())))</f>
        <v>0</v>
      </c>
      <c r="T254" s="14" cm="1">
        <f t="array" aca="1" ref="T254" ca="1">SUM(INDIRECT("'"&amp;TOTALDemandSheets&amp;"'!"&amp;ADDRESS(ROW(),COLUMN())))</f>
        <v>0</v>
      </c>
      <c r="U254" s="14" cm="1">
        <f t="array" aca="1" ref="U254" ca="1">SUM(INDIRECT("'"&amp;TOTALDemandSheets&amp;"'!"&amp;ADDRESS(ROW(),COLUMN())))</f>
        <v>0</v>
      </c>
    </row>
    <row r="255" spans="1:21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 cm="1">
        <f t="array" aca="1" ref="D255" ca="1">SUM(INDIRECT("'"&amp;TOTALDemandSheets&amp;"'!"&amp;ADDRESS(ROW(),COLUMN())))</f>
        <v>43.947383636958172</v>
      </c>
      <c r="E255" s="14">
        <f t="shared" ca="1" si="15"/>
        <v>0</v>
      </c>
      <c r="F255" s="3"/>
      <c r="G255" s="14" cm="1">
        <f t="array" aca="1" ref="G255" ca="1">SUM(INDIRECT("'"&amp;TOTALDemandSheets&amp;"'!"&amp;ADDRESS(ROW(),COLUMN())))</f>
        <v>32.916038719345465</v>
      </c>
      <c r="H255" s="14" cm="1">
        <f t="array" aca="1" ref="H255" ca="1">SUM(INDIRECT("'"&amp;TOTALDemandSheets&amp;"'!"&amp;ADDRESS(ROW(),COLUMN())))</f>
        <v>1.8340445329144917</v>
      </c>
      <c r="I255" s="14" cm="1">
        <f t="array" aca="1" ref="I255" ca="1">SUM(INDIRECT("'"&amp;TOTALDemandSheets&amp;"'!"&amp;ADDRESS(ROW(),COLUMN())))</f>
        <v>1.8217273508150902</v>
      </c>
      <c r="J255" s="14" cm="1">
        <f t="array" aca="1" ref="J255" ca="1">SUM(INDIRECT("'"&amp;TOTALDemandSheets&amp;"'!"&amp;ADDRESS(ROW(),COLUMN())))</f>
        <v>4.2880678275850022</v>
      </c>
      <c r="K255" s="14" cm="1">
        <f t="array" aca="1" ref="K255" ca="1">SUM(INDIRECT("'"&amp;TOTALDemandSheets&amp;"'!"&amp;ADDRESS(ROW(),COLUMN())))</f>
        <v>1.7187570478835928E-2</v>
      </c>
      <c r="L255" s="14" cm="1">
        <f t="array" aca="1" ref="L255" ca="1">SUM(INDIRECT("'"&amp;TOTALDemandSheets&amp;"'!"&amp;ADDRESS(ROW(),COLUMN())))</f>
        <v>6.3881097366126502E-2</v>
      </c>
      <c r="M255" s="14" cm="1">
        <f t="array" aca="1" ref="M255" ca="1">SUM(INDIRECT("'"&amp;TOTALDemandSheets&amp;"'!"&amp;ADDRESS(ROW(),COLUMN())))</f>
        <v>1.4578024042555451</v>
      </c>
      <c r="N255" s="14" cm="1">
        <f t="array" aca="1" ref="N255" ca="1">SUM(INDIRECT("'"&amp;TOTALDemandSheets&amp;"'!"&amp;ADDRESS(ROW(),COLUMN())))</f>
        <v>0.47362340470670877</v>
      </c>
      <c r="O255" s="14" cm="1">
        <f t="array" aca="1" ref="O255" ca="1">SUM(INDIRECT("'"&amp;TOTALDemandSheets&amp;"'!"&amp;ADDRESS(ROW(),COLUMN())))</f>
        <v>1.0750107294909013</v>
      </c>
      <c r="P255" s="14" cm="1">
        <f t="array" aca="1" ref="P255" ca="1">SUM(INDIRECT("'"&amp;TOTALDemandSheets&amp;"'!"&amp;ADDRESS(ROW(),COLUMN())))</f>
        <v>0</v>
      </c>
      <c r="Q255" s="14" cm="1">
        <f t="array" aca="1" ref="Q255" ca="1">SUM(INDIRECT("'"&amp;TOTALDemandSheets&amp;"'!"&amp;ADDRESS(ROW(),COLUMN())))</f>
        <v>0</v>
      </c>
      <c r="R255" s="14" cm="1">
        <f t="array" aca="1" ref="R255" ca="1">SUM(INDIRECT("'"&amp;TOTALDemandSheets&amp;"'!"&amp;ADDRESS(ROW(),COLUMN())))</f>
        <v>0</v>
      </c>
      <c r="S255" s="14" cm="1">
        <f t="array" aca="1" ref="S255" ca="1">SUM(INDIRECT("'"&amp;TOTALDemandSheets&amp;"'!"&amp;ADDRESS(ROW(),COLUMN())))</f>
        <v>0</v>
      </c>
      <c r="T255" s="14" cm="1">
        <f t="array" aca="1" ref="T255" ca="1">SUM(INDIRECT("'"&amp;TOTALDemandSheets&amp;"'!"&amp;ADDRESS(ROW(),COLUMN())))</f>
        <v>0</v>
      </c>
      <c r="U255" s="14" cm="1">
        <f t="array" aca="1" ref="U255" ca="1">SUM(INDIRECT("'"&amp;TOTALDemandSheets&amp;"'!"&amp;ADDRESS(ROW(),COLUMN())))</f>
        <v>0</v>
      </c>
    </row>
    <row r="256" spans="1:21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 cm="1">
        <f t="array" aca="1" ref="D256" ca="1">SUM(INDIRECT("'"&amp;TOTALDemandSheets&amp;"'!"&amp;ADDRESS(ROW(),COLUMN())))</f>
        <v>760.9618389134597</v>
      </c>
      <c r="E256" s="14">
        <f t="shared" ca="1" si="15"/>
        <v>0</v>
      </c>
      <c r="F256" s="3"/>
      <c r="G256" s="14" cm="1">
        <f t="array" aca="1" ref="G256" ca="1">SUM(INDIRECT("'"&amp;TOTALDemandSheets&amp;"'!"&amp;ADDRESS(ROW(),COLUMN())))</f>
        <v>590.47300654906644</v>
      </c>
      <c r="H256" s="14" cm="1">
        <f t="array" aca="1" ref="H256" ca="1">SUM(INDIRECT("'"&amp;TOTALDemandSheets&amp;"'!"&amp;ADDRESS(ROW(),COLUMN())))</f>
        <v>32.504542545953797</v>
      </c>
      <c r="I256" s="14" cm="1">
        <f t="array" aca="1" ref="I256" ca="1">SUM(INDIRECT("'"&amp;TOTALDemandSheets&amp;"'!"&amp;ADDRESS(ROW(),COLUMN())))</f>
        <v>29.02578891740793</v>
      </c>
      <c r="J256" s="14" cm="1">
        <f t="array" aca="1" ref="J256" ca="1">SUM(INDIRECT("'"&amp;TOTALDemandSheets&amp;"'!"&amp;ADDRESS(ROW(),COLUMN())))</f>
        <v>63.515973239995205</v>
      </c>
      <c r="K256" s="14" cm="1">
        <f t="array" aca="1" ref="K256" ca="1">SUM(INDIRECT("'"&amp;TOTALDemandSheets&amp;"'!"&amp;ADDRESS(ROW(),COLUMN())))</f>
        <v>0.25558704087450579</v>
      </c>
      <c r="L256" s="14" cm="1">
        <f t="array" aca="1" ref="L256" ca="1">SUM(INDIRECT("'"&amp;TOTALDemandSheets&amp;"'!"&amp;ADDRESS(ROW(),COLUMN())))</f>
        <v>1.0392443926397279</v>
      </c>
      <c r="M256" s="14" cm="1">
        <f t="array" aca="1" ref="M256" ca="1">SUM(INDIRECT("'"&amp;TOTALDemandSheets&amp;"'!"&amp;ADDRESS(ROW(),COLUMN())))</f>
        <v>21.496720097976997</v>
      </c>
      <c r="N256" s="14" cm="1">
        <f t="array" aca="1" ref="N256" ca="1">SUM(INDIRECT("'"&amp;TOTALDemandSheets&amp;"'!"&amp;ADDRESS(ROW(),COLUMN())))</f>
        <v>6.935373786021712</v>
      </c>
      <c r="O256" s="14" cm="1">
        <f t="array" aca="1" ref="O256" ca="1">SUM(INDIRECT("'"&amp;TOTALDemandSheets&amp;"'!"&amp;ADDRESS(ROW(),COLUMN())))</f>
        <v>15.715602343523459</v>
      </c>
      <c r="P256" s="14" cm="1">
        <f t="array" aca="1" ref="P256" ca="1">SUM(INDIRECT("'"&amp;TOTALDemandSheets&amp;"'!"&amp;ADDRESS(ROW(),COLUMN())))</f>
        <v>0</v>
      </c>
      <c r="Q256" s="14" cm="1">
        <f t="array" aca="1" ref="Q256" ca="1">SUM(INDIRECT("'"&amp;TOTALDemandSheets&amp;"'!"&amp;ADDRESS(ROW(),COLUMN())))</f>
        <v>0</v>
      </c>
      <c r="R256" s="14" cm="1">
        <f t="array" aca="1" ref="R256" ca="1">SUM(INDIRECT("'"&amp;TOTALDemandSheets&amp;"'!"&amp;ADDRESS(ROW(),COLUMN())))</f>
        <v>0</v>
      </c>
      <c r="S256" s="14" cm="1">
        <f t="array" aca="1" ref="S256" ca="1">SUM(INDIRECT("'"&amp;TOTALDemandSheets&amp;"'!"&amp;ADDRESS(ROW(),COLUMN())))</f>
        <v>0</v>
      </c>
      <c r="T256" s="14" cm="1">
        <f t="array" aca="1" ref="T256" ca="1">SUM(INDIRECT("'"&amp;TOTALDemandSheets&amp;"'!"&amp;ADDRESS(ROW(),COLUMN())))</f>
        <v>0</v>
      </c>
      <c r="U256" s="14" cm="1">
        <f t="array" aca="1" ref="U256" ca="1">SUM(INDIRECT("'"&amp;TOTALDemandSheets&amp;"'!"&amp;ADDRESS(ROW(),COLUMN())))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 cm="1">
        <f t="array" aca="1" ref="D257" ca="1">SUM(INDIRECT("'"&amp;TOTALDemandSheets&amp;"'!"&amp;ADDRESS(ROW(),COLUMN())))</f>
        <v>5046.1922464484587</v>
      </c>
      <c r="E257" s="14">
        <f t="shared" ca="1" si="15"/>
        <v>0</v>
      </c>
      <c r="F257" s="3"/>
      <c r="G257" s="14" cm="1">
        <f t="array" aca="1" ref="G257" ca="1">SUM(INDIRECT("'"&amp;TOTALDemandSheets&amp;"'!"&amp;ADDRESS(ROW(),COLUMN())))</f>
        <v>3915.623826339955</v>
      </c>
      <c r="H257" s="14" cm="1">
        <f t="array" aca="1" ref="H257" ca="1">SUM(INDIRECT("'"&amp;TOTALDemandSheets&amp;"'!"&amp;ADDRESS(ROW(),COLUMN())))</f>
        <v>215.54848375044432</v>
      </c>
      <c r="I257" s="14" cm="1">
        <f t="array" aca="1" ref="I257" ca="1">SUM(INDIRECT("'"&amp;TOTALDemandSheets&amp;"'!"&amp;ADDRESS(ROW(),COLUMN())))</f>
        <v>192.47970593533373</v>
      </c>
      <c r="J257" s="14" cm="1">
        <f t="array" aca="1" ref="J257" ca="1">SUM(INDIRECT("'"&amp;TOTALDemandSheets&amp;"'!"&amp;ADDRESS(ROW(),COLUMN())))</f>
        <v>421.19564385375446</v>
      </c>
      <c r="K257" s="14" cm="1">
        <f t="array" aca="1" ref="K257" ca="1">SUM(INDIRECT("'"&amp;TOTALDemandSheets&amp;"'!"&amp;ADDRESS(ROW(),COLUMN())))</f>
        <v>1.6948830782305657</v>
      </c>
      <c r="L257" s="14" cm="1">
        <f t="array" aca="1" ref="L257" ca="1">SUM(INDIRECT("'"&amp;TOTALDemandSheets&amp;"'!"&amp;ADDRESS(ROW(),COLUMN())))</f>
        <v>6.8915768546181102</v>
      </c>
      <c r="M257" s="14" cm="1">
        <f t="array" aca="1" ref="M257" ca="1">SUM(INDIRECT("'"&amp;TOTALDemandSheets&amp;"'!"&amp;ADDRESS(ROW(),COLUMN())))</f>
        <v>142.55193458501506</v>
      </c>
      <c r="N257" s="14" cm="1">
        <f t="array" aca="1" ref="N257" ca="1">SUM(INDIRECT("'"&amp;TOTALDemandSheets&amp;"'!"&amp;ADDRESS(ROW(),COLUMN())))</f>
        <v>45.990781187155847</v>
      </c>
      <c r="O257" s="14" cm="1">
        <f t="array" aca="1" ref="O257" ca="1">SUM(INDIRECT("'"&amp;TOTALDemandSheets&amp;"'!"&amp;ADDRESS(ROW(),COLUMN())))</f>
        <v>104.21541086395285</v>
      </c>
      <c r="P257" s="14" cm="1">
        <f t="array" aca="1" ref="P257" ca="1">SUM(INDIRECT("'"&amp;TOTALDemandSheets&amp;"'!"&amp;ADDRESS(ROW(),COLUMN())))</f>
        <v>0</v>
      </c>
      <c r="Q257" s="14" cm="1">
        <f t="array" aca="1" ref="Q257" ca="1">SUM(INDIRECT("'"&amp;TOTALDemandSheets&amp;"'!"&amp;ADDRESS(ROW(),COLUMN())))</f>
        <v>0</v>
      </c>
      <c r="R257" s="14" cm="1">
        <f t="array" aca="1" ref="R257" ca="1">SUM(INDIRECT("'"&amp;TOTALDemandSheets&amp;"'!"&amp;ADDRESS(ROW(),COLUMN())))</f>
        <v>0</v>
      </c>
      <c r="S257" s="14" cm="1">
        <f t="array" aca="1" ref="S257" ca="1">SUM(INDIRECT("'"&amp;TOTALDemandSheets&amp;"'!"&amp;ADDRESS(ROW(),COLUMN())))</f>
        <v>0</v>
      </c>
      <c r="T257" s="14" cm="1">
        <f t="array" aca="1" ref="T257" ca="1">SUM(INDIRECT("'"&amp;TOTALDemandSheets&amp;"'!"&amp;ADDRESS(ROW(),COLUMN())))</f>
        <v>0</v>
      </c>
      <c r="U257" s="14" cm="1">
        <f t="array" aca="1" ref="U257" ca="1">SUM(INDIRECT("'"&amp;TOTALDemandSheets&amp;"'!"&amp;ADDRESS(ROW(),COLUMN())))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 cm="1">
        <f t="array" aca="1" ref="D258" ca="1">SUM(INDIRECT("'"&amp;TOTALDemandSheets&amp;"'!"&amp;ADDRESS(ROW(),COLUMN())))</f>
        <v>0</v>
      </c>
      <c r="E258" s="14">
        <f t="shared" ca="1" si="15"/>
        <v>0</v>
      </c>
      <c r="F258" s="3"/>
      <c r="G258" s="14" cm="1">
        <f t="array" aca="1" ref="G258" ca="1">SUM(INDIRECT("'"&amp;TOTALDemandSheets&amp;"'!"&amp;ADDRESS(ROW(),COLUMN())))</f>
        <v>0</v>
      </c>
      <c r="H258" s="14" cm="1">
        <f t="array" aca="1" ref="H258" ca="1">SUM(INDIRECT("'"&amp;TOTALDemandSheets&amp;"'!"&amp;ADDRESS(ROW(),COLUMN())))</f>
        <v>0</v>
      </c>
      <c r="I258" s="14" cm="1">
        <f t="array" aca="1" ref="I258" ca="1">SUM(INDIRECT("'"&amp;TOTALDemandSheets&amp;"'!"&amp;ADDRESS(ROW(),COLUMN())))</f>
        <v>0</v>
      </c>
      <c r="J258" s="14" cm="1">
        <f t="array" aca="1" ref="J258" ca="1">SUM(INDIRECT("'"&amp;TOTALDemandSheets&amp;"'!"&amp;ADDRESS(ROW(),COLUMN())))</f>
        <v>0</v>
      </c>
      <c r="K258" s="14" cm="1">
        <f t="array" aca="1" ref="K258" ca="1">SUM(INDIRECT("'"&amp;TOTALDemandSheets&amp;"'!"&amp;ADDRESS(ROW(),COLUMN())))</f>
        <v>0</v>
      </c>
      <c r="L258" s="14" cm="1">
        <f t="array" aca="1" ref="L258" ca="1">SUM(INDIRECT("'"&amp;TOTALDemandSheets&amp;"'!"&amp;ADDRESS(ROW(),COLUMN())))</f>
        <v>0</v>
      </c>
      <c r="M258" s="14" cm="1">
        <f t="array" aca="1" ref="M258" ca="1">SUM(INDIRECT("'"&amp;TOTALDemandSheets&amp;"'!"&amp;ADDRESS(ROW(),COLUMN())))</f>
        <v>0</v>
      </c>
      <c r="N258" s="14" cm="1">
        <f t="array" aca="1" ref="N258" ca="1">SUM(INDIRECT("'"&amp;TOTALDemandSheets&amp;"'!"&amp;ADDRESS(ROW(),COLUMN())))</f>
        <v>0</v>
      </c>
      <c r="O258" s="14" cm="1">
        <f t="array" aca="1" ref="O258" ca="1">SUM(INDIRECT("'"&amp;TOTALDemandSheets&amp;"'!"&amp;ADDRESS(ROW(),COLUMN())))</f>
        <v>0</v>
      </c>
      <c r="P258" s="14" cm="1">
        <f t="array" aca="1" ref="P258" ca="1">SUM(INDIRECT("'"&amp;TOTALDemandSheets&amp;"'!"&amp;ADDRESS(ROW(),COLUMN())))</f>
        <v>0</v>
      </c>
      <c r="Q258" s="14" cm="1">
        <f t="array" aca="1" ref="Q258" ca="1">SUM(INDIRECT("'"&amp;TOTALDemandSheets&amp;"'!"&amp;ADDRESS(ROW(),COLUMN())))</f>
        <v>0</v>
      </c>
      <c r="R258" s="14" cm="1">
        <f t="array" aca="1" ref="R258" ca="1">SUM(INDIRECT("'"&amp;TOTALDemandSheets&amp;"'!"&amp;ADDRESS(ROW(),COLUMN())))</f>
        <v>0</v>
      </c>
      <c r="S258" s="14" cm="1">
        <f t="array" aca="1" ref="S258" ca="1">SUM(INDIRECT("'"&amp;TOTALDemandSheets&amp;"'!"&amp;ADDRESS(ROW(),COLUMN())))</f>
        <v>0</v>
      </c>
      <c r="T258" s="14" cm="1">
        <f t="array" aca="1" ref="T258" ca="1">SUM(INDIRECT("'"&amp;TOTALDemandSheets&amp;"'!"&amp;ADDRESS(ROW(),COLUMN())))</f>
        <v>0</v>
      </c>
      <c r="U258" s="14" cm="1">
        <f t="array" aca="1" ref="U258" ca="1">SUM(INDIRECT("'"&amp;TOTALDemandSheets&amp;"'!"&amp;ADDRESS(ROW(),COLUMN())))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 cm="1">
        <f t="array" aca="1" ref="D259" ca="1">SUM(INDIRECT("'"&amp;TOTALDemandSheets&amp;"'!"&amp;ADDRESS(ROW(),COLUMN())))</f>
        <v>0</v>
      </c>
      <c r="E259" s="14">
        <f t="shared" ca="1" si="15"/>
        <v>0</v>
      </c>
      <c r="F259" s="3"/>
      <c r="G259" s="14" cm="1">
        <f t="array" aca="1" ref="G259" ca="1">SUM(INDIRECT("'"&amp;TOTALDemandSheets&amp;"'!"&amp;ADDRESS(ROW(),COLUMN())))</f>
        <v>0</v>
      </c>
      <c r="H259" s="14" cm="1">
        <f t="array" aca="1" ref="H259" ca="1">SUM(INDIRECT("'"&amp;TOTALDemandSheets&amp;"'!"&amp;ADDRESS(ROW(),COLUMN())))</f>
        <v>0</v>
      </c>
      <c r="I259" s="14" cm="1">
        <f t="array" aca="1" ref="I259" ca="1">SUM(INDIRECT("'"&amp;TOTALDemandSheets&amp;"'!"&amp;ADDRESS(ROW(),COLUMN())))</f>
        <v>0</v>
      </c>
      <c r="J259" s="14" cm="1">
        <f t="array" aca="1" ref="J259" ca="1">SUM(INDIRECT("'"&amp;TOTALDemandSheets&amp;"'!"&amp;ADDRESS(ROW(),COLUMN())))</f>
        <v>0</v>
      </c>
      <c r="K259" s="14" cm="1">
        <f t="array" aca="1" ref="K259" ca="1">SUM(INDIRECT("'"&amp;TOTALDemandSheets&amp;"'!"&amp;ADDRESS(ROW(),COLUMN())))</f>
        <v>0</v>
      </c>
      <c r="L259" s="14" cm="1">
        <f t="array" aca="1" ref="L259" ca="1">SUM(INDIRECT("'"&amp;TOTALDemandSheets&amp;"'!"&amp;ADDRESS(ROW(),COLUMN())))</f>
        <v>0</v>
      </c>
      <c r="M259" s="14" cm="1">
        <f t="array" aca="1" ref="M259" ca="1">SUM(INDIRECT("'"&amp;TOTALDemandSheets&amp;"'!"&amp;ADDRESS(ROW(),COLUMN())))</f>
        <v>0</v>
      </c>
      <c r="N259" s="14" cm="1">
        <f t="array" aca="1" ref="N259" ca="1">SUM(INDIRECT("'"&amp;TOTALDemandSheets&amp;"'!"&amp;ADDRESS(ROW(),COLUMN())))</f>
        <v>0</v>
      </c>
      <c r="O259" s="14" cm="1">
        <f t="array" aca="1" ref="O259" ca="1">SUM(INDIRECT("'"&amp;TOTALDemandSheets&amp;"'!"&amp;ADDRESS(ROW(),COLUMN())))</f>
        <v>0</v>
      </c>
      <c r="P259" s="14" cm="1">
        <f t="array" aca="1" ref="P259" ca="1">SUM(INDIRECT("'"&amp;TOTALDemandSheets&amp;"'!"&amp;ADDRESS(ROW(),COLUMN())))</f>
        <v>0</v>
      </c>
      <c r="Q259" s="14" cm="1">
        <f t="array" aca="1" ref="Q259" ca="1">SUM(INDIRECT("'"&amp;TOTALDemandSheets&amp;"'!"&amp;ADDRESS(ROW(),COLUMN())))</f>
        <v>0</v>
      </c>
      <c r="R259" s="14" cm="1">
        <f t="array" aca="1" ref="R259" ca="1">SUM(INDIRECT("'"&amp;TOTALDemandSheets&amp;"'!"&amp;ADDRESS(ROW(),COLUMN())))</f>
        <v>0</v>
      </c>
      <c r="S259" s="14" cm="1">
        <f t="array" aca="1" ref="S259" ca="1">SUM(INDIRECT("'"&amp;TOTALDemandSheets&amp;"'!"&amp;ADDRESS(ROW(),COLUMN())))</f>
        <v>0</v>
      </c>
      <c r="T259" s="14" cm="1">
        <f t="array" aca="1" ref="T259" ca="1">SUM(INDIRECT("'"&amp;TOTALDemandSheets&amp;"'!"&amp;ADDRESS(ROW(),COLUMN())))</f>
        <v>0</v>
      </c>
      <c r="U259" s="14" cm="1">
        <f t="array" aca="1" ref="U259" ca="1">SUM(INDIRECT("'"&amp;TOTALDemandSheets&amp;"'!"&amp;ADDRESS(ROW(),COLUMN())))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 cm="1">
        <f t="array" aca="1" ref="D260" ca="1">SUM(INDIRECT("'"&amp;TOTALDemandSheets&amp;"'!"&amp;ADDRESS(ROW(),COLUMN())))</f>
        <v>0</v>
      </c>
      <c r="E260" s="14">
        <f t="shared" ca="1" si="15"/>
        <v>0</v>
      </c>
      <c r="F260" s="3"/>
      <c r="G260" s="14" cm="1">
        <f t="array" aca="1" ref="G260" ca="1">SUM(INDIRECT("'"&amp;TOTALDemandSheets&amp;"'!"&amp;ADDRESS(ROW(),COLUMN())))</f>
        <v>0</v>
      </c>
      <c r="H260" s="14" cm="1">
        <f t="array" aca="1" ref="H260" ca="1">SUM(INDIRECT("'"&amp;TOTALDemandSheets&amp;"'!"&amp;ADDRESS(ROW(),COLUMN())))</f>
        <v>0</v>
      </c>
      <c r="I260" s="14" cm="1">
        <f t="array" aca="1" ref="I260" ca="1">SUM(INDIRECT("'"&amp;TOTALDemandSheets&amp;"'!"&amp;ADDRESS(ROW(),COLUMN())))</f>
        <v>0</v>
      </c>
      <c r="J260" s="14" cm="1">
        <f t="array" aca="1" ref="J260" ca="1">SUM(INDIRECT("'"&amp;TOTALDemandSheets&amp;"'!"&amp;ADDRESS(ROW(),COLUMN())))</f>
        <v>0</v>
      </c>
      <c r="K260" s="14" cm="1">
        <f t="array" aca="1" ref="K260" ca="1">SUM(INDIRECT("'"&amp;TOTALDemandSheets&amp;"'!"&amp;ADDRESS(ROW(),COLUMN())))</f>
        <v>0</v>
      </c>
      <c r="L260" s="14" cm="1">
        <f t="array" aca="1" ref="L260" ca="1">SUM(INDIRECT("'"&amp;TOTALDemandSheets&amp;"'!"&amp;ADDRESS(ROW(),COLUMN())))</f>
        <v>0</v>
      </c>
      <c r="M260" s="14" cm="1">
        <f t="array" aca="1" ref="M260" ca="1">SUM(INDIRECT("'"&amp;TOTALDemandSheets&amp;"'!"&amp;ADDRESS(ROW(),COLUMN())))</f>
        <v>0</v>
      </c>
      <c r="N260" s="14" cm="1">
        <f t="array" aca="1" ref="N260" ca="1">SUM(INDIRECT("'"&amp;TOTALDemandSheets&amp;"'!"&amp;ADDRESS(ROW(),COLUMN())))</f>
        <v>0</v>
      </c>
      <c r="O260" s="14" cm="1">
        <f t="array" aca="1" ref="O260" ca="1">SUM(INDIRECT("'"&amp;TOTALDemandSheets&amp;"'!"&amp;ADDRESS(ROW(),COLUMN())))</f>
        <v>0</v>
      </c>
      <c r="P260" s="14" cm="1">
        <f t="array" aca="1" ref="P260" ca="1">SUM(INDIRECT("'"&amp;TOTALDemandSheets&amp;"'!"&amp;ADDRESS(ROW(),COLUMN())))</f>
        <v>0</v>
      </c>
      <c r="Q260" s="14" cm="1">
        <f t="array" aca="1" ref="Q260" ca="1">SUM(INDIRECT("'"&amp;TOTALDemandSheets&amp;"'!"&amp;ADDRESS(ROW(),COLUMN())))</f>
        <v>0</v>
      </c>
      <c r="R260" s="14" cm="1">
        <f t="array" aca="1" ref="R260" ca="1">SUM(INDIRECT("'"&amp;TOTALDemandSheets&amp;"'!"&amp;ADDRESS(ROW(),COLUMN())))</f>
        <v>0</v>
      </c>
      <c r="S260" s="14" cm="1">
        <f t="array" aca="1" ref="S260" ca="1">SUM(INDIRECT("'"&amp;TOTALDemandSheets&amp;"'!"&amp;ADDRESS(ROW(),COLUMN())))</f>
        <v>0</v>
      </c>
      <c r="T260" s="14" cm="1">
        <f t="array" aca="1" ref="T260" ca="1">SUM(INDIRECT("'"&amp;TOTALDemandSheets&amp;"'!"&amp;ADDRESS(ROW(),COLUMN())))</f>
        <v>0</v>
      </c>
      <c r="U260" s="14" cm="1">
        <f t="array" aca="1" ref="U260" ca="1">SUM(INDIRECT("'"&amp;TOTALDemandSheets&amp;"'!"&amp;ADDRESS(ROW(),COLUMN())))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 cm="1">
        <f t="array" aca="1" ref="D261" ca="1">SUM(INDIRECT("'"&amp;TOTALDemandSheets&amp;"'!"&amp;ADDRESS(ROW(),COLUMN())))</f>
        <v>0</v>
      </c>
      <c r="E261" s="14">
        <f t="shared" ca="1" si="15"/>
        <v>0</v>
      </c>
      <c r="F261" s="3"/>
      <c r="G261" s="14" cm="1">
        <f t="array" aca="1" ref="G261" ca="1">SUM(INDIRECT("'"&amp;TOTALDemandSheets&amp;"'!"&amp;ADDRESS(ROW(),COLUMN())))</f>
        <v>0</v>
      </c>
      <c r="H261" s="14" cm="1">
        <f t="array" aca="1" ref="H261" ca="1">SUM(INDIRECT("'"&amp;TOTALDemandSheets&amp;"'!"&amp;ADDRESS(ROW(),COLUMN())))</f>
        <v>0</v>
      </c>
      <c r="I261" s="14" cm="1">
        <f t="array" aca="1" ref="I261" ca="1">SUM(INDIRECT("'"&amp;TOTALDemandSheets&amp;"'!"&amp;ADDRESS(ROW(),COLUMN())))</f>
        <v>0</v>
      </c>
      <c r="J261" s="14" cm="1">
        <f t="array" aca="1" ref="J261" ca="1">SUM(INDIRECT("'"&amp;TOTALDemandSheets&amp;"'!"&amp;ADDRESS(ROW(),COLUMN())))</f>
        <v>0</v>
      </c>
      <c r="K261" s="14" cm="1">
        <f t="array" aca="1" ref="K261" ca="1">SUM(INDIRECT("'"&amp;TOTALDemandSheets&amp;"'!"&amp;ADDRESS(ROW(),COLUMN())))</f>
        <v>0</v>
      </c>
      <c r="L261" s="14" cm="1">
        <f t="array" aca="1" ref="L261" ca="1">SUM(INDIRECT("'"&amp;TOTALDemandSheets&amp;"'!"&amp;ADDRESS(ROW(),COLUMN())))</f>
        <v>0</v>
      </c>
      <c r="M261" s="14" cm="1">
        <f t="array" aca="1" ref="M261" ca="1">SUM(INDIRECT("'"&amp;TOTALDemandSheets&amp;"'!"&amp;ADDRESS(ROW(),COLUMN())))</f>
        <v>0</v>
      </c>
      <c r="N261" s="14" cm="1">
        <f t="array" aca="1" ref="N261" ca="1">SUM(INDIRECT("'"&amp;TOTALDemandSheets&amp;"'!"&amp;ADDRESS(ROW(),COLUMN())))</f>
        <v>0</v>
      </c>
      <c r="O261" s="14" cm="1">
        <f t="array" aca="1" ref="O261" ca="1">SUM(INDIRECT("'"&amp;TOTALDemandSheets&amp;"'!"&amp;ADDRESS(ROW(),COLUMN())))</f>
        <v>0</v>
      </c>
      <c r="P261" s="14" cm="1">
        <f t="array" aca="1" ref="P261" ca="1">SUM(INDIRECT("'"&amp;TOTALDemandSheets&amp;"'!"&amp;ADDRESS(ROW(),COLUMN())))</f>
        <v>0</v>
      </c>
      <c r="Q261" s="14" cm="1">
        <f t="array" aca="1" ref="Q261" ca="1">SUM(INDIRECT("'"&amp;TOTALDemandSheets&amp;"'!"&amp;ADDRESS(ROW(),COLUMN())))</f>
        <v>0</v>
      </c>
      <c r="R261" s="14" cm="1">
        <f t="array" aca="1" ref="R261" ca="1">SUM(INDIRECT("'"&amp;TOTALDemandSheets&amp;"'!"&amp;ADDRESS(ROW(),COLUMN())))</f>
        <v>0</v>
      </c>
      <c r="S261" s="14" cm="1">
        <f t="array" aca="1" ref="S261" ca="1">SUM(INDIRECT("'"&amp;TOTALDemandSheets&amp;"'!"&amp;ADDRESS(ROW(),COLUMN())))</f>
        <v>0</v>
      </c>
      <c r="T261" s="14" cm="1">
        <f t="array" aca="1" ref="T261" ca="1">SUM(INDIRECT("'"&amp;TOTALDemandSheets&amp;"'!"&amp;ADDRESS(ROW(),COLUMN())))</f>
        <v>0</v>
      </c>
      <c r="U261" s="14" cm="1">
        <f t="array" aca="1" ref="U261" ca="1">SUM(INDIRECT("'"&amp;TOTALDemandSheets&amp;"'!"&amp;ADDRESS(ROW(),COLUMN())))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 cm="1">
        <f t="array" aca="1" ref="D262" ca="1">SUM(INDIRECT("'"&amp;TOTALDemandSheets&amp;"'!"&amp;ADDRESS(ROW(),COLUMN())))</f>
        <v>410.32900172752693</v>
      </c>
      <c r="E262" s="14">
        <f t="shared" ca="1" si="15"/>
        <v>0</v>
      </c>
      <c r="F262" s="3"/>
      <c r="G262" s="14" cm="1">
        <f t="array" aca="1" ref="G262" ca="1">SUM(INDIRECT("'"&amp;TOTALDemandSheets&amp;"'!"&amp;ADDRESS(ROW(),COLUMN())))</f>
        <v>321.16245760534957</v>
      </c>
      <c r="H262" s="14" cm="1">
        <f t="array" aca="1" ref="H262" ca="1">SUM(INDIRECT("'"&amp;TOTALDemandSheets&amp;"'!"&amp;ADDRESS(ROW(),COLUMN())))</f>
        <v>17.627955626654629</v>
      </c>
      <c r="I262" s="14" cm="1">
        <f t="array" aca="1" ref="I262" ca="1">SUM(INDIRECT("'"&amp;TOTALDemandSheets&amp;"'!"&amp;ADDRESS(ROW(),COLUMN())))</f>
        <v>15.31213737561416</v>
      </c>
      <c r="J262" s="14" cm="1">
        <f t="array" aca="1" ref="J262" ca="1">SUM(INDIRECT("'"&amp;TOTALDemandSheets&amp;"'!"&amp;ADDRESS(ROW(),COLUMN())))</f>
        <v>32.803158970280968</v>
      </c>
      <c r="K262" s="14" cm="1">
        <f t="array" aca="1" ref="K262" ca="1">SUM(INDIRECT("'"&amp;TOTALDemandSheets&amp;"'!"&amp;ADDRESS(ROW(),COLUMN())))</f>
        <v>0.13215682773810522</v>
      </c>
      <c r="L262" s="14" cm="1">
        <f t="array" aca="1" ref="L262" ca="1">SUM(INDIRECT("'"&amp;TOTALDemandSheets&amp;"'!"&amp;ADDRESS(ROW(),COLUMN())))</f>
        <v>0.55137486908427336</v>
      </c>
      <c r="M262" s="14" cm="1">
        <f t="array" aca="1" ref="M262" ca="1">SUM(INDIRECT("'"&amp;TOTALDemandSheets&amp;"'!"&amp;ADDRESS(ROW(),COLUMN())))</f>
        <v>11.086874675526103</v>
      </c>
      <c r="N262" s="14" cm="1">
        <f t="array" aca="1" ref="N262" ca="1">SUM(INDIRECT("'"&amp;TOTALDemandSheets&amp;"'!"&amp;ADDRESS(ROW(),COLUMN())))</f>
        <v>3.5692003326386392</v>
      </c>
      <c r="O262" s="14" cm="1">
        <f t="array" aca="1" ref="O262" ca="1">SUM(INDIRECT("'"&amp;TOTALDemandSheets&amp;"'!"&amp;ADDRESS(ROW(),COLUMN())))</f>
        <v>8.0836854446405191</v>
      </c>
      <c r="P262" s="14" cm="1">
        <f t="array" aca="1" ref="P262" ca="1">SUM(INDIRECT("'"&amp;TOTALDemandSheets&amp;"'!"&amp;ADDRESS(ROW(),COLUMN())))</f>
        <v>0</v>
      </c>
      <c r="Q262" s="14" cm="1">
        <f t="array" aca="1" ref="Q262" ca="1">SUM(INDIRECT("'"&amp;TOTALDemandSheets&amp;"'!"&amp;ADDRESS(ROW(),COLUMN())))</f>
        <v>0</v>
      </c>
      <c r="R262" s="14" cm="1">
        <f t="array" aca="1" ref="R262" ca="1">SUM(INDIRECT("'"&amp;TOTALDemandSheets&amp;"'!"&amp;ADDRESS(ROW(),COLUMN())))</f>
        <v>0</v>
      </c>
      <c r="S262" s="14" cm="1">
        <f t="array" aca="1" ref="S262" ca="1">SUM(INDIRECT("'"&amp;TOTALDemandSheets&amp;"'!"&amp;ADDRESS(ROW(),COLUMN())))</f>
        <v>0</v>
      </c>
      <c r="T262" s="14" cm="1">
        <f t="array" aca="1" ref="T262" ca="1">SUM(INDIRECT("'"&amp;TOTALDemandSheets&amp;"'!"&amp;ADDRESS(ROW(),COLUMN())))</f>
        <v>0</v>
      </c>
      <c r="U262" s="14" cm="1">
        <f t="array" aca="1" ref="U262" ca="1">SUM(INDIRECT("'"&amp;TOTALDemandSheets&amp;"'!"&amp;ADDRESS(ROW(),COLUMN())))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 cm="1">
        <f t="array" aca="1" ref="D263" ca="1">SUM(INDIRECT("'"&amp;TOTALDemandSheets&amp;"'!"&amp;ADDRESS(ROW(),COLUMN())))</f>
        <v>524.09262015340278</v>
      </c>
      <c r="E263" s="14">
        <f t="shared" ca="1" si="15"/>
        <v>0</v>
      </c>
      <c r="F263" s="3"/>
      <c r="G263" s="14" cm="1">
        <f t="array" aca="1" ref="G263" ca="1">SUM(INDIRECT("'"&amp;TOTALDemandSheets&amp;"'!"&amp;ADDRESS(ROW(),COLUMN())))</f>
        <v>406.67288332621797</v>
      </c>
      <c r="H263" s="14" cm="1">
        <f t="array" aca="1" ref="H263" ca="1">SUM(INDIRECT("'"&amp;TOTALDemandSheets&amp;"'!"&amp;ADDRESS(ROW(),COLUMN())))</f>
        <v>22.386655938122583</v>
      </c>
      <c r="I263" s="14" cm="1">
        <f t="array" aca="1" ref="I263" ca="1">SUM(INDIRECT("'"&amp;TOTALDemandSheets&amp;"'!"&amp;ADDRESS(ROW(),COLUMN())))</f>
        <v>19.990755104703656</v>
      </c>
      <c r="J263" s="14" cm="1">
        <f t="array" aca="1" ref="J263" ca="1">SUM(INDIRECT("'"&amp;TOTALDemandSheets&amp;"'!"&amp;ADDRESS(ROW(),COLUMN())))</f>
        <v>43.744970029605142</v>
      </c>
      <c r="K263" s="14" cm="1">
        <f t="array" aca="1" ref="K263" ca="1">SUM(INDIRECT("'"&amp;TOTALDemandSheets&amp;"'!"&amp;ADDRESS(ROW(),COLUMN())))</f>
        <v>0.1760289085198242</v>
      </c>
      <c r="L263" s="14" cm="1">
        <f t="array" aca="1" ref="L263" ca="1">SUM(INDIRECT("'"&amp;TOTALDemandSheets&amp;"'!"&amp;ADDRESS(ROW(),COLUMN())))</f>
        <v>0.71575247123558883</v>
      </c>
      <c r="M263" s="14" cm="1">
        <f t="array" aca="1" ref="M263" ca="1">SUM(INDIRECT("'"&amp;TOTALDemandSheets&amp;"'!"&amp;ADDRESS(ROW(),COLUMN())))</f>
        <v>14.805305318515893</v>
      </c>
      <c r="N263" s="14" cm="1">
        <f t="array" aca="1" ref="N263" ca="1">SUM(INDIRECT("'"&amp;TOTALDemandSheets&amp;"'!"&amp;ADDRESS(ROW(),COLUMN())))</f>
        <v>4.7765578158942477</v>
      </c>
      <c r="O263" s="14" cm="1">
        <f t="array" aca="1" ref="O263" ca="1">SUM(INDIRECT("'"&amp;TOTALDemandSheets&amp;"'!"&amp;ADDRESS(ROW(),COLUMN())))</f>
        <v>10.823711240588052</v>
      </c>
      <c r="P263" s="14" cm="1">
        <f t="array" aca="1" ref="P263" ca="1">SUM(INDIRECT("'"&amp;TOTALDemandSheets&amp;"'!"&amp;ADDRESS(ROW(),COLUMN())))</f>
        <v>0</v>
      </c>
      <c r="Q263" s="14" cm="1">
        <f t="array" aca="1" ref="Q263" ca="1">SUM(INDIRECT("'"&amp;TOTALDemandSheets&amp;"'!"&amp;ADDRESS(ROW(),COLUMN())))</f>
        <v>0</v>
      </c>
      <c r="R263" s="14" cm="1">
        <f t="array" aca="1" ref="R263" ca="1">SUM(INDIRECT("'"&amp;TOTALDemandSheets&amp;"'!"&amp;ADDRESS(ROW(),COLUMN())))</f>
        <v>0</v>
      </c>
      <c r="S263" s="14" cm="1">
        <f t="array" aca="1" ref="S263" ca="1">SUM(INDIRECT("'"&amp;TOTALDemandSheets&amp;"'!"&amp;ADDRESS(ROW(),COLUMN())))</f>
        <v>0</v>
      </c>
      <c r="T263" s="14" cm="1">
        <f t="array" aca="1" ref="T263" ca="1">SUM(INDIRECT("'"&amp;TOTALDemandSheets&amp;"'!"&amp;ADDRESS(ROW(),COLUMN())))</f>
        <v>0</v>
      </c>
      <c r="U263" s="14" cm="1">
        <f t="array" aca="1" ref="U263" ca="1">SUM(INDIRECT("'"&amp;TOTALDemandSheets&amp;"'!"&amp;ADDRESS(ROW(),COLUMN())))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 cm="1">
        <f t="array" aca="1" ref="D264" ca="1">SUM(INDIRECT("'"&amp;TOTALDemandSheets&amp;"'!"&amp;ADDRESS(ROW(),COLUMN())))</f>
        <v>234.95669607840904</v>
      </c>
      <c r="E264" s="14">
        <f t="shared" ca="1" si="15"/>
        <v>0</v>
      </c>
      <c r="F264" s="46"/>
      <c r="G264" s="14" cm="1">
        <f t="array" aca="1" ref="G264" ca="1">SUM(INDIRECT("'"&amp;TOTALDemandSheets&amp;"'!"&amp;ADDRESS(ROW(),COLUMN())))</f>
        <v>183.89943100703053</v>
      </c>
      <c r="H264" s="14" cm="1">
        <f t="array" aca="1" ref="H264" ca="1">SUM(INDIRECT("'"&amp;TOTALDemandSheets&amp;"'!"&amp;ADDRESS(ROW(),COLUMN())))</f>
        <v>10.093866617319629</v>
      </c>
      <c r="I264" s="14" cm="1">
        <f t="array" aca="1" ref="I264" ca="1">SUM(INDIRECT("'"&amp;TOTALDemandSheets&amp;"'!"&amp;ADDRESS(ROW(),COLUMN())))</f>
        <v>8.7678160513304828</v>
      </c>
      <c r="J264" s="14" cm="1">
        <f t="array" aca="1" ref="J264" ca="1">SUM(INDIRECT("'"&amp;TOTALDemandSheets&amp;"'!"&amp;ADDRESS(ROW(),COLUMN())))</f>
        <v>18.783273471149815</v>
      </c>
      <c r="K264" s="14" cm="1">
        <f t="array" aca="1" ref="K264" ca="1">SUM(INDIRECT("'"&amp;TOTALDemandSheets&amp;"'!"&amp;ADDRESS(ROW(),COLUMN())))</f>
        <v>7.5673743456641421E-2</v>
      </c>
      <c r="L264" s="14" cm="1">
        <f t="array" aca="1" ref="L264" ca="1">SUM(INDIRECT("'"&amp;TOTALDemandSheets&amp;"'!"&amp;ADDRESS(ROW(),COLUMN())))</f>
        <v>0.31572035365594625</v>
      </c>
      <c r="M264" s="14" cm="1">
        <f t="array" aca="1" ref="M264" ca="1">SUM(INDIRECT("'"&amp;TOTALDemandSheets&amp;"'!"&amp;ADDRESS(ROW(),COLUMN())))</f>
        <v>6.3484068457992304</v>
      </c>
      <c r="N264" s="14" cm="1">
        <f t="array" aca="1" ref="N264" ca="1">SUM(INDIRECT("'"&amp;TOTALDemandSheets&amp;"'!"&amp;ADDRESS(ROW(),COLUMN())))</f>
        <v>2.0437442010389471</v>
      </c>
      <c r="O264" s="14" cm="1">
        <f t="array" aca="1" ref="O264" ca="1">SUM(INDIRECT("'"&amp;TOTALDemandSheets&amp;"'!"&amp;ADDRESS(ROW(),COLUMN())))</f>
        <v>4.6287637876278476</v>
      </c>
      <c r="P264" s="14" cm="1">
        <f t="array" aca="1" ref="P264" ca="1">SUM(INDIRECT("'"&amp;TOTALDemandSheets&amp;"'!"&amp;ADDRESS(ROW(),COLUMN())))</f>
        <v>0</v>
      </c>
      <c r="Q264" s="14" cm="1">
        <f t="array" aca="1" ref="Q264" ca="1">SUM(INDIRECT("'"&amp;TOTALDemandSheets&amp;"'!"&amp;ADDRESS(ROW(),COLUMN())))</f>
        <v>0</v>
      </c>
      <c r="R264" s="14" cm="1">
        <f t="array" aca="1" ref="R264" ca="1">SUM(INDIRECT("'"&amp;TOTALDemandSheets&amp;"'!"&amp;ADDRESS(ROW(),COLUMN())))</f>
        <v>0</v>
      </c>
      <c r="S264" s="14" cm="1">
        <f t="array" aca="1" ref="S264" ca="1">SUM(INDIRECT("'"&amp;TOTALDemandSheets&amp;"'!"&amp;ADDRESS(ROW(),COLUMN())))</f>
        <v>0</v>
      </c>
      <c r="T264" s="14" cm="1">
        <f t="array" aca="1" ref="T264" ca="1">SUM(INDIRECT("'"&amp;TOTALDemandSheets&amp;"'!"&amp;ADDRESS(ROW(),COLUMN())))</f>
        <v>0</v>
      </c>
      <c r="U264" s="14" cm="1">
        <f t="array" aca="1" ref="U264" ca="1">SUM(INDIRECT("'"&amp;TOTALDemandSheets&amp;"'!"&amp;ADDRESS(ROW(),COLUMN())))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 cm="1">
        <f t="array" aca="1" ref="D265" ca="1">SUM(INDIRECT("'"&amp;TOTALDemandSheets&amp;"'!"&amp;ADDRESS(ROW(),COLUMN())))</f>
        <v>11664.853865791129</v>
      </c>
      <c r="E265" s="14">
        <f t="shared" ca="1" si="15"/>
        <v>0</v>
      </c>
      <c r="F265" s="46"/>
      <c r="G265" s="174" cm="1">
        <f t="array" aca="1" ref="G265" ca="1">SUM(INDIRECT("'"&amp;TOTALDemandSheets&amp;"'!"&amp;ADDRESS(ROW(),COLUMN())))</f>
        <v>9054.5781980235588</v>
      </c>
      <c r="H265" s="174" cm="1">
        <f t="array" aca="1" ref="H265" ca="1">SUM(INDIRECT("'"&amp;TOTALDemandSheets&amp;"'!"&amp;ADDRESS(ROW(),COLUMN())))</f>
        <v>498.38033931876902</v>
      </c>
      <c r="I265" s="174" cm="1">
        <f t="array" aca="1" ref="I265" ca="1">SUM(INDIRECT("'"&amp;TOTALDemandSheets&amp;"'!"&amp;ADDRESS(ROW(),COLUMN())))</f>
        <v>444.55086373664022</v>
      </c>
      <c r="J265" s="174" cm="1">
        <f t="array" aca="1" ref="J265" ca="1">SUM(INDIRECT("'"&amp;TOTALDemandSheets&amp;"'!"&amp;ADDRESS(ROW(),COLUMN())))</f>
        <v>971.98776690324246</v>
      </c>
      <c r="K265" s="174" cm="1">
        <f t="array" aca="1" ref="K265" ca="1">SUM(INDIRECT("'"&amp;TOTALDemandSheets&amp;"'!"&amp;ADDRESS(ROW(),COLUMN())))</f>
        <v>3.9114401073765324</v>
      </c>
      <c r="L265" s="174" cm="1">
        <f t="array" aca="1" ref="L265" ca="1">SUM(INDIRECT("'"&amp;TOTALDemandSheets&amp;"'!"&amp;ADDRESS(ROW(),COLUMN())))</f>
        <v>15.920364450476367</v>
      </c>
      <c r="M265" s="174" cm="1">
        <f t="array" aca="1" ref="M265" ca="1">SUM(INDIRECT("'"&amp;TOTALDemandSheets&amp;"'!"&amp;ADDRESS(ROW(),COLUMN())))</f>
        <v>328.9478538724677</v>
      </c>
      <c r="N265" s="174" cm="1">
        <f t="array" aca="1" ref="N265" ca="1">SUM(INDIRECT("'"&amp;TOTALDemandSheets&amp;"'!"&amp;ADDRESS(ROW(),COLUMN())))</f>
        <v>106.11790825076041</v>
      </c>
      <c r="O265" s="174" cm="1">
        <f t="array" aca="1" ref="O265" ca="1">SUM(INDIRECT("'"&amp;TOTALDemandSheets&amp;"'!"&amp;ADDRESS(ROW(),COLUMN())))</f>
        <v>240.45913112784012</v>
      </c>
      <c r="P265" s="174" cm="1">
        <f t="array" aca="1" ref="P265" ca="1">SUM(INDIRECT("'"&amp;TOTALDemandSheets&amp;"'!"&amp;ADDRESS(ROW(),COLUMN())))</f>
        <v>0</v>
      </c>
      <c r="Q265" s="174" cm="1">
        <f t="array" aca="1" ref="Q265" ca="1">SUM(INDIRECT("'"&amp;TOTALDemandSheets&amp;"'!"&amp;ADDRESS(ROW(),COLUMN())))</f>
        <v>0</v>
      </c>
      <c r="R265" s="174" cm="1">
        <f t="array" aca="1" ref="R265" ca="1">SUM(INDIRECT("'"&amp;TOTALDemandSheets&amp;"'!"&amp;ADDRESS(ROW(),COLUMN())))</f>
        <v>0</v>
      </c>
      <c r="S265" s="174" cm="1">
        <f t="array" aca="1" ref="S265" ca="1">SUM(INDIRECT("'"&amp;TOTALDemandSheets&amp;"'!"&amp;ADDRESS(ROW(),COLUMN())))</f>
        <v>0</v>
      </c>
      <c r="T265" s="174" cm="1">
        <f t="array" aca="1" ref="T265" ca="1">SUM(INDIRECT("'"&amp;TOTALDemandSheets&amp;"'!"&amp;ADDRESS(ROW(),COLUMN())))</f>
        <v>0</v>
      </c>
      <c r="U265" s="174" cm="1">
        <f t="array" aca="1" ref="U265" ca="1">SUM(INDIRECT("'"&amp;TOTALDemandSheets&amp;"'!"&amp;ADDRESS(ROW(),COLUMN())))</f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>
        <f t="shared" si="15"/>
        <v>0</v>
      </c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 cm="1">
        <f t="array" aca="1" ref="D267" ca="1">SUM(INDIRECT("'"&amp;TOTALDemandSheets&amp;"'!"&amp;ADDRESS(ROW(),COLUMN())))</f>
        <v>26481.493927056421</v>
      </c>
      <c r="E267" s="168">
        <f t="shared" ca="1" si="15"/>
        <v>0</v>
      </c>
      <c r="F267" s="182"/>
      <c r="G267" s="177" cm="1">
        <f t="array" aca="1" ref="G267" ca="1">SUM(INDIRECT("'"&amp;TOTALDemandSheets&amp;"'!"&amp;ADDRESS(ROW(),COLUMN())))</f>
        <v>20363.812151590897</v>
      </c>
      <c r="H267" s="177" cm="1">
        <f t="array" aca="1" ref="H267" ca="1">SUM(INDIRECT("'"&amp;TOTALDemandSheets&amp;"'!"&amp;ADDRESS(ROW(),COLUMN())))</f>
        <v>1124.4325363495841</v>
      </c>
      <c r="I267" s="177" cm="1">
        <f t="array" aca="1" ref="I267" ca="1">SUM(INDIRECT("'"&amp;TOTALDemandSheets&amp;"'!"&amp;ADDRESS(ROW(),COLUMN())))</f>
        <v>1032.7557381697713</v>
      </c>
      <c r="J267" s="177" cm="1">
        <f t="array" aca="1" ref="J267" ca="1">SUM(INDIRECT("'"&amp;TOTALDemandSheets&amp;"'!"&amp;ADDRESS(ROW(),COLUMN())))</f>
        <v>2306.9386480630083</v>
      </c>
      <c r="K267" s="177" cm="1">
        <f t="array" aca="1" ref="K267" ca="1">SUM(INDIRECT("'"&amp;TOTALDemandSheets&amp;"'!"&amp;ADDRESS(ROW(),COLUMN())))</f>
        <v>9.2725542921464026</v>
      </c>
      <c r="L267" s="177" cm="1">
        <f t="array" aca="1" ref="L267" ca="1">SUM(INDIRECT("'"&amp;TOTALDemandSheets&amp;"'!"&amp;ADDRESS(ROW(),COLUMN())))</f>
        <v>36.767504686884358</v>
      </c>
      <c r="M267" s="177" cm="1">
        <f t="array" aca="1" ref="M267" ca="1">SUM(INDIRECT("'"&amp;TOTALDemandSheets&amp;"'!"&amp;ADDRESS(ROW(),COLUMN())))</f>
        <v>781.79032065706224</v>
      </c>
      <c r="N267" s="177" cm="1">
        <f t="array" aca="1" ref="N267" ca="1">SUM(INDIRECT("'"&amp;TOTALDemandSheets&amp;"'!"&amp;ADDRESS(ROW(),COLUMN())))</f>
        <v>252.73911460314048</v>
      </c>
      <c r="O267" s="177" cm="1">
        <f t="array" aca="1" ref="O267" ca="1">SUM(INDIRECT("'"&amp;TOTALDemandSheets&amp;"'!"&amp;ADDRESS(ROW(),COLUMN())))</f>
        <v>572.98535864393068</v>
      </c>
      <c r="P267" s="177" cm="1">
        <f t="array" aca="1" ref="P267" ca="1">SUM(INDIRECT("'"&amp;TOTALDemandSheets&amp;"'!"&amp;ADDRESS(ROW(),COLUMN())))</f>
        <v>0</v>
      </c>
      <c r="Q267" s="177" cm="1">
        <f t="array" aca="1" ref="Q267" ca="1">SUM(INDIRECT("'"&amp;TOTALDemandSheets&amp;"'!"&amp;ADDRESS(ROW(),COLUMN())))</f>
        <v>0</v>
      </c>
      <c r="R267" s="177" cm="1">
        <f t="array" aca="1" ref="R267" ca="1">SUM(INDIRECT("'"&amp;TOTALDemandSheets&amp;"'!"&amp;ADDRESS(ROW(),COLUMN())))</f>
        <v>0</v>
      </c>
      <c r="S267" s="177" cm="1">
        <f t="array" aca="1" ref="S267" ca="1">SUM(INDIRECT("'"&amp;TOTALDemandSheets&amp;"'!"&amp;ADDRESS(ROW(),COLUMN())))</f>
        <v>0</v>
      </c>
      <c r="T267" s="177" cm="1">
        <f t="array" aca="1" ref="T267" ca="1">SUM(INDIRECT("'"&amp;TOTALDemandSheets&amp;"'!"&amp;ADDRESS(ROW(),COLUMN())))</f>
        <v>0</v>
      </c>
      <c r="U267" s="177" cm="1">
        <f t="array" aca="1" ref="U267" ca="1">SUM(INDIRECT("'"&amp;TOTALDemandSheets&amp;"'!"&amp;ADDRESS(ROW(),COLUMN())))</f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>
        <f t="shared" si="15"/>
        <v>0</v>
      </c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>
        <f t="shared" si="15"/>
        <v>0</v>
      </c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>
        <f t="shared" si="15"/>
        <v>0</v>
      </c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 cm="1">
        <f t="array" aca="1" ref="D271" ca="1">SUM(INDIRECT("'"&amp;TOTALDemandSheets&amp;"'!"&amp;ADDRESS(ROW(),COLUMN())))</f>
        <v>0</v>
      </c>
      <c r="E271" s="14">
        <f t="shared" ca="1" si="15"/>
        <v>0</v>
      </c>
      <c r="F271" s="3"/>
      <c r="G271" s="14" cm="1">
        <f t="array" aca="1" ref="G271" ca="1">SUM(INDIRECT("'"&amp;TOTALDemandSheets&amp;"'!"&amp;ADDRESS(ROW(),COLUMN())))</f>
        <v>0</v>
      </c>
      <c r="H271" s="14" cm="1">
        <f t="array" aca="1" ref="H271" ca="1">SUM(INDIRECT("'"&amp;TOTALDemandSheets&amp;"'!"&amp;ADDRESS(ROW(),COLUMN())))</f>
        <v>0</v>
      </c>
      <c r="I271" s="14" cm="1">
        <f t="array" aca="1" ref="I271" ca="1">SUM(INDIRECT("'"&amp;TOTALDemandSheets&amp;"'!"&amp;ADDRESS(ROW(),COLUMN())))</f>
        <v>0</v>
      </c>
      <c r="J271" s="14" cm="1">
        <f t="array" aca="1" ref="J271" ca="1">SUM(INDIRECT("'"&amp;TOTALDemandSheets&amp;"'!"&amp;ADDRESS(ROW(),COLUMN())))</f>
        <v>0</v>
      </c>
      <c r="K271" s="14" cm="1">
        <f t="array" aca="1" ref="K271" ca="1">SUM(INDIRECT("'"&amp;TOTALDemandSheets&amp;"'!"&amp;ADDRESS(ROW(),COLUMN())))</f>
        <v>0</v>
      </c>
      <c r="L271" s="14" cm="1">
        <f t="array" aca="1" ref="L271" ca="1">SUM(INDIRECT("'"&amp;TOTALDemandSheets&amp;"'!"&amp;ADDRESS(ROW(),COLUMN())))</f>
        <v>0</v>
      </c>
      <c r="M271" s="14" cm="1">
        <f t="array" aca="1" ref="M271" ca="1">SUM(INDIRECT("'"&amp;TOTALDemandSheets&amp;"'!"&amp;ADDRESS(ROW(),COLUMN())))</f>
        <v>0</v>
      </c>
      <c r="N271" s="14" cm="1">
        <f t="array" aca="1" ref="N271" ca="1">SUM(INDIRECT("'"&amp;TOTALDemandSheets&amp;"'!"&amp;ADDRESS(ROW(),COLUMN())))</f>
        <v>0</v>
      </c>
      <c r="O271" s="14" cm="1">
        <f t="array" aca="1" ref="O271" ca="1">SUM(INDIRECT("'"&amp;TOTALDemandSheets&amp;"'!"&amp;ADDRESS(ROW(),COLUMN())))</f>
        <v>0</v>
      </c>
      <c r="P271" s="14" cm="1">
        <f t="array" aca="1" ref="P271" ca="1">SUM(INDIRECT("'"&amp;TOTALDemandSheets&amp;"'!"&amp;ADDRESS(ROW(),COLUMN())))</f>
        <v>0</v>
      </c>
      <c r="Q271" s="14" cm="1">
        <f t="array" aca="1" ref="Q271" ca="1">SUM(INDIRECT("'"&amp;TOTALDemandSheets&amp;"'!"&amp;ADDRESS(ROW(),COLUMN())))</f>
        <v>0</v>
      </c>
      <c r="R271" s="14" cm="1">
        <f t="array" aca="1" ref="R271" ca="1">SUM(INDIRECT("'"&amp;TOTALDemandSheets&amp;"'!"&amp;ADDRESS(ROW(),COLUMN())))</f>
        <v>0</v>
      </c>
      <c r="S271" s="14" cm="1">
        <f t="array" aca="1" ref="S271" ca="1">SUM(INDIRECT("'"&amp;TOTALDemandSheets&amp;"'!"&amp;ADDRESS(ROW(),COLUMN())))</f>
        <v>0</v>
      </c>
      <c r="T271" s="14" cm="1">
        <f t="array" aca="1" ref="T271" ca="1">SUM(INDIRECT("'"&amp;TOTALDemandSheets&amp;"'!"&amp;ADDRESS(ROW(),COLUMN())))</f>
        <v>0</v>
      </c>
      <c r="U271" s="14" cm="1">
        <f t="array" aca="1" ref="U271" ca="1">SUM(INDIRECT("'"&amp;TOTALDemandSheets&amp;"'!"&amp;ADDRESS(ROW(),COLUMN())))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 cm="1">
        <f t="array" aca="1" ref="D272" ca="1">SUM(INDIRECT("'"&amp;TOTALDemandSheets&amp;"'!"&amp;ADDRESS(ROW(),COLUMN())))</f>
        <v>0</v>
      </c>
      <c r="E272" s="14">
        <f t="shared" ca="1" si="15"/>
        <v>0</v>
      </c>
      <c r="F272" s="3"/>
      <c r="G272" s="14" cm="1">
        <f t="array" aca="1" ref="G272" ca="1">SUM(INDIRECT("'"&amp;TOTALDemandSheets&amp;"'!"&amp;ADDRESS(ROW(),COLUMN())))</f>
        <v>0</v>
      </c>
      <c r="H272" s="14" cm="1">
        <f t="array" aca="1" ref="H272" ca="1">SUM(INDIRECT("'"&amp;TOTALDemandSheets&amp;"'!"&amp;ADDRESS(ROW(),COLUMN())))</f>
        <v>0</v>
      </c>
      <c r="I272" s="14" cm="1">
        <f t="array" aca="1" ref="I272" ca="1">SUM(INDIRECT("'"&amp;TOTALDemandSheets&amp;"'!"&amp;ADDRESS(ROW(),COLUMN())))</f>
        <v>0</v>
      </c>
      <c r="J272" s="14" cm="1">
        <f t="array" aca="1" ref="J272" ca="1">SUM(INDIRECT("'"&amp;TOTALDemandSheets&amp;"'!"&amp;ADDRESS(ROW(),COLUMN())))</f>
        <v>0</v>
      </c>
      <c r="K272" s="14" cm="1">
        <f t="array" aca="1" ref="K272" ca="1">SUM(INDIRECT("'"&amp;TOTALDemandSheets&amp;"'!"&amp;ADDRESS(ROW(),COLUMN())))</f>
        <v>0</v>
      </c>
      <c r="L272" s="14" cm="1">
        <f t="array" aca="1" ref="L272" ca="1">SUM(INDIRECT("'"&amp;TOTALDemandSheets&amp;"'!"&amp;ADDRESS(ROW(),COLUMN())))</f>
        <v>0</v>
      </c>
      <c r="M272" s="14" cm="1">
        <f t="array" aca="1" ref="M272" ca="1">SUM(INDIRECT("'"&amp;TOTALDemandSheets&amp;"'!"&amp;ADDRESS(ROW(),COLUMN())))</f>
        <v>0</v>
      </c>
      <c r="N272" s="14" cm="1">
        <f t="array" aca="1" ref="N272" ca="1">SUM(INDIRECT("'"&amp;TOTALDemandSheets&amp;"'!"&amp;ADDRESS(ROW(),COLUMN())))</f>
        <v>0</v>
      </c>
      <c r="O272" s="14" cm="1">
        <f t="array" aca="1" ref="O272" ca="1">SUM(INDIRECT("'"&amp;TOTALDemandSheets&amp;"'!"&amp;ADDRESS(ROW(),COLUMN())))</f>
        <v>0</v>
      </c>
      <c r="P272" s="14" cm="1">
        <f t="array" aca="1" ref="P272" ca="1">SUM(INDIRECT("'"&amp;TOTALDemandSheets&amp;"'!"&amp;ADDRESS(ROW(),COLUMN())))</f>
        <v>0</v>
      </c>
      <c r="Q272" s="14" cm="1">
        <f t="array" aca="1" ref="Q272" ca="1">SUM(INDIRECT("'"&amp;TOTALDemandSheets&amp;"'!"&amp;ADDRESS(ROW(),COLUMN())))</f>
        <v>0</v>
      </c>
      <c r="R272" s="14" cm="1">
        <f t="array" aca="1" ref="R272" ca="1">SUM(INDIRECT("'"&amp;TOTALDemandSheets&amp;"'!"&amp;ADDRESS(ROW(),COLUMN())))</f>
        <v>0</v>
      </c>
      <c r="S272" s="14" cm="1">
        <f t="array" aca="1" ref="S272" ca="1">SUM(INDIRECT("'"&amp;TOTALDemandSheets&amp;"'!"&amp;ADDRESS(ROW(),COLUMN())))</f>
        <v>0</v>
      </c>
      <c r="T272" s="14" cm="1">
        <f t="array" aca="1" ref="T272" ca="1">SUM(INDIRECT("'"&amp;TOTALDemandSheets&amp;"'!"&amp;ADDRESS(ROW(),COLUMN())))</f>
        <v>0</v>
      </c>
      <c r="U272" s="14" cm="1">
        <f t="array" aca="1" ref="U272" ca="1">SUM(INDIRECT("'"&amp;TOTALDemandSheets&amp;"'!"&amp;ADDRESS(ROW(),COLUMN())))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 cm="1">
        <f t="array" aca="1" ref="D273" ca="1">SUM(INDIRECT("'"&amp;TOTALDemandSheets&amp;"'!"&amp;ADDRESS(ROW(),COLUMN())))</f>
        <v>1269.58</v>
      </c>
      <c r="E273" s="14">
        <f t="shared" ca="1" si="15"/>
        <v>0</v>
      </c>
      <c r="F273" s="3"/>
      <c r="G273" s="14" cm="1">
        <f t="array" aca="1" ref="G273" ca="1">SUM(INDIRECT("'"&amp;TOTALDemandSheets&amp;"'!"&amp;ADDRESS(ROW(),COLUMN())))</f>
        <v>718.52444135477413</v>
      </c>
      <c r="H273" s="14" cm="1">
        <f t="array" aca="1" ref="H273" ca="1">SUM(INDIRECT("'"&amp;TOTALDemandSheets&amp;"'!"&amp;ADDRESS(ROW(),COLUMN())))</f>
        <v>44.518734372305701</v>
      </c>
      <c r="I273" s="14" cm="1">
        <f t="array" aca="1" ref="I273" ca="1">SUM(INDIRECT("'"&amp;TOTALDemandSheets&amp;"'!"&amp;ADDRESS(ROW(),COLUMN())))</f>
        <v>81.138367673867108</v>
      </c>
      <c r="J273" s="14" cm="1">
        <f t="array" aca="1" ref="J273" ca="1">SUM(INDIRECT("'"&amp;TOTALDemandSheets&amp;"'!"&amp;ADDRESS(ROW(),COLUMN())))</f>
        <v>245.40970682488702</v>
      </c>
      <c r="K273" s="14" cm="1">
        <f t="array" aca="1" ref="K273" ca="1">SUM(INDIRECT("'"&amp;TOTALDemandSheets&amp;"'!"&amp;ADDRESS(ROW(),COLUMN())))</f>
        <v>0.97233263459143449</v>
      </c>
      <c r="L273" s="14" cm="1">
        <f t="array" aca="1" ref="L273" ca="1">SUM(INDIRECT("'"&amp;TOTALDemandSheets&amp;"'!"&amp;ADDRESS(ROW(),COLUMN())))</f>
        <v>2.6026788950090967</v>
      </c>
      <c r="M273" s="14" cm="1">
        <f t="array" aca="1" ref="M273" ca="1">SUM(INDIRECT("'"&amp;TOTALDemandSheets&amp;"'!"&amp;ADDRESS(ROW(),COLUMN())))</f>
        <v>84.525375310374415</v>
      </c>
      <c r="N273" s="14" cm="1">
        <f t="array" aca="1" ref="N273" ca="1">SUM(INDIRECT("'"&amp;TOTALDemandSheets&amp;"'!"&amp;ADDRESS(ROW(),COLUMN())))</f>
        <v>28.012382238867222</v>
      </c>
      <c r="O273" s="14" cm="1">
        <f t="array" aca="1" ref="O273" ca="1">SUM(INDIRECT("'"&amp;TOTALDemandSheets&amp;"'!"&amp;ADDRESS(ROW(),COLUMN())))</f>
        <v>63.875980695323527</v>
      </c>
      <c r="P273" s="14" cm="1">
        <f t="array" aca="1" ref="P273" ca="1">SUM(INDIRECT("'"&amp;TOTALDemandSheets&amp;"'!"&amp;ADDRESS(ROW(),COLUMN())))</f>
        <v>0</v>
      </c>
      <c r="Q273" s="14" cm="1">
        <f t="array" aca="1" ref="Q273" ca="1">SUM(INDIRECT("'"&amp;TOTALDemandSheets&amp;"'!"&amp;ADDRESS(ROW(),COLUMN())))</f>
        <v>0</v>
      </c>
      <c r="R273" s="14" cm="1">
        <f t="array" aca="1" ref="R273" ca="1">SUM(INDIRECT("'"&amp;TOTALDemandSheets&amp;"'!"&amp;ADDRESS(ROW(),COLUMN())))</f>
        <v>0</v>
      </c>
      <c r="S273" s="14" cm="1">
        <f t="array" aca="1" ref="S273" ca="1">SUM(INDIRECT("'"&amp;TOTALDemandSheets&amp;"'!"&amp;ADDRESS(ROW(),COLUMN())))</f>
        <v>0</v>
      </c>
      <c r="T273" s="14" cm="1">
        <f t="array" aca="1" ref="T273" ca="1">SUM(INDIRECT("'"&amp;TOTALDemandSheets&amp;"'!"&amp;ADDRESS(ROW(),COLUMN())))</f>
        <v>0</v>
      </c>
      <c r="U273" s="14" cm="1">
        <f t="array" aca="1" ref="U273" ca="1">SUM(INDIRECT("'"&amp;TOTALDemandSheets&amp;"'!"&amp;ADDRESS(ROW(),COLUMN())))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 cm="1">
        <f t="array" aca="1" ref="D274" ca="1">SUM(INDIRECT("'"&amp;TOTALDemandSheets&amp;"'!"&amp;ADDRESS(ROW(),COLUMN())))</f>
        <v>7621.2341695772266</v>
      </c>
      <c r="E274" s="14">
        <f t="shared" ca="1" si="15"/>
        <v>0</v>
      </c>
      <c r="F274" s="3"/>
      <c r="G274" s="14" cm="1">
        <f t="array" aca="1" ref="G274" ca="1">SUM(INDIRECT("'"&amp;TOTALDemandSheets&amp;"'!"&amp;ADDRESS(ROW(),COLUMN())))</f>
        <v>5965.1018708948504</v>
      </c>
      <c r="H274" s="14" cm="1">
        <f t="array" aca="1" ref="H274" ca="1">SUM(INDIRECT("'"&amp;TOTALDemandSheets&amp;"'!"&amp;ADDRESS(ROW(),COLUMN())))</f>
        <v>327.41233789480577</v>
      </c>
      <c r="I274" s="14" cm="1">
        <f t="array" aca="1" ref="I274" ca="1">SUM(INDIRECT("'"&amp;TOTALDemandSheets&amp;"'!"&amp;ADDRESS(ROW(),COLUMN())))</f>
        <v>284.39955276128006</v>
      </c>
      <c r="J274" s="14" cm="1">
        <f t="array" aca="1" ref="J274" ca="1">SUM(INDIRECT("'"&amp;TOTALDemandSheets&amp;"'!"&amp;ADDRESS(ROW(),COLUMN())))</f>
        <v>609.26855026539977</v>
      </c>
      <c r="K274" s="14" cm="1">
        <f t="array" aca="1" ref="K274" ca="1">SUM(INDIRECT("'"&amp;TOTALDemandSheets&amp;"'!"&amp;ADDRESS(ROW(),COLUMN())))</f>
        <v>2.454611121953779</v>
      </c>
      <c r="L274" s="14" cm="1">
        <f t="array" aca="1" ref="L274" ca="1">SUM(INDIRECT("'"&amp;TOTALDemandSheets&amp;"'!"&amp;ADDRESS(ROW(),COLUMN())))</f>
        <v>10.240945618807652</v>
      </c>
      <c r="M274" s="14" cm="1">
        <f t="array" aca="1" ref="M274" ca="1">SUM(INDIRECT("'"&amp;TOTALDemandSheets&amp;"'!"&amp;ADDRESS(ROW(),COLUMN())))</f>
        <v>205.92175487280832</v>
      </c>
      <c r="N274" s="14" cm="1">
        <f t="array" aca="1" ref="N274" ca="1">SUM(INDIRECT("'"&amp;TOTALDemandSheets&amp;"'!"&amp;ADDRESS(ROW(),COLUMN())))</f>
        <v>66.292441964009427</v>
      </c>
      <c r="O274" s="14" cm="1">
        <f t="array" aca="1" ref="O274" ca="1">SUM(INDIRECT("'"&amp;TOTALDemandSheets&amp;"'!"&amp;ADDRESS(ROW(),COLUMN())))</f>
        <v>150.14210418331112</v>
      </c>
      <c r="P274" s="14" cm="1">
        <f t="array" aca="1" ref="P274" ca="1">SUM(INDIRECT("'"&amp;TOTALDemandSheets&amp;"'!"&amp;ADDRESS(ROW(),COLUMN())))</f>
        <v>0</v>
      </c>
      <c r="Q274" s="14" cm="1">
        <f t="array" aca="1" ref="Q274" ca="1">SUM(INDIRECT("'"&amp;TOTALDemandSheets&amp;"'!"&amp;ADDRESS(ROW(),COLUMN())))</f>
        <v>0</v>
      </c>
      <c r="R274" s="14" cm="1">
        <f t="array" aca="1" ref="R274" ca="1">SUM(INDIRECT("'"&amp;TOTALDemandSheets&amp;"'!"&amp;ADDRESS(ROW(),COLUMN())))</f>
        <v>0</v>
      </c>
      <c r="S274" s="14" cm="1">
        <f t="array" aca="1" ref="S274" ca="1">SUM(INDIRECT("'"&amp;TOTALDemandSheets&amp;"'!"&amp;ADDRESS(ROW(),COLUMN())))</f>
        <v>0</v>
      </c>
      <c r="T274" s="14" cm="1">
        <f t="array" aca="1" ref="T274" ca="1">SUM(INDIRECT("'"&amp;TOTALDemandSheets&amp;"'!"&amp;ADDRESS(ROW(),COLUMN())))</f>
        <v>0</v>
      </c>
      <c r="U274" s="14" cm="1">
        <f t="array" aca="1" ref="U274" ca="1">SUM(INDIRECT("'"&amp;TOTALDemandSheets&amp;"'!"&amp;ADDRESS(ROW(),COLUMN())))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 cm="1">
        <f t="array" aca="1" ref="D275" ca="1">SUM(INDIRECT("'"&amp;TOTALDemandSheets&amp;"'!"&amp;ADDRESS(ROW(),COLUMN())))</f>
        <v>2147.5979746048142</v>
      </c>
      <c r="E275" s="14">
        <f t="shared" ca="1" si="15"/>
        <v>0</v>
      </c>
      <c r="F275" s="3"/>
      <c r="G275" s="14" cm="1">
        <f t="array" aca="1" ref="G275" ca="1">SUM(INDIRECT("'"&amp;TOTALDemandSheets&amp;"'!"&amp;ADDRESS(ROW(),COLUMN())))</f>
        <v>1666.4418214903478</v>
      </c>
      <c r="H275" s="14" cm="1">
        <f t="array" aca="1" ref="H275" ca="1">SUM(INDIRECT("'"&amp;TOTALDemandSheets&amp;"'!"&amp;ADDRESS(ROW(),COLUMN())))</f>
        <v>91.734810035704228</v>
      </c>
      <c r="I275" s="14" cm="1">
        <f t="array" aca="1" ref="I275" ca="1">SUM(INDIRECT("'"&amp;TOTALDemandSheets&amp;"'!"&amp;ADDRESS(ROW(),COLUMN())))</f>
        <v>81.917019096960601</v>
      </c>
      <c r="J275" s="14" cm="1">
        <f t="array" aca="1" ref="J275" ca="1">SUM(INDIRECT("'"&amp;TOTALDemandSheets&amp;"'!"&amp;ADDRESS(ROW(),COLUMN())))</f>
        <v>179.2557372916832</v>
      </c>
      <c r="K275" s="14" cm="1">
        <f t="array" aca="1" ref="K275" ca="1">SUM(INDIRECT("'"&amp;TOTALDemandSheets&amp;"'!"&amp;ADDRESS(ROW(),COLUMN())))</f>
        <v>0.72132160017520908</v>
      </c>
      <c r="L275" s="14" cm="1">
        <f t="array" aca="1" ref="L275" ca="1">SUM(INDIRECT("'"&amp;TOTALDemandSheets&amp;"'!"&amp;ADDRESS(ROW(),COLUMN())))</f>
        <v>2.932971193324597</v>
      </c>
      <c r="M275" s="14" cm="1">
        <f t="array" aca="1" ref="M275" ca="1">SUM(INDIRECT("'"&amp;TOTALDemandSheets&amp;"'!"&amp;ADDRESS(ROW(),COLUMN())))</f>
        <v>60.668367560954998</v>
      </c>
      <c r="N275" s="14" cm="1">
        <f t="array" aca="1" ref="N275" ca="1">SUM(INDIRECT("'"&amp;TOTALDemandSheets&amp;"'!"&amp;ADDRESS(ROW(),COLUMN())))</f>
        <v>19.573116461732866</v>
      </c>
      <c r="O275" s="14" cm="1">
        <f t="array" aca="1" ref="O275" ca="1">SUM(INDIRECT("'"&amp;TOTALDemandSheets&amp;"'!"&amp;ADDRESS(ROW(),COLUMN())))</f>
        <v>44.352809873931086</v>
      </c>
      <c r="P275" s="14" cm="1">
        <f t="array" aca="1" ref="P275" ca="1">SUM(INDIRECT("'"&amp;TOTALDemandSheets&amp;"'!"&amp;ADDRESS(ROW(),COLUMN())))</f>
        <v>0</v>
      </c>
      <c r="Q275" s="14" cm="1">
        <f t="array" aca="1" ref="Q275" ca="1">SUM(INDIRECT("'"&amp;TOTALDemandSheets&amp;"'!"&amp;ADDRESS(ROW(),COLUMN())))</f>
        <v>0</v>
      </c>
      <c r="R275" s="14" cm="1">
        <f t="array" aca="1" ref="R275" ca="1">SUM(INDIRECT("'"&amp;TOTALDemandSheets&amp;"'!"&amp;ADDRESS(ROW(),COLUMN())))</f>
        <v>0</v>
      </c>
      <c r="S275" s="14" cm="1">
        <f t="array" aca="1" ref="S275" ca="1">SUM(INDIRECT("'"&amp;TOTALDemandSheets&amp;"'!"&amp;ADDRESS(ROW(),COLUMN())))</f>
        <v>0</v>
      </c>
      <c r="T275" s="14" cm="1">
        <f t="array" aca="1" ref="T275" ca="1">SUM(INDIRECT("'"&amp;TOTALDemandSheets&amp;"'!"&amp;ADDRESS(ROW(),COLUMN())))</f>
        <v>0</v>
      </c>
      <c r="U275" s="14" cm="1">
        <f t="array" aca="1" ref="U275" ca="1">SUM(INDIRECT("'"&amp;TOTALDemandSheets&amp;"'!"&amp;ADDRESS(ROW(),COLUMN())))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 cm="1">
        <f t="array" aca="1" ref="D276" ca="1">SUM(INDIRECT("'"&amp;TOTALDemandSheets&amp;"'!"&amp;ADDRESS(ROW(),COLUMN())))</f>
        <v>1317.9734392429843</v>
      </c>
      <c r="E276" s="14">
        <f t="shared" ca="1" si="15"/>
        <v>0</v>
      </c>
      <c r="F276" s="3"/>
      <c r="G276" s="14" cm="1">
        <f t="array" aca="1" ref="G276" ca="1">SUM(INDIRECT("'"&amp;TOTALDemandSheets&amp;"'!"&amp;ADDRESS(ROW(),COLUMN())))</f>
        <v>987.1455628750532</v>
      </c>
      <c r="H276" s="14" cm="1">
        <f t="array" aca="1" ref="H276" ca="1">SUM(INDIRECT("'"&amp;TOTALDemandSheets&amp;"'!"&amp;ADDRESS(ROW(),COLUMN())))</f>
        <v>55.002636806285516</v>
      </c>
      <c r="I276" s="14" cm="1">
        <f t="array" aca="1" ref="I276" ca="1">SUM(INDIRECT("'"&amp;TOTALDemandSheets&amp;"'!"&amp;ADDRESS(ROW(),COLUMN())))</f>
        <v>54.63324692434319</v>
      </c>
      <c r="J276" s="14" cm="1">
        <f t="array" aca="1" ref="J276" ca="1">SUM(INDIRECT("'"&amp;TOTALDemandSheets&amp;"'!"&amp;ADDRESS(ROW(),COLUMN())))</f>
        <v>128.59831541090057</v>
      </c>
      <c r="K276" s="14" cm="1">
        <f t="array" aca="1" ref="K276" ca="1">SUM(INDIRECT("'"&amp;TOTALDemandSheets&amp;"'!"&amp;ADDRESS(ROW(),COLUMN())))</f>
        <v>0.51545187680234084</v>
      </c>
      <c r="L276" s="14" cm="1">
        <f t="array" aca="1" ref="L276" ca="1">SUM(INDIRECT("'"&amp;TOTALDemandSheets&amp;"'!"&amp;ADDRESS(ROW(),COLUMN())))</f>
        <v>1.9157816149821012</v>
      </c>
      <c r="M276" s="14" cm="1">
        <f t="array" aca="1" ref="M276" ca="1">SUM(INDIRECT("'"&amp;TOTALDemandSheets&amp;"'!"&amp;ADDRESS(ROW(),COLUMN())))</f>
        <v>43.719208960089034</v>
      </c>
      <c r="N276" s="14" cm="1">
        <f t="array" aca="1" ref="N276" ca="1">SUM(INDIRECT("'"&amp;TOTALDemandSheets&amp;"'!"&amp;ADDRESS(ROW(),COLUMN())))</f>
        <v>14.203873267265987</v>
      </c>
      <c r="O276" s="14" cm="1">
        <f t="array" aca="1" ref="O276" ca="1">SUM(INDIRECT("'"&amp;TOTALDemandSheets&amp;"'!"&amp;ADDRESS(ROW(),COLUMN())))</f>
        <v>32.239361507262167</v>
      </c>
      <c r="P276" s="14" cm="1">
        <f t="array" aca="1" ref="P276" ca="1">SUM(INDIRECT("'"&amp;TOTALDemandSheets&amp;"'!"&amp;ADDRESS(ROW(),COLUMN())))</f>
        <v>0</v>
      </c>
      <c r="Q276" s="14" cm="1">
        <f t="array" aca="1" ref="Q276" ca="1">SUM(INDIRECT("'"&amp;TOTALDemandSheets&amp;"'!"&amp;ADDRESS(ROW(),COLUMN())))</f>
        <v>0</v>
      </c>
      <c r="R276" s="14" cm="1">
        <f t="array" aca="1" ref="R276" ca="1">SUM(INDIRECT("'"&amp;TOTALDemandSheets&amp;"'!"&amp;ADDRESS(ROW(),COLUMN())))</f>
        <v>0</v>
      </c>
      <c r="S276" s="14" cm="1">
        <f t="array" aca="1" ref="S276" ca="1">SUM(INDIRECT("'"&amp;TOTALDemandSheets&amp;"'!"&amp;ADDRESS(ROW(),COLUMN())))</f>
        <v>0</v>
      </c>
      <c r="T276" s="14" cm="1">
        <f t="array" aca="1" ref="T276" ca="1">SUM(INDIRECT("'"&amp;TOTALDemandSheets&amp;"'!"&amp;ADDRESS(ROW(),COLUMN())))</f>
        <v>0</v>
      </c>
      <c r="U276" s="14" cm="1">
        <f t="array" aca="1" ref="U276" ca="1">SUM(INDIRECT("'"&amp;TOTALDemandSheets&amp;"'!"&amp;ADDRESS(ROW(),COLUMN())))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 cm="1">
        <f t="array" aca="1" ref="D277" ca="1">SUM(INDIRECT("'"&amp;TOTALDemandSheets&amp;"'!"&amp;ADDRESS(ROW(),COLUMN())))</f>
        <v>12356.385583425024</v>
      </c>
      <c r="E277" s="14">
        <f t="shared" ca="1" si="15"/>
        <v>0</v>
      </c>
      <c r="F277" s="46"/>
      <c r="G277" s="174" cm="1">
        <f t="array" aca="1" ref="G277" ca="1">SUM(INDIRECT("'"&amp;TOTALDemandSheets&amp;"'!"&amp;ADDRESS(ROW(),COLUMN())))</f>
        <v>9337.2136966150247</v>
      </c>
      <c r="H277" s="174" cm="1">
        <f t="array" aca="1" ref="H277" ca="1">SUM(INDIRECT("'"&amp;TOTALDemandSheets&amp;"'!"&amp;ADDRESS(ROW(),COLUMN())))</f>
        <v>518.66851910910123</v>
      </c>
      <c r="I277" s="174" cm="1">
        <f t="array" aca="1" ref="I277" ca="1">SUM(INDIRECT("'"&amp;TOTALDemandSheets&amp;"'!"&amp;ADDRESS(ROW(),COLUMN())))</f>
        <v>502.08818645645101</v>
      </c>
      <c r="J277" s="174" cm="1">
        <f t="array" aca="1" ref="J277" ca="1">SUM(INDIRECT("'"&amp;TOTALDemandSheets&amp;"'!"&amp;ADDRESS(ROW(),COLUMN())))</f>
        <v>1162.5323097928706</v>
      </c>
      <c r="K277" s="174" cm="1">
        <f t="array" aca="1" ref="K277" ca="1">SUM(INDIRECT("'"&amp;TOTALDemandSheets&amp;"'!"&amp;ADDRESS(ROW(),COLUMN())))</f>
        <v>4.6637172335227639</v>
      </c>
      <c r="L277" s="174" cm="1">
        <f t="array" aca="1" ref="L277" ca="1">SUM(INDIRECT("'"&amp;TOTALDemandSheets&amp;"'!"&amp;ADDRESS(ROW(),COLUMN())))</f>
        <v>17.692377322123448</v>
      </c>
      <c r="M277" s="174" cm="1">
        <f t="array" aca="1" ref="M277" ca="1">SUM(INDIRECT("'"&amp;TOTALDemandSheets&amp;"'!"&amp;ADDRESS(ROW(),COLUMN())))</f>
        <v>394.83470670422673</v>
      </c>
      <c r="N277" s="174" cm="1">
        <f t="array" aca="1" ref="N277" ca="1">SUM(INDIRECT("'"&amp;TOTALDemandSheets&amp;"'!"&amp;ADDRESS(ROW(),COLUMN())))</f>
        <v>128.0818139318755</v>
      </c>
      <c r="O277" s="174" cm="1">
        <f t="array" aca="1" ref="O277" ca="1">SUM(INDIRECT("'"&amp;TOTALDemandSheets&amp;"'!"&amp;ADDRESS(ROW(),COLUMN())))</f>
        <v>290.61025625982791</v>
      </c>
      <c r="P277" s="174" cm="1">
        <f t="array" aca="1" ref="P277" ca="1">SUM(INDIRECT("'"&amp;TOTALDemandSheets&amp;"'!"&amp;ADDRESS(ROW(),COLUMN())))</f>
        <v>0</v>
      </c>
      <c r="Q277" s="174" cm="1">
        <f t="array" aca="1" ref="Q277" ca="1">SUM(INDIRECT("'"&amp;TOTALDemandSheets&amp;"'!"&amp;ADDRESS(ROW(),COLUMN())))</f>
        <v>0</v>
      </c>
      <c r="R277" s="174" cm="1">
        <f t="array" aca="1" ref="R277" ca="1">SUM(INDIRECT("'"&amp;TOTALDemandSheets&amp;"'!"&amp;ADDRESS(ROW(),COLUMN())))</f>
        <v>0</v>
      </c>
      <c r="S277" s="174" cm="1">
        <f t="array" aca="1" ref="S277" ca="1">SUM(INDIRECT("'"&amp;TOTALDemandSheets&amp;"'!"&amp;ADDRESS(ROW(),COLUMN())))</f>
        <v>0</v>
      </c>
      <c r="T277" s="174" cm="1">
        <f t="array" aca="1" ref="T277" ca="1">SUM(INDIRECT("'"&amp;TOTALDemandSheets&amp;"'!"&amp;ADDRESS(ROW(),COLUMN())))</f>
        <v>0</v>
      </c>
      <c r="U277" s="174" cm="1">
        <f t="array" aca="1" ref="U277" ca="1">SUM(INDIRECT("'"&amp;TOTALDemandSheets&amp;"'!"&amp;ADDRESS(ROW(),COLUMN())))</f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>
        <f t="shared" si="15"/>
        <v>0</v>
      </c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>
        <f t="shared" si="15"/>
        <v>0</v>
      </c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 cm="1">
        <f t="array" aca="1" ref="D280" ca="1">SUM(INDIRECT("'"&amp;TOTALDemandSheets&amp;"'!"&amp;ADDRESS(ROW(),COLUMN())))</f>
        <v>0</v>
      </c>
      <c r="E280" s="14">
        <f t="shared" ca="1" si="15"/>
        <v>0</v>
      </c>
      <c r="F280" s="3"/>
      <c r="G280" s="14" cm="1">
        <f t="array" aca="1" ref="G280" ca="1">SUM(INDIRECT("'"&amp;TOTALDemandSheets&amp;"'!"&amp;ADDRESS(ROW(),COLUMN())))</f>
        <v>0</v>
      </c>
      <c r="H280" s="14" cm="1">
        <f t="array" aca="1" ref="H280" ca="1">SUM(INDIRECT("'"&amp;TOTALDemandSheets&amp;"'!"&amp;ADDRESS(ROW(),COLUMN())))</f>
        <v>0</v>
      </c>
      <c r="I280" s="14" cm="1">
        <f t="array" aca="1" ref="I280" ca="1">SUM(INDIRECT("'"&amp;TOTALDemandSheets&amp;"'!"&amp;ADDRESS(ROW(),COLUMN())))</f>
        <v>0</v>
      </c>
      <c r="J280" s="14" cm="1">
        <f t="array" aca="1" ref="J280" ca="1">SUM(INDIRECT("'"&amp;TOTALDemandSheets&amp;"'!"&amp;ADDRESS(ROW(),COLUMN())))</f>
        <v>0</v>
      </c>
      <c r="K280" s="14" cm="1">
        <f t="array" aca="1" ref="K280" ca="1">SUM(INDIRECT("'"&amp;TOTALDemandSheets&amp;"'!"&amp;ADDRESS(ROW(),COLUMN())))</f>
        <v>0</v>
      </c>
      <c r="L280" s="14" cm="1">
        <f t="array" aca="1" ref="L280" ca="1">SUM(INDIRECT("'"&amp;TOTALDemandSheets&amp;"'!"&amp;ADDRESS(ROW(),COLUMN())))</f>
        <v>0</v>
      </c>
      <c r="M280" s="14" cm="1">
        <f t="array" aca="1" ref="M280" ca="1">SUM(INDIRECT("'"&amp;TOTALDemandSheets&amp;"'!"&amp;ADDRESS(ROW(),COLUMN())))</f>
        <v>0</v>
      </c>
      <c r="N280" s="14" cm="1">
        <f t="array" aca="1" ref="N280" ca="1">SUM(INDIRECT("'"&amp;TOTALDemandSheets&amp;"'!"&amp;ADDRESS(ROW(),COLUMN())))</f>
        <v>0</v>
      </c>
      <c r="O280" s="14" cm="1">
        <f t="array" aca="1" ref="O280" ca="1">SUM(INDIRECT("'"&amp;TOTALDemandSheets&amp;"'!"&amp;ADDRESS(ROW(),COLUMN())))</f>
        <v>0</v>
      </c>
      <c r="P280" s="14" cm="1">
        <f t="array" aca="1" ref="P280" ca="1">SUM(INDIRECT("'"&amp;TOTALDemandSheets&amp;"'!"&amp;ADDRESS(ROW(),COLUMN())))</f>
        <v>0</v>
      </c>
      <c r="Q280" s="14" cm="1">
        <f t="array" aca="1" ref="Q280" ca="1">SUM(INDIRECT("'"&amp;TOTALDemandSheets&amp;"'!"&amp;ADDRESS(ROW(),COLUMN())))</f>
        <v>0</v>
      </c>
      <c r="R280" s="14" cm="1">
        <f t="array" aca="1" ref="R280" ca="1">SUM(INDIRECT("'"&amp;TOTALDemandSheets&amp;"'!"&amp;ADDRESS(ROW(),COLUMN())))</f>
        <v>0</v>
      </c>
      <c r="S280" s="14" cm="1">
        <f t="array" aca="1" ref="S280" ca="1">SUM(INDIRECT("'"&amp;TOTALDemandSheets&amp;"'!"&amp;ADDRESS(ROW(),COLUMN())))</f>
        <v>0</v>
      </c>
      <c r="T280" s="14" cm="1">
        <f t="array" aca="1" ref="T280" ca="1">SUM(INDIRECT("'"&amp;TOTALDemandSheets&amp;"'!"&amp;ADDRESS(ROW(),COLUMN())))</f>
        <v>0</v>
      </c>
      <c r="U280" s="14" cm="1">
        <f t="array" aca="1" ref="U280" ca="1">SUM(INDIRECT("'"&amp;TOTALDemandSheets&amp;"'!"&amp;ADDRESS(ROW(),COLUMN())))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 cm="1">
        <f t="array" aca="1" ref="D281" ca="1">SUM(INDIRECT("'"&amp;TOTALDemandSheets&amp;"'!"&amp;ADDRESS(ROW(),COLUMN())))</f>
        <v>0</v>
      </c>
      <c r="E281" s="14">
        <f t="shared" ca="1" si="15"/>
        <v>0</v>
      </c>
      <c r="F281" s="3"/>
      <c r="G281" s="14" cm="1">
        <f t="array" aca="1" ref="G281" ca="1">SUM(INDIRECT("'"&amp;TOTALDemandSheets&amp;"'!"&amp;ADDRESS(ROW(),COLUMN())))</f>
        <v>0</v>
      </c>
      <c r="H281" s="14" cm="1">
        <f t="array" aca="1" ref="H281" ca="1">SUM(INDIRECT("'"&amp;TOTALDemandSheets&amp;"'!"&amp;ADDRESS(ROW(),COLUMN())))</f>
        <v>0</v>
      </c>
      <c r="I281" s="14" cm="1">
        <f t="array" aca="1" ref="I281" ca="1">SUM(INDIRECT("'"&amp;TOTALDemandSheets&amp;"'!"&amp;ADDRESS(ROW(),COLUMN())))</f>
        <v>0</v>
      </c>
      <c r="J281" s="14" cm="1">
        <f t="array" aca="1" ref="J281" ca="1">SUM(INDIRECT("'"&amp;TOTALDemandSheets&amp;"'!"&amp;ADDRESS(ROW(),COLUMN())))</f>
        <v>0</v>
      </c>
      <c r="K281" s="14" cm="1">
        <f t="array" aca="1" ref="K281" ca="1">SUM(INDIRECT("'"&amp;TOTALDemandSheets&amp;"'!"&amp;ADDRESS(ROW(),COLUMN())))</f>
        <v>0</v>
      </c>
      <c r="L281" s="14" cm="1">
        <f t="array" aca="1" ref="L281" ca="1">SUM(INDIRECT("'"&amp;TOTALDemandSheets&amp;"'!"&amp;ADDRESS(ROW(),COLUMN())))</f>
        <v>0</v>
      </c>
      <c r="M281" s="14" cm="1">
        <f t="array" aca="1" ref="M281" ca="1">SUM(INDIRECT("'"&amp;TOTALDemandSheets&amp;"'!"&amp;ADDRESS(ROW(),COLUMN())))</f>
        <v>0</v>
      </c>
      <c r="N281" s="14" cm="1">
        <f t="array" aca="1" ref="N281" ca="1">SUM(INDIRECT("'"&amp;TOTALDemandSheets&amp;"'!"&amp;ADDRESS(ROW(),COLUMN())))</f>
        <v>0</v>
      </c>
      <c r="O281" s="14" cm="1">
        <f t="array" aca="1" ref="O281" ca="1">SUM(INDIRECT("'"&amp;TOTALDemandSheets&amp;"'!"&amp;ADDRESS(ROW(),COLUMN())))</f>
        <v>0</v>
      </c>
      <c r="P281" s="14" cm="1">
        <f t="array" aca="1" ref="P281" ca="1">SUM(INDIRECT("'"&amp;TOTALDemandSheets&amp;"'!"&amp;ADDRESS(ROW(),COLUMN())))</f>
        <v>0</v>
      </c>
      <c r="Q281" s="14" cm="1">
        <f t="array" aca="1" ref="Q281" ca="1">SUM(INDIRECT("'"&amp;TOTALDemandSheets&amp;"'!"&amp;ADDRESS(ROW(),COLUMN())))</f>
        <v>0</v>
      </c>
      <c r="R281" s="14" cm="1">
        <f t="array" aca="1" ref="R281" ca="1">SUM(INDIRECT("'"&amp;TOTALDemandSheets&amp;"'!"&amp;ADDRESS(ROW(),COLUMN())))</f>
        <v>0</v>
      </c>
      <c r="S281" s="14" cm="1">
        <f t="array" aca="1" ref="S281" ca="1">SUM(INDIRECT("'"&amp;TOTALDemandSheets&amp;"'!"&amp;ADDRESS(ROW(),COLUMN())))</f>
        <v>0</v>
      </c>
      <c r="T281" s="14" cm="1">
        <f t="array" aca="1" ref="T281" ca="1">SUM(INDIRECT("'"&amp;TOTALDemandSheets&amp;"'!"&amp;ADDRESS(ROW(),COLUMN())))</f>
        <v>0</v>
      </c>
      <c r="U281" s="14" cm="1">
        <f t="array" aca="1" ref="U281" ca="1">SUM(INDIRECT("'"&amp;TOTALDemandSheets&amp;"'!"&amp;ADDRESS(ROW(),COLUMN())))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 cm="1">
        <f t="array" aca="1" ref="D282" ca="1">SUM(INDIRECT("'"&amp;TOTALDemandSheets&amp;"'!"&amp;ADDRESS(ROW(),COLUMN())))</f>
        <v>0</v>
      </c>
      <c r="E282" s="14">
        <f t="shared" ca="1" si="15"/>
        <v>0</v>
      </c>
      <c r="F282" s="3"/>
      <c r="G282" s="14" cm="1">
        <f t="array" aca="1" ref="G282" ca="1">SUM(INDIRECT("'"&amp;TOTALDemandSheets&amp;"'!"&amp;ADDRESS(ROW(),COLUMN())))</f>
        <v>0</v>
      </c>
      <c r="H282" s="14" cm="1">
        <f t="array" aca="1" ref="H282" ca="1">SUM(INDIRECT("'"&amp;TOTALDemandSheets&amp;"'!"&amp;ADDRESS(ROW(),COLUMN())))</f>
        <v>0</v>
      </c>
      <c r="I282" s="14" cm="1">
        <f t="array" aca="1" ref="I282" ca="1">SUM(INDIRECT("'"&amp;TOTALDemandSheets&amp;"'!"&amp;ADDRESS(ROW(),COLUMN())))</f>
        <v>0</v>
      </c>
      <c r="J282" s="14" cm="1">
        <f t="array" aca="1" ref="J282" ca="1">SUM(INDIRECT("'"&amp;TOTALDemandSheets&amp;"'!"&amp;ADDRESS(ROW(),COLUMN())))</f>
        <v>0</v>
      </c>
      <c r="K282" s="14" cm="1">
        <f t="array" aca="1" ref="K282" ca="1">SUM(INDIRECT("'"&amp;TOTALDemandSheets&amp;"'!"&amp;ADDRESS(ROW(),COLUMN())))</f>
        <v>0</v>
      </c>
      <c r="L282" s="14" cm="1">
        <f t="array" aca="1" ref="L282" ca="1">SUM(INDIRECT("'"&amp;TOTALDemandSheets&amp;"'!"&amp;ADDRESS(ROW(),COLUMN())))</f>
        <v>0</v>
      </c>
      <c r="M282" s="14" cm="1">
        <f t="array" aca="1" ref="M282" ca="1">SUM(INDIRECT("'"&amp;TOTALDemandSheets&amp;"'!"&amp;ADDRESS(ROW(),COLUMN())))</f>
        <v>0</v>
      </c>
      <c r="N282" s="14" cm="1">
        <f t="array" aca="1" ref="N282" ca="1">SUM(INDIRECT("'"&amp;TOTALDemandSheets&amp;"'!"&amp;ADDRESS(ROW(),COLUMN())))</f>
        <v>0</v>
      </c>
      <c r="O282" s="14" cm="1">
        <f t="array" aca="1" ref="O282" ca="1">SUM(INDIRECT("'"&amp;TOTALDemandSheets&amp;"'!"&amp;ADDRESS(ROW(),COLUMN())))</f>
        <v>0</v>
      </c>
      <c r="P282" s="14" cm="1">
        <f t="array" aca="1" ref="P282" ca="1">SUM(INDIRECT("'"&amp;TOTALDemandSheets&amp;"'!"&amp;ADDRESS(ROW(),COLUMN())))</f>
        <v>0</v>
      </c>
      <c r="Q282" s="14" cm="1">
        <f t="array" aca="1" ref="Q282" ca="1">SUM(INDIRECT("'"&amp;TOTALDemandSheets&amp;"'!"&amp;ADDRESS(ROW(),COLUMN())))</f>
        <v>0</v>
      </c>
      <c r="R282" s="14" cm="1">
        <f t="array" aca="1" ref="R282" ca="1">SUM(INDIRECT("'"&amp;TOTALDemandSheets&amp;"'!"&amp;ADDRESS(ROW(),COLUMN())))</f>
        <v>0</v>
      </c>
      <c r="S282" s="14" cm="1">
        <f t="array" aca="1" ref="S282" ca="1">SUM(INDIRECT("'"&amp;TOTALDemandSheets&amp;"'!"&amp;ADDRESS(ROW(),COLUMN())))</f>
        <v>0</v>
      </c>
      <c r="T282" s="14" cm="1">
        <f t="array" aca="1" ref="T282" ca="1">SUM(INDIRECT("'"&amp;TOTALDemandSheets&amp;"'!"&amp;ADDRESS(ROW(),COLUMN())))</f>
        <v>0</v>
      </c>
      <c r="U282" s="14" cm="1">
        <f t="array" aca="1" ref="U282" ca="1">SUM(INDIRECT("'"&amp;TOTALDemandSheets&amp;"'!"&amp;ADDRESS(ROW(),COLUMN())))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 cm="1">
        <f t="array" aca="1" ref="D283" ca="1">SUM(INDIRECT("'"&amp;TOTALDemandSheets&amp;"'!"&amp;ADDRESS(ROW(),COLUMN())))</f>
        <v>0</v>
      </c>
      <c r="E283" s="14">
        <f t="shared" ca="1" si="15"/>
        <v>0</v>
      </c>
      <c r="F283" s="3"/>
      <c r="G283" s="14" cm="1">
        <f t="array" aca="1" ref="G283" ca="1">SUM(INDIRECT("'"&amp;TOTALDemandSheets&amp;"'!"&amp;ADDRESS(ROW(),COLUMN())))</f>
        <v>0</v>
      </c>
      <c r="H283" s="14" cm="1">
        <f t="array" aca="1" ref="H283" ca="1">SUM(INDIRECT("'"&amp;TOTALDemandSheets&amp;"'!"&amp;ADDRESS(ROW(),COLUMN())))</f>
        <v>0</v>
      </c>
      <c r="I283" s="14" cm="1">
        <f t="array" aca="1" ref="I283" ca="1">SUM(INDIRECT("'"&amp;TOTALDemandSheets&amp;"'!"&amp;ADDRESS(ROW(),COLUMN())))</f>
        <v>0</v>
      </c>
      <c r="J283" s="14" cm="1">
        <f t="array" aca="1" ref="J283" ca="1">SUM(INDIRECT("'"&amp;TOTALDemandSheets&amp;"'!"&amp;ADDRESS(ROW(),COLUMN())))</f>
        <v>0</v>
      </c>
      <c r="K283" s="14" cm="1">
        <f t="array" aca="1" ref="K283" ca="1">SUM(INDIRECT("'"&amp;TOTALDemandSheets&amp;"'!"&amp;ADDRESS(ROW(),COLUMN())))</f>
        <v>0</v>
      </c>
      <c r="L283" s="14" cm="1">
        <f t="array" aca="1" ref="L283" ca="1">SUM(INDIRECT("'"&amp;TOTALDemandSheets&amp;"'!"&amp;ADDRESS(ROW(),COLUMN())))</f>
        <v>0</v>
      </c>
      <c r="M283" s="14" cm="1">
        <f t="array" aca="1" ref="M283" ca="1">SUM(INDIRECT("'"&amp;TOTALDemandSheets&amp;"'!"&amp;ADDRESS(ROW(),COLUMN())))</f>
        <v>0</v>
      </c>
      <c r="N283" s="14" cm="1">
        <f t="array" aca="1" ref="N283" ca="1">SUM(INDIRECT("'"&amp;TOTALDemandSheets&amp;"'!"&amp;ADDRESS(ROW(),COLUMN())))</f>
        <v>0</v>
      </c>
      <c r="O283" s="14" cm="1">
        <f t="array" aca="1" ref="O283" ca="1">SUM(INDIRECT("'"&amp;TOTALDemandSheets&amp;"'!"&amp;ADDRESS(ROW(),COLUMN())))</f>
        <v>0</v>
      </c>
      <c r="P283" s="14" cm="1">
        <f t="array" aca="1" ref="P283" ca="1">SUM(INDIRECT("'"&amp;TOTALDemandSheets&amp;"'!"&amp;ADDRESS(ROW(),COLUMN())))</f>
        <v>0</v>
      </c>
      <c r="Q283" s="14" cm="1">
        <f t="array" aca="1" ref="Q283" ca="1">SUM(INDIRECT("'"&amp;TOTALDemandSheets&amp;"'!"&amp;ADDRESS(ROW(),COLUMN())))</f>
        <v>0</v>
      </c>
      <c r="R283" s="14" cm="1">
        <f t="array" aca="1" ref="R283" ca="1">SUM(INDIRECT("'"&amp;TOTALDemandSheets&amp;"'!"&amp;ADDRESS(ROW(),COLUMN())))</f>
        <v>0</v>
      </c>
      <c r="S283" s="14" cm="1">
        <f t="array" aca="1" ref="S283" ca="1">SUM(INDIRECT("'"&amp;TOTALDemandSheets&amp;"'!"&amp;ADDRESS(ROW(),COLUMN())))</f>
        <v>0</v>
      </c>
      <c r="T283" s="14" cm="1">
        <f t="array" aca="1" ref="T283" ca="1">SUM(INDIRECT("'"&amp;TOTALDemandSheets&amp;"'!"&amp;ADDRESS(ROW(),COLUMN())))</f>
        <v>0</v>
      </c>
      <c r="U283" s="14" cm="1">
        <f t="array" aca="1" ref="U283" ca="1">SUM(INDIRECT("'"&amp;TOTALDemandSheets&amp;"'!"&amp;ADDRESS(ROW(),COLUMN())))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 cm="1">
        <f t="array" aca="1" ref="D284" ca="1">SUM(INDIRECT("'"&amp;TOTALDemandSheets&amp;"'!"&amp;ADDRESS(ROW(),COLUMN())))</f>
        <v>0</v>
      </c>
      <c r="E284" s="14">
        <f t="shared" ca="1" si="15"/>
        <v>0</v>
      </c>
      <c r="F284" s="3"/>
      <c r="G284" s="14" cm="1">
        <f t="array" aca="1" ref="G284" ca="1">SUM(INDIRECT("'"&amp;TOTALDemandSheets&amp;"'!"&amp;ADDRESS(ROW(),COLUMN())))</f>
        <v>0</v>
      </c>
      <c r="H284" s="14" cm="1">
        <f t="array" aca="1" ref="H284" ca="1">SUM(INDIRECT("'"&amp;TOTALDemandSheets&amp;"'!"&amp;ADDRESS(ROW(),COLUMN())))</f>
        <v>0</v>
      </c>
      <c r="I284" s="14" cm="1">
        <f t="array" aca="1" ref="I284" ca="1">SUM(INDIRECT("'"&amp;TOTALDemandSheets&amp;"'!"&amp;ADDRESS(ROW(),COLUMN())))</f>
        <v>0</v>
      </c>
      <c r="J284" s="14" cm="1">
        <f t="array" aca="1" ref="J284" ca="1">SUM(INDIRECT("'"&amp;TOTALDemandSheets&amp;"'!"&amp;ADDRESS(ROW(),COLUMN())))</f>
        <v>0</v>
      </c>
      <c r="K284" s="14" cm="1">
        <f t="array" aca="1" ref="K284" ca="1">SUM(INDIRECT("'"&amp;TOTALDemandSheets&amp;"'!"&amp;ADDRESS(ROW(),COLUMN())))</f>
        <v>0</v>
      </c>
      <c r="L284" s="14" cm="1">
        <f t="array" aca="1" ref="L284" ca="1">SUM(INDIRECT("'"&amp;TOTALDemandSheets&amp;"'!"&amp;ADDRESS(ROW(),COLUMN())))</f>
        <v>0</v>
      </c>
      <c r="M284" s="14" cm="1">
        <f t="array" aca="1" ref="M284" ca="1">SUM(INDIRECT("'"&amp;TOTALDemandSheets&amp;"'!"&amp;ADDRESS(ROW(),COLUMN())))</f>
        <v>0</v>
      </c>
      <c r="N284" s="14" cm="1">
        <f t="array" aca="1" ref="N284" ca="1">SUM(INDIRECT("'"&amp;TOTALDemandSheets&amp;"'!"&amp;ADDRESS(ROW(),COLUMN())))</f>
        <v>0</v>
      </c>
      <c r="O284" s="14" cm="1">
        <f t="array" aca="1" ref="O284" ca="1">SUM(INDIRECT("'"&amp;TOTALDemandSheets&amp;"'!"&amp;ADDRESS(ROW(),COLUMN())))</f>
        <v>0</v>
      </c>
      <c r="P284" s="14" cm="1">
        <f t="array" aca="1" ref="P284" ca="1">SUM(INDIRECT("'"&amp;TOTALDemandSheets&amp;"'!"&amp;ADDRESS(ROW(),COLUMN())))</f>
        <v>0</v>
      </c>
      <c r="Q284" s="14" cm="1">
        <f t="array" aca="1" ref="Q284" ca="1">SUM(INDIRECT("'"&amp;TOTALDemandSheets&amp;"'!"&amp;ADDRESS(ROW(),COLUMN())))</f>
        <v>0</v>
      </c>
      <c r="R284" s="14" cm="1">
        <f t="array" aca="1" ref="R284" ca="1">SUM(INDIRECT("'"&amp;TOTALDemandSheets&amp;"'!"&amp;ADDRESS(ROW(),COLUMN())))</f>
        <v>0</v>
      </c>
      <c r="S284" s="14" cm="1">
        <f t="array" aca="1" ref="S284" ca="1">SUM(INDIRECT("'"&amp;TOTALDemandSheets&amp;"'!"&amp;ADDRESS(ROW(),COLUMN())))</f>
        <v>0</v>
      </c>
      <c r="T284" s="14" cm="1">
        <f t="array" aca="1" ref="T284" ca="1">SUM(INDIRECT("'"&amp;TOTALDemandSheets&amp;"'!"&amp;ADDRESS(ROW(),COLUMN())))</f>
        <v>0</v>
      </c>
      <c r="U284" s="14" cm="1">
        <f t="array" aca="1" ref="U284" ca="1">SUM(INDIRECT("'"&amp;TOTALDemandSheets&amp;"'!"&amp;ADDRESS(ROW(),COLUMN())))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 cm="1">
        <f t="array" aca="1" ref="D285" ca="1">SUM(INDIRECT("'"&amp;TOTALDemandSheets&amp;"'!"&amp;ADDRESS(ROW(),COLUMN())))</f>
        <v>0</v>
      </c>
      <c r="E285" s="14">
        <f t="shared" ca="1" si="15"/>
        <v>0</v>
      </c>
      <c r="F285" s="3"/>
      <c r="G285" s="14" cm="1">
        <f t="array" aca="1" ref="G285" ca="1">SUM(INDIRECT("'"&amp;TOTALDemandSheets&amp;"'!"&amp;ADDRESS(ROW(),COLUMN())))</f>
        <v>0</v>
      </c>
      <c r="H285" s="14" cm="1">
        <f t="array" aca="1" ref="H285" ca="1">SUM(INDIRECT("'"&amp;TOTALDemandSheets&amp;"'!"&amp;ADDRESS(ROW(),COLUMN())))</f>
        <v>0</v>
      </c>
      <c r="I285" s="14" cm="1">
        <f t="array" aca="1" ref="I285" ca="1">SUM(INDIRECT("'"&amp;TOTALDemandSheets&amp;"'!"&amp;ADDRESS(ROW(),COLUMN())))</f>
        <v>0</v>
      </c>
      <c r="J285" s="14" cm="1">
        <f t="array" aca="1" ref="J285" ca="1">SUM(INDIRECT("'"&amp;TOTALDemandSheets&amp;"'!"&amp;ADDRESS(ROW(),COLUMN())))</f>
        <v>0</v>
      </c>
      <c r="K285" s="14" cm="1">
        <f t="array" aca="1" ref="K285" ca="1">SUM(INDIRECT("'"&amp;TOTALDemandSheets&amp;"'!"&amp;ADDRESS(ROW(),COLUMN())))</f>
        <v>0</v>
      </c>
      <c r="L285" s="14" cm="1">
        <f t="array" aca="1" ref="L285" ca="1">SUM(INDIRECT("'"&amp;TOTALDemandSheets&amp;"'!"&amp;ADDRESS(ROW(),COLUMN())))</f>
        <v>0</v>
      </c>
      <c r="M285" s="14" cm="1">
        <f t="array" aca="1" ref="M285" ca="1">SUM(INDIRECT("'"&amp;TOTALDemandSheets&amp;"'!"&amp;ADDRESS(ROW(),COLUMN())))</f>
        <v>0</v>
      </c>
      <c r="N285" s="14" cm="1">
        <f t="array" aca="1" ref="N285" ca="1">SUM(INDIRECT("'"&amp;TOTALDemandSheets&amp;"'!"&amp;ADDRESS(ROW(),COLUMN())))</f>
        <v>0</v>
      </c>
      <c r="O285" s="14" cm="1">
        <f t="array" aca="1" ref="O285" ca="1">SUM(INDIRECT("'"&amp;TOTALDemandSheets&amp;"'!"&amp;ADDRESS(ROW(),COLUMN())))</f>
        <v>0</v>
      </c>
      <c r="P285" s="14" cm="1">
        <f t="array" aca="1" ref="P285" ca="1">SUM(INDIRECT("'"&amp;TOTALDemandSheets&amp;"'!"&amp;ADDRESS(ROW(),COLUMN())))</f>
        <v>0</v>
      </c>
      <c r="Q285" s="14" cm="1">
        <f t="array" aca="1" ref="Q285" ca="1">SUM(INDIRECT("'"&amp;TOTALDemandSheets&amp;"'!"&amp;ADDRESS(ROW(),COLUMN())))</f>
        <v>0</v>
      </c>
      <c r="R285" s="14" cm="1">
        <f t="array" aca="1" ref="R285" ca="1">SUM(INDIRECT("'"&amp;TOTALDemandSheets&amp;"'!"&amp;ADDRESS(ROW(),COLUMN())))</f>
        <v>0</v>
      </c>
      <c r="S285" s="14" cm="1">
        <f t="array" aca="1" ref="S285" ca="1">SUM(INDIRECT("'"&amp;TOTALDemandSheets&amp;"'!"&amp;ADDRESS(ROW(),COLUMN())))</f>
        <v>0</v>
      </c>
      <c r="T285" s="14" cm="1">
        <f t="array" aca="1" ref="T285" ca="1">SUM(INDIRECT("'"&amp;TOTALDemandSheets&amp;"'!"&amp;ADDRESS(ROW(),COLUMN())))</f>
        <v>0</v>
      </c>
      <c r="U285" s="14" cm="1">
        <f t="array" aca="1" ref="U285" ca="1">SUM(INDIRECT("'"&amp;TOTALDemandSheets&amp;"'!"&amp;ADDRESS(ROW(),COLUMN())))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 cm="1">
        <f t="array" aca="1" ref="D286" ca="1">SUM(INDIRECT("'"&amp;TOTALDemandSheets&amp;"'!"&amp;ADDRESS(ROW(),COLUMN())))</f>
        <v>0</v>
      </c>
      <c r="E286" s="14">
        <f t="shared" ca="1" si="15"/>
        <v>0</v>
      </c>
      <c r="F286" s="46"/>
      <c r="G286" s="14" cm="1">
        <f t="array" aca="1" ref="G286" ca="1">SUM(INDIRECT("'"&amp;TOTALDemandSheets&amp;"'!"&amp;ADDRESS(ROW(),COLUMN())))</f>
        <v>0</v>
      </c>
      <c r="H286" s="14" cm="1">
        <f t="array" aca="1" ref="H286" ca="1">SUM(INDIRECT("'"&amp;TOTALDemandSheets&amp;"'!"&amp;ADDRESS(ROW(),COLUMN())))</f>
        <v>0</v>
      </c>
      <c r="I286" s="14" cm="1">
        <f t="array" aca="1" ref="I286" ca="1">SUM(INDIRECT("'"&amp;TOTALDemandSheets&amp;"'!"&amp;ADDRESS(ROW(),COLUMN())))</f>
        <v>0</v>
      </c>
      <c r="J286" s="14" cm="1">
        <f t="array" aca="1" ref="J286" ca="1">SUM(INDIRECT("'"&amp;TOTALDemandSheets&amp;"'!"&amp;ADDRESS(ROW(),COLUMN())))</f>
        <v>0</v>
      </c>
      <c r="K286" s="14" cm="1">
        <f t="array" aca="1" ref="K286" ca="1">SUM(INDIRECT("'"&amp;TOTALDemandSheets&amp;"'!"&amp;ADDRESS(ROW(),COLUMN())))</f>
        <v>0</v>
      </c>
      <c r="L286" s="14" cm="1">
        <f t="array" aca="1" ref="L286" ca="1">SUM(INDIRECT("'"&amp;TOTALDemandSheets&amp;"'!"&amp;ADDRESS(ROW(),COLUMN())))</f>
        <v>0</v>
      </c>
      <c r="M286" s="14" cm="1">
        <f t="array" aca="1" ref="M286" ca="1">SUM(INDIRECT("'"&amp;TOTALDemandSheets&amp;"'!"&amp;ADDRESS(ROW(),COLUMN())))</f>
        <v>0</v>
      </c>
      <c r="N286" s="14" cm="1">
        <f t="array" aca="1" ref="N286" ca="1">SUM(INDIRECT("'"&amp;TOTALDemandSheets&amp;"'!"&amp;ADDRESS(ROW(),COLUMN())))</f>
        <v>0</v>
      </c>
      <c r="O286" s="14" cm="1">
        <f t="array" aca="1" ref="O286" ca="1">SUM(INDIRECT("'"&amp;TOTALDemandSheets&amp;"'!"&amp;ADDRESS(ROW(),COLUMN())))</f>
        <v>0</v>
      </c>
      <c r="P286" s="14" cm="1">
        <f t="array" aca="1" ref="P286" ca="1">SUM(INDIRECT("'"&amp;TOTALDemandSheets&amp;"'!"&amp;ADDRESS(ROW(),COLUMN())))</f>
        <v>0</v>
      </c>
      <c r="Q286" s="14" cm="1">
        <f t="array" aca="1" ref="Q286" ca="1">SUM(INDIRECT("'"&amp;TOTALDemandSheets&amp;"'!"&amp;ADDRESS(ROW(),COLUMN())))</f>
        <v>0</v>
      </c>
      <c r="R286" s="14" cm="1">
        <f t="array" aca="1" ref="R286" ca="1">SUM(INDIRECT("'"&amp;TOTALDemandSheets&amp;"'!"&amp;ADDRESS(ROW(),COLUMN())))</f>
        <v>0</v>
      </c>
      <c r="S286" s="14" cm="1">
        <f t="array" aca="1" ref="S286" ca="1">SUM(INDIRECT("'"&amp;TOTALDemandSheets&amp;"'!"&amp;ADDRESS(ROW(),COLUMN())))</f>
        <v>0</v>
      </c>
      <c r="T286" s="14" cm="1">
        <f t="array" aca="1" ref="T286" ca="1">SUM(INDIRECT("'"&amp;TOTALDemandSheets&amp;"'!"&amp;ADDRESS(ROW(),COLUMN())))</f>
        <v>0</v>
      </c>
      <c r="U286" s="14" cm="1">
        <f t="array" aca="1" ref="U286" ca="1">SUM(INDIRECT("'"&amp;TOTALDemandSheets&amp;"'!"&amp;ADDRESS(ROW(),COLUMN())))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 cm="1">
        <f t="array" aca="1" ref="D287" ca="1">SUM(INDIRECT("'"&amp;TOTALDemandSheets&amp;"'!"&amp;ADDRESS(ROW(),COLUMN())))</f>
        <v>0</v>
      </c>
      <c r="E287" s="14">
        <f t="shared" ca="1" si="15"/>
        <v>0</v>
      </c>
      <c r="F287" s="46"/>
      <c r="G287" s="174" cm="1">
        <f t="array" aca="1" ref="G287" ca="1">SUM(INDIRECT("'"&amp;TOTALDemandSheets&amp;"'!"&amp;ADDRESS(ROW(),COLUMN())))</f>
        <v>0</v>
      </c>
      <c r="H287" s="174" cm="1">
        <f t="array" aca="1" ref="H287" ca="1">SUM(INDIRECT("'"&amp;TOTALDemandSheets&amp;"'!"&amp;ADDRESS(ROW(),COLUMN())))</f>
        <v>0</v>
      </c>
      <c r="I287" s="174" cm="1">
        <f t="array" aca="1" ref="I287" ca="1">SUM(INDIRECT("'"&amp;TOTALDemandSheets&amp;"'!"&amp;ADDRESS(ROW(),COLUMN())))</f>
        <v>0</v>
      </c>
      <c r="J287" s="174" cm="1">
        <f t="array" aca="1" ref="J287" ca="1">SUM(INDIRECT("'"&amp;TOTALDemandSheets&amp;"'!"&amp;ADDRESS(ROW(),COLUMN())))</f>
        <v>0</v>
      </c>
      <c r="K287" s="174" cm="1">
        <f t="array" aca="1" ref="K287" ca="1">SUM(INDIRECT("'"&amp;TOTALDemandSheets&amp;"'!"&amp;ADDRESS(ROW(),COLUMN())))</f>
        <v>0</v>
      </c>
      <c r="L287" s="174" cm="1">
        <f t="array" aca="1" ref="L287" ca="1">SUM(INDIRECT("'"&amp;TOTALDemandSheets&amp;"'!"&amp;ADDRESS(ROW(),COLUMN())))</f>
        <v>0</v>
      </c>
      <c r="M287" s="174" cm="1">
        <f t="array" aca="1" ref="M287" ca="1">SUM(INDIRECT("'"&amp;TOTALDemandSheets&amp;"'!"&amp;ADDRESS(ROW(),COLUMN())))</f>
        <v>0</v>
      </c>
      <c r="N287" s="174" cm="1">
        <f t="array" aca="1" ref="N287" ca="1">SUM(INDIRECT("'"&amp;TOTALDemandSheets&amp;"'!"&amp;ADDRESS(ROW(),COLUMN())))</f>
        <v>0</v>
      </c>
      <c r="O287" s="174" cm="1">
        <f t="array" aca="1" ref="O287" ca="1">SUM(INDIRECT("'"&amp;TOTALDemandSheets&amp;"'!"&amp;ADDRESS(ROW(),COLUMN())))</f>
        <v>0</v>
      </c>
      <c r="P287" s="174" cm="1">
        <f t="array" aca="1" ref="P287" ca="1">SUM(INDIRECT("'"&amp;TOTALDemandSheets&amp;"'!"&amp;ADDRESS(ROW(),COLUMN())))</f>
        <v>0</v>
      </c>
      <c r="Q287" s="174" cm="1">
        <f t="array" aca="1" ref="Q287" ca="1">SUM(INDIRECT("'"&amp;TOTALDemandSheets&amp;"'!"&amp;ADDRESS(ROW(),COLUMN())))</f>
        <v>0</v>
      </c>
      <c r="R287" s="174" cm="1">
        <f t="array" aca="1" ref="R287" ca="1">SUM(INDIRECT("'"&amp;TOTALDemandSheets&amp;"'!"&amp;ADDRESS(ROW(),COLUMN())))</f>
        <v>0</v>
      </c>
      <c r="S287" s="174" cm="1">
        <f t="array" aca="1" ref="S287" ca="1">SUM(INDIRECT("'"&amp;TOTALDemandSheets&amp;"'!"&amp;ADDRESS(ROW(),COLUMN())))</f>
        <v>0</v>
      </c>
      <c r="T287" s="174" cm="1">
        <f t="array" aca="1" ref="T287" ca="1">SUM(INDIRECT("'"&amp;TOTALDemandSheets&amp;"'!"&amp;ADDRESS(ROW(),COLUMN())))</f>
        <v>0</v>
      </c>
      <c r="U287" s="174" cm="1">
        <f t="array" aca="1" ref="U287" ca="1">SUM(INDIRECT("'"&amp;TOTALDemandSheets&amp;"'!"&amp;ADDRESS(ROW(),COLUMN())))</f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>
        <f t="shared" si="15"/>
        <v>0</v>
      </c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 cm="1">
        <f t="array" aca="1" ref="D289" ca="1">SUM(INDIRECT("'"&amp;TOTALDemandSheets&amp;"'!"&amp;ADDRESS(ROW(),COLUMN())))</f>
        <v>12356.385583425024</v>
      </c>
      <c r="E289" s="14">
        <f t="shared" ref="E289:E317" ca="1" si="16">IFERROR(IF(D289="",0,IF(D289=0,0,IF(ABS(D289-SUM($G289:$U289))&lt;Check_Limit,0,1))),1)</f>
        <v>0</v>
      </c>
      <c r="F289" s="46"/>
      <c r="G289" s="14" cm="1">
        <f t="array" aca="1" ref="G289" ca="1">SUM(INDIRECT("'"&amp;TOTALDemandSheets&amp;"'!"&amp;ADDRESS(ROW(),COLUMN())))</f>
        <v>9337.2136966150247</v>
      </c>
      <c r="H289" s="14" cm="1">
        <f t="array" aca="1" ref="H289" ca="1">SUM(INDIRECT("'"&amp;TOTALDemandSheets&amp;"'!"&amp;ADDRESS(ROW(),COLUMN())))</f>
        <v>518.66851910910123</v>
      </c>
      <c r="I289" s="14" cm="1">
        <f t="array" aca="1" ref="I289" ca="1">SUM(INDIRECT("'"&amp;TOTALDemandSheets&amp;"'!"&amp;ADDRESS(ROW(),COLUMN())))</f>
        <v>502.08818645645101</v>
      </c>
      <c r="J289" s="14" cm="1">
        <f t="array" aca="1" ref="J289" ca="1">SUM(INDIRECT("'"&amp;TOTALDemandSheets&amp;"'!"&amp;ADDRESS(ROW(),COLUMN())))</f>
        <v>1162.5323097928706</v>
      </c>
      <c r="K289" s="14" cm="1">
        <f t="array" aca="1" ref="K289" ca="1">SUM(INDIRECT("'"&amp;TOTALDemandSheets&amp;"'!"&amp;ADDRESS(ROW(),COLUMN())))</f>
        <v>4.6637172335227639</v>
      </c>
      <c r="L289" s="14" cm="1">
        <f t="array" aca="1" ref="L289" ca="1">SUM(INDIRECT("'"&amp;TOTALDemandSheets&amp;"'!"&amp;ADDRESS(ROW(),COLUMN())))</f>
        <v>17.692377322123448</v>
      </c>
      <c r="M289" s="14" cm="1">
        <f t="array" aca="1" ref="M289" ca="1">SUM(INDIRECT("'"&amp;TOTALDemandSheets&amp;"'!"&amp;ADDRESS(ROW(),COLUMN())))</f>
        <v>394.83470670422673</v>
      </c>
      <c r="N289" s="14" cm="1">
        <f t="array" aca="1" ref="N289" ca="1">SUM(INDIRECT("'"&amp;TOTALDemandSheets&amp;"'!"&amp;ADDRESS(ROW(),COLUMN())))</f>
        <v>128.0818139318755</v>
      </c>
      <c r="O289" s="14" cm="1">
        <f t="array" aca="1" ref="O289" ca="1">SUM(INDIRECT("'"&amp;TOTALDemandSheets&amp;"'!"&amp;ADDRESS(ROW(),COLUMN())))</f>
        <v>290.61025625982791</v>
      </c>
      <c r="P289" s="14" cm="1">
        <f t="array" aca="1" ref="P289" ca="1">SUM(INDIRECT("'"&amp;TOTALDemandSheets&amp;"'!"&amp;ADDRESS(ROW(),COLUMN())))</f>
        <v>0</v>
      </c>
      <c r="Q289" s="14" cm="1">
        <f t="array" aca="1" ref="Q289" ca="1">SUM(INDIRECT("'"&amp;TOTALDemandSheets&amp;"'!"&amp;ADDRESS(ROW(),COLUMN())))</f>
        <v>0</v>
      </c>
      <c r="R289" s="14" cm="1">
        <f t="array" aca="1" ref="R289" ca="1">SUM(INDIRECT("'"&amp;TOTALDemandSheets&amp;"'!"&amp;ADDRESS(ROW(),COLUMN())))</f>
        <v>0</v>
      </c>
      <c r="S289" s="14" cm="1">
        <f t="array" aca="1" ref="S289" ca="1">SUM(INDIRECT("'"&amp;TOTALDemandSheets&amp;"'!"&amp;ADDRESS(ROW(),COLUMN())))</f>
        <v>0</v>
      </c>
      <c r="T289" s="14" cm="1">
        <f t="array" aca="1" ref="T289" ca="1">SUM(INDIRECT("'"&amp;TOTALDemandSheets&amp;"'!"&amp;ADDRESS(ROW(),COLUMN())))</f>
        <v>0</v>
      </c>
      <c r="U289" s="14" cm="1">
        <f t="array" aca="1" ref="U289" ca="1">SUM(INDIRECT("'"&amp;TOTALDemandSheets&amp;"'!"&amp;ADDRESS(ROW(),COLUMN())))</f>
        <v>0</v>
      </c>
    </row>
    <row r="290" spans="1:2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>
        <f t="shared" si="16"/>
        <v>0</v>
      </c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1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>
        <f t="shared" si="16"/>
        <v>0</v>
      </c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>
        <f t="shared" si="16"/>
        <v>0</v>
      </c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 cm="1">
        <f t="array" aca="1" ref="D293" ca="1">SUM(INDIRECT("'"&amp;TOTALDemandSheets&amp;"'!"&amp;ADDRESS(ROW(),COLUMN())))</f>
        <v>46.385324552819014</v>
      </c>
      <c r="E293" s="14">
        <f t="shared" ca="1" si="16"/>
        <v>0</v>
      </c>
      <c r="F293" s="3"/>
      <c r="G293" s="14" cm="1">
        <f t="array" aca="1" ref="G293" ca="1">SUM(INDIRECT("'"&amp;TOTALDemandSheets&amp;"'!"&amp;ADDRESS(ROW(),COLUMN())))</f>
        <v>34.74202586444747</v>
      </c>
      <c r="H293" s="14" cm="1">
        <f t="array" aca="1" ref="H293" ca="1">SUM(INDIRECT("'"&amp;TOTALDemandSheets&amp;"'!"&amp;ADDRESS(ROW(),COLUMN())))</f>
        <v>1.9357864760808861</v>
      </c>
      <c r="I293" s="14" cm="1">
        <f t="array" aca="1" ref="I293" ca="1">SUM(INDIRECT("'"&amp;TOTALDemandSheets&amp;"'!"&amp;ADDRESS(ROW(),COLUMN())))</f>
        <v>1.9227860095690086</v>
      </c>
      <c r="J293" s="14" cm="1">
        <f t="array" aca="1" ref="J293" ca="1">SUM(INDIRECT("'"&amp;TOTALDemandSheets&amp;"'!"&amp;ADDRESS(ROW(),COLUMN())))</f>
        <v>4.5259444687342265</v>
      </c>
      <c r="K293" s="14" cm="1">
        <f t="array" aca="1" ref="K293" ca="1">SUM(INDIRECT("'"&amp;TOTALDemandSheets&amp;"'!"&amp;ADDRESS(ROW(),COLUMN())))</f>
        <v>1.8141035232522827E-2</v>
      </c>
      <c r="L293" s="14" cm="1">
        <f t="array" aca="1" ref="L293" ca="1">SUM(INDIRECT("'"&amp;TOTALDemandSheets&amp;"'!"&amp;ADDRESS(ROW(),COLUMN())))</f>
        <v>6.7424842821043635E-2</v>
      </c>
      <c r="M293" s="14" cm="1">
        <f t="array" aca="1" ref="M293" ca="1">SUM(INDIRECT("'"&amp;TOTALDemandSheets&amp;"'!"&amp;ADDRESS(ROW(),COLUMN())))</f>
        <v>1.5386726594209992</v>
      </c>
      <c r="N293" s="14" cm="1">
        <f t="array" aca="1" ref="N293" ca="1">SUM(INDIRECT("'"&amp;TOTALDemandSheets&amp;"'!"&amp;ADDRESS(ROW(),COLUMN())))</f>
        <v>0.49989722993786023</v>
      </c>
      <c r="O293" s="14" cm="1">
        <f t="array" aca="1" ref="O293" ca="1">SUM(INDIRECT("'"&amp;TOTALDemandSheets&amp;"'!"&amp;ADDRESS(ROW(),COLUMN())))</f>
        <v>1.1346459665749873</v>
      </c>
      <c r="P293" s="14" cm="1">
        <f t="array" aca="1" ref="P293" ca="1">SUM(INDIRECT("'"&amp;TOTALDemandSheets&amp;"'!"&amp;ADDRESS(ROW(),COLUMN())))</f>
        <v>0</v>
      </c>
      <c r="Q293" s="14" cm="1">
        <f t="array" aca="1" ref="Q293" ca="1">SUM(INDIRECT("'"&amp;TOTALDemandSheets&amp;"'!"&amp;ADDRESS(ROW(),COLUMN())))</f>
        <v>0</v>
      </c>
      <c r="R293" s="14" cm="1">
        <f t="array" aca="1" ref="R293" ca="1">SUM(INDIRECT("'"&amp;TOTALDemandSheets&amp;"'!"&amp;ADDRESS(ROW(),COLUMN())))</f>
        <v>0</v>
      </c>
      <c r="S293" s="14" cm="1">
        <f t="array" aca="1" ref="S293" ca="1">SUM(INDIRECT("'"&amp;TOTALDemandSheets&amp;"'!"&amp;ADDRESS(ROW(),COLUMN())))</f>
        <v>0</v>
      </c>
      <c r="T293" s="14" cm="1">
        <f t="array" aca="1" ref="T293" ca="1">SUM(INDIRECT("'"&amp;TOTALDemandSheets&amp;"'!"&amp;ADDRESS(ROW(),COLUMN())))</f>
        <v>0</v>
      </c>
      <c r="U293" s="14" cm="1">
        <f t="array" aca="1" ref="U293" ca="1">SUM(INDIRECT("'"&amp;TOTALDemandSheets&amp;"'!"&amp;ADDRESS(ROW(),COLUMN())))</f>
        <v>0</v>
      </c>
    </row>
    <row r="294" spans="1:21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 cm="1">
        <f t="array" aca="1" ref="D294" ca="1">SUM(INDIRECT("'"&amp;TOTALDemandSheets&amp;"'!"&amp;ADDRESS(ROW(),COLUMN())))</f>
        <v>1026.6100649992622</v>
      </c>
      <c r="E294" s="14">
        <f t="shared" ca="1" si="16"/>
        <v>0</v>
      </c>
      <c r="F294" s="3"/>
      <c r="G294" s="14" cm="1">
        <f t="array" aca="1" ref="G294" ca="1">SUM(INDIRECT("'"&amp;TOTALDemandSheets&amp;"'!"&amp;ADDRESS(ROW(),COLUMN())))</f>
        <v>796.6043770331371</v>
      </c>
      <c r="H294" s="14" cm="1">
        <f t="array" aca="1" ref="H294" ca="1">SUM(INDIRECT("'"&amp;TOTALDemandSheets&amp;"'!"&amp;ADDRESS(ROW(),COLUMN())))</f>
        <v>43.851726629970806</v>
      </c>
      <c r="I294" s="14" cm="1">
        <f t="array" aca="1" ref="I294" ca="1">SUM(INDIRECT("'"&amp;TOTALDemandSheets&amp;"'!"&amp;ADDRESS(ROW(),COLUMN())))</f>
        <v>39.158556347191308</v>
      </c>
      <c r="J294" s="14" cm="1">
        <f t="array" aca="1" ref="J294" ca="1">SUM(INDIRECT("'"&amp;TOTALDemandSheets&amp;"'!"&amp;ADDRESS(ROW(),COLUMN())))</f>
        <v>85.689103029801799</v>
      </c>
      <c r="K294" s="14" cm="1">
        <f t="array" aca="1" ref="K294" ca="1">SUM(INDIRECT("'"&amp;TOTALDemandSheets&amp;"'!"&amp;ADDRESS(ROW(),COLUMN())))</f>
        <v>0.34481128386122079</v>
      </c>
      <c r="L294" s="14" cm="1">
        <f t="array" aca="1" ref="L294" ca="1">SUM(INDIRECT("'"&amp;TOTALDemandSheets&amp;"'!"&amp;ADDRESS(ROW(),COLUMN())))</f>
        <v>1.4020397593148204</v>
      </c>
      <c r="M294" s="14" cm="1">
        <f t="array" aca="1" ref="M294" ca="1">SUM(INDIRECT("'"&amp;TOTALDemandSheets&amp;"'!"&amp;ADDRESS(ROW(),COLUMN())))</f>
        <v>29.001124745711302</v>
      </c>
      <c r="N294" s="14" cm="1">
        <f t="array" aca="1" ref="N294" ca="1">SUM(INDIRECT("'"&amp;TOTALDemandSheets&amp;"'!"&amp;ADDRESS(ROW(),COLUMN())))</f>
        <v>9.3564804030490212</v>
      </c>
      <c r="O294" s="14" cm="1">
        <f t="array" aca="1" ref="O294" ca="1">SUM(INDIRECT("'"&amp;TOTALDemandSheets&amp;"'!"&amp;ADDRESS(ROW(),COLUMN())))</f>
        <v>21.201845767225119</v>
      </c>
      <c r="P294" s="14" cm="1">
        <f t="array" aca="1" ref="P294" ca="1">SUM(INDIRECT("'"&amp;TOTALDemandSheets&amp;"'!"&amp;ADDRESS(ROW(),COLUMN())))</f>
        <v>0</v>
      </c>
      <c r="Q294" s="14" cm="1">
        <f t="array" aca="1" ref="Q294" ca="1">SUM(INDIRECT("'"&amp;TOTALDemandSheets&amp;"'!"&amp;ADDRESS(ROW(),COLUMN())))</f>
        <v>0</v>
      </c>
      <c r="R294" s="14" cm="1">
        <f t="array" aca="1" ref="R294" ca="1">SUM(INDIRECT("'"&amp;TOTALDemandSheets&amp;"'!"&amp;ADDRESS(ROW(),COLUMN())))</f>
        <v>0</v>
      </c>
      <c r="S294" s="14" cm="1">
        <f t="array" aca="1" ref="S294" ca="1">SUM(INDIRECT("'"&amp;TOTALDemandSheets&amp;"'!"&amp;ADDRESS(ROW(),COLUMN())))</f>
        <v>0</v>
      </c>
      <c r="T294" s="14" cm="1">
        <f t="array" aca="1" ref="T294" ca="1">SUM(INDIRECT("'"&amp;TOTALDemandSheets&amp;"'!"&amp;ADDRESS(ROW(),COLUMN())))</f>
        <v>0</v>
      </c>
      <c r="U294" s="14" cm="1">
        <f t="array" aca="1" ref="U294" ca="1">SUM(INDIRECT("'"&amp;TOTALDemandSheets&amp;"'!"&amp;ADDRESS(ROW(),COLUMN())))</f>
        <v>0</v>
      </c>
    </row>
    <row r="295" spans="1:21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 cm="1">
        <f t="array" aca="1" ref="D295" ca="1">SUM(INDIRECT("'"&amp;TOTALDemandSheets&amp;"'!"&amp;ADDRESS(ROW(),COLUMN())))</f>
        <v>0</v>
      </c>
      <c r="E295" s="14">
        <f t="shared" ca="1" si="16"/>
        <v>0</v>
      </c>
      <c r="F295" s="46"/>
      <c r="G295" s="14" cm="1">
        <f t="array" aca="1" ref="G295" ca="1">SUM(INDIRECT("'"&amp;TOTALDemandSheets&amp;"'!"&amp;ADDRESS(ROW(),COLUMN())))</f>
        <v>0</v>
      </c>
      <c r="H295" s="14" cm="1">
        <f t="array" aca="1" ref="H295" ca="1">SUM(INDIRECT("'"&amp;TOTALDemandSheets&amp;"'!"&amp;ADDRESS(ROW(),COLUMN())))</f>
        <v>0</v>
      </c>
      <c r="I295" s="14" cm="1">
        <f t="array" aca="1" ref="I295" ca="1">SUM(INDIRECT("'"&amp;TOTALDemandSheets&amp;"'!"&amp;ADDRESS(ROW(),COLUMN())))</f>
        <v>0</v>
      </c>
      <c r="J295" s="14" cm="1">
        <f t="array" aca="1" ref="J295" ca="1">SUM(INDIRECT("'"&amp;TOTALDemandSheets&amp;"'!"&amp;ADDRESS(ROW(),COLUMN())))</f>
        <v>0</v>
      </c>
      <c r="K295" s="14" cm="1">
        <f t="array" aca="1" ref="K295" ca="1">SUM(INDIRECT("'"&amp;TOTALDemandSheets&amp;"'!"&amp;ADDRESS(ROW(),COLUMN())))</f>
        <v>0</v>
      </c>
      <c r="L295" s="14" cm="1">
        <f t="array" aca="1" ref="L295" ca="1">SUM(INDIRECT("'"&amp;TOTALDemandSheets&amp;"'!"&amp;ADDRESS(ROW(),COLUMN())))</f>
        <v>0</v>
      </c>
      <c r="M295" s="14" cm="1">
        <f t="array" aca="1" ref="M295" ca="1">SUM(INDIRECT("'"&amp;TOTALDemandSheets&amp;"'!"&amp;ADDRESS(ROW(),COLUMN())))</f>
        <v>0</v>
      </c>
      <c r="N295" s="14" cm="1">
        <f t="array" aca="1" ref="N295" ca="1">SUM(INDIRECT("'"&amp;TOTALDemandSheets&amp;"'!"&amp;ADDRESS(ROW(),COLUMN())))</f>
        <v>0</v>
      </c>
      <c r="O295" s="14" cm="1">
        <f t="array" aca="1" ref="O295" ca="1">SUM(INDIRECT("'"&amp;TOTALDemandSheets&amp;"'!"&amp;ADDRESS(ROW(),COLUMN())))</f>
        <v>0</v>
      </c>
      <c r="P295" s="14" cm="1">
        <f t="array" aca="1" ref="P295" ca="1">SUM(INDIRECT("'"&amp;TOTALDemandSheets&amp;"'!"&amp;ADDRESS(ROW(),COLUMN())))</f>
        <v>0</v>
      </c>
      <c r="Q295" s="14" cm="1">
        <f t="array" aca="1" ref="Q295" ca="1">SUM(INDIRECT("'"&amp;TOTALDemandSheets&amp;"'!"&amp;ADDRESS(ROW(),COLUMN())))</f>
        <v>0</v>
      </c>
      <c r="R295" s="14" cm="1">
        <f t="array" aca="1" ref="R295" ca="1">SUM(INDIRECT("'"&amp;TOTALDemandSheets&amp;"'!"&amp;ADDRESS(ROW(),COLUMN())))</f>
        <v>0</v>
      </c>
      <c r="S295" s="14" cm="1">
        <f t="array" aca="1" ref="S295" ca="1">SUM(INDIRECT("'"&amp;TOTALDemandSheets&amp;"'!"&amp;ADDRESS(ROW(),COLUMN())))</f>
        <v>0</v>
      </c>
      <c r="T295" s="14" cm="1">
        <f t="array" aca="1" ref="T295" ca="1">SUM(INDIRECT("'"&amp;TOTALDemandSheets&amp;"'!"&amp;ADDRESS(ROW(),COLUMN())))</f>
        <v>0</v>
      </c>
      <c r="U295" s="14" cm="1">
        <f t="array" aca="1" ref="U295" ca="1">SUM(INDIRECT("'"&amp;TOTALDemandSheets&amp;"'!"&amp;ADDRESS(ROW(),COLUMN())))</f>
        <v>0</v>
      </c>
    </row>
    <row r="296" spans="1:21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 cm="1">
        <f t="array" aca="1" ref="D296" ca="1">SUM(INDIRECT("'"&amp;TOTALDemandSheets&amp;"'!"&amp;ADDRESS(ROW(),COLUMN())))</f>
        <v>1072.9953895520814</v>
      </c>
      <c r="E296" s="14">
        <f t="shared" ca="1" si="16"/>
        <v>0</v>
      </c>
      <c r="F296" s="46"/>
      <c r="G296" s="174" cm="1">
        <f t="array" aca="1" ref="G296" ca="1">SUM(INDIRECT("'"&amp;TOTALDemandSheets&amp;"'!"&amp;ADDRESS(ROW(),COLUMN())))</f>
        <v>831.34640289758454</v>
      </c>
      <c r="H296" s="174" cm="1">
        <f t="array" aca="1" ref="H296" ca="1">SUM(INDIRECT("'"&amp;TOTALDemandSheets&amp;"'!"&amp;ADDRESS(ROW(),COLUMN())))</f>
        <v>45.787513106051691</v>
      </c>
      <c r="I296" s="174" cm="1">
        <f t="array" aca="1" ref="I296" ca="1">SUM(INDIRECT("'"&amp;TOTALDemandSheets&amp;"'!"&amp;ADDRESS(ROW(),COLUMN())))</f>
        <v>41.081342356760317</v>
      </c>
      <c r="J296" s="174" cm="1">
        <f t="array" aca="1" ref="J296" ca="1">SUM(INDIRECT("'"&amp;TOTALDemandSheets&amp;"'!"&amp;ADDRESS(ROW(),COLUMN())))</f>
        <v>90.215047498536038</v>
      </c>
      <c r="K296" s="174" cm="1">
        <f t="array" aca="1" ref="K296" ca="1">SUM(INDIRECT("'"&amp;TOTALDemandSheets&amp;"'!"&amp;ADDRESS(ROW(),COLUMN())))</f>
        <v>0.36295231909374359</v>
      </c>
      <c r="L296" s="174" cm="1">
        <f t="array" aca="1" ref="L296" ca="1">SUM(INDIRECT("'"&amp;TOTALDemandSheets&amp;"'!"&amp;ADDRESS(ROW(),COLUMN())))</f>
        <v>1.4694646021358639</v>
      </c>
      <c r="M296" s="174" cm="1">
        <f t="array" aca="1" ref="M296" ca="1">SUM(INDIRECT("'"&amp;TOTALDemandSheets&amp;"'!"&amp;ADDRESS(ROW(),COLUMN())))</f>
        <v>30.539797405132301</v>
      </c>
      <c r="N296" s="174" cm="1">
        <f t="array" aca="1" ref="N296" ca="1">SUM(INDIRECT("'"&amp;TOTALDemandSheets&amp;"'!"&amp;ADDRESS(ROW(),COLUMN())))</f>
        <v>9.8563776329868809</v>
      </c>
      <c r="O296" s="174" cm="1">
        <f t="array" aca="1" ref="O296" ca="1">SUM(INDIRECT("'"&amp;TOTALDemandSheets&amp;"'!"&amp;ADDRESS(ROW(),COLUMN())))</f>
        <v>22.336491733800106</v>
      </c>
      <c r="P296" s="174" cm="1">
        <f t="array" aca="1" ref="P296" ca="1">SUM(INDIRECT("'"&amp;TOTALDemandSheets&amp;"'!"&amp;ADDRESS(ROW(),COLUMN())))</f>
        <v>0</v>
      </c>
      <c r="Q296" s="174" cm="1">
        <f t="array" aca="1" ref="Q296" ca="1">SUM(INDIRECT("'"&amp;TOTALDemandSheets&amp;"'!"&amp;ADDRESS(ROW(),COLUMN())))</f>
        <v>0</v>
      </c>
      <c r="R296" s="174" cm="1">
        <f t="array" aca="1" ref="R296" ca="1">SUM(INDIRECT("'"&amp;TOTALDemandSheets&amp;"'!"&amp;ADDRESS(ROW(),COLUMN())))</f>
        <v>0</v>
      </c>
      <c r="S296" s="174" cm="1">
        <f t="array" aca="1" ref="S296" ca="1">SUM(INDIRECT("'"&amp;TOTALDemandSheets&amp;"'!"&amp;ADDRESS(ROW(),COLUMN())))</f>
        <v>0</v>
      </c>
      <c r="T296" s="174" cm="1">
        <f t="array" aca="1" ref="T296" ca="1">SUM(INDIRECT("'"&amp;TOTALDemandSheets&amp;"'!"&amp;ADDRESS(ROW(),COLUMN())))</f>
        <v>0</v>
      </c>
      <c r="U296" s="174" cm="1">
        <f t="array" aca="1" ref="U296" ca="1">SUM(INDIRECT("'"&amp;TOTALDemandSheets&amp;"'!"&amp;ADDRESS(ROW(),COLUMN())))</f>
        <v>0</v>
      </c>
    </row>
    <row r="297" spans="1:21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>
        <f t="shared" si="16"/>
        <v>0</v>
      </c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>
        <f t="shared" si="16"/>
        <v>0</v>
      </c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 cm="1">
        <f t="array" aca="1" ref="D299" ca="1">SUM(INDIRECT("'"&amp;TOTALDemandSheets&amp;"'!"&amp;ADDRESS(ROW(),COLUMN())))</f>
        <v>1337.8163386292726</v>
      </c>
      <c r="E299" s="14">
        <f t="shared" ca="1" si="16"/>
        <v>0</v>
      </c>
      <c r="F299" s="3"/>
      <c r="G299" s="14" cm="1">
        <f t="array" aca="1" ref="G299" ca="1">SUM(INDIRECT("'"&amp;TOTALDemandSheets&amp;"'!"&amp;ADDRESS(ROW(),COLUMN())))</f>
        <v>1004.4119000954001</v>
      </c>
      <c r="H299" s="14" cm="1">
        <f t="array" aca="1" ref="H299" ca="1">SUM(INDIRECT("'"&amp;TOTALDemandSheets&amp;"'!"&amp;ADDRESS(ROW(),COLUMN())))</f>
        <v>55.918310778109259</v>
      </c>
      <c r="I299" s="14" cm="1">
        <f t="array" aca="1" ref="I299" ca="1">SUM(INDIRECT("'"&amp;TOTALDemandSheets&amp;"'!"&amp;ADDRESS(ROW(),COLUMN())))</f>
        <v>55.160795094357091</v>
      </c>
      <c r="J299" s="14" cm="1">
        <f t="array" aca="1" ref="J299" ca="1">SUM(INDIRECT("'"&amp;TOTALDemandSheets&amp;"'!"&amp;ADDRESS(ROW(),COLUMN())))</f>
        <v>129.27700518349747</v>
      </c>
      <c r="K299" s="14" cm="1">
        <f t="array" aca="1" ref="K299" ca="1">SUM(INDIRECT("'"&amp;TOTALDemandSheets&amp;"'!"&amp;ADDRESS(ROW(),COLUMN())))</f>
        <v>0.51828941069660184</v>
      </c>
      <c r="L299" s="14" cm="1">
        <f t="array" aca="1" ref="L299" ca="1">SUM(INDIRECT("'"&amp;TOTALDemandSheets&amp;"'!"&amp;ADDRESS(ROW(),COLUMN())))</f>
        <v>1.9367901334337827</v>
      </c>
      <c r="M299" s="14" cm="1">
        <f t="array" aca="1" ref="M299" ca="1">SUM(INDIRECT("'"&amp;TOTALDemandSheets&amp;"'!"&amp;ADDRESS(ROW(),COLUMN())))</f>
        <v>43.938620921643803</v>
      </c>
      <c r="N299" s="14" cm="1">
        <f t="array" aca="1" ref="N299" ca="1">SUM(INDIRECT("'"&amp;TOTALDemandSheets&amp;"'!"&amp;ADDRESS(ROW(),COLUMN())))</f>
        <v>14.269456308538372</v>
      </c>
      <c r="O299" s="14" cm="1">
        <f t="array" aca="1" ref="O299" ca="1">SUM(INDIRECT("'"&amp;TOTALDemandSheets&amp;"'!"&amp;ADDRESS(ROW(),COLUMN())))</f>
        <v>32.38517070359552</v>
      </c>
      <c r="P299" s="14" cm="1">
        <f t="array" aca="1" ref="P299" ca="1">SUM(INDIRECT("'"&amp;TOTALDemandSheets&amp;"'!"&amp;ADDRESS(ROW(),COLUMN())))</f>
        <v>0</v>
      </c>
      <c r="Q299" s="14" cm="1">
        <f t="array" aca="1" ref="Q299" ca="1">SUM(INDIRECT("'"&amp;TOTALDemandSheets&amp;"'!"&amp;ADDRESS(ROW(),COLUMN())))</f>
        <v>0</v>
      </c>
      <c r="R299" s="14" cm="1">
        <f t="array" aca="1" ref="R299" ca="1">SUM(INDIRECT("'"&amp;TOTALDemandSheets&amp;"'!"&amp;ADDRESS(ROW(),COLUMN())))</f>
        <v>0</v>
      </c>
      <c r="S299" s="14" cm="1">
        <f t="array" aca="1" ref="S299" ca="1">SUM(INDIRECT("'"&amp;TOTALDemandSheets&amp;"'!"&amp;ADDRESS(ROW(),COLUMN())))</f>
        <v>0</v>
      </c>
      <c r="T299" s="14" cm="1">
        <f t="array" aca="1" ref="T299" ca="1">SUM(INDIRECT("'"&amp;TOTALDemandSheets&amp;"'!"&amp;ADDRESS(ROW(),COLUMN())))</f>
        <v>0</v>
      </c>
      <c r="U299" s="14" cm="1">
        <f t="array" aca="1" ref="U299" ca="1">SUM(INDIRECT("'"&amp;TOTALDemandSheets&amp;"'!"&amp;ADDRESS(ROW(),COLUMN())))</f>
        <v>0</v>
      </c>
    </row>
    <row r="300" spans="1:21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 cm="1">
        <f t="array" aca="1" ref="D300" ca="1">SUM(INDIRECT("'"&amp;TOTALDemandSheets&amp;"'!"&amp;ADDRESS(ROW(),COLUMN())))</f>
        <v>49.317541181387099</v>
      </c>
      <c r="E300" s="14">
        <f t="shared" ca="1" si="16"/>
        <v>0</v>
      </c>
      <c r="F300" s="3"/>
      <c r="G300" s="14" cm="1">
        <f t="array" aca="1" ref="G300" ca="1">SUM(INDIRECT("'"&amp;TOTALDemandSheets&amp;"'!"&amp;ADDRESS(ROW(),COLUMN())))</f>
        <v>37.026850260166412</v>
      </c>
      <c r="H300" s="14" cm="1">
        <f t="array" aca="1" ref="H300" ca="1">SUM(INDIRECT("'"&amp;TOTALDemandSheets&amp;"'!"&amp;ADDRESS(ROW(),COLUMN())))</f>
        <v>2.0613842983997346</v>
      </c>
      <c r="I300" s="14" cm="1">
        <f t="array" aca="1" ref="I300" ca="1">SUM(INDIRECT("'"&amp;TOTALDemandSheets&amp;"'!"&amp;ADDRESS(ROW(),COLUMN())))</f>
        <v>2.0334590818731733</v>
      </c>
      <c r="J300" s="14" cm="1">
        <f t="array" aca="1" ref="J300" ca="1">SUM(INDIRECT("'"&amp;TOTALDemandSheets&amp;"'!"&amp;ADDRESS(ROW(),COLUMN())))</f>
        <v>4.7656945447952879</v>
      </c>
      <c r="K300" s="14" cm="1">
        <f t="array" aca="1" ref="K300" ca="1">SUM(INDIRECT("'"&amp;TOTALDemandSheets&amp;"'!"&amp;ADDRESS(ROW(),COLUMN())))</f>
        <v>1.9106329185735672E-2</v>
      </c>
      <c r="L300" s="14" cm="1">
        <f t="array" aca="1" ref="L300" ca="1">SUM(INDIRECT("'"&amp;TOTALDemandSheets&amp;"'!"&amp;ADDRESS(ROW(),COLUMN())))</f>
        <v>7.1398236370167442E-2</v>
      </c>
      <c r="M300" s="14" cm="1">
        <f t="array" aca="1" ref="M300" ca="1">SUM(INDIRECT("'"&amp;TOTALDemandSheets&amp;"'!"&amp;ADDRESS(ROW(),COLUMN())))</f>
        <v>1.6197625071441255</v>
      </c>
      <c r="N300" s="14" cm="1">
        <f t="array" aca="1" ref="N300" ca="1">SUM(INDIRECT("'"&amp;TOTALDemandSheets&amp;"'!"&amp;ADDRESS(ROW(),COLUMN())))</f>
        <v>0.52603222042675291</v>
      </c>
      <c r="O300" s="14" cm="1">
        <f t="array" aca="1" ref="O300" ca="1">SUM(INDIRECT("'"&amp;TOTALDemandSheets&amp;"'!"&amp;ADDRESS(ROW(),COLUMN())))</f>
        <v>1.1938537030256864</v>
      </c>
      <c r="P300" s="14" cm="1">
        <f t="array" aca="1" ref="P300" ca="1">SUM(INDIRECT("'"&amp;TOTALDemandSheets&amp;"'!"&amp;ADDRESS(ROW(),COLUMN())))</f>
        <v>0</v>
      </c>
      <c r="Q300" s="14" cm="1">
        <f t="array" aca="1" ref="Q300" ca="1">SUM(INDIRECT("'"&amp;TOTALDemandSheets&amp;"'!"&amp;ADDRESS(ROW(),COLUMN())))</f>
        <v>0</v>
      </c>
      <c r="R300" s="14" cm="1">
        <f t="array" aca="1" ref="R300" ca="1">SUM(INDIRECT("'"&amp;TOTALDemandSheets&amp;"'!"&amp;ADDRESS(ROW(),COLUMN())))</f>
        <v>0</v>
      </c>
      <c r="S300" s="14" cm="1">
        <f t="array" aca="1" ref="S300" ca="1">SUM(INDIRECT("'"&amp;TOTALDemandSheets&amp;"'!"&amp;ADDRESS(ROW(),COLUMN())))</f>
        <v>0</v>
      </c>
      <c r="T300" s="14" cm="1">
        <f t="array" aca="1" ref="T300" ca="1">SUM(INDIRECT("'"&amp;TOTALDemandSheets&amp;"'!"&amp;ADDRESS(ROW(),COLUMN())))</f>
        <v>0</v>
      </c>
      <c r="U300" s="14" cm="1">
        <f t="array" aca="1" ref="U300" ca="1">SUM(INDIRECT("'"&amp;TOTALDemandSheets&amp;"'!"&amp;ADDRESS(ROW(),COLUMN())))</f>
        <v>0</v>
      </c>
    </row>
    <row r="301" spans="1:21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 cm="1">
        <f t="array" aca="1" ref="D301" ca="1">SUM(INDIRECT("'"&amp;TOTALDemandSheets&amp;"'!"&amp;ADDRESS(ROW(),COLUMN())))</f>
        <v>0</v>
      </c>
      <c r="E301" s="14">
        <f t="shared" ca="1" si="16"/>
        <v>0</v>
      </c>
      <c r="F301" s="3"/>
      <c r="G301" s="14" cm="1">
        <f t="array" aca="1" ref="G301" ca="1">SUM(INDIRECT("'"&amp;TOTALDemandSheets&amp;"'!"&amp;ADDRESS(ROW(),COLUMN())))</f>
        <v>0</v>
      </c>
      <c r="H301" s="14" cm="1">
        <f t="array" aca="1" ref="H301" ca="1">SUM(INDIRECT("'"&amp;TOTALDemandSheets&amp;"'!"&amp;ADDRESS(ROW(),COLUMN())))</f>
        <v>0</v>
      </c>
      <c r="I301" s="14" cm="1">
        <f t="array" aca="1" ref="I301" ca="1">SUM(INDIRECT("'"&amp;TOTALDemandSheets&amp;"'!"&amp;ADDRESS(ROW(),COLUMN())))</f>
        <v>0</v>
      </c>
      <c r="J301" s="14" cm="1">
        <f t="array" aca="1" ref="J301" ca="1">SUM(INDIRECT("'"&amp;TOTALDemandSheets&amp;"'!"&amp;ADDRESS(ROW(),COLUMN())))</f>
        <v>0</v>
      </c>
      <c r="K301" s="14" cm="1">
        <f t="array" aca="1" ref="K301" ca="1">SUM(INDIRECT("'"&amp;TOTALDemandSheets&amp;"'!"&amp;ADDRESS(ROW(),COLUMN())))</f>
        <v>0</v>
      </c>
      <c r="L301" s="14" cm="1">
        <f t="array" aca="1" ref="L301" ca="1">SUM(INDIRECT("'"&amp;TOTALDemandSheets&amp;"'!"&amp;ADDRESS(ROW(),COLUMN())))</f>
        <v>0</v>
      </c>
      <c r="M301" s="14" cm="1">
        <f t="array" aca="1" ref="M301" ca="1">SUM(INDIRECT("'"&amp;TOTALDemandSheets&amp;"'!"&amp;ADDRESS(ROW(),COLUMN())))</f>
        <v>0</v>
      </c>
      <c r="N301" s="14" cm="1">
        <f t="array" aca="1" ref="N301" ca="1">SUM(INDIRECT("'"&amp;TOTALDemandSheets&amp;"'!"&amp;ADDRESS(ROW(),COLUMN())))</f>
        <v>0</v>
      </c>
      <c r="O301" s="14" cm="1">
        <f t="array" aca="1" ref="O301" ca="1">SUM(INDIRECT("'"&amp;TOTALDemandSheets&amp;"'!"&amp;ADDRESS(ROW(),COLUMN())))</f>
        <v>0</v>
      </c>
      <c r="P301" s="14" cm="1">
        <f t="array" aca="1" ref="P301" ca="1">SUM(INDIRECT("'"&amp;TOTALDemandSheets&amp;"'!"&amp;ADDRESS(ROW(),COLUMN())))</f>
        <v>0</v>
      </c>
      <c r="Q301" s="14" cm="1">
        <f t="array" aca="1" ref="Q301" ca="1">SUM(INDIRECT("'"&amp;TOTALDemandSheets&amp;"'!"&amp;ADDRESS(ROW(),COLUMN())))</f>
        <v>0</v>
      </c>
      <c r="R301" s="14" cm="1">
        <f t="array" aca="1" ref="R301" ca="1">SUM(INDIRECT("'"&amp;TOTALDemandSheets&amp;"'!"&amp;ADDRESS(ROW(),COLUMN())))</f>
        <v>0</v>
      </c>
      <c r="S301" s="14" cm="1">
        <f t="array" aca="1" ref="S301" ca="1">SUM(INDIRECT("'"&amp;TOTALDemandSheets&amp;"'!"&amp;ADDRESS(ROW(),COLUMN())))</f>
        <v>0</v>
      </c>
      <c r="T301" s="14" cm="1">
        <f t="array" aca="1" ref="T301" ca="1">SUM(INDIRECT("'"&amp;TOTALDemandSheets&amp;"'!"&amp;ADDRESS(ROW(),COLUMN())))</f>
        <v>0</v>
      </c>
      <c r="U301" s="14" cm="1">
        <f t="array" aca="1" ref="U301" ca="1">SUM(INDIRECT("'"&amp;TOTALDemandSheets&amp;"'!"&amp;ADDRESS(ROW(),COLUMN())))</f>
        <v>0</v>
      </c>
    </row>
    <row r="302" spans="1:21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 cm="1">
        <f t="array" aca="1" ref="D302" ca="1">SUM(INDIRECT("'"&amp;TOTALDemandSheets&amp;"'!"&amp;ADDRESS(ROW(),COLUMN())))</f>
        <v>-358.71317654180041</v>
      </c>
      <c r="E302" s="14">
        <f t="shared" ca="1" si="16"/>
        <v>0</v>
      </c>
      <c r="F302" s="3"/>
      <c r="G302" s="14" cm="1">
        <f t="array" aca="1" ref="G302" ca="1">SUM(INDIRECT("'"&amp;TOTALDemandSheets&amp;"'!"&amp;ADDRESS(ROW(),COLUMN())))</f>
        <v>-268.67166668506047</v>
      </c>
      <c r="H302" s="14" cm="1">
        <f t="array" aca="1" ref="H302" ca="1">SUM(INDIRECT("'"&amp;TOTALDemandSheets&amp;"'!"&amp;ADDRESS(ROW(),COLUMN())))</f>
        <v>-14.970082081692185</v>
      </c>
      <c r="I302" s="14" cm="1">
        <f t="array" aca="1" ref="I302" ca="1">SUM(INDIRECT("'"&amp;TOTALDemandSheets&amp;"'!"&amp;ADDRESS(ROW(),COLUMN())))</f>
        <v>-14.869545140667</v>
      </c>
      <c r="J302" s="14" cm="1">
        <f t="array" aca="1" ref="J302" ca="1">SUM(INDIRECT("'"&amp;TOTALDemandSheets&amp;"'!"&amp;ADDRESS(ROW(),COLUMN())))</f>
        <v>-35.00063722487802</v>
      </c>
      <c r="K302" s="14" cm="1">
        <f t="array" aca="1" ref="K302" ca="1">SUM(INDIRECT("'"&amp;TOTALDemandSheets&amp;"'!"&amp;ADDRESS(ROW(),COLUMN())))</f>
        <v>-0.1402906724648432</v>
      </c>
      <c r="L302" s="14" cm="1">
        <f t="array" aca="1" ref="L302" ca="1">SUM(INDIRECT("'"&amp;TOTALDemandSheets&amp;"'!"&amp;ADDRESS(ROW(),COLUMN())))</f>
        <v>-0.52141878448273749</v>
      </c>
      <c r="M302" s="14" cm="1">
        <f t="array" aca="1" ref="M302" ca="1">SUM(INDIRECT("'"&amp;TOTALDemandSheets&amp;"'!"&amp;ADDRESS(ROW(),COLUMN())))</f>
        <v>-11.89906856618906</v>
      </c>
      <c r="N302" s="14" cm="1">
        <f t="array" aca="1" ref="N302" ca="1">SUM(INDIRECT("'"&amp;TOTALDemandSheets&amp;"'!"&amp;ADDRESS(ROW(),COLUMN())))</f>
        <v>-3.8658719115194531</v>
      </c>
      <c r="O302" s="14" cm="1">
        <f t="array" aca="1" ref="O302" ca="1">SUM(INDIRECT("'"&amp;TOTALDemandSheets&amp;"'!"&amp;ADDRESS(ROW(),COLUMN())))</f>
        <v>-8.7745954748465689</v>
      </c>
      <c r="P302" s="14" cm="1">
        <f t="array" aca="1" ref="P302" ca="1">SUM(INDIRECT("'"&amp;TOTALDemandSheets&amp;"'!"&amp;ADDRESS(ROW(),COLUMN())))</f>
        <v>0</v>
      </c>
      <c r="Q302" s="14" cm="1">
        <f t="array" aca="1" ref="Q302" ca="1">SUM(INDIRECT("'"&amp;TOTALDemandSheets&amp;"'!"&amp;ADDRESS(ROW(),COLUMN())))</f>
        <v>0</v>
      </c>
      <c r="R302" s="14" cm="1">
        <f t="array" aca="1" ref="R302" ca="1">SUM(INDIRECT("'"&amp;TOTALDemandSheets&amp;"'!"&amp;ADDRESS(ROW(),COLUMN())))</f>
        <v>0</v>
      </c>
      <c r="S302" s="14" cm="1">
        <f t="array" aca="1" ref="S302" ca="1">SUM(INDIRECT("'"&amp;TOTALDemandSheets&amp;"'!"&amp;ADDRESS(ROW(),COLUMN())))</f>
        <v>0</v>
      </c>
      <c r="T302" s="14" cm="1">
        <f t="array" aca="1" ref="T302" ca="1">SUM(INDIRECT("'"&amp;TOTALDemandSheets&amp;"'!"&amp;ADDRESS(ROW(),COLUMN())))</f>
        <v>0</v>
      </c>
      <c r="U302" s="14" cm="1">
        <f t="array" aca="1" ref="U302" ca="1">SUM(INDIRECT("'"&amp;TOTALDemandSheets&amp;"'!"&amp;ADDRESS(ROW(),COLUMN())))</f>
        <v>0</v>
      </c>
    </row>
    <row r="303" spans="1:21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 cm="1">
        <f t="array" aca="1" ref="D303" ca="1">SUM(INDIRECT("'"&amp;TOTALDemandSheets&amp;"'!"&amp;ADDRESS(ROW(),COLUMN())))</f>
        <v>0</v>
      </c>
      <c r="E303" s="14">
        <f t="shared" ca="1" si="16"/>
        <v>0</v>
      </c>
      <c r="F303" s="46"/>
      <c r="G303" s="14" cm="1">
        <f t="array" aca="1" ref="G303" ca="1">SUM(INDIRECT("'"&amp;TOTALDemandSheets&amp;"'!"&amp;ADDRESS(ROW(),COLUMN())))</f>
        <v>0</v>
      </c>
      <c r="H303" s="14" cm="1">
        <f t="array" aca="1" ref="H303" ca="1">SUM(INDIRECT("'"&amp;TOTALDemandSheets&amp;"'!"&amp;ADDRESS(ROW(),COLUMN())))</f>
        <v>0</v>
      </c>
      <c r="I303" s="14" cm="1">
        <f t="array" aca="1" ref="I303" ca="1">SUM(INDIRECT("'"&amp;TOTALDemandSheets&amp;"'!"&amp;ADDRESS(ROW(),COLUMN())))</f>
        <v>0</v>
      </c>
      <c r="J303" s="14" cm="1">
        <f t="array" aca="1" ref="J303" ca="1">SUM(INDIRECT("'"&amp;TOTALDemandSheets&amp;"'!"&amp;ADDRESS(ROW(),COLUMN())))</f>
        <v>0</v>
      </c>
      <c r="K303" s="14" cm="1">
        <f t="array" aca="1" ref="K303" ca="1">SUM(INDIRECT("'"&amp;TOTALDemandSheets&amp;"'!"&amp;ADDRESS(ROW(),COLUMN())))</f>
        <v>0</v>
      </c>
      <c r="L303" s="14" cm="1">
        <f t="array" aca="1" ref="L303" ca="1">SUM(INDIRECT("'"&amp;TOTALDemandSheets&amp;"'!"&amp;ADDRESS(ROW(),COLUMN())))</f>
        <v>0</v>
      </c>
      <c r="M303" s="14" cm="1">
        <f t="array" aca="1" ref="M303" ca="1">SUM(INDIRECT("'"&amp;TOTALDemandSheets&amp;"'!"&amp;ADDRESS(ROW(),COLUMN())))</f>
        <v>0</v>
      </c>
      <c r="N303" s="14" cm="1">
        <f t="array" aca="1" ref="N303" ca="1">SUM(INDIRECT("'"&amp;TOTALDemandSheets&amp;"'!"&amp;ADDRESS(ROW(),COLUMN())))</f>
        <v>0</v>
      </c>
      <c r="O303" s="14" cm="1">
        <f t="array" aca="1" ref="O303" ca="1">SUM(INDIRECT("'"&amp;TOTALDemandSheets&amp;"'!"&amp;ADDRESS(ROW(),COLUMN())))</f>
        <v>0</v>
      </c>
      <c r="P303" s="14" cm="1">
        <f t="array" aca="1" ref="P303" ca="1">SUM(INDIRECT("'"&amp;TOTALDemandSheets&amp;"'!"&amp;ADDRESS(ROW(),COLUMN())))</f>
        <v>0</v>
      </c>
      <c r="Q303" s="14" cm="1">
        <f t="array" aca="1" ref="Q303" ca="1">SUM(INDIRECT("'"&amp;TOTALDemandSheets&amp;"'!"&amp;ADDRESS(ROW(),COLUMN())))</f>
        <v>0</v>
      </c>
      <c r="R303" s="14" cm="1">
        <f t="array" aca="1" ref="R303" ca="1">SUM(INDIRECT("'"&amp;TOTALDemandSheets&amp;"'!"&amp;ADDRESS(ROW(),COLUMN())))</f>
        <v>0</v>
      </c>
      <c r="S303" s="14" cm="1">
        <f t="array" aca="1" ref="S303" ca="1">SUM(INDIRECT("'"&amp;TOTALDemandSheets&amp;"'!"&amp;ADDRESS(ROW(),COLUMN())))</f>
        <v>0</v>
      </c>
      <c r="T303" s="14" cm="1">
        <f t="array" aca="1" ref="T303" ca="1">SUM(INDIRECT("'"&amp;TOTALDemandSheets&amp;"'!"&amp;ADDRESS(ROW(),COLUMN())))</f>
        <v>0</v>
      </c>
      <c r="U303" s="14" cm="1">
        <f t="array" aca="1" ref="U303" ca="1">SUM(INDIRECT("'"&amp;TOTALDemandSheets&amp;"'!"&amp;ADDRESS(ROW(),COLUMN())))</f>
        <v>0</v>
      </c>
    </row>
    <row r="304" spans="1:21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 cm="1">
        <f t="array" aca="1" ref="D304" ca="1">SUM(INDIRECT("'"&amp;TOTALDemandSheets&amp;"'!"&amp;ADDRESS(ROW(),COLUMN())))</f>
        <v>1028.4207032688596</v>
      </c>
      <c r="E304" s="14">
        <f t="shared" ca="1" si="16"/>
        <v>0</v>
      </c>
      <c r="F304" s="46"/>
      <c r="G304" s="174" cm="1">
        <f t="array" aca="1" ref="G304" ca="1">SUM(INDIRECT("'"&amp;TOTALDemandSheets&amp;"'!"&amp;ADDRESS(ROW(),COLUMN())))</f>
        <v>772.76708367050617</v>
      </c>
      <c r="H304" s="174" cm="1">
        <f t="array" aca="1" ref="H304" ca="1">SUM(INDIRECT("'"&amp;TOTALDemandSheets&amp;"'!"&amp;ADDRESS(ROW(),COLUMN())))</f>
        <v>43.009612994816806</v>
      </c>
      <c r="I304" s="174" cm="1">
        <f t="array" aca="1" ref="I304" ca="1">SUM(INDIRECT("'"&amp;TOTALDemandSheets&amp;"'!"&amp;ADDRESS(ROW(),COLUMN())))</f>
        <v>42.324709035563259</v>
      </c>
      <c r="J304" s="174" cm="1">
        <f t="array" aca="1" ref="J304" ca="1">SUM(INDIRECT("'"&amp;TOTALDemandSheets&amp;"'!"&amp;ADDRESS(ROW(),COLUMN())))</f>
        <v>99.042062503414755</v>
      </c>
      <c r="K304" s="174" cm="1">
        <f t="array" aca="1" ref="K304" ca="1">SUM(INDIRECT("'"&amp;TOTALDemandSheets&amp;"'!"&amp;ADDRESS(ROW(),COLUMN())))</f>
        <v>0.3971050674174943</v>
      </c>
      <c r="L304" s="174" cm="1">
        <f t="array" aca="1" ref="L304" ca="1">SUM(INDIRECT("'"&amp;TOTALDemandSheets&amp;"'!"&amp;ADDRESS(ROW(),COLUMN())))</f>
        <v>1.4867695853212124</v>
      </c>
      <c r="M304" s="174" cm="1">
        <f t="array" aca="1" ref="M304" ca="1">SUM(INDIRECT("'"&amp;TOTALDemandSheets&amp;"'!"&amp;ADDRESS(ROW(),COLUMN())))</f>
        <v>33.659314862598876</v>
      </c>
      <c r="N304" s="174" cm="1">
        <f t="array" aca="1" ref="N304" ca="1">SUM(INDIRECT("'"&amp;TOTALDemandSheets&amp;"'!"&amp;ADDRESS(ROW(),COLUMN())))</f>
        <v>10.929616617445671</v>
      </c>
      <c r="O304" s="174" cm="1">
        <f t="array" aca="1" ref="O304" ca="1">SUM(INDIRECT("'"&amp;TOTALDemandSheets&amp;"'!"&amp;ADDRESS(ROW(),COLUMN())))</f>
        <v>24.804428931774638</v>
      </c>
      <c r="P304" s="174" cm="1">
        <f t="array" aca="1" ref="P304" ca="1">SUM(INDIRECT("'"&amp;TOTALDemandSheets&amp;"'!"&amp;ADDRESS(ROW(),COLUMN())))</f>
        <v>0</v>
      </c>
      <c r="Q304" s="174" cm="1">
        <f t="array" aca="1" ref="Q304" ca="1">SUM(INDIRECT("'"&amp;TOTALDemandSheets&amp;"'!"&amp;ADDRESS(ROW(),COLUMN())))</f>
        <v>0</v>
      </c>
      <c r="R304" s="174" cm="1">
        <f t="array" aca="1" ref="R304" ca="1">SUM(INDIRECT("'"&amp;TOTALDemandSheets&amp;"'!"&amp;ADDRESS(ROW(),COLUMN())))</f>
        <v>0</v>
      </c>
      <c r="S304" s="174" cm="1">
        <f t="array" aca="1" ref="S304" ca="1">SUM(INDIRECT("'"&amp;TOTALDemandSheets&amp;"'!"&amp;ADDRESS(ROW(),COLUMN())))</f>
        <v>0</v>
      </c>
      <c r="T304" s="174" cm="1">
        <f t="array" aca="1" ref="T304" ca="1">SUM(INDIRECT("'"&amp;TOTALDemandSheets&amp;"'!"&amp;ADDRESS(ROW(),COLUMN())))</f>
        <v>0</v>
      </c>
      <c r="U304" s="174" cm="1">
        <f t="array" aca="1" ref="U304" ca="1">SUM(INDIRECT("'"&amp;TOTALDemandSheets&amp;"'!"&amp;ADDRESS(ROW(),COLUMN())))</f>
        <v>0</v>
      </c>
    </row>
    <row r="305" spans="1:21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>
        <f t="shared" si="16"/>
        <v>0</v>
      </c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 cm="1">
        <f t="array" aca="1" ref="D306" ca="1">SUM(INDIRECT("'"&amp;TOTALDemandSheets&amp;"'!"&amp;ADDRESS(ROW(),COLUMN())))</f>
        <v>2101.4160928209408</v>
      </c>
      <c r="E306" s="14">
        <f t="shared" ca="1" si="16"/>
        <v>0</v>
      </c>
      <c r="F306" s="46"/>
      <c r="G306" s="175" cm="1">
        <f t="array" aca="1" ref="G306" ca="1">SUM(INDIRECT("'"&amp;TOTALDemandSheets&amp;"'!"&amp;ADDRESS(ROW(),COLUMN())))</f>
        <v>1604.1134865680906</v>
      </c>
      <c r="H306" s="175" cm="1">
        <f t="array" aca="1" ref="H306" ca="1">SUM(INDIRECT("'"&amp;TOTALDemandSheets&amp;"'!"&amp;ADDRESS(ROW(),COLUMN())))</f>
        <v>88.797126100868496</v>
      </c>
      <c r="I306" s="175" cm="1">
        <f t="array" aca="1" ref="I306" ca="1">SUM(INDIRECT("'"&amp;TOTALDemandSheets&amp;"'!"&amp;ADDRESS(ROW(),COLUMN())))</f>
        <v>83.40605139232359</v>
      </c>
      <c r="J306" s="175" cm="1">
        <f t="array" aca="1" ref="J306" ca="1">SUM(INDIRECT("'"&amp;TOTALDemandSheets&amp;"'!"&amp;ADDRESS(ROW(),COLUMN())))</f>
        <v>189.25711000195076</v>
      </c>
      <c r="K306" s="175" cm="1">
        <f t="array" aca="1" ref="K306" ca="1">SUM(INDIRECT("'"&amp;TOTALDemandSheets&amp;"'!"&amp;ADDRESS(ROW(),COLUMN())))</f>
        <v>0.76005738651123778</v>
      </c>
      <c r="L306" s="175" cm="1">
        <f t="array" aca="1" ref="L306" ca="1">SUM(INDIRECT("'"&amp;TOTALDemandSheets&amp;"'!"&amp;ADDRESS(ROW(),COLUMN())))</f>
        <v>2.9562341874570768</v>
      </c>
      <c r="M306" s="175" cm="1">
        <f t="array" aca="1" ref="M306" ca="1">SUM(INDIRECT("'"&amp;TOTALDemandSheets&amp;"'!"&amp;ADDRESS(ROW(),COLUMN())))</f>
        <v>64.199112267731167</v>
      </c>
      <c r="N306" s="175" cm="1">
        <f t="array" aca="1" ref="N306" ca="1">SUM(INDIRECT("'"&amp;TOTALDemandSheets&amp;"'!"&amp;ADDRESS(ROW(),COLUMN())))</f>
        <v>20.785994250432555</v>
      </c>
      <c r="O306" s="175" cm="1">
        <f t="array" aca="1" ref="O306" ca="1">SUM(INDIRECT("'"&amp;TOTALDemandSheets&amp;"'!"&amp;ADDRESS(ROW(),COLUMN())))</f>
        <v>47.14092066557474</v>
      </c>
      <c r="P306" s="175" cm="1">
        <f t="array" aca="1" ref="P306" ca="1">SUM(INDIRECT("'"&amp;TOTALDemandSheets&amp;"'!"&amp;ADDRESS(ROW(),COLUMN())))</f>
        <v>0</v>
      </c>
      <c r="Q306" s="175" cm="1">
        <f t="array" aca="1" ref="Q306" ca="1">SUM(INDIRECT("'"&amp;TOTALDemandSheets&amp;"'!"&amp;ADDRESS(ROW(),COLUMN())))</f>
        <v>0</v>
      </c>
      <c r="R306" s="175" cm="1">
        <f t="array" aca="1" ref="R306" ca="1">SUM(INDIRECT("'"&amp;TOTALDemandSheets&amp;"'!"&amp;ADDRESS(ROW(),COLUMN())))</f>
        <v>0</v>
      </c>
      <c r="S306" s="175" cm="1">
        <f t="array" aca="1" ref="S306" ca="1">SUM(INDIRECT("'"&amp;TOTALDemandSheets&amp;"'!"&amp;ADDRESS(ROW(),COLUMN())))</f>
        <v>0</v>
      </c>
      <c r="T306" s="175" cm="1">
        <f t="array" aca="1" ref="T306" ca="1">SUM(INDIRECT("'"&amp;TOTALDemandSheets&amp;"'!"&amp;ADDRESS(ROW(),COLUMN())))</f>
        <v>0</v>
      </c>
      <c r="U306" s="175" cm="1">
        <f t="array" aca="1" ref="U306" ca="1">SUM(INDIRECT("'"&amp;TOTALDemandSheets&amp;"'!"&amp;ADDRESS(ROW(),COLUMN())))</f>
        <v>0</v>
      </c>
    </row>
    <row r="307" spans="1:21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>
        <f t="shared" si="16"/>
        <v>0</v>
      </c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>
        <f t="shared" si="16"/>
        <v>0</v>
      </c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 cm="1">
        <f t="array" aca="1" ref="D309" ca="1">SUM(INDIRECT("'"&amp;TOTALDemandSheets&amp;"'!"&amp;ADDRESS(ROW(),COLUMN())))</f>
        <v>40939.295603302387</v>
      </c>
      <c r="E309" s="14">
        <f t="shared" ca="1" si="16"/>
        <v>0</v>
      </c>
      <c r="F309" s="3"/>
      <c r="G309" s="84" cm="1">
        <f t="array" aca="1" ref="G309" ca="1">SUM(INDIRECT("'"&amp;TOTALDemandSheets&amp;"'!"&amp;ADDRESS(ROW(),COLUMN())))</f>
        <v>31305.139334774016</v>
      </c>
      <c r="H309" s="84" cm="1">
        <f t="array" aca="1" ref="H309" ca="1">SUM(INDIRECT("'"&amp;TOTALDemandSheets&amp;"'!"&amp;ADDRESS(ROW(),COLUMN())))</f>
        <v>1731.8981815595537</v>
      </c>
      <c r="I309" s="84" cm="1">
        <f t="array" aca="1" ref="I309" ca="1">SUM(INDIRECT("'"&amp;TOTALDemandSheets&amp;"'!"&amp;ADDRESS(ROW(),COLUMN())))</f>
        <v>1618.2499760185458</v>
      </c>
      <c r="J309" s="84" cm="1">
        <f t="array" aca="1" ref="J309" ca="1">SUM(INDIRECT("'"&amp;TOTALDemandSheets&amp;"'!"&amp;ADDRESS(ROW(),COLUMN())))</f>
        <v>3658.7280678578309</v>
      </c>
      <c r="K309" s="84" cm="1">
        <f t="array" aca="1" ref="K309" ca="1">SUM(INDIRECT("'"&amp;TOTALDemandSheets&amp;"'!"&amp;ADDRESS(ROW(),COLUMN())))</f>
        <v>14.696328912180403</v>
      </c>
      <c r="L309" s="84" cm="1">
        <f t="array" aca="1" ref="L309" ca="1">SUM(INDIRECT("'"&amp;TOTALDemandSheets&amp;"'!"&amp;ADDRESS(ROW(),COLUMN())))</f>
        <v>57.416116196464891</v>
      </c>
      <c r="M309" s="84" cm="1">
        <f t="array" aca="1" ref="M309" ca="1">SUM(INDIRECT("'"&amp;TOTALDemandSheets&amp;"'!"&amp;ADDRESS(ROW(),COLUMN())))</f>
        <v>1240.82413962902</v>
      </c>
      <c r="N309" s="84" cm="1">
        <f t="array" aca="1" ref="N309" ca="1">SUM(INDIRECT("'"&amp;TOTALDemandSheets&amp;"'!"&amp;ADDRESS(ROW(),COLUMN())))</f>
        <v>401.60692278544855</v>
      </c>
      <c r="O309" s="84" cm="1">
        <f t="array" aca="1" ref="O309" ca="1">SUM(INDIRECT("'"&amp;TOTALDemandSheets&amp;"'!"&amp;ADDRESS(ROW(),COLUMN())))</f>
        <v>910.73653556933323</v>
      </c>
      <c r="P309" s="84" cm="1">
        <f t="array" aca="1" ref="P309" ca="1">SUM(INDIRECT("'"&amp;TOTALDemandSheets&amp;"'!"&amp;ADDRESS(ROW(),COLUMN())))</f>
        <v>0</v>
      </c>
      <c r="Q309" s="84" cm="1">
        <f t="array" aca="1" ref="Q309" ca="1">SUM(INDIRECT("'"&amp;TOTALDemandSheets&amp;"'!"&amp;ADDRESS(ROW(),COLUMN())))</f>
        <v>0</v>
      </c>
      <c r="R309" s="84" cm="1">
        <f t="array" aca="1" ref="R309" ca="1">SUM(INDIRECT("'"&amp;TOTALDemandSheets&amp;"'!"&amp;ADDRESS(ROW(),COLUMN())))</f>
        <v>0</v>
      </c>
      <c r="S309" s="84" cm="1">
        <f t="array" aca="1" ref="S309" ca="1">SUM(INDIRECT("'"&amp;TOTALDemandSheets&amp;"'!"&amp;ADDRESS(ROW(),COLUMN())))</f>
        <v>0</v>
      </c>
      <c r="T309" s="84" cm="1">
        <f t="array" aca="1" ref="T309" ca="1">SUM(INDIRECT("'"&amp;TOTALDemandSheets&amp;"'!"&amp;ADDRESS(ROW(),COLUMN())))</f>
        <v>0</v>
      </c>
      <c r="U309" s="84" cm="1">
        <f t="array" aca="1" ref="U309" ca="1">SUM(INDIRECT("'"&amp;TOTALDemandSheets&amp;"'!"&amp;ADDRESS(ROW(),COLUMN())))</f>
        <v>0</v>
      </c>
    </row>
    <row r="310" spans="1:21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 cm="1">
        <f t="array" aca="1" ref="D310" ca="1">SUM(INDIRECT("'"&amp;TOTALDemandSheets&amp;"'!"&amp;ADDRESS(ROW(),COLUMN())))</f>
        <v>24324.78471054112</v>
      </c>
      <c r="E310" s="14">
        <f t="shared" ca="1" si="16"/>
        <v>0</v>
      </c>
      <c r="F310" s="3"/>
      <c r="G310" s="14" cm="1">
        <f t="array" aca="1" ref="G310" ca="1">SUM(INDIRECT("'"&amp;TOTALDemandSheets&amp;"'!"&amp;ADDRESS(ROW(),COLUMN())))</f>
        <v>18262.673675789676</v>
      </c>
      <c r="H310" s="14" cm="1">
        <f t="array" aca="1" ref="H310" ca="1">SUM(INDIRECT("'"&amp;TOTALDemandSheets&amp;"'!"&amp;ADDRESS(ROW(),COLUMN())))</f>
        <v>1016.7321416094387</v>
      </c>
      <c r="I310" s="14" cm="1">
        <f t="array" aca="1" ref="I310" ca="1">SUM(INDIRECT("'"&amp;TOTALDemandSheets&amp;"'!"&amp;ADDRESS(ROW(),COLUMN())))</f>
        <v>1002.958647154281</v>
      </c>
      <c r="J310" s="14" cm="1">
        <f t="array" aca="1" ref="J310" ca="1">SUM(INDIRECT("'"&amp;TOTALDemandSheets&amp;"'!"&amp;ADDRESS(ROW(),COLUMN())))</f>
        <v>2350.5732650373216</v>
      </c>
      <c r="K310" s="14" cm="1">
        <f t="array" aca="1" ref="K310" ca="1">SUM(INDIRECT("'"&amp;TOTALDemandSheets&amp;"'!"&amp;ADDRESS(ROW(),COLUMN())))</f>
        <v>9.423773629394816</v>
      </c>
      <c r="L310" s="14" cm="1">
        <f t="array" aca="1" ref="L310" ca="1">SUM(INDIRECT("'"&amp;TOTALDemandSheets&amp;"'!"&amp;ADDRESS(ROW(),COLUMN())))</f>
        <v>35.215598483083227</v>
      </c>
      <c r="M310" s="14" cm="1">
        <f t="array" aca="1" ref="M310" ca="1">SUM(INDIRECT("'"&amp;TOTALDemandSheets&amp;"'!"&amp;ADDRESS(ROW(),COLUMN())))</f>
        <v>798.91197583380824</v>
      </c>
      <c r="N310" s="14" cm="1">
        <f t="array" aca="1" ref="N310" ca="1">SUM(INDIRECT("'"&amp;TOTALDemandSheets&amp;"'!"&amp;ADDRESS(ROW(),COLUMN())))</f>
        <v>259.45374011301806</v>
      </c>
      <c r="O310" s="14" cm="1">
        <f t="array" aca="1" ref="O310" ca="1">SUM(INDIRECT("'"&amp;TOTALDemandSheets&amp;"'!"&amp;ADDRESS(ROW(),COLUMN())))</f>
        <v>588.84189289108701</v>
      </c>
      <c r="P310" s="14" cm="1">
        <f t="array" aca="1" ref="P310" ca="1">SUM(INDIRECT("'"&amp;TOTALDemandSheets&amp;"'!"&amp;ADDRESS(ROW(),COLUMN())))</f>
        <v>0</v>
      </c>
      <c r="Q310" s="14" cm="1">
        <f t="array" aca="1" ref="Q310" ca="1">SUM(INDIRECT("'"&amp;TOTALDemandSheets&amp;"'!"&amp;ADDRESS(ROW(),COLUMN())))</f>
        <v>0</v>
      </c>
      <c r="R310" s="14" cm="1">
        <f t="array" aca="1" ref="R310" ca="1">SUM(INDIRECT("'"&amp;TOTALDemandSheets&amp;"'!"&amp;ADDRESS(ROW(),COLUMN())))</f>
        <v>0</v>
      </c>
      <c r="S310" s="14" cm="1">
        <f t="array" aca="1" ref="S310" ca="1">SUM(INDIRECT("'"&amp;TOTALDemandSheets&amp;"'!"&amp;ADDRESS(ROW(),COLUMN())))</f>
        <v>0</v>
      </c>
      <c r="T310" s="14" cm="1">
        <f t="array" aca="1" ref="T310" ca="1">SUM(INDIRECT("'"&amp;TOTALDemandSheets&amp;"'!"&amp;ADDRESS(ROW(),COLUMN())))</f>
        <v>0</v>
      </c>
      <c r="U310" s="14" cm="1">
        <f t="array" aca="1" ref="U310" ca="1">SUM(INDIRECT("'"&amp;TOTALDemandSheets&amp;"'!"&amp;ADDRESS(ROW(),COLUMN())))</f>
        <v>0</v>
      </c>
    </row>
    <row r="311" spans="1:21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 cm="1">
        <f t="array" aca="1" ref="D311" ca="1">SUM(INDIRECT("'"&amp;TOTALDemandSheets&amp;"'!"&amp;ADDRESS(ROW(),COLUMN())))</f>
        <v>0</v>
      </c>
      <c r="E311" s="14">
        <f t="shared" ca="1" si="16"/>
        <v>0</v>
      </c>
      <c r="F311" s="87"/>
      <c r="G311" s="14" cm="1">
        <f t="array" aca="1" ref="G311" ca="1">SUM(INDIRECT("'"&amp;TOTALDemandSheets&amp;"'!"&amp;ADDRESS(ROW(),COLUMN())))</f>
        <v>0</v>
      </c>
      <c r="H311" s="14" cm="1">
        <f t="array" aca="1" ref="H311" ca="1">SUM(INDIRECT("'"&amp;TOTALDemandSheets&amp;"'!"&amp;ADDRESS(ROW(),COLUMN())))</f>
        <v>0</v>
      </c>
      <c r="I311" s="14" cm="1">
        <f t="array" aca="1" ref="I311" ca="1">SUM(INDIRECT("'"&amp;TOTALDemandSheets&amp;"'!"&amp;ADDRESS(ROW(),COLUMN())))</f>
        <v>0</v>
      </c>
      <c r="J311" s="14" cm="1">
        <f t="array" aca="1" ref="J311" ca="1">SUM(INDIRECT("'"&amp;TOTALDemandSheets&amp;"'!"&amp;ADDRESS(ROW(),COLUMN())))</f>
        <v>0</v>
      </c>
      <c r="K311" s="14" cm="1">
        <f t="array" aca="1" ref="K311" ca="1">SUM(INDIRECT("'"&amp;TOTALDemandSheets&amp;"'!"&amp;ADDRESS(ROW(),COLUMN())))</f>
        <v>0</v>
      </c>
      <c r="L311" s="14" cm="1">
        <f t="array" aca="1" ref="L311" ca="1">SUM(INDIRECT("'"&amp;TOTALDemandSheets&amp;"'!"&amp;ADDRESS(ROW(),COLUMN())))</f>
        <v>0</v>
      </c>
      <c r="M311" s="14" cm="1">
        <f t="array" aca="1" ref="M311" ca="1">SUM(INDIRECT("'"&amp;TOTALDemandSheets&amp;"'!"&amp;ADDRESS(ROW(),COLUMN())))</f>
        <v>0</v>
      </c>
      <c r="N311" s="14" cm="1">
        <f t="array" aca="1" ref="N311" ca="1">SUM(INDIRECT("'"&amp;TOTALDemandSheets&amp;"'!"&amp;ADDRESS(ROW(),COLUMN())))</f>
        <v>0</v>
      </c>
      <c r="O311" s="14" cm="1">
        <f t="array" aca="1" ref="O311" ca="1">SUM(INDIRECT("'"&amp;TOTALDemandSheets&amp;"'!"&amp;ADDRESS(ROW(),COLUMN())))</f>
        <v>0</v>
      </c>
      <c r="P311" s="14" cm="1">
        <f t="array" aca="1" ref="P311" ca="1">SUM(INDIRECT("'"&amp;TOTALDemandSheets&amp;"'!"&amp;ADDRESS(ROW(),COLUMN())))</f>
        <v>0</v>
      </c>
      <c r="Q311" s="14" cm="1">
        <f t="array" aca="1" ref="Q311" ca="1">SUM(INDIRECT("'"&amp;TOTALDemandSheets&amp;"'!"&amp;ADDRESS(ROW(),COLUMN())))</f>
        <v>0</v>
      </c>
      <c r="R311" s="14" cm="1">
        <f t="array" aca="1" ref="R311" ca="1">SUM(INDIRECT("'"&amp;TOTALDemandSheets&amp;"'!"&amp;ADDRESS(ROW(),COLUMN())))</f>
        <v>0</v>
      </c>
      <c r="S311" s="14" cm="1">
        <f t="array" aca="1" ref="S311" ca="1">SUM(INDIRECT("'"&amp;TOTALDemandSheets&amp;"'!"&amp;ADDRESS(ROW(),COLUMN())))</f>
        <v>0</v>
      </c>
      <c r="T311" s="14" cm="1">
        <f t="array" aca="1" ref="T311" ca="1">SUM(INDIRECT("'"&amp;TOTALDemandSheets&amp;"'!"&amp;ADDRESS(ROW(),COLUMN())))</f>
        <v>0</v>
      </c>
      <c r="U311" s="14" cm="1">
        <f t="array" aca="1" ref="U311" ca="1">SUM(INDIRECT("'"&amp;TOTALDemandSheets&amp;"'!"&amp;ADDRESS(ROW(),COLUMN())))</f>
        <v>0</v>
      </c>
    </row>
    <row r="312" spans="1:21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 cm="1">
        <f t="array" aca="1" ref="D312" ca="1">SUM(INDIRECT("'"&amp;TOTALDemandSheets&amp;"'!"&amp;ADDRESS(ROW(),COLUMN())))</f>
        <v>3304.8995318261177</v>
      </c>
      <c r="E312" s="14">
        <f t="shared" ca="1" si="16"/>
        <v>0</v>
      </c>
      <c r="F312" s="3"/>
      <c r="G312" s="14" cm="1">
        <f t="array" aca="1" ref="G312" ca="1">SUM(INDIRECT("'"&amp;TOTALDemandSheets&amp;"'!"&amp;ADDRESS(ROW(),COLUMN())))</f>
        <v>2481.2676617382403</v>
      </c>
      <c r="H312" s="14" cm="1">
        <f t="array" aca="1" ref="H312" ca="1">SUM(INDIRECT("'"&amp;TOTALDemandSheets&amp;"'!"&amp;ADDRESS(ROW(),COLUMN())))</f>
        <v>138.13884146491387</v>
      </c>
      <c r="I312" s="14" cm="1">
        <f t="array" aca="1" ref="I312" ca="1">SUM(INDIRECT("'"&amp;TOTALDemandSheets&amp;"'!"&amp;ADDRESS(ROW(),COLUMN())))</f>
        <v>136.26749847388075</v>
      </c>
      <c r="J312" s="14" cm="1">
        <f t="array" aca="1" ref="J312" ca="1">SUM(INDIRECT("'"&amp;TOTALDemandSheets&amp;"'!"&amp;ADDRESS(ROW(),COLUMN())))</f>
        <v>319.36185974868675</v>
      </c>
      <c r="K312" s="14" cm="1">
        <f t="array" aca="1" ref="K312" ca="1">SUM(INDIRECT("'"&amp;TOTALDemandSheets&amp;"'!"&amp;ADDRESS(ROW(),COLUMN())))</f>
        <v>1.2803659077124638</v>
      </c>
      <c r="L312" s="14" cm="1">
        <f t="array" aca="1" ref="L312" ca="1">SUM(INDIRECT("'"&amp;TOTALDemandSheets&amp;"'!"&amp;ADDRESS(ROW(),COLUMN())))</f>
        <v>4.7845856119451451</v>
      </c>
      <c r="M312" s="14" cm="1">
        <f t="array" aca="1" ref="M312" ca="1">SUM(INDIRECT("'"&amp;TOTALDemandSheets&amp;"'!"&amp;ADDRESS(ROW(),COLUMN())))</f>
        <v>108.54459130153165</v>
      </c>
      <c r="N312" s="14" cm="1">
        <f t="array" aca="1" ref="N312" ca="1">SUM(INDIRECT("'"&amp;TOTALDemandSheets&amp;"'!"&amp;ADDRESS(ROW(),COLUMN())))</f>
        <v>35.250817404294047</v>
      </c>
      <c r="O312" s="14" cm="1">
        <f t="array" aca="1" ref="O312" ca="1">SUM(INDIRECT("'"&amp;TOTALDemandSheets&amp;"'!"&amp;ADDRESS(ROW(),COLUMN())))</f>
        <v>80.003310174911192</v>
      </c>
      <c r="P312" s="14" cm="1">
        <f t="array" aca="1" ref="P312" ca="1">SUM(INDIRECT("'"&amp;TOTALDemandSheets&amp;"'!"&amp;ADDRESS(ROW(),COLUMN())))</f>
        <v>0</v>
      </c>
      <c r="Q312" s="14" cm="1">
        <f t="array" aca="1" ref="Q312" ca="1">SUM(INDIRECT("'"&amp;TOTALDemandSheets&amp;"'!"&amp;ADDRESS(ROW(),COLUMN())))</f>
        <v>0</v>
      </c>
      <c r="R312" s="14" cm="1">
        <f t="array" aca="1" ref="R312" ca="1">SUM(INDIRECT("'"&amp;TOTALDemandSheets&amp;"'!"&amp;ADDRESS(ROW(),COLUMN())))</f>
        <v>0</v>
      </c>
      <c r="S312" s="14" cm="1">
        <f t="array" aca="1" ref="S312" ca="1">SUM(INDIRECT("'"&amp;TOTALDemandSheets&amp;"'!"&amp;ADDRESS(ROW(),COLUMN())))</f>
        <v>0</v>
      </c>
      <c r="T312" s="14" cm="1">
        <f t="array" aca="1" ref="T312" ca="1">SUM(INDIRECT("'"&amp;TOTALDemandSheets&amp;"'!"&amp;ADDRESS(ROW(),COLUMN())))</f>
        <v>0</v>
      </c>
      <c r="U312" s="14" cm="1">
        <f t="array" aca="1" ref="U312" ca="1">SUM(INDIRECT("'"&amp;TOTALDemandSheets&amp;"'!"&amp;ADDRESS(ROW(),COLUMN())))</f>
        <v>0</v>
      </c>
    </row>
    <row r="313" spans="1:21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 cm="1">
        <f t="array" aca="1" ref="D313" ca="1">SUM(INDIRECT("'"&amp;TOTALDemandSheets&amp;"'!"&amp;ADDRESS(ROW(),COLUMN())))</f>
        <v>1554.4389562234667</v>
      </c>
      <c r="E313" s="14">
        <f t="shared" ca="1" si="16"/>
        <v>0</v>
      </c>
      <c r="F313" s="3"/>
      <c r="G313" s="14" cm="1">
        <f t="array" aca="1" ref="G313" ca="1">SUM(INDIRECT("'"&amp;TOTALDemandSheets&amp;"'!"&amp;ADDRESS(ROW(),COLUMN())))</f>
        <v>1167.048824655878</v>
      </c>
      <c r="H313" s="14" cm="1">
        <f t="array" aca="1" ref="H313" ca="1">SUM(INDIRECT("'"&amp;TOTALDemandSheets&amp;"'!"&amp;ADDRESS(ROW(),COLUMN())))</f>
        <v>64.972745607789093</v>
      </c>
      <c r="I313" s="14" cm="1">
        <f t="array" aca="1" ref="I313" ca="1">SUM(INDIRECT("'"&amp;TOTALDemandSheets&amp;"'!"&amp;ADDRESS(ROW(),COLUMN())))</f>
        <v>64.092571061572173</v>
      </c>
      <c r="J313" s="14" cm="1">
        <f t="array" aca="1" ref="J313" ca="1">SUM(INDIRECT("'"&amp;TOTALDemandSheets&amp;"'!"&amp;ADDRESS(ROW(),COLUMN())))</f>
        <v>150.20986603215528</v>
      </c>
      <c r="K313" s="14" cm="1">
        <f t="array" aca="1" ref="K313" ca="1">SUM(INDIRECT("'"&amp;TOTALDemandSheets&amp;"'!"&amp;ADDRESS(ROW(),COLUMN())))</f>
        <v>0.60221214775293441</v>
      </c>
      <c r="L313" s="14" cm="1">
        <f t="array" aca="1" ref="L313" ca="1">SUM(INDIRECT("'"&amp;TOTALDemandSheets&amp;"'!"&amp;ADDRESS(ROW(),COLUMN())))</f>
        <v>2.2504001083761636</v>
      </c>
      <c r="M313" s="14" cm="1">
        <f t="array" aca="1" ref="M313" ca="1">SUM(INDIRECT("'"&amp;TOTALDemandSheets&amp;"'!"&amp;ADDRESS(ROW(),COLUMN())))</f>
        <v>51.053273959352808</v>
      </c>
      <c r="N313" s="14" cm="1">
        <f t="array" aca="1" ref="N313" ca="1">SUM(INDIRECT("'"&amp;TOTALDemandSheets&amp;"'!"&amp;ADDRESS(ROW(),COLUMN())))</f>
        <v>16.580002896995119</v>
      </c>
      <c r="O313" s="14" cm="1">
        <f t="array" aca="1" ref="O313" ca="1">SUM(INDIRECT("'"&amp;TOTALDemandSheets&amp;"'!"&amp;ADDRESS(ROW(),COLUMN())))</f>
        <v>37.629059753594419</v>
      </c>
      <c r="P313" s="14" cm="1">
        <f t="array" aca="1" ref="P313" ca="1">SUM(INDIRECT("'"&amp;TOTALDemandSheets&amp;"'!"&amp;ADDRESS(ROW(),COLUMN())))</f>
        <v>0</v>
      </c>
      <c r="Q313" s="14" cm="1">
        <f t="array" aca="1" ref="Q313" ca="1">SUM(INDIRECT("'"&amp;TOTALDemandSheets&amp;"'!"&amp;ADDRESS(ROW(),COLUMN())))</f>
        <v>0</v>
      </c>
      <c r="R313" s="14" cm="1">
        <f t="array" aca="1" ref="R313" ca="1">SUM(INDIRECT("'"&amp;TOTALDemandSheets&amp;"'!"&amp;ADDRESS(ROW(),COLUMN())))</f>
        <v>0</v>
      </c>
      <c r="S313" s="14" cm="1">
        <f t="array" aca="1" ref="S313" ca="1">SUM(INDIRECT("'"&amp;TOTALDemandSheets&amp;"'!"&amp;ADDRESS(ROW(),COLUMN())))</f>
        <v>0</v>
      </c>
      <c r="T313" s="14" cm="1">
        <f t="array" aca="1" ref="T313" ca="1">SUM(INDIRECT("'"&amp;TOTALDemandSheets&amp;"'!"&amp;ADDRESS(ROW(),COLUMN())))</f>
        <v>0</v>
      </c>
      <c r="U313" s="14" cm="1">
        <f t="array" aca="1" ref="U313" ca="1">SUM(INDIRECT("'"&amp;TOTALDemandSheets&amp;"'!"&amp;ADDRESS(ROW(),COLUMN())))</f>
        <v>0</v>
      </c>
    </row>
    <row r="314" spans="1:21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 cm="1">
        <f t="array" aca="1" ref="D314" ca="1">SUM(INDIRECT("'"&amp;TOTALDemandSheets&amp;"'!"&amp;ADDRESS(ROW(),COLUMN())))</f>
        <v>0</v>
      </c>
      <c r="E314" s="14">
        <f ca="1">IFERROR(IF(D314="",0,IF(D314=0,0,IF(ABS(D314-SUM($G314:$U314))&lt;Check_Limit,0,1))),1)</f>
        <v>0</v>
      </c>
      <c r="F314" s="3"/>
      <c r="G314" s="14" cm="1">
        <f t="array" aca="1" ref="G314" ca="1">SUM(INDIRECT("'"&amp;TOTALDemandSheets&amp;"'!"&amp;ADDRESS(ROW(),COLUMN())))</f>
        <v>0</v>
      </c>
      <c r="H314" s="14" cm="1">
        <f t="array" aca="1" ref="H314" ca="1">SUM(INDIRECT("'"&amp;TOTALDemandSheets&amp;"'!"&amp;ADDRESS(ROW(),COLUMN())))</f>
        <v>0</v>
      </c>
      <c r="I314" s="14" cm="1">
        <f t="array" aca="1" ref="I314" ca="1">SUM(INDIRECT("'"&amp;TOTALDemandSheets&amp;"'!"&amp;ADDRESS(ROW(),COLUMN())))</f>
        <v>0</v>
      </c>
      <c r="J314" s="14" cm="1">
        <f t="array" aca="1" ref="J314" ca="1">SUM(INDIRECT("'"&amp;TOTALDemandSheets&amp;"'!"&amp;ADDRESS(ROW(),COLUMN())))</f>
        <v>0</v>
      </c>
      <c r="K314" s="14" cm="1">
        <f t="array" aca="1" ref="K314" ca="1">SUM(INDIRECT("'"&amp;TOTALDemandSheets&amp;"'!"&amp;ADDRESS(ROW(),COLUMN())))</f>
        <v>0</v>
      </c>
      <c r="L314" s="14" cm="1">
        <f t="array" aca="1" ref="L314" ca="1">SUM(INDIRECT("'"&amp;TOTALDemandSheets&amp;"'!"&amp;ADDRESS(ROW(),COLUMN())))</f>
        <v>0</v>
      </c>
      <c r="M314" s="14" cm="1">
        <f t="array" aca="1" ref="M314" ca="1">SUM(INDIRECT("'"&amp;TOTALDemandSheets&amp;"'!"&amp;ADDRESS(ROW(),COLUMN())))</f>
        <v>0</v>
      </c>
      <c r="N314" s="14" cm="1">
        <f t="array" aca="1" ref="N314" ca="1">SUM(INDIRECT("'"&amp;TOTALDemandSheets&amp;"'!"&amp;ADDRESS(ROW(),COLUMN())))</f>
        <v>0</v>
      </c>
      <c r="O314" s="14" cm="1">
        <f t="array" aca="1" ref="O314" ca="1">SUM(INDIRECT("'"&amp;TOTALDemandSheets&amp;"'!"&amp;ADDRESS(ROW(),COLUMN())))</f>
        <v>0</v>
      </c>
      <c r="P314" s="14" cm="1">
        <f t="array" aca="1" ref="P314" ca="1">SUM(INDIRECT("'"&amp;TOTALDemandSheets&amp;"'!"&amp;ADDRESS(ROW(),COLUMN())))</f>
        <v>0</v>
      </c>
      <c r="Q314" s="14" cm="1">
        <f t="array" aca="1" ref="Q314" ca="1">SUM(INDIRECT("'"&amp;TOTALDemandSheets&amp;"'!"&amp;ADDRESS(ROW(),COLUMN())))</f>
        <v>0</v>
      </c>
      <c r="R314" s="14" cm="1">
        <f t="array" aca="1" ref="R314" ca="1">SUM(INDIRECT("'"&amp;TOTALDemandSheets&amp;"'!"&amp;ADDRESS(ROW(),COLUMN())))</f>
        <v>0</v>
      </c>
      <c r="S314" s="14" cm="1">
        <f t="array" aca="1" ref="S314" ca="1">SUM(INDIRECT("'"&amp;TOTALDemandSheets&amp;"'!"&amp;ADDRESS(ROW(),COLUMN())))</f>
        <v>0</v>
      </c>
      <c r="T314" s="14" cm="1">
        <f t="array" aca="1" ref="T314" ca="1">SUM(INDIRECT("'"&amp;TOTALDemandSheets&amp;"'!"&amp;ADDRESS(ROW(),COLUMN())))</f>
        <v>0</v>
      </c>
      <c r="U314" s="14" cm="1">
        <f t="array" aca="1" ref="U314" ca="1">SUM(INDIRECT("'"&amp;TOTALDemandSheets&amp;"'!"&amp;ADDRESS(ROW(),COLUMN())))</f>
        <v>0</v>
      </c>
    </row>
    <row r="315" spans="1:21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 cm="1">
        <f t="array" aca="1" ref="D315" ca="1">SUM(INDIRECT("'"&amp;TOTALDemandSheets&amp;"'!"&amp;ADDRESS(ROW(),COLUMN())))</f>
        <v>0</v>
      </c>
      <c r="E315" s="14">
        <f t="shared" ca="1" si="16"/>
        <v>0</v>
      </c>
      <c r="F315" s="3"/>
      <c r="G315" s="14" cm="1">
        <f t="array" aca="1" ref="G315" ca="1">SUM(INDIRECT("'"&amp;TOTALDemandSheets&amp;"'!"&amp;ADDRESS(ROW(),COLUMN())))</f>
        <v>0</v>
      </c>
      <c r="H315" s="14" cm="1">
        <f t="array" aca="1" ref="H315" ca="1">SUM(INDIRECT("'"&amp;TOTALDemandSheets&amp;"'!"&amp;ADDRESS(ROW(),COLUMN())))</f>
        <v>0</v>
      </c>
      <c r="I315" s="14" cm="1">
        <f t="array" aca="1" ref="I315" ca="1">SUM(INDIRECT("'"&amp;TOTALDemandSheets&amp;"'!"&amp;ADDRESS(ROW(),COLUMN())))</f>
        <v>0</v>
      </c>
      <c r="J315" s="14" cm="1">
        <f t="array" aca="1" ref="J315" ca="1">SUM(INDIRECT("'"&amp;TOTALDemandSheets&amp;"'!"&amp;ADDRESS(ROW(),COLUMN())))</f>
        <v>0</v>
      </c>
      <c r="K315" s="14" cm="1">
        <f t="array" aca="1" ref="K315" ca="1">SUM(INDIRECT("'"&amp;TOTALDemandSheets&amp;"'!"&amp;ADDRESS(ROW(),COLUMN())))</f>
        <v>0</v>
      </c>
      <c r="L315" s="14" cm="1">
        <f t="array" aca="1" ref="L315" ca="1">SUM(INDIRECT("'"&amp;TOTALDemandSheets&amp;"'!"&amp;ADDRESS(ROW(),COLUMN())))</f>
        <v>0</v>
      </c>
      <c r="M315" s="14" cm="1">
        <f t="array" aca="1" ref="M315" ca="1">SUM(INDIRECT("'"&amp;TOTALDemandSheets&amp;"'!"&amp;ADDRESS(ROW(),COLUMN())))</f>
        <v>0</v>
      </c>
      <c r="N315" s="14" cm="1">
        <f t="array" aca="1" ref="N315" ca="1">SUM(INDIRECT("'"&amp;TOTALDemandSheets&amp;"'!"&amp;ADDRESS(ROW(),COLUMN())))</f>
        <v>0</v>
      </c>
      <c r="O315" s="14" cm="1">
        <f t="array" aca="1" ref="O315" ca="1">SUM(INDIRECT("'"&amp;TOTALDemandSheets&amp;"'!"&amp;ADDRESS(ROW(),COLUMN())))</f>
        <v>0</v>
      </c>
      <c r="P315" s="14" cm="1">
        <f t="array" aca="1" ref="P315" ca="1">SUM(INDIRECT("'"&amp;TOTALDemandSheets&amp;"'!"&amp;ADDRESS(ROW(),COLUMN())))</f>
        <v>0</v>
      </c>
      <c r="Q315" s="14" cm="1">
        <f t="array" aca="1" ref="Q315" ca="1">SUM(INDIRECT("'"&amp;TOTALDemandSheets&amp;"'!"&amp;ADDRESS(ROW(),COLUMN())))</f>
        <v>0</v>
      </c>
      <c r="R315" s="14" cm="1">
        <f t="array" aca="1" ref="R315" ca="1">SUM(INDIRECT("'"&amp;TOTALDemandSheets&amp;"'!"&amp;ADDRESS(ROW(),COLUMN())))</f>
        <v>0</v>
      </c>
      <c r="S315" s="14" cm="1">
        <f t="array" aca="1" ref="S315" ca="1">SUM(INDIRECT("'"&amp;TOTALDemandSheets&amp;"'!"&amp;ADDRESS(ROW(),COLUMN())))</f>
        <v>0</v>
      </c>
      <c r="T315" s="14" cm="1">
        <f t="array" aca="1" ref="T315" ca="1">SUM(INDIRECT("'"&amp;TOTALDemandSheets&amp;"'!"&amp;ADDRESS(ROW(),COLUMN())))</f>
        <v>0</v>
      </c>
      <c r="U315" s="14" cm="1">
        <f t="array" aca="1" ref="U315" ca="1">SUM(INDIRECT("'"&amp;TOTALDemandSheets&amp;"'!"&amp;ADDRESS(ROW(),COLUMN())))</f>
        <v>0</v>
      </c>
    </row>
    <row r="316" spans="1:21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 cm="1">
        <f t="array" aca="1" ref="D316" ca="1">SUM(INDIRECT("'"&amp;TOTALDemandSheets&amp;"'!"&amp;ADDRESS(ROW(),COLUMN())))</f>
        <v>70123.418801893087</v>
      </c>
      <c r="E316" s="82">
        <f t="shared" ca="1" si="16"/>
        <v>0</v>
      </c>
      <c r="F316" s="183"/>
      <c r="G316" s="179" cm="1">
        <f t="array" aca="1" ref="G316" ca="1">SUM(INDIRECT("'"&amp;TOTALDemandSheets&amp;"'!"&amp;ADDRESS(ROW(),COLUMN())))</f>
        <v>53216.129496957808</v>
      </c>
      <c r="H316" s="179" cm="1">
        <f t="array" aca="1" ref="H316" ca="1">SUM(INDIRECT("'"&amp;TOTALDemandSheets&amp;"'!"&amp;ADDRESS(ROW(),COLUMN())))</f>
        <v>2951.7419102416952</v>
      </c>
      <c r="I316" s="179" cm="1">
        <f t="array" aca="1" ref="I316" ca="1">SUM(INDIRECT("'"&amp;TOTALDemandSheets&amp;"'!"&amp;ADDRESS(ROW(),COLUMN())))</f>
        <v>2821.5686927082797</v>
      </c>
      <c r="J316" s="179" cm="1">
        <f t="array" aca="1" ref="J316" ca="1">SUM(INDIRECT("'"&amp;TOTALDemandSheets&amp;"'!"&amp;ADDRESS(ROW(),COLUMN())))</f>
        <v>6478.8730586759948</v>
      </c>
      <c r="K316" s="179" cm="1">
        <f t="array" aca="1" ref="K316" ca="1">SUM(INDIRECT("'"&amp;TOTALDemandSheets&amp;"'!"&amp;ADDRESS(ROW(),COLUMN())))</f>
        <v>26.002680597040616</v>
      </c>
      <c r="L316" s="179" cm="1">
        <f t="array" aca="1" ref="L316" ca="1">SUM(INDIRECT("'"&amp;TOTALDemandSheets&amp;"'!"&amp;ADDRESS(ROW(),COLUMN())))</f>
        <v>99.666700399869427</v>
      </c>
      <c r="M316" s="179" cm="1">
        <f t="array" aca="1" ref="M316" ca="1">SUM(INDIRECT("'"&amp;TOTALDemandSheets&amp;"'!"&amp;ADDRESS(ROW(),COLUMN())))</f>
        <v>2199.333980723713</v>
      </c>
      <c r="N316" s="179" cm="1">
        <f t="array" aca="1" ref="N316" ca="1">SUM(INDIRECT("'"&amp;TOTALDemandSheets&amp;"'!"&amp;ADDRESS(ROW(),COLUMN())))</f>
        <v>712.89148319975573</v>
      </c>
      <c r="O316" s="179" cm="1">
        <f t="array" aca="1" ref="O316" ca="1">SUM(INDIRECT("'"&amp;TOTALDemandSheets&amp;"'!"&amp;ADDRESS(ROW(),COLUMN())))</f>
        <v>1617.2107983889259</v>
      </c>
      <c r="P316" s="179" cm="1">
        <f t="array" aca="1" ref="P316" ca="1">SUM(INDIRECT("'"&amp;TOTALDemandSheets&amp;"'!"&amp;ADDRESS(ROW(),COLUMN())))</f>
        <v>0</v>
      </c>
      <c r="Q316" s="179" cm="1">
        <f t="array" aca="1" ref="Q316" ca="1">SUM(INDIRECT("'"&amp;TOTALDemandSheets&amp;"'!"&amp;ADDRESS(ROW(),COLUMN())))</f>
        <v>0</v>
      </c>
      <c r="R316" s="179" cm="1">
        <f t="array" aca="1" ref="R316" ca="1">SUM(INDIRECT("'"&amp;TOTALDemandSheets&amp;"'!"&amp;ADDRESS(ROW(),COLUMN())))</f>
        <v>0</v>
      </c>
      <c r="S316" s="179" cm="1">
        <f t="array" aca="1" ref="S316" ca="1">SUM(INDIRECT("'"&amp;TOTALDemandSheets&amp;"'!"&amp;ADDRESS(ROW(),COLUMN())))</f>
        <v>0</v>
      </c>
      <c r="T316" s="179" cm="1">
        <f t="array" aca="1" ref="T316" ca="1">SUM(INDIRECT("'"&amp;TOTALDemandSheets&amp;"'!"&amp;ADDRESS(ROW(),COLUMN())))</f>
        <v>0</v>
      </c>
      <c r="U316" s="179" cm="1">
        <f t="array" aca="1" ref="U316" ca="1">SUM(INDIRECT("'"&amp;TOTALDemandSheets&amp;"'!"&amp;ADDRESS(ROW(),COLUMN())))</f>
        <v>0</v>
      </c>
    </row>
    <row r="317" spans="1:21" ht="15.75" thickTop="1">
      <c r="B317" s="1"/>
      <c r="D317" s="14" cm="1">
        <f t="array" aca="1" ref="D317" ca="1">SUM(INDIRECT("'"&amp;TOTALDemandSheets&amp;"'!"&amp;ADDRESS(ROW(),COLUMN())))</f>
        <v>0</v>
      </c>
      <c r="E317" s="14">
        <f t="shared" ca="1" si="16"/>
        <v>0</v>
      </c>
      <c r="F317" s="87"/>
      <c r="G317" s="14" cm="1">
        <f t="array" aca="1" ref="G317" ca="1">SUM(INDIRECT("'"&amp;TOTALDemandSheets&amp;"'!"&amp;ADDRESS(ROW(),COLUMN())))</f>
        <v>0</v>
      </c>
      <c r="H317" s="14" cm="1">
        <f t="array" aca="1" ref="H317" ca="1">SUM(INDIRECT("'"&amp;TOTALDemandSheets&amp;"'!"&amp;ADDRESS(ROW(),COLUMN())))</f>
        <v>0</v>
      </c>
      <c r="I317" s="14" cm="1">
        <f t="array" aca="1" ref="I317" ca="1">SUM(INDIRECT("'"&amp;TOTALDemandSheets&amp;"'!"&amp;ADDRESS(ROW(),COLUMN())))</f>
        <v>0</v>
      </c>
      <c r="J317" s="14" cm="1">
        <f t="array" aca="1" ref="J317" ca="1">SUM(INDIRECT("'"&amp;TOTALDemandSheets&amp;"'!"&amp;ADDRESS(ROW(),COLUMN())))</f>
        <v>0</v>
      </c>
      <c r="K317" s="14" cm="1">
        <f t="array" aca="1" ref="K317" ca="1">SUM(INDIRECT("'"&amp;TOTALDemandSheets&amp;"'!"&amp;ADDRESS(ROW(),COLUMN())))</f>
        <v>0</v>
      </c>
      <c r="L317" s="14" cm="1">
        <f t="array" aca="1" ref="L317" ca="1">SUM(INDIRECT("'"&amp;TOTALDemandSheets&amp;"'!"&amp;ADDRESS(ROW(),COLUMN())))</f>
        <v>0</v>
      </c>
      <c r="M317" s="14" cm="1">
        <f t="array" aca="1" ref="M317" ca="1">SUM(INDIRECT("'"&amp;TOTALDemandSheets&amp;"'!"&amp;ADDRESS(ROW(),COLUMN())))</f>
        <v>0</v>
      </c>
      <c r="N317" s="14" cm="1">
        <f t="array" aca="1" ref="N317" ca="1">SUM(INDIRECT("'"&amp;TOTALDemandSheets&amp;"'!"&amp;ADDRESS(ROW(),COLUMN())))</f>
        <v>0</v>
      </c>
      <c r="O317" s="14" cm="1">
        <f t="array" aca="1" ref="O317" ca="1">SUM(INDIRECT("'"&amp;TOTALDemandSheets&amp;"'!"&amp;ADDRESS(ROW(),COLUMN())))</f>
        <v>0</v>
      </c>
      <c r="P317" s="14" cm="1">
        <f t="array" aca="1" ref="P317" ca="1">SUM(INDIRECT("'"&amp;TOTALDemandSheets&amp;"'!"&amp;ADDRESS(ROW(),COLUMN())))</f>
        <v>0</v>
      </c>
      <c r="Q317" s="14" cm="1">
        <f t="array" aca="1" ref="Q317" ca="1">SUM(INDIRECT("'"&amp;TOTALDemandSheets&amp;"'!"&amp;ADDRESS(ROW(),COLUMN())))</f>
        <v>0</v>
      </c>
      <c r="R317" s="14" cm="1">
        <f t="array" aca="1" ref="R317" ca="1">SUM(INDIRECT("'"&amp;TOTALDemandSheets&amp;"'!"&amp;ADDRESS(ROW(),COLUMN())))</f>
        <v>0</v>
      </c>
      <c r="S317" s="14" cm="1">
        <f t="array" aca="1" ref="S317" ca="1">SUM(INDIRECT("'"&amp;TOTALDemandSheets&amp;"'!"&amp;ADDRESS(ROW(),COLUMN())))</f>
        <v>0</v>
      </c>
      <c r="T317" s="14" cm="1">
        <f t="array" aca="1" ref="T317" ca="1">SUM(INDIRECT("'"&amp;TOTALDemandSheets&amp;"'!"&amp;ADDRESS(ROW(),COLUMN())))</f>
        <v>0</v>
      </c>
      <c r="U317" s="14" cm="1">
        <f t="array" aca="1" ref="U317" ca="1">SUM(INDIRECT("'"&amp;TOTALDemandSheets&amp;"'!"&amp;ADDRESS(ROW(),COLUMN())))</f>
        <v>0</v>
      </c>
    </row>
    <row r="318" spans="1:21">
      <c r="B318" s="1"/>
      <c r="E318" s="14" t="s">
        <v>356</v>
      </c>
      <c r="F318" s="14"/>
    </row>
    <row r="319" spans="1:21">
      <c r="B319" s="1"/>
    </row>
    <row r="320" spans="1:21">
      <c r="B320" s="1"/>
    </row>
    <row r="321" spans="2:4">
      <c r="B321" s="1"/>
    </row>
    <row r="322" spans="2:4">
      <c r="B322" s="1"/>
    </row>
    <row r="323" spans="2:4">
      <c r="B323" s="1"/>
      <c r="D323" s="14"/>
    </row>
    <row r="324" spans="2:4">
      <c r="B324" s="1"/>
    </row>
    <row r="325" spans="2:4">
      <c r="B325" s="1"/>
    </row>
    <row r="326" spans="2:4">
      <c r="B326" s="1"/>
    </row>
    <row r="327" spans="2:4">
      <c r="B327" s="1"/>
    </row>
    <row r="328" spans="2:4">
      <c r="B328" s="1"/>
    </row>
    <row r="329" spans="2:4">
      <c r="B329" s="1"/>
    </row>
    <row r="330" spans="2:4">
      <c r="B330" s="1"/>
    </row>
    <row r="331" spans="2:4">
      <c r="B331" s="1"/>
    </row>
    <row r="332" spans="2:4">
      <c r="B332" s="1"/>
    </row>
    <row r="333" spans="2:4">
      <c r="B333" s="1"/>
    </row>
    <row r="334" spans="2:4">
      <c r="B334" s="1"/>
    </row>
    <row r="335" spans="2:4">
      <c r="B335" s="1"/>
    </row>
  </sheetData>
  <pageMargins left="0.7" right="0.7" top="0.75" bottom="0.75" header="0.3" footer="0.3"/>
  <pageSetup scale="53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ECTotal">
    <tabColor theme="3" tint="0.59999389629810485"/>
  </sheetPr>
  <dimension ref="A1:W323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11.140625" style="46" customWidth="1"/>
    <col min="4" max="4" width="19" customWidth="1"/>
    <col min="5" max="6" width="7.28515625" customWidth="1"/>
    <col min="7" max="9" width="18.5703125" customWidth="1"/>
    <col min="10" max="13" width="14.85546875" customWidth="1"/>
    <col min="14" max="16" width="24.85546875" hidden="1" customWidth="1" outlineLevel="1"/>
    <col min="17" max="21" width="19.140625" hidden="1" customWidth="1" outlineLevel="1"/>
    <col min="22" max="22" width="9.140625" collapsed="1"/>
    <col min="23" max="23" width="63.85546875" bestFit="1" customWidth="1"/>
  </cols>
  <sheetData>
    <row r="1" spans="1:23">
      <c r="B1" s="15" t="str">
        <f>'General Inputs'!$D9</f>
        <v>National Fuel Gas Distribution Corporation</v>
      </c>
    </row>
    <row r="2" spans="1:23">
      <c r="B2" s="15" t="str">
        <f>'General Inputs'!$D10</f>
        <v>Gas Class Cost of Service Study</v>
      </c>
    </row>
    <row r="3" spans="1:23">
      <c r="B3" s="15" t="str">
        <f>'General Inputs'!$D11</f>
        <v>Test Year Ended July 31, 2024</v>
      </c>
      <c r="C3" s="15" t="str">
        <f>'Input-Accounts'!$B$5</f>
        <v>($ in thousands)</v>
      </c>
    </row>
    <row r="4" spans="1:23">
      <c r="B4" s="1" t="s">
        <v>368</v>
      </c>
    </row>
    <row r="5" spans="1:23">
      <c r="B5" s="1"/>
    </row>
    <row r="6" spans="1:23" ht="42.95" customHeight="1">
      <c r="A6" s="13" t="s">
        <v>125</v>
      </c>
      <c r="B6" s="1" t="s">
        <v>365</v>
      </c>
      <c r="C6" s="13" t="s">
        <v>366</v>
      </c>
      <c r="D6" s="13" t="s">
        <v>367</v>
      </c>
      <c r="E6" s="85" t="s">
        <v>355</v>
      </c>
      <c r="F6" s="85"/>
      <c r="G6" s="13" t="str">
        <f>'General Inputs'!D$17</f>
        <v>Residential Service</v>
      </c>
      <c r="H6" s="13" t="str">
        <f>'General Inputs'!E$17</f>
        <v>Small Commercial &amp; PA Service (LE 250)</v>
      </c>
      <c r="I6" s="13" t="str">
        <f>'General Inputs'!F$17</f>
        <v>Small Commercial &amp; PA Service (GT 250)</v>
      </c>
      <c r="J6" s="13" t="str">
        <f>'General Inputs'!G$17</f>
        <v>Large Comm PA Service</v>
      </c>
      <c r="K6" s="13" t="str">
        <f>'General Inputs'!H$17</f>
        <v>NGV</v>
      </c>
      <c r="L6" s="12" t="str">
        <f>'General Inputs'!I$17</f>
        <v>SVIS</v>
      </c>
      <c r="M6" s="13" t="str">
        <f>'General Inputs'!J$17</f>
        <v>IVIS</v>
      </c>
      <c r="N6" s="13" t="str">
        <f>'General Inputs'!K$17</f>
        <v>LVIS</v>
      </c>
      <c r="O6" s="13" t="str">
        <f>'General Inputs'!L$17</f>
        <v>LIS</v>
      </c>
      <c r="P6" s="13" t="str">
        <f>'General Inputs'!M$17</f>
        <v>Class 10</v>
      </c>
      <c r="Q6" s="13" t="str">
        <f>'General Inputs'!N$17</f>
        <v>Class 11</v>
      </c>
      <c r="R6" s="13" t="str">
        <f>'General Inputs'!O$17</f>
        <v>Class 12</v>
      </c>
      <c r="S6" s="13" t="str">
        <f>'General Inputs'!P$17</f>
        <v>Class 13</v>
      </c>
      <c r="T6" s="13" t="str">
        <f>'General Inputs'!Q$17</f>
        <v>Class 14</v>
      </c>
      <c r="U6" s="13" t="str">
        <f>'General Inputs'!R$17</f>
        <v>Class 15</v>
      </c>
      <c r="W6" s="30"/>
    </row>
    <row r="7" spans="1:23">
      <c r="A7" s="46" t="str">
        <f>IF(B7="","",MAX(A$1:A6)+1)</f>
        <v/>
      </c>
      <c r="F7" s="14"/>
    </row>
    <row r="8" spans="1:23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F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W8" s="1"/>
    </row>
    <row r="9" spans="1:23" ht="17.25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F9" s="7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W9" s="1"/>
    </row>
    <row r="10" spans="1:23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F10" s="14"/>
      <c r="W10" s="1"/>
    </row>
    <row r="11" spans="1:23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 cm="1">
        <f t="array" aca="1" ref="D11" ca="1">SUM(INDIRECT("'"&amp;TOTALECSheets&amp;"'!"&amp;ADDRESS(ROW(),COLUMN())))</f>
        <v>0.62013218877152465</v>
      </c>
      <c r="E11" s="14">
        <f t="shared" ref="E11:E41" ca="1" si="0">IFERROR(IF(D11="",0,IF(D11=0,0,IF(ABS(D11-SUM($G11:$U11))&lt;Check_Limit,0,1))),1)</f>
        <v>0</v>
      </c>
      <c r="F11" s="3"/>
      <c r="G11" s="14" cm="1">
        <f t="array" aca="1" ref="G11" ca="1">SUM(INDIRECT("'"&amp;TOTALECSheets&amp;"'!"&amp;ADDRESS(ROW(),COLUMN())))</f>
        <v>0.52162606675425094</v>
      </c>
      <c r="H11" s="14" cm="1">
        <f t="array" aca="1" ref="H11" ca="1">SUM(INDIRECT("'"&amp;TOTALECSheets&amp;"'!"&amp;ADDRESS(ROW(),COLUMN())))</f>
        <v>2.7454464808150007E-2</v>
      </c>
      <c r="I11" s="14" cm="1">
        <f t="array" aca="1" ref="I11" ca="1">SUM(INDIRECT("'"&amp;TOTALECSheets&amp;"'!"&amp;ADDRESS(ROW(),COLUMN())))</f>
        <v>3.8214147131307233E-2</v>
      </c>
      <c r="J11" s="14" cm="1">
        <f t="array" aca="1" ref="J11" ca="1">SUM(INDIRECT("'"&amp;TOTALECSheets&amp;"'!"&amp;ADDRESS(ROW(),COLUMN())))</f>
        <v>2.2456720001743674E-2</v>
      </c>
      <c r="K11" s="14" cm="1">
        <f t="array" aca="1" ref="K11" ca="1">SUM(INDIRECT("'"&amp;TOTALECSheets&amp;"'!"&amp;ADDRESS(ROW(),COLUMN())))</f>
        <v>3.5400940230121895E-3</v>
      </c>
      <c r="L11" s="14" cm="1">
        <f t="array" aca="1" ref="L11" ca="1">SUM(INDIRECT("'"&amp;TOTALECSheets&amp;"'!"&amp;ADDRESS(ROW(),COLUMN())))</f>
        <v>1.4667056215869711E-3</v>
      </c>
      <c r="M11" s="14" cm="1">
        <f t="array" aca="1" ref="M11" ca="1">SUM(INDIRECT("'"&amp;TOTALECSheets&amp;"'!"&amp;ADDRESS(ROW(),COLUMN())))</f>
        <v>5.3739904314736931E-3</v>
      </c>
      <c r="N11" s="14" cm="1">
        <f t="array" aca="1" ref="N11" ca="1">SUM(INDIRECT("'"&amp;TOTALECSheets&amp;"'!"&amp;ADDRESS(ROW(),COLUMN())))</f>
        <v>0</v>
      </c>
      <c r="O11" s="14" cm="1">
        <f t="array" aca="1" ref="O11" ca="1">SUM(INDIRECT("'"&amp;TOTALECSheets&amp;"'!"&amp;ADDRESS(ROW(),COLUMN())))</f>
        <v>0</v>
      </c>
      <c r="P11" s="14" cm="1">
        <f t="array" aca="1" ref="P11" ca="1">SUM(INDIRECT("'"&amp;TOTALECSheets&amp;"'!"&amp;ADDRESS(ROW(),COLUMN())))</f>
        <v>0</v>
      </c>
      <c r="Q11" s="14" cm="1">
        <f t="array" aca="1" ref="Q11" ca="1">SUM(INDIRECT("'"&amp;TOTALECSheets&amp;"'!"&amp;ADDRESS(ROW(),COLUMN())))</f>
        <v>0</v>
      </c>
      <c r="R11" s="14" cm="1">
        <f t="array" aca="1" ref="R11" ca="1">SUM(INDIRECT("'"&amp;TOTALECSheets&amp;"'!"&amp;ADDRESS(ROW(),COLUMN())))</f>
        <v>0</v>
      </c>
      <c r="S11" s="14" cm="1">
        <f t="array" aca="1" ref="S11" ca="1">SUM(INDIRECT("'"&amp;TOTALECSheets&amp;"'!"&amp;ADDRESS(ROW(),COLUMN())))</f>
        <v>0</v>
      </c>
      <c r="T11" s="14" cm="1">
        <f t="array" aca="1" ref="T11" ca="1">SUM(INDIRECT("'"&amp;TOTALECSheets&amp;"'!"&amp;ADDRESS(ROW(),COLUMN())))</f>
        <v>0</v>
      </c>
      <c r="U11" s="14" cm="1">
        <f t="array" aca="1" ref="U11" ca="1">SUM(INDIRECT("'"&amp;TOTALECSheets&amp;"'!"&amp;ADDRESS(ROW(),COLUMN())))</f>
        <v>0</v>
      </c>
      <c r="W11" s="9"/>
    </row>
    <row r="12" spans="1:23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 cm="1">
        <f t="array" aca="1" ref="D12" ca="1">SUM(INDIRECT("'"&amp;TOTALECSheets&amp;"'!"&amp;ADDRESS(ROW(),COLUMN())))</f>
        <v>3.9343494326044323E-2</v>
      </c>
      <c r="E12" s="14">
        <f t="shared" ca="1" si="0"/>
        <v>0</v>
      </c>
      <c r="F12" s="3"/>
      <c r="G12" s="14" cm="1">
        <f t="array" aca="1" ref="G12" ca="1">SUM(INDIRECT("'"&amp;TOTALECSheets&amp;"'!"&amp;ADDRESS(ROW(),COLUMN())))</f>
        <v>3.3093899283502329E-2</v>
      </c>
      <c r="H12" s="14" cm="1">
        <f t="array" aca="1" ref="H12" ca="1">SUM(INDIRECT("'"&amp;TOTALECSheets&amp;"'!"&amp;ADDRESS(ROW(),COLUMN())))</f>
        <v>1.7418134390730599E-3</v>
      </c>
      <c r="I12" s="14" cm="1">
        <f t="array" aca="1" ref="I12" ca="1">SUM(INDIRECT("'"&amp;TOTALECSheets&amp;"'!"&amp;ADDRESS(ROW(),COLUMN())))</f>
        <v>2.4244477355926056E-3</v>
      </c>
      <c r="J12" s="14" cm="1">
        <f t="array" aca="1" ref="J12" ca="1">SUM(INDIRECT("'"&amp;TOTALECSheets&amp;"'!"&amp;ADDRESS(ROW(),COLUMN())))</f>
        <v>1.4247379058333089E-3</v>
      </c>
      <c r="K12" s="14" cm="1">
        <f t="array" aca="1" ref="K12" ca="1">SUM(INDIRECT("'"&amp;TOTALECSheets&amp;"'!"&amp;ADDRESS(ROW(),COLUMN())))</f>
        <v>2.2459674183976009E-4</v>
      </c>
      <c r="L12" s="14" cm="1">
        <f t="array" aca="1" ref="L12" ca="1">SUM(INDIRECT("'"&amp;TOTALECSheets&amp;"'!"&amp;ADDRESS(ROW(),COLUMN())))</f>
        <v>9.305326403907197E-5</v>
      </c>
      <c r="M12" s="14" cm="1">
        <f t="array" aca="1" ref="M12" ca="1">SUM(INDIRECT("'"&amp;TOTALECSheets&amp;"'!"&amp;ADDRESS(ROW(),COLUMN())))</f>
        <v>3.4094595616419372E-4</v>
      </c>
      <c r="N12" s="14" cm="1">
        <f t="array" aca="1" ref="N12" ca="1">SUM(INDIRECT("'"&amp;TOTALECSheets&amp;"'!"&amp;ADDRESS(ROW(),COLUMN())))</f>
        <v>0</v>
      </c>
      <c r="O12" s="14" cm="1">
        <f t="array" aca="1" ref="O12" ca="1">SUM(INDIRECT("'"&amp;TOTALECSheets&amp;"'!"&amp;ADDRESS(ROW(),COLUMN())))</f>
        <v>0</v>
      </c>
      <c r="P12" s="14" cm="1">
        <f t="array" aca="1" ref="P12" ca="1">SUM(INDIRECT("'"&amp;TOTALECSheets&amp;"'!"&amp;ADDRESS(ROW(),COLUMN())))</f>
        <v>0</v>
      </c>
      <c r="Q12" s="14" cm="1">
        <f t="array" aca="1" ref="Q12" ca="1">SUM(INDIRECT("'"&amp;TOTALECSheets&amp;"'!"&amp;ADDRESS(ROW(),COLUMN())))</f>
        <v>0</v>
      </c>
      <c r="R12" s="14" cm="1">
        <f t="array" aca="1" ref="R12" ca="1">SUM(INDIRECT("'"&amp;TOTALECSheets&amp;"'!"&amp;ADDRESS(ROW(),COLUMN())))</f>
        <v>0</v>
      </c>
      <c r="S12" s="14" cm="1">
        <f t="array" aca="1" ref="S12" ca="1">SUM(INDIRECT("'"&amp;TOTALECSheets&amp;"'!"&amp;ADDRESS(ROW(),COLUMN())))</f>
        <v>0</v>
      </c>
      <c r="T12" s="14" cm="1">
        <f t="array" aca="1" ref="T12" ca="1">SUM(INDIRECT("'"&amp;TOTALECSheets&amp;"'!"&amp;ADDRESS(ROW(),COLUMN())))</f>
        <v>0</v>
      </c>
      <c r="U12" s="14" cm="1">
        <f t="array" aca="1" ref="U12" ca="1">SUM(INDIRECT("'"&amp;TOTALECSheets&amp;"'!"&amp;ADDRESS(ROW(),COLUMN())))</f>
        <v>0</v>
      </c>
      <c r="W12" s="9"/>
    </row>
    <row r="13" spans="1:23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 cm="1">
        <f t="array" aca="1" ref="D13" ca="1">SUM(INDIRECT("'"&amp;TOTALECSheets&amp;"'!"&amp;ADDRESS(ROW(),COLUMN())))</f>
        <v>111.24826860632619</v>
      </c>
      <c r="E13" s="14">
        <f ca="1">IFERROR(IF(D13="",0,IF(D13=0,0,IF(ABS(D13-SUM($G13:$U13))&lt;Check_Limit,0,1))),1)</f>
        <v>0</v>
      </c>
      <c r="F13" s="3"/>
      <c r="G13" s="14" cm="1">
        <f t="array" aca="1" ref="G13" ca="1">SUM(INDIRECT("'"&amp;TOTALECSheets&amp;"'!"&amp;ADDRESS(ROW(),COLUMN())))</f>
        <v>93.576817712518931</v>
      </c>
      <c r="H13" s="14" cm="1">
        <f t="array" aca="1" ref="H13" ca="1">SUM(INDIRECT("'"&amp;TOTALECSheets&amp;"'!"&amp;ADDRESS(ROW(),COLUMN())))</f>
        <v>4.9251784227979885</v>
      </c>
      <c r="I13" s="14" cm="1">
        <f t="array" aca="1" ref="I13" ca="1">SUM(INDIRECT("'"&amp;TOTALECSheets&amp;"'!"&amp;ADDRESS(ROW(),COLUMN())))</f>
        <v>6.8554056402829753</v>
      </c>
      <c r="J13" s="14" cm="1">
        <f t="array" aca="1" ref="J13" ca="1">SUM(INDIRECT("'"&amp;TOTALECSheets&amp;"'!"&amp;ADDRESS(ROW(),COLUMN())))</f>
        <v>4.028610776873375</v>
      </c>
      <c r="K13" s="14" cm="1">
        <f t="array" aca="1" ref="K13" ca="1">SUM(INDIRECT("'"&amp;TOTALECSheets&amp;"'!"&amp;ADDRESS(ROW(),COLUMN())))</f>
        <v>0.63507319551317243</v>
      </c>
      <c r="L13" s="14" cm="1">
        <f t="array" aca="1" ref="L13" ca="1">SUM(INDIRECT("'"&amp;TOTALECSheets&amp;"'!"&amp;ADDRESS(ROW(),COLUMN())))</f>
        <v>0.26311883806572106</v>
      </c>
      <c r="M13" s="14" cm="1">
        <f t="array" aca="1" ref="M13" ca="1">SUM(INDIRECT("'"&amp;TOTALECSheets&amp;"'!"&amp;ADDRESS(ROW(),COLUMN())))</f>
        <v>0.96406402027403426</v>
      </c>
      <c r="N13" s="14" cm="1">
        <f t="array" aca="1" ref="N13" ca="1">SUM(INDIRECT("'"&amp;TOTALECSheets&amp;"'!"&amp;ADDRESS(ROW(),COLUMN())))</f>
        <v>0</v>
      </c>
      <c r="O13" s="14" cm="1">
        <f t="array" aca="1" ref="O13" ca="1">SUM(INDIRECT("'"&amp;TOTALECSheets&amp;"'!"&amp;ADDRESS(ROW(),COLUMN())))</f>
        <v>0</v>
      </c>
      <c r="P13" s="14" cm="1">
        <f t="array" aca="1" ref="P13" ca="1">SUM(INDIRECT("'"&amp;TOTALECSheets&amp;"'!"&amp;ADDRESS(ROW(),COLUMN())))</f>
        <v>0</v>
      </c>
      <c r="Q13" s="14" cm="1">
        <f t="array" aca="1" ref="Q13" ca="1">SUM(INDIRECT("'"&amp;TOTALECSheets&amp;"'!"&amp;ADDRESS(ROW(),COLUMN())))</f>
        <v>0</v>
      </c>
      <c r="R13" s="14" cm="1">
        <f t="array" aca="1" ref="R13" ca="1">SUM(INDIRECT("'"&amp;TOTALECSheets&amp;"'!"&amp;ADDRESS(ROW(),COLUMN())))</f>
        <v>0</v>
      </c>
      <c r="S13" s="14" cm="1">
        <f t="array" aca="1" ref="S13" ca="1">SUM(INDIRECT("'"&amp;TOTALECSheets&amp;"'!"&amp;ADDRESS(ROW(),COLUMN())))</f>
        <v>0</v>
      </c>
      <c r="T13" s="14" cm="1">
        <f t="array" aca="1" ref="T13" ca="1">SUM(INDIRECT("'"&amp;TOTALECSheets&amp;"'!"&amp;ADDRESS(ROW(),COLUMN())))</f>
        <v>0</v>
      </c>
      <c r="U13" s="14" cm="1">
        <f t="array" aca="1" ref="U13" ca="1">SUM(INDIRECT("'"&amp;TOTALECSheets&amp;"'!"&amp;ADDRESS(ROW(),COLUMN())))</f>
        <v>0</v>
      </c>
      <c r="W13" s="9"/>
    </row>
    <row r="14" spans="1:23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 cm="1">
        <f t="array" aca="1" ref="D14" ca="1">SUM(INDIRECT("'"&amp;TOTALECSheets&amp;"'!"&amp;ADDRESS(ROW(),COLUMN())))</f>
        <v>111.90774428942376</v>
      </c>
      <c r="E14" s="14">
        <f t="shared" ca="1" si="0"/>
        <v>0</v>
      </c>
      <c r="F14" s="46"/>
      <c r="G14" s="174" cm="1">
        <f t="array" aca="1" ref="G14" ca="1">SUM(INDIRECT("'"&amp;TOTALECSheets&amp;"'!"&amp;ADDRESS(ROW(),COLUMN())))</f>
        <v>94.131537678556683</v>
      </c>
      <c r="H14" s="174" cm="1">
        <f t="array" aca="1" ref="H14" ca="1">SUM(INDIRECT("'"&amp;TOTALECSheets&amp;"'!"&amp;ADDRESS(ROW(),COLUMN())))</f>
        <v>4.9543747010452117</v>
      </c>
      <c r="I14" s="174" cm="1">
        <f t="array" aca="1" ref="I14" ca="1">SUM(INDIRECT("'"&amp;TOTALECSheets&amp;"'!"&amp;ADDRESS(ROW(),COLUMN())))</f>
        <v>6.8960442351498754</v>
      </c>
      <c r="J14" s="174" cm="1">
        <f t="array" aca="1" ref="J14" ca="1">SUM(INDIRECT("'"&amp;TOTALECSheets&amp;"'!"&amp;ADDRESS(ROW(),COLUMN())))</f>
        <v>4.052492234780952</v>
      </c>
      <c r="K14" s="174" cm="1">
        <f t="array" aca="1" ref="K14" ca="1">SUM(INDIRECT("'"&amp;TOTALECSheets&amp;"'!"&amp;ADDRESS(ROW(),COLUMN())))</f>
        <v>0.6388378862780244</v>
      </c>
      <c r="L14" s="174" cm="1">
        <f t="array" aca="1" ref="L14" ca="1">SUM(INDIRECT("'"&amp;TOTALECSheets&amp;"'!"&amp;ADDRESS(ROW(),COLUMN())))</f>
        <v>0.2646785969513471</v>
      </c>
      <c r="M14" s="174" cm="1">
        <f t="array" aca="1" ref="M14" ca="1">SUM(INDIRECT("'"&amp;TOTALECSheets&amp;"'!"&amp;ADDRESS(ROW(),COLUMN())))</f>
        <v>0.96977895666167213</v>
      </c>
      <c r="N14" s="174" cm="1">
        <f t="array" aca="1" ref="N14" ca="1">SUM(INDIRECT("'"&amp;TOTALECSheets&amp;"'!"&amp;ADDRESS(ROW(),COLUMN())))</f>
        <v>0</v>
      </c>
      <c r="O14" s="174" cm="1">
        <f t="array" aca="1" ref="O14" ca="1">SUM(INDIRECT("'"&amp;TOTALECSheets&amp;"'!"&amp;ADDRESS(ROW(),COLUMN())))</f>
        <v>0</v>
      </c>
      <c r="P14" s="174" cm="1">
        <f t="array" aca="1" ref="P14" ca="1">SUM(INDIRECT("'"&amp;TOTALECSheets&amp;"'!"&amp;ADDRESS(ROW(),COLUMN())))</f>
        <v>0</v>
      </c>
      <c r="Q14" s="174" cm="1">
        <f t="array" aca="1" ref="Q14" ca="1">SUM(INDIRECT("'"&amp;TOTALECSheets&amp;"'!"&amp;ADDRESS(ROW(),COLUMN())))</f>
        <v>0</v>
      </c>
      <c r="R14" s="174" cm="1">
        <f t="array" aca="1" ref="R14" ca="1">SUM(INDIRECT("'"&amp;TOTALECSheets&amp;"'!"&amp;ADDRESS(ROW(),COLUMN())))</f>
        <v>0</v>
      </c>
      <c r="S14" s="174" cm="1">
        <f t="array" aca="1" ref="S14" ca="1">SUM(INDIRECT("'"&amp;TOTALECSheets&amp;"'!"&amp;ADDRESS(ROW(),COLUMN())))</f>
        <v>0</v>
      </c>
      <c r="T14" s="174" cm="1">
        <f t="array" aca="1" ref="T14" ca="1">SUM(INDIRECT("'"&amp;TOTALECSheets&amp;"'!"&amp;ADDRESS(ROW(),COLUMN())))</f>
        <v>0</v>
      </c>
      <c r="U14" s="174" cm="1">
        <f t="array" aca="1" ref="U14" ca="1">SUM(INDIRECT("'"&amp;TOTALECSheets&amp;"'!"&amp;ADDRESS(ROW(),COLUMN())))</f>
        <v>0</v>
      </c>
    </row>
    <row r="15" spans="1:23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D15" s="14"/>
      <c r="E15" s="14">
        <f t="shared" si="0"/>
        <v>0</v>
      </c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3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D16" s="14"/>
      <c r="E16" s="14">
        <f t="shared" si="0"/>
        <v>0</v>
      </c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3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 cm="1">
        <f t="array" aca="1" ref="D17" ca="1">SUM(INDIRECT("'"&amp;TOTALECSheets&amp;"'!"&amp;ADDRESS(ROW(),COLUMN())))</f>
        <v>53</v>
      </c>
      <c r="E17" s="14">
        <f t="shared" ca="1" si="0"/>
        <v>0</v>
      </c>
      <c r="F17" s="3"/>
      <c r="G17" s="14" cm="1">
        <f t="array" aca="1" ref="G17" ca="1">SUM(INDIRECT("'"&amp;TOTALECSheets&amp;"'!"&amp;ADDRESS(ROW(),COLUMN())))</f>
        <v>44.581110348008373</v>
      </c>
      <c r="H17" s="14" cm="1">
        <f t="array" aca="1" ref="H17" ca="1">SUM(INDIRECT("'"&amp;TOTALECSheets&amp;"'!"&amp;ADDRESS(ROW(),COLUMN())))</f>
        <v>2.3464136536993214</v>
      </c>
      <c r="I17" s="14" cm="1">
        <f t="array" aca="1" ref="I17" ca="1">SUM(INDIRECT("'"&amp;TOTALECSheets&amp;"'!"&amp;ADDRESS(ROW(),COLUMN())))</f>
        <v>3.2659968868435612</v>
      </c>
      <c r="J17" s="14" cm="1">
        <f t="array" aca="1" ref="J17" ca="1">SUM(INDIRECT("'"&amp;TOTALECSheets&amp;"'!"&amp;ADDRESS(ROW(),COLUMN())))</f>
        <v>1.9192781501153819</v>
      </c>
      <c r="K17" s="14" cm="1">
        <f t="array" aca="1" ref="K17" ca="1">SUM(INDIRECT("'"&amp;TOTALECSheets&amp;"'!"&amp;ADDRESS(ROW(),COLUMN())))</f>
        <v>0.30255643331678872</v>
      </c>
      <c r="L17" s="14" cm="1">
        <f t="array" aca="1" ref="L17" ca="1">SUM(INDIRECT("'"&amp;TOTALECSheets&amp;"'!"&amp;ADDRESS(ROW(),COLUMN())))</f>
        <v>0.12535294789019494</v>
      </c>
      <c r="M17" s="14" cm="1">
        <f t="array" aca="1" ref="M17" ca="1">SUM(INDIRECT("'"&amp;TOTALECSheets&amp;"'!"&amp;ADDRESS(ROW(),COLUMN())))</f>
        <v>0.4592915801263826</v>
      </c>
      <c r="N17" s="14" cm="1">
        <f t="array" aca="1" ref="N17" ca="1">SUM(INDIRECT("'"&amp;TOTALECSheets&amp;"'!"&amp;ADDRESS(ROW(),COLUMN())))</f>
        <v>0</v>
      </c>
      <c r="O17" s="14" cm="1">
        <f t="array" aca="1" ref="O17" ca="1">SUM(INDIRECT("'"&amp;TOTALECSheets&amp;"'!"&amp;ADDRESS(ROW(),COLUMN())))</f>
        <v>0</v>
      </c>
      <c r="P17" s="14" cm="1">
        <f t="array" aca="1" ref="P17" ca="1">SUM(INDIRECT("'"&amp;TOTALECSheets&amp;"'!"&amp;ADDRESS(ROW(),COLUMN())))</f>
        <v>0</v>
      </c>
      <c r="Q17" s="14" cm="1">
        <f t="array" aca="1" ref="Q17" ca="1">SUM(INDIRECT("'"&amp;TOTALECSheets&amp;"'!"&amp;ADDRESS(ROW(),COLUMN())))</f>
        <v>0</v>
      </c>
      <c r="R17" s="14" cm="1">
        <f t="array" aca="1" ref="R17" ca="1">SUM(INDIRECT("'"&amp;TOTALECSheets&amp;"'!"&amp;ADDRESS(ROW(),COLUMN())))</f>
        <v>0</v>
      </c>
      <c r="S17" s="14" cm="1">
        <f t="array" aca="1" ref="S17" ca="1">SUM(INDIRECT("'"&amp;TOTALECSheets&amp;"'!"&amp;ADDRESS(ROW(),COLUMN())))</f>
        <v>0</v>
      </c>
      <c r="T17" s="14" cm="1">
        <f t="array" aca="1" ref="T17" ca="1">SUM(INDIRECT("'"&amp;TOTALECSheets&amp;"'!"&amp;ADDRESS(ROW(),COLUMN())))</f>
        <v>0</v>
      </c>
      <c r="U17" s="14" cm="1">
        <f t="array" aca="1" ref="U17" ca="1">SUM(INDIRECT("'"&amp;TOTALECSheets&amp;"'!"&amp;ADDRESS(ROW(),COLUMN())))</f>
        <v>0</v>
      </c>
      <c r="W17" s="9"/>
    </row>
    <row r="18" spans="1:23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 cm="1">
        <f t="array" aca="1" ref="D18" ca="1">SUM(INDIRECT("'"&amp;TOTALECSheets&amp;"'!"&amp;ADDRESS(ROW(),COLUMN())))</f>
        <v>10.095840000000001</v>
      </c>
      <c r="E18" s="14">
        <f t="shared" ca="1" si="0"/>
        <v>0</v>
      </c>
      <c r="F18" s="3"/>
      <c r="G18" s="14" cm="1">
        <f t="array" aca="1" ref="G18" ca="1">SUM(INDIRECT("'"&amp;TOTALECSheets&amp;"'!"&amp;ADDRESS(ROW(),COLUMN())))</f>
        <v>8.4921463602988094</v>
      </c>
      <c r="H18" s="14" cm="1">
        <f t="array" aca="1" ref="H18" ca="1">SUM(INDIRECT("'"&amp;TOTALECSheets&amp;"'!"&amp;ADDRESS(ROW(),COLUMN())))</f>
        <v>0.44696258153893881</v>
      </c>
      <c r="I18" s="14" cm="1">
        <f t="array" aca="1" ref="I18" ca="1">SUM(INDIRECT("'"&amp;TOTALECSheets&amp;"'!"&amp;ADDRESS(ROW(),COLUMN())))</f>
        <v>0.6221317360390699</v>
      </c>
      <c r="J18" s="14" cm="1">
        <f t="array" aca="1" ref="J18" ca="1">SUM(INDIRECT("'"&amp;TOTALECSheets&amp;"'!"&amp;ADDRESS(ROW(),COLUMN())))</f>
        <v>0.36559858715209209</v>
      </c>
      <c r="K18" s="14" cm="1">
        <f t="array" aca="1" ref="K18" ca="1">SUM(INDIRECT("'"&amp;TOTALECSheets&amp;"'!"&amp;ADDRESS(ROW(),COLUMN())))</f>
        <v>5.7633232862961667E-2</v>
      </c>
      <c r="L18" s="14" cm="1">
        <f t="array" aca="1" ref="L18" ca="1">SUM(INDIRECT("'"&amp;TOTALECSheets&amp;"'!"&amp;ADDRESS(ROW(),COLUMN())))</f>
        <v>2.3878175574108412E-2</v>
      </c>
      <c r="M18" s="14" cm="1">
        <f t="array" aca="1" ref="M18" ca="1">SUM(INDIRECT("'"&amp;TOTALECSheets&amp;"'!"&amp;ADDRESS(ROW(),COLUMN())))</f>
        <v>8.74893265340215E-2</v>
      </c>
      <c r="N18" s="14" cm="1">
        <f t="array" aca="1" ref="N18" ca="1">SUM(INDIRECT("'"&amp;TOTALECSheets&amp;"'!"&amp;ADDRESS(ROW(),COLUMN())))</f>
        <v>0</v>
      </c>
      <c r="O18" s="14" cm="1">
        <f t="array" aca="1" ref="O18" ca="1">SUM(INDIRECT("'"&amp;TOTALECSheets&amp;"'!"&amp;ADDRESS(ROW(),COLUMN())))</f>
        <v>0</v>
      </c>
      <c r="P18" s="14" cm="1">
        <f t="array" aca="1" ref="P18" ca="1">SUM(INDIRECT("'"&amp;TOTALECSheets&amp;"'!"&amp;ADDRESS(ROW(),COLUMN())))</f>
        <v>0</v>
      </c>
      <c r="Q18" s="14" cm="1">
        <f t="array" aca="1" ref="Q18" ca="1">SUM(INDIRECT("'"&amp;TOTALECSheets&amp;"'!"&amp;ADDRESS(ROW(),COLUMN())))</f>
        <v>0</v>
      </c>
      <c r="R18" s="14" cm="1">
        <f t="array" aca="1" ref="R18" ca="1">SUM(INDIRECT("'"&amp;TOTALECSheets&amp;"'!"&amp;ADDRESS(ROW(),COLUMN())))</f>
        <v>0</v>
      </c>
      <c r="S18" s="14" cm="1">
        <f t="array" aca="1" ref="S18" ca="1">SUM(INDIRECT("'"&amp;TOTALECSheets&amp;"'!"&amp;ADDRESS(ROW(),COLUMN())))</f>
        <v>0</v>
      </c>
      <c r="T18" s="14" cm="1">
        <f t="array" aca="1" ref="T18" ca="1">SUM(INDIRECT("'"&amp;TOTALECSheets&amp;"'!"&amp;ADDRESS(ROW(),COLUMN())))</f>
        <v>0</v>
      </c>
      <c r="U18" s="14" cm="1">
        <f t="array" aca="1" ref="U18" ca="1">SUM(INDIRECT("'"&amp;TOTALECSheets&amp;"'!"&amp;ADDRESS(ROW(),COLUMN())))</f>
        <v>0</v>
      </c>
      <c r="W18" s="9"/>
    </row>
    <row r="19" spans="1:23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 cm="1">
        <f t="array" aca="1" ref="D19" ca="1">SUM(INDIRECT("'"&amp;TOTALECSheets&amp;"'!"&amp;ADDRESS(ROW(),COLUMN())))</f>
        <v>2.65</v>
      </c>
      <c r="E19" s="14">
        <f t="shared" ca="1" si="0"/>
        <v>0</v>
      </c>
      <c r="F19" s="3"/>
      <c r="G19" s="14" cm="1">
        <f t="array" aca="1" ref="G19" ca="1">SUM(INDIRECT("'"&amp;TOTALECSheets&amp;"'!"&amp;ADDRESS(ROW(),COLUMN())))</f>
        <v>2.2290555174004183</v>
      </c>
      <c r="H19" s="14" cm="1">
        <f t="array" aca="1" ref="H19" ca="1">SUM(INDIRECT("'"&amp;TOTALECSheets&amp;"'!"&amp;ADDRESS(ROW(),COLUMN())))</f>
        <v>0.11732068268496607</v>
      </c>
      <c r="I19" s="14" cm="1">
        <f t="array" aca="1" ref="I19" ca="1">SUM(INDIRECT("'"&amp;TOTALECSheets&amp;"'!"&amp;ADDRESS(ROW(),COLUMN())))</f>
        <v>0.16329984434217806</v>
      </c>
      <c r="J19" s="14" cm="1">
        <f t="array" aca="1" ref="J19" ca="1">SUM(INDIRECT("'"&amp;TOTALECSheets&amp;"'!"&amp;ADDRESS(ROW(),COLUMN())))</f>
        <v>9.5963907505769094E-2</v>
      </c>
      <c r="K19" s="14" cm="1">
        <f t="array" aca="1" ref="K19" ca="1">SUM(INDIRECT("'"&amp;TOTALECSheets&amp;"'!"&amp;ADDRESS(ROW(),COLUMN())))</f>
        <v>1.5127821665839435E-2</v>
      </c>
      <c r="L19" s="14" cm="1">
        <f t="array" aca="1" ref="L19" ca="1">SUM(INDIRECT("'"&amp;TOTALECSheets&amp;"'!"&amp;ADDRESS(ROW(),COLUMN())))</f>
        <v>6.2676473945097472E-3</v>
      </c>
      <c r="M19" s="14" cm="1">
        <f t="array" aca="1" ref="M19" ca="1">SUM(INDIRECT("'"&amp;TOTALECSheets&amp;"'!"&amp;ADDRESS(ROW(),COLUMN())))</f>
        <v>2.2964579006319132E-2</v>
      </c>
      <c r="N19" s="14" cm="1">
        <f t="array" aca="1" ref="N19" ca="1">SUM(INDIRECT("'"&amp;TOTALECSheets&amp;"'!"&amp;ADDRESS(ROW(),COLUMN())))</f>
        <v>0</v>
      </c>
      <c r="O19" s="14" cm="1">
        <f t="array" aca="1" ref="O19" ca="1">SUM(INDIRECT("'"&amp;TOTALECSheets&amp;"'!"&amp;ADDRESS(ROW(),COLUMN())))</f>
        <v>0</v>
      </c>
      <c r="P19" s="14" cm="1">
        <f t="array" aca="1" ref="P19" ca="1">SUM(INDIRECT("'"&amp;TOTALECSheets&amp;"'!"&amp;ADDRESS(ROW(),COLUMN())))</f>
        <v>0</v>
      </c>
      <c r="Q19" s="14" cm="1">
        <f t="array" aca="1" ref="Q19" ca="1">SUM(INDIRECT("'"&amp;TOTALECSheets&amp;"'!"&amp;ADDRESS(ROW(),COLUMN())))</f>
        <v>0</v>
      </c>
      <c r="R19" s="14" cm="1">
        <f t="array" aca="1" ref="R19" ca="1">SUM(INDIRECT("'"&amp;TOTALECSheets&amp;"'!"&amp;ADDRESS(ROW(),COLUMN())))</f>
        <v>0</v>
      </c>
      <c r="S19" s="14" cm="1">
        <f t="array" aca="1" ref="S19" ca="1">SUM(INDIRECT("'"&amp;TOTALECSheets&amp;"'!"&amp;ADDRESS(ROW(),COLUMN())))</f>
        <v>0</v>
      </c>
      <c r="T19" s="14" cm="1">
        <f t="array" aca="1" ref="T19" ca="1">SUM(INDIRECT("'"&amp;TOTALECSheets&amp;"'!"&amp;ADDRESS(ROW(),COLUMN())))</f>
        <v>0</v>
      </c>
      <c r="U19" s="14" cm="1">
        <f t="array" aca="1" ref="U19" ca="1">SUM(INDIRECT("'"&amp;TOTALECSheets&amp;"'!"&amp;ADDRESS(ROW(),COLUMN())))</f>
        <v>0</v>
      </c>
      <c r="W19" s="9"/>
    </row>
    <row r="20" spans="1:23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 cm="1">
        <f t="array" aca="1" ref="D20" ca="1">SUM(INDIRECT("'"&amp;TOTALECSheets&amp;"'!"&amp;ADDRESS(ROW(),COLUMN())))</f>
        <v>444.58600000000001</v>
      </c>
      <c r="E20" s="14">
        <f t="shared" ca="1" si="0"/>
        <v>0</v>
      </c>
      <c r="F20" s="3"/>
      <c r="G20" s="14" cm="1">
        <f t="array" aca="1" ref="G20" ca="1">SUM(INDIRECT("'"&amp;TOTALECSheets&amp;"'!"&amp;ADDRESS(ROW(),COLUMN())))</f>
        <v>373.96485896565378</v>
      </c>
      <c r="H20" s="14" cm="1">
        <f t="array" aca="1" ref="H20" ca="1">SUM(INDIRECT("'"&amp;TOTALECSheets&amp;"'!"&amp;ADDRESS(ROW(),COLUMN())))</f>
        <v>19.68269171025597</v>
      </c>
      <c r="I20" s="14" cm="1">
        <f t="array" aca="1" ref="I20" ca="1">SUM(INDIRECT("'"&amp;TOTALECSheets&amp;"'!"&amp;ADDRESS(ROW(),COLUMN())))</f>
        <v>27.396537583664749</v>
      </c>
      <c r="J20" s="14" cm="1">
        <f t="array" aca="1" ref="J20" ca="1">SUM(INDIRECT("'"&amp;TOTALECSheets&amp;"'!"&amp;ADDRESS(ROW(),COLUMN())))</f>
        <v>16.0997018046641</v>
      </c>
      <c r="K20" s="14" cm="1">
        <f t="array" aca="1" ref="K20" ca="1">SUM(INDIRECT("'"&amp;TOTALECSheets&amp;"'!"&amp;ADDRESS(ROW(),COLUMN())))</f>
        <v>2.53796895212411</v>
      </c>
      <c r="L20" s="14" cm="1">
        <f t="array" aca="1" ref="L20" ca="1">SUM(INDIRECT("'"&amp;TOTALECSheets&amp;"'!"&amp;ADDRESS(ROW(),COLUMN())))</f>
        <v>1.0515125602020794</v>
      </c>
      <c r="M20" s="14" cm="1">
        <f t="array" aca="1" ref="M20" ca="1">SUM(INDIRECT("'"&amp;TOTALECSheets&amp;"'!"&amp;ADDRESS(ROW(),COLUMN())))</f>
        <v>3.8527284234352446</v>
      </c>
      <c r="N20" s="14" cm="1">
        <f t="array" aca="1" ref="N20" ca="1">SUM(INDIRECT("'"&amp;TOTALECSheets&amp;"'!"&amp;ADDRESS(ROW(),COLUMN())))</f>
        <v>0</v>
      </c>
      <c r="O20" s="14" cm="1">
        <f t="array" aca="1" ref="O20" ca="1">SUM(INDIRECT("'"&amp;TOTALECSheets&amp;"'!"&amp;ADDRESS(ROW(),COLUMN())))</f>
        <v>0</v>
      </c>
      <c r="P20" s="14" cm="1">
        <f t="array" aca="1" ref="P20" ca="1">SUM(INDIRECT("'"&amp;TOTALECSheets&amp;"'!"&amp;ADDRESS(ROW(),COLUMN())))</f>
        <v>0</v>
      </c>
      <c r="Q20" s="14" cm="1">
        <f t="array" aca="1" ref="Q20" ca="1">SUM(INDIRECT("'"&amp;TOTALECSheets&amp;"'!"&amp;ADDRESS(ROW(),COLUMN())))</f>
        <v>0</v>
      </c>
      <c r="R20" s="14" cm="1">
        <f t="array" aca="1" ref="R20" ca="1">SUM(INDIRECT("'"&amp;TOTALECSheets&amp;"'!"&amp;ADDRESS(ROW(),COLUMN())))</f>
        <v>0</v>
      </c>
      <c r="S20" s="14" cm="1">
        <f t="array" aca="1" ref="S20" ca="1">SUM(INDIRECT("'"&amp;TOTALECSheets&amp;"'!"&amp;ADDRESS(ROW(),COLUMN())))</f>
        <v>0</v>
      </c>
      <c r="T20" s="14" cm="1">
        <f t="array" aca="1" ref="T20" ca="1">SUM(INDIRECT("'"&amp;TOTALECSheets&amp;"'!"&amp;ADDRESS(ROW(),COLUMN())))</f>
        <v>0</v>
      </c>
      <c r="U20" s="14" cm="1">
        <f t="array" aca="1" ref="U20" ca="1">SUM(INDIRECT("'"&amp;TOTALECSheets&amp;"'!"&amp;ADDRESS(ROW(),COLUMN())))</f>
        <v>0</v>
      </c>
      <c r="W20" s="9"/>
    </row>
    <row r="21" spans="1:23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 cm="1">
        <f t="array" aca="1" ref="D21" ca="1">SUM(INDIRECT("'"&amp;TOTALECSheets&amp;"'!"&amp;ADDRESS(ROW(),COLUMN())))</f>
        <v>3296.6979999999999</v>
      </c>
      <c r="E21" s="14">
        <f t="shared" ca="1" si="0"/>
        <v>0</v>
      </c>
      <c r="F21" s="46"/>
      <c r="G21" s="14" cm="1">
        <f t="array" aca="1" ref="G21" ca="1">SUM(INDIRECT("'"&amp;TOTALECSheets&amp;"'!"&amp;ADDRESS(ROW(),COLUMN())))</f>
        <v>2773.0274966426132</v>
      </c>
      <c r="H21" s="14" cm="1">
        <f t="array" aca="1" ref="H21" ca="1">SUM(INDIRECT("'"&amp;TOTALECSheets&amp;"'!"&amp;ADDRESS(ROW(),COLUMN())))</f>
        <v>145.95126791175934</v>
      </c>
      <c r="I21" s="14" cm="1">
        <f t="array" aca="1" ref="I21" ca="1">SUM(INDIRECT("'"&amp;TOTALECSheets&amp;"'!"&amp;ADDRESS(ROW(),COLUMN())))</f>
        <v>203.15104537478103</v>
      </c>
      <c r="J21" s="14" cm="1">
        <f t="array" aca="1" ref="J21" ca="1">SUM(INDIRECT("'"&amp;TOTALECSheets&amp;"'!"&amp;ADDRESS(ROW(),COLUMN())))</f>
        <v>119.3826497911147</v>
      </c>
      <c r="K21" s="14" cm="1">
        <f t="array" aca="1" ref="K21" ca="1">SUM(INDIRECT("'"&amp;TOTALECSheets&amp;"'!"&amp;ADDRESS(ROW(),COLUMN())))</f>
        <v>18.819569596275297</v>
      </c>
      <c r="L21" s="14" cm="1">
        <f t="array" aca="1" ref="L21" ca="1">SUM(INDIRECT("'"&amp;TOTALECSheets&amp;"'!"&amp;ADDRESS(ROW(),COLUMN())))</f>
        <v>7.7971851434662245</v>
      </c>
      <c r="M21" s="14" cm="1">
        <f t="array" aca="1" ref="M21" ca="1">SUM(INDIRECT("'"&amp;TOTALECSheets&amp;"'!"&amp;ADDRESS(ROW(),COLUMN())))</f>
        <v>28.568785539990287</v>
      </c>
      <c r="N21" s="14" cm="1">
        <f t="array" aca="1" ref="N21" ca="1">SUM(INDIRECT("'"&amp;TOTALECSheets&amp;"'!"&amp;ADDRESS(ROW(),COLUMN())))</f>
        <v>0</v>
      </c>
      <c r="O21" s="14" cm="1">
        <f t="array" aca="1" ref="O21" ca="1">SUM(INDIRECT("'"&amp;TOTALECSheets&amp;"'!"&amp;ADDRESS(ROW(),COLUMN())))</f>
        <v>0</v>
      </c>
      <c r="P21" s="14" cm="1">
        <f t="array" aca="1" ref="P21" ca="1">SUM(INDIRECT("'"&amp;TOTALECSheets&amp;"'!"&amp;ADDRESS(ROW(),COLUMN())))</f>
        <v>0</v>
      </c>
      <c r="Q21" s="14" cm="1">
        <f t="array" aca="1" ref="Q21" ca="1">SUM(INDIRECT("'"&amp;TOTALECSheets&amp;"'!"&amp;ADDRESS(ROW(),COLUMN())))</f>
        <v>0</v>
      </c>
      <c r="R21" s="14" cm="1">
        <f t="array" aca="1" ref="R21" ca="1">SUM(INDIRECT("'"&amp;TOTALECSheets&amp;"'!"&amp;ADDRESS(ROW(),COLUMN())))</f>
        <v>0</v>
      </c>
      <c r="S21" s="14" cm="1">
        <f t="array" aca="1" ref="S21" ca="1">SUM(INDIRECT("'"&amp;TOTALECSheets&amp;"'!"&amp;ADDRESS(ROW(),COLUMN())))</f>
        <v>0</v>
      </c>
      <c r="T21" s="14" cm="1">
        <f t="array" aca="1" ref="T21" ca="1">SUM(INDIRECT("'"&amp;TOTALECSheets&amp;"'!"&amp;ADDRESS(ROW(),COLUMN())))</f>
        <v>0</v>
      </c>
      <c r="U21" s="14" cm="1">
        <f t="array" aca="1" ref="U21" ca="1">SUM(INDIRECT("'"&amp;TOTALECSheets&amp;"'!"&amp;ADDRESS(ROW(),COLUMN())))</f>
        <v>0</v>
      </c>
      <c r="W21" s="9"/>
    </row>
    <row r="22" spans="1:23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 cm="1">
        <f t="array" aca="1" ref="D22" ca="1">SUM(INDIRECT("'"&amp;TOTALECSheets&amp;"'!"&amp;ADDRESS(ROW(),COLUMN())))</f>
        <v>3807.0298399999997</v>
      </c>
      <c r="E22" s="14">
        <f t="shared" ca="1" si="0"/>
        <v>0</v>
      </c>
      <c r="F22" s="46"/>
      <c r="G22" s="174" cm="1">
        <f t="array" aca="1" ref="G22" ca="1">SUM(INDIRECT("'"&amp;TOTALECSheets&amp;"'!"&amp;ADDRESS(ROW(),COLUMN())))</f>
        <v>3202.2946678339745</v>
      </c>
      <c r="H22" s="174" cm="1">
        <f t="array" aca="1" ref="H22" ca="1">SUM(INDIRECT("'"&amp;TOTALECSheets&amp;"'!"&amp;ADDRESS(ROW(),COLUMN())))</f>
        <v>168.54465653993853</v>
      </c>
      <c r="I22" s="174" cm="1">
        <f t="array" aca="1" ref="I22" ca="1">SUM(INDIRECT("'"&amp;TOTALECSheets&amp;"'!"&amp;ADDRESS(ROW(),COLUMN())))</f>
        <v>234.5990114256706</v>
      </c>
      <c r="J22" s="174" cm="1">
        <f t="array" aca="1" ref="J22" ca="1">SUM(INDIRECT("'"&amp;TOTALECSheets&amp;"'!"&amp;ADDRESS(ROW(),COLUMN())))</f>
        <v>137.86319224055205</v>
      </c>
      <c r="K22" s="174" cm="1">
        <f t="array" aca="1" ref="K22" ca="1">SUM(INDIRECT("'"&amp;TOTALECSheets&amp;"'!"&amp;ADDRESS(ROW(),COLUMN())))</f>
        <v>21.732856036244996</v>
      </c>
      <c r="L22" s="174" cm="1">
        <f t="array" aca="1" ref="L22" ca="1">SUM(INDIRECT("'"&amp;TOTALECSheets&amp;"'!"&amp;ADDRESS(ROW(),COLUMN())))</f>
        <v>9.0041964745271166</v>
      </c>
      <c r="M22" s="174" cm="1">
        <f t="array" aca="1" ref="M22" ca="1">SUM(INDIRECT("'"&amp;TOTALECSheets&amp;"'!"&amp;ADDRESS(ROW(),COLUMN())))</f>
        <v>32.991259449092254</v>
      </c>
      <c r="N22" s="174" cm="1">
        <f t="array" aca="1" ref="N22" ca="1">SUM(INDIRECT("'"&amp;TOTALECSheets&amp;"'!"&amp;ADDRESS(ROW(),COLUMN())))</f>
        <v>0</v>
      </c>
      <c r="O22" s="174" cm="1">
        <f t="array" aca="1" ref="O22" ca="1">SUM(INDIRECT("'"&amp;TOTALECSheets&amp;"'!"&amp;ADDRESS(ROW(),COLUMN())))</f>
        <v>0</v>
      </c>
      <c r="P22" s="174" cm="1">
        <f t="array" aca="1" ref="P22" ca="1">SUM(INDIRECT("'"&amp;TOTALECSheets&amp;"'!"&amp;ADDRESS(ROW(),COLUMN())))</f>
        <v>0</v>
      </c>
      <c r="Q22" s="174" cm="1">
        <f t="array" aca="1" ref="Q22" ca="1">SUM(INDIRECT("'"&amp;TOTALECSheets&amp;"'!"&amp;ADDRESS(ROW(),COLUMN())))</f>
        <v>0</v>
      </c>
      <c r="R22" s="174" cm="1">
        <f t="array" aca="1" ref="R22" ca="1">SUM(INDIRECT("'"&amp;TOTALECSheets&amp;"'!"&amp;ADDRESS(ROW(),COLUMN())))</f>
        <v>0</v>
      </c>
      <c r="S22" s="174" cm="1">
        <f t="array" aca="1" ref="S22" ca="1">SUM(INDIRECT("'"&amp;TOTALECSheets&amp;"'!"&amp;ADDRESS(ROW(),COLUMN())))</f>
        <v>0</v>
      </c>
      <c r="T22" s="174" cm="1">
        <f t="array" aca="1" ref="T22" ca="1">SUM(INDIRECT("'"&amp;TOTALECSheets&amp;"'!"&amp;ADDRESS(ROW(),COLUMN())))</f>
        <v>0</v>
      </c>
      <c r="U22" s="174" cm="1">
        <f t="array" aca="1" ref="U22" ca="1">SUM(INDIRECT("'"&amp;TOTALECSheets&amp;"'!"&amp;ADDRESS(ROW(),COLUMN())))</f>
        <v>0</v>
      </c>
      <c r="W22" s="9"/>
    </row>
    <row r="23" spans="1:23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D23" s="14"/>
      <c r="E23" s="14">
        <f t="shared" si="0"/>
        <v>0</v>
      </c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3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D24" s="14"/>
      <c r="E24" s="14">
        <f t="shared" si="0"/>
        <v>0</v>
      </c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3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 cm="1">
        <f t="array" aca="1" ref="D25" ca="1">SUM(INDIRECT("'"&amp;TOTALECSheets&amp;"'!"&amp;ADDRESS(ROW(),COLUMN())))</f>
        <v>0</v>
      </c>
      <c r="E25" s="14">
        <f t="shared" ca="1" si="0"/>
        <v>0</v>
      </c>
      <c r="F25" s="3"/>
      <c r="G25" s="14" cm="1">
        <f t="array" aca="1" ref="G25" ca="1">SUM(INDIRECT("'"&amp;TOTALECSheets&amp;"'!"&amp;ADDRESS(ROW(),COLUMN())))</f>
        <v>0</v>
      </c>
      <c r="H25" s="14" cm="1">
        <f t="array" aca="1" ref="H25" ca="1">SUM(INDIRECT("'"&amp;TOTALECSheets&amp;"'!"&amp;ADDRESS(ROW(),COLUMN())))</f>
        <v>0</v>
      </c>
      <c r="I25" s="14" cm="1">
        <f t="array" aca="1" ref="I25" ca="1">SUM(INDIRECT("'"&amp;TOTALECSheets&amp;"'!"&amp;ADDRESS(ROW(),COLUMN())))</f>
        <v>0</v>
      </c>
      <c r="J25" s="14" cm="1">
        <f t="array" aca="1" ref="J25" ca="1">SUM(INDIRECT("'"&amp;TOTALECSheets&amp;"'!"&amp;ADDRESS(ROW(),COLUMN())))</f>
        <v>0</v>
      </c>
      <c r="K25" s="14" cm="1">
        <f t="array" aca="1" ref="K25" ca="1">SUM(INDIRECT("'"&amp;TOTALECSheets&amp;"'!"&amp;ADDRESS(ROW(),COLUMN())))</f>
        <v>0</v>
      </c>
      <c r="L25" s="14" cm="1">
        <f t="array" aca="1" ref="L25" ca="1">SUM(INDIRECT("'"&amp;TOTALECSheets&amp;"'!"&amp;ADDRESS(ROW(),COLUMN())))</f>
        <v>0</v>
      </c>
      <c r="M25" s="14" cm="1">
        <f t="array" aca="1" ref="M25" ca="1">SUM(INDIRECT("'"&amp;TOTALECSheets&amp;"'!"&amp;ADDRESS(ROW(),COLUMN())))</f>
        <v>0</v>
      </c>
      <c r="N25" s="14" cm="1">
        <f t="array" aca="1" ref="N25" ca="1">SUM(INDIRECT("'"&amp;TOTALECSheets&amp;"'!"&amp;ADDRESS(ROW(),COLUMN())))</f>
        <v>0</v>
      </c>
      <c r="O25" s="14" cm="1">
        <f t="array" aca="1" ref="O25" ca="1">SUM(INDIRECT("'"&amp;TOTALECSheets&amp;"'!"&amp;ADDRESS(ROW(),COLUMN())))</f>
        <v>0</v>
      </c>
      <c r="P25" s="14" cm="1">
        <f t="array" aca="1" ref="P25" ca="1">SUM(INDIRECT("'"&amp;TOTALECSheets&amp;"'!"&amp;ADDRESS(ROW(),COLUMN())))</f>
        <v>0</v>
      </c>
      <c r="Q25" s="14" cm="1">
        <f t="array" aca="1" ref="Q25" ca="1">SUM(INDIRECT("'"&amp;TOTALECSheets&amp;"'!"&amp;ADDRESS(ROW(),COLUMN())))</f>
        <v>0</v>
      </c>
      <c r="R25" s="14" cm="1">
        <f t="array" aca="1" ref="R25" ca="1">SUM(INDIRECT("'"&amp;TOTALECSheets&amp;"'!"&amp;ADDRESS(ROW(),COLUMN())))</f>
        <v>0</v>
      </c>
      <c r="S25" s="14" cm="1">
        <f t="array" aca="1" ref="S25" ca="1">SUM(INDIRECT("'"&amp;TOTALECSheets&amp;"'!"&amp;ADDRESS(ROW(),COLUMN())))</f>
        <v>0</v>
      </c>
      <c r="T25" s="14" cm="1">
        <f t="array" aca="1" ref="T25" ca="1">SUM(INDIRECT("'"&amp;TOTALECSheets&amp;"'!"&amp;ADDRESS(ROW(),COLUMN())))</f>
        <v>0</v>
      </c>
      <c r="U25" s="14" cm="1">
        <f t="array" aca="1" ref="U25" ca="1">SUM(INDIRECT("'"&amp;TOTALECSheets&amp;"'!"&amp;ADDRESS(ROW(),COLUMN())))</f>
        <v>0</v>
      </c>
      <c r="W25" s="1"/>
    </row>
    <row r="26" spans="1:23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 cm="1">
        <f t="array" aca="1" ref="D26" ca="1">SUM(INDIRECT("'"&amp;TOTALECSheets&amp;"'!"&amp;ADDRESS(ROW(),COLUMN())))</f>
        <v>0</v>
      </c>
      <c r="E26" s="14">
        <f t="shared" ref="E26:E29" ca="1" si="1">IFERROR(IF(D26="",0,IF(D26=0,0,IF(ABS(D26-SUM($G26:$U26))&lt;Check_Limit,0,1))),1)</f>
        <v>0</v>
      </c>
      <c r="F26" s="3"/>
      <c r="G26" s="14" cm="1">
        <f t="array" aca="1" ref="G26" ca="1">SUM(INDIRECT("'"&amp;TOTALECSheets&amp;"'!"&amp;ADDRESS(ROW(),COLUMN())))</f>
        <v>0</v>
      </c>
      <c r="H26" s="14" cm="1">
        <f t="array" aca="1" ref="H26" ca="1">SUM(INDIRECT("'"&amp;TOTALECSheets&amp;"'!"&amp;ADDRESS(ROW(),COLUMN())))</f>
        <v>0</v>
      </c>
      <c r="I26" s="14" cm="1">
        <f t="array" aca="1" ref="I26" ca="1">SUM(INDIRECT("'"&amp;TOTALECSheets&amp;"'!"&amp;ADDRESS(ROW(),COLUMN())))</f>
        <v>0</v>
      </c>
      <c r="J26" s="14" cm="1">
        <f t="array" aca="1" ref="J26" ca="1">SUM(INDIRECT("'"&amp;TOTALECSheets&amp;"'!"&amp;ADDRESS(ROW(),COLUMN())))</f>
        <v>0</v>
      </c>
      <c r="K26" s="14" cm="1">
        <f t="array" aca="1" ref="K26" ca="1">SUM(INDIRECT("'"&amp;TOTALECSheets&amp;"'!"&amp;ADDRESS(ROW(),COLUMN())))</f>
        <v>0</v>
      </c>
      <c r="L26" s="14" cm="1">
        <f t="array" aca="1" ref="L26" ca="1">SUM(INDIRECT("'"&amp;TOTALECSheets&amp;"'!"&amp;ADDRESS(ROW(),COLUMN())))</f>
        <v>0</v>
      </c>
      <c r="M26" s="14" cm="1">
        <f t="array" aca="1" ref="M26" ca="1">SUM(INDIRECT("'"&amp;TOTALECSheets&amp;"'!"&amp;ADDRESS(ROW(),COLUMN())))</f>
        <v>0</v>
      </c>
      <c r="N26" s="14" cm="1">
        <f t="array" aca="1" ref="N26" ca="1">SUM(INDIRECT("'"&amp;TOTALECSheets&amp;"'!"&amp;ADDRESS(ROW(),COLUMN())))</f>
        <v>0</v>
      </c>
      <c r="O26" s="14" cm="1">
        <f t="array" aca="1" ref="O26" ca="1">SUM(INDIRECT("'"&amp;TOTALECSheets&amp;"'!"&amp;ADDRESS(ROW(),COLUMN())))</f>
        <v>0</v>
      </c>
      <c r="P26" s="14" cm="1">
        <f t="array" aca="1" ref="P26" ca="1">SUM(INDIRECT("'"&amp;TOTALECSheets&amp;"'!"&amp;ADDRESS(ROW(),COLUMN())))</f>
        <v>0</v>
      </c>
      <c r="Q26" s="14" cm="1">
        <f t="array" aca="1" ref="Q26" ca="1">SUM(INDIRECT("'"&amp;TOTALECSheets&amp;"'!"&amp;ADDRESS(ROW(),COLUMN())))</f>
        <v>0</v>
      </c>
      <c r="R26" s="14" cm="1">
        <f t="array" aca="1" ref="R26" ca="1">SUM(INDIRECT("'"&amp;TOTALECSheets&amp;"'!"&amp;ADDRESS(ROW(),COLUMN())))</f>
        <v>0</v>
      </c>
      <c r="S26" s="14" cm="1">
        <f t="array" aca="1" ref="S26" ca="1">SUM(INDIRECT("'"&amp;TOTALECSheets&amp;"'!"&amp;ADDRESS(ROW(),COLUMN())))</f>
        <v>0</v>
      </c>
      <c r="T26" s="14" cm="1">
        <f t="array" aca="1" ref="T26" ca="1">SUM(INDIRECT("'"&amp;TOTALECSheets&amp;"'!"&amp;ADDRESS(ROW(),COLUMN())))</f>
        <v>0</v>
      </c>
      <c r="U26" s="14" cm="1">
        <f t="array" aca="1" ref="U26" ca="1">SUM(INDIRECT("'"&amp;TOTALECSheets&amp;"'!"&amp;ADDRESS(ROW(),COLUMN())))</f>
        <v>0</v>
      </c>
      <c r="W26" s="1"/>
    </row>
    <row r="27" spans="1:23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 cm="1">
        <f t="array" aca="1" ref="D27" ca="1">SUM(INDIRECT("'"&amp;TOTALECSheets&amp;"'!"&amp;ADDRESS(ROW(),COLUMN())))</f>
        <v>0</v>
      </c>
      <c r="E27" s="14">
        <f t="shared" ca="1" si="1"/>
        <v>0</v>
      </c>
      <c r="F27" s="3"/>
      <c r="G27" s="14" cm="1">
        <f t="array" aca="1" ref="G27" ca="1">SUM(INDIRECT("'"&amp;TOTALECSheets&amp;"'!"&amp;ADDRESS(ROW(),COLUMN())))</f>
        <v>0</v>
      </c>
      <c r="H27" s="14" cm="1">
        <f t="array" aca="1" ref="H27" ca="1">SUM(INDIRECT("'"&amp;TOTALECSheets&amp;"'!"&amp;ADDRESS(ROW(),COLUMN())))</f>
        <v>0</v>
      </c>
      <c r="I27" s="14" cm="1">
        <f t="array" aca="1" ref="I27" ca="1">SUM(INDIRECT("'"&amp;TOTALECSheets&amp;"'!"&amp;ADDRESS(ROW(),COLUMN())))</f>
        <v>0</v>
      </c>
      <c r="J27" s="14" cm="1">
        <f t="array" aca="1" ref="J27" ca="1">SUM(INDIRECT("'"&amp;TOTALECSheets&amp;"'!"&amp;ADDRESS(ROW(),COLUMN())))</f>
        <v>0</v>
      </c>
      <c r="K27" s="14" cm="1">
        <f t="array" aca="1" ref="K27" ca="1">SUM(INDIRECT("'"&amp;TOTALECSheets&amp;"'!"&amp;ADDRESS(ROW(),COLUMN())))</f>
        <v>0</v>
      </c>
      <c r="L27" s="14" cm="1">
        <f t="array" aca="1" ref="L27" ca="1">SUM(INDIRECT("'"&amp;TOTALECSheets&amp;"'!"&amp;ADDRESS(ROW(),COLUMN())))</f>
        <v>0</v>
      </c>
      <c r="M27" s="14" cm="1">
        <f t="array" aca="1" ref="M27" ca="1">SUM(INDIRECT("'"&amp;TOTALECSheets&amp;"'!"&amp;ADDRESS(ROW(),COLUMN())))</f>
        <v>0</v>
      </c>
      <c r="N27" s="14" cm="1">
        <f t="array" aca="1" ref="N27" ca="1">SUM(INDIRECT("'"&amp;TOTALECSheets&amp;"'!"&amp;ADDRESS(ROW(),COLUMN())))</f>
        <v>0</v>
      </c>
      <c r="O27" s="14" cm="1">
        <f t="array" aca="1" ref="O27" ca="1">SUM(INDIRECT("'"&amp;TOTALECSheets&amp;"'!"&amp;ADDRESS(ROW(),COLUMN())))</f>
        <v>0</v>
      </c>
      <c r="P27" s="14" cm="1">
        <f t="array" aca="1" ref="P27" ca="1">SUM(INDIRECT("'"&amp;TOTALECSheets&amp;"'!"&amp;ADDRESS(ROW(),COLUMN())))</f>
        <v>0</v>
      </c>
      <c r="Q27" s="14" cm="1">
        <f t="array" aca="1" ref="Q27" ca="1">SUM(INDIRECT("'"&amp;TOTALECSheets&amp;"'!"&amp;ADDRESS(ROW(),COLUMN())))</f>
        <v>0</v>
      </c>
      <c r="R27" s="14" cm="1">
        <f t="array" aca="1" ref="R27" ca="1">SUM(INDIRECT("'"&amp;TOTALECSheets&amp;"'!"&amp;ADDRESS(ROW(),COLUMN())))</f>
        <v>0</v>
      </c>
      <c r="S27" s="14" cm="1">
        <f t="array" aca="1" ref="S27" ca="1">SUM(INDIRECT("'"&amp;TOTALECSheets&amp;"'!"&amp;ADDRESS(ROW(),COLUMN())))</f>
        <v>0</v>
      </c>
      <c r="T27" s="14" cm="1">
        <f t="array" aca="1" ref="T27" ca="1">SUM(INDIRECT("'"&amp;TOTALECSheets&amp;"'!"&amp;ADDRESS(ROW(),COLUMN())))</f>
        <v>0</v>
      </c>
      <c r="U27" s="14" cm="1">
        <f t="array" aca="1" ref="U27" ca="1">SUM(INDIRECT("'"&amp;TOTALECSheets&amp;"'!"&amp;ADDRESS(ROW(),COLUMN())))</f>
        <v>0</v>
      </c>
      <c r="W27" s="1"/>
    </row>
    <row r="28" spans="1:23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 cm="1">
        <f t="array" aca="1" ref="D28" ca="1">SUM(INDIRECT("'"&amp;TOTALECSheets&amp;"'!"&amp;ADDRESS(ROW(),COLUMN())))</f>
        <v>0</v>
      </c>
      <c r="E28" s="14">
        <f t="shared" ca="1" si="1"/>
        <v>0</v>
      </c>
      <c r="F28" s="3"/>
      <c r="G28" s="14" cm="1">
        <f t="array" aca="1" ref="G28" ca="1">SUM(INDIRECT("'"&amp;TOTALECSheets&amp;"'!"&amp;ADDRESS(ROW(),COLUMN())))</f>
        <v>0</v>
      </c>
      <c r="H28" s="14" cm="1">
        <f t="array" aca="1" ref="H28" ca="1">SUM(INDIRECT("'"&amp;TOTALECSheets&amp;"'!"&amp;ADDRESS(ROW(),COLUMN())))</f>
        <v>0</v>
      </c>
      <c r="I28" s="14" cm="1">
        <f t="array" aca="1" ref="I28" ca="1">SUM(INDIRECT("'"&amp;TOTALECSheets&amp;"'!"&amp;ADDRESS(ROW(),COLUMN())))</f>
        <v>0</v>
      </c>
      <c r="J28" s="14" cm="1">
        <f t="array" aca="1" ref="J28" ca="1">SUM(INDIRECT("'"&amp;TOTALECSheets&amp;"'!"&amp;ADDRESS(ROW(),COLUMN())))</f>
        <v>0</v>
      </c>
      <c r="K28" s="14" cm="1">
        <f t="array" aca="1" ref="K28" ca="1">SUM(INDIRECT("'"&amp;TOTALECSheets&amp;"'!"&amp;ADDRESS(ROW(),COLUMN())))</f>
        <v>0</v>
      </c>
      <c r="L28" s="14" cm="1">
        <f t="array" aca="1" ref="L28" ca="1">SUM(INDIRECT("'"&amp;TOTALECSheets&amp;"'!"&amp;ADDRESS(ROW(),COLUMN())))</f>
        <v>0</v>
      </c>
      <c r="M28" s="14" cm="1">
        <f t="array" aca="1" ref="M28" ca="1">SUM(INDIRECT("'"&amp;TOTALECSheets&amp;"'!"&amp;ADDRESS(ROW(),COLUMN())))</f>
        <v>0</v>
      </c>
      <c r="N28" s="14" cm="1">
        <f t="array" aca="1" ref="N28" ca="1">SUM(INDIRECT("'"&amp;TOTALECSheets&amp;"'!"&amp;ADDRESS(ROW(),COLUMN())))</f>
        <v>0</v>
      </c>
      <c r="O28" s="14" cm="1">
        <f t="array" aca="1" ref="O28" ca="1">SUM(INDIRECT("'"&amp;TOTALECSheets&amp;"'!"&amp;ADDRESS(ROW(),COLUMN())))</f>
        <v>0</v>
      </c>
      <c r="P28" s="14" cm="1">
        <f t="array" aca="1" ref="P28" ca="1">SUM(INDIRECT("'"&amp;TOTALECSheets&amp;"'!"&amp;ADDRESS(ROW(),COLUMN())))</f>
        <v>0</v>
      </c>
      <c r="Q28" s="14" cm="1">
        <f t="array" aca="1" ref="Q28" ca="1">SUM(INDIRECT("'"&amp;TOTALECSheets&amp;"'!"&amp;ADDRESS(ROW(),COLUMN())))</f>
        <v>0</v>
      </c>
      <c r="R28" s="14" cm="1">
        <f t="array" aca="1" ref="R28" ca="1">SUM(INDIRECT("'"&amp;TOTALECSheets&amp;"'!"&amp;ADDRESS(ROW(),COLUMN())))</f>
        <v>0</v>
      </c>
      <c r="S28" s="14" cm="1">
        <f t="array" aca="1" ref="S28" ca="1">SUM(INDIRECT("'"&amp;TOTALECSheets&amp;"'!"&amp;ADDRESS(ROW(),COLUMN())))</f>
        <v>0</v>
      </c>
      <c r="T28" s="14" cm="1">
        <f t="array" aca="1" ref="T28" ca="1">SUM(INDIRECT("'"&amp;TOTALECSheets&amp;"'!"&amp;ADDRESS(ROW(),COLUMN())))</f>
        <v>0</v>
      </c>
      <c r="U28" s="14" cm="1">
        <f t="array" aca="1" ref="U28" ca="1">SUM(INDIRECT("'"&amp;TOTALECSheets&amp;"'!"&amp;ADDRESS(ROW(),COLUMN())))</f>
        <v>0</v>
      </c>
      <c r="W28" s="1"/>
    </row>
    <row r="29" spans="1:23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 cm="1">
        <f t="array" aca="1" ref="D29" ca="1">SUM(INDIRECT("'"&amp;TOTALECSheets&amp;"'!"&amp;ADDRESS(ROW(),COLUMN())))</f>
        <v>0</v>
      </c>
      <c r="E29" s="14">
        <f t="shared" ca="1" si="1"/>
        <v>0</v>
      </c>
      <c r="F29" s="3"/>
      <c r="G29" s="14" cm="1">
        <f t="array" aca="1" ref="G29" ca="1">SUM(INDIRECT("'"&amp;TOTALECSheets&amp;"'!"&amp;ADDRESS(ROW(),COLUMN())))</f>
        <v>0</v>
      </c>
      <c r="H29" s="14" cm="1">
        <f t="array" aca="1" ref="H29" ca="1">SUM(INDIRECT("'"&amp;TOTALECSheets&amp;"'!"&amp;ADDRESS(ROW(),COLUMN())))</f>
        <v>0</v>
      </c>
      <c r="I29" s="14" cm="1">
        <f t="array" aca="1" ref="I29" ca="1">SUM(INDIRECT("'"&amp;TOTALECSheets&amp;"'!"&amp;ADDRESS(ROW(),COLUMN())))</f>
        <v>0</v>
      </c>
      <c r="J29" s="14" cm="1">
        <f t="array" aca="1" ref="J29" ca="1">SUM(INDIRECT("'"&amp;TOTALECSheets&amp;"'!"&amp;ADDRESS(ROW(),COLUMN())))</f>
        <v>0</v>
      </c>
      <c r="K29" s="14" cm="1">
        <f t="array" aca="1" ref="K29" ca="1">SUM(INDIRECT("'"&amp;TOTALECSheets&amp;"'!"&amp;ADDRESS(ROW(),COLUMN())))</f>
        <v>0</v>
      </c>
      <c r="L29" s="14" cm="1">
        <f t="array" aca="1" ref="L29" ca="1">SUM(INDIRECT("'"&amp;TOTALECSheets&amp;"'!"&amp;ADDRESS(ROW(),COLUMN())))</f>
        <v>0</v>
      </c>
      <c r="M29" s="14" cm="1">
        <f t="array" aca="1" ref="M29" ca="1">SUM(INDIRECT("'"&amp;TOTALECSheets&amp;"'!"&amp;ADDRESS(ROW(),COLUMN())))</f>
        <v>0</v>
      </c>
      <c r="N29" s="14" cm="1">
        <f t="array" aca="1" ref="N29" ca="1">SUM(INDIRECT("'"&amp;TOTALECSheets&amp;"'!"&amp;ADDRESS(ROW(),COLUMN())))</f>
        <v>0</v>
      </c>
      <c r="O29" s="14" cm="1">
        <f t="array" aca="1" ref="O29" ca="1">SUM(INDIRECT("'"&amp;TOTALECSheets&amp;"'!"&amp;ADDRESS(ROW(),COLUMN())))</f>
        <v>0</v>
      </c>
      <c r="P29" s="14" cm="1">
        <f t="array" aca="1" ref="P29" ca="1">SUM(INDIRECT("'"&amp;TOTALECSheets&amp;"'!"&amp;ADDRESS(ROW(),COLUMN())))</f>
        <v>0</v>
      </c>
      <c r="Q29" s="14" cm="1">
        <f t="array" aca="1" ref="Q29" ca="1">SUM(INDIRECT("'"&amp;TOTALECSheets&amp;"'!"&amp;ADDRESS(ROW(),COLUMN())))</f>
        <v>0</v>
      </c>
      <c r="R29" s="14" cm="1">
        <f t="array" aca="1" ref="R29" ca="1">SUM(INDIRECT("'"&amp;TOTALECSheets&amp;"'!"&amp;ADDRESS(ROW(),COLUMN())))</f>
        <v>0</v>
      </c>
      <c r="S29" s="14" cm="1">
        <f t="array" aca="1" ref="S29" ca="1">SUM(INDIRECT("'"&amp;TOTALECSheets&amp;"'!"&amp;ADDRESS(ROW(),COLUMN())))</f>
        <v>0</v>
      </c>
      <c r="T29" s="14" cm="1">
        <f t="array" aca="1" ref="T29" ca="1">SUM(INDIRECT("'"&amp;TOTALECSheets&amp;"'!"&amp;ADDRESS(ROW(),COLUMN())))</f>
        <v>0</v>
      </c>
      <c r="U29" s="14" cm="1">
        <f t="array" aca="1" ref="U29" ca="1">SUM(INDIRECT("'"&amp;TOTALECSheets&amp;"'!"&amp;ADDRESS(ROW(),COLUMN())))</f>
        <v>0</v>
      </c>
      <c r="W29" s="1"/>
    </row>
    <row r="30" spans="1:23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 cm="1">
        <f t="array" aca="1" ref="D30" ca="1">SUM(INDIRECT("'"&amp;TOTALECSheets&amp;"'!"&amp;ADDRESS(ROW(),COLUMN())))</f>
        <v>0</v>
      </c>
      <c r="E30" s="14">
        <f ca="1">IFERROR(IF(D30="",0,IF(D30=0,0,IF(ABS(D30-SUM($G30:$U30))&lt;Check_Limit,0,1))),1)</f>
        <v>0</v>
      </c>
      <c r="F30" s="46"/>
      <c r="G30" s="174" cm="1">
        <f t="array" aca="1" ref="G30" ca="1">SUM(INDIRECT("'"&amp;TOTALECSheets&amp;"'!"&amp;ADDRESS(ROW(),COLUMN())))</f>
        <v>0</v>
      </c>
      <c r="H30" s="174" cm="1">
        <f t="array" aca="1" ref="H30" ca="1">SUM(INDIRECT("'"&amp;TOTALECSheets&amp;"'!"&amp;ADDRESS(ROW(),COLUMN())))</f>
        <v>0</v>
      </c>
      <c r="I30" s="174" cm="1">
        <f t="array" aca="1" ref="I30" ca="1">SUM(INDIRECT("'"&amp;TOTALECSheets&amp;"'!"&amp;ADDRESS(ROW(),COLUMN())))</f>
        <v>0</v>
      </c>
      <c r="J30" s="174" cm="1">
        <f t="array" aca="1" ref="J30" ca="1">SUM(INDIRECT("'"&amp;TOTALECSheets&amp;"'!"&amp;ADDRESS(ROW(),COLUMN())))</f>
        <v>0</v>
      </c>
      <c r="K30" s="174" cm="1">
        <f t="array" aca="1" ref="K30" ca="1">SUM(INDIRECT("'"&amp;TOTALECSheets&amp;"'!"&amp;ADDRESS(ROW(),COLUMN())))</f>
        <v>0</v>
      </c>
      <c r="L30" s="174" cm="1">
        <f t="array" aca="1" ref="L30" ca="1">SUM(INDIRECT("'"&amp;TOTALECSheets&amp;"'!"&amp;ADDRESS(ROW(),COLUMN())))</f>
        <v>0</v>
      </c>
      <c r="M30" s="174" cm="1">
        <f t="array" aca="1" ref="M30" ca="1">SUM(INDIRECT("'"&amp;TOTALECSheets&amp;"'!"&amp;ADDRESS(ROW(),COLUMN())))</f>
        <v>0</v>
      </c>
      <c r="N30" s="174" cm="1">
        <f t="array" aca="1" ref="N30" ca="1">SUM(INDIRECT("'"&amp;TOTALECSheets&amp;"'!"&amp;ADDRESS(ROW(),COLUMN())))</f>
        <v>0</v>
      </c>
      <c r="O30" s="174" cm="1">
        <f t="array" aca="1" ref="O30" ca="1">SUM(INDIRECT("'"&amp;TOTALECSheets&amp;"'!"&amp;ADDRESS(ROW(),COLUMN())))</f>
        <v>0</v>
      </c>
      <c r="P30" s="174" cm="1">
        <f t="array" aca="1" ref="P30" ca="1">SUM(INDIRECT("'"&amp;TOTALECSheets&amp;"'!"&amp;ADDRESS(ROW(),COLUMN())))</f>
        <v>0</v>
      </c>
      <c r="Q30" s="174" cm="1">
        <f t="array" aca="1" ref="Q30" ca="1">SUM(INDIRECT("'"&amp;TOTALECSheets&amp;"'!"&amp;ADDRESS(ROW(),COLUMN())))</f>
        <v>0</v>
      </c>
      <c r="R30" s="174" cm="1">
        <f t="array" aca="1" ref="R30" ca="1">SUM(INDIRECT("'"&amp;TOTALECSheets&amp;"'!"&amp;ADDRESS(ROW(),COLUMN())))</f>
        <v>0</v>
      </c>
      <c r="S30" s="174" cm="1">
        <f t="array" aca="1" ref="S30" ca="1">SUM(INDIRECT("'"&amp;TOTALECSheets&amp;"'!"&amp;ADDRESS(ROW(),COLUMN())))</f>
        <v>0</v>
      </c>
      <c r="T30" s="174" cm="1">
        <f t="array" aca="1" ref="T30" ca="1">SUM(INDIRECT("'"&amp;TOTALECSheets&amp;"'!"&amp;ADDRESS(ROW(),COLUMN())))</f>
        <v>0</v>
      </c>
      <c r="U30" s="174" cm="1">
        <f t="array" aca="1" ref="U30" ca="1">SUM(INDIRECT("'"&amp;TOTALECSheets&amp;"'!"&amp;ADDRESS(ROW(),COLUMN())))</f>
        <v>0</v>
      </c>
      <c r="W30" s="9"/>
    </row>
    <row r="31" spans="1:23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>
        <f t="shared" si="0"/>
        <v>0</v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W31" s="9"/>
    </row>
    <row r="32" spans="1:23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>
        <f t="shared" si="0"/>
        <v>0</v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W32" s="9"/>
    </row>
    <row r="33" spans="1:23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 cm="1">
        <f t="array" aca="1" ref="D33" ca="1">SUM(INDIRECT("'"&amp;TOTALECSheets&amp;"'!"&amp;ADDRESS(ROW(),COLUMN())))</f>
        <v>0</v>
      </c>
      <c r="E33" s="14">
        <f t="shared" ca="1" si="0"/>
        <v>0</v>
      </c>
      <c r="F33" s="3"/>
      <c r="G33" s="14" cm="1">
        <f t="array" aca="1" ref="G33" ca="1">SUM(INDIRECT("'"&amp;TOTALECSheets&amp;"'!"&amp;ADDRESS(ROW(),COLUMN())))</f>
        <v>0</v>
      </c>
      <c r="H33" s="14" cm="1">
        <f t="array" aca="1" ref="H33" ca="1">SUM(INDIRECT("'"&amp;TOTALECSheets&amp;"'!"&amp;ADDRESS(ROW(),COLUMN())))</f>
        <v>0</v>
      </c>
      <c r="I33" s="14" cm="1">
        <f t="array" aca="1" ref="I33" ca="1">SUM(INDIRECT("'"&amp;TOTALECSheets&amp;"'!"&amp;ADDRESS(ROW(),COLUMN())))</f>
        <v>0</v>
      </c>
      <c r="J33" s="14" cm="1">
        <f t="array" aca="1" ref="J33" ca="1">SUM(INDIRECT("'"&amp;TOTALECSheets&amp;"'!"&amp;ADDRESS(ROW(),COLUMN())))</f>
        <v>0</v>
      </c>
      <c r="K33" s="14" cm="1">
        <f t="array" aca="1" ref="K33" ca="1">SUM(INDIRECT("'"&amp;TOTALECSheets&amp;"'!"&amp;ADDRESS(ROW(),COLUMN())))</f>
        <v>0</v>
      </c>
      <c r="L33" s="14" cm="1">
        <f t="array" aca="1" ref="L33" ca="1">SUM(INDIRECT("'"&amp;TOTALECSheets&amp;"'!"&amp;ADDRESS(ROW(),COLUMN())))</f>
        <v>0</v>
      </c>
      <c r="M33" s="14" cm="1">
        <f t="array" aca="1" ref="M33" ca="1">SUM(INDIRECT("'"&amp;TOTALECSheets&amp;"'!"&amp;ADDRESS(ROW(),COLUMN())))</f>
        <v>0</v>
      </c>
      <c r="N33" s="14" cm="1">
        <f t="array" aca="1" ref="N33" ca="1">SUM(INDIRECT("'"&amp;TOTALECSheets&amp;"'!"&amp;ADDRESS(ROW(),COLUMN())))</f>
        <v>0</v>
      </c>
      <c r="O33" s="14" cm="1">
        <f t="array" aca="1" ref="O33" ca="1">SUM(INDIRECT("'"&amp;TOTALECSheets&amp;"'!"&amp;ADDRESS(ROW(),COLUMN())))</f>
        <v>0</v>
      </c>
      <c r="P33" s="14" cm="1">
        <f t="array" aca="1" ref="P33" ca="1">SUM(INDIRECT("'"&amp;TOTALECSheets&amp;"'!"&amp;ADDRESS(ROW(),COLUMN())))</f>
        <v>0</v>
      </c>
      <c r="Q33" s="14" cm="1">
        <f t="array" aca="1" ref="Q33" ca="1">SUM(INDIRECT("'"&amp;TOTALECSheets&amp;"'!"&amp;ADDRESS(ROW(),COLUMN())))</f>
        <v>0</v>
      </c>
      <c r="R33" s="14" cm="1">
        <f t="array" aca="1" ref="R33" ca="1">SUM(INDIRECT("'"&amp;TOTALECSheets&amp;"'!"&amp;ADDRESS(ROW(),COLUMN())))</f>
        <v>0</v>
      </c>
      <c r="S33" s="14" cm="1">
        <f t="array" aca="1" ref="S33" ca="1">SUM(INDIRECT("'"&amp;TOTALECSheets&amp;"'!"&amp;ADDRESS(ROW(),COLUMN())))</f>
        <v>0</v>
      </c>
      <c r="T33" s="14" cm="1">
        <f t="array" aca="1" ref="T33" ca="1">SUM(INDIRECT("'"&amp;TOTALECSheets&amp;"'!"&amp;ADDRESS(ROW(),COLUMN())))</f>
        <v>0</v>
      </c>
      <c r="U33" s="14" cm="1">
        <f t="array" aca="1" ref="U33" ca="1">SUM(INDIRECT("'"&amp;TOTALECSheets&amp;"'!"&amp;ADDRESS(ROW(),COLUMN())))</f>
        <v>0</v>
      </c>
      <c r="W33" s="9"/>
    </row>
    <row r="34" spans="1:23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 cm="1">
        <f t="array" aca="1" ref="D34" ca="1">SUM(INDIRECT("'"&amp;TOTALECSheets&amp;"'!"&amp;ADDRESS(ROW(),COLUMN())))</f>
        <v>0</v>
      </c>
      <c r="E34" s="14">
        <f t="shared" ref="E34:E39" ca="1" si="2">IFERROR(IF(D34="",0,IF(D34=0,0,IF(ABS(D34-SUM($G34:$U34))&lt;Check_Limit,0,1))),1)</f>
        <v>0</v>
      </c>
      <c r="F34" s="3"/>
      <c r="G34" s="14" cm="1">
        <f t="array" aca="1" ref="G34" ca="1">SUM(INDIRECT("'"&amp;TOTALECSheets&amp;"'!"&amp;ADDRESS(ROW(),COLUMN())))</f>
        <v>0</v>
      </c>
      <c r="H34" s="14" cm="1">
        <f t="array" aca="1" ref="H34" ca="1">SUM(INDIRECT("'"&amp;TOTALECSheets&amp;"'!"&amp;ADDRESS(ROW(),COLUMN())))</f>
        <v>0</v>
      </c>
      <c r="I34" s="14" cm="1">
        <f t="array" aca="1" ref="I34" ca="1">SUM(INDIRECT("'"&amp;TOTALECSheets&amp;"'!"&amp;ADDRESS(ROW(),COLUMN())))</f>
        <v>0</v>
      </c>
      <c r="J34" s="14" cm="1">
        <f t="array" aca="1" ref="J34" ca="1">SUM(INDIRECT("'"&amp;TOTALECSheets&amp;"'!"&amp;ADDRESS(ROW(),COLUMN())))</f>
        <v>0</v>
      </c>
      <c r="K34" s="14" cm="1">
        <f t="array" aca="1" ref="K34" ca="1">SUM(INDIRECT("'"&amp;TOTALECSheets&amp;"'!"&amp;ADDRESS(ROW(),COLUMN())))</f>
        <v>0</v>
      </c>
      <c r="L34" s="14" cm="1">
        <f t="array" aca="1" ref="L34" ca="1">SUM(INDIRECT("'"&amp;TOTALECSheets&amp;"'!"&amp;ADDRESS(ROW(),COLUMN())))</f>
        <v>0</v>
      </c>
      <c r="M34" s="14" cm="1">
        <f t="array" aca="1" ref="M34" ca="1">SUM(INDIRECT("'"&amp;TOTALECSheets&amp;"'!"&amp;ADDRESS(ROW(),COLUMN())))</f>
        <v>0</v>
      </c>
      <c r="N34" s="14" cm="1">
        <f t="array" aca="1" ref="N34" ca="1">SUM(INDIRECT("'"&amp;TOTALECSheets&amp;"'!"&amp;ADDRESS(ROW(),COLUMN())))</f>
        <v>0</v>
      </c>
      <c r="O34" s="14" cm="1">
        <f t="array" aca="1" ref="O34" ca="1">SUM(INDIRECT("'"&amp;TOTALECSheets&amp;"'!"&amp;ADDRESS(ROW(),COLUMN())))</f>
        <v>0</v>
      </c>
      <c r="P34" s="14" cm="1">
        <f t="array" aca="1" ref="P34" ca="1">SUM(INDIRECT("'"&amp;TOTALECSheets&amp;"'!"&amp;ADDRESS(ROW(),COLUMN())))</f>
        <v>0</v>
      </c>
      <c r="Q34" s="14" cm="1">
        <f t="array" aca="1" ref="Q34" ca="1">SUM(INDIRECT("'"&amp;TOTALECSheets&amp;"'!"&amp;ADDRESS(ROW(),COLUMN())))</f>
        <v>0</v>
      </c>
      <c r="R34" s="14" cm="1">
        <f t="array" aca="1" ref="R34" ca="1">SUM(INDIRECT("'"&amp;TOTALECSheets&amp;"'!"&amp;ADDRESS(ROW(),COLUMN())))</f>
        <v>0</v>
      </c>
      <c r="S34" s="14" cm="1">
        <f t="array" aca="1" ref="S34" ca="1">SUM(INDIRECT("'"&amp;TOTALECSheets&amp;"'!"&amp;ADDRESS(ROW(),COLUMN())))</f>
        <v>0</v>
      </c>
      <c r="T34" s="14" cm="1">
        <f t="array" aca="1" ref="T34" ca="1">SUM(INDIRECT("'"&amp;TOTALECSheets&amp;"'!"&amp;ADDRESS(ROW(),COLUMN())))</f>
        <v>0</v>
      </c>
      <c r="U34" s="14" cm="1">
        <f t="array" aca="1" ref="U34" ca="1">SUM(INDIRECT("'"&amp;TOTALECSheets&amp;"'!"&amp;ADDRESS(ROW(),COLUMN())))</f>
        <v>0</v>
      </c>
      <c r="W34" s="9"/>
    </row>
    <row r="35" spans="1:23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 cm="1">
        <f t="array" aca="1" ref="D35" ca="1">SUM(INDIRECT("'"&amp;TOTALECSheets&amp;"'!"&amp;ADDRESS(ROW(),COLUMN())))</f>
        <v>0</v>
      </c>
      <c r="E35" s="14">
        <f t="shared" ca="1" si="2"/>
        <v>0</v>
      </c>
      <c r="F35" s="3"/>
      <c r="G35" s="14" cm="1">
        <f t="array" aca="1" ref="G35" ca="1">SUM(INDIRECT("'"&amp;TOTALECSheets&amp;"'!"&amp;ADDRESS(ROW(),COLUMN())))</f>
        <v>0</v>
      </c>
      <c r="H35" s="14" cm="1">
        <f t="array" aca="1" ref="H35" ca="1">SUM(INDIRECT("'"&amp;TOTALECSheets&amp;"'!"&amp;ADDRESS(ROW(),COLUMN())))</f>
        <v>0</v>
      </c>
      <c r="I35" s="14" cm="1">
        <f t="array" aca="1" ref="I35" ca="1">SUM(INDIRECT("'"&amp;TOTALECSheets&amp;"'!"&amp;ADDRESS(ROW(),COLUMN())))</f>
        <v>0</v>
      </c>
      <c r="J35" s="14" cm="1">
        <f t="array" aca="1" ref="J35" ca="1">SUM(INDIRECT("'"&amp;TOTALECSheets&amp;"'!"&amp;ADDRESS(ROW(),COLUMN())))</f>
        <v>0</v>
      </c>
      <c r="K35" s="14" cm="1">
        <f t="array" aca="1" ref="K35" ca="1">SUM(INDIRECT("'"&amp;TOTALECSheets&amp;"'!"&amp;ADDRESS(ROW(),COLUMN())))</f>
        <v>0</v>
      </c>
      <c r="L35" s="14" cm="1">
        <f t="array" aca="1" ref="L35" ca="1">SUM(INDIRECT("'"&amp;TOTALECSheets&amp;"'!"&amp;ADDRESS(ROW(),COLUMN())))</f>
        <v>0</v>
      </c>
      <c r="M35" s="14" cm="1">
        <f t="array" aca="1" ref="M35" ca="1">SUM(INDIRECT("'"&amp;TOTALECSheets&amp;"'!"&amp;ADDRESS(ROW(),COLUMN())))</f>
        <v>0</v>
      </c>
      <c r="N35" s="14" cm="1">
        <f t="array" aca="1" ref="N35" ca="1">SUM(INDIRECT("'"&amp;TOTALECSheets&amp;"'!"&amp;ADDRESS(ROW(),COLUMN())))</f>
        <v>0</v>
      </c>
      <c r="O35" s="14" cm="1">
        <f t="array" aca="1" ref="O35" ca="1">SUM(INDIRECT("'"&amp;TOTALECSheets&amp;"'!"&amp;ADDRESS(ROW(),COLUMN())))</f>
        <v>0</v>
      </c>
      <c r="P35" s="14" cm="1">
        <f t="array" aca="1" ref="P35" ca="1">SUM(INDIRECT("'"&amp;TOTALECSheets&amp;"'!"&amp;ADDRESS(ROW(),COLUMN())))</f>
        <v>0</v>
      </c>
      <c r="Q35" s="14" cm="1">
        <f t="array" aca="1" ref="Q35" ca="1">SUM(INDIRECT("'"&amp;TOTALECSheets&amp;"'!"&amp;ADDRESS(ROW(),COLUMN())))</f>
        <v>0</v>
      </c>
      <c r="R35" s="14" cm="1">
        <f t="array" aca="1" ref="R35" ca="1">SUM(INDIRECT("'"&amp;TOTALECSheets&amp;"'!"&amp;ADDRESS(ROW(),COLUMN())))</f>
        <v>0</v>
      </c>
      <c r="S35" s="14" cm="1">
        <f t="array" aca="1" ref="S35" ca="1">SUM(INDIRECT("'"&amp;TOTALECSheets&amp;"'!"&amp;ADDRESS(ROW(),COLUMN())))</f>
        <v>0</v>
      </c>
      <c r="T35" s="14" cm="1">
        <f t="array" aca="1" ref="T35" ca="1">SUM(INDIRECT("'"&amp;TOTALECSheets&amp;"'!"&amp;ADDRESS(ROW(),COLUMN())))</f>
        <v>0</v>
      </c>
      <c r="U35" s="14" cm="1">
        <f t="array" aca="1" ref="U35" ca="1">SUM(INDIRECT("'"&amp;TOTALECSheets&amp;"'!"&amp;ADDRESS(ROW(),COLUMN())))</f>
        <v>0</v>
      </c>
      <c r="W35" s="9"/>
    </row>
    <row r="36" spans="1:23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 cm="1">
        <f t="array" aca="1" ref="D36" ca="1">SUM(INDIRECT("'"&amp;TOTALECSheets&amp;"'!"&amp;ADDRESS(ROW(),COLUMN())))</f>
        <v>0</v>
      </c>
      <c r="E36" s="14">
        <f t="shared" ca="1" si="2"/>
        <v>0</v>
      </c>
      <c r="F36" s="3"/>
      <c r="G36" s="14" cm="1">
        <f t="array" aca="1" ref="G36" ca="1">SUM(INDIRECT("'"&amp;TOTALECSheets&amp;"'!"&amp;ADDRESS(ROW(),COLUMN())))</f>
        <v>0</v>
      </c>
      <c r="H36" s="14" cm="1">
        <f t="array" aca="1" ref="H36" ca="1">SUM(INDIRECT("'"&amp;TOTALECSheets&amp;"'!"&amp;ADDRESS(ROW(),COLUMN())))</f>
        <v>0</v>
      </c>
      <c r="I36" s="14" cm="1">
        <f t="array" aca="1" ref="I36" ca="1">SUM(INDIRECT("'"&amp;TOTALECSheets&amp;"'!"&amp;ADDRESS(ROW(),COLUMN())))</f>
        <v>0</v>
      </c>
      <c r="J36" s="14" cm="1">
        <f t="array" aca="1" ref="J36" ca="1">SUM(INDIRECT("'"&amp;TOTALECSheets&amp;"'!"&amp;ADDRESS(ROW(),COLUMN())))</f>
        <v>0</v>
      </c>
      <c r="K36" s="14" cm="1">
        <f t="array" aca="1" ref="K36" ca="1">SUM(INDIRECT("'"&amp;TOTALECSheets&amp;"'!"&amp;ADDRESS(ROW(),COLUMN())))</f>
        <v>0</v>
      </c>
      <c r="L36" s="14" cm="1">
        <f t="array" aca="1" ref="L36" ca="1">SUM(INDIRECT("'"&amp;TOTALECSheets&amp;"'!"&amp;ADDRESS(ROW(),COLUMN())))</f>
        <v>0</v>
      </c>
      <c r="M36" s="14" cm="1">
        <f t="array" aca="1" ref="M36" ca="1">SUM(INDIRECT("'"&amp;TOTALECSheets&amp;"'!"&amp;ADDRESS(ROW(),COLUMN())))</f>
        <v>0</v>
      </c>
      <c r="N36" s="14" cm="1">
        <f t="array" aca="1" ref="N36" ca="1">SUM(INDIRECT("'"&amp;TOTALECSheets&amp;"'!"&amp;ADDRESS(ROW(),COLUMN())))</f>
        <v>0</v>
      </c>
      <c r="O36" s="14" cm="1">
        <f t="array" aca="1" ref="O36" ca="1">SUM(INDIRECT("'"&amp;TOTALECSheets&amp;"'!"&amp;ADDRESS(ROW(),COLUMN())))</f>
        <v>0</v>
      </c>
      <c r="P36" s="14" cm="1">
        <f t="array" aca="1" ref="P36" ca="1">SUM(INDIRECT("'"&amp;TOTALECSheets&amp;"'!"&amp;ADDRESS(ROW(),COLUMN())))</f>
        <v>0</v>
      </c>
      <c r="Q36" s="14" cm="1">
        <f t="array" aca="1" ref="Q36" ca="1">SUM(INDIRECT("'"&amp;TOTALECSheets&amp;"'!"&amp;ADDRESS(ROW(),COLUMN())))</f>
        <v>0</v>
      </c>
      <c r="R36" s="14" cm="1">
        <f t="array" aca="1" ref="R36" ca="1">SUM(INDIRECT("'"&amp;TOTALECSheets&amp;"'!"&amp;ADDRESS(ROW(),COLUMN())))</f>
        <v>0</v>
      </c>
      <c r="S36" s="14" cm="1">
        <f t="array" aca="1" ref="S36" ca="1">SUM(INDIRECT("'"&amp;TOTALECSheets&amp;"'!"&amp;ADDRESS(ROW(),COLUMN())))</f>
        <v>0</v>
      </c>
      <c r="T36" s="14" cm="1">
        <f t="array" aca="1" ref="T36" ca="1">SUM(INDIRECT("'"&amp;TOTALECSheets&amp;"'!"&amp;ADDRESS(ROW(),COLUMN())))</f>
        <v>0</v>
      </c>
      <c r="U36" s="14" cm="1">
        <f t="array" aca="1" ref="U36" ca="1">SUM(INDIRECT("'"&amp;TOTALECSheets&amp;"'!"&amp;ADDRESS(ROW(),COLUMN())))</f>
        <v>0</v>
      </c>
      <c r="W36" s="9"/>
    </row>
    <row r="37" spans="1:23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 cm="1">
        <f t="array" aca="1" ref="D37" ca="1">SUM(INDIRECT("'"&amp;TOTALECSheets&amp;"'!"&amp;ADDRESS(ROW(),COLUMN())))</f>
        <v>0</v>
      </c>
      <c r="E37" s="14">
        <f t="shared" ca="1" si="2"/>
        <v>0</v>
      </c>
      <c r="F37" s="3"/>
      <c r="G37" s="14" cm="1">
        <f t="array" aca="1" ref="G37" ca="1">SUM(INDIRECT("'"&amp;TOTALECSheets&amp;"'!"&amp;ADDRESS(ROW(),COLUMN())))</f>
        <v>0</v>
      </c>
      <c r="H37" s="14" cm="1">
        <f t="array" aca="1" ref="H37" ca="1">SUM(INDIRECT("'"&amp;TOTALECSheets&amp;"'!"&amp;ADDRESS(ROW(),COLUMN())))</f>
        <v>0</v>
      </c>
      <c r="I37" s="14" cm="1">
        <f t="array" aca="1" ref="I37" ca="1">SUM(INDIRECT("'"&amp;TOTALECSheets&amp;"'!"&amp;ADDRESS(ROW(),COLUMN())))</f>
        <v>0</v>
      </c>
      <c r="J37" s="14" cm="1">
        <f t="array" aca="1" ref="J37" ca="1">SUM(INDIRECT("'"&amp;TOTALECSheets&amp;"'!"&amp;ADDRESS(ROW(),COLUMN())))</f>
        <v>0</v>
      </c>
      <c r="K37" s="14" cm="1">
        <f t="array" aca="1" ref="K37" ca="1">SUM(INDIRECT("'"&amp;TOTALECSheets&amp;"'!"&amp;ADDRESS(ROW(),COLUMN())))</f>
        <v>0</v>
      </c>
      <c r="L37" s="14" cm="1">
        <f t="array" aca="1" ref="L37" ca="1">SUM(INDIRECT("'"&amp;TOTALECSheets&amp;"'!"&amp;ADDRESS(ROW(),COLUMN())))</f>
        <v>0</v>
      </c>
      <c r="M37" s="14" cm="1">
        <f t="array" aca="1" ref="M37" ca="1">SUM(INDIRECT("'"&amp;TOTALECSheets&amp;"'!"&amp;ADDRESS(ROW(),COLUMN())))</f>
        <v>0</v>
      </c>
      <c r="N37" s="14" cm="1">
        <f t="array" aca="1" ref="N37" ca="1">SUM(INDIRECT("'"&amp;TOTALECSheets&amp;"'!"&amp;ADDRESS(ROW(),COLUMN())))</f>
        <v>0</v>
      </c>
      <c r="O37" s="14" cm="1">
        <f t="array" aca="1" ref="O37" ca="1">SUM(INDIRECT("'"&amp;TOTALECSheets&amp;"'!"&amp;ADDRESS(ROW(),COLUMN())))</f>
        <v>0</v>
      </c>
      <c r="P37" s="14" cm="1">
        <f t="array" aca="1" ref="P37" ca="1">SUM(INDIRECT("'"&amp;TOTALECSheets&amp;"'!"&amp;ADDRESS(ROW(),COLUMN())))</f>
        <v>0</v>
      </c>
      <c r="Q37" s="14" cm="1">
        <f t="array" aca="1" ref="Q37" ca="1">SUM(INDIRECT("'"&amp;TOTALECSheets&amp;"'!"&amp;ADDRESS(ROW(),COLUMN())))</f>
        <v>0</v>
      </c>
      <c r="R37" s="14" cm="1">
        <f t="array" aca="1" ref="R37" ca="1">SUM(INDIRECT("'"&amp;TOTALECSheets&amp;"'!"&amp;ADDRESS(ROW(),COLUMN())))</f>
        <v>0</v>
      </c>
      <c r="S37" s="14" cm="1">
        <f t="array" aca="1" ref="S37" ca="1">SUM(INDIRECT("'"&amp;TOTALECSheets&amp;"'!"&amp;ADDRESS(ROW(),COLUMN())))</f>
        <v>0</v>
      </c>
      <c r="T37" s="14" cm="1">
        <f t="array" aca="1" ref="T37" ca="1">SUM(INDIRECT("'"&amp;TOTALECSheets&amp;"'!"&amp;ADDRESS(ROW(),COLUMN())))</f>
        <v>0</v>
      </c>
      <c r="U37" s="14" cm="1">
        <f t="array" aca="1" ref="U37" ca="1">SUM(INDIRECT("'"&amp;TOTALECSheets&amp;"'!"&amp;ADDRESS(ROW(),COLUMN())))</f>
        <v>0</v>
      </c>
      <c r="W37" s="9"/>
    </row>
    <row r="38" spans="1:23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 cm="1">
        <f t="array" aca="1" ref="D38" ca="1">SUM(INDIRECT("'"&amp;TOTALECSheets&amp;"'!"&amp;ADDRESS(ROW(),COLUMN())))</f>
        <v>0</v>
      </c>
      <c r="E38" s="14">
        <f t="shared" ca="1" si="2"/>
        <v>0</v>
      </c>
      <c r="F38" s="3"/>
      <c r="G38" s="14" cm="1">
        <f t="array" aca="1" ref="G38" ca="1">SUM(INDIRECT("'"&amp;TOTALECSheets&amp;"'!"&amp;ADDRESS(ROW(),COLUMN())))</f>
        <v>0</v>
      </c>
      <c r="H38" s="14" cm="1">
        <f t="array" aca="1" ref="H38" ca="1">SUM(INDIRECT("'"&amp;TOTALECSheets&amp;"'!"&amp;ADDRESS(ROW(),COLUMN())))</f>
        <v>0</v>
      </c>
      <c r="I38" s="14" cm="1">
        <f t="array" aca="1" ref="I38" ca="1">SUM(INDIRECT("'"&amp;TOTALECSheets&amp;"'!"&amp;ADDRESS(ROW(),COLUMN())))</f>
        <v>0</v>
      </c>
      <c r="J38" s="14" cm="1">
        <f t="array" aca="1" ref="J38" ca="1">SUM(INDIRECT("'"&amp;TOTALECSheets&amp;"'!"&amp;ADDRESS(ROW(),COLUMN())))</f>
        <v>0</v>
      </c>
      <c r="K38" s="14" cm="1">
        <f t="array" aca="1" ref="K38" ca="1">SUM(INDIRECT("'"&amp;TOTALECSheets&amp;"'!"&amp;ADDRESS(ROW(),COLUMN())))</f>
        <v>0</v>
      </c>
      <c r="L38" s="14" cm="1">
        <f t="array" aca="1" ref="L38" ca="1">SUM(INDIRECT("'"&amp;TOTALECSheets&amp;"'!"&amp;ADDRESS(ROW(),COLUMN())))</f>
        <v>0</v>
      </c>
      <c r="M38" s="14" cm="1">
        <f t="array" aca="1" ref="M38" ca="1">SUM(INDIRECT("'"&amp;TOTALECSheets&amp;"'!"&amp;ADDRESS(ROW(),COLUMN())))</f>
        <v>0</v>
      </c>
      <c r="N38" s="14" cm="1">
        <f t="array" aca="1" ref="N38" ca="1">SUM(INDIRECT("'"&amp;TOTALECSheets&amp;"'!"&amp;ADDRESS(ROW(),COLUMN())))</f>
        <v>0</v>
      </c>
      <c r="O38" s="14" cm="1">
        <f t="array" aca="1" ref="O38" ca="1">SUM(INDIRECT("'"&amp;TOTALECSheets&amp;"'!"&amp;ADDRESS(ROW(),COLUMN())))</f>
        <v>0</v>
      </c>
      <c r="P38" s="14" cm="1">
        <f t="array" aca="1" ref="P38" ca="1">SUM(INDIRECT("'"&amp;TOTALECSheets&amp;"'!"&amp;ADDRESS(ROW(),COLUMN())))</f>
        <v>0</v>
      </c>
      <c r="Q38" s="14" cm="1">
        <f t="array" aca="1" ref="Q38" ca="1">SUM(INDIRECT("'"&amp;TOTALECSheets&amp;"'!"&amp;ADDRESS(ROW(),COLUMN())))</f>
        <v>0</v>
      </c>
      <c r="R38" s="14" cm="1">
        <f t="array" aca="1" ref="R38" ca="1">SUM(INDIRECT("'"&amp;TOTALECSheets&amp;"'!"&amp;ADDRESS(ROW(),COLUMN())))</f>
        <v>0</v>
      </c>
      <c r="S38" s="14" cm="1">
        <f t="array" aca="1" ref="S38" ca="1">SUM(INDIRECT("'"&amp;TOTALECSheets&amp;"'!"&amp;ADDRESS(ROW(),COLUMN())))</f>
        <v>0</v>
      </c>
      <c r="T38" s="14" cm="1">
        <f t="array" aca="1" ref="T38" ca="1">SUM(INDIRECT("'"&amp;TOTALECSheets&amp;"'!"&amp;ADDRESS(ROW(),COLUMN())))</f>
        <v>0</v>
      </c>
      <c r="U38" s="14" cm="1">
        <f t="array" aca="1" ref="U38" ca="1">SUM(INDIRECT("'"&amp;TOTALECSheets&amp;"'!"&amp;ADDRESS(ROW(),COLUMN())))</f>
        <v>0</v>
      </c>
      <c r="W38" s="9"/>
    </row>
    <row r="39" spans="1:23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 cm="1">
        <f t="array" aca="1" ref="D39" ca="1">SUM(INDIRECT("'"&amp;TOTALECSheets&amp;"'!"&amp;ADDRESS(ROW(),COLUMN())))</f>
        <v>0</v>
      </c>
      <c r="E39" s="14">
        <f t="shared" ca="1" si="2"/>
        <v>0</v>
      </c>
      <c r="F39" s="3"/>
      <c r="G39" s="14" cm="1">
        <f t="array" aca="1" ref="G39" ca="1">SUM(INDIRECT("'"&amp;TOTALECSheets&amp;"'!"&amp;ADDRESS(ROW(),COLUMN())))</f>
        <v>0</v>
      </c>
      <c r="H39" s="14" cm="1">
        <f t="array" aca="1" ref="H39" ca="1">SUM(INDIRECT("'"&amp;TOTALECSheets&amp;"'!"&amp;ADDRESS(ROW(),COLUMN())))</f>
        <v>0</v>
      </c>
      <c r="I39" s="14" cm="1">
        <f t="array" aca="1" ref="I39" ca="1">SUM(INDIRECT("'"&amp;TOTALECSheets&amp;"'!"&amp;ADDRESS(ROW(),COLUMN())))</f>
        <v>0</v>
      </c>
      <c r="J39" s="14" cm="1">
        <f t="array" aca="1" ref="J39" ca="1">SUM(INDIRECT("'"&amp;TOTALECSheets&amp;"'!"&amp;ADDRESS(ROW(),COLUMN())))</f>
        <v>0</v>
      </c>
      <c r="K39" s="14" cm="1">
        <f t="array" aca="1" ref="K39" ca="1">SUM(INDIRECT("'"&amp;TOTALECSheets&amp;"'!"&amp;ADDRESS(ROW(),COLUMN())))</f>
        <v>0</v>
      </c>
      <c r="L39" s="14" cm="1">
        <f t="array" aca="1" ref="L39" ca="1">SUM(INDIRECT("'"&amp;TOTALECSheets&amp;"'!"&amp;ADDRESS(ROW(),COLUMN())))</f>
        <v>0</v>
      </c>
      <c r="M39" s="14" cm="1">
        <f t="array" aca="1" ref="M39" ca="1">SUM(INDIRECT("'"&amp;TOTALECSheets&amp;"'!"&amp;ADDRESS(ROW(),COLUMN())))</f>
        <v>0</v>
      </c>
      <c r="N39" s="14" cm="1">
        <f t="array" aca="1" ref="N39" ca="1">SUM(INDIRECT("'"&amp;TOTALECSheets&amp;"'!"&amp;ADDRESS(ROW(),COLUMN())))</f>
        <v>0</v>
      </c>
      <c r="O39" s="14" cm="1">
        <f t="array" aca="1" ref="O39" ca="1">SUM(INDIRECT("'"&amp;TOTALECSheets&amp;"'!"&amp;ADDRESS(ROW(),COLUMN())))</f>
        <v>0</v>
      </c>
      <c r="P39" s="14" cm="1">
        <f t="array" aca="1" ref="P39" ca="1">SUM(INDIRECT("'"&amp;TOTALECSheets&amp;"'!"&amp;ADDRESS(ROW(),COLUMN())))</f>
        <v>0</v>
      </c>
      <c r="Q39" s="14" cm="1">
        <f t="array" aca="1" ref="Q39" ca="1">SUM(INDIRECT("'"&amp;TOTALECSheets&amp;"'!"&amp;ADDRESS(ROW(),COLUMN())))</f>
        <v>0</v>
      </c>
      <c r="R39" s="14" cm="1">
        <f t="array" aca="1" ref="R39" ca="1">SUM(INDIRECT("'"&amp;TOTALECSheets&amp;"'!"&amp;ADDRESS(ROW(),COLUMN())))</f>
        <v>0</v>
      </c>
      <c r="S39" s="14" cm="1">
        <f t="array" aca="1" ref="S39" ca="1">SUM(INDIRECT("'"&amp;TOTALECSheets&amp;"'!"&amp;ADDRESS(ROW(),COLUMN())))</f>
        <v>0</v>
      </c>
      <c r="T39" s="14" cm="1">
        <f t="array" aca="1" ref="T39" ca="1">SUM(INDIRECT("'"&amp;TOTALECSheets&amp;"'!"&amp;ADDRESS(ROW(),COLUMN())))</f>
        <v>0</v>
      </c>
      <c r="U39" s="14" cm="1">
        <f t="array" aca="1" ref="U39" ca="1">SUM(INDIRECT("'"&amp;TOTALECSheets&amp;"'!"&amp;ADDRESS(ROW(),COLUMN())))</f>
        <v>0</v>
      </c>
      <c r="W39" s="9"/>
    </row>
    <row r="40" spans="1:23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 cm="1">
        <f t="array" aca="1" ref="D40" ca="1">SUM(INDIRECT("'"&amp;TOTALECSheets&amp;"'!"&amp;ADDRESS(ROW(),COLUMN())))</f>
        <v>0</v>
      </c>
      <c r="E40" s="14">
        <f t="shared" ca="1" si="0"/>
        <v>0</v>
      </c>
      <c r="F40" s="3"/>
      <c r="G40" s="14" cm="1">
        <f t="array" aca="1" ref="G40" ca="1">SUM(INDIRECT("'"&amp;TOTALECSheets&amp;"'!"&amp;ADDRESS(ROW(),COLUMN())))</f>
        <v>0</v>
      </c>
      <c r="H40" s="14" cm="1">
        <f t="array" aca="1" ref="H40" ca="1">SUM(INDIRECT("'"&amp;TOTALECSheets&amp;"'!"&amp;ADDRESS(ROW(),COLUMN())))</f>
        <v>0</v>
      </c>
      <c r="I40" s="14" cm="1">
        <f t="array" aca="1" ref="I40" ca="1">SUM(INDIRECT("'"&amp;TOTALECSheets&amp;"'!"&amp;ADDRESS(ROW(),COLUMN())))</f>
        <v>0</v>
      </c>
      <c r="J40" s="14" cm="1">
        <f t="array" aca="1" ref="J40" ca="1">SUM(INDIRECT("'"&amp;TOTALECSheets&amp;"'!"&amp;ADDRESS(ROW(),COLUMN())))</f>
        <v>0</v>
      </c>
      <c r="K40" s="14" cm="1">
        <f t="array" aca="1" ref="K40" ca="1">SUM(INDIRECT("'"&amp;TOTALECSheets&amp;"'!"&amp;ADDRESS(ROW(),COLUMN())))</f>
        <v>0</v>
      </c>
      <c r="L40" s="14" cm="1">
        <f t="array" aca="1" ref="L40" ca="1">SUM(INDIRECT("'"&amp;TOTALECSheets&amp;"'!"&amp;ADDRESS(ROW(),COLUMN())))</f>
        <v>0</v>
      </c>
      <c r="M40" s="14" cm="1">
        <f t="array" aca="1" ref="M40" ca="1">SUM(INDIRECT("'"&amp;TOTALECSheets&amp;"'!"&amp;ADDRESS(ROW(),COLUMN())))</f>
        <v>0</v>
      </c>
      <c r="N40" s="14" cm="1">
        <f t="array" aca="1" ref="N40" ca="1">SUM(INDIRECT("'"&amp;TOTALECSheets&amp;"'!"&amp;ADDRESS(ROW(),COLUMN())))</f>
        <v>0</v>
      </c>
      <c r="O40" s="14" cm="1">
        <f t="array" aca="1" ref="O40" ca="1">SUM(INDIRECT("'"&amp;TOTALECSheets&amp;"'!"&amp;ADDRESS(ROW(),COLUMN())))</f>
        <v>0</v>
      </c>
      <c r="P40" s="14" cm="1">
        <f t="array" aca="1" ref="P40" ca="1">SUM(INDIRECT("'"&amp;TOTALECSheets&amp;"'!"&amp;ADDRESS(ROW(),COLUMN())))</f>
        <v>0</v>
      </c>
      <c r="Q40" s="14" cm="1">
        <f t="array" aca="1" ref="Q40" ca="1">SUM(INDIRECT("'"&amp;TOTALECSheets&amp;"'!"&amp;ADDRESS(ROW(),COLUMN())))</f>
        <v>0</v>
      </c>
      <c r="R40" s="14" cm="1">
        <f t="array" aca="1" ref="R40" ca="1">SUM(INDIRECT("'"&amp;TOTALECSheets&amp;"'!"&amp;ADDRESS(ROW(),COLUMN())))</f>
        <v>0</v>
      </c>
      <c r="S40" s="14" cm="1">
        <f t="array" aca="1" ref="S40" ca="1">SUM(INDIRECT("'"&amp;TOTALECSheets&amp;"'!"&amp;ADDRESS(ROW(),COLUMN())))</f>
        <v>0</v>
      </c>
      <c r="T40" s="14" cm="1">
        <f t="array" aca="1" ref="T40" ca="1">SUM(INDIRECT("'"&amp;TOTALECSheets&amp;"'!"&amp;ADDRESS(ROW(),COLUMN())))</f>
        <v>0</v>
      </c>
      <c r="U40" s="14" cm="1">
        <f t="array" aca="1" ref="U40" ca="1">SUM(INDIRECT("'"&amp;TOTALECSheets&amp;"'!"&amp;ADDRESS(ROW(),COLUMN())))</f>
        <v>0</v>
      </c>
      <c r="W40" s="9"/>
    </row>
    <row r="41" spans="1:23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 cm="1">
        <f t="array" aca="1" ref="D41" ca="1">SUM(INDIRECT("'"&amp;TOTALECSheets&amp;"'!"&amp;ADDRESS(ROW(),COLUMN())))</f>
        <v>0</v>
      </c>
      <c r="E41" s="14">
        <f t="shared" ca="1" si="0"/>
        <v>0</v>
      </c>
      <c r="F41" s="3"/>
      <c r="G41" s="14" cm="1">
        <f t="array" aca="1" ref="G41" ca="1">SUM(INDIRECT("'"&amp;TOTALECSheets&amp;"'!"&amp;ADDRESS(ROW(),COLUMN())))</f>
        <v>0</v>
      </c>
      <c r="H41" s="14" cm="1">
        <f t="array" aca="1" ref="H41" ca="1">SUM(INDIRECT("'"&amp;TOTALECSheets&amp;"'!"&amp;ADDRESS(ROW(),COLUMN())))</f>
        <v>0</v>
      </c>
      <c r="I41" s="14" cm="1">
        <f t="array" aca="1" ref="I41" ca="1">SUM(INDIRECT("'"&amp;TOTALECSheets&amp;"'!"&amp;ADDRESS(ROW(),COLUMN())))</f>
        <v>0</v>
      </c>
      <c r="J41" s="14" cm="1">
        <f t="array" aca="1" ref="J41" ca="1">SUM(INDIRECT("'"&amp;TOTALECSheets&amp;"'!"&amp;ADDRESS(ROW(),COLUMN())))</f>
        <v>0</v>
      </c>
      <c r="K41" s="14" cm="1">
        <f t="array" aca="1" ref="K41" ca="1">SUM(INDIRECT("'"&amp;TOTALECSheets&amp;"'!"&amp;ADDRESS(ROW(),COLUMN())))</f>
        <v>0</v>
      </c>
      <c r="L41" s="14" cm="1">
        <f t="array" aca="1" ref="L41" ca="1">SUM(INDIRECT("'"&amp;TOTALECSheets&amp;"'!"&amp;ADDRESS(ROW(),COLUMN())))</f>
        <v>0</v>
      </c>
      <c r="M41" s="14" cm="1">
        <f t="array" aca="1" ref="M41" ca="1">SUM(INDIRECT("'"&amp;TOTALECSheets&amp;"'!"&amp;ADDRESS(ROW(),COLUMN())))</f>
        <v>0</v>
      </c>
      <c r="N41" s="14" cm="1">
        <f t="array" aca="1" ref="N41" ca="1">SUM(INDIRECT("'"&amp;TOTALECSheets&amp;"'!"&amp;ADDRESS(ROW(),COLUMN())))</f>
        <v>0</v>
      </c>
      <c r="O41" s="14" cm="1">
        <f t="array" aca="1" ref="O41" ca="1">SUM(INDIRECT("'"&amp;TOTALECSheets&amp;"'!"&amp;ADDRESS(ROW(),COLUMN())))</f>
        <v>0</v>
      </c>
      <c r="P41" s="14" cm="1">
        <f t="array" aca="1" ref="P41" ca="1">SUM(INDIRECT("'"&amp;TOTALECSheets&amp;"'!"&amp;ADDRESS(ROW(),COLUMN())))</f>
        <v>0</v>
      </c>
      <c r="Q41" s="14" cm="1">
        <f t="array" aca="1" ref="Q41" ca="1">SUM(INDIRECT("'"&amp;TOTALECSheets&amp;"'!"&amp;ADDRESS(ROW(),COLUMN())))</f>
        <v>0</v>
      </c>
      <c r="R41" s="14" cm="1">
        <f t="array" aca="1" ref="R41" ca="1">SUM(INDIRECT("'"&amp;TOTALECSheets&amp;"'!"&amp;ADDRESS(ROW(),COLUMN())))</f>
        <v>0</v>
      </c>
      <c r="S41" s="14" cm="1">
        <f t="array" aca="1" ref="S41" ca="1">SUM(INDIRECT("'"&amp;TOTALECSheets&amp;"'!"&amp;ADDRESS(ROW(),COLUMN())))</f>
        <v>0</v>
      </c>
      <c r="T41" s="14" cm="1">
        <f t="array" aca="1" ref="T41" ca="1">SUM(INDIRECT("'"&amp;TOTALECSheets&amp;"'!"&amp;ADDRESS(ROW(),COLUMN())))</f>
        <v>0</v>
      </c>
      <c r="U41" s="14" cm="1">
        <f t="array" aca="1" ref="U41" ca="1">SUM(INDIRECT("'"&amp;TOTALECSheets&amp;"'!"&amp;ADDRESS(ROW(),COLUMN())))</f>
        <v>0</v>
      </c>
      <c r="W41" s="9"/>
    </row>
    <row r="42" spans="1:23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 cm="1">
        <f t="array" aca="1" ref="D42" ca="1">SUM(INDIRECT("'"&amp;TOTALECSheets&amp;"'!"&amp;ADDRESS(ROW(),COLUMN())))</f>
        <v>0</v>
      </c>
      <c r="E42" s="14">
        <f t="shared" ref="E42:E75" ca="1" si="3">IFERROR(IF(D42="",0,IF(D42=0,0,IF(ABS(D42-SUM($G42:$U42))&lt;Check_Limit,0,1))),1)</f>
        <v>0</v>
      </c>
      <c r="F42" s="3"/>
      <c r="G42" s="14" cm="1">
        <f t="array" aca="1" ref="G42" ca="1">SUM(INDIRECT("'"&amp;TOTALECSheets&amp;"'!"&amp;ADDRESS(ROW(),COLUMN())))</f>
        <v>0</v>
      </c>
      <c r="H42" s="14" cm="1">
        <f t="array" aca="1" ref="H42" ca="1">SUM(INDIRECT("'"&amp;TOTALECSheets&amp;"'!"&amp;ADDRESS(ROW(),COLUMN())))</f>
        <v>0</v>
      </c>
      <c r="I42" s="14" cm="1">
        <f t="array" aca="1" ref="I42" ca="1">SUM(INDIRECT("'"&amp;TOTALECSheets&amp;"'!"&amp;ADDRESS(ROW(),COLUMN())))</f>
        <v>0</v>
      </c>
      <c r="J42" s="14" cm="1">
        <f t="array" aca="1" ref="J42" ca="1">SUM(INDIRECT("'"&amp;TOTALECSheets&amp;"'!"&amp;ADDRESS(ROW(),COLUMN())))</f>
        <v>0</v>
      </c>
      <c r="K42" s="14" cm="1">
        <f t="array" aca="1" ref="K42" ca="1">SUM(INDIRECT("'"&amp;TOTALECSheets&amp;"'!"&amp;ADDRESS(ROW(),COLUMN())))</f>
        <v>0</v>
      </c>
      <c r="L42" s="14" cm="1">
        <f t="array" aca="1" ref="L42" ca="1">SUM(INDIRECT("'"&amp;TOTALECSheets&amp;"'!"&amp;ADDRESS(ROW(),COLUMN())))</f>
        <v>0</v>
      </c>
      <c r="M42" s="14" cm="1">
        <f t="array" aca="1" ref="M42" ca="1">SUM(INDIRECT("'"&amp;TOTALECSheets&amp;"'!"&amp;ADDRESS(ROW(),COLUMN())))</f>
        <v>0</v>
      </c>
      <c r="N42" s="14" cm="1">
        <f t="array" aca="1" ref="N42" ca="1">SUM(INDIRECT("'"&amp;TOTALECSheets&amp;"'!"&amp;ADDRESS(ROW(),COLUMN())))</f>
        <v>0</v>
      </c>
      <c r="O42" s="14" cm="1">
        <f t="array" aca="1" ref="O42" ca="1">SUM(INDIRECT("'"&amp;TOTALECSheets&amp;"'!"&amp;ADDRESS(ROW(),COLUMN())))</f>
        <v>0</v>
      </c>
      <c r="P42" s="14" cm="1">
        <f t="array" aca="1" ref="P42" ca="1">SUM(INDIRECT("'"&amp;TOTALECSheets&amp;"'!"&amp;ADDRESS(ROW(),COLUMN())))</f>
        <v>0</v>
      </c>
      <c r="Q42" s="14" cm="1">
        <f t="array" aca="1" ref="Q42" ca="1">SUM(INDIRECT("'"&amp;TOTALECSheets&amp;"'!"&amp;ADDRESS(ROW(),COLUMN())))</f>
        <v>0</v>
      </c>
      <c r="R42" s="14" cm="1">
        <f t="array" aca="1" ref="R42" ca="1">SUM(INDIRECT("'"&amp;TOTALECSheets&amp;"'!"&amp;ADDRESS(ROW(),COLUMN())))</f>
        <v>0</v>
      </c>
      <c r="S42" s="14" cm="1">
        <f t="array" aca="1" ref="S42" ca="1">SUM(INDIRECT("'"&amp;TOTALECSheets&amp;"'!"&amp;ADDRESS(ROW(),COLUMN())))</f>
        <v>0</v>
      </c>
      <c r="T42" s="14" cm="1">
        <f t="array" aca="1" ref="T42" ca="1">SUM(INDIRECT("'"&amp;TOTALECSheets&amp;"'!"&amp;ADDRESS(ROW(),COLUMN())))</f>
        <v>0</v>
      </c>
      <c r="U42" s="14" cm="1">
        <f t="array" aca="1" ref="U42" ca="1">SUM(INDIRECT("'"&amp;TOTALECSheets&amp;"'!"&amp;ADDRESS(ROW(),COLUMN())))</f>
        <v>0</v>
      </c>
      <c r="W42" s="9"/>
    </row>
    <row r="43" spans="1:23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 cm="1">
        <f t="array" aca="1" ref="D43" ca="1">SUM(INDIRECT("'"&amp;TOTALECSheets&amp;"'!"&amp;ADDRESS(ROW(),COLUMN())))</f>
        <v>0</v>
      </c>
      <c r="E43" s="14">
        <f t="shared" ca="1" si="3"/>
        <v>0</v>
      </c>
      <c r="F43" s="3"/>
      <c r="G43" s="14" cm="1">
        <f t="array" aca="1" ref="G43" ca="1">SUM(INDIRECT("'"&amp;TOTALECSheets&amp;"'!"&amp;ADDRESS(ROW(),COLUMN())))</f>
        <v>0</v>
      </c>
      <c r="H43" s="14" cm="1">
        <f t="array" aca="1" ref="H43" ca="1">SUM(INDIRECT("'"&amp;TOTALECSheets&amp;"'!"&amp;ADDRESS(ROW(),COLUMN())))</f>
        <v>0</v>
      </c>
      <c r="I43" s="14" cm="1">
        <f t="array" aca="1" ref="I43" ca="1">SUM(INDIRECT("'"&amp;TOTALECSheets&amp;"'!"&amp;ADDRESS(ROW(),COLUMN())))</f>
        <v>0</v>
      </c>
      <c r="J43" s="14" cm="1">
        <f t="array" aca="1" ref="J43" ca="1">SUM(INDIRECT("'"&amp;TOTALECSheets&amp;"'!"&amp;ADDRESS(ROW(),COLUMN())))</f>
        <v>0</v>
      </c>
      <c r="K43" s="14" cm="1">
        <f t="array" aca="1" ref="K43" ca="1">SUM(INDIRECT("'"&amp;TOTALECSheets&amp;"'!"&amp;ADDRESS(ROW(),COLUMN())))</f>
        <v>0</v>
      </c>
      <c r="L43" s="14" cm="1">
        <f t="array" aca="1" ref="L43" ca="1">SUM(INDIRECT("'"&amp;TOTALECSheets&amp;"'!"&amp;ADDRESS(ROW(),COLUMN())))</f>
        <v>0</v>
      </c>
      <c r="M43" s="14" cm="1">
        <f t="array" aca="1" ref="M43" ca="1">SUM(INDIRECT("'"&amp;TOTALECSheets&amp;"'!"&amp;ADDRESS(ROW(),COLUMN())))</f>
        <v>0</v>
      </c>
      <c r="N43" s="14" cm="1">
        <f t="array" aca="1" ref="N43" ca="1">SUM(INDIRECT("'"&amp;TOTALECSheets&amp;"'!"&amp;ADDRESS(ROW(),COLUMN())))</f>
        <v>0</v>
      </c>
      <c r="O43" s="14" cm="1">
        <f t="array" aca="1" ref="O43" ca="1">SUM(INDIRECT("'"&amp;TOTALECSheets&amp;"'!"&amp;ADDRESS(ROW(),COLUMN())))</f>
        <v>0</v>
      </c>
      <c r="P43" s="14" cm="1">
        <f t="array" aca="1" ref="P43" ca="1">SUM(INDIRECT("'"&amp;TOTALECSheets&amp;"'!"&amp;ADDRESS(ROW(),COLUMN())))</f>
        <v>0</v>
      </c>
      <c r="Q43" s="14" cm="1">
        <f t="array" aca="1" ref="Q43" ca="1">SUM(INDIRECT("'"&amp;TOTALECSheets&amp;"'!"&amp;ADDRESS(ROW(),COLUMN())))</f>
        <v>0</v>
      </c>
      <c r="R43" s="14" cm="1">
        <f t="array" aca="1" ref="R43" ca="1">SUM(INDIRECT("'"&amp;TOTALECSheets&amp;"'!"&amp;ADDRESS(ROW(),COLUMN())))</f>
        <v>0</v>
      </c>
      <c r="S43" s="14" cm="1">
        <f t="array" aca="1" ref="S43" ca="1">SUM(INDIRECT("'"&amp;TOTALECSheets&amp;"'!"&amp;ADDRESS(ROW(),COLUMN())))</f>
        <v>0</v>
      </c>
      <c r="T43" s="14" cm="1">
        <f t="array" aca="1" ref="T43" ca="1">SUM(INDIRECT("'"&amp;TOTALECSheets&amp;"'!"&amp;ADDRESS(ROW(),COLUMN())))</f>
        <v>0</v>
      </c>
      <c r="U43" s="14" cm="1">
        <f t="array" aca="1" ref="U43" ca="1">SUM(INDIRECT("'"&amp;TOTALECSheets&amp;"'!"&amp;ADDRESS(ROW(),COLUMN())))</f>
        <v>0</v>
      </c>
      <c r="W43" s="9"/>
    </row>
    <row r="44" spans="1:23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 cm="1">
        <f t="array" aca="1" ref="D44" ca="1">SUM(INDIRECT("'"&amp;TOTALECSheets&amp;"'!"&amp;ADDRESS(ROW(),COLUMN())))</f>
        <v>0</v>
      </c>
      <c r="E44" s="14">
        <f t="shared" ca="1" si="3"/>
        <v>0</v>
      </c>
      <c r="F44" s="46"/>
      <c r="G44" s="174" cm="1">
        <f t="array" aca="1" ref="G44" ca="1">SUM(INDIRECT("'"&amp;TOTALECSheets&amp;"'!"&amp;ADDRESS(ROW(),COLUMN())))</f>
        <v>0</v>
      </c>
      <c r="H44" s="174" cm="1">
        <f t="array" aca="1" ref="H44" ca="1">SUM(INDIRECT("'"&amp;TOTALECSheets&amp;"'!"&amp;ADDRESS(ROW(),COLUMN())))</f>
        <v>0</v>
      </c>
      <c r="I44" s="174" cm="1">
        <f t="array" aca="1" ref="I44" ca="1">SUM(INDIRECT("'"&amp;TOTALECSheets&amp;"'!"&amp;ADDRESS(ROW(),COLUMN())))</f>
        <v>0</v>
      </c>
      <c r="J44" s="174" cm="1">
        <f t="array" aca="1" ref="J44" ca="1">SUM(INDIRECT("'"&amp;TOTALECSheets&amp;"'!"&amp;ADDRESS(ROW(),COLUMN())))</f>
        <v>0</v>
      </c>
      <c r="K44" s="174" cm="1">
        <f t="array" aca="1" ref="K44" ca="1">SUM(INDIRECT("'"&amp;TOTALECSheets&amp;"'!"&amp;ADDRESS(ROW(),COLUMN())))</f>
        <v>0</v>
      </c>
      <c r="L44" s="174" cm="1">
        <f t="array" aca="1" ref="L44" ca="1">SUM(INDIRECT("'"&amp;TOTALECSheets&amp;"'!"&amp;ADDRESS(ROW(),COLUMN())))</f>
        <v>0</v>
      </c>
      <c r="M44" s="174" cm="1">
        <f t="array" aca="1" ref="M44" ca="1">SUM(INDIRECT("'"&amp;TOTALECSheets&amp;"'!"&amp;ADDRESS(ROW(),COLUMN())))</f>
        <v>0</v>
      </c>
      <c r="N44" s="174" cm="1">
        <f t="array" aca="1" ref="N44" ca="1">SUM(INDIRECT("'"&amp;TOTALECSheets&amp;"'!"&amp;ADDRESS(ROW(),COLUMN())))</f>
        <v>0</v>
      </c>
      <c r="O44" s="174" cm="1">
        <f t="array" aca="1" ref="O44" ca="1">SUM(INDIRECT("'"&amp;TOTALECSheets&amp;"'!"&amp;ADDRESS(ROW(),COLUMN())))</f>
        <v>0</v>
      </c>
      <c r="P44" s="174" cm="1">
        <f t="array" aca="1" ref="P44" ca="1">SUM(INDIRECT("'"&amp;TOTALECSheets&amp;"'!"&amp;ADDRESS(ROW(),COLUMN())))</f>
        <v>0</v>
      </c>
      <c r="Q44" s="174" cm="1">
        <f t="array" aca="1" ref="Q44" ca="1">SUM(INDIRECT("'"&amp;TOTALECSheets&amp;"'!"&amp;ADDRESS(ROW(),COLUMN())))</f>
        <v>0</v>
      </c>
      <c r="R44" s="174" cm="1">
        <f t="array" aca="1" ref="R44" ca="1">SUM(INDIRECT("'"&amp;TOTALECSheets&amp;"'!"&amp;ADDRESS(ROW(),COLUMN())))</f>
        <v>0</v>
      </c>
      <c r="S44" s="174" cm="1">
        <f t="array" aca="1" ref="S44" ca="1">SUM(INDIRECT("'"&amp;TOTALECSheets&amp;"'!"&amp;ADDRESS(ROW(),COLUMN())))</f>
        <v>0</v>
      </c>
      <c r="T44" s="174" cm="1">
        <f t="array" aca="1" ref="T44" ca="1">SUM(INDIRECT("'"&amp;TOTALECSheets&amp;"'!"&amp;ADDRESS(ROW(),COLUMN())))</f>
        <v>0</v>
      </c>
      <c r="U44" s="174" cm="1">
        <f t="array" aca="1" ref="U44" ca="1">SUM(INDIRECT("'"&amp;TOTALECSheets&amp;"'!"&amp;ADDRESS(ROW(),COLUMN())))</f>
        <v>0</v>
      </c>
      <c r="W44" s="9"/>
    </row>
    <row r="45" spans="1:23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D45" s="14"/>
      <c r="E45" s="14">
        <f t="shared" si="3"/>
        <v>0</v>
      </c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3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D46" s="14"/>
      <c r="E46" s="14">
        <f t="shared" si="3"/>
        <v>0</v>
      </c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3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 cm="1">
        <f t="array" aca="1" ref="D47" ca="1">SUM(INDIRECT("'"&amp;TOTALECSheets&amp;"'!"&amp;ADDRESS(ROW(),COLUMN())))</f>
        <v>0</v>
      </c>
      <c r="E47" s="14">
        <f t="shared" ca="1" si="3"/>
        <v>0</v>
      </c>
      <c r="F47" s="3"/>
      <c r="G47" s="14" cm="1">
        <f t="array" aca="1" ref="G47" ca="1">SUM(INDIRECT("'"&amp;TOTALECSheets&amp;"'!"&amp;ADDRESS(ROW(),COLUMN())))</f>
        <v>0</v>
      </c>
      <c r="H47" s="14" cm="1">
        <f t="array" aca="1" ref="H47" ca="1">SUM(INDIRECT("'"&amp;TOTALECSheets&amp;"'!"&amp;ADDRESS(ROW(),COLUMN())))</f>
        <v>0</v>
      </c>
      <c r="I47" s="14" cm="1">
        <f t="array" aca="1" ref="I47" ca="1">SUM(INDIRECT("'"&amp;TOTALECSheets&amp;"'!"&amp;ADDRESS(ROW(),COLUMN())))</f>
        <v>0</v>
      </c>
      <c r="J47" s="14" cm="1">
        <f t="array" aca="1" ref="J47" ca="1">SUM(INDIRECT("'"&amp;TOTALECSheets&amp;"'!"&amp;ADDRESS(ROW(),COLUMN())))</f>
        <v>0</v>
      </c>
      <c r="K47" s="14" cm="1">
        <f t="array" aca="1" ref="K47" ca="1">SUM(INDIRECT("'"&amp;TOTALECSheets&amp;"'!"&amp;ADDRESS(ROW(),COLUMN())))</f>
        <v>0</v>
      </c>
      <c r="L47" s="14" cm="1">
        <f t="array" aca="1" ref="L47" ca="1">SUM(INDIRECT("'"&amp;TOTALECSheets&amp;"'!"&amp;ADDRESS(ROW(),COLUMN())))</f>
        <v>0</v>
      </c>
      <c r="M47" s="14" cm="1">
        <f t="array" aca="1" ref="M47" ca="1">SUM(INDIRECT("'"&amp;TOTALECSheets&amp;"'!"&amp;ADDRESS(ROW(),COLUMN())))</f>
        <v>0</v>
      </c>
      <c r="N47" s="14" cm="1">
        <f t="array" aca="1" ref="N47" ca="1">SUM(INDIRECT("'"&amp;TOTALECSheets&amp;"'!"&amp;ADDRESS(ROW(),COLUMN())))</f>
        <v>0</v>
      </c>
      <c r="O47" s="14" cm="1">
        <f t="array" aca="1" ref="O47" ca="1">SUM(INDIRECT("'"&amp;TOTALECSheets&amp;"'!"&amp;ADDRESS(ROW(),COLUMN())))</f>
        <v>0</v>
      </c>
      <c r="P47" s="14" cm="1">
        <f t="array" aca="1" ref="P47" ca="1">SUM(INDIRECT("'"&amp;TOTALECSheets&amp;"'!"&amp;ADDRESS(ROW(),COLUMN())))</f>
        <v>0</v>
      </c>
      <c r="Q47" s="14" cm="1">
        <f t="array" aca="1" ref="Q47" ca="1">SUM(INDIRECT("'"&amp;TOTALECSheets&amp;"'!"&amp;ADDRESS(ROW(),COLUMN())))</f>
        <v>0</v>
      </c>
      <c r="R47" s="14" cm="1">
        <f t="array" aca="1" ref="R47" ca="1">SUM(INDIRECT("'"&amp;TOTALECSheets&amp;"'!"&amp;ADDRESS(ROW(),COLUMN())))</f>
        <v>0</v>
      </c>
      <c r="S47" s="14" cm="1">
        <f t="array" aca="1" ref="S47" ca="1">SUM(INDIRECT("'"&amp;TOTALECSheets&amp;"'!"&amp;ADDRESS(ROW(),COLUMN())))</f>
        <v>0</v>
      </c>
      <c r="T47" s="14" cm="1">
        <f t="array" aca="1" ref="T47" ca="1">SUM(INDIRECT("'"&amp;TOTALECSheets&amp;"'!"&amp;ADDRESS(ROW(),COLUMN())))</f>
        <v>0</v>
      </c>
      <c r="U47" s="14" cm="1">
        <f t="array" aca="1" ref="U47" ca="1">SUM(INDIRECT("'"&amp;TOTALECSheets&amp;"'!"&amp;ADDRESS(ROW(),COLUMN())))</f>
        <v>0</v>
      </c>
      <c r="W47" s="1"/>
    </row>
    <row r="48" spans="1:23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 cm="1">
        <f t="array" aca="1" ref="D48" ca="1">SUM(INDIRECT("'"&amp;TOTALECSheets&amp;"'!"&amp;ADDRESS(ROW(),COLUMN())))</f>
        <v>0.11322252249688501</v>
      </c>
      <c r="E48" s="14">
        <f t="shared" ca="1" si="3"/>
        <v>0</v>
      </c>
      <c r="F48" s="3"/>
      <c r="G48" s="14" cm="1">
        <f t="array" aca="1" ref="G48" ca="1">SUM(INDIRECT("'"&amp;TOTALECSheets&amp;"'!"&amp;ADDRESS(ROW(),COLUMN())))</f>
        <v>9.5237467345537563E-2</v>
      </c>
      <c r="H48" s="14" cm="1">
        <f t="array" aca="1" ref="H48" ca="1">SUM(INDIRECT("'"&amp;TOTALECSheets&amp;"'!"&amp;ADDRESS(ROW(),COLUMN())))</f>
        <v>5.012582503640936E-3</v>
      </c>
      <c r="I48" s="14" cm="1">
        <f t="array" aca="1" ref="I48" ca="1">SUM(INDIRECT("'"&amp;TOTALECSheets&amp;"'!"&amp;ADDRESS(ROW(),COLUMN())))</f>
        <v>6.9770642640641809E-3</v>
      </c>
      <c r="J48" s="14" cm="1">
        <f t="array" aca="1" ref="J48" ca="1">SUM(INDIRECT("'"&amp;TOTALECSheets&amp;"'!"&amp;ADDRESS(ROW(),COLUMN())))</f>
        <v>4.1001040288531831E-3</v>
      </c>
      <c r="K48" s="14" cm="1">
        <f t="array" aca="1" ref="K48" ca="1">SUM(INDIRECT("'"&amp;TOTALECSheets&amp;"'!"&amp;ADDRESS(ROW(),COLUMN())))</f>
        <v>6.4634344486391335E-4</v>
      </c>
      <c r="L48" s="14" cm="1">
        <f t="array" aca="1" ref="L48" ca="1">SUM(INDIRECT("'"&amp;TOTALECSheets&amp;"'!"&amp;ADDRESS(ROW(),COLUMN())))</f>
        <v>2.6778824457638581E-4</v>
      </c>
      <c r="M48" s="14" cm="1">
        <f t="array" aca="1" ref="M48" ca="1">SUM(INDIRECT("'"&amp;TOTALECSheets&amp;"'!"&amp;ADDRESS(ROW(),COLUMN())))</f>
        <v>9.8117266534885348E-4</v>
      </c>
      <c r="N48" s="14" cm="1">
        <f t="array" aca="1" ref="N48" ca="1">SUM(INDIRECT("'"&amp;TOTALECSheets&amp;"'!"&amp;ADDRESS(ROW(),COLUMN())))</f>
        <v>0</v>
      </c>
      <c r="O48" s="14" cm="1">
        <f t="array" aca="1" ref="O48" ca="1">SUM(INDIRECT("'"&amp;TOTALECSheets&amp;"'!"&amp;ADDRESS(ROW(),COLUMN())))</f>
        <v>0</v>
      </c>
      <c r="P48" s="14" cm="1">
        <f t="array" aca="1" ref="P48" ca="1">SUM(INDIRECT("'"&amp;TOTALECSheets&amp;"'!"&amp;ADDRESS(ROW(),COLUMN())))</f>
        <v>0</v>
      </c>
      <c r="Q48" s="14" cm="1">
        <f t="array" aca="1" ref="Q48" ca="1">SUM(INDIRECT("'"&amp;TOTALECSheets&amp;"'!"&amp;ADDRESS(ROW(),COLUMN())))</f>
        <v>0</v>
      </c>
      <c r="R48" s="14" cm="1">
        <f t="array" aca="1" ref="R48" ca="1">SUM(INDIRECT("'"&amp;TOTALECSheets&amp;"'!"&amp;ADDRESS(ROW(),COLUMN())))</f>
        <v>0</v>
      </c>
      <c r="S48" s="14" cm="1">
        <f t="array" aca="1" ref="S48" ca="1">SUM(INDIRECT("'"&amp;TOTALECSheets&amp;"'!"&amp;ADDRESS(ROW(),COLUMN())))</f>
        <v>0</v>
      </c>
      <c r="T48" s="14" cm="1">
        <f t="array" aca="1" ref="T48" ca="1">SUM(INDIRECT("'"&amp;TOTALECSheets&amp;"'!"&amp;ADDRESS(ROW(),COLUMN())))</f>
        <v>0</v>
      </c>
      <c r="U48" s="14" cm="1">
        <f t="array" aca="1" ref="U48" ca="1">SUM(INDIRECT("'"&amp;TOTALECSheets&amp;"'!"&amp;ADDRESS(ROW(),COLUMN())))</f>
        <v>0</v>
      </c>
      <c r="W48" s="9"/>
    </row>
    <row r="49" spans="1:23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 cm="1">
        <f t="array" aca="1" ref="D49" ca="1">SUM(INDIRECT("'"&amp;TOTALECSheets&amp;"'!"&amp;ADDRESS(ROW(),COLUMN())))</f>
        <v>47.80974564852675</v>
      </c>
      <c r="E49" s="14">
        <f t="shared" ca="1" si="3"/>
        <v>0</v>
      </c>
      <c r="F49" s="3"/>
      <c r="G49" s="14" cm="1">
        <f t="array" aca="1" ref="G49" ca="1">SUM(INDIRECT("'"&amp;TOTALECSheets&amp;"'!"&amp;ADDRESS(ROW(),COLUMN())))</f>
        <v>40.215312197494036</v>
      </c>
      <c r="H49" s="14" cm="1">
        <f t="array" aca="1" ref="H49" ca="1">SUM(INDIRECT("'"&amp;TOTALECSheets&amp;"'!"&amp;ADDRESS(ROW(),COLUMN())))</f>
        <v>2.1166309428225452</v>
      </c>
      <c r="I49" s="14" cm="1">
        <f t="array" aca="1" ref="I49" ca="1">SUM(INDIRECT("'"&amp;TOTALECSheets&amp;"'!"&amp;ADDRESS(ROW(),COLUMN())))</f>
        <v>2.9461600084692621</v>
      </c>
      <c r="J49" s="14" cm="1">
        <f t="array" aca="1" ref="J49" ca="1">SUM(INDIRECT("'"&amp;TOTALECSheets&amp;"'!"&amp;ADDRESS(ROW(),COLUMN())))</f>
        <v>1.731324531807384</v>
      </c>
      <c r="K49" s="14" cm="1">
        <f t="array" aca="1" ref="K49" ca="1">SUM(INDIRECT("'"&amp;TOTALECSheets&amp;"'!"&amp;ADDRESS(ROW(),COLUMN())))</f>
        <v>0.27292728530568144</v>
      </c>
      <c r="L49" s="14" cm="1">
        <f t="array" aca="1" ref="L49" ca="1">SUM(INDIRECT("'"&amp;TOTALECSheets&amp;"'!"&amp;ADDRESS(ROW(),COLUMN())))</f>
        <v>0.11307721801741975</v>
      </c>
      <c r="M49" s="14" cm="1">
        <f t="array" aca="1" ref="M49" ca="1">SUM(INDIRECT("'"&amp;TOTALECSheets&amp;"'!"&amp;ADDRESS(ROW(),COLUMN())))</f>
        <v>0.41431346461042079</v>
      </c>
      <c r="N49" s="14" cm="1">
        <f t="array" aca="1" ref="N49" ca="1">SUM(INDIRECT("'"&amp;TOTALECSheets&amp;"'!"&amp;ADDRESS(ROW(),COLUMN())))</f>
        <v>0</v>
      </c>
      <c r="O49" s="14" cm="1">
        <f t="array" aca="1" ref="O49" ca="1">SUM(INDIRECT("'"&amp;TOTALECSheets&amp;"'!"&amp;ADDRESS(ROW(),COLUMN())))</f>
        <v>0</v>
      </c>
      <c r="P49" s="14" cm="1">
        <f t="array" aca="1" ref="P49" ca="1">SUM(INDIRECT("'"&amp;TOTALECSheets&amp;"'!"&amp;ADDRESS(ROW(),COLUMN())))</f>
        <v>0</v>
      </c>
      <c r="Q49" s="14" cm="1">
        <f t="array" aca="1" ref="Q49" ca="1">SUM(INDIRECT("'"&amp;TOTALECSheets&amp;"'!"&amp;ADDRESS(ROW(),COLUMN())))</f>
        <v>0</v>
      </c>
      <c r="R49" s="14" cm="1">
        <f t="array" aca="1" ref="R49" ca="1">SUM(INDIRECT("'"&amp;TOTALECSheets&amp;"'!"&amp;ADDRESS(ROW(),COLUMN())))</f>
        <v>0</v>
      </c>
      <c r="S49" s="14" cm="1">
        <f t="array" aca="1" ref="S49" ca="1">SUM(INDIRECT("'"&amp;TOTALECSheets&amp;"'!"&amp;ADDRESS(ROW(),COLUMN())))</f>
        <v>0</v>
      </c>
      <c r="T49" s="14" cm="1">
        <f t="array" aca="1" ref="T49" ca="1">SUM(INDIRECT("'"&amp;TOTALECSheets&amp;"'!"&amp;ADDRESS(ROW(),COLUMN())))</f>
        <v>0</v>
      </c>
      <c r="U49" s="14" cm="1">
        <f t="array" aca="1" ref="U49" ca="1">SUM(INDIRECT("'"&amp;TOTALECSheets&amp;"'!"&amp;ADDRESS(ROW(),COLUMN())))</f>
        <v>0</v>
      </c>
      <c r="W49" s="9"/>
    </row>
    <row r="50" spans="1:23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 cm="1">
        <f t="array" aca="1" ref="D50" ca="1">SUM(INDIRECT("'"&amp;TOTALECSheets&amp;"'!"&amp;ADDRESS(ROW(),COLUMN())))</f>
        <v>57.451155863007521</v>
      </c>
      <c r="E50" s="14">
        <f t="shared" ca="1" si="3"/>
        <v>0</v>
      </c>
      <c r="F50" s="3"/>
      <c r="G50" s="14" cm="1">
        <f t="array" aca="1" ref="G50" ca="1">SUM(INDIRECT("'"&amp;TOTALECSheets&amp;"'!"&amp;ADDRESS(ROW(),COLUMN())))</f>
        <v>48.325213568855972</v>
      </c>
      <c r="H50" s="14" cm="1">
        <f t="array" aca="1" ref="H50" ca="1">SUM(INDIRECT("'"&amp;TOTALECSheets&amp;"'!"&amp;ADDRESS(ROW(),COLUMN())))</f>
        <v>2.5434750290145036</v>
      </c>
      <c r="I50" s="14" cm="1">
        <f t="array" aca="1" ref="I50" ca="1">SUM(INDIRECT("'"&amp;TOTALECSheets&amp;"'!"&amp;ADDRESS(ROW(),COLUMN())))</f>
        <v>3.5402886074367323</v>
      </c>
      <c r="J50" s="14" cm="1">
        <f t="array" aca="1" ref="J50" ca="1">SUM(INDIRECT("'"&amp;TOTALECSheets&amp;"'!"&amp;ADDRESS(ROW(),COLUMN())))</f>
        <v>2.080466946164973</v>
      </c>
      <c r="K50" s="14" cm="1">
        <f t="array" aca="1" ref="K50" ca="1">SUM(INDIRECT("'"&amp;TOTALECSheets&amp;"'!"&amp;ADDRESS(ROW(),COLUMN())))</f>
        <v>0.32796635486487685</v>
      </c>
      <c r="L50" s="14" cm="1">
        <f t="array" aca="1" ref="L50" ca="1">SUM(INDIRECT("'"&amp;TOTALECSheets&amp;"'!"&amp;ADDRESS(ROW(),COLUMN())))</f>
        <v>0.13588059900239713</v>
      </c>
      <c r="M50" s="14" cm="1">
        <f t="array" aca="1" ref="M50" ca="1">SUM(INDIRECT("'"&amp;TOTALECSheets&amp;"'!"&amp;ADDRESS(ROW(),COLUMN())))</f>
        <v>0.49786475766807209</v>
      </c>
      <c r="N50" s="14" cm="1">
        <f t="array" aca="1" ref="N50" ca="1">SUM(INDIRECT("'"&amp;TOTALECSheets&amp;"'!"&amp;ADDRESS(ROW(),COLUMN())))</f>
        <v>0</v>
      </c>
      <c r="O50" s="14" cm="1">
        <f t="array" aca="1" ref="O50" ca="1">SUM(INDIRECT("'"&amp;TOTALECSheets&amp;"'!"&amp;ADDRESS(ROW(),COLUMN())))</f>
        <v>0</v>
      </c>
      <c r="P50" s="14" cm="1">
        <f t="array" aca="1" ref="P50" ca="1">SUM(INDIRECT("'"&amp;TOTALECSheets&amp;"'!"&amp;ADDRESS(ROW(),COLUMN())))</f>
        <v>0</v>
      </c>
      <c r="Q50" s="14" cm="1">
        <f t="array" aca="1" ref="Q50" ca="1">SUM(INDIRECT("'"&amp;TOTALECSheets&amp;"'!"&amp;ADDRESS(ROW(),COLUMN())))</f>
        <v>0</v>
      </c>
      <c r="R50" s="14" cm="1">
        <f t="array" aca="1" ref="R50" ca="1">SUM(INDIRECT("'"&amp;TOTALECSheets&amp;"'!"&amp;ADDRESS(ROW(),COLUMN())))</f>
        <v>0</v>
      </c>
      <c r="S50" s="14" cm="1">
        <f t="array" aca="1" ref="S50" ca="1">SUM(INDIRECT("'"&amp;TOTALECSheets&amp;"'!"&amp;ADDRESS(ROW(),COLUMN())))</f>
        <v>0</v>
      </c>
      <c r="T50" s="14" cm="1">
        <f t="array" aca="1" ref="T50" ca="1">SUM(INDIRECT("'"&amp;TOTALECSheets&amp;"'!"&amp;ADDRESS(ROW(),COLUMN())))</f>
        <v>0</v>
      </c>
      <c r="U50" s="14" cm="1">
        <f t="array" aca="1" ref="U50" ca="1">SUM(INDIRECT("'"&amp;TOTALECSheets&amp;"'!"&amp;ADDRESS(ROW(),COLUMN())))</f>
        <v>0</v>
      </c>
      <c r="W50" s="9"/>
    </row>
    <row r="51" spans="1:23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 cm="1">
        <f t="array" aca="1" ref="D51" ca="1">SUM(INDIRECT("'"&amp;TOTALECSheets&amp;"'!"&amp;ADDRESS(ROW(),COLUMN())))</f>
        <v>27.800379813705604</v>
      </c>
      <c r="E51" s="14">
        <f t="shared" ca="1" si="3"/>
        <v>0</v>
      </c>
      <c r="F51" s="3"/>
      <c r="G51" s="14" cm="1">
        <f t="array" aca="1" ref="G51" ca="1">SUM(INDIRECT("'"&amp;TOTALECSheets&amp;"'!"&amp;ADDRESS(ROW(),COLUMN())))</f>
        <v>23.384373588516112</v>
      </c>
      <c r="H51" s="14" cm="1">
        <f t="array" aca="1" ref="H51" ca="1">SUM(INDIRECT("'"&amp;TOTALECSheets&amp;"'!"&amp;ADDRESS(ROW(),COLUMN())))</f>
        <v>1.2307771843944497</v>
      </c>
      <c r="I51" s="14" cm="1">
        <f t="array" aca="1" ref="I51" ca="1">SUM(INDIRECT("'"&amp;TOTALECSheets&amp;"'!"&amp;ADDRESS(ROW(),COLUMN())))</f>
        <v>1.7131312061251152</v>
      </c>
      <c r="J51" s="14" cm="1">
        <f t="array" aca="1" ref="J51" ca="1">SUM(INDIRECT("'"&amp;TOTALECSheets&amp;"'!"&amp;ADDRESS(ROW(),COLUMN())))</f>
        <v>1.0067294630444132</v>
      </c>
      <c r="K51" s="14" cm="1">
        <f t="array" aca="1" ref="K51" ca="1">SUM(INDIRECT("'"&amp;TOTALECSheets&amp;"'!"&amp;ADDRESS(ROW(),COLUMN())))</f>
        <v>0.15870158040163812</v>
      </c>
      <c r="L51" s="14" cm="1">
        <f t="array" aca="1" ref="L51" ca="1">SUM(INDIRECT("'"&amp;TOTALECSheets&amp;"'!"&amp;ADDRESS(ROW(),COLUMN())))</f>
        <v>6.5752067209718212E-2</v>
      </c>
      <c r="M51" s="14" cm="1">
        <f t="array" aca="1" ref="M51" ca="1">SUM(INDIRECT("'"&amp;TOTALECSheets&amp;"'!"&amp;ADDRESS(ROW(),COLUMN())))</f>
        <v>0.24091472401415925</v>
      </c>
      <c r="N51" s="14" cm="1">
        <f t="array" aca="1" ref="N51" ca="1">SUM(INDIRECT("'"&amp;TOTALECSheets&amp;"'!"&amp;ADDRESS(ROW(),COLUMN())))</f>
        <v>0</v>
      </c>
      <c r="O51" s="14" cm="1">
        <f t="array" aca="1" ref="O51" ca="1">SUM(INDIRECT("'"&amp;TOTALECSheets&amp;"'!"&amp;ADDRESS(ROW(),COLUMN())))</f>
        <v>0</v>
      </c>
      <c r="P51" s="14" cm="1">
        <f t="array" aca="1" ref="P51" ca="1">SUM(INDIRECT("'"&amp;TOTALECSheets&amp;"'!"&amp;ADDRESS(ROW(),COLUMN())))</f>
        <v>0</v>
      </c>
      <c r="Q51" s="14" cm="1">
        <f t="array" aca="1" ref="Q51" ca="1">SUM(INDIRECT("'"&amp;TOTALECSheets&amp;"'!"&amp;ADDRESS(ROW(),COLUMN())))</f>
        <v>0</v>
      </c>
      <c r="R51" s="14" cm="1">
        <f t="array" aca="1" ref="R51" ca="1">SUM(INDIRECT("'"&amp;TOTALECSheets&amp;"'!"&amp;ADDRESS(ROW(),COLUMN())))</f>
        <v>0</v>
      </c>
      <c r="S51" s="14" cm="1">
        <f t="array" aca="1" ref="S51" ca="1">SUM(INDIRECT("'"&amp;TOTALECSheets&amp;"'!"&amp;ADDRESS(ROW(),COLUMN())))</f>
        <v>0</v>
      </c>
      <c r="T51" s="14" cm="1">
        <f t="array" aca="1" ref="T51" ca="1">SUM(INDIRECT("'"&amp;TOTALECSheets&amp;"'!"&amp;ADDRESS(ROW(),COLUMN())))</f>
        <v>0</v>
      </c>
      <c r="U51" s="14" cm="1">
        <f t="array" aca="1" ref="U51" ca="1">SUM(INDIRECT("'"&amp;TOTALECSheets&amp;"'!"&amp;ADDRESS(ROW(),COLUMN())))</f>
        <v>0</v>
      </c>
      <c r="W51" s="9"/>
    </row>
    <row r="52" spans="1:23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 cm="1">
        <f t="array" aca="1" ref="D52" ca="1">SUM(INDIRECT("'"&amp;TOTALECSheets&amp;"'!"&amp;ADDRESS(ROW(),COLUMN())))</f>
        <v>0</v>
      </c>
      <c r="E52" s="14">
        <f t="shared" ca="1" si="3"/>
        <v>0</v>
      </c>
      <c r="F52" s="3"/>
      <c r="G52" s="14" cm="1">
        <f t="array" aca="1" ref="G52" ca="1">SUM(INDIRECT("'"&amp;TOTALECSheets&amp;"'!"&amp;ADDRESS(ROW(),COLUMN())))</f>
        <v>0</v>
      </c>
      <c r="H52" s="14" cm="1">
        <f t="array" aca="1" ref="H52" ca="1">SUM(INDIRECT("'"&amp;TOTALECSheets&amp;"'!"&amp;ADDRESS(ROW(),COLUMN())))</f>
        <v>0</v>
      </c>
      <c r="I52" s="14" cm="1">
        <f t="array" aca="1" ref="I52" ca="1">SUM(INDIRECT("'"&amp;TOTALECSheets&amp;"'!"&amp;ADDRESS(ROW(),COLUMN())))</f>
        <v>0</v>
      </c>
      <c r="J52" s="14" cm="1">
        <f t="array" aca="1" ref="J52" ca="1">SUM(INDIRECT("'"&amp;TOTALECSheets&amp;"'!"&amp;ADDRESS(ROW(),COLUMN())))</f>
        <v>0</v>
      </c>
      <c r="K52" s="14" cm="1">
        <f t="array" aca="1" ref="K52" ca="1">SUM(INDIRECT("'"&amp;TOTALECSheets&amp;"'!"&amp;ADDRESS(ROW(),COLUMN())))</f>
        <v>0</v>
      </c>
      <c r="L52" s="14" cm="1">
        <f t="array" aca="1" ref="L52" ca="1">SUM(INDIRECT("'"&amp;TOTALECSheets&amp;"'!"&amp;ADDRESS(ROW(),COLUMN())))</f>
        <v>0</v>
      </c>
      <c r="M52" s="14" cm="1">
        <f t="array" aca="1" ref="M52" ca="1">SUM(INDIRECT("'"&amp;TOTALECSheets&amp;"'!"&amp;ADDRESS(ROW(),COLUMN())))</f>
        <v>0</v>
      </c>
      <c r="N52" s="14" cm="1">
        <f t="array" aca="1" ref="N52" ca="1">SUM(INDIRECT("'"&amp;TOTALECSheets&amp;"'!"&amp;ADDRESS(ROW(),COLUMN())))</f>
        <v>0</v>
      </c>
      <c r="O52" s="14" cm="1">
        <f t="array" aca="1" ref="O52" ca="1">SUM(INDIRECT("'"&amp;TOTALECSheets&amp;"'!"&amp;ADDRESS(ROW(),COLUMN())))</f>
        <v>0</v>
      </c>
      <c r="P52" s="14" cm="1">
        <f t="array" aca="1" ref="P52" ca="1">SUM(INDIRECT("'"&amp;TOTALECSheets&amp;"'!"&amp;ADDRESS(ROW(),COLUMN())))</f>
        <v>0</v>
      </c>
      <c r="Q52" s="14" cm="1">
        <f t="array" aca="1" ref="Q52" ca="1">SUM(INDIRECT("'"&amp;TOTALECSheets&amp;"'!"&amp;ADDRESS(ROW(),COLUMN())))</f>
        <v>0</v>
      </c>
      <c r="R52" s="14" cm="1">
        <f t="array" aca="1" ref="R52" ca="1">SUM(INDIRECT("'"&amp;TOTALECSheets&amp;"'!"&amp;ADDRESS(ROW(),COLUMN())))</f>
        <v>0</v>
      </c>
      <c r="S52" s="14" cm="1">
        <f t="array" aca="1" ref="S52" ca="1">SUM(INDIRECT("'"&amp;TOTALECSheets&amp;"'!"&amp;ADDRESS(ROW(),COLUMN())))</f>
        <v>0</v>
      </c>
      <c r="T52" s="14" cm="1">
        <f t="array" aca="1" ref="T52" ca="1">SUM(INDIRECT("'"&amp;TOTALECSheets&amp;"'!"&amp;ADDRESS(ROW(),COLUMN())))</f>
        <v>0</v>
      </c>
      <c r="U52" s="14" cm="1">
        <f t="array" aca="1" ref="U52" ca="1">SUM(INDIRECT("'"&amp;TOTALECSheets&amp;"'!"&amp;ADDRESS(ROW(),COLUMN())))</f>
        <v>0</v>
      </c>
      <c r="W52" s="9"/>
    </row>
    <row r="53" spans="1:23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 cm="1">
        <f t="array" aca="1" ref="D53" ca="1">SUM(INDIRECT("'"&amp;TOTALECSheets&amp;"'!"&amp;ADDRESS(ROW(),COLUMN())))</f>
        <v>27.139285002711834</v>
      </c>
      <c r="E53" s="14">
        <f t="shared" ca="1" si="3"/>
        <v>0</v>
      </c>
      <c r="F53" s="3"/>
      <c r="G53" s="14" cm="1">
        <f t="array" aca="1" ref="G53" ca="1">SUM(INDIRECT("'"&amp;TOTALECSheets&amp;"'!"&amp;ADDRESS(ROW(),COLUMN())))</f>
        <v>22.828291688149903</v>
      </c>
      <c r="H53" s="14" cm="1">
        <f t="array" aca="1" ref="H53" ca="1">SUM(INDIRECT("'"&amp;TOTALECSheets&amp;"'!"&amp;ADDRESS(ROW(),COLUMN())))</f>
        <v>1.2015092241886844</v>
      </c>
      <c r="I53" s="14" cm="1">
        <f t="array" aca="1" ref="I53" ca="1">SUM(INDIRECT("'"&amp;TOTALECSheets&amp;"'!"&amp;ADDRESS(ROW(),COLUMN())))</f>
        <v>1.6723928364154153</v>
      </c>
      <c r="J53" s="14" cm="1">
        <f t="array" aca="1" ref="J53" ca="1">SUM(INDIRECT("'"&amp;TOTALECSheets&amp;"'!"&amp;ADDRESS(ROW(),COLUMN())))</f>
        <v>0.98278937198979055</v>
      </c>
      <c r="K53" s="14" cm="1">
        <f t="array" aca="1" ref="K53" ca="1">SUM(INDIRECT("'"&amp;TOTALECSheets&amp;"'!"&amp;ADDRESS(ROW(),COLUMN())))</f>
        <v>0.15492764666393036</v>
      </c>
      <c r="L53" s="14" cm="1">
        <f t="array" aca="1" ref="L53" ca="1">SUM(INDIRECT("'"&amp;TOTALECSheets&amp;"'!"&amp;ADDRESS(ROW(),COLUMN())))</f>
        <v>6.4188478843812929E-2</v>
      </c>
      <c r="M53" s="14" cm="1">
        <f t="array" aca="1" ref="M53" ca="1">SUM(INDIRECT("'"&amp;TOTALECSheets&amp;"'!"&amp;ADDRESS(ROW(),COLUMN())))</f>
        <v>0.23518575646029735</v>
      </c>
      <c r="N53" s="14" cm="1">
        <f t="array" aca="1" ref="N53" ca="1">SUM(INDIRECT("'"&amp;TOTALECSheets&amp;"'!"&amp;ADDRESS(ROW(),COLUMN())))</f>
        <v>0</v>
      </c>
      <c r="O53" s="14" cm="1">
        <f t="array" aca="1" ref="O53" ca="1">SUM(INDIRECT("'"&amp;TOTALECSheets&amp;"'!"&amp;ADDRESS(ROW(),COLUMN())))</f>
        <v>0</v>
      </c>
      <c r="P53" s="14" cm="1">
        <f t="array" aca="1" ref="P53" ca="1">SUM(INDIRECT("'"&amp;TOTALECSheets&amp;"'!"&amp;ADDRESS(ROW(),COLUMN())))</f>
        <v>0</v>
      </c>
      <c r="Q53" s="14" cm="1">
        <f t="array" aca="1" ref="Q53" ca="1">SUM(INDIRECT("'"&amp;TOTALECSheets&amp;"'!"&amp;ADDRESS(ROW(),COLUMN())))</f>
        <v>0</v>
      </c>
      <c r="R53" s="14" cm="1">
        <f t="array" aca="1" ref="R53" ca="1">SUM(INDIRECT("'"&amp;TOTALECSheets&amp;"'!"&amp;ADDRESS(ROW(),COLUMN())))</f>
        <v>0</v>
      </c>
      <c r="S53" s="14" cm="1">
        <f t="array" aca="1" ref="S53" ca="1">SUM(INDIRECT("'"&amp;TOTALECSheets&amp;"'!"&amp;ADDRESS(ROW(),COLUMN())))</f>
        <v>0</v>
      </c>
      <c r="T53" s="14" cm="1">
        <f t="array" aca="1" ref="T53" ca="1">SUM(INDIRECT("'"&amp;TOTALECSheets&amp;"'!"&amp;ADDRESS(ROW(),COLUMN())))</f>
        <v>0</v>
      </c>
      <c r="U53" s="14" cm="1">
        <f t="array" aca="1" ref="U53" ca="1">SUM(INDIRECT("'"&amp;TOTALECSheets&amp;"'!"&amp;ADDRESS(ROW(),COLUMN())))</f>
        <v>0</v>
      </c>
      <c r="W53" s="9"/>
    </row>
    <row r="54" spans="1:23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 cm="1">
        <f t="array" aca="1" ref="D54" ca="1">SUM(INDIRECT("'"&amp;TOTALECSheets&amp;"'!"&amp;ADDRESS(ROW(),COLUMN())))</f>
        <v>17.317489222808344</v>
      </c>
      <c r="E54" s="14">
        <f t="shared" ca="1" si="3"/>
        <v>0</v>
      </c>
      <c r="F54" s="3"/>
      <c r="G54" s="14" cm="1">
        <f t="array" aca="1" ref="G54" ca="1">SUM(INDIRECT("'"&amp;TOTALECSheets&amp;"'!"&amp;ADDRESS(ROW(),COLUMN())))</f>
        <v>14.56665845268801</v>
      </c>
      <c r="H54" s="14" cm="1">
        <f t="array" aca="1" ref="H54" ca="1">SUM(INDIRECT("'"&amp;TOTALECSheets&amp;"'!"&amp;ADDRESS(ROW(),COLUMN())))</f>
        <v>0.76667911622996887</v>
      </c>
      <c r="I54" s="14" cm="1">
        <f t="array" aca="1" ref="I54" ca="1">SUM(INDIRECT("'"&amp;TOTALECSheets&amp;"'!"&amp;ADDRESS(ROW(),COLUMN())))</f>
        <v>1.0671484130120563</v>
      </c>
      <c r="J54" s="14" cm="1">
        <f t="array" aca="1" ref="J54" ca="1">SUM(INDIRECT("'"&amp;TOTALECSheets&amp;"'!"&amp;ADDRESS(ROW(),COLUMN())))</f>
        <v>0.62711469207914461</v>
      </c>
      <c r="K54" s="14" cm="1">
        <f t="array" aca="1" ref="K54" ca="1">SUM(INDIRECT("'"&amp;TOTALECSheets&amp;"'!"&amp;ADDRESS(ROW(),COLUMN())))</f>
        <v>9.8858825910468323E-2</v>
      </c>
      <c r="L54" s="14" cm="1">
        <f t="array" aca="1" ref="L54" ca="1">SUM(INDIRECT("'"&amp;TOTALECSheets&amp;"'!"&amp;ADDRESS(ROW(),COLUMN())))</f>
        <v>4.0958458945956726E-2</v>
      </c>
      <c r="M54" s="14" cm="1">
        <f t="array" aca="1" ref="M54" ca="1">SUM(INDIRECT("'"&amp;TOTALECSheets&amp;"'!"&amp;ADDRESS(ROW(),COLUMN())))</f>
        <v>0.15007126394274053</v>
      </c>
      <c r="N54" s="14" cm="1">
        <f t="array" aca="1" ref="N54" ca="1">SUM(INDIRECT("'"&amp;TOTALECSheets&amp;"'!"&amp;ADDRESS(ROW(),COLUMN())))</f>
        <v>0</v>
      </c>
      <c r="O54" s="14" cm="1">
        <f t="array" aca="1" ref="O54" ca="1">SUM(INDIRECT("'"&amp;TOTALECSheets&amp;"'!"&amp;ADDRESS(ROW(),COLUMN())))</f>
        <v>0</v>
      </c>
      <c r="P54" s="14" cm="1">
        <f t="array" aca="1" ref="P54" ca="1">SUM(INDIRECT("'"&amp;TOTALECSheets&amp;"'!"&amp;ADDRESS(ROW(),COLUMN())))</f>
        <v>0</v>
      </c>
      <c r="Q54" s="14" cm="1">
        <f t="array" aca="1" ref="Q54" ca="1">SUM(INDIRECT("'"&amp;TOTALECSheets&amp;"'!"&amp;ADDRESS(ROW(),COLUMN())))</f>
        <v>0</v>
      </c>
      <c r="R54" s="14" cm="1">
        <f t="array" aca="1" ref="R54" ca="1">SUM(INDIRECT("'"&amp;TOTALECSheets&amp;"'!"&amp;ADDRESS(ROW(),COLUMN())))</f>
        <v>0</v>
      </c>
      <c r="S54" s="14" cm="1">
        <f t="array" aca="1" ref="S54" ca="1">SUM(INDIRECT("'"&amp;TOTALECSheets&amp;"'!"&amp;ADDRESS(ROW(),COLUMN())))</f>
        <v>0</v>
      </c>
      <c r="T54" s="14" cm="1">
        <f t="array" aca="1" ref="T54" ca="1">SUM(INDIRECT("'"&amp;TOTALECSheets&amp;"'!"&amp;ADDRESS(ROW(),COLUMN())))</f>
        <v>0</v>
      </c>
      <c r="U54" s="14" cm="1">
        <f t="array" aca="1" ref="U54" ca="1">SUM(INDIRECT("'"&amp;TOTALECSheets&amp;"'!"&amp;ADDRESS(ROW(),COLUMN())))</f>
        <v>0</v>
      </c>
      <c r="W54" s="9"/>
    </row>
    <row r="55" spans="1:23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 cm="1">
        <f t="array" aca="1" ref="D55" ca="1">SUM(INDIRECT("'"&amp;TOTALECSheets&amp;"'!"&amp;ADDRESS(ROW(),COLUMN())))</f>
        <v>0</v>
      </c>
      <c r="E55" s="14">
        <f t="shared" ca="1" si="3"/>
        <v>0</v>
      </c>
      <c r="F55" s="3"/>
      <c r="G55" s="14" cm="1">
        <f t="array" aca="1" ref="G55" ca="1">SUM(INDIRECT("'"&amp;TOTALECSheets&amp;"'!"&amp;ADDRESS(ROW(),COLUMN())))</f>
        <v>0</v>
      </c>
      <c r="H55" s="14" cm="1">
        <f t="array" aca="1" ref="H55" ca="1">SUM(INDIRECT("'"&amp;TOTALECSheets&amp;"'!"&amp;ADDRESS(ROW(),COLUMN())))</f>
        <v>0</v>
      </c>
      <c r="I55" s="14" cm="1">
        <f t="array" aca="1" ref="I55" ca="1">SUM(INDIRECT("'"&amp;TOTALECSheets&amp;"'!"&amp;ADDRESS(ROW(),COLUMN())))</f>
        <v>0</v>
      </c>
      <c r="J55" s="14" cm="1">
        <f t="array" aca="1" ref="J55" ca="1">SUM(INDIRECT("'"&amp;TOTALECSheets&amp;"'!"&amp;ADDRESS(ROW(),COLUMN())))</f>
        <v>0</v>
      </c>
      <c r="K55" s="14" cm="1">
        <f t="array" aca="1" ref="K55" ca="1">SUM(INDIRECT("'"&amp;TOTALECSheets&amp;"'!"&amp;ADDRESS(ROW(),COLUMN())))</f>
        <v>0</v>
      </c>
      <c r="L55" s="14" cm="1">
        <f t="array" aca="1" ref="L55" ca="1">SUM(INDIRECT("'"&amp;TOTALECSheets&amp;"'!"&amp;ADDRESS(ROW(),COLUMN())))</f>
        <v>0</v>
      </c>
      <c r="M55" s="14" cm="1">
        <f t="array" aca="1" ref="M55" ca="1">SUM(INDIRECT("'"&amp;TOTALECSheets&amp;"'!"&amp;ADDRESS(ROW(),COLUMN())))</f>
        <v>0</v>
      </c>
      <c r="N55" s="14" cm="1">
        <f t="array" aca="1" ref="N55" ca="1">SUM(INDIRECT("'"&amp;TOTALECSheets&amp;"'!"&amp;ADDRESS(ROW(),COLUMN())))</f>
        <v>0</v>
      </c>
      <c r="O55" s="14" cm="1">
        <f t="array" aca="1" ref="O55" ca="1">SUM(INDIRECT("'"&amp;TOTALECSheets&amp;"'!"&amp;ADDRESS(ROW(),COLUMN())))</f>
        <v>0</v>
      </c>
      <c r="P55" s="14" cm="1">
        <f t="array" aca="1" ref="P55" ca="1">SUM(INDIRECT("'"&amp;TOTALECSheets&amp;"'!"&amp;ADDRESS(ROW(),COLUMN())))</f>
        <v>0</v>
      </c>
      <c r="Q55" s="14" cm="1">
        <f t="array" aca="1" ref="Q55" ca="1">SUM(INDIRECT("'"&amp;TOTALECSheets&amp;"'!"&amp;ADDRESS(ROW(),COLUMN())))</f>
        <v>0</v>
      </c>
      <c r="R55" s="14" cm="1">
        <f t="array" aca="1" ref="R55" ca="1">SUM(INDIRECT("'"&amp;TOTALECSheets&amp;"'!"&amp;ADDRESS(ROW(),COLUMN())))</f>
        <v>0</v>
      </c>
      <c r="S55" s="14" cm="1">
        <f t="array" aca="1" ref="S55" ca="1">SUM(INDIRECT("'"&amp;TOTALECSheets&amp;"'!"&amp;ADDRESS(ROW(),COLUMN())))</f>
        <v>0</v>
      </c>
      <c r="T55" s="14" cm="1">
        <f t="array" aca="1" ref="T55" ca="1">SUM(INDIRECT("'"&amp;TOTALECSheets&amp;"'!"&amp;ADDRESS(ROW(),COLUMN())))</f>
        <v>0</v>
      </c>
      <c r="U55" s="14" cm="1">
        <f t="array" aca="1" ref="U55" ca="1">SUM(INDIRECT("'"&amp;TOTALECSheets&amp;"'!"&amp;ADDRESS(ROW(),COLUMN())))</f>
        <v>0</v>
      </c>
      <c r="W55" s="9"/>
    </row>
    <row r="56" spans="1:23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 cm="1">
        <f t="array" aca="1" ref="D56" ca="1">SUM(INDIRECT("'"&amp;TOTALECSheets&amp;"'!"&amp;ADDRESS(ROW(),COLUMN())))</f>
        <v>0</v>
      </c>
      <c r="E56" s="14">
        <f t="shared" ca="1" si="3"/>
        <v>0</v>
      </c>
      <c r="F56" s="3"/>
      <c r="G56" s="14" cm="1">
        <f t="array" aca="1" ref="G56" ca="1">SUM(INDIRECT("'"&amp;TOTALECSheets&amp;"'!"&amp;ADDRESS(ROW(),COLUMN())))</f>
        <v>0</v>
      </c>
      <c r="H56" s="14" cm="1">
        <f t="array" aca="1" ref="H56" ca="1">SUM(INDIRECT("'"&amp;TOTALECSheets&amp;"'!"&amp;ADDRESS(ROW(),COLUMN())))</f>
        <v>0</v>
      </c>
      <c r="I56" s="14" cm="1">
        <f t="array" aca="1" ref="I56" ca="1">SUM(INDIRECT("'"&amp;TOTALECSheets&amp;"'!"&amp;ADDRESS(ROW(),COLUMN())))</f>
        <v>0</v>
      </c>
      <c r="J56" s="14" cm="1">
        <f t="array" aca="1" ref="J56" ca="1">SUM(INDIRECT("'"&amp;TOTALECSheets&amp;"'!"&amp;ADDRESS(ROW(),COLUMN())))</f>
        <v>0</v>
      </c>
      <c r="K56" s="14" cm="1">
        <f t="array" aca="1" ref="K56" ca="1">SUM(INDIRECT("'"&amp;TOTALECSheets&amp;"'!"&amp;ADDRESS(ROW(),COLUMN())))</f>
        <v>0</v>
      </c>
      <c r="L56" s="14" cm="1">
        <f t="array" aca="1" ref="L56" ca="1">SUM(INDIRECT("'"&amp;TOTALECSheets&amp;"'!"&amp;ADDRESS(ROW(),COLUMN())))</f>
        <v>0</v>
      </c>
      <c r="M56" s="14" cm="1">
        <f t="array" aca="1" ref="M56" ca="1">SUM(INDIRECT("'"&amp;TOTALECSheets&amp;"'!"&amp;ADDRESS(ROW(),COLUMN())))</f>
        <v>0</v>
      </c>
      <c r="N56" s="14" cm="1">
        <f t="array" aca="1" ref="N56" ca="1">SUM(INDIRECT("'"&amp;TOTALECSheets&amp;"'!"&amp;ADDRESS(ROW(),COLUMN())))</f>
        <v>0</v>
      </c>
      <c r="O56" s="14" cm="1">
        <f t="array" aca="1" ref="O56" ca="1">SUM(INDIRECT("'"&amp;TOTALECSheets&amp;"'!"&amp;ADDRESS(ROW(),COLUMN())))</f>
        <v>0</v>
      </c>
      <c r="P56" s="14" cm="1">
        <f t="array" aca="1" ref="P56" ca="1">SUM(INDIRECT("'"&amp;TOTALECSheets&amp;"'!"&amp;ADDRESS(ROW(),COLUMN())))</f>
        <v>0</v>
      </c>
      <c r="Q56" s="14" cm="1">
        <f t="array" aca="1" ref="Q56" ca="1">SUM(INDIRECT("'"&amp;TOTALECSheets&amp;"'!"&amp;ADDRESS(ROW(),COLUMN())))</f>
        <v>0</v>
      </c>
      <c r="R56" s="14" cm="1">
        <f t="array" aca="1" ref="R56" ca="1">SUM(INDIRECT("'"&amp;TOTALECSheets&amp;"'!"&amp;ADDRESS(ROW(),COLUMN())))</f>
        <v>0</v>
      </c>
      <c r="S56" s="14" cm="1">
        <f t="array" aca="1" ref="S56" ca="1">SUM(INDIRECT("'"&amp;TOTALECSheets&amp;"'!"&amp;ADDRESS(ROW(),COLUMN())))</f>
        <v>0</v>
      </c>
      <c r="T56" s="14" cm="1">
        <f t="array" aca="1" ref="T56" ca="1">SUM(INDIRECT("'"&amp;TOTALECSheets&amp;"'!"&amp;ADDRESS(ROW(),COLUMN())))</f>
        <v>0</v>
      </c>
      <c r="U56" s="14" cm="1">
        <f t="array" aca="1" ref="U56" ca="1">SUM(INDIRECT("'"&amp;TOTALECSheets&amp;"'!"&amp;ADDRESS(ROW(),COLUMN())))</f>
        <v>0</v>
      </c>
      <c r="W56" s="9"/>
    </row>
    <row r="57" spans="1:23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 cm="1">
        <f t="array" aca="1" ref="D57" ca="1">SUM(INDIRECT("'"&amp;TOTALECSheets&amp;"'!"&amp;ADDRESS(ROW(),COLUMN())))</f>
        <v>177.63127807325694</v>
      </c>
      <c r="E57" s="14">
        <f t="shared" ca="1" si="3"/>
        <v>0</v>
      </c>
      <c r="F57" s="46"/>
      <c r="G57" s="174" cm="1">
        <f t="array" aca="1" ref="G57" ca="1">SUM(INDIRECT("'"&amp;TOTALECSheets&amp;"'!"&amp;ADDRESS(ROW(),COLUMN())))</f>
        <v>149.41508696304956</v>
      </c>
      <c r="H57" s="174" cm="1">
        <f t="array" aca="1" ref="H57" ca="1">SUM(INDIRECT("'"&amp;TOTALECSheets&amp;"'!"&amp;ADDRESS(ROW(),COLUMN())))</f>
        <v>7.8640840791537929</v>
      </c>
      <c r="I57" s="174" cm="1">
        <f t="array" aca="1" ref="I57" ca="1">SUM(INDIRECT("'"&amp;TOTALECSheets&amp;"'!"&amp;ADDRESS(ROW(),COLUMN())))</f>
        <v>10.946098135722647</v>
      </c>
      <c r="J57" s="174" cm="1">
        <f t="array" aca="1" ref="J57" ca="1">SUM(INDIRECT("'"&amp;TOTALECSheets&amp;"'!"&amp;ADDRESS(ROW(),COLUMN())))</f>
        <v>6.4325251091145583</v>
      </c>
      <c r="K57" s="174" cm="1">
        <f t="array" aca="1" ref="K57" ca="1">SUM(INDIRECT("'"&amp;TOTALECSheets&amp;"'!"&amp;ADDRESS(ROW(),COLUMN())))</f>
        <v>1.0140280365914589</v>
      </c>
      <c r="L57" s="174" cm="1">
        <f t="array" aca="1" ref="L57" ca="1">SUM(INDIRECT("'"&amp;TOTALECSheets&amp;"'!"&amp;ADDRESS(ROW(),COLUMN())))</f>
        <v>0.42012461026388115</v>
      </c>
      <c r="M57" s="174" cm="1">
        <f t="array" aca="1" ref="M57" ca="1">SUM(INDIRECT("'"&amp;TOTALECSheets&amp;"'!"&amp;ADDRESS(ROW(),COLUMN())))</f>
        <v>1.5393311393610387</v>
      </c>
      <c r="N57" s="174" cm="1">
        <f t="array" aca="1" ref="N57" ca="1">SUM(INDIRECT("'"&amp;TOTALECSheets&amp;"'!"&amp;ADDRESS(ROW(),COLUMN())))</f>
        <v>0</v>
      </c>
      <c r="O57" s="174" cm="1">
        <f t="array" aca="1" ref="O57" ca="1">SUM(INDIRECT("'"&amp;TOTALECSheets&amp;"'!"&amp;ADDRESS(ROW(),COLUMN())))</f>
        <v>0</v>
      </c>
      <c r="P57" s="174" cm="1">
        <f t="array" aca="1" ref="P57" ca="1">SUM(INDIRECT("'"&amp;TOTALECSheets&amp;"'!"&amp;ADDRESS(ROW(),COLUMN())))</f>
        <v>0</v>
      </c>
      <c r="Q57" s="174" cm="1">
        <f t="array" aca="1" ref="Q57" ca="1">SUM(INDIRECT("'"&amp;TOTALECSheets&amp;"'!"&amp;ADDRESS(ROW(),COLUMN())))</f>
        <v>0</v>
      </c>
      <c r="R57" s="174" cm="1">
        <f t="array" aca="1" ref="R57" ca="1">SUM(INDIRECT("'"&amp;TOTALECSheets&amp;"'!"&amp;ADDRESS(ROW(),COLUMN())))</f>
        <v>0</v>
      </c>
      <c r="S57" s="174" cm="1">
        <f t="array" aca="1" ref="S57" ca="1">SUM(INDIRECT("'"&amp;TOTALECSheets&amp;"'!"&amp;ADDRESS(ROW(),COLUMN())))</f>
        <v>0</v>
      </c>
      <c r="T57" s="174" cm="1">
        <f t="array" aca="1" ref="T57" ca="1">SUM(INDIRECT("'"&amp;TOTALECSheets&amp;"'!"&amp;ADDRESS(ROW(),COLUMN())))</f>
        <v>0</v>
      </c>
      <c r="U57" s="174" cm="1">
        <f t="array" aca="1" ref="U57" ca="1">SUM(INDIRECT("'"&amp;TOTALECSheets&amp;"'!"&amp;ADDRESS(ROW(),COLUMN())))</f>
        <v>0</v>
      </c>
      <c r="W57" s="9"/>
    </row>
    <row r="58" spans="1:23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D58" s="14"/>
      <c r="E58" s="14">
        <f t="shared" si="3"/>
        <v>0</v>
      </c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3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 cm="1">
        <f t="array" aca="1" ref="D59" ca="1">SUM(INDIRECT("'"&amp;TOTALECSheets&amp;"'!"&amp;ADDRESS(ROW(),COLUMN())))</f>
        <v>4096.5688623626802</v>
      </c>
      <c r="E59" s="14">
        <f t="shared" ca="1" si="3"/>
        <v>0</v>
      </c>
      <c r="F59" s="46"/>
      <c r="G59" s="175" cm="1">
        <f t="array" aca="1" ref="G59" ca="1">SUM(INDIRECT("'"&amp;TOTALECSheets&amp;"'!"&amp;ADDRESS(ROW(),COLUMN())))</f>
        <v>3445.8412924755808</v>
      </c>
      <c r="H59" s="175" cm="1">
        <f t="array" aca="1" ref="H59" ca="1">SUM(INDIRECT("'"&amp;TOTALECSheets&amp;"'!"&amp;ADDRESS(ROW(),COLUMN())))</f>
        <v>181.36311532013755</v>
      </c>
      <c r="I59" s="175" cm="1">
        <f t="array" aca="1" ref="I59" ca="1">SUM(INDIRECT("'"&amp;TOTALECSheets&amp;"'!"&amp;ADDRESS(ROW(),COLUMN())))</f>
        <v>252.44115379654315</v>
      </c>
      <c r="J59" s="175" cm="1">
        <f t="array" aca="1" ref="J59" ca="1">SUM(INDIRECT("'"&amp;TOTALECSheets&amp;"'!"&amp;ADDRESS(ROW(),COLUMN())))</f>
        <v>148.34820958444755</v>
      </c>
      <c r="K59" s="175" cm="1">
        <f t="array" aca="1" ref="K59" ca="1">SUM(INDIRECT("'"&amp;TOTALECSheets&amp;"'!"&amp;ADDRESS(ROW(),COLUMN())))</f>
        <v>23.38572195911448</v>
      </c>
      <c r="L59" s="175" cm="1">
        <f t="array" aca="1" ref="L59" ca="1">SUM(INDIRECT("'"&amp;TOTALECSheets&amp;"'!"&amp;ADDRESS(ROW(),COLUMN())))</f>
        <v>9.6889996817423434</v>
      </c>
      <c r="M59" s="175" cm="1">
        <f t="array" aca="1" ref="M59" ca="1">SUM(INDIRECT("'"&amp;TOTALECSheets&amp;"'!"&amp;ADDRESS(ROW(),COLUMN())))</f>
        <v>35.500369545114964</v>
      </c>
      <c r="N59" s="175" cm="1">
        <f t="array" aca="1" ref="N59" ca="1">SUM(INDIRECT("'"&amp;TOTALECSheets&amp;"'!"&amp;ADDRESS(ROW(),COLUMN())))</f>
        <v>0</v>
      </c>
      <c r="O59" s="175" cm="1">
        <f t="array" aca="1" ref="O59" ca="1">SUM(INDIRECT("'"&amp;TOTALECSheets&amp;"'!"&amp;ADDRESS(ROW(),COLUMN())))</f>
        <v>0</v>
      </c>
      <c r="P59" s="175" cm="1">
        <f t="array" aca="1" ref="P59" ca="1">SUM(INDIRECT("'"&amp;TOTALECSheets&amp;"'!"&amp;ADDRESS(ROW(),COLUMN())))</f>
        <v>0</v>
      </c>
      <c r="Q59" s="175" cm="1">
        <f t="array" aca="1" ref="Q59" ca="1">SUM(INDIRECT("'"&amp;TOTALECSheets&amp;"'!"&amp;ADDRESS(ROW(),COLUMN())))</f>
        <v>0</v>
      </c>
      <c r="R59" s="175" cm="1">
        <f t="array" aca="1" ref="R59" ca="1">SUM(INDIRECT("'"&amp;TOTALECSheets&amp;"'!"&amp;ADDRESS(ROW(),COLUMN())))</f>
        <v>0</v>
      </c>
      <c r="S59" s="175" cm="1">
        <f t="array" aca="1" ref="S59" ca="1">SUM(INDIRECT("'"&amp;TOTALECSheets&amp;"'!"&amp;ADDRESS(ROW(),COLUMN())))</f>
        <v>0</v>
      </c>
      <c r="T59" s="175" cm="1">
        <f t="array" aca="1" ref="T59" ca="1">SUM(INDIRECT("'"&amp;TOTALECSheets&amp;"'!"&amp;ADDRESS(ROW(),COLUMN())))</f>
        <v>0</v>
      </c>
      <c r="U59" s="175" cm="1">
        <f t="array" aca="1" ref="U59" ca="1">SUM(INDIRECT("'"&amp;TOTALECSheets&amp;"'!"&amp;ADDRESS(ROW(),COLUMN())))</f>
        <v>0</v>
      </c>
    </row>
    <row r="60" spans="1:23">
      <c r="A60" s="46" t="str">
        <f>IF(ISBLANK('Input-Accounts'!A60),"",'Input-Accounts'!A60)</f>
        <v/>
      </c>
      <c r="B60" t="str">
        <f>IF(ISBLANK('Input-Accounts'!B60),"",'Input-Accounts'!B60)</f>
        <v/>
      </c>
      <c r="D60" s="14"/>
      <c r="E60" s="14">
        <f t="shared" si="3"/>
        <v>0</v>
      </c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W60" s="10"/>
    </row>
    <row r="61" spans="1:23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D61" s="14"/>
      <c r="E61" s="14">
        <f t="shared" si="3"/>
        <v>0</v>
      </c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3" hidden="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D62" s="14"/>
      <c r="E62" s="14">
        <f t="shared" si="3"/>
        <v>0</v>
      </c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W62" s="1"/>
    </row>
    <row r="63" spans="1:23" hidden="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 cm="1">
        <f t="array" aca="1" ref="D63" ca="1">SUM(INDIRECT("'"&amp;TOTALECSheets&amp;"'!"&amp;ADDRESS(ROW(),COLUMN())))</f>
        <v>0</v>
      </c>
      <c r="E63" s="14">
        <f t="shared" ca="1" si="3"/>
        <v>0</v>
      </c>
      <c r="F63" s="3"/>
      <c r="G63" s="14" cm="1">
        <f t="array" aca="1" ref="G63" ca="1">SUM(INDIRECT("'"&amp;TOTALECSheets&amp;"'!"&amp;ADDRESS(ROW(),COLUMN())))</f>
        <v>0</v>
      </c>
      <c r="H63" s="14" cm="1">
        <f t="array" aca="1" ref="H63" ca="1">SUM(INDIRECT("'"&amp;TOTALECSheets&amp;"'!"&amp;ADDRESS(ROW(),COLUMN())))</f>
        <v>0</v>
      </c>
      <c r="I63" s="14" cm="1">
        <f t="array" aca="1" ref="I63" ca="1">SUM(INDIRECT("'"&amp;TOTALECSheets&amp;"'!"&amp;ADDRESS(ROW(),COLUMN())))</f>
        <v>0</v>
      </c>
      <c r="J63" s="14" cm="1">
        <f t="array" aca="1" ref="J63" ca="1">SUM(INDIRECT("'"&amp;TOTALECSheets&amp;"'!"&amp;ADDRESS(ROW(),COLUMN())))</f>
        <v>0</v>
      </c>
      <c r="K63" s="14" cm="1">
        <f t="array" aca="1" ref="K63" ca="1">SUM(INDIRECT("'"&amp;TOTALECSheets&amp;"'!"&amp;ADDRESS(ROW(),COLUMN())))</f>
        <v>0</v>
      </c>
      <c r="L63" s="14" cm="1">
        <f t="array" aca="1" ref="L63" ca="1">SUM(INDIRECT("'"&amp;TOTALECSheets&amp;"'!"&amp;ADDRESS(ROW(),COLUMN())))</f>
        <v>0</v>
      </c>
      <c r="M63" s="14" cm="1">
        <f t="array" aca="1" ref="M63" ca="1">SUM(INDIRECT("'"&amp;TOTALECSheets&amp;"'!"&amp;ADDRESS(ROW(),COLUMN())))</f>
        <v>0</v>
      </c>
      <c r="N63" s="14" cm="1">
        <f t="array" aca="1" ref="N63" ca="1">SUM(INDIRECT("'"&amp;TOTALECSheets&amp;"'!"&amp;ADDRESS(ROW(),COLUMN())))</f>
        <v>0</v>
      </c>
      <c r="O63" s="14" cm="1">
        <f t="array" aca="1" ref="O63" ca="1">SUM(INDIRECT("'"&amp;TOTALECSheets&amp;"'!"&amp;ADDRESS(ROW(),COLUMN())))</f>
        <v>0</v>
      </c>
      <c r="P63" s="14" cm="1">
        <f t="array" aca="1" ref="P63" ca="1">SUM(INDIRECT("'"&amp;TOTALECSheets&amp;"'!"&amp;ADDRESS(ROW(),COLUMN())))</f>
        <v>0</v>
      </c>
      <c r="Q63" s="14" cm="1">
        <f t="array" aca="1" ref="Q63" ca="1">SUM(INDIRECT("'"&amp;TOTALECSheets&amp;"'!"&amp;ADDRESS(ROW(),COLUMN())))</f>
        <v>0</v>
      </c>
      <c r="R63" s="14" cm="1">
        <f t="array" aca="1" ref="R63" ca="1">SUM(INDIRECT("'"&amp;TOTALECSheets&amp;"'!"&amp;ADDRESS(ROW(),COLUMN())))</f>
        <v>0</v>
      </c>
      <c r="S63" s="14" cm="1">
        <f t="array" aca="1" ref="S63" ca="1">SUM(INDIRECT("'"&amp;TOTALECSheets&amp;"'!"&amp;ADDRESS(ROW(),COLUMN())))</f>
        <v>0</v>
      </c>
      <c r="T63" s="14" cm="1">
        <f t="array" aca="1" ref="T63" ca="1">SUM(INDIRECT("'"&amp;TOTALECSheets&amp;"'!"&amp;ADDRESS(ROW(),COLUMN())))</f>
        <v>0</v>
      </c>
      <c r="U63" s="14" cm="1">
        <f t="array" aca="1" ref="U63" ca="1">SUM(INDIRECT("'"&amp;TOTALECSheets&amp;"'!"&amp;ADDRESS(ROW(),COLUMN())))</f>
        <v>0</v>
      </c>
      <c r="W63" s="1"/>
    </row>
    <row r="64" spans="1:23" hidden="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 cm="1">
        <f t="array" aca="1" ref="D64" ca="1">SUM(INDIRECT("'"&amp;TOTALECSheets&amp;"'!"&amp;ADDRESS(ROW(),COLUMN())))</f>
        <v>0</v>
      </c>
      <c r="E64" s="14">
        <f t="shared" ca="1" si="3"/>
        <v>0</v>
      </c>
      <c r="F64" s="3"/>
      <c r="G64" s="14" cm="1">
        <f t="array" aca="1" ref="G64" ca="1">SUM(INDIRECT("'"&amp;TOTALECSheets&amp;"'!"&amp;ADDRESS(ROW(),COLUMN())))</f>
        <v>0</v>
      </c>
      <c r="H64" s="14" cm="1">
        <f t="array" aca="1" ref="H64" ca="1">SUM(INDIRECT("'"&amp;TOTALECSheets&amp;"'!"&amp;ADDRESS(ROW(),COLUMN())))</f>
        <v>0</v>
      </c>
      <c r="I64" s="14" cm="1">
        <f t="array" aca="1" ref="I64" ca="1">SUM(INDIRECT("'"&amp;TOTALECSheets&amp;"'!"&amp;ADDRESS(ROW(),COLUMN())))</f>
        <v>0</v>
      </c>
      <c r="J64" s="14" cm="1">
        <f t="array" aca="1" ref="J64" ca="1">SUM(INDIRECT("'"&amp;TOTALECSheets&amp;"'!"&amp;ADDRESS(ROW(),COLUMN())))</f>
        <v>0</v>
      </c>
      <c r="K64" s="14" cm="1">
        <f t="array" aca="1" ref="K64" ca="1">SUM(INDIRECT("'"&amp;TOTALECSheets&amp;"'!"&amp;ADDRESS(ROW(),COLUMN())))</f>
        <v>0</v>
      </c>
      <c r="L64" s="14" cm="1">
        <f t="array" aca="1" ref="L64" ca="1">SUM(INDIRECT("'"&amp;TOTALECSheets&amp;"'!"&amp;ADDRESS(ROW(),COLUMN())))</f>
        <v>0</v>
      </c>
      <c r="M64" s="14" cm="1">
        <f t="array" aca="1" ref="M64" ca="1">SUM(INDIRECT("'"&amp;TOTALECSheets&amp;"'!"&amp;ADDRESS(ROW(),COLUMN())))</f>
        <v>0</v>
      </c>
      <c r="N64" s="14" cm="1">
        <f t="array" aca="1" ref="N64" ca="1">SUM(INDIRECT("'"&amp;TOTALECSheets&amp;"'!"&amp;ADDRESS(ROW(),COLUMN())))</f>
        <v>0</v>
      </c>
      <c r="O64" s="14" cm="1">
        <f t="array" aca="1" ref="O64" ca="1">SUM(INDIRECT("'"&amp;TOTALECSheets&amp;"'!"&amp;ADDRESS(ROW(),COLUMN())))</f>
        <v>0</v>
      </c>
      <c r="P64" s="14" cm="1">
        <f t="array" aca="1" ref="P64" ca="1">SUM(INDIRECT("'"&amp;TOTALECSheets&amp;"'!"&amp;ADDRESS(ROW(),COLUMN())))</f>
        <v>0</v>
      </c>
      <c r="Q64" s="14" cm="1">
        <f t="array" aca="1" ref="Q64" ca="1">SUM(INDIRECT("'"&amp;TOTALECSheets&amp;"'!"&amp;ADDRESS(ROW(),COLUMN())))</f>
        <v>0</v>
      </c>
      <c r="R64" s="14" cm="1">
        <f t="array" aca="1" ref="R64" ca="1">SUM(INDIRECT("'"&amp;TOTALECSheets&amp;"'!"&amp;ADDRESS(ROW(),COLUMN())))</f>
        <v>0</v>
      </c>
      <c r="S64" s="14" cm="1">
        <f t="array" aca="1" ref="S64" ca="1">SUM(INDIRECT("'"&amp;TOTALECSheets&amp;"'!"&amp;ADDRESS(ROW(),COLUMN())))</f>
        <v>0</v>
      </c>
      <c r="T64" s="14" cm="1">
        <f t="array" aca="1" ref="T64" ca="1">SUM(INDIRECT("'"&amp;TOTALECSheets&amp;"'!"&amp;ADDRESS(ROW(),COLUMN())))</f>
        <v>0</v>
      </c>
      <c r="U64" s="14" cm="1">
        <f t="array" aca="1" ref="U64" ca="1">SUM(INDIRECT("'"&amp;TOTALECSheets&amp;"'!"&amp;ADDRESS(ROW(),COLUMN())))</f>
        <v>0</v>
      </c>
      <c r="W64" s="9"/>
    </row>
    <row r="65" spans="1:23" hidden="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 cm="1">
        <f t="array" aca="1" ref="D65" ca="1">SUM(INDIRECT("'"&amp;TOTALECSheets&amp;"'!"&amp;ADDRESS(ROW(),COLUMN())))</f>
        <v>-81.830553723730617</v>
      </c>
      <c r="E65" s="14">
        <f ca="1">IFERROR(IF(D65="",0,IF(D65=0,0,IF(ABS(D65-SUM($G65:$U65))&lt;Check_Limit,0,1))),1)</f>
        <v>0</v>
      </c>
      <c r="F65" s="3"/>
      <c r="G65" s="14" cm="1">
        <f t="array" aca="1" ref="G65" ca="1">SUM(INDIRECT("'"&amp;TOTALECSheets&amp;"'!"&amp;ADDRESS(ROW(),COLUMN())))</f>
        <v>-68.832017837665319</v>
      </c>
      <c r="H65" s="14" cm="1">
        <f t="array" aca="1" ref="H65" ca="1">SUM(INDIRECT("'"&amp;TOTALECSheets&amp;"'!"&amp;ADDRESS(ROW(),COLUMN())))</f>
        <v>-3.622798651832781</v>
      </c>
      <c r="I65" s="14" cm="1">
        <f t="array" aca="1" ref="I65" ca="1">SUM(INDIRECT("'"&amp;TOTALECSheets&amp;"'!"&amp;ADDRESS(ROW(),COLUMN())))</f>
        <v>-5.0426100700073402</v>
      </c>
      <c r="J65" s="14" cm="1">
        <f t="array" aca="1" ref="J65" ca="1">SUM(INDIRECT("'"&amp;TOTALECSheets&amp;"'!"&amp;ADDRESS(ROW(),COLUMN())))</f>
        <v>-2.9633130900716806</v>
      </c>
      <c r="K65" s="14" cm="1">
        <f t="array" aca="1" ref="K65" ca="1">SUM(INDIRECT("'"&amp;TOTALECSheets&amp;"'!"&amp;ADDRESS(ROW(),COLUMN())))</f>
        <v>-0.46713887681112837</v>
      </c>
      <c r="L65" s="14" cm="1">
        <f t="array" aca="1" ref="L65" ca="1">SUM(INDIRECT("'"&amp;TOTALECSheets&amp;"'!"&amp;ADDRESS(ROW(),COLUMN())))</f>
        <v>-0.1935415308822</v>
      </c>
      <c r="M65" s="14" cm="1">
        <f t="array" aca="1" ref="M65" ca="1">SUM(INDIRECT("'"&amp;TOTALECSheets&amp;"'!"&amp;ADDRESS(ROW(),COLUMN())))</f>
        <v>-0.7091336664601714</v>
      </c>
      <c r="N65" s="14" cm="1">
        <f t="array" aca="1" ref="N65" ca="1">SUM(INDIRECT("'"&amp;TOTALECSheets&amp;"'!"&amp;ADDRESS(ROW(),COLUMN())))</f>
        <v>0</v>
      </c>
      <c r="O65" s="14" cm="1">
        <f t="array" aca="1" ref="O65" ca="1">SUM(INDIRECT("'"&amp;TOTALECSheets&amp;"'!"&amp;ADDRESS(ROW(),COLUMN())))</f>
        <v>0</v>
      </c>
      <c r="P65" s="14" cm="1">
        <f t="array" aca="1" ref="P65" ca="1">SUM(INDIRECT("'"&amp;TOTALECSheets&amp;"'!"&amp;ADDRESS(ROW(),COLUMN())))</f>
        <v>0</v>
      </c>
      <c r="Q65" s="14" cm="1">
        <f t="array" aca="1" ref="Q65" ca="1">SUM(INDIRECT("'"&amp;TOTALECSheets&amp;"'!"&amp;ADDRESS(ROW(),COLUMN())))</f>
        <v>0</v>
      </c>
      <c r="R65" s="14" cm="1">
        <f t="array" aca="1" ref="R65" ca="1">SUM(INDIRECT("'"&amp;TOTALECSheets&amp;"'!"&amp;ADDRESS(ROW(),COLUMN())))</f>
        <v>0</v>
      </c>
      <c r="S65" s="14" cm="1">
        <f t="array" aca="1" ref="S65" ca="1">SUM(INDIRECT("'"&amp;TOTALECSheets&amp;"'!"&amp;ADDRESS(ROW(),COLUMN())))</f>
        <v>0</v>
      </c>
      <c r="T65" s="14" cm="1">
        <f t="array" aca="1" ref="T65" ca="1">SUM(INDIRECT("'"&amp;TOTALECSheets&amp;"'!"&amp;ADDRESS(ROW(),COLUMN())))</f>
        <v>0</v>
      </c>
      <c r="U65" s="14" cm="1">
        <f t="array" aca="1" ref="U65" ca="1">SUM(INDIRECT("'"&amp;TOTALECSheets&amp;"'!"&amp;ADDRESS(ROW(),COLUMN())))</f>
        <v>0</v>
      </c>
      <c r="W65" s="9"/>
    </row>
    <row r="66" spans="1:23" hidden="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 cm="1">
        <f t="array" aca="1" ref="D66" ca="1">SUM(INDIRECT("'"&amp;TOTALECSheets&amp;"'!"&amp;ADDRESS(ROW(),COLUMN())))</f>
        <v>-81.830553723730617</v>
      </c>
      <c r="E66" s="14">
        <f t="shared" ca="1" si="3"/>
        <v>0</v>
      </c>
      <c r="F66" s="46"/>
      <c r="G66" s="174" cm="1">
        <f t="array" aca="1" ref="G66" ca="1">SUM(INDIRECT("'"&amp;TOTALECSheets&amp;"'!"&amp;ADDRESS(ROW(),COLUMN())))</f>
        <v>-68.832017837665319</v>
      </c>
      <c r="H66" s="174" cm="1">
        <f t="array" aca="1" ref="H66" ca="1">SUM(INDIRECT("'"&amp;TOTALECSheets&amp;"'!"&amp;ADDRESS(ROW(),COLUMN())))</f>
        <v>-3.622798651832781</v>
      </c>
      <c r="I66" s="174" cm="1">
        <f t="array" aca="1" ref="I66" ca="1">SUM(INDIRECT("'"&amp;TOTALECSheets&amp;"'!"&amp;ADDRESS(ROW(),COLUMN())))</f>
        <v>-5.0426100700073402</v>
      </c>
      <c r="J66" s="174" cm="1">
        <f t="array" aca="1" ref="J66" ca="1">SUM(INDIRECT("'"&amp;TOTALECSheets&amp;"'!"&amp;ADDRESS(ROW(),COLUMN())))</f>
        <v>-2.9633130900716806</v>
      </c>
      <c r="K66" s="174" cm="1">
        <f t="array" aca="1" ref="K66" ca="1">SUM(INDIRECT("'"&amp;TOTALECSheets&amp;"'!"&amp;ADDRESS(ROW(),COLUMN())))</f>
        <v>-0.46713887681112837</v>
      </c>
      <c r="L66" s="174" cm="1">
        <f t="array" aca="1" ref="L66" ca="1">SUM(INDIRECT("'"&amp;TOTALECSheets&amp;"'!"&amp;ADDRESS(ROW(),COLUMN())))</f>
        <v>-0.1935415308822</v>
      </c>
      <c r="M66" s="174" cm="1">
        <f t="array" aca="1" ref="M66" ca="1">SUM(INDIRECT("'"&amp;TOTALECSheets&amp;"'!"&amp;ADDRESS(ROW(),COLUMN())))</f>
        <v>-0.7091336664601714</v>
      </c>
      <c r="N66" s="174" cm="1">
        <f t="array" aca="1" ref="N66" ca="1">SUM(INDIRECT("'"&amp;TOTALECSheets&amp;"'!"&amp;ADDRESS(ROW(),COLUMN())))</f>
        <v>0</v>
      </c>
      <c r="O66" s="174" cm="1">
        <f t="array" aca="1" ref="O66" ca="1">SUM(INDIRECT("'"&amp;TOTALECSheets&amp;"'!"&amp;ADDRESS(ROW(),COLUMN())))</f>
        <v>0</v>
      </c>
      <c r="P66" s="174" cm="1">
        <f t="array" aca="1" ref="P66" ca="1">SUM(INDIRECT("'"&amp;TOTALECSheets&amp;"'!"&amp;ADDRESS(ROW(),COLUMN())))</f>
        <v>0</v>
      </c>
      <c r="Q66" s="174" cm="1">
        <f t="array" aca="1" ref="Q66" ca="1">SUM(INDIRECT("'"&amp;TOTALECSheets&amp;"'!"&amp;ADDRESS(ROW(),COLUMN())))</f>
        <v>0</v>
      </c>
      <c r="R66" s="174" cm="1">
        <f t="array" aca="1" ref="R66" ca="1">SUM(INDIRECT("'"&amp;TOTALECSheets&amp;"'!"&amp;ADDRESS(ROW(),COLUMN())))</f>
        <v>0</v>
      </c>
      <c r="S66" s="174" cm="1">
        <f t="array" aca="1" ref="S66" ca="1">SUM(INDIRECT("'"&amp;TOTALECSheets&amp;"'!"&amp;ADDRESS(ROW(),COLUMN())))</f>
        <v>0</v>
      </c>
      <c r="T66" s="174" cm="1">
        <f t="array" aca="1" ref="T66" ca="1">SUM(INDIRECT("'"&amp;TOTALECSheets&amp;"'!"&amp;ADDRESS(ROW(),COLUMN())))</f>
        <v>0</v>
      </c>
      <c r="U66" s="174" cm="1">
        <f t="array" aca="1" ref="U66" ca="1">SUM(INDIRECT("'"&amp;TOTALECSheets&amp;"'!"&amp;ADDRESS(ROW(),COLUMN())))</f>
        <v>0</v>
      </c>
      <c r="W66" s="9"/>
    </row>
    <row r="67" spans="1:23" hidden="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D67" s="14"/>
      <c r="E67" s="14">
        <f t="shared" si="3"/>
        <v>0</v>
      </c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3" hidden="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D68" s="14"/>
      <c r="E68" s="14">
        <f t="shared" si="3"/>
        <v>0</v>
      </c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3" hidden="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 cm="1">
        <f t="array" aca="1" ref="D69" ca="1">SUM(INDIRECT("'"&amp;TOTALECSheets&amp;"'!"&amp;ADDRESS(ROW(),COLUMN())))</f>
        <v>-36.051000000000002</v>
      </c>
      <c r="E69" s="14">
        <f t="shared" ca="1" si="3"/>
        <v>0</v>
      </c>
      <c r="F69" s="3"/>
      <c r="G69" s="14" cm="1">
        <f t="array" aca="1" ref="G69" ca="1">SUM(INDIRECT("'"&amp;TOTALECSheets&amp;"'!"&amp;ADDRESS(ROW(),COLUMN())))</f>
        <v>-30.324407719925468</v>
      </c>
      <c r="H69" s="14" cm="1">
        <f t="array" aca="1" ref="H69" ca="1">SUM(INDIRECT("'"&amp;TOTALECSheets&amp;"'!"&amp;ADDRESS(ROW(),COLUMN())))</f>
        <v>-1.5960482760285706</v>
      </c>
      <c r="I69" s="14" cm="1">
        <f t="array" aca="1" ref="I69" ca="1">SUM(INDIRECT("'"&amp;TOTALECSheets&amp;"'!"&amp;ADDRESS(ROW(),COLUMN())))</f>
        <v>-2.221555731464099</v>
      </c>
      <c r="J69" s="14" cm="1">
        <f t="array" aca="1" ref="J69" ca="1">SUM(INDIRECT("'"&amp;TOTALECSheets&amp;"'!"&amp;ADDRESS(ROW(),COLUMN())))</f>
        <v>-1.3055074828265969</v>
      </c>
      <c r="K69" s="14" cm="1">
        <f t="array" aca="1" ref="K69" ca="1">SUM(INDIRECT("'"&amp;TOTALECSheets&amp;"'!"&amp;ADDRESS(ROW(),COLUMN())))</f>
        <v>-0.20580116938685944</v>
      </c>
      <c r="L69" s="14" cm="1">
        <f t="array" aca="1" ref="L69" ca="1">SUM(INDIRECT("'"&amp;TOTALECSheets&amp;"'!"&amp;ADDRESS(ROW(),COLUMN())))</f>
        <v>-8.5266021214894683E-2</v>
      </c>
      <c r="M69" s="14" cm="1">
        <f t="array" aca="1" ref="M69" ca="1">SUM(INDIRECT("'"&amp;TOTALECSheets&amp;"'!"&amp;ADDRESS(ROW(),COLUMN())))</f>
        <v>-0.31241359915351358</v>
      </c>
      <c r="N69" s="14" cm="1">
        <f t="array" aca="1" ref="N69" ca="1">SUM(INDIRECT("'"&amp;TOTALECSheets&amp;"'!"&amp;ADDRESS(ROW(),COLUMN())))</f>
        <v>0</v>
      </c>
      <c r="O69" s="14" cm="1">
        <f t="array" aca="1" ref="O69" ca="1">SUM(INDIRECT("'"&amp;TOTALECSheets&amp;"'!"&amp;ADDRESS(ROW(),COLUMN())))</f>
        <v>0</v>
      </c>
      <c r="P69" s="14" cm="1">
        <f t="array" aca="1" ref="P69" ca="1">SUM(INDIRECT("'"&amp;TOTALECSheets&amp;"'!"&amp;ADDRESS(ROW(),COLUMN())))</f>
        <v>0</v>
      </c>
      <c r="Q69" s="14" cm="1">
        <f t="array" aca="1" ref="Q69" ca="1">SUM(INDIRECT("'"&amp;TOTALECSheets&amp;"'!"&amp;ADDRESS(ROW(),COLUMN())))</f>
        <v>0</v>
      </c>
      <c r="R69" s="14" cm="1">
        <f t="array" aca="1" ref="R69" ca="1">SUM(INDIRECT("'"&amp;TOTALECSheets&amp;"'!"&amp;ADDRESS(ROW(),COLUMN())))</f>
        <v>0</v>
      </c>
      <c r="S69" s="14" cm="1">
        <f t="array" aca="1" ref="S69" ca="1">SUM(INDIRECT("'"&amp;TOTALECSheets&amp;"'!"&amp;ADDRESS(ROW(),COLUMN())))</f>
        <v>0</v>
      </c>
      <c r="T69" s="14" cm="1">
        <f t="array" aca="1" ref="T69" ca="1">SUM(INDIRECT("'"&amp;TOTALECSheets&amp;"'!"&amp;ADDRESS(ROW(),COLUMN())))</f>
        <v>0</v>
      </c>
      <c r="U69" s="14" cm="1">
        <f t="array" aca="1" ref="U69" ca="1">SUM(INDIRECT("'"&amp;TOTALECSheets&amp;"'!"&amp;ADDRESS(ROW(),COLUMN())))</f>
        <v>0</v>
      </c>
    </row>
    <row r="70" spans="1:23" hidden="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 cm="1">
        <f t="array" aca="1" ref="D70" ca="1">SUM(INDIRECT("'"&amp;TOTALECSheets&amp;"'!"&amp;ADDRESS(ROW(),COLUMN())))</f>
        <v>-9.9280000000000008</v>
      </c>
      <c r="E70" s="14">
        <f t="shared" ca="1" si="3"/>
        <v>0</v>
      </c>
      <c r="F70" s="3"/>
      <c r="G70" s="14" cm="1">
        <f t="array" aca="1" ref="G70" ca="1">SUM(INDIRECT("'"&amp;TOTALECSheets&amp;"'!"&amp;ADDRESS(ROW(),COLUMN())))</f>
        <v>-8.3509672365099465</v>
      </c>
      <c r="H70" s="14" cm="1">
        <f t="array" aca="1" ref="H70" ca="1">SUM(INDIRECT("'"&amp;TOTALECSheets&amp;"'!"&amp;ADDRESS(ROW(),COLUMN())))</f>
        <v>-0.43953197648918613</v>
      </c>
      <c r="I70" s="14" cm="1">
        <f t="array" aca="1" ref="I70" ca="1">SUM(INDIRECT("'"&amp;TOTALECSheets&amp;"'!"&amp;ADDRESS(ROW(),COLUMN())))</f>
        <v>-0.61178900174684681</v>
      </c>
      <c r="J70" s="14" cm="1">
        <f t="array" aca="1" ref="J70" ca="1">SUM(INDIRECT("'"&amp;TOTALECSheets&amp;"'!"&amp;ADDRESS(ROW(),COLUMN())))</f>
        <v>-0.35952063159142478</v>
      </c>
      <c r="K70" s="14" cm="1">
        <f t="array" aca="1" ref="K70" ca="1">SUM(INDIRECT("'"&amp;TOTALECSheets&amp;"'!"&amp;ADDRESS(ROW(),COLUMN())))</f>
        <v>-5.6675099433378846E-2</v>
      </c>
      <c r="L70" s="14" cm="1">
        <f t="array" aca="1" ref="L70" ca="1">SUM(INDIRECT("'"&amp;TOTALECSheets&amp;"'!"&amp;ADDRESS(ROW(),COLUMN())))</f>
        <v>-2.3481208804789728E-2</v>
      </c>
      <c r="M70" s="14" cm="1">
        <f t="array" aca="1" ref="M70" ca="1">SUM(INDIRECT("'"&amp;TOTALECSheets&amp;"'!"&amp;ADDRESS(ROW(),COLUMN())))</f>
        <v>-8.603484542442881E-2</v>
      </c>
      <c r="N70" s="14" cm="1">
        <f t="array" aca="1" ref="N70" ca="1">SUM(INDIRECT("'"&amp;TOTALECSheets&amp;"'!"&amp;ADDRESS(ROW(),COLUMN())))</f>
        <v>0</v>
      </c>
      <c r="O70" s="14" cm="1">
        <f t="array" aca="1" ref="O70" ca="1">SUM(INDIRECT("'"&amp;TOTALECSheets&amp;"'!"&amp;ADDRESS(ROW(),COLUMN())))</f>
        <v>0</v>
      </c>
      <c r="P70" s="14" cm="1">
        <f t="array" aca="1" ref="P70" ca="1">SUM(INDIRECT("'"&amp;TOTALECSheets&amp;"'!"&amp;ADDRESS(ROW(),COLUMN())))</f>
        <v>0</v>
      </c>
      <c r="Q70" s="14" cm="1">
        <f t="array" aca="1" ref="Q70" ca="1">SUM(INDIRECT("'"&amp;TOTALECSheets&amp;"'!"&amp;ADDRESS(ROW(),COLUMN())))</f>
        <v>0</v>
      </c>
      <c r="R70" s="14" cm="1">
        <f t="array" aca="1" ref="R70" ca="1">SUM(INDIRECT("'"&amp;TOTALECSheets&amp;"'!"&amp;ADDRESS(ROW(),COLUMN())))</f>
        <v>0</v>
      </c>
      <c r="S70" s="14" cm="1">
        <f t="array" aca="1" ref="S70" ca="1">SUM(INDIRECT("'"&amp;TOTALECSheets&amp;"'!"&amp;ADDRESS(ROW(),COLUMN())))</f>
        <v>0</v>
      </c>
      <c r="T70" s="14" cm="1">
        <f t="array" aca="1" ref="T70" ca="1">SUM(INDIRECT("'"&amp;TOTALECSheets&amp;"'!"&amp;ADDRESS(ROW(),COLUMN())))</f>
        <v>0</v>
      </c>
      <c r="U70" s="14" cm="1">
        <f t="array" aca="1" ref="U70" ca="1">SUM(INDIRECT("'"&amp;TOTALECSheets&amp;"'!"&amp;ADDRESS(ROW(),COLUMN())))</f>
        <v>0</v>
      </c>
    </row>
    <row r="71" spans="1:23" hidden="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 cm="1">
        <f t="array" aca="1" ref="D71" ca="1">SUM(INDIRECT("'"&amp;TOTALECSheets&amp;"'!"&amp;ADDRESS(ROW(),COLUMN())))</f>
        <v>-1.306</v>
      </c>
      <c r="E71" s="14">
        <f t="shared" ca="1" si="3"/>
        <v>0</v>
      </c>
      <c r="F71" s="3"/>
      <c r="G71" s="14" cm="1">
        <f t="array" aca="1" ref="G71" ca="1">SUM(INDIRECT("'"&amp;TOTALECSheets&amp;"'!"&amp;ADDRESS(ROW(),COLUMN())))</f>
        <v>-1.098545851216961</v>
      </c>
      <c r="H71" s="14" cm="1">
        <f t="array" aca="1" ref="H71" ca="1">SUM(INDIRECT("'"&amp;TOTALECSheets&amp;"'!"&amp;ADDRESS(ROW(),COLUMN())))</f>
        <v>-5.7819174183609691E-2</v>
      </c>
      <c r="I71" s="14" cm="1">
        <f t="array" aca="1" ref="I71" ca="1">SUM(INDIRECT("'"&amp;TOTALECSheets&amp;"'!"&amp;ADDRESS(ROW(),COLUMN())))</f>
        <v>-8.0479093098447002E-2</v>
      </c>
      <c r="J71" s="14" cm="1">
        <f t="array" aca="1" ref="J71" ca="1">SUM(INDIRECT("'"&amp;TOTALECSheets&amp;"'!"&amp;ADDRESS(ROW(),COLUMN())))</f>
        <v>-4.7293910642465832E-2</v>
      </c>
      <c r="K71" s="14" cm="1">
        <f t="array" aca="1" ref="K71" ca="1">SUM(INDIRECT("'"&amp;TOTALECSheets&amp;"'!"&amp;ADDRESS(ROW(),COLUMN())))</f>
        <v>-7.4554472058816247E-3</v>
      </c>
      <c r="L71" s="14" cm="1">
        <f t="array" aca="1" ref="L71" ca="1">SUM(INDIRECT("'"&amp;TOTALECSheets&amp;"'!"&amp;ADDRESS(ROW(),COLUMN())))</f>
        <v>-3.088885848011219E-3</v>
      </c>
      <c r="M71" s="14" cm="1">
        <f t="array" aca="1" ref="M71" ca="1">SUM(INDIRECT("'"&amp;TOTALECSheets&amp;"'!"&amp;ADDRESS(ROW(),COLUMN())))</f>
        <v>-1.1317637804623693E-2</v>
      </c>
      <c r="N71" s="14" cm="1">
        <f t="array" aca="1" ref="N71" ca="1">SUM(INDIRECT("'"&amp;TOTALECSheets&amp;"'!"&amp;ADDRESS(ROW(),COLUMN())))</f>
        <v>0</v>
      </c>
      <c r="O71" s="14" cm="1">
        <f t="array" aca="1" ref="O71" ca="1">SUM(INDIRECT("'"&amp;TOTALECSheets&amp;"'!"&amp;ADDRESS(ROW(),COLUMN())))</f>
        <v>0</v>
      </c>
      <c r="P71" s="14" cm="1">
        <f t="array" aca="1" ref="P71" ca="1">SUM(INDIRECT("'"&amp;TOTALECSheets&amp;"'!"&amp;ADDRESS(ROW(),COLUMN())))</f>
        <v>0</v>
      </c>
      <c r="Q71" s="14" cm="1">
        <f t="array" aca="1" ref="Q71" ca="1">SUM(INDIRECT("'"&amp;TOTALECSheets&amp;"'!"&amp;ADDRESS(ROW(),COLUMN())))</f>
        <v>0</v>
      </c>
      <c r="R71" s="14" cm="1">
        <f t="array" aca="1" ref="R71" ca="1">SUM(INDIRECT("'"&amp;TOTALECSheets&amp;"'!"&amp;ADDRESS(ROW(),COLUMN())))</f>
        <v>0</v>
      </c>
      <c r="S71" s="14" cm="1">
        <f t="array" aca="1" ref="S71" ca="1">SUM(INDIRECT("'"&amp;TOTALECSheets&amp;"'!"&amp;ADDRESS(ROW(),COLUMN())))</f>
        <v>0</v>
      </c>
      <c r="T71" s="14" cm="1">
        <f t="array" aca="1" ref="T71" ca="1">SUM(INDIRECT("'"&amp;TOTALECSheets&amp;"'!"&amp;ADDRESS(ROW(),COLUMN())))</f>
        <v>0</v>
      </c>
      <c r="U71" s="14" cm="1">
        <f t="array" aca="1" ref="U71" ca="1">SUM(INDIRECT("'"&amp;TOTALECSheets&amp;"'!"&amp;ADDRESS(ROW(),COLUMN())))</f>
        <v>0</v>
      </c>
    </row>
    <row r="72" spans="1:23" hidden="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 cm="1">
        <f t="array" aca="1" ref="D72" ca="1">SUM(INDIRECT("'"&amp;TOTALECSheets&amp;"'!"&amp;ADDRESS(ROW(),COLUMN())))</f>
        <v>-156.625</v>
      </c>
      <c r="E72" s="14">
        <f t="shared" ca="1" si="3"/>
        <v>0</v>
      </c>
      <c r="F72" s="3"/>
      <c r="G72" s="14" cm="1">
        <f t="array" aca="1" ref="G72" ca="1">SUM(INDIRECT("'"&amp;TOTALECSheets&amp;"'!"&amp;ADDRESS(ROW(),COLUMN())))</f>
        <v>-131.74559260861906</v>
      </c>
      <c r="H72" s="14" cm="1">
        <f t="array" aca="1" ref="H72" ca="1">SUM(INDIRECT("'"&amp;TOTALECSheets&amp;"'!"&amp;ADDRESS(ROW(),COLUMN())))</f>
        <v>-6.9340950662387959</v>
      </c>
      <c r="I72" s="14" cm="1">
        <f t="array" aca="1" ref="I72" ca="1">SUM(INDIRECT("'"&amp;TOTALECSheets&amp;"'!"&amp;ADDRESS(ROW(),COLUMN())))</f>
        <v>-9.6516370264504303</v>
      </c>
      <c r="J72" s="14" cm="1">
        <f t="array" aca="1" ref="J72" ca="1">SUM(INDIRECT("'"&amp;TOTALECSheets&amp;"'!"&amp;ADDRESS(ROW(),COLUMN())))</f>
        <v>-5.6718290615438054</v>
      </c>
      <c r="K72" s="14" cm="1">
        <f t="array" aca="1" ref="K72" ca="1">SUM(INDIRECT("'"&amp;TOTALECSheets&amp;"'!"&amp;ADDRESS(ROW(),COLUMN())))</f>
        <v>-0.89411134657060443</v>
      </c>
      <c r="L72" s="14" cm="1">
        <f t="array" aca="1" ref="L72" ca="1">SUM(INDIRECT("'"&amp;TOTALECSheets&amp;"'!"&amp;ADDRESS(ROW(),COLUMN())))</f>
        <v>-0.37044161251512797</v>
      </c>
      <c r="M72" s="14" cm="1">
        <f t="array" aca="1" ref="M72" ca="1">SUM(INDIRECT("'"&amp;TOTALECSheets&amp;"'!"&amp;ADDRESS(ROW(),COLUMN())))</f>
        <v>-1.3572932780621638</v>
      </c>
      <c r="N72" s="14" cm="1">
        <f t="array" aca="1" ref="N72" ca="1">SUM(INDIRECT("'"&amp;TOTALECSheets&amp;"'!"&amp;ADDRESS(ROW(),COLUMN())))</f>
        <v>0</v>
      </c>
      <c r="O72" s="14" cm="1">
        <f t="array" aca="1" ref="O72" ca="1">SUM(INDIRECT("'"&amp;TOTALECSheets&amp;"'!"&amp;ADDRESS(ROW(),COLUMN())))</f>
        <v>0</v>
      </c>
      <c r="P72" s="14" cm="1">
        <f t="array" aca="1" ref="P72" ca="1">SUM(INDIRECT("'"&amp;TOTALECSheets&amp;"'!"&amp;ADDRESS(ROW(),COLUMN())))</f>
        <v>0</v>
      </c>
      <c r="Q72" s="14" cm="1">
        <f t="array" aca="1" ref="Q72" ca="1">SUM(INDIRECT("'"&amp;TOTALECSheets&amp;"'!"&amp;ADDRESS(ROW(),COLUMN())))</f>
        <v>0</v>
      </c>
      <c r="R72" s="14" cm="1">
        <f t="array" aca="1" ref="R72" ca="1">SUM(INDIRECT("'"&amp;TOTALECSheets&amp;"'!"&amp;ADDRESS(ROW(),COLUMN())))</f>
        <v>0</v>
      </c>
      <c r="S72" s="14" cm="1">
        <f t="array" aca="1" ref="S72" ca="1">SUM(INDIRECT("'"&amp;TOTALECSheets&amp;"'!"&amp;ADDRESS(ROW(),COLUMN())))</f>
        <v>0</v>
      </c>
      <c r="T72" s="14" cm="1">
        <f t="array" aca="1" ref="T72" ca="1">SUM(INDIRECT("'"&amp;TOTALECSheets&amp;"'!"&amp;ADDRESS(ROW(),COLUMN())))</f>
        <v>0</v>
      </c>
      <c r="U72" s="14" cm="1">
        <f t="array" aca="1" ref="U72" ca="1">SUM(INDIRECT("'"&amp;TOTALECSheets&amp;"'!"&amp;ADDRESS(ROW(),COLUMN())))</f>
        <v>0</v>
      </c>
    </row>
    <row r="73" spans="1:23" hidden="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 cm="1">
        <f t="array" aca="1" ref="D73" ca="1">SUM(INDIRECT("'"&amp;TOTALECSheets&amp;"'!"&amp;ADDRESS(ROW(),COLUMN())))</f>
        <v>-1743.328</v>
      </c>
      <c r="E73" s="14">
        <f t="shared" ca="1" si="3"/>
        <v>0</v>
      </c>
      <c r="F73" s="46"/>
      <c r="G73" s="14" cm="1">
        <f t="array" aca="1" ref="G73" ca="1">SUM(INDIRECT("'"&amp;TOTALECSheets&amp;"'!"&amp;ADDRESS(ROW(),COLUMN())))</f>
        <v>-1466.4056215240139</v>
      </c>
      <c r="H73" s="14" cm="1">
        <f t="array" aca="1" ref="H73" ca="1">SUM(INDIRECT("'"&amp;TOTALECSheets&amp;"'!"&amp;ADDRESS(ROW(),COLUMN())))</f>
        <v>-77.180540039176037</v>
      </c>
      <c r="I73" s="14" cm="1">
        <f t="array" aca="1" ref="I73" ca="1">SUM(INDIRECT("'"&amp;TOTALECSheets&amp;"'!"&amp;ADDRESS(ROW(),COLUMN())))</f>
        <v>-107.42837397636249</v>
      </c>
      <c r="J73" s="14" cm="1">
        <f t="array" aca="1" ref="J73" ca="1">SUM(INDIRECT("'"&amp;TOTALECSheets&amp;"'!"&amp;ADDRESS(ROW(),COLUMN())))</f>
        <v>-63.130779978949974</v>
      </c>
      <c r="K73" s="14" cm="1">
        <f t="array" aca="1" ref="K73" ca="1">SUM(INDIRECT("'"&amp;TOTALECSheets&amp;"'!"&amp;ADDRESS(ROW(),COLUMN())))</f>
        <v>-9.951983052477182</v>
      </c>
      <c r="L73" s="14" cm="1">
        <f t="array" aca="1" ref="L73" ca="1">SUM(INDIRECT("'"&amp;TOTALECSheets&amp;"'!"&amp;ADDRESS(ROW(),COLUMN())))</f>
        <v>-4.123232149802222</v>
      </c>
      <c r="M73" s="14" cm="1">
        <f t="array" aca="1" ref="M73" ca="1">SUM(INDIRECT("'"&amp;TOTALECSheets&amp;"'!"&amp;ADDRESS(ROW(),COLUMN())))</f>
        <v>-15.107469279218233</v>
      </c>
      <c r="N73" s="14" cm="1">
        <f t="array" aca="1" ref="N73" ca="1">SUM(INDIRECT("'"&amp;TOTALECSheets&amp;"'!"&amp;ADDRESS(ROW(),COLUMN())))</f>
        <v>0</v>
      </c>
      <c r="O73" s="14" cm="1">
        <f t="array" aca="1" ref="O73" ca="1">SUM(INDIRECT("'"&amp;TOTALECSheets&amp;"'!"&amp;ADDRESS(ROW(),COLUMN())))</f>
        <v>0</v>
      </c>
      <c r="P73" s="14" cm="1">
        <f t="array" aca="1" ref="P73" ca="1">SUM(INDIRECT("'"&amp;TOTALECSheets&amp;"'!"&amp;ADDRESS(ROW(),COLUMN())))</f>
        <v>0</v>
      </c>
      <c r="Q73" s="14" cm="1">
        <f t="array" aca="1" ref="Q73" ca="1">SUM(INDIRECT("'"&amp;TOTALECSheets&amp;"'!"&amp;ADDRESS(ROW(),COLUMN())))</f>
        <v>0</v>
      </c>
      <c r="R73" s="14" cm="1">
        <f t="array" aca="1" ref="R73" ca="1">SUM(INDIRECT("'"&amp;TOTALECSheets&amp;"'!"&amp;ADDRESS(ROW(),COLUMN())))</f>
        <v>0</v>
      </c>
      <c r="S73" s="14" cm="1">
        <f t="array" aca="1" ref="S73" ca="1">SUM(INDIRECT("'"&amp;TOTALECSheets&amp;"'!"&amp;ADDRESS(ROW(),COLUMN())))</f>
        <v>0</v>
      </c>
      <c r="T73" s="14" cm="1">
        <f t="array" aca="1" ref="T73" ca="1">SUM(INDIRECT("'"&amp;TOTALECSheets&amp;"'!"&amp;ADDRESS(ROW(),COLUMN())))</f>
        <v>0</v>
      </c>
      <c r="U73" s="14" cm="1">
        <f t="array" aca="1" ref="U73" ca="1">SUM(INDIRECT("'"&amp;TOTALECSheets&amp;"'!"&amp;ADDRESS(ROW(),COLUMN())))</f>
        <v>0</v>
      </c>
    </row>
    <row r="74" spans="1:23" hidden="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 cm="1">
        <f t="array" aca="1" ref="D74" ca="1">SUM(INDIRECT("'"&amp;TOTALECSheets&amp;"'!"&amp;ADDRESS(ROW(),COLUMN())))</f>
        <v>-1947.2380000000001</v>
      </c>
      <c r="E74" s="14">
        <f t="shared" ca="1" si="3"/>
        <v>0</v>
      </c>
      <c r="F74" s="46"/>
      <c r="G74" s="174" cm="1">
        <f t="array" aca="1" ref="G74" ca="1">SUM(INDIRECT("'"&amp;TOTALECSheets&amp;"'!"&amp;ADDRESS(ROW(),COLUMN())))</f>
        <v>-1637.9251349402853</v>
      </c>
      <c r="H74" s="174" cm="1">
        <f t="array" aca="1" ref="H74" ca="1">SUM(INDIRECT("'"&amp;TOTALECSheets&amp;"'!"&amp;ADDRESS(ROW(),COLUMN())))</f>
        <v>-86.208034532116201</v>
      </c>
      <c r="I74" s="174" cm="1">
        <f t="array" aca="1" ref="I74" ca="1">SUM(INDIRECT("'"&amp;TOTALECSheets&amp;"'!"&amp;ADDRESS(ROW(),COLUMN())))</f>
        <v>-119.99383482912232</v>
      </c>
      <c r="J74" s="174" cm="1">
        <f t="array" aca="1" ref="J74" ca="1">SUM(INDIRECT("'"&amp;TOTALECSheets&amp;"'!"&amp;ADDRESS(ROW(),COLUMN())))</f>
        <v>-70.514931065554265</v>
      </c>
      <c r="K74" s="174" cm="1">
        <f t="array" aca="1" ref="K74" ca="1">SUM(INDIRECT("'"&amp;TOTALECSheets&amp;"'!"&amp;ADDRESS(ROW(),COLUMN())))</f>
        <v>-11.116026115073906</v>
      </c>
      <c r="L74" s="174" cm="1">
        <f t="array" aca="1" ref="L74" ca="1">SUM(INDIRECT("'"&amp;TOTALECSheets&amp;"'!"&amp;ADDRESS(ROW(),COLUMN())))</f>
        <v>-4.6055098781850452</v>
      </c>
      <c r="M74" s="174" cm="1">
        <f t="array" aca="1" ref="M74" ca="1">SUM(INDIRECT("'"&amp;TOTALECSheets&amp;"'!"&amp;ADDRESS(ROW(),COLUMN())))</f>
        <v>-16.874528639662962</v>
      </c>
      <c r="N74" s="174" cm="1">
        <f t="array" aca="1" ref="N74" ca="1">SUM(INDIRECT("'"&amp;TOTALECSheets&amp;"'!"&amp;ADDRESS(ROW(),COLUMN())))</f>
        <v>0</v>
      </c>
      <c r="O74" s="174" cm="1">
        <f t="array" aca="1" ref="O74" ca="1">SUM(INDIRECT("'"&amp;TOTALECSheets&amp;"'!"&amp;ADDRESS(ROW(),COLUMN())))</f>
        <v>0</v>
      </c>
      <c r="P74" s="174" cm="1">
        <f t="array" aca="1" ref="P74" ca="1">SUM(INDIRECT("'"&amp;TOTALECSheets&amp;"'!"&amp;ADDRESS(ROW(),COLUMN())))</f>
        <v>0</v>
      </c>
      <c r="Q74" s="174" cm="1">
        <f t="array" aca="1" ref="Q74" ca="1">SUM(INDIRECT("'"&amp;TOTALECSheets&amp;"'!"&amp;ADDRESS(ROW(),COLUMN())))</f>
        <v>0</v>
      </c>
      <c r="R74" s="174" cm="1">
        <f t="array" aca="1" ref="R74" ca="1">SUM(INDIRECT("'"&amp;TOTALECSheets&amp;"'!"&amp;ADDRESS(ROW(),COLUMN())))</f>
        <v>0</v>
      </c>
      <c r="S74" s="174" cm="1">
        <f t="array" aca="1" ref="S74" ca="1">SUM(INDIRECT("'"&amp;TOTALECSheets&amp;"'!"&amp;ADDRESS(ROW(),COLUMN())))</f>
        <v>0</v>
      </c>
      <c r="T74" s="174" cm="1">
        <f t="array" aca="1" ref="T74" ca="1">SUM(INDIRECT("'"&amp;TOTALECSheets&amp;"'!"&amp;ADDRESS(ROW(),COLUMN())))</f>
        <v>0</v>
      </c>
      <c r="U74" s="174" cm="1">
        <f t="array" aca="1" ref="U74" ca="1">SUM(INDIRECT("'"&amp;TOTALECSheets&amp;"'!"&amp;ADDRESS(ROW(),COLUMN())))</f>
        <v>0</v>
      </c>
    </row>
    <row r="75" spans="1:23" hidden="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D75" s="14"/>
      <c r="E75" s="14">
        <f t="shared" si="3"/>
        <v>0</v>
      </c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3" hidden="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D76" s="14"/>
      <c r="E76" s="14">
        <f t="shared" ref="E76:E110" si="4">IFERROR(IF(D76="",0,IF(D76=0,0,IF(ABS(D76-SUM($G76:$U76))&lt;Check_Limit,0,1))),1)</f>
        <v>0</v>
      </c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3" hidden="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 cm="1">
        <f t="array" aca="1" ref="D77" ca="1">SUM(INDIRECT("'"&amp;TOTALECSheets&amp;"'!"&amp;ADDRESS(ROW(),COLUMN())))</f>
        <v>0</v>
      </c>
      <c r="E77" s="14">
        <f t="shared" ca="1" si="4"/>
        <v>0</v>
      </c>
      <c r="F77" s="3"/>
      <c r="G77" s="14" cm="1">
        <f t="array" aca="1" ref="G77" ca="1">SUM(INDIRECT("'"&amp;TOTALECSheets&amp;"'!"&amp;ADDRESS(ROW(),COLUMN())))</f>
        <v>0</v>
      </c>
      <c r="H77" s="14" cm="1">
        <f t="array" aca="1" ref="H77" ca="1">SUM(INDIRECT("'"&amp;TOTALECSheets&amp;"'!"&amp;ADDRESS(ROW(),COLUMN())))</f>
        <v>0</v>
      </c>
      <c r="I77" s="14" cm="1">
        <f t="array" aca="1" ref="I77" ca="1">SUM(INDIRECT("'"&amp;TOTALECSheets&amp;"'!"&amp;ADDRESS(ROW(),COLUMN())))</f>
        <v>0</v>
      </c>
      <c r="J77" s="14" cm="1">
        <f t="array" aca="1" ref="J77" ca="1">SUM(INDIRECT("'"&amp;TOTALECSheets&amp;"'!"&amp;ADDRESS(ROW(),COLUMN())))</f>
        <v>0</v>
      </c>
      <c r="K77" s="14" cm="1">
        <f t="array" aca="1" ref="K77" ca="1">SUM(INDIRECT("'"&amp;TOTALECSheets&amp;"'!"&amp;ADDRESS(ROW(),COLUMN())))</f>
        <v>0</v>
      </c>
      <c r="L77" s="14" cm="1">
        <f t="array" aca="1" ref="L77" ca="1">SUM(INDIRECT("'"&amp;TOTALECSheets&amp;"'!"&amp;ADDRESS(ROW(),COLUMN())))</f>
        <v>0</v>
      </c>
      <c r="M77" s="14" cm="1">
        <f t="array" aca="1" ref="M77" ca="1">SUM(INDIRECT("'"&amp;TOTALECSheets&amp;"'!"&amp;ADDRESS(ROW(),COLUMN())))</f>
        <v>0</v>
      </c>
      <c r="N77" s="14" cm="1">
        <f t="array" aca="1" ref="N77" ca="1">SUM(INDIRECT("'"&amp;TOTALECSheets&amp;"'!"&amp;ADDRESS(ROW(),COLUMN())))</f>
        <v>0</v>
      </c>
      <c r="O77" s="14" cm="1">
        <f t="array" aca="1" ref="O77" ca="1">SUM(INDIRECT("'"&amp;TOTALECSheets&amp;"'!"&amp;ADDRESS(ROW(),COLUMN())))</f>
        <v>0</v>
      </c>
      <c r="P77" s="14" cm="1">
        <f t="array" aca="1" ref="P77" ca="1">SUM(INDIRECT("'"&amp;TOTALECSheets&amp;"'!"&amp;ADDRESS(ROW(),COLUMN())))</f>
        <v>0</v>
      </c>
      <c r="Q77" s="14" cm="1">
        <f t="array" aca="1" ref="Q77" ca="1">SUM(INDIRECT("'"&amp;TOTALECSheets&amp;"'!"&amp;ADDRESS(ROW(),COLUMN())))</f>
        <v>0</v>
      </c>
      <c r="R77" s="14" cm="1">
        <f t="array" aca="1" ref="R77" ca="1">SUM(INDIRECT("'"&amp;TOTALECSheets&amp;"'!"&amp;ADDRESS(ROW(),COLUMN())))</f>
        <v>0</v>
      </c>
      <c r="S77" s="14" cm="1">
        <f t="array" aca="1" ref="S77" ca="1">SUM(INDIRECT("'"&amp;TOTALECSheets&amp;"'!"&amp;ADDRESS(ROW(),COLUMN())))</f>
        <v>0</v>
      </c>
      <c r="T77" s="14" cm="1">
        <f t="array" aca="1" ref="T77" ca="1">SUM(INDIRECT("'"&amp;TOTALECSheets&amp;"'!"&amp;ADDRESS(ROW(),COLUMN())))</f>
        <v>0</v>
      </c>
      <c r="U77" s="14" cm="1">
        <f t="array" aca="1" ref="U77" ca="1">SUM(INDIRECT("'"&amp;TOTALECSheets&amp;"'!"&amp;ADDRESS(ROW(),COLUMN())))</f>
        <v>0</v>
      </c>
      <c r="W77" s="1"/>
    </row>
    <row r="78" spans="1:23" hidden="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 cm="1">
        <f t="array" aca="1" ref="D78" ca="1">SUM(INDIRECT("'"&amp;TOTALECSheets&amp;"'!"&amp;ADDRESS(ROW(),COLUMN())))</f>
        <v>0</v>
      </c>
      <c r="E78" s="14">
        <f t="shared" ca="1" si="4"/>
        <v>0</v>
      </c>
      <c r="F78" s="3"/>
      <c r="G78" s="14" cm="1">
        <f t="array" aca="1" ref="G78" ca="1">SUM(INDIRECT("'"&amp;TOTALECSheets&amp;"'!"&amp;ADDRESS(ROW(),COLUMN())))</f>
        <v>0</v>
      </c>
      <c r="H78" s="14" cm="1">
        <f t="array" aca="1" ref="H78" ca="1">SUM(INDIRECT("'"&amp;TOTALECSheets&amp;"'!"&amp;ADDRESS(ROW(),COLUMN())))</f>
        <v>0</v>
      </c>
      <c r="I78" s="14" cm="1">
        <f t="array" aca="1" ref="I78" ca="1">SUM(INDIRECT("'"&amp;TOTALECSheets&amp;"'!"&amp;ADDRESS(ROW(),COLUMN())))</f>
        <v>0</v>
      </c>
      <c r="J78" s="14" cm="1">
        <f t="array" aca="1" ref="J78" ca="1">SUM(INDIRECT("'"&amp;TOTALECSheets&amp;"'!"&amp;ADDRESS(ROW(),COLUMN())))</f>
        <v>0</v>
      </c>
      <c r="K78" s="14" cm="1">
        <f t="array" aca="1" ref="K78" ca="1">SUM(INDIRECT("'"&amp;TOTALECSheets&amp;"'!"&amp;ADDRESS(ROW(),COLUMN())))</f>
        <v>0</v>
      </c>
      <c r="L78" s="14" cm="1">
        <f t="array" aca="1" ref="L78" ca="1">SUM(INDIRECT("'"&amp;TOTALECSheets&amp;"'!"&amp;ADDRESS(ROW(),COLUMN())))</f>
        <v>0</v>
      </c>
      <c r="M78" s="14" cm="1">
        <f t="array" aca="1" ref="M78" ca="1">SUM(INDIRECT("'"&amp;TOTALECSheets&amp;"'!"&amp;ADDRESS(ROW(),COLUMN())))</f>
        <v>0</v>
      </c>
      <c r="N78" s="14" cm="1">
        <f t="array" aca="1" ref="N78" ca="1">SUM(INDIRECT("'"&amp;TOTALECSheets&amp;"'!"&amp;ADDRESS(ROW(),COLUMN())))</f>
        <v>0</v>
      </c>
      <c r="O78" s="14" cm="1">
        <f t="array" aca="1" ref="O78" ca="1">SUM(INDIRECT("'"&amp;TOTALECSheets&amp;"'!"&amp;ADDRESS(ROW(),COLUMN())))</f>
        <v>0</v>
      </c>
      <c r="P78" s="14" cm="1">
        <f t="array" aca="1" ref="P78" ca="1">SUM(INDIRECT("'"&amp;TOTALECSheets&amp;"'!"&amp;ADDRESS(ROW(),COLUMN())))</f>
        <v>0</v>
      </c>
      <c r="Q78" s="14" cm="1">
        <f t="array" aca="1" ref="Q78" ca="1">SUM(INDIRECT("'"&amp;TOTALECSheets&amp;"'!"&amp;ADDRESS(ROW(),COLUMN())))</f>
        <v>0</v>
      </c>
      <c r="R78" s="14" cm="1">
        <f t="array" aca="1" ref="R78" ca="1">SUM(INDIRECT("'"&amp;TOTALECSheets&amp;"'!"&amp;ADDRESS(ROW(),COLUMN())))</f>
        <v>0</v>
      </c>
      <c r="S78" s="14" cm="1">
        <f t="array" aca="1" ref="S78" ca="1">SUM(INDIRECT("'"&amp;TOTALECSheets&amp;"'!"&amp;ADDRESS(ROW(),COLUMN())))</f>
        <v>0</v>
      </c>
      <c r="T78" s="14" cm="1">
        <f t="array" aca="1" ref="T78" ca="1">SUM(INDIRECT("'"&amp;TOTALECSheets&amp;"'!"&amp;ADDRESS(ROW(),COLUMN())))</f>
        <v>0</v>
      </c>
      <c r="U78" s="14" cm="1">
        <f t="array" aca="1" ref="U78" ca="1">SUM(INDIRECT("'"&amp;TOTALECSheets&amp;"'!"&amp;ADDRESS(ROW(),COLUMN())))</f>
        <v>0</v>
      </c>
      <c r="W78" s="9"/>
    </row>
    <row r="79" spans="1:23" hidden="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 cm="1">
        <f t="array" aca="1" ref="D79" ca="1">SUM(INDIRECT("'"&amp;TOTALECSheets&amp;"'!"&amp;ADDRESS(ROW(),COLUMN())))</f>
        <v>0</v>
      </c>
      <c r="E79" s="14">
        <f ca="1">IFERROR(IF(D79="",0,IF(D79=0,0,IF(ABS(D79-SUM($G79:$U79))&lt;Check_Limit,0,1))),1)</f>
        <v>0</v>
      </c>
      <c r="F79" s="3"/>
      <c r="G79" s="14" cm="1">
        <f t="array" aca="1" ref="G79" ca="1">SUM(INDIRECT("'"&amp;TOTALECSheets&amp;"'!"&amp;ADDRESS(ROW(),COLUMN())))</f>
        <v>0</v>
      </c>
      <c r="H79" s="14" cm="1">
        <f t="array" aca="1" ref="H79" ca="1">SUM(INDIRECT("'"&amp;TOTALECSheets&amp;"'!"&amp;ADDRESS(ROW(),COLUMN())))</f>
        <v>0</v>
      </c>
      <c r="I79" s="14" cm="1">
        <f t="array" aca="1" ref="I79" ca="1">SUM(INDIRECT("'"&amp;TOTALECSheets&amp;"'!"&amp;ADDRESS(ROW(),COLUMN())))</f>
        <v>0</v>
      </c>
      <c r="J79" s="14" cm="1">
        <f t="array" aca="1" ref="J79" ca="1">SUM(INDIRECT("'"&amp;TOTALECSheets&amp;"'!"&amp;ADDRESS(ROW(),COLUMN())))</f>
        <v>0</v>
      </c>
      <c r="K79" s="14" cm="1">
        <f t="array" aca="1" ref="K79" ca="1">SUM(INDIRECT("'"&amp;TOTALECSheets&amp;"'!"&amp;ADDRESS(ROW(),COLUMN())))</f>
        <v>0</v>
      </c>
      <c r="L79" s="14" cm="1">
        <f t="array" aca="1" ref="L79" ca="1">SUM(INDIRECT("'"&amp;TOTALECSheets&amp;"'!"&amp;ADDRESS(ROW(),COLUMN())))</f>
        <v>0</v>
      </c>
      <c r="M79" s="14" cm="1">
        <f t="array" aca="1" ref="M79" ca="1">SUM(INDIRECT("'"&amp;TOTALECSheets&amp;"'!"&amp;ADDRESS(ROW(),COLUMN())))</f>
        <v>0</v>
      </c>
      <c r="N79" s="14" cm="1">
        <f t="array" aca="1" ref="N79" ca="1">SUM(INDIRECT("'"&amp;TOTALECSheets&amp;"'!"&amp;ADDRESS(ROW(),COLUMN())))</f>
        <v>0</v>
      </c>
      <c r="O79" s="14" cm="1">
        <f t="array" aca="1" ref="O79" ca="1">SUM(INDIRECT("'"&amp;TOTALECSheets&amp;"'!"&amp;ADDRESS(ROW(),COLUMN())))</f>
        <v>0</v>
      </c>
      <c r="P79" s="14" cm="1">
        <f t="array" aca="1" ref="P79" ca="1">SUM(INDIRECT("'"&amp;TOTALECSheets&amp;"'!"&amp;ADDRESS(ROW(),COLUMN())))</f>
        <v>0</v>
      </c>
      <c r="Q79" s="14" cm="1">
        <f t="array" aca="1" ref="Q79" ca="1">SUM(INDIRECT("'"&amp;TOTALECSheets&amp;"'!"&amp;ADDRESS(ROW(),COLUMN())))</f>
        <v>0</v>
      </c>
      <c r="R79" s="14" cm="1">
        <f t="array" aca="1" ref="R79" ca="1">SUM(INDIRECT("'"&amp;TOTALECSheets&amp;"'!"&amp;ADDRESS(ROW(),COLUMN())))</f>
        <v>0</v>
      </c>
      <c r="S79" s="14" cm="1">
        <f t="array" aca="1" ref="S79" ca="1">SUM(INDIRECT("'"&amp;TOTALECSheets&amp;"'!"&amp;ADDRESS(ROW(),COLUMN())))</f>
        <v>0</v>
      </c>
      <c r="T79" s="14" cm="1">
        <f t="array" aca="1" ref="T79" ca="1">SUM(INDIRECT("'"&amp;TOTALECSheets&amp;"'!"&amp;ADDRESS(ROW(),COLUMN())))</f>
        <v>0</v>
      </c>
      <c r="U79" s="14" cm="1">
        <f t="array" aca="1" ref="U79" ca="1">SUM(INDIRECT("'"&amp;TOTALECSheets&amp;"'!"&amp;ADDRESS(ROW(),COLUMN())))</f>
        <v>0</v>
      </c>
      <c r="W79" s="9"/>
    </row>
    <row r="80" spans="1:23" hidden="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 cm="1">
        <f t="array" aca="1" ref="D80" ca="1">SUM(INDIRECT("'"&amp;TOTALECSheets&amp;"'!"&amp;ADDRESS(ROW(),COLUMN())))</f>
        <v>0</v>
      </c>
      <c r="E80" s="14">
        <f ca="1">IFERROR(IF(D80="",0,IF(D80=0,0,IF(ABS(D80-SUM($G80:$U80))&lt;Check_Limit,0,1))),1)</f>
        <v>0</v>
      </c>
      <c r="F80" s="3"/>
      <c r="G80" s="14" cm="1">
        <f t="array" aca="1" ref="G80" ca="1">SUM(INDIRECT("'"&amp;TOTALECSheets&amp;"'!"&amp;ADDRESS(ROW(),COLUMN())))</f>
        <v>0</v>
      </c>
      <c r="H80" s="14" cm="1">
        <f t="array" aca="1" ref="H80" ca="1">SUM(INDIRECT("'"&amp;TOTALECSheets&amp;"'!"&amp;ADDRESS(ROW(),COLUMN())))</f>
        <v>0</v>
      </c>
      <c r="I80" s="14" cm="1">
        <f t="array" aca="1" ref="I80" ca="1">SUM(INDIRECT("'"&amp;TOTALECSheets&amp;"'!"&amp;ADDRESS(ROW(),COLUMN())))</f>
        <v>0</v>
      </c>
      <c r="J80" s="14" cm="1">
        <f t="array" aca="1" ref="J80" ca="1">SUM(INDIRECT("'"&amp;TOTALECSheets&amp;"'!"&amp;ADDRESS(ROW(),COLUMN())))</f>
        <v>0</v>
      </c>
      <c r="K80" s="14" cm="1">
        <f t="array" aca="1" ref="K80" ca="1">SUM(INDIRECT("'"&amp;TOTALECSheets&amp;"'!"&amp;ADDRESS(ROW(),COLUMN())))</f>
        <v>0</v>
      </c>
      <c r="L80" s="14" cm="1">
        <f t="array" aca="1" ref="L80" ca="1">SUM(INDIRECT("'"&amp;TOTALECSheets&amp;"'!"&amp;ADDRESS(ROW(),COLUMN())))</f>
        <v>0</v>
      </c>
      <c r="M80" s="14" cm="1">
        <f t="array" aca="1" ref="M80" ca="1">SUM(INDIRECT("'"&amp;TOTALECSheets&amp;"'!"&amp;ADDRESS(ROW(),COLUMN())))</f>
        <v>0</v>
      </c>
      <c r="N80" s="14" cm="1">
        <f t="array" aca="1" ref="N80" ca="1">SUM(INDIRECT("'"&amp;TOTALECSheets&amp;"'!"&amp;ADDRESS(ROW(),COLUMN())))</f>
        <v>0</v>
      </c>
      <c r="O80" s="14" cm="1">
        <f t="array" aca="1" ref="O80" ca="1">SUM(INDIRECT("'"&amp;TOTALECSheets&amp;"'!"&amp;ADDRESS(ROW(),COLUMN())))</f>
        <v>0</v>
      </c>
      <c r="P80" s="14" cm="1">
        <f t="array" aca="1" ref="P80" ca="1">SUM(INDIRECT("'"&amp;TOTALECSheets&amp;"'!"&amp;ADDRESS(ROW(),COLUMN())))</f>
        <v>0</v>
      </c>
      <c r="Q80" s="14" cm="1">
        <f t="array" aca="1" ref="Q80" ca="1">SUM(INDIRECT("'"&amp;TOTALECSheets&amp;"'!"&amp;ADDRESS(ROW(),COLUMN())))</f>
        <v>0</v>
      </c>
      <c r="R80" s="14" cm="1">
        <f t="array" aca="1" ref="R80" ca="1">SUM(INDIRECT("'"&amp;TOTALECSheets&amp;"'!"&amp;ADDRESS(ROW(),COLUMN())))</f>
        <v>0</v>
      </c>
      <c r="S80" s="14" cm="1">
        <f t="array" aca="1" ref="S80" ca="1">SUM(INDIRECT("'"&amp;TOTALECSheets&amp;"'!"&amp;ADDRESS(ROW(),COLUMN())))</f>
        <v>0</v>
      </c>
      <c r="T80" s="14" cm="1">
        <f t="array" aca="1" ref="T80" ca="1">SUM(INDIRECT("'"&amp;TOTALECSheets&amp;"'!"&amp;ADDRESS(ROW(),COLUMN())))</f>
        <v>0</v>
      </c>
      <c r="U80" s="14" cm="1">
        <f t="array" aca="1" ref="U80" ca="1">SUM(INDIRECT("'"&amp;TOTALECSheets&amp;"'!"&amp;ADDRESS(ROW(),COLUMN())))</f>
        <v>0</v>
      </c>
      <c r="W80" s="9"/>
    </row>
    <row r="81" spans="1:23" hidden="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 cm="1">
        <f t="array" aca="1" ref="D81" ca="1">SUM(INDIRECT("'"&amp;TOTALECSheets&amp;"'!"&amp;ADDRESS(ROW(),COLUMN())))</f>
        <v>0</v>
      </c>
      <c r="E81" s="14">
        <f t="shared" ca="1" si="4"/>
        <v>0</v>
      </c>
      <c r="F81" s="3"/>
      <c r="G81" s="14" cm="1">
        <f t="array" aca="1" ref="G81" ca="1">SUM(INDIRECT("'"&amp;TOTALECSheets&amp;"'!"&amp;ADDRESS(ROW(),COLUMN())))</f>
        <v>0</v>
      </c>
      <c r="H81" s="14" cm="1">
        <f t="array" aca="1" ref="H81" ca="1">SUM(INDIRECT("'"&amp;TOTALECSheets&amp;"'!"&amp;ADDRESS(ROW(),COLUMN())))</f>
        <v>0</v>
      </c>
      <c r="I81" s="14" cm="1">
        <f t="array" aca="1" ref="I81" ca="1">SUM(INDIRECT("'"&amp;TOTALECSheets&amp;"'!"&amp;ADDRESS(ROW(),COLUMN())))</f>
        <v>0</v>
      </c>
      <c r="J81" s="14" cm="1">
        <f t="array" aca="1" ref="J81" ca="1">SUM(INDIRECT("'"&amp;TOTALECSheets&amp;"'!"&amp;ADDRESS(ROW(),COLUMN())))</f>
        <v>0</v>
      </c>
      <c r="K81" s="14" cm="1">
        <f t="array" aca="1" ref="K81" ca="1">SUM(INDIRECT("'"&amp;TOTALECSheets&amp;"'!"&amp;ADDRESS(ROW(),COLUMN())))</f>
        <v>0</v>
      </c>
      <c r="L81" s="14" cm="1">
        <f t="array" aca="1" ref="L81" ca="1">SUM(INDIRECT("'"&amp;TOTALECSheets&amp;"'!"&amp;ADDRESS(ROW(),COLUMN())))</f>
        <v>0</v>
      </c>
      <c r="M81" s="14" cm="1">
        <f t="array" aca="1" ref="M81" ca="1">SUM(INDIRECT("'"&amp;TOTALECSheets&amp;"'!"&amp;ADDRESS(ROW(),COLUMN())))</f>
        <v>0</v>
      </c>
      <c r="N81" s="14" cm="1">
        <f t="array" aca="1" ref="N81" ca="1">SUM(INDIRECT("'"&amp;TOTALECSheets&amp;"'!"&amp;ADDRESS(ROW(),COLUMN())))</f>
        <v>0</v>
      </c>
      <c r="O81" s="14" cm="1">
        <f t="array" aca="1" ref="O81" ca="1">SUM(INDIRECT("'"&amp;TOTALECSheets&amp;"'!"&amp;ADDRESS(ROW(),COLUMN())))</f>
        <v>0</v>
      </c>
      <c r="P81" s="14" cm="1">
        <f t="array" aca="1" ref="P81" ca="1">SUM(INDIRECT("'"&amp;TOTALECSheets&amp;"'!"&amp;ADDRESS(ROW(),COLUMN())))</f>
        <v>0</v>
      </c>
      <c r="Q81" s="14" cm="1">
        <f t="array" aca="1" ref="Q81" ca="1">SUM(INDIRECT("'"&amp;TOTALECSheets&amp;"'!"&amp;ADDRESS(ROW(),COLUMN())))</f>
        <v>0</v>
      </c>
      <c r="R81" s="14" cm="1">
        <f t="array" aca="1" ref="R81" ca="1">SUM(INDIRECT("'"&amp;TOTALECSheets&amp;"'!"&amp;ADDRESS(ROW(),COLUMN())))</f>
        <v>0</v>
      </c>
      <c r="S81" s="14" cm="1">
        <f t="array" aca="1" ref="S81" ca="1">SUM(INDIRECT("'"&amp;TOTALECSheets&amp;"'!"&amp;ADDRESS(ROW(),COLUMN())))</f>
        <v>0</v>
      </c>
      <c r="T81" s="14" cm="1">
        <f t="array" aca="1" ref="T81" ca="1">SUM(INDIRECT("'"&amp;TOTALECSheets&amp;"'!"&amp;ADDRESS(ROW(),COLUMN())))</f>
        <v>0</v>
      </c>
      <c r="U81" s="14" cm="1">
        <f t="array" aca="1" ref="U81" ca="1">SUM(INDIRECT("'"&amp;TOTALECSheets&amp;"'!"&amp;ADDRESS(ROW(),COLUMN())))</f>
        <v>0</v>
      </c>
      <c r="W81" s="9"/>
    </row>
    <row r="82" spans="1:23" hidden="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 cm="1">
        <f t="array" aca="1" ref="D82" ca="1">SUM(INDIRECT("'"&amp;TOTALECSheets&amp;"'!"&amp;ADDRESS(ROW(),COLUMN())))</f>
        <v>0</v>
      </c>
      <c r="E82" s="14">
        <f t="shared" ca="1" si="4"/>
        <v>0</v>
      </c>
      <c r="F82" s="46"/>
      <c r="G82" s="174" cm="1">
        <f t="array" aca="1" ref="G82" ca="1">SUM(INDIRECT("'"&amp;TOTALECSheets&amp;"'!"&amp;ADDRESS(ROW(),COLUMN())))</f>
        <v>0</v>
      </c>
      <c r="H82" s="174" cm="1">
        <f t="array" aca="1" ref="H82" ca="1">SUM(INDIRECT("'"&amp;TOTALECSheets&amp;"'!"&amp;ADDRESS(ROW(),COLUMN())))</f>
        <v>0</v>
      </c>
      <c r="I82" s="174" cm="1">
        <f t="array" aca="1" ref="I82" ca="1">SUM(INDIRECT("'"&amp;TOTALECSheets&amp;"'!"&amp;ADDRESS(ROW(),COLUMN())))</f>
        <v>0</v>
      </c>
      <c r="J82" s="174" cm="1">
        <f t="array" aca="1" ref="J82" ca="1">SUM(INDIRECT("'"&amp;TOTALECSheets&amp;"'!"&amp;ADDRESS(ROW(),COLUMN())))</f>
        <v>0</v>
      </c>
      <c r="K82" s="174" cm="1">
        <f t="array" aca="1" ref="K82" ca="1">SUM(INDIRECT("'"&amp;TOTALECSheets&amp;"'!"&amp;ADDRESS(ROW(),COLUMN())))</f>
        <v>0</v>
      </c>
      <c r="L82" s="174" cm="1">
        <f t="array" aca="1" ref="L82" ca="1">SUM(INDIRECT("'"&amp;TOTALECSheets&amp;"'!"&amp;ADDRESS(ROW(),COLUMN())))</f>
        <v>0</v>
      </c>
      <c r="M82" s="174" cm="1">
        <f t="array" aca="1" ref="M82" ca="1">SUM(INDIRECT("'"&amp;TOTALECSheets&amp;"'!"&amp;ADDRESS(ROW(),COLUMN())))</f>
        <v>0</v>
      </c>
      <c r="N82" s="174" cm="1">
        <f t="array" aca="1" ref="N82" ca="1">SUM(INDIRECT("'"&amp;TOTALECSheets&amp;"'!"&amp;ADDRESS(ROW(),COLUMN())))</f>
        <v>0</v>
      </c>
      <c r="O82" s="174" cm="1">
        <f t="array" aca="1" ref="O82" ca="1">SUM(INDIRECT("'"&amp;TOTALECSheets&amp;"'!"&amp;ADDRESS(ROW(),COLUMN())))</f>
        <v>0</v>
      </c>
      <c r="P82" s="174" cm="1">
        <f t="array" aca="1" ref="P82" ca="1">SUM(INDIRECT("'"&amp;TOTALECSheets&amp;"'!"&amp;ADDRESS(ROW(),COLUMN())))</f>
        <v>0</v>
      </c>
      <c r="Q82" s="174" cm="1">
        <f t="array" aca="1" ref="Q82" ca="1">SUM(INDIRECT("'"&amp;TOTALECSheets&amp;"'!"&amp;ADDRESS(ROW(),COLUMN())))</f>
        <v>0</v>
      </c>
      <c r="R82" s="174" cm="1">
        <f t="array" aca="1" ref="R82" ca="1">SUM(INDIRECT("'"&amp;TOTALECSheets&amp;"'!"&amp;ADDRESS(ROW(),COLUMN())))</f>
        <v>0</v>
      </c>
      <c r="S82" s="174" cm="1">
        <f t="array" aca="1" ref="S82" ca="1">SUM(INDIRECT("'"&amp;TOTALECSheets&amp;"'!"&amp;ADDRESS(ROW(),COLUMN())))</f>
        <v>0</v>
      </c>
      <c r="T82" s="174" cm="1">
        <f t="array" aca="1" ref="T82" ca="1">SUM(INDIRECT("'"&amp;TOTALECSheets&amp;"'!"&amp;ADDRESS(ROW(),COLUMN())))</f>
        <v>0</v>
      </c>
      <c r="U82" s="174" cm="1">
        <f t="array" aca="1" ref="U82" ca="1">SUM(INDIRECT("'"&amp;TOTALECSheets&amp;"'!"&amp;ADDRESS(ROW(),COLUMN())))</f>
        <v>0</v>
      </c>
      <c r="W82" s="9"/>
    </row>
    <row r="83" spans="1:23" hidden="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>
        <f t="shared" si="4"/>
        <v>0</v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W83" s="9"/>
    </row>
    <row r="84" spans="1:23" hidden="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>
        <f t="shared" si="4"/>
        <v>0</v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W84" s="9"/>
    </row>
    <row r="85" spans="1:23" hidden="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 cm="1">
        <f t="array" aca="1" ref="D85" ca="1">SUM(INDIRECT("'"&amp;TOTALECSheets&amp;"'!"&amp;ADDRESS(ROW(),COLUMN())))</f>
        <v>0</v>
      </c>
      <c r="E85" s="14">
        <f t="shared" ca="1" si="4"/>
        <v>0</v>
      </c>
      <c r="F85" s="3"/>
      <c r="G85" s="14" cm="1">
        <f t="array" aca="1" ref="G85" ca="1">SUM(INDIRECT("'"&amp;TOTALECSheets&amp;"'!"&amp;ADDRESS(ROW(),COLUMN())))</f>
        <v>0</v>
      </c>
      <c r="H85" s="14" cm="1">
        <f t="array" aca="1" ref="H85" ca="1">SUM(INDIRECT("'"&amp;TOTALECSheets&amp;"'!"&amp;ADDRESS(ROW(),COLUMN())))</f>
        <v>0</v>
      </c>
      <c r="I85" s="14" cm="1">
        <f t="array" aca="1" ref="I85" ca="1">SUM(INDIRECT("'"&amp;TOTALECSheets&amp;"'!"&amp;ADDRESS(ROW(),COLUMN())))</f>
        <v>0</v>
      </c>
      <c r="J85" s="14" cm="1">
        <f t="array" aca="1" ref="J85" ca="1">SUM(INDIRECT("'"&amp;TOTALECSheets&amp;"'!"&amp;ADDRESS(ROW(),COLUMN())))</f>
        <v>0</v>
      </c>
      <c r="K85" s="14" cm="1">
        <f t="array" aca="1" ref="K85" ca="1">SUM(INDIRECT("'"&amp;TOTALECSheets&amp;"'!"&amp;ADDRESS(ROW(),COLUMN())))</f>
        <v>0</v>
      </c>
      <c r="L85" s="14" cm="1">
        <f t="array" aca="1" ref="L85" ca="1">SUM(INDIRECT("'"&amp;TOTALECSheets&amp;"'!"&amp;ADDRESS(ROW(),COLUMN())))</f>
        <v>0</v>
      </c>
      <c r="M85" s="14" cm="1">
        <f t="array" aca="1" ref="M85" ca="1">SUM(INDIRECT("'"&amp;TOTALECSheets&amp;"'!"&amp;ADDRESS(ROW(),COLUMN())))</f>
        <v>0</v>
      </c>
      <c r="N85" s="14" cm="1">
        <f t="array" aca="1" ref="N85" ca="1">SUM(INDIRECT("'"&amp;TOTALECSheets&amp;"'!"&amp;ADDRESS(ROW(),COLUMN())))</f>
        <v>0</v>
      </c>
      <c r="O85" s="14" cm="1">
        <f t="array" aca="1" ref="O85" ca="1">SUM(INDIRECT("'"&amp;TOTALECSheets&amp;"'!"&amp;ADDRESS(ROW(),COLUMN())))</f>
        <v>0</v>
      </c>
      <c r="P85" s="14" cm="1">
        <f t="array" aca="1" ref="P85" ca="1">SUM(INDIRECT("'"&amp;TOTALECSheets&amp;"'!"&amp;ADDRESS(ROW(),COLUMN())))</f>
        <v>0</v>
      </c>
      <c r="Q85" s="14" cm="1">
        <f t="array" aca="1" ref="Q85" ca="1">SUM(INDIRECT("'"&amp;TOTALECSheets&amp;"'!"&amp;ADDRESS(ROW(),COLUMN())))</f>
        <v>0</v>
      </c>
      <c r="R85" s="14" cm="1">
        <f t="array" aca="1" ref="R85" ca="1">SUM(INDIRECT("'"&amp;TOTALECSheets&amp;"'!"&amp;ADDRESS(ROW(),COLUMN())))</f>
        <v>0</v>
      </c>
      <c r="S85" s="14" cm="1">
        <f t="array" aca="1" ref="S85" ca="1">SUM(INDIRECT("'"&amp;TOTALECSheets&amp;"'!"&amp;ADDRESS(ROW(),COLUMN())))</f>
        <v>0</v>
      </c>
      <c r="T85" s="14" cm="1">
        <f t="array" aca="1" ref="T85" ca="1">SUM(INDIRECT("'"&amp;TOTALECSheets&amp;"'!"&amp;ADDRESS(ROW(),COLUMN())))</f>
        <v>0</v>
      </c>
      <c r="U85" s="14" cm="1">
        <f t="array" aca="1" ref="U85" ca="1">SUM(INDIRECT("'"&amp;TOTALECSheets&amp;"'!"&amp;ADDRESS(ROW(),COLUMN())))</f>
        <v>0</v>
      </c>
      <c r="W85" s="9"/>
    </row>
    <row r="86" spans="1:23" hidden="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 cm="1">
        <f t="array" aca="1" ref="D86" ca="1">SUM(INDIRECT("'"&amp;TOTALECSheets&amp;"'!"&amp;ADDRESS(ROW(),COLUMN())))</f>
        <v>0</v>
      </c>
      <c r="E86" s="14">
        <f t="shared" ca="1" si="4"/>
        <v>0</v>
      </c>
      <c r="F86" s="3"/>
      <c r="G86" s="14" cm="1">
        <f t="array" aca="1" ref="G86" ca="1">SUM(INDIRECT("'"&amp;TOTALECSheets&amp;"'!"&amp;ADDRESS(ROW(),COLUMN())))</f>
        <v>0</v>
      </c>
      <c r="H86" s="14" cm="1">
        <f t="array" aca="1" ref="H86" ca="1">SUM(INDIRECT("'"&amp;TOTALECSheets&amp;"'!"&amp;ADDRESS(ROW(),COLUMN())))</f>
        <v>0</v>
      </c>
      <c r="I86" s="14" cm="1">
        <f t="array" aca="1" ref="I86" ca="1">SUM(INDIRECT("'"&amp;TOTALECSheets&amp;"'!"&amp;ADDRESS(ROW(),COLUMN())))</f>
        <v>0</v>
      </c>
      <c r="J86" s="14" cm="1">
        <f t="array" aca="1" ref="J86" ca="1">SUM(INDIRECT("'"&amp;TOTALECSheets&amp;"'!"&amp;ADDRESS(ROW(),COLUMN())))</f>
        <v>0</v>
      </c>
      <c r="K86" s="14" cm="1">
        <f t="array" aca="1" ref="K86" ca="1">SUM(INDIRECT("'"&amp;TOTALECSheets&amp;"'!"&amp;ADDRESS(ROW(),COLUMN())))</f>
        <v>0</v>
      </c>
      <c r="L86" s="14" cm="1">
        <f t="array" aca="1" ref="L86" ca="1">SUM(INDIRECT("'"&amp;TOTALECSheets&amp;"'!"&amp;ADDRESS(ROW(),COLUMN())))</f>
        <v>0</v>
      </c>
      <c r="M86" s="14" cm="1">
        <f t="array" aca="1" ref="M86" ca="1">SUM(INDIRECT("'"&amp;TOTALECSheets&amp;"'!"&amp;ADDRESS(ROW(),COLUMN())))</f>
        <v>0</v>
      </c>
      <c r="N86" s="14" cm="1">
        <f t="array" aca="1" ref="N86" ca="1">SUM(INDIRECT("'"&amp;TOTALECSheets&amp;"'!"&amp;ADDRESS(ROW(),COLUMN())))</f>
        <v>0</v>
      </c>
      <c r="O86" s="14" cm="1">
        <f t="array" aca="1" ref="O86" ca="1">SUM(INDIRECT("'"&amp;TOTALECSheets&amp;"'!"&amp;ADDRESS(ROW(),COLUMN())))</f>
        <v>0</v>
      </c>
      <c r="P86" s="14" cm="1">
        <f t="array" aca="1" ref="P86" ca="1">SUM(INDIRECT("'"&amp;TOTALECSheets&amp;"'!"&amp;ADDRESS(ROW(),COLUMN())))</f>
        <v>0</v>
      </c>
      <c r="Q86" s="14" cm="1">
        <f t="array" aca="1" ref="Q86" ca="1">SUM(INDIRECT("'"&amp;TOTALECSheets&amp;"'!"&amp;ADDRESS(ROW(),COLUMN())))</f>
        <v>0</v>
      </c>
      <c r="R86" s="14" cm="1">
        <f t="array" aca="1" ref="R86" ca="1">SUM(INDIRECT("'"&amp;TOTALECSheets&amp;"'!"&amp;ADDRESS(ROW(),COLUMN())))</f>
        <v>0</v>
      </c>
      <c r="S86" s="14" cm="1">
        <f t="array" aca="1" ref="S86" ca="1">SUM(INDIRECT("'"&amp;TOTALECSheets&amp;"'!"&amp;ADDRESS(ROW(),COLUMN())))</f>
        <v>0</v>
      </c>
      <c r="T86" s="14" cm="1">
        <f t="array" aca="1" ref="T86" ca="1">SUM(INDIRECT("'"&amp;TOTALECSheets&amp;"'!"&amp;ADDRESS(ROW(),COLUMN())))</f>
        <v>0</v>
      </c>
      <c r="U86" s="14" cm="1">
        <f t="array" aca="1" ref="U86" ca="1">SUM(INDIRECT("'"&amp;TOTALECSheets&amp;"'!"&amp;ADDRESS(ROW(),COLUMN())))</f>
        <v>0</v>
      </c>
      <c r="W86" s="9"/>
    </row>
    <row r="87" spans="1:23" hidden="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 cm="1">
        <f t="array" aca="1" ref="D87" ca="1">SUM(INDIRECT("'"&amp;TOTALECSheets&amp;"'!"&amp;ADDRESS(ROW(),COLUMN())))</f>
        <v>0</v>
      </c>
      <c r="E87" s="14">
        <f t="shared" ca="1" si="4"/>
        <v>0</v>
      </c>
      <c r="F87" s="3"/>
      <c r="G87" s="14" cm="1">
        <f t="array" aca="1" ref="G87" ca="1">SUM(INDIRECT("'"&amp;TOTALECSheets&amp;"'!"&amp;ADDRESS(ROW(),COLUMN())))</f>
        <v>0</v>
      </c>
      <c r="H87" s="14" cm="1">
        <f t="array" aca="1" ref="H87" ca="1">SUM(INDIRECT("'"&amp;TOTALECSheets&amp;"'!"&amp;ADDRESS(ROW(),COLUMN())))</f>
        <v>0</v>
      </c>
      <c r="I87" s="14" cm="1">
        <f t="array" aca="1" ref="I87" ca="1">SUM(INDIRECT("'"&amp;TOTALECSheets&amp;"'!"&amp;ADDRESS(ROW(),COLUMN())))</f>
        <v>0</v>
      </c>
      <c r="J87" s="14" cm="1">
        <f t="array" aca="1" ref="J87" ca="1">SUM(INDIRECT("'"&amp;TOTALECSheets&amp;"'!"&amp;ADDRESS(ROW(),COLUMN())))</f>
        <v>0</v>
      </c>
      <c r="K87" s="14" cm="1">
        <f t="array" aca="1" ref="K87" ca="1">SUM(INDIRECT("'"&amp;TOTALECSheets&amp;"'!"&amp;ADDRESS(ROW(),COLUMN())))</f>
        <v>0</v>
      </c>
      <c r="L87" s="14" cm="1">
        <f t="array" aca="1" ref="L87" ca="1">SUM(INDIRECT("'"&amp;TOTALECSheets&amp;"'!"&amp;ADDRESS(ROW(),COLUMN())))</f>
        <v>0</v>
      </c>
      <c r="M87" s="14" cm="1">
        <f t="array" aca="1" ref="M87" ca="1">SUM(INDIRECT("'"&amp;TOTALECSheets&amp;"'!"&amp;ADDRESS(ROW(),COLUMN())))</f>
        <v>0</v>
      </c>
      <c r="N87" s="14" cm="1">
        <f t="array" aca="1" ref="N87" ca="1">SUM(INDIRECT("'"&amp;TOTALECSheets&amp;"'!"&amp;ADDRESS(ROW(),COLUMN())))</f>
        <v>0</v>
      </c>
      <c r="O87" s="14" cm="1">
        <f t="array" aca="1" ref="O87" ca="1">SUM(INDIRECT("'"&amp;TOTALECSheets&amp;"'!"&amp;ADDRESS(ROW(),COLUMN())))</f>
        <v>0</v>
      </c>
      <c r="P87" s="14" cm="1">
        <f t="array" aca="1" ref="P87" ca="1">SUM(INDIRECT("'"&amp;TOTALECSheets&amp;"'!"&amp;ADDRESS(ROW(),COLUMN())))</f>
        <v>0</v>
      </c>
      <c r="Q87" s="14" cm="1">
        <f t="array" aca="1" ref="Q87" ca="1">SUM(INDIRECT("'"&amp;TOTALECSheets&amp;"'!"&amp;ADDRESS(ROW(),COLUMN())))</f>
        <v>0</v>
      </c>
      <c r="R87" s="14" cm="1">
        <f t="array" aca="1" ref="R87" ca="1">SUM(INDIRECT("'"&amp;TOTALECSheets&amp;"'!"&amp;ADDRESS(ROW(),COLUMN())))</f>
        <v>0</v>
      </c>
      <c r="S87" s="14" cm="1">
        <f t="array" aca="1" ref="S87" ca="1">SUM(INDIRECT("'"&amp;TOTALECSheets&amp;"'!"&amp;ADDRESS(ROW(),COLUMN())))</f>
        <v>0</v>
      </c>
      <c r="T87" s="14" cm="1">
        <f t="array" aca="1" ref="T87" ca="1">SUM(INDIRECT("'"&amp;TOTALECSheets&amp;"'!"&amp;ADDRESS(ROW(),COLUMN())))</f>
        <v>0</v>
      </c>
      <c r="U87" s="14" cm="1">
        <f t="array" aca="1" ref="U87" ca="1">SUM(INDIRECT("'"&amp;TOTALECSheets&amp;"'!"&amp;ADDRESS(ROW(),COLUMN())))</f>
        <v>0</v>
      </c>
      <c r="W87" s="9"/>
    </row>
    <row r="88" spans="1:23" hidden="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 cm="1">
        <f t="array" aca="1" ref="D88" ca="1">SUM(INDIRECT("'"&amp;TOTALECSheets&amp;"'!"&amp;ADDRESS(ROW(),COLUMN())))</f>
        <v>0</v>
      </c>
      <c r="E88" s="14">
        <f t="shared" ref="E88:E95" ca="1" si="5">IFERROR(IF(D88="",0,IF(D88=0,0,IF(ABS(D88-SUM($G88:$U88))&lt;Check_Limit,0,1))),1)</f>
        <v>0</v>
      </c>
      <c r="F88" s="3"/>
      <c r="G88" s="14" cm="1">
        <f t="array" aca="1" ref="G88" ca="1">SUM(INDIRECT("'"&amp;TOTALECSheets&amp;"'!"&amp;ADDRESS(ROW(),COLUMN())))</f>
        <v>0</v>
      </c>
      <c r="H88" s="14" cm="1">
        <f t="array" aca="1" ref="H88" ca="1">SUM(INDIRECT("'"&amp;TOTALECSheets&amp;"'!"&amp;ADDRESS(ROW(),COLUMN())))</f>
        <v>0</v>
      </c>
      <c r="I88" s="14" cm="1">
        <f t="array" aca="1" ref="I88" ca="1">SUM(INDIRECT("'"&amp;TOTALECSheets&amp;"'!"&amp;ADDRESS(ROW(),COLUMN())))</f>
        <v>0</v>
      </c>
      <c r="J88" s="14" cm="1">
        <f t="array" aca="1" ref="J88" ca="1">SUM(INDIRECT("'"&amp;TOTALECSheets&amp;"'!"&amp;ADDRESS(ROW(),COLUMN())))</f>
        <v>0</v>
      </c>
      <c r="K88" s="14" cm="1">
        <f t="array" aca="1" ref="K88" ca="1">SUM(INDIRECT("'"&amp;TOTALECSheets&amp;"'!"&amp;ADDRESS(ROW(),COLUMN())))</f>
        <v>0</v>
      </c>
      <c r="L88" s="14" cm="1">
        <f t="array" aca="1" ref="L88" ca="1">SUM(INDIRECT("'"&amp;TOTALECSheets&amp;"'!"&amp;ADDRESS(ROW(),COLUMN())))</f>
        <v>0</v>
      </c>
      <c r="M88" s="14" cm="1">
        <f t="array" aca="1" ref="M88" ca="1">SUM(INDIRECT("'"&amp;TOTALECSheets&amp;"'!"&amp;ADDRESS(ROW(),COLUMN())))</f>
        <v>0</v>
      </c>
      <c r="N88" s="14" cm="1">
        <f t="array" aca="1" ref="N88" ca="1">SUM(INDIRECT("'"&amp;TOTALECSheets&amp;"'!"&amp;ADDRESS(ROW(),COLUMN())))</f>
        <v>0</v>
      </c>
      <c r="O88" s="14" cm="1">
        <f t="array" aca="1" ref="O88" ca="1">SUM(INDIRECT("'"&amp;TOTALECSheets&amp;"'!"&amp;ADDRESS(ROW(),COLUMN())))</f>
        <v>0</v>
      </c>
      <c r="P88" s="14" cm="1">
        <f t="array" aca="1" ref="P88" ca="1">SUM(INDIRECT("'"&amp;TOTALECSheets&amp;"'!"&amp;ADDRESS(ROW(),COLUMN())))</f>
        <v>0</v>
      </c>
      <c r="Q88" s="14" cm="1">
        <f t="array" aca="1" ref="Q88" ca="1">SUM(INDIRECT("'"&amp;TOTALECSheets&amp;"'!"&amp;ADDRESS(ROW(),COLUMN())))</f>
        <v>0</v>
      </c>
      <c r="R88" s="14" cm="1">
        <f t="array" aca="1" ref="R88" ca="1">SUM(INDIRECT("'"&amp;TOTALECSheets&amp;"'!"&amp;ADDRESS(ROW(),COLUMN())))</f>
        <v>0</v>
      </c>
      <c r="S88" s="14" cm="1">
        <f t="array" aca="1" ref="S88" ca="1">SUM(INDIRECT("'"&amp;TOTALECSheets&amp;"'!"&amp;ADDRESS(ROW(),COLUMN())))</f>
        <v>0</v>
      </c>
      <c r="T88" s="14" cm="1">
        <f t="array" aca="1" ref="T88" ca="1">SUM(INDIRECT("'"&amp;TOTALECSheets&amp;"'!"&amp;ADDRESS(ROW(),COLUMN())))</f>
        <v>0</v>
      </c>
      <c r="U88" s="14" cm="1">
        <f t="array" aca="1" ref="U88" ca="1">SUM(INDIRECT("'"&amp;TOTALECSheets&amp;"'!"&amp;ADDRESS(ROW(),COLUMN())))</f>
        <v>0</v>
      </c>
      <c r="W88" s="9"/>
    </row>
    <row r="89" spans="1:23" hidden="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 cm="1">
        <f t="array" aca="1" ref="D89" ca="1">SUM(INDIRECT("'"&amp;TOTALECSheets&amp;"'!"&amp;ADDRESS(ROW(),COLUMN())))</f>
        <v>0</v>
      </c>
      <c r="E89" s="14">
        <f t="shared" ca="1" si="5"/>
        <v>0</v>
      </c>
      <c r="F89" s="3"/>
      <c r="G89" s="14" cm="1">
        <f t="array" aca="1" ref="G89" ca="1">SUM(INDIRECT("'"&amp;TOTALECSheets&amp;"'!"&amp;ADDRESS(ROW(),COLUMN())))</f>
        <v>0</v>
      </c>
      <c r="H89" s="14" cm="1">
        <f t="array" aca="1" ref="H89" ca="1">SUM(INDIRECT("'"&amp;TOTALECSheets&amp;"'!"&amp;ADDRESS(ROW(),COLUMN())))</f>
        <v>0</v>
      </c>
      <c r="I89" s="14" cm="1">
        <f t="array" aca="1" ref="I89" ca="1">SUM(INDIRECT("'"&amp;TOTALECSheets&amp;"'!"&amp;ADDRESS(ROW(),COLUMN())))</f>
        <v>0</v>
      </c>
      <c r="J89" s="14" cm="1">
        <f t="array" aca="1" ref="J89" ca="1">SUM(INDIRECT("'"&amp;TOTALECSheets&amp;"'!"&amp;ADDRESS(ROW(),COLUMN())))</f>
        <v>0</v>
      </c>
      <c r="K89" s="14" cm="1">
        <f t="array" aca="1" ref="K89" ca="1">SUM(INDIRECT("'"&amp;TOTALECSheets&amp;"'!"&amp;ADDRESS(ROW(),COLUMN())))</f>
        <v>0</v>
      </c>
      <c r="L89" s="14" cm="1">
        <f t="array" aca="1" ref="L89" ca="1">SUM(INDIRECT("'"&amp;TOTALECSheets&amp;"'!"&amp;ADDRESS(ROW(),COLUMN())))</f>
        <v>0</v>
      </c>
      <c r="M89" s="14" cm="1">
        <f t="array" aca="1" ref="M89" ca="1">SUM(INDIRECT("'"&amp;TOTALECSheets&amp;"'!"&amp;ADDRESS(ROW(),COLUMN())))</f>
        <v>0</v>
      </c>
      <c r="N89" s="14" cm="1">
        <f t="array" aca="1" ref="N89" ca="1">SUM(INDIRECT("'"&amp;TOTALECSheets&amp;"'!"&amp;ADDRESS(ROW(),COLUMN())))</f>
        <v>0</v>
      </c>
      <c r="O89" s="14" cm="1">
        <f t="array" aca="1" ref="O89" ca="1">SUM(INDIRECT("'"&amp;TOTALECSheets&amp;"'!"&amp;ADDRESS(ROW(),COLUMN())))</f>
        <v>0</v>
      </c>
      <c r="P89" s="14" cm="1">
        <f t="array" aca="1" ref="P89" ca="1">SUM(INDIRECT("'"&amp;TOTALECSheets&amp;"'!"&amp;ADDRESS(ROW(),COLUMN())))</f>
        <v>0</v>
      </c>
      <c r="Q89" s="14" cm="1">
        <f t="array" aca="1" ref="Q89" ca="1">SUM(INDIRECT("'"&amp;TOTALECSheets&amp;"'!"&amp;ADDRESS(ROW(),COLUMN())))</f>
        <v>0</v>
      </c>
      <c r="R89" s="14" cm="1">
        <f t="array" aca="1" ref="R89" ca="1">SUM(INDIRECT("'"&amp;TOTALECSheets&amp;"'!"&amp;ADDRESS(ROW(),COLUMN())))</f>
        <v>0</v>
      </c>
      <c r="S89" s="14" cm="1">
        <f t="array" aca="1" ref="S89" ca="1">SUM(INDIRECT("'"&amp;TOTALECSheets&amp;"'!"&amp;ADDRESS(ROW(),COLUMN())))</f>
        <v>0</v>
      </c>
      <c r="T89" s="14" cm="1">
        <f t="array" aca="1" ref="T89" ca="1">SUM(INDIRECT("'"&amp;TOTALECSheets&amp;"'!"&amp;ADDRESS(ROW(),COLUMN())))</f>
        <v>0</v>
      </c>
      <c r="U89" s="14" cm="1">
        <f t="array" aca="1" ref="U89" ca="1">SUM(INDIRECT("'"&amp;TOTALECSheets&amp;"'!"&amp;ADDRESS(ROW(),COLUMN())))</f>
        <v>0</v>
      </c>
      <c r="W89" s="9"/>
    </row>
    <row r="90" spans="1:23" hidden="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 cm="1">
        <f t="array" aca="1" ref="D90" ca="1">SUM(INDIRECT("'"&amp;TOTALECSheets&amp;"'!"&amp;ADDRESS(ROW(),COLUMN())))</f>
        <v>0</v>
      </c>
      <c r="E90" s="14">
        <f t="shared" ca="1" si="5"/>
        <v>0</v>
      </c>
      <c r="F90" s="3"/>
      <c r="G90" s="14" cm="1">
        <f t="array" aca="1" ref="G90" ca="1">SUM(INDIRECT("'"&amp;TOTALECSheets&amp;"'!"&amp;ADDRESS(ROW(),COLUMN())))</f>
        <v>0</v>
      </c>
      <c r="H90" s="14" cm="1">
        <f t="array" aca="1" ref="H90" ca="1">SUM(INDIRECT("'"&amp;TOTALECSheets&amp;"'!"&amp;ADDRESS(ROW(),COLUMN())))</f>
        <v>0</v>
      </c>
      <c r="I90" s="14" cm="1">
        <f t="array" aca="1" ref="I90" ca="1">SUM(INDIRECT("'"&amp;TOTALECSheets&amp;"'!"&amp;ADDRESS(ROW(),COLUMN())))</f>
        <v>0</v>
      </c>
      <c r="J90" s="14" cm="1">
        <f t="array" aca="1" ref="J90" ca="1">SUM(INDIRECT("'"&amp;TOTALECSheets&amp;"'!"&amp;ADDRESS(ROW(),COLUMN())))</f>
        <v>0</v>
      </c>
      <c r="K90" s="14" cm="1">
        <f t="array" aca="1" ref="K90" ca="1">SUM(INDIRECT("'"&amp;TOTALECSheets&amp;"'!"&amp;ADDRESS(ROW(),COLUMN())))</f>
        <v>0</v>
      </c>
      <c r="L90" s="14" cm="1">
        <f t="array" aca="1" ref="L90" ca="1">SUM(INDIRECT("'"&amp;TOTALECSheets&amp;"'!"&amp;ADDRESS(ROW(),COLUMN())))</f>
        <v>0</v>
      </c>
      <c r="M90" s="14" cm="1">
        <f t="array" aca="1" ref="M90" ca="1">SUM(INDIRECT("'"&amp;TOTALECSheets&amp;"'!"&amp;ADDRESS(ROW(),COLUMN())))</f>
        <v>0</v>
      </c>
      <c r="N90" s="14" cm="1">
        <f t="array" aca="1" ref="N90" ca="1">SUM(INDIRECT("'"&amp;TOTALECSheets&amp;"'!"&amp;ADDRESS(ROW(),COLUMN())))</f>
        <v>0</v>
      </c>
      <c r="O90" s="14" cm="1">
        <f t="array" aca="1" ref="O90" ca="1">SUM(INDIRECT("'"&amp;TOTALECSheets&amp;"'!"&amp;ADDRESS(ROW(),COLUMN())))</f>
        <v>0</v>
      </c>
      <c r="P90" s="14" cm="1">
        <f t="array" aca="1" ref="P90" ca="1">SUM(INDIRECT("'"&amp;TOTALECSheets&amp;"'!"&amp;ADDRESS(ROW(),COLUMN())))</f>
        <v>0</v>
      </c>
      <c r="Q90" s="14" cm="1">
        <f t="array" aca="1" ref="Q90" ca="1">SUM(INDIRECT("'"&amp;TOTALECSheets&amp;"'!"&amp;ADDRESS(ROW(),COLUMN())))</f>
        <v>0</v>
      </c>
      <c r="R90" s="14" cm="1">
        <f t="array" aca="1" ref="R90" ca="1">SUM(INDIRECT("'"&amp;TOTALECSheets&amp;"'!"&amp;ADDRESS(ROW(),COLUMN())))</f>
        <v>0</v>
      </c>
      <c r="S90" s="14" cm="1">
        <f t="array" aca="1" ref="S90" ca="1">SUM(INDIRECT("'"&amp;TOTALECSheets&amp;"'!"&amp;ADDRESS(ROW(),COLUMN())))</f>
        <v>0</v>
      </c>
      <c r="T90" s="14" cm="1">
        <f t="array" aca="1" ref="T90" ca="1">SUM(INDIRECT("'"&amp;TOTALECSheets&amp;"'!"&amp;ADDRESS(ROW(),COLUMN())))</f>
        <v>0</v>
      </c>
      <c r="U90" s="14" cm="1">
        <f t="array" aca="1" ref="U90" ca="1">SUM(INDIRECT("'"&amp;TOTALECSheets&amp;"'!"&amp;ADDRESS(ROW(),COLUMN())))</f>
        <v>0</v>
      </c>
      <c r="W90" s="9"/>
    </row>
    <row r="91" spans="1:23" hidden="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 cm="1">
        <f t="array" aca="1" ref="D91" ca="1">SUM(INDIRECT("'"&amp;TOTALECSheets&amp;"'!"&amp;ADDRESS(ROW(),COLUMN())))</f>
        <v>0</v>
      </c>
      <c r="E91" s="14">
        <f t="shared" ca="1" si="5"/>
        <v>0</v>
      </c>
      <c r="F91" s="3"/>
      <c r="G91" s="14" cm="1">
        <f t="array" aca="1" ref="G91" ca="1">SUM(INDIRECT("'"&amp;TOTALECSheets&amp;"'!"&amp;ADDRESS(ROW(),COLUMN())))</f>
        <v>0</v>
      </c>
      <c r="H91" s="14" cm="1">
        <f t="array" aca="1" ref="H91" ca="1">SUM(INDIRECT("'"&amp;TOTALECSheets&amp;"'!"&amp;ADDRESS(ROW(),COLUMN())))</f>
        <v>0</v>
      </c>
      <c r="I91" s="14" cm="1">
        <f t="array" aca="1" ref="I91" ca="1">SUM(INDIRECT("'"&amp;TOTALECSheets&amp;"'!"&amp;ADDRESS(ROW(),COLUMN())))</f>
        <v>0</v>
      </c>
      <c r="J91" s="14" cm="1">
        <f t="array" aca="1" ref="J91" ca="1">SUM(INDIRECT("'"&amp;TOTALECSheets&amp;"'!"&amp;ADDRESS(ROW(),COLUMN())))</f>
        <v>0</v>
      </c>
      <c r="K91" s="14" cm="1">
        <f t="array" aca="1" ref="K91" ca="1">SUM(INDIRECT("'"&amp;TOTALECSheets&amp;"'!"&amp;ADDRESS(ROW(),COLUMN())))</f>
        <v>0</v>
      </c>
      <c r="L91" s="14" cm="1">
        <f t="array" aca="1" ref="L91" ca="1">SUM(INDIRECT("'"&amp;TOTALECSheets&amp;"'!"&amp;ADDRESS(ROW(),COLUMN())))</f>
        <v>0</v>
      </c>
      <c r="M91" s="14" cm="1">
        <f t="array" aca="1" ref="M91" ca="1">SUM(INDIRECT("'"&amp;TOTALECSheets&amp;"'!"&amp;ADDRESS(ROW(),COLUMN())))</f>
        <v>0</v>
      </c>
      <c r="N91" s="14" cm="1">
        <f t="array" aca="1" ref="N91" ca="1">SUM(INDIRECT("'"&amp;TOTALECSheets&amp;"'!"&amp;ADDRESS(ROW(),COLUMN())))</f>
        <v>0</v>
      </c>
      <c r="O91" s="14" cm="1">
        <f t="array" aca="1" ref="O91" ca="1">SUM(INDIRECT("'"&amp;TOTALECSheets&amp;"'!"&amp;ADDRESS(ROW(),COLUMN())))</f>
        <v>0</v>
      </c>
      <c r="P91" s="14" cm="1">
        <f t="array" aca="1" ref="P91" ca="1">SUM(INDIRECT("'"&amp;TOTALECSheets&amp;"'!"&amp;ADDRESS(ROW(),COLUMN())))</f>
        <v>0</v>
      </c>
      <c r="Q91" s="14" cm="1">
        <f t="array" aca="1" ref="Q91" ca="1">SUM(INDIRECT("'"&amp;TOTALECSheets&amp;"'!"&amp;ADDRESS(ROW(),COLUMN())))</f>
        <v>0</v>
      </c>
      <c r="R91" s="14" cm="1">
        <f t="array" aca="1" ref="R91" ca="1">SUM(INDIRECT("'"&amp;TOTALECSheets&amp;"'!"&amp;ADDRESS(ROW(),COLUMN())))</f>
        <v>0</v>
      </c>
      <c r="S91" s="14" cm="1">
        <f t="array" aca="1" ref="S91" ca="1">SUM(INDIRECT("'"&amp;TOTALECSheets&amp;"'!"&amp;ADDRESS(ROW(),COLUMN())))</f>
        <v>0</v>
      </c>
      <c r="T91" s="14" cm="1">
        <f t="array" aca="1" ref="T91" ca="1">SUM(INDIRECT("'"&amp;TOTALECSheets&amp;"'!"&amp;ADDRESS(ROW(),COLUMN())))</f>
        <v>0</v>
      </c>
      <c r="U91" s="14" cm="1">
        <f t="array" aca="1" ref="U91" ca="1">SUM(INDIRECT("'"&amp;TOTALECSheets&amp;"'!"&amp;ADDRESS(ROW(),COLUMN())))</f>
        <v>0</v>
      </c>
      <c r="W91" s="9"/>
    </row>
    <row r="92" spans="1:23" hidden="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 cm="1">
        <f t="array" aca="1" ref="D92" ca="1">SUM(INDIRECT("'"&amp;TOTALECSheets&amp;"'!"&amp;ADDRESS(ROW(),COLUMN())))</f>
        <v>0</v>
      </c>
      <c r="E92" s="14">
        <f t="shared" ca="1" si="5"/>
        <v>0</v>
      </c>
      <c r="F92" s="3"/>
      <c r="G92" s="14" cm="1">
        <f t="array" aca="1" ref="G92" ca="1">SUM(INDIRECT("'"&amp;TOTALECSheets&amp;"'!"&amp;ADDRESS(ROW(),COLUMN())))</f>
        <v>0</v>
      </c>
      <c r="H92" s="14" cm="1">
        <f t="array" aca="1" ref="H92" ca="1">SUM(INDIRECT("'"&amp;TOTALECSheets&amp;"'!"&amp;ADDRESS(ROW(),COLUMN())))</f>
        <v>0</v>
      </c>
      <c r="I92" s="14" cm="1">
        <f t="array" aca="1" ref="I92" ca="1">SUM(INDIRECT("'"&amp;TOTALECSheets&amp;"'!"&amp;ADDRESS(ROW(),COLUMN())))</f>
        <v>0</v>
      </c>
      <c r="J92" s="14" cm="1">
        <f t="array" aca="1" ref="J92" ca="1">SUM(INDIRECT("'"&amp;TOTALECSheets&amp;"'!"&amp;ADDRESS(ROW(),COLUMN())))</f>
        <v>0</v>
      </c>
      <c r="K92" s="14" cm="1">
        <f t="array" aca="1" ref="K92" ca="1">SUM(INDIRECT("'"&amp;TOTALECSheets&amp;"'!"&amp;ADDRESS(ROW(),COLUMN())))</f>
        <v>0</v>
      </c>
      <c r="L92" s="14" cm="1">
        <f t="array" aca="1" ref="L92" ca="1">SUM(INDIRECT("'"&amp;TOTALECSheets&amp;"'!"&amp;ADDRESS(ROW(),COLUMN())))</f>
        <v>0</v>
      </c>
      <c r="M92" s="14" cm="1">
        <f t="array" aca="1" ref="M92" ca="1">SUM(INDIRECT("'"&amp;TOTALECSheets&amp;"'!"&amp;ADDRESS(ROW(),COLUMN())))</f>
        <v>0</v>
      </c>
      <c r="N92" s="14" cm="1">
        <f t="array" aca="1" ref="N92" ca="1">SUM(INDIRECT("'"&amp;TOTALECSheets&amp;"'!"&amp;ADDRESS(ROW(),COLUMN())))</f>
        <v>0</v>
      </c>
      <c r="O92" s="14" cm="1">
        <f t="array" aca="1" ref="O92" ca="1">SUM(INDIRECT("'"&amp;TOTALECSheets&amp;"'!"&amp;ADDRESS(ROW(),COLUMN())))</f>
        <v>0</v>
      </c>
      <c r="P92" s="14" cm="1">
        <f t="array" aca="1" ref="P92" ca="1">SUM(INDIRECT("'"&amp;TOTALECSheets&amp;"'!"&amp;ADDRESS(ROW(),COLUMN())))</f>
        <v>0</v>
      </c>
      <c r="Q92" s="14" cm="1">
        <f t="array" aca="1" ref="Q92" ca="1">SUM(INDIRECT("'"&amp;TOTALECSheets&amp;"'!"&amp;ADDRESS(ROW(),COLUMN())))</f>
        <v>0</v>
      </c>
      <c r="R92" s="14" cm="1">
        <f t="array" aca="1" ref="R92" ca="1">SUM(INDIRECT("'"&amp;TOTALECSheets&amp;"'!"&amp;ADDRESS(ROW(),COLUMN())))</f>
        <v>0</v>
      </c>
      <c r="S92" s="14" cm="1">
        <f t="array" aca="1" ref="S92" ca="1">SUM(INDIRECT("'"&amp;TOTALECSheets&amp;"'!"&amp;ADDRESS(ROW(),COLUMN())))</f>
        <v>0</v>
      </c>
      <c r="T92" s="14" cm="1">
        <f t="array" aca="1" ref="T92" ca="1">SUM(INDIRECT("'"&amp;TOTALECSheets&amp;"'!"&amp;ADDRESS(ROW(),COLUMN())))</f>
        <v>0</v>
      </c>
      <c r="U92" s="14" cm="1">
        <f t="array" aca="1" ref="U92" ca="1">SUM(INDIRECT("'"&amp;TOTALECSheets&amp;"'!"&amp;ADDRESS(ROW(),COLUMN())))</f>
        <v>0</v>
      </c>
      <c r="W92" s="9"/>
    </row>
    <row r="93" spans="1:23" hidden="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 cm="1">
        <f t="array" aca="1" ref="D93" ca="1">SUM(INDIRECT("'"&amp;TOTALECSheets&amp;"'!"&amp;ADDRESS(ROW(),COLUMN())))</f>
        <v>0</v>
      </c>
      <c r="E93" s="14">
        <f t="shared" ca="1" si="5"/>
        <v>0</v>
      </c>
      <c r="F93" s="3"/>
      <c r="G93" s="14" cm="1">
        <f t="array" aca="1" ref="G93" ca="1">SUM(INDIRECT("'"&amp;TOTALECSheets&amp;"'!"&amp;ADDRESS(ROW(),COLUMN())))</f>
        <v>0</v>
      </c>
      <c r="H93" s="14" cm="1">
        <f t="array" aca="1" ref="H93" ca="1">SUM(INDIRECT("'"&amp;TOTALECSheets&amp;"'!"&amp;ADDRESS(ROW(),COLUMN())))</f>
        <v>0</v>
      </c>
      <c r="I93" s="14" cm="1">
        <f t="array" aca="1" ref="I93" ca="1">SUM(INDIRECT("'"&amp;TOTALECSheets&amp;"'!"&amp;ADDRESS(ROW(),COLUMN())))</f>
        <v>0</v>
      </c>
      <c r="J93" s="14" cm="1">
        <f t="array" aca="1" ref="J93" ca="1">SUM(INDIRECT("'"&amp;TOTALECSheets&amp;"'!"&amp;ADDRESS(ROW(),COLUMN())))</f>
        <v>0</v>
      </c>
      <c r="K93" s="14" cm="1">
        <f t="array" aca="1" ref="K93" ca="1">SUM(INDIRECT("'"&amp;TOTALECSheets&amp;"'!"&amp;ADDRESS(ROW(),COLUMN())))</f>
        <v>0</v>
      </c>
      <c r="L93" s="14" cm="1">
        <f t="array" aca="1" ref="L93" ca="1">SUM(INDIRECT("'"&amp;TOTALECSheets&amp;"'!"&amp;ADDRESS(ROW(),COLUMN())))</f>
        <v>0</v>
      </c>
      <c r="M93" s="14" cm="1">
        <f t="array" aca="1" ref="M93" ca="1">SUM(INDIRECT("'"&amp;TOTALECSheets&amp;"'!"&amp;ADDRESS(ROW(),COLUMN())))</f>
        <v>0</v>
      </c>
      <c r="N93" s="14" cm="1">
        <f t="array" aca="1" ref="N93" ca="1">SUM(INDIRECT("'"&amp;TOTALECSheets&amp;"'!"&amp;ADDRESS(ROW(),COLUMN())))</f>
        <v>0</v>
      </c>
      <c r="O93" s="14" cm="1">
        <f t="array" aca="1" ref="O93" ca="1">SUM(INDIRECT("'"&amp;TOTALECSheets&amp;"'!"&amp;ADDRESS(ROW(),COLUMN())))</f>
        <v>0</v>
      </c>
      <c r="P93" s="14" cm="1">
        <f t="array" aca="1" ref="P93" ca="1">SUM(INDIRECT("'"&amp;TOTALECSheets&amp;"'!"&amp;ADDRESS(ROW(),COLUMN())))</f>
        <v>0</v>
      </c>
      <c r="Q93" s="14" cm="1">
        <f t="array" aca="1" ref="Q93" ca="1">SUM(INDIRECT("'"&amp;TOTALECSheets&amp;"'!"&amp;ADDRESS(ROW(),COLUMN())))</f>
        <v>0</v>
      </c>
      <c r="R93" s="14" cm="1">
        <f t="array" aca="1" ref="R93" ca="1">SUM(INDIRECT("'"&amp;TOTALECSheets&amp;"'!"&amp;ADDRESS(ROW(),COLUMN())))</f>
        <v>0</v>
      </c>
      <c r="S93" s="14" cm="1">
        <f t="array" aca="1" ref="S93" ca="1">SUM(INDIRECT("'"&amp;TOTALECSheets&amp;"'!"&amp;ADDRESS(ROW(),COLUMN())))</f>
        <v>0</v>
      </c>
      <c r="T93" s="14" cm="1">
        <f t="array" aca="1" ref="T93" ca="1">SUM(INDIRECT("'"&amp;TOTALECSheets&amp;"'!"&amp;ADDRESS(ROW(),COLUMN())))</f>
        <v>0</v>
      </c>
      <c r="U93" s="14" cm="1">
        <f t="array" aca="1" ref="U93" ca="1">SUM(INDIRECT("'"&amp;TOTALECSheets&amp;"'!"&amp;ADDRESS(ROW(),COLUMN())))</f>
        <v>0</v>
      </c>
      <c r="W93" s="9"/>
    </row>
    <row r="94" spans="1:23" hidden="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 cm="1">
        <f t="array" aca="1" ref="D94" ca="1">SUM(INDIRECT("'"&amp;TOTALECSheets&amp;"'!"&amp;ADDRESS(ROW(),COLUMN())))</f>
        <v>0</v>
      </c>
      <c r="E94" s="14">
        <f t="shared" ca="1" si="5"/>
        <v>0</v>
      </c>
      <c r="F94" s="3"/>
      <c r="G94" s="14" cm="1">
        <f t="array" aca="1" ref="G94" ca="1">SUM(INDIRECT("'"&amp;TOTALECSheets&amp;"'!"&amp;ADDRESS(ROW(),COLUMN())))</f>
        <v>0</v>
      </c>
      <c r="H94" s="14" cm="1">
        <f t="array" aca="1" ref="H94" ca="1">SUM(INDIRECT("'"&amp;TOTALECSheets&amp;"'!"&amp;ADDRESS(ROW(),COLUMN())))</f>
        <v>0</v>
      </c>
      <c r="I94" s="14" cm="1">
        <f t="array" aca="1" ref="I94" ca="1">SUM(INDIRECT("'"&amp;TOTALECSheets&amp;"'!"&amp;ADDRESS(ROW(),COLUMN())))</f>
        <v>0</v>
      </c>
      <c r="J94" s="14" cm="1">
        <f t="array" aca="1" ref="J94" ca="1">SUM(INDIRECT("'"&amp;TOTALECSheets&amp;"'!"&amp;ADDRESS(ROW(),COLUMN())))</f>
        <v>0</v>
      </c>
      <c r="K94" s="14" cm="1">
        <f t="array" aca="1" ref="K94" ca="1">SUM(INDIRECT("'"&amp;TOTALECSheets&amp;"'!"&amp;ADDRESS(ROW(),COLUMN())))</f>
        <v>0</v>
      </c>
      <c r="L94" s="14" cm="1">
        <f t="array" aca="1" ref="L94" ca="1">SUM(INDIRECT("'"&amp;TOTALECSheets&amp;"'!"&amp;ADDRESS(ROW(),COLUMN())))</f>
        <v>0</v>
      </c>
      <c r="M94" s="14" cm="1">
        <f t="array" aca="1" ref="M94" ca="1">SUM(INDIRECT("'"&amp;TOTALECSheets&amp;"'!"&amp;ADDRESS(ROW(),COLUMN())))</f>
        <v>0</v>
      </c>
      <c r="N94" s="14" cm="1">
        <f t="array" aca="1" ref="N94" ca="1">SUM(INDIRECT("'"&amp;TOTALECSheets&amp;"'!"&amp;ADDRESS(ROW(),COLUMN())))</f>
        <v>0</v>
      </c>
      <c r="O94" s="14" cm="1">
        <f t="array" aca="1" ref="O94" ca="1">SUM(INDIRECT("'"&amp;TOTALECSheets&amp;"'!"&amp;ADDRESS(ROW(),COLUMN())))</f>
        <v>0</v>
      </c>
      <c r="P94" s="14" cm="1">
        <f t="array" aca="1" ref="P94" ca="1">SUM(INDIRECT("'"&amp;TOTALECSheets&amp;"'!"&amp;ADDRESS(ROW(),COLUMN())))</f>
        <v>0</v>
      </c>
      <c r="Q94" s="14" cm="1">
        <f t="array" aca="1" ref="Q94" ca="1">SUM(INDIRECT("'"&amp;TOTALECSheets&amp;"'!"&amp;ADDRESS(ROW(),COLUMN())))</f>
        <v>0</v>
      </c>
      <c r="R94" s="14" cm="1">
        <f t="array" aca="1" ref="R94" ca="1">SUM(INDIRECT("'"&amp;TOTALECSheets&amp;"'!"&amp;ADDRESS(ROW(),COLUMN())))</f>
        <v>0</v>
      </c>
      <c r="S94" s="14" cm="1">
        <f t="array" aca="1" ref="S94" ca="1">SUM(INDIRECT("'"&amp;TOTALECSheets&amp;"'!"&amp;ADDRESS(ROW(),COLUMN())))</f>
        <v>0</v>
      </c>
      <c r="T94" s="14" cm="1">
        <f t="array" aca="1" ref="T94" ca="1">SUM(INDIRECT("'"&amp;TOTALECSheets&amp;"'!"&amp;ADDRESS(ROW(),COLUMN())))</f>
        <v>0</v>
      </c>
      <c r="U94" s="14" cm="1">
        <f t="array" aca="1" ref="U94" ca="1">SUM(INDIRECT("'"&amp;TOTALECSheets&amp;"'!"&amp;ADDRESS(ROW(),COLUMN())))</f>
        <v>0</v>
      </c>
      <c r="W94" s="9"/>
    </row>
    <row r="95" spans="1:23" hidden="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 cm="1">
        <f t="array" aca="1" ref="D95" ca="1">SUM(INDIRECT("'"&amp;TOTALECSheets&amp;"'!"&amp;ADDRESS(ROW(),COLUMN())))</f>
        <v>0</v>
      </c>
      <c r="E95" s="14">
        <f t="shared" ca="1" si="5"/>
        <v>0</v>
      </c>
      <c r="F95" s="3"/>
      <c r="G95" s="14" cm="1">
        <f t="array" aca="1" ref="G95" ca="1">SUM(INDIRECT("'"&amp;TOTALECSheets&amp;"'!"&amp;ADDRESS(ROW(),COLUMN())))</f>
        <v>0</v>
      </c>
      <c r="H95" s="14" cm="1">
        <f t="array" aca="1" ref="H95" ca="1">SUM(INDIRECT("'"&amp;TOTALECSheets&amp;"'!"&amp;ADDRESS(ROW(),COLUMN())))</f>
        <v>0</v>
      </c>
      <c r="I95" s="14" cm="1">
        <f t="array" aca="1" ref="I95" ca="1">SUM(INDIRECT("'"&amp;TOTALECSheets&amp;"'!"&amp;ADDRESS(ROW(),COLUMN())))</f>
        <v>0</v>
      </c>
      <c r="J95" s="14" cm="1">
        <f t="array" aca="1" ref="J95" ca="1">SUM(INDIRECT("'"&amp;TOTALECSheets&amp;"'!"&amp;ADDRESS(ROW(),COLUMN())))</f>
        <v>0</v>
      </c>
      <c r="K95" s="14" cm="1">
        <f t="array" aca="1" ref="K95" ca="1">SUM(INDIRECT("'"&amp;TOTALECSheets&amp;"'!"&amp;ADDRESS(ROW(),COLUMN())))</f>
        <v>0</v>
      </c>
      <c r="L95" s="14" cm="1">
        <f t="array" aca="1" ref="L95" ca="1">SUM(INDIRECT("'"&amp;TOTALECSheets&amp;"'!"&amp;ADDRESS(ROW(),COLUMN())))</f>
        <v>0</v>
      </c>
      <c r="M95" s="14" cm="1">
        <f t="array" aca="1" ref="M95" ca="1">SUM(INDIRECT("'"&amp;TOTALECSheets&amp;"'!"&amp;ADDRESS(ROW(),COLUMN())))</f>
        <v>0</v>
      </c>
      <c r="N95" s="14" cm="1">
        <f t="array" aca="1" ref="N95" ca="1">SUM(INDIRECT("'"&amp;TOTALECSheets&amp;"'!"&amp;ADDRESS(ROW(),COLUMN())))</f>
        <v>0</v>
      </c>
      <c r="O95" s="14" cm="1">
        <f t="array" aca="1" ref="O95" ca="1">SUM(INDIRECT("'"&amp;TOTALECSheets&amp;"'!"&amp;ADDRESS(ROW(),COLUMN())))</f>
        <v>0</v>
      </c>
      <c r="P95" s="14" cm="1">
        <f t="array" aca="1" ref="P95" ca="1">SUM(INDIRECT("'"&amp;TOTALECSheets&amp;"'!"&amp;ADDRESS(ROW(),COLUMN())))</f>
        <v>0</v>
      </c>
      <c r="Q95" s="14" cm="1">
        <f t="array" aca="1" ref="Q95" ca="1">SUM(INDIRECT("'"&amp;TOTALECSheets&amp;"'!"&amp;ADDRESS(ROW(),COLUMN())))</f>
        <v>0</v>
      </c>
      <c r="R95" s="14" cm="1">
        <f t="array" aca="1" ref="R95" ca="1">SUM(INDIRECT("'"&amp;TOTALECSheets&amp;"'!"&amp;ADDRESS(ROW(),COLUMN())))</f>
        <v>0</v>
      </c>
      <c r="S95" s="14" cm="1">
        <f t="array" aca="1" ref="S95" ca="1">SUM(INDIRECT("'"&amp;TOTALECSheets&amp;"'!"&amp;ADDRESS(ROW(),COLUMN())))</f>
        <v>0</v>
      </c>
      <c r="T95" s="14" cm="1">
        <f t="array" aca="1" ref="T95" ca="1">SUM(INDIRECT("'"&amp;TOTALECSheets&amp;"'!"&amp;ADDRESS(ROW(),COLUMN())))</f>
        <v>0</v>
      </c>
      <c r="U95" s="14" cm="1">
        <f t="array" aca="1" ref="U95" ca="1">SUM(INDIRECT("'"&amp;TOTALECSheets&amp;"'!"&amp;ADDRESS(ROW(),COLUMN())))</f>
        <v>0</v>
      </c>
      <c r="W95" s="9"/>
    </row>
    <row r="96" spans="1:23" hidden="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 cm="1">
        <f t="array" aca="1" ref="D96" ca="1">SUM(INDIRECT("'"&amp;TOTALECSheets&amp;"'!"&amp;ADDRESS(ROW(),COLUMN())))</f>
        <v>0</v>
      </c>
      <c r="E96" s="14">
        <f t="shared" ca="1" si="4"/>
        <v>0</v>
      </c>
      <c r="F96" s="46"/>
      <c r="G96" s="174" cm="1">
        <f t="array" aca="1" ref="G96" ca="1">SUM(INDIRECT("'"&amp;TOTALECSheets&amp;"'!"&amp;ADDRESS(ROW(),COLUMN())))</f>
        <v>0</v>
      </c>
      <c r="H96" s="174" cm="1">
        <f t="array" aca="1" ref="H96" ca="1">SUM(INDIRECT("'"&amp;TOTALECSheets&amp;"'!"&amp;ADDRESS(ROW(),COLUMN())))</f>
        <v>0</v>
      </c>
      <c r="I96" s="174" cm="1">
        <f t="array" aca="1" ref="I96" ca="1">SUM(INDIRECT("'"&amp;TOTALECSheets&amp;"'!"&amp;ADDRESS(ROW(),COLUMN())))</f>
        <v>0</v>
      </c>
      <c r="J96" s="174" cm="1">
        <f t="array" aca="1" ref="J96" ca="1">SUM(INDIRECT("'"&amp;TOTALECSheets&amp;"'!"&amp;ADDRESS(ROW(),COLUMN())))</f>
        <v>0</v>
      </c>
      <c r="K96" s="174" cm="1">
        <f t="array" aca="1" ref="K96" ca="1">SUM(INDIRECT("'"&amp;TOTALECSheets&amp;"'!"&amp;ADDRESS(ROW(),COLUMN())))</f>
        <v>0</v>
      </c>
      <c r="L96" s="174" cm="1">
        <f t="array" aca="1" ref="L96" ca="1">SUM(INDIRECT("'"&amp;TOTALECSheets&amp;"'!"&amp;ADDRESS(ROW(),COLUMN())))</f>
        <v>0</v>
      </c>
      <c r="M96" s="174" cm="1">
        <f t="array" aca="1" ref="M96" ca="1">SUM(INDIRECT("'"&amp;TOTALECSheets&amp;"'!"&amp;ADDRESS(ROW(),COLUMN())))</f>
        <v>0</v>
      </c>
      <c r="N96" s="174" cm="1">
        <f t="array" aca="1" ref="N96" ca="1">SUM(INDIRECT("'"&amp;TOTALECSheets&amp;"'!"&amp;ADDRESS(ROW(),COLUMN())))</f>
        <v>0</v>
      </c>
      <c r="O96" s="174" cm="1">
        <f t="array" aca="1" ref="O96" ca="1">SUM(INDIRECT("'"&amp;TOTALECSheets&amp;"'!"&amp;ADDRESS(ROW(),COLUMN())))</f>
        <v>0</v>
      </c>
      <c r="P96" s="174" cm="1">
        <f t="array" aca="1" ref="P96" ca="1">SUM(INDIRECT("'"&amp;TOTALECSheets&amp;"'!"&amp;ADDRESS(ROW(),COLUMN())))</f>
        <v>0</v>
      </c>
      <c r="Q96" s="174" cm="1">
        <f t="array" aca="1" ref="Q96" ca="1">SUM(INDIRECT("'"&amp;TOTALECSheets&amp;"'!"&amp;ADDRESS(ROW(),COLUMN())))</f>
        <v>0</v>
      </c>
      <c r="R96" s="174" cm="1">
        <f t="array" aca="1" ref="R96" ca="1">SUM(INDIRECT("'"&amp;TOTALECSheets&amp;"'!"&amp;ADDRESS(ROW(),COLUMN())))</f>
        <v>0</v>
      </c>
      <c r="S96" s="174" cm="1">
        <f t="array" aca="1" ref="S96" ca="1">SUM(INDIRECT("'"&amp;TOTALECSheets&amp;"'!"&amp;ADDRESS(ROW(),COLUMN())))</f>
        <v>0</v>
      </c>
      <c r="T96" s="174" cm="1">
        <f t="array" aca="1" ref="T96" ca="1">SUM(INDIRECT("'"&amp;TOTALECSheets&amp;"'!"&amp;ADDRESS(ROW(),COLUMN())))</f>
        <v>0</v>
      </c>
      <c r="U96" s="174" cm="1">
        <f t="array" aca="1" ref="U96" ca="1">SUM(INDIRECT("'"&amp;TOTALECSheets&amp;"'!"&amp;ADDRESS(ROW(),COLUMN())))</f>
        <v>0</v>
      </c>
      <c r="W96" s="9"/>
    </row>
    <row r="97" spans="1:23" hidden="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D97" s="14"/>
      <c r="E97" s="14">
        <f t="shared" si="4"/>
        <v>0</v>
      </c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3" hidden="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D98" s="14"/>
      <c r="E98" s="14">
        <f t="shared" si="4"/>
        <v>0</v>
      </c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3" hidden="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 cm="1">
        <f t="array" aca="1" ref="D99" ca="1">SUM(INDIRECT("'"&amp;TOTALECSheets&amp;"'!"&amp;ADDRESS(ROW(),COLUMN())))</f>
        <v>0</v>
      </c>
      <c r="E99" s="14">
        <f t="shared" ca="1" si="4"/>
        <v>0</v>
      </c>
      <c r="F99" s="3"/>
      <c r="G99" s="14" cm="1">
        <f t="array" aca="1" ref="G99" ca="1">SUM(INDIRECT("'"&amp;TOTALECSheets&amp;"'!"&amp;ADDRESS(ROW(),COLUMN())))</f>
        <v>0</v>
      </c>
      <c r="H99" s="14" cm="1">
        <f t="array" aca="1" ref="H99" ca="1">SUM(INDIRECT("'"&amp;TOTALECSheets&amp;"'!"&amp;ADDRESS(ROW(),COLUMN())))</f>
        <v>0</v>
      </c>
      <c r="I99" s="14" cm="1">
        <f t="array" aca="1" ref="I99" ca="1">SUM(INDIRECT("'"&amp;TOTALECSheets&amp;"'!"&amp;ADDRESS(ROW(),COLUMN())))</f>
        <v>0</v>
      </c>
      <c r="J99" s="14" cm="1">
        <f t="array" aca="1" ref="J99" ca="1">SUM(INDIRECT("'"&amp;TOTALECSheets&amp;"'!"&amp;ADDRESS(ROW(),COLUMN())))</f>
        <v>0</v>
      </c>
      <c r="K99" s="14" cm="1">
        <f t="array" aca="1" ref="K99" ca="1">SUM(INDIRECT("'"&amp;TOTALECSheets&amp;"'!"&amp;ADDRESS(ROW(),COLUMN())))</f>
        <v>0</v>
      </c>
      <c r="L99" s="14" cm="1">
        <f t="array" aca="1" ref="L99" ca="1">SUM(INDIRECT("'"&amp;TOTALECSheets&amp;"'!"&amp;ADDRESS(ROW(),COLUMN())))</f>
        <v>0</v>
      </c>
      <c r="M99" s="14" cm="1">
        <f t="array" aca="1" ref="M99" ca="1">SUM(INDIRECT("'"&amp;TOTALECSheets&amp;"'!"&amp;ADDRESS(ROW(),COLUMN())))</f>
        <v>0</v>
      </c>
      <c r="N99" s="14" cm="1">
        <f t="array" aca="1" ref="N99" ca="1">SUM(INDIRECT("'"&amp;TOTALECSheets&amp;"'!"&amp;ADDRESS(ROW(),COLUMN())))</f>
        <v>0</v>
      </c>
      <c r="O99" s="14" cm="1">
        <f t="array" aca="1" ref="O99" ca="1">SUM(INDIRECT("'"&amp;TOTALECSheets&amp;"'!"&amp;ADDRESS(ROW(),COLUMN())))</f>
        <v>0</v>
      </c>
      <c r="P99" s="14" cm="1">
        <f t="array" aca="1" ref="P99" ca="1">SUM(INDIRECT("'"&amp;TOTALECSheets&amp;"'!"&amp;ADDRESS(ROW(),COLUMN())))</f>
        <v>0</v>
      </c>
      <c r="Q99" s="14" cm="1">
        <f t="array" aca="1" ref="Q99" ca="1">SUM(INDIRECT("'"&amp;TOTALECSheets&amp;"'!"&amp;ADDRESS(ROW(),COLUMN())))</f>
        <v>0</v>
      </c>
      <c r="R99" s="14" cm="1">
        <f t="array" aca="1" ref="R99" ca="1">SUM(INDIRECT("'"&amp;TOTALECSheets&amp;"'!"&amp;ADDRESS(ROW(),COLUMN())))</f>
        <v>0</v>
      </c>
      <c r="S99" s="14" cm="1">
        <f t="array" aca="1" ref="S99" ca="1">SUM(INDIRECT("'"&amp;TOTALECSheets&amp;"'!"&amp;ADDRESS(ROW(),COLUMN())))</f>
        <v>0</v>
      </c>
      <c r="T99" s="14" cm="1">
        <f t="array" aca="1" ref="T99" ca="1">SUM(INDIRECT("'"&amp;TOTALECSheets&amp;"'!"&amp;ADDRESS(ROW(),COLUMN())))</f>
        <v>0</v>
      </c>
      <c r="U99" s="14" cm="1">
        <f t="array" aca="1" ref="U99" ca="1">SUM(INDIRECT("'"&amp;TOTALECSheets&amp;"'!"&amp;ADDRESS(ROW(),COLUMN())))</f>
        <v>0</v>
      </c>
      <c r="W99" s="1"/>
    </row>
    <row r="100" spans="1:23" hidden="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 cm="1">
        <f t="array" aca="1" ref="D100" ca="1">SUM(INDIRECT("'"&amp;TOTALECSheets&amp;"'!"&amp;ADDRESS(ROW(),COLUMN())))</f>
        <v>6.1386020762644815E-2</v>
      </c>
      <c r="E100" s="14">
        <f t="shared" ca="1" si="4"/>
        <v>0</v>
      </c>
      <c r="F100" s="3"/>
      <c r="G100" s="14" cm="1">
        <f t="array" aca="1" ref="G100" ca="1">SUM(INDIRECT("'"&amp;TOTALECSheets&amp;"'!"&amp;ADDRESS(ROW(),COLUMN())))</f>
        <v>5.1635037083860406E-2</v>
      </c>
      <c r="H100" s="14" cm="1">
        <f t="array" aca="1" ref="H100" ca="1">SUM(INDIRECT("'"&amp;TOTALECSheets&amp;"'!"&amp;ADDRESS(ROW(),COLUMN())))</f>
        <v>2.7176791936554686E-3</v>
      </c>
      <c r="I100" s="14" cm="1">
        <f t="array" aca="1" ref="I100" ca="1">SUM(INDIRECT("'"&amp;TOTALECSheets&amp;"'!"&amp;ADDRESS(ROW(),COLUMN())))</f>
        <v>3.7827651454058909E-3</v>
      </c>
      <c r="J100" s="14" cm="1">
        <f t="array" aca="1" ref="J100" ca="1">SUM(INDIRECT("'"&amp;TOTALECSheets&amp;"'!"&amp;ADDRESS(ROW(),COLUMN())))</f>
        <v>2.2229594032504409E-3</v>
      </c>
      <c r="K100" s="14" cm="1">
        <f t="array" aca="1" ref="K100" ca="1">SUM(INDIRECT("'"&amp;TOTALECSheets&amp;"'!"&amp;ADDRESS(ROW(),COLUMN())))</f>
        <v>3.5042897165011617E-4</v>
      </c>
      <c r="L100" s="14" cm="1">
        <f t="array" aca="1" ref="L100" ca="1">SUM(INDIRECT("'"&amp;TOTALECSheets&amp;"'!"&amp;ADDRESS(ROW(),COLUMN())))</f>
        <v>1.451871445631366E-4</v>
      </c>
      <c r="M100" s="14" cm="1">
        <f t="array" aca="1" ref="M100" ca="1">SUM(INDIRECT("'"&amp;TOTALECSheets&amp;"'!"&amp;ADDRESS(ROW(),COLUMN())))</f>
        <v>5.3196382025935988E-4</v>
      </c>
      <c r="N100" s="14" cm="1">
        <f t="array" aca="1" ref="N100" ca="1">SUM(INDIRECT("'"&amp;TOTALECSheets&amp;"'!"&amp;ADDRESS(ROW(),COLUMN())))</f>
        <v>0</v>
      </c>
      <c r="O100" s="14" cm="1">
        <f t="array" aca="1" ref="O100" ca="1">SUM(INDIRECT("'"&amp;TOTALECSheets&amp;"'!"&amp;ADDRESS(ROW(),COLUMN())))</f>
        <v>0</v>
      </c>
      <c r="P100" s="14" cm="1">
        <f t="array" aca="1" ref="P100" ca="1">SUM(INDIRECT("'"&amp;TOTALECSheets&amp;"'!"&amp;ADDRESS(ROW(),COLUMN())))</f>
        <v>0</v>
      </c>
      <c r="Q100" s="14" cm="1">
        <f t="array" aca="1" ref="Q100" ca="1">SUM(INDIRECT("'"&amp;TOTALECSheets&amp;"'!"&amp;ADDRESS(ROW(),COLUMN())))</f>
        <v>0</v>
      </c>
      <c r="R100" s="14" cm="1">
        <f t="array" aca="1" ref="R100" ca="1">SUM(INDIRECT("'"&amp;TOTALECSheets&amp;"'!"&amp;ADDRESS(ROW(),COLUMN())))</f>
        <v>0</v>
      </c>
      <c r="S100" s="14" cm="1">
        <f t="array" aca="1" ref="S100" ca="1">SUM(INDIRECT("'"&amp;TOTALECSheets&amp;"'!"&amp;ADDRESS(ROW(),COLUMN())))</f>
        <v>0</v>
      </c>
      <c r="T100" s="14" cm="1">
        <f t="array" aca="1" ref="T100" ca="1">SUM(INDIRECT("'"&amp;TOTALECSheets&amp;"'!"&amp;ADDRESS(ROW(),COLUMN())))</f>
        <v>0</v>
      </c>
      <c r="U100" s="14" cm="1">
        <f t="array" aca="1" ref="U100" ca="1">SUM(INDIRECT("'"&amp;TOTALECSheets&amp;"'!"&amp;ADDRESS(ROW(),COLUMN())))</f>
        <v>0</v>
      </c>
      <c r="W100" s="9"/>
    </row>
    <row r="101" spans="1:23" hidden="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 cm="1">
        <f t="array" aca="1" ref="D101" ca="1">SUM(INDIRECT("'"&amp;TOTALECSheets&amp;"'!"&amp;ADDRESS(ROW(),COLUMN())))</f>
        <v>-16.963763854661966</v>
      </c>
      <c r="E101" s="14">
        <f t="shared" ca="1" si="4"/>
        <v>0</v>
      </c>
      <c r="F101" s="3"/>
      <c r="G101" s="14" cm="1">
        <f t="array" aca="1" ref="G101" ca="1">SUM(INDIRECT("'"&amp;TOTALECSheets&amp;"'!"&amp;ADDRESS(ROW(),COLUMN())))</f>
        <v>-14.269121289098885</v>
      </c>
      <c r="H101" s="14" cm="1">
        <f t="array" aca="1" ref="H101" ca="1">SUM(INDIRECT("'"&amp;TOTALECSheets&amp;"'!"&amp;ADDRESS(ROW(),COLUMN())))</f>
        <v>-0.75101900239075225</v>
      </c>
      <c r="I101" s="14" cm="1">
        <f t="array" aca="1" ref="I101" ca="1">SUM(INDIRECT("'"&amp;TOTALECSheets&amp;"'!"&amp;ADDRESS(ROW(),COLUMN())))</f>
        <v>-1.0453509422353835</v>
      </c>
      <c r="J101" s="14" cm="1">
        <f t="array" aca="1" ref="J101" ca="1">SUM(INDIRECT("'"&amp;TOTALECSheets&amp;"'!"&amp;ADDRESS(ROW(),COLUMN())))</f>
        <v>-0.61430530773527925</v>
      </c>
      <c r="K101" s="14" cm="1">
        <f t="array" aca="1" ref="K101" ca="1">SUM(INDIRECT("'"&amp;TOTALECSheets&amp;"'!"&amp;ADDRESS(ROW(),COLUMN())))</f>
        <v>-9.6839545047071415E-2</v>
      </c>
      <c r="L101" s="14" cm="1">
        <f t="array" aca="1" ref="L101" ca="1">SUM(INDIRECT("'"&amp;TOTALECSheets&amp;"'!"&amp;ADDRESS(ROW(),COLUMN())))</f>
        <v>-4.0121845405566292E-2</v>
      </c>
      <c r="M101" s="14" cm="1">
        <f t="array" aca="1" ref="M101" ca="1">SUM(INDIRECT("'"&amp;TOTALECSheets&amp;"'!"&amp;ADDRESS(ROW(),COLUMN())))</f>
        <v>-0.14700592274902852</v>
      </c>
      <c r="N101" s="14" cm="1">
        <f t="array" aca="1" ref="N101" ca="1">SUM(INDIRECT("'"&amp;TOTALECSheets&amp;"'!"&amp;ADDRESS(ROW(),COLUMN())))</f>
        <v>0</v>
      </c>
      <c r="O101" s="14" cm="1">
        <f t="array" aca="1" ref="O101" ca="1">SUM(INDIRECT("'"&amp;TOTALECSheets&amp;"'!"&amp;ADDRESS(ROW(),COLUMN())))</f>
        <v>0</v>
      </c>
      <c r="P101" s="14" cm="1">
        <f t="array" aca="1" ref="P101" ca="1">SUM(INDIRECT("'"&amp;TOTALECSheets&amp;"'!"&amp;ADDRESS(ROW(),COLUMN())))</f>
        <v>0</v>
      </c>
      <c r="Q101" s="14" cm="1">
        <f t="array" aca="1" ref="Q101" ca="1">SUM(INDIRECT("'"&amp;TOTALECSheets&amp;"'!"&amp;ADDRESS(ROW(),COLUMN())))</f>
        <v>0</v>
      </c>
      <c r="R101" s="14" cm="1">
        <f t="array" aca="1" ref="R101" ca="1">SUM(INDIRECT("'"&amp;TOTALECSheets&amp;"'!"&amp;ADDRESS(ROW(),COLUMN())))</f>
        <v>0</v>
      </c>
      <c r="S101" s="14" cm="1">
        <f t="array" aca="1" ref="S101" ca="1">SUM(INDIRECT("'"&amp;TOTALECSheets&amp;"'!"&amp;ADDRESS(ROW(),COLUMN())))</f>
        <v>0</v>
      </c>
      <c r="T101" s="14" cm="1">
        <f t="array" aca="1" ref="T101" ca="1">SUM(INDIRECT("'"&amp;TOTALECSheets&amp;"'!"&amp;ADDRESS(ROW(),COLUMN())))</f>
        <v>0</v>
      </c>
      <c r="U101" s="14" cm="1">
        <f t="array" aca="1" ref="U101" ca="1">SUM(INDIRECT("'"&amp;TOTALECSheets&amp;"'!"&amp;ADDRESS(ROW(),COLUMN())))</f>
        <v>0</v>
      </c>
      <c r="W101" s="9"/>
    </row>
    <row r="102" spans="1:23" hidden="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 cm="1">
        <f t="array" aca="1" ref="D102" ca="1">SUM(INDIRECT("'"&amp;TOTALECSheets&amp;"'!"&amp;ADDRESS(ROW(),COLUMN())))</f>
        <v>-21.653971245902344</v>
      </c>
      <c r="E102" s="14">
        <f t="shared" ca="1" si="4"/>
        <v>0</v>
      </c>
      <c r="F102" s="3"/>
      <c r="G102" s="14" cm="1">
        <f t="array" aca="1" ref="G102" ca="1">SUM(INDIRECT("'"&amp;TOTALECSheets&amp;"'!"&amp;ADDRESS(ROW(),COLUMN())))</f>
        <v>-18.214303426154203</v>
      </c>
      <c r="H102" s="14" cm="1">
        <f t="array" aca="1" ref="H102" ca="1">SUM(INDIRECT("'"&amp;TOTALECSheets&amp;"'!"&amp;ADDRESS(ROW(),COLUMN())))</f>
        <v>-0.95866365638108997</v>
      </c>
      <c r="I102" s="14" cm="1">
        <f t="array" aca="1" ref="I102" ca="1">SUM(INDIRECT("'"&amp;TOTALECSheets&amp;"'!"&amp;ADDRESS(ROW(),COLUMN())))</f>
        <v>-1.3343736354135294</v>
      </c>
      <c r="J102" s="14" cm="1">
        <f t="array" aca="1" ref="J102" ca="1">SUM(INDIRECT("'"&amp;TOTALECSheets&amp;"'!"&amp;ADDRESS(ROW(),COLUMN())))</f>
        <v>-0.78415082783937973</v>
      </c>
      <c r="K102" s="14" cm="1">
        <f t="array" aca="1" ref="K102" ca="1">SUM(INDIRECT("'"&amp;TOTALECSheets&amp;"'!"&amp;ADDRESS(ROW(),COLUMN())))</f>
        <v>-0.12361411900574555</v>
      </c>
      <c r="L102" s="14" cm="1">
        <f t="array" aca="1" ref="L102" ca="1">SUM(INDIRECT("'"&amp;TOTALECSheets&amp;"'!"&amp;ADDRESS(ROW(),COLUMN())))</f>
        <v>-5.1214889230252372E-2</v>
      </c>
      <c r="M102" s="14" cm="1">
        <f t="array" aca="1" ref="M102" ca="1">SUM(INDIRECT("'"&amp;TOTALECSheets&amp;"'!"&amp;ADDRESS(ROW(),COLUMN())))</f>
        <v>-0.18765069187814612</v>
      </c>
      <c r="N102" s="14" cm="1">
        <f t="array" aca="1" ref="N102" ca="1">SUM(INDIRECT("'"&amp;TOTALECSheets&amp;"'!"&amp;ADDRESS(ROW(),COLUMN())))</f>
        <v>0</v>
      </c>
      <c r="O102" s="14" cm="1">
        <f t="array" aca="1" ref="O102" ca="1">SUM(INDIRECT("'"&amp;TOTALECSheets&amp;"'!"&amp;ADDRESS(ROW(),COLUMN())))</f>
        <v>0</v>
      </c>
      <c r="P102" s="14" cm="1">
        <f t="array" aca="1" ref="P102" ca="1">SUM(INDIRECT("'"&amp;TOTALECSheets&amp;"'!"&amp;ADDRESS(ROW(),COLUMN())))</f>
        <v>0</v>
      </c>
      <c r="Q102" s="14" cm="1">
        <f t="array" aca="1" ref="Q102" ca="1">SUM(INDIRECT("'"&amp;TOTALECSheets&amp;"'!"&amp;ADDRESS(ROW(),COLUMN())))</f>
        <v>0</v>
      </c>
      <c r="R102" s="14" cm="1">
        <f t="array" aca="1" ref="R102" ca="1">SUM(INDIRECT("'"&amp;TOTALECSheets&amp;"'!"&amp;ADDRESS(ROW(),COLUMN())))</f>
        <v>0</v>
      </c>
      <c r="S102" s="14" cm="1">
        <f t="array" aca="1" ref="S102" ca="1">SUM(INDIRECT("'"&amp;TOTALECSheets&amp;"'!"&amp;ADDRESS(ROW(),COLUMN())))</f>
        <v>0</v>
      </c>
      <c r="T102" s="14" cm="1">
        <f t="array" aca="1" ref="T102" ca="1">SUM(INDIRECT("'"&amp;TOTALECSheets&amp;"'!"&amp;ADDRESS(ROW(),COLUMN())))</f>
        <v>0</v>
      </c>
      <c r="U102" s="14" cm="1">
        <f t="array" aca="1" ref="U102" ca="1">SUM(INDIRECT("'"&amp;TOTALECSheets&amp;"'!"&amp;ADDRESS(ROW(),COLUMN())))</f>
        <v>0</v>
      </c>
      <c r="W102" s="9"/>
    </row>
    <row r="103" spans="1:23" hidden="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 cm="1">
        <f t="array" aca="1" ref="D103" ca="1">SUM(INDIRECT("'"&amp;TOTALECSheets&amp;"'!"&amp;ADDRESS(ROW(),COLUMN())))</f>
        <v>-7.6558485313739855</v>
      </c>
      <c r="E103" s="14">
        <f t="shared" ca="1" si="4"/>
        <v>0</v>
      </c>
      <c r="F103" s="3"/>
      <c r="G103" s="14" cm="1">
        <f t="array" aca="1" ref="G103" ca="1">SUM(INDIRECT("'"&amp;TOTALECSheets&amp;"'!"&amp;ADDRESS(ROW(),COLUMN())))</f>
        <v>-6.4397401544305932</v>
      </c>
      <c r="H103" s="14" cm="1">
        <f t="array" aca="1" ref="H103" ca="1">SUM(INDIRECT("'"&amp;TOTALECSheets&amp;"'!"&amp;ADDRESS(ROW(),COLUMN())))</f>
        <v>-0.33893938725792111</v>
      </c>
      <c r="I103" s="14" cm="1">
        <f t="array" aca="1" ref="I103" ca="1">SUM(INDIRECT("'"&amp;TOTALECSheets&amp;"'!"&amp;ADDRESS(ROW(),COLUMN())))</f>
        <v>-0.47177315980402434</v>
      </c>
      <c r="J103" s="14" cm="1">
        <f t="array" aca="1" ref="J103" ca="1">SUM(INDIRECT("'"&amp;TOTALECSheets&amp;"'!"&amp;ADDRESS(ROW(),COLUMN())))</f>
        <v>-0.27723967560111373</v>
      </c>
      <c r="K103" s="14" cm="1">
        <f t="array" aca="1" ref="K103" ca="1">SUM(INDIRECT("'"&amp;TOTALECSheets&amp;"'!"&amp;ADDRESS(ROW(),COLUMN())))</f>
        <v>-4.3704268408794121E-2</v>
      </c>
      <c r="L103" s="14" cm="1">
        <f t="array" aca="1" ref="L103" ca="1">SUM(INDIRECT("'"&amp;TOTALECSheets&amp;"'!"&amp;ADDRESS(ROW(),COLUMN())))</f>
        <v>-1.8107229849217896E-2</v>
      </c>
      <c r="M103" s="14" cm="1">
        <f t="array" aca="1" ref="M103" ca="1">SUM(INDIRECT("'"&amp;TOTALECSheets&amp;"'!"&amp;ADDRESS(ROW(),COLUMN())))</f>
        <v>-6.6344656022320841E-2</v>
      </c>
      <c r="N103" s="14" cm="1">
        <f t="array" aca="1" ref="N103" ca="1">SUM(INDIRECT("'"&amp;TOTALECSheets&amp;"'!"&amp;ADDRESS(ROW(),COLUMN())))</f>
        <v>0</v>
      </c>
      <c r="O103" s="14" cm="1">
        <f t="array" aca="1" ref="O103" ca="1">SUM(INDIRECT("'"&amp;TOTALECSheets&amp;"'!"&amp;ADDRESS(ROW(),COLUMN())))</f>
        <v>0</v>
      </c>
      <c r="P103" s="14" cm="1">
        <f t="array" aca="1" ref="P103" ca="1">SUM(INDIRECT("'"&amp;TOTALECSheets&amp;"'!"&amp;ADDRESS(ROW(),COLUMN())))</f>
        <v>0</v>
      </c>
      <c r="Q103" s="14" cm="1">
        <f t="array" aca="1" ref="Q103" ca="1">SUM(INDIRECT("'"&amp;TOTALECSheets&amp;"'!"&amp;ADDRESS(ROW(),COLUMN())))</f>
        <v>0</v>
      </c>
      <c r="R103" s="14" cm="1">
        <f t="array" aca="1" ref="R103" ca="1">SUM(INDIRECT("'"&amp;TOTALECSheets&amp;"'!"&amp;ADDRESS(ROW(),COLUMN())))</f>
        <v>0</v>
      </c>
      <c r="S103" s="14" cm="1">
        <f t="array" aca="1" ref="S103" ca="1">SUM(INDIRECT("'"&amp;TOTALECSheets&amp;"'!"&amp;ADDRESS(ROW(),COLUMN())))</f>
        <v>0</v>
      </c>
      <c r="T103" s="14" cm="1">
        <f t="array" aca="1" ref="T103" ca="1">SUM(INDIRECT("'"&amp;TOTALECSheets&amp;"'!"&amp;ADDRESS(ROW(),COLUMN())))</f>
        <v>0</v>
      </c>
      <c r="U103" s="14" cm="1">
        <f t="array" aca="1" ref="U103" ca="1">SUM(INDIRECT("'"&amp;TOTALECSheets&amp;"'!"&amp;ADDRESS(ROW(),COLUMN())))</f>
        <v>0</v>
      </c>
      <c r="W103" s="9"/>
    </row>
    <row r="104" spans="1:23" hidden="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 cm="1">
        <f t="array" aca="1" ref="D104" ca="1">SUM(INDIRECT("'"&amp;TOTALECSheets&amp;"'!"&amp;ADDRESS(ROW(),COLUMN())))</f>
        <v>0</v>
      </c>
      <c r="E104" s="14">
        <f t="shared" ca="1" si="4"/>
        <v>0</v>
      </c>
      <c r="F104" s="3"/>
      <c r="G104" s="14" cm="1">
        <f t="array" aca="1" ref="G104" ca="1">SUM(INDIRECT("'"&amp;TOTALECSheets&amp;"'!"&amp;ADDRESS(ROW(),COLUMN())))</f>
        <v>0</v>
      </c>
      <c r="H104" s="14" cm="1">
        <f t="array" aca="1" ref="H104" ca="1">SUM(INDIRECT("'"&amp;TOTALECSheets&amp;"'!"&amp;ADDRESS(ROW(),COLUMN())))</f>
        <v>0</v>
      </c>
      <c r="I104" s="14" cm="1">
        <f t="array" aca="1" ref="I104" ca="1">SUM(INDIRECT("'"&amp;TOTALECSheets&amp;"'!"&amp;ADDRESS(ROW(),COLUMN())))</f>
        <v>0</v>
      </c>
      <c r="J104" s="14" cm="1">
        <f t="array" aca="1" ref="J104" ca="1">SUM(INDIRECT("'"&amp;TOTALECSheets&amp;"'!"&amp;ADDRESS(ROW(),COLUMN())))</f>
        <v>0</v>
      </c>
      <c r="K104" s="14" cm="1">
        <f t="array" aca="1" ref="K104" ca="1">SUM(INDIRECT("'"&amp;TOTALECSheets&amp;"'!"&amp;ADDRESS(ROW(),COLUMN())))</f>
        <v>0</v>
      </c>
      <c r="L104" s="14" cm="1">
        <f t="array" aca="1" ref="L104" ca="1">SUM(INDIRECT("'"&amp;TOTALECSheets&amp;"'!"&amp;ADDRESS(ROW(),COLUMN())))</f>
        <v>0</v>
      </c>
      <c r="M104" s="14" cm="1">
        <f t="array" aca="1" ref="M104" ca="1">SUM(INDIRECT("'"&amp;TOTALECSheets&amp;"'!"&amp;ADDRESS(ROW(),COLUMN())))</f>
        <v>0</v>
      </c>
      <c r="N104" s="14" cm="1">
        <f t="array" aca="1" ref="N104" ca="1">SUM(INDIRECT("'"&amp;TOTALECSheets&amp;"'!"&amp;ADDRESS(ROW(),COLUMN())))</f>
        <v>0</v>
      </c>
      <c r="O104" s="14" cm="1">
        <f t="array" aca="1" ref="O104" ca="1">SUM(INDIRECT("'"&amp;TOTALECSheets&amp;"'!"&amp;ADDRESS(ROW(),COLUMN())))</f>
        <v>0</v>
      </c>
      <c r="P104" s="14" cm="1">
        <f t="array" aca="1" ref="P104" ca="1">SUM(INDIRECT("'"&amp;TOTALECSheets&amp;"'!"&amp;ADDRESS(ROW(),COLUMN())))</f>
        <v>0</v>
      </c>
      <c r="Q104" s="14" cm="1">
        <f t="array" aca="1" ref="Q104" ca="1">SUM(INDIRECT("'"&amp;TOTALECSheets&amp;"'!"&amp;ADDRESS(ROW(),COLUMN())))</f>
        <v>0</v>
      </c>
      <c r="R104" s="14" cm="1">
        <f t="array" aca="1" ref="R104" ca="1">SUM(INDIRECT("'"&amp;TOTALECSheets&amp;"'!"&amp;ADDRESS(ROW(),COLUMN())))</f>
        <v>0</v>
      </c>
      <c r="S104" s="14" cm="1">
        <f t="array" aca="1" ref="S104" ca="1">SUM(INDIRECT("'"&amp;TOTALECSheets&amp;"'!"&amp;ADDRESS(ROW(),COLUMN())))</f>
        <v>0</v>
      </c>
      <c r="T104" s="14" cm="1">
        <f t="array" aca="1" ref="T104" ca="1">SUM(INDIRECT("'"&amp;TOTALECSheets&amp;"'!"&amp;ADDRESS(ROW(),COLUMN())))</f>
        <v>0</v>
      </c>
      <c r="U104" s="14" cm="1">
        <f t="array" aca="1" ref="U104" ca="1">SUM(INDIRECT("'"&amp;TOTALECSheets&amp;"'!"&amp;ADDRESS(ROW(),COLUMN())))</f>
        <v>0</v>
      </c>
      <c r="W104" s="9"/>
    </row>
    <row r="105" spans="1:23" hidden="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 cm="1">
        <f t="array" aca="1" ref="D105" ca="1">SUM(INDIRECT("'"&amp;TOTALECSheets&amp;"'!"&amp;ADDRESS(ROW(),COLUMN())))</f>
        <v>-12.605413170883521</v>
      </c>
      <c r="E105" s="14">
        <f t="shared" ca="1" si="4"/>
        <v>0</v>
      </c>
      <c r="F105" s="3"/>
      <c r="G105" s="14" cm="1">
        <f t="array" aca="1" ref="G105" ca="1">SUM(INDIRECT("'"&amp;TOTALECSheets&amp;"'!"&amp;ADDRESS(ROW(),COLUMN())))</f>
        <v>-10.60308142553578</v>
      </c>
      <c r="H105" s="14" cm="1">
        <f t="array" aca="1" ref="H105" ca="1">SUM(INDIRECT("'"&amp;TOTALECSheets&amp;"'!"&amp;ADDRESS(ROW(),COLUMN())))</f>
        <v>-0.55806629386193118</v>
      </c>
      <c r="I105" s="14" cm="1">
        <f t="array" aca="1" ref="I105" ca="1">SUM(INDIRECT("'"&amp;TOTALECSheets&amp;"'!"&amp;ADDRESS(ROW(),COLUMN())))</f>
        <v>-0.7767781164808002</v>
      </c>
      <c r="J105" s="14" cm="1">
        <f t="array" aca="1" ref="J105" ca="1">SUM(INDIRECT("'"&amp;TOTALECSheets&amp;"'!"&amp;ADDRESS(ROW(),COLUMN())))</f>
        <v>-0.45647724664251693</v>
      </c>
      <c r="K105" s="14" cm="1">
        <f t="array" aca="1" ref="K105" ca="1">SUM(INDIRECT("'"&amp;TOTALECSheets&amp;"'!"&amp;ADDRESS(ROW(),COLUMN())))</f>
        <v>-7.1959412254094163E-2</v>
      </c>
      <c r="L105" s="14" cm="1">
        <f t="array" aca="1" ref="L105" ca="1">SUM(INDIRECT("'"&amp;TOTALECSheets&amp;"'!"&amp;ADDRESS(ROW(),COLUMN())))</f>
        <v>-2.9813692459323374E-2</v>
      </c>
      <c r="M105" s="14" cm="1">
        <f t="array" aca="1" ref="M105" ca="1">SUM(INDIRECT("'"&amp;TOTALECSheets&amp;"'!"&amp;ADDRESS(ROW(),COLUMN())))</f>
        <v>-0.10923698364907564</v>
      </c>
      <c r="N105" s="14" cm="1">
        <f t="array" aca="1" ref="N105" ca="1">SUM(INDIRECT("'"&amp;TOTALECSheets&amp;"'!"&amp;ADDRESS(ROW(),COLUMN())))</f>
        <v>0</v>
      </c>
      <c r="O105" s="14" cm="1">
        <f t="array" aca="1" ref="O105" ca="1">SUM(INDIRECT("'"&amp;TOTALECSheets&amp;"'!"&amp;ADDRESS(ROW(),COLUMN())))</f>
        <v>0</v>
      </c>
      <c r="P105" s="14" cm="1">
        <f t="array" aca="1" ref="P105" ca="1">SUM(INDIRECT("'"&amp;TOTALECSheets&amp;"'!"&amp;ADDRESS(ROW(),COLUMN())))</f>
        <v>0</v>
      </c>
      <c r="Q105" s="14" cm="1">
        <f t="array" aca="1" ref="Q105" ca="1">SUM(INDIRECT("'"&amp;TOTALECSheets&amp;"'!"&amp;ADDRESS(ROW(),COLUMN())))</f>
        <v>0</v>
      </c>
      <c r="R105" s="14" cm="1">
        <f t="array" aca="1" ref="R105" ca="1">SUM(INDIRECT("'"&amp;TOTALECSheets&amp;"'!"&amp;ADDRESS(ROW(),COLUMN())))</f>
        <v>0</v>
      </c>
      <c r="S105" s="14" cm="1">
        <f t="array" aca="1" ref="S105" ca="1">SUM(INDIRECT("'"&amp;TOTALECSheets&amp;"'!"&amp;ADDRESS(ROW(),COLUMN())))</f>
        <v>0</v>
      </c>
      <c r="T105" s="14" cm="1">
        <f t="array" aca="1" ref="T105" ca="1">SUM(INDIRECT("'"&amp;TOTALECSheets&amp;"'!"&amp;ADDRESS(ROW(),COLUMN())))</f>
        <v>0</v>
      </c>
      <c r="U105" s="14" cm="1">
        <f t="array" aca="1" ref="U105" ca="1">SUM(INDIRECT("'"&amp;TOTALECSheets&amp;"'!"&amp;ADDRESS(ROW(),COLUMN())))</f>
        <v>0</v>
      </c>
      <c r="W105" s="9"/>
    </row>
    <row r="106" spans="1:23" hidden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 cm="1">
        <f t="array" aca="1" ref="D106" ca="1">SUM(INDIRECT("'"&amp;TOTALECSheets&amp;"'!"&amp;ADDRESS(ROW(),COLUMN())))</f>
        <v>-9.0349720712775881</v>
      </c>
      <c r="E106" s="14">
        <f t="shared" ca="1" si="4"/>
        <v>0</v>
      </c>
      <c r="F106" s="3"/>
      <c r="G106" s="14" cm="1">
        <f t="array" aca="1" ref="G106" ca="1">SUM(INDIRECT("'"&amp;TOTALECSheets&amp;"'!"&amp;ADDRESS(ROW(),COLUMN())))</f>
        <v>-7.5997940924679224</v>
      </c>
      <c r="H106" s="14" cm="1">
        <f t="array" aca="1" ref="H106" ca="1">SUM(INDIRECT("'"&amp;TOTALECSheets&amp;"'!"&amp;ADDRESS(ROW(),COLUMN())))</f>
        <v>-0.39999588356297683</v>
      </c>
      <c r="I106" s="14" cm="1">
        <f t="array" aca="1" ref="I106" ca="1">SUM(INDIRECT("'"&amp;TOTALECSheets&amp;"'!"&amp;ADDRESS(ROW(),COLUMN())))</f>
        <v>-0.55675831429266276</v>
      </c>
      <c r="J106" s="14" cm="1">
        <f t="array" aca="1" ref="J106" ca="1">SUM(INDIRECT("'"&amp;TOTALECSheets&amp;"'!"&amp;ADDRESS(ROW(),COLUMN())))</f>
        <v>-0.32718159402463753</v>
      </c>
      <c r="K106" s="14" cm="1">
        <f t="array" aca="1" ref="K106" ca="1">SUM(INDIRECT("'"&amp;TOTALECSheets&amp;"'!"&amp;ADDRESS(ROW(),COLUMN())))</f>
        <v>-5.1577149528349936E-2</v>
      </c>
      <c r="L106" s="14" cm="1">
        <f t="array" aca="1" ref="L106" ca="1">SUM(INDIRECT("'"&amp;TOTALECSheets&amp;"'!"&amp;ADDRESS(ROW(),COLUMN())))</f>
        <v>-2.1369063834721244E-2</v>
      </c>
      <c r="M106" s="14" cm="1">
        <f t="array" aca="1" ref="M106" ca="1">SUM(INDIRECT("'"&amp;TOTALECSheets&amp;"'!"&amp;ADDRESS(ROW(),COLUMN())))</f>
        <v>-7.8295973566317359E-2</v>
      </c>
      <c r="N106" s="14" cm="1">
        <f t="array" aca="1" ref="N106" ca="1">SUM(INDIRECT("'"&amp;TOTALECSheets&amp;"'!"&amp;ADDRESS(ROW(),COLUMN())))</f>
        <v>0</v>
      </c>
      <c r="O106" s="14" cm="1">
        <f t="array" aca="1" ref="O106" ca="1">SUM(INDIRECT("'"&amp;TOTALECSheets&amp;"'!"&amp;ADDRESS(ROW(),COLUMN())))</f>
        <v>0</v>
      </c>
      <c r="P106" s="14" cm="1">
        <f t="array" aca="1" ref="P106" ca="1">SUM(INDIRECT("'"&amp;TOTALECSheets&amp;"'!"&amp;ADDRESS(ROW(),COLUMN())))</f>
        <v>0</v>
      </c>
      <c r="Q106" s="14" cm="1">
        <f t="array" aca="1" ref="Q106" ca="1">SUM(INDIRECT("'"&amp;TOTALECSheets&amp;"'!"&amp;ADDRESS(ROW(),COLUMN())))</f>
        <v>0</v>
      </c>
      <c r="R106" s="14" cm="1">
        <f t="array" aca="1" ref="R106" ca="1">SUM(INDIRECT("'"&amp;TOTALECSheets&amp;"'!"&amp;ADDRESS(ROW(),COLUMN())))</f>
        <v>0</v>
      </c>
      <c r="S106" s="14" cm="1">
        <f t="array" aca="1" ref="S106" ca="1">SUM(INDIRECT("'"&amp;TOTALECSheets&amp;"'!"&amp;ADDRESS(ROW(),COLUMN())))</f>
        <v>0</v>
      </c>
      <c r="T106" s="14" cm="1">
        <f t="array" aca="1" ref="T106" ca="1">SUM(INDIRECT("'"&amp;TOTALECSheets&amp;"'!"&amp;ADDRESS(ROW(),COLUMN())))</f>
        <v>0</v>
      </c>
      <c r="U106" s="14" cm="1">
        <f t="array" aca="1" ref="U106" ca="1">SUM(INDIRECT("'"&amp;TOTALECSheets&amp;"'!"&amp;ADDRESS(ROW(),COLUMN())))</f>
        <v>0</v>
      </c>
      <c r="W106" s="9"/>
    </row>
    <row r="107" spans="1:23" hidden="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 cm="1">
        <f t="array" aca="1" ref="D107" ca="1">SUM(INDIRECT("'"&amp;TOTALECSheets&amp;"'!"&amp;ADDRESS(ROW(),COLUMN())))</f>
        <v>0</v>
      </c>
      <c r="E107" s="14">
        <f t="shared" ca="1" si="4"/>
        <v>0</v>
      </c>
      <c r="F107" s="3"/>
      <c r="G107" s="14" cm="1">
        <f t="array" aca="1" ref="G107" ca="1">SUM(INDIRECT("'"&amp;TOTALECSheets&amp;"'!"&amp;ADDRESS(ROW(),COLUMN())))</f>
        <v>0</v>
      </c>
      <c r="H107" s="14" cm="1">
        <f t="array" aca="1" ref="H107" ca="1">SUM(INDIRECT("'"&amp;TOTALECSheets&amp;"'!"&amp;ADDRESS(ROW(),COLUMN())))</f>
        <v>0</v>
      </c>
      <c r="I107" s="14" cm="1">
        <f t="array" aca="1" ref="I107" ca="1">SUM(INDIRECT("'"&amp;TOTALECSheets&amp;"'!"&amp;ADDRESS(ROW(),COLUMN())))</f>
        <v>0</v>
      </c>
      <c r="J107" s="14" cm="1">
        <f t="array" aca="1" ref="J107" ca="1">SUM(INDIRECT("'"&amp;TOTALECSheets&amp;"'!"&amp;ADDRESS(ROW(),COLUMN())))</f>
        <v>0</v>
      </c>
      <c r="K107" s="14" cm="1">
        <f t="array" aca="1" ref="K107" ca="1">SUM(INDIRECT("'"&amp;TOTALECSheets&amp;"'!"&amp;ADDRESS(ROW(),COLUMN())))</f>
        <v>0</v>
      </c>
      <c r="L107" s="14" cm="1">
        <f t="array" aca="1" ref="L107" ca="1">SUM(INDIRECT("'"&amp;TOTALECSheets&amp;"'!"&amp;ADDRESS(ROW(),COLUMN())))</f>
        <v>0</v>
      </c>
      <c r="M107" s="14" cm="1">
        <f t="array" aca="1" ref="M107" ca="1">SUM(INDIRECT("'"&amp;TOTALECSheets&amp;"'!"&amp;ADDRESS(ROW(),COLUMN())))</f>
        <v>0</v>
      </c>
      <c r="N107" s="14" cm="1">
        <f t="array" aca="1" ref="N107" ca="1">SUM(INDIRECT("'"&amp;TOTALECSheets&amp;"'!"&amp;ADDRESS(ROW(),COLUMN())))</f>
        <v>0</v>
      </c>
      <c r="O107" s="14" cm="1">
        <f t="array" aca="1" ref="O107" ca="1">SUM(INDIRECT("'"&amp;TOTALECSheets&amp;"'!"&amp;ADDRESS(ROW(),COLUMN())))</f>
        <v>0</v>
      </c>
      <c r="P107" s="14" cm="1">
        <f t="array" aca="1" ref="P107" ca="1">SUM(INDIRECT("'"&amp;TOTALECSheets&amp;"'!"&amp;ADDRESS(ROW(),COLUMN())))</f>
        <v>0</v>
      </c>
      <c r="Q107" s="14" cm="1">
        <f t="array" aca="1" ref="Q107" ca="1">SUM(INDIRECT("'"&amp;TOTALECSheets&amp;"'!"&amp;ADDRESS(ROW(),COLUMN())))</f>
        <v>0</v>
      </c>
      <c r="R107" s="14" cm="1">
        <f t="array" aca="1" ref="R107" ca="1">SUM(INDIRECT("'"&amp;TOTALECSheets&amp;"'!"&amp;ADDRESS(ROW(),COLUMN())))</f>
        <v>0</v>
      </c>
      <c r="S107" s="14" cm="1">
        <f t="array" aca="1" ref="S107" ca="1">SUM(INDIRECT("'"&amp;TOTALECSheets&amp;"'!"&amp;ADDRESS(ROW(),COLUMN())))</f>
        <v>0</v>
      </c>
      <c r="T107" s="14" cm="1">
        <f t="array" aca="1" ref="T107" ca="1">SUM(INDIRECT("'"&amp;TOTALECSheets&amp;"'!"&amp;ADDRESS(ROW(),COLUMN())))</f>
        <v>0</v>
      </c>
      <c r="U107" s="14" cm="1">
        <f t="array" aca="1" ref="U107" ca="1">SUM(INDIRECT("'"&amp;TOTALECSheets&amp;"'!"&amp;ADDRESS(ROW(),COLUMN())))</f>
        <v>0</v>
      </c>
      <c r="W107" s="9"/>
    </row>
    <row r="108" spans="1:23" hidden="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 cm="1">
        <f t="array" aca="1" ref="D108" ca="1">SUM(INDIRECT("'"&amp;TOTALECSheets&amp;"'!"&amp;ADDRESS(ROW(),COLUMN())))</f>
        <v>0</v>
      </c>
      <c r="E108" s="14">
        <f t="shared" ca="1" si="4"/>
        <v>0</v>
      </c>
      <c r="F108" s="3"/>
      <c r="G108" s="14" cm="1">
        <f t="array" aca="1" ref="G108" ca="1">SUM(INDIRECT("'"&amp;TOTALECSheets&amp;"'!"&amp;ADDRESS(ROW(),COLUMN())))</f>
        <v>0</v>
      </c>
      <c r="H108" s="14" cm="1">
        <f t="array" aca="1" ref="H108" ca="1">SUM(INDIRECT("'"&amp;TOTALECSheets&amp;"'!"&amp;ADDRESS(ROW(),COLUMN())))</f>
        <v>0</v>
      </c>
      <c r="I108" s="14" cm="1">
        <f t="array" aca="1" ref="I108" ca="1">SUM(INDIRECT("'"&amp;TOTALECSheets&amp;"'!"&amp;ADDRESS(ROW(),COLUMN())))</f>
        <v>0</v>
      </c>
      <c r="J108" s="14" cm="1">
        <f t="array" aca="1" ref="J108" ca="1">SUM(INDIRECT("'"&amp;TOTALECSheets&amp;"'!"&amp;ADDRESS(ROW(),COLUMN())))</f>
        <v>0</v>
      </c>
      <c r="K108" s="14" cm="1">
        <f t="array" aca="1" ref="K108" ca="1">SUM(INDIRECT("'"&amp;TOTALECSheets&amp;"'!"&amp;ADDRESS(ROW(),COLUMN())))</f>
        <v>0</v>
      </c>
      <c r="L108" s="14" cm="1">
        <f t="array" aca="1" ref="L108" ca="1">SUM(INDIRECT("'"&amp;TOTALECSheets&amp;"'!"&amp;ADDRESS(ROW(),COLUMN())))</f>
        <v>0</v>
      </c>
      <c r="M108" s="14" cm="1">
        <f t="array" aca="1" ref="M108" ca="1">SUM(INDIRECT("'"&amp;TOTALECSheets&amp;"'!"&amp;ADDRESS(ROW(),COLUMN())))</f>
        <v>0</v>
      </c>
      <c r="N108" s="14" cm="1">
        <f t="array" aca="1" ref="N108" ca="1">SUM(INDIRECT("'"&amp;TOTALECSheets&amp;"'!"&amp;ADDRESS(ROW(),COLUMN())))</f>
        <v>0</v>
      </c>
      <c r="O108" s="14" cm="1">
        <f t="array" aca="1" ref="O108" ca="1">SUM(INDIRECT("'"&amp;TOTALECSheets&amp;"'!"&amp;ADDRESS(ROW(),COLUMN())))</f>
        <v>0</v>
      </c>
      <c r="P108" s="14" cm="1">
        <f t="array" aca="1" ref="P108" ca="1">SUM(INDIRECT("'"&amp;TOTALECSheets&amp;"'!"&amp;ADDRESS(ROW(),COLUMN())))</f>
        <v>0</v>
      </c>
      <c r="Q108" s="14" cm="1">
        <f t="array" aca="1" ref="Q108" ca="1">SUM(INDIRECT("'"&amp;TOTALECSheets&amp;"'!"&amp;ADDRESS(ROW(),COLUMN())))</f>
        <v>0</v>
      </c>
      <c r="R108" s="14" cm="1">
        <f t="array" aca="1" ref="R108" ca="1">SUM(INDIRECT("'"&amp;TOTALECSheets&amp;"'!"&amp;ADDRESS(ROW(),COLUMN())))</f>
        <v>0</v>
      </c>
      <c r="S108" s="14" cm="1">
        <f t="array" aca="1" ref="S108" ca="1">SUM(INDIRECT("'"&amp;TOTALECSheets&amp;"'!"&amp;ADDRESS(ROW(),COLUMN())))</f>
        <v>0</v>
      </c>
      <c r="T108" s="14" cm="1">
        <f t="array" aca="1" ref="T108" ca="1">SUM(INDIRECT("'"&amp;TOTALECSheets&amp;"'!"&amp;ADDRESS(ROW(),COLUMN())))</f>
        <v>0</v>
      </c>
      <c r="U108" s="14" cm="1">
        <f t="array" aca="1" ref="U108" ca="1">SUM(INDIRECT("'"&amp;TOTALECSheets&amp;"'!"&amp;ADDRESS(ROW(),COLUMN())))</f>
        <v>0</v>
      </c>
      <c r="W108" s="9"/>
    </row>
    <row r="109" spans="1:23" hidden="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 cm="1">
        <f t="array" aca="1" ref="D109" ca="1">SUM(INDIRECT("'"&amp;TOTALECSheets&amp;"'!"&amp;ADDRESS(ROW(),COLUMN())))</f>
        <v>-67.852582853336756</v>
      </c>
      <c r="E109" s="14">
        <f t="shared" ca="1" si="4"/>
        <v>0</v>
      </c>
      <c r="F109" s="46"/>
      <c r="G109" s="174" cm="1">
        <f t="array" aca="1" ref="G109" ca="1">SUM(INDIRECT("'"&amp;TOTALECSheets&amp;"'!"&amp;ADDRESS(ROW(),COLUMN())))</f>
        <v>-57.07440535060352</v>
      </c>
      <c r="H109" s="174" cm="1">
        <f t="array" aca="1" ref="H109" ca="1">SUM(INDIRECT("'"&amp;TOTALECSheets&amp;"'!"&amp;ADDRESS(ROW(),COLUMN())))</f>
        <v>-3.0039665442610155</v>
      </c>
      <c r="I109" s="174" cm="1">
        <f t="array" aca="1" ref="I109" ca="1">SUM(INDIRECT("'"&amp;TOTALECSheets&amp;"'!"&amp;ADDRESS(ROW(),COLUMN())))</f>
        <v>-4.1812514030809949</v>
      </c>
      <c r="J109" s="174" cm="1">
        <f t="array" aca="1" ref="J109" ca="1">SUM(INDIRECT("'"&amp;TOTALECSheets&amp;"'!"&amp;ADDRESS(ROW(),COLUMN())))</f>
        <v>-2.4571316924396767</v>
      </c>
      <c r="K109" s="174" cm="1">
        <f t="array" aca="1" ref="K109" ca="1">SUM(INDIRECT("'"&amp;TOTALECSheets&amp;"'!"&amp;ADDRESS(ROW(),COLUMN())))</f>
        <v>-0.38734406527240506</v>
      </c>
      <c r="L109" s="174" cm="1">
        <f t="array" aca="1" ref="L109" ca="1">SUM(INDIRECT("'"&amp;TOTALECSheets&amp;"'!"&amp;ADDRESS(ROW(),COLUMN())))</f>
        <v>-0.16048153363451806</v>
      </c>
      <c r="M109" s="174" cm="1">
        <f t="array" aca="1" ref="M109" ca="1">SUM(INDIRECT("'"&amp;TOTALECSheets&amp;"'!"&amp;ADDRESS(ROW(),COLUMN())))</f>
        <v>-0.58800226404462907</v>
      </c>
      <c r="N109" s="174" cm="1">
        <f t="array" aca="1" ref="N109" ca="1">SUM(INDIRECT("'"&amp;TOTALECSheets&amp;"'!"&amp;ADDRESS(ROW(),COLUMN())))</f>
        <v>0</v>
      </c>
      <c r="O109" s="174" cm="1">
        <f t="array" aca="1" ref="O109" ca="1">SUM(INDIRECT("'"&amp;TOTALECSheets&amp;"'!"&amp;ADDRESS(ROW(),COLUMN())))</f>
        <v>0</v>
      </c>
      <c r="P109" s="174" cm="1">
        <f t="array" aca="1" ref="P109" ca="1">SUM(INDIRECT("'"&amp;TOTALECSheets&amp;"'!"&amp;ADDRESS(ROW(),COLUMN())))</f>
        <v>0</v>
      </c>
      <c r="Q109" s="174" cm="1">
        <f t="array" aca="1" ref="Q109" ca="1">SUM(INDIRECT("'"&amp;TOTALECSheets&amp;"'!"&amp;ADDRESS(ROW(),COLUMN())))</f>
        <v>0</v>
      </c>
      <c r="R109" s="174" cm="1">
        <f t="array" aca="1" ref="R109" ca="1">SUM(INDIRECT("'"&amp;TOTALECSheets&amp;"'!"&amp;ADDRESS(ROW(),COLUMN())))</f>
        <v>0</v>
      </c>
      <c r="S109" s="174" cm="1">
        <f t="array" aca="1" ref="S109" ca="1">SUM(INDIRECT("'"&amp;TOTALECSheets&amp;"'!"&amp;ADDRESS(ROW(),COLUMN())))</f>
        <v>0</v>
      </c>
      <c r="T109" s="174" cm="1">
        <f t="array" aca="1" ref="T109" ca="1">SUM(INDIRECT("'"&amp;TOTALECSheets&amp;"'!"&amp;ADDRESS(ROW(),COLUMN())))</f>
        <v>0</v>
      </c>
      <c r="U109" s="174" cm="1">
        <f t="array" aca="1" ref="U109" ca="1">SUM(INDIRECT("'"&amp;TOTALECSheets&amp;"'!"&amp;ADDRESS(ROW(),COLUMN())))</f>
        <v>0</v>
      </c>
      <c r="W109" s="9"/>
    </row>
    <row r="110" spans="1:23" hidden="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D110" s="14"/>
      <c r="E110" s="14">
        <f t="shared" si="4"/>
        <v>0</v>
      </c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3" collapsed="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 cm="1">
        <f t="array" aca="1" ref="D111" ca="1">SUM(INDIRECT("'"&amp;TOTALECSheets&amp;"'!"&amp;ADDRESS(ROW(),COLUMN())))</f>
        <v>-2096.921136577067</v>
      </c>
      <c r="E111" s="14">
        <f t="shared" ref="E111:E139" ca="1" si="6">IFERROR(IF(D111="",0,IF(D111=0,0,IF(ABS(D111-SUM($G111:$U111))&lt;Check_Limit,0,1))),1)</f>
        <v>0</v>
      </c>
      <c r="F111" s="46"/>
      <c r="G111" s="175" cm="1">
        <f t="array" aca="1" ref="G111" ca="1">SUM(INDIRECT("'"&amp;TOTALECSheets&amp;"'!"&amp;ADDRESS(ROW(),COLUMN())))</f>
        <v>-1763.831558128554</v>
      </c>
      <c r="H111" s="175" cm="1">
        <f t="array" aca="1" ref="H111" ca="1">SUM(INDIRECT("'"&amp;TOTALECSheets&amp;"'!"&amp;ADDRESS(ROW(),COLUMN())))</f>
        <v>-92.834799728210001</v>
      </c>
      <c r="I111" s="175" cm="1">
        <f t="array" aca="1" ref="I111" ca="1">SUM(INDIRECT("'"&amp;TOTALECSheets&amp;"'!"&amp;ADDRESS(ROW(),COLUMN())))</f>
        <v>-129.21769630221067</v>
      </c>
      <c r="J111" s="175" cm="1">
        <f t="array" aca="1" ref="J111" ca="1">SUM(INDIRECT("'"&amp;TOTALECSheets&amp;"'!"&amp;ADDRESS(ROW(),COLUMN())))</f>
        <v>-75.935375848065618</v>
      </c>
      <c r="K111" s="175" cm="1">
        <f t="array" aca="1" ref="K111" ca="1">SUM(INDIRECT("'"&amp;TOTALECSheets&amp;"'!"&amp;ADDRESS(ROW(),COLUMN())))</f>
        <v>-11.97050905715744</v>
      </c>
      <c r="L111" s="175" cm="1">
        <f t="array" aca="1" ref="L111" ca="1">SUM(INDIRECT("'"&amp;TOTALECSheets&amp;"'!"&amp;ADDRESS(ROW(),COLUMN())))</f>
        <v>-4.9595329427017631</v>
      </c>
      <c r="M111" s="175" cm="1">
        <f t="array" aca="1" ref="M111" ca="1">SUM(INDIRECT("'"&amp;TOTALECSheets&amp;"'!"&amp;ADDRESS(ROW(),COLUMN())))</f>
        <v>-18.171664570167763</v>
      </c>
      <c r="N111" s="175" cm="1">
        <f t="array" aca="1" ref="N111" ca="1">SUM(INDIRECT("'"&amp;TOTALECSheets&amp;"'!"&amp;ADDRESS(ROW(),COLUMN())))</f>
        <v>0</v>
      </c>
      <c r="O111" s="175" cm="1">
        <f t="array" aca="1" ref="O111" ca="1">SUM(INDIRECT("'"&amp;TOTALECSheets&amp;"'!"&amp;ADDRESS(ROW(),COLUMN())))</f>
        <v>0</v>
      </c>
      <c r="P111" s="175" cm="1">
        <f t="array" aca="1" ref="P111" ca="1">SUM(INDIRECT("'"&amp;TOTALECSheets&amp;"'!"&amp;ADDRESS(ROW(),COLUMN())))</f>
        <v>0</v>
      </c>
      <c r="Q111" s="175" cm="1">
        <f t="array" aca="1" ref="Q111" ca="1">SUM(INDIRECT("'"&amp;TOTALECSheets&amp;"'!"&amp;ADDRESS(ROW(),COLUMN())))</f>
        <v>0</v>
      </c>
      <c r="R111" s="175" cm="1">
        <f t="array" aca="1" ref="R111" ca="1">SUM(INDIRECT("'"&amp;TOTALECSheets&amp;"'!"&amp;ADDRESS(ROW(),COLUMN())))</f>
        <v>0</v>
      </c>
      <c r="S111" s="175" cm="1">
        <f t="array" aca="1" ref="S111" ca="1">SUM(INDIRECT("'"&amp;TOTALECSheets&amp;"'!"&amp;ADDRESS(ROW(),COLUMN())))</f>
        <v>0</v>
      </c>
      <c r="T111" s="175" cm="1">
        <f t="array" aca="1" ref="T111" ca="1">SUM(INDIRECT("'"&amp;TOTALECSheets&amp;"'!"&amp;ADDRESS(ROW(),COLUMN())))</f>
        <v>0</v>
      </c>
      <c r="U111" s="175" cm="1">
        <f t="array" aca="1" ref="U111" ca="1">SUM(INDIRECT("'"&amp;TOTALECSheets&amp;"'!"&amp;ADDRESS(ROW(),COLUMN())))</f>
        <v>0</v>
      </c>
    </row>
    <row r="112" spans="1:23">
      <c r="A112" s="46" t="str">
        <f>IF(ISBLANK('Input-Accounts'!A112),"",'Input-Accounts'!A112)</f>
        <v/>
      </c>
      <c r="B112" t="str">
        <f>IF(ISBLANK('Input-Accounts'!B112),"",'Input-Accounts'!B112)</f>
        <v/>
      </c>
      <c r="D112" s="14"/>
      <c r="E112" s="14">
        <f t="shared" si="6"/>
        <v>0</v>
      </c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W112" s="10"/>
    </row>
    <row r="113" spans="1:23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D113" s="14"/>
      <c r="E113" s="14">
        <f t="shared" si="6"/>
        <v>0</v>
      </c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3" hidden="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 cm="1">
        <f t="array" aca="1" ref="D114" ca="1">SUM(INDIRECT("'"&amp;TOTALECSheets&amp;"'!"&amp;ADDRESS(ROW(),COLUMN())))</f>
        <v>5.0001612204090451</v>
      </c>
      <c r="E114" s="14">
        <f t="shared" ref="E114" ca="1" si="7">IFERROR(IF(D114="",0,IF(D114=0,0,IF(ABS(D114-SUM($G114:$U114))&lt;Check_Limit,0,1))),1)</f>
        <v>0</v>
      </c>
      <c r="F114" s="3"/>
      <c r="G114" s="14" cm="1">
        <f t="array" aca="1" ref="G114" ca="1">SUM(INDIRECT("'"&amp;TOTALECSheets&amp;"'!"&amp;ADDRESS(ROW(),COLUMN())))</f>
        <v>4.2059007382054316</v>
      </c>
      <c r="H114" s="14" cm="1">
        <f t="array" aca="1" ref="H114" ca="1">SUM(INDIRECT("'"&amp;TOTALECSheets&amp;"'!"&amp;ADDRESS(ROW(),COLUMN())))</f>
        <v>0.22136691619369142</v>
      </c>
      <c r="I114" s="14" cm="1">
        <f t="array" aca="1" ref="I114" ca="1">SUM(INDIRECT("'"&amp;TOTALECSheets&amp;"'!"&amp;ADDRESS(ROW(),COLUMN())))</f>
        <v>0.3081228486711669</v>
      </c>
      <c r="J114" s="14" cm="1">
        <f t="array" aca="1" ref="J114" ca="1">SUM(INDIRECT("'"&amp;TOTALECSheets&amp;"'!"&amp;ADDRESS(ROW(),COLUMN())))</f>
        <v>0.18106981466764799</v>
      </c>
      <c r="K114" s="14" cm="1">
        <f t="array" aca="1" ref="K114" ca="1">SUM(INDIRECT("'"&amp;TOTALECSheets&amp;"'!"&amp;ADDRESS(ROW(),COLUMN())))</f>
        <v>2.854398009162042E-2</v>
      </c>
      <c r="L114" s="14" cm="1">
        <f t="array" aca="1" ref="L114" ca="1">SUM(INDIRECT("'"&amp;TOTALECSheets&amp;"'!"&amp;ADDRESS(ROW(),COLUMN())))</f>
        <v>1.1826131111405822E-2</v>
      </c>
      <c r="M114" s="14" cm="1">
        <f t="array" aca="1" ref="M114" ca="1">SUM(INDIRECT("'"&amp;TOTALECSheets&amp;"'!"&amp;ADDRESS(ROW(),COLUMN())))</f>
        <v>4.333079146808174E-2</v>
      </c>
      <c r="N114" s="14" cm="1">
        <f t="array" aca="1" ref="N114" ca="1">SUM(INDIRECT("'"&amp;TOTALECSheets&amp;"'!"&amp;ADDRESS(ROW(),COLUMN())))</f>
        <v>0</v>
      </c>
      <c r="O114" s="14" cm="1">
        <f t="array" aca="1" ref="O114" ca="1">SUM(INDIRECT("'"&amp;TOTALECSheets&amp;"'!"&amp;ADDRESS(ROW(),COLUMN())))</f>
        <v>0</v>
      </c>
      <c r="P114" s="14" cm="1">
        <f t="array" aca="1" ref="P114" ca="1">SUM(INDIRECT("'"&amp;TOTALECSheets&amp;"'!"&amp;ADDRESS(ROW(),COLUMN())))</f>
        <v>0</v>
      </c>
      <c r="Q114" s="14" cm="1">
        <f t="array" aca="1" ref="Q114" ca="1">SUM(INDIRECT("'"&amp;TOTALECSheets&amp;"'!"&amp;ADDRESS(ROW(),COLUMN())))</f>
        <v>0</v>
      </c>
      <c r="R114" s="14" cm="1">
        <f t="array" aca="1" ref="R114" ca="1">SUM(INDIRECT("'"&amp;TOTALECSheets&amp;"'!"&amp;ADDRESS(ROW(),COLUMN())))</f>
        <v>0</v>
      </c>
      <c r="S114" s="14" cm="1">
        <f t="array" aca="1" ref="S114" ca="1">SUM(INDIRECT("'"&amp;TOTALECSheets&amp;"'!"&amp;ADDRESS(ROW(),COLUMN())))</f>
        <v>0</v>
      </c>
      <c r="T114" s="14" cm="1">
        <f t="array" aca="1" ref="T114" ca="1">SUM(INDIRECT("'"&amp;TOTALECSheets&amp;"'!"&amp;ADDRESS(ROW(),COLUMN())))</f>
        <v>0</v>
      </c>
      <c r="U114" s="14" cm="1">
        <f t="array" aca="1" ref="U114" ca="1">SUM(INDIRECT("'"&amp;TOTALECSheets&amp;"'!"&amp;ADDRESS(ROW(),COLUMN())))</f>
        <v>0</v>
      </c>
      <c r="W114" s="1"/>
    </row>
    <row r="115" spans="1:23" hidden="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 cm="1">
        <f t="array" aca="1" ref="D115" ca="1">SUM(INDIRECT("'"&amp;TOTALECSheets&amp;"'!"&amp;ADDRESS(ROW(),COLUMN())))</f>
        <v>1.5815206415990271</v>
      </c>
      <c r="E115" s="14">
        <f t="shared" ref="E115" ca="1" si="8">IFERROR(IF(D115="",0,IF(D115=0,0,IF(ABS(D115-SUM($G115:$U115))&lt;Check_Limit,0,1))),1)</f>
        <v>0</v>
      </c>
      <c r="F115" s="3"/>
      <c r="G115" s="14" cm="1">
        <f t="array" aca="1" ref="G115" ca="1">SUM(INDIRECT("'"&amp;TOTALECSheets&amp;"'!"&amp;ADDRESS(ROW(),COLUMN())))</f>
        <v>1.3303008724675327</v>
      </c>
      <c r="H115" s="14" cm="1">
        <f t="array" aca="1" ref="H115" ca="1">SUM(INDIRECT("'"&amp;TOTALECSheets&amp;"'!"&amp;ADDRESS(ROW(),COLUMN())))</f>
        <v>7.0017011831231463E-2</v>
      </c>
      <c r="I115" s="14" cm="1">
        <f t="array" aca="1" ref="I115" ca="1">SUM(INDIRECT("'"&amp;TOTALECSheets&amp;"'!"&amp;ADDRESS(ROW(),COLUMN())))</f>
        <v>9.7457386640401031E-2</v>
      </c>
      <c r="J115" s="14" cm="1">
        <f t="array" aca="1" ref="J115" ca="1">SUM(INDIRECT("'"&amp;TOTALECSheets&amp;"'!"&amp;ADDRESS(ROW(),COLUMN())))</f>
        <v>5.7271283233537224E-2</v>
      </c>
      <c r="K115" s="14" cm="1">
        <f t="array" aca="1" ref="K115" ca="1">SUM(INDIRECT("'"&amp;TOTALECSheets&amp;"'!"&amp;ADDRESS(ROW(),COLUMN())))</f>
        <v>9.0282876328128484E-3</v>
      </c>
      <c r="L115" s="14" cm="1">
        <f t="array" aca="1" ref="L115" ca="1">SUM(INDIRECT("'"&amp;TOTALECSheets&amp;"'!"&amp;ADDRESS(ROW(),COLUMN())))</f>
        <v>3.7405334825213305E-3</v>
      </c>
      <c r="M115" s="14" cm="1">
        <f t="array" aca="1" ref="M115" ca="1">SUM(INDIRECT("'"&amp;TOTALECSheets&amp;"'!"&amp;ADDRESS(ROW(),COLUMN())))</f>
        <v>1.370526631099071E-2</v>
      </c>
      <c r="N115" s="14" cm="1">
        <f t="array" aca="1" ref="N115" ca="1">SUM(INDIRECT("'"&amp;TOTALECSheets&amp;"'!"&amp;ADDRESS(ROW(),COLUMN())))</f>
        <v>0</v>
      </c>
      <c r="O115" s="14" cm="1">
        <f t="array" aca="1" ref="O115" ca="1">SUM(INDIRECT("'"&amp;TOTALECSheets&amp;"'!"&amp;ADDRESS(ROW(),COLUMN())))</f>
        <v>0</v>
      </c>
      <c r="P115" s="14" cm="1">
        <f t="array" aca="1" ref="P115" ca="1">SUM(INDIRECT("'"&amp;TOTALECSheets&amp;"'!"&amp;ADDRESS(ROW(),COLUMN())))</f>
        <v>0</v>
      </c>
      <c r="Q115" s="14" cm="1">
        <f t="array" aca="1" ref="Q115" ca="1">SUM(INDIRECT("'"&amp;TOTALECSheets&amp;"'!"&amp;ADDRESS(ROW(),COLUMN())))</f>
        <v>0</v>
      </c>
      <c r="R115" s="14" cm="1">
        <f t="array" aca="1" ref="R115" ca="1">SUM(INDIRECT("'"&amp;TOTALECSheets&amp;"'!"&amp;ADDRESS(ROW(),COLUMN())))</f>
        <v>0</v>
      </c>
      <c r="S115" s="14" cm="1">
        <f t="array" aca="1" ref="S115" ca="1">SUM(INDIRECT("'"&amp;TOTALECSheets&amp;"'!"&amp;ADDRESS(ROW(),COLUMN())))</f>
        <v>0</v>
      </c>
      <c r="T115" s="14" cm="1">
        <f t="array" aca="1" ref="T115" ca="1">SUM(INDIRECT("'"&amp;TOTALECSheets&amp;"'!"&amp;ADDRESS(ROW(),COLUMN())))</f>
        <v>0</v>
      </c>
      <c r="U115" s="14" cm="1">
        <f t="array" aca="1" ref="U115" ca="1">SUM(INDIRECT("'"&amp;TOTALECSheets&amp;"'!"&amp;ADDRESS(ROW(),COLUMN())))</f>
        <v>0</v>
      </c>
      <c r="W115" s="1"/>
    </row>
    <row r="116" spans="1:23" hidden="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 cm="1">
        <f t="array" aca="1" ref="D116" ca="1">SUM(INDIRECT("'"&amp;TOTALECSheets&amp;"'!"&amp;ADDRESS(ROW(),COLUMN())))</f>
        <v>9766</v>
      </c>
      <c r="E116" s="14">
        <f t="shared" ref="E116" ca="1" si="9">IFERROR(IF(D116="",0,IF(D116=0,0,IF(ABS(D116-SUM($G116:$U116))&lt;Check_Limit,0,1))),1)</f>
        <v>0</v>
      </c>
      <c r="F116" s="3"/>
      <c r="G116" s="14" cm="1">
        <f t="array" aca="1" ref="G116" ca="1">SUM(INDIRECT("'"&amp;TOTALECSheets&amp;"'!"&amp;ADDRESS(ROW(),COLUMN())))</f>
        <v>8230.3789785495028</v>
      </c>
      <c r="H116" s="14" cm="1">
        <f t="array" aca="1" ref="H116" ca="1">SUM(INDIRECT("'"&amp;TOTALECSheets&amp;"'!"&amp;ADDRESS(ROW(),COLUMN())))</f>
        <v>506.31910603428281</v>
      </c>
      <c r="I116" s="14" cm="1">
        <f t="array" aca="1" ref="I116" ca="1">SUM(INDIRECT("'"&amp;TOTALECSheets&amp;"'!"&amp;ADDRESS(ROW(),COLUMN())))</f>
        <v>601.97549885155991</v>
      </c>
      <c r="J116" s="14" cm="1">
        <f t="array" aca="1" ref="J116" ca="1">SUM(INDIRECT("'"&amp;TOTALECSheets&amp;"'!"&amp;ADDRESS(ROW(),COLUMN())))</f>
        <v>319.71217283787763</v>
      </c>
      <c r="K116" s="14" cm="1">
        <f t="array" aca="1" ref="K116" ca="1">SUM(INDIRECT("'"&amp;TOTALECSheets&amp;"'!"&amp;ADDRESS(ROW(),COLUMN())))</f>
        <v>0.25877980024117164</v>
      </c>
      <c r="L116" s="14" cm="1">
        <f t="array" aca="1" ref="L116" ca="1">SUM(INDIRECT("'"&amp;TOTALECSheets&amp;"'!"&amp;ADDRESS(ROW(),COLUMN())))</f>
        <v>30.042798833342442</v>
      </c>
      <c r="M116" s="14" cm="1">
        <f t="array" aca="1" ref="M116" ca="1">SUM(INDIRECT("'"&amp;TOTALECSheets&amp;"'!"&amp;ADDRESS(ROW(),COLUMN())))</f>
        <v>77.312665093192692</v>
      </c>
      <c r="N116" s="14" cm="1">
        <f t="array" aca="1" ref="N116" ca="1">SUM(INDIRECT("'"&amp;TOTALECSheets&amp;"'!"&amp;ADDRESS(ROW(),COLUMN())))</f>
        <v>0</v>
      </c>
      <c r="O116" s="14" cm="1">
        <f t="array" aca="1" ref="O116" ca="1">SUM(INDIRECT("'"&amp;TOTALECSheets&amp;"'!"&amp;ADDRESS(ROW(),COLUMN())))</f>
        <v>0</v>
      </c>
      <c r="P116" s="14" cm="1">
        <f t="array" aca="1" ref="P116" ca="1">SUM(INDIRECT("'"&amp;TOTALECSheets&amp;"'!"&amp;ADDRESS(ROW(),COLUMN())))</f>
        <v>0</v>
      </c>
      <c r="Q116" s="14" cm="1">
        <f t="array" aca="1" ref="Q116" ca="1">SUM(INDIRECT("'"&amp;TOTALECSheets&amp;"'!"&amp;ADDRESS(ROW(),COLUMN())))</f>
        <v>0</v>
      </c>
      <c r="R116" s="14" cm="1">
        <f t="array" aca="1" ref="R116" ca="1">SUM(INDIRECT("'"&amp;TOTALECSheets&amp;"'!"&amp;ADDRESS(ROW(),COLUMN())))</f>
        <v>0</v>
      </c>
      <c r="S116" s="14" cm="1">
        <f t="array" aca="1" ref="S116" ca="1">SUM(INDIRECT("'"&amp;TOTALECSheets&amp;"'!"&amp;ADDRESS(ROW(),COLUMN())))</f>
        <v>0</v>
      </c>
      <c r="T116" s="14" cm="1">
        <f t="array" aca="1" ref="T116" ca="1">SUM(INDIRECT("'"&amp;TOTALECSheets&amp;"'!"&amp;ADDRESS(ROW(),COLUMN())))</f>
        <v>0</v>
      </c>
      <c r="U116" s="14" cm="1">
        <f t="array" aca="1" ref="U116" ca="1">SUM(INDIRECT("'"&amp;TOTALECSheets&amp;"'!"&amp;ADDRESS(ROW(),COLUMN())))</f>
        <v>0</v>
      </c>
      <c r="W116" s="1"/>
    </row>
    <row r="117" spans="1:23" hidden="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 cm="1">
        <f t="array" aca="1" ref="D117" ca="1">SUM(INDIRECT("'"&amp;TOTALECSheets&amp;"'!"&amp;ADDRESS(ROW(),COLUMN())))</f>
        <v>0</v>
      </c>
      <c r="E117" s="14">
        <f t="shared" ref="E117" ca="1" si="10">IFERROR(IF(D117="",0,IF(D117=0,0,IF(ABS(D117-SUM($G117:$U117))&lt;Check_Limit,0,1))),1)</f>
        <v>0</v>
      </c>
      <c r="F117" s="3"/>
      <c r="G117" s="14" cm="1">
        <f t="array" aca="1" ref="G117" ca="1">SUM(INDIRECT("'"&amp;TOTALECSheets&amp;"'!"&amp;ADDRESS(ROW(),COLUMN())))</f>
        <v>0</v>
      </c>
      <c r="H117" s="14" cm="1">
        <f t="array" aca="1" ref="H117" ca="1">SUM(INDIRECT("'"&amp;TOTALECSheets&amp;"'!"&amp;ADDRESS(ROW(),COLUMN())))</f>
        <v>0</v>
      </c>
      <c r="I117" s="14" cm="1">
        <f t="array" aca="1" ref="I117" ca="1">SUM(INDIRECT("'"&amp;TOTALECSheets&amp;"'!"&amp;ADDRESS(ROW(),COLUMN())))</f>
        <v>0</v>
      </c>
      <c r="J117" s="14" cm="1">
        <f t="array" aca="1" ref="J117" ca="1">SUM(INDIRECT("'"&amp;TOTALECSheets&amp;"'!"&amp;ADDRESS(ROW(),COLUMN())))</f>
        <v>0</v>
      </c>
      <c r="K117" s="14" cm="1">
        <f t="array" aca="1" ref="K117" ca="1">SUM(INDIRECT("'"&amp;TOTALECSheets&amp;"'!"&amp;ADDRESS(ROW(),COLUMN())))</f>
        <v>0</v>
      </c>
      <c r="L117" s="14" cm="1">
        <f t="array" aca="1" ref="L117" ca="1">SUM(INDIRECT("'"&amp;TOTALECSheets&amp;"'!"&amp;ADDRESS(ROW(),COLUMN())))</f>
        <v>0</v>
      </c>
      <c r="M117" s="14" cm="1">
        <f t="array" aca="1" ref="M117" ca="1">SUM(INDIRECT("'"&amp;TOTALECSheets&amp;"'!"&amp;ADDRESS(ROW(),COLUMN())))</f>
        <v>0</v>
      </c>
      <c r="N117" s="14" cm="1">
        <f t="array" aca="1" ref="N117" ca="1">SUM(INDIRECT("'"&amp;TOTALECSheets&amp;"'!"&amp;ADDRESS(ROW(),COLUMN())))</f>
        <v>0</v>
      </c>
      <c r="O117" s="14" cm="1">
        <f t="array" aca="1" ref="O117" ca="1">SUM(INDIRECT("'"&amp;TOTALECSheets&amp;"'!"&amp;ADDRESS(ROW(),COLUMN())))</f>
        <v>0</v>
      </c>
      <c r="P117" s="14" cm="1">
        <f t="array" aca="1" ref="P117" ca="1">SUM(INDIRECT("'"&amp;TOTALECSheets&amp;"'!"&amp;ADDRESS(ROW(),COLUMN())))</f>
        <v>0</v>
      </c>
      <c r="Q117" s="14" cm="1">
        <f t="array" aca="1" ref="Q117" ca="1">SUM(INDIRECT("'"&amp;TOTALECSheets&amp;"'!"&amp;ADDRESS(ROW(),COLUMN())))</f>
        <v>0</v>
      </c>
      <c r="R117" s="14" cm="1">
        <f t="array" aca="1" ref="R117" ca="1">SUM(INDIRECT("'"&amp;TOTALECSheets&amp;"'!"&amp;ADDRESS(ROW(),COLUMN())))</f>
        <v>0</v>
      </c>
      <c r="S117" s="14" cm="1">
        <f t="array" aca="1" ref="S117" ca="1">SUM(INDIRECT("'"&amp;TOTALECSheets&amp;"'!"&amp;ADDRESS(ROW(),COLUMN())))</f>
        <v>0</v>
      </c>
      <c r="T117" s="14" cm="1">
        <f t="array" aca="1" ref="T117" ca="1">SUM(INDIRECT("'"&amp;TOTALECSheets&amp;"'!"&amp;ADDRESS(ROW(),COLUMN())))</f>
        <v>0</v>
      </c>
      <c r="U117" s="14" cm="1">
        <f t="array" aca="1" ref="U117" ca="1">SUM(INDIRECT("'"&amp;TOTALECSheets&amp;"'!"&amp;ADDRESS(ROW(),COLUMN())))</f>
        <v>0</v>
      </c>
      <c r="W117" s="1"/>
    </row>
    <row r="118" spans="1:23" hidden="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 cm="1">
        <f t="array" aca="1" ref="D118" ca="1">SUM(INDIRECT("'"&amp;TOTALECSheets&amp;"'!"&amp;ADDRESS(ROW(),COLUMN())))</f>
        <v>3.914758737606387</v>
      </c>
      <c r="E118" s="14">
        <f t="shared" ref="E118" ca="1" si="11">IFERROR(IF(D118="",0,IF(D118=0,0,IF(ABS(D118-SUM($G118:$U118))&lt;Check_Limit,0,1))),1)</f>
        <v>0</v>
      </c>
      <c r="F118" s="3"/>
      <c r="G118" s="14" cm="1">
        <f t="array" aca="1" ref="G118" ca="1">SUM(INDIRECT("'"&amp;TOTALECSheets&amp;"'!"&amp;ADDRESS(ROW(),COLUMN())))</f>
        <v>3.2929111559822699</v>
      </c>
      <c r="H118" s="14" cm="1">
        <f t="array" aca="1" ref="H118" ca="1">SUM(INDIRECT("'"&amp;TOTALECSheets&amp;"'!"&amp;ADDRESS(ROW(),COLUMN())))</f>
        <v>0.17331402552562919</v>
      </c>
      <c r="I118" s="14" cm="1">
        <f t="array" aca="1" ref="I118" ca="1">SUM(INDIRECT("'"&amp;TOTALECSheets&amp;"'!"&amp;ADDRESS(ROW(),COLUMN())))</f>
        <v>0.2412375443352093</v>
      </c>
      <c r="J118" s="14" cm="1">
        <f t="array" aca="1" ref="J118" ca="1">SUM(INDIRECT("'"&amp;TOTALECSheets&amp;"'!"&amp;ADDRESS(ROW(),COLUMN())))</f>
        <v>0.14176435675587198</v>
      </c>
      <c r="K118" s="14" cm="1">
        <f t="array" aca="1" ref="K118" ca="1">SUM(INDIRECT("'"&amp;TOTALECSheets&amp;"'!"&amp;ADDRESS(ROW(),COLUMN())))</f>
        <v>2.2347838508413643E-2</v>
      </c>
      <c r="L118" s="14" cm="1">
        <f t="array" aca="1" ref="L118" ca="1">SUM(INDIRECT("'"&amp;TOTALECSheets&amp;"'!"&amp;ADDRESS(ROW(),COLUMN())))</f>
        <v>9.2589914724124298E-3</v>
      </c>
      <c r="M118" s="14" cm="1">
        <f t="array" aca="1" ref="M118" ca="1">SUM(INDIRECT("'"&amp;TOTALECSheets&amp;"'!"&amp;ADDRESS(ROW(),COLUMN())))</f>
        <v>3.3924825026581139E-2</v>
      </c>
      <c r="N118" s="14" cm="1">
        <f t="array" aca="1" ref="N118" ca="1">SUM(INDIRECT("'"&amp;TOTALECSheets&amp;"'!"&amp;ADDRESS(ROW(),COLUMN())))</f>
        <v>0</v>
      </c>
      <c r="O118" s="14" cm="1">
        <f t="array" aca="1" ref="O118" ca="1">SUM(INDIRECT("'"&amp;TOTALECSheets&amp;"'!"&amp;ADDRESS(ROW(),COLUMN())))</f>
        <v>0</v>
      </c>
      <c r="P118" s="14" cm="1">
        <f t="array" aca="1" ref="P118" ca="1">SUM(INDIRECT("'"&amp;TOTALECSheets&amp;"'!"&amp;ADDRESS(ROW(),COLUMN())))</f>
        <v>0</v>
      </c>
      <c r="Q118" s="14" cm="1">
        <f t="array" aca="1" ref="Q118" ca="1">SUM(INDIRECT("'"&amp;TOTALECSheets&amp;"'!"&amp;ADDRESS(ROW(),COLUMN())))</f>
        <v>0</v>
      </c>
      <c r="R118" s="14" cm="1">
        <f t="array" aca="1" ref="R118" ca="1">SUM(INDIRECT("'"&amp;TOTALECSheets&amp;"'!"&amp;ADDRESS(ROW(),COLUMN())))</f>
        <v>0</v>
      </c>
      <c r="S118" s="14" cm="1">
        <f t="array" aca="1" ref="S118" ca="1">SUM(INDIRECT("'"&amp;TOTALECSheets&amp;"'!"&amp;ADDRESS(ROW(),COLUMN())))</f>
        <v>0</v>
      </c>
      <c r="T118" s="14" cm="1">
        <f t="array" aca="1" ref="T118" ca="1">SUM(INDIRECT("'"&amp;TOTALECSheets&amp;"'!"&amp;ADDRESS(ROW(),COLUMN())))</f>
        <v>0</v>
      </c>
      <c r="U118" s="14" cm="1">
        <f t="array" aca="1" ref="U118" ca="1">SUM(INDIRECT("'"&amp;TOTALECSheets&amp;"'!"&amp;ADDRESS(ROW(),COLUMN())))</f>
        <v>0</v>
      </c>
      <c r="W118" s="1"/>
    </row>
    <row r="119" spans="1:23" hidden="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 cm="1">
        <f t="array" aca="1" ref="D119" ca="1">SUM(INDIRECT("'"&amp;TOTALECSheets&amp;"'!"&amp;ADDRESS(ROW(),COLUMN())))</f>
        <v>0</v>
      </c>
      <c r="E119" s="14">
        <f t="shared" ca="1" si="6"/>
        <v>0</v>
      </c>
      <c r="F119" s="3"/>
      <c r="G119" s="14" cm="1">
        <f t="array" aca="1" ref="G119" ca="1">SUM(INDIRECT("'"&amp;TOTALECSheets&amp;"'!"&amp;ADDRESS(ROW(),COLUMN())))</f>
        <v>0</v>
      </c>
      <c r="H119" s="14" cm="1">
        <f t="array" aca="1" ref="H119" ca="1">SUM(INDIRECT("'"&amp;TOTALECSheets&amp;"'!"&amp;ADDRESS(ROW(),COLUMN())))</f>
        <v>0</v>
      </c>
      <c r="I119" s="14" cm="1">
        <f t="array" aca="1" ref="I119" ca="1">SUM(INDIRECT("'"&amp;TOTALECSheets&amp;"'!"&amp;ADDRESS(ROW(),COLUMN())))</f>
        <v>0</v>
      </c>
      <c r="J119" s="14" cm="1">
        <f t="array" aca="1" ref="J119" ca="1">SUM(INDIRECT("'"&amp;TOTALECSheets&amp;"'!"&amp;ADDRESS(ROW(),COLUMN())))</f>
        <v>0</v>
      </c>
      <c r="K119" s="14" cm="1">
        <f t="array" aca="1" ref="K119" ca="1">SUM(INDIRECT("'"&amp;TOTALECSheets&amp;"'!"&amp;ADDRESS(ROW(),COLUMN())))</f>
        <v>0</v>
      </c>
      <c r="L119" s="14" cm="1">
        <f t="array" aca="1" ref="L119" ca="1">SUM(INDIRECT("'"&amp;TOTALECSheets&amp;"'!"&amp;ADDRESS(ROW(),COLUMN())))</f>
        <v>0</v>
      </c>
      <c r="M119" s="14" cm="1">
        <f t="array" aca="1" ref="M119" ca="1">SUM(INDIRECT("'"&amp;TOTALECSheets&amp;"'!"&amp;ADDRESS(ROW(),COLUMN())))</f>
        <v>0</v>
      </c>
      <c r="N119" s="14" cm="1">
        <f t="array" aca="1" ref="N119" ca="1">SUM(INDIRECT("'"&amp;TOTALECSheets&amp;"'!"&amp;ADDRESS(ROW(),COLUMN())))</f>
        <v>0</v>
      </c>
      <c r="O119" s="14" cm="1">
        <f t="array" aca="1" ref="O119" ca="1">SUM(INDIRECT("'"&amp;TOTALECSheets&amp;"'!"&amp;ADDRESS(ROW(),COLUMN())))</f>
        <v>0</v>
      </c>
      <c r="P119" s="14" cm="1">
        <f t="array" aca="1" ref="P119" ca="1">SUM(INDIRECT("'"&amp;TOTALECSheets&amp;"'!"&amp;ADDRESS(ROW(),COLUMN())))</f>
        <v>0</v>
      </c>
      <c r="Q119" s="14" cm="1">
        <f t="array" aca="1" ref="Q119" ca="1">SUM(INDIRECT("'"&amp;TOTALECSheets&amp;"'!"&amp;ADDRESS(ROW(),COLUMN())))</f>
        <v>0</v>
      </c>
      <c r="R119" s="14" cm="1">
        <f t="array" aca="1" ref="R119" ca="1">SUM(INDIRECT("'"&amp;TOTALECSheets&amp;"'!"&amp;ADDRESS(ROW(),COLUMN())))</f>
        <v>0</v>
      </c>
      <c r="S119" s="14" cm="1">
        <f t="array" aca="1" ref="S119" ca="1">SUM(INDIRECT("'"&amp;TOTALECSheets&amp;"'!"&amp;ADDRESS(ROW(),COLUMN())))</f>
        <v>0</v>
      </c>
      <c r="T119" s="14" cm="1">
        <f t="array" aca="1" ref="T119" ca="1">SUM(INDIRECT("'"&amp;TOTALECSheets&amp;"'!"&amp;ADDRESS(ROW(),COLUMN())))</f>
        <v>0</v>
      </c>
      <c r="U119" s="14" cm="1">
        <f t="array" aca="1" ref="U119" ca="1">SUM(INDIRECT("'"&amp;TOTALECSheets&amp;"'!"&amp;ADDRESS(ROW(),COLUMN())))</f>
        <v>0</v>
      </c>
      <c r="W119" s="9"/>
    </row>
    <row r="120" spans="1:23" hidden="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 cm="1">
        <f t="array" aca="1" ref="D120" ca="1">SUM(INDIRECT("'"&amp;TOTALECSheets&amp;"'!"&amp;ADDRESS(ROW(),COLUMN())))</f>
        <v>-369.2627398194706</v>
      </c>
      <c r="E120" s="14">
        <f t="shared" ca="1" si="6"/>
        <v>0</v>
      </c>
      <c r="F120" s="3"/>
      <c r="G120" s="14" cm="1">
        <f t="array" aca="1" ref="G120" ca="1">SUM(INDIRECT("'"&amp;TOTALECSheets&amp;"'!"&amp;ADDRESS(ROW(),COLUMN())))</f>
        <v>-310.60647077924011</v>
      </c>
      <c r="H120" s="14" cm="1">
        <f t="array" aca="1" ref="H120" ca="1">SUM(INDIRECT("'"&amp;TOTALECSheets&amp;"'!"&amp;ADDRESS(ROW(),COLUMN())))</f>
        <v>-16.347983670091057</v>
      </c>
      <c r="I120" s="14" cm="1">
        <f t="array" aca="1" ref="I120" ca="1">SUM(INDIRECT("'"&amp;TOTALECSheets&amp;"'!"&amp;ADDRESS(ROW(),COLUMN())))</f>
        <v>-22.754923748636138</v>
      </c>
      <c r="J120" s="14" cm="1">
        <f t="array" aca="1" ref="J120" ca="1">SUM(INDIRECT("'"&amp;TOTALECSheets&amp;"'!"&amp;ADDRESS(ROW(),COLUMN())))</f>
        <v>-13.37203600353304</v>
      </c>
      <c r="K120" s="14" cm="1">
        <f t="array" aca="1" ref="K120" ca="1">SUM(INDIRECT("'"&amp;TOTALECSheets&amp;"'!"&amp;ADDRESS(ROW(),COLUMN())))</f>
        <v>-2.1079776889917805</v>
      </c>
      <c r="L120" s="14" cm="1">
        <f t="array" aca="1" ref="L120" ca="1">SUM(INDIRECT("'"&amp;TOTALECSheets&amp;"'!"&amp;ADDRESS(ROW(),COLUMN())))</f>
        <v>-0.87336175438454178</v>
      </c>
      <c r="M120" s="14" cm="1">
        <f t="array" aca="1" ref="M120" ca="1">SUM(INDIRECT("'"&amp;TOTALECSheets&amp;"'!"&amp;ADDRESS(ROW(),COLUMN())))</f>
        <v>-3.1999861745939993</v>
      </c>
      <c r="N120" s="14" cm="1">
        <f t="array" aca="1" ref="N120" ca="1">SUM(INDIRECT("'"&amp;TOTALECSheets&amp;"'!"&amp;ADDRESS(ROW(),COLUMN())))</f>
        <v>0</v>
      </c>
      <c r="O120" s="14" cm="1">
        <f t="array" aca="1" ref="O120" ca="1">SUM(INDIRECT("'"&amp;TOTALECSheets&amp;"'!"&amp;ADDRESS(ROW(),COLUMN())))</f>
        <v>0</v>
      </c>
      <c r="P120" s="14" cm="1">
        <f t="array" aca="1" ref="P120" ca="1">SUM(INDIRECT("'"&amp;TOTALECSheets&amp;"'!"&amp;ADDRESS(ROW(),COLUMN())))</f>
        <v>0</v>
      </c>
      <c r="Q120" s="14" cm="1">
        <f t="array" aca="1" ref="Q120" ca="1">SUM(INDIRECT("'"&amp;TOTALECSheets&amp;"'!"&amp;ADDRESS(ROW(),COLUMN())))</f>
        <v>0</v>
      </c>
      <c r="R120" s="14" cm="1">
        <f t="array" aca="1" ref="R120" ca="1">SUM(INDIRECT("'"&amp;TOTALECSheets&amp;"'!"&amp;ADDRESS(ROW(),COLUMN())))</f>
        <v>0</v>
      </c>
      <c r="S120" s="14" cm="1">
        <f t="array" aca="1" ref="S120" ca="1">SUM(INDIRECT("'"&amp;TOTALECSheets&amp;"'!"&amp;ADDRESS(ROW(),COLUMN())))</f>
        <v>0</v>
      </c>
      <c r="T120" s="14" cm="1">
        <f t="array" aca="1" ref="T120" ca="1">SUM(INDIRECT("'"&amp;TOTALECSheets&amp;"'!"&amp;ADDRESS(ROW(),COLUMN())))</f>
        <v>0</v>
      </c>
      <c r="U120" s="14" cm="1">
        <f t="array" aca="1" ref="U120" ca="1">SUM(INDIRECT("'"&amp;TOTALECSheets&amp;"'!"&amp;ADDRESS(ROW(),COLUMN())))</f>
        <v>0</v>
      </c>
      <c r="W120" s="9"/>
    </row>
    <row r="121" spans="1:23" hidden="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 cm="1">
        <f t="array" aca="1" ref="D121" ca="1">SUM(INDIRECT("'"&amp;TOTALECSheets&amp;"'!"&amp;ADDRESS(ROW(),COLUMN())))</f>
        <v>0</v>
      </c>
      <c r="E121" s="14">
        <f t="shared" ca="1" si="6"/>
        <v>0</v>
      </c>
      <c r="F121" s="46"/>
      <c r="G121" s="14" cm="1">
        <f t="array" aca="1" ref="G121" ca="1">SUM(INDIRECT("'"&amp;TOTALECSheets&amp;"'!"&amp;ADDRESS(ROW(),COLUMN())))</f>
        <v>0</v>
      </c>
      <c r="H121" s="14" cm="1">
        <f t="array" aca="1" ref="H121" ca="1">SUM(INDIRECT("'"&amp;TOTALECSheets&amp;"'!"&amp;ADDRESS(ROW(),COLUMN())))</f>
        <v>0</v>
      </c>
      <c r="I121" s="14" cm="1">
        <f t="array" aca="1" ref="I121" ca="1">SUM(INDIRECT("'"&amp;TOTALECSheets&amp;"'!"&amp;ADDRESS(ROW(),COLUMN())))</f>
        <v>0</v>
      </c>
      <c r="J121" s="14" cm="1">
        <f t="array" aca="1" ref="J121" ca="1">SUM(INDIRECT("'"&amp;TOTALECSheets&amp;"'!"&amp;ADDRESS(ROW(),COLUMN())))</f>
        <v>0</v>
      </c>
      <c r="K121" s="14" cm="1">
        <f t="array" aca="1" ref="K121" ca="1">SUM(INDIRECT("'"&amp;TOTALECSheets&amp;"'!"&amp;ADDRESS(ROW(),COLUMN())))</f>
        <v>0</v>
      </c>
      <c r="L121" s="14" cm="1">
        <f t="array" aca="1" ref="L121" ca="1">SUM(INDIRECT("'"&amp;TOTALECSheets&amp;"'!"&amp;ADDRESS(ROW(),COLUMN())))</f>
        <v>0</v>
      </c>
      <c r="M121" s="14" cm="1">
        <f t="array" aca="1" ref="M121" ca="1">SUM(INDIRECT("'"&amp;TOTALECSheets&amp;"'!"&amp;ADDRESS(ROW(),COLUMN())))</f>
        <v>0</v>
      </c>
      <c r="N121" s="14" cm="1">
        <f t="array" aca="1" ref="N121" ca="1">SUM(INDIRECT("'"&amp;TOTALECSheets&amp;"'!"&amp;ADDRESS(ROW(),COLUMN())))</f>
        <v>0</v>
      </c>
      <c r="O121" s="14" cm="1">
        <f t="array" aca="1" ref="O121" ca="1">SUM(INDIRECT("'"&amp;TOTALECSheets&amp;"'!"&amp;ADDRESS(ROW(),COLUMN())))</f>
        <v>0</v>
      </c>
      <c r="P121" s="14" cm="1">
        <f t="array" aca="1" ref="P121" ca="1">SUM(INDIRECT("'"&amp;TOTALECSheets&amp;"'!"&amp;ADDRESS(ROW(),COLUMN())))</f>
        <v>0</v>
      </c>
      <c r="Q121" s="14" cm="1">
        <f t="array" aca="1" ref="Q121" ca="1">SUM(INDIRECT("'"&amp;TOTALECSheets&amp;"'!"&amp;ADDRESS(ROW(),COLUMN())))</f>
        <v>0</v>
      </c>
      <c r="R121" s="14" cm="1">
        <f t="array" aca="1" ref="R121" ca="1">SUM(INDIRECT("'"&amp;TOTALECSheets&amp;"'!"&amp;ADDRESS(ROW(),COLUMN())))</f>
        <v>0</v>
      </c>
      <c r="S121" s="14" cm="1">
        <f t="array" aca="1" ref="S121" ca="1">SUM(INDIRECT("'"&amp;TOTALECSheets&amp;"'!"&amp;ADDRESS(ROW(),COLUMN())))</f>
        <v>0</v>
      </c>
      <c r="T121" s="14" cm="1">
        <f t="array" aca="1" ref="T121" ca="1">SUM(INDIRECT("'"&amp;TOTALECSheets&amp;"'!"&amp;ADDRESS(ROW(),COLUMN())))</f>
        <v>0</v>
      </c>
      <c r="U121" s="14" cm="1">
        <f t="array" aca="1" ref="U121" ca="1">SUM(INDIRECT("'"&amp;TOTALECSheets&amp;"'!"&amp;ADDRESS(ROW(),COLUMN())))</f>
        <v>0</v>
      </c>
      <c r="W121" s="9"/>
    </row>
    <row r="122" spans="1:23" collapsed="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 cm="1">
        <f t="array" aca="1" ref="D122" ca="1">SUM(INDIRECT("'"&amp;TOTALECSheets&amp;"'!"&amp;ADDRESS(ROW(),COLUMN())))</f>
        <v>9407.2337007801434</v>
      </c>
      <c r="E122" s="14">
        <f t="shared" ca="1" si="6"/>
        <v>0</v>
      </c>
      <c r="F122" s="46"/>
      <c r="G122" s="174" cm="1">
        <f t="array" aca="1" ref="G122" ca="1">SUM(INDIRECT("'"&amp;TOTALECSheets&amp;"'!"&amp;ADDRESS(ROW(),COLUMN())))</f>
        <v>7928.6016205369187</v>
      </c>
      <c r="H122" s="174" cm="1">
        <f t="array" aca="1" ref="H122" ca="1">SUM(INDIRECT("'"&amp;TOTALECSheets&amp;"'!"&amp;ADDRESS(ROW(),COLUMN())))</f>
        <v>490.4358203177423</v>
      </c>
      <c r="I122" s="174" cm="1">
        <f t="array" aca="1" ref="I122" ca="1">SUM(INDIRECT("'"&amp;TOTALECSheets&amp;"'!"&amp;ADDRESS(ROW(),COLUMN())))</f>
        <v>579.8673928825707</v>
      </c>
      <c r="J122" s="174" cm="1">
        <f t="array" aca="1" ref="J122" ca="1">SUM(INDIRECT("'"&amp;TOTALECSheets&amp;"'!"&amp;ADDRESS(ROW(),COLUMN())))</f>
        <v>306.72024228900165</v>
      </c>
      <c r="K122" s="174" cm="1">
        <f t="array" aca="1" ref="K122" ca="1">SUM(INDIRECT("'"&amp;TOTALECSheets&amp;"'!"&amp;ADDRESS(ROW(),COLUMN())))</f>
        <v>-1.7892777825177619</v>
      </c>
      <c r="L122" s="174" cm="1">
        <f t="array" aca="1" ref="L122" ca="1">SUM(INDIRECT("'"&amp;TOTALECSheets&amp;"'!"&amp;ADDRESS(ROW(),COLUMN())))</f>
        <v>29.194262735024235</v>
      </c>
      <c r="M122" s="174" cm="1">
        <f t="array" aca="1" ref="M122" ca="1">SUM(INDIRECT("'"&amp;TOTALECSheets&amp;"'!"&amp;ADDRESS(ROW(),COLUMN())))</f>
        <v>74.20363980140435</v>
      </c>
      <c r="N122" s="174" cm="1">
        <f t="array" aca="1" ref="N122" ca="1">SUM(INDIRECT("'"&amp;TOTALECSheets&amp;"'!"&amp;ADDRESS(ROW(),COLUMN())))</f>
        <v>0</v>
      </c>
      <c r="O122" s="174" cm="1">
        <f t="array" aca="1" ref="O122" ca="1">SUM(INDIRECT("'"&amp;TOTALECSheets&amp;"'!"&amp;ADDRESS(ROW(),COLUMN())))</f>
        <v>0</v>
      </c>
      <c r="P122" s="174" cm="1">
        <f t="array" aca="1" ref="P122" ca="1">SUM(INDIRECT("'"&amp;TOTALECSheets&amp;"'!"&amp;ADDRESS(ROW(),COLUMN())))</f>
        <v>0</v>
      </c>
      <c r="Q122" s="174" cm="1">
        <f t="array" aca="1" ref="Q122" ca="1">SUM(INDIRECT("'"&amp;TOTALECSheets&amp;"'!"&amp;ADDRESS(ROW(),COLUMN())))</f>
        <v>0</v>
      </c>
      <c r="R122" s="174" cm="1">
        <f t="array" aca="1" ref="R122" ca="1">SUM(INDIRECT("'"&amp;TOTALECSheets&amp;"'!"&amp;ADDRESS(ROW(),COLUMN())))</f>
        <v>0</v>
      </c>
      <c r="S122" s="174" cm="1">
        <f t="array" aca="1" ref="S122" ca="1">SUM(INDIRECT("'"&amp;TOTALECSheets&amp;"'!"&amp;ADDRESS(ROW(),COLUMN())))</f>
        <v>0</v>
      </c>
      <c r="T122" s="174" cm="1">
        <f t="array" aca="1" ref="T122" ca="1">SUM(INDIRECT("'"&amp;TOTALECSheets&amp;"'!"&amp;ADDRESS(ROW(),COLUMN())))</f>
        <v>0</v>
      </c>
      <c r="U122" s="174" cm="1">
        <f t="array" aca="1" ref="U122" ca="1">SUM(INDIRECT("'"&amp;TOTALECSheets&amp;"'!"&amp;ADDRESS(ROW(),COLUMN())))</f>
        <v>0</v>
      </c>
      <c r="W122" s="9"/>
    </row>
    <row r="123" spans="1:23">
      <c r="A123" s="46" t="str">
        <f>IF(ISBLANK('Input-Accounts'!A123),"",'Input-Accounts'!A123)</f>
        <v/>
      </c>
      <c r="B123" t="str">
        <f>IF(ISBLANK('Input-Accounts'!B123),"",'Input-Accounts'!B123)</f>
        <v/>
      </c>
      <c r="D123" s="46"/>
      <c r="E123" s="14">
        <f t="shared" si="6"/>
        <v>0</v>
      </c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W123" s="9"/>
    </row>
    <row r="124" spans="1:23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 cm="1">
        <f t="array" aca="1" ref="D124" ca="1">SUM(INDIRECT("'"&amp;TOTALECSheets&amp;"'!"&amp;ADDRESS(ROW(),COLUMN())))</f>
        <v>11406.881426565757</v>
      </c>
      <c r="E124" s="14">
        <f t="shared" ca="1" si="6"/>
        <v>0</v>
      </c>
      <c r="F124" s="46"/>
      <c r="G124" s="176" cm="1">
        <f t="array" aca="1" ref="G124" ca="1">SUM(INDIRECT("'"&amp;TOTALECSheets&amp;"'!"&amp;ADDRESS(ROW(),COLUMN())))</f>
        <v>9610.6113548839458</v>
      </c>
      <c r="H124" s="176" cm="1">
        <f t="array" aca="1" ref="H124" ca="1">SUM(INDIRECT("'"&amp;TOTALECSheets&amp;"'!"&amp;ADDRESS(ROW(),COLUMN())))</f>
        <v>578.96413590966995</v>
      </c>
      <c r="I124" s="176" cm="1">
        <f t="array" aca="1" ref="I124" ca="1">SUM(INDIRECT("'"&amp;TOTALECSheets&amp;"'!"&amp;ADDRESS(ROW(),COLUMN())))</f>
        <v>703.09085037690318</v>
      </c>
      <c r="J124" s="176" cm="1">
        <f t="array" aca="1" ref="J124" ca="1">SUM(INDIRECT("'"&amp;TOTALECSheets&amp;"'!"&amp;ADDRESS(ROW(),COLUMN())))</f>
        <v>379.13307602538356</v>
      </c>
      <c r="K124" s="176" cm="1">
        <f t="array" aca="1" ref="K124" ca="1">SUM(INDIRECT("'"&amp;TOTALECSheets&amp;"'!"&amp;ADDRESS(ROW(),COLUMN())))</f>
        <v>9.6259351194392817</v>
      </c>
      <c r="L124" s="176" cm="1">
        <f t="array" aca="1" ref="L124" ca="1">SUM(INDIRECT("'"&amp;TOTALECSheets&amp;"'!"&amp;ADDRESS(ROW(),COLUMN())))</f>
        <v>33.923729474064821</v>
      </c>
      <c r="M124" s="176" cm="1">
        <f t="array" aca="1" ref="M124" ca="1">SUM(INDIRECT("'"&amp;TOTALECSheets&amp;"'!"&amp;ADDRESS(ROW(),COLUMN())))</f>
        <v>91.53234477635155</v>
      </c>
      <c r="N124" s="176" cm="1">
        <f t="array" aca="1" ref="N124" ca="1">SUM(INDIRECT("'"&amp;TOTALECSheets&amp;"'!"&amp;ADDRESS(ROW(),COLUMN())))</f>
        <v>0</v>
      </c>
      <c r="O124" s="176" cm="1">
        <f t="array" aca="1" ref="O124" ca="1">SUM(INDIRECT("'"&amp;TOTALECSheets&amp;"'!"&amp;ADDRESS(ROW(),COLUMN())))</f>
        <v>0</v>
      </c>
      <c r="P124" s="176" cm="1">
        <f t="array" aca="1" ref="P124" ca="1">SUM(INDIRECT("'"&amp;TOTALECSheets&amp;"'!"&amp;ADDRESS(ROW(),COLUMN())))</f>
        <v>0</v>
      </c>
      <c r="Q124" s="176" cm="1">
        <f t="array" aca="1" ref="Q124" ca="1">SUM(INDIRECT("'"&amp;TOTALECSheets&amp;"'!"&amp;ADDRESS(ROW(),COLUMN())))</f>
        <v>0</v>
      </c>
      <c r="R124" s="176" cm="1">
        <f t="array" aca="1" ref="R124" ca="1">SUM(INDIRECT("'"&amp;TOTALECSheets&amp;"'!"&amp;ADDRESS(ROW(),COLUMN())))</f>
        <v>0</v>
      </c>
      <c r="S124" s="176" cm="1">
        <f t="array" aca="1" ref="S124" ca="1">SUM(INDIRECT("'"&amp;TOTALECSheets&amp;"'!"&amp;ADDRESS(ROW(),COLUMN())))</f>
        <v>0</v>
      </c>
      <c r="T124" s="176" cm="1">
        <f t="array" aca="1" ref="T124" ca="1">SUM(INDIRECT("'"&amp;TOTALECSheets&amp;"'!"&amp;ADDRESS(ROW(),COLUMN())))</f>
        <v>0</v>
      </c>
      <c r="U124" s="176" cm="1">
        <f t="array" aca="1" ref="U124" ca="1">SUM(INDIRECT("'"&amp;TOTALECSheets&amp;"'!"&amp;ADDRESS(ROW(),COLUMN())))</f>
        <v>0</v>
      </c>
    </row>
    <row r="125" spans="1:23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D125" s="14"/>
      <c r="E125" s="14">
        <f t="shared" si="6"/>
        <v>0</v>
      </c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W125" s="10"/>
    </row>
    <row r="126" spans="1:23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D126" s="14"/>
      <c r="E126" s="14">
        <f t="shared" si="6"/>
        <v>0</v>
      </c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3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D127" s="14"/>
      <c r="E127" s="14">
        <f t="shared" si="6"/>
        <v>0</v>
      </c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3" hidden="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D128" s="14"/>
      <c r="E128" s="14">
        <f t="shared" si="6"/>
        <v>0</v>
      </c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W128" s="1"/>
    </row>
    <row r="129" spans="1:23" hidden="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 cm="1">
        <f t="array" aca="1" ref="D129" ca="1">SUM(INDIRECT("'"&amp;TOTALECSheets&amp;"'!"&amp;ADDRESS(ROW(),COLUMN())))</f>
        <v>0.16421411787511755</v>
      </c>
      <c r="E129" s="14">
        <f t="shared" ca="1" si="6"/>
        <v>0</v>
      </c>
      <c r="F129" s="3"/>
      <c r="G129" s="14" cm="1">
        <f t="array" aca="1" ref="G129" ca="1">SUM(INDIRECT("'"&amp;TOTALECSheets&amp;"'!"&amp;ADDRESS(ROW(),COLUMN())))</f>
        <v>0.13812920206965038</v>
      </c>
      <c r="H129" s="14" cm="1">
        <f t="array" aca="1" ref="H129" ca="1">SUM(INDIRECT("'"&amp;TOTALECSheets&amp;"'!"&amp;ADDRESS(ROW(),COLUMN())))</f>
        <v>7.2700801568370867E-3</v>
      </c>
      <c r="I129" s="14" cm="1">
        <f t="array" aca="1" ref="I129" ca="1">SUM(INDIRECT("'"&amp;TOTALECSheets&amp;"'!"&amp;ADDRESS(ROW(),COLUMN())))</f>
        <v>1.0119298070865954E-2</v>
      </c>
      <c r="J129" s="14" cm="1">
        <f t="array" aca="1" ref="J129" ca="1">SUM(INDIRECT("'"&amp;TOTALECSheets&amp;"'!"&amp;ADDRESS(ROW(),COLUMN())))</f>
        <v>5.9466522335506582E-3</v>
      </c>
      <c r="K129" s="14" cm="1">
        <f t="array" aca="1" ref="K129" ca="1">SUM(INDIRECT("'"&amp;TOTALECSheets&amp;"'!"&amp;ADDRESS(ROW(),COLUMN())))</f>
        <v>9.3743467555770354E-4</v>
      </c>
      <c r="L129" s="14" cm="1">
        <f t="array" aca="1" ref="L129" ca="1">SUM(INDIRECT("'"&amp;TOTALECSheets&amp;"'!"&amp;ADDRESS(ROW(),COLUMN())))</f>
        <v>3.8839101435535737E-4</v>
      </c>
      <c r="M129" s="14" cm="1">
        <f t="array" aca="1" ref="M129" ca="1">SUM(INDIRECT("'"&amp;TOTALECSheets&amp;"'!"&amp;ADDRESS(ROW(),COLUMN())))</f>
        <v>1.4230596543004302E-3</v>
      </c>
      <c r="N129" s="14" cm="1">
        <f t="array" aca="1" ref="N129" ca="1">SUM(INDIRECT("'"&amp;TOTALECSheets&amp;"'!"&amp;ADDRESS(ROW(),COLUMN())))</f>
        <v>0</v>
      </c>
      <c r="O129" s="14" cm="1">
        <f t="array" aca="1" ref="O129" ca="1">SUM(INDIRECT("'"&amp;TOTALECSheets&amp;"'!"&amp;ADDRESS(ROW(),COLUMN())))</f>
        <v>0</v>
      </c>
      <c r="P129" s="14" cm="1">
        <f t="array" aca="1" ref="P129" ca="1">SUM(INDIRECT("'"&amp;TOTALECSheets&amp;"'!"&amp;ADDRESS(ROW(),COLUMN())))</f>
        <v>0</v>
      </c>
      <c r="Q129" s="14" cm="1">
        <f t="array" aca="1" ref="Q129" ca="1">SUM(INDIRECT("'"&amp;TOTALECSheets&amp;"'!"&amp;ADDRESS(ROW(),COLUMN())))</f>
        <v>0</v>
      </c>
      <c r="R129" s="14" cm="1">
        <f t="array" aca="1" ref="R129" ca="1">SUM(INDIRECT("'"&amp;TOTALECSheets&amp;"'!"&amp;ADDRESS(ROW(),COLUMN())))</f>
        <v>0</v>
      </c>
      <c r="S129" s="14" cm="1">
        <f t="array" aca="1" ref="S129" ca="1">SUM(INDIRECT("'"&amp;TOTALECSheets&amp;"'!"&amp;ADDRESS(ROW(),COLUMN())))</f>
        <v>0</v>
      </c>
      <c r="T129" s="14" cm="1">
        <f t="array" aca="1" ref="T129" ca="1">SUM(INDIRECT("'"&amp;TOTALECSheets&amp;"'!"&amp;ADDRESS(ROW(),COLUMN())))</f>
        <v>0</v>
      </c>
      <c r="U129" s="14" cm="1">
        <f t="array" aca="1" ref="U129" ca="1">SUM(INDIRECT("'"&amp;TOTALECSheets&amp;"'!"&amp;ADDRESS(ROW(),COLUMN())))</f>
        <v>0</v>
      </c>
      <c r="W129" s="86"/>
    </row>
    <row r="130" spans="1:23" hidden="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 cm="1">
        <f t="array" aca="1" ref="D130" ca="1">SUM(INDIRECT("'"&amp;TOTALECSheets&amp;"'!"&amp;ADDRESS(ROW(),COLUMN())))</f>
        <v>13.214052353374084</v>
      </c>
      <c r="E130" s="14">
        <f t="shared" ca="1" si="6"/>
        <v>0</v>
      </c>
      <c r="F130" s="3"/>
      <c r="G130" s="14" cm="1">
        <f t="array" aca="1" ref="G130" ca="1">SUM(INDIRECT("'"&amp;TOTALECSheets&amp;"'!"&amp;ADDRESS(ROW(),COLUMN())))</f>
        <v>11.115040115285467</v>
      </c>
      <c r="H130" s="14" cm="1">
        <f t="array" aca="1" ref="H130" ca="1">SUM(INDIRECT("'"&amp;TOTALECSheets&amp;"'!"&amp;ADDRESS(ROW(),COLUMN())))</f>
        <v>0.58501194080480379</v>
      </c>
      <c r="I130" s="14" cm="1">
        <f t="array" aca="1" ref="I130" ca="1">SUM(INDIRECT("'"&amp;TOTALECSheets&amp;"'!"&amp;ADDRESS(ROW(),COLUMN())))</f>
        <v>0.81428403488127532</v>
      </c>
      <c r="J130" s="14" cm="1">
        <f t="array" aca="1" ref="J130" ca="1">SUM(INDIRECT("'"&amp;TOTALECSheets&amp;"'!"&amp;ADDRESS(ROW(),COLUMN())))</f>
        <v>0.47851777276059665</v>
      </c>
      <c r="K130" s="14" cm="1">
        <f t="array" aca="1" ref="K130" ca="1">SUM(INDIRECT("'"&amp;TOTALECSheets&amp;"'!"&amp;ADDRESS(ROW(),COLUMN())))</f>
        <v>7.5433897164116623E-2</v>
      </c>
      <c r="L130" s="14" cm="1">
        <f t="array" aca="1" ref="L130" ca="1">SUM(INDIRECT("'"&amp;TOTALECSheets&amp;"'!"&amp;ADDRESS(ROW(),COLUMN())))</f>
        <v>3.1253215397562442E-2</v>
      </c>
      <c r="M130" s="14" cm="1">
        <f t="array" aca="1" ref="M130" ca="1">SUM(INDIRECT("'"&amp;TOTALECSheets&amp;"'!"&amp;ADDRESS(ROW(),COLUMN())))</f>
        <v>0.11451137708026279</v>
      </c>
      <c r="N130" s="14" cm="1">
        <f t="array" aca="1" ref="N130" ca="1">SUM(INDIRECT("'"&amp;TOTALECSheets&amp;"'!"&amp;ADDRESS(ROW(),COLUMN())))</f>
        <v>0</v>
      </c>
      <c r="O130" s="14" cm="1">
        <f t="array" aca="1" ref="O130" ca="1">SUM(INDIRECT("'"&amp;TOTALECSheets&amp;"'!"&amp;ADDRESS(ROW(),COLUMN())))</f>
        <v>0</v>
      </c>
      <c r="P130" s="14" cm="1">
        <f t="array" aca="1" ref="P130" ca="1">SUM(INDIRECT("'"&amp;TOTALECSheets&amp;"'!"&amp;ADDRESS(ROW(),COLUMN())))</f>
        <v>0</v>
      </c>
      <c r="Q130" s="14" cm="1">
        <f t="array" aca="1" ref="Q130" ca="1">SUM(INDIRECT("'"&amp;TOTALECSheets&amp;"'!"&amp;ADDRESS(ROW(),COLUMN())))</f>
        <v>0</v>
      </c>
      <c r="R130" s="14" cm="1">
        <f t="array" aca="1" ref="R130" ca="1">SUM(INDIRECT("'"&amp;TOTALECSheets&amp;"'!"&amp;ADDRESS(ROW(),COLUMN())))</f>
        <v>0</v>
      </c>
      <c r="S130" s="14" cm="1">
        <f t="array" aca="1" ref="S130" ca="1">SUM(INDIRECT("'"&amp;TOTALECSheets&amp;"'!"&amp;ADDRESS(ROW(),COLUMN())))</f>
        <v>0</v>
      </c>
      <c r="T130" s="14" cm="1">
        <f t="array" aca="1" ref="T130" ca="1">SUM(INDIRECT("'"&amp;TOTALECSheets&amp;"'!"&amp;ADDRESS(ROW(),COLUMN())))</f>
        <v>0</v>
      </c>
      <c r="U130" s="14" cm="1">
        <f t="array" aca="1" ref="U130" ca="1">SUM(INDIRECT("'"&amp;TOTALECSheets&amp;"'!"&amp;ADDRESS(ROW(),COLUMN())))</f>
        <v>0</v>
      </c>
      <c r="W130" s="86"/>
    </row>
    <row r="131" spans="1:23" hidden="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 cm="1">
        <f t="array" aca="1" ref="D131" ca="1">SUM(INDIRECT("'"&amp;TOTALECSheets&amp;"'!"&amp;ADDRESS(ROW(),COLUMN())))</f>
        <v>6.3061236266868659E-2</v>
      </c>
      <c r="E131" s="14">
        <f t="shared" ca="1" si="6"/>
        <v>0</v>
      </c>
      <c r="F131" s="3"/>
      <c r="G131" s="14" cm="1">
        <f t="array" aca="1" ref="G131" ca="1">SUM(INDIRECT("'"&amp;TOTALECSheets&amp;"'!"&amp;ADDRESS(ROW(),COLUMN())))</f>
        <v>5.3044149673492434E-2</v>
      </c>
      <c r="H131" s="14" cm="1">
        <f t="array" aca="1" ref="H131" ca="1">SUM(INDIRECT("'"&amp;TOTALECSheets&amp;"'!"&amp;ADDRESS(ROW(),COLUMN())))</f>
        <v>2.7918442602969705E-3</v>
      </c>
      <c r="I131" s="14" cm="1">
        <f t="array" aca="1" ref="I131" ca="1">SUM(INDIRECT("'"&amp;TOTALECSheets&amp;"'!"&amp;ADDRESS(ROW(),COLUMN())))</f>
        <v>3.8859962514735721E-3</v>
      </c>
      <c r="J131" s="14" cm="1">
        <f t="array" aca="1" ref="J131" ca="1">SUM(INDIRECT("'"&amp;TOTALECSheets&amp;"'!"&amp;ADDRESS(ROW(),COLUMN())))</f>
        <v>2.2836236393634851E-3</v>
      </c>
      <c r="K131" s="14" cm="1">
        <f t="array" aca="1" ref="K131" ca="1">SUM(INDIRECT("'"&amp;TOTALECSheets&amp;"'!"&amp;ADDRESS(ROW(),COLUMN())))</f>
        <v>3.5999212689530389E-4</v>
      </c>
      <c r="L131" s="14" cm="1">
        <f t="array" aca="1" ref="L131" ca="1">SUM(INDIRECT("'"&amp;TOTALECSheets&amp;"'!"&amp;ADDRESS(ROW(),COLUMN())))</f>
        <v>1.4914928044626525E-4</v>
      </c>
      <c r="M131" s="14" cm="1">
        <f t="array" aca="1" ref="M131" ca="1">SUM(INDIRECT("'"&amp;TOTALECSheets&amp;"'!"&amp;ADDRESS(ROW(),COLUMN())))</f>
        <v>5.4648103490062745E-4</v>
      </c>
      <c r="N131" s="14" cm="1">
        <f t="array" aca="1" ref="N131" ca="1">SUM(INDIRECT("'"&amp;TOTALECSheets&amp;"'!"&amp;ADDRESS(ROW(),COLUMN())))</f>
        <v>0</v>
      </c>
      <c r="O131" s="14" cm="1">
        <f t="array" aca="1" ref="O131" ca="1">SUM(INDIRECT("'"&amp;TOTALECSheets&amp;"'!"&amp;ADDRESS(ROW(),COLUMN())))</f>
        <v>0</v>
      </c>
      <c r="P131" s="14" cm="1">
        <f t="array" aca="1" ref="P131" ca="1">SUM(INDIRECT("'"&amp;TOTALECSheets&amp;"'!"&amp;ADDRESS(ROW(),COLUMN())))</f>
        <v>0</v>
      </c>
      <c r="Q131" s="14" cm="1">
        <f t="array" aca="1" ref="Q131" ca="1">SUM(INDIRECT("'"&amp;TOTALECSheets&amp;"'!"&amp;ADDRESS(ROW(),COLUMN())))</f>
        <v>0</v>
      </c>
      <c r="R131" s="14" cm="1">
        <f t="array" aca="1" ref="R131" ca="1">SUM(INDIRECT("'"&amp;TOTALECSheets&amp;"'!"&amp;ADDRESS(ROW(),COLUMN())))</f>
        <v>0</v>
      </c>
      <c r="S131" s="14" cm="1">
        <f t="array" aca="1" ref="S131" ca="1">SUM(INDIRECT("'"&amp;TOTALECSheets&amp;"'!"&amp;ADDRESS(ROW(),COLUMN())))</f>
        <v>0</v>
      </c>
      <c r="T131" s="14" cm="1">
        <f t="array" aca="1" ref="T131" ca="1">SUM(INDIRECT("'"&amp;TOTALECSheets&amp;"'!"&amp;ADDRESS(ROW(),COLUMN())))</f>
        <v>0</v>
      </c>
      <c r="U131" s="14" cm="1">
        <f t="array" aca="1" ref="U131" ca="1">SUM(INDIRECT("'"&amp;TOTALECSheets&amp;"'!"&amp;ADDRESS(ROW(),COLUMN())))</f>
        <v>0</v>
      </c>
      <c r="W131" s="86"/>
    </row>
    <row r="132" spans="1:23" hidden="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 cm="1">
        <f t="array" aca="1" ref="D132" ca="1">SUM(INDIRECT("'"&amp;TOTALECSheets&amp;"'!"&amp;ADDRESS(ROW(),COLUMN())))</f>
        <v>0</v>
      </c>
      <c r="E132" s="14">
        <f t="shared" ca="1" si="6"/>
        <v>0</v>
      </c>
      <c r="F132" s="3"/>
      <c r="G132" s="14" cm="1">
        <f t="array" aca="1" ref="G132" ca="1">SUM(INDIRECT("'"&amp;TOTALECSheets&amp;"'!"&amp;ADDRESS(ROW(),COLUMN())))</f>
        <v>0</v>
      </c>
      <c r="H132" s="14" cm="1">
        <f t="array" aca="1" ref="H132" ca="1">SUM(INDIRECT("'"&amp;TOTALECSheets&amp;"'!"&amp;ADDRESS(ROW(),COLUMN())))</f>
        <v>0</v>
      </c>
      <c r="I132" s="14" cm="1">
        <f t="array" aca="1" ref="I132" ca="1">SUM(INDIRECT("'"&amp;TOTALECSheets&amp;"'!"&amp;ADDRESS(ROW(),COLUMN())))</f>
        <v>0</v>
      </c>
      <c r="J132" s="14" cm="1">
        <f t="array" aca="1" ref="J132" ca="1">SUM(INDIRECT("'"&amp;TOTALECSheets&amp;"'!"&amp;ADDRESS(ROW(),COLUMN())))</f>
        <v>0</v>
      </c>
      <c r="K132" s="14" cm="1">
        <f t="array" aca="1" ref="K132" ca="1">SUM(INDIRECT("'"&amp;TOTALECSheets&amp;"'!"&amp;ADDRESS(ROW(),COLUMN())))</f>
        <v>0</v>
      </c>
      <c r="L132" s="14" cm="1">
        <f t="array" aca="1" ref="L132" ca="1">SUM(INDIRECT("'"&amp;TOTALECSheets&amp;"'!"&amp;ADDRESS(ROW(),COLUMN())))</f>
        <v>0</v>
      </c>
      <c r="M132" s="14" cm="1">
        <f t="array" aca="1" ref="M132" ca="1">SUM(INDIRECT("'"&amp;TOTALECSheets&amp;"'!"&amp;ADDRESS(ROW(),COLUMN())))</f>
        <v>0</v>
      </c>
      <c r="N132" s="14" cm="1">
        <f t="array" aca="1" ref="N132" ca="1">SUM(INDIRECT("'"&amp;TOTALECSheets&amp;"'!"&amp;ADDRESS(ROW(),COLUMN())))</f>
        <v>0</v>
      </c>
      <c r="O132" s="14" cm="1">
        <f t="array" aca="1" ref="O132" ca="1">SUM(INDIRECT("'"&amp;TOTALECSheets&amp;"'!"&amp;ADDRESS(ROW(),COLUMN())))</f>
        <v>0</v>
      </c>
      <c r="P132" s="14" cm="1">
        <f t="array" aca="1" ref="P132" ca="1">SUM(INDIRECT("'"&amp;TOTALECSheets&amp;"'!"&amp;ADDRESS(ROW(),COLUMN())))</f>
        <v>0</v>
      </c>
      <c r="Q132" s="14" cm="1">
        <f t="array" aca="1" ref="Q132" ca="1">SUM(INDIRECT("'"&amp;TOTALECSheets&amp;"'!"&amp;ADDRESS(ROW(),COLUMN())))</f>
        <v>0</v>
      </c>
      <c r="R132" s="14" cm="1">
        <f t="array" aca="1" ref="R132" ca="1">SUM(INDIRECT("'"&amp;TOTALECSheets&amp;"'!"&amp;ADDRESS(ROW(),COLUMN())))</f>
        <v>0</v>
      </c>
      <c r="S132" s="14" cm="1">
        <f t="array" aca="1" ref="S132" ca="1">SUM(INDIRECT("'"&amp;TOTALECSheets&amp;"'!"&amp;ADDRESS(ROW(),COLUMN())))</f>
        <v>0</v>
      </c>
      <c r="T132" s="14" cm="1">
        <f t="array" aca="1" ref="T132" ca="1">SUM(INDIRECT("'"&amp;TOTALECSheets&amp;"'!"&amp;ADDRESS(ROW(),COLUMN())))</f>
        <v>0</v>
      </c>
      <c r="U132" s="14" cm="1">
        <f t="array" aca="1" ref="U132" ca="1">SUM(INDIRECT("'"&amp;TOTALECSheets&amp;"'!"&amp;ADDRESS(ROW(),COLUMN())))</f>
        <v>0</v>
      </c>
      <c r="W132" s="86"/>
    </row>
    <row r="133" spans="1:23" hidden="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 cm="1">
        <f t="array" aca="1" ref="D133" ca="1">SUM(INDIRECT("'"&amp;TOTALECSheets&amp;"'!"&amp;ADDRESS(ROW(),COLUMN())))</f>
        <v>9.330589155088595E-2</v>
      </c>
      <c r="E133" s="14">
        <f t="shared" ca="1" si="6"/>
        <v>0</v>
      </c>
      <c r="F133" s="3"/>
      <c r="G133" s="14" cm="1">
        <f t="array" aca="1" ref="G133" ca="1">SUM(INDIRECT("'"&amp;TOTALECSheets&amp;"'!"&amp;ADDRESS(ROW(),COLUMN())))</f>
        <v>7.848453296885563E-2</v>
      </c>
      <c r="H133" s="14" cm="1">
        <f t="array" aca="1" ref="H133" ca="1">SUM(INDIRECT("'"&amp;TOTALECSheets&amp;"'!"&amp;ADDRESS(ROW(),COLUMN())))</f>
        <v>4.1308343001054135E-3</v>
      </c>
      <c r="I133" s="14" cm="1">
        <f t="array" aca="1" ref="I133" ca="1">SUM(INDIRECT("'"&amp;TOTALECSheets&amp;"'!"&amp;ADDRESS(ROW(),COLUMN())))</f>
        <v>5.7497500250821973E-3</v>
      </c>
      <c r="J133" s="14" cm="1">
        <f t="array" aca="1" ref="J133" ca="1">SUM(INDIRECT("'"&amp;TOTALECSheets&amp;"'!"&amp;ADDRESS(ROW(),COLUMN())))</f>
        <v>3.3788671496349214E-3</v>
      </c>
      <c r="K133" s="14" cm="1">
        <f t="array" aca="1" ref="K133" ca="1">SUM(INDIRECT("'"&amp;TOTALECSheets&amp;"'!"&amp;ADDRESS(ROW(),COLUMN())))</f>
        <v>5.3264712745432349E-4</v>
      </c>
      <c r="L133" s="14" cm="1">
        <f t="array" aca="1" ref="L133" ca="1">SUM(INDIRECT("'"&amp;TOTALECSheets&amp;"'!"&amp;ADDRESS(ROW(),COLUMN())))</f>
        <v>2.2068242568729033E-4</v>
      </c>
      <c r="M133" s="14" cm="1">
        <f t="array" aca="1" ref="M133" ca="1">SUM(INDIRECT("'"&amp;TOTALECSheets&amp;"'!"&amp;ADDRESS(ROW(),COLUMN())))</f>
        <v>8.0857755406617553E-4</v>
      </c>
      <c r="N133" s="14" cm="1">
        <f t="array" aca="1" ref="N133" ca="1">SUM(INDIRECT("'"&amp;TOTALECSheets&amp;"'!"&amp;ADDRESS(ROW(),COLUMN())))</f>
        <v>0</v>
      </c>
      <c r="O133" s="14" cm="1">
        <f t="array" aca="1" ref="O133" ca="1">SUM(INDIRECT("'"&amp;TOTALECSheets&amp;"'!"&amp;ADDRESS(ROW(),COLUMN())))</f>
        <v>0</v>
      </c>
      <c r="P133" s="14" cm="1">
        <f t="array" aca="1" ref="P133" ca="1">SUM(INDIRECT("'"&amp;TOTALECSheets&amp;"'!"&amp;ADDRESS(ROW(),COLUMN())))</f>
        <v>0</v>
      </c>
      <c r="Q133" s="14" cm="1">
        <f t="array" aca="1" ref="Q133" ca="1">SUM(INDIRECT("'"&amp;TOTALECSheets&amp;"'!"&amp;ADDRESS(ROW(),COLUMN())))</f>
        <v>0</v>
      </c>
      <c r="R133" s="14" cm="1">
        <f t="array" aca="1" ref="R133" ca="1">SUM(INDIRECT("'"&amp;TOTALECSheets&amp;"'!"&amp;ADDRESS(ROW(),COLUMN())))</f>
        <v>0</v>
      </c>
      <c r="S133" s="14" cm="1">
        <f t="array" aca="1" ref="S133" ca="1">SUM(INDIRECT("'"&amp;TOTALECSheets&amp;"'!"&amp;ADDRESS(ROW(),COLUMN())))</f>
        <v>0</v>
      </c>
      <c r="T133" s="14" cm="1">
        <f t="array" aca="1" ref="T133" ca="1">SUM(INDIRECT("'"&amp;TOTALECSheets&amp;"'!"&amp;ADDRESS(ROW(),COLUMN())))</f>
        <v>0</v>
      </c>
      <c r="U133" s="14" cm="1">
        <f t="array" aca="1" ref="U133" ca="1">SUM(INDIRECT("'"&amp;TOTALECSheets&amp;"'!"&amp;ADDRESS(ROW(),COLUMN())))</f>
        <v>0</v>
      </c>
      <c r="W133" s="86"/>
    </row>
    <row r="134" spans="1:23" hidden="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 cm="1">
        <f t="array" aca="1" ref="D134" ca="1">SUM(INDIRECT("'"&amp;TOTALECSheets&amp;"'!"&amp;ADDRESS(ROW(),COLUMN())))</f>
        <v>0.87926254648202573</v>
      </c>
      <c r="E134" s="14">
        <f t="shared" ca="1" si="6"/>
        <v>0</v>
      </c>
      <c r="F134" s="3"/>
      <c r="G134" s="14" cm="1">
        <f t="array" aca="1" ref="G134" ca="1">SUM(INDIRECT("'"&amp;TOTALECSheets&amp;"'!"&amp;ADDRESS(ROW(),COLUMN())))</f>
        <v>0.73959435112426464</v>
      </c>
      <c r="H134" s="14" cm="1">
        <f t="array" aca="1" ref="H134" ca="1">SUM(INDIRECT("'"&amp;TOTALECSheets&amp;"'!"&amp;ADDRESS(ROW(),COLUMN())))</f>
        <v>3.8926672533053951E-2</v>
      </c>
      <c r="I134" s="14" cm="1">
        <f t="array" aca="1" ref="I134" ca="1">SUM(INDIRECT("'"&amp;TOTALECSheets&amp;"'!"&amp;ADDRESS(ROW(),COLUMN())))</f>
        <v>5.4182429047706378E-2</v>
      </c>
      <c r="J134" s="14" cm="1">
        <f t="array" aca="1" ref="J134" ca="1">SUM(INDIRECT("'"&amp;TOTALECSheets&amp;"'!"&amp;ADDRESS(ROW(),COLUMN())))</f>
        <v>3.1840554597693631E-2</v>
      </c>
      <c r="K134" s="14" cm="1">
        <f t="array" aca="1" ref="K134" ca="1">SUM(INDIRECT("'"&amp;TOTALECSheets&amp;"'!"&amp;ADDRESS(ROW(),COLUMN())))</f>
        <v>5.019368679483752E-3</v>
      </c>
      <c r="L134" s="14" cm="1">
        <f t="array" aca="1" ref="L134" ca="1">SUM(INDIRECT("'"&amp;TOTALECSheets&amp;"'!"&amp;ADDRESS(ROW(),COLUMN())))</f>
        <v>2.0795877768105941E-3</v>
      </c>
      <c r="M134" s="14" cm="1">
        <f t="array" aca="1" ref="M134" ca="1">SUM(INDIRECT("'"&amp;TOTALECSheets&amp;"'!"&amp;ADDRESS(ROW(),COLUMN())))</f>
        <v>7.6195827230127649E-3</v>
      </c>
      <c r="N134" s="14" cm="1">
        <f t="array" aca="1" ref="N134" ca="1">SUM(INDIRECT("'"&amp;TOTALECSheets&amp;"'!"&amp;ADDRESS(ROW(),COLUMN())))</f>
        <v>0</v>
      </c>
      <c r="O134" s="14" cm="1">
        <f t="array" aca="1" ref="O134" ca="1">SUM(INDIRECT("'"&amp;TOTALECSheets&amp;"'!"&amp;ADDRESS(ROW(),COLUMN())))</f>
        <v>0</v>
      </c>
      <c r="P134" s="14" cm="1">
        <f t="array" aca="1" ref="P134" ca="1">SUM(INDIRECT("'"&amp;TOTALECSheets&amp;"'!"&amp;ADDRESS(ROW(),COLUMN())))</f>
        <v>0</v>
      </c>
      <c r="Q134" s="14" cm="1">
        <f t="array" aca="1" ref="Q134" ca="1">SUM(INDIRECT("'"&amp;TOTALECSheets&amp;"'!"&amp;ADDRESS(ROW(),COLUMN())))</f>
        <v>0</v>
      </c>
      <c r="R134" s="14" cm="1">
        <f t="array" aca="1" ref="R134" ca="1">SUM(INDIRECT("'"&amp;TOTALECSheets&amp;"'!"&amp;ADDRESS(ROW(),COLUMN())))</f>
        <v>0</v>
      </c>
      <c r="S134" s="14" cm="1">
        <f t="array" aca="1" ref="S134" ca="1">SUM(INDIRECT("'"&amp;TOTALECSheets&amp;"'!"&amp;ADDRESS(ROW(),COLUMN())))</f>
        <v>0</v>
      </c>
      <c r="T134" s="14" cm="1">
        <f t="array" aca="1" ref="T134" ca="1">SUM(INDIRECT("'"&amp;TOTALECSheets&amp;"'!"&amp;ADDRESS(ROW(),COLUMN())))</f>
        <v>0</v>
      </c>
      <c r="U134" s="14" cm="1">
        <f t="array" aca="1" ref="U134" ca="1">SUM(INDIRECT("'"&amp;TOTALECSheets&amp;"'!"&amp;ADDRESS(ROW(),COLUMN())))</f>
        <v>0</v>
      </c>
      <c r="W134" s="86"/>
    </row>
    <row r="135" spans="1:23" hidden="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 cm="1">
        <f t="array" aca="1" ref="D135" ca="1">SUM(INDIRECT("'"&amp;TOTALECSheets&amp;"'!"&amp;ADDRESS(ROW(),COLUMN())))</f>
        <v>0.5142205631456791</v>
      </c>
      <c r="E135" s="14">
        <f t="shared" ca="1" si="6"/>
        <v>0</v>
      </c>
      <c r="F135" s="3"/>
      <c r="G135" s="14" cm="1">
        <f t="array" aca="1" ref="G135" ca="1">SUM(INDIRECT("'"&amp;TOTALECSheets&amp;"'!"&amp;ADDRESS(ROW(),COLUMN())))</f>
        <v>0.43253818243042502</v>
      </c>
      <c r="H135" s="14" cm="1">
        <f t="array" aca="1" ref="H135" ca="1">SUM(INDIRECT("'"&amp;TOTALECSheets&amp;"'!"&amp;ADDRESS(ROW(),COLUMN())))</f>
        <v>2.2765550007131614E-2</v>
      </c>
      <c r="I135" s="14" cm="1">
        <f t="array" aca="1" ref="I135" ca="1">SUM(INDIRECT("'"&amp;TOTALECSheets&amp;"'!"&amp;ADDRESS(ROW(),COLUMN())))</f>
        <v>3.1687599214806246E-2</v>
      </c>
      <c r="J135" s="14" cm="1">
        <f t="array" aca="1" ref="J135" ca="1">SUM(INDIRECT("'"&amp;TOTALECSheets&amp;"'!"&amp;ADDRESS(ROW(),COLUMN())))</f>
        <v>1.862136398463262E-2</v>
      </c>
      <c r="K135" s="14" cm="1">
        <f t="array" aca="1" ref="K135" ca="1">SUM(INDIRECT("'"&amp;TOTALECSheets&amp;"'!"&amp;ADDRESS(ROW(),COLUMN())))</f>
        <v>2.9354856513869282E-3</v>
      </c>
      <c r="L135" s="14" cm="1">
        <f t="array" aca="1" ref="L135" ca="1">SUM(INDIRECT("'"&amp;TOTALECSheets&amp;"'!"&amp;ADDRESS(ROW(),COLUMN())))</f>
        <v>1.2162087444540946E-3</v>
      </c>
      <c r="M135" s="14" cm="1">
        <f t="array" aca="1" ref="M135" ca="1">SUM(INDIRECT("'"&amp;TOTALECSheets&amp;"'!"&amp;ADDRESS(ROW(),COLUMN())))</f>
        <v>4.4561731128425902E-3</v>
      </c>
      <c r="N135" s="14" cm="1">
        <f t="array" aca="1" ref="N135" ca="1">SUM(INDIRECT("'"&amp;TOTALECSheets&amp;"'!"&amp;ADDRESS(ROW(),COLUMN())))</f>
        <v>0</v>
      </c>
      <c r="O135" s="14" cm="1">
        <f t="array" aca="1" ref="O135" ca="1">SUM(INDIRECT("'"&amp;TOTALECSheets&amp;"'!"&amp;ADDRESS(ROW(),COLUMN())))</f>
        <v>0</v>
      </c>
      <c r="P135" s="14" cm="1">
        <f t="array" aca="1" ref="P135" ca="1">SUM(INDIRECT("'"&amp;TOTALECSheets&amp;"'!"&amp;ADDRESS(ROW(),COLUMN())))</f>
        <v>0</v>
      </c>
      <c r="Q135" s="14" cm="1">
        <f t="array" aca="1" ref="Q135" ca="1">SUM(INDIRECT("'"&amp;TOTALECSheets&amp;"'!"&amp;ADDRESS(ROW(),COLUMN())))</f>
        <v>0</v>
      </c>
      <c r="R135" s="14" cm="1">
        <f t="array" aca="1" ref="R135" ca="1">SUM(INDIRECT("'"&amp;TOTALECSheets&amp;"'!"&amp;ADDRESS(ROW(),COLUMN())))</f>
        <v>0</v>
      </c>
      <c r="S135" s="14" cm="1">
        <f t="array" aca="1" ref="S135" ca="1">SUM(INDIRECT("'"&amp;TOTALECSheets&amp;"'!"&amp;ADDRESS(ROW(),COLUMN())))</f>
        <v>0</v>
      </c>
      <c r="T135" s="14" cm="1">
        <f t="array" aca="1" ref="T135" ca="1">SUM(INDIRECT("'"&amp;TOTALECSheets&amp;"'!"&amp;ADDRESS(ROW(),COLUMN())))</f>
        <v>0</v>
      </c>
      <c r="U135" s="14" cm="1">
        <f t="array" aca="1" ref="U135" ca="1">SUM(INDIRECT("'"&amp;TOTALECSheets&amp;"'!"&amp;ADDRESS(ROW(),COLUMN())))</f>
        <v>0</v>
      </c>
      <c r="W135" s="86"/>
    </row>
    <row r="136" spans="1:23" hidden="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 cm="1">
        <f t="array" aca="1" ref="D136" ca="1">SUM(INDIRECT("'"&amp;TOTALECSheets&amp;"'!"&amp;ADDRESS(ROW(),COLUMN())))</f>
        <v>0.1963754197108441</v>
      </c>
      <c r="E136" s="14">
        <f t="shared" ca="1" si="6"/>
        <v>0</v>
      </c>
      <c r="F136" s="3"/>
      <c r="G136" s="14" cm="1">
        <f t="array" aca="1" ref="G136" ca="1">SUM(INDIRECT("'"&amp;TOTALECSheets&amp;"'!"&amp;ADDRESS(ROW(),COLUMN())))</f>
        <v>0.16518177841067166</v>
      </c>
      <c r="H136" s="14" cm="1">
        <f t="array" aca="1" ref="H136" ca="1">SUM(INDIRECT("'"&amp;TOTALECSheets&amp;"'!"&amp;ADDRESS(ROW(),COLUMN())))</f>
        <v>8.6939238879331967E-3</v>
      </c>
      <c r="I136" s="14" cm="1">
        <f t="array" aca="1" ref="I136" ca="1">SUM(INDIRECT("'"&amp;TOTALECSheets&amp;"'!"&amp;ADDRESS(ROW(),COLUMN())))</f>
        <v>1.2101160555249332E-2</v>
      </c>
      <c r="J136" s="14" cm="1">
        <f t="array" aca="1" ref="J136" ca="1">SUM(INDIRECT("'"&amp;TOTALECSheets&amp;"'!"&amp;ADDRESS(ROW(),COLUMN())))</f>
        <v>7.1113028730332185E-3</v>
      </c>
      <c r="K136" s="14" cm="1">
        <f t="array" aca="1" ref="K136" ca="1">SUM(INDIRECT("'"&amp;TOTALECSheets&amp;"'!"&amp;ADDRESS(ROW(),COLUMN())))</f>
        <v>1.1210310675245359E-3</v>
      </c>
      <c r="L136" s="14" cm="1">
        <f t="array" aca="1" ref="L136" ca="1">SUM(INDIRECT("'"&amp;TOTALECSheets&amp;"'!"&amp;ADDRESS(ROW(),COLUMN())))</f>
        <v>4.6445731611186042E-4</v>
      </c>
      <c r="M136" s="14" cm="1">
        <f t="array" aca="1" ref="M136" ca="1">SUM(INDIRECT("'"&amp;TOTALECSheets&amp;"'!"&amp;ADDRESS(ROW(),COLUMN())))</f>
        <v>1.7017656003202862E-3</v>
      </c>
      <c r="N136" s="14" cm="1">
        <f t="array" aca="1" ref="N136" ca="1">SUM(INDIRECT("'"&amp;TOTALECSheets&amp;"'!"&amp;ADDRESS(ROW(),COLUMN())))</f>
        <v>0</v>
      </c>
      <c r="O136" s="14" cm="1">
        <f t="array" aca="1" ref="O136" ca="1">SUM(INDIRECT("'"&amp;TOTALECSheets&amp;"'!"&amp;ADDRESS(ROW(),COLUMN())))</f>
        <v>0</v>
      </c>
      <c r="P136" s="14" cm="1">
        <f t="array" aca="1" ref="P136" ca="1">SUM(INDIRECT("'"&amp;TOTALECSheets&amp;"'!"&amp;ADDRESS(ROW(),COLUMN())))</f>
        <v>0</v>
      </c>
      <c r="Q136" s="14" cm="1">
        <f t="array" aca="1" ref="Q136" ca="1">SUM(INDIRECT("'"&amp;TOTALECSheets&amp;"'!"&amp;ADDRESS(ROW(),COLUMN())))</f>
        <v>0</v>
      </c>
      <c r="R136" s="14" cm="1">
        <f t="array" aca="1" ref="R136" ca="1">SUM(INDIRECT("'"&amp;TOTALECSheets&amp;"'!"&amp;ADDRESS(ROW(),COLUMN())))</f>
        <v>0</v>
      </c>
      <c r="S136" s="14" cm="1">
        <f t="array" aca="1" ref="S136" ca="1">SUM(INDIRECT("'"&amp;TOTALECSheets&amp;"'!"&amp;ADDRESS(ROW(),COLUMN())))</f>
        <v>0</v>
      </c>
      <c r="T136" s="14" cm="1">
        <f t="array" aca="1" ref="T136" ca="1">SUM(INDIRECT("'"&amp;TOTALECSheets&amp;"'!"&amp;ADDRESS(ROW(),COLUMN())))</f>
        <v>0</v>
      </c>
      <c r="U136" s="14" cm="1">
        <f t="array" aca="1" ref="U136" ca="1">SUM(INDIRECT("'"&amp;TOTALECSheets&amp;"'!"&amp;ADDRESS(ROW(),COLUMN())))</f>
        <v>0</v>
      </c>
      <c r="W136" s="86"/>
    </row>
    <row r="137" spans="1:23" hidden="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 cm="1">
        <f t="array" aca="1" ref="D137" ca="1">SUM(INDIRECT("'"&amp;TOTALECSheets&amp;"'!"&amp;ADDRESS(ROW(),COLUMN())))</f>
        <v>0</v>
      </c>
      <c r="E137" s="14">
        <f t="shared" ca="1" si="6"/>
        <v>0</v>
      </c>
      <c r="F137" s="3"/>
      <c r="G137" s="14" cm="1">
        <f t="array" aca="1" ref="G137" ca="1">SUM(INDIRECT("'"&amp;TOTALECSheets&amp;"'!"&amp;ADDRESS(ROW(),COLUMN())))</f>
        <v>0</v>
      </c>
      <c r="H137" s="14" cm="1">
        <f t="array" aca="1" ref="H137" ca="1">SUM(INDIRECT("'"&amp;TOTALECSheets&amp;"'!"&amp;ADDRESS(ROW(),COLUMN())))</f>
        <v>0</v>
      </c>
      <c r="I137" s="14" cm="1">
        <f t="array" aca="1" ref="I137" ca="1">SUM(INDIRECT("'"&amp;TOTALECSheets&amp;"'!"&amp;ADDRESS(ROW(),COLUMN())))</f>
        <v>0</v>
      </c>
      <c r="J137" s="14" cm="1">
        <f t="array" aca="1" ref="J137" ca="1">SUM(INDIRECT("'"&amp;TOTALECSheets&amp;"'!"&amp;ADDRESS(ROW(),COLUMN())))</f>
        <v>0</v>
      </c>
      <c r="K137" s="14" cm="1">
        <f t="array" aca="1" ref="K137" ca="1">SUM(INDIRECT("'"&amp;TOTALECSheets&amp;"'!"&amp;ADDRESS(ROW(),COLUMN())))</f>
        <v>0</v>
      </c>
      <c r="L137" s="14" cm="1">
        <f t="array" aca="1" ref="L137" ca="1">SUM(INDIRECT("'"&amp;TOTALECSheets&amp;"'!"&amp;ADDRESS(ROW(),COLUMN())))</f>
        <v>0</v>
      </c>
      <c r="M137" s="14" cm="1">
        <f t="array" aca="1" ref="M137" ca="1">SUM(INDIRECT("'"&amp;TOTALECSheets&amp;"'!"&amp;ADDRESS(ROW(),COLUMN())))</f>
        <v>0</v>
      </c>
      <c r="N137" s="14" cm="1">
        <f t="array" aca="1" ref="N137" ca="1">SUM(INDIRECT("'"&amp;TOTALECSheets&amp;"'!"&amp;ADDRESS(ROW(),COLUMN())))</f>
        <v>0</v>
      </c>
      <c r="O137" s="14" cm="1">
        <f t="array" aca="1" ref="O137" ca="1">SUM(INDIRECT("'"&amp;TOTALECSheets&amp;"'!"&amp;ADDRESS(ROW(),COLUMN())))</f>
        <v>0</v>
      </c>
      <c r="P137" s="14" cm="1">
        <f t="array" aca="1" ref="P137" ca="1">SUM(INDIRECT("'"&amp;TOTALECSheets&amp;"'!"&amp;ADDRESS(ROW(),COLUMN())))</f>
        <v>0</v>
      </c>
      <c r="Q137" s="14" cm="1">
        <f t="array" aca="1" ref="Q137" ca="1">SUM(INDIRECT("'"&amp;TOTALECSheets&amp;"'!"&amp;ADDRESS(ROW(),COLUMN())))</f>
        <v>0</v>
      </c>
      <c r="R137" s="14" cm="1">
        <f t="array" aca="1" ref="R137" ca="1">SUM(INDIRECT("'"&amp;TOTALECSheets&amp;"'!"&amp;ADDRESS(ROW(),COLUMN())))</f>
        <v>0</v>
      </c>
      <c r="S137" s="14" cm="1">
        <f t="array" aca="1" ref="S137" ca="1">SUM(INDIRECT("'"&amp;TOTALECSheets&amp;"'!"&amp;ADDRESS(ROW(),COLUMN())))</f>
        <v>0</v>
      </c>
      <c r="T137" s="14" cm="1">
        <f t="array" aca="1" ref="T137" ca="1">SUM(INDIRECT("'"&amp;TOTALECSheets&amp;"'!"&amp;ADDRESS(ROW(),COLUMN())))</f>
        <v>0</v>
      </c>
      <c r="U137" s="14" cm="1">
        <f t="array" aca="1" ref="U137" ca="1">SUM(INDIRECT("'"&amp;TOTALECSheets&amp;"'!"&amp;ADDRESS(ROW(),COLUMN())))</f>
        <v>0</v>
      </c>
      <c r="W137" s="86"/>
    </row>
    <row r="138" spans="1:23" hidden="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 cm="1">
        <f t="array" aca="1" ref="D138" ca="1">SUM(INDIRECT("'"&amp;TOTALECSheets&amp;"'!"&amp;ADDRESS(ROW(),COLUMN())))</f>
        <v>0</v>
      </c>
      <c r="E138" s="14">
        <f t="shared" ca="1" si="6"/>
        <v>0</v>
      </c>
      <c r="F138" s="3"/>
      <c r="G138" s="14" cm="1">
        <f t="array" aca="1" ref="G138" ca="1">SUM(INDIRECT("'"&amp;TOTALECSheets&amp;"'!"&amp;ADDRESS(ROW(),COLUMN())))</f>
        <v>0</v>
      </c>
      <c r="H138" s="14" cm="1">
        <f t="array" aca="1" ref="H138" ca="1">SUM(INDIRECT("'"&amp;TOTALECSheets&amp;"'!"&amp;ADDRESS(ROW(),COLUMN())))</f>
        <v>0</v>
      </c>
      <c r="I138" s="14" cm="1">
        <f t="array" aca="1" ref="I138" ca="1">SUM(INDIRECT("'"&amp;TOTALECSheets&amp;"'!"&amp;ADDRESS(ROW(),COLUMN())))</f>
        <v>0</v>
      </c>
      <c r="J138" s="14" cm="1">
        <f t="array" aca="1" ref="J138" ca="1">SUM(INDIRECT("'"&amp;TOTALECSheets&amp;"'!"&amp;ADDRESS(ROW(),COLUMN())))</f>
        <v>0</v>
      </c>
      <c r="K138" s="14" cm="1">
        <f t="array" aca="1" ref="K138" ca="1">SUM(INDIRECT("'"&amp;TOTALECSheets&amp;"'!"&amp;ADDRESS(ROW(),COLUMN())))</f>
        <v>0</v>
      </c>
      <c r="L138" s="14" cm="1">
        <f t="array" aca="1" ref="L138" ca="1">SUM(INDIRECT("'"&amp;TOTALECSheets&amp;"'!"&amp;ADDRESS(ROW(),COLUMN())))</f>
        <v>0</v>
      </c>
      <c r="M138" s="14" cm="1">
        <f t="array" aca="1" ref="M138" ca="1">SUM(INDIRECT("'"&amp;TOTALECSheets&amp;"'!"&amp;ADDRESS(ROW(),COLUMN())))</f>
        <v>0</v>
      </c>
      <c r="N138" s="14" cm="1">
        <f t="array" aca="1" ref="N138" ca="1">SUM(INDIRECT("'"&amp;TOTALECSheets&amp;"'!"&amp;ADDRESS(ROW(),COLUMN())))</f>
        <v>0</v>
      </c>
      <c r="O138" s="14" cm="1">
        <f t="array" aca="1" ref="O138" ca="1">SUM(INDIRECT("'"&amp;TOTALECSheets&amp;"'!"&amp;ADDRESS(ROW(),COLUMN())))</f>
        <v>0</v>
      </c>
      <c r="P138" s="14" cm="1">
        <f t="array" aca="1" ref="P138" ca="1">SUM(INDIRECT("'"&amp;TOTALECSheets&amp;"'!"&amp;ADDRESS(ROW(),COLUMN())))</f>
        <v>0</v>
      </c>
      <c r="Q138" s="14" cm="1">
        <f t="array" aca="1" ref="Q138" ca="1">SUM(INDIRECT("'"&amp;TOTALECSheets&amp;"'!"&amp;ADDRESS(ROW(),COLUMN())))</f>
        <v>0</v>
      </c>
      <c r="R138" s="14" cm="1">
        <f t="array" aca="1" ref="R138" ca="1">SUM(INDIRECT("'"&amp;TOTALECSheets&amp;"'!"&amp;ADDRESS(ROW(),COLUMN())))</f>
        <v>0</v>
      </c>
      <c r="S138" s="14" cm="1">
        <f t="array" aca="1" ref="S138" ca="1">SUM(INDIRECT("'"&amp;TOTALECSheets&amp;"'!"&amp;ADDRESS(ROW(),COLUMN())))</f>
        <v>0</v>
      </c>
      <c r="T138" s="14" cm="1">
        <f t="array" aca="1" ref="T138" ca="1">SUM(INDIRECT("'"&amp;TOTALECSheets&amp;"'!"&amp;ADDRESS(ROW(),COLUMN())))</f>
        <v>0</v>
      </c>
      <c r="U138" s="14" cm="1">
        <f t="array" aca="1" ref="U138" ca="1">SUM(INDIRECT("'"&amp;TOTALECSheets&amp;"'!"&amp;ADDRESS(ROW(),COLUMN())))</f>
        <v>0</v>
      </c>
      <c r="W138" s="86"/>
    </row>
    <row r="139" spans="1:23" hidden="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 cm="1">
        <f t="array" aca="1" ref="D139" ca="1">SUM(INDIRECT("'"&amp;TOTALECSheets&amp;"'!"&amp;ADDRESS(ROW(),COLUMN())))</f>
        <v>0.25220975000000007</v>
      </c>
      <c r="E139" s="14">
        <f t="shared" ca="1" si="6"/>
        <v>0</v>
      </c>
      <c r="F139" s="46"/>
      <c r="G139" s="14" cm="1">
        <f t="array" aca="1" ref="G139" ca="1">SUM(INDIRECT("'"&amp;TOTALECSheets&amp;"'!"&amp;ADDRESS(ROW(),COLUMN())))</f>
        <v>0.21214699425648315</v>
      </c>
      <c r="H139" s="14" cm="1">
        <f t="array" aca="1" ref="H139" ca="1">SUM(INDIRECT("'"&amp;TOTALECSheets&amp;"'!"&amp;ADDRESS(ROW(),COLUMN())))</f>
        <v>1.1165818886718727E-2</v>
      </c>
      <c r="I139" s="14" cm="1">
        <f t="array" aca="1" ref="I139" ca="1">SUM(INDIRECT("'"&amp;TOTALECSheets&amp;"'!"&amp;ADDRESS(ROW(),COLUMN())))</f>
        <v>1.5541816194935719E-2</v>
      </c>
      <c r="J139" s="14" cm="1">
        <f t="array" aca="1" ref="J139" ca="1">SUM(INDIRECT("'"&amp;TOTALECSheets&amp;"'!"&amp;ADDRESS(ROW(),COLUMN())))</f>
        <v>9.133220045680436E-3</v>
      </c>
      <c r="K139" s="14" cm="1">
        <f t="array" aca="1" ref="K139" ca="1">SUM(INDIRECT("'"&amp;TOTALECSheets&amp;"'!"&amp;ADDRESS(ROW(),COLUMN())))</f>
        <v>1.4397675925984712E-3</v>
      </c>
      <c r="L139" s="14" cm="1">
        <f t="array" aca="1" ref="L139" ca="1">SUM(INDIRECT("'"&amp;TOTALECSheets&amp;"'!"&amp;ADDRESS(ROW(),COLUMN())))</f>
        <v>5.9651388017262458E-4</v>
      </c>
      <c r="M139" s="14" cm="1">
        <f t="array" aca="1" ref="M139" ca="1">SUM(INDIRECT("'"&amp;TOTALECSheets&amp;"'!"&amp;ADDRESS(ROW(),COLUMN())))</f>
        <v>2.1856191434109426E-3</v>
      </c>
      <c r="N139" s="14" cm="1">
        <f t="array" aca="1" ref="N139" ca="1">SUM(INDIRECT("'"&amp;TOTALECSheets&amp;"'!"&amp;ADDRESS(ROW(),COLUMN())))</f>
        <v>0</v>
      </c>
      <c r="O139" s="14" cm="1">
        <f t="array" aca="1" ref="O139" ca="1">SUM(INDIRECT("'"&amp;TOTALECSheets&amp;"'!"&amp;ADDRESS(ROW(),COLUMN())))</f>
        <v>0</v>
      </c>
      <c r="P139" s="14" cm="1">
        <f t="array" aca="1" ref="P139" ca="1">SUM(INDIRECT("'"&amp;TOTALECSheets&amp;"'!"&amp;ADDRESS(ROW(),COLUMN())))</f>
        <v>0</v>
      </c>
      <c r="Q139" s="14" cm="1">
        <f t="array" aca="1" ref="Q139" ca="1">SUM(INDIRECT("'"&amp;TOTALECSheets&amp;"'!"&amp;ADDRESS(ROW(),COLUMN())))</f>
        <v>0</v>
      </c>
      <c r="R139" s="14" cm="1">
        <f t="array" aca="1" ref="R139" ca="1">SUM(INDIRECT("'"&amp;TOTALECSheets&amp;"'!"&amp;ADDRESS(ROW(),COLUMN())))</f>
        <v>0</v>
      </c>
      <c r="S139" s="14" cm="1">
        <f t="array" aca="1" ref="S139" ca="1">SUM(INDIRECT("'"&amp;TOTALECSheets&amp;"'!"&amp;ADDRESS(ROW(),COLUMN())))</f>
        <v>0</v>
      </c>
      <c r="T139" s="14" cm="1">
        <f t="array" aca="1" ref="T139" ca="1">SUM(INDIRECT("'"&amp;TOTALECSheets&amp;"'!"&amp;ADDRESS(ROW(),COLUMN())))</f>
        <v>0</v>
      </c>
      <c r="U139" s="14" cm="1">
        <f t="array" aca="1" ref="U139" ca="1">SUM(INDIRECT("'"&amp;TOTALECSheets&amp;"'!"&amp;ADDRESS(ROW(),COLUMN())))</f>
        <v>0</v>
      </c>
      <c r="W139" s="86"/>
    </row>
    <row r="140" spans="1:23" hidden="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 cm="1">
        <f t="array" aca="1" ref="D140" ca="1">SUM(INDIRECT("'"&amp;TOTALECSheets&amp;"'!"&amp;ADDRESS(ROW(),COLUMN())))</f>
        <v>15.376701878405505</v>
      </c>
      <c r="E140" s="14">
        <f t="shared" ref="E140:E170" ca="1" si="12">IFERROR(IF(D140="",0,IF(D140=0,0,IF(ABS(D140-SUM($G140:$U140))&lt;Check_Limit,0,1))),1)</f>
        <v>0</v>
      </c>
      <c r="F140" s="46"/>
      <c r="G140" s="174" cm="1">
        <f t="array" aca="1" ref="G140" ca="1">SUM(INDIRECT("'"&amp;TOTALECSheets&amp;"'!"&amp;ADDRESS(ROW(),COLUMN())))</f>
        <v>12.934159306219312</v>
      </c>
      <c r="H140" s="174" cm="1">
        <f t="array" aca="1" ref="H140" ca="1">SUM(INDIRECT("'"&amp;TOTALECSheets&amp;"'!"&amp;ADDRESS(ROW(),COLUMN())))</f>
        <v>0.6807566648368808</v>
      </c>
      <c r="I140" s="174" cm="1">
        <f t="array" aca="1" ref="I140" ca="1">SUM(INDIRECT("'"&amp;TOTALECSheets&amp;"'!"&amp;ADDRESS(ROW(),COLUMN())))</f>
        <v>0.9475520842413947</v>
      </c>
      <c r="J140" s="174" cm="1">
        <f t="array" aca="1" ref="J140" ca="1">SUM(INDIRECT("'"&amp;TOTALECSheets&amp;"'!"&amp;ADDRESS(ROW(),COLUMN())))</f>
        <v>0.55683335728418559</v>
      </c>
      <c r="K140" s="174" cm="1">
        <f t="array" aca="1" ref="K140" ca="1">SUM(INDIRECT("'"&amp;TOTALECSheets&amp;"'!"&amp;ADDRESS(ROW(),COLUMN())))</f>
        <v>8.7779624085017646E-2</v>
      </c>
      <c r="L140" s="174" cm="1">
        <f t="array" aca="1" ref="L140" ca="1">SUM(INDIRECT("'"&amp;TOTALECSheets&amp;"'!"&amp;ADDRESS(ROW(),COLUMN())))</f>
        <v>3.6368205835600527E-2</v>
      </c>
      <c r="M140" s="174" cm="1">
        <f t="array" aca="1" ref="M140" ca="1">SUM(INDIRECT("'"&amp;TOTALECSheets&amp;"'!"&amp;ADDRESS(ROW(),COLUMN())))</f>
        <v>0.13325263590311659</v>
      </c>
      <c r="N140" s="174" cm="1">
        <f t="array" aca="1" ref="N140" ca="1">SUM(INDIRECT("'"&amp;TOTALECSheets&amp;"'!"&amp;ADDRESS(ROW(),COLUMN())))</f>
        <v>0</v>
      </c>
      <c r="O140" s="174" cm="1">
        <f t="array" aca="1" ref="O140" ca="1">SUM(INDIRECT("'"&amp;TOTALECSheets&amp;"'!"&amp;ADDRESS(ROW(),COLUMN())))</f>
        <v>0</v>
      </c>
      <c r="P140" s="174" cm="1">
        <f t="array" aca="1" ref="P140" ca="1">SUM(INDIRECT("'"&amp;TOTALECSheets&amp;"'!"&amp;ADDRESS(ROW(),COLUMN())))</f>
        <v>0</v>
      </c>
      <c r="Q140" s="174" cm="1">
        <f t="array" aca="1" ref="Q140" ca="1">SUM(INDIRECT("'"&amp;TOTALECSheets&amp;"'!"&amp;ADDRESS(ROW(),COLUMN())))</f>
        <v>0</v>
      </c>
      <c r="R140" s="174" cm="1">
        <f t="array" aca="1" ref="R140" ca="1">SUM(INDIRECT("'"&amp;TOTALECSheets&amp;"'!"&amp;ADDRESS(ROW(),COLUMN())))</f>
        <v>0</v>
      </c>
      <c r="S140" s="174" cm="1">
        <f t="array" aca="1" ref="S140" ca="1">SUM(INDIRECT("'"&amp;TOTALECSheets&amp;"'!"&amp;ADDRESS(ROW(),COLUMN())))</f>
        <v>0</v>
      </c>
      <c r="T140" s="174" cm="1">
        <f t="array" aca="1" ref="T140" ca="1">SUM(INDIRECT("'"&amp;TOTALECSheets&amp;"'!"&amp;ADDRESS(ROW(),COLUMN())))</f>
        <v>0</v>
      </c>
      <c r="U140" s="174" cm="1">
        <f t="array" aca="1" ref="U140" ca="1">SUM(INDIRECT("'"&amp;TOTALECSheets&amp;"'!"&amp;ADDRESS(ROW(),COLUMN())))</f>
        <v>0</v>
      </c>
      <c r="W140" s="9"/>
    </row>
    <row r="141" spans="1:23" hidden="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D141" s="14"/>
      <c r="E141" s="14">
        <f t="shared" si="12"/>
        <v>0</v>
      </c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3" hidden="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D142" s="14"/>
      <c r="E142" s="14">
        <f t="shared" si="12"/>
        <v>0</v>
      </c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W142" s="1"/>
    </row>
    <row r="143" spans="1:23" hidden="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 cm="1">
        <f t="array" aca="1" ref="D143" ca="1">SUM(INDIRECT("'"&amp;TOTALECSheets&amp;"'!"&amp;ADDRESS(ROW(),COLUMN())))</f>
        <v>121963.55702800059</v>
      </c>
      <c r="E143" s="14">
        <f t="shared" ca="1" si="12"/>
        <v>0</v>
      </c>
      <c r="F143" s="3"/>
      <c r="G143" s="14" cm="1">
        <f t="array" aca="1" ref="G143" ca="1">SUM(INDIRECT("'"&amp;TOTALECSheets&amp;"'!"&amp;ADDRESS(ROW(),COLUMN())))</f>
        <v>101694.55140886032</v>
      </c>
      <c r="H143" s="14" cm="1">
        <f t="array" aca="1" ref="H143" ca="1">SUM(INDIRECT("'"&amp;TOTALECSheets&amp;"'!"&amp;ADDRESS(ROW(),COLUMN())))</f>
        <v>5423.2294640196724</v>
      </c>
      <c r="I143" s="14" cm="1">
        <f t="array" aca="1" ref="I143" ca="1">SUM(INDIRECT("'"&amp;TOTALECSheets&amp;"'!"&amp;ADDRESS(ROW(),COLUMN())))</f>
        <v>7696.5213826182044</v>
      </c>
      <c r="J143" s="14" cm="1">
        <f t="array" aca="1" ref="J143" ca="1">SUM(INDIRECT("'"&amp;TOTALECSheets&amp;"'!"&amp;ADDRESS(ROW(),COLUMN())))</f>
        <v>4881.7968700283709</v>
      </c>
      <c r="K143" s="14" cm="1">
        <f t="array" aca="1" ref="K143" ca="1">SUM(INDIRECT("'"&amp;TOTALECSheets&amp;"'!"&amp;ADDRESS(ROW(),COLUMN())))</f>
        <v>711.26482885374605</v>
      </c>
      <c r="L143" s="14" cm="1">
        <f t="array" aca="1" ref="L143" ca="1">SUM(INDIRECT("'"&amp;TOTALECSheets&amp;"'!"&amp;ADDRESS(ROW(),COLUMN())))</f>
        <v>294.45165765920876</v>
      </c>
      <c r="M143" s="14" cm="1">
        <f t="array" aca="1" ref="M143" ca="1">SUM(INDIRECT("'"&amp;TOTALECSheets&amp;"'!"&amp;ADDRESS(ROW(),COLUMN())))</f>
        <v>1410.3829903154724</v>
      </c>
      <c r="N143" s="14" cm="1">
        <f t="array" aca="1" ref="N143" ca="1">SUM(INDIRECT("'"&amp;TOTALECSheets&amp;"'!"&amp;ADDRESS(ROW(),COLUMN())))</f>
        <v>-34.993041315836315</v>
      </c>
      <c r="O143" s="14" cm="1">
        <f t="array" aca="1" ref="O143" ca="1">SUM(INDIRECT("'"&amp;TOTALECSheets&amp;"'!"&amp;ADDRESS(ROW(),COLUMN())))</f>
        <v>-113.64853303857946</v>
      </c>
      <c r="P143" s="14" cm="1">
        <f t="array" aca="1" ref="P143" ca="1">SUM(INDIRECT("'"&amp;TOTALECSheets&amp;"'!"&amp;ADDRESS(ROW(),COLUMN())))</f>
        <v>0</v>
      </c>
      <c r="Q143" s="14" cm="1">
        <f t="array" aca="1" ref="Q143" ca="1">SUM(INDIRECT("'"&amp;TOTALECSheets&amp;"'!"&amp;ADDRESS(ROW(),COLUMN())))</f>
        <v>0</v>
      </c>
      <c r="R143" s="14" cm="1">
        <f t="array" aca="1" ref="R143" ca="1">SUM(INDIRECT("'"&amp;TOTALECSheets&amp;"'!"&amp;ADDRESS(ROW(),COLUMN())))</f>
        <v>0</v>
      </c>
      <c r="S143" s="14" cm="1">
        <f t="array" aca="1" ref="S143" ca="1">SUM(INDIRECT("'"&amp;TOTALECSheets&amp;"'!"&amp;ADDRESS(ROW(),COLUMN())))</f>
        <v>0</v>
      </c>
      <c r="T143" s="14" cm="1">
        <f t="array" aca="1" ref="T143" ca="1">SUM(INDIRECT("'"&amp;TOTALECSheets&amp;"'!"&amp;ADDRESS(ROW(),COLUMN())))</f>
        <v>0</v>
      </c>
      <c r="U143" s="14" cm="1">
        <f t="array" aca="1" ref="U143" ca="1">SUM(INDIRECT("'"&amp;TOTALECSheets&amp;"'!"&amp;ADDRESS(ROW(),COLUMN())))</f>
        <v>0</v>
      </c>
      <c r="W143" s="86"/>
    </row>
    <row r="144" spans="1:23" hidden="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 cm="1">
        <f t="array" aca="1" ref="D144" ca="1">SUM(INDIRECT("'"&amp;TOTALECSheets&amp;"'!"&amp;ADDRESS(ROW(),COLUMN())))</f>
        <v>76.447753061564285</v>
      </c>
      <c r="E144" s="14">
        <f t="shared" ca="1" si="12"/>
        <v>0</v>
      </c>
      <c r="F144" s="3"/>
      <c r="G144" s="14" cm="1">
        <f t="array" aca="1" ref="G144" ca="1">SUM(INDIRECT("'"&amp;TOTALECSheets&amp;"'!"&amp;ADDRESS(ROW(),COLUMN())))</f>
        <v>63.742974895576943</v>
      </c>
      <c r="H144" s="14" cm="1">
        <f t="array" aca="1" ref="H144" ca="1">SUM(INDIRECT("'"&amp;TOTALECSheets&amp;"'!"&amp;ADDRESS(ROW(),COLUMN())))</f>
        <v>3.3993244946635364</v>
      </c>
      <c r="I144" s="14" cm="1">
        <f t="array" aca="1" ref="I144" ca="1">SUM(INDIRECT("'"&amp;TOTALECSheets&amp;"'!"&amp;ADDRESS(ROW(),COLUMN())))</f>
        <v>4.8242424247791016</v>
      </c>
      <c r="J144" s="14" cm="1">
        <f t="array" aca="1" ref="J144" ca="1">SUM(INDIRECT("'"&amp;TOTALECSheets&amp;"'!"&amp;ADDRESS(ROW(),COLUMN())))</f>
        <v>3.0599501253556087</v>
      </c>
      <c r="K144" s="14" cm="1">
        <f t="array" aca="1" ref="K144" ca="1">SUM(INDIRECT("'"&amp;TOTALECSheets&amp;"'!"&amp;ADDRESS(ROW(),COLUMN())))</f>
        <v>0.4458266003598399</v>
      </c>
      <c r="L144" s="14" cm="1">
        <f t="array" aca="1" ref="L144" ca="1">SUM(INDIRECT("'"&amp;TOTALECSheets&amp;"'!"&amp;ADDRESS(ROW(),COLUMN())))</f>
        <v>0.18456470245559939</v>
      </c>
      <c r="M144" s="14" cm="1">
        <f t="array" aca="1" ref="M144" ca="1">SUM(INDIRECT("'"&amp;TOTALECSheets&amp;"'!"&amp;ADDRESS(ROW(),COLUMN())))</f>
        <v>0.88403957045229675</v>
      </c>
      <c r="N144" s="14" cm="1">
        <f t="array" aca="1" ref="N144" ca="1">SUM(INDIRECT("'"&amp;TOTALECSheets&amp;"'!"&amp;ADDRESS(ROW(),COLUMN())))</f>
        <v>-2.1933923924275248E-2</v>
      </c>
      <c r="O144" s="14" cm="1">
        <f t="array" aca="1" ref="O144" ca="1">SUM(INDIRECT("'"&amp;TOTALECSheets&amp;"'!"&amp;ADDRESS(ROW(),COLUMN())))</f>
        <v>-7.1235828154369976E-2</v>
      </c>
      <c r="P144" s="14" cm="1">
        <f t="array" aca="1" ref="P144" ca="1">SUM(INDIRECT("'"&amp;TOTALECSheets&amp;"'!"&amp;ADDRESS(ROW(),COLUMN())))</f>
        <v>0</v>
      </c>
      <c r="Q144" s="14" cm="1">
        <f t="array" aca="1" ref="Q144" ca="1">SUM(INDIRECT("'"&amp;TOTALECSheets&amp;"'!"&amp;ADDRESS(ROW(),COLUMN())))</f>
        <v>0</v>
      </c>
      <c r="R144" s="14" cm="1">
        <f t="array" aca="1" ref="R144" ca="1">SUM(INDIRECT("'"&amp;TOTALECSheets&amp;"'!"&amp;ADDRESS(ROW(),COLUMN())))</f>
        <v>0</v>
      </c>
      <c r="S144" s="14" cm="1">
        <f t="array" aca="1" ref="S144" ca="1">SUM(INDIRECT("'"&amp;TOTALECSheets&amp;"'!"&amp;ADDRESS(ROW(),COLUMN())))</f>
        <v>0</v>
      </c>
      <c r="T144" s="14" cm="1">
        <f t="array" aca="1" ref="T144" ca="1">SUM(INDIRECT("'"&amp;TOTALECSheets&amp;"'!"&amp;ADDRESS(ROW(),COLUMN())))</f>
        <v>0</v>
      </c>
      <c r="U144" s="14" cm="1">
        <f t="array" aca="1" ref="U144" ca="1">SUM(INDIRECT("'"&amp;TOTALECSheets&amp;"'!"&amp;ADDRESS(ROW(),COLUMN())))</f>
        <v>0</v>
      </c>
      <c r="W144" s="86"/>
    </row>
    <row r="145" spans="1:23" hidden="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 cm="1">
        <f t="array" aca="1" ref="D145" ca="1">SUM(INDIRECT("'"&amp;TOTALECSheets&amp;"'!"&amp;ADDRESS(ROW(),COLUMN())))</f>
        <v>203.7139914349963</v>
      </c>
      <c r="E145" s="14">
        <f t="shared" ca="1" si="12"/>
        <v>0</v>
      </c>
      <c r="F145" s="3"/>
      <c r="G145" s="14" cm="1">
        <f t="array" aca="1" ref="G145" ca="1">SUM(INDIRECT("'"&amp;TOTALECSheets&amp;"'!"&amp;ADDRESS(ROW(),COLUMN())))</f>
        <v>169.85896016409404</v>
      </c>
      <c r="H145" s="14" cm="1">
        <f t="array" aca="1" ref="H145" ca="1">SUM(INDIRECT("'"&amp;TOTALECSheets&amp;"'!"&amp;ADDRESS(ROW(),COLUMN())))</f>
        <v>9.05834289770414</v>
      </c>
      <c r="I145" s="14" cm="1">
        <f t="array" aca="1" ref="I145" ca="1">SUM(INDIRECT("'"&amp;TOTALECSheets&amp;"'!"&amp;ADDRESS(ROW(),COLUMN())))</f>
        <v>12.855389997013553</v>
      </c>
      <c r="J145" s="14" cm="1">
        <f t="array" aca="1" ref="J145" ca="1">SUM(INDIRECT("'"&amp;TOTALECSheets&amp;"'!"&amp;ADDRESS(ROW(),COLUMN())))</f>
        <v>8.1539957508785559</v>
      </c>
      <c r="K145" s="14" cm="1">
        <f t="array" aca="1" ref="K145" ca="1">SUM(INDIRECT("'"&amp;TOTALECSheets&amp;"'!"&amp;ADDRESS(ROW(),COLUMN())))</f>
        <v>1.1880155087626791</v>
      </c>
      <c r="L145" s="14" cm="1">
        <f t="array" aca="1" ref="L145" ca="1">SUM(INDIRECT("'"&amp;TOTALECSheets&amp;"'!"&amp;ADDRESS(ROW(),COLUMN())))</f>
        <v>0.49181840812200411</v>
      </c>
      <c r="M145" s="14" cm="1">
        <f t="array" aca="1" ref="M145" ca="1">SUM(INDIRECT("'"&amp;TOTALECSheets&amp;"'!"&amp;ADDRESS(ROW(),COLUMN())))</f>
        <v>2.3557426120593421</v>
      </c>
      <c r="N145" s="14" cm="1">
        <f t="array" aca="1" ref="N145" ca="1">SUM(INDIRECT("'"&amp;TOTALECSheets&amp;"'!"&amp;ADDRESS(ROW(),COLUMN())))</f>
        <v>-5.8448378291083791E-2</v>
      </c>
      <c r="O145" s="14" cm="1">
        <f t="array" aca="1" ref="O145" ca="1">SUM(INDIRECT("'"&amp;TOTALECSheets&amp;"'!"&amp;ADDRESS(ROW(),COLUMN())))</f>
        <v>-0.18982552534693492</v>
      </c>
      <c r="P145" s="14" cm="1">
        <f t="array" aca="1" ref="P145" ca="1">SUM(INDIRECT("'"&amp;TOTALECSheets&amp;"'!"&amp;ADDRESS(ROW(),COLUMN())))</f>
        <v>0</v>
      </c>
      <c r="Q145" s="14" cm="1">
        <f t="array" aca="1" ref="Q145" ca="1">SUM(INDIRECT("'"&amp;TOTALECSheets&amp;"'!"&amp;ADDRESS(ROW(),COLUMN())))</f>
        <v>0</v>
      </c>
      <c r="R145" s="14" cm="1">
        <f t="array" aca="1" ref="R145" ca="1">SUM(INDIRECT("'"&amp;TOTALECSheets&amp;"'!"&amp;ADDRESS(ROW(),COLUMN())))</f>
        <v>0</v>
      </c>
      <c r="S145" s="14" cm="1">
        <f t="array" aca="1" ref="S145" ca="1">SUM(INDIRECT("'"&amp;TOTALECSheets&amp;"'!"&amp;ADDRESS(ROW(),COLUMN())))</f>
        <v>0</v>
      </c>
      <c r="T145" s="14" cm="1">
        <f t="array" aca="1" ref="T145" ca="1">SUM(INDIRECT("'"&amp;TOTALECSheets&amp;"'!"&amp;ADDRESS(ROW(),COLUMN())))</f>
        <v>0</v>
      </c>
      <c r="U145" s="14" cm="1">
        <f t="array" aca="1" ref="U145" ca="1">SUM(INDIRECT("'"&amp;TOTALECSheets&amp;"'!"&amp;ADDRESS(ROW(),COLUMN())))</f>
        <v>0</v>
      </c>
      <c r="W145" s="86"/>
    </row>
    <row r="146" spans="1:23" hidden="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 cm="1">
        <f t="array" aca="1" ref="D146" ca="1">SUM(INDIRECT("'"&amp;TOTALECSheets&amp;"'!"&amp;ADDRESS(ROW(),COLUMN())))</f>
        <v>99</v>
      </c>
      <c r="E146" s="14">
        <f t="shared" ca="1" si="12"/>
        <v>0</v>
      </c>
      <c r="F146" s="3"/>
      <c r="G146" s="14" cm="1">
        <f t="array" aca="1" ref="G146" ca="1">SUM(INDIRECT("'"&amp;TOTALECSheets&amp;"'!"&amp;ADDRESS(ROW(),COLUMN())))</f>
        <v>83.274149517977904</v>
      </c>
      <c r="H146" s="14" cm="1">
        <f t="array" aca="1" ref="H146" ca="1">SUM(INDIRECT("'"&amp;TOTALECSheets&amp;"'!"&amp;ADDRESS(ROW(),COLUMN())))</f>
        <v>4.3829236172874113</v>
      </c>
      <c r="I146" s="14" cm="1">
        <f t="array" aca="1" ref="I146" ca="1">SUM(INDIRECT("'"&amp;TOTALECSheets&amp;"'!"&amp;ADDRESS(ROW(),COLUMN())))</f>
        <v>6.1006356942926905</v>
      </c>
      <c r="J146" s="14" cm="1">
        <f t="array" aca="1" ref="J146" ca="1">SUM(INDIRECT("'"&amp;TOTALECSheets&amp;"'!"&amp;ADDRESS(ROW(),COLUMN())))</f>
        <v>3.5850667332343926</v>
      </c>
      <c r="K146" s="14" cm="1">
        <f t="array" aca="1" ref="K146" ca="1">SUM(INDIRECT("'"&amp;TOTALECSheets&amp;"'!"&amp;ADDRESS(ROW(),COLUMN())))</f>
        <v>0.56515258298796389</v>
      </c>
      <c r="L146" s="14" cm="1">
        <f t="array" aca="1" ref="L146" ca="1">SUM(INDIRECT("'"&amp;TOTALECSheets&amp;"'!"&amp;ADDRESS(ROW(),COLUMN())))</f>
        <v>0.23414984605904338</v>
      </c>
      <c r="M146" s="14" cm="1">
        <f t="array" aca="1" ref="M146" ca="1">SUM(INDIRECT("'"&amp;TOTALECSheets&amp;"'!"&amp;ADDRESS(ROW(),COLUMN())))</f>
        <v>0.85792200816060149</v>
      </c>
      <c r="N146" s="14" cm="1">
        <f t="array" aca="1" ref="N146" ca="1">SUM(INDIRECT("'"&amp;TOTALECSheets&amp;"'!"&amp;ADDRESS(ROW(),COLUMN())))</f>
        <v>0</v>
      </c>
      <c r="O146" s="14" cm="1">
        <f t="array" aca="1" ref="O146" ca="1">SUM(INDIRECT("'"&amp;TOTALECSheets&amp;"'!"&amp;ADDRESS(ROW(),COLUMN())))</f>
        <v>0</v>
      </c>
      <c r="P146" s="14" cm="1">
        <f t="array" aca="1" ref="P146" ca="1">SUM(INDIRECT("'"&amp;TOTALECSheets&amp;"'!"&amp;ADDRESS(ROW(),COLUMN())))</f>
        <v>0</v>
      </c>
      <c r="Q146" s="14" cm="1">
        <f t="array" aca="1" ref="Q146" ca="1">SUM(INDIRECT("'"&amp;TOTALECSheets&amp;"'!"&amp;ADDRESS(ROW(),COLUMN())))</f>
        <v>0</v>
      </c>
      <c r="R146" s="14" cm="1">
        <f t="array" aca="1" ref="R146" ca="1">SUM(INDIRECT("'"&amp;TOTALECSheets&amp;"'!"&amp;ADDRESS(ROW(),COLUMN())))</f>
        <v>0</v>
      </c>
      <c r="S146" s="14" cm="1">
        <f t="array" aca="1" ref="S146" ca="1">SUM(INDIRECT("'"&amp;TOTALECSheets&amp;"'!"&amp;ADDRESS(ROW(),COLUMN())))</f>
        <v>0</v>
      </c>
      <c r="T146" s="14" cm="1">
        <f t="array" aca="1" ref="T146" ca="1">SUM(INDIRECT("'"&amp;TOTALECSheets&amp;"'!"&amp;ADDRESS(ROW(),COLUMN())))</f>
        <v>0</v>
      </c>
      <c r="U146" s="14" cm="1">
        <f t="array" aca="1" ref="U146" ca="1">SUM(INDIRECT("'"&amp;TOTALECSheets&amp;"'!"&amp;ADDRESS(ROW(),COLUMN())))</f>
        <v>0</v>
      </c>
      <c r="W146" s="86"/>
    </row>
    <row r="147" spans="1:23" hidden="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 cm="1">
        <f t="array" aca="1" ref="D147" ca="1">SUM(INDIRECT("'"&amp;TOTALECSheets&amp;"'!"&amp;ADDRESS(ROW(),COLUMN())))</f>
        <v>18</v>
      </c>
      <c r="E147" s="14">
        <f t="shared" ca="1" si="12"/>
        <v>0</v>
      </c>
      <c r="F147" s="3"/>
      <c r="G147" s="14" cm="1">
        <f t="array" aca="1" ref="G147" ca="1">SUM(INDIRECT("'"&amp;TOTALECSheets&amp;"'!"&amp;ADDRESS(ROW(),COLUMN())))</f>
        <v>15.140754457814163</v>
      </c>
      <c r="H147" s="14" cm="1">
        <f t="array" aca="1" ref="H147" ca="1">SUM(INDIRECT("'"&amp;TOTALECSheets&amp;"'!"&amp;ADDRESS(ROW(),COLUMN())))</f>
        <v>0.79689520314316575</v>
      </c>
      <c r="I147" s="14" cm="1">
        <f t="array" aca="1" ref="I147" ca="1">SUM(INDIRECT("'"&amp;TOTALECSheets&amp;"'!"&amp;ADDRESS(ROW(),COLUMN())))</f>
        <v>1.1092064898713982</v>
      </c>
      <c r="J147" s="14" cm="1">
        <f t="array" aca="1" ref="J147" ca="1">SUM(INDIRECT("'"&amp;TOTALECSheets&amp;"'!"&amp;ADDRESS(ROW(),COLUMN())))</f>
        <v>0.65183031513352596</v>
      </c>
      <c r="K147" s="14" cm="1">
        <f t="array" aca="1" ref="K147" ca="1">SUM(INDIRECT("'"&amp;TOTALECSheets&amp;"'!"&amp;ADDRESS(ROW(),COLUMN())))</f>
        <v>0.1027550150887207</v>
      </c>
      <c r="L147" s="14" cm="1">
        <f t="array" aca="1" ref="L147" ca="1">SUM(INDIRECT("'"&amp;TOTALECSheets&amp;"'!"&amp;ADDRESS(ROW(),COLUMN())))</f>
        <v>4.2572699283462433E-2</v>
      </c>
      <c r="M147" s="14" cm="1">
        <f t="array" aca="1" ref="M147" ca="1">SUM(INDIRECT("'"&amp;TOTALECSheets&amp;"'!"&amp;ADDRESS(ROW(),COLUMN())))</f>
        <v>0.15598581966556391</v>
      </c>
      <c r="N147" s="14" cm="1">
        <f t="array" aca="1" ref="N147" ca="1">SUM(INDIRECT("'"&amp;TOTALECSheets&amp;"'!"&amp;ADDRESS(ROW(),COLUMN())))</f>
        <v>0</v>
      </c>
      <c r="O147" s="14" cm="1">
        <f t="array" aca="1" ref="O147" ca="1">SUM(INDIRECT("'"&amp;TOTALECSheets&amp;"'!"&amp;ADDRESS(ROW(),COLUMN())))</f>
        <v>0</v>
      </c>
      <c r="P147" s="14" cm="1">
        <f t="array" aca="1" ref="P147" ca="1">SUM(INDIRECT("'"&amp;TOTALECSheets&amp;"'!"&amp;ADDRESS(ROW(),COLUMN())))</f>
        <v>0</v>
      </c>
      <c r="Q147" s="14" cm="1">
        <f t="array" aca="1" ref="Q147" ca="1">SUM(INDIRECT("'"&amp;TOTALECSheets&amp;"'!"&amp;ADDRESS(ROW(),COLUMN())))</f>
        <v>0</v>
      </c>
      <c r="R147" s="14" cm="1">
        <f t="array" aca="1" ref="R147" ca="1">SUM(INDIRECT("'"&amp;TOTALECSheets&amp;"'!"&amp;ADDRESS(ROW(),COLUMN())))</f>
        <v>0</v>
      </c>
      <c r="S147" s="14" cm="1">
        <f t="array" aca="1" ref="S147" ca="1">SUM(INDIRECT("'"&amp;TOTALECSheets&amp;"'!"&amp;ADDRESS(ROW(),COLUMN())))</f>
        <v>0</v>
      </c>
      <c r="T147" s="14" cm="1">
        <f t="array" aca="1" ref="T147" ca="1">SUM(INDIRECT("'"&amp;TOTALECSheets&amp;"'!"&amp;ADDRESS(ROW(),COLUMN())))</f>
        <v>0</v>
      </c>
      <c r="U147" s="14" cm="1">
        <f t="array" aca="1" ref="U147" ca="1">SUM(INDIRECT("'"&amp;TOTALECSheets&amp;"'!"&amp;ADDRESS(ROW(),COLUMN())))</f>
        <v>0</v>
      </c>
      <c r="W147" s="86"/>
    </row>
    <row r="148" spans="1:23" hidden="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 cm="1">
        <f t="array" aca="1" ref="D148" ca="1">SUM(INDIRECT("'"&amp;TOTALECSheets&amp;"'!"&amp;ADDRESS(ROW(),COLUMN())))</f>
        <v>8</v>
      </c>
      <c r="E148" s="14">
        <f t="shared" ca="1" si="12"/>
        <v>0</v>
      </c>
      <c r="F148" s="3"/>
      <c r="G148" s="14" cm="1">
        <f t="array" aca="1" ref="G148" ca="1">SUM(INDIRECT("'"&amp;TOTALECSheets&amp;"'!"&amp;ADDRESS(ROW(),COLUMN())))</f>
        <v>6.7292242034729615</v>
      </c>
      <c r="H148" s="14" cm="1">
        <f t="array" aca="1" ref="H148" ca="1">SUM(INDIRECT("'"&amp;TOTALECSheets&amp;"'!"&amp;ADDRESS(ROW(),COLUMN())))</f>
        <v>0.35417564584140698</v>
      </c>
      <c r="I148" s="14" cm="1">
        <f t="array" aca="1" ref="I148" ca="1">SUM(INDIRECT("'"&amp;TOTALECSheets&amp;"'!"&amp;ADDRESS(ROW(),COLUMN())))</f>
        <v>0.49298066216506586</v>
      </c>
      <c r="J148" s="14" cm="1">
        <f t="array" aca="1" ref="J148" ca="1">SUM(INDIRECT("'"&amp;TOTALECSheets&amp;"'!"&amp;ADDRESS(ROW(),COLUMN())))</f>
        <v>0.28970236228156709</v>
      </c>
      <c r="K148" s="14" cm="1">
        <f t="array" aca="1" ref="K148" ca="1">SUM(INDIRECT("'"&amp;TOTALECSheets&amp;"'!"&amp;ADDRESS(ROW(),COLUMN())))</f>
        <v>4.5668895594986977E-2</v>
      </c>
      <c r="L148" s="14" cm="1">
        <f t="array" aca="1" ref="L148" ca="1">SUM(INDIRECT("'"&amp;TOTALECSheets&amp;"'!"&amp;ADDRESS(ROW(),COLUMN())))</f>
        <v>1.892119968153886E-2</v>
      </c>
      <c r="M148" s="14" cm="1">
        <f t="array" aca="1" ref="M148" ca="1">SUM(INDIRECT("'"&amp;TOTALECSheets&amp;"'!"&amp;ADDRESS(ROW(),COLUMN())))</f>
        <v>6.9327030962472849E-2</v>
      </c>
      <c r="N148" s="14" cm="1">
        <f t="array" aca="1" ref="N148" ca="1">SUM(INDIRECT("'"&amp;TOTALECSheets&amp;"'!"&amp;ADDRESS(ROW(),COLUMN())))</f>
        <v>0</v>
      </c>
      <c r="O148" s="14" cm="1">
        <f t="array" aca="1" ref="O148" ca="1">SUM(INDIRECT("'"&amp;TOTALECSheets&amp;"'!"&amp;ADDRESS(ROW(),COLUMN())))</f>
        <v>0</v>
      </c>
      <c r="P148" s="14" cm="1">
        <f t="array" aca="1" ref="P148" ca="1">SUM(INDIRECT("'"&amp;TOTALECSheets&amp;"'!"&amp;ADDRESS(ROW(),COLUMN())))</f>
        <v>0</v>
      </c>
      <c r="Q148" s="14" cm="1">
        <f t="array" aca="1" ref="Q148" ca="1">SUM(INDIRECT("'"&amp;TOTALECSheets&amp;"'!"&amp;ADDRESS(ROW(),COLUMN())))</f>
        <v>0</v>
      </c>
      <c r="R148" s="14" cm="1">
        <f t="array" aca="1" ref="R148" ca="1">SUM(INDIRECT("'"&amp;TOTALECSheets&amp;"'!"&amp;ADDRESS(ROW(),COLUMN())))</f>
        <v>0</v>
      </c>
      <c r="S148" s="14" cm="1">
        <f t="array" aca="1" ref="S148" ca="1">SUM(INDIRECT("'"&amp;TOTALECSheets&amp;"'!"&amp;ADDRESS(ROW(),COLUMN())))</f>
        <v>0</v>
      </c>
      <c r="T148" s="14" cm="1">
        <f t="array" aca="1" ref="T148" ca="1">SUM(INDIRECT("'"&amp;TOTALECSheets&amp;"'!"&amp;ADDRESS(ROW(),COLUMN())))</f>
        <v>0</v>
      </c>
      <c r="U148" s="14" cm="1">
        <f t="array" aca="1" ref="U148" ca="1">SUM(INDIRECT("'"&amp;TOTALECSheets&amp;"'!"&amp;ADDRESS(ROW(),COLUMN())))</f>
        <v>0</v>
      </c>
      <c r="W148" s="86"/>
    </row>
    <row r="149" spans="1:23" hidden="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 cm="1">
        <f t="array" aca="1" ref="D149" ca="1">SUM(INDIRECT("'"&amp;TOTALECSheets&amp;"'!"&amp;ADDRESS(ROW(),COLUMN())))</f>
        <v>43</v>
      </c>
      <c r="E149" s="14">
        <f t="shared" ca="1" si="12"/>
        <v>0</v>
      </c>
      <c r="F149" s="3"/>
      <c r="G149" s="14" cm="1">
        <f t="array" aca="1" ref="G149" ca="1">SUM(INDIRECT("'"&amp;TOTALECSheets&amp;"'!"&amp;ADDRESS(ROW(),COLUMN())))</f>
        <v>36.169580093667165</v>
      </c>
      <c r="H149" s="14" cm="1">
        <f t="array" aca="1" ref="H149" ca="1">SUM(INDIRECT("'"&amp;TOTALECSheets&amp;"'!"&amp;ADDRESS(ROW(),COLUMN())))</f>
        <v>1.9036940963975626</v>
      </c>
      <c r="I149" s="14" cm="1">
        <f t="array" aca="1" ref="I149" ca="1">SUM(INDIRECT("'"&amp;TOTALECSheets&amp;"'!"&amp;ADDRESS(ROW(),COLUMN())))</f>
        <v>2.6497710591372292</v>
      </c>
      <c r="J149" s="14" cm="1">
        <f t="array" aca="1" ref="J149" ca="1">SUM(INDIRECT("'"&amp;TOTALECSheets&amp;"'!"&amp;ADDRESS(ROW(),COLUMN())))</f>
        <v>1.5571501972634232</v>
      </c>
      <c r="K149" s="14" cm="1">
        <f t="array" aca="1" ref="K149" ca="1">SUM(INDIRECT("'"&amp;TOTALECSheets&amp;"'!"&amp;ADDRESS(ROW(),COLUMN())))</f>
        <v>0.24547031382305501</v>
      </c>
      <c r="L149" s="14" cm="1">
        <f t="array" aca="1" ref="L149" ca="1">SUM(INDIRECT("'"&amp;TOTALECSheets&amp;"'!"&amp;ADDRESS(ROW(),COLUMN())))</f>
        <v>0.10170144828827136</v>
      </c>
      <c r="M149" s="14" cm="1">
        <f t="array" aca="1" ref="M149" ca="1">SUM(INDIRECT("'"&amp;TOTALECSheets&amp;"'!"&amp;ADDRESS(ROW(),COLUMN())))</f>
        <v>0.37263279142329159</v>
      </c>
      <c r="N149" s="14" cm="1">
        <f t="array" aca="1" ref="N149" ca="1">SUM(INDIRECT("'"&amp;TOTALECSheets&amp;"'!"&amp;ADDRESS(ROW(),COLUMN())))</f>
        <v>0</v>
      </c>
      <c r="O149" s="14" cm="1">
        <f t="array" aca="1" ref="O149" ca="1">SUM(INDIRECT("'"&amp;TOTALECSheets&amp;"'!"&amp;ADDRESS(ROW(),COLUMN())))</f>
        <v>0</v>
      </c>
      <c r="P149" s="14" cm="1">
        <f t="array" aca="1" ref="P149" ca="1">SUM(INDIRECT("'"&amp;TOTALECSheets&amp;"'!"&amp;ADDRESS(ROW(),COLUMN())))</f>
        <v>0</v>
      </c>
      <c r="Q149" s="14" cm="1">
        <f t="array" aca="1" ref="Q149" ca="1">SUM(INDIRECT("'"&amp;TOTALECSheets&amp;"'!"&amp;ADDRESS(ROW(),COLUMN())))</f>
        <v>0</v>
      </c>
      <c r="R149" s="14" cm="1">
        <f t="array" aca="1" ref="R149" ca="1">SUM(INDIRECT("'"&amp;TOTALECSheets&amp;"'!"&amp;ADDRESS(ROW(),COLUMN())))</f>
        <v>0</v>
      </c>
      <c r="S149" s="14" cm="1">
        <f t="array" aca="1" ref="S149" ca="1">SUM(INDIRECT("'"&amp;TOTALECSheets&amp;"'!"&amp;ADDRESS(ROW(),COLUMN())))</f>
        <v>0</v>
      </c>
      <c r="T149" s="14" cm="1">
        <f t="array" aca="1" ref="T149" ca="1">SUM(INDIRECT("'"&amp;TOTALECSheets&amp;"'!"&amp;ADDRESS(ROW(),COLUMN())))</f>
        <v>0</v>
      </c>
      <c r="U149" s="14" cm="1">
        <f t="array" aca="1" ref="U149" ca="1">SUM(INDIRECT("'"&amp;TOTALECSheets&amp;"'!"&amp;ADDRESS(ROW(),COLUMN())))</f>
        <v>0</v>
      </c>
      <c r="W149" s="86"/>
    </row>
    <row r="150" spans="1:23" hidden="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 cm="1">
        <f t="array" aca="1" ref="D150" ca="1">SUM(INDIRECT("'"&amp;TOTALECSheets&amp;"'!"&amp;ADDRESS(ROW(),COLUMN())))</f>
        <v>69259.651159096829</v>
      </c>
      <c r="E150" s="14">
        <f t="shared" ca="1" si="12"/>
        <v>0</v>
      </c>
      <c r="F150" s="3"/>
      <c r="G150" s="14" cm="1">
        <f t="array" aca="1" ref="G150" ca="1">SUM(INDIRECT("'"&amp;TOTALECSheets&amp;"'!"&amp;ADDRESS(ROW(),COLUMN())))</f>
        <v>57749.456698294613</v>
      </c>
      <c r="H150" s="14" cm="1">
        <f t="array" aca="1" ref="H150" ca="1">SUM(INDIRECT("'"&amp;TOTALECSheets&amp;"'!"&amp;ADDRESS(ROW(),COLUMN())))</f>
        <v>3079.698477041833</v>
      </c>
      <c r="I150" s="14" cm="1">
        <f t="array" aca="1" ref="I150" ca="1">SUM(INDIRECT("'"&amp;TOTALECSheets&amp;"'!"&amp;ADDRESS(ROW(),COLUMN())))</f>
        <v>4370.6365990644736</v>
      </c>
      <c r="J150" s="14" cm="1">
        <f t="array" aca="1" ref="J150" ca="1">SUM(INDIRECT("'"&amp;TOTALECSheets&amp;"'!"&amp;ADDRESS(ROW(),COLUMN())))</f>
        <v>2772.2342352651417</v>
      </c>
      <c r="K150" s="14" cm="1">
        <f t="array" aca="1" ref="K150" ca="1">SUM(INDIRECT("'"&amp;TOTALECSheets&amp;"'!"&amp;ADDRESS(ROW(),COLUMN())))</f>
        <v>403.90715988084474</v>
      </c>
      <c r="L150" s="14" cm="1">
        <f t="array" aca="1" ref="L150" ca="1">SUM(INDIRECT("'"&amp;TOTALECSheets&amp;"'!"&amp;ADDRESS(ROW(),COLUMN())))</f>
        <v>167.21076024383746</v>
      </c>
      <c r="M150" s="14" cm="1">
        <f t="array" aca="1" ref="M150" ca="1">SUM(INDIRECT("'"&amp;TOTALECSheets&amp;"'!"&amp;ADDRESS(ROW(),COLUMN())))</f>
        <v>800.9165712307597</v>
      </c>
      <c r="N150" s="14" cm="1">
        <f t="array" aca="1" ref="N150" ca="1">SUM(INDIRECT("'"&amp;TOTALECSheets&amp;"'!"&amp;ADDRESS(ROW(),COLUMN())))</f>
        <v>-19.871557484784329</v>
      </c>
      <c r="O150" s="14" cm="1">
        <f t="array" aca="1" ref="O150" ca="1">SUM(INDIRECT("'"&amp;TOTALECSheets&amp;"'!"&amp;ADDRESS(ROW(),COLUMN())))</f>
        <v>-64.537784439888114</v>
      </c>
      <c r="P150" s="14" cm="1">
        <f t="array" aca="1" ref="P150" ca="1">SUM(INDIRECT("'"&amp;TOTALECSheets&amp;"'!"&amp;ADDRESS(ROW(),COLUMN())))</f>
        <v>0</v>
      </c>
      <c r="Q150" s="14" cm="1">
        <f t="array" aca="1" ref="Q150" ca="1">SUM(INDIRECT("'"&amp;TOTALECSheets&amp;"'!"&amp;ADDRESS(ROW(),COLUMN())))</f>
        <v>0</v>
      </c>
      <c r="R150" s="14" cm="1">
        <f t="array" aca="1" ref="R150" ca="1">SUM(INDIRECT("'"&amp;TOTALECSheets&amp;"'!"&amp;ADDRESS(ROW(),COLUMN())))</f>
        <v>0</v>
      </c>
      <c r="S150" s="14" cm="1">
        <f t="array" aca="1" ref="S150" ca="1">SUM(INDIRECT("'"&amp;TOTALECSheets&amp;"'!"&amp;ADDRESS(ROW(),COLUMN())))</f>
        <v>0</v>
      </c>
      <c r="T150" s="14" cm="1">
        <f t="array" aca="1" ref="T150" ca="1">SUM(INDIRECT("'"&amp;TOTALECSheets&amp;"'!"&amp;ADDRESS(ROW(),COLUMN())))</f>
        <v>0</v>
      </c>
      <c r="U150" s="14" cm="1">
        <f t="array" aca="1" ref="U150" ca="1">SUM(INDIRECT("'"&amp;TOTALECSheets&amp;"'!"&amp;ADDRESS(ROW(),COLUMN())))</f>
        <v>0</v>
      </c>
      <c r="W150" s="86"/>
    </row>
    <row r="151" spans="1:23" hidden="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 cm="1">
        <f t="array" aca="1" ref="D151" ca="1">SUM(INDIRECT("'"&amp;TOTALECSheets&amp;"'!"&amp;ADDRESS(ROW(),COLUMN())))</f>
        <v>-53508.442087999145</v>
      </c>
      <c r="E151" s="14">
        <f t="shared" ca="1" si="12"/>
        <v>0</v>
      </c>
      <c r="F151" s="3"/>
      <c r="G151" s="14" cm="1">
        <f t="array" aca="1" ref="G151" ca="1">SUM(INDIRECT("'"&amp;TOTALECSheets&amp;"'!"&amp;ADDRESS(ROW(),COLUMN())))</f>
        <v>-44615.925833294466</v>
      </c>
      <c r="H151" s="14" cm="1">
        <f t="array" aca="1" ref="H151" ca="1">SUM(INDIRECT("'"&amp;TOTALECSheets&amp;"'!"&amp;ADDRESS(ROW(),COLUMN())))</f>
        <v>-2379.305480888896</v>
      </c>
      <c r="I151" s="14" cm="1">
        <f t="array" aca="1" ref="I151" ca="1">SUM(INDIRECT("'"&amp;TOTALECSheets&amp;"'!"&amp;ADDRESS(ROW(),COLUMN())))</f>
        <v>-3376.6551149891843</v>
      </c>
      <c r="J151" s="14" cm="1">
        <f t="array" aca="1" ref="J151" ca="1">SUM(INDIRECT("'"&amp;TOTALECSheets&amp;"'!"&amp;ADDRESS(ROW(),COLUMN())))</f>
        <v>-2141.7655525192486</v>
      </c>
      <c r="K151" s="14" cm="1">
        <f t="array" aca="1" ref="K151" ca="1">SUM(INDIRECT("'"&amp;TOTALECSheets&amp;"'!"&amp;ADDRESS(ROW(),COLUMN())))</f>
        <v>-312.04954849925969</v>
      </c>
      <c r="L151" s="14" cm="1">
        <f t="array" aca="1" ref="L151" ca="1">SUM(INDIRECT("'"&amp;TOTALECSheets&amp;"'!"&amp;ADDRESS(ROW(),COLUMN())))</f>
        <v>-129.18325650305457</v>
      </c>
      <c r="M151" s="14" cm="1">
        <f t="array" aca="1" ref="M151" ca="1">SUM(INDIRECT("'"&amp;TOTALECSheets&amp;"'!"&amp;ADDRESS(ROW(),COLUMN())))</f>
        <v>-618.77005228593475</v>
      </c>
      <c r="N151" s="14" cm="1">
        <f t="array" aca="1" ref="N151" ca="1">SUM(INDIRECT("'"&amp;TOTALECSheets&amp;"'!"&amp;ADDRESS(ROW(),COLUMN())))</f>
        <v>15.352316465331645</v>
      </c>
      <c r="O151" s="14" cm="1">
        <f t="array" aca="1" ref="O151" ca="1">SUM(INDIRECT("'"&amp;TOTALECSheets&amp;"'!"&amp;ADDRESS(ROW(),COLUMN())))</f>
        <v>49.860434515572258</v>
      </c>
      <c r="P151" s="14" cm="1">
        <f t="array" aca="1" ref="P151" ca="1">SUM(INDIRECT("'"&amp;TOTALECSheets&amp;"'!"&amp;ADDRESS(ROW(),COLUMN())))</f>
        <v>0</v>
      </c>
      <c r="Q151" s="14" cm="1">
        <f t="array" aca="1" ref="Q151" ca="1">SUM(INDIRECT("'"&amp;TOTALECSheets&amp;"'!"&amp;ADDRESS(ROW(),COLUMN())))</f>
        <v>0</v>
      </c>
      <c r="R151" s="14" cm="1">
        <f t="array" aca="1" ref="R151" ca="1">SUM(INDIRECT("'"&amp;TOTALECSheets&amp;"'!"&amp;ADDRESS(ROW(),COLUMN())))</f>
        <v>0</v>
      </c>
      <c r="S151" s="14" cm="1">
        <f t="array" aca="1" ref="S151" ca="1">SUM(INDIRECT("'"&amp;TOTALECSheets&amp;"'!"&amp;ADDRESS(ROW(),COLUMN())))</f>
        <v>0</v>
      </c>
      <c r="T151" s="14" cm="1">
        <f t="array" aca="1" ref="T151" ca="1">SUM(INDIRECT("'"&amp;TOTALECSheets&amp;"'!"&amp;ADDRESS(ROW(),COLUMN())))</f>
        <v>0</v>
      </c>
      <c r="U151" s="14" cm="1">
        <f t="array" aca="1" ref="U151" ca="1">SUM(INDIRECT("'"&amp;TOTALECSheets&amp;"'!"&amp;ADDRESS(ROW(),COLUMN())))</f>
        <v>0</v>
      </c>
      <c r="W151" s="86"/>
    </row>
    <row r="152" spans="1:23" hidden="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 cm="1">
        <f t="array" aca="1" ref="D152" ca="1">SUM(INDIRECT("'"&amp;TOTALECSheets&amp;"'!"&amp;ADDRESS(ROW(),COLUMN())))</f>
        <v>-51.433075004419244</v>
      </c>
      <c r="E152" s="14">
        <f t="shared" ca="1" si="12"/>
        <v>0</v>
      </c>
      <c r="F152" s="3"/>
      <c r="G152" s="14" cm="1">
        <f t="array" aca="1" ref="G152" ca="1">SUM(INDIRECT("'"&amp;TOTALECSheets&amp;"'!"&amp;ADDRESS(ROW(),COLUMN())))</f>
        <v>-43.263086647347272</v>
      </c>
      <c r="H152" s="14" cm="1">
        <f t="array" aca="1" ref="H152" ca="1">SUM(INDIRECT("'"&amp;TOTALECSheets&amp;"'!"&amp;ADDRESS(ROW(),COLUMN())))</f>
        <v>-2.2770428196624639</v>
      </c>
      <c r="I152" s="14" cm="1">
        <f t="array" aca="1" ref="I152" ca="1">SUM(INDIRECT("'"&amp;TOTALECSheets&amp;"'!"&amp;ADDRESS(ROW(),COLUMN())))</f>
        <v>-3.1694389216080121</v>
      </c>
      <c r="J152" s="14" cm="1">
        <f t="array" aca="1" ref="J152" ca="1">SUM(INDIRECT("'"&amp;TOTALECSheets&amp;"'!"&amp;ADDRESS(ROW(),COLUMN())))</f>
        <v>-1.8625354160231595</v>
      </c>
      <c r="K152" s="14" cm="1">
        <f t="array" aca="1" ref="K152" ca="1">SUM(INDIRECT("'"&amp;TOTALECSheets&amp;"'!"&amp;ADDRESS(ROW(),COLUMN())))</f>
        <v>-0.29361146656324461</v>
      </c>
      <c r="L152" s="14" cm="1">
        <f t="array" aca="1" ref="L152" ca="1">SUM(INDIRECT("'"&amp;TOTALECSheets&amp;"'!"&amp;ADDRESS(ROW(),COLUMN())))</f>
        <v>-0.12164693529927272</v>
      </c>
      <c r="M152" s="14" cm="1">
        <f t="array" aca="1" ref="M152" ca="1">SUM(INDIRECT("'"&amp;TOTALECSheets&amp;"'!"&amp;ADDRESS(ROW(),COLUMN())))</f>
        <v>-0.44571279791582019</v>
      </c>
      <c r="N152" s="14" cm="1">
        <f t="array" aca="1" ref="N152" ca="1">SUM(INDIRECT("'"&amp;TOTALECSheets&amp;"'!"&amp;ADDRESS(ROW(),COLUMN())))</f>
        <v>0</v>
      </c>
      <c r="O152" s="14" cm="1">
        <f t="array" aca="1" ref="O152" ca="1">SUM(INDIRECT("'"&amp;TOTALECSheets&amp;"'!"&amp;ADDRESS(ROW(),COLUMN())))</f>
        <v>0</v>
      </c>
      <c r="P152" s="14" cm="1">
        <f t="array" aca="1" ref="P152" ca="1">SUM(INDIRECT("'"&amp;TOTALECSheets&amp;"'!"&amp;ADDRESS(ROW(),COLUMN())))</f>
        <v>0</v>
      </c>
      <c r="Q152" s="14" cm="1">
        <f t="array" aca="1" ref="Q152" ca="1">SUM(INDIRECT("'"&amp;TOTALECSheets&amp;"'!"&amp;ADDRESS(ROW(),COLUMN())))</f>
        <v>0</v>
      </c>
      <c r="R152" s="14" cm="1">
        <f t="array" aca="1" ref="R152" ca="1">SUM(INDIRECT("'"&amp;TOTALECSheets&amp;"'!"&amp;ADDRESS(ROW(),COLUMN())))</f>
        <v>0</v>
      </c>
      <c r="S152" s="14" cm="1">
        <f t="array" aca="1" ref="S152" ca="1">SUM(INDIRECT("'"&amp;TOTALECSheets&amp;"'!"&amp;ADDRESS(ROW(),COLUMN())))</f>
        <v>0</v>
      </c>
      <c r="T152" s="14" cm="1">
        <f t="array" aca="1" ref="T152" ca="1">SUM(INDIRECT("'"&amp;TOTALECSheets&amp;"'!"&amp;ADDRESS(ROW(),COLUMN())))</f>
        <v>0</v>
      </c>
      <c r="U152" s="14" cm="1">
        <f t="array" aca="1" ref="U152" ca="1">SUM(INDIRECT("'"&amp;TOTALECSheets&amp;"'!"&amp;ADDRESS(ROW(),COLUMN())))</f>
        <v>0</v>
      </c>
      <c r="W152" s="86"/>
    </row>
    <row r="153" spans="1:23" hidden="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 cm="1">
        <f t="array" aca="1" ref="D153" ca="1">SUM(INDIRECT("'"&amp;TOTALECSheets&amp;"'!"&amp;ADDRESS(ROW(),COLUMN())))</f>
        <v>138111.49476859043</v>
      </c>
      <c r="E153" s="14">
        <f t="shared" ca="1" si="12"/>
        <v>0</v>
      </c>
      <c r="F153" s="46"/>
      <c r="G153" s="174" cm="1">
        <f t="array" aca="1" ref="G153" ca="1">SUM(INDIRECT("'"&amp;TOTALECSheets&amp;"'!"&amp;ADDRESS(ROW(),COLUMN())))</f>
        <v>115159.73483054576</v>
      </c>
      <c r="H153" s="174" cm="1">
        <f t="array" aca="1" ref="H153" ca="1">SUM(INDIRECT("'"&amp;TOTALECSheets&amp;"'!"&amp;ADDRESS(ROW(),COLUMN())))</f>
        <v>6141.2407733079845</v>
      </c>
      <c r="I153" s="174" cm="1">
        <f t="array" aca="1" ref="I153" ca="1">SUM(INDIRECT("'"&amp;TOTALECSheets&amp;"'!"&amp;ADDRESS(ROW(),COLUMN())))</f>
        <v>8715.3656540991469</v>
      </c>
      <c r="J153" s="174" cm="1">
        <f t="array" aca="1" ref="J153" ca="1">SUM(INDIRECT("'"&amp;TOTALECSheets&amp;"'!"&amp;ADDRESS(ROW(),COLUMN())))</f>
        <v>5527.7007128423875</v>
      </c>
      <c r="K153" s="174" cm="1">
        <f t="array" aca="1" ref="K153" ca="1">SUM(INDIRECT("'"&amp;TOTALECSheets&amp;"'!"&amp;ADDRESS(ROW(),COLUMN())))</f>
        <v>805.42171768538503</v>
      </c>
      <c r="L153" s="174" cm="1">
        <f t="array" aca="1" ref="L153" ca="1">SUM(INDIRECT("'"&amp;TOTALECSheets&amp;"'!"&amp;ADDRESS(ROW(),COLUMN())))</f>
        <v>333.43124276858231</v>
      </c>
      <c r="M153" s="174" cm="1">
        <f t="array" aca="1" ref="M153" ca="1">SUM(INDIRECT("'"&amp;TOTALECSheets&amp;"'!"&amp;ADDRESS(ROW(),COLUMN())))</f>
        <v>1596.7794462951053</v>
      </c>
      <c r="N153" s="174" cm="1">
        <f t="array" aca="1" ref="N153" ca="1">SUM(INDIRECT("'"&amp;TOTALECSheets&amp;"'!"&amp;ADDRESS(ROW(),COLUMN())))</f>
        <v>-39.592664637504349</v>
      </c>
      <c r="O153" s="174" cm="1">
        <f t="array" aca="1" ref="O153" ca="1">SUM(INDIRECT("'"&amp;TOTALECSheets&amp;"'!"&amp;ADDRESS(ROW(),COLUMN())))</f>
        <v>-128.58694431639663</v>
      </c>
      <c r="P153" s="174" cm="1">
        <f t="array" aca="1" ref="P153" ca="1">SUM(INDIRECT("'"&amp;TOTALECSheets&amp;"'!"&amp;ADDRESS(ROW(),COLUMN())))</f>
        <v>0</v>
      </c>
      <c r="Q153" s="174" cm="1">
        <f t="array" aca="1" ref="Q153" ca="1">SUM(INDIRECT("'"&amp;TOTALECSheets&amp;"'!"&amp;ADDRESS(ROW(),COLUMN())))</f>
        <v>0</v>
      </c>
      <c r="R153" s="174" cm="1">
        <f t="array" aca="1" ref="R153" ca="1">SUM(INDIRECT("'"&amp;TOTALECSheets&amp;"'!"&amp;ADDRESS(ROW(),COLUMN())))</f>
        <v>0</v>
      </c>
      <c r="S153" s="174" cm="1">
        <f t="array" aca="1" ref="S153" ca="1">SUM(INDIRECT("'"&amp;TOTALECSheets&amp;"'!"&amp;ADDRESS(ROW(),COLUMN())))</f>
        <v>0</v>
      </c>
      <c r="T153" s="174" cm="1">
        <f t="array" aca="1" ref="T153" ca="1">SUM(INDIRECT("'"&amp;TOTALECSheets&amp;"'!"&amp;ADDRESS(ROW(),COLUMN())))</f>
        <v>0</v>
      </c>
      <c r="U153" s="174" cm="1">
        <f t="array" aca="1" ref="U153" ca="1">SUM(INDIRECT("'"&amp;TOTALECSheets&amp;"'!"&amp;ADDRESS(ROW(),COLUMN())))</f>
        <v>0</v>
      </c>
      <c r="W153" s="9"/>
    </row>
    <row r="154" spans="1:23" hidden="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D154" s="14"/>
      <c r="E154" s="14">
        <f t="shared" si="12"/>
        <v>0</v>
      </c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3" hidden="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D155" s="14"/>
      <c r="E155" s="14">
        <f t="shared" si="12"/>
        <v>0</v>
      </c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3" hidden="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 cm="1">
        <f t="array" aca="1" ref="D156" ca="1">SUM(INDIRECT("'"&amp;TOTALECSheets&amp;"'!"&amp;ADDRESS(ROW(),COLUMN())))</f>
        <v>0</v>
      </c>
      <c r="E156" s="14">
        <f t="shared" ref="E156:E168" ca="1" si="13">IFERROR(IF(D156="",0,IF(D156=0,0,IF(ABS(D156-SUM($G156:$U156))&lt;Check_Limit,0,1))),1)</f>
        <v>0</v>
      </c>
      <c r="F156" s="3"/>
      <c r="G156" s="14" cm="1">
        <f t="array" aca="1" ref="G156" ca="1">SUM(INDIRECT("'"&amp;TOTALECSheets&amp;"'!"&amp;ADDRESS(ROW(),COLUMN())))</f>
        <v>0</v>
      </c>
      <c r="H156" s="14" cm="1">
        <f t="array" aca="1" ref="H156" ca="1">SUM(INDIRECT("'"&amp;TOTALECSheets&amp;"'!"&amp;ADDRESS(ROW(),COLUMN())))</f>
        <v>0</v>
      </c>
      <c r="I156" s="14" cm="1">
        <f t="array" aca="1" ref="I156" ca="1">SUM(INDIRECT("'"&amp;TOTALECSheets&amp;"'!"&amp;ADDRESS(ROW(),COLUMN())))</f>
        <v>0</v>
      </c>
      <c r="J156" s="14" cm="1">
        <f t="array" aca="1" ref="J156" ca="1">SUM(INDIRECT("'"&amp;TOTALECSheets&amp;"'!"&amp;ADDRESS(ROW(),COLUMN())))</f>
        <v>0</v>
      </c>
      <c r="K156" s="14" cm="1">
        <f t="array" aca="1" ref="K156" ca="1">SUM(INDIRECT("'"&amp;TOTALECSheets&amp;"'!"&amp;ADDRESS(ROW(),COLUMN())))</f>
        <v>0</v>
      </c>
      <c r="L156" s="14" cm="1">
        <f t="array" aca="1" ref="L156" ca="1">SUM(INDIRECT("'"&amp;TOTALECSheets&amp;"'!"&amp;ADDRESS(ROW(),COLUMN())))</f>
        <v>0</v>
      </c>
      <c r="M156" s="14" cm="1">
        <f t="array" aca="1" ref="M156" ca="1">SUM(INDIRECT("'"&amp;TOTALECSheets&amp;"'!"&amp;ADDRESS(ROW(),COLUMN())))</f>
        <v>0</v>
      </c>
      <c r="N156" s="14" cm="1">
        <f t="array" aca="1" ref="N156" ca="1">SUM(INDIRECT("'"&amp;TOTALECSheets&amp;"'!"&amp;ADDRESS(ROW(),COLUMN())))</f>
        <v>0</v>
      </c>
      <c r="O156" s="14" cm="1">
        <f t="array" aca="1" ref="O156" ca="1">SUM(INDIRECT("'"&amp;TOTALECSheets&amp;"'!"&amp;ADDRESS(ROW(),COLUMN())))</f>
        <v>0</v>
      </c>
      <c r="P156" s="14" cm="1">
        <f t="array" aca="1" ref="P156" ca="1">SUM(INDIRECT("'"&amp;TOTALECSheets&amp;"'!"&amp;ADDRESS(ROW(),COLUMN())))</f>
        <v>0</v>
      </c>
      <c r="Q156" s="14" cm="1">
        <f t="array" aca="1" ref="Q156" ca="1">SUM(INDIRECT("'"&amp;TOTALECSheets&amp;"'!"&amp;ADDRESS(ROW(),COLUMN())))</f>
        <v>0</v>
      </c>
      <c r="R156" s="14" cm="1">
        <f t="array" aca="1" ref="R156" ca="1">SUM(INDIRECT("'"&amp;TOTALECSheets&amp;"'!"&amp;ADDRESS(ROW(),COLUMN())))</f>
        <v>0</v>
      </c>
      <c r="S156" s="14" cm="1">
        <f t="array" aca="1" ref="S156" ca="1">SUM(INDIRECT("'"&amp;TOTALECSheets&amp;"'!"&amp;ADDRESS(ROW(),COLUMN())))</f>
        <v>0</v>
      </c>
      <c r="T156" s="14" cm="1">
        <f t="array" aca="1" ref="T156" ca="1">SUM(INDIRECT("'"&amp;TOTALECSheets&amp;"'!"&amp;ADDRESS(ROW(),COLUMN())))</f>
        <v>0</v>
      </c>
      <c r="U156" s="14" cm="1">
        <f t="array" aca="1" ref="U156" ca="1">SUM(INDIRECT("'"&amp;TOTALECSheets&amp;"'!"&amp;ADDRESS(ROW(),COLUMN())))</f>
        <v>0</v>
      </c>
    </row>
    <row r="157" spans="1:23" hidden="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 cm="1">
        <f t="array" aca="1" ref="D157" ca="1">SUM(INDIRECT("'"&amp;TOTALECSheets&amp;"'!"&amp;ADDRESS(ROW(),COLUMN())))</f>
        <v>0</v>
      </c>
      <c r="E157" s="14">
        <f t="shared" ca="1" si="13"/>
        <v>0</v>
      </c>
      <c r="F157" s="3"/>
      <c r="G157" s="14" cm="1">
        <f t="array" aca="1" ref="G157" ca="1">SUM(INDIRECT("'"&amp;TOTALECSheets&amp;"'!"&amp;ADDRESS(ROW(),COLUMN())))</f>
        <v>0</v>
      </c>
      <c r="H157" s="14" cm="1">
        <f t="array" aca="1" ref="H157" ca="1">SUM(INDIRECT("'"&amp;TOTALECSheets&amp;"'!"&amp;ADDRESS(ROW(),COLUMN())))</f>
        <v>0</v>
      </c>
      <c r="I157" s="14" cm="1">
        <f t="array" aca="1" ref="I157" ca="1">SUM(INDIRECT("'"&amp;TOTALECSheets&amp;"'!"&amp;ADDRESS(ROW(),COLUMN())))</f>
        <v>0</v>
      </c>
      <c r="J157" s="14" cm="1">
        <f t="array" aca="1" ref="J157" ca="1">SUM(INDIRECT("'"&amp;TOTALECSheets&amp;"'!"&amp;ADDRESS(ROW(),COLUMN())))</f>
        <v>0</v>
      </c>
      <c r="K157" s="14" cm="1">
        <f t="array" aca="1" ref="K157" ca="1">SUM(INDIRECT("'"&amp;TOTALECSheets&amp;"'!"&amp;ADDRESS(ROW(),COLUMN())))</f>
        <v>0</v>
      </c>
      <c r="L157" s="14" cm="1">
        <f t="array" aca="1" ref="L157" ca="1">SUM(INDIRECT("'"&amp;TOTALECSheets&amp;"'!"&amp;ADDRESS(ROW(),COLUMN())))</f>
        <v>0</v>
      </c>
      <c r="M157" s="14" cm="1">
        <f t="array" aca="1" ref="M157" ca="1">SUM(INDIRECT("'"&amp;TOTALECSheets&amp;"'!"&amp;ADDRESS(ROW(),COLUMN())))</f>
        <v>0</v>
      </c>
      <c r="N157" s="14" cm="1">
        <f t="array" aca="1" ref="N157" ca="1">SUM(INDIRECT("'"&amp;TOTALECSheets&amp;"'!"&amp;ADDRESS(ROW(),COLUMN())))</f>
        <v>0</v>
      </c>
      <c r="O157" s="14" cm="1">
        <f t="array" aca="1" ref="O157" ca="1">SUM(INDIRECT("'"&amp;TOTALECSheets&amp;"'!"&amp;ADDRESS(ROW(),COLUMN())))</f>
        <v>0</v>
      </c>
      <c r="P157" s="14" cm="1">
        <f t="array" aca="1" ref="P157" ca="1">SUM(INDIRECT("'"&amp;TOTALECSheets&amp;"'!"&amp;ADDRESS(ROW(),COLUMN())))</f>
        <v>0</v>
      </c>
      <c r="Q157" s="14" cm="1">
        <f t="array" aca="1" ref="Q157" ca="1">SUM(INDIRECT("'"&amp;TOTALECSheets&amp;"'!"&amp;ADDRESS(ROW(),COLUMN())))</f>
        <v>0</v>
      </c>
      <c r="R157" s="14" cm="1">
        <f t="array" aca="1" ref="R157" ca="1">SUM(INDIRECT("'"&amp;TOTALECSheets&amp;"'!"&amp;ADDRESS(ROW(),COLUMN())))</f>
        <v>0</v>
      </c>
      <c r="S157" s="14" cm="1">
        <f t="array" aca="1" ref="S157" ca="1">SUM(INDIRECT("'"&amp;TOTALECSheets&amp;"'!"&amp;ADDRESS(ROW(),COLUMN())))</f>
        <v>0</v>
      </c>
      <c r="T157" s="14" cm="1">
        <f t="array" aca="1" ref="T157" ca="1">SUM(INDIRECT("'"&amp;TOTALECSheets&amp;"'!"&amp;ADDRESS(ROW(),COLUMN())))</f>
        <v>0</v>
      </c>
      <c r="U157" s="14" cm="1">
        <f t="array" aca="1" ref="U157" ca="1">SUM(INDIRECT("'"&amp;TOTALECSheets&amp;"'!"&amp;ADDRESS(ROW(),COLUMN())))</f>
        <v>0</v>
      </c>
    </row>
    <row r="158" spans="1:23" hidden="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 cm="1">
        <f t="array" aca="1" ref="D158" ca="1">SUM(INDIRECT("'"&amp;TOTALECSheets&amp;"'!"&amp;ADDRESS(ROW(),COLUMN())))</f>
        <v>0</v>
      </c>
      <c r="E158" s="14">
        <f t="shared" ca="1" si="13"/>
        <v>0</v>
      </c>
      <c r="F158" s="3"/>
      <c r="G158" s="14" cm="1">
        <f t="array" aca="1" ref="G158" ca="1">SUM(INDIRECT("'"&amp;TOTALECSheets&amp;"'!"&amp;ADDRESS(ROW(),COLUMN())))</f>
        <v>0</v>
      </c>
      <c r="H158" s="14" cm="1">
        <f t="array" aca="1" ref="H158" ca="1">SUM(INDIRECT("'"&amp;TOTALECSheets&amp;"'!"&amp;ADDRESS(ROW(),COLUMN())))</f>
        <v>0</v>
      </c>
      <c r="I158" s="14" cm="1">
        <f t="array" aca="1" ref="I158" ca="1">SUM(INDIRECT("'"&amp;TOTALECSheets&amp;"'!"&amp;ADDRESS(ROW(),COLUMN())))</f>
        <v>0</v>
      </c>
      <c r="J158" s="14" cm="1">
        <f t="array" aca="1" ref="J158" ca="1">SUM(INDIRECT("'"&amp;TOTALECSheets&amp;"'!"&amp;ADDRESS(ROW(),COLUMN())))</f>
        <v>0</v>
      </c>
      <c r="K158" s="14" cm="1">
        <f t="array" aca="1" ref="K158" ca="1">SUM(INDIRECT("'"&amp;TOTALECSheets&amp;"'!"&amp;ADDRESS(ROW(),COLUMN())))</f>
        <v>0</v>
      </c>
      <c r="L158" s="14" cm="1">
        <f t="array" aca="1" ref="L158" ca="1">SUM(INDIRECT("'"&amp;TOTALECSheets&amp;"'!"&amp;ADDRESS(ROW(),COLUMN())))</f>
        <v>0</v>
      </c>
      <c r="M158" s="14" cm="1">
        <f t="array" aca="1" ref="M158" ca="1">SUM(INDIRECT("'"&amp;TOTALECSheets&amp;"'!"&amp;ADDRESS(ROW(),COLUMN())))</f>
        <v>0</v>
      </c>
      <c r="N158" s="14" cm="1">
        <f t="array" aca="1" ref="N158" ca="1">SUM(INDIRECT("'"&amp;TOTALECSheets&amp;"'!"&amp;ADDRESS(ROW(),COLUMN())))</f>
        <v>0</v>
      </c>
      <c r="O158" s="14" cm="1">
        <f t="array" aca="1" ref="O158" ca="1">SUM(INDIRECT("'"&amp;TOTALECSheets&amp;"'!"&amp;ADDRESS(ROW(),COLUMN())))</f>
        <v>0</v>
      </c>
      <c r="P158" s="14" cm="1">
        <f t="array" aca="1" ref="P158" ca="1">SUM(INDIRECT("'"&amp;TOTALECSheets&amp;"'!"&amp;ADDRESS(ROW(),COLUMN())))</f>
        <v>0</v>
      </c>
      <c r="Q158" s="14" cm="1">
        <f t="array" aca="1" ref="Q158" ca="1">SUM(INDIRECT("'"&amp;TOTALECSheets&amp;"'!"&amp;ADDRESS(ROW(),COLUMN())))</f>
        <v>0</v>
      </c>
      <c r="R158" s="14" cm="1">
        <f t="array" aca="1" ref="R158" ca="1">SUM(INDIRECT("'"&amp;TOTALECSheets&amp;"'!"&amp;ADDRESS(ROW(),COLUMN())))</f>
        <v>0</v>
      </c>
      <c r="S158" s="14" cm="1">
        <f t="array" aca="1" ref="S158" ca="1">SUM(INDIRECT("'"&amp;TOTALECSheets&amp;"'!"&amp;ADDRESS(ROW(),COLUMN())))</f>
        <v>0</v>
      </c>
      <c r="T158" s="14" cm="1">
        <f t="array" aca="1" ref="T158" ca="1">SUM(INDIRECT("'"&amp;TOTALECSheets&amp;"'!"&amp;ADDRESS(ROW(),COLUMN())))</f>
        <v>0</v>
      </c>
      <c r="U158" s="14" cm="1">
        <f t="array" aca="1" ref="U158" ca="1">SUM(INDIRECT("'"&amp;TOTALECSheets&amp;"'!"&amp;ADDRESS(ROW(),COLUMN())))</f>
        <v>0</v>
      </c>
    </row>
    <row r="159" spans="1:23" hidden="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 cm="1">
        <f t="array" aca="1" ref="D159" ca="1">SUM(INDIRECT("'"&amp;TOTALECSheets&amp;"'!"&amp;ADDRESS(ROW(),COLUMN())))</f>
        <v>0</v>
      </c>
      <c r="E159" s="14">
        <f t="shared" ca="1" si="13"/>
        <v>0</v>
      </c>
      <c r="F159" s="3"/>
      <c r="G159" s="14" cm="1">
        <f t="array" aca="1" ref="G159" ca="1">SUM(INDIRECT("'"&amp;TOTALECSheets&amp;"'!"&amp;ADDRESS(ROW(),COLUMN())))</f>
        <v>0</v>
      </c>
      <c r="H159" s="14" cm="1">
        <f t="array" aca="1" ref="H159" ca="1">SUM(INDIRECT("'"&amp;TOTALECSheets&amp;"'!"&amp;ADDRESS(ROW(),COLUMN())))</f>
        <v>0</v>
      </c>
      <c r="I159" s="14" cm="1">
        <f t="array" aca="1" ref="I159" ca="1">SUM(INDIRECT("'"&amp;TOTALECSheets&amp;"'!"&amp;ADDRESS(ROW(),COLUMN())))</f>
        <v>0</v>
      </c>
      <c r="J159" s="14" cm="1">
        <f t="array" aca="1" ref="J159" ca="1">SUM(INDIRECT("'"&amp;TOTALECSheets&amp;"'!"&amp;ADDRESS(ROW(),COLUMN())))</f>
        <v>0</v>
      </c>
      <c r="K159" s="14" cm="1">
        <f t="array" aca="1" ref="K159" ca="1">SUM(INDIRECT("'"&amp;TOTALECSheets&amp;"'!"&amp;ADDRESS(ROW(),COLUMN())))</f>
        <v>0</v>
      </c>
      <c r="L159" s="14" cm="1">
        <f t="array" aca="1" ref="L159" ca="1">SUM(INDIRECT("'"&amp;TOTALECSheets&amp;"'!"&amp;ADDRESS(ROW(),COLUMN())))</f>
        <v>0</v>
      </c>
      <c r="M159" s="14" cm="1">
        <f t="array" aca="1" ref="M159" ca="1">SUM(INDIRECT("'"&amp;TOTALECSheets&amp;"'!"&amp;ADDRESS(ROW(),COLUMN())))</f>
        <v>0</v>
      </c>
      <c r="N159" s="14" cm="1">
        <f t="array" aca="1" ref="N159" ca="1">SUM(INDIRECT("'"&amp;TOTALECSheets&amp;"'!"&amp;ADDRESS(ROW(),COLUMN())))</f>
        <v>0</v>
      </c>
      <c r="O159" s="14" cm="1">
        <f t="array" aca="1" ref="O159" ca="1">SUM(INDIRECT("'"&amp;TOTALECSheets&amp;"'!"&amp;ADDRESS(ROW(),COLUMN())))</f>
        <v>0</v>
      </c>
      <c r="P159" s="14" cm="1">
        <f t="array" aca="1" ref="P159" ca="1">SUM(INDIRECT("'"&amp;TOTALECSheets&amp;"'!"&amp;ADDRESS(ROW(),COLUMN())))</f>
        <v>0</v>
      </c>
      <c r="Q159" s="14" cm="1">
        <f t="array" aca="1" ref="Q159" ca="1">SUM(INDIRECT("'"&amp;TOTALECSheets&amp;"'!"&amp;ADDRESS(ROW(),COLUMN())))</f>
        <v>0</v>
      </c>
      <c r="R159" s="14" cm="1">
        <f t="array" aca="1" ref="R159" ca="1">SUM(INDIRECT("'"&amp;TOTALECSheets&amp;"'!"&amp;ADDRESS(ROW(),COLUMN())))</f>
        <v>0</v>
      </c>
      <c r="S159" s="14" cm="1">
        <f t="array" aca="1" ref="S159" ca="1">SUM(INDIRECT("'"&amp;TOTALECSheets&amp;"'!"&amp;ADDRESS(ROW(),COLUMN())))</f>
        <v>0</v>
      </c>
      <c r="T159" s="14" cm="1">
        <f t="array" aca="1" ref="T159" ca="1">SUM(INDIRECT("'"&amp;TOTALECSheets&amp;"'!"&amp;ADDRESS(ROW(),COLUMN())))</f>
        <v>0</v>
      </c>
      <c r="U159" s="14" cm="1">
        <f t="array" aca="1" ref="U159" ca="1">SUM(INDIRECT("'"&amp;TOTALECSheets&amp;"'!"&amp;ADDRESS(ROW(),COLUMN())))</f>
        <v>0</v>
      </c>
    </row>
    <row r="160" spans="1:23" hidden="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 cm="1">
        <f t="array" aca="1" ref="D160" ca="1">SUM(INDIRECT("'"&amp;TOTALECSheets&amp;"'!"&amp;ADDRESS(ROW(),COLUMN())))</f>
        <v>0</v>
      </c>
      <c r="E160" s="14">
        <f t="shared" ca="1" si="13"/>
        <v>0</v>
      </c>
      <c r="F160" s="3"/>
      <c r="G160" s="14" cm="1">
        <f t="array" aca="1" ref="G160" ca="1">SUM(INDIRECT("'"&amp;TOTALECSheets&amp;"'!"&amp;ADDRESS(ROW(),COLUMN())))</f>
        <v>0</v>
      </c>
      <c r="H160" s="14" cm="1">
        <f t="array" aca="1" ref="H160" ca="1">SUM(INDIRECT("'"&amp;TOTALECSheets&amp;"'!"&amp;ADDRESS(ROW(),COLUMN())))</f>
        <v>0</v>
      </c>
      <c r="I160" s="14" cm="1">
        <f t="array" aca="1" ref="I160" ca="1">SUM(INDIRECT("'"&amp;TOTALECSheets&amp;"'!"&amp;ADDRESS(ROW(),COLUMN())))</f>
        <v>0</v>
      </c>
      <c r="J160" s="14" cm="1">
        <f t="array" aca="1" ref="J160" ca="1">SUM(INDIRECT("'"&amp;TOTALECSheets&amp;"'!"&amp;ADDRESS(ROW(),COLUMN())))</f>
        <v>0</v>
      </c>
      <c r="K160" s="14" cm="1">
        <f t="array" aca="1" ref="K160" ca="1">SUM(INDIRECT("'"&amp;TOTALECSheets&amp;"'!"&amp;ADDRESS(ROW(),COLUMN())))</f>
        <v>0</v>
      </c>
      <c r="L160" s="14" cm="1">
        <f t="array" aca="1" ref="L160" ca="1">SUM(INDIRECT("'"&amp;TOTALECSheets&amp;"'!"&amp;ADDRESS(ROW(),COLUMN())))</f>
        <v>0</v>
      </c>
      <c r="M160" s="14" cm="1">
        <f t="array" aca="1" ref="M160" ca="1">SUM(INDIRECT("'"&amp;TOTALECSheets&amp;"'!"&amp;ADDRESS(ROW(),COLUMN())))</f>
        <v>0</v>
      </c>
      <c r="N160" s="14" cm="1">
        <f t="array" aca="1" ref="N160" ca="1">SUM(INDIRECT("'"&amp;TOTALECSheets&amp;"'!"&amp;ADDRESS(ROW(),COLUMN())))</f>
        <v>0</v>
      </c>
      <c r="O160" s="14" cm="1">
        <f t="array" aca="1" ref="O160" ca="1">SUM(INDIRECT("'"&amp;TOTALECSheets&amp;"'!"&amp;ADDRESS(ROW(),COLUMN())))</f>
        <v>0</v>
      </c>
      <c r="P160" s="14" cm="1">
        <f t="array" aca="1" ref="P160" ca="1">SUM(INDIRECT("'"&amp;TOTALECSheets&amp;"'!"&amp;ADDRESS(ROW(),COLUMN())))</f>
        <v>0</v>
      </c>
      <c r="Q160" s="14" cm="1">
        <f t="array" aca="1" ref="Q160" ca="1">SUM(INDIRECT("'"&amp;TOTALECSheets&amp;"'!"&amp;ADDRESS(ROW(),COLUMN())))</f>
        <v>0</v>
      </c>
      <c r="R160" s="14" cm="1">
        <f t="array" aca="1" ref="R160" ca="1">SUM(INDIRECT("'"&amp;TOTALECSheets&amp;"'!"&amp;ADDRESS(ROW(),COLUMN())))</f>
        <v>0</v>
      </c>
      <c r="S160" s="14" cm="1">
        <f t="array" aca="1" ref="S160" ca="1">SUM(INDIRECT("'"&amp;TOTALECSheets&amp;"'!"&amp;ADDRESS(ROW(),COLUMN())))</f>
        <v>0</v>
      </c>
      <c r="T160" s="14" cm="1">
        <f t="array" aca="1" ref="T160" ca="1">SUM(INDIRECT("'"&amp;TOTALECSheets&amp;"'!"&amp;ADDRESS(ROW(),COLUMN())))</f>
        <v>0</v>
      </c>
      <c r="U160" s="14" cm="1">
        <f t="array" aca="1" ref="U160" ca="1">SUM(INDIRECT("'"&amp;TOTALECSheets&amp;"'!"&amp;ADDRESS(ROW(),COLUMN())))</f>
        <v>0</v>
      </c>
    </row>
    <row r="161" spans="1:23" hidden="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 cm="1">
        <f t="array" aca="1" ref="D161" ca="1">SUM(INDIRECT("'"&amp;TOTALECSheets&amp;"'!"&amp;ADDRESS(ROW(),COLUMN())))</f>
        <v>0</v>
      </c>
      <c r="E161" s="14">
        <f t="shared" ca="1" si="13"/>
        <v>0</v>
      </c>
      <c r="F161" s="3"/>
      <c r="G161" s="14" cm="1">
        <f t="array" aca="1" ref="G161" ca="1">SUM(INDIRECT("'"&amp;TOTALECSheets&amp;"'!"&amp;ADDRESS(ROW(),COLUMN())))</f>
        <v>0</v>
      </c>
      <c r="H161" s="14" cm="1">
        <f t="array" aca="1" ref="H161" ca="1">SUM(INDIRECT("'"&amp;TOTALECSheets&amp;"'!"&amp;ADDRESS(ROW(),COLUMN())))</f>
        <v>0</v>
      </c>
      <c r="I161" s="14" cm="1">
        <f t="array" aca="1" ref="I161" ca="1">SUM(INDIRECT("'"&amp;TOTALECSheets&amp;"'!"&amp;ADDRESS(ROW(),COLUMN())))</f>
        <v>0</v>
      </c>
      <c r="J161" s="14" cm="1">
        <f t="array" aca="1" ref="J161" ca="1">SUM(INDIRECT("'"&amp;TOTALECSheets&amp;"'!"&amp;ADDRESS(ROW(),COLUMN())))</f>
        <v>0</v>
      </c>
      <c r="K161" s="14" cm="1">
        <f t="array" aca="1" ref="K161" ca="1">SUM(INDIRECT("'"&amp;TOTALECSheets&amp;"'!"&amp;ADDRESS(ROW(),COLUMN())))</f>
        <v>0</v>
      </c>
      <c r="L161" s="14" cm="1">
        <f t="array" aca="1" ref="L161" ca="1">SUM(INDIRECT("'"&amp;TOTALECSheets&amp;"'!"&amp;ADDRESS(ROW(),COLUMN())))</f>
        <v>0</v>
      </c>
      <c r="M161" s="14" cm="1">
        <f t="array" aca="1" ref="M161" ca="1">SUM(INDIRECT("'"&amp;TOTALECSheets&amp;"'!"&amp;ADDRESS(ROW(),COLUMN())))</f>
        <v>0</v>
      </c>
      <c r="N161" s="14" cm="1">
        <f t="array" aca="1" ref="N161" ca="1">SUM(INDIRECT("'"&amp;TOTALECSheets&amp;"'!"&amp;ADDRESS(ROW(),COLUMN())))</f>
        <v>0</v>
      </c>
      <c r="O161" s="14" cm="1">
        <f t="array" aca="1" ref="O161" ca="1">SUM(INDIRECT("'"&amp;TOTALECSheets&amp;"'!"&amp;ADDRESS(ROW(),COLUMN())))</f>
        <v>0</v>
      </c>
      <c r="P161" s="14" cm="1">
        <f t="array" aca="1" ref="P161" ca="1">SUM(INDIRECT("'"&amp;TOTALECSheets&amp;"'!"&amp;ADDRESS(ROW(),COLUMN())))</f>
        <v>0</v>
      </c>
      <c r="Q161" s="14" cm="1">
        <f t="array" aca="1" ref="Q161" ca="1">SUM(INDIRECT("'"&amp;TOTALECSheets&amp;"'!"&amp;ADDRESS(ROW(),COLUMN())))</f>
        <v>0</v>
      </c>
      <c r="R161" s="14" cm="1">
        <f t="array" aca="1" ref="R161" ca="1">SUM(INDIRECT("'"&amp;TOTALECSheets&amp;"'!"&amp;ADDRESS(ROW(),COLUMN())))</f>
        <v>0</v>
      </c>
      <c r="S161" s="14" cm="1">
        <f t="array" aca="1" ref="S161" ca="1">SUM(INDIRECT("'"&amp;TOTALECSheets&amp;"'!"&amp;ADDRESS(ROW(),COLUMN())))</f>
        <v>0</v>
      </c>
      <c r="T161" s="14" cm="1">
        <f t="array" aca="1" ref="T161" ca="1">SUM(INDIRECT("'"&amp;TOTALECSheets&amp;"'!"&amp;ADDRESS(ROW(),COLUMN())))</f>
        <v>0</v>
      </c>
      <c r="U161" s="14" cm="1">
        <f t="array" aca="1" ref="U161" ca="1">SUM(INDIRECT("'"&amp;TOTALECSheets&amp;"'!"&amp;ADDRESS(ROW(),COLUMN())))</f>
        <v>0</v>
      </c>
    </row>
    <row r="162" spans="1:23" hidden="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 cm="1">
        <f t="array" aca="1" ref="D162" ca="1">SUM(INDIRECT("'"&amp;TOTALECSheets&amp;"'!"&amp;ADDRESS(ROW(),COLUMN())))</f>
        <v>0</v>
      </c>
      <c r="E162" s="14">
        <f t="shared" ca="1" si="13"/>
        <v>0</v>
      </c>
      <c r="F162" s="3"/>
      <c r="G162" s="14" cm="1">
        <f t="array" aca="1" ref="G162" ca="1">SUM(INDIRECT("'"&amp;TOTALECSheets&amp;"'!"&amp;ADDRESS(ROW(),COLUMN())))</f>
        <v>0</v>
      </c>
      <c r="H162" s="14" cm="1">
        <f t="array" aca="1" ref="H162" ca="1">SUM(INDIRECT("'"&amp;TOTALECSheets&amp;"'!"&amp;ADDRESS(ROW(),COLUMN())))</f>
        <v>0</v>
      </c>
      <c r="I162" s="14" cm="1">
        <f t="array" aca="1" ref="I162" ca="1">SUM(INDIRECT("'"&amp;TOTALECSheets&amp;"'!"&amp;ADDRESS(ROW(),COLUMN())))</f>
        <v>0</v>
      </c>
      <c r="J162" s="14" cm="1">
        <f t="array" aca="1" ref="J162" ca="1">SUM(INDIRECT("'"&amp;TOTALECSheets&amp;"'!"&amp;ADDRESS(ROW(),COLUMN())))</f>
        <v>0</v>
      </c>
      <c r="K162" s="14" cm="1">
        <f t="array" aca="1" ref="K162" ca="1">SUM(INDIRECT("'"&amp;TOTALECSheets&amp;"'!"&amp;ADDRESS(ROW(),COLUMN())))</f>
        <v>0</v>
      </c>
      <c r="L162" s="14" cm="1">
        <f t="array" aca="1" ref="L162" ca="1">SUM(INDIRECT("'"&amp;TOTALECSheets&amp;"'!"&amp;ADDRESS(ROW(),COLUMN())))</f>
        <v>0</v>
      </c>
      <c r="M162" s="14" cm="1">
        <f t="array" aca="1" ref="M162" ca="1">SUM(INDIRECT("'"&amp;TOTALECSheets&amp;"'!"&amp;ADDRESS(ROW(),COLUMN())))</f>
        <v>0</v>
      </c>
      <c r="N162" s="14" cm="1">
        <f t="array" aca="1" ref="N162" ca="1">SUM(INDIRECT("'"&amp;TOTALECSheets&amp;"'!"&amp;ADDRESS(ROW(),COLUMN())))</f>
        <v>0</v>
      </c>
      <c r="O162" s="14" cm="1">
        <f t="array" aca="1" ref="O162" ca="1">SUM(INDIRECT("'"&amp;TOTALECSheets&amp;"'!"&amp;ADDRESS(ROW(),COLUMN())))</f>
        <v>0</v>
      </c>
      <c r="P162" s="14" cm="1">
        <f t="array" aca="1" ref="P162" ca="1">SUM(INDIRECT("'"&amp;TOTALECSheets&amp;"'!"&amp;ADDRESS(ROW(),COLUMN())))</f>
        <v>0</v>
      </c>
      <c r="Q162" s="14" cm="1">
        <f t="array" aca="1" ref="Q162" ca="1">SUM(INDIRECT("'"&amp;TOTALECSheets&amp;"'!"&amp;ADDRESS(ROW(),COLUMN())))</f>
        <v>0</v>
      </c>
      <c r="R162" s="14" cm="1">
        <f t="array" aca="1" ref="R162" ca="1">SUM(INDIRECT("'"&amp;TOTALECSheets&amp;"'!"&amp;ADDRESS(ROW(),COLUMN())))</f>
        <v>0</v>
      </c>
      <c r="S162" s="14" cm="1">
        <f t="array" aca="1" ref="S162" ca="1">SUM(INDIRECT("'"&amp;TOTALECSheets&amp;"'!"&amp;ADDRESS(ROW(),COLUMN())))</f>
        <v>0</v>
      </c>
      <c r="T162" s="14" cm="1">
        <f t="array" aca="1" ref="T162" ca="1">SUM(INDIRECT("'"&amp;TOTALECSheets&amp;"'!"&amp;ADDRESS(ROW(),COLUMN())))</f>
        <v>0</v>
      </c>
      <c r="U162" s="14" cm="1">
        <f t="array" aca="1" ref="U162" ca="1">SUM(INDIRECT("'"&amp;TOTALECSheets&amp;"'!"&amp;ADDRESS(ROW(),COLUMN())))</f>
        <v>0</v>
      </c>
    </row>
    <row r="163" spans="1:23" hidden="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 cm="1">
        <f t="array" aca="1" ref="D163" ca="1">SUM(INDIRECT("'"&amp;TOTALECSheets&amp;"'!"&amp;ADDRESS(ROW(),COLUMN())))</f>
        <v>0</v>
      </c>
      <c r="E163" s="14">
        <f t="shared" ca="1" si="13"/>
        <v>0</v>
      </c>
      <c r="F163" s="3"/>
      <c r="G163" s="14" cm="1">
        <f t="array" aca="1" ref="G163" ca="1">SUM(INDIRECT("'"&amp;TOTALECSheets&amp;"'!"&amp;ADDRESS(ROW(),COLUMN())))</f>
        <v>0</v>
      </c>
      <c r="H163" s="14" cm="1">
        <f t="array" aca="1" ref="H163" ca="1">SUM(INDIRECT("'"&amp;TOTALECSheets&amp;"'!"&amp;ADDRESS(ROW(),COLUMN())))</f>
        <v>0</v>
      </c>
      <c r="I163" s="14" cm="1">
        <f t="array" aca="1" ref="I163" ca="1">SUM(INDIRECT("'"&amp;TOTALECSheets&amp;"'!"&amp;ADDRESS(ROW(),COLUMN())))</f>
        <v>0</v>
      </c>
      <c r="J163" s="14" cm="1">
        <f t="array" aca="1" ref="J163" ca="1">SUM(INDIRECT("'"&amp;TOTALECSheets&amp;"'!"&amp;ADDRESS(ROW(),COLUMN())))</f>
        <v>0</v>
      </c>
      <c r="K163" s="14" cm="1">
        <f t="array" aca="1" ref="K163" ca="1">SUM(INDIRECT("'"&amp;TOTALECSheets&amp;"'!"&amp;ADDRESS(ROW(),COLUMN())))</f>
        <v>0</v>
      </c>
      <c r="L163" s="14" cm="1">
        <f t="array" aca="1" ref="L163" ca="1">SUM(INDIRECT("'"&amp;TOTALECSheets&amp;"'!"&amp;ADDRESS(ROW(),COLUMN())))</f>
        <v>0</v>
      </c>
      <c r="M163" s="14" cm="1">
        <f t="array" aca="1" ref="M163" ca="1">SUM(INDIRECT("'"&amp;TOTALECSheets&amp;"'!"&amp;ADDRESS(ROW(),COLUMN())))</f>
        <v>0</v>
      </c>
      <c r="N163" s="14" cm="1">
        <f t="array" aca="1" ref="N163" ca="1">SUM(INDIRECT("'"&amp;TOTALECSheets&amp;"'!"&amp;ADDRESS(ROW(),COLUMN())))</f>
        <v>0</v>
      </c>
      <c r="O163" s="14" cm="1">
        <f t="array" aca="1" ref="O163" ca="1">SUM(INDIRECT("'"&amp;TOTALECSheets&amp;"'!"&amp;ADDRESS(ROW(),COLUMN())))</f>
        <v>0</v>
      </c>
      <c r="P163" s="14" cm="1">
        <f t="array" aca="1" ref="P163" ca="1">SUM(INDIRECT("'"&amp;TOTALECSheets&amp;"'!"&amp;ADDRESS(ROW(),COLUMN())))</f>
        <v>0</v>
      </c>
      <c r="Q163" s="14" cm="1">
        <f t="array" aca="1" ref="Q163" ca="1">SUM(INDIRECT("'"&amp;TOTALECSheets&amp;"'!"&amp;ADDRESS(ROW(),COLUMN())))</f>
        <v>0</v>
      </c>
      <c r="R163" s="14" cm="1">
        <f t="array" aca="1" ref="R163" ca="1">SUM(INDIRECT("'"&amp;TOTALECSheets&amp;"'!"&amp;ADDRESS(ROW(),COLUMN())))</f>
        <v>0</v>
      </c>
      <c r="S163" s="14" cm="1">
        <f t="array" aca="1" ref="S163" ca="1">SUM(INDIRECT("'"&amp;TOTALECSheets&amp;"'!"&amp;ADDRESS(ROW(),COLUMN())))</f>
        <v>0</v>
      </c>
      <c r="T163" s="14" cm="1">
        <f t="array" aca="1" ref="T163" ca="1">SUM(INDIRECT("'"&amp;TOTALECSheets&amp;"'!"&amp;ADDRESS(ROW(),COLUMN())))</f>
        <v>0</v>
      </c>
      <c r="U163" s="14" cm="1">
        <f t="array" aca="1" ref="U163" ca="1">SUM(INDIRECT("'"&amp;TOTALECSheets&amp;"'!"&amp;ADDRESS(ROW(),COLUMN())))</f>
        <v>0</v>
      </c>
    </row>
    <row r="164" spans="1:23" hidden="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 cm="1">
        <f t="array" aca="1" ref="D164" ca="1">SUM(INDIRECT("'"&amp;TOTALECSheets&amp;"'!"&amp;ADDRESS(ROW(),COLUMN())))</f>
        <v>0</v>
      </c>
      <c r="E164" s="14">
        <f t="shared" ca="1" si="13"/>
        <v>0</v>
      </c>
      <c r="F164" s="3"/>
      <c r="G164" s="14" cm="1">
        <f t="array" aca="1" ref="G164" ca="1">SUM(INDIRECT("'"&amp;TOTALECSheets&amp;"'!"&amp;ADDRESS(ROW(),COLUMN())))</f>
        <v>0</v>
      </c>
      <c r="H164" s="14" cm="1">
        <f t="array" aca="1" ref="H164" ca="1">SUM(INDIRECT("'"&amp;TOTALECSheets&amp;"'!"&amp;ADDRESS(ROW(),COLUMN())))</f>
        <v>0</v>
      </c>
      <c r="I164" s="14" cm="1">
        <f t="array" aca="1" ref="I164" ca="1">SUM(INDIRECT("'"&amp;TOTALECSheets&amp;"'!"&amp;ADDRESS(ROW(),COLUMN())))</f>
        <v>0</v>
      </c>
      <c r="J164" s="14" cm="1">
        <f t="array" aca="1" ref="J164" ca="1">SUM(INDIRECT("'"&amp;TOTALECSheets&amp;"'!"&amp;ADDRESS(ROW(),COLUMN())))</f>
        <v>0</v>
      </c>
      <c r="K164" s="14" cm="1">
        <f t="array" aca="1" ref="K164" ca="1">SUM(INDIRECT("'"&amp;TOTALECSheets&amp;"'!"&amp;ADDRESS(ROW(),COLUMN())))</f>
        <v>0</v>
      </c>
      <c r="L164" s="14" cm="1">
        <f t="array" aca="1" ref="L164" ca="1">SUM(INDIRECT("'"&amp;TOTALECSheets&amp;"'!"&amp;ADDRESS(ROW(),COLUMN())))</f>
        <v>0</v>
      </c>
      <c r="M164" s="14" cm="1">
        <f t="array" aca="1" ref="M164" ca="1">SUM(INDIRECT("'"&amp;TOTALECSheets&amp;"'!"&amp;ADDRESS(ROW(),COLUMN())))</f>
        <v>0</v>
      </c>
      <c r="N164" s="14" cm="1">
        <f t="array" aca="1" ref="N164" ca="1">SUM(INDIRECT("'"&amp;TOTALECSheets&amp;"'!"&amp;ADDRESS(ROW(),COLUMN())))</f>
        <v>0</v>
      </c>
      <c r="O164" s="14" cm="1">
        <f t="array" aca="1" ref="O164" ca="1">SUM(INDIRECT("'"&amp;TOTALECSheets&amp;"'!"&amp;ADDRESS(ROW(),COLUMN())))</f>
        <v>0</v>
      </c>
      <c r="P164" s="14" cm="1">
        <f t="array" aca="1" ref="P164" ca="1">SUM(INDIRECT("'"&amp;TOTALECSheets&amp;"'!"&amp;ADDRESS(ROW(),COLUMN())))</f>
        <v>0</v>
      </c>
      <c r="Q164" s="14" cm="1">
        <f t="array" aca="1" ref="Q164" ca="1">SUM(INDIRECT("'"&amp;TOTALECSheets&amp;"'!"&amp;ADDRESS(ROW(),COLUMN())))</f>
        <v>0</v>
      </c>
      <c r="R164" s="14" cm="1">
        <f t="array" aca="1" ref="R164" ca="1">SUM(INDIRECT("'"&amp;TOTALECSheets&amp;"'!"&amp;ADDRESS(ROW(),COLUMN())))</f>
        <v>0</v>
      </c>
      <c r="S164" s="14" cm="1">
        <f t="array" aca="1" ref="S164" ca="1">SUM(INDIRECT("'"&amp;TOTALECSheets&amp;"'!"&amp;ADDRESS(ROW(),COLUMN())))</f>
        <v>0</v>
      </c>
      <c r="T164" s="14" cm="1">
        <f t="array" aca="1" ref="T164" ca="1">SUM(INDIRECT("'"&amp;TOTALECSheets&amp;"'!"&amp;ADDRESS(ROW(),COLUMN())))</f>
        <v>0</v>
      </c>
      <c r="U164" s="14" cm="1">
        <f t="array" aca="1" ref="U164" ca="1">SUM(INDIRECT("'"&amp;TOTALECSheets&amp;"'!"&amp;ADDRESS(ROW(),COLUMN())))</f>
        <v>0</v>
      </c>
    </row>
    <row r="165" spans="1:23" hidden="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 cm="1">
        <f t="array" aca="1" ref="D165" ca="1">SUM(INDIRECT("'"&amp;TOTALECSheets&amp;"'!"&amp;ADDRESS(ROW(),COLUMN())))</f>
        <v>0</v>
      </c>
      <c r="E165" s="14">
        <f t="shared" ca="1" si="13"/>
        <v>0</v>
      </c>
      <c r="F165" s="3"/>
      <c r="G165" s="14" cm="1">
        <f t="array" aca="1" ref="G165" ca="1">SUM(INDIRECT("'"&amp;TOTALECSheets&amp;"'!"&amp;ADDRESS(ROW(),COLUMN())))</f>
        <v>0</v>
      </c>
      <c r="H165" s="14" cm="1">
        <f t="array" aca="1" ref="H165" ca="1">SUM(INDIRECT("'"&amp;TOTALECSheets&amp;"'!"&amp;ADDRESS(ROW(),COLUMN())))</f>
        <v>0</v>
      </c>
      <c r="I165" s="14" cm="1">
        <f t="array" aca="1" ref="I165" ca="1">SUM(INDIRECT("'"&amp;TOTALECSheets&amp;"'!"&amp;ADDRESS(ROW(),COLUMN())))</f>
        <v>0</v>
      </c>
      <c r="J165" s="14" cm="1">
        <f t="array" aca="1" ref="J165" ca="1">SUM(INDIRECT("'"&amp;TOTALECSheets&amp;"'!"&amp;ADDRESS(ROW(),COLUMN())))</f>
        <v>0</v>
      </c>
      <c r="K165" s="14" cm="1">
        <f t="array" aca="1" ref="K165" ca="1">SUM(INDIRECT("'"&amp;TOTALECSheets&amp;"'!"&amp;ADDRESS(ROW(),COLUMN())))</f>
        <v>0</v>
      </c>
      <c r="L165" s="14" cm="1">
        <f t="array" aca="1" ref="L165" ca="1">SUM(INDIRECT("'"&amp;TOTALECSheets&amp;"'!"&amp;ADDRESS(ROW(),COLUMN())))</f>
        <v>0</v>
      </c>
      <c r="M165" s="14" cm="1">
        <f t="array" aca="1" ref="M165" ca="1">SUM(INDIRECT("'"&amp;TOTALECSheets&amp;"'!"&amp;ADDRESS(ROW(),COLUMN())))</f>
        <v>0</v>
      </c>
      <c r="N165" s="14" cm="1">
        <f t="array" aca="1" ref="N165" ca="1">SUM(INDIRECT("'"&amp;TOTALECSheets&amp;"'!"&amp;ADDRESS(ROW(),COLUMN())))</f>
        <v>0</v>
      </c>
      <c r="O165" s="14" cm="1">
        <f t="array" aca="1" ref="O165" ca="1">SUM(INDIRECT("'"&amp;TOTALECSheets&amp;"'!"&amp;ADDRESS(ROW(),COLUMN())))</f>
        <v>0</v>
      </c>
      <c r="P165" s="14" cm="1">
        <f t="array" aca="1" ref="P165" ca="1">SUM(INDIRECT("'"&amp;TOTALECSheets&amp;"'!"&amp;ADDRESS(ROW(),COLUMN())))</f>
        <v>0</v>
      </c>
      <c r="Q165" s="14" cm="1">
        <f t="array" aca="1" ref="Q165" ca="1">SUM(INDIRECT("'"&amp;TOTALECSheets&amp;"'!"&amp;ADDRESS(ROW(),COLUMN())))</f>
        <v>0</v>
      </c>
      <c r="R165" s="14" cm="1">
        <f t="array" aca="1" ref="R165" ca="1">SUM(INDIRECT("'"&amp;TOTALECSheets&amp;"'!"&amp;ADDRESS(ROW(),COLUMN())))</f>
        <v>0</v>
      </c>
      <c r="S165" s="14" cm="1">
        <f t="array" aca="1" ref="S165" ca="1">SUM(INDIRECT("'"&amp;TOTALECSheets&amp;"'!"&amp;ADDRESS(ROW(),COLUMN())))</f>
        <v>0</v>
      </c>
      <c r="T165" s="14" cm="1">
        <f t="array" aca="1" ref="T165" ca="1">SUM(INDIRECT("'"&amp;TOTALECSheets&amp;"'!"&amp;ADDRESS(ROW(),COLUMN())))</f>
        <v>0</v>
      </c>
      <c r="U165" s="14" cm="1">
        <f t="array" aca="1" ref="U165" ca="1">SUM(INDIRECT("'"&amp;TOTALECSheets&amp;"'!"&amp;ADDRESS(ROW(),COLUMN())))</f>
        <v>0</v>
      </c>
    </row>
    <row r="166" spans="1:23" hidden="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 cm="1">
        <f t="array" aca="1" ref="D166" ca="1">SUM(INDIRECT("'"&amp;TOTALECSheets&amp;"'!"&amp;ADDRESS(ROW(),COLUMN())))</f>
        <v>0</v>
      </c>
      <c r="E166" s="14">
        <f t="shared" ca="1" si="13"/>
        <v>0</v>
      </c>
      <c r="F166" s="3"/>
      <c r="G166" s="14" cm="1">
        <f t="array" aca="1" ref="G166" ca="1">SUM(INDIRECT("'"&amp;TOTALECSheets&amp;"'!"&amp;ADDRESS(ROW(),COLUMN())))</f>
        <v>0</v>
      </c>
      <c r="H166" s="14" cm="1">
        <f t="array" aca="1" ref="H166" ca="1">SUM(INDIRECT("'"&amp;TOTALECSheets&amp;"'!"&amp;ADDRESS(ROW(),COLUMN())))</f>
        <v>0</v>
      </c>
      <c r="I166" s="14" cm="1">
        <f t="array" aca="1" ref="I166" ca="1">SUM(INDIRECT("'"&amp;TOTALECSheets&amp;"'!"&amp;ADDRESS(ROW(),COLUMN())))</f>
        <v>0</v>
      </c>
      <c r="J166" s="14" cm="1">
        <f t="array" aca="1" ref="J166" ca="1">SUM(INDIRECT("'"&amp;TOTALECSheets&amp;"'!"&amp;ADDRESS(ROW(),COLUMN())))</f>
        <v>0</v>
      </c>
      <c r="K166" s="14" cm="1">
        <f t="array" aca="1" ref="K166" ca="1">SUM(INDIRECT("'"&amp;TOTALECSheets&amp;"'!"&amp;ADDRESS(ROW(),COLUMN())))</f>
        <v>0</v>
      </c>
      <c r="L166" s="14" cm="1">
        <f t="array" aca="1" ref="L166" ca="1">SUM(INDIRECT("'"&amp;TOTALECSheets&amp;"'!"&amp;ADDRESS(ROW(),COLUMN())))</f>
        <v>0</v>
      </c>
      <c r="M166" s="14" cm="1">
        <f t="array" aca="1" ref="M166" ca="1">SUM(INDIRECT("'"&amp;TOTALECSheets&amp;"'!"&amp;ADDRESS(ROW(),COLUMN())))</f>
        <v>0</v>
      </c>
      <c r="N166" s="14" cm="1">
        <f t="array" aca="1" ref="N166" ca="1">SUM(INDIRECT("'"&amp;TOTALECSheets&amp;"'!"&amp;ADDRESS(ROW(),COLUMN())))</f>
        <v>0</v>
      </c>
      <c r="O166" s="14" cm="1">
        <f t="array" aca="1" ref="O166" ca="1">SUM(INDIRECT("'"&amp;TOTALECSheets&amp;"'!"&amp;ADDRESS(ROW(),COLUMN())))</f>
        <v>0</v>
      </c>
      <c r="P166" s="14" cm="1">
        <f t="array" aca="1" ref="P166" ca="1">SUM(INDIRECT("'"&amp;TOTALECSheets&amp;"'!"&amp;ADDRESS(ROW(),COLUMN())))</f>
        <v>0</v>
      </c>
      <c r="Q166" s="14" cm="1">
        <f t="array" aca="1" ref="Q166" ca="1">SUM(INDIRECT("'"&amp;TOTALECSheets&amp;"'!"&amp;ADDRESS(ROW(),COLUMN())))</f>
        <v>0</v>
      </c>
      <c r="R166" s="14" cm="1">
        <f t="array" aca="1" ref="R166" ca="1">SUM(INDIRECT("'"&amp;TOTALECSheets&amp;"'!"&amp;ADDRESS(ROW(),COLUMN())))</f>
        <v>0</v>
      </c>
      <c r="S166" s="14" cm="1">
        <f t="array" aca="1" ref="S166" ca="1">SUM(INDIRECT("'"&amp;TOTALECSheets&amp;"'!"&amp;ADDRESS(ROW(),COLUMN())))</f>
        <v>0</v>
      </c>
      <c r="T166" s="14" cm="1">
        <f t="array" aca="1" ref="T166" ca="1">SUM(INDIRECT("'"&amp;TOTALECSheets&amp;"'!"&amp;ADDRESS(ROW(),COLUMN())))</f>
        <v>0</v>
      </c>
      <c r="U166" s="14" cm="1">
        <f t="array" aca="1" ref="U166" ca="1">SUM(INDIRECT("'"&amp;TOTALECSheets&amp;"'!"&amp;ADDRESS(ROW(),COLUMN())))</f>
        <v>0</v>
      </c>
    </row>
    <row r="167" spans="1:23" hidden="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 cm="1">
        <f t="array" aca="1" ref="D167" ca="1">SUM(INDIRECT("'"&amp;TOTALECSheets&amp;"'!"&amp;ADDRESS(ROW(),COLUMN())))</f>
        <v>0</v>
      </c>
      <c r="E167" s="14">
        <f t="shared" ca="1" si="13"/>
        <v>0</v>
      </c>
      <c r="F167" s="3"/>
      <c r="G167" s="14" cm="1">
        <f t="array" aca="1" ref="G167" ca="1">SUM(INDIRECT("'"&amp;TOTALECSheets&amp;"'!"&amp;ADDRESS(ROW(),COLUMN())))</f>
        <v>0</v>
      </c>
      <c r="H167" s="14" cm="1">
        <f t="array" aca="1" ref="H167" ca="1">SUM(INDIRECT("'"&amp;TOTALECSheets&amp;"'!"&amp;ADDRESS(ROW(),COLUMN())))</f>
        <v>0</v>
      </c>
      <c r="I167" s="14" cm="1">
        <f t="array" aca="1" ref="I167" ca="1">SUM(INDIRECT("'"&amp;TOTALECSheets&amp;"'!"&amp;ADDRESS(ROW(),COLUMN())))</f>
        <v>0</v>
      </c>
      <c r="J167" s="14" cm="1">
        <f t="array" aca="1" ref="J167" ca="1">SUM(INDIRECT("'"&amp;TOTALECSheets&amp;"'!"&amp;ADDRESS(ROW(),COLUMN())))</f>
        <v>0</v>
      </c>
      <c r="K167" s="14" cm="1">
        <f t="array" aca="1" ref="K167" ca="1">SUM(INDIRECT("'"&amp;TOTALECSheets&amp;"'!"&amp;ADDRESS(ROW(),COLUMN())))</f>
        <v>0</v>
      </c>
      <c r="L167" s="14" cm="1">
        <f t="array" aca="1" ref="L167" ca="1">SUM(INDIRECT("'"&amp;TOTALECSheets&amp;"'!"&amp;ADDRESS(ROW(),COLUMN())))</f>
        <v>0</v>
      </c>
      <c r="M167" s="14" cm="1">
        <f t="array" aca="1" ref="M167" ca="1">SUM(INDIRECT("'"&amp;TOTALECSheets&amp;"'!"&amp;ADDRESS(ROW(),COLUMN())))</f>
        <v>0</v>
      </c>
      <c r="N167" s="14" cm="1">
        <f t="array" aca="1" ref="N167" ca="1">SUM(INDIRECT("'"&amp;TOTALECSheets&amp;"'!"&amp;ADDRESS(ROW(),COLUMN())))</f>
        <v>0</v>
      </c>
      <c r="O167" s="14" cm="1">
        <f t="array" aca="1" ref="O167" ca="1">SUM(INDIRECT("'"&amp;TOTALECSheets&amp;"'!"&amp;ADDRESS(ROW(),COLUMN())))</f>
        <v>0</v>
      </c>
      <c r="P167" s="14" cm="1">
        <f t="array" aca="1" ref="P167" ca="1">SUM(INDIRECT("'"&amp;TOTALECSheets&amp;"'!"&amp;ADDRESS(ROW(),COLUMN())))</f>
        <v>0</v>
      </c>
      <c r="Q167" s="14" cm="1">
        <f t="array" aca="1" ref="Q167" ca="1">SUM(INDIRECT("'"&amp;TOTALECSheets&amp;"'!"&amp;ADDRESS(ROW(),COLUMN())))</f>
        <v>0</v>
      </c>
      <c r="R167" s="14" cm="1">
        <f t="array" aca="1" ref="R167" ca="1">SUM(INDIRECT("'"&amp;TOTALECSheets&amp;"'!"&amp;ADDRESS(ROW(),COLUMN())))</f>
        <v>0</v>
      </c>
      <c r="S167" s="14" cm="1">
        <f t="array" aca="1" ref="S167" ca="1">SUM(INDIRECT("'"&amp;TOTALECSheets&amp;"'!"&amp;ADDRESS(ROW(),COLUMN())))</f>
        <v>0</v>
      </c>
      <c r="T167" s="14" cm="1">
        <f t="array" aca="1" ref="T167" ca="1">SUM(INDIRECT("'"&amp;TOTALECSheets&amp;"'!"&amp;ADDRESS(ROW(),COLUMN())))</f>
        <v>0</v>
      </c>
      <c r="U167" s="14" cm="1">
        <f t="array" aca="1" ref="U167" ca="1">SUM(INDIRECT("'"&amp;TOTALECSheets&amp;"'!"&amp;ADDRESS(ROW(),COLUMN())))</f>
        <v>0</v>
      </c>
    </row>
    <row r="168" spans="1:23" hidden="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 cm="1">
        <f t="array" aca="1" ref="D168" ca="1">SUM(INDIRECT("'"&amp;TOTALECSheets&amp;"'!"&amp;ADDRESS(ROW(),COLUMN())))</f>
        <v>16463.133786572598</v>
      </c>
      <c r="E168" s="14">
        <f t="shared" ca="1" si="13"/>
        <v>0</v>
      </c>
      <c r="F168" s="46"/>
      <c r="G168" s="14" cm="1">
        <f t="array" aca="1" ref="G168" ca="1">SUM(INDIRECT("'"&amp;TOTALECSheets&amp;"'!"&amp;ADDRESS(ROW(),COLUMN())))</f>
        <v>13727.14150035149</v>
      </c>
      <c r="H168" s="14" cm="1">
        <f t="array" aca="1" ref="H168" ca="1">SUM(INDIRECT("'"&amp;TOTALECSheets&amp;"'!"&amp;ADDRESS(ROW(),COLUMN())))</f>
        <v>732.04942851035776</v>
      </c>
      <c r="I168" s="14" cm="1">
        <f t="array" aca="1" ref="I168" ca="1">SUM(INDIRECT("'"&amp;TOTALECSheets&amp;"'!"&amp;ADDRESS(ROW(),COLUMN())))</f>
        <v>1038.9075581336988</v>
      </c>
      <c r="J168" s="14" cm="1">
        <f t="array" aca="1" ref="J168" ca="1">SUM(INDIRECT("'"&amp;TOTALECSheets&amp;"'!"&amp;ADDRESS(ROW(),COLUMN())))</f>
        <v>658.9646690256584</v>
      </c>
      <c r="K168" s="14" cm="1">
        <f t="array" aca="1" ref="K168" ca="1">SUM(INDIRECT("'"&amp;TOTALECSheets&amp;"'!"&amp;ADDRESS(ROW(),COLUMN())))</f>
        <v>96.009400844340448</v>
      </c>
      <c r="L168" s="14" cm="1">
        <f t="array" aca="1" ref="L168" ca="1">SUM(INDIRECT("'"&amp;TOTALECSheets&amp;"'!"&amp;ADDRESS(ROW(),COLUMN())))</f>
        <v>39.746274640126387</v>
      </c>
      <c r="M168" s="14" cm="1">
        <f t="array" aca="1" ref="M168" ca="1">SUM(INDIRECT("'"&amp;TOTALECSheets&amp;"'!"&amp;ADDRESS(ROW(),COLUMN())))</f>
        <v>190.37919543900492</v>
      </c>
      <c r="N168" s="14" cm="1">
        <f t="array" aca="1" ref="N168" ca="1">SUM(INDIRECT("'"&amp;TOTALECSheets&amp;"'!"&amp;ADDRESS(ROW(),COLUMN())))</f>
        <v>-4.7235021248963305</v>
      </c>
      <c r="O168" s="14" cm="1">
        <f t="array" aca="1" ref="O168" ca="1">SUM(INDIRECT("'"&amp;TOTALECSheets&amp;"'!"&amp;ADDRESS(ROW(),COLUMN())))</f>
        <v>-15.34073824718231</v>
      </c>
      <c r="P168" s="14" cm="1">
        <f t="array" aca="1" ref="P168" ca="1">SUM(INDIRECT("'"&amp;TOTALECSheets&amp;"'!"&amp;ADDRESS(ROW(),COLUMN())))</f>
        <v>0</v>
      </c>
      <c r="Q168" s="14" cm="1">
        <f t="array" aca="1" ref="Q168" ca="1">SUM(INDIRECT("'"&amp;TOTALECSheets&amp;"'!"&amp;ADDRESS(ROW(),COLUMN())))</f>
        <v>0</v>
      </c>
      <c r="R168" s="14" cm="1">
        <f t="array" aca="1" ref="R168" ca="1">SUM(INDIRECT("'"&amp;TOTALECSheets&amp;"'!"&amp;ADDRESS(ROW(),COLUMN())))</f>
        <v>0</v>
      </c>
      <c r="S168" s="14" cm="1">
        <f t="array" aca="1" ref="S168" ca="1">SUM(INDIRECT("'"&amp;TOTALECSheets&amp;"'!"&amp;ADDRESS(ROW(),COLUMN())))</f>
        <v>0</v>
      </c>
      <c r="T168" s="14" cm="1">
        <f t="array" aca="1" ref="T168" ca="1">SUM(INDIRECT("'"&amp;TOTALECSheets&amp;"'!"&amp;ADDRESS(ROW(),COLUMN())))</f>
        <v>0</v>
      </c>
      <c r="U168" s="14" cm="1">
        <f t="array" aca="1" ref="U168" ca="1">SUM(INDIRECT("'"&amp;TOTALECSheets&amp;"'!"&amp;ADDRESS(ROW(),COLUMN())))</f>
        <v>0</v>
      </c>
    </row>
    <row r="169" spans="1:23" hidden="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 cm="1">
        <f t="array" aca="1" ref="D169" ca="1">SUM(INDIRECT("'"&amp;TOTALECSheets&amp;"'!"&amp;ADDRESS(ROW(),COLUMN())))</f>
        <v>16463.133786572598</v>
      </c>
      <c r="E169" s="14">
        <f t="shared" ca="1" si="12"/>
        <v>0</v>
      </c>
      <c r="F169" s="46"/>
      <c r="G169" s="174" cm="1">
        <f t="array" aca="1" ref="G169" ca="1">SUM(INDIRECT("'"&amp;TOTALECSheets&amp;"'!"&amp;ADDRESS(ROW(),COLUMN())))</f>
        <v>13727.14150035149</v>
      </c>
      <c r="H169" s="174" cm="1">
        <f t="array" aca="1" ref="H169" ca="1">SUM(INDIRECT("'"&amp;TOTALECSheets&amp;"'!"&amp;ADDRESS(ROW(),COLUMN())))</f>
        <v>732.04942851035776</v>
      </c>
      <c r="I169" s="174" cm="1">
        <f t="array" aca="1" ref="I169" ca="1">SUM(INDIRECT("'"&amp;TOTALECSheets&amp;"'!"&amp;ADDRESS(ROW(),COLUMN())))</f>
        <v>1038.9075581336988</v>
      </c>
      <c r="J169" s="174" cm="1">
        <f t="array" aca="1" ref="J169" ca="1">SUM(INDIRECT("'"&amp;TOTALECSheets&amp;"'!"&amp;ADDRESS(ROW(),COLUMN())))</f>
        <v>658.9646690256584</v>
      </c>
      <c r="K169" s="174" cm="1">
        <f t="array" aca="1" ref="K169" ca="1">SUM(INDIRECT("'"&amp;TOTALECSheets&amp;"'!"&amp;ADDRESS(ROW(),COLUMN())))</f>
        <v>96.009400844340448</v>
      </c>
      <c r="L169" s="174" cm="1">
        <f t="array" aca="1" ref="L169" ca="1">SUM(INDIRECT("'"&amp;TOTALECSheets&amp;"'!"&amp;ADDRESS(ROW(),COLUMN())))</f>
        <v>39.746274640126387</v>
      </c>
      <c r="M169" s="174" cm="1">
        <f t="array" aca="1" ref="M169" ca="1">SUM(INDIRECT("'"&amp;TOTALECSheets&amp;"'!"&amp;ADDRESS(ROW(),COLUMN())))</f>
        <v>190.37919543900492</v>
      </c>
      <c r="N169" s="174" cm="1">
        <f t="array" aca="1" ref="N169" ca="1">SUM(INDIRECT("'"&amp;TOTALECSheets&amp;"'!"&amp;ADDRESS(ROW(),COLUMN())))</f>
        <v>-4.7235021248963305</v>
      </c>
      <c r="O169" s="174" cm="1">
        <f t="array" aca="1" ref="O169" ca="1">SUM(INDIRECT("'"&amp;TOTALECSheets&amp;"'!"&amp;ADDRESS(ROW(),COLUMN())))</f>
        <v>-15.34073824718231</v>
      </c>
      <c r="P169" s="174" cm="1">
        <f t="array" aca="1" ref="P169" ca="1">SUM(INDIRECT("'"&amp;TOTALECSheets&amp;"'!"&amp;ADDRESS(ROW(),COLUMN())))</f>
        <v>0</v>
      </c>
      <c r="Q169" s="174" cm="1">
        <f t="array" aca="1" ref="Q169" ca="1">SUM(INDIRECT("'"&amp;TOTALECSheets&amp;"'!"&amp;ADDRESS(ROW(),COLUMN())))</f>
        <v>0</v>
      </c>
      <c r="R169" s="174" cm="1">
        <f t="array" aca="1" ref="R169" ca="1">SUM(INDIRECT("'"&amp;TOTALECSheets&amp;"'!"&amp;ADDRESS(ROW(),COLUMN())))</f>
        <v>0</v>
      </c>
      <c r="S169" s="174" cm="1">
        <f t="array" aca="1" ref="S169" ca="1">SUM(INDIRECT("'"&amp;TOTALECSheets&amp;"'!"&amp;ADDRESS(ROW(),COLUMN())))</f>
        <v>0</v>
      </c>
      <c r="T169" s="174" cm="1">
        <f t="array" aca="1" ref="T169" ca="1">SUM(INDIRECT("'"&amp;TOTALECSheets&amp;"'!"&amp;ADDRESS(ROW(),COLUMN())))</f>
        <v>0</v>
      </c>
      <c r="U169" s="174" cm="1">
        <f t="array" aca="1" ref="U169" ca="1">SUM(INDIRECT("'"&amp;TOTALECSheets&amp;"'!"&amp;ADDRESS(ROW(),COLUMN())))</f>
        <v>0</v>
      </c>
    </row>
    <row r="170" spans="1:23" hidden="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D170" s="14"/>
      <c r="E170" s="14">
        <f t="shared" si="12"/>
        <v>0</v>
      </c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3" hidden="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>
        <f t="shared" ref="E171:E194" si="14">IFERROR(IF(D171="",0,IF(D171=0,0,IF(ABS(D171-SUM($G171:$U171))&lt;Check_Limit,0,1))),1)</f>
        <v>0</v>
      </c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3" hidden="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 cm="1">
        <f t="array" aca="1" ref="D172" ca="1">SUM(INDIRECT("'"&amp;TOTALECSheets&amp;"'!"&amp;ADDRESS(ROW(),COLUMN())))</f>
        <v>0</v>
      </c>
      <c r="E172" s="14">
        <f t="shared" ca="1" si="14"/>
        <v>0</v>
      </c>
      <c r="F172" s="3"/>
      <c r="G172" s="14" cm="1">
        <f t="array" aca="1" ref="G172" ca="1">SUM(INDIRECT("'"&amp;TOTALECSheets&amp;"'!"&amp;ADDRESS(ROW(),COLUMN())))</f>
        <v>0</v>
      </c>
      <c r="H172" s="14" cm="1">
        <f t="array" aca="1" ref="H172" ca="1">SUM(INDIRECT("'"&amp;TOTALECSheets&amp;"'!"&amp;ADDRESS(ROW(),COLUMN())))</f>
        <v>0</v>
      </c>
      <c r="I172" s="14" cm="1">
        <f t="array" aca="1" ref="I172" ca="1">SUM(INDIRECT("'"&amp;TOTALECSheets&amp;"'!"&amp;ADDRESS(ROW(),COLUMN())))</f>
        <v>0</v>
      </c>
      <c r="J172" s="14" cm="1">
        <f t="array" aca="1" ref="J172" ca="1">SUM(INDIRECT("'"&amp;TOTALECSheets&amp;"'!"&amp;ADDRESS(ROW(),COLUMN())))</f>
        <v>0</v>
      </c>
      <c r="K172" s="14" cm="1">
        <f t="array" aca="1" ref="K172" ca="1">SUM(INDIRECT("'"&amp;TOTALECSheets&amp;"'!"&amp;ADDRESS(ROW(),COLUMN())))</f>
        <v>0</v>
      </c>
      <c r="L172" s="14" cm="1">
        <f t="array" aca="1" ref="L172" ca="1">SUM(INDIRECT("'"&amp;TOTALECSheets&amp;"'!"&amp;ADDRESS(ROW(),COLUMN())))</f>
        <v>0</v>
      </c>
      <c r="M172" s="14" cm="1">
        <f t="array" aca="1" ref="M172" ca="1">SUM(INDIRECT("'"&amp;TOTALECSheets&amp;"'!"&amp;ADDRESS(ROW(),COLUMN())))</f>
        <v>0</v>
      </c>
      <c r="N172" s="14" cm="1">
        <f t="array" aca="1" ref="N172" ca="1">SUM(INDIRECT("'"&amp;TOTALECSheets&amp;"'!"&amp;ADDRESS(ROW(),COLUMN())))</f>
        <v>0</v>
      </c>
      <c r="O172" s="14" cm="1">
        <f t="array" aca="1" ref="O172" ca="1">SUM(INDIRECT("'"&amp;TOTALECSheets&amp;"'!"&amp;ADDRESS(ROW(),COLUMN())))</f>
        <v>0</v>
      </c>
      <c r="P172" s="14" cm="1">
        <f t="array" aca="1" ref="P172" ca="1">SUM(INDIRECT("'"&amp;TOTALECSheets&amp;"'!"&amp;ADDRESS(ROW(),COLUMN())))</f>
        <v>0</v>
      </c>
      <c r="Q172" s="14" cm="1">
        <f t="array" aca="1" ref="Q172" ca="1">SUM(INDIRECT("'"&amp;TOTALECSheets&amp;"'!"&amp;ADDRESS(ROW(),COLUMN())))</f>
        <v>0</v>
      </c>
      <c r="R172" s="14" cm="1">
        <f t="array" aca="1" ref="R172" ca="1">SUM(INDIRECT("'"&amp;TOTALECSheets&amp;"'!"&amp;ADDRESS(ROW(),COLUMN())))</f>
        <v>0</v>
      </c>
      <c r="S172" s="14" cm="1">
        <f t="array" aca="1" ref="S172" ca="1">SUM(INDIRECT("'"&amp;TOTALECSheets&amp;"'!"&amp;ADDRESS(ROW(),COLUMN())))</f>
        <v>0</v>
      </c>
      <c r="T172" s="14" cm="1">
        <f t="array" aca="1" ref="T172" ca="1">SUM(INDIRECT("'"&amp;TOTALECSheets&amp;"'!"&amp;ADDRESS(ROW(),COLUMN())))</f>
        <v>0</v>
      </c>
      <c r="U172" s="14" cm="1">
        <f t="array" aca="1" ref="U172" ca="1">SUM(INDIRECT("'"&amp;TOTALECSheets&amp;"'!"&amp;ADDRESS(ROW(),COLUMN())))</f>
        <v>0</v>
      </c>
      <c r="W172" s="1"/>
    </row>
    <row r="173" spans="1:23" hidden="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 cm="1">
        <f t="array" aca="1" ref="D173" ca="1">SUM(INDIRECT("'"&amp;TOTALECSheets&amp;"'!"&amp;ADDRESS(ROW(),COLUMN())))</f>
        <v>0</v>
      </c>
      <c r="E173" s="14">
        <f t="shared" ca="1" si="14"/>
        <v>0</v>
      </c>
      <c r="F173" s="3"/>
      <c r="G173" s="14" cm="1">
        <f t="array" aca="1" ref="G173" ca="1">SUM(INDIRECT("'"&amp;TOTALECSheets&amp;"'!"&amp;ADDRESS(ROW(),COLUMN())))</f>
        <v>0</v>
      </c>
      <c r="H173" s="14" cm="1">
        <f t="array" aca="1" ref="H173" ca="1">SUM(INDIRECT("'"&amp;TOTALECSheets&amp;"'!"&amp;ADDRESS(ROW(),COLUMN())))</f>
        <v>0</v>
      </c>
      <c r="I173" s="14" cm="1">
        <f t="array" aca="1" ref="I173" ca="1">SUM(INDIRECT("'"&amp;TOTALECSheets&amp;"'!"&amp;ADDRESS(ROW(),COLUMN())))</f>
        <v>0</v>
      </c>
      <c r="J173" s="14" cm="1">
        <f t="array" aca="1" ref="J173" ca="1">SUM(INDIRECT("'"&amp;TOTALECSheets&amp;"'!"&amp;ADDRESS(ROW(),COLUMN())))</f>
        <v>0</v>
      </c>
      <c r="K173" s="14" cm="1">
        <f t="array" aca="1" ref="K173" ca="1">SUM(INDIRECT("'"&amp;TOTALECSheets&amp;"'!"&amp;ADDRESS(ROW(),COLUMN())))</f>
        <v>0</v>
      </c>
      <c r="L173" s="14" cm="1">
        <f t="array" aca="1" ref="L173" ca="1">SUM(INDIRECT("'"&amp;TOTALECSheets&amp;"'!"&amp;ADDRESS(ROW(),COLUMN())))</f>
        <v>0</v>
      </c>
      <c r="M173" s="14" cm="1">
        <f t="array" aca="1" ref="M173" ca="1">SUM(INDIRECT("'"&amp;TOTALECSheets&amp;"'!"&amp;ADDRESS(ROW(),COLUMN())))</f>
        <v>0</v>
      </c>
      <c r="N173" s="14" cm="1">
        <f t="array" aca="1" ref="N173" ca="1">SUM(INDIRECT("'"&amp;TOTALECSheets&amp;"'!"&amp;ADDRESS(ROW(),COLUMN())))</f>
        <v>0</v>
      </c>
      <c r="O173" s="14" cm="1">
        <f t="array" aca="1" ref="O173" ca="1">SUM(INDIRECT("'"&amp;TOTALECSheets&amp;"'!"&amp;ADDRESS(ROW(),COLUMN())))</f>
        <v>0</v>
      </c>
      <c r="P173" s="14" cm="1">
        <f t="array" aca="1" ref="P173" ca="1">SUM(INDIRECT("'"&amp;TOTALECSheets&amp;"'!"&amp;ADDRESS(ROW(),COLUMN())))</f>
        <v>0</v>
      </c>
      <c r="Q173" s="14" cm="1">
        <f t="array" aca="1" ref="Q173" ca="1">SUM(INDIRECT("'"&amp;TOTALECSheets&amp;"'!"&amp;ADDRESS(ROW(),COLUMN())))</f>
        <v>0</v>
      </c>
      <c r="R173" s="14" cm="1">
        <f t="array" aca="1" ref="R173" ca="1">SUM(INDIRECT("'"&amp;TOTALECSheets&amp;"'!"&amp;ADDRESS(ROW(),COLUMN())))</f>
        <v>0</v>
      </c>
      <c r="S173" s="14" cm="1">
        <f t="array" aca="1" ref="S173" ca="1">SUM(INDIRECT("'"&amp;TOTALECSheets&amp;"'!"&amp;ADDRESS(ROW(),COLUMN())))</f>
        <v>0</v>
      </c>
      <c r="T173" s="14" cm="1">
        <f t="array" aca="1" ref="T173" ca="1">SUM(INDIRECT("'"&amp;TOTALECSheets&amp;"'!"&amp;ADDRESS(ROW(),COLUMN())))</f>
        <v>0</v>
      </c>
      <c r="U173" s="14" cm="1">
        <f t="array" aca="1" ref="U173" ca="1">SUM(INDIRECT("'"&amp;TOTALECSheets&amp;"'!"&amp;ADDRESS(ROW(),COLUMN())))</f>
        <v>0</v>
      </c>
      <c r="W173" s="9"/>
    </row>
    <row r="174" spans="1:23" hidden="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 cm="1">
        <f t="array" aca="1" ref="D174" ca="1">SUM(INDIRECT("'"&amp;TOTALECSheets&amp;"'!"&amp;ADDRESS(ROW(),COLUMN())))</f>
        <v>0</v>
      </c>
      <c r="E174" s="14">
        <f t="shared" ca="1" si="14"/>
        <v>0</v>
      </c>
      <c r="F174" s="3"/>
      <c r="G174" s="14" cm="1">
        <f t="array" aca="1" ref="G174" ca="1">SUM(INDIRECT("'"&amp;TOTALECSheets&amp;"'!"&amp;ADDRESS(ROW(),COLUMN())))</f>
        <v>0</v>
      </c>
      <c r="H174" s="14" cm="1">
        <f t="array" aca="1" ref="H174" ca="1">SUM(INDIRECT("'"&amp;TOTALECSheets&amp;"'!"&amp;ADDRESS(ROW(),COLUMN())))</f>
        <v>0</v>
      </c>
      <c r="I174" s="14" cm="1">
        <f t="array" aca="1" ref="I174" ca="1">SUM(INDIRECT("'"&amp;TOTALECSheets&amp;"'!"&amp;ADDRESS(ROW(),COLUMN())))</f>
        <v>0</v>
      </c>
      <c r="J174" s="14" cm="1">
        <f t="array" aca="1" ref="J174" ca="1">SUM(INDIRECT("'"&amp;TOTALECSheets&amp;"'!"&amp;ADDRESS(ROW(),COLUMN())))</f>
        <v>0</v>
      </c>
      <c r="K174" s="14" cm="1">
        <f t="array" aca="1" ref="K174" ca="1">SUM(INDIRECT("'"&amp;TOTALECSheets&amp;"'!"&amp;ADDRESS(ROW(),COLUMN())))</f>
        <v>0</v>
      </c>
      <c r="L174" s="14" cm="1">
        <f t="array" aca="1" ref="L174" ca="1">SUM(INDIRECT("'"&amp;TOTALECSheets&amp;"'!"&amp;ADDRESS(ROW(),COLUMN())))</f>
        <v>0</v>
      </c>
      <c r="M174" s="14" cm="1">
        <f t="array" aca="1" ref="M174" ca="1">SUM(INDIRECT("'"&amp;TOTALECSheets&amp;"'!"&amp;ADDRESS(ROW(),COLUMN())))</f>
        <v>0</v>
      </c>
      <c r="N174" s="14" cm="1">
        <f t="array" aca="1" ref="N174" ca="1">SUM(INDIRECT("'"&amp;TOTALECSheets&amp;"'!"&amp;ADDRESS(ROW(),COLUMN())))</f>
        <v>0</v>
      </c>
      <c r="O174" s="14" cm="1">
        <f t="array" aca="1" ref="O174" ca="1">SUM(INDIRECT("'"&amp;TOTALECSheets&amp;"'!"&amp;ADDRESS(ROW(),COLUMN())))</f>
        <v>0</v>
      </c>
      <c r="P174" s="14" cm="1">
        <f t="array" aca="1" ref="P174" ca="1">SUM(INDIRECT("'"&amp;TOTALECSheets&amp;"'!"&amp;ADDRESS(ROW(),COLUMN())))</f>
        <v>0</v>
      </c>
      <c r="Q174" s="14" cm="1">
        <f t="array" aca="1" ref="Q174" ca="1">SUM(INDIRECT("'"&amp;TOTALECSheets&amp;"'!"&amp;ADDRESS(ROW(),COLUMN())))</f>
        <v>0</v>
      </c>
      <c r="R174" s="14" cm="1">
        <f t="array" aca="1" ref="R174" ca="1">SUM(INDIRECT("'"&amp;TOTALECSheets&amp;"'!"&amp;ADDRESS(ROW(),COLUMN())))</f>
        <v>0</v>
      </c>
      <c r="S174" s="14" cm="1">
        <f t="array" aca="1" ref="S174" ca="1">SUM(INDIRECT("'"&amp;TOTALECSheets&amp;"'!"&amp;ADDRESS(ROW(),COLUMN())))</f>
        <v>0</v>
      </c>
      <c r="T174" s="14" cm="1">
        <f t="array" aca="1" ref="T174" ca="1">SUM(INDIRECT("'"&amp;TOTALECSheets&amp;"'!"&amp;ADDRESS(ROW(),COLUMN())))</f>
        <v>0</v>
      </c>
      <c r="U174" s="14" cm="1">
        <f t="array" aca="1" ref="U174" ca="1">SUM(INDIRECT("'"&amp;TOTALECSheets&amp;"'!"&amp;ADDRESS(ROW(),COLUMN())))</f>
        <v>0</v>
      </c>
      <c r="W174" s="9"/>
    </row>
    <row r="175" spans="1:23" hidden="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 cm="1">
        <f t="array" aca="1" ref="D175" ca="1">SUM(INDIRECT("'"&amp;TOTALECSheets&amp;"'!"&amp;ADDRESS(ROW(),COLUMN())))</f>
        <v>0</v>
      </c>
      <c r="E175" s="14">
        <f t="shared" ca="1" si="14"/>
        <v>0</v>
      </c>
      <c r="F175" s="3"/>
      <c r="G175" s="14" cm="1">
        <f t="array" aca="1" ref="G175" ca="1">SUM(INDIRECT("'"&amp;TOTALECSheets&amp;"'!"&amp;ADDRESS(ROW(),COLUMN())))</f>
        <v>0</v>
      </c>
      <c r="H175" s="14" cm="1">
        <f t="array" aca="1" ref="H175" ca="1">SUM(INDIRECT("'"&amp;TOTALECSheets&amp;"'!"&amp;ADDRESS(ROW(),COLUMN())))</f>
        <v>0</v>
      </c>
      <c r="I175" s="14" cm="1">
        <f t="array" aca="1" ref="I175" ca="1">SUM(INDIRECT("'"&amp;TOTALECSheets&amp;"'!"&amp;ADDRESS(ROW(),COLUMN())))</f>
        <v>0</v>
      </c>
      <c r="J175" s="14" cm="1">
        <f t="array" aca="1" ref="J175" ca="1">SUM(INDIRECT("'"&amp;TOTALECSheets&amp;"'!"&amp;ADDRESS(ROW(),COLUMN())))</f>
        <v>0</v>
      </c>
      <c r="K175" s="14" cm="1">
        <f t="array" aca="1" ref="K175" ca="1">SUM(INDIRECT("'"&amp;TOTALECSheets&amp;"'!"&amp;ADDRESS(ROW(),COLUMN())))</f>
        <v>0</v>
      </c>
      <c r="L175" s="14" cm="1">
        <f t="array" aca="1" ref="L175" ca="1">SUM(INDIRECT("'"&amp;TOTALECSheets&amp;"'!"&amp;ADDRESS(ROW(),COLUMN())))</f>
        <v>0</v>
      </c>
      <c r="M175" s="14" cm="1">
        <f t="array" aca="1" ref="M175" ca="1">SUM(INDIRECT("'"&amp;TOTALECSheets&amp;"'!"&amp;ADDRESS(ROW(),COLUMN())))</f>
        <v>0</v>
      </c>
      <c r="N175" s="14" cm="1">
        <f t="array" aca="1" ref="N175" ca="1">SUM(INDIRECT("'"&amp;TOTALECSheets&amp;"'!"&amp;ADDRESS(ROW(),COLUMN())))</f>
        <v>0</v>
      </c>
      <c r="O175" s="14" cm="1">
        <f t="array" aca="1" ref="O175" ca="1">SUM(INDIRECT("'"&amp;TOTALECSheets&amp;"'!"&amp;ADDRESS(ROW(),COLUMN())))</f>
        <v>0</v>
      </c>
      <c r="P175" s="14" cm="1">
        <f t="array" aca="1" ref="P175" ca="1">SUM(INDIRECT("'"&amp;TOTALECSheets&amp;"'!"&amp;ADDRESS(ROW(),COLUMN())))</f>
        <v>0</v>
      </c>
      <c r="Q175" s="14" cm="1">
        <f t="array" aca="1" ref="Q175" ca="1">SUM(INDIRECT("'"&amp;TOTALECSheets&amp;"'!"&amp;ADDRESS(ROW(),COLUMN())))</f>
        <v>0</v>
      </c>
      <c r="R175" s="14" cm="1">
        <f t="array" aca="1" ref="R175" ca="1">SUM(INDIRECT("'"&amp;TOTALECSheets&amp;"'!"&amp;ADDRESS(ROW(),COLUMN())))</f>
        <v>0</v>
      </c>
      <c r="S175" s="14" cm="1">
        <f t="array" aca="1" ref="S175" ca="1">SUM(INDIRECT("'"&amp;TOTALECSheets&amp;"'!"&amp;ADDRESS(ROW(),COLUMN())))</f>
        <v>0</v>
      </c>
      <c r="T175" s="14" cm="1">
        <f t="array" aca="1" ref="T175" ca="1">SUM(INDIRECT("'"&amp;TOTALECSheets&amp;"'!"&amp;ADDRESS(ROW(),COLUMN())))</f>
        <v>0</v>
      </c>
      <c r="U175" s="14" cm="1">
        <f t="array" aca="1" ref="U175" ca="1">SUM(INDIRECT("'"&amp;TOTALECSheets&amp;"'!"&amp;ADDRESS(ROW(),COLUMN())))</f>
        <v>0</v>
      </c>
      <c r="W175" s="9"/>
    </row>
    <row r="176" spans="1:23" hidden="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 cm="1">
        <f t="array" aca="1" ref="D176" ca="1">SUM(INDIRECT("'"&amp;TOTALECSheets&amp;"'!"&amp;ADDRESS(ROW(),COLUMN())))</f>
        <v>0</v>
      </c>
      <c r="E176" s="14">
        <f t="shared" ca="1" si="14"/>
        <v>0</v>
      </c>
      <c r="F176" s="3"/>
      <c r="G176" s="14" cm="1">
        <f t="array" aca="1" ref="G176" ca="1">SUM(INDIRECT("'"&amp;TOTALECSheets&amp;"'!"&amp;ADDRESS(ROW(),COLUMN())))</f>
        <v>0</v>
      </c>
      <c r="H176" s="14" cm="1">
        <f t="array" aca="1" ref="H176" ca="1">SUM(INDIRECT("'"&amp;TOTALECSheets&amp;"'!"&amp;ADDRESS(ROW(),COLUMN())))</f>
        <v>0</v>
      </c>
      <c r="I176" s="14" cm="1">
        <f t="array" aca="1" ref="I176" ca="1">SUM(INDIRECT("'"&amp;TOTALECSheets&amp;"'!"&amp;ADDRESS(ROW(),COLUMN())))</f>
        <v>0</v>
      </c>
      <c r="J176" s="14" cm="1">
        <f t="array" aca="1" ref="J176" ca="1">SUM(INDIRECT("'"&amp;TOTALECSheets&amp;"'!"&amp;ADDRESS(ROW(),COLUMN())))</f>
        <v>0</v>
      </c>
      <c r="K176" s="14" cm="1">
        <f t="array" aca="1" ref="K176" ca="1">SUM(INDIRECT("'"&amp;TOTALECSheets&amp;"'!"&amp;ADDRESS(ROW(),COLUMN())))</f>
        <v>0</v>
      </c>
      <c r="L176" s="14" cm="1">
        <f t="array" aca="1" ref="L176" ca="1">SUM(INDIRECT("'"&amp;TOTALECSheets&amp;"'!"&amp;ADDRESS(ROW(),COLUMN())))</f>
        <v>0</v>
      </c>
      <c r="M176" s="14" cm="1">
        <f t="array" aca="1" ref="M176" ca="1">SUM(INDIRECT("'"&amp;TOTALECSheets&amp;"'!"&amp;ADDRESS(ROW(),COLUMN())))</f>
        <v>0</v>
      </c>
      <c r="N176" s="14" cm="1">
        <f t="array" aca="1" ref="N176" ca="1">SUM(INDIRECT("'"&amp;TOTALECSheets&amp;"'!"&amp;ADDRESS(ROW(),COLUMN())))</f>
        <v>0</v>
      </c>
      <c r="O176" s="14" cm="1">
        <f t="array" aca="1" ref="O176" ca="1">SUM(INDIRECT("'"&amp;TOTALECSheets&amp;"'!"&amp;ADDRESS(ROW(),COLUMN())))</f>
        <v>0</v>
      </c>
      <c r="P176" s="14" cm="1">
        <f t="array" aca="1" ref="P176" ca="1">SUM(INDIRECT("'"&amp;TOTALECSheets&amp;"'!"&amp;ADDRESS(ROW(),COLUMN())))</f>
        <v>0</v>
      </c>
      <c r="Q176" s="14" cm="1">
        <f t="array" aca="1" ref="Q176" ca="1">SUM(INDIRECT("'"&amp;TOTALECSheets&amp;"'!"&amp;ADDRESS(ROW(),COLUMN())))</f>
        <v>0</v>
      </c>
      <c r="R176" s="14" cm="1">
        <f t="array" aca="1" ref="R176" ca="1">SUM(INDIRECT("'"&amp;TOTALECSheets&amp;"'!"&amp;ADDRESS(ROW(),COLUMN())))</f>
        <v>0</v>
      </c>
      <c r="S176" s="14" cm="1">
        <f t="array" aca="1" ref="S176" ca="1">SUM(INDIRECT("'"&amp;TOTALECSheets&amp;"'!"&amp;ADDRESS(ROW(),COLUMN())))</f>
        <v>0</v>
      </c>
      <c r="T176" s="14" cm="1">
        <f t="array" aca="1" ref="T176" ca="1">SUM(INDIRECT("'"&amp;TOTALECSheets&amp;"'!"&amp;ADDRESS(ROW(),COLUMN())))</f>
        <v>0</v>
      </c>
      <c r="U176" s="14" cm="1">
        <f t="array" aca="1" ref="U176" ca="1">SUM(INDIRECT("'"&amp;TOTALECSheets&amp;"'!"&amp;ADDRESS(ROW(),COLUMN())))</f>
        <v>0</v>
      </c>
      <c r="W176" s="9"/>
    </row>
    <row r="177" spans="1:23" hidden="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 cm="1">
        <f t="array" aca="1" ref="D177" ca="1">SUM(INDIRECT("'"&amp;TOTALECSheets&amp;"'!"&amp;ADDRESS(ROW(),COLUMN())))</f>
        <v>0</v>
      </c>
      <c r="E177" s="14">
        <f t="shared" ca="1" si="14"/>
        <v>0</v>
      </c>
      <c r="F177" s="3"/>
      <c r="G177" s="14" cm="1">
        <f t="array" aca="1" ref="G177" ca="1">SUM(INDIRECT("'"&amp;TOTALECSheets&amp;"'!"&amp;ADDRESS(ROW(),COLUMN())))</f>
        <v>0</v>
      </c>
      <c r="H177" s="14" cm="1">
        <f t="array" aca="1" ref="H177" ca="1">SUM(INDIRECT("'"&amp;TOTALECSheets&amp;"'!"&amp;ADDRESS(ROW(),COLUMN())))</f>
        <v>0</v>
      </c>
      <c r="I177" s="14" cm="1">
        <f t="array" aca="1" ref="I177" ca="1">SUM(INDIRECT("'"&amp;TOTALECSheets&amp;"'!"&amp;ADDRESS(ROW(),COLUMN())))</f>
        <v>0</v>
      </c>
      <c r="J177" s="14" cm="1">
        <f t="array" aca="1" ref="J177" ca="1">SUM(INDIRECT("'"&amp;TOTALECSheets&amp;"'!"&amp;ADDRESS(ROW(),COLUMN())))</f>
        <v>0</v>
      </c>
      <c r="K177" s="14" cm="1">
        <f t="array" aca="1" ref="K177" ca="1">SUM(INDIRECT("'"&amp;TOTALECSheets&amp;"'!"&amp;ADDRESS(ROW(),COLUMN())))</f>
        <v>0</v>
      </c>
      <c r="L177" s="14" cm="1">
        <f t="array" aca="1" ref="L177" ca="1">SUM(INDIRECT("'"&amp;TOTALECSheets&amp;"'!"&amp;ADDRESS(ROW(),COLUMN())))</f>
        <v>0</v>
      </c>
      <c r="M177" s="14" cm="1">
        <f t="array" aca="1" ref="M177" ca="1">SUM(INDIRECT("'"&amp;TOTALECSheets&amp;"'!"&amp;ADDRESS(ROW(),COLUMN())))</f>
        <v>0</v>
      </c>
      <c r="N177" s="14" cm="1">
        <f t="array" aca="1" ref="N177" ca="1">SUM(INDIRECT("'"&amp;TOTALECSheets&amp;"'!"&amp;ADDRESS(ROW(),COLUMN())))</f>
        <v>0</v>
      </c>
      <c r="O177" s="14" cm="1">
        <f t="array" aca="1" ref="O177" ca="1">SUM(INDIRECT("'"&amp;TOTALECSheets&amp;"'!"&amp;ADDRESS(ROW(),COLUMN())))</f>
        <v>0</v>
      </c>
      <c r="P177" s="14" cm="1">
        <f t="array" aca="1" ref="P177" ca="1">SUM(INDIRECT("'"&amp;TOTALECSheets&amp;"'!"&amp;ADDRESS(ROW(),COLUMN())))</f>
        <v>0</v>
      </c>
      <c r="Q177" s="14" cm="1">
        <f t="array" aca="1" ref="Q177" ca="1">SUM(INDIRECT("'"&amp;TOTALECSheets&amp;"'!"&amp;ADDRESS(ROW(),COLUMN())))</f>
        <v>0</v>
      </c>
      <c r="R177" s="14" cm="1">
        <f t="array" aca="1" ref="R177" ca="1">SUM(INDIRECT("'"&amp;TOTALECSheets&amp;"'!"&amp;ADDRESS(ROW(),COLUMN())))</f>
        <v>0</v>
      </c>
      <c r="S177" s="14" cm="1">
        <f t="array" aca="1" ref="S177" ca="1">SUM(INDIRECT("'"&amp;TOTALECSheets&amp;"'!"&amp;ADDRESS(ROW(),COLUMN())))</f>
        <v>0</v>
      </c>
      <c r="T177" s="14" cm="1">
        <f t="array" aca="1" ref="T177" ca="1">SUM(INDIRECT("'"&amp;TOTALECSheets&amp;"'!"&amp;ADDRESS(ROW(),COLUMN())))</f>
        <v>0</v>
      </c>
      <c r="U177" s="14" cm="1">
        <f t="array" aca="1" ref="U177" ca="1">SUM(INDIRECT("'"&amp;TOTALECSheets&amp;"'!"&amp;ADDRESS(ROW(),COLUMN())))</f>
        <v>0</v>
      </c>
      <c r="W177" s="9"/>
    </row>
    <row r="178" spans="1:23" hidden="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 cm="1">
        <f t="array" aca="1" ref="D178" ca="1">SUM(INDIRECT("'"&amp;TOTALECSheets&amp;"'!"&amp;ADDRESS(ROW(),COLUMN())))</f>
        <v>0</v>
      </c>
      <c r="E178" s="14">
        <f t="shared" ca="1" si="14"/>
        <v>0</v>
      </c>
      <c r="F178" s="3"/>
      <c r="G178" s="14" cm="1">
        <f t="array" aca="1" ref="G178" ca="1">SUM(INDIRECT("'"&amp;TOTALECSheets&amp;"'!"&amp;ADDRESS(ROW(),COLUMN())))</f>
        <v>0</v>
      </c>
      <c r="H178" s="14" cm="1">
        <f t="array" aca="1" ref="H178" ca="1">SUM(INDIRECT("'"&amp;TOTALECSheets&amp;"'!"&amp;ADDRESS(ROW(),COLUMN())))</f>
        <v>0</v>
      </c>
      <c r="I178" s="14" cm="1">
        <f t="array" aca="1" ref="I178" ca="1">SUM(INDIRECT("'"&amp;TOTALECSheets&amp;"'!"&amp;ADDRESS(ROW(),COLUMN())))</f>
        <v>0</v>
      </c>
      <c r="J178" s="14" cm="1">
        <f t="array" aca="1" ref="J178" ca="1">SUM(INDIRECT("'"&amp;TOTALECSheets&amp;"'!"&amp;ADDRESS(ROW(),COLUMN())))</f>
        <v>0</v>
      </c>
      <c r="K178" s="14" cm="1">
        <f t="array" aca="1" ref="K178" ca="1">SUM(INDIRECT("'"&amp;TOTALECSheets&amp;"'!"&amp;ADDRESS(ROW(),COLUMN())))</f>
        <v>0</v>
      </c>
      <c r="L178" s="14" cm="1">
        <f t="array" aca="1" ref="L178" ca="1">SUM(INDIRECT("'"&amp;TOTALECSheets&amp;"'!"&amp;ADDRESS(ROW(),COLUMN())))</f>
        <v>0</v>
      </c>
      <c r="M178" s="14" cm="1">
        <f t="array" aca="1" ref="M178" ca="1">SUM(INDIRECT("'"&amp;TOTALECSheets&amp;"'!"&amp;ADDRESS(ROW(),COLUMN())))</f>
        <v>0</v>
      </c>
      <c r="N178" s="14" cm="1">
        <f t="array" aca="1" ref="N178" ca="1">SUM(INDIRECT("'"&amp;TOTALECSheets&amp;"'!"&amp;ADDRESS(ROW(),COLUMN())))</f>
        <v>0</v>
      </c>
      <c r="O178" s="14" cm="1">
        <f t="array" aca="1" ref="O178" ca="1">SUM(INDIRECT("'"&amp;TOTALECSheets&amp;"'!"&amp;ADDRESS(ROW(),COLUMN())))</f>
        <v>0</v>
      </c>
      <c r="P178" s="14" cm="1">
        <f t="array" aca="1" ref="P178" ca="1">SUM(INDIRECT("'"&amp;TOTALECSheets&amp;"'!"&amp;ADDRESS(ROW(),COLUMN())))</f>
        <v>0</v>
      </c>
      <c r="Q178" s="14" cm="1">
        <f t="array" aca="1" ref="Q178" ca="1">SUM(INDIRECT("'"&amp;TOTALECSheets&amp;"'!"&amp;ADDRESS(ROW(),COLUMN())))</f>
        <v>0</v>
      </c>
      <c r="R178" s="14" cm="1">
        <f t="array" aca="1" ref="R178" ca="1">SUM(INDIRECT("'"&amp;TOTALECSheets&amp;"'!"&amp;ADDRESS(ROW(),COLUMN())))</f>
        <v>0</v>
      </c>
      <c r="S178" s="14" cm="1">
        <f t="array" aca="1" ref="S178" ca="1">SUM(INDIRECT("'"&amp;TOTALECSheets&amp;"'!"&amp;ADDRESS(ROW(),COLUMN())))</f>
        <v>0</v>
      </c>
      <c r="T178" s="14" cm="1">
        <f t="array" aca="1" ref="T178" ca="1">SUM(INDIRECT("'"&amp;TOTALECSheets&amp;"'!"&amp;ADDRESS(ROW(),COLUMN())))</f>
        <v>0</v>
      </c>
      <c r="U178" s="14" cm="1">
        <f t="array" aca="1" ref="U178" ca="1">SUM(INDIRECT("'"&amp;TOTALECSheets&amp;"'!"&amp;ADDRESS(ROW(),COLUMN())))</f>
        <v>0</v>
      </c>
      <c r="W178" s="9"/>
    </row>
    <row r="179" spans="1:23" hidden="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 cm="1">
        <f t="array" aca="1" ref="D179" ca="1">SUM(INDIRECT("'"&amp;TOTALECSheets&amp;"'!"&amp;ADDRESS(ROW(),COLUMN())))</f>
        <v>0</v>
      </c>
      <c r="E179" s="14">
        <f t="shared" ca="1" si="14"/>
        <v>0</v>
      </c>
      <c r="F179" s="3"/>
      <c r="G179" s="14" cm="1">
        <f t="array" aca="1" ref="G179" ca="1">SUM(INDIRECT("'"&amp;TOTALECSheets&amp;"'!"&amp;ADDRESS(ROW(),COLUMN())))</f>
        <v>0</v>
      </c>
      <c r="H179" s="14" cm="1">
        <f t="array" aca="1" ref="H179" ca="1">SUM(INDIRECT("'"&amp;TOTALECSheets&amp;"'!"&amp;ADDRESS(ROW(),COLUMN())))</f>
        <v>0</v>
      </c>
      <c r="I179" s="14" cm="1">
        <f t="array" aca="1" ref="I179" ca="1">SUM(INDIRECT("'"&amp;TOTALECSheets&amp;"'!"&amp;ADDRESS(ROW(),COLUMN())))</f>
        <v>0</v>
      </c>
      <c r="J179" s="14" cm="1">
        <f t="array" aca="1" ref="J179" ca="1">SUM(INDIRECT("'"&amp;TOTALECSheets&amp;"'!"&amp;ADDRESS(ROW(),COLUMN())))</f>
        <v>0</v>
      </c>
      <c r="K179" s="14" cm="1">
        <f t="array" aca="1" ref="K179" ca="1">SUM(INDIRECT("'"&amp;TOTALECSheets&amp;"'!"&amp;ADDRESS(ROW(),COLUMN())))</f>
        <v>0</v>
      </c>
      <c r="L179" s="14" cm="1">
        <f t="array" aca="1" ref="L179" ca="1">SUM(INDIRECT("'"&amp;TOTALECSheets&amp;"'!"&amp;ADDRESS(ROW(),COLUMN())))</f>
        <v>0</v>
      </c>
      <c r="M179" s="14" cm="1">
        <f t="array" aca="1" ref="M179" ca="1">SUM(INDIRECT("'"&amp;TOTALECSheets&amp;"'!"&amp;ADDRESS(ROW(),COLUMN())))</f>
        <v>0</v>
      </c>
      <c r="N179" s="14" cm="1">
        <f t="array" aca="1" ref="N179" ca="1">SUM(INDIRECT("'"&amp;TOTALECSheets&amp;"'!"&amp;ADDRESS(ROW(),COLUMN())))</f>
        <v>0</v>
      </c>
      <c r="O179" s="14" cm="1">
        <f t="array" aca="1" ref="O179" ca="1">SUM(INDIRECT("'"&amp;TOTALECSheets&amp;"'!"&amp;ADDRESS(ROW(),COLUMN())))</f>
        <v>0</v>
      </c>
      <c r="P179" s="14" cm="1">
        <f t="array" aca="1" ref="P179" ca="1">SUM(INDIRECT("'"&amp;TOTALECSheets&amp;"'!"&amp;ADDRESS(ROW(),COLUMN())))</f>
        <v>0</v>
      </c>
      <c r="Q179" s="14" cm="1">
        <f t="array" aca="1" ref="Q179" ca="1">SUM(INDIRECT("'"&amp;TOTALECSheets&amp;"'!"&amp;ADDRESS(ROW(),COLUMN())))</f>
        <v>0</v>
      </c>
      <c r="R179" s="14" cm="1">
        <f t="array" aca="1" ref="R179" ca="1">SUM(INDIRECT("'"&amp;TOTALECSheets&amp;"'!"&amp;ADDRESS(ROW(),COLUMN())))</f>
        <v>0</v>
      </c>
      <c r="S179" s="14" cm="1">
        <f t="array" aca="1" ref="S179" ca="1">SUM(INDIRECT("'"&amp;TOTALECSheets&amp;"'!"&amp;ADDRESS(ROW(),COLUMN())))</f>
        <v>0</v>
      </c>
      <c r="T179" s="14" cm="1">
        <f t="array" aca="1" ref="T179" ca="1">SUM(INDIRECT("'"&amp;TOTALECSheets&amp;"'!"&amp;ADDRESS(ROW(),COLUMN())))</f>
        <v>0</v>
      </c>
      <c r="U179" s="14" cm="1">
        <f t="array" aca="1" ref="U179" ca="1">SUM(INDIRECT("'"&amp;TOTALECSheets&amp;"'!"&amp;ADDRESS(ROW(),COLUMN())))</f>
        <v>0</v>
      </c>
      <c r="W179" s="9"/>
    </row>
    <row r="180" spans="1:23" hidden="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 cm="1">
        <f t="array" aca="1" ref="D180" ca="1">SUM(INDIRECT("'"&amp;TOTALECSheets&amp;"'!"&amp;ADDRESS(ROW(),COLUMN())))</f>
        <v>33085.998369832574</v>
      </c>
      <c r="E180" s="14">
        <f t="shared" ca="1" si="14"/>
        <v>0</v>
      </c>
      <c r="F180" s="3"/>
      <c r="G180" s="14" cm="1">
        <f t="array" aca="1" ref="G180" ca="1">SUM(INDIRECT("'"&amp;TOTALECSheets&amp;"'!"&amp;ADDRESS(ROW(),COLUMN())))</f>
        <v>27587.468290728371</v>
      </c>
      <c r="H180" s="14" cm="1">
        <f t="array" aca="1" ref="H180" ca="1">SUM(INDIRECT("'"&amp;TOTALECSheets&amp;"'!"&amp;ADDRESS(ROW(),COLUMN())))</f>
        <v>1471.2014439246664</v>
      </c>
      <c r="I180" s="14" cm="1">
        <f t="array" aca="1" ref="I180" ca="1">SUM(INDIRECT("'"&amp;TOTALECSheets&amp;"'!"&amp;ADDRESS(ROW(),COLUMN())))</f>
        <v>2087.8949427510152</v>
      </c>
      <c r="J180" s="14" cm="1">
        <f t="array" aca="1" ref="J180" ca="1">SUM(INDIRECT("'"&amp;TOTALECSheets&amp;"'!"&amp;ADDRESS(ROW(),COLUMN())))</f>
        <v>1324.3228323238441</v>
      </c>
      <c r="K180" s="14" cm="1">
        <f t="array" aca="1" ref="K180" ca="1">SUM(INDIRECT("'"&amp;TOTALECSheets&amp;"'!"&amp;ADDRESS(ROW(),COLUMN())))</f>
        <v>192.95031681120585</v>
      </c>
      <c r="L180" s="14" cm="1">
        <f t="array" aca="1" ref="L180" ca="1">SUM(INDIRECT("'"&amp;TOTALECSheets&amp;"'!"&amp;ADDRESS(ROW(),COLUMN())))</f>
        <v>79.878180849304385</v>
      </c>
      <c r="M180" s="14" cm="1">
        <f t="array" aca="1" ref="M180" ca="1">SUM(INDIRECT("'"&amp;TOTALECSheets&amp;"'!"&amp;ADDRESS(ROW(),COLUMN())))</f>
        <v>382.60551311818602</v>
      </c>
      <c r="N180" s="14" cm="1">
        <f t="array" aca="1" ref="N180" ca="1">SUM(INDIRECT("'"&amp;TOTALECSheets&amp;"'!"&amp;ADDRESS(ROW(),COLUMN())))</f>
        <v>-9.492833237599319</v>
      </c>
      <c r="O180" s="14" cm="1">
        <f t="array" aca="1" ref="O180" ca="1">SUM(INDIRECT("'"&amp;TOTALECSheets&amp;"'!"&amp;ADDRESS(ROW(),COLUMN())))</f>
        <v>-30.83031743642108</v>
      </c>
      <c r="P180" s="14" cm="1">
        <f t="array" aca="1" ref="P180" ca="1">SUM(INDIRECT("'"&amp;TOTALECSheets&amp;"'!"&amp;ADDRESS(ROW(),COLUMN())))</f>
        <v>0</v>
      </c>
      <c r="Q180" s="14" cm="1">
        <f t="array" aca="1" ref="Q180" ca="1">SUM(INDIRECT("'"&amp;TOTALECSheets&amp;"'!"&amp;ADDRESS(ROW(),COLUMN())))</f>
        <v>0</v>
      </c>
      <c r="R180" s="14" cm="1">
        <f t="array" aca="1" ref="R180" ca="1">SUM(INDIRECT("'"&amp;TOTALECSheets&amp;"'!"&amp;ADDRESS(ROW(),COLUMN())))</f>
        <v>0</v>
      </c>
      <c r="S180" s="14" cm="1">
        <f t="array" aca="1" ref="S180" ca="1">SUM(INDIRECT("'"&amp;TOTALECSheets&amp;"'!"&amp;ADDRESS(ROW(),COLUMN())))</f>
        <v>0</v>
      </c>
      <c r="T180" s="14" cm="1">
        <f t="array" aca="1" ref="T180" ca="1">SUM(INDIRECT("'"&amp;TOTALECSheets&amp;"'!"&amp;ADDRESS(ROW(),COLUMN())))</f>
        <v>0</v>
      </c>
      <c r="U180" s="14" cm="1">
        <f t="array" aca="1" ref="U180" ca="1">SUM(INDIRECT("'"&amp;TOTALECSheets&amp;"'!"&amp;ADDRESS(ROW(),COLUMN())))</f>
        <v>0</v>
      </c>
      <c r="W180" s="9"/>
    </row>
    <row r="181" spans="1:23" hidden="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 cm="1">
        <f t="array" aca="1" ref="D181" ca="1">SUM(INDIRECT("'"&amp;TOTALECSheets&amp;"'!"&amp;ADDRESS(ROW(),COLUMN())))</f>
        <v>0</v>
      </c>
      <c r="E181" s="14">
        <f t="shared" ca="1" si="14"/>
        <v>0</v>
      </c>
      <c r="F181" s="3"/>
      <c r="G181" s="14" cm="1">
        <f t="array" aca="1" ref="G181" ca="1">SUM(INDIRECT("'"&amp;TOTALECSheets&amp;"'!"&amp;ADDRESS(ROW(),COLUMN())))</f>
        <v>0</v>
      </c>
      <c r="H181" s="14" cm="1">
        <f t="array" aca="1" ref="H181" ca="1">SUM(INDIRECT("'"&amp;TOTALECSheets&amp;"'!"&amp;ADDRESS(ROW(),COLUMN())))</f>
        <v>0</v>
      </c>
      <c r="I181" s="14" cm="1">
        <f t="array" aca="1" ref="I181" ca="1">SUM(INDIRECT("'"&amp;TOTALECSheets&amp;"'!"&amp;ADDRESS(ROW(),COLUMN())))</f>
        <v>0</v>
      </c>
      <c r="J181" s="14" cm="1">
        <f t="array" aca="1" ref="J181" ca="1">SUM(INDIRECT("'"&amp;TOTALECSheets&amp;"'!"&amp;ADDRESS(ROW(),COLUMN())))</f>
        <v>0</v>
      </c>
      <c r="K181" s="14" cm="1">
        <f t="array" aca="1" ref="K181" ca="1">SUM(INDIRECT("'"&amp;TOTALECSheets&amp;"'!"&amp;ADDRESS(ROW(),COLUMN())))</f>
        <v>0</v>
      </c>
      <c r="L181" s="14" cm="1">
        <f t="array" aca="1" ref="L181" ca="1">SUM(INDIRECT("'"&amp;TOTALECSheets&amp;"'!"&amp;ADDRESS(ROW(),COLUMN())))</f>
        <v>0</v>
      </c>
      <c r="M181" s="14" cm="1">
        <f t="array" aca="1" ref="M181" ca="1">SUM(INDIRECT("'"&amp;TOTALECSheets&amp;"'!"&amp;ADDRESS(ROW(),COLUMN())))</f>
        <v>0</v>
      </c>
      <c r="N181" s="14" cm="1">
        <f t="array" aca="1" ref="N181" ca="1">SUM(INDIRECT("'"&amp;TOTALECSheets&amp;"'!"&amp;ADDRESS(ROW(),COLUMN())))</f>
        <v>0</v>
      </c>
      <c r="O181" s="14" cm="1">
        <f t="array" aca="1" ref="O181" ca="1">SUM(INDIRECT("'"&amp;TOTALECSheets&amp;"'!"&amp;ADDRESS(ROW(),COLUMN())))</f>
        <v>0</v>
      </c>
      <c r="P181" s="14" cm="1">
        <f t="array" aca="1" ref="P181" ca="1">SUM(INDIRECT("'"&amp;TOTALECSheets&amp;"'!"&amp;ADDRESS(ROW(),COLUMN())))</f>
        <v>0</v>
      </c>
      <c r="Q181" s="14" cm="1">
        <f t="array" aca="1" ref="Q181" ca="1">SUM(INDIRECT("'"&amp;TOTALECSheets&amp;"'!"&amp;ADDRESS(ROW(),COLUMN())))</f>
        <v>0</v>
      </c>
      <c r="R181" s="14" cm="1">
        <f t="array" aca="1" ref="R181" ca="1">SUM(INDIRECT("'"&amp;TOTALECSheets&amp;"'!"&amp;ADDRESS(ROW(),COLUMN())))</f>
        <v>0</v>
      </c>
      <c r="S181" s="14" cm="1">
        <f t="array" aca="1" ref="S181" ca="1">SUM(INDIRECT("'"&amp;TOTALECSheets&amp;"'!"&amp;ADDRESS(ROW(),COLUMN())))</f>
        <v>0</v>
      </c>
      <c r="T181" s="14" cm="1">
        <f t="array" aca="1" ref="T181" ca="1">SUM(INDIRECT("'"&amp;TOTALECSheets&amp;"'!"&amp;ADDRESS(ROW(),COLUMN())))</f>
        <v>0</v>
      </c>
      <c r="U181" s="14" cm="1">
        <f t="array" aca="1" ref="U181" ca="1">SUM(INDIRECT("'"&amp;TOTALECSheets&amp;"'!"&amp;ADDRESS(ROW(),COLUMN())))</f>
        <v>0</v>
      </c>
      <c r="W181" s="9"/>
    </row>
    <row r="182" spans="1:23" hidden="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 cm="1">
        <f t="array" aca="1" ref="D182" ca="1">SUM(INDIRECT("'"&amp;TOTALECSheets&amp;"'!"&amp;ADDRESS(ROW(),COLUMN())))</f>
        <v>0</v>
      </c>
      <c r="E182" s="14">
        <f t="shared" ca="1" si="14"/>
        <v>0</v>
      </c>
      <c r="F182" s="46"/>
      <c r="G182" s="14" cm="1">
        <f t="array" aca="1" ref="G182" ca="1">SUM(INDIRECT("'"&amp;TOTALECSheets&amp;"'!"&amp;ADDRESS(ROW(),COLUMN())))</f>
        <v>0</v>
      </c>
      <c r="H182" s="14" cm="1">
        <f t="array" aca="1" ref="H182" ca="1">SUM(INDIRECT("'"&amp;TOTALECSheets&amp;"'!"&amp;ADDRESS(ROW(),COLUMN())))</f>
        <v>0</v>
      </c>
      <c r="I182" s="14" cm="1">
        <f t="array" aca="1" ref="I182" ca="1">SUM(INDIRECT("'"&amp;TOTALECSheets&amp;"'!"&amp;ADDRESS(ROW(),COLUMN())))</f>
        <v>0</v>
      </c>
      <c r="J182" s="14" cm="1">
        <f t="array" aca="1" ref="J182" ca="1">SUM(INDIRECT("'"&amp;TOTALECSheets&amp;"'!"&amp;ADDRESS(ROW(),COLUMN())))</f>
        <v>0</v>
      </c>
      <c r="K182" s="14" cm="1">
        <f t="array" aca="1" ref="K182" ca="1">SUM(INDIRECT("'"&amp;TOTALECSheets&amp;"'!"&amp;ADDRESS(ROW(),COLUMN())))</f>
        <v>0</v>
      </c>
      <c r="L182" s="14" cm="1">
        <f t="array" aca="1" ref="L182" ca="1">SUM(INDIRECT("'"&amp;TOTALECSheets&amp;"'!"&amp;ADDRESS(ROW(),COLUMN())))</f>
        <v>0</v>
      </c>
      <c r="M182" s="14" cm="1">
        <f t="array" aca="1" ref="M182" ca="1">SUM(INDIRECT("'"&amp;TOTALECSheets&amp;"'!"&amp;ADDRESS(ROW(),COLUMN())))</f>
        <v>0</v>
      </c>
      <c r="N182" s="14" cm="1">
        <f t="array" aca="1" ref="N182" ca="1">SUM(INDIRECT("'"&amp;TOTALECSheets&amp;"'!"&amp;ADDRESS(ROW(),COLUMN())))</f>
        <v>0</v>
      </c>
      <c r="O182" s="14" cm="1">
        <f t="array" aca="1" ref="O182" ca="1">SUM(INDIRECT("'"&amp;TOTALECSheets&amp;"'!"&amp;ADDRESS(ROW(),COLUMN())))</f>
        <v>0</v>
      </c>
      <c r="P182" s="14" cm="1">
        <f t="array" aca="1" ref="P182" ca="1">SUM(INDIRECT("'"&amp;TOTALECSheets&amp;"'!"&amp;ADDRESS(ROW(),COLUMN())))</f>
        <v>0</v>
      </c>
      <c r="Q182" s="14" cm="1">
        <f t="array" aca="1" ref="Q182" ca="1">SUM(INDIRECT("'"&amp;TOTALECSheets&amp;"'!"&amp;ADDRESS(ROW(),COLUMN())))</f>
        <v>0</v>
      </c>
      <c r="R182" s="14" cm="1">
        <f t="array" aca="1" ref="R182" ca="1">SUM(INDIRECT("'"&amp;TOTALECSheets&amp;"'!"&amp;ADDRESS(ROW(),COLUMN())))</f>
        <v>0</v>
      </c>
      <c r="S182" s="14" cm="1">
        <f t="array" aca="1" ref="S182" ca="1">SUM(INDIRECT("'"&amp;TOTALECSheets&amp;"'!"&amp;ADDRESS(ROW(),COLUMN())))</f>
        <v>0</v>
      </c>
      <c r="T182" s="14" cm="1">
        <f t="array" aca="1" ref="T182" ca="1">SUM(INDIRECT("'"&amp;TOTALECSheets&amp;"'!"&amp;ADDRESS(ROW(),COLUMN())))</f>
        <v>0</v>
      </c>
      <c r="U182" s="14" cm="1">
        <f t="array" aca="1" ref="U182" ca="1">SUM(INDIRECT("'"&amp;TOTALECSheets&amp;"'!"&amp;ADDRESS(ROW(),COLUMN())))</f>
        <v>0</v>
      </c>
      <c r="W182" s="9"/>
    </row>
    <row r="183" spans="1:23" hidden="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 cm="1">
        <f t="array" aca="1" ref="D183" ca="1">SUM(INDIRECT("'"&amp;TOTALECSheets&amp;"'!"&amp;ADDRESS(ROW(),COLUMN())))</f>
        <v>33085.998369832574</v>
      </c>
      <c r="E183" s="14">
        <f t="shared" ca="1" si="14"/>
        <v>0</v>
      </c>
      <c r="F183" s="46"/>
      <c r="G183" s="174" cm="1">
        <f t="array" aca="1" ref="G183" ca="1">SUM(INDIRECT("'"&amp;TOTALECSheets&amp;"'!"&amp;ADDRESS(ROW(),COLUMN())))</f>
        <v>27587.468290728371</v>
      </c>
      <c r="H183" s="174" cm="1">
        <f t="array" aca="1" ref="H183" ca="1">SUM(INDIRECT("'"&amp;TOTALECSheets&amp;"'!"&amp;ADDRESS(ROW(),COLUMN())))</f>
        <v>1471.2014439246664</v>
      </c>
      <c r="I183" s="174" cm="1">
        <f t="array" aca="1" ref="I183" ca="1">SUM(INDIRECT("'"&amp;TOTALECSheets&amp;"'!"&amp;ADDRESS(ROW(),COLUMN())))</f>
        <v>2087.8949427510152</v>
      </c>
      <c r="J183" s="174" cm="1">
        <f t="array" aca="1" ref="J183" ca="1">SUM(INDIRECT("'"&amp;TOTALECSheets&amp;"'!"&amp;ADDRESS(ROW(),COLUMN())))</f>
        <v>1324.3228323238441</v>
      </c>
      <c r="K183" s="174" cm="1">
        <f t="array" aca="1" ref="K183" ca="1">SUM(INDIRECT("'"&amp;TOTALECSheets&amp;"'!"&amp;ADDRESS(ROW(),COLUMN())))</f>
        <v>192.95031681120585</v>
      </c>
      <c r="L183" s="174" cm="1">
        <f t="array" aca="1" ref="L183" ca="1">SUM(INDIRECT("'"&amp;TOTALECSheets&amp;"'!"&amp;ADDRESS(ROW(),COLUMN())))</f>
        <v>79.878180849304385</v>
      </c>
      <c r="M183" s="174" cm="1">
        <f t="array" aca="1" ref="M183" ca="1">SUM(INDIRECT("'"&amp;TOTALECSheets&amp;"'!"&amp;ADDRESS(ROW(),COLUMN())))</f>
        <v>382.60551311818602</v>
      </c>
      <c r="N183" s="174" cm="1">
        <f t="array" aca="1" ref="N183" ca="1">SUM(INDIRECT("'"&amp;TOTALECSheets&amp;"'!"&amp;ADDRESS(ROW(),COLUMN())))</f>
        <v>-9.492833237599319</v>
      </c>
      <c r="O183" s="174" cm="1">
        <f t="array" aca="1" ref="O183" ca="1">SUM(INDIRECT("'"&amp;TOTALECSheets&amp;"'!"&amp;ADDRESS(ROW(),COLUMN())))</f>
        <v>-30.83031743642108</v>
      </c>
      <c r="P183" s="174" cm="1">
        <f t="array" aca="1" ref="P183" ca="1">SUM(INDIRECT("'"&amp;TOTALECSheets&amp;"'!"&amp;ADDRESS(ROW(),COLUMN())))</f>
        <v>0</v>
      </c>
      <c r="Q183" s="174" cm="1">
        <f t="array" aca="1" ref="Q183" ca="1">SUM(INDIRECT("'"&amp;TOTALECSheets&amp;"'!"&amp;ADDRESS(ROW(),COLUMN())))</f>
        <v>0</v>
      </c>
      <c r="R183" s="174" cm="1">
        <f t="array" aca="1" ref="R183" ca="1">SUM(INDIRECT("'"&amp;TOTALECSheets&amp;"'!"&amp;ADDRESS(ROW(),COLUMN())))</f>
        <v>0</v>
      </c>
      <c r="S183" s="174" cm="1">
        <f t="array" aca="1" ref="S183" ca="1">SUM(INDIRECT("'"&amp;TOTALECSheets&amp;"'!"&amp;ADDRESS(ROW(),COLUMN())))</f>
        <v>0</v>
      </c>
      <c r="T183" s="174" cm="1">
        <f t="array" aca="1" ref="T183" ca="1">SUM(INDIRECT("'"&amp;TOTALECSheets&amp;"'!"&amp;ADDRESS(ROW(),COLUMN())))</f>
        <v>0</v>
      </c>
      <c r="U183" s="174" cm="1">
        <f t="array" aca="1" ref="U183" ca="1">SUM(INDIRECT("'"&amp;TOTALECSheets&amp;"'!"&amp;ADDRESS(ROW(),COLUMN())))</f>
        <v>0</v>
      </c>
      <c r="W183" s="9"/>
    </row>
    <row r="184" spans="1:23" hidden="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>
        <f t="shared" si="14"/>
        <v>0</v>
      </c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W184" s="65"/>
    </row>
    <row r="185" spans="1:23" hidden="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>
        <f t="shared" si="14"/>
        <v>0</v>
      </c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W185" s="65"/>
    </row>
    <row r="186" spans="1:23" hidden="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 cm="1">
        <f t="array" aca="1" ref="D186" ca="1">SUM(INDIRECT("'"&amp;TOTALECSheets&amp;"'!"&amp;ADDRESS(ROW(),COLUMN())))</f>
        <v>0</v>
      </c>
      <c r="E186" s="14">
        <f t="shared" ca="1" si="14"/>
        <v>0</v>
      </c>
      <c r="F186" s="3"/>
      <c r="G186" s="14" cm="1">
        <f t="array" aca="1" ref="G186" ca="1">SUM(INDIRECT("'"&amp;TOTALECSheets&amp;"'!"&amp;ADDRESS(ROW(),COLUMN())))</f>
        <v>0</v>
      </c>
      <c r="H186" s="14" cm="1">
        <f t="array" aca="1" ref="H186" ca="1">SUM(INDIRECT("'"&amp;TOTALECSheets&amp;"'!"&amp;ADDRESS(ROW(),COLUMN())))</f>
        <v>0</v>
      </c>
      <c r="I186" s="14" cm="1">
        <f t="array" aca="1" ref="I186" ca="1">SUM(INDIRECT("'"&amp;TOTALECSheets&amp;"'!"&amp;ADDRESS(ROW(),COLUMN())))</f>
        <v>0</v>
      </c>
      <c r="J186" s="14" cm="1">
        <f t="array" aca="1" ref="J186" ca="1">SUM(INDIRECT("'"&amp;TOTALECSheets&amp;"'!"&amp;ADDRESS(ROW(),COLUMN())))</f>
        <v>0</v>
      </c>
      <c r="K186" s="14" cm="1">
        <f t="array" aca="1" ref="K186" ca="1">SUM(INDIRECT("'"&amp;TOTALECSheets&amp;"'!"&amp;ADDRESS(ROW(),COLUMN())))</f>
        <v>0</v>
      </c>
      <c r="L186" s="14" cm="1">
        <f t="array" aca="1" ref="L186" ca="1">SUM(INDIRECT("'"&amp;TOTALECSheets&amp;"'!"&amp;ADDRESS(ROW(),COLUMN())))</f>
        <v>0</v>
      </c>
      <c r="M186" s="14" cm="1">
        <f t="array" aca="1" ref="M186" ca="1">SUM(INDIRECT("'"&amp;TOTALECSheets&amp;"'!"&amp;ADDRESS(ROW(),COLUMN())))</f>
        <v>0</v>
      </c>
      <c r="N186" s="14" cm="1">
        <f t="array" aca="1" ref="N186" ca="1">SUM(INDIRECT("'"&amp;TOTALECSheets&amp;"'!"&amp;ADDRESS(ROW(),COLUMN())))</f>
        <v>0</v>
      </c>
      <c r="O186" s="14" cm="1">
        <f t="array" aca="1" ref="O186" ca="1">SUM(INDIRECT("'"&amp;TOTALECSheets&amp;"'!"&amp;ADDRESS(ROW(),COLUMN())))</f>
        <v>0</v>
      </c>
      <c r="P186" s="14" cm="1">
        <f t="array" aca="1" ref="P186" ca="1">SUM(INDIRECT("'"&amp;TOTALECSheets&amp;"'!"&amp;ADDRESS(ROW(),COLUMN())))</f>
        <v>0</v>
      </c>
      <c r="Q186" s="14" cm="1">
        <f t="array" aca="1" ref="Q186" ca="1">SUM(INDIRECT("'"&amp;TOTALECSheets&amp;"'!"&amp;ADDRESS(ROW(),COLUMN())))</f>
        <v>0</v>
      </c>
      <c r="R186" s="14" cm="1">
        <f t="array" aca="1" ref="R186" ca="1">SUM(INDIRECT("'"&amp;TOTALECSheets&amp;"'!"&amp;ADDRESS(ROW(),COLUMN())))</f>
        <v>0</v>
      </c>
      <c r="S186" s="14" cm="1">
        <f t="array" aca="1" ref="S186" ca="1">SUM(INDIRECT("'"&amp;TOTALECSheets&amp;"'!"&amp;ADDRESS(ROW(),COLUMN())))</f>
        <v>0</v>
      </c>
      <c r="T186" s="14" cm="1">
        <f t="array" aca="1" ref="T186" ca="1">SUM(INDIRECT("'"&amp;TOTALECSheets&amp;"'!"&amp;ADDRESS(ROW(),COLUMN())))</f>
        <v>0</v>
      </c>
      <c r="U186" s="14" cm="1">
        <f t="array" aca="1" ref="U186" ca="1">SUM(INDIRECT("'"&amp;TOTALECSheets&amp;"'!"&amp;ADDRESS(ROW(),COLUMN())))</f>
        <v>0</v>
      </c>
      <c r="W186" s="65"/>
    </row>
    <row r="187" spans="1:23" hidden="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 cm="1">
        <f t="array" aca="1" ref="D187" ca="1">SUM(INDIRECT("'"&amp;TOTALECSheets&amp;"'!"&amp;ADDRESS(ROW(),COLUMN())))</f>
        <v>0</v>
      </c>
      <c r="E187" s="14">
        <f t="shared" ca="1" si="14"/>
        <v>0</v>
      </c>
      <c r="F187" s="3"/>
      <c r="G187" s="14" cm="1">
        <f t="array" aca="1" ref="G187" ca="1">SUM(INDIRECT("'"&amp;TOTALECSheets&amp;"'!"&amp;ADDRESS(ROW(),COLUMN())))</f>
        <v>0</v>
      </c>
      <c r="H187" s="14" cm="1">
        <f t="array" aca="1" ref="H187" ca="1">SUM(INDIRECT("'"&amp;TOTALECSheets&amp;"'!"&amp;ADDRESS(ROW(),COLUMN())))</f>
        <v>0</v>
      </c>
      <c r="I187" s="14" cm="1">
        <f t="array" aca="1" ref="I187" ca="1">SUM(INDIRECT("'"&amp;TOTALECSheets&amp;"'!"&amp;ADDRESS(ROW(),COLUMN())))</f>
        <v>0</v>
      </c>
      <c r="J187" s="14" cm="1">
        <f t="array" aca="1" ref="J187" ca="1">SUM(INDIRECT("'"&amp;TOTALECSheets&amp;"'!"&amp;ADDRESS(ROW(),COLUMN())))</f>
        <v>0</v>
      </c>
      <c r="K187" s="14" cm="1">
        <f t="array" aca="1" ref="K187" ca="1">SUM(INDIRECT("'"&amp;TOTALECSheets&amp;"'!"&amp;ADDRESS(ROW(),COLUMN())))</f>
        <v>0</v>
      </c>
      <c r="L187" s="14" cm="1">
        <f t="array" aca="1" ref="L187" ca="1">SUM(INDIRECT("'"&amp;TOTALECSheets&amp;"'!"&amp;ADDRESS(ROW(),COLUMN())))</f>
        <v>0</v>
      </c>
      <c r="M187" s="14" cm="1">
        <f t="array" aca="1" ref="M187" ca="1">SUM(INDIRECT("'"&amp;TOTALECSheets&amp;"'!"&amp;ADDRESS(ROW(),COLUMN())))</f>
        <v>0</v>
      </c>
      <c r="N187" s="14" cm="1">
        <f t="array" aca="1" ref="N187" ca="1">SUM(INDIRECT("'"&amp;TOTALECSheets&amp;"'!"&amp;ADDRESS(ROW(),COLUMN())))</f>
        <v>0</v>
      </c>
      <c r="O187" s="14" cm="1">
        <f t="array" aca="1" ref="O187" ca="1">SUM(INDIRECT("'"&amp;TOTALECSheets&amp;"'!"&amp;ADDRESS(ROW(),COLUMN())))</f>
        <v>0</v>
      </c>
      <c r="P187" s="14" cm="1">
        <f t="array" aca="1" ref="P187" ca="1">SUM(INDIRECT("'"&amp;TOTALECSheets&amp;"'!"&amp;ADDRESS(ROW(),COLUMN())))</f>
        <v>0</v>
      </c>
      <c r="Q187" s="14" cm="1">
        <f t="array" aca="1" ref="Q187" ca="1">SUM(INDIRECT("'"&amp;TOTALECSheets&amp;"'!"&amp;ADDRESS(ROW(),COLUMN())))</f>
        <v>0</v>
      </c>
      <c r="R187" s="14" cm="1">
        <f t="array" aca="1" ref="R187" ca="1">SUM(INDIRECT("'"&amp;TOTALECSheets&amp;"'!"&amp;ADDRESS(ROW(),COLUMN())))</f>
        <v>0</v>
      </c>
      <c r="S187" s="14" cm="1">
        <f t="array" aca="1" ref="S187" ca="1">SUM(INDIRECT("'"&amp;TOTALECSheets&amp;"'!"&amp;ADDRESS(ROW(),COLUMN())))</f>
        <v>0</v>
      </c>
      <c r="T187" s="14" cm="1">
        <f t="array" aca="1" ref="T187" ca="1">SUM(INDIRECT("'"&amp;TOTALECSheets&amp;"'!"&amp;ADDRESS(ROW(),COLUMN())))</f>
        <v>0</v>
      </c>
      <c r="U187" s="14" cm="1">
        <f t="array" aca="1" ref="U187" ca="1">SUM(INDIRECT("'"&amp;TOTALECSheets&amp;"'!"&amp;ADDRESS(ROW(),COLUMN())))</f>
        <v>0</v>
      </c>
      <c r="W187" s="9"/>
    </row>
    <row r="188" spans="1:23" hidden="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 cm="1">
        <f t="array" aca="1" ref="D188" ca="1">SUM(INDIRECT("'"&amp;TOTALECSheets&amp;"'!"&amp;ADDRESS(ROW(),COLUMN())))</f>
        <v>0</v>
      </c>
      <c r="E188" s="14">
        <f t="shared" ca="1" si="14"/>
        <v>0</v>
      </c>
      <c r="F188" s="3"/>
      <c r="G188" s="14" cm="1">
        <f t="array" aca="1" ref="G188" ca="1">SUM(INDIRECT("'"&amp;TOTALECSheets&amp;"'!"&amp;ADDRESS(ROW(),COLUMN())))</f>
        <v>0</v>
      </c>
      <c r="H188" s="14" cm="1">
        <f t="array" aca="1" ref="H188" ca="1">SUM(INDIRECT("'"&amp;TOTALECSheets&amp;"'!"&amp;ADDRESS(ROW(),COLUMN())))</f>
        <v>0</v>
      </c>
      <c r="I188" s="14" cm="1">
        <f t="array" aca="1" ref="I188" ca="1">SUM(INDIRECT("'"&amp;TOTALECSheets&amp;"'!"&amp;ADDRESS(ROW(),COLUMN())))</f>
        <v>0</v>
      </c>
      <c r="J188" s="14" cm="1">
        <f t="array" aca="1" ref="J188" ca="1">SUM(INDIRECT("'"&amp;TOTALECSheets&amp;"'!"&amp;ADDRESS(ROW(),COLUMN())))</f>
        <v>0</v>
      </c>
      <c r="K188" s="14" cm="1">
        <f t="array" aca="1" ref="K188" ca="1">SUM(INDIRECT("'"&amp;TOTALECSheets&amp;"'!"&amp;ADDRESS(ROW(),COLUMN())))</f>
        <v>0</v>
      </c>
      <c r="L188" s="14" cm="1">
        <f t="array" aca="1" ref="L188" ca="1">SUM(INDIRECT("'"&amp;TOTALECSheets&amp;"'!"&amp;ADDRESS(ROW(),COLUMN())))</f>
        <v>0</v>
      </c>
      <c r="M188" s="14" cm="1">
        <f t="array" aca="1" ref="M188" ca="1">SUM(INDIRECT("'"&amp;TOTALECSheets&amp;"'!"&amp;ADDRESS(ROW(),COLUMN())))</f>
        <v>0</v>
      </c>
      <c r="N188" s="14" cm="1">
        <f t="array" aca="1" ref="N188" ca="1">SUM(INDIRECT("'"&amp;TOTALECSheets&amp;"'!"&amp;ADDRESS(ROW(),COLUMN())))</f>
        <v>0</v>
      </c>
      <c r="O188" s="14" cm="1">
        <f t="array" aca="1" ref="O188" ca="1">SUM(INDIRECT("'"&amp;TOTALECSheets&amp;"'!"&amp;ADDRESS(ROW(),COLUMN())))</f>
        <v>0</v>
      </c>
      <c r="P188" s="14" cm="1">
        <f t="array" aca="1" ref="P188" ca="1">SUM(INDIRECT("'"&amp;TOTALECSheets&amp;"'!"&amp;ADDRESS(ROW(),COLUMN())))</f>
        <v>0</v>
      </c>
      <c r="Q188" s="14" cm="1">
        <f t="array" aca="1" ref="Q188" ca="1">SUM(INDIRECT("'"&amp;TOTALECSheets&amp;"'!"&amp;ADDRESS(ROW(),COLUMN())))</f>
        <v>0</v>
      </c>
      <c r="R188" s="14" cm="1">
        <f t="array" aca="1" ref="R188" ca="1">SUM(INDIRECT("'"&amp;TOTALECSheets&amp;"'!"&amp;ADDRESS(ROW(),COLUMN())))</f>
        <v>0</v>
      </c>
      <c r="S188" s="14" cm="1">
        <f t="array" aca="1" ref="S188" ca="1">SUM(INDIRECT("'"&amp;TOTALECSheets&amp;"'!"&amp;ADDRESS(ROW(),COLUMN())))</f>
        <v>0</v>
      </c>
      <c r="T188" s="14" cm="1">
        <f t="array" aca="1" ref="T188" ca="1">SUM(INDIRECT("'"&amp;TOTALECSheets&amp;"'!"&amp;ADDRESS(ROW(),COLUMN())))</f>
        <v>0</v>
      </c>
      <c r="U188" s="14" cm="1">
        <f t="array" aca="1" ref="U188" ca="1">SUM(INDIRECT("'"&amp;TOTALECSheets&amp;"'!"&amp;ADDRESS(ROW(),COLUMN())))</f>
        <v>0</v>
      </c>
      <c r="W188" s="9"/>
    </row>
    <row r="189" spans="1:23" hidden="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 cm="1">
        <f t="array" aca="1" ref="D189" ca="1">SUM(INDIRECT("'"&amp;TOTALECSheets&amp;"'!"&amp;ADDRESS(ROW(),COLUMN())))</f>
        <v>0</v>
      </c>
      <c r="E189" s="14">
        <f t="shared" ca="1" si="14"/>
        <v>0</v>
      </c>
      <c r="F189" s="3"/>
      <c r="G189" s="14" cm="1">
        <f t="array" aca="1" ref="G189" ca="1">SUM(INDIRECT("'"&amp;TOTALECSheets&amp;"'!"&amp;ADDRESS(ROW(),COLUMN())))</f>
        <v>0</v>
      </c>
      <c r="H189" s="14" cm="1">
        <f t="array" aca="1" ref="H189" ca="1">SUM(INDIRECT("'"&amp;TOTALECSheets&amp;"'!"&amp;ADDRESS(ROW(),COLUMN())))</f>
        <v>0</v>
      </c>
      <c r="I189" s="14" cm="1">
        <f t="array" aca="1" ref="I189" ca="1">SUM(INDIRECT("'"&amp;TOTALECSheets&amp;"'!"&amp;ADDRESS(ROW(),COLUMN())))</f>
        <v>0</v>
      </c>
      <c r="J189" s="14" cm="1">
        <f t="array" aca="1" ref="J189" ca="1">SUM(INDIRECT("'"&amp;TOTALECSheets&amp;"'!"&amp;ADDRESS(ROW(),COLUMN())))</f>
        <v>0</v>
      </c>
      <c r="K189" s="14" cm="1">
        <f t="array" aca="1" ref="K189" ca="1">SUM(INDIRECT("'"&amp;TOTALECSheets&amp;"'!"&amp;ADDRESS(ROW(),COLUMN())))</f>
        <v>0</v>
      </c>
      <c r="L189" s="14" cm="1">
        <f t="array" aca="1" ref="L189" ca="1">SUM(INDIRECT("'"&amp;TOTALECSheets&amp;"'!"&amp;ADDRESS(ROW(),COLUMN())))</f>
        <v>0</v>
      </c>
      <c r="M189" s="14" cm="1">
        <f t="array" aca="1" ref="M189" ca="1">SUM(INDIRECT("'"&amp;TOTALECSheets&amp;"'!"&amp;ADDRESS(ROW(),COLUMN())))</f>
        <v>0</v>
      </c>
      <c r="N189" s="14" cm="1">
        <f t="array" aca="1" ref="N189" ca="1">SUM(INDIRECT("'"&amp;TOTALECSheets&amp;"'!"&amp;ADDRESS(ROW(),COLUMN())))</f>
        <v>0</v>
      </c>
      <c r="O189" s="14" cm="1">
        <f t="array" aca="1" ref="O189" ca="1">SUM(INDIRECT("'"&amp;TOTALECSheets&amp;"'!"&amp;ADDRESS(ROW(),COLUMN())))</f>
        <v>0</v>
      </c>
      <c r="P189" s="14" cm="1">
        <f t="array" aca="1" ref="P189" ca="1">SUM(INDIRECT("'"&amp;TOTALECSheets&amp;"'!"&amp;ADDRESS(ROW(),COLUMN())))</f>
        <v>0</v>
      </c>
      <c r="Q189" s="14" cm="1">
        <f t="array" aca="1" ref="Q189" ca="1">SUM(INDIRECT("'"&amp;TOTALECSheets&amp;"'!"&amp;ADDRESS(ROW(),COLUMN())))</f>
        <v>0</v>
      </c>
      <c r="R189" s="14" cm="1">
        <f t="array" aca="1" ref="R189" ca="1">SUM(INDIRECT("'"&amp;TOTALECSheets&amp;"'!"&amp;ADDRESS(ROW(),COLUMN())))</f>
        <v>0</v>
      </c>
      <c r="S189" s="14" cm="1">
        <f t="array" aca="1" ref="S189" ca="1">SUM(INDIRECT("'"&amp;TOTALECSheets&amp;"'!"&amp;ADDRESS(ROW(),COLUMN())))</f>
        <v>0</v>
      </c>
      <c r="T189" s="14" cm="1">
        <f t="array" aca="1" ref="T189" ca="1">SUM(INDIRECT("'"&amp;TOTALECSheets&amp;"'!"&amp;ADDRESS(ROW(),COLUMN())))</f>
        <v>0</v>
      </c>
      <c r="U189" s="14" cm="1">
        <f t="array" aca="1" ref="U189" ca="1">SUM(INDIRECT("'"&amp;TOTALECSheets&amp;"'!"&amp;ADDRESS(ROW(),COLUMN())))</f>
        <v>0</v>
      </c>
      <c r="W189" s="9"/>
    </row>
    <row r="190" spans="1:23" hidden="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 cm="1">
        <f t="array" aca="1" ref="D190" ca="1">SUM(INDIRECT("'"&amp;TOTALECSheets&amp;"'!"&amp;ADDRESS(ROW(),COLUMN())))</f>
        <v>0</v>
      </c>
      <c r="E190" s="14">
        <f t="shared" ca="1" si="14"/>
        <v>0</v>
      </c>
      <c r="F190" s="3"/>
      <c r="G190" s="14" cm="1">
        <f t="array" aca="1" ref="G190" ca="1">SUM(INDIRECT("'"&amp;TOTALECSheets&amp;"'!"&amp;ADDRESS(ROW(),COLUMN())))</f>
        <v>0</v>
      </c>
      <c r="H190" s="14" cm="1">
        <f t="array" aca="1" ref="H190" ca="1">SUM(INDIRECT("'"&amp;TOTALECSheets&amp;"'!"&amp;ADDRESS(ROW(),COLUMN())))</f>
        <v>0</v>
      </c>
      <c r="I190" s="14" cm="1">
        <f t="array" aca="1" ref="I190" ca="1">SUM(INDIRECT("'"&amp;TOTALECSheets&amp;"'!"&amp;ADDRESS(ROW(),COLUMN())))</f>
        <v>0</v>
      </c>
      <c r="J190" s="14" cm="1">
        <f t="array" aca="1" ref="J190" ca="1">SUM(INDIRECT("'"&amp;TOTALECSheets&amp;"'!"&amp;ADDRESS(ROW(),COLUMN())))</f>
        <v>0</v>
      </c>
      <c r="K190" s="14" cm="1">
        <f t="array" aca="1" ref="K190" ca="1">SUM(INDIRECT("'"&amp;TOTALECSheets&amp;"'!"&amp;ADDRESS(ROW(),COLUMN())))</f>
        <v>0</v>
      </c>
      <c r="L190" s="14" cm="1">
        <f t="array" aca="1" ref="L190" ca="1">SUM(INDIRECT("'"&amp;TOTALECSheets&amp;"'!"&amp;ADDRESS(ROW(),COLUMN())))</f>
        <v>0</v>
      </c>
      <c r="M190" s="14" cm="1">
        <f t="array" aca="1" ref="M190" ca="1">SUM(INDIRECT("'"&amp;TOTALECSheets&amp;"'!"&amp;ADDRESS(ROW(),COLUMN())))</f>
        <v>0</v>
      </c>
      <c r="N190" s="14" cm="1">
        <f t="array" aca="1" ref="N190" ca="1">SUM(INDIRECT("'"&amp;TOTALECSheets&amp;"'!"&amp;ADDRESS(ROW(),COLUMN())))</f>
        <v>0</v>
      </c>
      <c r="O190" s="14" cm="1">
        <f t="array" aca="1" ref="O190" ca="1">SUM(INDIRECT("'"&amp;TOTALECSheets&amp;"'!"&amp;ADDRESS(ROW(),COLUMN())))</f>
        <v>0</v>
      </c>
      <c r="P190" s="14" cm="1">
        <f t="array" aca="1" ref="P190" ca="1">SUM(INDIRECT("'"&amp;TOTALECSheets&amp;"'!"&amp;ADDRESS(ROW(),COLUMN())))</f>
        <v>0</v>
      </c>
      <c r="Q190" s="14" cm="1">
        <f t="array" aca="1" ref="Q190" ca="1">SUM(INDIRECT("'"&amp;TOTALECSheets&amp;"'!"&amp;ADDRESS(ROW(),COLUMN())))</f>
        <v>0</v>
      </c>
      <c r="R190" s="14" cm="1">
        <f t="array" aca="1" ref="R190" ca="1">SUM(INDIRECT("'"&amp;TOTALECSheets&amp;"'!"&amp;ADDRESS(ROW(),COLUMN())))</f>
        <v>0</v>
      </c>
      <c r="S190" s="14" cm="1">
        <f t="array" aca="1" ref="S190" ca="1">SUM(INDIRECT("'"&amp;TOTALECSheets&amp;"'!"&amp;ADDRESS(ROW(),COLUMN())))</f>
        <v>0</v>
      </c>
      <c r="T190" s="14" cm="1">
        <f t="array" aca="1" ref="T190" ca="1">SUM(INDIRECT("'"&amp;TOTALECSheets&amp;"'!"&amp;ADDRESS(ROW(),COLUMN())))</f>
        <v>0</v>
      </c>
      <c r="U190" s="14" cm="1">
        <f t="array" aca="1" ref="U190" ca="1">SUM(INDIRECT("'"&amp;TOTALECSheets&amp;"'!"&amp;ADDRESS(ROW(),COLUMN())))</f>
        <v>0</v>
      </c>
      <c r="W190" s="9"/>
    </row>
    <row r="191" spans="1:23" hidden="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 cm="1">
        <f t="array" aca="1" ref="D191" ca="1">SUM(INDIRECT("'"&amp;TOTALECSheets&amp;"'!"&amp;ADDRESS(ROW(),COLUMN())))</f>
        <v>0</v>
      </c>
      <c r="E191" s="14">
        <f t="shared" ca="1" si="14"/>
        <v>0</v>
      </c>
      <c r="F191" s="3"/>
      <c r="G191" s="14" cm="1">
        <f t="array" aca="1" ref="G191" ca="1">SUM(INDIRECT("'"&amp;TOTALECSheets&amp;"'!"&amp;ADDRESS(ROW(),COLUMN())))</f>
        <v>0</v>
      </c>
      <c r="H191" s="14" cm="1">
        <f t="array" aca="1" ref="H191" ca="1">SUM(INDIRECT("'"&amp;TOTALECSheets&amp;"'!"&amp;ADDRESS(ROW(),COLUMN())))</f>
        <v>0</v>
      </c>
      <c r="I191" s="14" cm="1">
        <f t="array" aca="1" ref="I191" ca="1">SUM(INDIRECT("'"&amp;TOTALECSheets&amp;"'!"&amp;ADDRESS(ROW(),COLUMN())))</f>
        <v>0</v>
      </c>
      <c r="J191" s="14" cm="1">
        <f t="array" aca="1" ref="J191" ca="1">SUM(INDIRECT("'"&amp;TOTALECSheets&amp;"'!"&amp;ADDRESS(ROW(),COLUMN())))</f>
        <v>0</v>
      </c>
      <c r="K191" s="14" cm="1">
        <f t="array" aca="1" ref="K191" ca="1">SUM(INDIRECT("'"&amp;TOTALECSheets&amp;"'!"&amp;ADDRESS(ROW(),COLUMN())))</f>
        <v>0</v>
      </c>
      <c r="L191" s="14" cm="1">
        <f t="array" aca="1" ref="L191" ca="1">SUM(INDIRECT("'"&amp;TOTALECSheets&amp;"'!"&amp;ADDRESS(ROW(),COLUMN())))</f>
        <v>0</v>
      </c>
      <c r="M191" s="14" cm="1">
        <f t="array" aca="1" ref="M191" ca="1">SUM(INDIRECT("'"&amp;TOTALECSheets&amp;"'!"&amp;ADDRESS(ROW(),COLUMN())))</f>
        <v>0</v>
      </c>
      <c r="N191" s="14" cm="1">
        <f t="array" aca="1" ref="N191" ca="1">SUM(INDIRECT("'"&amp;TOTALECSheets&amp;"'!"&amp;ADDRESS(ROW(),COLUMN())))</f>
        <v>0</v>
      </c>
      <c r="O191" s="14" cm="1">
        <f t="array" aca="1" ref="O191" ca="1">SUM(INDIRECT("'"&amp;TOTALECSheets&amp;"'!"&amp;ADDRESS(ROW(),COLUMN())))</f>
        <v>0</v>
      </c>
      <c r="P191" s="14" cm="1">
        <f t="array" aca="1" ref="P191" ca="1">SUM(INDIRECT("'"&amp;TOTALECSheets&amp;"'!"&amp;ADDRESS(ROW(),COLUMN())))</f>
        <v>0</v>
      </c>
      <c r="Q191" s="14" cm="1">
        <f t="array" aca="1" ref="Q191" ca="1">SUM(INDIRECT("'"&amp;TOTALECSheets&amp;"'!"&amp;ADDRESS(ROW(),COLUMN())))</f>
        <v>0</v>
      </c>
      <c r="R191" s="14" cm="1">
        <f t="array" aca="1" ref="R191" ca="1">SUM(INDIRECT("'"&amp;TOTALECSheets&amp;"'!"&amp;ADDRESS(ROW(),COLUMN())))</f>
        <v>0</v>
      </c>
      <c r="S191" s="14" cm="1">
        <f t="array" aca="1" ref="S191" ca="1">SUM(INDIRECT("'"&amp;TOTALECSheets&amp;"'!"&amp;ADDRESS(ROW(),COLUMN())))</f>
        <v>0</v>
      </c>
      <c r="T191" s="14" cm="1">
        <f t="array" aca="1" ref="T191" ca="1">SUM(INDIRECT("'"&amp;TOTALECSheets&amp;"'!"&amp;ADDRESS(ROW(),COLUMN())))</f>
        <v>0</v>
      </c>
      <c r="U191" s="14" cm="1">
        <f t="array" aca="1" ref="U191" ca="1">SUM(INDIRECT("'"&amp;TOTALECSheets&amp;"'!"&amp;ADDRESS(ROW(),COLUMN())))</f>
        <v>0</v>
      </c>
      <c r="W191" s="9"/>
    </row>
    <row r="192" spans="1:23" hidden="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 cm="1">
        <f t="array" aca="1" ref="D192" ca="1">SUM(INDIRECT("'"&amp;TOTALECSheets&amp;"'!"&amp;ADDRESS(ROW(),COLUMN())))</f>
        <v>0</v>
      </c>
      <c r="E192" s="14">
        <f t="shared" ca="1" si="14"/>
        <v>0</v>
      </c>
      <c r="F192" s="46"/>
      <c r="G192" s="14" cm="1">
        <f t="array" aca="1" ref="G192" ca="1">SUM(INDIRECT("'"&amp;TOTALECSheets&amp;"'!"&amp;ADDRESS(ROW(),COLUMN())))</f>
        <v>0</v>
      </c>
      <c r="H192" s="14" cm="1">
        <f t="array" aca="1" ref="H192" ca="1">SUM(INDIRECT("'"&amp;TOTALECSheets&amp;"'!"&amp;ADDRESS(ROW(),COLUMN())))</f>
        <v>0</v>
      </c>
      <c r="I192" s="14" cm="1">
        <f t="array" aca="1" ref="I192" ca="1">SUM(INDIRECT("'"&amp;TOTALECSheets&amp;"'!"&amp;ADDRESS(ROW(),COLUMN())))</f>
        <v>0</v>
      </c>
      <c r="J192" s="14" cm="1">
        <f t="array" aca="1" ref="J192" ca="1">SUM(INDIRECT("'"&amp;TOTALECSheets&amp;"'!"&amp;ADDRESS(ROW(),COLUMN())))</f>
        <v>0</v>
      </c>
      <c r="K192" s="14" cm="1">
        <f t="array" aca="1" ref="K192" ca="1">SUM(INDIRECT("'"&amp;TOTALECSheets&amp;"'!"&amp;ADDRESS(ROW(),COLUMN())))</f>
        <v>0</v>
      </c>
      <c r="L192" s="14" cm="1">
        <f t="array" aca="1" ref="L192" ca="1">SUM(INDIRECT("'"&amp;TOTALECSheets&amp;"'!"&amp;ADDRESS(ROW(),COLUMN())))</f>
        <v>0</v>
      </c>
      <c r="M192" s="14" cm="1">
        <f t="array" aca="1" ref="M192" ca="1">SUM(INDIRECT("'"&amp;TOTALECSheets&amp;"'!"&amp;ADDRESS(ROW(),COLUMN())))</f>
        <v>0</v>
      </c>
      <c r="N192" s="14" cm="1">
        <f t="array" aca="1" ref="N192" ca="1">SUM(INDIRECT("'"&amp;TOTALECSheets&amp;"'!"&amp;ADDRESS(ROW(),COLUMN())))</f>
        <v>0</v>
      </c>
      <c r="O192" s="14" cm="1">
        <f t="array" aca="1" ref="O192" ca="1">SUM(INDIRECT("'"&amp;TOTALECSheets&amp;"'!"&amp;ADDRESS(ROW(),COLUMN())))</f>
        <v>0</v>
      </c>
      <c r="P192" s="14" cm="1">
        <f t="array" aca="1" ref="P192" ca="1">SUM(INDIRECT("'"&amp;TOTALECSheets&amp;"'!"&amp;ADDRESS(ROW(),COLUMN())))</f>
        <v>0</v>
      </c>
      <c r="Q192" s="14" cm="1">
        <f t="array" aca="1" ref="Q192" ca="1">SUM(INDIRECT("'"&amp;TOTALECSheets&amp;"'!"&amp;ADDRESS(ROW(),COLUMN())))</f>
        <v>0</v>
      </c>
      <c r="R192" s="14" cm="1">
        <f t="array" aca="1" ref="R192" ca="1">SUM(INDIRECT("'"&amp;TOTALECSheets&amp;"'!"&amp;ADDRESS(ROW(),COLUMN())))</f>
        <v>0</v>
      </c>
      <c r="S192" s="14" cm="1">
        <f t="array" aca="1" ref="S192" ca="1">SUM(INDIRECT("'"&amp;TOTALECSheets&amp;"'!"&amp;ADDRESS(ROW(),COLUMN())))</f>
        <v>0</v>
      </c>
      <c r="T192" s="14" cm="1">
        <f t="array" aca="1" ref="T192" ca="1">SUM(INDIRECT("'"&amp;TOTALECSheets&amp;"'!"&amp;ADDRESS(ROW(),COLUMN())))</f>
        <v>0</v>
      </c>
      <c r="U192" s="14" cm="1">
        <f t="array" aca="1" ref="U192" ca="1">SUM(INDIRECT("'"&amp;TOTALECSheets&amp;"'!"&amp;ADDRESS(ROW(),COLUMN())))</f>
        <v>0</v>
      </c>
      <c r="W192" s="9"/>
    </row>
    <row r="193" spans="1:23" hidden="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 cm="1">
        <f t="array" aca="1" ref="D193" ca="1">SUM(INDIRECT("'"&amp;TOTALECSheets&amp;"'!"&amp;ADDRESS(ROW(),COLUMN())))</f>
        <v>0</v>
      </c>
      <c r="E193" s="14">
        <f t="shared" ca="1" si="14"/>
        <v>0</v>
      </c>
      <c r="F193" s="46"/>
      <c r="G193" s="174" cm="1">
        <f t="array" aca="1" ref="G193" ca="1">SUM(INDIRECT("'"&amp;TOTALECSheets&amp;"'!"&amp;ADDRESS(ROW(),COLUMN())))</f>
        <v>0</v>
      </c>
      <c r="H193" s="174" cm="1">
        <f t="array" aca="1" ref="H193" ca="1">SUM(INDIRECT("'"&amp;TOTALECSheets&amp;"'!"&amp;ADDRESS(ROW(),COLUMN())))</f>
        <v>0</v>
      </c>
      <c r="I193" s="174" cm="1">
        <f t="array" aca="1" ref="I193" ca="1">SUM(INDIRECT("'"&amp;TOTALECSheets&amp;"'!"&amp;ADDRESS(ROW(),COLUMN())))</f>
        <v>0</v>
      </c>
      <c r="J193" s="174" cm="1">
        <f t="array" aca="1" ref="J193" ca="1">SUM(INDIRECT("'"&amp;TOTALECSheets&amp;"'!"&amp;ADDRESS(ROW(),COLUMN())))</f>
        <v>0</v>
      </c>
      <c r="K193" s="174" cm="1">
        <f t="array" aca="1" ref="K193" ca="1">SUM(INDIRECT("'"&amp;TOTALECSheets&amp;"'!"&amp;ADDRESS(ROW(),COLUMN())))</f>
        <v>0</v>
      </c>
      <c r="L193" s="174" cm="1">
        <f t="array" aca="1" ref="L193" ca="1">SUM(INDIRECT("'"&amp;TOTALECSheets&amp;"'!"&amp;ADDRESS(ROW(),COLUMN())))</f>
        <v>0</v>
      </c>
      <c r="M193" s="174" cm="1">
        <f t="array" aca="1" ref="M193" ca="1">SUM(INDIRECT("'"&amp;TOTALECSheets&amp;"'!"&amp;ADDRESS(ROW(),COLUMN())))</f>
        <v>0</v>
      </c>
      <c r="N193" s="174" cm="1">
        <f t="array" aca="1" ref="N193" ca="1">SUM(INDIRECT("'"&amp;TOTALECSheets&amp;"'!"&amp;ADDRESS(ROW(),COLUMN())))</f>
        <v>0</v>
      </c>
      <c r="O193" s="174" cm="1">
        <f t="array" aca="1" ref="O193" ca="1">SUM(INDIRECT("'"&amp;TOTALECSheets&amp;"'!"&amp;ADDRESS(ROW(),COLUMN())))</f>
        <v>0</v>
      </c>
      <c r="P193" s="174" cm="1">
        <f t="array" aca="1" ref="P193" ca="1">SUM(INDIRECT("'"&amp;TOTALECSheets&amp;"'!"&amp;ADDRESS(ROW(),COLUMN())))</f>
        <v>0</v>
      </c>
      <c r="Q193" s="174" cm="1">
        <f t="array" aca="1" ref="Q193" ca="1">SUM(INDIRECT("'"&amp;TOTALECSheets&amp;"'!"&amp;ADDRESS(ROW(),COLUMN())))</f>
        <v>0</v>
      </c>
      <c r="R193" s="174" cm="1">
        <f t="array" aca="1" ref="R193" ca="1">SUM(INDIRECT("'"&amp;TOTALECSheets&amp;"'!"&amp;ADDRESS(ROW(),COLUMN())))</f>
        <v>0</v>
      </c>
      <c r="S193" s="174" cm="1">
        <f t="array" aca="1" ref="S193" ca="1">SUM(INDIRECT("'"&amp;TOTALECSheets&amp;"'!"&amp;ADDRESS(ROW(),COLUMN())))</f>
        <v>0</v>
      </c>
      <c r="T193" s="174" cm="1">
        <f t="array" aca="1" ref="T193" ca="1">SUM(INDIRECT("'"&amp;TOTALECSheets&amp;"'!"&amp;ADDRESS(ROW(),COLUMN())))</f>
        <v>0</v>
      </c>
      <c r="U193" s="174" cm="1">
        <f t="array" aca="1" ref="U193" ca="1">SUM(INDIRECT("'"&amp;TOTALECSheets&amp;"'!"&amp;ADDRESS(ROW(),COLUMN())))</f>
        <v>0</v>
      </c>
      <c r="W193" s="9"/>
    </row>
    <row r="194" spans="1:23" hidden="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>
        <f t="shared" si="14"/>
        <v>0</v>
      </c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W194" s="9"/>
    </row>
    <row r="195" spans="1:23" hidden="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>
        <f t="shared" ref="E195:E242" si="15">IFERROR(IF(D195="",0,IF(D195=0,0,IF(ABS(D195-SUM($G195:$U195))&lt;Check_Limit,0,1))),1)</f>
        <v>0</v>
      </c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3" hidden="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 cm="1">
        <f t="array" aca="1" ref="D196" ca="1">SUM(INDIRECT("'"&amp;TOTALECSheets&amp;"'!"&amp;ADDRESS(ROW(),COLUMN())))</f>
        <v>0</v>
      </c>
      <c r="E196" s="14">
        <f t="shared" ca="1" si="15"/>
        <v>0</v>
      </c>
      <c r="F196" s="3"/>
      <c r="G196" s="14" cm="1">
        <f t="array" aca="1" ref="G196" ca="1">SUM(INDIRECT("'"&amp;TOTALECSheets&amp;"'!"&amp;ADDRESS(ROW(),COLUMN())))</f>
        <v>0</v>
      </c>
      <c r="H196" s="14" cm="1">
        <f t="array" aca="1" ref="H196" ca="1">SUM(INDIRECT("'"&amp;TOTALECSheets&amp;"'!"&amp;ADDRESS(ROW(),COLUMN())))</f>
        <v>0</v>
      </c>
      <c r="I196" s="14" cm="1">
        <f t="array" aca="1" ref="I196" ca="1">SUM(INDIRECT("'"&amp;TOTALECSheets&amp;"'!"&amp;ADDRESS(ROW(),COLUMN())))</f>
        <v>0</v>
      </c>
      <c r="J196" s="14" cm="1">
        <f t="array" aca="1" ref="J196" ca="1">SUM(INDIRECT("'"&amp;TOTALECSheets&amp;"'!"&amp;ADDRESS(ROW(),COLUMN())))</f>
        <v>0</v>
      </c>
      <c r="K196" s="14" cm="1">
        <f t="array" aca="1" ref="K196" ca="1">SUM(INDIRECT("'"&amp;TOTALECSheets&amp;"'!"&amp;ADDRESS(ROW(),COLUMN())))</f>
        <v>0</v>
      </c>
      <c r="L196" s="14" cm="1">
        <f t="array" aca="1" ref="L196" ca="1">SUM(INDIRECT("'"&amp;TOTALECSheets&amp;"'!"&amp;ADDRESS(ROW(),COLUMN())))</f>
        <v>0</v>
      </c>
      <c r="M196" s="14" cm="1">
        <f t="array" aca="1" ref="M196" ca="1">SUM(INDIRECT("'"&amp;TOTALECSheets&amp;"'!"&amp;ADDRESS(ROW(),COLUMN())))</f>
        <v>0</v>
      </c>
      <c r="N196" s="14" cm="1">
        <f t="array" aca="1" ref="N196" ca="1">SUM(INDIRECT("'"&amp;TOTALECSheets&amp;"'!"&amp;ADDRESS(ROW(),COLUMN())))</f>
        <v>0</v>
      </c>
      <c r="O196" s="14" cm="1">
        <f t="array" aca="1" ref="O196" ca="1">SUM(INDIRECT("'"&amp;TOTALECSheets&amp;"'!"&amp;ADDRESS(ROW(),COLUMN())))</f>
        <v>0</v>
      </c>
      <c r="P196" s="14" cm="1">
        <f t="array" aca="1" ref="P196" ca="1">SUM(INDIRECT("'"&amp;TOTALECSheets&amp;"'!"&amp;ADDRESS(ROW(),COLUMN())))</f>
        <v>0</v>
      </c>
      <c r="Q196" s="14" cm="1">
        <f t="array" aca="1" ref="Q196" ca="1">SUM(INDIRECT("'"&amp;TOTALECSheets&amp;"'!"&amp;ADDRESS(ROW(),COLUMN())))</f>
        <v>0</v>
      </c>
      <c r="R196" s="14" cm="1">
        <f t="array" aca="1" ref="R196" ca="1">SUM(INDIRECT("'"&amp;TOTALECSheets&amp;"'!"&amp;ADDRESS(ROW(),COLUMN())))</f>
        <v>0</v>
      </c>
      <c r="S196" s="14" cm="1">
        <f t="array" aca="1" ref="S196" ca="1">SUM(INDIRECT("'"&amp;TOTALECSheets&amp;"'!"&amp;ADDRESS(ROW(),COLUMN())))</f>
        <v>0</v>
      </c>
      <c r="T196" s="14" cm="1">
        <f t="array" aca="1" ref="T196" ca="1">SUM(INDIRECT("'"&amp;TOTALECSheets&amp;"'!"&amp;ADDRESS(ROW(),COLUMN())))</f>
        <v>0</v>
      </c>
      <c r="U196" s="14" cm="1">
        <f t="array" aca="1" ref="U196" ca="1">SUM(INDIRECT("'"&amp;TOTALECSheets&amp;"'!"&amp;ADDRESS(ROW(),COLUMN())))</f>
        <v>0</v>
      </c>
      <c r="W196" s="1"/>
    </row>
    <row r="197" spans="1:23" hidden="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 cm="1">
        <f t="array" aca="1" ref="D197" ca="1">SUM(INDIRECT("'"&amp;TOTALECSheets&amp;"'!"&amp;ADDRESS(ROW(),COLUMN())))</f>
        <v>0</v>
      </c>
      <c r="E197" s="14">
        <f t="shared" ca="1" si="15"/>
        <v>0</v>
      </c>
      <c r="F197" s="3"/>
      <c r="G197" s="14" cm="1">
        <f t="array" aca="1" ref="G197" ca="1">SUM(INDIRECT("'"&amp;TOTALECSheets&amp;"'!"&amp;ADDRESS(ROW(),COLUMN())))</f>
        <v>0</v>
      </c>
      <c r="H197" s="14" cm="1">
        <f t="array" aca="1" ref="H197" ca="1">SUM(INDIRECT("'"&amp;TOTALECSheets&amp;"'!"&amp;ADDRESS(ROW(),COLUMN())))</f>
        <v>0</v>
      </c>
      <c r="I197" s="14" cm="1">
        <f t="array" aca="1" ref="I197" ca="1">SUM(INDIRECT("'"&amp;TOTALECSheets&amp;"'!"&amp;ADDRESS(ROW(),COLUMN())))</f>
        <v>0</v>
      </c>
      <c r="J197" s="14" cm="1">
        <f t="array" aca="1" ref="J197" ca="1">SUM(INDIRECT("'"&amp;TOTALECSheets&amp;"'!"&amp;ADDRESS(ROW(),COLUMN())))</f>
        <v>0</v>
      </c>
      <c r="K197" s="14" cm="1">
        <f t="array" aca="1" ref="K197" ca="1">SUM(INDIRECT("'"&amp;TOTALECSheets&amp;"'!"&amp;ADDRESS(ROW(),COLUMN())))</f>
        <v>0</v>
      </c>
      <c r="L197" s="14" cm="1">
        <f t="array" aca="1" ref="L197" ca="1">SUM(INDIRECT("'"&amp;TOTALECSheets&amp;"'!"&amp;ADDRESS(ROW(),COLUMN())))</f>
        <v>0</v>
      </c>
      <c r="M197" s="14" cm="1">
        <f t="array" aca="1" ref="M197" ca="1">SUM(INDIRECT("'"&amp;TOTALECSheets&amp;"'!"&amp;ADDRESS(ROW(),COLUMN())))</f>
        <v>0</v>
      </c>
      <c r="N197" s="14" cm="1">
        <f t="array" aca="1" ref="N197" ca="1">SUM(INDIRECT("'"&amp;TOTALECSheets&amp;"'!"&amp;ADDRESS(ROW(),COLUMN())))</f>
        <v>0</v>
      </c>
      <c r="O197" s="14" cm="1">
        <f t="array" aca="1" ref="O197" ca="1">SUM(INDIRECT("'"&amp;TOTALECSheets&amp;"'!"&amp;ADDRESS(ROW(),COLUMN())))</f>
        <v>0</v>
      </c>
      <c r="P197" s="14" cm="1">
        <f t="array" aca="1" ref="P197" ca="1">SUM(INDIRECT("'"&amp;TOTALECSheets&amp;"'!"&amp;ADDRESS(ROW(),COLUMN())))</f>
        <v>0</v>
      </c>
      <c r="Q197" s="14" cm="1">
        <f t="array" aca="1" ref="Q197" ca="1">SUM(INDIRECT("'"&amp;TOTALECSheets&amp;"'!"&amp;ADDRESS(ROW(),COLUMN())))</f>
        <v>0</v>
      </c>
      <c r="R197" s="14" cm="1">
        <f t="array" aca="1" ref="R197" ca="1">SUM(INDIRECT("'"&amp;TOTALECSheets&amp;"'!"&amp;ADDRESS(ROW(),COLUMN())))</f>
        <v>0</v>
      </c>
      <c r="S197" s="14" cm="1">
        <f t="array" aca="1" ref="S197" ca="1">SUM(INDIRECT("'"&amp;TOTALECSheets&amp;"'!"&amp;ADDRESS(ROW(),COLUMN())))</f>
        <v>0</v>
      </c>
      <c r="T197" s="14" cm="1">
        <f t="array" aca="1" ref="T197" ca="1">SUM(INDIRECT("'"&amp;TOTALECSheets&amp;"'!"&amp;ADDRESS(ROW(),COLUMN())))</f>
        <v>0</v>
      </c>
      <c r="U197" s="14" cm="1">
        <f t="array" aca="1" ref="U197" ca="1">SUM(INDIRECT("'"&amp;TOTALECSheets&amp;"'!"&amp;ADDRESS(ROW(),COLUMN())))</f>
        <v>0</v>
      </c>
    </row>
    <row r="198" spans="1:23" hidden="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 cm="1">
        <f t="array" aca="1" ref="D198" ca="1">SUM(INDIRECT("'"&amp;TOTALECSheets&amp;"'!"&amp;ADDRESS(ROW(),COLUMN())))</f>
        <v>0</v>
      </c>
      <c r="E198" s="14">
        <f t="shared" ca="1" si="15"/>
        <v>0</v>
      </c>
      <c r="F198" s="3"/>
      <c r="G198" s="14" cm="1">
        <f t="array" aca="1" ref="G198" ca="1">SUM(INDIRECT("'"&amp;TOTALECSheets&amp;"'!"&amp;ADDRESS(ROW(),COLUMN())))</f>
        <v>0</v>
      </c>
      <c r="H198" s="14" cm="1">
        <f t="array" aca="1" ref="H198" ca="1">SUM(INDIRECT("'"&amp;TOTALECSheets&amp;"'!"&amp;ADDRESS(ROW(),COLUMN())))</f>
        <v>0</v>
      </c>
      <c r="I198" s="14" cm="1">
        <f t="array" aca="1" ref="I198" ca="1">SUM(INDIRECT("'"&amp;TOTALECSheets&amp;"'!"&amp;ADDRESS(ROW(),COLUMN())))</f>
        <v>0</v>
      </c>
      <c r="J198" s="14" cm="1">
        <f t="array" aca="1" ref="J198" ca="1">SUM(INDIRECT("'"&amp;TOTALECSheets&amp;"'!"&amp;ADDRESS(ROW(),COLUMN())))</f>
        <v>0</v>
      </c>
      <c r="K198" s="14" cm="1">
        <f t="array" aca="1" ref="K198" ca="1">SUM(INDIRECT("'"&amp;TOTALECSheets&amp;"'!"&amp;ADDRESS(ROW(),COLUMN())))</f>
        <v>0</v>
      </c>
      <c r="L198" s="14" cm="1">
        <f t="array" aca="1" ref="L198" ca="1">SUM(INDIRECT("'"&amp;TOTALECSheets&amp;"'!"&amp;ADDRESS(ROW(),COLUMN())))</f>
        <v>0</v>
      </c>
      <c r="M198" s="14" cm="1">
        <f t="array" aca="1" ref="M198" ca="1">SUM(INDIRECT("'"&amp;TOTALECSheets&amp;"'!"&amp;ADDRESS(ROW(),COLUMN())))</f>
        <v>0</v>
      </c>
      <c r="N198" s="14" cm="1">
        <f t="array" aca="1" ref="N198" ca="1">SUM(INDIRECT("'"&amp;TOTALECSheets&amp;"'!"&amp;ADDRESS(ROW(),COLUMN())))</f>
        <v>0</v>
      </c>
      <c r="O198" s="14" cm="1">
        <f t="array" aca="1" ref="O198" ca="1">SUM(INDIRECT("'"&amp;TOTALECSheets&amp;"'!"&amp;ADDRESS(ROW(),COLUMN())))</f>
        <v>0</v>
      </c>
      <c r="P198" s="14" cm="1">
        <f t="array" aca="1" ref="P198" ca="1">SUM(INDIRECT("'"&amp;TOTALECSheets&amp;"'!"&amp;ADDRESS(ROW(),COLUMN())))</f>
        <v>0</v>
      </c>
      <c r="Q198" s="14" cm="1">
        <f t="array" aca="1" ref="Q198" ca="1">SUM(INDIRECT("'"&amp;TOTALECSheets&amp;"'!"&amp;ADDRESS(ROW(),COLUMN())))</f>
        <v>0</v>
      </c>
      <c r="R198" s="14" cm="1">
        <f t="array" aca="1" ref="R198" ca="1">SUM(INDIRECT("'"&amp;TOTALECSheets&amp;"'!"&amp;ADDRESS(ROW(),COLUMN())))</f>
        <v>0</v>
      </c>
      <c r="S198" s="14" cm="1">
        <f t="array" aca="1" ref="S198" ca="1">SUM(INDIRECT("'"&amp;TOTALECSheets&amp;"'!"&amp;ADDRESS(ROW(),COLUMN())))</f>
        <v>0</v>
      </c>
      <c r="T198" s="14" cm="1">
        <f t="array" aca="1" ref="T198" ca="1">SUM(INDIRECT("'"&amp;TOTALECSheets&amp;"'!"&amp;ADDRESS(ROW(),COLUMN())))</f>
        <v>0</v>
      </c>
      <c r="U198" s="14" cm="1">
        <f t="array" aca="1" ref="U198" ca="1">SUM(INDIRECT("'"&amp;TOTALECSheets&amp;"'!"&amp;ADDRESS(ROW(),COLUMN())))</f>
        <v>0</v>
      </c>
      <c r="W198" s="1"/>
    </row>
    <row r="199" spans="1:23" hidden="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 cm="1">
        <f t="array" aca="1" ref="D199" ca="1">SUM(INDIRECT("'"&amp;TOTALECSheets&amp;"'!"&amp;ADDRESS(ROW(),COLUMN())))</f>
        <v>0</v>
      </c>
      <c r="E199" s="14">
        <f t="shared" ca="1" si="15"/>
        <v>0</v>
      </c>
      <c r="F199" s="3"/>
      <c r="G199" s="14" cm="1">
        <f t="array" aca="1" ref="G199" ca="1">SUM(INDIRECT("'"&amp;TOTALECSheets&amp;"'!"&amp;ADDRESS(ROW(),COLUMN())))</f>
        <v>0</v>
      </c>
      <c r="H199" s="14" cm="1">
        <f t="array" aca="1" ref="H199" ca="1">SUM(INDIRECT("'"&amp;TOTALECSheets&amp;"'!"&amp;ADDRESS(ROW(),COLUMN())))</f>
        <v>0</v>
      </c>
      <c r="I199" s="14" cm="1">
        <f t="array" aca="1" ref="I199" ca="1">SUM(INDIRECT("'"&amp;TOTALECSheets&amp;"'!"&amp;ADDRESS(ROW(),COLUMN())))</f>
        <v>0</v>
      </c>
      <c r="J199" s="14" cm="1">
        <f t="array" aca="1" ref="J199" ca="1">SUM(INDIRECT("'"&amp;TOTALECSheets&amp;"'!"&amp;ADDRESS(ROW(),COLUMN())))</f>
        <v>0</v>
      </c>
      <c r="K199" s="14" cm="1">
        <f t="array" aca="1" ref="K199" ca="1">SUM(INDIRECT("'"&amp;TOTALECSheets&amp;"'!"&amp;ADDRESS(ROW(),COLUMN())))</f>
        <v>0</v>
      </c>
      <c r="L199" s="14" cm="1">
        <f t="array" aca="1" ref="L199" ca="1">SUM(INDIRECT("'"&amp;TOTALECSheets&amp;"'!"&amp;ADDRESS(ROW(),COLUMN())))</f>
        <v>0</v>
      </c>
      <c r="M199" s="14" cm="1">
        <f t="array" aca="1" ref="M199" ca="1">SUM(INDIRECT("'"&amp;TOTALECSheets&amp;"'!"&amp;ADDRESS(ROW(),COLUMN())))</f>
        <v>0</v>
      </c>
      <c r="N199" s="14" cm="1">
        <f t="array" aca="1" ref="N199" ca="1">SUM(INDIRECT("'"&amp;TOTALECSheets&amp;"'!"&amp;ADDRESS(ROW(),COLUMN())))</f>
        <v>0</v>
      </c>
      <c r="O199" s="14" cm="1">
        <f t="array" aca="1" ref="O199" ca="1">SUM(INDIRECT("'"&amp;TOTALECSheets&amp;"'!"&amp;ADDRESS(ROW(),COLUMN())))</f>
        <v>0</v>
      </c>
      <c r="P199" s="14" cm="1">
        <f t="array" aca="1" ref="P199" ca="1">SUM(INDIRECT("'"&amp;TOTALECSheets&amp;"'!"&amp;ADDRESS(ROW(),COLUMN())))</f>
        <v>0</v>
      </c>
      <c r="Q199" s="14" cm="1">
        <f t="array" aca="1" ref="Q199" ca="1">SUM(INDIRECT("'"&amp;TOTALECSheets&amp;"'!"&amp;ADDRESS(ROW(),COLUMN())))</f>
        <v>0</v>
      </c>
      <c r="R199" s="14" cm="1">
        <f t="array" aca="1" ref="R199" ca="1">SUM(INDIRECT("'"&amp;TOTALECSheets&amp;"'!"&amp;ADDRESS(ROW(),COLUMN())))</f>
        <v>0</v>
      </c>
      <c r="S199" s="14" cm="1">
        <f t="array" aca="1" ref="S199" ca="1">SUM(INDIRECT("'"&amp;TOTALECSheets&amp;"'!"&amp;ADDRESS(ROW(),COLUMN())))</f>
        <v>0</v>
      </c>
      <c r="T199" s="14" cm="1">
        <f t="array" aca="1" ref="T199" ca="1">SUM(INDIRECT("'"&amp;TOTALECSheets&amp;"'!"&amp;ADDRESS(ROW(),COLUMN())))</f>
        <v>0</v>
      </c>
      <c r="U199" s="14" cm="1">
        <f t="array" aca="1" ref="U199" ca="1">SUM(INDIRECT("'"&amp;TOTALECSheets&amp;"'!"&amp;ADDRESS(ROW(),COLUMN())))</f>
        <v>0</v>
      </c>
      <c r="W199" s="1"/>
    </row>
    <row r="200" spans="1:23" hidden="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 cm="1">
        <f t="array" aca="1" ref="D200" ca="1">SUM(INDIRECT("'"&amp;TOTALECSheets&amp;"'!"&amp;ADDRESS(ROW(),COLUMN())))</f>
        <v>0</v>
      </c>
      <c r="E200" s="14">
        <f t="shared" ca="1" si="15"/>
        <v>0</v>
      </c>
      <c r="F200" s="3"/>
      <c r="G200" s="14" cm="1">
        <f t="array" aca="1" ref="G200" ca="1">SUM(INDIRECT("'"&amp;TOTALECSheets&amp;"'!"&amp;ADDRESS(ROW(),COLUMN())))</f>
        <v>0</v>
      </c>
      <c r="H200" s="14" cm="1">
        <f t="array" aca="1" ref="H200" ca="1">SUM(INDIRECT("'"&amp;TOTALECSheets&amp;"'!"&amp;ADDRESS(ROW(),COLUMN())))</f>
        <v>0</v>
      </c>
      <c r="I200" s="14" cm="1">
        <f t="array" aca="1" ref="I200" ca="1">SUM(INDIRECT("'"&amp;TOTALECSheets&amp;"'!"&amp;ADDRESS(ROW(),COLUMN())))</f>
        <v>0</v>
      </c>
      <c r="J200" s="14" cm="1">
        <f t="array" aca="1" ref="J200" ca="1">SUM(INDIRECT("'"&amp;TOTALECSheets&amp;"'!"&amp;ADDRESS(ROW(),COLUMN())))</f>
        <v>0</v>
      </c>
      <c r="K200" s="14" cm="1">
        <f t="array" aca="1" ref="K200" ca="1">SUM(INDIRECT("'"&amp;TOTALECSheets&amp;"'!"&amp;ADDRESS(ROW(),COLUMN())))</f>
        <v>0</v>
      </c>
      <c r="L200" s="14" cm="1">
        <f t="array" aca="1" ref="L200" ca="1">SUM(INDIRECT("'"&amp;TOTALECSheets&amp;"'!"&amp;ADDRESS(ROW(),COLUMN())))</f>
        <v>0</v>
      </c>
      <c r="M200" s="14" cm="1">
        <f t="array" aca="1" ref="M200" ca="1">SUM(INDIRECT("'"&amp;TOTALECSheets&amp;"'!"&amp;ADDRESS(ROW(),COLUMN())))</f>
        <v>0</v>
      </c>
      <c r="N200" s="14" cm="1">
        <f t="array" aca="1" ref="N200" ca="1">SUM(INDIRECT("'"&amp;TOTALECSheets&amp;"'!"&amp;ADDRESS(ROW(),COLUMN())))</f>
        <v>0</v>
      </c>
      <c r="O200" s="14" cm="1">
        <f t="array" aca="1" ref="O200" ca="1">SUM(INDIRECT("'"&amp;TOTALECSheets&amp;"'!"&amp;ADDRESS(ROW(),COLUMN())))</f>
        <v>0</v>
      </c>
      <c r="P200" s="14" cm="1">
        <f t="array" aca="1" ref="P200" ca="1">SUM(INDIRECT("'"&amp;TOTALECSheets&amp;"'!"&amp;ADDRESS(ROW(),COLUMN())))</f>
        <v>0</v>
      </c>
      <c r="Q200" s="14" cm="1">
        <f t="array" aca="1" ref="Q200" ca="1">SUM(INDIRECT("'"&amp;TOTALECSheets&amp;"'!"&amp;ADDRESS(ROW(),COLUMN())))</f>
        <v>0</v>
      </c>
      <c r="R200" s="14" cm="1">
        <f t="array" aca="1" ref="R200" ca="1">SUM(INDIRECT("'"&amp;TOTALECSheets&amp;"'!"&amp;ADDRESS(ROW(),COLUMN())))</f>
        <v>0</v>
      </c>
      <c r="S200" s="14" cm="1">
        <f t="array" aca="1" ref="S200" ca="1">SUM(INDIRECT("'"&amp;TOTALECSheets&amp;"'!"&amp;ADDRESS(ROW(),COLUMN())))</f>
        <v>0</v>
      </c>
      <c r="T200" s="14" cm="1">
        <f t="array" aca="1" ref="T200" ca="1">SUM(INDIRECT("'"&amp;TOTALECSheets&amp;"'!"&amp;ADDRESS(ROW(),COLUMN())))</f>
        <v>0</v>
      </c>
      <c r="U200" s="14" cm="1">
        <f t="array" aca="1" ref="U200" ca="1">SUM(INDIRECT("'"&amp;TOTALECSheets&amp;"'!"&amp;ADDRESS(ROW(),COLUMN())))</f>
        <v>0</v>
      </c>
      <c r="W200" s="9"/>
    </row>
    <row r="201" spans="1:23" hidden="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 cm="1">
        <f t="array" aca="1" ref="D201" ca="1">SUM(INDIRECT("'"&amp;TOTALECSheets&amp;"'!"&amp;ADDRESS(ROW(),COLUMN())))</f>
        <v>0</v>
      </c>
      <c r="E201" s="14">
        <f t="shared" ca="1" si="15"/>
        <v>0</v>
      </c>
      <c r="F201" s="3"/>
      <c r="G201" s="14" cm="1">
        <f t="array" aca="1" ref="G201" ca="1">SUM(INDIRECT("'"&amp;TOTALECSheets&amp;"'!"&amp;ADDRESS(ROW(),COLUMN())))</f>
        <v>0</v>
      </c>
      <c r="H201" s="14" cm="1">
        <f t="array" aca="1" ref="H201" ca="1">SUM(INDIRECT("'"&amp;TOTALECSheets&amp;"'!"&amp;ADDRESS(ROW(),COLUMN())))</f>
        <v>0</v>
      </c>
      <c r="I201" s="14" cm="1">
        <f t="array" aca="1" ref="I201" ca="1">SUM(INDIRECT("'"&amp;TOTALECSheets&amp;"'!"&amp;ADDRESS(ROW(),COLUMN())))</f>
        <v>0</v>
      </c>
      <c r="J201" s="14" cm="1">
        <f t="array" aca="1" ref="J201" ca="1">SUM(INDIRECT("'"&amp;TOTALECSheets&amp;"'!"&amp;ADDRESS(ROW(),COLUMN())))</f>
        <v>0</v>
      </c>
      <c r="K201" s="14" cm="1">
        <f t="array" aca="1" ref="K201" ca="1">SUM(INDIRECT("'"&amp;TOTALECSheets&amp;"'!"&amp;ADDRESS(ROW(),COLUMN())))</f>
        <v>0</v>
      </c>
      <c r="L201" s="14" cm="1">
        <f t="array" aca="1" ref="L201" ca="1">SUM(INDIRECT("'"&amp;TOTALECSheets&amp;"'!"&amp;ADDRESS(ROW(),COLUMN())))</f>
        <v>0</v>
      </c>
      <c r="M201" s="14" cm="1">
        <f t="array" aca="1" ref="M201" ca="1">SUM(INDIRECT("'"&amp;TOTALECSheets&amp;"'!"&amp;ADDRESS(ROW(),COLUMN())))</f>
        <v>0</v>
      </c>
      <c r="N201" s="14" cm="1">
        <f t="array" aca="1" ref="N201" ca="1">SUM(INDIRECT("'"&amp;TOTALECSheets&amp;"'!"&amp;ADDRESS(ROW(),COLUMN())))</f>
        <v>0</v>
      </c>
      <c r="O201" s="14" cm="1">
        <f t="array" aca="1" ref="O201" ca="1">SUM(INDIRECT("'"&amp;TOTALECSheets&amp;"'!"&amp;ADDRESS(ROW(),COLUMN())))</f>
        <v>0</v>
      </c>
      <c r="P201" s="14" cm="1">
        <f t="array" aca="1" ref="P201" ca="1">SUM(INDIRECT("'"&amp;TOTALECSheets&amp;"'!"&amp;ADDRESS(ROW(),COLUMN())))</f>
        <v>0</v>
      </c>
      <c r="Q201" s="14" cm="1">
        <f t="array" aca="1" ref="Q201" ca="1">SUM(INDIRECT("'"&amp;TOTALECSheets&amp;"'!"&amp;ADDRESS(ROW(),COLUMN())))</f>
        <v>0</v>
      </c>
      <c r="R201" s="14" cm="1">
        <f t="array" aca="1" ref="R201" ca="1">SUM(INDIRECT("'"&amp;TOTALECSheets&amp;"'!"&amp;ADDRESS(ROW(),COLUMN())))</f>
        <v>0</v>
      </c>
      <c r="S201" s="14" cm="1">
        <f t="array" aca="1" ref="S201" ca="1">SUM(INDIRECT("'"&amp;TOTALECSheets&amp;"'!"&amp;ADDRESS(ROW(),COLUMN())))</f>
        <v>0</v>
      </c>
      <c r="T201" s="14" cm="1">
        <f t="array" aca="1" ref="T201" ca="1">SUM(INDIRECT("'"&amp;TOTALECSheets&amp;"'!"&amp;ADDRESS(ROW(),COLUMN())))</f>
        <v>0</v>
      </c>
      <c r="U201" s="14" cm="1">
        <f t="array" aca="1" ref="U201" ca="1">SUM(INDIRECT("'"&amp;TOTALECSheets&amp;"'!"&amp;ADDRESS(ROW(),COLUMN())))</f>
        <v>0</v>
      </c>
      <c r="W201" s="9"/>
    </row>
    <row r="202" spans="1:23" hidden="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 cm="1">
        <f t="array" aca="1" ref="D202" ca="1">SUM(INDIRECT("'"&amp;TOTALECSheets&amp;"'!"&amp;ADDRESS(ROW(),COLUMN())))</f>
        <v>0</v>
      </c>
      <c r="E202" s="14">
        <f t="shared" ca="1" si="15"/>
        <v>0</v>
      </c>
      <c r="F202" s="3"/>
      <c r="G202" s="14" cm="1">
        <f t="array" aca="1" ref="G202" ca="1">SUM(INDIRECT("'"&amp;TOTALECSheets&amp;"'!"&amp;ADDRESS(ROW(),COLUMN())))</f>
        <v>0</v>
      </c>
      <c r="H202" s="14" cm="1">
        <f t="array" aca="1" ref="H202" ca="1">SUM(INDIRECT("'"&amp;TOTALECSheets&amp;"'!"&amp;ADDRESS(ROW(),COLUMN())))</f>
        <v>0</v>
      </c>
      <c r="I202" s="14" cm="1">
        <f t="array" aca="1" ref="I202" ca="1">SUM(INDIRECT("'"&amp;TOTALECSheets&amp;"'!"&amp;ADDRESS(ROW(),COLUMN())))</f>
        <v>0</v>
      </c>
      <c r="J202" s="14" cm="1">
        <f t="array" aca="1" ref="J202" ca="1">SUM(INDIRECT("'"&amp;TOTALECSheets&amp;"'!"&amp;ADDRESS(ROW(),COLUMN())))</f>
        <v>0</v>
      </c>
      <c r="K202" s="14" cm="1">
        <f t="array" aca="1" ref="K202" ca="1">SUM(INDIRECT("'"&amp;TOTALECSheets&amp;"'!"&amp;ADDRESS(ROW(),COLUMN())))</f>
        <v>0</v>
      </c>
      <c r="L202" s="14" cm="1">
        <f t="array" aca="1" ref="L202" ca="1">SUM(INDIRECT("'"&amp;TOTALECSheets&amp;"'!"&amp;ADDRESS(ROW(),COLUMN())))</f>
        <v>0</v>
      </c>
      <c r="M202" s="14" cm="1">
        <f t="array" aca="1" ref="M202" ca="1">SUM(INDIRECT("'"&amp;TOTALECSheets&amp;"'!"&amp;ADDRESS(ROW(),COLUMN())))</f>
        <v>0</v>
      </c>
      <c r="N202" s="14" cm="1">
        <f t="array" aca="1" ref="N202" ca="1">SUM(INDIRECT("'"&amp;TOTALECSheets&amp;"'!"&amp;ADDRESS(ROW(),COLUMN())))</f>
        <v>0</v>
      </c>
      <c r="O202" s="14" cm="1">
        <f t="array" aca="1" ref="O202" ca="1">SUM(INDIRECT("'"&amp;TOTALECSheets&amp;"'!"&amp;ADDRESS(ROW(),COLUMN())))</f>
        <v>0</v>
      </c>
      <c r="P202" s="14" cm="1">
        <f t="array" aca="1" ref="P202" ca="1">SUM(INDIRECT("'"&amp;TOTALECSheets&amp;"'!"&amp;ADDRESS(ROW(),COLUMN())))</f>
        <v>0</v>
      </c>
      <c r="Q202" s="14" cm="1">
        <f t="array" aca="1" ref="Q202" ca="1">SUM(INDIRECT("'"&amp;TOTALECSheets&amp;"'!"&amp;ADDRESS(ROW(),COLUMN())))</f>
        <v>0</v>
      </c>
      <c r="R202" s="14" cm="1">
        <f t="array" aca="1" ref="R202" ca="1">SUM(INDIRECT("'"&amp;TOTALECSheets&amp;"'!"&amp;ADDRESS(ROW(),COLUMN())))</f>
        <v>0</v>
      </c>
      <c r="S202" s="14" cm="1">
        <f t="array" aca="1" ref="S202" ca="1">SUM(INDIRECT("'"&amp;TOTALECSheets&amp;"'!"&amp;ADDRESS(ROW(),COLUMN())))</f>
        <v>0</v>
      </c>
      <c r="T202" s="14" cm="1">
        <f t="array" aca="1" ref="T202" ca="1">SUM(INDIRECT("'"&amp;TOTALECSheets&amp;"'!"&amp;ADDRESS(ROW(),COLUMN())))</f>
        <v>0</v>
      </c>
      <c r="U202" s="14" cm="1">
        <f t="array" aca="1" ref="U202" ca="1">SUM(INDIRECT("'"&amp;TOTALECSheets&amp;"'!"&amp;ADDRESS(ROW(),COLUMN())))</f>
        <v>0</v>
      </c>
      <c r="W202" s="9"/>
    </row>
    <row r="203" spans="1:23" hidden="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 cm="1">
        <f t="array" aca="1" ref="D203" ca="1">SUM(INDIRECT("'"&amp;TOTALECSheets&amp;"'!"&amp;ADDRESS(ROW(),COLUMN())))</f>
        <v>0</v>
      </c>
      <c r="E203" s="14">
        <f t="shared" ca="1" si="15"/>
        <v>0</v>
      </c>
      <c r="F203" s="3"/>
      <c r="G203" s="14" cm="1">
        <f t="array" aca="1" ref="G203" ca="1">SUM(INDIRECT("'"&amp;TOTALECSheets&amp;"'!"&amp;ADDRESS(ROW(),COLUMN())))</f>
        <v>0</v>
      </c>
      <c r="H203" s="14" cm="1">
        <f t="array" aca="1" ref="H203" ca="1">SUM(INDIRECT("'"&amp;TOTALECSheets&amp;"'!"&amp;ADDRESS(ROW(),COLUMN())))</f>
        <v>0</v>
      </c>
      <c r="I203" s="14" cm="1">
        <f t="array" aca="1" ref="I203" ca="1">SUM(INDIRECT("'"&amp;TOTALECSheets&amp;"'!"&amp;ADDRESS(ROW(),COLUMN())))</f>
        <v>0</v>
      </c>
      <c r="J203" s="14" cm="1">
        <f t="array" aca="1" ref="J203" ca="1">SUM(INDIRECT("'"&amp;TOTALECSheets&amp;"'!"&amp;ADDRESS(ROW(),COLUMN())))</f>
        <v>0</v>
      </c>
      <c r="K203" s="14" cm="1">
        <f t="array" aca="1" ref="K203" ca="1">SUM(INDIRECT("'"&amp;TOTALECSheets&amp;"'!"&amp;ADDRESS(ROW(),COLUMN())))</f>
        <v>0</v>
      </c>
      <c r="L203" s="14" cm="1">
        <f t="array" aca="1" ref="L203" ca="1">SUM(INDIRECT("'"&amp;TOTALECSheets&amp;"'!"&amp;ADDRESS(ROW(),COLUMN())))</f>
        <v>0</v>
      </c>
      <c r="M203" s="14" cm="1">
        <f t="array" aca="1" ref="M203" ca="1">SUM(INDIRECT("'"&amp;TOTALECSheets&amp;"'!"&amp;ADDRESS(ROW(),COLUMN())))</f>
        <v>0</v>
      </c>
      <c r="N203" s="14" cm="1">
        <f t="array" aca="1" ref="N203" ca="1">SUM(INDIRECT("'"&amp;TOTALECSheets&amp;"'!"&amp;ADDRESS(ROW(),COLUMN())))</f>
        <v>0</v>
      </c>
      <c r="O203" s="14" cm="1">
        <f t="array" aca="1" ref="O203" ca="1">SUM(INDIRECT("'"&amp;TOTALECSheets&amp;"'!"&amp;ADDRESS(ROW(),COLUMN())))</f>
        <v>0</v>
      </c>
      <c r="P203" s="14" cm="1">
        <f t="array" aca="1" ref="P203" ca="1">SUM(INDIRECT("'"&amp;TOTALECSheets&amp;"'!"&amp;ADDRESS(ROW(),COLUMN())))</f>
        <v>0</v>
      </c>
      <c r="Q203" s="14" cm="1">
        <f t="array" aca="1" ref="Q203" ca="1">SUM(INDIRECT("'"&amp;TOTALECSheets&amp;"'!"&amp;ADDRESS(ROW(),COLUMN())))</f>
        <v>0</v>
      </c>
      <c r="R203" s="14" cm="1">
        <f t="array" aca="1" ref="R203" ca="1">SUM(INDIRECT("'"&amp;TOTALECSheets&amp;"'!"&amp;ADDRESS(ROW(),COLUMN())))</f>
        <v>0</v>
      </c>
      <c r="S203" s="14" cm="1">
        <f t="array" aca="1" ref="S203" ca="1">SUM(INDIRECT("'"&amp;TOTALECSheets&amp;"'!"&amp;ADDRESS(ROW(),COLUMN())))</f>
        <v>0</v>
      </c>
      <c r="T203" s="14" cm="1">
        <f t="array" aca="1" ref="T203" ca="1">SUM(INDIRECT("'"&amp;TOTALECSheets&amp;"'!"&amp;ADDRESS(ROW(),COLUMN())))</f>
        <v>0</v>
      </c>
      <c r="U203" s="14" cm="1">
        <f t="array" aca="1" ref="U203" ca="1">SUM(INDIRECT("'"&amp;TOTALECSheets&amp;"'!"&amp;ADDRESS(ROW(),COLUMN())))</f>
        <v>0</v>
      </c>
      <c r="W203" s="9"/>
    </row>
    <row r="204" spans="1:23" hidden="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 cm="1">
        <f t="array" aca="1" ref="D204" ca="1">SUM(INDIRECT("'"&amp;TOTALECSheets&amp;"'!"&amp;ADDRESS(ROW(),COLUMN())))</f>
        <v>0</v>
      </c>
      <c r="E204" s="14">
        <f t="shared" ca="1" si="15"/>
        <v>0</v>
      </c>
      <c r="F204" s="3"/>
      <c r="G204" s="14" cm="1">
        <f t="array" aca="1" ref="G204" ca="1">SUM(INDIRECT("'"&amp;TOTALECSheets&amp;"'!"&amp;ADDRESS(ROW(),COLUMN())))</f>
        <v>0</v>
      </c>
      <c r="H204" s="14" cm="1">
        <f t="array" aca="1" ref="H204" ca="1">SUM(INDIRECT("'"&amp;TOTALECSheets&amp;"'!"&amp;ADDRESS(ROW(),COLUMN())))</f>
        <v>0</v>
      </c>
      <c r="I204" s="14" cm="1">
        <f t="array" aca="1" ref="I204" ca="1">SUM(INDIRECT("'"&amp;TOTALECSheets&amp;"'!"&amp;ADDRESS(ROW(),COLUMN())))</f>
        <v>0</v>
      </c>
      <c r="J204" s="14" cm="1">
        <f t="array" aca="1" ref="J204" ca="1">SUM(INDIRECT("'"&amp;TOTALECSheets&amp;"'!"&amp;ADDRESS(ROW(),COLUMN())))</f>
        <v>0</v>
      </c>
      <c r="K204" s="14" cm="1">
        <f t="array" aca="1" ref="K204" ca="1">SUM(INDIRECT("'"&amp;TOTALECSheets&amp;"'!"&amp;ADDRESS(ROW(),COLUMN())))</f>
        <v>0</v>
      </c>
      <c r="L204" s="14" cm="1">
        <f t="array" aca="1" ref="L204" ca="1">SUM(INDIRECT("'"&amp;TOTALECSheets&amp;"'!"&amp;ADDRESS(ROW(),COLUMN())))</f>
        <v>0</v>
      </c>
      <c r="M204" s="14" cm="1">
        <f t="array" aca="1" ref="M204" ca="1">SUM(INDIRECT("'"&amp;TOTALECSheets&amp;"'!"&amp;ADDRESS(ROW(),COLUMN())))</f>
        <v>0</v>
      </c>
      <c r="N204" s="14" cm="1">
        <f t="array" aca="1" ref="N204" ca="1">SUM(INDIRECT("'"&amp;TOTALECSheets&amp;"'!"&amp;ADDRESS(ROW(),COLUMN())))</f>
        <v>0</v>
      </c>
      <c r="O204" s="14" cm="1">
        <f t="array" aca="1" ref="O204" ca="1">SUM(INDIRECT("'"&amp;TOTALECSheets&amp;"'!"&amp;ADDRESS(ROW(),COLUMN())))</f>
        <v>0</v>
      </c>
      <c r="P204" s="14" cm="1">
        <f t="array" aca="1" ref="P204" ca="1">SUM(INDIRECT("'"&amp;TOTALECSheets&amp;"'!"&amp;ADDRESS(ROW(),COLUMN())))</f>
        <v>0</v>
      </c>
      <c r="Q204" s="14" cm="1">
        <f t="array" aca="1" ref="Q204" ca="1">SUM(INDIRECT("'"&amp;TOTALECSheets&amp;"'!"&amp;ADDRESS(ROW(),COLUMN())))</f>
        <v>0</v>
      </c>
      <c r="R204" s="14" cm="1">
        <f t="array" aca="1" ref="R204" ca="1">SUM(INDIRECT("'"&amp;TOTALECSheets&amp;"'!"&amp;ADDRESS(ROW(),COLUMN())))</f>
        <v>0</v>
      </c>
      <c r="S204" s="14" cm="1">
        <f t="array" aca="1" ref="S204" ca="1">SUM(INDIRECT("'"&amp;TOTALECSheets&amp;"'!"&amp;ADDRESS(ROW(),COLUMN())))</f>
        <v>0</v>
      </c>
      <c r="T204" s="14" cm="1">
        <f t="array" aca="1" ref="T204" ca="1">SUM(INDIRECT("'"&amp;TOTALECSheets&amp;"'!"&amp;ADDRESS(ROW(),COLUMN())))</f>
        <v>0</v>
      </c>
      <c r="U204" s="14" cm="1">
        <f t="array" aca="1" ref="U204" ca="1">SUM(INDIRECT("'"&amp;TOTALECSheets&amp;"'!"&amp;ADDRESS(ROW(),COLUMN())))</f>
        <v>0</v>
      </c>
      <c r="W204" s="9"/>
    </row>
    <row r="205" spans="1:23" hidden="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 cm="1">
        <f t="array" aca="1" ref="D205" ca="1">SUM(INDIRECT("'"&amp;TOTALECSheets&amp;"'!"&amp;ADDRESS(ROW(),COLUMN())))</f>
        <v>0</v>
      </c>
      <c r="E205" s="14">
        <f t="shared" ca="1" si="15"/>
        <v>0</v>
      </c>
      <c r="F205" s="3"/>
      <c r="G205" s="14" cm="1">
        <f t="array" aca="1" ref="G205" ca="1">SUM(INDIRECT("'"&amp;TOTALECSheets&amp;"'!"&amp;ADDRESS(ROW(),COLUMN())))</f>
        <v>0</v>
      </c>
      <c r="H205" s="14" cm="1">
        <f t="array" aca="1" ref="H205" ca="1">SUM(INDIRECT("'"&amp;TOTALECSheets&amp;"'!"&amp;ADDRESS(ROW(),COLUMN())))</f>
        <v>0</v>
      </c>
      <c r="I205" s="14" cm="1">
        <f t="array" aca="1" ref="I205" ca="1">SUM(INDIRECT("'"&amp;TOTALECSheets&amp;"'!"&amp;ADDRESS(ROW(),COLUMN())))</f>
        <v>0</v>
      </c>
      <c r="J205" s="14" cm="1">
        <f t="array" aca="1" ref="J205" ca="1">SUM(INDIRECT("'"&amp;TOTALECSheets&amp;"'!"&amp;ADDRESS(ROW(),COLUMN())))</f>
        <v>0</v>
      </c>
      <c r="K205" s="14" cm="1">
        <f t="array" aca="1" ref="K205" ca="1">SUM(INDIRECT("'"&amp;TOTALECSheets&amp;"'!"&amp;ADDRESS(ROW(),COLUMN())))</f>
        <v>0</v>
      </c>
      <c r="L205" s="14" cm="1">
        <f t="array" aca="1" ref="L205" ca="1">SUM(INDIRECT("'"&amp;TOTALECSheets&amp;"'!"&amp;ADDRESS(ROW(),COLUMN())))</f>
        <v>0</v>
      </c>
      <c r="M205" s="14" cm="1">
        <f t="array" aca="1" ref="M205" ca="1">SUM(INDIRECT("'"&amp;TOTALECSheets&amp;"'!"&amp;ADDRESS(ROW(),COLUMN())))</f>
        <v>0</v>
      </c>
      <c r="N205" s="14" cm="1">
        <f t="array" aca="1" ref="N205" ca="1">SUM(INDIRECT("'"&amp;TOTALECSheets&amp;"'!"&amp;ADDRESS(ROW(),COLUMN())))</f>
        <v>0</v>
      </c>
      <c r="O205" s="14" cm="1">
        <f t="array" aca="1" ref="O205" ca="1">SUM(INDIRECT("'"&amp;TOTALECSheets&amp;"'!"&amp;ADDRESS(ROW(),COLUMN())))</f>
        <v>0</v>
      </c>
      <c r="P205" s="14" cm="1">
        <f t="array" aca="1" ref="P205" ca="1">SUM(INDIRECT("'"&amp;TOTALECSheets&amp;"'!"&amp;ADDRESS(ROW(),COLUMN())))</f>
        <v>0</v>
      </c>
      <c r="Q205" s="14" cm="1">
        <f t="array" aca="1" ref="Q205" ca="1">SUM(INDIRECT("'"&amp;TOTALECSheets&amp;"'!"&amp;ADDRESS(ROW(),COLUMN())))</f>
        <v>0</v>
      </c>
      <c r="R205" s="14" cm="1">
        <f t="array" aca="1" ref="R205" ca="1">SUM(INDIRECT("'"&amp;TOTALECSheets&amp;"'!"&amp;ADDRESS(ROW(),COLUMN())))</f>
        <v>0</v>
      </c>
      <c r="S205" s="14" cm="1">
        <f t="array" aca="1" ref="S205" ca="1">SUM(INDIRECT("'"&amp;TOTALECSheets&amp;"'!"&amp;ADDRESS(ROW(),COLUMN())))</f>
        <v>0</v>
      </c>
      <c r="T205" s="14" cm="1">
        <f t="array" aca="1" ref="T205" ca="1">SUM(INDIRECT("'"&amp;TOTALECSheets&amp;"'!"&amp;ADDRESS(ROW(),COLUMN())))</f>
        <v>0</v>
      </c>
      <c r="U205" s="14" cm="1">
        <f t="array" aca="1" ref="U205" ca="1">SUM(INDIRECT("'"&amp;TOTALECSheets&amp;"'!"&amp;ADDRESS(ROW(),COLUMN())))</f>
        <v>0</v>
      </c>
    </row>
    <row r="206" spans="1:23" hidden="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 cm="1">
        <f t="array" aca="1" ref="D206" ca="1">SUM(INDIRECT("'"&amp;TOTALECSheets&amp;"'!"&amp;ADDRESS(ROW(),COLUMN())))</f>
        <v>0</v>
      </c>
      <c r="E206" s="14">
        <f t="shared" ca="1" si="15"/>
        <v>0</v>
      </c>
      <c r="F206" s="3"/>
      <c r="G206" s="14" cm="1">
        <f t="array" aca="1" ref="G206" ca="1">SUM(INDIRECT("'"&amp;TOTALECSheets&amp;"'!"&amp;ADDRESS(ROW(),COLUMN())))</f>
        <v>0</v>
      </c>
      <c r="H206" s="14" cm="1">
        <f t="array" aca="1" ref="H206" ca="1">SUM(INDIRECT("'"&amp;TOTALECSheets&amp;"'!"&amp;ADDRESS(ROW(),COLUMN())))</f>
        <v>0</v>
      </c>
      <c r="I206" s="14" cm="1">
        <f t="array" aca="1" ref="I206" ca="1">SUM(INDIRECT("'"&amp;TOTALECSheets&amp;"'!"&amp;ADDRESS(ROW(),COLUMN())))</f>
        <v>0</v>
      </c>
      <c r="J206" s="14" cm="1">
        <f t="array" aca="1" ref="J206" ca="1">SUM(INDIRECT("'"&amp;TOTALECSheets&amp;"'!"&amp;ADDRESS(ROW(),COLUMN())))</f>
        <v>0</v>
      </c>
      <c r="K206" s="14" cm="1">
        <f t="array" aca="1" ref="K206" ca="1">SUM(INDIRECT("'"&amp;TOTALECSheets&amp;"'!"&amp;ADDRESS(ROW(),COLUMN())))</f>
        <v>0</v>
      </c>
      <c r="L206" s="14" cm="1">
        <f t="array" aca="1" ref="L206" ca="1">SUM(INDIRECT("'"&amp;TOTALECSheets&amp;"'!"&amp;ADDRESS(ROW(),COLUMN())))</f>
        <v>0</v>
      </c>
      <c r="M206" s="14" cm="1">
        <f t="array" aca="1" ref="M206" ca="1">SUM(INDIRECT("'"&amp;TOTALECSheets&amp;"'!"&amp;ADDRESS(ROW(),COLUMN())))</f>
        <v>0</v>
      </c>
      <c r="N206" s="14" cm="1">
        <f t="array" aca="1" ref="N206" ca="1">SUM(INDIRECT("'"&amp;TOTALECSheets&amp;"'!"&amp;ADDRESS(ROW(),COLUMN())))</f>
        <v>0</v>
      </c>
      <c r="O206" s="14" cm="1">
        <f t="array" aca="1" ref="O206" ca="1">SUM(INDIRECT("'"&amp;TOTALECSheets&amp;"'!"&amp;ADDRESS(ROW(),COLUMN())))</f>
        <v>0</v>
      </c>
      <c r="P206" s="14" cm="1">
        <f t="array" aca="1" ref="P206" ca="1">SUM(INDIRECT("'"&amp;TOTALECSheets&amp;"'!"&amp;ADDRESS(ROW(),COLUMN())))</f>
        <v>0</v>
      </c>
      <c r="Q206" s="14" cm="1">
        <f t="array" aca="1" ref="Q206" ca="1">SUM(INDIRECT("'"&amp;TOTALECSheets&amp;"'!"&amp;ADDRESS(ROW(),COLUMN())))</f>
        <v>0</v>
      </c>
      <c r="R206" s="14" cm="1">
        <f t="array" aca="1" ref="R206" ca="1">SUM(INDIRECT("'"&amp;TOTALECSheets&amp;"'!"&amp;ADDRESS(ROW(),COLUMN())))</f>
        <v>0</v>
      </c>
      <c r="S206" s="14" cm="1">
        <f t="array" aca="1" ref="S206" ca="1">SUM(INDIRECT("'"&amp;TOTALECSheets&amp;"'!"&amp;ADDRESS(ROW(),COLUMN())))</f>
        <v>0</v>
      </c>
      <c r="T206" s="14" cm="1">
        <f t="array" aca="1" ref="T206" ca="1">SUM(INDIRECT("'"&amp;TOTALECSheets&amp;"'!"&amp;ADDRESS(ROW(),COLUMN())))</f>
        <v>0</v>
      </c>
      <c r="U206" s="14" cm="1">
        <f t="array" aca="1" ref="U206" ca="1">SUM(INDIRECT("'"&amp;TOTALECSheets&amp;"'!"&amp;ADDRESS(ROW(),COLUMN())))</f>
        <v>0</v>
      </c>
    </row>
    <row r="207" spans="1:23" hidden="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 cm="1">
        <f t="array" aca="1" ref="D207" ca="1">SUM(INDIRECT("'"&amp;TOTALECSheets&amp;"'!"&amp;ADDRESS(ROW(),COLUMN())))</f>
        <v>0</v>
      </c>
      <c r="E207" s="14">
        <f t="shared" ca="1" si="15"/>
        <v>0</v>
      </c>
      <c r="F207" s="46"/>
      <c r="G207" s="14" cm="1">
        <f t="array" aca="1" ref="G207" ca="1">SUM(INDIRECT("'"&amp;TOTALECSheets&amp;"'!"&amp;ADDRESS(ROW(),COLUMN())))</f>
        <v>0</v>
      </c>
      <c r="H207" s="14" cm="1">
        <f t="array" aca="1" ref="H207" ca="1">SUM(INDIRECT("'"&amp;TOTALECSheets&amp;"'!"&amp;ADDRESS(ROW(),COLUMN())))</f>
        <v>0</v>
      </c>
      <c r="I207" s="14" cm="1">
        <f t="array" aca="1" ref="I207" ca="1">SUM(INDIRECT("'"&amp;TOTALECSheets&amp;"'!"&amp;ADDRESS(ROW(),COLUMN())))</f>
        <v>0</v>
      </c>
      <c r="J207" s="14" cm="1">
        <f t="array" aca="1" ref="J207" ca="1">SUM(INDIRECT("'"&amp;TOTALECSheets&amp;"'!"&amp;ADDRESS(ROW(),COLUMN())))</f>
        <v>0</v>
      </c>
      <c r="K207" s="14" cm="1">
        <f t="array" aca="1" ref="K207" ca="1">SUM(INDIRECT("'"&amp;TOTALECSheets&amp;"'!"&amp;ADDRESS(ROW(),COLUMN())))</f>
        <v>0</v>
      </c>
      <c r="L207" s="14" cm="1">
        <f t="array" aca="1" ref="L207" ca="1">SUM(INDIRECT("'"&amp;TOTALECSheets&amp;"'!"&amp;ADDRESS(ROW(),COLUMN())))</f>
        <v>0</v>
      </c>
      <c r="M207" s="14" cm="1">
        <f t="array" aca="1" ref="M207" ca="1">SUM(INDIRECT("'"&amp;TOTALECSheets&amp;"'!"&amp;ADDRESS(ROW(),COLUMN())))</f>
        <v>0</v>
      </c>
      <c r="N207" s="14" cm="1">
        <f t="array" aca="1" ref="N207" ca="1">SUM(INDIRECT("'"&amp;TOTALECSheets&amp;"'!"&amp;ADDRESS(ROW(),COLUMN())))</f>
        <v>0</v>
      </c>
      <c r="O207" s="14" cm="1">
        <f t="array" aca="1" ref="O207" ca="1">SUM(INDIRECT("'"&amp;TOTALECSheets&amp;"'!"&amp;ADDRESS(ROW(),COLUMN())))</f>
        <v>0</v>
      </c>
      <c r="P207" s="14" cm="1">
        <f t="array" aca="1" ref="P207" ca="1">SUM(INDIRECT("'"&amp;TOTALECSheets&amp;"'!"&amp;ADDRESS(ROW(),COLUMN())))</f>
        <v>0</v>
      </c>
      <c r="Q207" s="14" cm="1">
        <f t="array" aca="1" ref="Q207" ca="1">SUM(INDIRECT("'"&amp;TOTALECSheets&amp;"'!"&amp;ADDRESS(ROW(),COLUMN())))</f>
        <v>0</v>
      </c>
      <c r="R207" s="14" cm="1">
        <f t="array" aca="1" ref="R207" ca="1">SUM(INDIRECT("'"&amp;TOTALECSheets&amp;"'!"&amp;ADDRESS(ROW(),COLUMN())))</f>
        <v>0</v>
      </c>
      <c r="S207" s="14" cm="1">
        <f t="array" aca="1" ref="S207" ca="1">SUM(INDIRECT("'"&amp;TOTALECSheets&amp;"'!"&amp;ADDRESS(ROW(),COLUMN())))</f>
        <v>0</v>
      </c>
      <c r="T207" s="14" cm="1">
        <f t="array" aca="1" ref="T207" ca="1">SUM(INDIRECT("'"&amp;TOTALECSheets&amp;"'!"&amp;ADDRESS(ROW(),COLUMN())))</f>
        <v>0</v>
      </c>
      <c r="U207" s="14" cm="1">
        <f t="array" aca="1" ref="U207" ca="1">SUM(INDIRECT("'"&amp;TOTALECSheets&amp;"'!"&amp;ADDRESS(ROW(),COLUMN())))</f>
        <v>0</v>
      </c>
      <c r="W207" s="1"/>
    </row>
    <row r="208" spans="1:23" hidden="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 cm="1">
        <f t="array" aca="1" ref="D208" ca="1">SUM(INDIRECT("'"&amp;TOTALECSheets&amp;"'!"&amp;ADDRESS(ROW(),COLUMN())))</f>
        <v>0</v>
      </c>
      <c r="E208" s="14">
        <f t="shared" ca="1" si="15"/>
        <v>0</v>
      </c>
      <c r="F208" s="46"/>
      <c r="G208" s="174" cm="1">
        <f t="array" aca="1" ref="G208" ca="1">SUM(INDIRECT("'"&amp;TOTALECSheets&amp;"'!"&amp;ADDRESS(ROW(),COLUMN())))</f>
        <v>0</v>
      </c>
      <c r="H208" s="174" cm="1">
        <f t="array" aca="1" ref="H208" ca="1">SUM(INDIRECT("'"&amp;TOTALECSheets&amp;"'!"&amp;ADDRESS(ROW(),COLUMN())))</f>
        <v>0</v>
      </c>
      <c r="I208" s="174" cm="1">
        <f t="array" aca="1" ref="I208" ca="1">SUM(INDIRECT("'"&amp;TOTALECSheets&amp;"'!"&amp;ADDRESS(ROW(),COLUMN())))</f>
        <v>0</v>
      </c>
      <c r="J208" s="174" cm="1">
        <f t="array" aca="1" ref="J208" ca="1">SUM(INDIRECT("'"&amp;TOTALECSheets&amp;"'!"&amp;ADDRESS(ROW(),COLUMN())))</f>
        <v>0</v>
      </c>
      <c r="K208" s="174" cm="1">
        <f t="array" aca="1" ref="K208" ca="1">SUM(INDIRECT("'"&amp;TOTALECSheets&amp;"'!"&amp;ADDRESS(ROW(),COLUMN())))</f>
        <v>0</v>
      </c>
      <c r="L208" s="174" cm="1">
        <f t="array" aca="1" ref="L208" ca="1">SUM(INDIRECT("'"&amp;TOTALECSheets&amp;"'!"&amp;ADDRESS(ROW(),COLUMN())))</f>
        <v>0</v>
      </c>
      <c r="M208" s="174" cm="1">
        <f t="array" aca="1" ref="M208" ca="1">SUM(INDIRECT("'"&amp;TOTALECSheets&amp;"'!"&amp;ADDRESS(ROW(),COLUMN())))</f>
        <v>0</v>
      </c>
      <c r="N208" s="174" cm="1">
        <f t="array" aca="1" ref="N208" ca="1">SUM(INDIRECT("'"&amp;TOTALECSheets&amp;"'!"&amp;ADDRESS(ROW(),COLUMN())))</f>
        <v>0</v>
      </c>
      <c r="O208" s="174" cm="1">
        <f t="array" aca="1" ref="O208" ca="1">SUM(INDIRECT("'"&amp;TOTALECSheets&amp;"'!"&amp;ADDRESS(ROW(),COLUMN())))</f>
        <v>0</v>
      </c>
      <c r="P208" s="174" cm="1">
        <f t="array" aca="1" ref="P208" ca="1">SUM(INDIRECT("'"&amp;TOTALECSheets&amp;"'!"&amp;ADDRESS(ROW(),COLUMN())))</f>
        <v>0</v>
      </c>
      <c r="Q208" s="174" cm="1">
        <f t="array" aca="1" ref="Q208" ca="1">SUM(INDIRECT("'"&amp;TOTALECSheets&amp;"'!"&amp;ADDRESS(ROW(),COLUMN())))</f>
        <v>0</v>
      </c>
      <c r="R208" s="174" cm="1">
        <f t="array" aca="1" ref="R208" ca="1">SUM(INDIRECT("'"&amp;TOTALECSheets&amp;"'!"&amp;ADDRESS(ROW(),COLUMN())))</f>
        <v>0</v>
      </c>
      <c r="S208" s="174" cm="1">
        <f t="array" aca="1" ref="S208" ca="1">SUM(INDIRECT("'"&amp;TOTALECSheets&amp;"'!"&amp;ADDRESS(ROW(),COLUMN())))</f>
        <v>0</v>
      </c>
      <c r="T208" s="174" cm="1">
        <f t="array" aca="1" ref="T208" ca="1">SUM(INDIRECT("'"&amp;TOTALECSheets&amp;"'!"&amp;ADDRESS(ROW(),COLUMN())))</f>
        <v>0</v>
      </c>
      <c r="U208" s="174" cm="1">
        <f t="array" aca="1" ref="U208" ca="1">SUM(INDIRECT("'"&amp;TOTALECSheets&amp;"'!"&amp;ADDRESS(ROW(),COLUMN())))</f>
        <v>0</v>
      </c>
      <c r="W208" s="9"/>
    </row>
    <row r="209" spans="1:23" hidden="1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>
        <f t="shared" si="15"/>
        <v>0</v>
      </c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W209" s="9"/>
    </row>
    <row r="210" spans="1:23" hidden="1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>
        <f t="shared" si="15"/>
        <v>0</v>
      </c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W210" s="9"/>
    </row>
    <row r="211" spans="1:23" hidden="1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 cm="1">
        <f t="array" aca="1" ref="D211" ca="1">SUM(INDIRECT("'"&amp;TOTALECSheets&amp;"'!"&amp;ADDRESS(ROW(),COLUMN())))</f>
        <v>0</v>
      </c>
      <c r="E211" s="14">
        <f t="shared" ca="1" si="15"/>
        <v>0</v>
      </c>
      <c r="F211" s="3"/>
      <c r="G211" s="14" cm="1">
        <f t="array" aca="1" ref="G211" ca="1">SUM(INDIRECT("'"&amp;TOTALECSheets&amp;"'!"&amp;ADDRESS(ROW(),COLUMN())))</f>
        <v>0</v>
      </c>
      <c r="H211" s="14" cm="1">
        <f t="array" aca="1" ref="H211" ca="1">SUM(INDIRECT("'"&amp;TOTALECSheets&amp;"'!"&amp;ADDRESS(ROW(),COLUMN())))</f>
        <v>0</v>
      </c>
      <c r="I211" s="14" cm="1">
        <f t="array" aca="1" ref="I211" ca="1">SUM(INDIRECT("'"&amp;TOTALECSheets&amp;"'!"&amp;ADDRESS(ROW(),COLUMN())))</f>
        <v>0</v>
      </c>
      <c r="J211" s="14" cm="1">
        <f t="array" aca="1" ref="J211" ca="1">SUM(INDIRECT("'"&amp;TOTALECSheets&amp;"'!"&amp;ADDRESS(ROW(),COLUMN())))</f>
        <v>0</v>
      </c>
      <c r="K211" s="14" cm="1">
        <f t="array" aca="1" ref="K211" ca="1">SUM(INDIRECT("'"&amp;TOTALECSheets&amp;"'!"&amp;ADDRESS(ROW(),COLUMN())))</f>
        <v>0</v>
      </c>
      <c r="L211" s="14" cm="1">
        <f t="array" aca="1" ref="L211" ca="1">SUM(INDIRECT("'"&amp;TOTALECSheets&amp;"'!"&amp;ADDRESS(ROW(),COLUMN())))</f>
        <v>0</v>
      </c>
      <c r="M211" s="14" cm="1">
        <f t="array" aca="1" ref="M211" ca="1">SUM(INDIRECT("'"&amp;TOTALECSheets&amp;"'!"&amp;ADDRESS(ROW(),COLUMN())))</f>
        <v>0</v>
      </c>
      <c r="N211" s="14" cm="1">
        <f t="array" aca="1" ref="N211" ca="1">SUM(INDIRECT("'"&amp;TOTALECSheets&amp;"'!"&amp;ADDRESS(ROW(),COLUMN())))</f>
        <v>0</v>
      </c>
      <c r="O211" s="14" cm="1">
        <f t="array" aca="1" ref="O211" ca="1">SUM(INDIRECT("'"&amp;TOTALECSheets&amp;"'!"&amp;ADDRESS(ROW(),COLUMN())))</f>
        <v>0</v>
      </c>
      <c r="P211" s="14" cm="1">
        <f t="array" aca="1" ref="P211" ca="1">SUM(INDIRECT("'"&amp;TOTALECSheets&amp;"'!"&amp;ADDRESS(ROW(),COLUMN())))</f>
        <v>0</v>
      </c>
      <c r="Q211" s="14" cm="1">
        <f t="array" aca="1" ref="Q211" ca="1">SUM(INDIRECT("'"&amp;TOTALECSheets&amp;"'!"&amp;ADDRESS(ROW(),COLUMN())))</f>
        <v>0</v>
      </c>
      <c r="R211" s="14" cm="1">
        <f t="array" aca="1" ref="R211" ca="1">SUM(INDIRECT("'"&amp;TOTALECSheets&amp;"'!"&amp;ADDRESS(ROW(),COLUMN())))</f>
        <v>0</v>
      </c>
      <c r="S211" s="14" cm="1">
        <f t="array" aca="1" ref="S211" ca="1">SUM(INDIRECT("'"&amp;TOTALECSheets&amp;"'!"&amp;ADDRESS(ROW(),COLUMN())))</f>
        <v>0</v>
      </c>
      <c r="T211" s="14" cm="1">
        <f t="array" aca="1" ref="T211" ca="1">SUM(INDIRECT("'"&amp;TOTALECSheets&amp;"'!"&amp;ADDRESS(ROW(),COLUMN())))</f>
        <v>0</v>
      </c>
      <c r="U211" s="14" cm="1">
        <f t="array" aca="1" ref="U211" ca="1">SUM(INDIRECT("'"&amp;TOTALECSheets&amp;"'!"&amp;ADDRESS(ROW(),COLUMN())))</f>
        <v>0</v>
      </c>
      <c r="W211" s="9"/>
    </row>
    <row r="212" spans="1:23" hidden="1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 cm="1">
        <f t="array" aca="1" ref="D212" ca="1">SUM(INDIRECT("'"&amp;TOTALECSheets&amp;"'!"&amp;ADDRESS(ROW(),COLUMN())))</f>
        <v>0</v>
      </c>
      <c r="E212" s="14">
        <f t="shared" ca="1" si="15"/>
        <v>0</v>
      </c>
      <c r="F212" s="3"/>
      <c r="G212" s="14" cm="1">
        <f t="array" aca="1" ref="G212" ca="1">SUM(INDIRECT("'"&amp;TOTALECSheets&amp;"'!"&amp;ADDRESS(ROW(),COLUMN())))</f>
        <v>0</v>
      </c>
      <c r="H212" s="14" cm="1">
        <f t="array" aca="1" ref="H212" ca="1">SUM(INDIRECT("'"&amp;TOTALECSheets&amp;"'!"&amp;ADDRESS(ROW(),COLUMN())))</f>
        <v>0</v>
      </c>
      <c r="I212" s="14" cm="1">
        <f t="array" aca="1" ref="I212" ca="1">SUM(INDIRECT("'"&amp;TOTALECSheets&amp;"'!"&amp;ADDRESS(ROW(),COLUMN())))</f>
        <v>0</v>
      </c>
      <c r="J212" s="14" cm="1">
        <f t="array" aca="1" ref="J212" ca="1">SUM(INDIRECT("'"&amp;TOTALECSheets&amp;"'!"&amp;ADDRESS(ROW(),COLUMN())))</f>
        <v>0</v>
      </c>
      <c r="K212" s="14" cm="1">
        <f t="array" aca="1" ref="K212" ca="1">SUM(INDIRECT("'"&amp;TOTALECSheets&amp;"'!"&amp;ADDRESS(ROW(),COLUMN())))</f>
        <v>0</v>
      </c>
      <c r="L212" s="14" cm="1">
        <f t="array" aca="1" ref="L212" ca="1">SUM(INDIRECT("'"&amp;TOTALECSheets&amp;"'!"&amp;ADDRESS(ROW(),COLUMN())))</f>
        <v>0</v>
      </c>
      <c r="M212" s="14" cm="1">
        <f t="array" aca="1" ref="M212" ca="1">SUM(INDIRECT("'"&amp;TOTALECSheets&amp;"'!"&amp;ADDRESS(ROW(),COLUMN())))</f>
        <v>0</v>
      </c>
      <c r="N212" s="14" cm="1">
        <f t="array" aca="1" ref="N212" ca="1">SUM(INDIRECT("'"&amp;TOTALECSheets&amp;"'!"&amp;ADDRESS(ROW(),COLUMN())))</f>
        <v>0</v>
      </c>
      <c r="O212" s="14" cm="1">
        <f t="array" aca="1" ref="O212" ca="1">SUM(INDIRECT("'"&amp;TOTALECSheets&amp;"'!"&amp;ADDRESS(ROW(),COLUMN())))</f>
        <v>0</v>
      </c>
      <c r="P212" s="14" cm="1">
        <f t="array" aca="1" ref="P212" ca="1">SUM(INDIRECT("'"&amp;TOTALECSheets&amp;"'!"&amp;ADDRESS(ROW(),COLUMN())))</f>
        <v>0</v>
      </c>
      <c r="Q212" s="14" cm="1">
        <f t="array" aca="1" ref="Q212" ca="1">SUM(INDIRECT("'"&amp;TOTALECSheets&amp;"'!"&amp;ADDRESS(ROW(),COLUMN())))</f>
        <v>0</v>
      </c>
      <c r="R212" s="14" cm="1">
        <f t="array" aca="1" ref="R212" ca="1">SUM(INDIRECT("'"&amp;TOTALECSheets&amp;"'!"&amp;ADDRESS(ROW(),COLUMN())))</f>
        <v>0</v>
      </c>
      <c r="S212" s="14" cm="1">
        <f t="array" aca="1" ref="S212" ca="1">SUM(INDIRECT("'"&amp;TOTALECSheets&amp;"'!"&amp;ADDRESS(ROW(),COLUMN())))</f>
        <v>0</v>
      </c>
      <c r="T212" s="14" cm="1">
        <f t="array" aca="1" ref="T212" ca="1">SUM(INDIRECT("'"&amp;TOTALECSheets&amp;"'!"&amp;ADDRESS(ROW(),COLUMN())))</f>
        <v>0</v>
      </c>
      <c r="U212" s="14" cm="1">
        <f t="array" aca="1" ref="U212" ca="1">SUM(INDIRECT("'"&amp;TOTALECSheets&amp;"'!"&amp;ADDRESS(ROW(),COLUMN())))</f>
        <v>0</v>
      </c>
    </row>
    <row r="213" spans="1:23" hidden="1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 cm="1">
        <f t="array" aca="1" ref="D213" ca="1">SUM(INDIRECT("'"&amp;TOTALECSheets&amp;"'!"&amp;ADDRESS(ROW(),COLUMN())))</f>
        <v>0</v>
      </c>
      <c r="E213" s="14">
        <f t="shared" ca="1" si="15"/>
        <v>0</v>
      </c>
      <c r="F213" s="3"/>
      <c r="G213" s="14" cm="1">
        <f t="array" aca="1" ref="G213" ca="1">SUM(INDIRECT("'"&amp;TOTALECSheets&amp;"'!"&amp;ADDRESS(ROW(),COLUMN())))</f>
        <v>0</v>
      </c>
      <c r="H213" s="14" cm="1">
        <f t="array" aca="1" ref="H213" ca="1">SUM(INDIRECT("'"&amp;TOTALECSheets&amp;"'!"&amp;ADDRESS(ROW(),COLUMN())))</f>
        <v>0</v>
      </c>
      <c r="I213" s="14" cm="1">
        <f t="array" aca="1" ref="I213" ca="1">SUM(INDIRECT("'"&amp;TOTALECSheets&amp;"'!"&amp;ADDRESS(ROW(),COLUMN())))</f>
        <v>0</v>
      </c>
      <c r="J213" s="14" cm="1">
        <f t="array" aca="1" ref="J213" ca="1">SUM(INDIRECT("'"&amp;TOTALECSheets&amp;"'!"&amp;ADDRESS(ROW(),COLUMN())))</f>
        <v>0</v>
      </c>
      <c r="K213" s="14" cm="1">
        <f t="array" aca="1" ref="K213" ca="1">SUM(INDIRECT("'"&amp;TOTALECSheets&amp;"'!"&amp;ADDRESS(ROW(),COLUMN())))</f>
        <v>0</v>
      </c>
      <c r="L213" s="14" cm="1">
        <f t="array" aca="1" ref="L213" ca="1">SUM(INDIRECT("'"&amp;TOTALECSheets&amp;"'!"&amp;ADDRESS(ROW(),COLUMN())))</f>
        <v>0</v>
      </c>
      <c r="M213" s="14" cm="1">
        <f t="array" aca="1" ref="M213" ca="1">SUM(INDIRECT("'"&amp;TOTALECSheets&amp;"'!"&amp;ADDRESS(ROW(),COLUMN())))</f>
        <v>0</v>
      </c>
      <c r="N213" s="14" cm="1">
        <f t="array" aca="1" ref="N213" ca="1">SUM(INDIRECT("'"&amp;TOTALECSheets&amp;"'!"&amp;ADDRESS(ROW(),COLUMN())))</f>
        <v>0</v>
      </c>
      <c r="O213" s="14" cm="1">
        <f t="array" aca="1" ref="O213" ca="1">SUM(INDIRECT("'"&amp;TOTALECSheets&amp;"'!"&amp;ADDRESS(ROW(),COLUMN())))</f>
        <v>0</v>
      </c>
      <c r="P213" s="14" cm="1">
        <f t="array" aca="1" ref="P213" ca="1">SUM(INDIRECT("'"&amp;TOTALECSheets&amp;"'!"&amp;ADDRESS(ROW(),COLUMN())))</f>
        <v>0</v>
      </c>
      <c r="Q213" s="14" cm="1">
        <f t="array" aca="1" ref="Q213" ca="1">SUM(INDIRECT("'"&amp;TOTALECSheets&amp;"'!"&amp;ADDRESS(ROW(),COLUMN())))</f>
        <v>0</v>
      </c>
      <c r="R213" s="14" cm="1">
        <f t="array" aca="1" ref="R213" ca="1">SUM(INDIRECT("'"&amp;TOTALECSheets&amp;"'!"&amp;ADDRESS(ROW(),COLUMN())))</f>
        <v>0</v>
      </c>
      <c r="S213" s="14" cm="1">
        <f t="array" aca="1" ref="S213" ca="1">SUM(INDIRECT("'"&amp;TOTALECSheets&amp;"'!"&amp;ADDRESS(ROW(),COLUMN())))</f>
        <v>0</v>
      </c>
      <c r="T213" s="14" cm="1">
        <f t="array" aca="1" ref="T213" ca="1">SUM(INDIRECT("'"&amp;TOTALECSheets&amp;"'!"&amp;ADDRESS(ROW(),COLUMN())))</f>
        <v>0</v>
      </c>
      <c r="U213" s="14" cm="1">
        <f t="array" aca="1" ref="U213" ca="1">SUM(INDIRECT("'"&amp;TOTALECSheets&amp;"'!"&amp;ADDRESS(ROW(),COLUMN())))</f>
        <v>0</v>
      </c>
    </row>
    <row r="214" spans="1:23" hidden="1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 cm="1">
        <f t="array" aca="1" ref="D214" ca="1">SUM(INDIRECT("'"&amp;TOTALECSheets&amp;"'!"&amp;ADDRESS(ROW(),COLUMN())))</f>
        <v>0</v>
      </c>
      <c r="E214" s="14">
        <f t="shared" ca="1" si="15"/>
        <v>0</v>
      </c>
      <c r="F214" s="3"/>
      <c r="G214" s="14" cm="1">
        <f t="array" aca="1" ref="G214" ca="1">SUM(INDIRECT("'"&amp;TOTALECSheets&amp;"'!"&amp;ADDRESS(ROW(),COLUMN())))</f>
        <v>0</v>
      </c>
      <c r="H214" s="14" cm="1">
        <f t="array" aca="1" ref="H214" ca="1">SUM(INDIRECT("'"&amp;TOTALECSheets&amp;"'!"&amp;ADDRESS(ROW(),COLUMN())))</f>
        <v>0</v>
      </c>
      <c r="I214" s="14" cm="1">
        <f t="array" aca="1" ref="I214" ca="1">SUM(INDIRECT("'"&amp;TOTALECSheets&amp;"'!"&amp;ADDRESS(ROW(),COLUMN())))</f>
        <v>0</v>
      </c>
      <c r="J214" s="14" cm="1">
        <f t="array" aca="1" ref="J214" ca="1">SUM(INDIRECT("'"&amp;TOTALECSheets&amp;"'!"&amp;ADDRESS(ROW(),COLUMN())))</f>
        <v>0</v>
      </c>
      <c r="K214" s="14" cm="1">
        <f t="array" aca="1" ref="K214" ca="1">SUM(INDIRECT("'"&amp;TOTALECSheets&amp;"'!"&amp;ADDRESS(ROW(),COLUMN())))</f>
        <v>0</v>
      </c>
      <c r="L214" s="14" cm="1">
        <f t="array" aca="1" ref="L214" ca="1">SUM(INDIRECT("'"&amp;TOTALECSheets&amp;"'!"&amp;ADDRESS(ROW(),COLUMN())))</f>
        <v>0</v>
      </c>
      <c r="M214" s="14" cm="1">
        <f t="array" aca="1" ref="M214" ca="1">SUM(INDIRECT("'"&amp;TOTALECSheets&amp;"'!"&amp;ADDRESS(ROW(),COLUMN())))</f>
        <v>0</v>
      </c>
      <c r="N214" s="14" cm="1">
        <f t="array" aca="1" ref="N214" ca="1">SUM(INDIRECT("'"&amp;TOTALECSheets&amp;"'!"&amp;ADDRESS(ROW(),COLUMN())))</f>
        <v>0</v>
      </c>
      <c r="O214" s="14" cm="1">
        <f t="array" aca="1" ref="O214" ca="1">SUM(INDIRECT("'"&amp;TOTALECSheets&amp;"'!"&amp;ADDRESS(ROW(),COLUMN())))</f>
        <v>0</v>
      </c>
      <c r="P214" s="14" cm="1">
        <f t="array" aca="1" ref="P214" ca="1">SUM(INDIRECT("'"&amp;TOTALECSheets&amp;"'!"&amp;ADDRESS(ROW(),COLUMN())))</f>
        <v>0</v>
      </c>
      <c r="Q214" s="14" cm="1">
        <f t="array" aca="1" ref="Q214" ca="1">SUM(INDIRECT("'"&amp;TOTALECSheets&amp;"'!"&amp;ADDRESS(ROW(),COLUMN())))</f>
        <v>0</v>
      </c>
      <c r="R214" s="14" cm="1">
        <f t="array" aca="1" ref="R214" ca="1">SUM(INDIRECT("'"&amp;TOTALECSheets&amp;"'!"&amp;ADDRESS(ROW(),COLUMN())))</f>
        <v>0</v>
      </c>
      <c r="S214" s="14" cm="1">
        <f t="array" aca="1" ref="S214" ca="1">SUM(INDIRECT("'"&amp;TOTALECSheets&amp;"'!"&amp;ADDRESS(ROW(),COLUMN())))</f>
        <v>0</v>
      </c>
      <c r="T214" s="14" cm="1">
        <f t="array" aca="1" ref="T214" ca="1">SUM(INDIRECT("'"&amp;TOTALECSheets&amp;"'!"&amp;ADDRESS(ROW(),COLUMN())))</f>
        <v>0</v>
      </c>
      <c r="U214" s="14" cm="1">
        <f t="array" aca="1" ref="U214" ca="1">SUM(INDIRECT("'"&amp;TOTALECSheets&amp;"'!"&amp;ADDRESS(ROW(),COLUMN())))</f>
        <v>0</v>
      </c>
      <c r="W214" s="1"/>
    </row>
    <row r="215" spans="1:23" hidden="1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 cm="1">
        <f t="array" aca="1" ref="D215" ca="1">SUM(INDIRECT("'"&amp;TOTALECSheets&amp;"'!"&amp;ADDRESS(ROW(),COLUMN())))</f>
        <v>0</v>
      </c>
      <c r="E215" s="14">
        <f t="shared" ca="1" si="15"/>
        <v>0</v>
      </c>
      <c r="F215" s="3"/>
      <c r="G215" s="14" cm="1">
        <f t="array" aca="1" ref="G215" ca="1">SUM(INDIRECT("'"&amp;TOTALECSheets&amp;"'!"&amp;ADDRESS(ROW(),COLUMN())))</f>
        <v>0</v>
      </c>
      <c r="H215" s="14" cm="1">
        <f t="array" aca="1" ref="H215" ca="1">SUM(INDIRECT("'"&amp;TOTALECSheets&amp;"'!"&amp;ADDRESS(ROW(),COLUMN())))</f>
        <v>0</v>
      </c>
      <c r="I215" s="14" cm="1">
        <f t="array" aca="1" ref="I215" ca="1">SUM(INDIRECT("'"&amp;TOTALECSheets&amp;"'!"&amp;ADDRESS(ROW(),COLUMN())))</f>
        <v>0</v>
      </c>
      <c r="J215" s="14" cm="1">
        <f t="array" aca="1" ref="J215" ca="1">SUM(INDIRECT("'"&amp;TOTALECSheets&amp;"'!"&amp;ADDRESS(ROW(),COLUMN())))</f>
        <v>0</v>
      </c>
      <c r="K215" s="14" cm="1">
        <f t="array" aca="1" ref="K215" ca="1">SUM(INDIRECT("'"&amp;TOTALECSheets&amp;"'!"&amp;ADDRESS(ROW(),COLUMN())))</f>
        <v>0</v>
      </c>
      <c r="L215" s="14" cm="1">
        <f t="array" aca="1" ref="L215" ca="1">SUM(INDIRECT("'"&amp;TOTALECSheets&amp;"'!"&amp;ADDRESS(ROW(),COLUMN())))</f>
        <v>0</v>
      </c>
      <c r="M215" s="14" cm="1">
        <f t="array" aca="1" ref="M215" ca="1">SUM(INDIRECT("'"&amp;TOTALECSheets&amp;"'!"&amp;ADDRESS(ROW(),COLUMN())))</f>
        <v>0</v>
      </c>
      <c r="N215" s="14" cm="1">
        <f t="array" aca="1" ref="N215" ca="1">SUM(INDIRECT("'"&amp;TOTALECSheets&amp;"'!"&amp;ADDRESS(ROW(),COLUMN())))</f>
        <v>0</v>
      </c>
      <c r="O215" s="14" cm="1">
        <f t="array" aca="1" ref="O215" ca="1">SUM(INDIRECT("'"&amp;TOTALECSheets&amp;"'!"&amp;ADDRESS(ROW(),COLUMN())))</f>
        <v>0</v>
      </c>
      <c r="P215" s="14" cm="1">
        <f t="array" aca="1" ref="P215" ca="1">SUM(INDIRECT("'"&amp;TOTALECSheets&amp;"'!"&amp;ADDRESS(ROW(),COLUMN())))</f>
        <v>0</v>
      </c>
      <c r="Q215" s="14" cm="1">
        <f t="array" aca="1" ref="Q215" ca="1">SUM(INDIRECT("'"&amp;TOTALECSheets&amp;"'!"&amp;ADDRESS(ROW(),COLUMN())))</f>
        <v>0</v>
      </c>
      <c r="R215" s="14" cm="1">
        <f t="array" aca="1" ref="R215" ca="1">SUM(INDIRECT("'"&amp;TOTALECSheets&amp;"'!"&amp;ADDRESS(ROW(),COLUMN())))</f>
        <v>0</v>
      </c>
      <c r="S215" s="14" cm="1">
        <f t="array" aca="1" ref="S215" ca="1">SUM(INDIRECT("'"&amp;TOTALECSheets&amp;"'!"&amp;ADDRESS(ROW(),COLUMN())))</f>
        <v>0</v>
      </c>
      <c r="T215" s="14" cm="1">
        <f t="array" aca="1" ref="T215" ca="1">SUM(INDIRECT("'"&amp;TOTALECSheets&amp;"'!"&amp;ADDRESS(ROW(),COLUMN())))</f>
        <v>0</v>
      </c>
      <c r="U215" s="14" cm="1">
        <f t="array" aca="1" ref="U215" ca="1">SUM(INDIRECT("'"&amp;TOTALECSheets&amp;"'!"&amp;ADDRESS(ROW(),COLUMN())))</f>
        <v>0</v>
      </c>
      <c r="W215" s="9"/>
    </row>
    <row r="216" spans="1:23" hidden="1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 cm="1">
        <f t="array" aca="1" ref="D216" ca="1">SUM(INDIRECT("'"&amp;TOTALECSheets&amp;"'!"&amp;ADDRESS(ROW(),COLUMN())))</f>
        <v>0</v>
      </c>
      <c r="E216" s="14">
        <f t="shared" ca="1" si="15"/>
        <v>0</v>
      </c>
      <c r="F216" s="3"/>
      <c r="G216" s="14" cm="1">
        <f t="array" aca="1" ref="G216" ca="1">SUM(INDIRECT("'"&amp;TOTALECSheets&amp;"'!"&amp;ADDRESS(ROW(),COLUMN())))</f>
        <v>0</v>
      </c>
      <c r="H216" s="14" cm="1">
        <f t="array" aca="1" ref="H216" ca="1">SUM(INDIRECT("'"&amp;TOTALECSheets&amp;"'!"&amp;ADDRESS(ROW(),COLUMN())))</f>
        <v>0</v>
      </c>
      <c r="I216" s="14" cm="1">
        <f t="array" aca="1" ref="I216" ca="1">SUM(INDIRECT("'"&amp;TOTALECSheets&amp;"'!"&amp;ADDRESS(ROW(),COLUMN())))</f>
        <v>0</v>
      </c>
      <c r="J216" s="14" cm="1">
        <f t="array" aca="1" ref="J216" ca="1">SUM(INDIRECT("'"&amp;TOTALECSheets&amp;"'!"&amp;ADDRESS(ROW(),COLUMN())))</f>
        <v>0</v>
      </c>
      <c r="K216" s="14" cm="1">
        <f t="array" aca="1" ref="K216" ca="1">SUM(INDIRECT("'"&amp;TOTALECSheets&amp;"'!"&amp;ADDRESS(ROW(),COLUMN())))</f>
        <v>0</v>
      </c>
      <c r="L216" s="14" cm="1">
        <f t="array" aca="1" ref="L216" ca="1">SUM(INDIRECT("'"&amp;TOTALECSheets&amp;"'!"&amp;ADDRESS(ROW(),COLUMN())))</f>
        <v>0</v>
      </c>
      <c r="M216" s="14" cm="1">
        <f t="array" aca="1" ref="M216" ca="1">SUM(INDIRECT("'"&amp;TOTALECSheets&amp;"'!"&amp;ADDRESS(ROW(),COLUMN())))</f>
        <v>0</v>
      </c>
      <c r="N216" s="14" cm="1">
        <f t="array" aca="1" ref="N216" ca="1">SUM(INDIRECT("'"&amp;TOTALECSheets&amp;"'!"&amp;ADDRESS(ROW(),COLUMN())))</f>
        <v>0</v>
      </c>
      <c r="O216" s="14" cm="1">
        <f t="array" aca="1" ref="O216" ca="1">SUM(INDIRECT("'"&amp;TOTALECSheets&amp;"'!"&amp;ADDRESS(ROW(),COLUMN())))</f>
        <v>0</v>
      </c>
      <c r="P216" s="14" cm="1">
        <f t="array" aca="1" ref="P216" ca="1">SUM(INDIRECT("'"&amp;TOTALECSheets&amp;"'!"&amp;ADDRESS(ROW(),COLUMN())))</f>
        <v>0</v>
      </c>
      <c r="Q216" s="14" cm="1">
        <f t="array" aca="1" ref="Q216" ca="1">SUM(INDIRECT("'"&amp;TOTALECSheets&amp;"'!"&amp;ADDRESS(ROW(),COLUMN())))</f>
        <v>0</v>
      </c>
      <c r="R216" s="14" cm="1">
        <f t="array" aca="1" ref="R216" ca="1">SUM(INDIRECT("'"&amp;TOTALECSheets&amp;"'!"&amp;ADDRESS(ROW(),COLUMN())))</f>
        <v>0</v>
      </c>
      <c r="S216" s="14" cm="1">
        <f t="array" aca="1" ref="S216" ca="1">SUM(INDIRECT("'"&amp;TOTALECSheets&amp;"'!"&amp;ADDRESS(ROW(),COLUMN())))</f>
        <v>0</v>
      </c>
      <c r="T216" s="14" cm="1">
        <f t="array" aca="1" ref="T216" ca="1">SUM(INDIRECT("'"&amp;TOTALECSheets&amp;"'!"&amp;ADDRESS(ROW(),COLUMN())))</f>
        <v>0</v>
      </c>
      <c r="U216" s="14" cm="1">
        <f t="array" aca="1" ref="U216" ca="1">SUM(INDIRECT("'"&amp;TOTALECSheets&amp;"'!"&amp;ADDRESS(ROW(),COLUMN())))</f>
        <v>0</v>
      </c>
      <c r="W216" s="9"/>
    </row>
    <row r="217" spans="1:23" hidden="1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 cm="1">
        <f t="array" aca="1" ref="D217" ca="1">SUM(INDIRECT("'"&amp;TOTALECSheets&amp;"'!"&amp;ADDRESS(ROW(),COLUMN())))</f>
        <v>0</v>
      </c>
      <c r="E217" s="14">
        <f t="shared" ca="1" si="15"/>
        <v>0</v>
      </c>
      <c r="F217" s="3"/>
      <c r="G217" s="14" cm="1">
        <f t="array" aca="1" ref="G217" ca="1">SUM(INDIRECT("'"&amp;TOTALECSheets&amp;"'!"&amp;ADDRESS(ROW(),COLUMN())))</f>
        <v>0</v>
      </c>
      <c r="H217" s="14" cm="1">
        <f t="array" aca="1" ref="H217" ca="1">SUM(INDIRECT("'"&amp;TOTALECSheets&amp;"'!"&amp;ADDRESS(ROW(),COLUMN())))</f>
        <v>0</v>
      </c>
      <c r="I217" s="14" cm="1">
        <f t="array" aca="1" ref="I217" ca="1">SUM(INDIRECT("'"&amp;TOTALECSheets&amp;"'!"&amp;ADDRESS(ROW(),COLUMN())))</f>
        <v>0</v>
      </c>
      <c r="J217" s="14" cm="1">
        <f t="array" aca="1" ref="J217" ca="1">SUM(INDIRECT("'"&amp;TOTALECSheets&amp;"'!"&amp;ADDRESS(ROW(),COLUMN())))</f>
        <v>0</v>
      </c>
      <c r="K217" s="14" cm="1">
        <f t="array" aca="1" ref="K217" ca="1">SUM(INDIRECT("'"&amp;TOTALECSheets&amp;"'!"&amp;ADDRESS(ROW(),COLUMN())))</f>
        <v>0</v>
      </c>
      <c r="L217" s="14" cm="1">
        <f t="array" aca="1" ref="L217" ca="1">SUM(INDIRECT("'"&amp;TOTALECSheets&amp;"'!"&amp;ADDRESS(ROW(),COLUMN())))</f>
        <v>0</v>
      </c>
      <c r="M217" s="14" cm="1">
        <f t="array" aca="1" ref="M217" ca="1">SUM(INDIRECT("'"&amp;TOTALECSheets&amp;"'!"&amp;ADDRESS(ROW(),COLUMN())))</f>
        <v>0</v>
      </c>
      <c r="N217" s="14" cm="1">
        <f t="array" aca="1" ref="N217" ca="1">SUM(INDIRECT("'"&amp;TOTALECSheets&amp;"'!"&amp;ADDRESS(ROW(),COLUMN())))</f>
        <v>0</v>
      </c>
      <c r="O217" s="14" cm="1">
        <f t="array" aca="1" ref="O217" ca="1">SUM(INDIRECT("'"&amp;TOTALECSheets&amp;"'!"&amp;ADDRESS(ROW(),COLUMN())))</f>
        <v>0</v>
      </c>
      <c r="P217" s="14" cm="1">
        <f t="array" aca="1" ref="P217" ca="1">SUM(INDIRECT("'"&amp;TOTALECSheets&amp;"'!"&amp;ADDRESS(ROW(),COLUMN())))</f>
        <v>0</v>
      </c>
      <c r="Q217" s="14" cm="1">
        <f t="array" aca="1" ref="Q217" ca="1">SUM(INDIRECT("'"&amp;TOTALECSheets&amp;"'!"&amp;ADDRESS(ROW(),COLUMN())))</f>
        <v>0</v>
      </c>
      <c r="R217" s="14" cm="1">
        <f t="array" aca="1" ref="R217" ca="1">SUM(INDIRECT("'"&amp;TOTALECSheets&amp;"'!"&amp;ADDRESS(ROW(),COLUMN())))</f>
        <v>0</v>
      </c>
      <c r="S217" s="14" cm="1">
        <f t="array" aca="1" ref="S217" ca="1">SUM(INDIRECT("'"&amp;TOTALECSheets&amp;"'!"&amp;ADDRESS(ROW(),COLUMN())))</f>
        <v>0</v>
      </c>
      <c r="T217" s="14" cm="1">
        <f t="array" aca="1" ref="T217" ca="1">SUM(INDIRECT("'"&amp;TOTALECSheets&amp;"'!"&amp;ADDRESS(ROW(),COLUMN())))</f>
        <v>0</v>
      </c>
      <c r="U217" s="14" cm="1">
        <f t="array" aca="1" ref="U217" ca="1">SUM(INDIRECT("'"&amp;TOTALECSheets&amp;"'!"&amp;ADDRESS(ROW(),COLUMN())))</f>
        <v>0</v>
      </c>
      <c r="W217" s="9"/>
    </row>
    <row r="218" spans="1:23" hidden="1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 cm="1">
        <f t="array" aca="1" ref="D218" ca="1">SUM(INDIRECT("'"&amp;TOTALECSheets&amp;"'!"&amp;ADDRESS(ROW(),COLUMN())))</f>
        <v>0</v>
      </c>
      <c r="E218" s="14">
        <f t="shared" ca="1" si="15"/>
        <v>0</v>
      </c>
      <c r="F218" s="3"/>
      <c r="G218" s="14" cm="1">
        <f t="array" aca="1" ref="G218" ca="1">SUM(INDIRECT("'"&amp;TOTALECSheets&amp;"'!"&amp;ADDRESS(ROW(),COLUMN())))</f>
        <v>0</v>
      </c>
      <c r="H218" s="14" cm="1">
        <f t="array" aca="1" ref="H218" ca="1">SUM(INDIRECT("'"&amp;TOTALECSheets&amp;"'!"&amp;ADDRESS(ROW(),COLUMN())))</f>
        <v>0</v>
      </c>
      <c r="I218" s="14" cm="1">
        <f t="array" aca="1" ref="I218" ca="1">SUM(INDIRECT("'"&amp;TOTALECSheets&amp;"'!"&amp;ADDRESS(ROW(),COLUMN())))</f>
        <v>0</v>
      </c>
      <c r="J218" s="14" cm="1">
        <f t="array" aca="1" ref="J218" ca="1">SUM(INDIRECT("'"&amp;TOTALECSheets&amp;"'!"&amp;ADDRESS(ROW(),COLUMN())))</f>
        <v>0</v>
      </c>
      <c r="K218" s="14" cm="1">
        <f t="array" aca="1" ref="K218" ca="1">SUM(INDIRECT("'"&amp;TOTALECSheets&amp;"'!"&amp;ADDRESS(ROW(),COLUMN())))</f>
        <v>0</v>
      </c>
      <c r="L218" s="14" cm="1">
        <f t="array" aca="1" ref="L218" ca="1">SUM(INDIRECT("'"&amp;TOTALECSheets&amp;"'!"&amp;ADDRESS(ROW(),COLUMN())))</f>
        <v>0</v>
      </c>
      <c r="M218" s="14" cm="1">
        <f t="array" aca="1" ref="M218" ca="1">SUM(INDIRECT("'"&amp;TOTALECSheets&amp;"'!"&amp;ADDRESS(ROW(),COLUMN())))</f>
        <v>0</v>
      </c>
      <c r="N218" s="14" cm="1">
        <f t="array" aca="1" ref="N218" ca="1">SUM(INDIRECT("'"&amp;TOTALECSheets&amp;"'!"&amp;ADDRESS(ROW(),COLUMN())))</f>
        <v>0</v>
      </c>
      <c r="O218" s="14" cm="1">
        <f t="array" aca="1" ref="O218" ca="1">SUM(INDIRECT("'"&amp;TOTALECSheets&amp;"'!"&amp;ADDRESS(ROW(),COLUMN())))</f>
        <v>0</v>
      </c>
      <c r="P218" s="14" cm="1">
        <f t="array" aca="1" ref="P218" ca="1">SUM(INDIRECT("'"&amp;TOTALECSheets&amp;"'!"&amp;ADDRESS(ROW(),COLUMN())))</f>
        <v>0</v>
      </c>
      <c r="Q218" s="14" cm="1">
        <f t="array" aca="1" ref="Q218" ca="1">SUM(INDIRECT("'"&amp;TOTALECSheets&amp;"'!"&amp;ADDRESS(ROW(),COLUMN())))</f>
        <v>0</v>
      </c>
      <c r="R218" s="14" cm="1">
        <f t="array" aca="1" ref="R218" ca="1">SUM(INDIRECT("'"&amp;TOTALECSheets&amp;"'!"&amp;ADDRESS(ROW(),COLUMN())))</f>
        <v>0</v>
      </c>
      <c r="S218" s="14" cm="1">
        <f t="array" aca="1" ref="S218" ca="1">SUM(INDIRECT("'"&amp;TOTALECSheets&amp;"'!"&amp;ADDRESS(ROW(),COLUMN())))</f>
        <v>0</v>
      </c>
      <c r="T218" s="14" cm="1">
        <f t="array" aca="1" ref="T218" ca="1">SUM(INDIRECT("'"&amp;TOTALECSheets&amp;"'!"&amp;ADDRESS(ROW(),COLUMN())))</f>
        <v>0</v>
      </c>
      <c r="U218" s="14" cm="1">
        <f t="array" aca="1" ref="U218" ca="1">SUM(INDIRECT("'"&amp;TOTALECSheets&amp;"'!"&amp;ADDRESS(ROW(),COLUMN())))</f>
        <v>0</v>
      </c>
      <c r="W218" s="9"/>
    </row>
    <row r="219" spans="1:23" hidden="1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 cm="1">
        <f t="array" aca="1" ref="D219" ca="1">SUM(INDIRECT("'"&amp;TOTALECSheets&amp;"'!"&amp;ADDRESS(ROW(),COLUMN())))</f>
        <v>0</v>
      </c>
      <c r="E219" s="14">
        <f t="shared" ca="1" si="15"/>
        <v>0</v>
      </c>
      <c r="F219" s="3"/>
      <c r="G219" s="14" cm="1">
        <f t="array" aca="1" ref="G219" ca="1">SUM(INDIRECT("'"&amp;TOTALECSheets&amp;"'!"&amp;ADDRESS(ROW(),COLUMN())))</f>
        <v>0</v>
      </c>
      <c r="H219" s="14" cm="1">
        <f t="array" aca="1" ref="H219" ca="1">SUM(INDIRECT("'"&amp;TOTALECSheets&amp;"'!"&amp;ADDRESS(ROW(),COLUMN())))</f>
        <v>0</v>
      </c>
      <c r="I219" s="14" cm="1">
        <f t="array" aca="1" ref="I219" ca="1">SUM(INDIRECT("'"&amp;TOTALECSheets&amp;"'!"&amp;ADDRESS(ROW(),COLUMN())))</f>
        <v>0</v>
      </c>
      <c r="J219" s="14" cm="1">
        <f t="array" aca="1" ref="J219" ca="1">SUM(INDIRECT("'"&amp;TOTALECSheets&amp;"'!"&amp;ADDRESS(ROW(),COLUMN())))</f>
        <v>0</v>
      </c>
      <c r="K219" s="14" cm="1">
        <f t="array" aca="1" ref="K219" ca="1">SUM(INDIRECT("'"&amp;TOTALECSheets&amp;"'!"&amp;ADDRESS(ROW(),COLUMN())))</f>
        <v>0</v>
      </c>
      <c r="L219" s="14" cm="1">
        <f t="array" aca="1" ref="L219" ca="1">SUM(INDIRECT("'"&amp;TOTALECSheets&amp;"'!"&amp;ADDRESS(ROW(),COLUMN())))</f>
        <v>0</v>
      </c>
      <c r="M219" s="14" cm="1">
        <f t="array" aca="1" ref="M219" ca="1">SUM(INDIRECT("'"&amp;TOTALECSheets&amp;"'!"&amp;ADDRESS(ROW(),COLUMN())))</f>
        <v>0</v>
      </c>
      <c r="N219" s="14" cm="1">
        <f t="array" aca="1" ref="N219" ca="1">SUM(INDIRECT("'"&amp;TOTALECSheets&amp;"'!"&amp;ADDRESS(ROW(),COLUMN())))</f>
        <v>0</v>
      </c>
      <c r="O219" s="14" cm="1">
        <f t="array" aca="1" ref="O219" ca="1">SUM(INDIRECT("'"&amp;TOTALECSheets&amp;"'!"&amp;ADDRESS(ROW(),COLUMN())))</f>
        <v>0</v>
      </c>
      <c r="P219" s="14" cm="1">
        <f t="array" aca="1" ref="P219" ca="1">SUM(INDIRECT("'"&amp;TOTALECSheets&amp;"'!"&amp;ADDRESS(ROW(),COLUMN())))</f>
        <v>0</v>
      </c>
      <c r="Q219" s="14" cm="1">
        <f t="array" aca="1" ref="Q219" ca="1">SUM(INDIRECT("'"&amp;TOTALECSheets&amp;"'!"&amp;ADDRESS(ROW(),COLUMN())))</f>
        <v>0</v>
      </c>
      <c r="R219" s="14" cm="1">
        <f t="array" aca="1" ref="R219" ca="1">SUM(INDIRECT("'"&amp;TOTALECSheets&amp;"'!"&amp;ADDRESS(ROW(),COLUMN())))</f>
        <v>0</v>
      </c>
      <c r="S219" s="14" cm="1">
        <f t="array" aca="1" ref="S219" ca="1">SUM(INDIRECT("'"&amp;TOTALECSheets&amp;"'!"&amp;ADDRESS(ROW(),COLUMN())))</f>
        <v>0</v>
      </c>
      <c r="T219" s="14" cm="1">
        <f t="array" aca="1" ref="T219" ca="1">SUM(INDIRECT("'"&amp;TOTALECSheets&amp;"'!"&amp;ADDRESS(ROW(),COLUMN())))</f>
        <v>0</v>
      </c>
      <c r="U219" s="14" cm="1">
        <f t="array" aca="1" ref="U219" ca="1">SUM(INDIRECT("'"&amp;TOTALECSheets&amp;"'!"&amp;ADDRESS(ROW(),COLUMN())))</f>
        <v>0</v>
      </c>
    </row>
    <row r="220" spans="1:23" hidden="1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 cm="1">
        <f t="array" aca="1" ref="D220" ca="1">SUM(INDIRECT("'"&amp;TOTALECSheets&amp;"'!"&amp;ADDRESS(ROW(),COLUMN())))</f>
        <v>0</v>
      </c>
      <c r="E220" s="14">
        <f t="shared" ca="1" si="15"/>
        <v>0</v>
      </c>
      <c r="F220" s="46"/>
      <c r="G220" s="14" cm="1">
        <f t="array" aca="1" ref="G220" ca="1">SUM(INDIRECT("'"&amp;TOTALECSheets&amp;"'!"&amp;ADDRESS(ROW(),COLUMN())))</f>
        <v>0</v>
      </c>
      <c r="H220" s="14" cm="1">
        <f t="array" aca="1" ref="H220" ca="1">SUM(INDIRECT("'"&amp;TOTALECSheets&amp;"'!"&amp;ADDRESS(ROW(),COLUMN())))</f>
        <v>0</v>
      </c>
      <c r="I220" s="14" cm="1">
        <f t="array" aca="1" ref="I220" ca="1">SUM(INDIRECT("'"&amp;TOTALECSheets&amp;"'!"&amp;ADDRESS(ROW(),COLUMN())))</f>
        <v>0</v>
      </c>
      <c r="J220" s="14" cm="1">
        <f t="array" aca="1" ref="J220" ca="1">SUM(INDIRECT("'"&amp;TOTALECSheets&amp;"'!"&amp;ADDRESS(ROW(),COLUMN())))</f>
        <v>0</v>
      </c>
      <c r="K220" s="14" cm="1">
        <f t="array" aca="1" ref="K220" ca="1">SUM(INDIRECT("'"&amp;TOTALECSheets&amp;"'!"&amp;ADDRESS(ROW(),COLUMN())))</f>
        <v>0</v>
      </c>
      <c r="L220" s="14" cm="1">
        <f t="array" aca="1" ref="L220" ca="1">SUM(INDIRECT("'"&amp;TOTALECSheets&amp;"'!"&amp;ADDRESS(ROW(),COLUMN())))</f>
        <v>0</v>
      </c>
      <c r="M220" s="14" cm="1">
        <f t="array" aca="1" ref="M220" ca="1">SUM(INDIRECT("'"&amp;TOTALECSheets&amp;"'!"&amp;ADDRESS(ROW(),COLUMN())))</f>
        <v>0</v>
      </c>
      <c r="N220" s="14" cm="1">
        <f t="array" aca="1" ref="N220" ca="1">SUM(INDIRECT("'"&amp;TOTALECSheets&amp;"'!"&amp;ADDRESS(ROW(),COLUMN())))</f>
        <v>0</v>
      </c>
      <c r="O220" s="14" cm="1">
        <f t="array" aca="1" ref="O220" ca="1">SUM(INDIRECT("'"&amp;TOTALECSheets&amp;"'!"&amp;ADDRESS(ROW(),COLUMN())))</f>
        <v>0</v>
      </c>
      <c r="P220" s="14" cm="1">
        <f t="array" aca="1" ref="P220" ca="1">SUM(INDIRECT("'"&amp;TOTALECSheets&amp;"'!"&amp;ADDRESS(ROW(),COLUMN())))</f>
        <v>0</v>
      </c>
      <c r="Q220" s="14" cm="1">
        <f t="array" aca="1" ref="Q220" ca="1">SUM(INDIRECT("'"&amp;TOTALECSheets&amp;"'!"&amp;ADDRESS(ROW(),COLUMN())))</f>
        <v>0</v>
      </c>
      <c r="R220" s="14" cm="1">
        <f t="array" aca="1" ref="R220" ca="1">SUM(INDIRECT("'"&amp;TOTALECSheets&amp;"'!"&amp;ADDRESS(ROW(),COLUMN())))</f>
        <v>0</v>
      </c>
      <c r="S220" s="14" cm="1">
        <f t="array" aca="1" ref="S220" ca="1">SUM(INDIRECT("'"&amp;TOTALECSheets&amp;"'!"&amp;ADDRESS(ROW(),COLUMN())))</f>
        <v>0</v>
      </c>
      <c r="T220" s="14" cm="1">
        <f t="array" aca="1" ref="T220" ca="1">SUM(INDIRECT("'"&amp;TOTALECSheets&amp;"'!"&amp;ADDRESS(ROW(),COLUMN())))</f>
        <v>0</v>
      </c>
      <c r="U220" s="14" cm="1">
        <f t="array" aca="1" ref="U220" ca="1">SUM(INDIRECT("'"&amp;TOTALECSheets&amp;"'!"&amp;ADDRESS(ROW(),COLUMN())))</f>
        <v>0</v>
      </c>
    </row>
    <row r="221" spans="1:23" hidden="1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 cm="1">
        <f t="array" aca="1" ref="D221" ca="1">SUM(INDIRECT("'"&amp;TOTALECSheets&amp;"'!"&amp;ADDRESS(ROW(),COLUMN())))</f>
        <v>0</v>
      </c>
      <c r="E221" s="14">
        <f t="shared" ca="1" si="15"/>
        <v>0</v>
      </c>
      <c r="F221" s="46"/>
      <c r="G221" s="174" cm="1">
        <f t="array" aca="1" ref="G221" ca="1">SUM(INDIRECT("'"&amp;TOTALECSheets&amp;"'!"&amp;ADDRESS(ROW(),COLUMN())))</f>
        <v>0</v>
      </c>
      <c r="H221" s="174" cm="1">
        <f t="array" aca="1" ref="H221" ca="1">SUM(INDIRECT("'"&amp;TOTALECSheets&amp;"'!"&amp;ADDRESS(ROW(),COLUMN())))</f>
        <v>0</v>
      </c>
      <c r="I221" s="174" cm="1">
        <f t="array" aca="1" ref="I221" ca="1">SUM(INDIRECT("'"&amp;TOTALECSheets&amp;"'!"&amp;ADDRESS(ROW(),COLUMN())))</f>
        <v>0</v>
      </c>
      <c r="J221" s="174" cm="1">
        <f t="array" aca="1" ref="J221" ca="1">SUM(INDIRECT("'"&amp;TOTALECSheets&amp;"'!"&amp;ADDRESS(ROW(),COLUMN())))</f>
        <v>0</v>
      </c>
      <c r="K221" s="174" cm="1">
        <f t="array" aca="1" ref="K221" ca="1">SUM(INDIRECT("'"&amp;TOTALECSheets&amp;"'!"&amp;ADDRESS(ROW(),COLUMN())))</f>
        <v>0</v>
      </c>
      <c r="L221" s="174" cm="1">
        <f t="array" aca="1" ref="L221" ca="1">SUM(INDIRECT("'"&amp;TOTALECSheets&amp;"'!"&amp;ADDRESS(ROW(),COLUMN())))</f>
        <v>0</v>
      </c>
      <c r="M221" s="174" cm="1">
        <f t="array" aca="1" ref="M221" ca="1">SUM(INDIRECT("'"&amp;TOTALECSheets&amp;"'!"&amp;ADDRESS(ROW(),COLUMN())))</f>
        <v>0</v>
      </c>
      <c r="N221" s="174" cm="1">
        <f t="array" aca="1" ref="N221" ca="1">SUM(INDIRECT("'"&amp;TOTALECSheets&amp;"'!"&amp;ADDRESS(ROW(),COLUMN())))</f>
        <v>0</v>
      </c>
      <c r="O221" s="174" cm="1">
        <f t="array" aca="1" ref="O221" ca="1">SUM(INDIRECT("'"&amp;TOTALECSheets&amp;"'!"&amp;ADDRESS(ROW(),COLUMN())))</f>
        <v>0</v>
      </c>
      <c r="P221" s="174" cm="1">
        <f t="array" aca="1" ref="P221" ca="1">SUM(INDIRECT("'"&amp;TOTALECSheets&amp;"'!"&amp;ADDRESS(ROW(),COLUMN())))</f>
        <v>0</v>
      </c>
      <c r="Q221" s="174" cm="1">
        <f t="array" aca="1" ref="Q221" ca="1">SUM(INDIRECT("'"&amp;TOTALECSheets&amp;"'!"&amp;ADDRESS(ROW(),COLUMN())))</f>
        <v>0</v>
      </c>
      <c r="R221" s="174" cm="1">
        <f t="array" aca="1" ref="R221" ca="1">SUM(INDIRECT("'"&amp;TOTALECSheets&amp;"'!"&amp;ADDRESS(ROW(),COLUMN())))</f>
        <v>0</v>
      </c>
      <c r="S221" s="174" cm="1">
        <f t="array" aca="1" ref="S221" ca="1">SUM(INDIRECT("'"&amp;TOTALECSheets&amp;"'!"&amp;ADDRESS(ROW(),COLUMN())))</f>
        <v>0</v>
      </c>
      <c r="T221" s="174" cm="1">
        <f t="array" aca="1" ref="T221" ca="1">SUM(INDIRECT("'"&amp;TOTALECSheets&amp;"'!"&amp;ADDRESS(ROW(),COLUMN())))</f>
        <v>0</v>
      </c>
      <c r="U221" s="174" cm="1">
        <f t="array" aca="1" ref="U221" ca="1">SUM(INDIRECT("'"&amp;TOTALECSheets&amp;"'!"&amp;ADDRESS(ROW(),COLUMN())))</f>
        <v>0</v>
      </c>
      <c r="W221" s="1"/>
    </row>
    <row r="222" spans="1:23" hidden="1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>
        <f t="shared" si="15"/>
        <v>0</v>
      </c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3" collapsed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 cm="1">
        <f t="array" aca="1" ref="D223" ca="1">SUM(INDIRECT("'"&amp;TOTALECSheets&amp;"'!"&amp;ADDRESS(ROW(),COLUMN())))</f>
        <v>187676.00362687404</v>
      </c>
      <c r="E223" s="14">
        <f ca="1">IFERROR(IF(D223="",0,IF(D223=0,0,IF(ABS(D223-SUM($G223:$U223))&lt;Check_Limit,0,1))),1)</f>
        <v>0</v>
      </c>
      <c r="F223" s="46"/>
      <c r="G223" s="175" cm="1">
        <f t="array" aca="1" ref="G223" ca="1">SUM(INDIRECT("'"&amp;TOTALECSheets&amp;"'!"&amp;ADDRESS(ROW(),COLUMN())))</f>
        <v>156487.27878093184</v>
      </c>
      <c r="H223" s="175" cm="1">
        <f t="array" aca="1" ref="H223" ca="1">SUM(INDIRECT("'"&amp;TOTALECSheets&amp;"'!"&amp;ADDRESS(ROW(),COLUMN())))</f>
        <v>8345.1724024078467</v>
      </c>
      <c r="I223" s="175" cm="1">
        <f t="array" aca="1" ref="I223" ca="1">SUM(INDIRECT("'"&amp;TOTALECSheets&amp;"'!"&amp;ADDRESS(ROW(),COLUMN())))</f>
        <v>11843.1157070681</v>
      </c>
      <c r="J223" s="175" cm="1">
        <f t="array" aca="1" ref="J223" ca="1">SUM(INDIRECT("'"&amp;TOTALECSheets&amp;"'!"&amp;ADDRESS(ROW(),COLUMN())))</f>
        <v>7511.5450475491734</v>
      </c>
      <c r="K223" s="175" cm="1">
        <f t="array" aca="1" ref="K223" ca="1">SUM(INDIRECT("'"&amp;TOTALECSheets&amp;"'!"&amp;ADDRESS(ROW(),COLUMN())))</f>
        <v>1094.4692149650164</v>
      </c>
      <c r="L223" s="175" cm="1">
        <f t="array" aca="1" ref="L223" ca="1">SUM(INDIRECT("'"&amp;TOTALECSheets&amp;"'!"&amp;ADDRESS(ROW(),COLUMN())))</f>
        <v>453.09206646384865</v>
      </c>
      <c r="M223" s="175" cm="1">
        <f t="array" aca="1" ref="M223" ca="1">SUM(INDIRECT("'"&amp;TOTALECSheets&amp;"'!"&amp;ADDRESS(ROW(),COLUMN())))</f>
        <v>2169.897407488199</v>
      </c>
      <c r="N223" s="175" cm="1">
        <f t="array" aca="1" ref="N223" ca="1">SUM(INDIRECT("'"&amp;TOTALECSheets&amp;"'!"&amp;ADDRESS(ROW(),COLUMN())))</f>
        <v>-53.808999999999997</v>
      </c>
      <c r="O223" s="175" cm="1">
        <f t="array" aca="1" ref="O223" ca="1">SUM(INDIRECT("'"&amp;TOTALECSheets&amp;"'!"&amp;ADDRESS(ROW(),COLUMN())))</f>
        <v>-174.75800000000001</v>
      </c>
      <c r="P223" s="175" cm="1">
        <f t="array" aca="1" ref="P223" ca="1">SUM(INDIRECT("'"&amp;TOTALECSheets&amp;"'!"&amp;ADDRESS(ROW(),COLUMN())))</f>
        <v>0</v>
      </c>
      <c r="Q223" s="175" cm="1">
        <f t="array" aca="1" ref="Q223" ca="1">SUM(INDIRECT("'"&amp;TOTALECSheets&amp;"'!"&amp;ADDRESS(ROW(),COLUMN())))</f>
        <v>0</v>
      </c>
      <c r="R223" s="175" cm="1">
        <f t="array" aca="1" ref="R223" ca="1">SUM(INDIRECT("'"&amp;TOTALECSheets&amp;"'!"&amp;ADDRESS(ROW(),COLUMN())))</f>
        <v>0</v>
      </c>
      <c r="S223" s="175" cm="1">
        <f t="array" aca="1" ref="S223" ca="1">SUM(INDIRECT("'"&amp;TOTALECSheets&amp;"'!"&amp;ADDRESS(ROW(),COLUMN())))</f>
        <v>0</v>
      </c>
      <c r="T223" s="175" cm="1">
        <f t="array" aca="1" ref="T223" ca="1">SUM(INDIRECT("'"&amp;TOTALECSheets&amp;"'!"&amp;ADDRESS(ROW(),COLUMN())))</f>
        <v>0</v>
      </c>
      <c r="U223" s="175" cm="1">
        <f t="array" aca="1" ref="U223" ca="1">SUM(INDIRECT("'"&amp;TOTALECSheets&amp;"'!"&amp;ADDRESS(ROW(),COLUMN())))</f>
        <v>0</v>
      </c>
      <c r="W223" s="1"/>
    </row>
    <row r="224" spans="1:23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>
        <f t="shared" si="15"/>
        <v>0</v>
      </c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W224" s="9"/>
    </row>
    <row r="225" spans="1:23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D225" s="14"/>
      <c r="E225" s="14">
        <f t="shared" si="15"/>
        <v>0</v>
      </c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W225" s="9"/>
    </row>
    <row r="226" spans="1:23" hidden="1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>
        <f t="shared" si="15"/>
        <v>0</v>
      </c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W226" s="9"/>
    </row>
    <row r="227" spans="1:23" hidden="1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 cm="1">
        <f t="array" aca="1" ref="D227" ca="1">SUM(INDIRECT("'"&amp;TOTALECSheets&amp;"'!"&amp;ADDRESS(ROW(),COLUMN())))</f>
        <v>0</v>
      </c>
      <c r="E227" s="14">
        <f t="shared" ca="1" si="15"/>
        <v>0</v>
      </c>
      <c r="F227" s="3"/>
      <c r="G227" s="14" cm="1">
        <f t="array" aca="1" ref="G227" ca="1">SUM(INDIRECT("'"&amp;TOTALECSheets&amp;"'!"&amp;ADDRESS(ROW(),COLUMN())))</f>
        <v>0</v>
      </c>
      <c r="H227" s="14" cm="1">
        <f t="array" aca="1" ref="H227" ca="1">SUM(INDIRECT("'"&amp;TOTALECSheets&amp;"'!"&amp;ADDRESS(ROW(),COLUMN())))</f>
        <v>0</v>
      </c>
      <c r="I227" s="14" cm="1">
        <f t="array" aca="1" ref="I227" ca="1">SUM(INDIRECT("'"&amp;TOTALECSheets&amp;"'!"&amp;ADDRESS(ROW(),COLUMN())))</f>
        <v>0</v>
      </c>
      <c r="J227" s="14" cm="1">
        <f t="array" aca="1" ref="J227" ca="1">SUM(INDIRECT("'"&amp;TOTALECSheets&amp;"'!"&amp;ADDRESS(ROW(),COLUMN())))</f>
        <v>0</v>
      </c>
      <c r="K227" s="14" cm="1">
        <f t="array" aca="1" ref="K227" ca="1">SUM(INDIRECT("'"&amp;TOTALECSheets&amp;"'!"&amp;ADDRESS(ROW(),COLUMN())))</f>
        <v>0</v>
      </c>
      <c r="L227" s="14" cm="1">
        <f t="array" aca="1" ref="L227" ca="1">SUM(INDIRECT("'"&amp;TOTALECSheets&amp;"'!"&amp;ADDRESS(ROW(),COLUMN())))</f>
        <v>0</v>
      </c>
      <c r="M227" s="14" cm="1">
        <f t="array" aca="1" ref="M227" ca="1">SUM(INDIRECT("'"&amp;TOTALECSheets&amp;"'!"&amp;ADDRESS(ROW(),COLUMN())))</f>
        <v>0</v>
      </c>
      <c r="N227" s="14" cm="1">
        <f t="array" aca="1" ref="N227" ca="1">SUM(INDIRECT("'"&amp;TOTALECSheets&amp;"'!"&amp;ADDRESS(ROW(),COLUMN())))</f>
        <v>0</v>
      </c>
      <c r="O227" s="14" cm="1">
        <f t="array" aca="1" ref="O227" ca="1">SUM(INDIRECT("'"&amp;TOTALECSheets&amp;"'!"&amp;ADDRESS(ROW(),COLUMN())))</f>
        <v>0</v>
      </c>
      <c r="P227" s="14" cm="1">
        <f t="array" aca="1" ref="P227" ca="1">SUM(INDIRECT("'"&amp;TOTALECSheets&amp;"'!"&amp;ADDRESS(ROW(),COLUMN())))</f>
        <v>0</v>
      </c>
      <c r="Q227" s="14" cm="1">
        <f t="array" aca="1" ref="Q227" ca="1">SUM(INDIRECT("'"&amp;TOTALECSheets&amp;"'!"&amp;ADDRESS(ROW(),COLUMN())))</f>
        <v>0</v>
      </c>
      <c r="R227" s="14" cm="1">
        <f t="array" aca="1" ref="R227" ca="1">SUM(INDIRECT("'"&amp;TOTALECSheets&amp;"'!"&amp;ADDRESS(ROW(),COLUMN())))</f>
        <v>0</v>
      </c>
      <c r="S227" s="14" cm="1">
        <f t="array" aca="1" ref="S227" ca="1">SUM(INDIRECT("'"&amp;TOTALECSheets&amp;"'!"&amp;ADDRESS(ROW(),COLUMN())))</f>
        <v>0</v>
      </c>
      <c r="T227" s="14" cm="1">
        <f t="array" aca="1" ref="T227" ca="1">SUM(INDIRECT("'"&amp;TOTALECSheets&amp;"'!"&amp;ADDRESS(ROW(),COLUMN())))</f>
        <v>0</v>
      </c>
      <c r="U227" s="14" cm="1">
        <f t="array" aca="1" ref="U227" ca="1">SUM(INDIRECT("'"&amp;TOTALECSheets&amp;"'!"&amp;ADDRESS(ROW(),COLUMN())))</f>
        <v>0</v>
      </c>
      <c r="W227" s="9"/>
    </row>
    <row r="228" spans="1:23" hidden="1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 cm="1">
        <f t="array" aca="1" ref="D228" ca="1">SUM(INDIRECT("'"&amp;TOTALECSheets&amp;"'!"&amp;ADDRESS(ROW(),COLUMN())))</f>
        <v>0</v>
      </c>
      <c r="E228" s="14">
        <f t="shared" ca="1" si="15"/>
        <v>0</v>
      </c>
      <c r="F228" s="3"/>
      <c r="G228" s="14" cm="1">
        <f t="array" aca="1" ref="G228" ca="1">SUM(INDIRECT("'"&amp;TOTALECSheets&amp;"'!"&amp;ADDRESS(ROW(),COLUMN())))</f>
        <v>0</v>
      </c>
      <c r="H228" s="14" cm="1">
        <f t="array" aca="1" ref="H228" ca="1">SUM(INDIRECT("'"&amp;TOTALECSheets&amp;"'!"&amp;ADDRESS(ROW(),COLUMN())))</f>
        <v>0</v>
      </c>
      <c r="I228" s="14" cm="1">
        <f t="array" aca="1" ref="I228" ca="1">SUM(INDIRECT("'"&amp;TOTALECSheets&amp;"'!"&amp;ADDRESS(ROW(),COLUMN())))</f>
        <v>0</v>
      </c>
      <c r="J228" s="14" cm="1">
        <f t="array" aca="1" ref="J228" ca="1">SUM(INDIRECT("'"&amp;TOTALECSheets&amp;"'!"&amp;ADDRESS(ROW(),COLUMN())))</f>
        <v>0</v>
      </c>
      <c r="K228" s="14" cm="1">
        <f t="array" aca="1" ref="K228" ca="1">SUM(INDIRECT("'"&amp;TOTALECSheets&amp;"'!"&amp;ADDRESS(ROW(),COLUMN())))</f>
        <v>0</v>
      </c>
      <c r="L228" s="14" cm="1">
        <f t="array" aca="1" ref="L228" ca="1">SUM(INDIRECT("'"&amp;TOTALECSheets&amp;"'!"&amp;ADDRESS(ROW(),COLUMN())))</f>
        <v>0</v>
      </c>
      <c r="M228" s="14" cm="1">
        <f t="array" aca="1" ref="M228" ca="1">SUM(INDIRECT("'"&amp;TOTALECSheets&amp;"'!"&amp;ADDRESS(ROW(),COLUMN())))</f>
        <v>0</v>
      </c>
      <c r="N228" s="14" cm="1">
        <f t="array" aca="1" ref="N228" ca="1">SUM(INDIRECT("'"&amp;TOTALECSheets&amp;"'!"&amp;ADDRESS(ROW(),COLUMN())))</f>
        <v>0</v>
      </c>
      <c r="O228" s="14" cm="1">
        <f t="array" aca="1" ref="O228" ca="1">SUM(INDIRECT("'"&amp;TOTALECSheets&amp;"'!"&amp;ADDRESS(ROW(),COLUMN())))</f>
        <v>0</v>
      </c>
      <c r="P228" s="14" cm="1">
        <f t="array" aca="1" ref="P228" ca="1">SUM(INDIRECT("'"&amp;TOTALECSheets&amp;"'!"&amp;ADDRESS(ROW(),COLUMN())))</f>
        <v>0</v>
      </c>
      <c r="Q228" s="14" cm="1">
        <f t="array" aca="1" ref="Q228" ca="1">SUM(INDIRECT("'"&amp;TOTALECSheets&amp;"'!"&amp;ADDRESS(ROW(),COLUMN())))</f>
        <v>0</v>
      </c>
      <c r="R228" s="14" cm="1">
        <f t="array" aca="1" ref="R228" ca="1">SUM(INDIRECT("'"&amp;TOTALECSheets&amp;"'!"&amp;ADDRESS(ROW(),COLUMN())))</f>
        <v>0</v>
      </c>
      <c r="S228" s="14" cm="1">
        <f t="array" aca="1" ref="S228" ca="1">SUM(INDIRECT("'"&amp;TOTALECSheets&amp;"'!"&amp;ADDRESS(ROW(),COLUMN())))</f>
        <v>0</v>
      </c>
      <c r="T228" s="14" cm="1">
        <f t="array" aca="1" ref="T228" ca="1">SUM(INDIRECT("'"&amp;TOTALECSheets&amp;"'!"&amp;ADDRESS(ROW(),COLUMN())))</f>
        <v>0</v>
      </c>
      <c r="U228" s="14" cm="1">
        <f t="array" aca="1" ref="U228" ca="1">SUM(INDIRECT("'"&amp;TOTALECSheets&amp;"'!"&amp;ADDRESS(ROW(),COLUMN())))</f>
        <v>0</v>
      </c>
      <c r="W228" s="9"/>
    </row>
    <row r="229" spans="1:23" hidden="1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 cm="1">
        <f t="array" aca="1" ref="D229" ca="1">SUM(INDIRECT("'"&amp;TOTALECSheets&amp;"'!"&amp;ADDRESS(ROW(),COLUMN())))</f>
        <v>0</v>
      </c>
      <c r="E229" s="14">
        <f t="shared" ca="1" si="15"/>
        <v>0</v>
      </c>
      <c r="F229" s="3"/>
      <c r="G229" s="14" cm="1">
        <f t="array" aca="1" ref="G229" ca="1">SUM(INDIRECT("'"&amp;TOTALECSheets&amp;"'!"&amp;ADDRESS(ROW(),COLUMN())))</f>
        <v>0</v>
      </c>
      <c r="H229" s="14" cm="1">
        <f t="array" aca="1" ref="H229" ca="1">SUM(INDIRECT("'"&amp;TOTALECSheets&amp;"'!"&amp;ADDRESS(ROW(),COLUMN())))</f>
        <v>0</v>
      </c>
      <c r="I229" s="14" cm="1">
        <f t="array" aca="1" ref="I229" ca="1">SUM(INDIRECT("'"&amp;TOTALECSheets&amp;"'!"&amp;ADDRESS(ROW(),COLUMN())))</f>
        <v>0</v>
      </c>
      <c r="J229" s="14" cm="1">
        <f t="array" aca="1" ref="J229" ca="1">SUM(INDIRECT("'"&amp;TOTALECSheets&amp;"'!"&amp;ADDRESS(ROW(),COLUMN())))</f>
        <v>0</v>
      </c>
      <c r="K229" s="14" cm="1">
        <f t="array" aca="1" ref="K229" ca="1">SUM(INDIRECT("'"&amp;TOTALECSheets&amp;"'!"&amp;ADDRESS(ROW(),COLUMN())))</f>
        <v>0</v>
      </c>
      <c r="L229" s="14" cm="1">
        <f t="array" aca="1" ref="L229" ca="1">SUM(INDIRECT("'"&amp;TOTALECSheets&amp;"'!"&amp;ADDRESS(ROW(),COLUMN())))</f>
        <v>0</v>
      </c>
      <c r="M229" s="14" cm="1">
        <f t="array" aca="1" ref="M229" ca="1">SUM(INDIRECT("'"&amp;TOTALECSheets&amp;"'!"&amp;ADDRESS(ROW(),COLUMN())))</f>
        <v>0</v>
      </c>
      <c r="N229" s="14" cm="1">
        <f t="array" aca="1" ref="N229" ca="1">SUM(INDIRECT("'"&amp;TOTALECSheets&amp;"'!"&amp;ADDRESS(ROW(),COLUMN())))</f>
        <v>0</v>
      </c>
      <c r="O229" s="14" cm="1">
        <f t="array" aca="1" ref="O229" ca="1">SUM(INDIRECT("'"&amp;TOTALECSheets&amp;"'!"&amp;ADDRESS(ROW(),COLUMN())))</f>
        <v>0</v>
      </c>
      <c r="P229" s="14" cm="1">
        <f t="array" aca="1" ref="P229" ca="1">SUM(INDIRECT("'"&amp;TOTALECSheets&amp;"'!"&amp;ADDRESS(ROW(),COLUMN())))</f>
        <v>0</v>
      </c>
      <c r="Q229" s="14" cm="1">
        <f t="array" aca="1" ref="Q229" ca="1">SUM(INDIRECT("'"&amp;TOTALECSheets&amp;"'!"&amp;ADDRESS(ROW(),COLUMN())))</f>
        <v>0</v>
      </c>
      <c r="R229" s="14" cm="1">
        <f t="array" aca="1" ref="R229" ca="1">SUM(INDIRECT("'"&amp;TOTALECSheets&amp;"'!"&amp;ADDRESS(ROW(),COLUMN())))</f>
        <v>0</v>
      </c>
      <c r="S229" s="14" cm="1">
        <f t="array" aca="1" ref="S229" ca="1">SUM(INDIRECT("'"&amp;TOTALECSheets&amp;"'!"&amp;ADDRESS(ROW(),COLUMN())))</f>
        <v>0</v>
      </c>
      <c r="T229" s="14" cm="1">
        <f t="array" aca="1" ref="T229" ca="1">SUM(INDIRECT("'"&amp;TOTALECSheets&amp;"'!"&amp;ADDRESS(ROW(),COLUMN())))</f>
        <v>0</v>
      </c>
      <c r="U229" s="14" cm="1">
        <f t="array" aca="1" ref="U229" ca="1">SUM(INDIRECT("'"&amp;TOTALECSheets&amp;"'!"&amp;ADDRESS(ROW(),COLUMN())))</f>
        <v>0</v>
      </c>
      <c r="W229" s="9"/>
    </row>
    <row r="230" spans="1:23" hidden="1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 cm="1">
        <f t="array" aca="1" ref="D230" ca="1">SUM(INDIRECT("'"&amp;TOTALECSheets&amp;"'!"&amp;ADDRESS(ROW(),COLUMN())))</f>
        <v>0</v>
      </c>
      <c r="E230" s="14">
        <f t="shared" ca="1" si="15"/>
        <v>0</v>
      </c>
      <c r="F230" s="3"/>
      <c r="G230" s="14" cm="1">
        <f t="array" aca="1" ref="G230" ca="1">SUM(INDIRECT("'"&amp;TOTALECSheets&amp;"'!"&amp;ADDRESS(ROW(),COLUMN())))</f>
        <v>0</v>
      </c>
      <c r="H230" s="14" cm="1">
        <f t="array" aca="1" ref="H230" ca="1">SUM(INDIRECT("'"&amp;TOTALECSheets&amp;"'!"&amp;ADDRESS(ROW(),COLUMN())))</f>
        <v>0</v>
      </c>
      <c r="I230" s="14" cm="1">
        <f t="array" aca="1" ref="I230" ca="1">SUM(INDIRECT("'"&amp;TOTALECSheets&amp;"'!"&amp;ADDRESS(ROW(),COLUMN())))</f>
        <v>0</v>
      </c>
      <c r="J230" s="14" cm="1">
        <f t="array" aca="1" ref="J230" ca="1">SUM(INDIRECT("'"&amp;TOTALECSheets&amp;"'!"&amp;ADDRESS(ROW(),COLUMN())))</f>
        <v>0</v>
      </c>
      <c r="K230" s="14" cm="1">
        <f t="array" aca="1" ref="K230" ca="1">SUM(INDIRECT("'"&amp;TOTALECSheets&amp;"'!"&amp;ADDRESS(ROW(),COLUMN())))</f>
        <v>0</v>
      </c>
      <c r="L230" s="14" cm="1">
        <f t="array" aca="1" ref="L230" ca="1">SUM(INDIRECT("'"&amp;TOTALECSheets&amp;"'!"&amp;ADDRESS(ROW(),COLUMN())))</f>
        <v>0</v>
      </c>
      <c r="M230" s="14" cm="1">
        <f t="array" aca="1" ref="M230" ca="1">SUM(INDIRECT("'"&amp;TOTALECSheets&amp;"'!"&amp;ADDRESS(ROW(),COLUMN())))</f>
        <v>0</v>
      </c>
      <c r="N230" s="14" cm="1">
        <f t="array" aca="1" ref="N230" ca="1">SUM(INDIRECT("'"&amp;TOTALECSheets&amp;"'!"&amp;ADDRESS(ROW(),COLUMN())))</f>
        <v>0</v>
      </c>
      <c r="O230" s="14" cm="1">
        <f t="array" aca="1" ref="O230" ca="1">SUM(INDIRECT("'"&amp;TOTALECSheets&amp;"'!"&amp;ADDRESS(ROW(),COLUMN())))</f>
        <v>0</v>
      </c>
      <c r="P230" s="14" cm="1">
        <f t="array" aca="1" ref="P230" ca="1">SUM(INDIRECT("'"&amp;TOTALECSheets&amp;"'!"&amp;ADDRESS(ROW(),COLUMN())))</f>
        <v>0</v>
      </c>
      <c r="Q230" s="14" cm="1">
        <f t="array" aca="1" ref="Q230" ca="1">SUM(INDIRECT("'"&amp;TOTALECSheets&amp;"'!"&amp;ADDRESS(ROW(),COLUMN())))</f>
        <v>0</v>
      </c>
      <c r="R230" s="14" cm="1">
        <f t="array" aca="1" ref="R230" ca="1">SUM(INDIRECT("'"&amp;TOTALECSheets&amp;"'!"&amp;ADDRESS(ROW(),COLUMN())))</f>
        <v>0</v>
      </c>
      <c r="S230" s="14" cm="1">
        <f t="array" aca="1" ref="S230" ca="1">SUM(INDIRECT("'"&amp;TOTALECSheets&amp;"'!"&amp;ADDRESS(ROW(),COLUMN())))</f>
        <v>0</v>
      </c>
      <c r="T230" s="14" cm="1">
        <f t="array" aca="1" ref="T230" ca="1">SUM(INDIRECT("'"&amp;TOTALECSheets&amp;"'!"&amp;ADDRESS(ROW(),COLUMN())))</f>
        <v>0</v>
      </c>
      <c r="U230" s="14" cm="1">
        <f t="array" aca="1" ref="U230" ca="1">SUM(INDIRECT("'"&amp;TOTALECSheets&amp;"'!"&amp;ADDRESS(ROW(),COLUMN())))</f>
        <v>0</v>
      </c>
      <c r="W230" s="9"/>
    </row>
    <row r="231" spans="1:23" hidden="1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 cm="1">
        <f t="array" aca="1" ref="D231" ca="1">SUM(INDIRECT("'"&amp;TOTALECSheets&amp;"'!"&amp;ADDRESS(ROW(),COLUMN())))</f>
        <v>0</v>
      </c>
      <c r="E231" s="14">
        <f t="shared" ca="1" si="15"/>
        <v>0</v>
      </c>
      <c r="F231" s="46"/>
      <c r="G231" s="14" cm="1">
        <f t="array" aca="1" ref="G231" ca="1">SUM(INDIRECT("'"&amp;TOTALECSheets&amp;"'!"&amp;ADDRESS(ROW(),COLUMN())))</f>
        <v>0</v>
      </c>
      <c r="H231" s="14" cm="1">
        <f t="array" aca="1" ref="H231" ca="1">SUM(INDIRECT("'"&amp;TOTALECSheets&amp;"'!"&amp;ADDRESS(ROW(),COLUMN())))</f>
        <v>0</v>
      </c>
      <c r="I231" s="14" cm="1">
        <f t="array" aca="1" ref="I231" ca="1">SUM(INDIRECT("'"&amp;TOTALECSheets&amp;"'!"&amp;ADDRESS(ROW(),COLUMN())))</f>
        <v>0</v>
      </c>
      <c r="J231" s="14" cm="1">
        <f t="array" aca="1" ref="J231" ca="1">SUM(INDIRECT("'"&amp;TOTALECSheets&amp;"'!"&amp;ADDRESS(ROW(),COLUMN())))</f>
        <v>0</v>
      </c>
      <c r="K231" s="14" cm="1">
        <f t="array" aca="1" ref="K231" ca="1">SUM(INDIRECT("'"&amp;TOTALECSheets&amp;"'!"&amp;ADDRESS(ROW(),COLUMN())))</f>
        <v>0</v>
      </c>
      <c r="L231" s="14" cm="1">
        <f t="array" aca="1" ref="L231" ca="1">SUM(INDIRECT("'"&amp;TOTALECSheets&amp;"'!"&amp;ADDRESS(ROW(),COLUMN())))</f>
        <v>0</v>
      </c>
      <c r="M231" s="14" cm="1">
        <f t="array" aca="1" ref="M231" ca="1">SUM(INDIRECT("'"&amp;TOTALECSheets&amp;"'!"&amp;ADDRESS(ROW(),COLUMN())))</f>
        <v>0</v>
      </c>
      <c r="N231" s="14" cm="1">
        <f t="array" aca="1" ref="N231" ca="1">SUM(INDIRECT("'"&amp;TOTALECSheets&amp;"'!"&amp;ADDRESS(ROW(),COLUMN())))</f>
        <v>0</v>
      </c>
      <c r="O231" s="14" cm="1">
        <f t="array" aca="1" ref="O231" ca="1">SUM(INDIRECT("'"&amp;TOTALECSheets&amp;"'!"&amp;ADDRESS(ROW(),COLUMN())))</f>
        <v>0</v>
      </c>
      <c r="P231" s="14" cm="1">
        <f t="array" aca="1" ref="P231" ca="1">SUM(INDIRECT("'"&amp;TOTALECSheets&amp;"'!"&amp;ADDRESS(ROW(),COLUMN())))</f>
        <v>0</v>
      </c>
      <c r="Q231" s="14" cm="1">
        <f t="array" aca="1" ref="Q231" ca="1">SUM(INDIRECT("'"&amp;TOTALECSheets&amp;"'!"&amp;ADDRESS(ROW(),COLUMN())))</f>
        <v>0</v>
      </c>
      <c r="R231" s="14" cm="1">
        <f t="array" aca="1" ref="R231" ca="1">SUM(INDIRECT("'"&amp;TOTALECSheets&amp;"'!"&amp;ADDRESS(ROW(),COLUMN())))</f>
        <v>0</v>
      </c>
      <c r="S231" s="14" cm="1">
        <f t="array" aca="1" ref="S231" ca="1">SUM(INDIRECT("'"&amp;TOTALECSheets&amp;"'!"&amp;ADDRESS(ROW(),COLUMN())))</f>
        <v>0</v>
      </c>
      <c r="T231" s="14" cm="1">
        <f t="array" aca="1" ref="T231" ca="1">SUM(INDIRECT("'"&amp;TOTALECSheets&amp;"'!"&amp;ADDRESS(ROW(),COLUMN())))</f>
        <v>0</v>
      </c>
      <c r="U231" s="14" cm="1">
        <f t="array" aca="1" ref="U231" ca="1">SUM(INDIRECT("'"&amp;TOTALECSheets&amp;"'!"&amp;ADDRESS(ROW(),COLUMN())))</f>
        <v>0</v>
      </c>
      <c r="W231" s="9"/>
    </row>
    <row r="232" spans="1:23" hidden="1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 cm="1">
        <f t="array" aca="1" ref="D232" ca="1">SUM(INDIRECT("'"&amp;TOTALECSheets&amp;"'!"&amp;ADDRESS(ROW(),COLUMN())))</f>
        <v>0</v>
      </c>
      <c r="E232" s="14">
        <f t="shared" ca="1" si="15"/>
        <v>0</v>
      </c>
      <c r="F232" s="46"/>
      <c r="G232" s="174" cm="1">
        <f t="array" aca="1" ref="G232" ca="1">SUM(INDIRECT("'"&amp;TOTALECSheets&amp;"'!"&amp;ADDRESS(ROW(),COLUMN())))</f>
        <v>0</v>
      </c>
      <c r="H232" s="174" cm="1">
        <f t="array" aca="1" ref="H232" ca="1">SUM(INDIRECT("'"&amp;TOTALECSheets&amp;"'!"&amp;ADDRESS(ROW(),COLUMN())))</f>
        <v>0</v>
      </c>
      <c r="I232" s="174" cm="1">
        <f t="array" aca="1" ref="I232" ca="1">SUM(INDIRECT("'"&amp;TOTALECSheets&amp;"'!"&amp;ADDRESS(ROW(),COLUMN())))</f>
        <v>0</v>
      </c>
      <c r="J232" s="174" cm="1">
        <f t="array" aca="1" ref="J232" ca="1">SUM(INDIRECT("'"&amp;TOTALECSheets&amp;"'!"&amp;ADDRESS(ROW(),COLUMN())))</f>
        <v>0</v>
      </c>
      <c r="K232" s="174" cm="1">
        <f t="array" aca="1" ref="K232" ca="1">SUM(INDIRECT("'"&amp;TOTALECSheets&amp;"'!"&amp;ADDRESS(ROW(),COLUMN())))</f>
        <v>0</v>
      </c>
      <c r="L232" s="174" cm="1">
        <f t="array" aca="1" ref="L232" ca="1">SUM(INDIRECT("'"&amp;TOTALECSheets&amp;"'!"&amp;ADDRESS(ROW(),COLUMN())))</f>
        <v>0</v>
      </c>
      <c r="M232" s="174" cm="1">
        <f t="array" aca="1" ref="M232" ca="1">SUM(INDIRECT("'"&amp;TOTALECSheets&amp;"'!"&amp;ADDRESS(ROW(),COLUMN())))</f>
        <v>0</v>
      </c>
      <c r="N232" s="174" cm="1">
        <f t="array" aca="1" ref="N232" ca="1">SUM(INDIRECT("'"&amp;TOTALECSheets&amp;"'!"&amp;ADDRESS(ROW(),COLUMN())))</f>
        <v>0</v>
      </c>
      <c r="O232" s="174" cm="1">
        <f t="array" aca="1" ref="O232" ca="1">SUM(INDIRECT("'"&amp;TOTALECSheets&amp;"'!"&amp;ADDRESS(ROW(),COLUMN())))</f>
        <v>0</v>
      </c>
      <c r="P232" s="174" cm="1">
        <f t="array" aca="1" ref="P232" ca="1">SUM(INDIRECT("'"&amp;TOTALECSheets&amp;"'!"&amp;ADDRESS(ROW(),COLUMN())))</f>
        <v>0</v>
      </c>
      <c r="Q232" s="174" cm="1">
        <f t="array" aca="1" ref="Q232" ca="1">SUM(INDIRECT("'"&amp;TOTALECSheets&amp;"'!"&amp;ADDRESS(ROW(),COLUMN())))</f>
        <v>0</v>
      </c>
      <c r="R232" s="174" cm="1">
        <f t="array" aca="1" ref="R232" ca="1">SUM(INDIRECT("'"&amp;TOTALECSheets&amp;"'!"&amp;ADDRESS(ROW(),COLUMN())))</f>
        <v>0</v>
      </c>
      <c r="S232" s="174" cm="1">
        <f t="array" aca="1" ref="S232" ca="1">SUM(INDIRECT("'"&amp;TOTALECSheets&amp;"'!"&amp;ADDRESS(ROW(),COLUMN())))</f>
        <v>0</v>
      </c>
      <c r="T232" s="174" cm="1">
        <f t="array" aca="1" ref="T232" ca="1">SUM(INDIRECT("'"&amp;TOTALECSheets&amp;"'!"&amp;ADDRESS(ROW(),COLUMN())))</f>
        <v>0</v>
      </c>
      <c r="U232" s="174" cm="1">
        <f t="array" aca="1" ref="U232" ca="1">SUM(INDIRECT("'"&amp;TOTALECSheets&amp;"'!"&amp;ADDRESS(ROW(),COLUMN())))</f>
        <v>0</v>
      </c>
      <c r="W232" s="9"/>
    </row>
    <row r="233" spans="1:23" hidden="1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>
        <f t="shared" si="15"/>
        <v>0</v>
      </c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W233" s="9"/>
    </row>
    <row r="234" spans="1:23" hidden="1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>
        <f t="shared" si="15"/>
        <v>0</v>
      </c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W234" s="9"/>
    </row>
    <row r="235" spans="1:23" hidden="1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 cm="1">
        <f t="array" aca="1" ref="D235" ca="1">SUM(INDIRECT("'"&amp;TOTALECSheets&amp;"'!"&amp;ADDRESS(ROW(),COLUMN())))</f>
        <v>0</v>
      </c>
      <c r="E235" s="14">
        <f t="shared" ca="1" si="15"/>
        <v>0</v>
      </c>
      <c r="F235" s="3"/>
      <c r="G235" s="14" cm="1">
        <f t="array" aca="1" ref="G235" ca="1">SUM(INDIRECT("'"&amp;TOTALECSheets&amp;"'!"&amp;ADDRESS(ROW(),COLUMN())))</f>
        <v>0</v>
      </c>
      <c r="H235" s="14" cm="1">
        <f t="array" aca="1" ref="H235" ca="1">SUM(INDIRECT("'"&amp;TOTALECSheets&amp;"'!"&amp;ADDRESS(ROW(),COLUMN())))</f>
        <v>0</v>
      </c>
      <c r="I235" s="14" cm="1">
        <f t="array" aca="1" ref="I235" ca="1">SUM(INDIRECT("'"&amp;TOTALECSheets&amp;"'!"&amp;ADDRESS(ROW(),COLUMN())))</f>
        <v>0</v>
      </c>
      <c r="J235" s="14" cm="1">
        <f t="array" aca="1" ref="J235" ca="1">SUM(INDIRECT("'"&amp;TOTALECSheets&amp;"'!"&amp;ADDRESS(ROW(),COLUMN())))</f>
        <v>0</v>
      </c>
      <c r="K235" s="14" cm="1">
        <f t="array" aca="1" ref="K235" ca="1">SUM(INDIRECT("'"&amp;TOTALECSheets&amp;"'!"&amp;ADDRESS(ROW(),COLUMN())))</f>
        <v>0</v>
      </c>
      <c r="L235" s="14" cm="1">
        <f t="array" aca="1" ref="L235" ca="1">SUM(INDIRECT("'"&amp;TOTALECSheets&amp;"'!"&amp;ADDRESS(ROW(),COLUMN())))</f>
        <v>0</v>
      </c>
      <c r="M235" s="14" cm="1">
        <f t="array" aca="1" ref="M235" ca="1">SUM(INDIRECT("'"&amp;TOTALECSheets&amp;"'!"&amp;ADDRESS(ROW(),COLUMN())))</f>
        <v>0</v>
      </c>
      <c r="N235" s="14" cm="1">
        <f t="array" aca="1" ref="N235" ca="1">SUM(INDIRECT("'"&amp;TOTALECSheets&amp;"'!"&amp;ADDRESS(ROW(),COLUMN())))</f>
        <v>0</v>
      </c>
      <c r="O235" s="14" cm="1">
        <f t="array" aca="1" ref="O235" ca="1">SUM(INDIRECT("'"&amp;TOTALECSheets&amp;"'!"&amp;ADDRESS(ROW(),COLUMN())))</f>
        <v>0</v>
      </c>
      <c r="P235" s="14" cm="1">
        <f t="array" aca="1" ref="P235" ca="1">SUM(INDIRECT("'"&amp;TOTALECSheets&amp;"'!"&amp;ADDRESS(ROW(),COLUMN())))</f>
        <v>0</v>
      </c>
      <c r="Q235" s="14" cm="1">
        <f t="array" aca="1" ref="Q235" ca="1">SUM(INDIRECT("'"&amp;TOTALECSheets&amp;"'!"&amp;ADDRESS(ROW(),COLUMN())))</f>
        <v>0</v>
      </c>
      <c r="R235" s="14" cm="1">
        <f t="array" aca="1" ref="R235" ca="1">SUM(INDIRECT("'"&amp;TOTALECSheets&amp;"'!"&amp;ADDRESS(ROW(),COLUMN())))</f>
        <v>0</v>
      </c>
      <c r="S235" s="14" cm="1">
        <f t="array" aca="1" ref="S235" ca="1">SUM(INDIRECT("'"&amp;TOTALECSheets&amp;"'!"&amp;ADDRESS(ROW(),COLUMN())))</f>
        <v>0</v>
      </c>
      <c r="T235" s="14" cm="1">
        <f t="array" aca="1" ref="T235" ca="1">SUM(INDIRECT("'"&amp;TOTALECSheets&amp;"'!"&amp;ADDRESS(ROW(),COLUMN())))</f>
        <v>0</v>
      </c>
      <c r="U235" s="14" cm="1">
        <f t="array" aca="1" ref="U235" ca="1">SUM(INDIRECT("'"&amp;TOTALECSheets&amp;"'!"&amp;ADDRESS(ROW(),COLUMN())))</f>
        <v>0</v>
      </c>
      <c r="W235" s="9"/>
    </row>
    <row r="236" spans="1:23" hidden="1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 cm="1">
        <f t="array" aca="1" ref="D236" ca="1">SUM(INDIRECT("'"&amp;TOTALECSheets&amp;"'!"&amp;ADDRESS(ROW(),COLUMN())))</f>
        <v>0</v>
      </c>
      <c r="E236" s="14">
        <f t="shared" ca="1" si="15"/>
        <v>0</v>
      </c>
      <c r="F236" s="3"/>
      <c r="G236" s="14" cm="1">
        <f t="array" aca="1" ref="G236" ca="1">SUM(INDIRECT("'"&amp;TOTALECSheets&amp;"'!"&amp;ADDRESS(ROW(),COLUMN())))</f>
        <v>0</v>
      </c>
      <c r="H236" s="14" cm="1">
        <f t="array" aca="1" ref="H236" ca="1">SUM(INDIRECT("'"&amp;TOTALECSheets&amp;"'!"&amp;ADDRESS(ROW(),COLUMN())))</f>
        <v>0</v>
      </c>
      <c r="I236" s="14" cm="1">
        <f t="array" aca="1" ref="I236" ca="1">SUM(INDIRECT("'"&amp;TOTALECSheets&amp;"'!"&amp;ADDRESS(ROW(),COLUMN())))</f>
        <v>0</v>
      </c>
      <c r="J236" s="14" cm="1">
        <f t="array" aca="1" ref="J236" ca="1">SUM(INDIRECT("'"&amp;TOTALECSheets&amp;"'!"&amp;ADDRESS(ROW(),COLUMN())))</f>
        <v>0</v>
      </c>
      <c r="K236" s="14" cm="1">
        <f t="array" aca="1" ref="K236" ca="1">SUM(INDIRECT("'"&amp;TOTALECSheets&amp;"'!"&amp;ADDRESS(ROW(),COLUMN())))</f>
        <v>0</v>
      </c>
      <c r="L236" s="14" cm="1">
        <f t="array" aca="1" ref="L236" ca="1">SUM(INDIRECT("'"&amp;TOTALECSheets&amp;"'!"&amp;ADDRESS(ROW(),COLUMN())))</f>
        <v>0</v>
      </c>
      <c r="M236" s="14" cm="1">
        <f t="array" aca="1" ref="M236" ca="1">SUM(INDIRECT("'"&amp;TOTALECSheets&amp;"'!"&amp;ADDRESS(ROW(),COLUMN())))</f>
        <v>0</v>
      </c>
      <c r="N236" s="14" cm="1">
        <f t="array" aca="1" ref="N236" ca="1">SUM(INDIRECT("'"&amp;TOTALECSheets&amp;"'!"&amp;ADDRESS(ROW(),COLUMN())))</f>
        <v>0</v>
      </c>
      <c r="O236" s="14" cm="1">
        <f t="array" aca="1" ref="O236" ca="1">SUM(INDIRECT("'"&amp;TOTALECSheets&amp;"'!"&amp;ADDRESS(ROW(),COLUMN())))</f>
        <v>0</v>
      </c>
      <c r="P236" s="14" cm="1">
        <f t="array" aca="1" ref="P236" ca="1">SUM(INDIRECT("'"&amp;TOTALECSheets&amp;"'!"&amp;ADDRESS(ROW(),COLUMN())))</f>
        <v>0</v>
      </c>
      <c r="Q236" s="14" cm="1">
        <f t="array" aca="1" ref="Q236" ca="1">SUM(INDIRECT("'"&amp;TOTALECSheets&amp;"'!"&amp;ADDRESS(ROW(),COLUMN())))</f>
        <v>0</v>
      </c>
      <c r="R236" s="14" cm="1">
        <f t="array" aca="1" ref="R236" ca="1">SUM(INDIRECT("'"&amp;TOTALECSheets&amp;"'!"&amp;ADDRESS(ROW(),COLUMN())))</f>
        <v>0</v>
      </c>
      <c r="S236" s="14" cm="1">
        <f t="array" aca="1" ref="S236" ca="1">SUM(INDIRECT("'"&amp;TOTALECSheets&amp;"'!"&amp;ADDRESS(ROW(),COLUMN())))</f>
        <v>0</v>
      </c>
      <c r="T236" s="14" cm="1">
        <f t="array" aca="1" ref="T236" ca="1">SUM(INDIRECT("'"&amp;TOTALECSheets&amp;"'!"&amp;ADDRESS(ROW(),COLUMN())))</f>
        <v>0</v>
      </c>
      <c r="U236" s="14" cm="1">
        <f t="array" aca="1" ref="U236" ca="1">SUM(INDIRECT("'"&amp;TOTALECSheets&amp;"'!"&amp;ADDRESS(ROW(),COLUMN())))</f>
        <v>0</v>
      </c>
      <c r="W236" s="9"/>
    </row>
    <row r="237" spans="1:23" hidden="1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 cm="1">
        <f t="array" aca="1" ref="D237" ca="1">SUM(INDIRECT("'"&amp;TOTALECSheets&amp;"'!"&amp;ADDRESS(ROW(),COLUMN())))</f>
        <v>0</v>
      </c>
      <c r="E237" s="14">
        <f t="shared" ca="1" si="15"/>
        <v>0</v>
      </c>
      <c r="F237" s="3"/>
      <c r="G237" s="14" cm="1">
        <f t="array" aca="1" ref="G237" ca="1">SUM(INDIRECT("'"&amp;TOTALECSheets&amp;"'!"&amp;ADDRESS(ROW(),COLUMN())))</f>
        <v>0</v>
      </c>
      <c r="H237" s="14" cm="1">
        <f t="array" aca="1" ref="H237" ca="1">SUM(INDIRECT("'"&amp;TOTALECSheets&amp;"'!"&amp;ADDRESS(ROW(),COLUMN())))</f>
        <v>0</v>
      </c>
      <c r="I237" s="14" cm="1">
        <f t="array" aca="1" ref="I237" ca="1">SUM(INDIRECT("'"&amp;TOTALECSheets&amp;"'!"&amp;ADDRESS(ROW(),COLUMN())))</f>
        <v>0</v>
      </c>
      <c r="J237" s="14" cm="1">
        <f t="array" aca="1" ref="J237" ca="1">SUM(INDIRECT("'"&amp;TOTALECSheets&amp;"'!"&amp;ADDRESS(ROW(),COLUMN())))</f>
        <v>0</v>
      </c>
      <c r="K237" s="14" cm="1">
        <f t="array" aca="1" ref="K237" ca="1">SUM(INDIRECT("'"&amp;TOTALECSheets&amp;"'!"&amp;ADDRESS(ROW(),COLUMN())))</f>
        <v>0</v>
      </c>
      <c r="L237" s="14" cm="1">
        <f t="array" aca="1" ref="L237" ca="1">SUM(INDIRECT("'"&amp;TOTALECSheets&amp;"'!"&amp;ADDRESS(ROW(),COLUMN())))</f>
        <v>0</v>
      </c>
      <c r="M237" s="14" cm="1">
        <f t="array" aca="1" ref="M237" ca="1">SUM(INDIRECT("'"&amp;TOTALECSheets&amp;"'!"&amp;ADDRESS(ROW(),COLUMN())))</f>
        <v>0</v>
      </c>
      <c r="N237" s="14" cm="1">
        <f t="array" aca="1" ref="N237" ca="1">SUM(INDIRECT("'"&amp;TOTALECSheets&amp;"'!"&amp;ADDRESS(ROW(),COLUMN())))</f>
        <v>0</v>
      </c>
      <c r="O237" s="14" cm="1">
        <f t="array" aca="1" ref="O237" ca="1">SUM(INDIRECT("'"&amp;TOTALECSheets&amp;"'!"&amp;ADDRESS(ROW(),COLUMN())))</f>
        <v>0</v>
      </c>
      <c r="P237" s="14" cm="1">
        <f t="array" aca="1" ref="P237" ca="1">SUM(INDIRECT("'"&amp;TOTALECSheets&amp;"'!"&amp;ADDRESS(ROW(),COLUMN())))</f>
        <v>0</v>
      </c>
      <c r="Q237" s="14" cm="1">
        <f t="array" aca="1" ref="Q237" ca="1">SUM(INDIRECT("'"&amp;TOTALECSheets&amp;"'!"&amp;ADDRESS(ROW(),COLUMN())))</f>
        <v>0</v>
      </c>
      <c r="R237" s="14" cm="1">
        <f t="array" aca="1" ref="R237" ca="1">SUM(INDIRECT("'"&amp;TOTALECSheets&amp;"'!"&amp;ADDRESS(ROW(),COLUMN())))</f>
        <v>0</v>
      </c>
      <c r="S237" s="14" cm="1">
        <f t="array" aca="1" ref="S237" ca="1">SUM(INDIRECT("'"&amp;TOTALECSheets&amp;"'!"&amp;ADDRESS(ROW(),COLUMN())))</f>
        <v>0</v>
      </c>
      <c r="T237" s="14" cm="1">
        <f t="array" aca="1" ref="T237" ca="1">SUM(INDIRECT("'"&amp;TOTALECSheets&amp;"'!"&amp;ADDRESS(ROW(),COLUMN())))</f>
        <v>0</v>
      </c>
      <c r="U237" s="14" cm="1">
        <f t="array" aca="1" ref="U237" ca="1">SUM(INDIRECT("'"&amp;TOTALECSheets&amp;"'!"&amp;ADDRESS(ROW(),COLUMN())))</f>
        <v>0</v>
      </c>
      <c r="W237" s="9"/>
    </row>
    <row r="238" spans="1:23" hidden="1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 cm="1">
        <f t="array" aca="1" ref="D238" ca="1">SUM(INDIRECT("'"&amp;TOTALECSheets&amp;"'!"&amp;ADDRESS(ROW(),COLUMN())))</f>
        <v>0</v>
      </c>
      <c r="E238" s="14">
        <f t="shared" ca="1" si="15"/>
        <v>0</v>
      </c>
      <c r="F238" s="46"/>
      <c r="G238" s="14" cm="1">
        <f t="array" aca="1" ref="G238" ca="1">SUM(INDIRECT("'"&amp;TOTALECSheets&amp;"'!"&amp;ADDRESS(ROW(),COLUMN())))</f>
        <v>0</v>
      </c>
      <c r="H238" s="14" cm="1">
        <f t="array" aca="1" ref="H238" ca="1">SUM(INDIRECT("'"&amp;TOTALECSheets&amp;"'!"&amp;ADDRESS(ROW(),COLUMN())))</f>
        <v>0</v>
      </c>
      <c r="I238" s="14" cm="1">
        <f t="array" aca="1" ref="I238" ca="1">SUM(INDIRECT("'"&amp;TOTALECSheets&amp;"'!"&amp;ADDRESS(ROW(),COLUMN())))</f>
        <v>0</v>
      </c>
      <c r="J238" s="14" cm="1">
        <f t="array" aca="1" ref="J238" ca="1">SUM(INDIRECT("'"&amp;TOTALECSheets&amp;"'!"&amp;ADDRESS(ROW(),COLUMN())))</f>
        <v>0</v>
      </c>
      <c r="K238" s="14" cm="1">
        <f t="array" aca="1" ref="K238" ca="1">SUM(INDIRECT("'"&amp;TOTALECSheets&amp;"'!"&amp;ADDRESS(ROW(),COLUMN())))</f>
        <v>0</v>
      </c>
      <c r="L238" s="14" cm="1">
        <f t="array" aca="1" ref="L238" ca="1">SUM(INDIRECT("'"&amp;TOTALECSheets&amp;"'!"&amp;ADDRESS(ROW(),COLUMN())))</f>
        <v>0</v>
      </c>
      <c r="M238" s="14" cm="1">
        <f t="array" aca="1" ref="M238" ca="1">SUM(INDIRECT("'"&amp;TOTALECSheets&amp;"'!"&amp;ADDRESS(ROW(),COLUMN())))</f>
        <v>0</v>
      </c>
      <c r="N238" s="14" cm="1">
        <f t="array" aca="1" ref="N238" ca="1">SUM(INDIRECT("'"&amp;TOTALECSheets&amp;"'!"&amp;ADDRESS(ROW(),COLUMN())))</f>
        <v>0</v>
      </c>
      <c r="O238" s="14" cm="1">
        <f t="array" aca="1" ref="O238" ca="1">SUM(INDIRECT("'"&amp;TOTALECSheets&amp;"'!"&amp;ADDRESS(ROW(),COLUMN())))</f>
        <v>0</v>
      </c>
      <c r="P238" s="14" cm="1">
        <f t="array" aca="1" ref="P238" ca="1">SUM(INDIRECT("'"&amp;TOTALECSheets&amp;"'!"&amp;ADDRESS(ROW(),COLUMN())))</f>
        <v>0</v>
      </c>
      <c r="Q238" s="14" cm="1">
        <f t="array" aca="1" ref="Q238" ca="1">SUM(INDIRECT("'"&amp;TOTALECSheets&amp;"'!"&amp;ADDRESS(ROW(),COLUMN())))</f>
        <v>0</v>
      </c>
      <c r="R238" s="14" cm="1">
        <f t="array" aca="1" ref="R238" ca="1">SUM(INDIRECT("'"&amp;TOTALECSheets&amp;"'!"&amp;ADDRESS(ROW(),COLUMN())))</f>
        <v>0</v>
      </c>
      <c r="S238" s="14" cm="1">
        <f t="array" aca="1" ref="S238" ca="1">SUM(INDIRECT("'"&amp;TOTALECSheets&amp;"'!"&amp;ADDRESS(ROW(),COLUMN())))</f>
        <v>0</v>
      </c>
      <c r="T238" s="14" cm="1">
        <f t="array" aca="1" ref="T238" ca="1">SUM(INDIRECT("'"&amp;TOTALECSheets&amp;"'!"&amp;ADDRESS(ROW(),COLUMN())))</f>
        <v>0</v>
      </c>
      <c r="U238" s="14" cm="1">
        <f t="array" aca="1" ref="U238" ca="1">SUM(INDIRECT("'"&amp;TOTALECSheets&amp;"'!"&amp;ADDRESS(ROW(),COLUMN())))</f>
        <v>0</v>
      </c>
      <c r="W238" s="65"/>
    </row>
    <row r="239" spans="1:23" hidden="1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 cm="1">
        <f t="array" aca="1" ref="D239" ca="1">SUM(INDIRECT("'"&amp;TOTALECSheets&amp;"'!"&amp;ADDRESS(ROW(),COLUMN())))</f>
        <v>0</v>
      </c>
      <c r="E239" s="14">
        <f t="shared" ca="1" si="15"/>
        <v>0</v>
      </c>
      <c r="F239" s="46"/>
      <c r="G239" s="174" cm="1">
        <f t="array" aca="1" ref="G239" ca="1">SUM(INDIRECT("'"&amp;TOTALECSheets&amp;"'!"&amp;ADDRESS(ROW(),COLUMN())))</f>
        <v>0</v>
      </c>
      <c r="H239" s="174" cm="1">
        <f t="array" aca="1" ref="H239" ca="1">SUM(INDIRECT("'"&amp;TOTALECSheets&amp;"'!"&amp;ADDRESS(ROW(),COLUMN())))</f>
        <v>0</v>
      </c>
      <c r="I239" s="174" cm="1">
        <f t="array" aca="1" ref="I239" ca="1">SUM(INDIRECT("'"&amp;TOTALECSheets&amp;"'!"&amp;ADDRESS(ROW(),COLUMN())))</f>
        <v>0</v>
      </c>
      <c r="J239" s="174" cm="1">
        <f t="array" aca="1" ref="J239" ca="1">SUM(INDIRECT("'"&amp;TOTALECSheets&amp;"'!"&amp;ADDRESS(ROW(),COLUMN())))</f>
        <v>0</v>
      </c>
      <c r="K239" s="174" cm="1">
        <f t="array" aca="1" ref="K239" ca="1">SUM(INDIRECT("'"&amp;TOTALECSheets&amp;"'!"&amp;ADDRESS(ROW(),COLUMN())))</f>
        <v>0</v>
      </c>
      <c r="L239" s="174" cm="1">
        <f t="array" aca="1" ref="L239" ca="1">SUM(INDIRECT("'"&amp;TOTALECSheets&amp;"'!"&amp;ADDRESS(ROW(),COLUMN())))</f>
        <v>0</v>
      </c>
      <c r="M239" s="174" cm="1">
        <f t="array" aca="1" ref="M239" ca="1">SUM(INDIRECT("'"&amp;TOTALECSheets&amp;"'!"&amp;ADDRESS(ROW(),COLUMN())))</f>
        <v>0</v>
      </c>
      <c r="N239" s="174" cm="1">
        <f t="array" aca="1" ref="N239" ca="1">SUM(INDIRECT("'"&amp;TOTALECSheets&amp;"'!"&amp;ADDRESS(ROW(),COLUMN())))</f>
        <v>0</v>
      </c>
      <c r="O239" s="174" cm="1">
        <f t="array" aca="1" ref="O239" ca="1">SUM(INDIRECT("'"&amp;TOTALECSheets&amp;"'!"&amp;ADDRESS(ROW(),COLUMN())))</f>
        <v>0</v>
      </c>
      <c r="P239" s="174" cm="1">
        <f t="array" aca="1" ref="P239" ca="1">SUM(INDIRECT("'"&amp;TOTALECSheets&amp;"'!"&amp;ADDRESS(ROW(),COLUMN())))</f>
        <v>0</v>
      </c>
      <c r="Q239" s="174" cm="1">
        <f t="array" aca="1" ref="Q239" ca="1">SUM(INDIRECT("'"&amp;TOTALECSheets&amp;"'!"&amp;ADDRESS(ROW(),COLUMN())))</f>
        <v>0</v>
      </c>
      <c r="R239" s="174" cm="1">
        <f t="array" aca="1" ref="R239" ca="1">SUM(INDIRECT("'"&amp;TOTALECSheets&amp;"'!"&amp;ADDRESS(ROW(),COLUMN())))</f>
        <v>0</v>
      </c>
      <c r="S239" s="174" cm="1">
        <f t="array" aca="1" ref="S239" ca="1">SUM(INDIRECT("'"&amp;TOTALECSheets&amp;"'!"&amp;ADDRESS(ROW(),COLUMN())))</f>
        <v>0</v>
      </c>
      <c r="T239" s="174" cm="1">
        <f t="array" aca="1" ref="T239" ca="1">SUM(INDIRECT("'"&amp;TOTALECSheets&amp;"'!"&amp;ADDRESS(ROW(),COLUMN())))</f>
        <v>0</v>
      </c>
      <c r="U239" s="174" cm="1">
        <f t="array" aca="1" ref="U239" ca="1">SUM(INDIRECT("'"&amp;TOTALECSheets&amp;"'!"&amp;ADDRESS(ROW(),COLUMN())))</f>
        <v>0</v>
      </c>
      <c r="W239" s="40"/>
    </row>
    <row r="240" spans="1:23" hidden="1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>
        <f t="shared" si="15"/>
        <v>0</v>
      </c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W240" s="40"/>
    </row>
    <row r="241" spans="1:23" hidden="1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>
        <f t="shared" si="15"/>
        <v>0</v>
      </c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3" hidden="1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 cm="1">
        <f t="array" aca="1" ref="D242" ca="1">SUM(INDIRECT("'"&amp;TOTALECSheets&amp;"'!"&amp;ADDRESS(ROW(),COLUMN())))</f>
        <v>0</v>
      </c>
      <c r="E242" s="14">
        <f t="shared" ca="1" si="15"/>
        <v>0</v>
      </c>
      <c r="F242" s="3"/>
      <c r="G242" s="14" cm="1">
        <f t="array" aca="1" ref="G242" ca="1">SUM(INDIRECT("'"&amp;TOTALECSheets&amp;"'!"&amp;ADDRESS(ROW(),COLUMN())))</f>
        <v>0</v>
      </c>
      <c r="H242" s="14" cm="1">
        <f t="array" aca="1" ref="H242" ca="1">SUM(INDIRECT("'"&amp;TOTALECSheets&amp;"'!"&amp;ADDRESS(ROW(),COLUMN())))</f>
        <v>0</v>
      </c>
      <c r="I242" s="14" cm="1">
        <f t="array" aca="1" ref="I242" ca="1">SUM(INDIRECT("'"&amp;TOTALECSheets&amp;"'!"&amp;ADDRESS(ROW(),COLUMN())))</f>
        <v>0</v>
      </c>
      <c r="J242" s="14" cm="1">
        <f t="array" aca="1" ref="J242" ca="1">SUM(INDIRECT("'"&amp;TOTALECSheets&amp;"'!"&amp;ADDRESS(ROW(),COLUMN())))</f>
        <v>0</v>
      </c>
      <c r="K242" s="14" cm="1">
        <f t="array" aca="1" ref="K242" ca="1">SUM(INDIRECT("'"&amp;TOTALECSheets&amp;"'!"&amp;ADDRESS(ROW(),COLUMN())))</f>
        <v>0</v>
      </c>
      <c r="L242" s="14" cm="1">
        <f t="array" aca="1" ref="L242" ca="1">SUM(INDIRECT("'"&amp;TOTALECSheets&amp;"'!"&amp;ADDRESS(ROW(),COLUMN())))</f>
        <v>0</v>
      </c>
      <c r="M242" s="14" cm="1">
        <f t="array" aca="1" ref="M242" ca="1">SUM(INDIRECT("'"&amp;TOTALECSheets&amp;"'!"&amp;ADDRESS(ROW(),COLUMN())))</f>
        <v>0</v>
      </c>
      <c r="N242" s="14" cm="1">
        <f t="array" aca="1" ref="N242" ca="1">SUM(INDIRECT("'"&amp;TOTALECSheets&amp;"'!"&amp;ADDRESS(ROW(),COLUMN())))</f>
        <v>0</v>
      </c>
      <c r="O242" s="14" cm="1">
        <f t="array" aca="1" ref="O242" ca="1">SUM(INDIRECT("'"&amp;TOTALECSheets&amp;"'!"&amp;ADDRESS(ROW(),COLUMN())))</f>
        <v>0</v>
      </c>
      <c r="P242" s="14" cm="1">
        <f t="array" aca="1" ref="P242" ca="1">SUM(INDIRECT("'"&amp;TOTALECSheets&amp;"'!"&amp;ADDRESS(ROW(),COLUMN())))</f>
        <v>0</v>
      </c>
      <c r="Q242" s="14" cm="1">
        <f t="array" aca="1" ref="Q242" ca="1">SUM(INDIRECT("'"&amp;TOTALECSheets&amp;"'!"&amp;ADDRESS(ROW(),COLUMN())))</f>
        <v>0</v>
      </c>
      <c r="R242" s="14" cm="1">
        <f t="array" aca="1" ref="R242" ca="1">SUM(INDIRECT("'"&amp;TOTALECSheets&amp;"'!"&amp;ADDRESS(ROW(),COLUMN())))</f>
        <v>0</v>
      </c>
      <c r="S242" s="14" cm="1">
        <f t="array" aca="1" ref="S242" ca="1">SUM(INDIRECT("'"&amp;TOTALECSheets&amp;"'!"&amp;ADDRESS(ROW(),COLUMN())))</f>
        <v>0</v>
      </c>
      <c r="T242" s="14" cm="1">
        <f t="array" aca="1" ref="T242" ca="1">SUM(INDIRECT("'"&amp;TOTALECSheets&amp;"'!"&amp;ADDRESS(ROW(),COLUMN())))</f>
        <v>0</v>
      </c>
      <c r="U242" s="14" cm="1">
        <f t="array" aca="1" ref="U242" ca="1">SUM(INDIRECT("'"&amp;TOTALECSheets&amp;"'!"&amp;ADDRESS(ROW(),COLUMN())))</f>
        <v>0</v>
      </c>
      <c r="W242" s="1"/>
    </row>
    <row r="243" spans="1:23" hidden="1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 cm="1">
        <f t="array" aca="1" ref="D243" ca="1">SUM(INDIRECT("'"&amp;TOTALECSheets&amp;"'!"&amp;ADDRESS(ROW(),COLUMN())))</f>
        <v>0</v>
      </c>
      <c r="E243" s="14">
        <f t="shared" ref="E243:E288" ca="1" si="16">IFERROR(IF(D243="",0,IF(D243=0,0,IF(ABS(D243-SUM($G243:$U243))&lt;Check_Limit,0,1))),1)</f>
        <v>0</v>
      </c>
      <c r="F243" s="3"/>
      <c r="G243" s="14" cm="1">
        <f t="array" aca="1" ref="G243" ca="1">SUM(INDIRECT("'"&amp;TOTALECSheets&amp;"'!"&amp;ADDRESS(ROW(),COLUMN())))</f>
        <v>0</v>
      </c>
      <c r="H243" s="14" cm="1">
        <f t="array" aca="1" ref="H243" ca="1">SUM(INDIRECT("'"&amp;TOTALECSheets&amp;"'!"&amp;ADDRESS(ROW(),COLUMN())))</f>
        <v>0</v>
      </c>
      <c r="I243" s="14" cm="1">
        <f t="array" aca="1" ref="I243" ca="1">SUM(INDIRECT("'"&amp;TOTALECSheets&amp;"'!"&amp;ADDRESS(ROW(),COLUMN())))</f>
        <v>0</v>
      </c>
      <c r="J243" s="14" cm="1">
        <f t="array" aca="1" ref="J243" ca="1">SUM(INDIRECT("'"&amp;TOTALECSheets&amp;"'!"&amp;ADDRESS(ROW(),COLUMN())))</f>
        <v>0</v>
      </c>
      <c r="K243" s="14" cm="1">
        <f t="array" aca="1" ref="K243" ca="1">SUM(INDIRECT("'"&amp;TOTALECSheets&amp;"'!"&amp;ADDRESS(ROW(),COLUMN())))</f>
        <v>0</v>
      </c>
      <c r="L243" s="14" cm="1">
        <f t="array" aca="1" ref="L243" ca="1">SUM(INDIRECT("'"&amp;TOTALECSheets&amp;"'!"&amp;ADDRESS(ROW(),COLUMN())))</f>
        <v>0</v>
      </c>
      <c r="M243" s="14" cm="1">
        <f t="array" aca="1" ref="M243" ca="1">SUM(INDIRECT("'"&amp;TOTALECSheets&amp;"'!"&amp;ADDRESS(ROW(),COLUMN())))</f>
        <v>0</v>
      </c>
      <c r="N243" s="14" cm="1">
        <f t="array" aca="1" ref="N243" ca="1">SUM(INDIRECT("'"&amp;TOTALECSheets&amp;"'!"&amp;ADDRESS(ROW(),COLUMN())))</f>
        <v>0</v>
      </c>
      <c r="O243" s="14" cm="1">
        <f t="array" aca="1" ref="O243" ca="1">SUM(INDIRECT("'"&amp;TOTALECSheets&amp;"'!"&amp;ADDRESS(ROW(),COLUMN())))</f>
        <v>0</v>
      </c>
      <c r="P243" s="14" cm="1">
        <f t="array" aca="1" ref="P243" ca="1">SUM(INDIRECT("'"&amp;TOTALECSheets&amp;"'!"&amp;ADDRESS(ROW(),COLUMN())))</f>
        <v>0</v>
      </c>
      <c r="Q243" s="14" cm="1">
        <f t="array" aca="1" ref="Q243" ca="1">SUM(INDIRECT("'"&amp;TOTALECSheets&amp;"'!"&amp;ADDRESS(ROW(),COLUMN())))</f>
        <v>0</v>
      </c>
      <c r="R243" s="14" cm="1">
        <f t="array" aca="1" ref="R243" ca="1">SUM(INDIRECT("'"&amp;TOTALECSheets&amp;"'!"&amp;ADDRESS(ROW(),COLUMN())))</f>
        <v>0</v>
      </c>
      <c r="S243" s="14" cm="1">
        <f t="array" aca="1" ref="S243" ca="1">SUM(INDIRECT("'"&amp;TOTALECSheets&amp;"'!"&amp;ADDRESS(ROW(),COLUMN())))</f>
        <v>0</v>
      </c>
      <c r="T243" s="14" cm="1">
        <f t="array" aca="1" ref="T243" ca="1">SUM(INDIRECT("'"&amp;TOTALECSheets&amp;"'!"&amp;ADDRESS(ROW(),COLUMN())))</f>
        <v>0</v>
      </c>
      <c r="U243" s="14" cm="1">
        <f t="array" aca="1" ref="U243" ca="1">SUM(INDIRECT("'"&amp;TOTALECSheets&amp;"'!"&amp;ADDRESS(ROW(),COLUMN())))</f>
        <v>0</v>
      </c>
      <c r="W243" s="1"/>
    </row>
    <row r="244" spans="1:23" hidden="1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 cm="1">
        <f t="array" aca="1" ref="D244" ca="1">SUM(INDIRECT("'"&amp;TOTALECSheets&amp;"'!"&amp;ADDRESS(ROW(),COLUMN())))</f>
        <v>0</v>
      </c>
      <c r="E244" s="14">
        <f t="shared" ca="1" si="16"/>
        <v>0</v>
      </c>
      <c r="F244" s="3"/>
      <c r="G244" s="14" cm="1">
        <f t="array" aca="1" ref="G244" ca="1">SUM(INDIRECT("'"&amp;TOTALECSheets&amp;"'!"&amp;ADDRESS(ROW(),COLUMN())))</f>
        <v>0</v>
      </c>
      <c r="H244" s="14" cm="1">
        <f t="array" aca="1" ref="H244" ca="1">SUM(INDIRECT("'"&amp;TOTALECSheets&amp;"'!"&amp;ADDRESS(ROW(),COLUMN())))</f>
        <v>0</v>
      </c>
      <c r="I244" s="14" cm="1">
        <f t="array" aca="1" ref="I244" ca="1">SUM(INDIRECT("'"&amp;TOTALECSheets&amp;"'!"&amp;ADDRESS(ROW(),COLUMN())))</f>
        <v>0</v>
      </c>
      <c r="J244" s="14" cm="1">
        <f t="array" aca="1" ref="J244" ca="1">SUM(INDIRECT("'"&amp;TOTALECSheets&amp;"'!"&amp;ADDRESS(ROW(),COLUMN())))</f>
        <v>0</v>
      </c>
      <c r="K244" s="14" cm="1">
        <f t="array" aca="1" ref="K244" ca="1">SUM(INDIRECT("'"&amp;TOTALECSheets&amp;"'!"&amp;ADDRESS(ROW(),COLUMN())))</f>
        <v>0</v>
      </c>
      <c r="L244" s="14" cm="1">
        <f t="array" aca="1" ref="L244" ca="1">SUM(INDIRECT("'"&amp;TOTALECSheets&amp;"'!"&amp;ADDRESS(ROW(),COLUMN())))</f>
        <v>0</v>
      </c>
      <c r="M244" s="14" cm="1">
        <f t="array" aca="1" ref="M244" ca="1">SUM(INDIRECT("'"&amp;TOTALECSheets&amp;"'!"&amp;ADDRESS(ROW(),COLUMN())))</f>
        <v>0</v>
      </c>
      <c r="N244" s="14" cm="1">
        <f t="array" aca="1" ref="N244" ca="1">SUM(INDIRECT("'"&amp;TOTALECSheets&amp;"'!"&amp;ADDRESS(ROW(),COLUMN())))</f>
        <v>0</v>
      </c>
      <c r="O244" s="14" cm="1">
        <f t="array" aca="1" ref="O244" ca="1">SUM(INDIRECT("'"&amp;TOTALECSheets&amp;"'!"&amp;ADDRESS(ROW(),COLUMN())))</f>
        <v>0</v>
      </c>
      <c r="P244" s="14" cm="1">
        <f t="array" aca="1" ref="P244" ca="1">SUM(INDIRECT("'"&amp;TOTALECSheets&amp;"'!"&amp;ADDRESS(ROW(),COLUMN())))</f>
        <v>0</v>
      </c>
      <c r="Q244" s="14" cm="1">
        <f t="array" aca="1" ref="Q244" ca="1">SUM(INDIRECT("'"&amp;TOTALECSheets&amp;"'!"&amp;ADDRESS(ROW(),COLUMN())))</f>
        <v>0</v>
      </c>
      <c r="R244" s="14" cm="1">
        <f t="array" aca="1" ref="R244" ca="1">SUM(INDIRECT("'"&amp;TOTALECSheets&amp;"'!"&amp;ADDRESS(ROW(),COLUMN())))</f>
        <v>0</v>
      </c>
      <c r="S244" s="14" cm="1">
        <f t="array" aca="1" ref="S244" ca="1">SUM(INDIRECT("'"&amp;TOTALECSheets&amp;"'!"&amp;ADDRESS(ROW(),COLUMN())))</f>
        <v>0</v>
      </c>
      <c r="T244" s="14" cm="1">
        <f t="array" aca="1" ref="T244" ca="1">SUM(INDIRECT("'"&amp;TOTALECSheets&amp;"'!"&amp;ADDRESS(ROW(),COLUMN())))</f>
        <v>0</v>
      </c>
      <c r="U244" s="14" cm="1">
        <f t="array" aca="1" ref="U244" ca="1">SUM(INDIRECT("'"&amp;TOTALECSheets&amp;"'!"&amp;ADDRESS(ROW(),COLUMN())))</f>
        <v>0</v>
      </c>
      <c r="W244" s="9"/>
    </row>
    <row r="245" spans="1:23" hidden="1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 cm="1">
        <f t="array" aca="1" ref="D245" ca="1">SUM(INDIRECT("'"&amp;TOTALECSheets&amp;"'!"&amp;ADDRESS(ROW(),COLUMN())))</f>
        <v>0</v>
      </c>
      <c r="E245" s="14">
        <f t="shared" ca="1" si="16"/>
        <v>0</v>
      </c>
      <c r="F245" s="46"/>
      <c r="G245" s="14" cm="1">
        <f t="array" aca="1" ref="G245" ca="1">SUM(INDIRECT("'"&amp;TOTALECSheets&amp;"'!"&amp;ADDRESS(ROW(),COLUMN())))</f>
        <v>0</v>
      </c>
      <c r="H245" s="14" cm="1">
        <f t="array" aca="1" ref="H245" ca="1">SUM(INDIRECT("'"&amp;TOTALECSheets&amp;"'!"&amp;ADDRESS(ROW(),COLUMN())))</f>
        <v>0</v>
      </c>
      <c r="I245" s="14" cm="1">
        <f t="array" aca="1" ref="I245" ca="1">SUM(INDIRECT("'"&amp;TOTALECSheets&amp;"'!"&amp;ADDRESS(ROW(),COLUMN())))</f>
        <v>0</v>
      </c>
      <c r="J245" s="14" cm="1">
        <f t="array" aca="1" ref="J245" ca="1">SUM(INDIRECT("'"&amp;TOTALECSheets&amp;"'!"&amp;ADDRESS(ROW(),COLUMN())))</f>
        <v>0</v>
      </c>
      <c r="K245" s="14" cm="1">
        <f t="array" aca="1" ref="K245" ca="1">SUM(INDIRECT("'"&amp;TOTALECSheets&amp;"'!"&amp;ADDRESS(ROW(),COLUMN())))</f>
        <v>0</v>
      </c>
      <c r="L245" s="14" cm="1">
        <f t="array" aca="1" ref="L245" ca="1">SUM(INDIRECT("'"&amp;TOTALECSheets&amp;"'!"&amp;ADDRESS(ROW(),COLUMN())))</f>
        <v>0</v>
      </c>
      <c r="M245" s="14" cm="1">
        <f t="array" aca="1" ref="M245" ca="1">SUM(INDIRECT("'"&amp;TOTALECSheets&amp;"'!"&amp;ADDRESS(ROW(),COLUMN())))</f>
        <v>0</v>
      </c>
      <c r="N245" s="14" cm="1">
        <f t="array" aca="1" ref="N245" ca="1">SUM(INDIRECT("'"&amp;TOTALECSheets&amp;"'!"&amp;ADDRESS(ROW(),COLUMN())))</f>
        <v>0</v>
      </c>
      <c r="O245" s="14" cm="1">
        <f t="array" aca="1" ref="O245" ca="1">SUM(INDIRECT("'"&amp;TOTALECSheets&amp;"'!"&amp;ADDRESS(ROW(),COLUMN())))</f>
        <v>0</v>
      </c>
      <c r="P245" s="14" cm="1">
        <f t="array" aca="1" ref="P245" ca="1">SUM(INDIRECT("'"&amp;TOTALECSheets&amp;"'!"&amp;ADDRESS(ROW(),COLUMN())))</f>
        <v>0</v>
      </c>
      <c r="Q245" s="14" cm="1">
        <f t="array" aca="1" ref="Q245" ca="1">SUM(INDIRECT("'"&amp;TOTALECSheets&amp;"'!"&amp;ADDRESS(ROW(),COLUMN())))</f>
        <v>0</v>
      </c>
      <c r="R245" s="14" cm="1">
        <f t="array" aca="1" ref="R245" ca="1">SUM(INDIRECT("'"&amp;TOTALECSheets&amp;"'!"&amp;ADDRESS(ROW(),COLUMN())))</f>
        <v>0</v>
      </c>
      <c r="S245" s="14" cm="1">
        <f t="array" aca="1" ref="S245" ca="1">SUM(INDIRECT("'"&amp;TOTALECSheets&amp;"'!"&amp;ADDRESS(ROW(),COLUMN())))</f>
        <v>0</v>
      </c>
      <c r="T245" s="14" cm="1">
        <f t="array" aca="1" ref="T245" ca="1">SUM(INDIRECT("'"&amp;TOTALECSheets&amp;"'!"&amp;ADDRESS(ROW(),COLUMN())))</f>
        <v>0</v>
      </c>
      <c r="U245" s="14" cm="1">
        <f t="array" aca="1" ref="U245" ca="1">SUM(INDIRECT("'"&amp;TOTALECSheets&amp;"'!"&amp;ADDRESS(ROW(),COLUMN())))</f>
        <v>0</v>
      </c>
      <c r="W245" s="9"/>
    </row>
    <row r="246" spans="1:23" hidden="1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 cm="1">
        <f t="array" aca="1" ref="D246" ca="1">SUM(INDIRECT("'"&amp;TOTALECSheets&amp;"'!"&amp;ADDRESS(ROW(),COLUMN())))</f>
        <v>0</v>
      </c>
      <c r="E246" s="14">
        <f t="shared" ca="1" si="16"/>
        <v>0</v>
      </c>
      <c r="F246" s="46"/>
      <c r="G246" s="174" cm="1">
        <f t="array" aca="1" ref="G246" ca="1">SUM(INDIRECT("'"&amp;TOTALECSheets&amp;"'!"&amp;ADDRESS(ROW(),COLUMN())))</f>
        <v>0</v>
      </c>
      <c r="H246" s="174" cm="1">
        <f t="array" aca="1" ref="H246" ca="1">SUM(INDIRECT("'"&amp;TOTALECSheets&amp;"'!"&amp;ADDRESS(ROW(),COLUMN())))</f>
        <v>0</v>
      </c>
      <c r="I246" s="174" cm="1">
        <f t="array" aca="1" ref="I246" ca="1">SUM(INDIRECT("'"&amp;TOTALECSheets&amp;"'!"&amp;ADDRESS(ROW(),COLUMN())))</f>
        <v>0</v>
      </c>
      <c r="J246" s="174" cm="1">
        <f t="array" aca="1" ref="J246" ca="1">SUM(INDIRECT("'"&amp;TOTALECSheets&amp;"'!"&amp;ADDRESS(ROW(),COLUMN())))</f>
        <v>0</v>
      </c>
      <c r="K246" s="174" cm="1">
        <f t="array" aca="1" ref="K246" ca="1">SUM(INDIRECT("'"&amp;TOTALECSheets&amp;"'!"&amp;ADDRESS(ROW(),COLUMN())))</f>
        <v>0</v>
      </c>
      <c r="L246" s="174" cm="1">
        <f t="array" aca="1" ref="L246" ca="1">SUM(INDIRECT("'"&amp;TOTALECSheets&amp;"'!"&amp;ADDRESS(ROW(),COLUMN())))</f>
        <v>0</v>
      </c>
      <c r="M246" s="174" cm="1">
        <f t="array" aca="1" ref="M246" ca="1">SUM(INDIRECT("'"&amp;TOTALECSheets&amp;"'!"&amp;ADDRESS(ROW(),COLUMN())))</f>
        <v>0</v>
      </c>
      <c r="N246" s="174" cm="1">
        <f t="array" aca="1" ref="N246" ca="1">SUM(INDIRECT("'"&amp;TOTALECSheets&amp;"'!"&amp;ADDRESS(ROW(),COLUMN())))</f>
        <v>0</v>
      </c>
      <c r="O246" s="174" cm="1">
        <f t="array" aca="1" ref="O246" ca="1">SUM(INDIRECT("'"&amp;TOTALECSheets&amp;"'!"&amp;ADDRESS(ROW(),COLUMN())))</f>
        <v>0</v>
      </c>
      <c r="P246" s="174" cm="1">
        <f t="array" aca="1" ref="P246" ca="1">SUM(INDIRECT("'"&amp;TOTALECSheets&amp;"'!"&amp;ADDRESS(ROW(),COLUMN())))</f>
        <v>0</v>
      </c>
      <c r="Q246" s="174" cm="1">
        <f t="array" aca="1" ref="Q246" ca="1">SUM(INDIRECT("'"&amp;TOTALECSheets&amp;"'!"&amp;ADDRESS(ROW(),COLUMN())))</f>
        <v>0</v>
      </c>
      <c r="R246" s="174" cm="1">
        <f t="array" aca="1" ref="R246" ca="1">SUM(INDIRECT("'"&amp;TOTALECSheets&amp;"'!"&amp;ADDRESS(ROW(),COLUMN())))</f>
        <v>0</v>
      </c>
      <c r="S246" s="174" cm="1">
        <f t="array" aca="1" ref="S246" ca="1">SUM(INDIRECT("'"&amp;TOTALECSheets&amp;"'!"&amp;ADDRESS(ROW(),COLUMN())))</f>
        <v>0</v>
      </c>
      <c r="T246" s="174" cm="1">
        <f t="array" aca="1" ref="T246" ca="1">SUM(INDIRECT("'"&amp;TOTALECSheets&amp;"'!"&amp;ADDRESS(ROW(),COLUMN())))</f>
        <v>0</v>
      </c>
      <c r="U246" s="174" cm="1">
        <f t="array" aca="1" ref="U246" ca="1">SUM(INDIRECT("'"&amp;TOTALECSheets&amp;"'!"&amp;ADDRESS(ROW(),COLUMN())))</f>
        <v>0</v>
      </c>
      <c r="W246" s="9"/>
    </row>
    <row r="247" spans="1:23" hidden="1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>
        <f t="shared" si="16"/>
        <v>0</v>
      </c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3" collapsed="1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 cm="1">
        <f t="array" aca="1" ref="D248" ca="1">SUM(INDIRECT("'"&amp;TOTALECSheets&amp;"'!"&amp;ADDRESS(ROW(),COLUMN())))</f>
        <v>0</v>
      </c>
      <c r="E248" s="14">
        <f t="shared" ca="1" si="16"/>
        <v>0</v>
      </c>
      <c r="F248" s="46"/>
      <c r="G248" s="175" cm="1">
        <f t="array" aca="1" ref="G248" ca="1">SUM(INDIRECT("'"&amp;TOTALECSheets&amp;"'!"&amp;ADDRESS(ROW(),COLUMN())))</f>
        <v>0</v>
      </c>
      <c r="H248" s="175" cm="1">
        <f t="array" aca="1" ref="H248" ca="1">SUM(INDIRECT("'"&amp;TOTALECSheets&amp;"'!"&amp;ADDRESS(ROW(),COLUMN())))</f>
        <v>0</v>
      </c>
      <c r="I248" s="175" cm="1">
        <f t="array" aca="1" ref="I248" ca="1">SUM(INDIRECT("'"&amp;TOTALECSheets&amp;"'!"&amp;ADDRESS(ROW(),COLUMN())))</f>
        <v>0</v>
      </c>
      <c r="J248" s="175" cm="1">
        <f t="array" aca="1" ref="J248" ca="1">SUM(INDIRECT("'"&amp;TOTALECSheets&amp;"'!"&amp;ADDRESS(ROW(),COLUMN())))</f>
        <v>0</v>
      </c>
      <c r="K248" s="175" cm="1">
        <f t="array" aca="1" ref="K248" ca="1">SUM(INDIRECT("'"&amp;TOTALECSheets&amp;"'!"&amp;ADDRESS(ROW(),COLUMN())))</f>
        <v>0</v>
      </c>
      <c r="L248" s="175" cm="1">
        <f t="array" aca="1" ref="L248" ca="1">SUM(INDIRECT("'"&amp;TOTALECSheets&amp;"'!"&amp;ADDRESS(ROW(),COLUMN())))</f>
        <v>0</v>
      </c>
      <c r="M248" s="175" cm="1">
        <f t="array" aca="1" ref="M248" ca="1">SUM(INDIRECT("'"&amp;TOTALECSheets&amp;"'!"&amp;ADDRESS(ROW(),COLUMN())))</f>
        <v>0</v>
      </c>
      <c r="N248" s="175" cm="1">
        <f t="array" aca="1" ref="N248" ca="1">SUM(INDIRECT("'"&amp;TOTALECSheets&amp;"'!"&amp;ADDRESS(ROW(),COLUMN())))</f>
        <v>0</v>
      </c>
      <c r="O248" s="175" cm="1">
        <f t="array" aca="1" ref="O248" ca="1">SUM(INDIRECT("'"&amp;TOTALECSheets&amp;"'!"&amp;ADDRESS(ROW(),COLUMN())))</f>
        <v>0</v>
      </c>
      <c r="P248" s="175" cm="1">
        <f t="array" aca="1" ref="P248" ca="1">SUM(INDIRECT("'"&amp;TOTALECSheets&amp;"'!"&amp;ADDRESS(ROW(),COLUMN())))</f>
        <v>0</v>
      </c>
      <c r="Q248" s="175" cm="1">
        <f t="array" aca="1" ref="Q248" ca="1">SUM(INDIRECT("'"&amp;TOTALECSheets&amp;"'!"&amp;ADDRESS(ROW(),COLUMN())))</f>
        <v>0</v>
      </c>
      <c r="R248" s="175" cm="1">
        <f t="array" aca="1" ref="R248" ca="1">SUM(INDIRECT("'"&amp;TOTALECSheets&amp;"'!"&amp;ADDRESS(ROW(),COLUMN())))</f>
        <v>0</v>
      </c>
      <c r="S248" s="175" cm="1">
        <f t="array" aca="1" ref="S248" ca="1">SUM(INDIRECT("'"&amp;TOTALECSheets&amp;"'!"&amp;ADDRESS(ROW(),COLUMN())))</f>
        <v>0</v>
      </c>
      <c r="T248" s="175" cm="1">
        <f t="array" aca="1" ref="T248" ca="1">SUM(INDIRECT("'"&amp;TOTALECSheets&amp;"'!"&amp;ADDRESS(ROW(),COLUMN())))</f>
        <v>0</v>
      </c>
      <c r="U248" s="175" cm="1">
        <f t="array" aca="1" ref="U248" ca="1">SUM(INDIRECT("'"&amp;TOTALECSheets&amp;"'!"&amp;ADDRESS(ROW(),COLUMN())))</f>
        <v>0</v>
      </c>
    </row>
    <row r="249" spans="1:23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>
        <f t="shared" si="16"/>
        <v>0</v>
      </c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3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>
        <f t="shared" si="16"/>
        <v>0</v>
      </c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3" hidden="1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 cm="1">
        <f t="array" aca="1" ref="D251" ca="1">SUM(INDIRECT("'"&amp;TOTALECSheets&amp;"'!"&amp;ADDRESS(ROW(),COLUMN())))</f>
        <v>16.877372444678368</v>
      </c>
      <c r="E251" s="14">
        <f t="shared" ca="1" si="16"/>
        <v>0</v>
      </c>
      <c r="F251" s="3"/>
      <c r="G251" s="14" cm="1">
        <f t="array" aca="1" ref="G251" ca="1">SUM(INDIRECT("'"&amp;TOTALECSheets&amp;"'!"&amp;ADDRESS(ROW(),COLUMN())))</f>
        <v>14.196452893219663</v>
      </c>
      <c r="H251" s="14" cm="1">
        <f t="array" aca="1" ref="H251" ca="1">SUM(INDIRECT("'"&amp;TOTALECSheets&amp;"'!"&amp;ADDRESS(ROW(),COLUMN())))</f>
        <v>0.74719428571249102</v>
      </c>
      <c r="I251" s="14" cm="1">
        <f t="array" aca="1" ref="I251" ca="1">SUM(INDIRECT("'"&amp;TOTALECSheets&amp;"'!"&amp;ADDRESS(ROW(),COLUMN())))</f>
        <v>1.0400272804229975</v>
      </c>
      <c r="J251" s="14" cm="1">
        <f t="array" aca="1" ref="J251" ca="1">SUM(INDIRECT("'"&amp;TOTALECSheets&amp;"'!"&amp;ADDRESS(ROW(),COLUMN())))</f>
        <v>0.61117683329114381</v>
      </c>
      <c r="K251" s="14" cm="1">
        <f t="array" aca="1" ref="K251" ca="1">SUM(INDIRECT("'"&amp;TOTALECSheets&amp;"'!"&amp;ADDRESS(ROW(),COLUMN())))</f>
        <v>9.6346370011715823E-2</v>
      </c>
      <c r="L251" s="14" cm="1">
        <f t="array" aca="1" ref="L251" ca="1">SUM(INDIRECT("'"&amp;TOTALECSheets&amp;"'!"&amp;ADDRESS(ROW(),COLUMN())))</f>
        <v>3.9917516765682629E-2</v>
      </c>
      <c r="M251" s="14" cm="1">
        <f t="array" aca="1" ref="M251" ca="1">SUM(INDIRECT("'"&amp;TOTALECSheets&amp;"'!"&amp;ADDRESS(ROW(),COLUMN())))</f>
        <v>0.14625726525467544</v>
      </c>
      <c r="N251" s="14" cm="1">
        <f t="array" aca="1" ref="N251" ca="1">SUM(INDIRECT("'"&amp;TOTALECSheets&amp;"'!"&amp;ADDRESS(ROW(),COLUMN())))</f>
        <v>0</v>
      </c>
      <c r="O251" s="14" cm="1">
        <f t="array" aca="1" ref="O251" ca="1">SUM(INDIRECT("'"&amp;TOTALECSheets&amp;"'!"&amp;ADDRESS(ROW(),COLUMN())))</f>
        <v>0</v>
      </c>
      <c r="P251" s="14" cm="1">
        <f t="array" aca="1" ref="P251" ca="1">SUM(INDIRECT("'"&amp;TOTALECSheets&amp;"'!"&amp;ADDRESS(ROW(),COLUMN())))</f>
        <v>0</v>
      </c>
      <c r="Q251" s="14" cm="1">
        <f t="array" aca="1" ref="Q251" ca="1">SUM(INDIRECT("'"&amp;TOTALECSheets&amp;"'!"&amp;ADDRESS(ROW(),COLUMN())))</f>
        <v>0</v>
      </c>
      <c r="R251" s="14" cm="1">
        <f t="array" aca="1" ref="R251" ca="1">SUM(INDIRECT("'"&amp;TOTALECSheets&amp;"'!"&amp;ADDRESS(ROW(),COLUMN())))</f>
        <v>0</v>
      </c>
      <c r="S251" s="14" cm="1">
        <f t="array" aca="1" ref="S251" ca="1">SUM(INDIRECT("'"&amp;TOTALECSheets&amp;"'!"&amp;ADDRESS(ROW(),COLUMN())))</f>
        <v>0</v>
      </c>
      <c r="T251" s="14" cm="1">
        <f t="array" aca="1" ref="T251" ca="1">SUM(INDIRECT("'"&amp;TOTALECSheets&amp;"'!"&amp;ADDRESS(ROW(),COLUMN())))</f>
        <v>0</v>
      </c>
      <c r="U251" s="14" cm="1">
        <f t="array" aca="1" ref="U251" ca="1">SUM(INDIRECT("'"&amp;TOTALECSheets&amp;"'!"&amp;ADDRESS(ROW(),COLUMN())))</f>
        <v>0</v>
      </c>
    </row>
    <row r="252" spans="1:23" hidden="1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 cm="1">
        <f t="array" aca="1" ref="D252" ca="1">SUM(INDIRECT("'"&amp;TOTALECSheets&amp;"'!"&amp;ADDRESS(ROW(),COLUMN())))</f>
        <v>24.646084392109834</v>
      </c>
      <c r="E252" s="14">
        <f t="shared" ca="1" si="16"/>
        <v>0</v>
      </c>
      <c r="F252" s="3"/>
      <c r="G252" s="14" cm="1">
        <f t="array" aca="1" ref="G252" ca="1">SUM(INDIRECT("'"&amp;TOTALECSheets&amp;"'!"&amp;ADDRESS(ROW(),COLUMN())))</f>
        <v>20.731128451527837</v>
      </c>
      <c r="H252" s="14" cm="1">
        <f t="array" aca="1" ref="H252" ca="1">SUM(INDIRECT("'"&amp;TOTALECSheets&amp;"'!"&amp;ADDRESS(ROW(),COLUMN())))</f>
        <v>1.0911303571296653</v>
      </c>
      <c r="I252" s="14" cm="1">
        <f t="array" aca="1" ref="I252" ca="1">SUM(INDIRECT("'"&amp;TOTALECSheets&amp;"'!"&amp;ADDRESS(ROW(),COLUMN())))</f>
        <v>1.5187553754248002</v>
      </c>
      <c r="J252" s="14" cm="1">
        <f t="array" aca="1" ref="J252" ca="1">SUM(INDIRECT("'"&amp;TOTALECSheets&amp;"'!"&amp;ADDRESS(ROW(),COLUMN())))</f>
        <v>0.89250360867313494</v>
      </c>
      <c r="K252" s="14" cm="1">
        <f t="array" aca="1" ref="K252" ca="1">SUM(INDIRECT("'"&amp;TOTALECSheets&amp;"'!"&amp;ADDRESS(ROW(),COLUMN())))</f>
        <v>0.14069493186606277</v>
      </c>
      <c r="L252" s="14" cm="1">
        <f t="array" aca="1" ref="L252" ca="1">SUM(INDIRECT("'"&amp;TOTALECSheets&amp;"'!"&amp;ADDRESS(ROW(),COLUMN())))</f>
        <v>5.8291685518896047E-2</v>
      </c>
      <c r="M252" s="14" cm="1">
        <f t="array" aca="1" ref="M252" ca="1">SUM(INDIRECT("'"&amp;TOTALECSheets&amp;"'!"&amp;ADDRESS(ROW(),COLUMN())))</f>
        <v>0.2135799819694397</v>
      </c>
      <c r="N252" s="14" cm="1">
        <f t="array" aca="1" ref="N252" ca="1">SUM(INDIRECT("'"&amp;TOTALECSheets&amp;"'!"&amp;ADDRESS(ROW(),COLUMN())))</f>
        <v>0</v>
      </c>
      <c r="O252" s="14" cm="1">
        <f t="array" aca="1" ref="O252" ca="1">SUM(INDIRECT("'"&amp;TOTALECSheets&amp;"'!"&amp;ADDRESS(ROW(),COLUMN())))</f>
        <v>0</v>
      </c>
      <c r="P252" s="14" cm="1">
        <f t="array" aca="1" ref="P252" ca="1">SUM(INDIRECT("'"&amp;TOTALECSheets&amp;"'!"&amp;ADDRESS(ROW(),COLUMN())))</f>
        <v>0</v>
      </c>
      <c r="Q252" s="14" cm="1">
        <f t="array" aca="1" ref="Q252" ca="1">SUM(INDIRECT("'"&amp;TOTALECSheets&amp;"'!"&amp;ADDRESS(ROW(),COLUMN())))</f>
        <v>0</v>
      </c>
      <c r="R252" s="14" cm="1">
        <f t="array" aca="1" ref="R252" ca="1">SUM(INDIRECT("'"&amp;TOTALECSheets&amp;"'!"&amp;ADDRESS(ROW(),COLUMN())))</f>
        <v>0</v>
      </c>
      <c r="S252" s="14" cm="1">
        <f t="array" aca="1" ref="S252" ca="1">SUM(INDIRECT("'"&amp;TOTALECSheets&amp;"'!"&amp;ADDRESS(ROW(),COLUMN())))</f>
        <v>0</v>
      </c>
      <c r="T252" s="14" cm="1">
        <f t="array" aca="1" ref="T252" ca="1">SUM(INDIRECT("'"&amp;TOTALECSheets&amp;"'!"&amp;ADDRESS(ROW(),COLUMN())))</f>
        <v>0</v>
      </c>
      <c r="U252" s="14" cm="1">
        <f t="array" aca="1" ref="U252" ca="1">SUM(INDIRECT("'"&amp;TOTALECSheets&amp;"'!"&amp;ADDRESS(ROW(),COLUMN())))</f>
        <v>0</v>
      </c>
    </row>
    <row r="253" spans="1:23" hidden="1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 cm="1">
        <f t="array" aca="1" ref="D253" ca="1">SUM(INDIRECT("'"&amp;TOTALECSheets&amp;"'!"&amp;ADDRESS(ROW(),COLUMN())))</f>
        <v>-4.1937180868213044</v>
      </c>
      <c r="E253" s="14">
        <f t="shared" ca="1" si="16"/>
        <v>0</v>
      </c>
      <c r="F253" s="3"/>
      <c r="G253" s="14" cm="1">
        <f t="array" aca="1" ref="G253" ca="1">SUM(INDIRECT("'"&amp;TOTALECSheets&amp;"'!"&amp;ADDRESS(ROW(),COLUMN())))</f>
        <v>-3.5275586565475305</v>
      </c>
      <c r="H253" s="14" cm="1">
        <f t="array" aca="1" ref="H253" ca="1">SUM(INDIRECT("'"&amp;TOTALECSheets&amp;"'!"&amp;ADDRESS(ROW(),COLUMN())))</f>
        <v>-0.18566410148459067</v>
      </c>
      <c r="I253" s="14" cm="1">
        <f t="array" aca="1" ref="I253" ca="1">SUM(INDIRECT("'"&amp;TOTALECSheets&amp;"'!"&amp;ADDRESS(ROW(),COLUMN())))</f>
        <v>-0.25842773992184753</v>
      </c>
      <c r="J253" s="14" cm="1">
        <f t="array" aca="1" ref="J253" ca="1">SUM(INDIRECT("'"&amp;TOTALECSheets&amp;"'!"&amp;ADDRESS(ROW(),COLUMN())))</f>
        <v>-0.15186625456188324</v>
      </c>
      <c r="K253" s="14" cm="1">
        <f t="array" aca="1" ref="K253" ca="1">SUM(INDIRECT("'"&amp;TOTALECSheets&amp;"'!"&amp;ADDRESS(ROW(),COLUMN())))</f>
        <v>-2.394030918273134E-2</v>
      </c>
      <c r="L253" s="14" cm="1">
        <f t="array" aca="1" ref="L253" ca="1">SUM(INDIRECT("'"&amp;TOTALECSheets&amp;"'!"&amp;ADDRESS(ROW(),COLUMN())))</f>
        <v>-9.9187721661033752E-3</v>
      </c>
      <c r="M253" s="14" cm="1">
        <f t="array" aca="1" ref="M253" ca="1">SUM(INDIRECT("'"&amp;TOTALECSheets&amp;"'!"&amp;ADDRESS(ROW(),COLUMN())))</f>
        <v>-3.6342252956617881E-2</v>
      </c>
      <c r="N253" s="14" cm="1">
        <f t="array" aca="1" ref="N253" ca="1">SUM(INDIRECT("'"&amp;TOTALECSheets&amp;"'!"&amp;ADDRESS(ROW(),COLUMN())))</f>
        <v>0</v>
      </c>
      <c r="O253" s="14" cm="1">
        <f t="array" aca="1" ref="O253" ca="1">SUM(INDIRECT("'"&amp;TOTALECSheets&amp;"'!"&amp;ADDRESS(ROW(),COLUMN())))</f>
        <v>0</v>
      </c>
      <c r="P253" s="14" cm="1">
        <f t="array" aca="1" ref="P253" ca="1">SUM(INDIRECT("'"&amp;TOTALECSheets&amp;"'!"&amp;ADDRESS(ROW(),COLUMN())))</f>
        <v>0</v>
      </c>
      <c r="Q253" s="14" cm="1">
        <f t="array" aca="1" ref="Q253" ca="1">SUM(INDIRECT("'"&amp;TOTALECSheets&amp;"'!"&amp;ADDRESS(ROW(),COLUMN())))</f>
        <v>0</v>
      </c>
      <c r="R253" s="14" cm="1">
        <f t="array" aca="1" ref="R253" ca="1">SUM(INDIRECT("'"&amp;TOTALECSheets&amp;"'!"&amp;ADDRESS(ROW(),COLUMN())))</f>
        <v>0</v>
      </c>
      <c r="S253" s="14" cm="1">
        <f t="array" aca="1" ref="S253" ca="1">SUM(INDIRECT("'"&amp;TOTALECSheets&amp;"'!"&amp;ADDRESS(ROW(),COLUMN())))</f>
        <v>0</v>
      </c>
      <c r="T253" s="14" cm="1">
        <f t="array" aca="1" ref="T253" ca="1">SUM(INDIRECT("'"&amp;TOTALECSheets&amp;"'!"&amp;ADDRESS(ROW(),COLUMN())))</f>
        <v>0</v>
      </c>
      <c r="U253" s="14" cm="1">
        <f t="array" aca="1" ref="U253" ca="1">SUM(INDIRECT("'"&amp;TOTALECSheets&amp;"'!"&amp;ADDRESS(ROW(),COLUMN())))</f>
        <v>0</v>
      </c>
    </row>
    <row r="254" spans="1:23" hidden="1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 cm="1">
        <f t="array" aca="1" ref="D254" ca="1">SUM(INDIRECT("'"&amp;TOTALECSheets&amp;"'!"&amp;ADDRESS(ROW(),COLUMN())))</f>
        <v>3.0856097317713505</v>
      </c>
      <c r="E254" s="14">
        <f t="shared" ca="1" si="16"/>
        <v>0</v>
      </c>
      <c r="F254" s="3"/>
      <c r="G254" s="14" cm="1">
        <f t="array" aca="1" ref="G254" ca="1">SUM(INDIRECT("'"&amp;TOTALECSheets&amp;"'!"&amp;ADDRESS(ROW(),COLUMN())))</f>
        <v>2.5954699611884355</v>
      </c>
      <c r="H254" s="14" cm="1">
        <f t="array" aca="1" ref="H254" ca="1">SUM(INDIRECT("'"&amp;TOTALECSheets&amp;"'!"&amp;ADDRESS(ROW(),COLUMN())))</f>
        <v>0.13660597744558109</v>
      </c>
      <c r="I254" s="14" cm="1">
        <f t="array" aca="1" ref="I254" ca="1">SUM(INDIRECT("'"&amp;TOTALECSheets&amp;"'!"&amp;ADDRESS(ROW(),COLUMN())))</f>
        <v>0.19014324109395148</v>
      </c>
      <c r="J254" s="14" cm="1">
        <f t="array" aca="1" ref="J254" ca="1">SUM(INDIRECT("'"&amp;TOTALECSheets&amp;"'!"&amp;ADDRESS(ROW(),COLUMN())))</f>
        <v>0.11173855354664411</v>
      </c>
      <c r="K254" s="14" cm="1">
        <f t="array" aca="1" ref="K254" ca="1">SUM(INDIRECT("'"&amp;TOTALECSheets&amp;"'!"&amp;ADDRESS(ROW(),COLUMN())))</f>
        <v>1.76145485858927E-2</v>
      </c>
      <c r="L254" s="14" cm="1">
        <f t="array" aca="1" ref="L254" ca="1">SUM(INDIRECT("'"&amp;TOTALECSheets&amp;"'!"&amp;ADDRESS(ROW(),COLUMN())))</f>
        <v>7.2979297342681592E-3</v>
      </c>
      <c r="M254" s="14" cm="1">
        <f t="array" aca="1" ref="M254" ca="1">SUM(INDIRECT("'"&amp;TOTALECSheets&amp;"'!"&amp;ADDRESS(ROW(),COLUMN())))</f>
        <v>2.6739520176577498E-2</v>
      </c>
      <c r="N254" s="14" cm="1">
        <f t="array" aca="1" ref="N254" ca="1">SUM(INDIRECT("'"&amp;TOTALECSheets&amp;"'!"&amp;ADDRESS(ROW(),COLUMN())))</f>
        <v>0</v>
      </c>
      <c r="O254" s="14" cm="1">
        <f t="array" aca="1" ref="O254" ca="1">SUM(INDIRECT("'"&amp;TOTALECSheets&amp;"'!"&amp;ADDRESS(ROW(),COLUMN())))</f>
        <v>0</v>
      </c>
      <c r="P254" s="14" cm="1">
        <f t="array" aca="1" ref="P254" ca="1">SUM(INDIRECT("'"&amp;TOTALECSheets&amp;"'!"&amp;ADDRESS(ROW(),COLUMN())))</f>
        <v>0</v>
      </c>
      <c r="Q254" s="14" cm="1">
        <f t="array" aca="1" ref="Q254" ca="1">SUM(INDIRECT("'"&amp;TOTALECSheets&amp;"'!"&amp;ADDRESS(ROW(),COLUMN())))</f>
        <v>0</v>
      </c>
      <c r="R254" s="14" cm="1">
        <f t="array" aca="1" ref="R254" ca="1">SUM(INDIRECT("'"&amp;TOTALECSheets&amp;"'!"&amp;ADDRESS(ROW(),COLUMN())))</f>
        <v>0</v>
      </c>
      <c r="S254" s="14" cm="1">
        <f t="array" aca="1" ref="S254" ca="1">SUM(INDIRECT("'"&amp;TOTALECSheets&amp;"'!"&amp;ADDRESS(ROW(),COLUMN())))</f>
        <v>0</v>
      </c>
      <c r="T254" s="14" cm="1">
        <f t="array" aca="1" ref="T254" ca="1">SUM(INDIRECT("'"&amp;TOTALECSheets&amp;"'!"&amp;ADDRESS(ROW(),COLUMN())))</f>
        <v>0</v>
      </c>
      <c r="U254" s="14" cm="1">
        <f t="array" aca="1" ref="U254" ca="1">SUM(INDIRECT("'"&amp;TOTALECSheets&amp;"'!"&amp;ADDRESS(ROW(),COLUMN())))</f>
        <v>0</v>
      </c>
    </row>
    <row r="255" spans="1:23" hidden="1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 cm="1">
        <f t="array" aca="1" ref="D255" ca="1">SUM(INDIRECT("'"&amp;TOTALECSheets&amp;"'!"&amp;ADDRESS(ROW(),COLUMN())))</f>
        <v>0.37263000739277669</v>
      </c>
      <c r="E255" s="14">
        <f t="shared" ca="1" si="16"/>
        <v>0</v>
      </c>
      <c r="F255" s="3"/>
      <c r="G255" s="14" cm="1">
        <f t="array" aca="1" ref="G255" ca="1">SUM(INDIRECT("'"&amp;TOTALECSheets&amp;"'!"&amp;ADDRESS(ROW(),COLUMN())))</f>
        <v>0.31343885808597272</v>
      </c>
      <c r="H255" s="14" cm="1">
        <f t="array" aca="1" ref="H255" ca="1">SUM(INDIRECT("'"&amp;TOTALECSheets&amp;"'!"&amp;ADDRESS(ROW(),COLUMN())))</f>
        <v>1.6497059191028122E-2</v>
      </c>
      <c r="I255" s="14" cm="1">
        <f t="array" aca="1" ref="I255" ca="1">SUM(INDIRECT("'"&amp;TOTALECSheets&amp;"'!"&amp;ADDRESS(ROW(),COLUMN())))</f>
        <v>2.2962423473383061E-2</v>
      </c>
      <c r="J255" s="14" cm="1">
        <f t="array" aca="1" ref="J255" ca="1">SUM(INDIRECT("'"&amp;TOTALECSheets&amp;"'!"&amp;ADDRESS(ROW(),COLUMN())))</f>
        <v>1.3493974174835652E-2</v>
      </c>
      <c r="K255" s="14" cm="1">
        <f t="array" aca="1" ref="K255" ca="1">SUM(INDIRECT("'"&amp;TOTALECSheets&amp;"'!"&amp;ADDRESS(ROW(),COLUMN())))</f>
        <v>2.1272001128974935E-3</v>
      </c>
      <c r="L255" s="14" cm="1">
        <f t="array" aca="1" ref="L255" ca="1">SUM(INDIRECT("'"&amp;TOTALECSheets&amp;"'!"&amp;ADDRESS(ROW(),COLUMN())))</f>
        <v>8.8132584715150365E-4</v>
      </c>
      <c r="M255" s="14" cm="1">
        <f t="array" aca="1" ref="M255" ca="1">SUM(INDIRECT("'"&amp;TOTALECSheets&amp;"'!"&amp;ADDRESS(ROW(),COLUMN())))</f>
        <v>3.2291665075081894E-3</v>
      </c>
      <c r="N255" s="14" cm="1">
        <f t="array" aca="1" ref="N255" ca="1">SUM(INDIRECT("'"&amp;TOTALECSheets&amp;"'!"&amp;ADDRESS(ROW(),COLUMN())))</f>
        <v>0</v>
      </c>
      <c r="O255" s="14" cm="1">
        <f t="array" aca="1" ref="O255" ca="1">SUM(INDIRECT("'"&amp;TOTALECSheets&amp;"'!"&amp;ADDRESS(ROW(),COLUMN())))</f>
        <v>0</v>
      </c>
      <c r="P255" s="14" cm="1">
        <f t="array" aca="1" ref="P255" ca="1">SUM(INDIRECT("'"&amp;TOTALECSheets&amp;"'!"&amp;ADDRESS(ROW(),COLUMN())))</f>
        <v>0</v>
      </c>
      <c r="Q255" s="14" cm="1">
        <f t="array" aca="1" ref="Q255" ca="1">SUM(INDIRECT("'"&amp;TOTALECSheets&amp;"'!"&amp;ADDRESS(ROW(),COLUMN())))</f>
        <v>0</v>
      </c>
      <c r="R255" s="14" cm="1">
        <f t="array" aca="1" ref="R255" ca="1">SUM(INDIRECT("'"&amp;TOTALECSheets&amp;"'!"&amp;ADDRESS(ROW(),COLUMN())))</f>
        <v>0</v>
      </c>
      <c r="S255" s="14" cm="1">
        <f t="array" aca="1" ref="S255" ca="1">SUM(INDIRECT("'"&amp;TOTALECSheets&amp;"'!"&amp;ADDRESS(ROW(),COLUMN())))</f>
        <v>0</v>
      </c>
      <c r="T255" s="14" cm="1">
        <f t="array" aca="1" ref="T255" ca="1">SUM(INDIRECT("'"&amp;TOTALECSheets&amp;"'!"&amp;ADDRESS(ROW(),COLUMN())))</f>
        <v>0</v>
      </c>
      <c r="U255" s="14" cm="1">
        <f t="array" aca="1" ref="U255" ca="1">SUM(INDIRECT("'"&amp;TOTALECSheets&amp;"'!"&amp;ADDRESS(ROW(),COLUMN())))</f>
        <v>0</v>
      </c>
    </row>
    <row r="256" spans="1:23" hidden="1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 cm="1">
        <f t="array" aca="1" ref="D256" ca="1">SUM(INDIRECT("'"&amp;TOTALECSheets&amp;"'!"&amp;ADDRESS(ROW(),COLUMN())))</f>
        <v>6.6218907820448774</v>
      </c>
      <c r="E256" s="14">
        <f t="shared" ca="1" si="16"/>
        <v>0</v>
      </c>
      <c r="F256" s="3"/>
      <c r="G256" s="14" cm="1">
        <f t="array" aca="1" ref="G256" ca="1">SUM(INDIRECT("'"&amp;TOTALECSheets&amp;"'!"&amp;ADDRESS(ROW(),COLUMN())))</f>
        <v>5.570023465411361</v>
      </c>
      <c r="H256" s="14" cm="1">
        <f t="array" aca="1" ref="H256" ca="1">SUM(INDIRECT("'"&amp;TOTALECSheets&amp;"'!"&amp;ADDRESS(ROW(),COLUMN())))</f>
        <v>0.29316405555275055</v>
      </c>
      <c r="I256" s="14" cm="1">
        <f t="array" aca="1" ref="I256" ca="1">SUM(INDIRECT("'"&amp;TOTALECSheets&amp;"'!"&amp;ADDRESS(ROW(),COLUMN())))</f>
        <v>0.4080580128146537</v>
      </c>
      <c r="J256" s="14" cm="1">
        <f t="array" aca="1" ref="J256" ca="1">SUM(INDIRECT("'"&amp;TOTALECSheets&amp;"'!"&amp;ADDRESS(ROW(),COLUMN())))</f>
        <v>0.23979717529111683</v>
      </c>
      <c r="K256" s="14" cm="1">
        <f t="array" aca="1" ref="K256" ca="1">SUM(INDIRECT("'"&amp;TOTALECSheets&amp;"'!"&amp;ADDRESS(ROW(),COLUMN())))</f>
        <v>3.7801804845826778E-2</v>
      </c>
      <c r="L256" s="14" cm="1">
        <f t="array" aca="1" ref="L256" ca="1">SUM(INDIRECT("'"&amp;TOTALECSheets&amp;"'!"&amp;ADDRESS(ROW(),COLUMN())))</f>
        <v>1.5661764719551576E-2</v>
      </c>
      <c r="M256" s="14" cm="1">
        <f t="array" aca="1" ref="M256" ca="1">SUM(INDIRECT("'"&amp;TOTALECSheets&amp;"'!"&amp;ADDRESS(ROW(),COLUMN())))</f>
        <v>5.7384503409617357E-2</v>
      </c>
      <c r="N256" s="14" cm="1">
        <f t="array" aca="1" ref="N256" ca="1">SUM(INDIRECT("'"&amp;TOTALECSheets&amp;"'!"&amp;ADDRESS(ROW(),COLUMN())))</f>
        <v>0</v>
      </c>
      <c r="O256" s="14" cm="1">
        <f t="array" aca="1" ref="O256" ca="1">SUM(INDIRECT("'"&amp;TOTALECSheets&amp;"'!"&amp;ADDRESS(ROW(),COLUMN())))</f>
        <v>0</v>
      </c>
      <c r="P256" s="14" cm="1">
        <f t="array" aca="1" ref="P256" ca="1">SUM(INDIRECT("'"&amp;TOTALECSheets&amp;"'!"&amp;ADDRESS(ROW(),COLUMN())))</f>
        <v>0</v>
      </c>
      <c r="Q256" s="14" cm="1">
        <f t="array" aca="1" ref="Q256" ca="1">SUM(INDIRECT("'"&amp;TOTALECSheets&amp;"'!"&amp;ADDRESS(ROW(),COLUMN())))</f>
        <v>0</v>
      </c>
      <c r="R256" s="14" cm="1">
        <f t="array" aca="1" ref="R256" ca="1">SUM(INDIRECT("'"&amp;TOTALECSheets&amp;"'!"&amp;ADDRESS(ROW(),COLUMN())))</f>
        <v>0</v>
      </c>
      <c r="S256" s="14" cm="1">
        <f t="array" aca="1" ref="S256" ca="1">SUM(INDIRECT("'"&amp;TOTALECSheets&amp;"'!"&amp;ADDRESS(ROW(),COLUMN())))</f>
        <v>0</v>
      </c>
      <c r="T256" s="14" cm="1">
        <f t="array" aca="1" ref="T256" ca="1">SUM(INDIRECT("'"&amp;TOTALECSheets&amp;"'!"&amp;ADDRESS(ROW(),COLUMN())))</f>
        <v>0</v>
      </c>
      <c r="U256" s="14" cm="1">
        <f t="array" aca="1" ref="U256" ca="1">SUM(INDIRECT("'"&amp;TOTALECSheets&amp;"'!"&amp;ADDRESS(ROW(),COLUMN())))</f>
        <v>0</v>
      </c>
    </row>
    <row r="257" spans="1:23" hidden="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 cm="1">
        <f t="array" aca="1" ref="D257" ca="1">SUM(INDIRECT("'"&amp;TOTALECSheets&amp;"'!"&amp;ADDRESS(ROW(),COLUMN())))</f>
        <v>43.911970630347916</v>
      </c>
      <c r="E257" s="14">
        <f t="shared" ca="1" si="16"/>
        <v>0</v>
      </c>
      <c r="F257" s="3"/>
      <c r="G257" s="14" cm="1">
        <f t="array" aca="1" ref="G257" ca="1">SUM(INDIRECT("'"&amp;TOTALECSheets&amp;"'!"&amp;ADDRESS(ROW(),COLUMN())))</f>
        <v>36.936686948491378</v>
      </c>
      <c r="H257" s="14" cm="1">
        <f t="array" aca="1" ref="H257" ca="1">SUM(INDIRECT("'"&amp;TOTALECSheets&amp;"'!"&amp;ADDRESS(ROW(),COLUMN())))</f>
        <v>1.9440688197715463</v>
      </c>
      <c r="I257" s="14" cm="1">
        <f t="array" aca="1" ref="I257" ca="1">SUM(INDIRECT("'"&amp;TOTALECSheets&amp;"'!"&amp;ADDRESS(ROW(),COLUMN())))</f>
        <v>2.7059690447902303</v>
      </c>
      <c r="J257" s="14" cm="1">
        <f t="array" aca="1" ref="J257" ca="1">SUM(INDIRECT("'"&amp;TOTALECSheets&amp;"'!"&amp;ADDRESS(ROW(),COLUMN())))</f>
        <v>1.5901752030063232</v>
      </c>
      <c r="K257" s="14" cm="1">
        <f t="array" aca="1" ref="K257" ca="1">SUM(INDIRECT("'"&amp;TOTALECSheets&amp;"'!"&amp;ADDRESS(ROW(),COLUMN())))</f>
        <v>0.25067640026093674</v>
      </c>
      <c r="L257" s="14" cm="1">
        <f t="array" aca="1" ref="L257" ca="1">SUM(INDIRECT("'"&amp;TOTALECSheets&amp;"'!"&amp;ADDRESS(ROW(),COLUMN())))</f>
        <v>0.10385839558833533</v>
      </c>
      <c r="M257" s="14" cm="1">
        <f t="array" aca="1" ref="M257" ca="1">SUM(INDIRECT("'"&amp;TOTALECSheets&amp;"'!"&amp;ADDRESS(ROW(),COLUMN())))</f>
        <v>0.38053581843916612</v>
      </c>
      <c r="N257" s="14" cm="1">
        <f t="array" aca="1" ref="N257" ca="1">SUM(INDIRECT("'"&amp;TOTALECSheets&amp;"'!"&amp;ADDRESS(ROW(),COLUMN())))</f>
        <v>0</v>
      </c>
      <c r="O257" s="14" cm="1">
        <f t="array" aca="1" ref="O257" ca="1">SUM(INDIRECT("'"&amp;TOTALECSheets&amp;"'!"&amp;ADDRESS(ROW(),COLUMN())))</f>
        <v>0</v>
      </c>
      <c r="P257" s="14" cm="1">
        <f t="array" aca="1" ref="P257" ca="1">SUM(INDIRECT("'"&amp;TOTALECSheets&amp;"'!"&amp;ADDRESS(ROW(),COLUMN())))</f>
        <v>0</v>
      </c>
      <c r="Q257" s="14" cm="1">
        <f t="array" aca="1" ref="Q257" ca="1">SUM(INDIRECT("'"&amp;TOTALECSheets&amp;"'!"&amp;ADDRESS(ROW(),COLUMN())))</f>
        <v>0</v>
      </c>
      <c r="R257" s="14" cm="1">
        <f t="array" aca="1" ref="R257" ca="1">SUM(INDIRECT("'"&amp;TOTALECSheets&amp;"'!"&amp;ADDRESS(ROW(),COLUMN())))</f>
        <v>0</v>
      </c>
      <c r="S257" s="14" cm="1">
        <f t="array" aca="1" ref="S257" ca="1">SUM(INDIRECT("'"&amp;TOTALECSheets&amp;"'!"&amp;ADDRESS(ROW(),COLUMN())))</f>
        <v>0</v>
      </c>
      <c r="T257" s="14" cm="1">
        <f t="array" aca="1" ref="T257" ca="1">SUM(INDIRECT("'"&amp;TOTALECSheets&amp;"'!"&amp;ADDRESS(ROW(),COLUMN())))</f>
        <v>0</v>
      </c>
      <c r="U257" s="14" cm="1">
        <f t="array" aca="1" ref="U257" ca="1">SUM(INDIRECT("'"&amp;TOTALECSheets&amp;"'!"&amp;ADDRESS(ROW(),COLUMN())))</f>
        <v>0</v>
      </c>
    </row>
    <row r="258" spans="1:23" hidden="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 cm="1">
        <f t="array" aca="1" ref="D258" ca="1">SUM(INDIRECT("'"&amp;TOTALECSheets&amp;"'!"&amp;ADDRESS(ROW(),COLUMN())))</f>
        <v>0</v>
      </c>
      <c r="E258" s="14">
        <f t="shared" ca="1" si="16"/>
        <v>0</v>
      </c>
      <c r="F258" s="3"/>
      <c r="G258" s="14" cm="1">
        <f t="array" aca="1" ref="G258" ca="1">SUM(INDIRECT("'"&amp;TOTALECSheets&amp;"'!"&amp;ADDRESS(ROW(),COLUMN())))</f>
        <v>0</v>
      </c>
      <c r="H258" s="14" cm="1">
        <f t="array" aca="1" ref="H258" ca="1">SUM(INDIRECT("'"&amp;TOTALECSheets&amp;"'!"&amp;ADDRESS(ROW(),COLUMN())))</f>
        <v>0</v>
      </c>
      <c r="I258" s="14" cm="1">
        <f t="array" aca="1" ref="I258" ca="1">SUM(INDIRECT("'"&amp;TOTALECSheets&amp;"'!"&amp;ADDRESS(ROW(),COLUMN())))</f>
        <v>0</v>
      </c>
      <c r="J258" s="14" cm="1">
        <f t="array" aca="1" ref="J258" ca="1">SUM(INDIRECT("'"&amp;TOTALECSheets&amp;"'!"&amp;ADDRESS(ROW(),COLUMN())))</f>
        <v>0</v>
      </c>
      <c r="K258" s="14" cm="1">
        <f t="array" aca="1" ref="K258" ca="1">SUM(INDIRECT("'"&amp;TOTALECSheets&amp;"'!"&amp;ADDRESS(ROW(),COLUMN())))</f>
        <v>0</v>
      </c>
      <c r="L258" s="14" cm="1">
        <f t="array" aca="1" ref="L258" ca="1">SUM(INDIRECT("'"&amp;TOTALECSheets&amp;"'!"&amp;ADDRESS(ROW(),COLUMN())))</f>
        <v>0</v>
      </c>
      <c r="M258" s="14" cm="1">
        <f t="array" aca="1" ref="M258" ca="1">SUM(INDIRECT("'"&amp;TOTALECSheets&amp;"'!"&amp;ADDRESS(ROW(),COLUMN())))</f>
        <v>0</v>
      </c>
      <c r="N258" s="14" cm="1">
        <f t="array" aca="1" ref="N258" ca="1">SUM(INDIRECT("'"&amp;TOTALECSheets&amp;"'!"&amp;ADDRESS(ROW(),COLUMN())))</f>
        <v>0</v>
      </c>
      <c r="O258" s="14" cm="1">
        <f t="array" aca="1" ref="O258" ca="1">SUM(INDIRECT("'"&amp;TOTALECSheets&amp;"'!"&amp;ADDRESS(ROW(),COLUMN())))</f>
        <v>0</v>
      </c>
      <c r="P258" s="14" cm="1">
        <f t="array" aca="1" ref="P258" ca="1">SUM(INDIRECT("'"&amp;TOTALECSheets&amp;"'!"&amp;ADDRESS(ROW(),COLUMN())))</f>
        <v>0</v>
      </c>
      <c r="Q258" s="14" cm="1">
        <f t="array" aca="1" ref="Q258" ca="1">SUM(INDIRECT("'"&amp;TOTALECSheets&amp;"'!"&amp;ADDRESS(ROW(),COLUMN())))</f>
        <v>0</v>
      </c>
      <c r="R258" s="14" cm="1">
        <f t="array" aca="1" ref="R258" ca="1">SUM(INDIRECT("'"&amp;TOTALECSheets&amp;"'!"&amp;ADDRESS(ROW(),COLUMN())))</f>
        <v>0</v>
      </c>
      <c r="S258" s="14" cm="1">
        <f t="array" aca="1" ref="S258" ca="1">SUM(INDIRECT("'"&amp;TOTALECSheets&amp;"'!"&amp;ADDRESS(ROW(),COLUMN())))</f>
        <v>0</v>
      </c>
      <c r="T258" s="14" cm="1">
        <f t="array" aca="1" ref="T258" ca="1">SUM(INDIRECT("'"&amp;TOTALECSheets&amp;"'!"&amp;ADDRESS(ROW(),COLUMN())))</f>
        <v>0</v>
      </c>
      <c r="U258" s="14" cm="1">
        <f t="array" aca="1" ref="U258" ca="1">SUM(INDIRECT("'"&amp;TOTALECSheets&amp;"'!"&amp;ADDRESS(ROW(),COLUMN())))</f>
        <v>0</v>
      </c>
    </row>
    <row r="259" spans="1:23" hidden="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 cm="1">
        <f t="array" aca="1" ref="D259" ca="1">SUM(INDIRECT("'"&amp;TOTALECSheets&amp;"'!"&amp;ADDRESS(ROW(),COLUMN())))</f>
        <v>0</v>
      </c>
      <c r="E259" s="14">
        <f t="shared" ca="1" si="16"/>
        <v>0</v>
      </c>
      <c r="F259" s="3"/>
      <c r="G259" s="14" cm="1">
        <f t="array" aca="1" ref="G259" ca="1">SUM(INDIRECT("'"&amp;TOTALECSheets&amp;"'!"&amp;ADDRESS(ROW(),COLUMN())))</f>
        <v>0</v>
      </c>
      <c r="H259" s="14" cm="1">
        <f t="array" aca="1" ref="H259" ca="1">SUM(INDIRECT("'"&amp;TOTALECSheets&amp;"'!"&amp;ADDRESS(ROW(),COLUMN())))</f>
        <v>0</v>
      </c>
      <c r="I259" s="14" cm="1">
        <f t="array" aca="1" ref="I259" ca="1">SUM(INDIRECT("'"&amp;TOTALECSheets&amp;"'!"&amp;ADDRESS(ROW(),COLUMN())))</f>
        <v>0</v>
      </c>
      <c r="J259" s="14" cm="1">
        <f t="array" aca="1" ref="J259" ca="1">SUM(INDIRECT("'"&amp;TOTALECSheets&amp;"'!"&amp;ADDRESS(ROW(),COLUMN())))</f>
        <v>0</v>
      </c>
      <c r="K259" s="14" cm="1">
        <f t="array" aca="1" ref="K259" ca="1">SUM(INDIRECT("'"&amp;TOTALECSheets&amp;"'!"&amp;ADDRESS(ROW(),COLUMN())))</f>
        <v>0</v>
      </c>
      <c r="L259" s="14" cm="1">
        <f t="array" aca="1" ref="L259" ca="1">SUM(INDIRECT("'"&amp;TOTALECSheets&amp;"'!"&amp;ADDRESS(ROW(),COLUMN())))</f>
        <v>0</v>
      </c>
      <c r="M259" s="14" cm="1">
        <f t="array" aca="1" ref="M259" ca="1">SUM(INDIRECT("'"&amp;TOTALECSheets&amp;"'!"&amp;ADDRESS(ROW(),COLUMN())))</f>
        <v>0</v>
      </c>
      <c r="N259" s="14" cm="1">
        <f t="array" aca="1" ref="N259" ca="1">SUM(INDIRECT("'"&amp;TOTALECSheets&amp;"'!"&amp;ADDRESS(ROW(),COLUMN())))</f>
        <v>0</v>
      </c>
      <c r="O259" s="14" cm="1">
        <f t="array" aca="1" ref="O259" ca="1">SUM(INDIRECT("'"&amp;TOTALECSheets&amp;"'!"&amp;ADDRESS(ROW(),COLUMN())))</f>
        <v>0</v>
      </c>
      <c r="P259" s="14" cm="1">
        <f t="array" aca="1" ref="P259" ca="1">SUM(INDIRECT("'"&amp;TOTALECSheets&amp;"'!"&amp;ADDRESS(ROW(),COLUMN())))</f>
        <v>0</v>
      </c>
      <c r="Q259" s="14" cm="1">
        <f t="array" aca="1" ref="Q259" ca="1">SUM(INDIRECT("'"&amp;TOTALECSheets&amp;"'!"&amp;ADDRESS(ROW(),COLUMN())))</f>
        <v>0</v>
      </c>
      <c r="R259" s="14" cm="1">
        <f t="array" aca="1" ref="R259" ca="1">SUM(INDIRECT("'"&amp;TOTALECSheets&amp;"'!"&amp;ADDRESS(ROW(),COLUMN())))</f>
        <v>0</v>
      </c>
      <c r="S259" s="14" cm="1">
        <f t="array" aca="1" ref="S259" ca="1">SUM(INDIRECT("'"&amp;TOTALECSheets&amp;"'!"&amp;ADDRESS(ROW(),COLUMN())))</f>
        <v>0</v>
      </c>
      <c r="T259" s="14" cm="1">
        <f t="array" aca="1" ref="T259" ca="1">SUM(INDIRECT("'"&amp;TOTALECSheets&amp;"'!"&amp;ADDRESS(ROW(),COLUMN())))</f>
        <v>0</v>
      </c>
      <c r="U259" s="14" cm="1">
        <f t="array" aca="1" ref="U259" ca="1">SUM(INDIRECT("'"&amp;TOTALECSheets&amp;"'!"&amp;ADDRESS(ROW(),COLUMN())))</f>
        <v>0</v>
      </c>
    </row>
    <row r="260" spans="1:23" hidden="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 cm="1">
        <f t="array" aca="1" ref="D260" ca="1">SUM(INDIRECT("'"&amp;TOTALECSheets&amp;"'!"&amp;ADDRESS(ROW(),COLUMN())))</f>
        <v>0</v>
      </c>
      <c r="E260" s="14">
        <f t="shared" ca="1" si="16"/>
        <v>0</v>
      </c>
      <c r="F260" s="3"/>
      <c r="G260" s="14" cm="1">
        <f t="array" aca="1" ref="G260" ca="1">SUM(INDIRECT("'"&amp;TOTALECSheets&amp;"'!"&amp;ADDRESS(ROW(),COLUMN())))</f>
        <v>0</v>
      </c>
      <c r="H260" s="14" cm="1">
        <f t="array" aca="1" ref="H260" ca="1">SUM(INDIRECT("'"&amp;TOTALECSheets&amp;"'!"&amp;ADDRESS(ROW(),COLUMN())))</f>
        <v>0</v>
      </c>
      <c r="I260" s="14" cm="1">
        <f t="array" aca="1" ref="I260" ca="1">SUM(INDIRECT("'"&amp;TOTALECSheets&amp;"'!"&amp;ADDRESS(ROW(),COLUMN())))</f>
        <v>0</v>
      </c>
      <c r="J260" s="14" cm="1">
        <f t="array" aca="1" ref="J260" ca="1">SUM(INDIRECT("'"&amp;TOTALECSheets&amp;"'!"&amp;ADDRESS(ROW(),COLUMN())))</f>
        <v>0</v>
      </c>
      <c r="K260" s="14" cm="1">
        <f t="array" aca="1" ref="K260" ca="1">SUM(INDIRECT("'"&amp;TOTALECSheets&amp;"'!"&amp;ADDRESS(ROW(),COLUMN())))</f>
        <v>0</v>
      </c>
      <c r="L260" s="14" cm="1">
        <f t="array" aca="1" ref="L260" ca="1">SUM(INDIRECT("'"&amp;TOTALECSheets&amp;"'!"&amp;ADDRESS(ROW(),COLUMN())))</f>
        <v>0</v>
      </c>
      <c r="M260" s="14" cm="1">
        <f t="array" aca="1" ref="M260" ca="1">SUM(INDIRECT("'"&amp;TOTALECSheets&amp;"'!"&amp;ADDRESS(ROW(),COLUMN())))</f>
        <v>0</v>
      </c>
      <c r="N260" s="14" cm="1">
        <f t="array" aca="1" ref="N260" ca="1">SUM(INDIRECT("'"&amp;TOTALECSheets&amp;"'!"&amp;ADDRESS(ROW(),COLUMN())))</f>
        <v>0</v>
      </c>
      <c r="O260" s="14" cm="1">
        <f t="array" aca="1" ref="O260" ca="1">SUM(INDIRECT("'"&amp;TOTALECSheets&amp;"'!"&amp;ADDRESS(ROW(),COLUMN())))</f>
        <v>0</v>
      </c>
      <c r="P260" s="14" cm="1">
        <f t="array" aca="1" ref="P260" ca="1">SUM(INDIRECT("'"&amp;TOTALECSheets&amp;"'!"&amp;ADDRESS(ROW(),COLUMN())))</f>
        <v>0</v>
      </c>
      <c r="Q260" s="14" cm="1">
        <f t="array" aca="1" ref="Q260" ca="1">SUM(INDIRECT("'"&amp;TOTALECSheets&amp;"'!"&amp;ADDRESS(ROW(),COLUMN())))</f>
        <v>0</v>
      </c>
      <c r="R260" s="14" cm="1">
        <f t="array" aca="1" ref="R260" ca="1">SUM(INDIRECT("'"&amp;TOTALECSheets&amp;"'!"&amp;ADDRESS(ROW(),COLUMN())))</f>
        <v>0</v>
      </c>
      <c r="S260" s="14" cm="1">
        <f t="array" aca="1" ref="S260" ca="1">SUM(INDIRECT("'"&amp;TOTALECSheets&amp;"'!"&amp;ADDRESS(ROW(),COLUMN())))</f>
        <v>0</v>
      </c>
      <c r="T260" s="14" cm="1">
        <f t="array" aca="1" ref="T260" ca="1">SUM(INDIRECT("'"&amp;TOTALECSheets&amp;"'!"&amp;ADDRESS(ROW(),COLUMN())))</f>
        <v>0</v>
      </c>
      <c r="U260" s="14" cm="1">
        <f t="array" aca="1" ref="U260" ca="1">SUM(INDIRECT("'"&amp;TOTALECSheets&amp;"'!"&amp;ADDRESS(ROW(),COLUMN())))</f>
        <v>0</v>
      </c>
    </row>
    <row r="261" spans="1:23" hidden="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 cm="1">
        <f t="array" aca="1" ref="D261" ca="1">SUM(INDIRECT("'"&amp;TOTALECSheets&amp;"'!"&amp;ADDRESS(ROW(),COLUMN())))</f>
        <v>0</v>
      </c>
      <c r="E261" s="14">
        <f t="shared" ca="1" si="16"/>
        <v>0</v>
      </c>
      <c r="F261" s="3"/>
      <c r="G261" s="14" cm="1">
        <f t="array" aca="1" ref="G261" ca="1">SUM(INDIRECT("'"&amp;TOTALECSheets&amp;"'!"&amp;ADDRESS(ROW(),COLUMN())))</f>
        <v>0</v>
      </c>
      <c r="H261" s="14" cm="1">
        <f t="array" aca="1" ref="H261" ca="1">SUM(INDIRECT("'"&amp;TOTALECSheets&amp;"'!"&amp;ADDRESS(ROW(),COLUMN())))</f>
        <v>0</v>
      </c>
      <c r="I261" s="14" cm="1">
        <f t="array" aca="1" ref="I261" ca="1">SUM(INDIRECT("'"&amp;TOTALECSheets&amp;"'!"&amp;ADDRESS(ROW(),COLUMN())))</f>
        <v>0</v>
      </c>
      <c r="J261" s="14" cm="1">
        <f t="array" aca="1" ref="J261" ca="1">SUM(INDIRECT("'"&amp;TOTALECSheets&amp;"'!"&amp;ADDRESS(ROW(),COLUMN())))</f>
        <v>0</v>
      </c>
      <c r="K261" s="14" cm="1">
        <f t="array" aca="1" ref="K261" ca="1">SUM(INDIRECT("'"&amp;TOTALECSheets&amp;"'!"&amp;ADDRESS(ROW(),COLUMN())))</f>
        <v>0</v>
      </c>
      <c r="L261" s="14" cm="1">
        <f t="array" aca="1" ref="L261" ca="1">SUM(INDIRECT("'"&amp;TOTALECSheets&amp;"'!"&amp;ADDRESS(ROW(),COLUMN())))</f>
        <v>0</v>
      </c>
      <c r="M261" s="14" cm="1">
        <f t="array" aca="1" ref="M261" ca="1">SUM(INDIRECT("'"&amp;TOTALECSheets&amp;"'!"&amp;ADDRESS(ROW(),COLUMN())))</f>
        <v>0</v>
      </c>
      <c r="N261" s="14" cm="1">
        <f t="array" aca="1" ref="N261" ca="1">SUM(INDIRECT("'"&amp;TOTALECSheets&amp;"'!"&amp;ADDRESS(ROW(),COLUMN())))</f>
        <v>0</v>
      </c>
      <c r="O261" s="14" cm="1">
        <f t="array" aca="1" ref="O261" ca="1">SUM(INDIRECT("'"&amp;TOTALECSheets&amp;"'!"&amp;ADDRESS(ROW(),COLUMN())))</f>
        <v>0</v>
      </c>
      <c r="P261" s="14" cm="1">
        <f t="array" aca="1" ref="P261" ca="1">SUM(INDIRECT("'"&amp;TOTALECSheets&amp;"'!"&amp;ADDRESS(ROW(),COLUMN())))</f>
        <v>0</v>
      </c>
      <c r="Q261" s="14" cm="1">
        <f t="array" aca="1" ref="Q261" ca="1">SUM(INDIRECT("'"&amp;TOTALECSheets&amp;"'!"&amp;ADDRESS(ROW(),COLUMN())))</f>
        <v>0</v>
      </c>
      <c r="R261" s="14" cm="1">
        <f t="array" aca="1" ref="R261" ca="1">SUM(INDIRECT("'"&amp;TOTALECSheets&amp;"'!"&amp;ADDRESS(ROW(),COLUMN())))</f>
        <v>0</v>
      </c>
      <c r="S261" s="14" cm="1">
        <f t="array" aca="1" ref="S261" ca="1">SUM(INDIRECT("'"&amp;TOTALECSheets&amp;"'!"&amp;ADDRESS(ROW(),COLUMN())))</f>
        <v>0</v>
      </c>
      <c r="T261" s="14" cm="1">
        <f t="array" aca="1" ref="T261" ca="1">SUM(INDIRECT("'"&amp;TOTALECSheets&amp;"'!"&amp;ADDRESS(ROW(),COLUMN())))</f>
        <v>0</v>
      </c>
      <c r="U261" s="14" cm="1">
        <f t="array" aca="1" ref="U261" ca="1">SUM(INDIRECT("'"&amp;TOTALECSheets&amp;"'!"&amp;ADDRESS(ROW(),COLUMN())))</f>
        <v>0</v>
      </c>
    </row>
    <row r="262" spans="1:23" hidden="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 cm="1">
        <f t="array" aca="1" ref="D262" ca="1">SUM(INDIRECT("'"&amp;TOTALECSheets&amp;"'!"&amp;ADDRESS(ROW(),COLUMN())))</f>
        <v>0</v>
      </c>
      <c r="E262" s="14">
        <f t="shared" ca="1" si="16"/>
        <v>0</v>
      </c>
      <c r="F262" s="3"/>
      <c r="G262" s="14" cm="1">
        <f t="array" aca="1" ref="G262" ca="1">SUM(INDIRECT("'"&amp;TOTALECSheets&amp;"'!"&amp;ADDRESS(ROW(),COLUMN())))</f>
        <v>0</v>
      </c>
      <c r="H262" s="14" cm="1">
        <f t="array" aca="1" ref="H262" ca="1">SUM(INDIRECT("'"&amp;TOTALECSheets&amp;"'!"&amp;ADDRESS(ROW(),COLUMN())))</f>
        <v>0</v>
      </c>
      <c r="I262" s="14" cm="1">
        <f t="array" aca="1" ref="I262" ca="1">SUM(INDIRECT("'"&amp;TOTALECSheets&amp;"'!"&amp;ADDRESS(ROW(),COLUMN())))</f>
        <v>0</v>
      </c>
      <c r="J262" s="14" cm="1">
        <f t="array" aca="1" ref="J262" ca="1">SUM(INDIRECT("'"&amp;TOTALECSheets&amp;"'!"&amp;ADDRESS(ROW(),COLUMN())))</f>
        <v>0</v>
      </c>
      <c r="K262" s="14" cm="1">
        <f t="array" aca="1" ref="K262" ca="1">SUM(INDIRECT("'"&amp;TOTALECSheets&amp;"'!"&amp;ADDRESS(ROW(),COLUMN())))</f>
        <v>0</v>
      </c>
      <c r="L262" s="14" cm="1">
        <f t="array" aca="1" ref="L262" ca="1">SUM(INDIRECT("'"&amp;TOTALECSheets&amp;"'!"&amp;ADDRESS(ROW(),COLUMN())))</f>
        <v>0</v>
      </c>
      <c r="M262" s="14" cm="1">
        <f t="array" aca="1" ref="M262" ca="1">SUM(INDIRECT("'"&amp;TOTALECSheets&amp;"'!"&amp;ADDRESS(ROW(),COLUMN())))</f>
        <v>0</v>
      </c>
      <c r="N262" s="14" cm="1">
        <f t="array" aca="1" ref="N262" ca="1">SUM(INDIRECT("'"&amp;TOTALECSheets&amp;"'!"&amp;ADDRESS(ROW(),COLUMN())))</f>
        <v>0</v>
      </c>
      <c r="O262" s="14" cm="1">
        <f t="array" aca="1" ref="O262" ca="1">SUM(INDIRECT("'"&amp;TOTALECSheets&amp;"'!"&amp;ADDRESS(ROW(),COLUMN())))</f>
        <v>0</v>
      </c>
      <c r="P262" s="14" cm="1">
        <f t="array" aca="1" ref="P262" ca="1">SUM(INDIRECT("'"&amp;TOTALECSheets&amp;"'!"&amp;ADDRESS(ROW(),COLUMN())))</f>
        <v>0</v>
      </c>
      <c r="Q262" s="14" cm="1">
        <f t="array" aca="1" ref="Q262" ca="1">SUM(INDIRECT("'"&amp;TOTALECSheets&amp;"'!"&amp;ADDRESS(ROW(),COLUMN())))</f>
        <v>0</v>
      </c>
      <c r="R262" s="14" cm="1">
        <f t="array" aca="1" ref="R262" ca="1">SUM(INDIRECT("'"&amp;TOTALECSheets&amp;"'!"&amp;ADDRESS(ROW(),COLUMN())))</f>
        <v>0</v>
      </c>
      <c r="S262" s="14" cm="1">
        <f t="array" aca="1" ref="S262" ca="1">SUM(INDIRECT("'"&amp;TOTALECSheets&amp;"'!"&amp;ADDRESS(ROW(),COLUMN())))</f>
        <v>0</v>
      </c>
      <c r="T262" s="14" cm="1">
        <f t="array" aca="1" ref="T262" ca="1">SUM(INDIRECT("'"&amp;TOTALECSheets&amp;"'!"&amp;ADDRESS(ROW(),COLUMN())))</f>
        <v>0</v>
      </c>
      <c r="U262" s="14" cm="1">
        <f t="array" aca="1" ref="U262" ca="1">SUM(INDIRECT("'"&amp;TOTALECSheets&amp;"'!"&amp;ADDRESS(ROW(),COLUMN())))</f>
        <v>0</v>
      </c>
    </row>
    <row r="263" spans="1:23" hidden="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 cm="1">
        <f t="array" aca="1" ref="D263" ca="1">SUM(INDIRECT("'"&amp;TOTALECSheets&amp;"'!"&amp;ADDRESS(ROW(),COLUMN())))</f>
        <v>4.5606545727534789</v>
      </c>
      <c r="E263" s="14">
        <f t="shared" ca="1" si="16"/>
        <v>0</v>
      </c>
      <c r="F263" s="3"/>
      <c r="G263" s="14" cm="1">
        <f t="array" aca="1" ref="G263" ca="1">SUM(INDIRECT("'"&amp;TOTALECSheets&amp;"'!"&amp;ADDRESS(ROW(),COLUMN())))</f>
        <v>3.8362083918315437</v>
      </c>
      <c r="H263" s="14" cm="1">
        <f t="array" aca="1" ref="H263" ca="1">SUM(INDIRECT("'"&amp;TOTALECSheets&amp;"'!"&amp;ADDRESS(ROW(),COLUMN())))</f>
        <v>0.2019090973455662</v>
      </c>
      <c r="I263" s="14" cm="1">
        <f t="array" aca="1" ref="I263" ca="1">SUM(INDIRECT("'"&amp;TOTALECSheets&amp;"'!"&amp;ADDRESS(ROW(),COLUMN())))</f>
        <v>0.28103931389776821</v>
      </c>
      <c r="J263" s="14" cm="1">
        <f t="array" aca="1" ref="J263" ca="1">SUM(INDIRECT("'"&amp;TOTALECSheets&amp;"'!"&amp;ADDRESS(ROW(),COLUMN())))</f>
        <v>0.16515405040961423</v>
      </c>
      <c r="K263" s="14" cm="1">
        <f t="array" aca="1" ref="K263" ca="1">SUM(INDIRECT("'"&amp;TOTALECSheets&amp;"'!"&amp;ADDRESS(ROW(),COLUMN())))</f>
        <v>2.6035007190984824E-2</v>
      </c>
      <c r="L263" s="14" cm="1">
        <f t="array" aca="1" ref="L263" ca="1">SUM(INDIRECT("'"&amp;TOTALECSheets&amp;"'!"&amp;ADDRESS(ROW(),COLUMN())))</f>
        <v>1.0786631981198981E-2</v>
      </c>
      <c r="M263" s="14" cm="1">
        <f t="array" aca="1" ref="M263" ca="1">SUM(INDIRECT("'"&amp;TOTALECSheets&amp;"'!"&amp;ADDRESS(ROW(),COLUMN())))</f>
        <v>3.9522080096802983E-2</v>
      </c>
      <c r="N263" s="14" cm="1">
        <f t="array" aca="1" ref="N263" ca="1">SUM(INDIRECT("'"&amp;TOTALECSheets&amp;"'!"&amp;ADDRESS(ROW(),COLUMN())))</f>
        <v>0</v>
      </c>
      <c r="O263" s="14" cm="1">
        <f t="array" aca="1" ref="O263" ca="1">SUM(INDIRECT("'"&amp;TOTALECSheets&amp;"'!"&amp;ADDRESS(ROW(),COLUMN())))</f>
        <v>0</v>
      </c>
      <c r="P263" s="14" cm="1">
        <f t="array" aca="1" ref="P263" ca="1">SUM(INDIRECT("'"&amp;TOTALECSheets&amp;"'!"&amp;ADDRESS(ROW(),COLUMN())))</f>
        <v>0</v>
      </c>
      <c r="Q263" s="14" cm="1">
        <f t="array" aca="1" ref="Q263" ca="1">SUM(INDIRECT("'"&amp;TOTALECSheets&amp;"'!"&amp;ADDRESS(ROW(),COLUMN())))</f>
        <v>0</v>
      </c>
      <c r="R263" s="14" cm="1">
        <f t="array" aca="1" ref="R263" ca="1">SUM(INDIRECT("'"&amp;TOTALECSheets&amp;"'!"&amp;ADDRESS(ROW(),COLUMN())))</f>
        <v>0</v>
      </c>
      <c r="S263" s="14" cm="1">
        <f t="array" aca="1" ref="S263" ca="1">SUM(INDIRECT("'"&amp;TOTALECSheets&amp;"'!"&amp;ADDRESS(ROW(),COLUMN())))</f>
        <v>0</v>
      </c>
      <c r="T263" s="14" cm="1">
        <f t="array" aca="1" ref="T263" ca="1">SUM(INDIRECT("'"&amp;TOTALECSheets&amp;"'!"&amp;ADDRESS(ROW(),COLUMN())))</f>
        <v>0</v>
      </c>
      <c r="U263" s="14" cm="1">
        <f t="array" aca="1" ref="U263" ca="1">SUM(INDIRECT("'"&amp;TOTALECSheets&amp;"'!"&amp;ADDRESS(ROW(),COLUMN())))</f>
        <v>0</v>
      </c>
    </row>
    <row r="264" spans="1:23" hidden="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 cm="1">
        <f t="array" aca="1" ref="D264" ca="1">SUM(INDIRECT("'"&amp;TOTALECSheets&amp;"'!"&amp;ADDRESS(ROW(),COLUMN())))</f>
        <v>0</v>
      </c>
      <c r="E264" s="14">
        <f ca="1">IFERROR(IF(D264="",0,IF(D264=0,0,IF(ABS(D264-SUM($G264:$U264))&lt;Check_Limit,0,1))),1)</f>
        <v>0</v>
      </c>
      <c r="F264" s="46"/>
      <c r="G264" s="14" cm="1">
        <f t="array" aca="1" ref="G264" ca="1">SUM(INDIRECT("'"&amp;TOTALECSheets&amp;"'!"&amp;ADDRESS(ROW(),COLUMN())))</f>
        <v>0</v>
      </c>
      <c r="H264" s="14" cm="1">
        <f t="array" aca="1" ref="H264" ca="1">SUM(INDIRECT("'"&amp;TOTALECSheets&amp;"'!"&amp;ADDRESS(ROW(),COLUMN())))</f>
        <v>0</v>
      </c>
      <c r="I264" s="14" cm="1">
        <f t="array" aca="1" ref="I264" ca="1">SUM(INDIRECT("'"&amp;TOTALECSheets&amp;"'!"&amp;ADDRESS(ROW(),COLUMN())))</f>
        <v>0</v>
      </c>
      <c r="J264" s="14" cm="1">
        <f t="array" aca="1" ref="J264" ca="1">SUM(INDIRECT("'"&amp;TOTALECSheets&amp;"'!"&amp;ADDRESS(ROW(),COLUMN())))</f>
        <v>0</v>
      </c>
      <c r="K264" s="14" cm="1">
        <f t="array" aca="1" ref="K264" ca="1">SUM(INDIRECT("'"&amp;TOTALECSheets&amp;"'!"&amp;ADDRESS(ROW(),COLUMN())))</f>
        <v>0</v>
      </c>
      <c r="L264" s="14" cm="1">
        <f t="array" aca="1" ref="L264" ca="1">SUM(INDIRECT("'"&amp;TOTALECSheets&amp;"'!"&amp;ADDRESS(ROW(),COLUMN())))</f>
        <v>0</v>
      </c>
      <c r="M264" s="14" cm="1">
        <f t="array" aca="1" ref="M264" ca="1">SUM(INDIRECT("'"&amp;TOTALECSheets&amp;"'!"&amp;ADDRESS(ROW(),COLUMN())))</f>
        <v>0</v>
      </c>
      <c r="N264" s="14" cm="1">
        <f t="array" aca="1" ref="N264" ca="1">SUM(INDIRECT("'"&amp;TOTALECSheets&amp;"'!"&amp;ADDRESS(ROW(),COLUMN())))</f>
        <v>0</v>
      </c>
      <c r="O264" s="14" cm="1">
        <f t="array" aca="1" ref="O264" ca="1">SUM(INDIRECT("'"&amp;TOTALECSheets&amp;"'!"&amp;ADDRESS(ROW(),COLUMN())))</f>
        <v>0</v>
      </c>
      <c r="P264" s="14" cm="1">
        <f t="array" aca="1" ref="P264" ca="1">SUM(INDIRECT("'"&amp;TOTALECSheets&amp;"'!"&amp;ADDRESS(ROW(),COLUMN())))</f>
        <v>0</v>
      </c>
      <c r="Q264" s="14" cm="1">
        <f t="array" aca="1" ref="Q264" ca="1">SUM(INDIRECT("'"&amp;TOTALECSheets&amp;"'!"&amp;ADDRESS(ROW(),COLUMN())))</f>
        <v>0</v>
      </c>
      <c r="R264" s="14" cm="1">
        <f t="array" aca="1" ref="R264" ca="1">SUM(INDIRECT("'"&amp;TOTALECSheets&amp;"'!"&amp;ADDRESS(ROW(),COLUMN())))</f>
        <v>0</v>
      </c>
      <c r="S264" s="14" cm="1">
        <f t="array" aca="1" ref="S264" ca="1">SUM(INDIRECT("'"&amp;TOTALECSheets&amp;"'!"&amp;ADDRESS(ROW(),COLUMN())))</f>
        <v>0</v>
      </c>
      <c r="T264" s="14" cm="1">
        <f t="array" aca="1" ref="T264" ca="1">SUM(INDIRECT("'"&amp;TOTALECSheets&amp;"'!"&amp;ADDRESS(ROW(),COLUMN())))</f>
        <v>0</v>
      </c>
      <c r="U264" s="14" cm="1">
        <f t="array" aca="1" ref="U264" ca="1">SUM(INDIRECT("'"&amp;TOTALECSheets&amp;"'!"&amp;ADDRESS(ROW(),COLUMN())))</f>
        <v>0</v>
      </c>
    </row>
    <row r="265" spans="1:23" collapsed="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 cm="1">
        <f t="array" aca="1" ref="D265" ca="1">SUM(INDIRECT("'"&amp;TOTALECSheets&amp;"'!"&amp;ADDRESS(ROW(),COLUMN())))</f>
        <v>95.882494474277294</v>
      </c>
      <c r="E265" s="14">
        <f t="shared" ca="1" si="16"/>
        <v>0</v>
      </c>
      <c r="F265" s="46"/>
      <c r="G265" s="174" cm="1">
        <f t="array" aca="1" ref="G265" ca="1">SUM(INDIRECT("'"&amp;TOTALECSheets&amp;"'!"&amp;ADDRESS(ROW(),COLUMN())))</f>
        <v>80.651850313208669</v>
      </c>
      <c r="H265" s="174" cm="1">
        <f t="array" aca="1" ref="H265" ca="1">SUM(INDIRECT("'"&amp;TOTALECSheets&amp;"'!"&amp;ADDRESS(ROW(),COLUMN())))</f>
        <v>4.2449055506640372</v>
      </c>
      <c r="I265" s="174" cm="1">
        <f t="array" aca="1" ref="I265" ca="1">SUM(INDIRECT("'"&amp;TOTALECSheets&amp;"'!"&amp;ADDRESS(ROW(),COLUMN())))</f>
        <v>5.9085269519959365</v>
      </c>
      <c r="J265" s="174" cm="1">
        <f t="array" aca="1" ref="J265" ca="1">SUM(INDIRECT("'"&amp;TOTALECSheets&amp;"'!"&amp;ADDRESS(ROW(),COLUMN())))</f>
        <v>3.4721731438309296</v>
      </c>
      <c r="K265" s="174" cm="1">
        <f t="array" aca="1" ref="K265" ca="1">SUM(INDIRECT("'"&amp;TOTALECSheets&amp;"'!"&amp;ADDRESS(ROW(),COLUMN())))</f>
        <v>0.54735595369158585</v>
      </c>
      <c r="L265" s="174" cm="1">
        <f t="array" aca="1" ref="L265" ca="1">SUM(INDIRECT("'"&amp;TOTALECSheets&amp;"'!"&amp;ADDRESS(ROW(),COLUMN())))</f>
        <v>0.22677647798898085</v>
      </c>
      <c r="M265" s="174" cm="1">
        <f t="array" aca="1" ref="M265" ca="1">SUM(INDIRECT("'"&amp;TOTALECSheets&amp;"'!"&amp;ADDRESS(ROW(),COLUMN())))</f>
        <v>0.8309060828971695</v>
      </c>
      <c r="N265" s="174" cm="1">
        <f t="array" aca="1" ref="N265" ca="1">SUM(INDIRECT("'"&amp;TOTALECSheets&amp;"'!"&amp;ADDRESS(ROW(),COLUMN())))</f>
        <v>0</v>
      </c>
      <c r="O265" s="174" cm="1">
        <f t="array" aca="1" ref="O265" ca="1">SUM(INDIRECT("'"&amp;TOTALECSheets&amp;"'!"&amp;ADDRESS(ROW(),COLUMN())))</f>
        <v>0</v>
      </c>
      <c r="P265" s="174" cm="1">
        <f t="array" aca="1" ref="P265" ca="1">SUM(INDIRECT("'"&amp;TOTALECSheets&amp;"'!"&amp;ADDRESS(ROW(),COLUMN())))</f>
        <v>0</v>
      </c>
      <c r="Q265" s="174" cm="1">
        <f t="array" aca="1" ref="Q265" ca="1">SUM(INDIRECT("'"&amp;TOTALECSheets&amp;"'!"&amp;ADDRESS(ROW(),COLUMN())))</f>
        <v>0</v>
      </c>
      <c r="R265" s="174" cm="1">
        <f t="array" aca="1" ref="R265" ca="1">SUM(INDIRECT("'"&amp;TOTALECSheets&amp;"'!"&amp;ADDRESS(ROW(),COLUMN())))</f>
        <v>0</v>
      </c>
      <c r="S265" s="174" cm="1">
        <f t="array" aca="1" ref="S265" ca="1">SUM(INDIRECT("'"&amp;TOTALECSheets&amp;"'!"&amp;ADDRESS(ROW(),COLUMN())))</f>
        <v>0</v>
      </c>
      <c r="T265" s="174" cm="1">
        <f t="array" aca="1" ref="T265" ca="1">SUM(INDIRECT("'"&amp;TOTALECSheets&amp;"'!"&amp;ADDRESS(ROW(),COLUMN())))</f>
        <v>0</v>
      </c>
      <c r="U265" s="174" cm="1">
        <f t="array" aca="1" ref="U265" ca="1">SUM(INDIRECT("'"&amp;TOTALECSheets&amp;"'!"&amp;ADDRESS(ROW(),COLUMN())))</f>
        <v>0</v>
      </c>
    </row>
    <row r="266" spans="1:23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>
        <f t="shared" si="16"/>
        <v>0</v>
      </c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3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 cm="1">
        <f t="array" aca="1" ref="D267" ca="1">SUM(INDIRECT("'"&amp;TOTALECSheets&amp;"'!"&amp;ADDRESS(ROW(),COLUMN())))</f>
        <v>187771.88612134833</v>
      </c>
      <c r="E267" s="168">
        <f t="shared" ca="1" si="16"/>
        <v>0</v>
      </c>
      <c r="F267" s="182"/>
      <c r="G267" s="177" cm="1">
        <f t="array" aca="1" ref="G267" ca="1">SUM(INDIRECT("'"&amp;TOTALECSheets&amp;"'!"&amp;ADDRESS(ROW(),COLUMN())))</f>
        <v>156567.93063124505</v>
      </c>
      <c r="H267" s="177" cm="1">
        <f t="array" aca="1" ref="H267" ca="1">SUM(INDIRECT("'"&amp;TOTALECSheets&amp;"'!"&amp;ADDRESS(ROW(),COLUMN())))</f>
        <v>8349.4173079585107</v>
      </c>
      <c r="I267" s="177" cm="1">
        <f t="array" aca="1" ref="I267" ca="1">SUM(INDIRECT("'"&amp;TOTALECSheets&amp;"'!"&amp;ADDRESS(ROW(),COLUMN())))</f>
        <v>11849.024234020097</v>
      </c>
      <c r="J267" s="177" cm="1">
        <f t="array" aca="1" ref="J267" ca="1">SUM(INDIRECT("'"&amp;TOTALECSheets&amp;"'!"&amp;ADDRESS(ROW(),COLUMN())))</f>
        <v>7515.0172206930047</v>
      </c>
      <c r="K267" s="177" cm="1">
        <f t="array" aca="1" ref="K267" ca="1">SUM(INDIRECT("'"&amp;TOTALECSheets&amp;"'!"&amp;ADDRESS(ROW(),COLUMN())))</f>
        <v>1095.0165709187079</v>
      </c>
      <c r="L267" s="177" cm="1">
        <f t="array" aca="1" ref="L267" ca="1">SUM(INDIRECT("'"&amp;TOTALECSheets&amp;"'!"&amp;ADDRESS(ROW(),COLUMN())))</f>
        <v>453.31884294183766</v>
      </c>
      <c r="M267" s="177" cm="1">
        <f t="array" aca="1" ref="M267" ca="1">SUM(INDIRECT("'"&amp;TOTALECSheets&amp;"'!"&amp;ADDRESS(ROW(),COLUMN())))</f>
        <v>2170.7283135710964</v>
      </c>
      <c r="N267" s="177" cm="1">
        <f t="array" aca="1" ref="N267" ca="1">SUM(INDIRECT("'"&amp;TOTALECSheets&amp;"'!"&amp;ADDRESS(ROW(),COLUMN())))</f>
        <v>-53.808999999999997</v>
      </c>
      <c r="O267" s="177" cm="1">
        <f t="array" aca="1" ref="O267" ca="1">SUM(INDIRECT("'"&amp;TOTALECSheets&amp;"'!"&amp;ADDRESS(ROW(),COLUMN())))</f>
        <v>-174.75800000000001</v>
      </c>
      <c r="P267" s="177" cm="1">
        <f t="array" aca="1" ref="P267" ca="1">SUM(INDIRECT("'"&amp;TOTALECSheets&amp;"'!"&amp;ADDRESS(ROW(),COLUMN())))</f>
        <v>0</v>
      </c>
      <c r="Q267" s="177" cm="1">
        <f t="array" aca="1" ref="Q267" ca="1">SUM(INDIRECT("'"&amp;TOTALECSheets&amp;"'!"&amp;ADDRESS(ROW(),COLUMN())))</f>
        <v>0</v>
      </c>
      <c r="R267" s="177" cm="1">
        <f t="array" aca="1" ref="R267" ca="1">SUM(INDIRECT("'"&amp;TOTALECSheets&amp;"'!"&amp;ADDRESS(ROW(),COLUMN())))</f>
        <v>0</v>
      </c>
      <c r="S267" s="177" cm="1">
        <f t="array" aca="1" ref="S267" ca="1">SUM(INDIRECT("'"&amp;TOTALECSheets&amp;"'!"&amp;ADDRESS(ROW(),COLUMN())))</f>
        <v>0</v>
      </c>
      <c r="T267" s="177" cm="1">
        <f t="array" aca="1" ref="T267" ca="1">SUM(INDIRECT("'"&amp;TOTALECSheets&amp;"'!"&amp;ADDRESS(ROW(),COLUMN())))</f>
        <v>0</v>
      </c>
      <c r="U267" s="177" cm="1">
        <f t="array" aca="1" ref="U267" ca="1">SUM(INDIRECT("'"&amp;TOTALECSheets&amp;"'!"&amp;ADDRESS(ROW(),COLUMN())))</f>
        <v>0</v>
      </c>
    </row>
    <row r="268" spans="1:23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>
        <f t="shared" si="16"/>
        <v>0</v>
      </c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98"/>
      <c r="W268" s="1"/>
    </row>
    <row r="269" spans="1:23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>
        <f t="shared" si="16"/>
        <v>0</v>
      </c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W269" s="1"/>
    </row>
    <row r="270" spans="1:23" hidden="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>
        <f t="shared" si="16"/>
        <v>0</v>
      </c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W270" s="1"/>
    </row>
    <row r="271" spans="1:23" hidden="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 cm="1">
        <f t="array" aca="1" ref="D271" ca="1">SUM(INDIRECT("'"&amp;TOTALECSheets&amp;"'!"&amp;ADDRESS(ROW(),COLUMN())))</f>
        <v>111.69499999999999</v>
      </c>
      <c r="E271" s="14">
        <f t="shared" ca="1" si="16"/>
        <v>0</v>
      </c>
      <c r="F271" s="3"/>
      <c r="G271" s="14" cm="1">
        <f t="array" aca="1" ref="G271" ca="1">SUM(INDIRECT("'"&amp;TOTALECSheets&amp;"'!"&amp;ADDRESS(ROW(),COLUMN())))</f>
        <v>93.952587175864053</v>
      </c>
      <c r="H271" s="14" cm="1">
        <f t="array" aca="1" ref="H271" ca="1">SUM(INDIRECT("'"&amp;TOTALECSheets&amp;"'!"&amp;ADDRESS(ROW(),COLUMN())))</f>
        <v>4.9449560952819942</v>
      </c>
      <c r="I271" s="14" cm="1">
        <f t="array" aca="1" ref="I271" ca="1">SUM(INDIRECT("'"&amp;TOTALECSheets&amp;"'!"&amp;ADDRESS(ROW(),COLUMN())))</f>
        <v>6.8829343825658791</v>
      </c>
      <c r="J271" s="14" cm="1">
        <f t="array" aca="1" ref="J271" ca="1">SUM(INDIRECT("'"&amp;TOTALECSheets&amp;"'!"&amp;ADDRESS(ROW(),COLUMN())))</f>
        <v>4.0447881693799541</v>
      </c>
      <c r="K271" s="14" cm="1">
        <f t="array" aca="1" ref="K271" ca="1">SUM(INDIRECT("'"&amp;TOTALECSheets&amp;"'!"&amp;ADDRESS(ROW(),COLUMN())))</f>
        <v>0.63762341168525871</v>
      </c>
      <c r="L271" s="14" cm="1">
        <f t="array" aca="1" ref="L271" ca="1">SUM(INDIRECT("'"&amp;TOTALECSheets&amp;"'!"&amp;ADDRESS(ROW(),COLUMN())))</f>
        <v>0.26417542480368533</v>
      </c>
      <c r="M271" s="14" cm="1">
        <f t="array" aca="1" ref="M271" ca="1">SUM(INDIRECT("'"&amp;TOTALECSheets&amp;"'!"&amp;ADDRESS(ROW(),COLUMN())))</f>
        <v>0.96793534041917551</v>
      </c>
      <c r="N271" s="14" cm="1">
        <f t="array" aca="1" ref="N271" ca="1">SUM(INDIRECT("'"&amp;TOTALECSheets&amp;"'!"&amp;ADDRESS(ROW(),COLUMN())))</f>
        <v>0</v>
      </c>
      <c r="O271" s="14" cm="1">
        <f t="array" aca="1" ref="O271" ca="1">SUM(INDIRECT("'"&amp;TOTALECSheets&amp;"'!"&amp;ADDRESS(ROW(),COLUMN())))</f>
        <v>0</v>
      </c>
      <c r="P271" s="14" cm="1">
        <f t="array" aca="1" ref="P271" ca="1">SUM(INDIRECT("'"&amp;TOTALECSheets&amp;"'!"&amp;ADDRESS(ROW(),COLUMN())))</f>
        <v>0</v>
      </c>
      <c r="Q271" s="14" cm="1">
        <f t="array" aca="1" ref="Q271" ca="1">SUM(INDIRECT("'"&amp;TOTALECSheets&amp;"'!"&amp;ADDRESS(ROW(),COLUMN())))</f>
        <v>0</v>
      </c>
      <c r="R271" s="14" cm="1">
        <f t="array" aca="1" ref="R271" ca="1">SUM(INDIRECT("'"&amp;TOTALECSheets&amp;"'!"&amp;ADDRESS(ROW(),COLUMN())))</f>
        <v>0</v>
      </c>
      <c r="S271" s="14" cm="1">
        <f t="array" aca="1" ref="S271" ca="1">SUM(INDIRECT("'"&amp;TOTALECSheets&amp;"'!"&amp;ADDRESS(ROW(),COLUMN())))</f>
        <v>0</v>
      </c>
      <c r="T271" s="14" cm="1">
        <f t="array" aca="1" ref="T271" ca="1">SUM(INDIRECT("'"&amp;TOTALECSheets&amp;"'!"&amp;ADDRESS(ROW(),COLUMN())))</f>
        <v>0</v>
      </c>
      <c r="U271" s="14" cm="1">
        <f t="array" aca="1" ref="U271" ca="1">SUM(INDIRECT("'"&amp;TOTALECSheets&amp;"'!"&amp;ADDRESS(ROW(),COLUMN())))</f>
        <v>0</v>
      </c>
      <c r="W271" s="1"/>
    </row>
    <row r="272" spans="1:23" hidden="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 cm="1">
        <f t="array" aca="1" ref="D272" ca="1">SUM(INDIRECT("'"&amp;TOTALECSheets&amp;"'!"&amp;ADDRESS(ROW(),COLUMN())))</f>
        <v>0</v>
      </c>
      <c r="E272" s="14">
        <f t="shared" ca="1" si="16"/>
        <v>0</v>
      </c>
      <c r="F272" s="3"/>
      <c r="G272" s="14" cm="1">
        <f t="array" aca="1" ref="G272" ca="1">SUM(INDIRECT("'"&amp;TOTALECSheets&amp;"'!"&amp;ADDRESS(ROW(),COLUMN())))</f>
        <v>0</v>
      </c>
      <c r="H272" s="14" cm="1">
        <f t="array" aca="1" ref="H272" ca="1">SUM(INDIRECT("'"&amp;TOTALECSheets&amp;"'!"&amp;ADDRESS(ROW(),COLUMN())))</f>
        <v>0</v>
      </c>
      <c r="I272" s="14" cm="1">
        <f t="array" aca="1" ref="I272" ca="1">SUM(INDIRECT("'"&amp;TOTALECSheets&amp;"'!"&amp;ADDRESS(ROW(),COLUMN())))</f>
        <v>0</v>
      </c>
      <c r="J272" s="14" cm="1">
        <f t="array" aca="1" ref="J272" ca="1">SUM(INDIRECT("'"&amp;TOTALECSheets&amp;"'!"&amp;ADDRESS(ROW(),COLUMN())))</f>
        <v>0</v>
      </c>
      <c r="K272" s="14" cm="1">
        <f t="array" aca="1" ref="K272" ca="1">SUM(INDIRECT("'"&amp;TOTALECSheets&amp;"'!"&amp;ADDRESS(ROW(),COLUMN())))</f>
        <v>0</v>
      </c>
      <c r="L272" s="14" cm="1">
        <f t="array" aca="1" ref="L272" ca="1">SUM(INDIRECT("'"&amp;TOTALECSheets&amp;"'!"&amp;ADDRESS(ROW(),COLUMN())))</f>
        <v>0</v>
      </c>
      <c r="M272" s="14" cm="1">
        <f t="array" aca="1" ref="M272" ca="1">SUM(INDIRECT("'"&amp;TOTALECSheets&amp;"'!"&amp;ADDRESS(ROW(),COLUMN())))</f>
        <v>0</v>
      </c>
      <c r="N272" s="14" cm="1">
        <f t="array" aca="1" ref="N272" ca="1">SUM(INDIRECT("'"&amp;TOTALECSheets&amp;"'!"&amp;ADDRESS(ROW(),COLUMN())))</f>
        <v>0</v>
      </c>
      <c r="O272" s="14" cm="1">
        <f t="array" aca="1" ref="O272" ca="1">SUM(INDIRECT("'"&amp;TOTALECSheets&amp;"'!"&amp;ADDRESS(ROW(),COLUMN())))</f>
        <v>0</v>
      </c>
      <c r="P272" s="14" cm="1">
        <f t="array" aca="1" ref="P272" ca="1">SUM(INDIRECT("'"&amp;TOTALECSheets&amp;"'!"&amp;ADDRESS(ROW(),COLUMN())))</f>
        <v>0</v>
      </c>
      <c r="Q272" s="14" cm="1">
        <f t="array" aca="1" ref="Q272" ca="1">SUM(INDIRECT("'"&amp;TOTALECSheets&amp;"'!"&amp;ADDRESS(ROW(),COLUMN())))</f>
        <v>0</v>
      </c>
      <c r="R272" s="14" cm="1">
        <f t="array" aca="1" ref="R272" ca="1">SUM(INDIRECT("'"&amp;TOTALECSheets&amp;"'!"&amp;ADDRESS(ROW(),COLUMN())))</f>
        <v>0</v>
      </c>
      <c r="S272" s="14" cm="1">
        <f t="array" aca="1" ref="S272" ca="1">SUM(INDIRECT("'"&amp;TOTALECSheets&amp;"'!"&amp;ADDRESS(ROW(),COLUMN())))</f>
        <v>0</v>
      </c>
      <c r="T272" s="14" cm="1">
        <f t="array" aca="1" ref="T272" ca="1">SUM(INDIRECT("'"&amp;TOTALECSheets&amp;"'!"&amp;ADDRESS(ROW(),COLUMN())))</f>
        <v>0</v>
      </c>
      <c r="U272" s="14" cm="1">
        <f t="array" aca="1" ref="U272" ca="1">SUM(INDIRECT("'"&amp;TOTALECSheets&amp;"'!"&amp;ADDRESS(ROW(),COLUMN())))</f>
        <v>0</v>
      </c>
      <c r="W272" s="1"/>
    </row>
    <row r="273" spans="1:23" hidden="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 cm="1">
        <f t="array" aca="1" ref="D273" ca="1">SUM(INDIRECT("'"&amp;TOTALECSheets&amp;"'!"&amp;ADDRESS(ROW(),COLUMN())))</f>
        <v>0</v>
      </c>
      <c r="E273" s="14">
        <f t="shared" ca="1" si="16"/>
        <v>0</v>
      </c>
      <c r="F273" s="3"/>
      <c r="G273" s="14" cm="1">
        <f t="array" aca="1" ref="G273" ca="1">SUM(INDIRECT("'"&amp;TOTALECSheets&amp;"'!"&amp;ADDRESS(ROW(),COLUMN())))</f>
        <v>0</v>
      </c>
      <c r="H273" s="14" cm="1">
        <f t="array" aca="1" ref="H273" ca="1">SUM(INDIRECT("'"&amp;TOTALECSheets&amp;"'!"&amp;ADDRESS(ROW(),COLUMN())))</f>
        <v>0</v>
      </c>
      <c r="I273" s="14" cm="1">
        <f t="array" aca="1" ref="I273" ca="1">SUM(INDIRECT("'"&amp;TOTALECSheets&amp;"'!"&amp;ADDRESS(ROW(),COLUMN())))</f>
        <v>0</v>
      </c>
      <c r="J273" s="14" cm="1">
        <f t="array" aca="1" ref="J273" ca="1">SUM(INDIRECT("'"&amp;TOTALECSheets&amp;"'!"&amp;ADDRESS(ROW(),COLUMN())))</f>
        <v>0</v>
      </c>
      <c r="K273" s="14" cm="1">
        <f t="array" aca="1" ref="K273" ca="1">SUM(INDIRECT("'"&amp;TOTALECSheets&amp;"'!"&amp;ADDRESS(ROW(),COLUMN())))</f>
        <v>0</v>
      </c>
      <c r="L273" s="14" cm="1">
        <f t="array" aca="1" ref="L273" ca="1">SUM(INDIRECT("'"&amp;TOTALECSheets&amp;"'!"&amp;ADDRESS(ROW(),COLUMN())))</f>
        <v>0</v>
      </c>
      <c r="M273" s="14" cm="1">
        <f t="array" aca="1" ref="M273" ca="1">SUM(INDIRECT("'"&amp;TOTALECSheets&amp;"'!"&amp;ADDRESS(ROW(),COLUMN())))</f>
        <v>0</v>
      </c>
      <c r="N273" s="14" cm="1">
        <f t="array" aca="1" ref="N273" ca="1">SUM(INDIRECT("'"&amp;TOTALECSheets&amp;"'!"&amp;ADDRESS(ROW(),COLUMN())))</f>
        <v>0</v>
      </c>
      <c r="O273" s="14" cm="1">
        <f t="array" aca="1" ref="O273" ca="1">SUM(INDIRECT("'"&amp;TOTALECSheets&amp;"'!"&amp;ADDRESS(ROW(),COLUMN())))</f>
        <v>0</v>
      </c>
      <c r="P273" s="14" cm="1">
        <f t="array" aca="1" ref="P273" ca="1">SUM(INDIRECT("'"&amp;TOTALECSheets&amp;"'!"&amp;ADDRESS(ROW(),COLUMN())))</f>
        <v>0</v>
      </c>
      <c r="Q273" s="14" cm="1">
        <f t="array" aca="1" ref="Q273" ca="1">SUM(INDIRECT("'"&amp;TOTALECSheets&amp;"'!"&amp;ADDRESS(ROW(),COLUMN())))</f>
        <v>0</v>
      </c>
      <c r="R273" s="14" cm="1">
        <f t="array" aca="1" ref="R273" ca="1">SUM(INDIRECT("'"&amp;TOTALECSheets&amp;"'!"&amp;ADDRESS(ROW(),COLUMN())))</f>
        <v>0</v>
      </c>
      <c r="S273" s="14" cm="1">
        <f t="array" aca="1" ref="S273" ca="1">SUM(INDIRECT("'"&amp;TOTALECSheets&amp;"'!"&amp;ADDRESS(ROW(),COLUMN())))</f>
        <v>0</v>
      </c>
      <c r="T273" s="14" cm="1">
        <f t="array" aca="1" ref="T273" ca="1">SUM(INDIRECT("'"&amp;TOTALECSheets&amp;"'!"&amp;ADDRESS(ROW(),COLUMN())))</f>
        <v>0</v>
      </c>
      <c r="U273" s="14" cm="1">
        <f t="array" aca="1" ref="U273" ca="1">SUM(INDIRECT("'"&amp;TOTALECSheets&amp;"'!"&amp;ADDRESS(ROW(),COLUMN())))</f>
        <v>0</v>
      </c>
      <c r="W273" s="1"/>
    </row>
    <row r="274" spans="1:23" hidden="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 cm="1">
        <f t="array" aca="1" ref="D274" ca="1">SUM(INDIRECT("'"&amp;TOTALECSheets&amp;"'!"&amp;ADDRESS(ROW(),COLUMN())))</f>
        <v>0</v>
      </c>
      <c r="E274" s="14">
        <f t="shared" ca="1" si="16"/>
        <v>0</v>
      </c>
      <c r="F274" s="3"/>
      <c r="G274" s="14" cm="1">
        <f t="array" aca="1" ref="G274" ca="1">SUM(INDIRECT("'"&amp;TOTALECSheets&amp;"'!"&amp;ADDRESS(ROW(),COLUMN())))</f>
        <v>0</v>
      </c>
      <c r="H274" s="14" cm="1">
        <f t="array" aca="1" ref="H274" ca="1">SUM(INDIRECT("'"&amp;TOTALECSheets&amp;"'!"&amp;ADDRESS(ROW(),COLUMN())))</f>
        <v>0</v>
      </c>
      <c r="I274" s="14" cm="1">
        <f t="array" aca="1" ref="I274" ca="1">SUM(INDIRECT("'"&amp;TOTALECSheets&amp;"'!"&amp;ADDRESS(ROW(),COLUMN())))</f>
        <v>0</v>
      </c>
      <c r="J274" s="14" cm="1">
        <f t="array" aca="1" ref="J274" ca="1">SUM(INDIRECT("'"&amp;TOTALECSheets&amp;"'!"&amp;ADDRESS(ROW(),COLUMN())))</f>
        <v>0</v>
      </c>
      <c r="K274" s="14" cm="1">
        <f t="array" aca="1" ref="K274" ca="1">SUM(INDIRECT("'"&amp;TOTALECSheets&amp;"'!"&amp;ADDRESS(ROW(),COLUMN())))</f>
        <v>0</v>
      </c>
      <c r="L274" s="14" cm="1">
        <f t="array" aca="1" ref="L274" ca="1">SUM(INDIRECT("'"&amp;TOTALECSheets&amp;"'!"&amp;ADDRESS(ROW(),COLUMN())))</f>
        <v>0</v>
      </c>
      <c r="M274" s="14" cm="1">
        <f t="array" aca="1" ref="M274" ca="1">SUM(INDIRECT("'"&amp;TOTALECSheets&amp;"'!"&amp;ADDRESS(ROW(),COLUMN())))</f>
        <v>0</v>
      </c>
      <c r="N274" s="14" cm="1">
        <f t="array" aca="1" ref="N274" ca="1">SUM(INDIRECT("'"&amp;TOTALECSheets&amp;"'!"&amp;ADDRESS(ROW(),COLUMN())))</f>
        <v>0</v>
      </c>
      <c r="O274" s="14" cm="1">
        <f t="array" aca="1" ref="O274" ca="1">SUM(INDIRECT("'"&amp;TOTALECSheets&amp;"'!"&amp;ADDRESS(ROW(),COLUMN())))</f>
        <v>0</v>
      </c>
      <c r="P274" s="14" cm="1">
        <f t="array" aca="1" ref="P274" ca="1">SUM(INDIRECT("'"&amp;TOTALECSheets&amp;"'!"&amp;ADDRESS(ROW(),COLUMN())))</f>
        <v>0</v>
      </c>
      <c r="Q274" s="14" cm="1">
        <f t="array" aca="1" ref="Q274" ca="1">SUM(INDIRECT("'"&amp;TOTALECSheets&amp;"'!"&amp;ADDRESS(ROW(),COLUMN())))</f>
        <v>0</v>
      </c>
      <c r="R274" s="14" cm="1">
        <f t="array" aca="1" ref="R274" ca="1">SUM(INDIRECT("'"&amp;TOTALECSheets&amp;"'!"&amp;ADDRESS(ROW(),COLUMN())))</f>
        <v>0</v>
      </c>
      <c r="S274" s="14" cm="1">
        <f t="array" aca="1" ref="S274" ca="1">SUM(INDIRECT("'"&amp;TOTALECSheets&amp;"'!"&amp;ADDRESS(ROW(),COLUMN())))</f>
        <v>0</v>
      </c>
      <c r="T274" s="14" cm="1">
        <f t="array" aca="1" ref="T274" ca="1">SUM(INDIRECT("'"&amp;TOTALECSheets&amp;"'!"&amp;ADDRESS(ROW(),COLUMN())))</f>
        <v>0</v>
      </c>
      <c r="U274" s="14" cm="1">
        <f t="array" aca="1" ref="U274" ca="1">SUM(INDIRECT("'"&amp;TOTALECSheets&amp;"'!"&amp;ADDRESS(ROW(),COLUMN())))</f>
        <v>0</v>
      </c>
      <c r="W274" s="1"/>
    </row>
    <row r="275" spans="1:23" hidden="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 cm="1">
        <f t="array" aca="1" ref="D275" ca="1">SUM(INDIRECT("'"&amp;TOTALECSheets&amp;"'!"&amp;ADDRESS(ROW(),COLUMN())))</f>
        <v>18.688400001607921</v>
      </c>
      <c r="E275" s="14">
        <f t="shared" ca="1" si="16"/>
        <v>0</v>
      </c>
      <c r="F275" s="3"/>
      <c r="G275" s="14" cm="1">
        <f t="array" aca="1" ref="G275" ca="1">SUM(INDIRECT("'"&amp;TOTALECSheets&amp;"'!"&amp;ADDRESS(ROW(),COLUMN())))</f>
        <v>15.719804201875519</v>
      </c>
      <c r="H275" s="14" cm="1">
        <f t="array" aca="1" ref="H275" ca="1">SUM(INDIRECT("'"&amp;TOTALECSheets&amp;"'!"&amp;ADDRESS(ROW(),COLUMN())))</f>
        <v>0.82737201753900469</v>
      </c>
      <c r="I275" s="14" cm="1">
        <f t="array" aca="1" ref="I275" ca="1">SUM(INDIRECT("'"&amp;TOTALECSheets&amp;"'!"&amp;ADDRESS(ROW(),COLUMN())))</f>
        <v>1.1516274759497866</v>
      </c>
      <c r="J275" s="14" cm="1">
        <f t="array" aca="1" ref="J275" ca="1">SUM(INDIRECT("'"&amp;TOTALECSheets&amp;"'!"&amp;ADDRESS(ROW(),COLUMN())))</f>
        <v>0.67675920346608209</v>
      </c>
      <c r="K275" s="14" cm="1">
        <f t="array" aca="1" ref="K275" ca="1">SUM(INDIRECT("'"&amp;TOTALECSheets&amp;"'!"&amp;ADDRESS(ROW(),COLUMN())))</f>
        <v>0.10668482356384834</v>
      </c>
      <c r="L275" s="14" cm="1">
        <f t="array" aca="1" ref="L275" ca="1">SUM(INDIRECT("'"&amp;TOTALECSheets&amp;"'!"&amp;ADDRESS(ROW(),COLUMN())))</f>
        <v>4.4200868519861818E-2</v>
      </c>
      <c r="M275" s="14" cm="1">
        <f t="array" aca="1" ref="M275" ca="1">SUM(INDIRECT("'"&amp;TOTALECSheets&amp;"'!"&amp;ADDRESS(ROW(),COLUMN())))</f>
        <v>0.16195141069381877</v>
      </c>
      <c r="N275" s="14" cm="1">
        <f t="array" aca="1" ref="N275" ca="1">SUM(INDIRECT("'"&amp;TOTALECSheets&amp;"'!"&amp;ADDRESS(ROW(),COLUMN())))</f>
        <v>0</v>
      </c>
      <c r="O275" s="14" cm="1">
        <f t="array" aca="1" ref="O275" ca="1">SUM(INDIRECT("'"&amp;TOTALECSheets&amp;"'!"&amp;ADDRESS(ROW(),COLUMN())))</f>
        <v>0</v>
      </c>
      <c r="P275" s="14" cm="1">
        <f t="array" aca="1" ref="P275" ca="1">SUM(INDIRECT("'"&amp;TOTALECSheets&amp;"'!"&amp;ADDRESS(ROW(),COLUMN())))</f>
        <v>0</v>
      </c>
      <c r="Q275" s="14" cm="1">
        <f t="array" aca="1" ref="Q275" ca="1">SUM(INDIRECT("'"&amp;TOTALECSheets&amp;"'!"&amp;ADDRESS(ROW(),COLUMN())))</f>
        <v>0</v>
      </c>
      <c r="R275" s="14" cm="1">
        <f t="array" aca="1" ref="R275" ca="1">SUM(INDIRECT("'"&amp;TOTALECSheets&amp;"'!"&amp;ADDRESS(ROW(),COLUMN())))</f>
        <v>0</v>
      </c>
      <c r="S275" s="14" cm="1">
        <f t="array" aca="1" ref="S275" ca="1">SUM(INDIRECT("'"&amp;TOTALECSheets&amp;"'!"&amp;ADDRESS(ROW(),COLUMN())))</f>
        <v>0</v>
      </c>
      <c r="T275" s="14" cm="1">
        <f t="array" aca="1" ref="T275" ca="1">SUM(INDIRECT("'"&amp;TOTALECSheets&amp;"'!"&amp;ADDRESS(ROW(),COLUMN())))</f>
        <v>0</v>
      </c>
      <c r="U275" s="14" cm="1">
        <f t="array" aca="1" ref="U275" ca="1">SUM(INDIRECT("'"&amp;TOTALECSheets&amp;"'!"&amp;ADDRESS(ROW(),COLUMN())))</f>
        <v>0</v>
      </c>
      <c r="W275" s="1"/>
    </row>
    <row r="276" spans="1:23" hidden="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 cm="1">
        <f t="array" aca="1" ref="D276" ca="1">SUM(INDIRECT("'"&amp;TOTALECSheets&amp;"'!"&amp;ADDRESS(ROW(),COLUMN())))</f>
        <v>11.175101035948481</v>
      </c>
      <c r="E276" s="14">
        <f ca="1">IFERROR(IF(D276="",0,IF(D276=0,0,IF(ABS(D276-SUM($G276:$U276))&lt;Check_Limit,0,1))),1)</f>
        <v>0</v>
      </c>
      <c r="F276" s="3"/>
      <c r="G276" s="14" cm="1">
        <f t="array" aca="1" ref="G276" ca="1">SUM(INDIRECT("'"&amp;TOTALECSheets&amp;"'!"&amp;ADDRESS(ROW(),COLUMN())))</f>
        <v>9.3999700459200373</v>
      </c>
      <c r="H276" s="14" cm="1">
        <f t="array" aca="1" ref="H276" ca="1">SUM(INDIRECT("'"&amp;TOTALECSheets&amp;"'!"&amp;ADDRESS(ROW(),COLUMN())))</f>
        <v>0.49474357834375376</v>
      </c>
      <c r="I276" s="14" cm="1">
        <f t="array" aca="1" ref="I276" ca="1">SUM(INDIRECT("'"&amp;TOTALECSheets&amp;"'!"&amp;ADDRESS(ROW(),COLUMN())))</f>
        <v>0.68863858855792459</v>
      </c>
      <c r="J276" s="14" cm="1">
        <f t="array" aca="1" ref="J276" ca="1">SUM(INDIRECT("'"&amp;TOTALECSheets&amp;"'!"&amp;ADDRESS(ROW(),COLUMN())))</f>
        <v>0.40468164610618285</v>
      </c>
      <c r="K276" s="14" cm="1">
        <f t="array" aca="1" ref="K276" ca="1">SUM(INDIRECT("'"&amp;TOTALECSheets&amp;"'!"&amp;ADDRESS(ROW(),COLUMN())))</f>
        <v>6.3794315309270266E-2</v>
      </c>
      <c r="L276" s="14" cm="1">
        <f t="array" aca="1" ref="L276" ca="1">SUM(INDIRECT("'"&amp;TOTALECSheets&amp;"'!"&amp;ADDRESS(ROW(),COLUMN())))</f>
        <v>2.6430789770319124E-2</v>
      </c>
      <c r="M276" s="14" cm="1">
        <f t="array" aca="1" ref="M276" ca="1">SUM(INDIRECT("'"&amp;TOTALECSheets&amp;"'!"&amp;ADDRESS(ROW(),COLUMN())))</f>
        <v>9.6842071940995353E-2</v>
      </c>
      <c r="N276" s="14" cm="1">
        <f t="array" aca="1" ref="N276" ca="1">SUM(INDIRECT("'"&amp;TOTALECSheets&amp;"'!"&amp;ADDRESS(ROW(),COLUMN())))</f>
        <v>0</v>
      </c>
      <c r="O276" s="14" cm="1">
        <f t="array" aca="1" ref="O276" ca="1">SUM(INDIRECT("'"&amp;TOTALECSheets&amp;"'!"&amp;ADDRESS(ROW(),COLUMN())))</f>
        <v>0</v>
      </c>
      <c r="P276" s="14" cm="1">
        <f t="array" aca="1" ref="P276" ca="1">SUM(INDIRECT("'"&amp;TOTALECSheets&amp;"'!"&amp;ADDRESS(ROW(),COLUMN())))</f>
        <v>0</v>
      </c>
      <c r="Q276" s="14" cm="1">
        <f t="array" aca="1" ref="Q276" ca="1">SUM(INDIRECT("'"&amp;TOTALECSheets&amp;"'!"&amp;ADDRESS(ROW(),COLUMN())))</f>
        <v>0</v>
      </c>
      <c r="R276" s="14" cm="1">
        <f t="array" aca="1" ref="R276" ca="1">SUM(INDIRECT("'"&amp;TOTALECSheets&amp;"'!"&amp;ADDRESS(ROW(),COLUMN())))</f>
        <v>0</v>
      </c>
      <c r="S276" s="14" cm="1">
        <f t="array" aca="1" ref="S276" ca="1">SUM(INDIRECT("'"&amp;TOTALECSheets&amp;"'!"&amp;ADDRESS(ROW(),COLUMN())))</f>
        <v>0</v>
      </c>
      <c r="T276" s="14" cm="1">
        <f t="array" aca="1" ref="T276" ca="1">SUM(INDIRECT("'"&amp;TOTALECSheets&amp;"'!"&amp;ADDRESS(ROW(),COLUMN())))</f>
        <v>0</v>
      </c>
      <c r="U276" s="14" cm="1">
        <f t="array" aca="1" ref="U276" ca="1">SUM(INDIRECT("'"&amp;TOTALECSheets&amp;"'!"&amp;ADDRESS(ROW(),COLUMN())))</f>
        <v>0</v>
      </c>
      <c r="W276" s="9"/>
    </row>
    <row r="277" spans="1:23" hidden="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 cm="1">
        <f t="array" aca="1" ref="D277" ca="1">SUM(INDIRECT("'"&amp;TOTALECSheets&amp;"'!"&amp;ADDRESS(ROW(),COLUMN())))</f>
        <v>141.5585010375564</v>
      </c>
      <c r="E277" s="14">
        <f t="shared" ca="1" si="16"/>
        <v>0</v>
      </c>
      <c r="F277" s="46"/>
      <c r="G277" s="174" cm="1">
        <f t="array" aca="1" ref="G277" ca="1">SUM(INDIRECT("'"&amp;TOTALECSheets&amp;"'!"&amp;ADDRESS(ROW(),COLUMN())))</f>
        <v>119.07236142365961</v>
      </c>
      <c r="H277" s="174" cm="1">
        <f t="array" aca="1" ref="H277" ca="1">SUM(INDIRECT("'"&amp;TOTALECSheets&amp;"'!"&amp;ADDRESS(ROW(),COLUMN())))</f>
        <v>6.2670716911647526</v>
      </c>
      <c r="I277" s="174" cm="1">
        <f t="array" aca="1" ref="I277" ca="1">SUM(INDIRECT("'"&amp;TOTALECSheets&amp;"'!"&amp;ADDRESS(ROW(),COLUMN())))</f>
        <v>8.7232004470735909</v>
      </c>
      <c r="J277" s="174" cm="1">
        <f t="array" aca="1" ref="J277" ca="1">SUM(INDIRECT("'"&amp;TOTALECSheets&amp;"'!"&amp;ADDRESS(ROW(),COLUMN())))</f>
        <v>5.1262290189522188</v>
      </c>
      <c r="K277" s="174" cm="1">
        <f t="array" aca="1" ref="K277" ca="1">SUM(INDIRECT("'"&amp;TOTALECSheets&amp;"'!"&amp;ADDRESS(ROW(),COLUMN())))</f>
        <v>0.80810255055837732</v>
      </c>
      <c r="L277" s="174" cm="1">
        <f t="array" aca="1" ref="L277" ca="1">SUM(INDIRECT("'"&amp;TOTALECSheets&amp;"'!"&amp;ADDRESS(ROW(),COLUMN())))</f>
        <v>0.33480708309386631</v>
      </c>
      <c r="M277" s="174" cm="1">
        <f t="array" aca="1" ref="M277" ca="1">SUM(INDIRECT("'"&amp;TOTALECSheets&amp;"'!"&amp;ADDRESS(ROW(),COLUMN())))</f>
        <v>1.2267288230539894</v>
      </c>
      <c r="N277" s="174" cm="1">
        <f t="array" aca="1" ref="N277" ca="1">SUM(INDIRECT("'"&amp;TOTALECSheets&amp;"'!"&amp;ADDRESS(ROW(),COLUMN())))</f>
        <v>0</v>
      </c>
      <c r="O277" s="174" cm="1">
        <f t="array" aca="1" ref="O277" ca="1">SUM(INDIRECT("'"&amp;TOTALECSheets&amp;"'!"&amp;ADDRESS(ROW(),COLUMN())))</f>
        <v>0</v>
      </c>
      <c r="P277" s="174" cm="1">
        <f t="array" aca="1" ref="P277" ca="1">SUM(INDIRECT("'"&amp;TOTALECSheets&amp;"'!"&amp;ADDRESS(ROW(),COLUMN())))</f>
        <v>0</v>
      </c>
      <c r="Q277" s="174" cm="1">
        <f t="array" aca="1" ref="Q277" ca="1">SUM(INDIRECT("'"&amp;TOTALECSheets&amp;"'!"&amp;ADDRESS(ROW(),COLUMN())))</f>
        <v>0</v>
      </c>
      <c r="R277" s="174" cm="1">
        <f t="array" aca="1" ref="R277" ca="1">SUM(INDIRECT("'"&amp;TOTALECSheets&amp;"'!"&amp;ADDRESS(ROW(),COLUMN())))</f>
        <v>0</v>
      </c>
      <c r="S277" s="174" cm="1">
        <f t="array" aca="1" ref="S277" ca="1">SUM(INDIRECT("'"&amp;TOTALECSheets&amp;"'!"&amp;ADDRESS(ROW(),COLUMN())))</f>
        <v>0</v>
      </c>
      <c r="T277" s="174" cm="1">
        <f t="array" aca="1" ref="T277" ca="1">SUM(INDIRECT("'"&amp;TOTALECSheets&amp;"'!"&amp;ADDRESS(ROW(),COLUMN())))</f>
        <v>0</v>
      </c>
      <c r="U277" s="174" cm="1">
        <f t="array" aca="1" ref="U277" ca="1">SUM(INDIRECT("'"&amp;TOTALECSheets&amp;"'!"&amp;ADDRESS(ROW(),COLUMN())))</f>
        <v>0</v>
      </c>
      <c r="W277" s="9"/>
    </row>
    <row r="278" spans="1:23" hidden="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>
        <f t="shared" si="16"/>
        <v>0</v>
      </c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W278" s="9"/>
    </row>
    <row r="279" spans="1:23" hidden="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>
        <f t="shared" si="16"/>
        <v>0</v>
      </c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W279" s="9"/>
    </row>
    <row r="280" spans="1:23" hidden="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 cm="1">
        <f t="array" aca="1" ref="D280" ca="1">SUM(INDIRECT("'"&amp;TOTALECSheets&amp;"'!"&amp;ADDRESS(ROW(),COLUMN())))</f>
        <v>1701</v>
      </c>
      <c r="E280" s="14">
        <f t="shared" ca="1" si="16"/>
        <v>0</v>
      </c>
      <c r="F280" s="3"/>
      <c r="G280" s="14" cm="1">
        <f t="array" aca="1" ref="G280" ca="1">SUM(INDIRECT("'"&amp;TOTALECSheets&amp;"'!"&amp;ADDRESS(ROW(),COLUMN())))</f>
        <v>1430.8012962634386</v>
      </c>
      <c r="H280" s="14" cm="1">
        <f t="array" aca="1" ref="H280" ca="1">SUM(INDIRECT("'"&amp;TOTALECSheets&amp;"'!"&amp;ADDRESS(ROW(),COLUMN())))</f>
        <v>75.306596697029164</v>
      </c>
      <c r="I280" s="14" cm="1">
        <f t="array" aca="1" ref="I280" ca="1">SUM(INDIRECT("'"&amp;TOTALECSheets&amp;"'!"&amp;ADDRESS(ROW(),COLUMN())))</f>
        <v>104.82001329284714</v>
      </c>
      <c r="J280" s="14" cm="1">
        <f t="array" aca="1" ref="J280" ca="1">SUM(INDIRECT("'"&amp;TOTALECSheets&amp;"'!"&amp;ADDRESS(ROW(),COLUMN())))</f>
        <v>61.597964780118204</v>
      </c>
      <c r="K280" s="14" cm="1">
        <f t="array" aca="1" ref="K280" ca="1">SUM(INDIRECT("'"&amp;TOTALECSheets&amp;"'!"&amp;ADDRESS(ROW(),COLUMN())))</f>
        <v>9.7103489258841069</v>
      </c>
      <c r="L280" s="14" cm="1">
        <f t="array" aca="1" ref="L280" ca="1">SUM(INDIRECT("'"&amp;TOTALECSheets&amp;"'!"&amp;ADDRESS(ROW(),COLUMN())))</f>
        <v>4.0231200822871998</v>
      </c>
      <c r="M280" s="14" cm="1">
        <f t="array" aca="1" ref="M280" ca="1">SUM(INDIRECT("'"&amp;TOTALECSheets&amp;"'!"&amp;ADDRESS(ROW(),COLUMN())))</f>
        <v>14.74065995839579</v>
      </c>
      <c r="N280" s="14" cm="1">
        <f t="array" aca="1" ref="N280" ca="1">SUM(INDIRECT("'"&amp;TOTALECSheets&amp;"'!"&amp;ADDRESS(ROW(),COLUMN())))</f>
        <v>0</v>
      </c>
      <c r="O280" s="14" cm="1">
        <f t="array" aca="1" ref="O280" ca="1">SUM(INDIRECT("'"&amp;TOTALECSheets&amp;"'!"&amp;ADDRESS(ROW(),COLUMN())))</f>
        <v>0</v>
      </c>
      <c r="P280" s="14" cm="1">
        <f t="array" aca="1" ref="P280" ca="1">SUM(INDIRECT("'"&amp;TOTALECSheets&amp;"'!"&amp;ADDRESS(ROW(),COLUMN())))</f>
        <v>0</v>
      </c>
      <c r="Q280" s="14" cm="1">
        <f t="array" aca="1" ref="Q280" ca="1">SUM(INDIRECT("'"&amp;TOTALECSheets&amp;"'!"&amp;ADDRESS(ROW(),COLUMN())))</f>
        <v>0</v>
      </c>
      <c r="R280" s="14" cm="1">
        <f t="array" aca="1" ref="R280" ca="1">SUM(INDIRECT("'"&amp;TOTALECSheets&amp;"'!"&amp;ADDRESS(ROW(),COLUMN())))</f>
        <v>0</v>
      </c>
      <c r="S280" s="14" cm="1">
        <f t="array" aca="1" ref="S280" ca="1">SUM(INDIRECT("'"&amp;TOTALECSheets&amp;"'!"&amp;ADDRESS(ROW(),COLUMN())))</f>
        <v>0</v>
      </c>
      <c r="T280" s="14" cm="1">
        <f t="array" aca="1" ref="T280" ca="1">SUM(INDIRECT("'"&amp;TOTALECSheets&amp;"'!"&amp;ADDRESS(ROW(),COLUMN())))</f>
        <v>0</v>
      </c>
      <c r="U280" s="14" cm="1">
        <f t="array" aca="1" ref="U280" ca="1">SUM(INDIRECT("'"&amp;TOTALECSheets&amp;"'!"&amp;ADDRESS(ROW(),COLUMN())))</f>
        <v>0</v>
      </c>
    </row>
    <row r="281" spans="1:23" hidden="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 cm="1">
        <f t="array" aca="1" ref="D281" ca="1">SUM(INDIRECT("'"&amp;TOTALECSheets&amp;"'!"&amp;ADDRESS(ROW(),COLUMN())))</f>
        <v>0</v>
      </c>
      <c r="E281" s="14">
        <f t="shared" ca="1" si="16"/>
        <v>0</v>
      </c>
      <c r="F281" s="3"/>
      <c r="G281" s="14" cm="1">
        <f t="array" aca="1" ref="G281" ca="1">SUM(INDIRECT("'"&amp;TOTALECSheets&amp;"'!"&amp;ADDRESS(ROW(),COLUMN())))</f>
        <v>0</v>
      </c>
      <c r="H281" s="14" cm="1">
        <f t="array" aca="1" ref="H281" ca="1">SUM(INDIRECT("'"&amp;TOTALECSheets&amp;"'!"&amp;ADDRESS(ROW(),COLUMN())))</f>
        <v>0</v>
      </c>
      <c r="I281" s="14" cm="1">
        <f t="array" aca="1" ref="I281" ca="1">SUM(INDIRECT("'"&amp;TOTALECSheets&amp;"'!"&amp;ADDRESS(ROW(),COLUMN())))</f>
        <v>0</v>
      </c>
      <c r="J281" s="14" cm="1">
        <f t="array" aca="1" ref="J281" ca="1">SUM(INDIRECT("'"&amp;TOTALECSheets&amp;"'!"&amp;ADDRESS(ROW(),COLUMN())))</f>
        <v>0</v>
      </c>
      <c r="K281" s="14" cm="1">
        <f t="array" aca="1" ref="K281" ca="1">SUM(INDIRECT("'"&amp;TOTALECSheets&amp;"'!"&amp;ADDRESS(ROW(),COLUMN())))</f>
        <v>0</v>
      </c>
      <c r="L281" s="14" cm="1">
        <f t="array" aca="1" ref="L281" ca="1">SUM(INDIRECT("'"&amp;TOTALECSheets&amp;"'!"&amp;ADDRESS(ROW(),COLUMN())))</f>
        <v>0</v>
      </c>
      <c r="M281" s="14" cm="1">
        <f t="array" aca="1" ref="M281" ca="1">SUM(INDIRECT("'"&amp;TOTALECSheets&amp;"'!"&amp;ADDRESS(ROW(),COLUMN())))</f>
        <v>0</v>
      </c>
      <c r="N281" s="14" cm="1">
        <f t="array" aca="1" ref="N281" ca="1">SUM(INDIRECT("'"&amp;TOTALECSheets&amp;"'!"&amp;ADDRESS(ROW(),COLUMN())))</f>
        <v>0</v>
      </c>
      <c r="O281" s="14" cm="1">
        <f t="array" aca="1" ref="O281" ca="1">SUM(INDIRECT("'"&amp;TOTALECSheets&amp;"'!"&amp;ADDRESS(ROW(),COLUMN())))</f>
        <v>0</v>
      </c>
      <c r="P281" s="14" cm="1">
        <f t="array" aca="1" ref="P281" ca="1">SUM(INDIRECT("'"&amp;TOTALECSheets&amp;"'!"&amp;ADDRESS(ROW(),COLUMN())))</f>
        <v>0</v>
      </c>
      <c r="Q281" s="14" cm="1">
        <f t="array" aca="1" ref="Q281" ca="1">SUM(INDIRECT("'"&amp;TOTALECSheets&amp;"'!"&amp;ADDRESS(ROW(),COLUMN())))</f>
        <v>0</v>
      </c>
      <c r="R281" s="14" cm="1">
        <f t="array" aca="1" ref="R281" ca="1">SUM(INDIRECT("'"&amp;TOTALECSheets&amp;"'!"&amp;ADDRESS(ROW(),COLUMN())))</f>
        <v>0</v>
      </c>
      <c r="S281" s="14" cm="1">
        <f t="array" aca="1" ref="S281" ca="1">SUM(INDIRECT("'"&amp;TOTALECSheets&amp;"'!"&amp;ADDRESS(ROW(),COLUMN())))</f>
        <v>0</v>
      </c>
      <c r="T281" s="14" cm="1">
        <f t="array" aca="1" ref="T281" ca="1">SUM(INDIRECT("'"&amp;TOTALECSheets&amp;"'!"&amp;ADDRESS(ROW(),COLUMN())))</f>
        <v>0</v>
      </c>
      <c r="U281" s="14" cm="1">
        <f t="array" aca="1" ref="U281" ca="1">SUM(INDIRECT("'"&amp;TOTALECSheets&amp;"'!"&amp;ADDRESS(ROW(),COLUMN())))</f>
        <v>0</v>
      </c>
      <c r="W281" s="9"/>
    </row>
    <row r="282" spans="1:23" hidden="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 cm="1">
        <f t="array" aca="1" ref="D282" ca="1">SUM(INDIRECT("'"&amp;TOTALECSheets&amp;"'!"&amp;ADDRESS(ROW(),COLUMN())))</f>
        <v>0</v>
      </c>
      <c r="E282" s="14">
        <f ca="1">IFERROR(IF(D282="",0,IF(D282=0,0,IF(ABS(D282-SUM($G282:$U282))&lt;Check_Limit,0,1))),1)</f>
        <v>0</v>
      </c>
      <c r="F282" s="3"/>
      <c r="G282" s="14" cm="1">
        <f t="array" aca="1" ref="G282" ca="1">SUM(INDIRECT("'"&amp;TOTALECSheets&amp;"'!"&amp;ADDRESS(ROW(),COLUMN())))</f>
        <v>0</v>
      </c>
      <c r="H282" s="14" cm="1">
        <f t="array" aca="1" ref="H282" ca="1">SUM(INDIRECT("'"&amp;TOTALECSheets&amp;"'!"&amp;ADDRESS(ROW(),COLUMN())))</f>
        <v>0</v>
      </c>
      <c r="I282" s="14" cm="1">
        <f t="array" aca="1" ref="I282" ca="1">SUM(INDIRECT("'"&amp;TOTALECSheets&amp;"'!"&amp;ADDRESS(ROW(),COLUMN())))</f>
        <v>0</v>
      </c>
      <c r="J282" s="14" cm="1">
        <f t="array" aca="1" ref="J282" ca="1">SUM(INDIRECT("'"&amp;TOTALECSheets&amp;"'!"&amp;ADDRESS(ROW(),COLUMN())))</f>
        <v>0</v>
      </c>
      <c r="K282" s="14" cm="1">
        <f t="array" aca="1" ref="K282" ca="1">SUM(INDIRECT("'"&amp;TOTALECSheets&amp;"'!"&amp;ADDRESS(ROW(),COLUMN())))</f>
        <v>0</v>
      </c>
      <c r="L282" s="14" cm="1">
        <f t="array" aca="1" ref="L282" ca="1">SUM(INDIRECT("'"&amp;TOTALECSheets&amp;"'!"&amp;ADDRESS(ROW(),COLUMN())))</f>
        <v>0</v>
      </c>
      <c r="M282" s="14" cm="1">
        <f t="array" aca="1" ref="M282" ca="1">SUM(INDIRECT("'"&amp;TOTALECSheets&amp;"'!"&amp;ADDRESS(ROW(),COLUMN())))</f>
        <v>0</v>
      </c>
      <c r="N282" s="14" cm="1">
        <f t="array" aca="1" ref="N282" ca="1">SUM(INDIRECT("'"&amp;TOTALECSheets&amp;"'!"&amp;ADDRESS(ROW(),COLUMN())))</f>
        <v>0</v>
      </c>
      <c r="O282" s="14" cm="1">
        <f t="array" aca="1" ref="O282" ca="1">SUM(INDIRECT("'"&amp;TOTALECSheets&amp;"'!"&amp;ADDRESS(ROW(),COLUMN())))</f>
        <v>0</v>
      </c>
      <c r="P282" s="14" cm="1">
        <f t="array" aca="1" ref="P282" ca="1">SUM(INDIRECT("'"&amp;TOTALECSheets&amp;"'!"&amp;ADDRESS(ROW(),COLUMN())))</f>
        <v>0</v>
      </c>
      <c r="Q282" s="14" cm="1">
        <f t="array" aca="1" ref="Q282" ca="1">SUM(INDIRECT("'"&amp;TOTALECSheets&amp;"'!"&amp;ADDRESS(ROW(),COLUMN())))</f>
        <v>0</v>
      </c>
      <c r="R282" s="14" cm="1">
        <f t="array" aca="1" ref="R282" ca="1">SUM(INDIRECT("'"&amp;TOTALECSheets&amp;"'!"&amp;ADDRESS(ROW(),COLUMN())))</f>
        <v>0</v>
      </c>
      <c r="S282" s="14" cm="1">
        <f t="array" aca="1" ref="S282" ca="1">SUM(INDIRECT("'"&amp;TOTALECSheets&amp;"'!"&amp;ADDRESS(ROW(),COLUMN())))</f>
        <v>0</v>
      </c>
      <c r="T282" s="14" cm="1">
        <f t="array" aca="1" ref="T282" ca="1">SUM(INDIRECT("'"&amp;TOTALECSheets&amp;"'!"&amp;ADDRESS(ROW(),COLUMN())))</f>
        <v>0</v>
      </c>
      <c r="U282" s="14" cm="1">
        <f t="array" aca="1" ref="U282" ca="1">SUM(INDIRECT("'"&amp;TOTALECSheets&amp;"'!"&amp;ADDRESS(ROW(),COLUMN())))</f>
        <v>0</v>
      </c>
      <c r="W282" s="1"/>
    </row>
    <row r="283" spans="1:23" hidden="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 cm="1">
        <f t="array" aca="1" ref="D283" ca="1">SUM(INDIRECT("'"&amp;TOTALECSheets&amp;"'!"&amp;ADDRESS(ROW(),COLUMN())))</f>
        <v>0</v>
      </c>
      <c r="E283" s="14">
        <f t="shared" ca="1" si="16"/>
        <v>0</v>
      </c>
      <c r="F283" s="3"/>
      <c r="G283" s="14" cm="1">
        <f t="array" aca="1" ref="G283" ca="1">SUM(INDIRECT("'"&amp;TOTALECSheets&amp;"'!"&amp;ADDRESS(ROW(),COLUMN())))</f>
        <v>0</v>
      </c>
      <c r="H283" s="14" cm="1">
        <f t="array" aca="1" ref="H283" ca="1">SUM(INDIRECT("'"&amp;TOTALECSheets&amp;"'!"&amp;ADDRESS(ROW(),COLUMN())))</f>
        <v>0</v>
      </c>
      <c r="I283" s="14" cm="1">
        <f t="array" aca="1" ref="I283" ca="1">SUM(INDIRECT("'"&amp;TOTALECSheets&amp;"'!"&amp;ADDRESS(ROW(),COLUMN())))</f>
        <v>0</v>
      </c>
      <c r="J283" s="14" cm="1">
        <f t="array" aca="1" ref="J283" ca="1">SUM(INDIRECT("'"&amp;TOTALECSheets&amp;"'!"&amp;ADDRESS(ROW(),COLUMN())))</f>
        <v>0</v>
      </c>
      <c r="K283" s="14" cm="1">
        <f t="array" aca="1" ref="K283" ca="1">SUM(INDIRECT("'"&amp;TOTALECSheets&amp;"'!"&amp;ADDRESS(ROW(),COLUMN())))</f>
        <v>0</v>
      </c>
      <c r="L283" s="14" cm="1">
        <f t="array" aca="1" ref="L283" ca="1">SUM(INDIRECT("'"&amp;TOTALECSheets&amp;"'!"&amp;ADDRESS(ROW(),COLUMN())))</f>
        <v>0</v>
      </c>
      <c r="M283" s="14" cm="1">
        <f t="array" aca="1" ref="M283" ca="1">SUM(INDIRECT("'"&amp;TOTALECSheets&amp;"'!"&amp;ADDRESS(ROW(),COLUMN())))</f>
        <v>0</v>
      </c>
      <c r="N283" s="14" cm="1">
        <f t="array" aca="1" ref="N283" ca="1">SUM(INDIRECT("'"&amp;TOTALECSheets&amp;"'!"&amp;ADDRESS(ROW(),COLUMN())))</f>
        <v>0</v>
      </c>
      <c r="O283" s="14" cm="1">
        <f t="array" aca="1" ref="O283" ca="1">SUM(INDIRECT("'"&amp;TOTALECSheets&amp;"'!"&amp;ADDRESS(ROW(),COLUMN())))</f>
        <v>0</v>
      </c>
      <c r="P283" s="14" cm="1">
        <f t="array" aca="1" ref="P283" ca="1">SUM(INDIRECT("'"&amp;TOTALECSheets&amp;"'!"&amp;ADDRESS(ROW(),COLUMN())))</f>
        <v>0</v>
      </c>
      <c r="Q283" s="14" cm="1">
        <f t="array" aca="1" ref="Q283" ca="1">SUM(INDIRECT("'"&amp;TOTALECSheets&amp;"'!"&amp;ADDRESS(ROW(),COLUMN())))</f>
        <v>0</v>
      </c>
      <c r="R283" s="14" cm="1">
        <f t="array" aca="1" ref="R283" ca="1">SUM(INDIRECT("'"&amp;TOTALECSheets&amp;"'!"&amp;ADDRESS(ROW(),COLUMN())))</f>
        <v>0</v>
      </c>
      <c r="S283" s="14" cm="1">
        <f t="array" aca="1" ref="S283" ca="1">SUM(INDIRECT("'"&amp;TOTALECSheets&amp;"'!"&amp;ADDRESS(ROW(),COLUMN())))</f>
        <v>0</v>
      </c>
      <c r="T283" s="14" cm="1">
        <f t="array" aca="1" ref="T283" ca="1">SUM(INDIRECT("'"&amp;TOTALECSheets&amp;"'!"&amp;ADDRESS(ROW(),COLUMN())))</f>
        <v>0</v>
      </c>
      <c r="U283" s="14" cm="1">
        <f t="array" aca="1" ref="U283" ca="1">SUM(INDIRECT("'"&amp;TOTALECSheets&amp;"'!"&amp;ADDRESS(ROW(),COLUMN())))</f>
        <v>0</v>
      </c>
      <c r="W283" s="1"/>
    </row>
    <row r="284" spans="1:23" hidden="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 cm="1">
        <f t="array" aca="1" ref="D284" ca="1">SUM(INDIRECT("'"&amp;TOTALECSheets&amp;"'!"&amp;ADDRESS(ROW(),COLUMN())))</f>
        <v>0</v>
      </c>
      <c r="E284" s="14">
        <f t="shared" ca="1" si="16"/>
        <v>0</v>
      </c>
      <c r="F284" s="3"/>
      <c r="G284" s="14" cm="1">
        <f t="array" aca="1" ref="G284" ca="1">SUM(INDIRECT("'"&amp;TOTALECSheets&amp;"'!"&amp;ADDRESS(ROW(),COLUMN())))</f>
        <v>0</v>
      </c>
      <c r="H284" s="14" cm="1">
        <f t="array" aca="1" ref="H284" ca="1">SUM(INDIRECT("'"&amp;TOTALECSheets&amp;"'!"&amp;ADDRESS(ROW(),COLUMN())))</f>
        <v>0</v>
      </c>
      <c r="I284" s="14" cm="1">
        <f t="array" aca="1" ref="I284" ca="1">SUM(INDIRECT("'"&amp;TOTALECSheets&amp;"'!"&amp;ADDRESS(ROW(),COLUMN())))</f>
        <v>0</v>
      </c>
      <c r="J284" s="14" cm="1">
        <f t="array" aca="1" ref="J284" ca="1">SUM(INDIRECT("'"&amp;TOTALECSheets&amp;"'!"&amp;ADDRESS(ROW(),COLUMN())))</f>
        <v>0</v>
      </c>
      <c r="K284" s="14" cm="1">
        <f t="array" aca="1" ref="K284" ca="1">SUM(INDIRECT("'"&amp;TOTALECSheets&amp;"'!"&amp;ADDRESS(ROW(),COLUMN())))</f>
        <v>0</v>
      </c>
      <c r="L284" s="14" cm="1">
        <f t="array" aca="1" ref="L284" ca="1">SUM(INDIRECT("'"&amp;TOTALECSheets&amp;"'!"&amp;ADDRESS(ROW(),COLUMN())))</f>
        <v>0</v>
      </c>
      <c r="M284" s="14" cm="1">
        <f t="array" aca="1" ref="M284" ca="1">SUM(INDIRECT("'"&amp;TOTALECSheets&amp;"'!"&amp;ADDRESS(ROW(),COLUMN())))</f>
        <v>0</v>
      </c>
      <c r="N284" s="14" cm="1">
        <f t="array" aca="1" ref="N284" ca="1">SUM(INDIRECT("'"&amp;TOTALECSheets&amp;"'!"&amp;ADDRESS(ROW(),COLUMN())))</f>
        <v>0</v>
      </c>
      <c r="O284" s="14" cm="1">
        <f t="array" aca="1" ref="O284" ca="1">SUM(INDIRECT("'"&amp;TOTALECSheets&amp;"'!"&amp;ADDRESS(ROW(),COLUMN())))</f>
        <v>0</v>
      </c>
      <c r="P284" s="14" cm="1">
        <f t="array" aca="1" ref="P284" ca="1">SUM(INDIRECT("'"&amp;TOTALECSheets&amp;"'!"&amp;ADDRESS(ROW(),COLUMN())))</f>
        <v>0</v>
      </c>
      <c r="Q284" s="14" cm="1">
        <f t="array" aca="1" ref="Q284" ca="1">SUM(INDIRECT("'"&amp;TOTALECSheets&amp;"'!"&amp;ADDRESS(ROW(),COLUMN())))</f>
        <v>0</v>
      </c>
      <c r="R284" s="14" cm="1">
        <f t="array" aca="1" ref="R284" ca="1">SUM(INDIRECT("'"&amp;TOTALECSheets&amp;"'!"&amp;ADDRESS(ROW(),COLUMN())))</f>
        <v>0</v>
      </c>
      <c r="S284" s="14" cm="1">
        <f t="array" aca="1" ref="S284" ca="1">SUM(INDIRECT("'"&amp;TOTALECSheets&amp;"'!"&amp;ADDRESS(ROW(),COLUMN())))</f>
        <v>0</v>
      </c>
      <c r="T284" s="14" cm="1">
        <f t="array" aca="1" ref="T284" ca="1">SUM(INDIRECT("'"&amp;TOTALECSheets&amp;"'!"&amp;ADDRESS(ROW(),COLUMN())))</f>
        <v>0</v>
      </c>
      <c r="U284" s="14" cm="1">
        <f t="array" aca="1" ref="U284" ca="1">SUM(INDIRECT("'"&amp;TOTALECSheets&amp;"'!"&amp;ADDRESS(ROW(),COLUMN())))</f>
        <v>0</v>
      </c>
      <c r="W284" s="1"/>
    </row>
    <row r="285" spans="1:23" hidden="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 cm="1">
        <f t="array" aca="1" ref="D285" ca="1">SUM(INDIRECT("'"&amp;TOTALECSheets&amp;"'!"&amp;ADDRESS(ROW(),COLUMN())))</f>
        <v>0</v>
      </c>
      <c r="E285" s="14">
        <f t="shared" ca="1" si="16"/>
        <v>0</v>
      </c>
      <c r="F285" s="3"/>
      <c r="G285" s="14" cm="1">
        <f t="array" aca="1" ref="G285" ca="1">SUM(INDIRECT("'"&amp;TOTALECSheets&amp;"'!"&amp;ADDRESS(ROW(),COLUMN())))</f>
        <v>0</v>
      </c>
      <c r="H285" s="14" cm="1">
        <f t="array" aca="1" ref="H285" ca="1">SUM(INDIRECT("'"&amp;TOTALECSheets&amp;"'!"&amp;ADDRESS(ROW(),COLUMN())))</f>
        <v>0</v>
      </c>
      <c r="I285" s="14" cm="1">
        <f t="array" aca="1" ref="I285" ca="1">SUM(INDIRECT("'"&amp;TOTALECSheets&amp;"'!"&amp;ADDRESS(ROW(),COLUMN())))</f>
        <v>0</v>
      </c>
      <c r="J285" s="14" cm="1">
        <f t="array" aca="1" ref="J285" ca="1">SUM(INDIRECT("'"&amp;TOTALECSheets&amp;"'!"&amp;ADDRESS(ROW(),COLUMN())))</f>
        <v>0</v>
      </c>
      <c r="K285" s="14" cm="1">
        <f t="array" aca="1" ref="K285" ca="1">SUM(INDIRECT("'"&amp;TOTALECSheets&amp;"'!"&amp;ADDRESS(ROW(),COLUMN())))</f>
        <v>0</v>
      </c>
      <c r="L285" s="14" cm="1">
        <f t="array" aca="1" ref="L285" ca="1">SUM(INDIRECT("'"&amp;TOTALECSheets&amp;"'!"&amp;ADDRESS(ROW(),COLUMN())))</f>
        <v>0</v>
      </c>
      <c r="M285" s="14" cm="1">
        <f t="array" aca="1" ref="M285" ca="1">SUM(INDIRECT("'"&amp;TOTALECSheets&amp;"'!"&amp;ADDRESS(ROW(),COLUMN())))</f>
        <v>0</v>
      </c>
      <c r="N285" s="14" cm="1">
        <f t="array" aca="1" ref="N285" ca="1">SUM(INDIRECT("'"&amp;TOTALECSheets&amp;"'!"&amp;ADDRESS(ROW(),COLUMN())))</f>
        <v>0</v>
      </c>
      <c r="O285" s="14" cm="1">
        <f t="array" aca="1" ref="O285" ca="1">SUM(INDIRECT("'"&amp;TOTALECSheets&amp;"'!"&amp;ADDRESS(ROW(),COLUMN())))</f>
        <v>0</v>
      </c>
      <c r="P285" s="14" cm="1">
        <f t="array" aca="1" ref="P285" ca="1">SUM(INDIRECT("'"&amp;TOTALECSheets&amp;"'!"&amp;ADDRESS(ROW(),COLUMN())))</f>
        <v>0</v>
      </c>
      <c r="Q285" s="14" cm="1">
        <f t="array" aca="1" ref="Q285" ca="1">SUM(INDIRECT("'"&amp;TOTALECSheets&amp;"'!"&amp;ADDRESS(ROW(),COLUMN())))</f>
        <v>0</v>
      </c>
      <c r="R285" s="14" cm="1">
        <f t="array" aca="1" ref="R285" ca="1">SUM(INDIRECT("'"&amp;TOTALECSheets&amp;"'!"&amp;ADDRESS(ROW(),COLUMN())))</f>
        <v>0</v>
      </c>
      <c r="S285" s="14" cm="1">
        <f t="array" aca="1" ref="S285" ca="1">SUM(INDIRECT("'"&amp;TOTALECSheets&amp;"'!"&amp;ADDRESS(ROW(),COLUMN())))</f>
        <v>0</v>
      </c>
      <c r="T285" s="14" cm="1">
        <f t="array" aca="1" ref="T285" ca="1">SUM(INDIRECT("'"&amp;TOTALECSheets&amp;"'!"&amp;ADDRESS(ROW(),COLUMN())))</f>
        <v>0</v>
      </c>
      <c r="U285" s="14" cm="1">
        <f t="array" aca="1" ref="U285" ca="1">SUM(INDIRECT("'"&amp;TOTALECSheets&amp;"'!"&amp;ADDRESS(ROW(),COLUMN())))</f>
        <v>0</v>
      </c>
      <c r="W285" s="1"/>
    </row>
    <row r="286" spans="1:23" hidden="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 cm="1">
        <f t="array" aca="1" ref="D286" ca="1">SUM(INDIRECT("'"&amp;TOTALECSheets&amp;"'!"&amp;ADDRESS(ROW(),COLUMN())))</f>
        <v>0</v>
      </c>
      <c r="E286" s="14">
        <f t="shared" ca="1" si="16"/>
        <v>0</v>
      </c>
      <c r="F286" s="46"/>
      <c r="G286" s="14" cm="1">
        <f t="array" aca="1" ref="G286" ca="1">SUM(INDIRECT("'"&amp;TOTALECSheets&amp;"'!"&amp;ADDRESS(ROW(),COLUMN())))</f>
        <v>0</v>
      </c>
      <c r="H286" s="14" cm="1">
        <f t="array" aca="1" ref="H286" ca="1">SUM(INDIRECT("'"&amp;TOTALECSheets&amp;"'!"&amp;ADDRESS(ROW(),COLUMN())))</f>
        <v>0</v>
      </c>
      <c r="I286" s="14" cm="1">
        <f t="array" aca="1" ref="I286" ca="1">SUM(INDIRECT("'"&amp;TOTALECSheets&amp;"'!"&amp;ADDRESS(ROW(),COLUMN())))</f>
        <v>0</v>
      </c>
      <c r="J286" s="14" cm="1">
        <f t="array" aca="1" ref="J286" ca="1">SUM(INDIRECT("'"&amp;TOTALECSheets&amp;"'!"&amp;ADDRESS(ROW(),COLUMN())))</f>
        <v>0</v>
      </c>
      <c r="K286" s="14" cm="1">
        <f t="array" aca="1" ref="K286" ca="1">SUM(INDIRECT("'"&amp;TOTALECSheets&amp;"'!"&amp;ADDRESS(ROW(),COLUMN())))</f>
        <v>0</v>
      </c>
      <c r="L286" s="14" cm="1">
        <f t="array" aca="1" ref="L286" ca="1">SUM(INDIRECT("'"&amp;TOTALECSheets&amp;"'!"&amp;ADDRESS(ROW(),COLUMN())))</f>
        <v>0</v>
      </c>
      <c r="M286" s="14" cm="1">
        <f t="array" aca="1" ref="M286" ca="1">SUM(INDIRECT("'"&amp;TOTALECSheets&amp;"'!"&amp;ADDRESS(ROW(),COLUMN())))</f>
        <v>0</v>
      </c>
      <c r="N286" s="14" cm="1">
        <f t="array" aca="1" ref="N286" ca="1">SUM(INDIRECT("'"&amp;TOTALECSheets&amp;"'!"&amp;ADDRESS(ROW(),COLUMN())))</f>
        <v>0</v>
      </c>
      <c r="O286" s="14" cm="1">
        <f t="array" aca="1" ref="O286" ca="1">SUM(INDIRECT("'"&amp;TOTALECSheets&amp;"'!"&amp;ADDRESS(ROW(),COLUMN())))</f>
        <v>0</v>
      </c>
      <c r="P286" s="14" cm="1">
        <f t="array" aca="1" ref="P286" ca="1">SUM(INDIRECT("'"&amp;TOTALECSheets&amp;"'!"&amp;ADDRESS(ROW(),COLUMN())))</f>
        <v>0</v>
      </c>
      <c r="Q286" s="14" cm="1">
        <f t="array" aca="1" ref="Q286" ca="1">SUM(INDIRECT("'"&amp;TOTALECSheets&amp;"'!"&amp;ADDRESS(ROW(),COLUMN())))</f>
        <v>0</v>
      </c>
      <c r="R286" s="14" cm="1">
        <f t="array" aca="1" ref="R286" ca="1">SUM(INDIRECT("'"&amp;TOTALECSheets&amp;"'!"&amp;ADDRESS(ROW(),COLUMN())))</f>
        <v>0</v>
      </c>
      <c r="S286" s="14" cm="1">
        <f t="array" aca="1" ref="S286" ca="1">SUM(INDIRECT("'"&amp;TOTALECSheets&amp;"'!"&amp;ADDRESS(ROW(),COLUMN())))</f>
        <v>0</v>
      </c>
      <c r="T286" s="14" cm="1">
        <f t="array" aca="1" ref="T286" ca="1">SUM(INDIRECT("'"&amp;TOTALECSheets&amp;"'!"&amp;ADDRESS(ROW(),COLUMN())))</f>
        <v>0</v>
      </c>
      <c r="U286" s="14" cm="1">
        <f t="array" aca="1" ref="U286" ca="1">SUM(INDIRECT("'"&amp;TOTALECSheets&amp;"'!"&amp;ADDRESS(ROW(),COLUMN())))</f>
        <v>0</v>
      </c>
      <c r="W286" s="1"/>
    </row>
    <row r="287" spans="1:23" hidden="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 cm="1">
        <f t="array" aca="1" ref="D287" ca="1">SUM(INDIRECT("'"&amp;TOTALECSheets&amp;"'!"&amp;ADDRESS(ROW(),COLUMN())))</f>
        <v>1701</v>
      </c>
      <c r="E287" s="14">
        <f ca="1">IFERROR(IF(D287="",0,IF(D287=0,0,IF(ABS(D287-SUM($G287:$U287))&lt;Check_Limit,0,1))),1)</f>
        <v>0</v>
      </c>
      <c r="F287" s="46"/>
      <c r="G287" s="174" cm="1">
        <f t="array" aca="1" ref="G287" ca="1">SUM(INDIRECT("'"&amp;TOTALECSheets&amp;"'!"&amp;ADDRESS(ROW(),COLUMN())))</f>
        <v>1430.8012962634386</v>
      </c>
      <c r="H287" s="174" cm="1">
        <f t="array" aca="1" ref="H287" ca="1">SUM(INDIRECT("'"&amp;TOTALECSheets&amp;"'!"&amp;ADDRESS(ROW(),COLUMN())))</f>
        <v>75.306596697029164</v>
      </c>
      <c r="I287" s="174" cm="1">
        <f t="array" aca="1" ref="I287" ca="1">SUM(INDIRECT("'"&amp;TOTALECSheets&amp;"'!"&amp;ADDRESS(ROW(),COLUMN())))</f>
        <v>104.82001329284714</v>
      </c>
      <c r="J287" s="174" cm="1">
        <f t="array" aca="1" ref="J287" ca="1">SUM(INDIRECT("'"&amp;TOTALECSheets&amp;"'!"&amp;ADDRESS(ROW(),COLUMN())))</f>
        <v>61.597964780118204</v>
      </c>
      <c r="K287" s="174" cm="1">
        <f t="array" aca="1" ref="K287" ca="1">SUM(INDIRECT("'"&amp;TOTALECSheets&amp;"'!"&amp;ADDRESS(ROW(),COLUMN())))</f>
        <v>9.7103489258841069</v>
      </c>
      <c r="L287" s="174" cm="1">
        <f t="array" aca="1" ref="L287" ca="1">SUM(INDIRECT("'"&amp;TOTALECSheets&amp;"'!"&amp;ADDRESS(ROW(),COLUMN())))</f>
        <v>4.0231200822871998</v>
      </c>
      <c r="M287" s="174" cm="1">
        <f t="array" aca="1" ref="M287" ca="1">SUM(INDIRECT("'"&amp;TOTALECSheets&amp;"'!"&amp;ADDRESS(ROW(),COLUMN())))</f>
        <v>14.74065995839579</v>
      </c>
      <c r="N287" s="174" cm="1">
        <f t="array" aca="1" ref="N287" ca="1">SUM(INDIRECT("'"&amp;TOTALECSheets&amp;"'!"&amp;ADDRESS(ROW(),COLUMN())))</f>
        <v>0</v>
      </c>
      <c r="O287" s="174" cm="1">
        <f t="array" aca="1" ref="O287" ca="1">SUM(INDIRECT("'"&amp;TOTALECSheets&amp;"'!"&amp;ADDRESS(ROW(),COLUMN())))</f>
        <v>0</v>
      </c>
      <c r="P287" s="174" cm="1">
        <f t="array" aca="1" ref="P287" ca="1">SUM(INDIRECT("'"&amp;TOTALECSheets&amp;"'!"&amp;ADDRESS(ROW(),COLUMN())))</f>
        <v>0</v>
      </c>
      <c r="Q287" s="174" cm="1">
        <f t="array" aca="1" ref="Q287" ca="1">SUM(INDIRECT("'"&amp;TOTALECSheets&amp;"'!"&amp;ADDRESS(ROW(),COLUMN())))</f>
        <v>0</v>
      </c>
      <c r="R287" s="174" cm="1">
        <f t="array" aca="1" ref="R287" ca="1">SUM(INDIRECT("'"&amp;TOTALECSheets&amp;"'!"&amp;ADDRESS(ROW(),COLUMN())))</f>
        <v>0</v>
      </c>
      <c r="S287" s="174" cm="1">
        <f t="array" aca="1" ref="S287" ca="1">SUM(INDIRECT("'"&amp;TOTALECSheets&amp;"'!"&amp;ADDRESS(ROW(),COLUMN())))</f>
        <v>0</v>
      </c>
      <c r="T287" s="174" cm="1">
        <f t="array" aca="1" ref="T287" ca="1">SUM(INDIRECT("'"&amp;TOTALECSheets&amp;"'!"&amp;ADDRESS(ROW(),COLUMN())))</f>
        <v>0</v>
      </c>
      <c r="U287" s="174" cm="1">
        <f t="array" aca="1" ref="U287" ca="1">SUM(INDIRECT("'"&amp;TOTALECSheets&amp;"'!"&amp;ADDRESS(ROW(),COLUMN())))</f>
        <v>0</v>
      </c>
      <c r="W287" s="9"/>
    </row>
    <row r="288" spans="1:23" hidden="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>
        <f t="shared" si="16"/>
        <v>0</v>
      </c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collapsed="1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 cm="1">
        <f t="array" aca="1" ref="D289" ca="1">SUM(INDIRECT("'"&amp;TOTALECSheets&amp;"'!"&amp;ADDRESS(ROW(),COLUMN())))</f>
        <v>1842.5585010375564</v>
      </c>
      <c r="E289" s="14">
        <f t="shared" ref="E289:E317" ca="1" si="17">IFERROR(IF(D289="",0,IF(D289=0,0,IF(ABS(D289-SUM($G289:$U289))&lt;Check_Limit,0,1))),1)</f>
        <v>0</v>
      </c>
      <c r="F289" s="46"/>
      <c r="G289" s="14" cm="1">
        <f t="array" aca="1" ref="G289" ca="1">SUM(INDIRECT("'"&amp;TOTALECSheets&amp;"'!"&amp;ADDRESS(ROW(),COLUMN())))</f>
        <v>1549.8736576870983</v>
      </c>
      <c r="H289" s="14" cm="1">
        <f t="array" aca="1" ref="H289" ca="1">SUM(INDIRECT("'"&amp;TOTALECSheets&amp;"'!"&amp;ADDRESS(ROW(),COLUMN())))</f>
        <v>81.573668388193923</v>
      </c>
      <c r="I289" s="14" cm="1">
        <f t="array" aca="1" ref="I289" ca="1">SUM(INDIRECT("'"&amp;TOTALECSheets&amp;"'!"&amp;ADDRESS(ROW(),COLUMN())))</f>
        <v>113.54321373992073</v>
      </c>
      <c r="J289" s="14" cm="1">
        <f t="array" aca="1" ref="J289" ca="1">SUM(INDIRECT("'"&amp;TOTALECSheets&amp;"'!"&amp;ADDRESS(ROW(),COLUMN())))</f>
        <v>66.72419379907042</v>
      </c>
      <c r="K289" s="14" cm="1">
        <f t="array" aca="1" ref="K289" ca="1">SUM(INDIRECT("'"&amp;TOTALECSheets&amp;"'!"&amp;ADDRESS(ROW(),COLUMN())))</f>
        <v>10.518451476442484</v>
      </c>
      <c r="L289" s="14" cm="1">
        <f t="array" aca="1" ref="L289" ca="1">SUM(INDIRECT("'"&amp;TOTALECSheets&amp;"'!"&amp;ADDRESS(ROW(),COLUMN())))</f>
        <v>4.3579271653810663</v>
      </c>
      <c r="M289" s="14" cm="1">
        <f t="array" aca="1" ref="M289" ca="1">SUM(INDIRECT("'"&amp;TOTALECSheets&amp;"'!"&amp;ADDRESS(ROW(),COLUMN())))</f>
        <v>15.967388781449779</v>
      </c>
      <c r="N289" s="14" cm="1">
        <f t="array" aca="1" ref="N289" ca="1">SUM(INDIRECT("'"&amp;TOTALECSheets&amp;"'!"&amp;ADDRESS(ROW(),COLUMN())))</f>
        <v>0</v>
      </c>
      <c r="O289" s="14" cm="1">
        <f t="array" aca="1" ref="O289" ca="1">SUM(INDIRECT("'"&amp;TOTALECSheets&amp;"'!"&amp;ADDRESS(ROW(),COLUMN())))</f>
        <v>0</v>
      </c>
      <c r="P289" s="14" cm="1">
        <f t="array" aca="1" ref="P289" ca="1">SUM(INDIRECT("'"&amp;TOTALECSheets&amp;"'!"&amp;ADDRESS(ROW(),COLUMN())))</f>
        <v>0</v>
      </c>
      <c r="Q289" s="14" cm="1">
        <f t="array" aca="1" ref="Q289" ca="1">SUM(INDIRECT("'"&amp;TOTALECSheets&amp;"'!"&amp;ADDRESS(ROW(),COLUMN())))</f>
        <v>0</v>
      </c>
      <c r="R289" s="14" cm="1">
        <f t="array" aca="1" ref="R289" ca="1">SUM(INDIRECT("'"&amp;TOTALECSheets&amp;"'!"&amp;ADDRESS(ROW(),COLUMN())))</f>
        <v>0</v>
      </c>
      <c r="S289" s="14" cm="1">
        <f t="array" aca="1" ref="S289" ca="1">SUM(INDIRECT("'"&amp;TOTALECSheets&amp;"'!"&amp;ADDRESS(ROW(),COLUMN())))</f>
        <v>0</v>
      </c>
      <c r="T289" s="14" cm="1">
        <f t="array" aca="1" ref="T289" ca="1">SUM(INDIRECT("'"&amp;TOTALECSheets&amp;"'!"&amp;ADDRESS(ROW(),COLUMN())))</f>
        <v>0</v>
      </c>
      <c r="U289" s="14" cm="1">
        <f t="array" aca="1" ref="U289" ca="1">SUM(INDIRECT("'"&amp;TOTALECSheets&amp;"'!"&amp;ADDRESS(ROW(),COLUMN())))</f>
        <v>0</v>
      </c>
    </row>
    <row r="290" spans="1:2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>
        <f t="shared" si="17"/>
        <v>0</v>
      </c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1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>
        <f t="shared" si="17"/>
        <v>0</v>
      </c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hidden="1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>
        <f t="shared" si="17"/>
        <v>0</v>
      </c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hidden="1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 cm="1">
        <f t="array" aca="1" ref="D293" ca="1">SUM(INDIRECT("'"&amp;TOTALECSheets&amp;"'!"&amp;ADDRESS(ROW(),COLUMN())))</f>
        <v>0.39330131626988601</v>
      </c>
      <c r="E293" s="14">
        <f t="shared" ca="1" si="17"/>
        <v>0</v>
      </c>
      <c r="F293" s="3"/>
      <c r="G293" s="14" cm="1">
        <f t="array" aca="1" ref="G293" ca="1">SUM(INDIRECT("'"&amp;TOTALECSheets&amp;"'!"&amp;ADDRESS(ROW(),COLUMN())))</f>
        <v>0.33082659208763643</v>
      </c>
      <c r="H293" s="14" cm="1">
        <f t="array" aca="1" ref="H293" ca="1">SUM(INDIRECT("'"&amp;TOTALECSheets&amp;"'!"&amp;ADDRESS(ROW(),COLUMN())))</f>
        <v>1.7412218462520297E-2</v>
      </c>
      <c r="I293" s="14" cm="1">
        <f t="array" aca="1" ref="I293" ca="1">SUM(INDIRECT("'"&amp;TOTALECSheets&amp;"'!"&amp;ADDRESS(ROW(),COLUMN())))</f>
        <v>2.4236242915640055E-2</v>
      </c>
      <c r="J293" s="14" cm="1">
        <f t="array" aca="1" ref="J293" ca="1">SUM(INDIRECT("'"&amp;TOTALECSheets&amp;"'!"&amp;ADDRESS(ROW(),COLUMN())))</f>
        <v>1.4242540051479465E-2</v>
      </c>
      <c r="K293" s="14" cm="1">
        <f t="array" aca="1" ref="K293" ca="1">SUM(INDIRECT("'"&amp;TOTALECSheets&amp;"'!"&amp;ADDRESS(ROW(),COLUMN())))</f>
        <v>2.2452045937625476E-3</v>
      </c>
      <c r="L293" s="14" cm="1">
        <f t="array" aca="1" ref="L293" ca="1">SUM(INDIRECT("'"&amp;TOTALECSheets&amp;"'!"&amp;ADDRESS(ROW(),COLUMN())))</f>
        <v>9.3021659251932265E-4</v>
      </c>
      <c r="M293" s="14" cm="1">
        <f t="array" aca="1" ref="M293" ca="1">SUM(INDIRECT("'"&amp;TOTALECSheets&amp;"'!"&amp;ADDRESS(ROW(),COLUMN())))</f>
        <v>3.4083015663279644E-3</v>
      </c>
      <c r="N293" s="14" cm="1">
        <f t="array" aca="1" ref="N293" ca="1">SUM(INDIRECT("'"&amp;TOTALECSheets&amp;"'!"&amp;ADDRESS(ROW(),COLUMN())))</f>
        <v>0</v>
      </c>
      <c r="O293" s="14" cm="1">
        <f t="array" aca="1" ref="O293" ca="1">SUM(INDIRECT("'"&amp;TOTALECSheets&amp;"'!"&amp;ADDRESS(ROW(),COLUMN())))</f>
        <v>0</v>
      </c>
      <c r="P293" s="14" cm="1">
        <f t="array" aca="1" ref="P293" ca="1">SUM(INDIRECT("'"&amp;TOTALECSheets&amp;"'!"&amp;ADDRESS(ROW(),COLUMN())))</f>
        <v>0</v>
      </c>
      <c r="Q293" s="14" cm="1">
        <f t="array" aca="1" ref="Q293" ca="1">SUM(INDIRECT("'"&amp;TOTALECSheets&amp;"'!"&amp;ADDRESS(ROW(),COLUMN())))</f>
        <v>0</v>
      </c>
      <c r="R293" s="14" cm="1">
        <f t="array" aca="1" ref="R293" ca="1">SUM(INDIRECT("'"&amp;TOTALECSheets&amp;"'!"&amp;ADDRESS(ROW(),COLUMN())))</f>
        <v>0</v>
      </c>
      <c r="S293" s="14" cm="1">
        <f t="array" aca="1" ref="S293" ca="1">SUM(INDIRECT("'"&amp;TOTALECSheets&amp;"'!"&amp;ADDRESS(ROW(),COLUMN())))</f>
        <v>0</v>
      </c>
      <c r="T293" s="14" cm="1">
        <f t="array" aca="1" ref="T293" ca="1">SUM(INDIRECT("'"&amp;TOTALECSheets&amp;"'!"&amp;ADDRESS(ROW(),COLUMN())))</f>
        <v>0</v>
      </c>
      <c r="U293" s="14" cm="1">
        <f t="array" aca="1" ref="U293" ca="1">SUM(INDIRECT("'"&amp;TOTALECSheets&amp;"'!"&amp;ADDRESS(ROW(),COLUMN())))</f>
        <v>0</v>
      </c>
    </row>
    <row r="294" spans="1:21" hidden="1" outlineLevel="1">
      <c r="A294" s="46">
        <f>IF(ISBLANK('Input-Accounts'!A294),"",'Input-Accounts'!A294)</f>
        <v>256</v>
      </c>
      <c r="B294" s="1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 cm="1">
        <f t="array" aca="1" ref="D294" ca="1">SUM(INDIRECT("'"&amp;TOTALECSheets&amp;"'!"&amp;ADDRESS(ROW(),COLUMN())))</f>
        <v>8.9335619456026638</v>
      </c>
      <c r="E294" s="14">
        <f t="shared" ca="1" si="17"/>
        <v>0</v>
      </c>
      <c r="F294" s="3"/>
      <c r="G294" s="14" cm="1">
        <f t="array" aca="1" ref="G294" ca="1">SUM(INDIRECT("'"&amp;TOTALECSheets&amp;"'!"&amp;ADDRESS(ROW(),COLUMN())))</f>
        <v>7.5144926584468053</v>
      </c>
      <c r="H294" s="14" cm="1">
        <f t="array" aca="1" ref="H294" ca="1">SUM(INDIRECT("'"&amp;TOTALECSheets&amp;"'!"&amp;ADDRESS(ROW(),COLUMN())))</f>
        <v>0.39550625896850505</v>
      </c>
      <c r="I294" s="14" cm="1">
        <f t="array" aca="1" ref="I294" ca="1">SUM(INDIRECT("'"&amp;TOTALECSheets&amp;"'!"&amp;ADDRESS(ROW(),COLUMN())))</f>
        <v>0.5505091604294795</v>
      </c>
      <c r="J294" s="14" cm="1">
        <f t="array" aca="1" ref="J294" ca="1">SUM(INDIRECT("'"&amp;TOTALECSheets&amp;"'!"&amp;ADDRESS(ROW(),COLUMN())))</f>
        <v>0.32350924990372554</v>
      </c>
      <c r="K294" s="14" cm="1">
        <f t="array" aca="1" ref="K294" ca="1">SUM(INDIRECT("'"&amp;TOTALECSheets&amp;"'!"&amp;ADDRESS(ROW(),COLUMN())))</f>
        <v>5.0998238473134609E-2</v>
      </c>
      <c r="L294" s="14" cm="1">
        <f t="array" aca="1" ref="L294" ca="1">SUM(INDIRECT("'"&amp;TOTALECSheets&amp;"'!"&amp;ADDRESS(ROW(),COLUMN())))</f>
        <v>2.1129213680018095E-2</v>
      </c>
      <c r="M294" s="14" cm="1">
        <f t="array" aca="1" ref="M294" ca="1">SUM(INDIRECT("'"&amp;TOTALECSheets&amp;"'!"&amp;ADDRESS(ROW(),COLUMN())))</f>
        <v>7.7417165700995647E-2</v>
      </c>
      <c r="N294" s="14" cm="1">
        <f t="array" aca="1" ref="N294" ca="1">SUM(INDIRECT("'"&amp;TOTALECSheets&amp;"'!"&amp;ADDRESS(ROW(),COLUMN())))</f>
        <v>0</v>
      </c>
      <c r="O294" s="14" cm="1">
        <f t="array" aca="1" ref="O294" ca="1">SUM(INDIRECT("'"&amp;TOTALECSheets&amp;"'!"&amp;ADDRESS(ROW(),COLUMN())))</f>
        <v>0</v>
      </c>
      <c r="P294" s="14" cm="1">
        <f t="array" aca="1" ref="P294" ca="1">SUM(INDIRECT("'"&amp;TOTALECSheets&amp;"'!"&amp;ADDRESS(ROW(),COLUMN())))</f>
        <v>0</v>
      </c>
      <c r="Q294" s="14" cm="1">
        <f t="array" aca="1" ref="Q294" ca="1">SUM(INDIRECT("'"&amp;TOTALECSheets&amp;"'!"&amp;ADDRESS(ROW(),COLUMN())))</f>
        <v>0</v>
      </c>
      <c r="R294" s="14" cm="1">
        <f t="array" aca="1" ref="R294" ca="1">SUM(INDIRECT("'"&amp;TOTALECSheets&amp;"'!"&amp;ADDRESS(ROW(),COLUMN())))</f>
        <v>0</v>
      </c>
      <c r="S294" s="14" cm="1">
        <f t="array" aca="1" ref="S294" ca="1">SUM(INDIRECT("'"&amp;TOTALECSheets&amp;"'!"&amp;ADDRESS(ROW(),COLUMN())))</f>
        <v>0</v>
      </c>
      <c r="T294" s="14" cm="1">
        <f t="array" aca="1" ref="T294" ca="1">SUM(INDIRECT("'"&amp;TOTALECSheets&amp;"'!"&amp;ADDRESS(ROW(),COLUMN())))</f>
        <v>0</v>
      </c>
      <c r="U294" s="14" cm="1">
        <f t="array" aca="1" ref="U294" ca="1">SUM(INDIRECT("'"&amp;TOTALECSheets&amp;"'!"&amp;ADDRESS(ROW(),COLUMN())))</f>
        <v>0</v>
      </c>
    </row>
    <row r="295" spans="1:21" hidden="1" outlineLevel="1">
      <c r="A295" s="46">
        <f>IF(ISBLANK('Input-Accounts'!A295),"",'Input-Accounts'!A295)</f>
        <v>257</v>
      </c>
      <c r="B295" s="1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 cm="1">
        <f t="array" aca="1" ref="D295" ca="1">SUM(INDIRECT("'"&amp;TOTALECSheets&amp;"'!"&amp;ADDRESS(ROW(),COLUMN())))</f>
        <v>0</v>
      </c>
      <c r="E295" s="14">
        <f t="shared" ca="1" si="17"/>
        <v>0</v>
      </c>
      <c r="F295" s="46"/>
      <c r="G295" s="14" cm="1">
        <f t="array" aca="1" ref="G295" ca="1">SUM(INDIRECT("'"&amp;TOTALECSheets&amp;"'!"&amp;ADDRESS(ROW(),COLUMN())))</f>
        <v>0</v>
      </c>
      <c r="H295" s="14" cm="1">
        <f t="array" aca="1" ref="H295" ca="1">SUM(INDIRECT("'"&amp;TOTALECSheets&amp;"'!"&amp;ADDRESS(ROW(),COLUMN())))</f>
        <v>0</v>
      </c>
      <c r="I295" s="14" cm="1">
        <f t="array" aca="1" ref="I295" ca="1">SUM(INDIRECT("'"&amp;TOTALECSheets&amp;"'!"&amp;ADDRESS(ROW(),COLUMN())))</f>
        <v>0</v>
      </c>
      <c r="J295" s="14" cm="1">
        <f t="array" aca="1" ref="J295" ca="1">SUM(INDIRECT("'"&amp;TOTALECSheets&amp;"'!"&amp;ADDRESS(ROW(),COLUMN())))</f>
        <v>0</v>
      </c>
      <c r="K295" s="14" cm="1">
        <f t="array" aca="1" ref="K295" ca="1">SUM(INDIRECT("'"&amp;TOTALECSheets&amp;"'!"&amp;ADDRESS(ROW(),COLUMN())))</f>
        <v>0</v>
      </c>
      <c r="L295" s="14" cm="1">
        <f t="array" aca="1" ref="L295" ca="1">SUM(INDIRECT("'"&amp;TOTALECSheets&amp;"'!"&amp;ADDRESS(ROW(),COLUMN())))</f>
        <v>0</v>
      </c>
      <c r="M295" s="14" cm="1">
        <f t="array" aca="1" ref="M295" ca="1">SUM(INDIRECT("'"&amp;TOTALECSheets&amp;"'!"&amp;ADDRESS(ROW(),COLUMN())))</f>
        <v>0</v>
      </c>
      <c r="N295" s="14" cm="1">
        <f t="array" aca="1" ref="N295" ca="1">SUM(INDIRECT("'"&amp;TOTALECSheets&amp;"'!"&amp;ADDRESS(ROW(),COLUMN())))</f>
        <v>0</v>
      </c>
      <c r="O295" s="14" cm="1">
        <f t="array" aca="1" ref="O295" ca="1">SUM(INDIRECT("'"&amp;TOTALECSheets&amp;"'!"&amp;ADDRESS(ROW(),COLUMN())))</f>
        <v>0</v>
      </c>
      <c r="P295" s="14" cm="1">
        <f t="array" aca="1" ref="P295" ca="1">SUM(INDIRECT("'"&amp;TOTALECSheets&amp;"'!"&amp;ADDRESS(ROW(),COLUMN())))</f>
        <v>0</v>
      </c>
      <c r="Q295" s="14" cm="1">
        <f t="array" aca="1" ref="Q295" ca="1">SUM(INDIRECT("'"&amp;TOTALECSheets&amp;"'!"&amp;ADDRESS(ROW(),COLUMN())))</f>
        <v>0</v>
      </c>
      <c r="R295" s="14" cm="1">
        <f t="array" aca="1" ref="R295" ca="1">SUM(INDIRECT("'"&amp;TOTALECSheets&amp;"'!"&amp;ADDRESS(ROW(),COLUMN())))</f>
        <v>0</v>
      </c>
      <c r="S295" s="14" cm="1">
        <f t="array" aca="1" ref="S295" ca="1">SUM(INDIRECT("'"&amp;TOTALECSheets&amp;"'!"&amp;ADDRESS(ROW(),COLUMN())))</f>
        <v>0</v>
      </c>
      <c r="T295" s="14" cm="1">
        <f t="array" aca="1" ref="T295" ca="1">SUM(INDIRECT("'"&amp;TOTALECSheets&amp;"'!"&amp;ADDRESS(ROW(),COLUMN())))</f>
        <v>0</v>
      </c>
      <c r="U295" s="14" cm="1">
        <f t="array" aca="1" ref="U295" ca="1">SUM(INDIRECT("'"&amp;TOTALECSheets&amp;"'!"&amp;ADDRESS(ROW(),COLUMN())))</f>
        <v>0</v>
      </c>
    </row>
    <row r="296" spans="1:21" hidden="1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 cm="1">
        <f t="array" aca="1" ref="D296" ca="1">SUM(INDIRECT("'"&amp;TOTALECSheets&amp;"'!"&amp;ADDRESS(ROW(),COLUMN())))</f>
        <v>9.3268632618725498</v>
      </c>
      <c r="E296" s="14">
        <f t="shared" ca="1" si="17"/>
        <v>0</v>
      </c>
      <c r="F296" s="46"/>
      <c r="G296" s="174" cm="1">
        <f t="array" aca="1" ref="G296" ca="1">SUM(INDIRECT("'"&amp;TOTALECSheets&amp;"'!"&amp;ADDRESS(ROW(),COLUMN())))</f>
        <v>7.845319250534442</v>
      </c>
      <c r="H296" s="174" cm="1">
        <f t="array" aca="1" ref="H296" ca="1">SUM(INDIRECT("'"&amp;TOTALECSheets&amp;"'!"&amp;ADDRESS(ROW(),COLUMN())))</f>
        <v>0.41291847743102533</v>
      </c>
      <c r="I296" s="174" cm="1">
        <f t="array" aca="1" ref="I296" ca="1">SUM(INDIRECT("'"&amp;TOTALECSheets&amp;"'!"&amp;ADDRESS(ROW(),COLUMN())))</f>
        <v>0.57474540334511959</v>
      </c>
      <c r="J296" s="174" cm="1">
        <f t="array" aca="1" ref="J296" ca="1">SUM(INDIRECT("'"&amp;TOTALECSheets&amp;"'!"&amp;ADDRESS(ROW(),COLUMN())))</f>
        <v>0.337751789955205</v>
      </c>
      <c r="K296" s="174" cm="1">
        <f t="array" aca="1" ref="K296" ca="1">SUM(INDIRECT("'"&amp;TOTALECSheets&amp;"'!"&amp;ADDRESS(ROW(),COLUMN())))</f>
        <v>5.3243443066897156E-2</v>
      </c>
      <c r="L296" s="174" cm="1">
        <f t="array" aca="1" ref="L296" ca="1">SUM(INDIRECT("'"&amp;TOTALECSheets&amp;"'!"&amp;ADDRESS(ROW(),COLUMN())))</f>
        <v>2.2059430272537418E-2</v>
      </c>
      <c r="M296" s="174" cm="1">
        <f t="array" aca="1" ref="M296" ca="1">SUM(INDIRECT("'"&amp;TOTALECSheets&amp;"'!"&amp;ADDRESS(ROW(),COLUMN())))</f>
        <v>8.0825467267323606E-2</v>
      </c>
      <c r="N296" s="174" cm="1">
        <f t="array" aca="1" ref="N296" ca="1">SUM(INDIRECT("'"&amp;TOTALECSheets&amp;"'!"&amp;ADDRESS(ROW(),COLUMN())))</f>
        <v>0</v>
      </c>
      <c r="O296" s="174" cm="1">
        <f t="array" aca="1" ref="O296" ca="1">SUM(INDIRECT("'"&amp;TOTALECSheets&amp;"'!"&amp;ADDRESS(ROW(),COLUMN())))</f>
        <v>0</v>
      </c>
      <c r="P296" s="174" cm="1">
        <f t="array" aca="1" ref="P296" ca="1">SUM(INDIRECT("'"&amp;TOTALECSheets&amp;"'!"&amp;ADDRESS(ROW(),COLUMN())))</f>
        <v>0</v>
      </c>
      <c r="Q296" s="174" cm="1">
        <f t="array" aca="1" ref="Q296" ca="1">SUM(INDIRECT("'"&amp;TOTALECSheets&amp;"'!"&amp;ADDRESS(ROW(),COLUMN())))</f>
        <v>0</v>
      </c>
      <c r="R296" s="174" cm="1">
        <f t="array" aca="1" ref="R296" ca="1">SUM(INDIRECT("'"&amp;TOTALECSheets&amp;"'!"&amp;ADDRESS(ROW(),COLUMN())))</f>
        <v>0</v>
      </c>
      <c r="S296" s="174" cm="1">
        <f t="array" aca="1" ref="S296" ca="1">SUM(INDIRECT("'"&amp;TOTALECSheets&amp;"'!"&amp;ADDRESS(ROW(),COLUMN())))</f>
        <v>0</v>
      </c>
      <c r="T296" s="174" cm="1">
        <f t="array" aca="1" ref="T296" ca="1">SUM(INDIRECT("'"&amp;TOTALECSheets&amp;"'!"&amp;ADDRESS(ROW(),COLUMN())))</f>
        <v>0</v>
      </c>
      <c r="U296" s="174" cm="1">
        <f t="array" aca="1" ref="U296" ca="1">SUM(INDIRECT("'"&amp;TOTALECSheets&amp;"'!"&amp;ADDRESS(ROW(),COLUMN())))</f>
        <v>0</v>
      </c>
    </row>
    <row r="297" spans="1:21" hidden="1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>
        <f t="shared" si="17"/>
        <v>0</v>
      </c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hidden="1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>
        <f t="shared" si="17"/>
        <v>0</v>
      </c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hidden="1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 cm="1">
        <f t="array" aca="1" ref="D299" ca="1">SUM(INDIRECT("'"&amp;TOTALECSheets&amp;"'!"&amp;ADDRESS(ROW(),COLUMN())))</f>
        <v>53.515450264579052</v>
      </c>
      <c r="E299" s="14">
        <f ca="1">IFERROR(IF(D299="",0,IF(D299=0,0,IF(ABS(D299-SUM($G299:$U299))&lt;Check_Limit,0,1))),1)</f>
        <v>0</v>
      </c>
      <c r="F299" s="3"/>
      <c r="G299" s="14" cm="1">
        <f t="array" aca="1" ref="G299" ca="1">SUM(INDIRECT("'"&amp;TOTALECSheets&amp;"'!"&amp;ADDRESS(ROW(),COLUMN())))</f>
        <v>45.088238821934908</v>
      </c>
      <c r="H299" s="14" cm="1">
        <f t="array" aca="1" ref="H299" ca="1">SUM(INDIRECT("'"&amp;TOTALECSheets&amp;"'!"&amp;ADDRESS(ROW(),COLUMN())))</f>
        <v>2.7162135961272167</v>
      </c>
      <c r="I299" s="14" cm="1">
        <f t="array" aca="1" ref="I299" ca="1">SUM(INDIRECT("'"&amp;TOTALECSheets&amp;"'!"&amp;ADDRESS(ROW(),COLUMN())))</f>
        <v>3.2985547958092338</v>
      </c>
      <c r="J299" s="14" cm="1">
        <f t="array" aca="1" ref="J299" ca="1">SUM(INDIRECT("'"&amp;TOTALECSheets&amp;"'!"&amp;ADDRESS(ROW(),COLUMN())))</f>
        <v>1.7787050215530984</v>
      </c>
      <c r="K299" s="14" cm="1">
        <f t="array" aca="1" ref="K299" ca="1">SUM(INDIRECT("'"&amp;TOTALECSheets&amp;"'!"&amp;ADDRESS(ROW(),COLUMN())))</f>
        <v>4.5160130352078935E-2</v>
      </c>
      <c r="L299" s="14" cm="1">
        <f t="array" aca="1" ref="L299" ca="1">SUM(INDIRECT("'"&amp;TOTALECSheets&amp;"'!"&amp;ADDRESS(ROW(),COLUMN())))</f>
        <v>0.15915337326381956</v>
      </c>
      <c r="M299" s="14" cm="1">
        <f t="array" aca="1" ref="M299" ca="1">SUM(INDIRECT("'"&amp;TOTALECSheets&amp;"'!"&amp;ADDRESS(ROW(),COLUMN())))</f>
        <v>0.42942452553869426</v>
      </c>
      <c r="N299" s="14" cm="1">
        <f t="array" aca="1" ref="N299" ca="1">SUM(INDIRECT("'"&amp;TOTALECSheets&amp;"'!"&amp;ADDRESS(ROW(),COLUMN())))</f>
        <v>0</v>
      </c>
      <c r="O299" s="14" cm="1">
        <f t="array" aca="1" ref="O299" ca="1">SUM(INDIRECT("'"&amp;TOTALECSheets&amp;"'!"&amp;ADDRESS(ROW(),COLUMN())))</f>
        <v>0</v>
      </c>
      <c r="P299" s="14" cm="1">
        <f t="array" aca="1" ref="P299" ca="1">SUM(INDIRECT("'"&amp;TOTALECSheets&amp;"'!"&amp;ADDRESS(ROW(),COLUMN())))</f>
        <v>0</v>
      </c>
      <c r="Q299" s="14" cm="1">
        <f t="array" aca="1" ref="Q299" ca="1">SUM(INDIRECT("'"&amp;TOTALECSheets&amp;"'!"&amp;ADDRESS(ROW(),COLUMN())))</f>
        <v>0</v>
      </c>
      <c r="R299" s="14" cm="1">
        <f t="array" aca="1" ref="R299" ca="1">SUM(INDIRECT("'"&amp;TOTALECSheets&amp;"'!"&amp;ADDRESS(ROW(),COLUMN())))</f>
        <v>0</v>
      </c>
      <c r="S299" s="14" cm="1">
        <f t="array" aca="1" ref="S299" ca="1">SUM(INDIRECT("'"&amp;TOTALECSheets&amp;"'!"&amp;ADDRESS(ROW(),COLUMN())))</f>
        <v>0</v>
      </c>
      <c r="T299" s="14" cm="1">
        <f t="array" aca="1" ref="T299" ca="1">SUM(INDIRECT("'"&amp;TOTALECSheets&amp;"'!"&amp;ADDRESS(ROW(),COLUMN())))</f>
        <v>0</v>
      </c>
      <c r="U299" s="14" cm="1">
        <f t="array" aca="1" ref="U299" ca="1">SUM(INDIRECT("'"&amp;TOTALECSheets&amp;"'!"&amp;ADDRESS(ROW(),COLUMN())))</f>
        <v>0</v>
      </c>
    </row>
    <row r="300" spans="1:21" hidden="1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 cm="1">
        <f t="array" aca="1" ref="D300" ca="1">SUM(INDIRECT("'"&amp;TOTALECSheets&amp;"'!"&amp;ADDRESS(ROW(),COLUMN())))</f>
        <v>1.9728047461044074</v>
      </c>
      <c r="E300" s="14">
        <f ca="1">IFERROR(IF(D300="",0,IF(D300=0,0,IF(ABS(D300-SUM($G300:$U300))&lt;Check_Limit,0,1))),1)</f>
        <v>0</v>
      </c>
      <c r="F300" s="3"/>
      <c r="G300" s="14" cm="1">
        <f t="array" aca="1" ref="G300" ca="1">SUM(INDIRECT("'"&amp;TOTALECSheets&amp;"'!"&amp;ADDRESS(ROW(),COLUMN())))</f>
        <v>1.6621422617512169</v>
      </c>
      <c r="H300" s="14" cm="1">
        <f t="array" aca="1" ref="H300" ca="1">SUM(INDIRECT("'"&amp;TOTALECSheets&amp;"'!"&amp;ADDRESS(ROW(),COLUMN())))</f>
        <v>0.10013106583950075</v>
      </c>
      <c r="I300" s="14" cm="1">
        <f t="array" aca="1" ref="I300" ca="1">SUM(INDIRECT("'"&amp;TOTALECSheets&amp;"'!"&amp;ADDRESS(ROW(),COLUMN())))</f>
        <v>0.12159861356459611</v>
      </c>
      <c r="J300" s="14" cm="1">
        <f t="array" aca="1" ref="J300" ca="1">SUM(INDIRECT("'"&amp;TOTALECSheets&amp;"'!"&amp;ADDRESS(ROW(),COLUMN())))</f>
        <v>6.5570553757673719E-2</v>
      </c>
      <c r="K300" s="14" cm="1">
        <f t="array" aca="1" ref="K300" ca="1">SUM(INDIRECT("'"&amp;TOTALECSheets&amp;"'!"&amp;ADDRESS(ROW(),COLUMN())))</f>
        <v>1.6647924861475671E-3</v>
      </c>
      <c r="L300" s="14" cm="1">
        <f t="array" aca="1" ref="L300" ca="1">SUM(INDIRECT("'"&amp;TOTALECSheets&amp;"'!"&amp;ADDRESS(ROW(),COLUMN())))</f>
        <v>5.8670632234445854E-3</v>
      </c>
      <c r="M300" s="14" cm="1">
        <f t="array" aca="1" ref="M300" ca="1">SUM(INDIRECT("'"&amp;TOTALECSheets&amp;"'!"&amp;ADDRESS(ROW(),COLUMN())))</f>
        <v>1.5830395481827738E-2</v>
      </c>
      <c r="N300" s="14" cm="1">
        <f t="array" aca="1" ref="N300" ca="1">SUM(INDIRECT("'"&amp;TOTALECSheets&amp;"'!"&amp;ADDRESS(ROW(),COLUMN())))</f>
        <v>0</v>
      </c>
      <c r="O300" s="14" cm="1">
        <f t="array" aca="1" ref="O300" ca="1">SUM(INDIRECT("'"&amp;TOTALECSheets&amp;"'!"&amp;ADDRESS(ROW(),COLUMN())))</f>
        <v>0</v>
      </c>
      <c r="P300" s="14" cm="1">
        <f t="array" aca="1" ref="P300" ca="1">SUM(INDIRECT("'"&amp;TOTALECSheets&amp;"'!"&amp;ADDRESS(ROW(),COLUMN())))</f>
        <v>0</v>
      </c>
      <c r="Q300" s="14" cm="1">
        <f t="array" aca="1" ref="Q300" ca="1">SUM(INDIRECT("'"&amp;TOTALECSheets&amp;"'!"&amp;ADDRESS(ROW(),COLUMN())))</f>
        <v>0</v>
      </c>
      <c r="R300" s="14" cm="1">
        <f t="array" aca="1" ref="R300" ca="1">SUM(INDIRECT("'"&amp;TOTALECSheets&amp;"'!"&amp;ADDRESS(ROW(),COLUMN())))</f>
        <v>0</v>
      </c>
      <c r="S300" s="14" cm="1">
        <f t="array" aca="1" ref="S300" ca="1">SUM(INDIRECT("'"&amp;TOTALECSheets&amp;"'!"&amp;ADDRESS(ROW(),COLUMN())))</f>
        <v>0</v>
      </c>
      <c r="T300" s="14" cm="1">
        <f t="array" aca="1" ref="T300" ca="1">SUM(INDIRECT("'"&amp;TOTALECSheets&amp;"'!"&amp;ADDRESS(ROW(),COLUMN())))</f>
        <v>0</v>
      </c>
      <c r="U300" s="14" cm="1">
        <f t="array" aca="1" ref="U300" ca="1">SUM(INDIRECT("'"&amp;TOTALECSheets&amp;"'!"&amp;ADDRESS(ROW(),COLUMN())))</f>
        <v>0</v>
      </c>
    </row>
    <row r="301" spans="1:21" hidden="1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 cm="1">
        <f t="array" aca="1" ref="D301" ca="1">SUM(INDIRECT("'"&amp;TOTALECSheets&amp;"'!"&amp;ADDRESS(ROW(),COLUMN())))</f>
        <v>0</v>
      </c>
      <c r="E301" s="14">
        <f ca="1">IFERROR(IF(D301="",0,IF(D301=0,0,IF(ABS(D301-SUM($G301:$U301))&lt;Check_Limit,0,1))),1)</f>
        <v>0</v>
      </c>
      <c r="F301" s="3"/>
      <c r="G301" s="14" cm="1">
        <f t="array" aca="1" ref="G301" ca="1">SUM(INDIRECT("'"&amp;TOTALECSheets&amp;"'!"&amp;ADDRESS(ROW(),COLUMN())))</f>
        <v>0</v>
      </c>
      <c r="H301" s="14" cm="1">
        <f t="array" aca="1" ref="H301" ca="1">SUM(INDIRECT("'"&amp;TOTALECSheets&amp;"'!"&amp;ADDRESS(ROW(),COLUMN())))</f>
        <v>0</v>
      </c>
      <c r="I301" s="14" cm="1">
        <f t="array" aca="1" ref="I301" ca="1">SUM(INDIRECT("'"&amp;TOTALECSheets&amp;"'!"&amp;ADDRESS(ROW(),COLUMN())))</f>
        <v>0</v>
      </c>
      <c r="J301" s="14" cm="1">
        <f t="array" aca="1" ref="J301" ca="1">SUM(INDIRECT("'"&amp;TOTALECSheets&amp;"'!"&amp;ADDRESS(ROW(),COLUMN())))</f>
        <v>0</v>
      </c>
      <c r="K301" s="14" cm="1">
        <f t="array" aca="1" ref="K301" ca="1">SUM(INDIRECT("'"&amp;TOTALECSheets&amp;"'!"&amp;ADDRESS(ROW(),COLUMN())))</f>
        <v>0</v>
      </c>
      <c r="L301" s="14" cm="1">
        <f t="array" aca="1" ref="L301" ca="1">SUM(INDIRECT("'"&amp;TOTALECSheets&amp;"'!"&amp;ADDRESS(ROW(),COLUMN())))</f>
        <v>0</v>
      </c>
      <c r="M301" s="14" cm="1">
        <f t="array" aca="1" ref="M301" ca="1">SUM(INDIRECT("'"&amp;TOTALECSheets&amp;"'!"&amp;ADDRESS(ROW(),COLUMN())))</f>
        <v>0</v>
      </c>
      <c r="N301" s="14" cm="1">
        <f t="array" aca="1" ref="N301" ca="1">SUM(INDIRECT("'"&amp;TOTALECSheets&amp;"'!"&amp;ADDRESS(ROW(),COLUMN())))</f>
        <v>0</v>
      </c>
      <c r="O301" s="14" cm="1">
        <f t="array" aca="1" ref="O301" ca="1">SUM(INDIRECT("'"&amp;TOTALECSheets&amp;"'!"&amp;ADDRESS(ROW(),COLUMN())))</f>
        <v>0</v>
      </c>
      <c r="P301" s="14" cm="1">
        <f t="array" aca="1" ref="P301" ca="1">SUM(INDIRECT("'"&amp;TOTALECSheets&amp;"'!"&amp;ADDRESS(ROW(),COLUMN())))</f>
        <v>0</v>
      </c>
      <c r="Q301" s="14" cm="1">
        <f t="array" aca="1" ref="Q301" ca="1">SUM(INDIRECT("'"&amp;TOTALECSheets&amp;"'!"&amp;ADDRESS(ROW(),COLUMN())))</f>
        <v>0</v>
      </c>
      <c r="R301" s="14" cm="1">
        <f t="array" aca="1" ref="R301" ca="1">SUM(INDIRECT("'"&amp;TOTALECSheets&amp;"'!"&amp;ADDRESS(ROW(),COLUMN())))</f>
        <v>0</v>
      </c>
      <c r="S301" s="14" cm="1">
        <f t="array" aca="1" ref="S301" ca="1">SUM(INDIRECT("'"&amp;TOTALECSheets&amp;"'!"&amp;ADDRESS(ROW(),COLUMN())))</f>
        <v>0</v>
      </c>
      <c r="T301" s="14" cm="1">
        <f t="array" aca="1" ref="T301" ca="1">SUM(INDIRECT("'"&amp;TOTALECSheets&amp;"'!"&amp;ADDRESS(ROW(),COLUMN())))</f>
        <v>0</v>
      </c>
      <c r="U301" s="14" cm="1">
        <f t="array" aca="1" ref="U301" ca="1">SUM(INDIRECT("'"&amp;TOTALECSheets&amp;"'!"&amp;ADDRESS(ROW(),COLUMN())))</f>
        <v>0</v>
      </c>
    </row>
    <row r="302" spans="1:21" hidden="1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 cm="1">
        <f t="array" aca="1" ref="D302" ca="1">SUM(INDIRECT("'"&amp;TOTALECSheets&amp;"'!"&amp;ADDRESS(ROW(),COLUMN())))</f>
        <v>-3.0415301791537854</v>
      </c>
      <c r="E302" s="14">
        <f ca="1">IFERROR(IF(D302="",0,IF(D302=0,0,IF(ABS(D302-SUM($G302:$U302))&lt;Check_Limit,0,1))),1)</f>
        <v>0</v>
      </c>
      <c r="F302" s="3"/>
      <c r="G302" s="14" cm="1">
        <f t="array" aca="1" ref="G302" ca="1">SUM(INDIRECT("'"&amp;TOTALECSheets&amp;"'!"&amp;ADDRESS(ROW(),COLUMN())))</f>
        <v>-2.5583923121443886</v>
      </c>
      <c r="H302" s="14" cm="1">
        <f t="array" aca="1" ref="H302" ca="1">SUM(INDIRECT("'"&amp;TOTALECSheets&amp;"'!"&amp;ADDRESS(ROW(),COLUMN())))</f>
        <v>-0.13465448944349029</v>
      </c>
      <c r="I302" s="14" cm="1">
        <f t="array" aca="1" ref="I302" ca="1">SUM(INDIRECT("'"&amp;TOTALECSheets&amp;"'!"&amp;ADDRESS(ROW(),COLUMN())))</f>
        <v>-0.1874269452142831</v>
      </c>
      <c r="J302" s="14" cm="1">
        <f t="array" aca="1" ref="J302" ca="1">SUM(INDIRECT("'"&amp;TOTALECSheets&amp;"'!"&amp;ADDRESS(ROW(),COLUMN())))</f>
        <v>-0.11014230973144121</v>
      </c>
      <c r="K302" s="14" cm="1">
        <f t="array" aca="1" ref="K302" ca="1">SUM(INDIRECT("'"&amp;TOTALECSheets&amp;"'!"&amp;ADDRESS(ROW(),COLUMN())))</f>
        <v>-1.7362915525097035E-2</v>
      </c>
      <c r="L302" s="14" cm="1">
        <f t="array" aca="1" ref="L302" ca="1">SUM(INDIRECT("'"&amp;TOTALECSheets&amp;"'!"&amp;ADDRESS(ROW(),COLUMN())))</f>
        <v>-7.1936749821494292E-3</v>
      </c>
      <c r="M302" s="14" cm="1">
        <f t="array" aca="1" ref="M302" ca="1">SUM(INDIRECT("'"&amp;TOTALECSheets&amp;"'!"&amp;ADDRESS(ROW(),COLUMN())))</f>
        <v>-2.6357532112936261E-2</v>
      </c>
      <c r="N302" s="14" cm="1">
        <f t="array" aca="1" ref="N302" ca="1">SUM(INDIRECT("'"&amp;TOTALECSheets&amp;"'!"&amp;ADDRESS(ROW(),COLUMN())))</f>
        <v>0</v>
      </c>
      <c r="O302" s="14" cm="1">
        <f t="array" aca="1" ref="O302" ca="1">SUM(INDIRECT("'"&amp;TOTALECSheets&amp;"'!"&amp;ADDRESS(ROW(),COLUMN())))</f>
        <v>0</v>
      </c>
      <c r="P302" s="14" cm="1">
        <f t="array" aca="1" ref="P302" ca="1">SUM(INDIRECT("'"&amp;TOTALECSheets&amp;"'!"&amp;ADDRESS(ROW(),COLUMN())))</f>
        <v>0</v>
      </c>
      <c r="Q302" s="14" cm="1">
        <f t="array" aca="1" ref="Q302" ca="1">SUM(INDIRECT("'"&amp;TOTALECSheets&amp;"'!"&amp;ADDRESS(ROW(),COLUMN())))</f>
        <v>0</v>
      </c>
      <c r="R302" s="14" cm="1">
        <f t="array" aca="1" ref="R302" ca="1">SUM(INDIRECT("'"&amp;TOTALECSheets&amp;"'!"&amp;ADDRESS(ROW(),COLUMN())))</f>
        <v>0</v>
      </c>
      <c r="S302" s="14" cm="1">
        <f t="array" aca="1" ref="S302" ca="1">SUM(INDIRECT("'"&amp;TOTALECSheets&amp;"'!"&amp;ADDRESS(ROW(),COLUMN())))</f>
        <v>0</v>
      </c>
      <c r="T302" s="14" cm="1">
        <f t="array" aca="1" ref="T302" ca="1">SUM(INDIRECT("'"&amp;TOTALECSheets&amp;"'!"&amp;ADDRESS(ROW(),COLUMN())))</f>
        <v>0</v>
      </c>
      <c r="U302" s="14" cm="1">
        <f t="array" aca="1" ref="U302" ca="1">SUM(INDIRECT("'"&amp;TOTALECSheets&amp;"'!"&amp;ADDRESS(ROW(),COLUMN())))</f>
        <v>0</v>
      </c>
    </row>
    <row r="303" spans="1:21" hidden="1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 cm="1">
        <f t="array" aca="1" ref="D303" ca="1">SUM(INDIRECT("'"&amp;TOTALECSheets&amp;"'!"&amp;ADDRESS(ROW(),COLUMN())))</f>
        <v>0</v>
      </c>
      <c r="E303" s="14">
        <f t="shared" ca="1" si="17"/>
        <v>0</v>
      </c>
      <c r="F303" s="46"/>
      <c r="G303" s="14" cm="1">
        <f t="array" aca="1" ref="G303" ca="1">SUM(INDIRECT("'"&amp;TOTALECSheets&amp;"'!"&amp;ADDRESS(ROW(),COLUMN())))</f>
        <v>0</v>
      </c>
      <c r="H303" s="14" cm="1">
        <f t="array" aca="1" ref="H303" ca="1">SUM(INDIRECT("'"&amp;TOTALECSheets&amp;"'!"&amp;ADDRESS(ROW(),COLUMN())))</f>
        <v>0</v>
      </c>
      <c r="I303" s="14" cm="1">
        <f t="array" aca="1" ref="I303" ca="1">SUM(INDIRECT("'"&amp;TOTALECSheets&amp;"'!"&amp;ADDRESS(ROW(),COLUMN())))</f>
        <v>0</v>
      </c>
      <c r="J303" s="14" cm="1">
        <f t="array" aca="1" ref="J303" ca="1">SUM(INDIRECT("'"&amp;TOTALECSheets&amp;"'!"&amp;ADDRESS(ROW(),COLUMN())))</f>
        <v>0</v>
      </c>
      <c r="K303" s="14" cm="1">
        <f t="array" aca="1" ref="K303" ca="1">SUM(INDIRECT("'"&amp;TOTALECSheets&amp;"'!"&amp;ADDRESS(ROW(),COLUMN())))</f>
        <v>0</v>
      </c>
      <c r="L303" s="14" cm="1">
        <f t="array" aca="1" ref="L303" ca="1">SUM(INDIRECT("'"&amp;TOTALECSheets&amp;"'!"&amp;ADDRESS(ROW(),COLUMN())))</f>
        <v>0</v>
      </c>
      <c r="M303" s="14" cm="1">
        <f t="array" aca="1" ref="M303" ca="1">SUM(INDIRECT("'"&amp;TOTALECSheets&amp;"'!"&amp;ADDRESS(ROW(),COLUMN())))</f>
        <v>0</v>
      </c>
      <c r="N303" s="14" cm="1">
        <f t="array" aca="1" ref="N303" ca="1">SUM(INDIRECT("'"&amp;TOTALECSheets&amp;"'!"&amp;ADDRESS(ROW(),COLUMN())))</f>
        <v>0</v>
      </c>
      <c r="O303" s="14" cm="1">
        <f t="array" aca="1" ref="O303" ca="1">SUM(INDIRECT("'"&amp;TOTALECSheets&amp;"'!"&amp;ADDRESS(ROW(),COLUMN())))</f>
        <v>0</v>
      </c>
      <c r="P303" s="14" cm="1">
        <f t="array" aca="1" ref="P303" ca="1">SUM(INDIRECT("'"&amp;TOTALECSheets&amp;"'!"&amp;ADDRESS(ROW(),COLUMN())))</f>
        <v>0</v>
      </c>
      <c r="Q303" s="14" cm="1">
        <f t="array" aca="1" ref="Q303" ca="1">SUM(INDIRECT("'"&amp;TOTALECSheets&amp;"'!"&amp;ADDRESS(ROW(),COLUMN())))</f>
        <v>0</v>
      </c>
      <c r="R303" s="14" cm="1">
        <f t="array" aca="1" ref="R303" ca="1">SUM(INDIRECT("'"&amp;TOTALECSheets&amp;"'!"&amp;ADDRESS(ROW(),COLUMN())))</f>
        <v>0</v>
      </c>
      <c r="S303" s="14" cm="1">
        <f t="array" aca="1" ref="S303" ca="1">SUM(INDIRECT("'"&amp;TOTALECSheets&amp;"'!"&amp;ADDRESS(ROW(),COLUMN())))</f>
        <v>0</v>
      </c>
      <c r="T303" s="14" cm="1">
        <f t="array" aca="1" ref="T303" ca="1">SUM(INDIRECT("'"&amp;TOTALECSheets&amp;"'!"&amp;ADDRESS(ROW(),COLUMN())))</f>
        <v>0</v>
      </c>
      <c r="U303" s="14" cm="1">
        <f t="array" aca="1" ref="U303" ca="1">SUM(INDIRECT("'"&amp;TOTALECSheets&amp;"'!"&amp;ADDRESS(ROW(),COLUMN())))</f>
        <v>0</v>
      </c>
    </row>
    <row r="304" spans="1:21" hidden="1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 cm="1">
        <f t="array" aca="1" ref="D304" ca="1">SUM(INDIRECT("'"&amp;TOTALECSheets&amp;"'!"&amp;ADDRESS(ROW(),COLUMN())))</f>
        <v>52.446724831529671</v>
      </c>
      <c r="E304" s="14">
        <f ca="1">IFERROR(IF(D304="",0,IF(D304=0,0,IF(ABS(D304-SUM($G304:$U304))&lt;Check_Limit,0,1))),1)</f>
        <v>0</v>
      </c>
      <c r="F304" s="46"/>
      <c r="G304" s="174" cm="1">
        <f t="array" aca="1" ref="G304" ca="1">SUM(INDIRECT("'"&amp;TOTALECSheets&amp;"'!"&amp;ADDRESS(ROW(),COLUMN())))</f>
        <v>44.19198877154173</v>
      </c>
      <c r="H304" s="174" cm="1">
        <f t="array" aca="1" ref="H304" ca="1">SUM(INDIRECT("'"&amp;TOTALECSheets&amp;"'!"&amp;ADDRESS(ROW(),COLUMN())))</f>
        <v>2.6816901725232269</v>
      </c>
      <c r="I304" s="174" cm="1">
        <f t="array" aca="1" ref="I304" ca="1">SUM(INDIRECT("'"&amp;TOTALECSheets&amp;"'!"&amp;ADDRESS(ROW(),COLUMN())))</f>
        <v>3.2327264641595468</v>
      </c>
      <c r="J304" s="174" cm="1">
        <f t="array" aca="1" ref="J304" ca="1">SUM(INDIRECT("'"&amp;TOTALECSheets&amp;"'!"&amp;ADDRESS(ROW(),COLUMN())))</f>
        <v>1.7341332655793309</v>
      </c>
      <c r="K304" s="174" cm="1">
        <f t="array" aca="1" ref="K304" ca="1">SUM(INDIRECT("'"&amp;TOTALECSheets&amp;"'!"&amp;ADDRESS(ROW(),COLUMN())))</f>
        <v>2.9462007313129465E-2</v>
      </c>
      <c r="L304" s="174" cm="1">
        <f t="array" aca="1" ref="L304" ca="1">SUM(INDIRECT("'"&amp;TOTALECSheets&amp;"'!"&amp;ADDRESS(ROW(),COLUMN())))</f>
        <v>0.15782676150511471</v>
      </c>
      <c r="M304" s="174" cm="1">
        <f t="array" aca="1" ref="M304" ca="1">SUM(INDIRECT("'"&amp;TOTALECSheets&amp;"'!"&amp;ADDRESS(ROW(),COLUMN())))</f>
        <v>0.41889738890758577</v>
      </c>
      <c r="N304" s="174" cm="1">
        <f t="array" aca="1" ref="N304" ca="1">SUM(INDIRECT("'"&amp;TOTALECSheets&amp;"'!"&amp;ADDRESS(ROW(),COLUMN())))</f>
        <v>0</v>
      </c>
      <c r="O304" s="174" cm="1">
        <f t="array" aca="1" ref="O304" ca="1">SUM(INDIRECT("'"&amp;TOTALECSheets&amp;"'!"&amp;ADDRESS(ROW(),COLUMN())))</f>
        <v>0</v>
      </c>
      <c r="P304" s="174" cm="1">
        <f t="array" aca="1" ref="P304" ca="1">SUM(INDIRECT("'"&amp;TOTALECSheets&amp;"'!"&amp;ADDRESS(ROW(),COLUMN())))</f>
        <v>0</v>
      </c>
      <c r="Q304" s="174" cm="1">
        <f t="array" aca="1" ref="Q304" ca="1">SUM(INDIRECT("'"&amp;TOTALECSheets&amp;"'!"&amp;ADDRESS(ROW(),COLUMN())))</f>
        <v>0</v>
      </c>
      <c r="R304" s="174" cm="1">
        <f t="array" aca="1" ref="R304" ca="1">SUM(INDIRECT("'"&amp;TOTALECSheets&amp;"'!"&amp;ADDRESS(ROW(),COLUMN())))</f>
        <v>0</v>
      </c>
      <c r="S304" s="174" cm="1">
        <f t="array" aca="1" ref="S304" ca="1">SUM(INDIRECT("'"&amp;TOTALECSheets&amp;"'!"&amp;ADDRESS(ROW(),COLUMN())))</f>
        <v>0</v>
      </c>
      <c r="T304" s="174" cm="1">
        <f t="array" aca="1" ref="T304" ca="1">SUM(INDIRECT("'"&amp;TOTALECSheets&amp;"'!"&amp;ADDRESS(ROW(),COLUMN())))</f>
        <v>0</v>
      </c>
      <c r="U304" s="174" cm="1">
        <f t="array" aca="1" ref="U304" ca="1">SUM(INDIRECT("'"&amp;TOTALECSheets&amp;"'!"&amp;ADDRESS(ROW(),COLUMN())))</f>
        <v>0</v>
      </c>
    </row>
    <row r="305" spans="1:22" hidden="1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>
        <f t="shared" si="17"/>
        <v>0</v>
      </c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 collapsed="1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 cm="1">
        <f t="array" aca="1" ref="D306" ca="1">SUM(INDIRECT("'"&amp;TOTALECSheets&amp;"'!"&amp;ADDRESS(ROW(),COLUMN())))</f>
        <v>61.773588093402218</v>
      </c>
      <c r="E306" s="14">
        <f ca="1">IFERROR(IF(D306="",0,IF(D306=0,0,IF(ABS(D306-SUM($G306:$U306))&lt;Check_Limit,0,1))),1)</f>
        <v>0</v>
      </c>
      <c r="F306" s="46"/>
      <c r="G306" s="175" cm="1">
        <f t="array" aca="1" ref="G306" ca="1">SUM(INDIRECT("'"&amp;TOTALECSheets&amp;"'!"&amp;ADDRESS(ROW(),COLUMN())))</f>
        <v>52.037308022076175</v>
      </c>
      <c r="H306" s="175" cm="1">
        <f t="array" aca="1" ref="H306" ca="1">SUM(INDIRECT("'"&amp;TOTALECSheets&amp;"'!"&amp;ADDRESS(ROW(),COLUMN())))</f>
        <v>3.0946086499542522</v>
      </c>
      <c r="I306" s="175" cm="1">
        <f t="array" aca="1" ref="I306" ca="1">SUM(INDIRECT("'"&amp;TOTALECSheets&amp;"'!"&amp;ADDRESS(ROW(),COLUMN())))</f>
        <v>3.8074718675046664</v>
      </c>
      <c r="J306" s="175" cm="1">
        <f t="array" aca="1" ref="J306" ca="1">SUM(INDIRECT("'"&amp;TOTALECSheets&amp;"'!"&amp;ADDRESS(ROW(),COLUMN())))</f>
        <v>2.0718850555345361</v>
      </c>
      <c r="K306" s="175" cm="1">
        <f t="array" aca="1" ref="K306" ca="1">SUM(INDIRECT("'"&amp;TOTALECSheets&amp;"'!"&amp;ADDRESS(ROW(),COLUMN())))</f>
        <v>8.2705450380026635E-2</v>
      </c>
      <c r="L306" s="175" cm="1">
        <f t="array" aca="1" ref="L306" ca="1">SUM(INDIRECT("'"&amp;TOTALECSheets&amp;"'!"&amp;ADDRESS(ROW(),COLUMN())))</f>
        <v>0.17988619177765214</v>
      </c>
      <c r="M306" s="175" cm="1">
        <f t="array" aca="1" ref="M306" ca="1">SUM(INDIRECT("'"&amp;TOTALECSheets&amp;"'!"&amp;ADDRESS(ROW(),COLUMN())))</f>
        <v>0.49972285617490941</v>
      </c>
      <c r="N306" s="175" cm="1">
        <f t="array" aca="1" ref="N306" ca="1">SUM(INDIRECT("'"&amp;TOTALECSheets&amp;"'!"&amp;ADDRESS(ROW(),COLUMN())))</f>
        <v>0</v>
      </c>
      <c r="O306" s="175" cm="1">
        <f t="array" aca="1" ref="O306" ca="1">SUM(INDIRECT("'"&amp;TOTALECSheets&amp;"'!"&amp;ADDRESS(ROW(),COLUMN())))</f>
        <v>0</v>
      </c>
      <c r="P306" s="175" cm="1">
        <f t="array" aca="1" ref="P306" ca="1">SUM(INDIRECT("'"&amp;TOTALECSheets&amp;"'!"&amp;ADDRESS(ROW(),COLUMN())))</f>
        <v>0</v>
      </c>
      <c r="Q306" s="175" cm="1">
        <f t="array" aca="1" ref="Q306" ca="1">SUM(INDIRECT("'"&amp;TOTALECSheets&amp;"'!"&amp;ADDRESS(ROW(),COLUMN())))</f>
        <v>0</v>
      </c>
      <c r="R306" s="175" cm="1">
        <f t="array" aca="1" ref="R306" ca="1">SUM(INDIRECT("'"&amp;TOTALECSheets&amp;"'!"&amp;ADDRESS(ROW(),COLUMN())))</f>
        <v>0</v>
      </c>
      <c r="S306" s="175" cm="1">
        <f t="array" aca="1" ref="S306" ca="1">SUM(INDIRECT("'"&amp;TOTALECSheets&amp;"'!"&amp;ADDRESS(ROW(),COLUMN())))</f>
        <v>0</v>
      </c>
      <c r="T306" s="175" cm="1">
        <f t="array" aca="1" ref="T306" ca="1">SUM(INDIRECT("'"&amp;TOTALECSheets&amp;"'!"&amp;ADDRESS(ROW(),COLUMN())))</f>
        <v>0</v>
      </c>
      <c r="U306" s="175" cm="1">
        <f t="array" aca="1" ref="U306" ca="1">SUM(INDIRECT("'"&amp;TOTALECSheets&amp;"'!"&amp;ADDRESS(ROW(),COLUMN())))</f>
        <v>0</v>
      </c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>
        <f t="shared" si="17"/>
        <v>0</v>
      </c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>
        <f t="shared" si="17"/>
        <v>0</v>
      </c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 cm="1">
        <f t="array" aca="1" ref="D309" ca="1">SUM(INDIRECT("'"&amp;TOTALECSheets&amp;"'!"&amp;ADDRESS(ROW(),COLUMN())))</f>
        <v>189676.21821047927</v>
      </c>
      <c r="E309" s="14">
        <f t="shared" ca="1" si="17"/>
        <v>0</v>
      </c>
      <c r="F309" s="3"/>
      <c r="G309" s="84" cm="1">
        <f t="array" aca="1" ref="G309" ca="1">SUM(INDIRECT("'"&amp;TOTALECSheets&amp;"'!"&amp;ADDRESS(ROW(),COLUMN())))</f>
        <v>158169.84159695421</v>
      </c>
      <c r="H309" s="84" cm="1">
        <f t="array" aca="1" ref="H309" ca="1">SUM(INDIRECT("'"&amp;TOTALECSheets&amp;"'!"&amp;ADDRESS(ROW(),COLUMN())))</f>
        <v>8434.0855849966574</v>
      </c>
      <c r="I309" s="84" cm="1">
        <f t="array" aca="1" ref="I309" ca="1">SUM(INDIRECT("'"&amp;TOTALECSheets&amp;"'!"&amp;ADDRESS(ROW(),COLUMN())))</f>
        <v>11966.374919627522</v>
      </c>
      <c r="J309" s="84" cm="1">
        <f t="array" aca="1" ref="J309" ca="1">SUM(INDIRECT("'"&amp;TOTALECSheets&amp;"'!"&amp;ADDRESS(ROW(),COLUMN())))</f>
        <v>7583.8132995476099</v>
      </c>
      <c r="K309" s="84" cm="1">
        <f t="array" aca="1" ref="K309" ca="1">SUM(INDIRECT("'"&amp;TOTALECSheets&amp;"'!"&amp;ADDRESS(ROW(),COLUMN())))</f>
        <v>1105.6177278455305</v>
      </c>
      <c r="L309" s="84" cm="1">
        <f t="array" aca="1" ref="L309" ca="1">SUM(INDIRECT("'"&amp;TOTALECSheets&amp;"'!"&amp;ADDRESS(ROW(),COLUMN())))</f>
        <v>457.85665629899637</v>
      </c>
      <c r="M309" s="84" cm="1">
        <f t="array" aca="1" ref="M309" ca="1">SUM(INDIRECT("'"&amp;TOTALECSheets&amp;"'!"&amp;ADDRESS(ROW(),COLUMN())))</f>
        <v>2187.1954252087212</v>
      </c>
      <c r="N309" s="84" cm="1">
        <f t="array" aca="1" ref="N309" ca="1">SUM(INDIRECT("'"&amp;TOTALECSheets&amp;"'!"&amp;ADDRESS(ROW(),COLUMN())))</f>
        <v>-53.808999999999997</v>
      </c>
      <c r="O309" s="84" cm="1">
        <f t="array" aca="1" ref="O309" ca="1">SUM(INDIRECT("'"&amp;TOTALECSheets&amp;"'!"&amp;ADDRESS(ROW(),COLUMN())))</f>
        <v>-174.75800000000001</v>
      </c>
      <c r="P309" s="84" cm="1">
        <f t="array" aca="1" ref="P309" ca="1">SUM(INDIRECT("'"&amp;TOTALECSheets&amp;"'!"&amp;ADDRESS(ROW(),COLUMN())))</f>
        <v>0</v>
      </c>
      <c r="Q309" s="84" cm="1">
        <f t="array" aca="1" ref="Q309" ca="1">SUM(INDIRECT("'"&amp;TOTALECSheets&amp;"'!"&amp;ADDRESS(ROW(),COLUMN())))</f>
        <v>0</v>
      </c>
      <c r="R309" s="84" cm="1">
        <f t="array" aca="1" ref="R309" ca="1">SUM(INDIRECT("'"&amp;TOTALECSheets&amp;"'!"&amp;ADDRESS(ROW(),COLUMN())))</f>
        <v>0</v>
      </c>
      <c r="S309" s="84" cm="1">
        <f t="array" aca="1" ref="S309" ca="1">SUM(INDIRECT("'"&amp;TOTALECSheets&amp;"'!"&amp;ADDRESS(ROW(),COLUMN())))</f>
        <v>0</v>
      </c>
      <c r="T309" s="84" cm="1">
        <f t="array" aca="1" ref="T309" ca="1">SUM(INDIRECT("'"&amp;TOTALECSheets&amp;"'!"&amp;ADDRESS(ROW(),COLUMN())))</f>
        <v>0</v>
      </c>
      <c r="U309" s="84" cm="1">
        <f t="array" aca="1" ref="U309" ca="1">SUM(INDIRECT("'"&amp;TOTALECSheets&amp;"'!"&amp;ADDRESS(ROW(),COLUMN())))</f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 cm="1">
        <f t="array" aca="1" ref="D310" ca="1">SUM(INDIRECT("'"&amp;TOTALECSheets&amp;"'!"&amp;ADDRESS(ROW(),COLUMN())))</f>
        <v>973.04223964504092</v>
      </c>
      <c r="E310" s="14">
        <f t="shared" ca="1" si="17"/>
        <v>0</v>
      </c>
      <c r="F310" s="3"/>
      <c r="G310" s="14" cm="1">
        <f t="array" aca="1" ref="G310" ca="1">SUM(INDIRECT("'"&amp;TOTALECSheets&amp;"'!"&amp;ADDRESS(ROW(),COLUMN())))</f>
        <v>819.8148510017237</v>
      </c>
      <c r="H310" s="14" cm="1">
        <f t="array" aca="1" ref="H310" ca="1">SUM(INDIRECT("'"&amp;TOTALECSheets&amp;"'!"&amp;ADDRESS(ROW(),COLUMN())))</f>
        <v>49.387430132103127</v>
      </c>
      <c r="I310" s="14" cm="1">
        <f t="array" aca="1" ref="I310" ca="1">SUM(INDIRECT("'"&amp;TOTALECSheets&amp;"'!"&amp;ADDRESS(ROW(),COLUMN())))</f>
        <v>59.975822500563133</v>
      </c>
      <c r="J310" s="14" cm="1">
        <f t="array" aca="1" ref="J310" ca="1">SUM(INDIRECT("'"&amp;TOTALECSheets&amp;"'!"&amp;ADDRESS(ROW(),COLUMN())))</f>
        <v>32.341223128705778</v>
      </c>
      <c r="K310" s="14" cm="1">
        <f t="array" aca="1" ref="K310" ca="1">SUM(INDIRECT("'"&amp;TOTALECSheets&amp;"'!"&amp;ADDRESS(ROW(),COLUMN())))</f>
        <v>0.8211220154777209</v>
      </c>
      <c r="L310" s="14" cm="1">
        <f t="array" aca="1" ref="L310" ca="1">SUM(INDIRECT("'"&amp;TOTALECSheets&amp;"'!"&amp;ADDRESS(ROW(),COLUMN())))</f>
        <v>2.8937989683736487</v>
      </c>
      <c r="M310" s="14" cm="1">
        <f t="array" aca="1" ref="M310" ca="1">SUM(INDIRECT("'"&amp;TOTALECSheets&amp;"'!"&amp;ADDRESS(ROW(),COLUMN())))</f>
        <v>7.8079918980938965</v>
      </c>
      <c r="N310" s="14" cm="1">
        <f t="array" aca="1" ref="N310" ca="1">SUM(INDIRECT("'"&amp;TOTALECSheets&amp;"'!"&amp;ADDRESS(ROW(),COLUMN())))</f>
        <v>0</v>
      </c>
      <c r="O310" s="14" cm="1">
        <f t="array" aca="1" ref="O310" ca="1">SUM(INDIRECT("'"&amp;TOTALECSheets&amp;"'!"&amp;ADDRESS(ROW(),COLUMN())))</f>
        <v>0</v>
      </c>
      <c r="P310" s="14" cm="1">
        <f t="array" aca="1" ref="P310" ca="1">SUM(INDIRECT("'"&amp;TOTALECSheets&amp;"'!"&amp;ADDRESS(ROW(),COLUMN())))</f>
        <v>0</v>
      </c>
      <c r="Q310" s="14" cm="1">
        <f t="array" aca="1" ref="Q310" ca="1">SUM(INDIRECT("'"&amp;TOTALECSheets&amp;"'!"&amp;ADDRESS(ROW(),COLUMN())))</f>
        <v>0</v>
      </c>
      <c r="R310" s="14" cm="1">
        <f t="array" aca="1" ref="R310" ca="1">SUM(INDIRECT("'"&amp;TOTALECSheets&amp;"'!"&amp;ADDRESS(ROW(),COLUMN())))</f>
        <v>0</v>
      </c>
      <c r="S310" s="14" cm="1">
        <f t="array" aca="1" ref="S310" ca="1">SUM(INDIRECT("'"&amp;TOTALECSheets&amp;"'!"&amp;ADDRESS(ROW(),COLUMN())))</f>
        <v>0</v>
      </c>
      <c r="T310" s="14" cm="1">
        <f t="array" aca="1" ref="T310" ca="1">SUM(INDIRECT("'"&amp;TOTALECSheets&amp;"'!"&amp;ADDRESS(ROW(),COLUMN())))</f>
        <v>0</v>
      </c>
      <c r="U310" s="14" cm="1">
        <f t="array" aca="1" ref="U310" ca="1">SUM(INDIRECT("'"&amp;TOTALECSheets&amp;"'!"&amp;ADDRESS(ROW(),COLUMN())))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 cm="1">
        <f t="array" aca="1" ref="D311" ca="1">SUM(INDIRECT("'"&amp;TOTALECSheets&amp;"'!"&amp;ADDRESS(ROW(),COLUMN())))</f>
        <v>0</v>
      </c>
      <c r="E311" s="14">
        <f t="shared" ca="1" si="17"/>
        <v>0</v>
      </c>
      <c r="F311" s="87"/>
      <c r="G311" s="14" cm="1">
        <f t="array" aca="1" ref="G311" ca="1">SUM(INDIRECT("'"&amp;TOTALECSheets&amp;"'!"&amp;ADDRESS(ROW(),COLUMN())))</f>
        <v>0</v>
      </c>
      <c r="H311" s="14" cm="1">
        <f t="array" aca="1" ref="H311" ca="1">SUM(INDIRECT("'"&amp;TOTALECSheets&amp;"'!"&amp;ADDRESS(ROW(),COLUMN())))</f>
        <v>0</v>
      </c>
      <c r="I311" s="14" cm="1">
        <f t="array" aca="1" ref="I311" ca="1">SUM(INDIRECT("'"&amp;TOTALECSheets&amp;"'!"&amp;ADDRESS(ROW(),COLUMN())))</f>
        <v>0</v>
      </c>
      <c r="J311" s="14" cm="1">
        <f t="array" aca="1" ref="J311" ca="1">SUM(INDIRECT("'"&amp;TOTALECSheets&amp;"'!"&amp;ADDRESS(ROW(),COLUMN())))</f>
        <v>0</v>
      </c>
      <c r="K311" s="14" cm="1">
        <f t="array" aca="1" ref="K311" ca="1">SUM(INDIRECT("'"&amp;TOTALECSheets&amp;"'!"&amp;ADDRESS(ROW(),COLUMN())))</f>
        <v>0</v>
      </c>
      <c r="L311" s="14" cm="1">
        <f t="array" aca="1" ref="L311" ca="1">SUM(INDIRECT("'"&amp;TOTALECSheets&amp;"'!"&amp;ADDRESS(ROW(),COLUMN())))</f>
        <v>0</v>
      </c>
      <c r="M311" s="14" cm="1">
        <f t="array" aca="1" ref="M311" ca="1">SUM(INDIRECT("'"&amp;TOTALECSheets&amp;"'!"&amp;ADDRESS(ROW(),COLUMN())))</f>
        <v>0</v>
      </c>
      <c r="N311" s="14" cm="1">
        <f t="array" aca="1" ref="N311" ca="1">SUM(INDIRECT("'"&amp;TOTALECSheets&amp;"'!"&amp;ADDRESS(ROW(),COLUMN())))</f>
        <v>0</v>
      </c>
      <c r="O311" s="14" cm="1">
        <f t="array" aca="1" ref="O311" ca="1">SUM(INDIRECT("'"&amp;TOTALECSheets&amp;"'!"&amp;ADDRESS(ROW(),COLUMN())))</f>
        <v>0</v>
      </c>
      <c r="P311" s="14" cm="1">
        <f t="array" aca="1" ref="P311" ca="1">SUM(INDIRECT("'"&amp;TOTALECSheets&amp;"'!"&amp;ADDRESS(ROW(),COLUMN())))</f>
        <v>0</v>
      </c>
      <c r="Q311" s="14" cm="1">
        <f t="array" aca="1" ref="Q311" ca="1">SUM(INDIRECT("'"&amp;TOTALECSheets&amp;"'!"&amp;ADDRESS(ROW(),COLUMN())))</f>
        <v>0</v>
      </c>
      <c r="R311" s="14" cm="1">
        <f t="array" aca="1" ref="R311" ca="1">SUM(INDIRECT("'"&amp;TOTALECSheets&amp;"'!"&amp;ADDRESS(ROW(),COLUMN())))</f>
        <v>0</v>
      </c>
      <c r="S311" s="14" cm="1">
        <f t="array" aca="1" ref="S311" ca="1">SUM(INDIRECT("'"&amp;TOTALECSheets&amp;"'!"&amp;ADDRESS(ROW(),COLUMN())))</f>
        <v>0</v>
      </c>
      <c r="T311" s="14" cm="1">
        <f t="array" aca="1" ref="T311" ca="1">SUM(INDIRECT("'"&amp;TOTALECSheets&amp;"'!"&amp;ADDRESS(ROW(),COLUMN())))</f>
        <v>0</v>
      </c>
      <c r="U311" s="14" cm="1">
        <f t="array" aca="1" ref="U311" ca="1">SUM(INDIRECT("'"&amp;TOTALECSheets&amp;"'!"&amp;ADDRESS(ROW(),COLUMN())))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 cm="1">
        <f t="array" aca="1" ref="D312" ca="1">SUM(INDIRECT("'"&amp;TOTALECSheets&amp;"'!"&amp;ADDRESS(ROW(),COLUMN())))</f>
        <v>132.2028902009713</v>
      </c>
      <c r="E312" s="14">
        <f t="shared" ca="1" si="17"/>
        <v>0</v>
      </c>
      <c r="F312" s="3"/>
      <c r="G312" s="14" cm="1">
        <f t="array" aca="1" ref="G312" ca="1">SUM(INDIRECT("'"&amp;TOTALECSheets&amp;"'!"&amp;ADDRESS(ROW(),COLUMN())))</f>
        <v>111.38457131279674</v>
      </c>
      <c r="H312" s="14" cm="1">
        <f t="array" aca="1" ref="H312" ca="1">SUM(INDIRECT("'"&amp;TOTALECSheets&amp;"'!"&amp;ADDRESS(ROW(),COLUMN())))</f>
        <v>6.7100488930926199</v>
      </c>
      <c r="I312" s="14" cm="1">
        <f t="array" aca="1" ref="I312" ca="1">SUM(INDIRECT("'"&amp;TOTALECSheets&amp;"'!"&amp;ADDRESS(ROW(),COLUMN())))</f>
        <v>8.1486463317844535</v>
      </c>
      <c r="J312" s="14" cm="1">
        <f t="array" aca="1" ref="J312" ca="1">SUM(INDIRECT("'"&amp;TOTALECSheets&amp;"'!"&amp;ADDRESS(ROW(),COLUMN())))</f>
        <v>4.3940571087737297</v>
      </c>
      <c r="K312" s="14" cm="1">
        <f t="array" aca="1" ref="K312" ca="1">SUM(INDIRECT("'"&amp;TOTALECSheets&amp;"'!"&amp;ADDRESS(ROW(),COLUMN())))</f>
        <v>0.11156216989449645</v>
      </c>
      <c r="L312" s="14" cm="1">
        <f t="array" aca="1" ref="L312" ca="1">SUM(INDIRECT("'"&amp;TOTALECSheets&amp;"'!"&amp;ADDRESS(ROW(),COLUMN())))</f>
        <v>0.39316750259386879</v>
      </c>
      <c r="M312" s="14" cm="1">
        <f t="array" aca="1" ref="M312" ca="1">SUM(INDIRECT("'"&amp;TOTALECSheets&amp;"'!"&amp;ADDRESS(ROW(),COLUMN())))</f>
        <v>1.0608368820353931</v>
      </c>
      <c r="N312" s="14" cm="1">
        <f t="array" aca="1" ref="N312" ca="1">SUM(INDIRECT("'"&amp;TOTALECSheets&amp;"'!"&amp;ADDRESS(ROW(),COLUMN())))</f>
        <v>0</v>
      </c>
      <c r="O312" s="14" cm="1">
        <f t="array" aca="1" ref="O312" ca="1">SUM(INDIRECT("'"&amp;TOTALECSheets&amp;"'!"&amp;ADDRESS(ROW(),COLUMN())))</f>
        <v>0</v>
      </c>
      <c r="P312" s="14" cm="1">
        <f t="array" aca="1" ref="P312" ca="1">SUM(INDIRECT("'"&amp;TOTALECSheets&amp;"'!"&amp;ADDRESS(ROW(),COLUMN())))</f>
        <v>0</v>
      </c>
      <c r="Q312" s="14" cm="1">
        <f t="array" aca="1" ref="Q312" ca="1">SUM(INDIRECT("'"&amp;TOTALECSheets&amp;"'!"&amp;ADDRESS(ROW(),COLUMN())))</f>
        <v>0</v>
      </c>
      <c r="R312" s="14" cm="1">
        <f t="array" aca="1" ref="R312" ca="1">SUM(INDIRECT("'"&amp;TOTALECSheets&amp;"'!"&amp;ADDRESS(ROW(),COLUMN())))</f>
        <v>0</v>
      </c>
      <c r="S312" s="14" cm="1">
        <f t="array" aca="1" ref="S312" ca="1">SUM(INDIRECT("'"&amp;TOTALECSheets&amp;"'!"&amp;ADDRESS(ROW(),COLUMN())))</f>
        <v>0</v>
      </c>
      <c r="T312" s="14" cm="1">
        <f t="array" aca="1" ref="T312" ca="1">SUM(INDIRECT("'"&amp;TOTALECSheets&amp;"'!"&amp;ADDRESS(ROW(),COLUMN())))</f>
        <v>0</v>
      </c>
      <c r="U312" s="14" cm="1">
        <f t="array" aca="1" ref="U312" ca="1">SUM(INDIRECT("'"&amp;TOTALECSheets&amp;"'!"&amp;ADDRESS(ROW(),COLUMN())))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 cm="1">
        <f t="array" aca="1" ref="D313" ca="1">SUM(INDIRECT("'"&amp;TOTALECSheets&amp;"'!"&amp;ADDRESS(ROW(),COLUMN())))</f>
        <v>62.180807820252838</v>
      </c>
      <c r="E313" s="14">
        <f t="shared" ca="1" si="17"/>
        <v>0</v>
      </c>
      <c r="F313" s="3"/>
      <c r="G313" s="14" cm="1">
        <f t="array" aca="1" ref="G313" ca="1">SUM(INDIRECT("'"&amp;TOTALECSheets&amp;"'!"&amp;ADDRESS(ROW(),COLUMN())))</f>
        <v>52.389040908361139</v>
      </c>
      <c r="H313" s="14" cm="1">
        <f t="array" aca="1" ref="H313" ca="1">SUM(INDIRECT("'"&amp;TOTALECSheets&amp;"'!"&amp;ADDRESS(ROW(),COLUMN())))</f>
        <v>3.1560297967133781</v>
      </c>
      <c r="I313" s="14" cm="1">
        <f t="array" aca="1" ref="I313" ca="1">SUM(INDIRECT("'"&amp;TOTALECSheets&amp;"'!"&amp;ADDRESS(ROW(),COLUMN())))</f>
        <v>3.8326651617195484</v>
      </c>
      <c r="J313" s="14" cm="1">
        <f t="array" aca="1" ref="J313" ca="1">SUM(INDIRECT("'"&amp;TOTALECSheets&amp;"'!"&amp;ADDRESS(ROW(),COLUMN())))</f>
        <v>2.0667174538811079</v>
      </c>
      <c r="K313" s="14" cm="1">
        <f t="array" aca="1" ref="K313" ca="1">SUM(INDIRECT("'"&amp;TOTALECSheets&amp;"'!"&amp;ADDRESS(ROW(),COLUMN())))</f>
        <v>5.2472573297562553E-2</v>
      </c>
      <c r="L313" s="14" cm="1">
        <f t="array" aca="1" ref="L313" ca="1">SUM(INDIRECT("'"&amp;TOTALECSheets&amp;"'!"&amp;ADDRESS(ROW(),COLUMN())))</f>
        <v>0.18492389147312679</v>
      </c>
      <c r="M313" s="14" cm="1">
        <f t="array" aca="1" ref="M313" ca="1">SUM(INDIRECT("'"&amp;TOTALECSheets&amp;"'!"&amp;ADDRESS(ROW(),COLUMN())))</f>
        <v>0.49895803480697554</v>
      </c>
      <c r="N313" s="14" cm="1">
        <f t="array" aca="1" ref="N313" ca="1">SUM(INDIRECT("'"&amp;TOTALECSheets&amp;"'!"&amp;ADDRESS(ROW(),COLUMN())))</f>
        <v>0</v>
      </c>
      <c r="O313" s="14" cm="1">
        <f t="array" aca="1" ref="O313" ca="1">SUM(INDIRECT("'"&amp;TOTALECSheets&amp;"'!"&amp;ADDRESS(ROW(),COLUMN())))</f>
        <v>0</v>
      </c>
      <c r="P313" s="14" cm="1">
        <f t="array" aca="1" ref="P313" ca="1">SUM(INDIRECT("'"&amp;TOTALECSheets&amp;"'!"&amp;ADDRESS(ROW(),COLUMN())))</f>
        <v>0</v>
      </c>
      <c r="Q313" s="14" cm="1">
        <f t="array" aca="1" ref="Q313" ca="1">SUM(INDIRECT("'"&amp;TOTALECSheets&amp;"'!"&amp;ADDRESS(ROW(),COLUMN())))</f>
        <v>0</v>
      </c>
      <c r="R313" s="14" cm="1">
        <f t="array" aca="1" ref="R313" ca="1">SUM(INDIRECT("'"&amp;TOTALECSheets&amp;"'!"&amp;ADDRESS(ROW(),COLUMN())))</f>
        <v>0</v>
      </c>
      <c r="S313" s="14" cm="1">
        <f t="array" aca="1" ref="S313" ca="1">SUM(INDIRECT("'"&amp;TOTALECSheets&amp;"'!"&amp;ADDRESS(ROW(),COLUMN())))</f>
        <v>0</v>
      </c>
      <c r="T313" s="14" cm="1">
        <f t="array" aca="1" ref="T313" ca="1">SUM(INDIRECT("'"&amp;TOTALECSheets&amp;"'!"&amp;ADDRESS(ROW(),COLUMN())))</f>
        <v>0</v>
      </c>
      <c r="U313" s="14" cm="1">
        <f t="array" aca="1" ref="U313" ca="1">SUM(INDIRECT("'"&amp;TOTALECSheets&amp;"'!"&amp;ADDRESS(ROW(),COLUMN())))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 cm="1">
        <f t="array" aca="1" ref="D314" ca="1">SUM(INDIRECT("'"&amp;TOTALECSheets&amp;"'!"&amp;ADDRESS(ROW(),COLUMN())))</f>
        <v>0</v>
      </c>
      <c r="E314" s="14">
        <f ca="1">IFERROR(IF(D314="",0,IF(D314=0,0,IF(ABS(D314-SUM($G314:$U314))&lt;Check_Limit,0,1))),1)</f>
        <v>0</v>
      </c>
      <c r="F314" s="3"/>
      <c r="G314" s="14" cm="1">
        <f t="array" aca="1" ref="G314" ca="1">SUM(INDIRECT("'"&amp;TOTALECSheets&amp;"'!"&amp;ADDRESS(ROW(),COLUMN())))</f>
        <v>0</v>
      </c>
      <c r="H314" s="14" cm="1">
        <f t="array" aca="1" ref="H314" ca="1">SUM(INDIRECT("'"&amp;TOTALECSheets&amp;"'!"&amp;ADDRESS(ROW(),COLUMN())))</f>
        <v>0</v>
      </c>
      <c r="I314" s="14" cm="1">
        <f t="array" aca="1" ref="I314" ca="1">SUM(INDIRECT("'"&amp;TOTALECSheets&amp;"'!"&amp;ADDRESS(ROW(),COLUMN())))</f>
        <v>0</v>
      </c>
      <c r="J314" s="14" cm="1">
        <f t="array" aca="1" ref="J314" ca="1">SUM(INDIRECT("'"&amp;TOTALECSheets&amp;"'!"&amp;ADDRESS(ROW(),COLUMN())))</f>
        <v>0</v>
      </c>
      <c r="K314" s="14" cm="1">
        <f t="array" aca="1" ref="K314" ca="1">SUM(INDIRECT("'"&amp;TOTALECSheets&amp;"'!"&amp;ADDRESS(ROW(),COLUMN())))</f>
        <v>0</v>
      </c>
      <c r="L314" s="14" cm="1">
        <f t="array" aca="1" ref="L314" ca="1">SUM(INDIRECT("'"&amp;TOTALECSheets&amp;"'!"&amp;ADDRESS(ROW(),COLUMN())))</f>
        <v>0</v>
      </c>
      <c r="M314" s="14" cm="1">
        <f t="array" aca="1" ref="M314" ca="1">SUM(INDIRECT("'"&amp;TOTALECSheets&amp;"'!"&amp;ADDRESS(ROW(),COLUMN())))</f>
        <v>0</v>
      </c>
      <c r="N314" s="14" cm="1">
        <f t="array" aca="1" ref="N314" ca="1">SUM(INDIRECT("'"&amp;TOTALECSheets&amp;"'!"&amp;ADDRESS(ROW(),COLUMN())))</f>
        <v>0</v>
      </c>
      <c r="O314" s="14" cm="1">
        <f t="array" aca="1" ref="O314" ca="1">SUM(INDIRECT("'"&amp;TOTALECSheets&amp;"'!"&amp;ADDRESS(ROW(),COLUMN())))</f>
        <v>0</v>
      </c>
      <c r="P314" s="14" cm="1">
        <f t="array" aca="1" ref="P314" ca="1">SUM(INDIRECT("'"&amp;TOTALECSheets&amp;"'!"&amp;ADDRESS(ROW(),COLUMN())))</f>
        <v>0</v>
      </c>
      <c r="Q314" s="14" cm="1">
        <f t="array" aca="1" ref="Q314" ca="1">SUM(INDIRECT("'"&amp;TOTALECSheets&amp;"'!"&amp;ADDRESS(ROW(),COLUMN())))</f>
        <v>0</v>
      </c>
      <c r="R314" s="14" cm="1">
        <f t="array" aca="1" ref="R314" ca="1">SUM(INDIRECT("'"&amp;TOTALECSheets&amp;"'!"&amp;ADDRESS(ROW(),COLUMN())))</f>
        <v>0</v>
      </c>
      <c r="S314" s="14" cm="1">
        <f t="array" aca="1" ref="S314" ca="1">SUM(INDIRECT("'"&amp;TOTALECSheets&amp;"'!"&amp;ADDRESS(ROW(),COLUMN())))</f>
        <v>0</v>
      </c>
      <c r="T314" s="14" cm="1">
        <f t="array" aca="1" ref="T314" ca="1">SUM(INDIRECT("'"&amp;TOTALECSheets&amp;"'!"&amp;ADDRESS(ROW(),COLUMN())))</f>
        <v>0</v>
      </c>
      <c r="U314" s="14" cm="1">
        <f t="array" aca="1" ref="U314" ca="1">SUM(INDIRECT("'"&amp;TOTALECSheets&amp;"'!"&amp;ADDRESS(ROW(),COLUMN())))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 cm="1">
        <f t="array" aca="1" ref="D315" ca="1">SUM(INDIRECT("'"&amp;TOTALECSheets&amp;"'!"&amp;ADDRESS(ROW(),COLUMN())))</f>
        <v>0</v>
      </c>
      <c r="E315" s="14">
        <f t="shared" ca="1" si="17"/>
        <v>0</v>
      </c>
      <c r="F315" s="3"/>
      <c r="G315" s="14" cm="1">
        <f t="array" aca="1" ref="G315" ca="1">SUM(INDIRECT("'"&amp;TOTALECSheets&amp;"'!"&amp;ADDRESS(ROW(),COLUMN())))</f>
        <v>0</v>
      </c>
      <c r="H315" s="14" cm="1">
        <f t="array" aca="1" ref="H315" ca="1">SUM(INDIRECT("'"&amp;TOTALECSheets&amp;"'!"&amp;ADDRESS(ROW(),COLUMN())))</f>
        <v>0</v>
      </c>
      <c r="I315" s="14" cm="1">
        <f t="array" aca="1" ref="I315" ca="1">SUM(INDIRECT("'"&amp;TOTALECSheets&amp;"'!"&amp;ADDRESS(ROW(),COLUMN())))</f>
        <v>0</v>
      </c>
      <c r="J315" s="14" cm="1">
        <f t="array" aca="1" ref="J315" ca="1">SUM(INDIRECT("'"&amp;TOTALECSheets&amp;"'!"&amp;ADDRESS(ROW(),COLUMN())))</f>
        <v>0</v>
      </c>
      <c r="K315" s="14" cm="1">
        <f t="array" aca="1" ref="K315" ca="1">SUM(INDIRECT("'"&amp;TOTALECSheets&amp;"'!"&amp;ADDRESS(ROW(),COLUMN())))</f>
        <v>0</v>
      </c>
      <c r="L315" s="14" cm="1">
        <f t="array" aca="1" ref="L315" ca="1">SUM(INDIRECT("'"&amp;TOTALECSheets&amp;"'!"&amp;ADDRESS(ROW(),COLUMN())))</f>
        <v>0</v>
      </c>
      <c r="M315" s="14" cm="1">
        <f t="array" aca="1" ref="M315" ca="1">SUM(INDIRECT("'"&amp;TOTALECSheets&amp;"'!"&amp;ADDRESS(ROW(),COLUMN())))</f>
        <v>0</v>
      </c>
      <c r="N315" s="14" cm="1">
        <f t="array" aca="1" ref="N315" ca="1">SUM(INDIRECT("'"&amp;TOTALECSheets&amp;"'!"&amp;ADDRESS(ROW(),COLUMN())))</f>
        <v>0</v>
      </c>
      <c r="O315" s="14" cm="1">
        <f t="array" aca="1" ref="O315" ca="1">SUM(INDIRECT("'"&amp;TOTALECSheets&amp;"'!"&amp;ADDRESS(ROW(),COLUMN())))</f>
        <v>0</v>
      </c>
      <c r="P315" s="14" cm="1">
        <f t="array" aca="1" ref="P315" ca="1">SUM(INDIRECT("'"&amp;TOTALECSheets&amp;"'!"&amp;ADDRESS(ROW(),COLUMN())))</f>
        <v>0</v>
      </c>
      <c r="Q315" s="14" cm="1">
        <f t="array" aca="1" ref="Q315" ca="1">SUM(INDIRECT("'"&amp;TOTALECSheets&amp;"'!"&amp;ADDRESS(ROW(),COLUMN())))</f>
        <v>0</v>
      </c>
      <c r="R315" s="14" cm="1">
        <f t="array" aca="1" ref="R315" ca="1">SUM(INDIRECT("'"&amp;TOTALECSheets&amp;"'!"&amp;ADDRESS(ROW(),COLUMN())))</f>
        <v>0</v>
      </c>
      <c r="S315" s="14" cm="1">
        <f t="array" aca="1" ref="S315" ca="1">SUM(INDIRECT("'"&amp;TOTALECSheets&amp;"'!"&amp;ADDRESS(ROW(),COLUMN())))</f>
        <v>0</v>
      </c>
      <c r="T315" s="14" cm="1">
        <f t="array" aca="1" ref="T315" ca="1">SUM(INDIRECT("'"&amp;TOTALECSheets&amp;"'!"&amp;ADDRESS(ROW(),COLUMN())))</f>
        <v>0</v>
      </c>
      <c r="U315" s="14" cm="1">
        <f t="array" aca="1" ref="U315" ca="1">SUM(INDIRECT("'"&amp;TOTALECSheets&amp;"'!"&amp;ADDRESS(ROW(),COLUMN())))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 cm="1">
        <f t="array" aca="1" ref="D316" ca="1">SUM(INDIRECT("'"&amp;TOTALECSheets&amp;"'!"&amp;ADDRESS(ROW(),COLUMN())))</f>
        <v>190843.64414814554</v>
      </c>
      <c r="E316" s="82">
        <f t="shared" ca="1" si="17"/>
        <v>0</v>
      </c>
      <c r="F316" s="183"/>
      <c r="G316" s="179" cm="1">
        <f t="array" aca="1" ref="G316" ca="1">SUM(INDIRECT("'"&amp;TOTALECSheets&amp;"'!"&amp;ADDRESS(ROW(),COLUMN())))</f>
        <v>159153.43006017708</v>
      </c>
      <c r="H316" s="179" cm="1">
        <f t="array" aca="1" ref="H316" ca="1">SUM(INDIRECT("'"&amp;TOTALECSheets&amp;"'!"&amp;ADDRESS(ROW(),COLUMN())))</f>
        <v>8493.3390938185676</v>
      </c>
      <c r="I316" s="179" cm="1">
        <f t="array" aca="1" ref="I316" ca="1">SUM(INDIRECT("'"&amp;TOTALECSheets&amp;"'!"&amp;ADDRESS(ROW(),COLUMN())))</f>
        <v>12038.332053621589</v>
      </c>
      <c r="J316" s="179" cm="1">
        <f t="array" aca="1" ref="J316" ca="1">SUM(INDIRECT("'"&amp;TOTALECSheets&amp;"'!"&amp;ADDRESS(ROW(),COLUMN())))</f>
        <v>7622.61529723897</v>
      </c>
      <c r="K316" s="179" cm="1">
        <f t="array" aca="1" ref="K316" ca="1">SUM(INDIRECT("'"&amp;TOTALECSheets&amp;"'!"&amp;ADDRESS(ROW(),COLUMN())))</f>
        <v>1106.6028846042002</v>
      </c>
      <c r="L316" s="179" cm="1">
        <f t="array" aca="1" ref="L316" ca="1">SUM(INDIRECT("'"&amp;TOTALECSheets&amp;"'!"&amp;ADDRESS(ROW(),COLUMN())))</f>
        <v>461.32854666143703</v>
      </c>
      <c r="M316" s="179" cm="1">
        <f t="array" aca="1" ref="M316" ca="1">SUM(INDIRECT("'"&amp;TOTALECSheets&amp;"'!"&amp;ADDRESS(ROW(),COLUMN())))</f>
        <v>2196.5632120236573</v>
      </c>
      <c r="N316" s="179" cm="1">
        <f t="array" aca="1" ref="N316" ca="1">SUM(INDIRECT("'"&amp;TOTALECSheets&amp;"'!"&amp;ADDRESS(ROW(),COLUMN())))</f>
        <v>-53.808999999999997</v>
      </c>
      <c r="O316" s="179" cm="1">
        <f t="array" aca="1" ref="O316" ca="1">SUM(INDIRECT("'"&amp;TOTALECSheets&amp;"'!"&amp;ADDRESS(ROW(),COLUMN())))</f>
        <v>-174.75800000000001</v>
      </c>
      <c r="P316" s="179" cm="1">
        <f t="array" aca="1" ref="P316" ca="1">SUM(INDIRECT("'"&amp;TOTALECSheets&amp;"'!"&amp;ADDRESS(ROW(),COLUMN())))</f>
        <v>0</v>
      </c>
      <c r="Q316" s="179" cm="1">
        <f t="array" aca="1" ref="Q316" ca="1">SUM(INDIRECT("'"&amp;TOTALECSheets&amp;"'!"&amp;ADDRESS(ROW(),COLUMN())))</f>
        <v>0</v>
      </c>
      <c r="R316" s="179" cm="1">
        <f t="array" aca="1" ref="R316" ca="1">SUM(INDIRECT("'"&amp;TOTALECSheets&amp;"'!"&amp;ADDRESS(ROW(),COLUMN())))</f>
        <v>0</v>
      </c>
      <c r="S316" s="179" cm="1">
        <f t="array" aca="1" ref="S316" ca="1">SUM(INDIRECT("'"&amp;TOTALECSheets&amp;"'!"&amp;ADDRESS(ROW(),COLUMN())))</f>
        <v>0</v>
      </c>
      <c r="T316" s="179" cm="1">
        <f t="array" aca="1" ref="T316" ca="1">SUM(INDIRECT("'"&amp;TOTALECSheets&amp;"'!"&amp;ADDRESS(ROW(),COLUMN())))</f>
        <v>0</v>
      </c>
      <c r="U316" s="179" cm="1">
        <f t="array" aca="1" ref="U316" ca="1">SUM(INDIRECT("'"&amp;TOTALECSheets&amp;"'!"&amp;ADDRESS(ROW(),COLUMN())))</f>
        <v>0</v>
      </c>
      <c r="V316" s="1"/>
    </row>
    <row r="317" spans="1:22" ht="15.75" thickTop="1">
      <c r="A317" s="46" t="str">
        <f>IF(ISBLANK('Input-Accounts'!A317),"",'Input-Accounts'!A317)</f>
        <v/>
      </c>
      <c r="B317" s="80" t="str">
        <f>IF(ISBLANK('Input-Accounts'!B317),"",'Input-Accounts'!B317)</f>
        <v/>
      </c>
      <c r="C317" s="46" t="str">
        <f>IF(ISBLANK('Input-Accounts'!C317),"",'Input-Accounts'!C317)</f>
        <v/>
      </c>
      <c r="D317" s="14" cm="1">
        <f t="array" aca="1" ref="D317" ca="1">SUM(INDIRECT("'"&amp;TOTALECSheets&amp;"'!"&amp;ADDRESS(ROW(),COLUMN())))</f>
        <v>0</v>
      </c>
      <c r="E317" s="14">
        <f t="shared" ca="1" si="17"/>
        <v>0</v>
      </c>
      <c r="F317" s="87"/>
      <c r="G317" s="14" cm="1">
        <f t="array" aca="1" ref="G317" ca="1">SUM(INDIRECT("'"&amp;TOTALECSheets&amp;"'!"&amp;ADDRESS(ROW(),COLUMN())))</f>
        <v>0</v>
      </c>
      <c r="H317" s="14" cm="1">
        <f t="array" aca="1" ref="H317" ca="1">SUM(INDIRECT("'"&amp;TOTALECSheets&amp;"'!"&amp;ADDRESS(ROW(),COLUMN())))</f>
        <v>0</v>
      </c>
      <c r="I317" s="14" cm="1">
        <f t="array" aca="1" ref="I317" ca="1">SUM(INDIRECT("'"&amp;TOTALECSheets&amp;"'!"&amp;ADDRESS(ROW(),COLUMN())))</f>
        <v>0</v>
      </c>
      <c r="J317" s="14" cm="1">
        <f t="array" aca="1" ref="J317" ca="1">SUM(INDIRECT("'"&amp;TOTALECSheets&amp;"'!"&amp;ADDRESS(ROW(),COLUMN())))</f>
        <v>0</v>
      </c>
      <c r="K317" s="14" cm="1">
        <f t="array" aca="1" ref="K317" ca="1">SUM(INDIRECT("'"&amp;TOTALECSheets&amp;"'!"&amp;ADDRESS(ROW(),COLUMN())))</f>
        <v>0</v>
      </c>
      <c r="L317" s="14" cm="1">
        <f t="array" aca="1" ref="L317" ca="1">SUM(INDIRECT("'"&amp;TOTALECSheets&amp;"'!"&amp;ADDRESS(ROW(),COLUMN())))</f>
        <v>0</v>
      </c>
      <c r="M317" s="14" cm="1">
        <f t="array" aca="1" ref="M317" ca="1">SUM(INDIRECT("'"&amp;TOTALECSheets&amp;"'!"&amp;ADDRESS(ROW(),COLUMN())))</f>
        <v>0</v>
      </c>
      <c r="N317" s="14" cm="1">
        <f t="array" aca="1" ref="N317" ca="1">SUM(INDIRECT("'"&amp;TOTALECSheets&amp;"'!"&amp;ADDRESS(ROW(),COLUMN())))</f>
        <v>0</v>
      </c>
      <c r="O317" s="14" cm="1">
        <f t="array" aca="1" ref="O317" ca="1">SUM(INDIRECT("'"&amp;TOTALECSheets&amp;"'!"&amp;ADDRESS(ROW(),COLUMN())))</f>
        <v>0</v>
      </c>
      <c r="P317" s="14" cm="1">
        <f t="array" aca="1" ref="P317" ca="1">SUM(INDIRECT("'"&amp;TOTALECSheets&amp;"'!"&amp;ADDRESS(ROW(),COLUMN())))</f>
        <v>0</v>
      </c>
      <c r="Q317" s="14" cm="1">
        <f t="array" aca="1" ref="Q317" ca="1">SUM(INDIRECT("'"&amp;TOTALECSheets&amp;"'!"&amp;ADDRESS(ROW(),COLUMN())))</f>
        <v>0</v>
      </c>
      <c r="R317" s="14" cm="1">
        <f t="array" aca="1" ref="R317" ca="1">SUM(INDIRECT("'"&amp;TOTALECSheets&amp;"'!"&amp;ADDRESS(ROW(),COLUMN())))</f>
        <v>0</v>
      </c>
      <c r="S317" s="14" cm="1">
        <f t="array" aca="1" ref="S317" ca="1">SUM(INDIRECT("'"&amp;TOTALECSheets&amp;"'!"&amp;ADDRESS(ROW(),COLUMN())))</f>
        <v>0</v>
      </c>
      <c r="T317" s="14" cm="1">
        <f t="array" aca="1" ref="T317" ca="1">SUM(INDIRECT("'"&amp;TOTALECSheets&amp;"'!"&amp;ADDRESS(ROW(),COLUMN())))</f>
        <v>0</v>
      </c>
      <c r="U317" s="14" cm="1">
        <f t="array" aca="1" ref="U317" ca="1">SUM(INDIRECT("'"&amp;TOTALECSheets&amp;"'!"&amp;ADDRESS(ROW(),COLUMN())))</f>
        <v>0</v>
      </c>
    </row>
    <row r="318" spans="1:22">
      <c r="A318" s="46" t="str">
        <f>IF(ISBLANK('Input-Accounts'!A317),"",'Input-Accounts'!A317)</f>
        <v/>
      </c>
      <c r="B318" t="str">
        <f>IF(ISBLANK('Input-Accounts'!B317),"",'Input-Accounts'!B317)</f>
        <v/>
      </c>
      <c r="C318" s="46" t="str">
        <f>IF(ISBLANK('Input-Accounts'!C317),"",'Input-Accounts'!C317)</f>
        <v/>
      </c>
      <c r="E318" s="14" t="s">
        <v>356</v>
      </c>
      <c r="F318" s="14"/>
    </row>
    <row r="323" spans="4:4">
      <c r="D323" s="14"/>
    </row>
  </sheetData>
  <pageMargins left="0.7" right="0.7" top="0.75" bottom="0.75" header="0.3" footer="0.3"/>
  <pageSetup scale="53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6791-4955-4EB0-81AA-349CFFF5FA4A}">
  <sheetPr codeName="DemandTotal1">
    <tabColor theme="3" tint="0.59999389629810485"/>
  </sheetPr>
  <dimension ref="A1:W335"/>
  <sheetViews>
    <sheetView topLeftCell="A122" zoomScale="70" zoomScaleNormal="70" workbookViewId="0">
      <selection activeCell="G5" sqref="G5"/>
    </sheetView>
  </sheetViews>
  <sheetFormatPr defaultColWidth="9.140625" defaultRowHeight="15" outlineLevelRow="1" outlineLevelCol="1"/>
  <cols>
    <col min="1" max="1" width="6.140625" style="46" customWidth="1"/>
    <col min="2" max="2" width="37.42578125" customWidth="1"/>
    <col min="3" max="3" width="11.140625" style="46" customWidth="1"/>
    <col min="4" max="4" width="19" customWidth="1"/>
    <col min="5" max="5" width="7.140625" bestFit="1" customWidth="1"/>
    <col min="6" max="6" width="7.140625" customWidth="1"/>
    <col min="7" max="9" width="18.5703125" customWidth="1"/>
    <col min="10" max="10" width="14.85546875" customWidth="1"/>
    <col min="11" max="11" width="18.5703125" customWidth="1"/>
    <col min="12" max="12" width="14.85546875" customWidth="1"/>
    <col min="13" max="13" width="18.42578125" customWidth="1"/>
    <col min="14" max="14" width="17.28515625" customWidth="1" outlineLevel="1"/>
    <col min="15" max="16" width="24.85546875" customWidth="1" outlineLevel="1"/>
    <col min="17" max="21" width="19.140625" customWidth="1" outlineLevel="1"/>
    <col min="23" max="23" width="63.85546875" bestFit="1" customWidth="1"/>
  </cols>
  <sheetData>
    <row r="1" spans="1:23">
      <c r="B1" s="15" t="str">
        <f>'General Inputs'!$D9</f>
        <v>National Fuel Gas Distribution Corporation</v>
      </c>
    </row>
    <row r="2" spans="1:23">
      <c r="B2" s="15" t="str">
        <f>'General Inputs'!$D10</f>
        <v>Gas Class Cost of Service Study</v>
      </c>
    </row>
    <row r="3" spans="1:23">
      <c r="B3" s="15" t="str">
        <f>'General Inputs'!$D11</f>
        <v>Test Year Ended July 31, 2024</v>
      </c>
      <c r="C3" s="15" t="str">
        <f>'Input-Accounts'!$B$5</f>
        <v>($ in thousands)</v>
      </c>
    </row>
    <row r="4" spans="1:23">
      <c r="B4" s="1" t="s">
        <v>364</v>
      </c>
    </row>
    <row r="5" spans="1:23">
      <c r="B5" s="1"/>
    </row>
    <row r="6" spans="1:23" ht="47.25">
      <c r="A6" s="13" t="s">
        <v>125</v>
      </c>
      <c r="B6" s="1" t="s">
        <v>365</v>
      </c>
      <c r="C6" s="13" t="s">
        <v>366</v>
      </c>
      <c r="D6" s="13" t="s">
        <v>367</v>
      </c>
      <c r="E6" s="85" t="s">
        <v>355</v>
      </c>
      <c r="F6" s="85"/>
      <c r="G6" s="13" t="str">
        <f>'General Inputs'!D$17</f>
        <v>Residential Service</v>
      </c>
      <c r="H6" s="13" t="str">
        <f>'General Inputs'!E$17</f>
        <v>Small Commercial &amp; PA Service (LE 250)</v>
      </c>
      <c r="I6" s="13" t="str">
        <f>'General Inputs'!F$17</f>
        <v>Small Commercial &amp; PA Service (GT 250)</v>
      </c>
      <c r="J6" s="13" t="str">
        <f>'General Inputs'!G$17</f>
        <v>Large Comm PA Service</v>
      </c>
      <c r="K6" s="13" t="str">
        <f>'General Inputs'!H$17</f>
        <v>NGV</v>
      </c>
      <c r="L6" s="12" t="str">
        <f>'General Inputs'!I$17</f>
        <v>SVIS</v>
      </c>
      <c r="M6" s="13" t="str">
        <f>'General Inputs'!J$17</f>
        <v>IVIS</v>
      </c>
      <c r="N6" s="13" t="str">
        <f>'General Inputs'!K$17</f>
        <v>LVIS</v>
      </c>
      <c r="O6" s="13" t="str">
        <f>'General Inputs'!L$17</f>
        <v>LIS</v>
      </c>
      <c r="P6" s="13" t="str">
        <f>'General Inputs'!M$17</f>
        <v>Class 10</v>
      </c>
      <c r="Q6" s="13" t="str">
        <f>'General Inputs'!N$17</f>
        <v>Class 11</v>
      </c>
      <c r="R6" s="13" t="str">
        <f>'General Inputs'!O$17</f>
        <v>Class 12</v>
      </c>
      <c r="S6" s="13" t="str">
        <f>'General Inputs'!P$17</f>
        <v>Class 13</v>
      </c>
      <c r="T6" s="13" t="str">
        <f>'General Inputs'!Q$17</f>
        <v>Class 14</v>
      </c>
      <c r="U6" s="13" t="str">
        <f>'General Inputs'!R$17</f>
        <v>Class 15</v>
      </c>
      <c r="W6" s="30"/>
    </row>
    <row r="7" spans="1:23">
      <c r="A7" s="46" t="str">
        <f>IF(B7="","",MAX(A$1:A6)+1)</f>
        <v/>
      </c>
    </row>
    <row r="8" spans="1:23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3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3" hidden="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3" hidden="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 cm="1">
        <f t="array" aca="1" ref="D11" ca="1">SUM(INDIRECT("'"&amp;TOTALCustomerSheets&amp;"'!"&amp;ADDRESS(ROW(),COLUMN())))</f>
        <v>42.55735263800532</v>
      </c>
      <c r="E11" s="14">
        <f t="shared" ref="E11:E41" ca="1" si="0">IFERROR(IF(D11="",0,IF(D11=0,0,IF(ABS(D11-SUM($G11:$U11))&lt;Check_Limit,0,1))),1)</f>
        <v>0</v>
      </c>
      <c r="F11" s="3"/>
      <c r="G11" s="14" cm="1">
        <f t="array" aca="1" ref="G11" ca="1">SUM(INDIRECT("'"&amp;TOTALCustomerSheets&amp;"'!"&amp;ADDRESS(ROW(),COLUMN())))</f>
        <v>35.14677798322856</v>
      </c>
      <c r="H11" s="14" cm="1">
        <f t="array" aca="1" ref="H11" ca="1">SUM(INDIRECT("'"&amp;TOTALCustomerSheets&amp;"'!"&amp;ADDRESS(ROW(),COLUMN())))</f>
        <v>2.2475360739642252</v>
      </c>
      <c r="I11" s="14" cm="1">
        <f t="array" aca="1" ref="I11" ca="1">SUM(INDIRECT("'"&amp;TOTALCustomerSheets&amp;"'!"&amp;ADDRESS(ROW(),COLUMN())))</f>
        <v>2.5466090977026221</v>
      </c>
      <c r="J11" s="14" cm="1">
        <f t="array" aca="1" ref="J11" ca="1">SUM(INDIRECT("'"&amp;TOTALCustomerSheets&amp;"'!"&amp;ADDRESS(ROW(),COLUMN())))</f>
        <v>1.2498355293266454</v>
      </c>
      <c r="K11" s="14" cm="1">
        <f t="array" aca="1" ref="K11" ca="1">SUM(INDIRECT("'"&amp;TOTALCustomerSheets&amp;"'!"&amp;ADDRESS(ROW(),COLUMN())))</f>
        <v>3.4188751664145922E-2</v>
      </c>
      <c r="L11" s="14" cm="1">
        <f t="array" aca="1" ref="L11" ca="1">SUM(INDIRECT("'"&amp;TOTALCustomerSheets&amp;"'!"&amp;ADDRESS(ROW(),COLUMN())))</f>
        <v>0.10298263328887465</v>
      </c>
      <c r="M11" s="14" cm="1">
        <f t="array" aca="1" ref="M11" ca="1">SUM(INDIRECT("'"&amp;TOTALCustomerSheets&amp;"'!"&amp;ADDRESS(ROW(),COLUMN())))</f>
        <v>0.68325684020896127</v>
      </c>
      <c r="N11" s="14" cm="1">
        <f t="array" aca="1" ref="N11" ca="1">SUM(INDIRECT("'"&amp;TOTALCustomerSheets&amp;"'!"&amp;ADDRESS(ROW(),COLUMN())))</f>
        <v>0.38629325307781637</v>
      </c>
      <c r="O11" s="14" cm="1">
        <f t="array" aca="1" ref="O11" ca="1">SUM(INDIRECT("'"&amp;TOTALCustomerSheets&amp;"'!"&amp;ADDRESS(ROW(),COLUMN())))</f>
        <v>0.15987247554347797</v>
      </c>
      <c r="P11" s="14" cm="1">
        <f t="array" aca="1" ref="P11" ca="1">SUM(INDIRECT("'"&amp;TOTALCustomerSheets&amp;"'!"&amp;ADDRESS(ROW(),COLUMN())))</f>
        <v>0</v>
      </c>
      <c r="Q11" s="14" cm="1">
        <f t="array" aca="1" ref="Q11" ca="1">SUM(INDIRECT("'"&amp;TOTALCustomerSheets&amp;"'!"&amp;ADDRESS(ROW(),COLUMN())))</f>
        <v>0</v>
      </c>
      <c r="R11" s="14" cm="1">
        <f t="array" aca="1" ref="R11" ca="1">SUM(INDIRECT("'"&amp;TOTALCustomerSheets&amp;"'!"&amp;ADDRESS(ROW(),COLUMN())))</f>
        <v>0</v>
      </c>
      <c r="S11" s="14" cm="1">
        <f t="array" aca="1" ref="S11" ca="1">SUM(INDIRECT("'"&amp;TOTALCustomerSheets&amp;"'!"&amp;ADDRESS(ROW(),COLUMN())))</f>
        <v>0</v>
      </c>
      <c r="T11" s="14" cm="1">
        <f t="array" aca="1" ref="T11" ca="1">SUM(INDIRECT("'"&amp;TOTALCustomerSheets&amp;"'!"&amp;ADDRESS(ROW(),COLUMN())))</f>
        <v>0</v>
      </c>
      <c r="U11" s="14" cm="1">
        <f t="array" aca="1" ref="U11" ca="1">SUM(INDIRECT("'"&amp;TOTALCustomerSheets&amp;"'!"&amp;ADDRESS(ROW(),COLUMN())))</f>
        <v>0</v>
      </c>
    </row>
    <row r="12" spans="1:23" hidden="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 cm="1">
        <f t="array" aca="1" ref="D12" ca="1">SUM(INDIRECT("'"&amp;TOTALCustomerSheets&amp;"'!"&amp;ADDRESS(ROW(),COLUMN())))</f>
        <v>2.6999968593175421</v>
      </c>
      <c r="E12" s="14">
        <f t="shared" ca="1" si="0"/>
        <v>0</v>
      </c>
      <c r="F12" s="3"/>
      <c r="G12" s="14" cm="1">
        <f t="array" aca="1" ref="G12" ca="1">SUM(INDIRECT("'"&amp;TOTALCustomerSheets&amp;"'!"&amp;ADDRESS(ROW(),COLUMN())))</f>
        <v>2.2298424194060926</v>
      </c>
      <c r="H12" s="14" cm="1">
        <f t="array" aca="1" ref="H12" ca="1">SUM(INDIRECT("'"&amp;TOTALCustomerSheets&amp;"'!"&amp;ADDRESS(ROW(),COLUMN())))</f>
        <v>0.14259205436305805</v>
      </c>
      <c r="I12" s="14" cm="1">
        <f t="array" aca="1" ref="I12" ca="1">SUM(INDIRECT("'"&amp;TOTALCustomerSheets&amp;"'!"&amp;ADDRESS(ROW(),COLUMN())))</f>
        <v>0.16156636020554949</v>
      </c>
      <c r="J12" s="14" cm="1">
        <f t="array" aca="1" ref="J12" ca="1">SUM(INDIRECT("'"&amp;TOTALCustomerSheets&amp;"'!"&amp;ADDRESS(ROW(),COLUMN())))</f>
        <v>7.9294218147202569E-2</v>
      </c>
      <c r="K12" s="14" cm="1">
        <f t="array" aca="1" ref="K12" ca="1">SUM(INDIRECT("'"&amp;TOTALCustomerSheets&amp;"'!"&amp;ADDRESS(ROW(),COLUMN())))</f>
        <v>2.1690616637357629E-3</v>
      </c>
      <c r="L12" s="14" cm="1">
        <f t="array" aca="1" ref="L12" ca="1">SUM(INDIRECT("'"&amp;TOTALCustomerSheets&amp;"'!"&amp;ADDRESS(ROW(),COLUMN())))</f>
        <v>6.5336015801861717E-3</v>
      </c>
      <c r="M12" s="14" cm="1">
        <f t="array" aca="1" ref="M12" ca="1">SUM(INDIRECT("'"&amp;TOTALCustomerSheets&amp;"'!"&amp;ADDRESS(ROW(),COLUMN())))</f>
        <v>4.3348357177273165E-2</v>
      </c>
      <c r="N12" s="14" cm="1">
        <f t="array" aca="1" ref="N12" ca="1">SUM(INDIRECT("'"&amp;TOTALCustomerSheets&amp;"'!"&amp;ADDRESS(ROW(),COLUMN())))</f>
        <v>2.4507881844939544E-2</v>
      </c>
      <c r="O12" s="14" cm="1">
        <f t="array" aca="1" ref="O12" ca="1">SUM(INDIRECT("'"&amp;TOTALCustomerSheets&amp;"'!"&amp;ADDRESS(ROW(),COLUMN())))</f>
        <v>1.0142904929505101E-2</v>
      </c>
      <c r="P12" s="14" cm="1">
        <f t="array" aca="1" ref="P12" ca="1">SUM(INDIRECT("'"&amp;TOTALCustomerSheets&amp;"'!"&amp;ADDRESS(ROW(),COLUMN())))</f>
        <v>0</v>
      </c>
      <c r="Q12" s="14" cm="1">
        <f t="array" aca="1" ref="Q12" ca="1">SUM(INDIRECT("'"&amp;TOTALCustomerSheets&amp;"'!"&amp;ADDRESS(ROW(),COLUMN())))</f>
        <v>0</v>
      </c>
      <c r="R12" s="14" cm="1">
        <f t="array" aca="1" ref="R12" ca="1">SUM(INDIRECT("'"&amp;TOTALCustomerSheets&amp;"'!"&amp;ADDRESS(ROW(),COLUMN())))</f>
        <v>0</v>
      </c>
      <c r="S12" s="14" cm="1">
        <f t="array" aca="1" ref="S12" ca="1">SUM(INDIRECT("'"&amp;TOTALCustomerSheets&amp;"'!"&amp;ADDRESS(ROW(),COLUMN())))</f>
        <v>0</v>
      </c>
      <c r="T12" s="14" cm="1">
        <f t="array" aca="1" ref="T12" ca="1">SUM(INDIRECT("'"&amp;TOTALCustomerSheets&amp;"'!"&amp;ADDRESS(ROW(),COLUMN())))</f>
        <v>0</v>
      </c>
      <c r="U12" s="14" cm="1">
        <f t="array" aca="1" ref="U12" ca="1">SUM(INDIRECT("'"&amp;TOTALCustomerSheets&amp;"'!"&amp;ADDRESS(ROW(),COLUMN())))</f>
        <v>0</v>
      </c>
    </row>
    <row r="13" spans="1:23" hidden="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 cm="1">
        <f t="array" aca="1" ref="D13" ca="1">SUM(INDIRECT("'"&amp;TOTALCustomerSheets&amp;"'!"&amp;ADDRESS(ROW(),COLUMN())))</f>
        <v>12570.604471073551</v>
      </c>
      <c r="E13" s="14">
        <f t="shared" ca="1" si="0"/>
        <v>0</v>
      </c>
      <c r="F13" s="3"/>
      <c r="G13" s="14" cm="1">
        <f t="array" aca="1" ref="G13" ca="1">SUM(INDIRECT("'"&amp;TOTALCustomerSheets&amp;"'!"&amp;ADDRESS(ROW(),COLUMN())))</f>
        <v>10599.828829295069</v>
      </c>
      <c r="H13" s="14" cm="1">
        <f t="array" aca="1" ref="H13" ca="1">SUM(INDIRECT("'"&amp;TOTALCustomerSheets&amp;"'!"&amp;ADDRESS(ROW(),COLUMN())))</f>
        <v>716.02072985506629</v>
      </c>
      <c r="I13" s="14" cm="1">
        <f t="array" aca="1" ref="I13" ca="1">SUM(INDIRECT("'"&amp;TOTALCustomerSheets&amp;"'!"&amp;ADDRESS(ROW(),COLUMN())))</f>
        <v>675.94337778071235</v>
      </c>
      <c r="J13" s="14" cm="1">
        <f t="array" aca="1" ref="J13" ca="1">SUM(INDIRECT("'"&amp;TOTALCustomerSheets&amp;"'!"&amp;ADDRESS(ROW(),COLUMN())))</f>
        <v>356.65430273661912</v>
      </c>
      <c r="K13" s="14" cm="1">
        <f t="array" aca="1" ref="K13" ca="1">SUM(INDIRECT("'"&amp;TOTALCustomerSheets&amp;"'!"&amp;ADDRESS(ROW(),COLUMN())))</f>
        <v>5.6016585543356916</v>
      </c>
      <c r="L13" s="14" cm="1">
        <f t="array" aca="1" ref="L13" ca="1">SUM(INDIRECT("'"&amp;TOTALCustomerSheets&amp;"'!"&amp;ADDRESS(ROW(),COLUMN())))</f>
        <v>33.8765279950535</v>
      </c>
      <c r="M13" s="14" cm="1">
        <f t="array" aca="1" ref="M13" ca="1">SUM(INDIRECT("'"&amp;TOTALCustomerSheets&amp;"'!"&amp;ADDRESS(ROW(),COLUMN())))</f>
        <v>124.44252153673044</v>
      </c>
      <c r="N13" s="14" cm="1">
        <f t="array" aca="1" ref="N13" ca="1">SUM(INDIRECT("'"&amp;TOTALCustomerSheets&amp;"'!"&amp;ADDRESS(ROW(),COLUMN())))</f>
        <v>41.229294118558251</v>
      </c>
      <c r="O13" s="14" cm="1">
        <f t="array" aca="1" ref="O13" ca="1">SUM(INDIRECT("'"&amp;TOTALCustomerSheets&amp;"'!"&amp;ADDRESS(ROW(),COLUMN())))</f>
        <v>17.007229201405085</v>
      </c>
      <c r="P13" s="14" cm="1">
        <f t="array" aca="1" ref="P13" ca="1">SUM(INDIRECT("'"&amp;TOTALCustomerSheets&amp;"'!"&amp;ADDRESS(ROW(),COLUMN())))</f>
        <v>0</v>
      </c>
      <c r="Q13" s="14" cm="1">
        <f t="array" aca="1" ref="Q13" ca="1">SUM(INDIRECT("'"&amp;TOTALCustomerSheets&amp;"'!"&amp;ADDRESS(ROW(),COLUMN())))</f>
        <v>0</v>
      </c>
      <c r="R13" s="14" cm="1">
        <f t="array" aca="1" ref="R13" ca="1">SUM(INDIRECT("'"&amp;TOTALCustomerSheets&amp;"'!"&amp;ADDRESS(ROW(),COLUMN())))</f>
        <v>0</v>
      </c>
      <c r="S13" s="14" cm="1">
        <f t="array" aca="1" ref="S13" ca="1">SUM(INDIRECT("'"&amp;TOTALCustomerSheets&amp;"'!"&amp;ADDRESS(ROW(),COLUMN())))</f>
        <v>0</v>
      </c>
      <c r="T13" s="14" cm="1">
        <f t="array" aca="1" ref="T13" ca="1">SUM(INDIRECT("'"&amp;TOTALCustomerSheets&amp;"'!"&amp;ADDRESS(ROW(),COLUMN())))</f>
        <v>0</v>
      </c>
      <c r="U13" s="14" cm="1">
        <f t="array" aca="1" ref="U13" ca="1">SUM(INDIRECT("'"&amp;TOTALCustomerSheets&amp;"'!"&amp;ADDRESS(ROW(),COLUMN())))</f>
        <v>0</v>
      </c>
    </row>
    <row r="14" spans="1:23" hidden="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 cm="1">
        <f t="array" aca="1" ref="D14" ca="1">SUM(INDIRECT("'"&amp;TOTALCustomerSheets&amp;"'!"&amp;ADDRESS(ROW(),COLUMN())))</f>
        <v>12615.861820570874</v>
      </c>
      <c r="E14" s="14">
        <f t="shared" ca="1" si="0"/>
        <v>0</v>
      </c>
      <c r="F14" s="46"/>
      <c r="G14" s="174" cm="1">
        <f t="array" aca="1" ref="G14" ca="1">SUM(INDIRECT("'"&amp;TOTALCustomerSheets&amp;"'!"&amp;ADDRESS(ROW(),COLUMN())))</f>
        <v>10637.205449697703</v>
      </c>
      <c r="H14" s="174" cm="1">
        <f t="array" aca="1" ref="H14" ca="1">SUM(INDIRECT("'"&amp;TOTALCustomerSheets&amp;"'!"&amp;ADDRESS(ROW(),COLUMN())))</f>
        <v>718.41085798339373</v>
      </c>
      <c r="I14" s="174" cm="1">
        <f t="array" aca="1" ref="I14" ca="1">SUM(INDIRECT("'"&amp;TOTALCustomerSheets&amp;"'!"&amp;ADDRESS(ROW(),COLUMN())))</f>
        <v>678.65155323862064</v>
      </c>
      <c r="J14" s="174" cm="1">
        <f t="array" aca="1" ref="J14" ca="1">SUM(INDIRECT("'"&amp;TOTALCustomerSheets&amp;"'!"&amp;ADDRESS(ROW(),COLUMN())))</f>
        <v>357.98343248409299</v>
      </c>
      <c r="K14" s="174" cm="1">
        <f t="array" aca="1" ref="K14" ca="1">SUM(INDIRECT("'"&amp;TOTALCustomerSheets&amp;"'!"&amp;ADDRESS(ROW(),COLUMN())))</f>
        <v>5.6380163676635737</v>
      </c>
      <c r="L14" s="174" cm="1">
        <f t="array" aca="1" ref="L14" ca="1">SUM(INDIRECT("'"&amp;TOTALCustomerSheets&amp;"'!"&amp;ADDRESS(ROW(),COLUMN())))</f>
        <v>33.986044229922562</v>
      </c>
      <c r="M14" s="174" cm="1">
        <f t="array" aca="1" ref="M14" ca="1">SUM(INDIRECT("'"&amp;TOTALCustomerSheets&amp;"'!"&amp;ADDRESS(ROW(),COLUMN())))</f>
        <v>125.16912673411667</v>
      </c>
      <c r="N14" s="174" cm="1">
        <f t="array" aca="1" ref="N14" ca="1">SUM(INDIRECT("'"&amp;TOTALCustomerSheets&amp;"'!"&amp;ADDRESS(ROW(),COLUMN())))</f>
        <v>41.640095253481007</v>
      </c>
      <c r="O14" s="174" cm="1">
        <f t="array" aca="1" ref="O14" ca="1">SUM(INDIRECT("'"&amp;TOTALCustomerSheets&amp;"'!"&amp;ADDRESS(ROW(),COLUMN())))</f>
        <v>17.177244581878067</v>
      </c>
      <c r="P14" s="174" cm="1">
        <f t="array" aca="1" ref="P14" ca="1">SUM(INDIRECT("'"&amp;TOTALCustomerSheets&amp;"'!"&amp;ADDRESS(ROW(),COLUMN())))</f>
        <v>0</v>
      </c>
      <c r="Q14" s="174" cm="1">
        <f t="array" aca="1" ref="Q14" ca="1">SUM(INDIRECT("'"&amp;TOTALCustomerSheets&amp;"'!"&amp;ADDRESS(ROW(),COLUMN())))</f>
        <v>0</v>
      </c>
      <c r="R14" s="174" cm="1">
        <f t="array" aca="1" ref="R14" ca="1">SUM(INDIRECT("'"&amp;TOTALCustomerSheets&amp;"'!"&amp;ADDRESS(ROW(),COLUMN())))</f>
        <v>0</v>
      </c>
      <c r="S14" s="174" cm="1">
        <f t="array" aca="1" ref="S14" ca="1">SUM(INDIRECT("'"&amp;TOTALCustomerSheets&amp;"'!"&amp;ADDRESS(ROW(),COLUMN())))</f>
        <v>0</v>
      </c>
      <c r="T14" s="174" cm="1">
        <f t="array" aca="1" ref="T14" ca="1">SUM(INDIRECT("'"&amp;TOTALCustomerSheets&amp;"'!"&amp;ADDRESS(ROW(),COLUMN())))</f>
        <v>0</v>
      </c>
      <c r="U14" s="174" cm="1">
        <f t="array" aca="1" ref="U14" ca="1">SUM(INDIRECT("'"&amp;TOTALCustomerSheets&amp;"'!"&amp;ADDRESS(ROW(),COLUMN())))</f>
        <v>0</v>
      </c>
    </row>
    <row r="15" spans="1:23" hidden="1" outlineLevel="1">
      <c r="D15" s="14"/>
      <c r="E15" s="14">
        <f t="shared" si="0"/>
        <v>0</v>
      </c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3" hidden="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>
        <f t="shared" si="0"/>
        <v>0</v>
      </c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hidden="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 cm="1">
        <f t="array" aca="1" ref="D17" ca="1">SUM(INDIRECT("'"&amp;TOTALCustomerSheets&amp;"'!"&amp;ADDRESS(ROW(),COLUMN())))</f>
        <v>0</v>
      </c>
      <c r="E17" s="14">
        <f t="shared" ca="1" si="0"/>
        <v>0</v>
      </c>
      <c r="F17" s="3"/>
      <c r="G17" s="14" cm="1">
        <f t="array" aca="1" ref="G17" ca="1">SUM(INDIRECT("'"&amp;TOTALCustomerSheets&amp;"'!"&amp;ADDRESS(ROW(),COLUMN())))</f>
        <v>0</v>
      </c>
      <c r="H17" s="14" cm="1">
        <f t="array" aca="1" ref="H17" ca="1">SUM(INDIRECT("'"&amp;TOTALCustomerSheets&amp;"'!"&amp;ADDRESS(ROW(),COLUMN())))</f>
        <v>0</v>
      </c>
      <c r="I17" s="14" cm="1">
        <f t="array" aca="1" ref="I17" ca="1">SUM(INDIRECT("'"&amp;TOTALCustomerSheets&amp;"'!"&amp;ADDRESS(ROW(),COLUMN())))</f>
        <v>0</v>
      </c>
      <c r="J17" s="14" cm="1">
        <f t="array" aca="1" ref="J17" ca="1">SUM(INDIRECT("'"&amp;TOTALCustomerSheets&amp;"'!"&amp;ADDRESS(ROW(),COLUMN())))</f>
        <v>0</v>
      </c>
      <c r="K17" s="14" cm="1">
        <f t="array" aca="1" ref="K17" ca="1">SUM(INDIRECT("'"&amp;TOTALCustomerSheets&amp;"'!"&amp;ADDRESS(ROW(),COLUMN())))</f>
        <v>0</v>
      </c>
      <c r="L17" s="14" cm="1">
        <f t="array" aca="1" ref="L17" ca="1">SUM(INDIRECT("'"&amp;TOTALCustomerSheets&amp;"'!"&amp;ADDRESS(ROW(),COLUMN())))</f>
        <v>0</v>
      </c>
      <c r="M17" s="14" cm="1">
        <f t="array" aca="1" ref="M17" ca="1">SUM(INDIRECT("'"&amp;TOTALCustomerSheets&amp;"'!"&amp;ADDRESS(ROW(),COLUMN())))</f>
        <v>0</v>
      </c>
      <c r="N17" s="14" cm="1">
        <f t="array" aca="1" ref="N17" ca="1">SUM(INDIRECT("'"&amp;TOTALCustomerSheets&amp;"'!"&amp;ADDRESS(ROW(),COLUMN())))</f>
        <v>0</v>
      </c>
      <c r="O17" s="14" cm="1">
        <f t="array" aca="1" ref="O17" ca="1">SUM(INDIRECT("'"&amp;TOTALCustomerSheets&amp;"'!"&amp;ADDRESS(ROW(),COLUMN())))</f>
        <v>0</v>
      </c>
      <c r="P17" s="14" cm="1">
        <f t="array" aca="1" ref="P17" ca="1">SUM(INDIRECT("'"&amp;TOTALCustomerSheets&amp;"'!"&amp;ADDRESS(ROW(),COLUMN())))</f>
        <v>0</v>
      </c>
      <c r="Q17" s="14" cm="1">
        <f t="array" aca="1" ref="Q17" ca="1">SUM(INDIRECT("'"&amp;TOTALCustomerSheets&amp;"'!"&amp;ADDRESS(ROW(),COLUMN())))</f>
        <v>0</v>
      </c>
      <c r="R17" s="14" cm="1">
        <f t="array" aca="1" ref="R17" ca="1">SUM(INDIRECT("'"&amp;TOTALCustomerSheets&amp;"'!"&amp;ADDRESS(ROW(),COLUMN())))</f>
        <v>0</v>
      </c>
      <c r="S17" s="14" cm="1">
        <f t="array" aca="1" ref="S17" ca="1">SUM(INDIRECT("'"&amp;TOTALCustomerSheets&amp;"'!"&amp;ADDRESS(ROW(),COLUMN())))</f>
        <v>0</v>
      </c>
      <c r="T17" s="14" cm="1">
        <f t="array" aca="1" ref="T17" ca="1">SUM(INDIRECT("'"&amp;TOTALCustomerSheets&amp;"'!"&amp;ADDRESS(ROW(),COLUMN())))</f>
        <v>0</v>
      </c>
      <c r="U17" s="14" cm="1">
        <f t="array" aca="1" ref="U17" ca="1">SUM(INDIRECT("'"&amp;TOTALCustomerSheets&amp;"'!"&amp;ADDRESS(ROW(),COLUMN())))</f>
        <v>0</v>
      </c>
    </row>
    <row r="18" spans="1:21" hidden="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 cm="1">
        <f t="array" aca="1" ref="D18" ca="1">SUM(INDIRECT("'"&amp;TOTALCustomerSheets&amp;"'!"&amp;ADDRESS(ROW(),COLUMN())))</f>
        <v>0</v>
      </c>
      <c r="E18" s="14">
        <f t="shared" ca="1" si="0"/>
        <v>0</v>
      </c>
      <c r="F18" s="3"/>
      <c r="G18" s="14" cm="1">
        <f t="array" aca="1" ref="G18" ca="1">SUM(INDIRECT("'"&amp;TOTALCustomerSheets&amp;"'!"&amp;ADDRESS(ROW(),COLUMN())))</f>
        <v>0</v>
      </c>
      <c r="H18" s="14" cm="1">
        <f t="array" aca="1" ref="H18" ca="1">SUM(INDIRECT("'"&amp;TOTALCustomerSheets&amp;"'!"&amp;ADDRESS(ROW(),COLUMN())))</f>
        <v>0</v>
      </c>
      <c r="I18" s="14" cm="1">
        <f t="array" aca="1" ref="I18" ca="1">SUM(INDIRECT("'"&amp;TOTALCustomerSheets&amp;"'!"&amp;ADDRESS(ROW(),COLUMN())))</f>
        <v>0</v>
      </c>
      <c r="J18" s="14" cm="1">
        <f t="array" aca="1" ref="J18" ca="1">SUM(INDIRECT("'"&amp;TOTALCustomerSheets&amp;"'!"&amp;ADDRESS(ROW(),COLUMN())))</f>
        <v>0</v>
      </c>
      <c r="K18" s="14" cm="1">
        <f t="array" aca="1" ref="K18" ca="1">SUM(INDIRECT("'"&amp;TOTALCustomerSheets&amp;"'!"&amp;ADDRESS(ROW(),COLUMN())))</f>
        <v>0</v>
      </c>
      <c r="L18" s="14" cm="1">
        <f t="array" aca="1" ref="L18" ca="1">SUM(INDIRECT("'"&amp;TOTALCustomerSheets&amp;"'!"&amp;ADDRESS(ROW(),COLUMN())))</f>
        <v>0</v>
      </c>
      <c r="M18" s="14" cm="1">
        <f t="array" aca="1" ref="M18" ca="1">SUM(INDIRECT("'"&amp;TOTALCustomerSheets&amp;"'!"&amp;ADDRESS(ROW(),COLUMN())))</f>
        <v>0</v>
      </c>
      <c r="N18" s="14" cm="1">
        <f t="array" aca="1" ref="N18" ca="1">SUM(INDIRECT("'"&amp;TOTALCustomerSheets&amp;"'!"&amp;ADDRESS(ROW(),COLUMN())))</f>
        <v>0</v>
      </c>
      <c r="O18" s="14" cm="1">
        <f t="array" aca="1" ref="O18" ca="1">SUM(INDIRECT("'"&amp;TOTALCustomerSheets&amp;"'!"&amp;ADDRESS(ROW(),COLUMN())))</f>
        <v>0</v>
      </c>
      <c r="P18" s="14" cm="1">
        <f t="array" aca="1" ref="P18" ca="1">SUM(INDIRECT("'"&amp;TOTALCustomerSheets&amp;"'!"&amp;ADDRESS(ROW(),COLUMN())))</f>
        <v>0</v>
      </c>
      <c r="Q18" s="14" cm="1">
        <f t="array" aca="1" ref="Q18" ca="1">SUM(INDIRECT("'"&amp;TOTALCustomerSheets&amp;"'!"&amp;ADDRESS(ROW(),COLUMN())))</f>
        <v>0</v>
      </c>
      <c r="R18" s="14" cm="1">
        <f t="array" aca="1" ref="R18" ca="1">SUM(INDIRECT("'"&amp;TOTALCustomerSheets&amp;"'!"&amp;ADDRESS(ROW(),COLUMN())))</f>
        <v>0</v>
      </c>
      <c r="S18" s="14" cm="1">
        <f t="array" aca="1" ref="S18" ca="1">SUM(INDIRECT("'"&amp;TOTALCustomerSheets&amp;"'!"&amp;ADDRESS(ROW(),COLUMN())))</f>
        <v>0</v>
      </c>
      <c r="T18" s="14" cm="1">
        <f t="array" aca="1" ref="T18" ca="1">SUM(INDIRECT("'"&amp;TOTALCustomerSheets&amp;"'!"&amp;ADDRESS(ROW(),COLUMN())))</f>
        <v>0</v>
      </c>
      <c r="U18" s="14" cm="1">
        <f t="array" aca="1" ref="U18" ca="1">SUM(INDIRECT("'"&amp;TOTALCustomerSheets&amp;"'!"&amp;ADDRESS(ROW(),COLUMN())))</f>
        <v>0</v>
      </c>
    </row>
    <row r="19" spans="1:21" hidden="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 cm="1">
        <f t="array" aca="1" ref="D19" ca="1">SUM(INDIRECT("'"&amp;TOTALCustomerSheets&amp;"'!"&amp;ADDRESS(ROW(),COLUMN())))</f>
        <v>0</v>
      </c>
      <c r="E19" s="14">
        <f t="shared" ca="1" si="0"/>
        <v>0</v>
      </c>
      <c r="F19" s="3"/>
      <c r="G19" s="14" cm="1">
        <f t="array" aca="1" ref="G19" ca="1">SUM(INDIRECT("'"&amp;TOTALCustomerSheets&amp;"'!"&amp;ADDRESS(ROW(),COLUMN())))</f>
        <v>0</v>
      </c>
      <c r="H19" s="14" cm="1">
        <f t="array" aca="1" ref="H19" ca="1">SUM(INDIRECT("'"&amp;TOTALCustomerSheets&amp;"'!"&amp;ADDRESS(ROW(),COLUMN())))</f>
        <v>0</v>
      </c>
      <c r="I19" s="14" cm="1">
        <f t="array" aca="1" ref="I19" ca="1">SUM(INDIRECT("'"&amp;TOTALCustomerSheets&amp;"'!"&amp;ADDRESS(ROW(),COLUMN())))</f>
        <v>0</v>
      </c>
      <c r="J19" s="14" cm="1">
        <f t="array" aca="1" ref="J19" ca="1">SUM(INDIRECT("'"&amp;TOTALCustomerSheets&amp;"'!"&amp;ADDRESS(ROW(),COLUMN())))</f>
        <v>0</v>
      </c>
      <c r="K19" s="14" cm="1">
        <f t="array" aca="1" ref="K19" ca="1">SUM(INDIRECT("'"&amp;TOTALCustomerSheets&amp;"'!"&amp;ADDRESS(ROW(),COLUMN())))</f>
        <v>0</v>
      </c>
      <c r="L19" s="14" cm="1">
        <f t="array" aca="1" ref="L19" ca="1">SUM(INDIRECT("'"&amp;TOTALCustomerSheets&amp;"'!"&amp;ADDRESS(ROW(),COLUMN())))</f>
        <v>0</v>
      </c>
      <c r="M19" s="14" cm="1">
        <f t="array" aca="1" ref="M19" ca="1">SUM(INDIRECT("'"&amp;TOTALCustomerSheets&amp;"'!"&amp;ADDRESS(ROW(),COLUMN())))</f>
        <v>0</v>
      </c>
      <c r="N19" s="14" cm="1">
        <f t="array" aca="1" ref="N19" ca="1">SUM(INDIRECT("'"&amp;TOTALCustomerSheets&amp;"'!"&amp;ADDRESS(ROW(),COLUMN())))</f>
        <v>0</v>
      </c>
      <c r="O19" s="14" cm="1">
        <f t="array" aca="1" ref="O19" ca="1">SUM(INDIRECT("'"&amp;TOTALCustomerSheets&amp;"'!"&amp;ADDRESS(ROW(),COLUMN())))</f>
        <v>0</v>
      </c>
      <c r="P19" s="14" cm="1">
        <f t="array" aca="1" ref="P19" ca="1">SUM(INDIRECT("'"&amp;TOTALCustomerSheets&amp;"'!"&amp;ADDRESS(ROW(),COLUMN())))</f>
        <v>0</v>
      </c>
      <c r="Q19" s="14" cm="1">
        <f t="array" aca="1" ref="Q19" ca="1">SUM(INDIRECT("'"&amp;TOTALCustomerSheets&amp;"'!"&amp;ADDRESS(ROW(),COLUMN())))</f>
        <v>0</v>
      </c>
      <c r="R19" s="14" cm="1">
        <f t="array" aca="1" ref="R19" ca="1">SUM(INDIRECT("'"&amp;TOTALCustomerSheets&amp;"'!"&amp;ADDRESS(ROW(),COLUMN())))</f>
        <v>0</v>
      </c>
      <c r="S19" s="14" cm="1">
        <f t="array" aca="1" ref="S19" ca="1">SUM(INDIRECT("'"&amp;TOTALCustomerSheets&amp;"'!"&amp;ADDRESS(ROW(),COLUMN())))</f>
        <v>0</v>
      </c>
      <c r="T19" s="14" cm="1">
        <f t="array" aca="1" ref="T19" ca="1">SUM(INDIRECT("'"&amp;TOTALCustomerSheets&amp;"'!"&amp;ADDRESS(ROW(),COLUMN())))</f>
        <v>0</v>
      </c>
      <c r="U19" s="14" cm="1">
        <f t="array" aca="1" ref="U19" ca="1">SUM(INDIRECT("'"&amp;TOTALCustomerSheets&amp;"'!"&amp;ADDRESS(ROW(),COLUMN())))</f>
        <v>0</v>
      </c>
    </row>
    <row r="20" spans="1:21" hidden="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 cm="1">
        <f t="array" aca="1" ref="D20" ca="1">SUM(INDIRECT("'"&amp;TOTALCustomerSheets&amp;"'!"&amp;ADDRESS(ROW(),COLUMN())))</f>
        <v>0</v>
      </c>
      <c r="E20" s="14">
        <f t="shared" ca="1" si="0"/>
        <v>0</v>
      </c>
      <c r="F20" s="3"/>
      <c r="G20" s="14" cm="1">
        <f t="array" aca="1" ref="G20" ca="1">SUM(INDIRECT("'"&amp;TOTALCustomerSheets&amp;"'!"&amp;ADDRESS(ROW(),COLUMN())))</f>
        <v>0</v>
      </c>
      <c r="H20" s="14" cm="1">
        <f t="array" aca="1" ref="H20" ca="1">SUM(INDIRECT("'"&amp;TOTALCustomerSheets&amp;"'!"&amp;ADDRESS(ROW(),COLUMN())))</f>
        <v>0</v>
      </c>
      <c r="I20" s="14" cm="1">
        <f t="array" aca="1" ref="I20" ca="1">SUM(INDIRECT("'"&amp;TOTALCustomerSheets&amp;"'!"&amp;ADDRESS(ROW(),COLUMN())))</f>
        <v>0</v>
      </c>
      <c r="J20" s="14" cm="1">
        <f t="array" aca="1" ref="J20" ca="1">SUM(INDIRECT("'"&amp;TOTALCustomerSheets&amp;"'!"&amp;ADDRESS(ROW(),COLUMN())))</f>
        <v>0</v>
      </c>
      <c r="K20" s="14" cm="1">
        <f t="array" aca="1" ref="K20" ca="1">SUM(INDIRECT("'"&amp;TOTALCustomerSheets&amp;"'!"&amp;ADDRESS(ROW(),COLUMN())))</f>
        <v>0</v>
      </c>
      <c r="L20" s="14" cm="1">
        <f t="array" aca="1" ref="L20" ca="1">SUM(INDIRECT("'"&amp;TOTALCustomerSheets&amp;"'!"&amp;ADDRESS(ROW(),COLUMN())))</f>
        <v>0</v>
      </c>
      <c r="M20" s="14" cm="1">
        <f t="array" aca="1" ref="M20" ca="1">SUM(INDIRECT("'"&amp;TOTALCustomerSheets&amp;"'!"&amp;ADDRESS(ROW(),COLUMN())))</f>
        <v>0</v>
      </c>
      <c r="N20" s="14" cm="1">
        <f t="array" aca="1" ref="N20" ca="1">SUM(INDIRECT("'"&amp;TOTALCustomerSheets&amp;"'!"&amp;ADDRESS(ROW(),COLUMN())))</f>
        <v>0</v>
      </c>
      <c r="O20" s="14" cm="1">
        <f t="array" aca="1" ref="O20" ca="1">SUM(INDIRECT("'"&amp;TOTALCustomerSheets&amp;"'!"&amp;ADDRESS(ROW(),COLUMN())))</f>
        <v>0</v>
      </c>
      <c r="P20" s="14" cm="1">
        <f t="array" aca="1" ref="P20" ca="1">SUM(INDIRECT("'"&amp;TOTALCustomerSheets&amp;"'!"&amp;ADDRESS(ROW(),COLUMN())))</f>
        <v>0</v>
      </c>
      <c r="Q20" s="14" cm="1">
        <f t="array" aca="1" ref="Q20" ca="1">SUM(INDIRECT("'"&amp;TOTALCustomerSheets&amp;"'!"&amp;ADDRESS(ROW(),COLUMN())))</f>
        <v>0</v>
      </c>
      <c r="R20" s="14" cm="1">
        <f t="array" aca="1" ref="R20" ca="1">SUM(INDIRECT("'"&amp;TOTALCustomerSheets&amp;"'!"&amp;ADDRESS(ROW(),COLUMN())))</f>
        <v>0</v>
      </c>
      <c r="S20" s="14" cm="1">
        <f t="array" aca="1" ref="S20" ca="1">SUM(INDIRECT("'"&amp;TOTALCustomerSheets&amp;"'!"&amp;ADDRESS(ROW(),COLUMN())))</f>
        <v>0</v>
      </c>
      <c r="T20" s="14" cm="1">
        <f t="array" aca="1" ref="T20" ca="1">SUM(INDIRECT("'"&amp;TOTALCustomerSheets&amp;"'!"&amp;ADDRESS(ROW(),COLUMN())))</f>
        <v>0</v>
      </c>
      <c r="U20" s="14" cm="1">
        <f t="array" aca="1" ref="U20" ca="1">SUM(INDIRECT("'"&amp;TOTALCustomerSheets&amp;"'!"&amp;ADDRESS(ROW(),COLUMN())))</f>
        <v>0</v>
      </c>
    </row>
    <row r="21" spans="1:21" hidden="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 cm="1">
        <f t="array" aca="1" ref="D21" ca="1">SUM(INDIRECT("'"&amp;TOTALCustomerSheets&amp;"'!"&amp;ADDRESS(ROW(),COLUMN())))</f>
        <v>0</v>
      </c>
      <c r="E21" s="14">
        <f t="shared" ca="1" si="0"/>
        <v>0</v>
      </c>
      <c r="F21" s="46"/>
      <c r="G21" s="14" cm="1">
        <f t="array" aca="1" ref="G21" ca="1">SUM(INDIRECT("'"&amp;TOTALCustomerSheets&amp;"'!"&amp;ADDRESS(ROW(),COLUMN())))</f>
        <v>0</v>
      </c>
      <c r="H21" s="14" cm="1">
        <f t="array" aca="1" ref="H21" ca="1">SUM(INDIRECT("'"&amp;TOTALCustomerSheets&amp;"'!"&amp;ADDRESS(ROW(),COLUMN())))</f>
        <v>0</v>
      </c>
      <c r="I21" s="14" cm="1">
        <f t="array" aca="1" ref="I21" ca="1">SUM(INDIRECT("'"&amp;TOTALCustomerSheets&amp;"'!"&amp;ADDRESS(ROW(),COLUMN())))</f>
        <v>0</v>
      </c>
      <c r="J21" s="14" cm="1">
        <f t="array" aca="1" ref="J21" ca="1">SUM(INDIRECT("'"&amp;TOTALCustomerSheets&amp;"'!"&amp;ADDRESS(ROW(),COLUMN())))</f>
        <v>0</v>
      </c>
      <c r="K21" s="14" cm="1">
        <f t="array" aca="1" ref="K21" ca="1">SUM(INDIRECT("'"&amp;TOTALCustomerSheets&amp;"'!"&amp;ADDRESS(ROW(),COLUMN())))</f>
        <v>0</v>
      </c>
      <c r="L21" s="14" cm="1">
        <f t="array" aca="1" ref="L21" ca="1">SUM(INDIRECT("'"&amp;TOTALCustomerSheets&amp;"'!"&amp;ADDRESS(ROW(),COLUMN())))</f>
        <v>0</v>
      </c>
      <c r="M21" s="14" cm="1">
        <f t="array" aca="1" ref="M21" ca="1">SUM(INDIRECT("'"&amp;TOTALCustomerSheets&amp;"'!"&amp;ADDRESS(ROW(),COLUMN())))</f>
        <v>0</v>
      </c>
      <c r="N21" s="14" cm="1">
        <f t="array" aca="1" ref="N21" ca="1">SUM(INDIRECT("'"&amp;TOTALCustomerSheets&amp;"'!"&amp;ADDRESS(ROW(),COLUMN())))</f>
        <v>0</v>
      </c>
      <c r="O21" s="14" cm="1">
        <f t="array" aca="1" ref="O21" ca="1">SUM(INDIRECT("'"&amp;TOTALCustomerSheets&amp;"'!"&amp;ADDRESS(ROW(),COLUMN())))</f>
        <v>0</v>
      </c>
      <c r="P21" s="14" cm="1">
        <f t="array" aca="1" ref="P21" ca="1">SUM(INDIRECT("'"&amp;TOTALCustomerSheets&amp;"'!"&amp;ADDRESS(ROW(),COLUMN())))</f>
        <v>0</v>
      </c>
      <c r="Q21" s="14" cm="1">
        <f t="array" aca="1" ref="Q21" ca="1">SUM(INDIRECT("'"&amp;TOTALCustomerSheets&amp;"'!"&amp;ADDRESS(ROW(),COLUMN())))</f>
        <v>0</v>
      </c>
      <c r="R21" s="14" cm="1">
        <f t="array" aca="1" ref="R21" ca="1">SUM(INDIRECT("'"&amp;TOTALCustomerSheets&amp;"'!"&amp;ADDRESS(ROW(),COLUMN())))</f>
        <v>0</v>
      </c>
      <c r="S21" s="14" cm="1">
        <f t="array" aca="1" ref="S21" ca="1">SUM(INDIRECT("'"&amp;TOTALCustomerSheets&amp;"'!"&amp;ADDRESS(ROW(),COLUMN())))</f>
        <v>0</v>
      </c>
      <c r="T21" s="14" cm="1">
        <f t="array" aca="1" ref="T21" ca="1">SUM(INDIRECT("'"&amp;TOTALCustomerSheets&amp;"'!"&amp;ADDRESS(ROW(),COLUMN())))</f>
        <v>0</v>
      </c>
      <c r="U21" s="14" cm="1">
        <f t="array" aca="1" ref="U21" ca="1">SUM(INDIRECT("'"&amp;TOTALCustomerSheets&amp;"'!"&amp;ADDRESS(ROW(),COLUMN())))</f>
        <v>0</v>
      </c>
    </row>
    <row r="22" spans="1:21" hidden="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 cm="1">
        <f t="array" aca="1" ref="D22" ca="1">SUM(INDIRECT("'"&amp;TOTALCustomerSheets&amp;"'!"&amp;ADDRESS(ROW(),COLUMN())))</f>
        <v>0</v>
      </c>
      <c r="E22" s="14">
        <f t="shared" ca="1" si="0"/>
        <v>0</v>
      </c>
      <c r="F22" s="46"/>
      <c r="G22" s="174" cm="1">
        <f t="array" aca="1" ref="G22" ca="1">SUM(INDIRECT("'"&amp;TOTALCustomerSheets&amp;"'!"&amp;ADDRESS(ROW(),COLUMN())))</f>
        <v>0</v>
      </c>
      <c r="H22" s="174" cm="1">
        <f t="array" aca="1" ref="H22" ca="1">SUM(INDIRECT("'"&amp;TOTALCustomerSheets&amp;"'!"&amp;ADDRESS(ROW(),COLUMN())))</f>
        <v>0</v>
      </c>
      <c r="I22" s="174" cm="1">
        <f t="array" aca="1" ref="I22" ca="1">SUM(INDIRECT("'"&amp;TOTALCustomerSheets&amp;"'!"&amp;ADDRESS(ROW(),COLUMN())))</f>
        <v>0</v>
      </c>
      <c r="J22" s="174" cm="1">
        <f t="array" aca="1" ref="J22" ca="1">SUM(INDIRECT("'"&amp;TOTALCustomerSheets&amp;"'!"&amp;ADDRESS(ROW(),COLUMN())))</f>
        <v>0</v>
      </c>
      <c r="K22" s="174" cm="1">
        <f t="array" aca="1" ref="K22" ca="1">SUM(INDIRECT("'"&amp;TOTALCustomerSheets&amp;"'!"&amp;ADDRESS(ROW(),COLUMN())))</f>
        <v>0</v>
      </c>
      <c r="L22" s="174" cm="1">
        <f t="array" aca="1" ref="L22" ca="1">SUM(INDIRECT("'"&amp;TOTALCustomerSheets&amp;"'!"&amp;ADDRESS(ROW(),COLUMN())))</f>
        <v>0</v>
      </c>
      <c r="M22" s="174" cm="1">
        <f t="array" aca="1" ref="M22" ca="1">SUM(INDIRECT("'"&amp;TOTALCustomerSheets&amp;"'!"&amp;ADDRESS(ROW(),COLUMN())))</f>
        <v>0</v>
      </c>
      <c r="N22" s="174" cm="1">
        <f t="array" aca="1" ref="N22" ca="1">SUM(INDIRECT("'"&amp;TOTALCustomerSheets&amp;"'!"&amp;ADDRESS(ROW(),COLUMN())))</f>
        <v>0</v>
      </c>
      <c r="O22" s="174" cm="1">
        <f t="array" aca="1" ref="O22" ca="1">SUM(INDIRECT("'"&amp;TOTALCustomerSheets&amp;"'!"&amp;ADDRESS(ROW(),COLUMN())))</f>
        <v>0</v>
      </c>
      <c r="P22" s="174" cm="1">
        <f t="array" aca="1" ref="P22" ca="1">SUM(INDIRECT("'"&amp;TOTALCustomerSheets&amp;"'!"&amp;ADDRESS(ROW(),COLUMN())))</f>
        <v>0</v>
      </c>
      <c r="Q22" s="174" cm="1">
        <f t="array" aca="1" ref="Q22" ca="1">SUM(INDIRECT("'"&amp;TOTALCustomerSheets&amp;"'!"&amp;ADDRESS(ROW(),COLUMN())))</f>
        <v>0</v>
      </c>
      <c r="R22" s="174" cm="1">
        <f t="array" aca="1" ref="R22" ca="1">SUM(INDIRECT("'"&amp;TOTALCustomerSheets&amp;"'!"&amp;ADDRESS(ROW(),COLUMN())))</f>
        <v>0</v>
      </c>
      <c r="S22" s="174" cm="1">
        <f t="array" aca="1" ref="S22" ca="1">SUM(INDIRECT("'"&amp;TOTALCustomerSheets&amp;"'!"&amp;ADDRESS(ROW(),COLUMN())))</f>
        <v>0</v>
      </c>
      <c r="T22" s="174" cm="1">
        <f t="array" aca="1" ref="T22" ca="1">SUM(INDIRECT("'"&amp;TOTALCustomerSheets&amp;"'!"&amp;ADDRESS(ROW(),COLUMN())))</f>
        <v>0</v>
      </c>
      <c r="U22" s="174" cm="1">
        <f t="array" aca="1" ref="U22" ca="1">SUM(INDIRECT("'"&amp;TOTALCustomerSheets&amp;"'!"&amp;ADDRESS(ROW(),COLUMN())))</f>
        <v>0</v>
      </c>
    </row>
    <row r="23" spans="1:21" hidden="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D23" s="14"/>
      <c r="E23" s="14">
        <f t="shared" si="0"/>
        <v>0</v>
      </c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hidden="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D24" s="14"/>
      <c r="E24" s="14">
        <f t="shared" si="0"/>
        <v>0</v>
      </c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hidden="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 cm="1">
        <f t="array" aca="1" ref="D25" ca="1">SUM(INDIRECT("'"&amp;TOTALCustomerSheets&amp;"'!"&amp;ADDRESS(ROW(),COLUMN())))</f>
        <v>0</v>
      </c>
      <c r="E25" s="14">
        <f t="shared" ca="1" si="0"/>
        <v>0</v>
      </c>
      <c r="F25" s="3"/>
      <c r="G25" s="14" cm="1">
        <f t="array" aca="1" ref="G25" ca="1">SUM(INDIRECT("'"&amp;TOTALCustomerSheets&amp;"'!"&amp;ADDRESS(ROW(),COLUMN())))</f>
        <v>0</v>
      </c>
      <c r="H25" s="14" cm="1">
        <f t="array" aca="1" ref="H25" ca="1">SUM(INDIRECT("'"&amp;TOTALCustomerSheets&amp;"'!"&amp;ADDRESS(ROW(),COLUMN())))</f>
        <v>0</v>
      </c>
      <c r="I25" s="14" cm="1">
        <f t="array" aca="1" ref="I25" ca="1">SUM(INDIRECT("'"&amp;TOTALCustomerSheets&amp;"'!"&amp;ADDRESS(ROW(),COLUMN())))</f>
        <v>0</v>
      </c>
      <c r="J25" s="14" cm="1">
        <f t="array" aca="1" ref="J25" ca="1">SUM(INDIRECT("'"&amp;TOTALCustomerSheets&amp;"'!"&amp;ADDRESS(ROW(),COLUMN())))</f>
        <v>0</v>
      </c>
      <c r="K25" s="14" cm="1">
        <f t="array" aca="1" ref="K25" ca="1">SUM(INDIRECT("'"&amp;TOTALCustomerSheets&amp;"'!"&amp;ADDRESS(ROW(),COLUMN())))</f>
        <v>0</v>
      </c>
      <c r="L25" s="14" cm="1">
        <f t="array" aca="1" ref="L25" ca="1">SUM(INDIRECT("'"&amp;TOTALCustomerSheets&amp;"'!"&amp;ADDRESS(ROW(),COLUMN())))</f>
        <v>0</v>
      </c>
      <c r="M25" s="14" cm="1">
        <f t="array" aca="1" ref="M25" ca="1">SUM(INDIRECT("'"&amp;TOTALCustomerSheets&amp;"'!"&amp;ADDRESS(ROW(),COLUMN())))</f>
        <v>0</v>
      </c>
      <c r="N25" s="14" cm="1">
        <f t="array" aca="1" ref="N25" ca="1">SUM(INDIRECT("'"&amp;TOTALCustomerSheets&amp;"'!"&amp;ADDRESS(ROW(),COLUMN())))</f>
        <v>0</v>
      </c>
      <c r="O25" s="14" cm="1">
        <f t="array" aca="1" ref="O25" ca="1">SUM(INDIRECT("'"&amp;TOTALCustomerSheets&amp;"'!"&amp;ADDRESS(ROW(),COLUMN())))</f>
        <v>0</v>
      </c>
      <c r="P25" s="14" cm="1">
        <f t="array" aca="1" ref="P25" ca="1">SUM(INDIRECT("'"&amp;TOTALCustomerSheets&amp;"'!"&amp;ADDRESS(ROW(),COLUMN())))</f>
        <v>0</v>
      </c>
      <c r="Q25" s="14" cm="1">
        <f t="array" aca="1" ref="Q25" ca="1">SUM(INDIRECT("'"&amp;TOTALCustomerSheets&amp;"'!"&amp;ADDRESS(ROW(),COLUMN())))</f>
        <v>0</v>
      </c>
      <c r="R25" s="14" cm="1">
        <f t="array" aca="1" ref="R25" ca="1">SUM(INDIRECT("'"&amp;TOTALCustomerSheets&amp;"'!"&amp;ADDRESS(ROW(),COLUMN())))</f>
        <v>0</v>
      </c>
      <c r="S25" s="14" cm="1">
        <f t="array" aca="1" ref="S25" ca="1">SUM(INDIRECT("'"&amp;TOTALCustomerSheets&amp;"'!"&amp;ADDRESS(ROW(),COLUMN())))</f>
        <v>0</v>
      </c>
      <c r="T25" s="14" cm="1">
        <f t="array" aca="1" ref="T25" ca="1">SUM(INDIRECT("'"&amp;TOTALCustomerSheets&amp;"'!"&amp;ADDRESS(ROW(),COLUMN())))</f>
        <v>0</v>
      </c>
      <c r="U25" s="14" cm="1">
        <f t="array" aca="1" ref="U25" ca="1">SUM(INDIRECT("'"&amp;TOTALCustomerSheets&amp;"'!"&amp;ADDRESS(ROW(),COLUMN())))</f>
        <v>0</v>
      </c>
    </row>
    <row r="26" spans="1:21" hidden="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 cm="1">
        <f t="array" aca="1" ref="D26" ca="1">SUM(INDIRECT("'"&amp;TOTALCustomerSheets&amp;"'!"&amp;ADDRESS(ROW(),COLUMN())))</f>
        <v>0</v>
      </c>
      <c r="E26" s="14">
        <f t="shared" ref="E26:E29" ca="1" si="1">IFERROR(IF(D26="",0,IF(D26=0,0,IF(ABS(D26-SUM($G26:$U26))&lt;Check_Limit,0,1))),1)</f>
        <v>0</v>
      </c>
      <c r="F26" s="3"/>
      <c r="G26" s="14" cm="1">
        <f t="array" aca="1" ref="G26" ca="1">SUM(INDIRECT("'"&amp;TOTALCustomerSheets&amp;"'!"&amp;ADDRESS(ROW(),COLUMN())))</f>
        <v>0</v>
      </c>
      <c r="H26" s="14" cm="1">
        <f t="array" aca="1" ref="H26" ca="1">SUM(INDIRECT("'"&amp;TOTALCustomerSheets&amp;"'!"&amp;ADDRESS(ROW(),COLUMN())))</f>
        <v>0</v>
      </c>
      <c r="I26" s="14" cm="1">
        <f t="array" aca="1" ref="I26" ca="1">SUM(INDIRECT("'"&amp;TOTALCustomerSheets&amp;"'!"&amp;ADDRESS(ROW(),COLUMN())))</f>
        <v>0</v>
      </c>
      <c r="J26" s="14" cm="1">
        <f t="array" aca="1" ref="J26" ca="1">SUM(INDIRECT("'"&amp;TOTALCustomerSheets&amp;"'!"&amp;ADDRESS(ROW(),COLUMN())))</f>
        <v>0</v>
      </c>
      <c r="K26" s="14" cm="1">
        <f t="array" aca="1" ref="K26" ca="1">SUM(INDIRECT("'"&amp;TOTALCustomerSheets&amp;"'!"&amp;ADDRESS(ROW(),COLUMN())))</f>
        <v>0</v>
      </c>
      <c r="L26" s="14" cm="1">
        <f t="array" aca="1" ref="L26" ca="1">SUM(INDIRECT("'"&amp;TOTALCustomerSheets&amp;"'!"&amp;ADDRESS(ROW(),COLUMN())))</f>
        <v>0</v>
      </c>
      <c r="M26" s="14" cm="1">
        <f t="array" aca="1" ref="M26" ca="1">SUM(INDIRECT("'"&amp;TOTALCustomerSheets&amp;"'!"&amp;ADDRESS(ROW(),COLUMN())))</f>
        <v>0</v>
      </c>
      <c r="N26" s="14" cm="1">
        <f t="array" aca="1" ref="N26" ca="1">SUM(INDIRECT("'"&amp;TOTALCustomerSheets&amp;"'!"&amp;ADDRESS(ROW(),COLUMN())))</f>
        <v>0</v>
      </c>
      <c r="O26" s="14" cm="1">
        <f t="array" aca="1" ref="O26" ca="1">SUM(INDIRECT("'"&amp;TOTALCustomerSheets&amp;"'!"&amp;ADDRESS(ROW(),COLUMN())))</f>
        <v>0</v>
      </c>
      <c r="P26" s="14" cm="1">
        <f t="array" aca="1" ref="P26" ca="1">SUM(INDIRECT("'"&amp;TOTALCustomerSheets&amp;"'!"&amp;ADDRESS(ROW(),COLUMN())))</f>
        <v>0</v>
      </c>
      <c r="Q26" s="14" cm="1">
        <f t="array" aca="1" ref="Q26" ca="1">SUM(INDIRECT("'"&amp;TOTALCustomerSheets&amp;"'!"&amp;ADDRESS(ROW(),COLUMN())))</f>
        <v>0</v>
      </c>
      <c r="R26" s="14" cm="1">
        <f t="array" aca="1" ref="R26" ca="1">SUM(INDIRECT("'"&amp;TOTALCustomerSheets&amp;"'!"&amp;ADDRESS(ROW(),COLUMN())))</f>
        <v>0</v>
      </c>
      <c r="S26" s="14" cm="1">
        <f t="array" aca="1" ref="S26" ca="1">SUM(INDIRECT("'"&amp;TOTALCustomerSheets&amp;"'!"&amp;ADDRESS(ROW(),COLUMN())))</f>
        <v>0</v>
      </c>
      <c r="T26" s="14" cm="1">
        <f t="array" aca="1" ref="T26" ca="1">SUM(INDIRECT("'"&amp;TOTALCustomerSheets&amp;"'!"&amp;ADDRESS(ROW(),COLUMN())))</f>
        <v>0</v>
      </c>
      <c r="U26" s="14" cm="1">
        <f t="array" aca="1" ref="U26" ca="1">SUM(INDIRECT("'"&amp;TOTALCustomerSheets&amp;"'!"&amp;ADDRESS(ROW(),COLUMN())))</f>
        <v>0</v>
      </c>
    </row>
    <row r="27" spans="1:21" hidden="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 cm="1">
        <f t="array" aca="1" ref="D27" ca="1">SUM(INDIRECT("'"&amp;TOTALCustomerSheets&amp;"'!"&amp;ADDRESS(ROW(),COLUMN())))</f>
        <v>0</v>
      </c>
      <c r="E27" s="14">
        <f t="shared" ca="1" si="1"/>
        <v>0</v>
      </c>
      <c r="F27" s="3"/>
      <c r="G27" s="14" cm="1">
        <f t="array" aca="1" ref="G27" ca="1">SUM(INDIRECT("'"&amp;TOTALCustomerSheets&amp;"'!"&amp;ADDRESS(ROW(),COLUMN())))</f>
        <v>0</v>
      </c>
      <c r="H27" s="14" cm="1">
        <f t="array" aca="1" ref="H27" ca="1">SUM(INDIRECT("'"&amp;TOTALCustomerSheets&amp;"'!"&amp;ADDRESS(ROW(),COLUMN())))</f>
        <v>0</v>
      </c>
      <c r="I27" s="14" cm="1">
        <f t="array" aca="1" ref="I27" ca="1">SUM(INDIRECT("'"&amp;TOTALCustomerSheets&amp;"'!"&amp;ADDRESS(ROW(),COLUMN())))</f>
        <v>0</v>
      </c>
      <c r="J27" s="14" cm="1">
        <f t="array" aca="1" ref="J27" ca="1">SUM(INDIRECT("'"&amp;TOTALCustomerSheets&amp;"'!"&amp;ADDRESS(ROW(),COLUMN())))</f>
        <v>0</v>
      </c>
      <c r="K27" s="14" cm="1">
        <f t="array" aca="1" ref="K27" ca="1">SUM(INDIRECT("'"&amp;TOTALCustomerSheets&amp;"'!"&amp;ADDRESS(ROW(),COLUMN())))</f>
        <v>0</v>
      </c>
      <c r="L27" s="14" cm="1">
        <f t="array" aca="1" ref="L27" ca="1">SUM(INDIRECT("'"&amp;TOTALCustomerSheets&amp;"'!"&amp;ADDRESS(ROW(),COLUMN())))</f>
        <v>0</v>
      </c>
      <c r="M27" s="14" cm="1">
        <f t="array" aca="1" ref="M27" ca="1">SUM(INDIRECT("'"&amp;TOTALCustomerSheets&amp;"'!"&amp;ADDRESS(ROW(),COLUMN())))</f>
        <v>0</v>
      </c>
      <c r="N27" s="14" cm="1">
        <f t="array" aca="1" ref="N27" ca="1">SUM(INDIRECT("'"&amp;TOTALCustomerSheets&amp;"'!"&amp;ADDRESS(ROW(),COLUMN())))</f>
        <v>0</v>
      </c>
      <c r="O27" s="14" cm="1">
        <f t="array" aca="1" ref="O27" ca="1">SUM(INDIRECT("'"&amp;TOTALCustomerSheets&amp;"'!"&amp;ADDRESS(ROW(),COLUMN())))</f>
        <v>0</v>
      </c>
      <c r="P27" s="14" cm="1">
        <f t="array" aca="1" ref="P27" ca="1">SUM(INDIRECT("'"&amp;TOTALCustomerSheets&amp;"'!"&amp;ADDRESS(ROW(),COLUMN())))</f>
        <v>0</v>
      </c>
      <c r="Q27" s="14" cm="1">
        <f t="array" aca="1" ref="Q27" ca="1">SUM(INDIRECT("'"&amp;TOTALCustomerSheets&amp;"'!"&amp;ADDRESS(ROW(),COLUMN())))</f>
        <v>0</v>
      </c>
      <c r="R27" s="14" cm="1">
        <f t="array" aca="1" ref="R27" ca="1">SUM(INDIRECT("'"&amp;TOTALCustomerSheets&amp;"'!"&amp;ADDRESS(ROW(),COLUMN())))</f>
        <v>0</v>
      </c>
      <c r="S27" s="14" cm="1">
        <f t="array" aca="1" ref="S27" ca="1">SUM(INDIRECT("'"&amp;TOTALCustomerSheets&amp;"'!"&amp;ADDRESS(ROW(),COLUMN())))</f>
        <v>0</v>
      </c>
      <c r="T27" s="14" cm="1">
        <f t="array" aca="1" ref="T27" ca="1">SUM(INDIRECT("'"&amp;TOTALCustomerSheets&amp;"'!"&amp;ADDRESS(ROW(),COLUMN())))</f>
        <v>0</v>
      </c>
      <c r="U27" s="14" cm="1">
        <f t="array" aca="1" ref="U27" ca="1">SUM(INDIRECT("'"&amp;TOTALCustomerSheets&amp;"'!"&amp;ADDRESS(ROW(),COLUMN())))</f>
        <v>0</v>
      </c>
    </row>
    <row r="28" spans="1:21" hidden="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 cm="1">
        <f t="array" aca="1" ref="D28" ca="1">SUM(INDIRECT("'"&amp;TOTALCustomerSheets&amp;"'!"&amp;ADDRESS(ROW(),COLUMN())))</f>
        <v>0</v>
      </c>
      <c r="E28" s="14">
        <f t="shared" ca="1" si="1"/>
        <v>0</v>
      </c>
      <c r="F28" s="3"/>
      <c r="G28" s="14" cm="1">
        <f t="array" aca="1" ref="G28" ca="1">SUM(INDIRECT("'"&amp;TOTALCustomerSheets&amp;"'!"&amp;ADDRESS(ROW(),COLUMN())))</f>
        <v>0</v>
      </c>
      <c r="H28" s="14" cm="1">
        <f t="array" aca="1" ref="H28" ca="1">SUM(INDIRECT("'"&amp;TOTALCustomerSheets&amp;"'!"&amp;ADDRESS(ROW(),COLUMN())))</f>
        <v>0</v>
      </c>
      <c r="I28" s="14" cm="1">
        <f t="array" aca="1" ref="I28" ca="1">SUM(INDIRECT("'"&amp;TOTALCustomerSheets&amp;"'!"&amp;ADDRESS(ROW(),COLUMN())))</f>
        <v>0</v>
      </c>
      <c r="J28" s="14" cm="1">
        <f t="array" aca="1" ref="J28" ca="1">SUM(INDIRECT("'"&amp;TOTALCustomerSheets&amp;"'!"&amp;ADDRESS(ROW(),COLUMN())))</f>
        <v>0</v>
      </c>
      <c r="K28" s="14" cm="1">
        <f t="array" aca="1" ref="K28" ca="1">SUM(INDIRECT("'"&amp;TOTALCustomerSheets&amp;"'!"&amp;ADDRESS(ROW(),COLUMN())))</f>
        <v>0</v>
      </c>
      <c r="L28" s="14" cm="1">
        <f t="array" aca="1" ref="L28" ca="1">SUM(INDIRECT("'"&amp;TOTALCustomerSheets&amp;"'!"&amp;ADDRESS(ROW(),COLUMN())))</f>
        <v>0</v>
      </c>
      <c r="M28" s="14" cm="1">
        <f t="array" aca="1" ref="M28" ca="1">SUM(INDIRECT("'"&amp;TOTALCustomerSheets&amp;"'!"&amp;ADDRESS(ROW(),COLUMN())))</f>
        <v>0</v>
      </c>
      <c r="N28" s="14" cm="1">
        <f t="array" aca="1" ref="N28" ca="1">SUM(INDIRECT("'"&amp;TOTALCustomerSheets&amp;"'!"&amp;ADDRESS(ROW(),COLUMN())))</f>
        <v>0</v>
      </c>
      <c r="O28" s="14" cm="1">
        <f t="array" aca="1" ref="O28" ca="1">SUM(INDIRECT("'"&amp;TOTALCustomerSheets&amp;"'!"&amp;ADDRESS(ROW(),COLUMN())))</f>
        <v>0</v>
      </c>
      <c r="P28" s="14" cm="1">
        <f t="array" aca="1" ref="P28" ca="1">SUM(INDIRECT("'"&amp;TOTALCustomerSheets&amp;"'!"&amp;ADDRESS(ROW(),COLUMN())))</f>
        <v>0</v>
      </c>
      <c r="Q28" s="14" cm="1">
        <f t="array" aca="1" ref="Q28" ca="1">SUM(INDIRECT("'"&amp;TOTALCustomerSheets&amp;"'!"&amp;ADDRESS(ROW(),COLUMN())))</f>
        <v>0</v>
      </c>
      <c r="R28" s="14" cm="1">
        <f t="array" aca="1" ref="R28" ca="1">SUM(INDIRECT("'"&amp;TOTALCustomerSheets&amp;"'!"&amp;ADDRESS(ROW(),COLUMN())))</f>
        <v>0</v>
      </c>
      <c r="S28" s="14" cm="1">
        <f t="array" aca="1" ref="S28" ca="1">SUM(INDIRECT("'"&amp;TOTALCustomerSheets&amp;"'!"&amp;ADDRESS(ROW(),COLUMN())))</f>
        <v>0</v>
      </c>
      <c r="T28" s="14" cm="1">
        <f t="array" aca="1" ref="T28" ca="1">SUM(INDIRECT("'"&amp;TOTALCustomerSheets&amp;"'!"&amp;ADDRESS(ROW(),COLUMN())))</f>
        <v>0</v>
      </c>
      <c r="U28" s="14" cm="1">
        <f t="array" aca="1" ref="U28" ca="1">SUM(INDIRECT("'"&amp;TOTALCustomerSheets&amp;"'!"&amp;ADDRESS(ROW(),COLUMN())))</f>
        <v>0</v>
      </c>
    </row>
    <row r="29" spans="1:21" hidden="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 cm="1">
        <f t="array" aca="1" ref="D29" ca="1">SUM(INDIRECT("'"&amp;TOTALCustomerSheets&amp;"'!"&amp;ADDRESS(ROW(),COLUMN())))</f>
        <v>0</v>
      </c>
      <c r="E29" s="14">
        <f t="shared" ca="1" si="1"/>
        <v>0</v>
      </c>
      <c r="F29" s="3"/>
      <c r="G29" s="14" cm="1">
        <f t="array" aca="1" ref="G29" ca="1">SUM(INDIRECT("'"&amp;TOTALCustomerSheets&amp;"'!"&amp;ADDRESS(ROW(),COLUMN())))</f>
        <v>0</v>
      </c>
      <c r="H29" s="14" cm="1">
        <f t="array" aca="1" ref="H29" ca="1">SUM(INDIRECT("'"&amp;TOTALCustomerSheets&amp;"'!"&amp;ADDRESS(ROW(),COLUMN())))</f>
        <v>0</v>
      </c>
      <c r="I29" s="14" cm="1">
        <f t="array" aca="1" ref="I29" ca="1">SUM(INDIRECT("'"&amp;TOTALCustomerSheets&amp;"'!"&amp;ADDRESS(ROW(),COLUMN())))</f>
        <v>0</v>
      </c>
      <c r="J29" s="14" cm="1">
        <f t="array" aca="1" ref="J29" ca="1">SUM(INDIRECT("'"&amp;TOTALCustomerSheets&amp;"'!"&amp;ADDRESS(ROW(),COLUMN())))</f>
        <v>0</v>
      </c>
      <c r="K29" s="14" cm="1">
        <f t="array" aca="1" ref="K29" ca="1">SUM(INDIRECT("'"&amp;TOTALCustomerSheets&amp;"'!"&amp;ADDRESS(ROW(),COLUMN())))</f>
        <v>0</v>
      </c>
      <c r="L29" s="14" cm="1">
        <f t="array" aca="1" ref="L29" ca="1">SUM(INDIRECT("'"&amp;TOTALCustomerSheets&amp;"'!"&amp;ADDRESS(ROW(),COLUMN())))</f>
        <v>0</v>
      </c>
      <c r="M29" s="14" cm="1">
        <f t="array" aca="1" ref="M29" ca="1">SUM(INDIRECT("'"&amp;TOTALCustomerSheets&amp;"'!"&amp;ADDRESS(ROW(),COLUMN())))</f>
        <v>0</v>
      </c>
      <c r="N29" s="14" cm="1">
        <f t="array" aca="1" ref="N29" ca="1">SUM(INDIRECT("'"&amp;TOTALCustomerSheets&amp;"'!"&amp;ADDRESS(ROW(),COLUMN())))</f>
        <v>0</v>
      </c>
      <c r="O29" s="14" cm="1">
        <f t="array" aca="1" ref="O29" ca="1">SUM(INDIRECT("'"&amp;TOTALCustomerSheets&amp;"'!"&amp;ADDRESS(ROW(),COLUMN())))</f>
        <v>0</v>
      </c>
      <c r="P29" s="14" cm="1">
        <f t="array" aca="1" ref="P29" ca="1">SUM(INDIRECT("'"&amp;TOTALCustomerSheets&amp;"'!"&amp;ADDRESS(ROW(),COLUMN())))</f>
        <v>0</v>
      </c>
      <c r="Q29" s="14" cm="1">
        <f t="array" aca="1" ref="Q29" ca="1">SUM(INDIRECT("'"&amp;TOTALCustomerSheets&amp;"'!"&amp;ADDRESS(ROW(),COLUMN())))</f>
        <v>0</v>
      </c>
      <c r="R29" s="14" cm="1">
        <f t="array" aca="1" ref="R29" ca="1">SUM(INDIRECT("'"&amp;TOTALCustomerSheets&amp;"'!"&amp;ADDRESS(ROW(),COLUMN())))</f>
        <v>0</v>
      </c>
      <c r="S29" s="14" cm="1">
        <f t="array" aca="1" ref="S29" ca="1">SUM(INDIRECT("'"&amp;TOTALCustomerSheets&amp;"'!"&amp;ADDRESS(ROW(),COLUMN())))</f>
        <v>0</v>
      </c>
      <c r="T29" s="14" cm="1">
        <f t="array" aca="1" ref="T29" ca="1">SUM(INDIRECT("'"&amp;TOTALCustomerSheets&amp;"'!"&amp;ADDRESS(ROW(),COLUMN())))</f>
        <v>0</v>
      </c>
      <c r="U29" s="14" cm="1">
        <f t="array" aca="1" ref="U29" ca="1">SUM(INDIRECT("'"&amp;TOTALCustomerSheets&amp;"'!"&amp;ADDRESS(ROW(),COLUMN())))</f>
        <v>0</v>
      </c>
    </row>
    <row r="30" spans="1:21" hidden="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 cm="1">
        <f t="array" aca="1" ref="D30" ca="1">SUM(INDIRECT("'"&amp;TOTALCustomerSheets&amp;"'!"&amp;ADDRESS(ROW(),COLUMN())))</f>
        <v>0</v>
      </c>
      <c r="E30" s="14">
        <f t="shared" ca="1" si="0"/>
        <v>0</v>
      </c>
      <c r="F30" s="46"/>
      <c r="G30" s="174" cm="1">
        <f t="array" aca="1" ref="G30" ca="1">SUM(INDIRECT("'"&amp;TOTALCustomerSheets&amp;"'!"&amp;ADDRESS(ROW(),COLUMN())))</f>
        <v>0</v>
      </c>
      <c r="H30" s="174" cm="1">
        <f t="array" aca="1" ref="H30" ca="1">SUM(INDIRECT("'"&amp;TOTALCustomerSheets&amp;"'!"&amp;ADDRESS(ROW(),COLUMN())))</f>
        <v>0</v>
      </c>
      <c r="I30" s="174" cm="1">
        <f t="array" aca="1" ref="I30" ca="1">SUM(INDIRECT("'"&amp;TOTALCustomerSheets&amp;"'!"&amp;ADDRESS(ROW(),COLUMN())))</f>
        <v>0</v>
      </c>
      <c r="J30" s="174" cm="1">
        <f t="array" aca="1" ref="J30" ca="1">SUM(INDIRECT("'"&amp;TOTALCustomerSheets&amp;"'!"&amp;ADDRESS(ROW(),COLUMN())))</f>
        <v>0</v>
      </c>
      <c r="K30" s="174" cm="1">
        <f t="array" aca="1" ref="K30" ca="1">SUM(INDIRECT("'"&amp;TOTALCustomerSheets&amp;"'!"&amp;ADDRESS(ROW(),COLUMN())))</f>
        <v>0</v>
      </c>
      <c r="L30" s="174" cm="1">
        <f t="array" aca="1" ref="L30" ca="1">SUM(INDIRECT("'"&amp;TOTALCustomerSheets&amp;"'!"&amp;ADDRESS(ROW(),COLUMN())))</f>
        <v>0</v>
      </c>
      <c r="M30" s="174" cm="1">
        <f t="array" aca="1" ref="M30" ca="1">SUM(INDIRECT("'"&amp;TOTALCustomerSheets&amp;"'!"&amp;ADDRESS(ROW(),COLUMN())))</f>
        <v>0</v>
      </c>
      <c r="N30" s="174" cm="1">
        <f t="array" aca="1" ref="N30" ca="1">SUM(INDIRECT("'"&amp;TOTALCustomerSheets&amp;"'!"&amp;ADDRESS(ROW(),COLUMN())))</f>
        <v>0</v>
      </c>
      <c r="O30" s="174" cm="1">
        <f t="array" aca="1" ref="O30" ca="1">SUM(INDIRECT("'"&amp;TOTALCustomerSheets&amp;"'!"&amp;ADDRESS(ROW(),COLUMN())))</f>
        <v>0</v>
      </c>
      <c r="P30" s="174" cm="1">
        <f t="array" aca="1" ref="P30" ca="1">SUM(INDIRECT("'"&amp;TOTALCustomerSheets&amp;"'!"&amp;ADDRESS(ROW(),COLUMN())))</f>
        <v>0</v>
      </c>
      <c r="Q30" s="174" cm="1">
        <f t="array" aca="1" ref="Q30" ca="1">SUM(INDIRECT("'"&amp;TOTALCustomerSheets&amp;"'!"&amp;ADDRESS(ROW(),COLUMN())))</f>
        <v>0</v>
      </c>
      <c r="R30" s="174" cm="1">
        <f t="array" aca="1" ref="R30" ca="1">SUM(INDIRECT("'"&amp;TOTALCustomerSheets&amp;"'!"&amp;ADDRESS(ROW(),COLUMN())))</f>
        <v>0</v>
      </c>
      <c r="S30" s="174" cm="1">
        <f t="array" aca="1" ref="S30" ca="1">SUM(INDIRECT("'"&amp;TOTALCustomerSheets&amp;"'!"&amp;ADDRESS(ROW(),COLUMN())))</f>
        <v>0</v>
      </c>
      <c r="T30" s="174" cm="1">
        <f t="array" aca="1" ref="T30" ca="1">SUM(INDIRECT("'"&amp;TOTALCustomerSheets&amp;"'!"&amp;ADDRESS(ROW(),COLUMN())))</f>
        <v>0</v>
      </c>
      <c r="U30" s="174" cm="1">
        <f t="array" aca="1" ref="U30" ca="1">SUM(INDIRECT("'"&amp;TOTALCustomerSheets&amp;"'!"&amp;ADDRESS(ROW(),COLUMN())))</f>
        <v>0</v>
      </c>
    </row>
    <row r="31" spans="1:21" hidden="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>
        <f t="shared" si="0"/>
        <v>0</v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hidden="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>
        <f t="shared" si="0"/>
        <v>0</v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hidden="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 cm="1">
        <f t="array" aca="1" ref="D33" ca="1">SUM(INDIRECT("'"&amp;TOTALCustomerSheets&amp;"'!"&amp;ADDRESS(ROW(),COLUMN())))</f>
        <v>0</v>
      </c>
      <c r="E33" s="14">
        <f t="shared" ca="1" si="0"/>
        <v>0</v>
      </c>
      <c r="F33" s="3"/>
      <c r="G33" s="14" cm="1">
        <f t="array" aca="1" ref="G33" ca="1">SUM(INDIRECT("'"&amp;TOTALCustomerSheets&amp;"'!"&amp;ADDRESS(ROW(),COLUMN())))</f>
        <v>0</v>
      </c>
      <c r="H33" s="14" cm="1">
        <f t="array" aca="1" ref="H33" ca="1">SUM(INDIRECT("'"&amp;TOTALCustomerSheets&amp;"'!"&amp;ADDRESS(ROW(),COLUMN())))</f>
        <v>0</v>
      </c>
      <c r="I33" s="14" cm="1">
        <f t="array" aca="1" ref="I33" ca="1">SUM(INDIRECT("'"&amp;TOTALCustomerSheets&amp;"'!"&amp;ADDRESS(ROW(),COLUMN())))</f>
        <v>0</v>
      </c>
      <c r="J33" s="14" cm="1">
        <f t="array" aca="1" ref="J33" ca="1">SUM(INDIRECT("'"&amp;TOTALCustomerSheets&amp;"'!"&amp;ADDRESS(ROW(),COLUMN())))</f>
        <v>0</v>
      </c>
      <c r="K33" s="14" cm="1">
        <f t="array" aca="1" ref="K33" ca="1">SUM(INDIRECT("'"&amp;TOTALCustomerSheets&amp;"'!"&amp;ADDRESS(ROW(),COLUMN())))</f>
        <v>0</v>
      </c>
      <c r="L33" s="14" cm="1">
        <f t="array" aca="1" ref="L33" ca="1">SUM(INDIRECT("'"&amp;TOTALCustomerSheets&amp;"'!"&amp;ADDRESS(ROW(),COLUMN())))</f>
        <v>0</v>
      </c>
      <c r="M33" s="14" cm="1">
        <f t="array" aca="1" ref="M33" ca="1">SUM(INDIRECT("'"&amp;TOTALCustomerSheets&amp;"'!"&amp;ADDRESS(ROW(),COLUMN())))</f>
        <v>0</v>
      </c>
      <c r="N33" s="14" cm="1">
        <f t="array" aca="1" ref="N33" ca="1">SUM(INDIRECT("'"&amp;TOTALCustomerSheets&amp;"'!"&amp;ADDRESS(ROW(),COLUMN())))</f>
        <v>0</v>
      </c>
      <c r="O33" s="14" cm="1">
        <f t="array" aca="1" ref="O33" ca="1">SUM(INDIRECT("'"&amp;TOTALCustomerSheets&amp;"'!"&amp;ADDRESS(ROW(),COLUMN())))</f>
        <v>0</v>
      </c>
      <c r="P33" s="14" cm="1">
        <f t="array" aca="1" ref="P33" ca="1">SUM(INDIRECT("'"&amp;TOTALCustomerSheets&amp;"'!"&amp;ADDRESS(ROW(),COLUMN())))</f>
        <v>0</v>
      </c>
      <c r="Q33" s="14" cm="1">
        <f t="array" aca="1" ref="Q33" ca="1">SUM(INDIRECT("'"&amp;TOTALCustomerSheets&amp;"'!"&amp;ADDRESS(ROW(),COLUMN())))</f>
        <v>0</v>
      </c>
      <c r="R33" s="14" cm="1">
        <f t="array" aca="1" ref="R33" ca="1">SUM(INDIRECT("'"&amp;TOTALCustomerSheets&amp;"'!"&amp;ADDRESS(ROW(),COLUMN())))</f>
        <v>0</v>
      </c>
      <c r="S33" s="14" cm="1">
        <f t="array" aca="1" ref="S33" ca="1">SUM(INDIRECT("'"&amp;TOTALCustomerSheets&amp;"'!"&amp;ADDRESS(ROW(),COLUMN())))</f>
        <v>0</v>
      </c>
      <c r="T33" s="14" cm="1">
        <f t="array" aca="1" ref="T33" ca="1">SUM(INDIRECT("'"&amp;TOTALCustomerSheets&amp;"'!"&amp;ADDRESS(ROW(),COLUMN())))</f>
        <v>0</v>
      </c>
      <c r="U33" s="14" cm="1">
        <f t="array" aca="1" ref="U33" ca="1">SUM(INDIRECT("'"&amp;TOTALCustomerSheets&amp;"'!"&amp;ADDRESS(ROW(),COLUMN())))</f>
        <v>0</v>
      </c>
    </row>
    <row r="34" spans="1:21" hidden="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 cm="1">
        <f t="array" aca="1" ref="D34" ca="1">SUM(INDIRECT("'"&amp;TOTALCustomerSheets&amp;"'!"&amp;ADDRESS(ROW(),COLUMN())))</f>
        <v>4773.5357441598617</v>
      </c>
      <c r="E34" s="14">
        <f t="shared" ref="E34:E39" ca="1" si="2">IFERROR(IF(D34="",0,IF(D34=0,0,IF(ABS(D34-SUM($G34:$U34))&lt;Check_Limit,0,1))),1)</f>
        <v>0</v>
      </c>
      <c r="F34" s="3"/>
      <c r="G34" s="14" cm="1">
        <f t="array" aca="1" ref="G34" ca="1">SUM(INDIRECT("'"&amp;TOTALCustomerSheets&amp;"'!"&amp;ADDRESS(ROW(),COLUMN())))</f>
        <v>3942.312916456262</v>
      </c>
      <c r="H34" s="14" cm="1">
        <f t="array" aca="1" ref="H34" ca="1">SUM(INDIRECT("'"&amp;TOTALCustomerSheets&amp;"'!"&amp;ADDRESS(ROW(),COLUMN())))</f>
        <v>252.09965188896223</v>
      </c>
      <c r="I34" s="14" cm="1">
        <f t="array" aca="1" ref="I34" ca="1">SUM(INDIRECT("'"&amp;TOTALCustomerSheets&amp;"'!"&amp;ADDRESS(ROW(),COLUMN())))</f>
        <v>285.64581208066255</v>
      </c>
      <c r="J34" s="14" cm="1">
        <f t="array" aca="1" ref="J34" ca="1">SUM(INDIRECT("'"&amp;TOTALCustomerSheets&amp;"'!"&amp;ADDRESS(ROW(),COLUMN())))</f>
        <v>140.19045367577021</v>
      </c>
      <c r="K34" s="14" cm="1">
        <f t="array" aca="1" ref="K34" ca="1">SUM(INDIRECT("'"&amp;TOTALCustomerSheets&amp;"'!"&amp;ADDRESS(ROW(),COLUMN())))</f>
        <v>3.834853861921399</v>
      </c>
      <c r="L34" s="14" cm="1">
        <f t="array" aca="1" ref="L34" ca="1">SUM(INDIRECT("'"&amp;TOTALCustomerSheets&amp;"'!"&amp;ADDRESS(ROW(),COLUMN())))</f>
        <v>11.551265540731517</v>
      </c>
      <c r="M34" s="14" cm="1">
        <f t="array" aca="1" ref="M34" ca="1">SUM(INDIRECT("'"&amp;TOTALCustomerSheets&amp;"'!"&amp;ADDRESS(ROW(),COLUMN())))</f>
        <v>76.638953012939794</v>
      </c>
      <c r="N34" s="14" cm="1">
        <f t="array" aca="1" ref="N34" ca="1">SUM(INDIRECT("'"&amp;TOTALCustomerSheets&amp;"'!"&amp;ADDRESS(ROW(),COLUMN())))</f>
        <v>43.329402253466299</v>
      </c>
      <c r="O34" s="14" cm="1">
        <f t="array" aca="1" ref="O34" ca="1">SUM(INDIRECT("'"&amp;TOTALCustomerSheets&amp;"'!"&amp;ADDRESS(ROW(),COLUMN())))</f>
        <v>17.932435389145599</v>
      </c>
      <c r="P34" s="14" cm="1">
        <f t="array" aca="1" ref="P34" ca="1">SUM(INDIRECT("'"&amp;TOTALCustomerSheets&amp;"'!"&amp;ADDRESS(ROW(),COLUMN())))</f>
        <v>0</v>
      </c>
      <c r="Q34" s="14" cm="1">
        <f t="array" aca="1" ref="Q34" ca="1">SUM(INDIRECT("'"&amp;TOTALCustomerSheets&amp;"'!"&amp;ADDRESS(ROW(),COLUMN())))</f>
        <v>0</v>
      </c>
      <c r="R34" s="14" cm="1">
        <f t="array" aca="1" ref="R34" ca="1">SUM(INDIRECT("'"&amp;TOTALCustomerSheets&amp;"'!"&amp;ADDRESS(ROW(),COLUMN())))</f>
        <v>0</v>
      </c>
      <c r="S34" s="14" cm="1">
        <f t="array" aca="1" ref="S34" ca="1">SUM(INDIRECT("'"&amp;TOTALCustomerSheets&amp;"'!"&amp;ADDRESS(ROW(),COLUMN())))</f>
        <v>0</v>
      </c>
      <c r="T34" s="14" cm="1">
        <f t="array" aca="1" ref="T34" ca="1">SUM(INDIRECT("'"&amp;TOTALCustomerSheets&amp;"'!"&amp;ADDRESS(ROW(),COLUMN())))</f>
        <v>0</v>
      </c>
      <c r="U34" s="14" cm="1">
        <f t="array" aca="1" ref="U34" ca="1">SUM(INDIRECT("'"&amp;TOTALCustomerSheets&amp;"'!"&amp;ADDRESS(ROW(),COLUMN())))</f>
        <v>0</v>
      </c>
    </row>
    <row r="35" spans="1:21" hidden="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 cm="1">
        <f t="array" aca="1" ref="D35" ca="1">SUM(INDIRECT("'"&amp;TOTALCustomerSheets&amp;"'!"&amp;ADDRESS(ROW(),COLUMN())))</f>
        <v>0</v>
      </c>
      <c r="E35" s="14">
        <f t="shared" ca="1" si="2"/>
        <v>0</v>
      </c>
      <c r="F35" s="3"/>
      <c r="G35" s="14" cm="1">
        <f t="array" aca="1" ref="G35" ca="1">SUM(INDIRECT("'"&amp;TOTALCustomerSheets&amp;"'!"&amp;ADDRESS(ROW(),COLUMN())))</f>
        <v>0</v>
      </c>
      <c r="H35" s="14" cm="1">
        <f t="array" aca="1" ref="H35" ca="1">SUM(INDIRECT("'"&amp;TOTALCustomerSheets&amp;"'!"&amp;ADDRESS(ROW(),COLUMN())))</f>
        <v>0</v>
      </c>
      <c r="I35" s="14" cm="1">
        <f t="array" aca="1" ref="I35" ca="1">SUM(INDIRECT("'"&amp;TOTALCustomerSheets&amp;"'!"&amp;ADDRESS(ROW(),COLUMN())))</f>
        <v>0</v>
      </c>
      <c r="J35" s="14" cm="1">
        <f t="array" aca="1" ref="J35" ca="1">SUM(INDIRECT("'"&amp;TOTALCustomerSheets&amp;"'!"&amp;ADDRESS(ROW(),COLUMN())))</f>
        <v>0</v>
      </c>
      <c r="K35" s="14" cm="1">
        <f t="array" aca="1" ref="K35" ca="1">SUM(INDIRECT("'"&amp;TOTALCustomerSheets&amp;"'!"&amp;ADDRESS(ROW(),COLUMN())))</f>
        <v>0</v>
      </c>
      <c r="L35" s="14" cm="1">
        <f t="array" aca="1" ref="L35" ca="1">SUM(INDIRECT("'"&amp;TOTALCustomerSheets&amp;"'!"&amp;ADDRESS(ROW(),COLUMN())))</f>
        <v>0</v>
      </c>
      <c r="M35" s="14" cm="1">
        <f t="array" aca="1" ref="M35" ca="1">SUM(INDIRECT("'"&amp;TOTALCustomerSheets&amp;"'!"&amp;ADDRESS(ROW(),COLUMN())))</f>
        <v>0</v>
      </c>
      <c r="N35" s="14" cm="1">
        <f t="array" aca="1" ref="N35" ca="1">SUM(INDIRECT("'"&amp;TOTALCustomerSheets&amp;"'!"&amp;ADDRESS(ROW(),COLUMN())))</f>
        <v>0</v>
      </c>
      <c r="O35" s="14" cm="1">
        <f t="array" aca="1" ref="O35" ca="1">SUM(INDIRECT("'"&amp;TOTALCustomerSheets&amp;"'!"&amp;ADDRESS(ROW(),COLUMN())))</f>
        <v>0</v>
      </c>
      <c r="P35" s="14" cm="1">
        <f t="array" aca="1" ref="P35" ca="1">SUM(INDIRECT("'"&amp;TOTALCustomerSheets&amp;"'!"&amp;ADDRESS(ROW(),COLUMN())))</f>
        <v>0</v>
      </c>
      <c r="Q35" s="14" cm="1">
        <f t="array" aca="1" ref="Q35" ca="1">SUM(INDIRECT("'"&amp;TOTALCustomerSheets&amp;"'!"&amp;ADDRESS(ROW(),COLUMN())))</f>
        <v>0</v>
      </c>
      <c r="R35" s="14" cm="1">
        <f t="array" aca="1" ref="R35" ca="1">SUM(INDIRECT("'"&amp;TOTALCustomerSheets&amp;"'!"&amp;ADDRESS(ROW(),COLUMN())))</f>
        <v>0</v>
      </c>
      <c r="S35" s="14" cm="1">
        <f t="array" aca="1" ref="S35" ca="1">SUM(INDIRECT("'"&amp;TOTALCustomerSheets&amp;"'!"&amp;ADDRESS(ROW(),COLUMN())))</f>
        <v>0</v>
      </c>
      <c r="T35" s="14" cm="1">
        <f t="array" aca="1" ref="T35" ca="1">SUM(INDIRECT("'"&amp;TOTALCustomerSheets&amp;"'!"&amp;ADDRESS(ROW(),COLUMN())))</f>
        <v>0</v>
      </c>
      <c r="U35" s="14" cm="1">
        <f t="array" aca="1" ref="U35" ca="1">SUM(INDIRECT("'"&amp;TOTALCustomerSheets&amp;"'!"&amp;ADDRESS(ROW(),COLUMN())))</f>
        <v>0</v>
      </c>
    </row>
    <row r="36" spans="1:21" hidden="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 cm="1">
        <f t="array" aca="1" ref="D36" ca="1">SUM(INDIRECT("'"&amp;TOTALCustomerSheets&amp;"'!"&amp;ADDRESS(ROW(),COLUMN())))</f>
        <v>0</v>
      </c>
      <c r="E36" s="14">
        <f t="shared" ca="1" si="2"/>
        <v>0</v>
      </c>
      <c r="F36" s="3"/>
      <c r="G36" s="14" cm="1">
        <f t="array" aca="1" ref="G36" ca="1">SUM(INDIRECT("'"&amp;TOTALCustomerSheets&amp;"'!"&amp;ADDRESS(ROW(),COLUMN())))</f>
        <v>0</v>
      </c>
      <c r="H36" s="14" cm="1">
        <f t="array" aca="1" ref="H36" ca="1">SUM(INDIRECT("'"&amp;TOTALCustomerSheets&amp;"'!"&amp;ADDRESS(ROW(),COLUMN())))</f>
        <v>0</v>
      </c>
      <c r="I36" s="14" cm="1">
        <f t="array" aca="1" ref="I36" ca="1">SUM(INDIRECT("'"&amp;TOTALCustomerSheets&amp;"'!"&amp;ADDRESS(ROW(),COLUMN())))</f>
        <v>0</v>
      </c>
      <c r="J36" s="14" cm="1">
        <f t="array" aca="1" ref="J36" ca="1">SUM(INDIRECT("'"&amp;TOTALCustomerSheets&amp;"'!"&amp;ADDRESS(ROW(),COLUMN())))</f>
        <v>0</v>
      </c>
      <c r="K36" s="14" cm="1">
        <f t="array" aca="1" ref="K36" ca="1">SUM(INDIRECT("'"&amp;TOTALCustomerSheets&amp;"'!"&amp;ADDRESS(ROW(),COLUMN())))</f>
        <v>0</v>
      </c>
      <c r="L36" s="14" cm="1">
        <f t="array" aca="1" ref="L36" ca="1">SUM(INDIRECT("'"&amp;TOTALCustomerSheets&amp;"'!"&amp;ADDRESS(ROW(),COLUMN())))</f>
        <v>0</v>
      </c>
      <c r="M36" s="14" cm="1">
        <f t="array" aca="1" ref="M36" ca="1">SUM(INDIRECT("'"&amp;TOTALCustomerSheets&amp;"'!"&amp;ADDRESS(ROW(),COLUMN())))</f>
        <v>0</v>
      </c>
      <c r="N36" s="14" cm="1">
        <f t="array" aca="1" ref="N36" ca="1">SUM(INDIRECT("'"&amp;TOTALCustomerSheets&amp;"'!"&amp;ADDRESS(ROW(),COLUMN())))</f>
        <v>0</v>
      </c>
      <c r="O36" s="14" cm="1">
        <f t="array" aca="1" ref="O36" ca="1">SUM(INDIRECT("'"&amp;TOTALCustomerSheets&amp;"'!"&amp;ADDRESS(ROW(),COLUMN())))</f>
        <v>0</v>
      </c>
      <c r="P36" s="14" cm="1">
        <f t="array" aca="1" ref="P36" ca="1">SUM(INDIRECT("'"&amp;TOTALCustomerSheets&amp;"'!"&amp;ADDRESS(ROW(),COLUMN())))</f>
        <v>0</v>
      </c>
      <c r="Q36" s="14" cm="1">
        <f t="array" aca="1" ref="Q36" ca="1">SUM(INDIRECT("'"&amp;TOTALCustomerSheets&amp;"'!"&amp;ADDRESS(ROW(),COLUMN())))</f>
        <v>0</v>
      </c>
      <c r="R36" s="14" cm="1">
        <f t="array" aca="1" ref="R36" ca="1">SUM(INDIRECT("'"&amp;TOTALCustomerSheets&amp;"'!"&amp;ADDRESS(ROW(),COLUMN())))</f>
        <v>0</v>
      </c>
      <c r="S36" s="14" cm="1">
        <f t="array" aca="1" ref="S36" ca="1">SUM(INDIRECT("'"&amp;TOTALCustomerSheets&amp;"'!"&amp;ADDRESS(ROW(),COLUMN())))</f>
        <v>0</v>
      </c>
      <c r="T36" s="14" cm="1">
        <f t="array" aca="1" ref="T36" ca="1">SUM(INDIRECT("'"&amp;TOTALCustomerSheets&amp;"'!"&amp;ADDRESS(ROW(),COLUMN())))</f>
        <v>0</v>
      </c>
      <c r="U36" s="14" cm="1">
        <f t="array" aca="1" ref="U36" ca="1">SUM(INDIRECT("'"&amp;TOTALCustomerSheets&amp;"'!"&amp;ADDRESS(ROW(),COLUMN())))</f>
        <v>0</v>
      </c>
    </row>
    <row r="37" spans="1:21" hidden="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 cm="1">
        <f t="array" aca="1" ref="D37" ca="1">SUM(INDIRECT("'"&amp;TOTALCustomerSheets&amp;"'!"&amp;ADDRESS(ROW(),COLUMN())))</f>
        <v>0</v>
      </c>
      <c r="E37" s="14">
        <f t="shared" ca="1" si="2"/>
        <v>0</v>
      </c>
      <c r="F37" s="3"/>
      <c r="G37" s="14" cm="1">
        <f t="array" aca="1" ref="G37" ca="1">SUM(INDIRECT("'"&amp;TOTALCustomerSheets&amp;"'!"&amp;ADDRESS(ROW(),COLUMN())))</f>
        <v>0</v>
      </c>
      <c r="H37" s="14" cm="1">
        <f t="array" aca="1" ref="H37" ca="1">SUM(INDIRECT("'"&amp;TOTALCustomerSheets&amp;"'!"&amp;ADDRESS(ROW(),COLUMN())))</f>
        <v>0</v>
      </c>
      <c r="I37" s="14" cm="1">
        <f t="array" aca="1" ref="I37" ca="1">SUM(INDIRECT("'"&amp;TOTALCustomerSheets&amp;"'!"&amp;ADDRESS(ROW(),COLUMN())))</f>
        <v>0</v>
      </c>
      <c r="J37" s="14" cm="1">
        <f t="array" aca="1" ref="J37" ca="1">SUM(INDIRECT("'"&amp;TOTALCustomerSheets&amp;"'!"&amp;ADDRESS(ROW(),COLUMN())))</f>
        <v>0</v>
      </c>
      <c r="K37" s="14" cm="1">
        <f t="array" aca="1" ref="K37" ca="1">SUM(INDIRECT("'"&amp;TOTALCustomerSheets&amp;"'!"&amp;ADDRESS(ROW(),COLUMN())))</f>
        <v>0</v>
      </c>
      <c r="L37" s="14" cm="1">
        <f t="array" aca="1" ref="L37" ca="1">SUM(INDIRECT("'"&amp;TOTALCustomerSheets&amp;"'!"&amp;ADDRESS(ROW(),COLUMN())))</f>
        <v>0</v>
      </c>
      <c r="M37" s="14" cm="1">
        <f t="array" aca="1" ref="M37" ca="1">SUM(INDIRECT("'"&amp;TOTALCustomerSheets&amp;"'!"&amp;ADDRESS(ROW(),COLUMN())))</f>
        <v>0</v>
      </c>
      <c r="N37" s="14" cm="1">
        <f t="array" aca="1" ref="N37" ca="1">SUM(INDIRECT("'"&amp;TOTALCustomerSheets&amp;"'!"&amp;ADDRESS(ROW(),COLUMN())))</f>
        <v>0</v>
      </c>
      <c r="O37" s="14" cm="1">
        <f t="array" aca="1" ref="O37" ca="1">SUM(INDIRECT("'"&amp;TOTALCustomerSheets&amp;"'!"&amp;ADDRESS(ROW(),COLUMN())))</f>
        <v>0</v>
      </c>
      <c r="P37" s="14" cm="1">
        <f t="array" aca="1" ref="P37" ca="1">SUM(INDIRECT("'"&amp;TOTALCustomerSheets&amp;"'!"&amp;ADDRESS(ROW(),COLUMN())))</f>
        <v>0</v>
      </c>
      <c r="Q37" s="14" cm="1">
        <f t="array" aca="1" ref="Q37" ca="1">SUM(INDIRECT("'"&amp;TOTALCustomerSheets&amp;"'!"&amp;ADDRESS(ROW(),COLUMN())))</f>
        <v>0</v>
      </c>
      <c r="R37" s="14" cm="1">
        <f t="array" aca="1" ref="R37" ca="1">SUM(INDIRECT("'"&amp;TOTALCustomerSheets&amp;"'!"&amp;ADDRESS(ROW(),COLUMN())))</f>
        <v>0</v>
      </c>
      <c r="S37" s="14" cm="1">
        <f t="array" aca="1" ref="S37" ca="1">SUM(INDIRECT("'"&amp;TOTALCustomerSheets&amp;"'!"&amp;ADDRESS(ROW(),COLUMN())))</f>
        <v>0</v>
      </c>
      <c r="T37" s="14" cm="1">
        <f t="array" aca="1" ref="T37" ca="1">SUM(INDIRECT("'"&amp;TOTALCustomerSheets&amp;"'!"&amp;ADDRESS(ROW(),COLUMN())))</f>
        <v>0</v>
      </c>
      <c r="U37" s="14" cm="1">
        <f t="array" aca="1" ref="U37" ca="1">SUM(INDIRECT("'"&amp;TOTALCustomerSheets&amp;"'!"&amp;ADDRESS(ROW(),COLUMN())))</f>
        <v>0</v>
      </c>
    </row>
    <row r="38" spans="1:21" hidden="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 cm="1">
        <f t="array" aca="1" ref="D38" ca="1">SUM(INDIRECT("'"&amp;TOTALCustomerSheets&amp;"'!"&amp;ADDRESS(ROW(),COLUMN())))</f>
        <v>218059.54416999998</v>
      </c>
      <c r="E38" s="14">
        <f t="shared" ca="1" si="2"/>
        <v>0</v>
      </c>
      <c r="F38" s="3"/>
      <c r="G38" s="14" cm="1">
        <f t="array" aca="1" ref="G38" ca="1">SUM(INDIRECT("'"&amp;TOTALCustomerSheets&amp;"'!"&amp;ADDRESS(ROW(),COLUMN())))</f>
        <v>196508.02184229053</v>
      </c>
      <c r="H38" s="14" cm="1">
        <f t="array" aca="1" ref="H38" ca="1">SUM(INDIRECT("'"&amp;TOTALCustomerSheets&amp;"'!"&amp;ADDRESS(ROW(),COLUMN())))</f>
        <v>10915.805012800376</v>
      </c>
      <c r="I38" s="14" cm="1">
        <f t="array" aca="1" ref="I38" ca="1">SUM(INDIRECT("'"&amp;TOTALCustomerSheets&amp;"'!"&amp;ADDRESS(ROW(),COLUMN())))</f>
        <v>6111.6826918984525</v>
      </c>
      <c r="J38" s="14" cm="1">
        <f t="array" aca="1" ref="J38" ca="1">SUM(INDIRECT("'"&amp;TOTALCustomerSheets&amp;"'!"&amp;ADDRESS(ROW(),COLUMN())))</f>
        <v>3323.96642773145</v>
      </c>
      <c r="K38" s="14" cm="1">
        <f t="array" aca="1" ref="K38" ca="1">SUM(INDIRECT("'"&amp;TOTALCustomerSheets&amp;"'!"&amp;ADDRESS(ROW(),COLUMN())))</f>
        <v>6.4238500154950477</v>
      </c>
      <c r="L38" s="14" cm="1">
        <f t="array" aca="1" ref="L38" ca="1">SUM(INDIRECT("'"&amp;TOTALCustomerSheets&amp;"'!"&amp;ADDRESS(ROW(),COLUMN())))</f>
        <v>304.44076155337797</v>
      </c>
      <c r="M38" s="14" cm="1">
        <f t="array" aca="1" ref="M38" ca="1">SUM(INDIRECT("'"&amp;TOTALCustomerSheets&amp;"'!"&amp;ADDRESS(ROW(),COLUMN())))</f>
        <v>781.29177664593146</v>
      </c>
      <c r="N38" s="14" cm="1">
        <f t="array" aca="1" ref="N38" ca="1">SUM(INDIRECT("'"&amp;TOTALCustomerSheets&amp;"'!"&amp;ADDRESS(ROW(),COLUMN())))</f>
        <v>76.993815995579439</v>
      </c>
      <c r="O38" s="14" cm="1">
        <f t="array" aca="1" ref="O38" ca="1">SUM(INDIRECT("'"&amp;TOTALCustomerSheets&amp;"'!"&amp;ADDRESS(ROW(),COLUMN())))</f>
        <v>30.917991068798063</v>
      </c>
      <c r="P38" s="14" cm="1">
        <f t="array" aca="1" ref="P38" ca="1">SUM(INDIRECT("'"&amp;TOTALCustomerSheets&amp;"'!"&amp;ADDRESS(ROW(),COLUMN())))</f>
        <v>0</v>
      </c>
      <c r="Q38" s="14" cm="1">
        <f t="array" aca="1" ref="Q38" ca="1">SUM(INDIRECT("'"&amp;TOTALCustomerSheets&amp;"'!"&amp;ADDRESS(ROW(),COLUMN())))</f>
        <v>0</v>
      </c>
      <c r="R38" s="14" cm="1">
        <f t="array" aca="1" ref="R38" ca="1">SUM(INDIRECT("'"&amp;TOTALCustomerSheets&amp;"'!"&amp;ADDRESS(ROW(),COLUMN())))</f>
        <v>0</v>
      </c>
      <c r="S38" s="14" cm="1">
        <f t="array" aca="1" ref="S38" ca="1">SUM(INDIRECT("'"&amp;TOTALCustomerSheets&amp;"'!"&amp;ADDRESS(ROW(),COLUMN())))</f>
        <v>0</v>
      </c>
      <c r="T38" s="14" cm="1">
        <f t="array" aca="1" ref="T38" ca="1">SUM(INDIRECT("'"&amp;TOTALCustomerSheets&amp;"'!"&amp;ADDRESS(ROW(),COLUMN())))</f>
        <v>0</v>
      </c>
      <c r="U38" s="14" cm="1">
        <f t="array" aca="1" ref="U38" ca="1">SUM(INDIRECT("'"&amp;TOTALCustomerSheets&amp;"'!"&amp;ADDRESS(ROW(),COLUMN())))</f>
        <v>0</v>
      </c>
    </row>
    <row r="39" spans="1:21" hidden="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 cm="1">
        <f t="array" aca="1" ref="D39" ca="1">SUM(INDIRECT("'"&amp;TOTALCustomerSheets&amp;"'!"&amp;ADDRESS(ROW(),COLUMN())))</f>
        <v>17300.948300000004</v>
      </c>
      <c r="E39" s="14">
        <f t="shared" ca="1" si="2"/>
        <v>0</v>
      </c>
      <c r="F39" s="3"/>
      <c r="G39" s="14" cm="1">
        <f t="array" aca="1" ref="G39" ca="1">SUM(INDIRECT("'"&amp;TOTALCustomerSheets&amp;"'!"&amp;ADDRESS(ROW(),COLUMN())))</f>
        <v>12151.226005266783</v>
      </c>
      <c r="H39" s="14" cm="1">
        <f t="array" aca="1" ref="H39" ca="1">SUM(INDIRECT("'"&amp;TOTALCustomerSheets&amp;"'!"&amp;ADDRESS(ROW(),COLUMN())))</f>
        <v>1424.5391121997895</v>
      </c>
      <c r="I39" s="14" cm="1">
        <f t="array" aca="1" ref="I39" ca="1">SUM(INDIRECT("'"&amp;TOTALCustomerSheets&amp;"'!"&amp;ADDRESS(ROW(),COLUMN())))</f>
        <v>2021.9525982721414</v>
      </c>
      <c r="J39" s="14" cm="1">
        <f t="array" aca="1" ref="J39" ca="1">SUM(INDIRECT("'"&amp;TOTALCustomerSheets&amp;"'!"&amp;ADDRESS(ROW(),COLUMN())))</f>
        <v>1199.3531030805693</v>
      </c>
      <c r="K39" s="14" cm="1">
        <f t="array" aca="1" ref="K39" ca="1">SUM(INDIRECT("'"&amp;TOTALCustomerSheets&amp;"'!"&amp;ADDRESS(ROW(),COLUMN())))</f>
        <v>15.501672432811594</v>
      </c>
      <c r="L39" s="14" cm="1">
        <f t="array" aca="1" ref="L39" ca="1">SUM(INDIRECT("'"&amp;TOTALCustomerSheets&amp;"'!"&amp;ADDRESS(ROW(),COLUMN())))</f>
        <v>119.28959932328357</v>
      </c>
      <c r="M39" s="14" cm="1">
        <f t="array" aca="1" ref="M39" ca="1">SUM(INDIRECT("'"&amp;TOTALCustomerSheets&amp;"'!"&amp;ADDRESS(ROW(),COLUMN())))</f>
        <v>320.72643459413149</v>
      </c>
      <c r="N39" s="14" cm="1">
        <f t="array" aca="1" ref="N39" ca="1">SUM(INDIRECT("'"&amp;TOTALCustomerSheets&amp;"'!"&amp;ADDRESS(ROW(),COLUMN())))</f>
        <v>34.514820520629875</v>
      </c>
      <c r="O39" s="14" cm="1">
        <f t="array" aca="1" ref="O39" ca="1">SUM(INDIRECT("'"&amp;TOTALCustomerSheets&amp;"'!"&amp;ADDRESS(ROW(),COLUMN())))</f>
        <v>13.844954309863807</v>
      </c>
      <c r="P39" s="14" cm="1">
        <f t="array" aca="1" ref="P39" ca="1">SUM(INDIRECT("'"&amp;TOTALCustomerSheets&amp;"'!"&amp;ADDRESS(ROW(),COLUMN())))</f>
        <v>0</v>
      </c>
      <c r="Q39" s="14" cm="1">
        <f t="array" aca="1" ref="Q39" ca="1">SUM(INDIRECT("'"&amp;TOTALCustomerSheets&amp;"'!"&amp;ADDRESS(ROW(),COLUMN())))</f>
        <v>0</v>
      </c>
      <c r="R39" s="14" cm="1">
        <f t="array" aca="1" ref="R39" ca="1">SUM(INDIRECT("'"&amp;TOTALCustomerSheets&amp;"'!"&amp;ADDRESS(ROW(),COLUMN())))</f>
        <v>0</v>
      </c>
      <c r="S39" s="14" cm="1">
        <f t="array" aca="1" ref="S39" ca="1">SUM(INDIRECT("'"&amp;TOTALCustomerSheets&amp;"'!"&amp;ADDRESS(ROW(),COLUMN())))</f>
        <v>0</v>
      </c>
      <c r="T39" s="14" cm="1">
        <f t="array" aca="1" ref="T39" ca="1">SUM(INDIRECT("'"&amp;TOTALCustomerSheets&amp;"'!"&amp;ADDRESS(ROW(),COLUMN())))</f>
        <v>0</v>
      </c>
      <c r="U39" s="14" cm="1">
        <f t="array" aca="1" ref="U39" ca="1">SUM(INDIRECT("'"&amp;TOTALCustomerSheets&amp;"'!"&amp;ADDRESS(ROW(),COLUMN())))</f>
        <v>0</v>
      </c>
    </row>
    <row r="40" spans="1:21" hidden="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 cm="1">
        <f t="array" aca="1" ref="D40" ca="1">SUM(INDIRECT("'"&amp;TOTALCustomerSheets&amp;"'!"&amp;ADDRESS(ROW(),COLUMN())))</f>
        <v>3311.6940800000002</v>
      </c>
      <c r="E40" s="14">
        <f t="shared" ca="1" si="0"/>
        <v>0</v>
      </c>
      <c r="F40" s="3"/>
      <c r="G40" s="14" cm="1">
        <f t="array" aca="1" ref="G40" ca="1">SUM(INDIRECT("'"&amp;TOTALCustomerSheets&amp;"'!"&amp;ADDRESS(ROW(),COLUMN())))</f>
        <v>2325.950146119103</v>
      </c>
      <c r="H40" s="14" cm="1">
        <f t="array" aca="1" ref="H40" ca="1">SUM(INDIRECT("'"&amp;TOTALCustomerSheets&amp;"'!"&amp;ADDRESS(ROW(),COLUMN())))</f>
        <v>272.68087637719242</v>
      </c>
      <c r="I40" s="14" cm="1">
        <f t="array" aca="1" ref="I40" ca="1">SUM(INDIRECT("'"&amp;TOTALCustomerSheets&amp;"'!"&amp;ADDRESS(ROW(),COLUMN())))</f>
        <v>387.03592043786801</v>
      </c>
      <c r="J40" s="14" cm="1">
        <f t="array" aca="1" ref="J40" ca="1">SUM(INDIRECT("'"&amp;TOTALCustomerSheets&amp;"'!"&amp;ADDRESS(ROW(),COLUMN())))</f>
        <v>229.57646612362575</v>
      </c>
      <c r="K40" s="14" cm="1">
        <f t="array" aca="1" ref="K40" ca="1">SUM(INDIRECT("'"&amp;TOTALCustomerSheets&amp;"'!"&amp;ADDRESS(ROW(),COLUMN())))</f>
        <v>2.9672822515654445</v>
      </c>
      <c r="L40" s="14" cm="1">
        <f t="array" aca="1" ref="L40" ca="1">SUM(INDIRECT("'"&amp;TOTALCustomerSheets&amp;"'!"&amp;ADDRESS(ROW(),COLUMN())))</f>
        <v>22.834046610294198</v>
      </c>
      <c r="M40" s="14" cm="1">
        <f t="array" aca="1" ref="M40" ca="1">SUM(INDIRECT("'"&amp;TOTALCustomerSheets&amp;"'!"&amp;ADDRESS(ROW(),COLUMN())))</f>
        <v>61.392463368316776</v>
      </c>
      <c r="N40" s="14" cm="1">
        <f t="array" aca="1" ref="N40" ca="1">SUM(INDIRECT("'"&amp;TOTALCustomerSheets&amp;"'!"&amp;ADDRESS(ROW(),COLUMN())))</f>
        <v>6.6067203258697944</v>
      </c>
      <c r="O40" s="14" cm="1">
        <f t="array" aca="1" ref="O40" ca="1">SUM(INDIRECT("'"&amp;TOTALCustomerSheets&amp;"'!"&amp;ADDRESS(ROW(),COLUMN())))</f>
        <v>2.6501583861646734</v>
      </c>
      <c r="P40" s="14" cm="1">
        <f t="array" aca="1" ref="P40" ca="1">SUM(INDIRECT("'"&amp;TOTALCustomerSheets&amp;"'!"&amp;ADDRESS(ROW(),COLUMN())))</f>
        <v>0</v>
      </c>
      <c r="Q40" s="14" cm="1">
        <f t="array" aca="1" ref="Q40" ca="1">SUM(INDIRECT("'"&amp;TOTALCustomerSheets&amp;"'!"&amp;ADDRESS(ROW(),COLUMN())))</f>
        <v>0</v>
      </c>
      <c r="R40" s="14" cm="1">
        <f t="array" aca="1" ref="R40" ca="1">SUM(INDIRECT("'"&amp;TOTALCustomerSheets&amp;"'!"&amp;ADDRESS(ROW(),COLUMN())))</f>
        <v>0</v>
      </c>
      <c r="S40" s="14" cm="1">
        <f t="array" aca="1" ref="S40" ca="1">SUM(INDIRECT("'"&amp;TOTALCustomerSheets&amp;"'!"&amp;ADDRESS(ROW(),COLUMN())))</f>
        <v>0</v>
      </c>
      <c r="T40" s="14" cm="1">
        <f t="array" aca="1" ref="T40" ca="1">SUM(INDIRECT("'"&amp;TOTALCustomerSheets&amp;"'!"&amp;ADDRESS(ROW(),COLUMN())))</f>
        <v>0</v>
      </c>
      <c r="U40" s="14" cm="1">
        <f t="array" aca="1" ref="U40" ca="1">SUM(INDIRECT("'"&amp;TOTALCustomerSheets&amp;"'!"&amp;ADDRESS(ROW(),COLUMN())))</f>
        <v>0</v>
      </c>
    </row>
    <row r="41" spans="1:21" hidden="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 cm="1">
        <f t="array" aca="1" ref="D41" ca="1">SUM(INDIRECT("'"&amp;TOTALCustomerSheets&amp;"'!"&amp;ADDRESS(ROW(),COLUMN())))</f>
        <v>0</v>
      </c>
      <c r="E41" s="14">
        <f t="shared" ca="1" si="0"/>
        <v>0</v>
      </c>
      <c r="F41" s="3"/>
      <c r="G41" s="14" cm="1">
        <f t="array" aca="1" ref="G41" ca="1">SUM(INDIRECT("'"&amp;TOTALCustomerSheets&amp;"'!"&amp;ADDRESS(ROW(),COLUMN())))</f>
        <v>0</v>
      </c>
      <c r="H41" s="14" cm="1">
        <f t="array" aca="1" ref="H41" ca="1">SUM(INDIRECT("'"&amp;TOTALCustomerSheets&amp;"'!"&amp;ADDRESS(ROW(),COLUMN())))</f>
        <v>0</v>
      </c>
      <c r="I41" s="14" cm="1">
        <f t="array" aca="1" ref="I41" ca="1">SUM(INDIRECT("'"&amp;TOTALCustomerSheets&amp;"'!"&amp;ADDRESS(ROW(),COLUMN())))</f>
        <v>0</v>
      </c>
      <c r="J41" s="14" cm="1">
        <f t="array" aca="1" ref="J41" ca="1">SUM(INDIRECT("'"&amp;TOTALCustomerSheets&amp;"'!"&amp;ADDRESS(ROW(),COLUMN())))</f>
        <v>0</v>
      </c>
      <c r="K41" s="14" cm="1">
        <f t="array" aca="1" ref="K41" ca="1">SUM(INDIRECT("'"&amp;TOTALCustomerSheets&amp;"'!"&amp;ADDRESS(ROW(),COLUMN())))</f>
        <v>0</v>
      </c>
      <c r="L41" s="14" cm="1">
        <f t="array" aca="1" ref="L41" ca="1">SUM(INDIRECT("'"&amp;TOTALCustomerSheets&amp;"'!"&amp;ADDRESS(ROW(),COLUMN())))</f>
        <v>0</v>
      </c>
      <c r="M41" s="14" cm="1">
        <f t="array" aca="1" ref="M41" ca="1">SUM(INDIRECT("'"&amp;TOTALCustomerSheets&amp;"'!"&amp;ADDRESS(ROW(),COLUMN())))</f>
        <v>0</v>
      </c>
      <c r="N41" s="14" cm="1">
        <f t="array" aca="1" ref="N41" ca="1">SUM(INDIRECT("'"&amp;TOTALCustomerSheets&amp;"'!"&amp;ADDRESS(ROW(),COLUMN())))</f>
        <v>0</v>
      </c>
      <c r="O41" s="14" cm="1">
        <f t="array" aca="1" ref="O41" ca="1">SUM(INDIRECT("'"&amp;TOTALCustomerSheets&amp;"'!"&amp;ADDRESS(ROW(),COLUMN())))</f>
        <v>0</v>
      </c>
      <c r="P41" s="14" cm="1">
        <f t="array" aca="1" ref="P41" ca="1">SUM(INDIRECT("'"&amp;TOTALCustomerSheets&amp;"'!"&amp;ADDRESS(ROW(),COLUMN())))</f>
        <v>0</v>
      </c>
      <c r="Q41" s="14" cm="1">
        <f t="array" aca="1" ref="Q41" ca="1">SUM(INDIRECT("'"&amp;TOTALCustomerSheets&amp;"'!"&amp;ADDRESS(ROW(),COLUMN())))</f>
        <v>0</v>
      </c>
      <c r="R41" s="14" cm="1">
        <f t="array" aca="1" ref="R41" ca="1">SUM(INDIRECT("'"&amp;TOTALCustomerSheets&amp;"'!"&amp;ADDRESS(ROW(),COLUMN())))</f>
        <v>0</v>
      </c>
      <c r="S41" s="14" cm="1">
        <f t="array" aca="1" ref="S41" ca="1">SUM(INDIRECT("'"&amp;TOTALCustomerSheets&amp;"'!"&amp;ADDRESS(ROW(),COLUMN())))</f>
        <v>0</v>
      </c>
      <c r="T41" s="14" cm="1">
        <f t="array" aca="1" ref="T41" ca="1">SUM(INDIRECT("'"&amp;TOTALCustomerSheets&amp;"'!"&amp;ADDRESS(ROW(),COLUMN())))</f>
        <v>0</v>
      </c>
      <c r="U41" s="14" cm="1">
        <f t="array" aca="1" ref="U41" ca="1">SUM(INDIRECT("'"&amp;TOTALCustomerSheets&amp;"'!"&amp;ADDRESS(ROW(),COLUMN())))</f>
        <v>0</v>
      </c>
    </row>
    <row r="42" spans="1:21" hidden="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 cm="1">
        <f t="array" aca="1" ref="D42" ca="1">SUM(INDIRECT("'"&amp;TOTALCustomerSheets&amp;"'!"&amp;ADDRESS(ROW(),COLUMN())))</f>
        <v>1103.1569</v>
      </c>
      <c r="E42" s="14">
        <f t="shared" ref="E42:E75" ca="1" si="3">IFERROR(IF(D42="",0,IF(D42=0,0,IF(ABS(D42-SUM($G42:$U42))&lt;Check_Limit,0,1))),1)</f>
        <v>0</v>
      </c>
      <c r="F42" s="3"/>
      <c r="G42" s="14" cm="1">
        <f t="array" aca="1" ref="G42" ca="1">SUM(INDIRECT("'"&amp;TOTALCustomerSheets&amp;"'!"&amp;ADDRESS(ROW(),COLUMN())))</f>
        <v>774.79618912967237</v>
      </c>
      <c r="H42" s="14" cm="1">
        <f t="array" aca="1" ref="H42" ca="1">SUM(INDIRECT("'"&amp;TOTALCustomerSheets&amp;"'!"&amp;ADDRESS(ROW(),COLUMN())))</f>
        <v>90.832601987665115</v>
      </c>
      <c r="I42" s="14" cm="1">
        <f t="array" aca="1" ref="I42" ca="1">SUM(INDIRECT("'"&amp;TOTALCustomerSheets&amp;"'!"&amp;ADDRESS(ROW(),COLUMN())))</f>
        <v>128.92535840112535</v>
      </c>
      <c r="J42" s="14" cm="1">
        <f t="array" aca="1" ref="J42" ca="1">SUM(INDIRECT("'"&amp;TOTALCustomerSheets&amp;"'!"&amp;ADDRESS(ROW(),COLUMN())))</f>
        <v>76.474111606919308</v>
      </c>
      <c r="K42" s="14" cm="1">
        <f t="array" aca="1" ref="K42" ca="1">SUM(INDIRECT("'"&amp;TOTALCustomerSheets&amp;"'!"&amp;ADDRESS(ROW(),COLUMN())))</f>
        <v>0.98843003338700752</v>
      </c>
      <c r="L42" s="14" cm="1">
        <f t="array" aca="1" ref="L42" ca="1">SUM(INDIRECT("'"&amp;TOTALCustomerSheets&amp;"'!"&amp;ADDRESS(ROW(),COLUMN())))</f>
        <v>7.6062388205457827</v>
      </c>
      <c r="M42" s="14" cm="1">
        <f t="array" aca="1" ref="M42" ca="1">SUM(INDIRECT("'"&amp;TOTALCustomerSheets&amp;"'!"&amp;ADDRESS(ROW(),COLUMN())))</f>
        <v>20.450415387630215</v>
      </c>
      <c r="N42" s="14" cm="1">
        <f t="array" aca="1" ref="N42" ca="1">SUM(INDIRECT("'"&amp;TOTALCustomerSheets&amp;"'!"&amp;ADDRESS(ROW(),COLUMN())))</f>
        <v>2.2007615853978613</v>
      </c>
      <c r="O42" s="14" cm="1">
        <f t="array" aca="1" ref="O42" ca="1">SUM(INDIRECT("'"&amp;TOTALCustomerSheets&amp;"'!"&amp;ADDRESS(ROW(),COLUMN())))</f>
        <v>0.88279304765687283</v>
      </c>
      <c r="P42" s="14" cm="1">
        <f t="array" aca="1" ref="P42" ca="1">SUM(INDIRECT("'"&amp;TOTALCustomerSheets&amp;"'!"&amp;ADDRESS(ROW(),COLUMN())))</f>
        <v>0</v>
      </c>
      <c r="Q42" s="14" cm="1">
        <f t="array" aca="1" ref="Q42" ca="1">SUM(INDIRECT("'"&amp;TOTALCustomerSheets&amp;"'!"&amp;ADDRESS(ROW(),COLUMN())))</f>
        <v>0</v>
      </c>
      <c r="R42" s="14" cm="1">
        <f t="array" aca="1" ref="R42" ca="1">SUM(INDIRECT("'"&amp;TOTALCustomerSheets&amp;"'!"&amp;ADDRESS(ROW(),COLUMN())))</f>
        <v>0</v>
      </c>
      <c r="S42" s="14" cm="1">
        <f t="array" aca="1" ref="S42" ca="1">SUM(INDIRECT("'"&amp;TOTALCustomerSheets&amp;"'!"&amp;ADDRESS(ROW(),COLUMN())))</f>
        <v>0</v>
      </c>
      <c r="T42" s="14" cm="1">
        <f t="array" aca="1" ref="T42" ca="1">SUM(INDIRECT("'"&amp;TOTALCustomerSheets&amp;"'!"&amp;ADDRESS(ROW(),COLUMN())))</f>
        <v>0</v>
      </c>
      <c r="U42" s="14" cm="1">
        <f t="array" aca="1" ref="U42" ca="1">SUM(INDIRECT("'"&amp;TOTALCustomerSheets&amp;"'!"&amp;ADDRESS(ROW(),COLUMN())))</f>
        <v>0</v>
      </c>
    </row>
    <row r="43" spans="1:21" hidden="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 cm="1">
        <f t="array" aca="1" ref="D43" ca="1">SUM(INDIRECT("'"&amp;TOTALCustomerSheets&amp;"'!"&amp;ADDRESS(ROW(),COLUMN())))</f>
        <v>16713.339309999999</v>
      </c>
      <c r="E43" s="14">
        <f t="shared" ca="1" si="3"/>
        <v>0</v>
      </c>
      <c r="F43" s="3"/>
      <c r="G43" s="14" cm="1">
        <f t="array" aca="1" ref="G43" ca="1">SUM(INDIRECT("'"&amp;TOTALCustomerSheets&amp;"'!"&amp;ADDRESS(ROW(),COLUMN())))</f>
        <v>65.935518609321576</v>
      </c>
      <c r="H43" s="14" cm="1">
        <f t="array" aca="1" ref="H43" ca="1">SUM(INDIRECT("'"&amp;TOTALCustomerSheets&amp;"'!"&amp;ADDRESS(ROW(),COLUMN())))</f>
        <v>841.80563302385417</v>
      </c>
      <c r="I43" s="14" cm="1">
        <f t="array" aca="1" ref="I43" ca="1">SUM(INDIRECT("'"&amp;TOTALCustomerSheets&amp;"'!"&amp;ADDRESS(ROW(),COLUMN())))</f>
        <v>6698.5482869527741</v>
      </c>
      <c r="J43" s="14" cm="1">
        <f t="array" aca="1" ref="J43" ca="1">SUM(INDIRECT("'"&amp;TOTALCustomerSheets&amp;"'!"&amp;ADDRESS(ROW(),COLUMN())))</f>
        <v>2703.2570102166678</v>
      </c>
      <c r="K43" s="14" cm="1">
        <f t="array" aca="1" ref="K43" ca="1">SUM(INDIRECT("'"&amp;TOTALCustomerSheets&amp;"'!"&amp;ADDRESS(ROW(),COLUMN())))</f>
        <v>180.17077122997071</v>
      </c>
      <c r="L43" s="14" cm="1">
        <f t="array" aca="1" ref="L43" ca="1">SUM(INDIRECT("'"&amp;TOTALCustomerSheets&amp;"'!"&amp;ADDRESS(ROW(),COLUMN())))</f>
        <v>166.49483972724292</v>
      </c>
      <c r="M43" s="14" cm="1">
        <f t="array" aca="1" ref="M43" ca="1">SUM(INDIRECT("'"&amp;TOTALCustomerSheets&amp;"'!"&amp;ADDRESS(ROW(),COLUMN())))</f>
        <v>2934.0559341812286</v>
      </c>
      <c r="N43" s="14" cm="1">
        <f t="array" aca="1" ref="N43" ca="1">SUM(INDIRECT("'"&amp;TOTALCustomerSheets&amp;"'!"&amp;ADDRESS(ROW(),COLUMN())))</f>
        <v>2207.8326384696425</v>
      </c>
      <c r="O43" s="14" cm="1">
        <f t="array" aca="1" ref="O43" ca="1">SUM(INDIRECT("'"&amp;TOTALCustomerSheets&amp;"'!"&amp;ADDRESS(ROW(),COLUMN())))</f>
        <v>915.23867758929782</v>
      </c>
      <c r="P43" s="14" cm="1">
        <f t="array" aca="1" ref="P43" ca="1">SUM(INDIRECT("'"&amp;TOTALCustomerSheets&amp;"'!"&amp;ADDRESS(ROW(),COLUMN())))</f>
        <v>0</v>
      </c>
      <c r="Q43" s="14" cm="1">
        <f t="array" aca="1" ref="Q43" ca="1">SUM(INDIRECT("'"&amp;TOTALCustomerSheets&amp;"'!"&amp;ADDRESS(ROW(),COLUMN())))</f>
        <v>0</v>
      </c>
      <c r="R43" s="14" cm="1">
        <f t="array" aca="1" ref="R43" ca="1">SUM(INDIRECT("'"&amp;TOTALCustomerSheets&amp;"'!"&amp;ADDRESS(ROW(),COLUMN())))</f>
        <v>0</v>
      </c>
      <c r="S43" s="14" cm="1">
        <f t="array" aca="1" ref="S43" ca="1">SUM(INDIRECT("'"&amp;TOTALCustomerSheets&amp;"'!"&amp;ADDRESS(ROW(),COLUMN())))</f>
        <v>0</v>
      </c>
      <c r="T43" s="14" cm="1">
        <f t="array" aca="1" ref="T43" ca="1">SUM(INDIRECT("'"&amp;TOTALCustomerSheets&amp;"'!"&amp;ADDRESS(ROW(),COLUMN())))</f>
        <v>0</v>
      </c>
      <c r="U43" s="14" cm="1">
        <f t="array" aca="1" ref="U43" ca="1">SUM(INDIRECT("'"&amp;TOTALCustomerSheets&amp;"'!"&amp;ADDRESS(ROW(),COLUMN())))</f>
        <v>0</v>
      </c>
    </row>
    <row r="44" spans="1:21" hidden="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 cm="1">
        <f t="array" aca="1" ref="D44" ca="1">SUM(INDIRECT("'"&amp;TOTALCustomerSheets&amp;"'!"&amp;ADDRESS(ROW(),COLUMN())))</f>
        <v>261262.21850415983</v>
      </c>
      <c r="E44" s="14">
        <f t="shared" ca="1" si="3"/>
        <v>0</v>
      </c>
      <c r="F44" s="46"/>
      <c r="G44" s="174" cm="1">
        <f t="array" aca="1" ref="G44" ca="1">SUM(INDIRECT("'"&amp;TOTALCustomerSheets&amp;"'!"&amp;ADDRESS(ROW(),COLUMN())))</f>
        <v>215768.24261787167</v>
      </c>
      <c r="H44" s="174" cm="1">
        <f t="array" aca="1" ref="H44" ca="1">SUM(INDIRECT("'"&amp;TOTALCustomerSheets&amp;"'!"&amp;ADDRESS(ROW(),COLUMN())))</f>
        <v>13797.762888277841</v>
      </c>
      <c r="I44" s="174" cm="1">
        <f t="array" aca="1" ref="I44" ca="1">SUM(INDIRECT("'"&amp;TOTALCustomerSheets&amp;"'!"&amp;ADDRESS(ROW(),COLUMN())))</f>
        <v>15633.790668043024</v>
      </c>
      <c r="J44" s="174" cm="1">
        <f t="array" aca="1" ref="J44" ca="1">SUM(INDIRECT("'"&amp;TOTALCustomerSheets&amp;"'!"&amp;ADDRESS(ROW(),COLUMN())))</f>
        <v>7672.8175724350021</v>
      </c>
      <c r="K44" s="174" cm="1">
        <f t="array" aca="1" ref="K44" ca="1">SUM(INDIRECT("'"&amp;TOTALCustomerSheets&amp;"'!"&amp;ADDRESS(ROW(),COLUMN())))</f>
        <v>209.88685982515119</v>
      </c>
      <c r="L44" s="174" cm="1">
        <f t="array" aca="1" ref="L44" ca="1">SUM(INDIRECT("'"&amp;TOTALCustomerSheets&amp;"'!"&amp;ADDRESS(ROW(),COLUMN())))</f>
        <v>632.21675157547588</v>
      </c>
      <c r="M44" s="174" cm="1">
        <f t="array" aca="1" ref="M44" ca="1">SUM(INDIRECT("'"&amp;TOTALCustomerSheets&amp;"'!"&amp;ADDRESS(ROW(),COLUMN())))</f>
        <v>4194.555977190179</v>
      </c>
      <c r="N44" s="174" cm="1">
        <f t="array" aca="1" ref="N44" ca="1">SUM(INDIRECT("'"&amp;TOTALCustomerSheets&amp;"'!"&amp;ADDRESS(ROW(),COLUMN())))</f>
        <v>2371.4781591505857</v>
      </c>
      <c r="O44" s="174" cm="1">
        <f t="array" aca="1" ref="O44" ca="1">SUM(INDIRECT("'"&amp;TOTALCustomerSheets&amp;"'!"&amp;ADDRESS(ROW(),COLUMN())))</f>
        <v>981.4670097909268</v>
      </c>
      <c r="P44" s="174" cm="1">
        <f t="array" aca="1" ref="P44" ca="1">SUM(INDIRECT("'"&amp;TOTALCustomerSheets&amp;"'!"&amp;ADDRESS(ROW(),COLUMN())))</f>
        <v>0</v>
      </c>
      <c r="Q44" s="174" cm="1">
        <f t="array" aca="1" ref="Q44" ca="1">SUM(INDIRECT("'"&amp;TOTALCustomerSheets&amp;"'!"&amp;ADDRESS(ROW(),COLUMN())))</f>
        <v>0</v>
      </c>
      <c r="R44" s="174" cm="1">
        <f t="array" aca="1" ref="R44" ca="1">SUM(INDIRECT("'"&amp;TOTALCustomerSheets&amp;"'!"&amp;ADDRESS(ROW(),COLUMN())))</f>
        <v>0</v>
      </c>
      <c r="S44" s="174" cm="1">
        <f t="array" aca="1" ref="S44" ca="1">SUM(INDIRECT("'"&amp;TOTALCustomerSheets&amp;"'!"&amp;ADDRESS(ROW(),COLUMN())))</f>
        <v>0</v>
      </c>
      <c r="T44" s="174" cm="1">
        <f t="array" aca="1" ref="T44" ca="1">SUM(INDIRECT("'"&amp;TOTALCustomerSheets&amp;"'!"&amp;ADDRESS(ROW(),COLUMN())))</f>
        <v>0</v>
      </c>
      <c r="U44" s="174" cm="1">
        <f t="array" aca="1" ref="U44" ca="1">SUM(INDIRECT("'"&amp;TOTALCustomerSheets&amp;"'!"&amp;ADDRESS(ROW(),COLUMN())))</f>
        <v>0</v>
      </c>
    </row>
    <row r="45" spans="1:21" hidden="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D45" s="14"/>
      <c r="E45" s="14">
        <f t="shared" si="3"/>
        <v>0</v>
      </c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hidden="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D46" s="14"/>
      <c r="E46" s="14">
        <f t="shared" si="3"/>
        <v>0</v>
      </c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hidden="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 cm="1">
        <f t="array" aca="1" ref="D47" ca="1">SUM(INDIRECT("'"&amp;TOTALCustomerSheets&amp;"'!"&amp;ADDRESS(ROW(),COLUMN())))</f>
        <v>0</v>
      </c>
      <c r="E47" s="14">
        <f t="shared" ca="1" si="3"/>
        <v>0</v>
      </c>
      <c r="F47" s="3"/>
      <c r="G47" s="14" cm="1">
        <f t="array" aca="1" ref="G47" ca="1">SUM(INDIRECT("'"&amp;TOTALCustomerSheets&amp;"'!"&amp;ADDRESS(ROW(),COLUMN())))</f>
        <v>0</v>
      </c>
      <c r="H47" s="14" cm="1">
        <f t="array" aca="1" ref="H47" ca="1">SUM(INDIRECT("'"&amp;TOTALCustomerSheets&amp;"'!"&amp;ADDRESS(ROW(),COLUMN())))</f>
        <v>0</v>
      </c>
      <c r="I47" s="14" cm="1">
        <f t="array" aca="1" ref="I47" ca="1">SUM(INDIRECT("'"&amp;TOTALCustomerSheets&amp;"'!"&amp;ADDRESS(ROW(),COLUMN())))</f>
        <v>0</v>
      </c>
      <c r="J47" s="14" cm="1">
        <f t="array" aca="1" ref="J47" ca="1">SUM(INDIRECT("'"&amp;TOTALCustomerSheets&amp;"'!"&amp;ADDRESS(ROW(),COLUMN())))</f>
        <v>0</v>
      </c>
      <c r="K47" s="14" cm="1">
        <f t="array" aca="1" ref="K47" ca="1">SUM(INDIRECT("'"&amp;TOTALCustomerSheets&amp;"'!"&amp;ADDRESS(ROW(),COLUMN())))</f>
        <v>0</v>
      </c>
      <c r="L47" s="14" cm="1">
        <f t="array" aca="1" ref="L47" ca="1">SUM(INDIRECT("'"&amp;TOTALCustomerSheets&amp;"'!"&amp;ADDRESS(ROW(),COLUMN())))</f>
        <v>0</v>
      </c>
      <c r="M47" s="14" cm="1">
        <f t="array" aca="1" ref="M47" ca="1">SUM(INDIRECT("'"&amp;TOTALCustomerSheets&amp;"'!"&amp;ADDRESS(ROW(),COLUMN())))</f>
        <v>0</v>
      </c>
      <c r="N47" s="14" cm="1">
        <f t="array" aca="1" ref="N47" ca="1">SUM(INDIRECT("'"&amp;TOTALCustomerSheets&amp;"'!"&amp;ADDRESS(ROW(),COLUMN())))</f>
        <v>0</v>
      </c>
      <c r="O47" s="14" cm="1">
        <f t="array" aca="1" ref="O47" ca="1">SUM(INDIRECT("'"&amp;TOTALCustomerSheets&amp;"'!"&amp;ADDRESS(ROW(),COLUMN())))</f>
        <v>0</v>
      </c>
      <c r="P47" s="14" cm="1">
        <f t="array" aca="1" ref="P47" ca="1">SUM(INDIRECT("'"&amp;TOTALCustomerSheets&amp;"'!"&amp;ADDRESS(ROW(),COLUMN())))</f>
        <v>0</v>
      </c>
      <c r="Q47" s="14" cm="1">
        <f t="array" aca="1" ref="Q47" ca="1">SUM(INDIRECT("'"&amp;TOTALCustomerSheets&amp;"'!"&amp;ADDRESS(ROW(),COLUMN())))</f>
        <v>0</v>
      </c>
      <c r="R47" s="14" cm="1">
        <f t="array" aca="1" ref="R47" ca="1">SUM(INDIRECT("'"&amp;TOTALCustomerSheets&amp;"'!"&amp;ADDRESS(ROW(),COLUMN())))</f>
        <v>0</v>
      </c>
      <c r="S47" s="14" cm="1">
        <f t="array" aca="1" ref="S47" ca="1">SUM(INDIRECT("'"&amp;TOTALCustomerSheets&amp;"'!"&amp;ADDRESS(ROW(),COLUMN())))</f>
        <v>0</v>
      </c>
      <c r="T47" s="14" cm="1">
        <f t="array" aca="1" ref="T47" ca="1">SUM(INDIRECT("'"&amp;TOTALCustomerSheets&amp;"'!"&amp;ADDRESS(ROW(),COLUMN())))</f>
        <v>0</v>
      </c>
      <c r="U47" s="14" cm="1">
        <f t="array" aca="1" ref="U47" ca="1">SUM(INDIRECT("'"&amp;TOTALCustomerSheets&amp;"'!"&amp;ADDRESS(ROW(),COLUMN())))</f>
        <v>0</v>
      </c>
    </row>
    <row r="48" spans="1:21" hidden="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 cm="1">
        <f t="array" aca="1" ref="D48" ca="1">SUM(INDIRECT("'"&amp;TOTALCustomerSheets&amp;"'!"&amp;ADDRESS(ROW(),COLUMN())))</f>
        <v>12.793687176940328</v>
      </c>
      <c r="E48" s="14">
        <f t="shared" ca="1" si="3"/>
        <v>0</v>
      </c>
      <c r="F48" s="3"/>
      <c r="G48" s="14" cm="1">
        <f t="array" aca="1" ref="G48" ca="1">SUM(INDIRECT("'"&amp;TOTALCustomerSheets&amp;"'!"&amp;ADDRESS(ROW(),COLUMN())))</f>
        <v>10.787937404535434</v>
      </c>
      <c r="H48" s="14" cm="1">
        <f t="array" aca="1" ref="H48" ca="1">SUM(INDIRECT("'"&amp;TOTALCustomerSheets&amp;"'!"&amp;ADDRESS(ROW(),COLUMN())))</f>
        <v>0.72872750479499326</v>
      </c>
      <c r="I48" s="14" cm="1">
        <f t="array" aca="1" ref="I48" ca="1">SUM(INDIRECT("'"&amp;TOTALCustomerSheets&amp;"'!"&amp;ADDRESS(ROW(),COLUMN())))</f>
        <v>0.68793892485842356</v>
      </c>
      <c r="J48" s="14" cm="1">
        <f t="array" aca="1" ref="J48" ca="1">SUM(INDIRECT("'"&amp;TOTALCustomerSheets&amp;"'!"&amp;ADDRESS(ROW(),COLUMN())))</f>
        <v>0.36298362501357073</v>
      </c>
      <c r="K48" s="14" cm="1">
        <f t="array" aca="1" ref="K48" ca="1">SUM(INDIRECT("'"&amp;TOTALCustomerSheets&amp;"'!"&amp;ADDRESS(ROW(),COLUMN())))</f>
        <v>5.7010677076917236E-3</v>
      </c>
      <c r="L48" s="14" cm="1">
        <f t="array" aca="1" ref="L48" ca="1">SUM(INDIRECT("'"&amp;TOTALCustomerSheets&amp;"'!"&amp;ADDRESS(ROW(),COLUMN())))</f>
        <v>3.4477713685677869E-2</v>
      </c>
      <c r="M48" s="14" cm="1">
        <f t="array" aca="1" ref="M48" ca="1">SUM(INDIRECT("'"&amp;TOTALCustomerSheets&amp;"'!"&amp;ADDRESS(ROW(),COLUMN())))</f>
        <v>0.12665092563481337</v>
      </c>
      <c r="N48" s="14" cm="1">
        <f t="array" aca="1" ref="N48" ca="1">SUM(INDIRECT("'"&amp;TOTALCustomerSheets&amp;"'!"&amp;ADDRESS(ROW(),COLUMN())))</f>
        <v>4.1960964780387577E-2</v>
      </c>
      <c r="O48" s="14" cm="1">
        <f t="array" aca="1" ref="O48" ca="1">SUM(INDIRECT("'"&amp;TOTALCustomerSheets&amp;"'!"&amp;ADDRESS(ROW(),COLUMN())))</f>
        <v>1.7309045929333831E-2</v>
      </c>
      <c r="P48" s="14" cm="1">
        <f t="array" aca="1" ref="P48" ca="1">SUM(INDIRECT("'"&amp;TOTALCustomerSheets&amp;"'!"&amp;ADDRESS(ROW(),COLUMN())))</f>
        <v>0</v>
      </c>
      <c r="Q48" s="14" cm="1">
        <f t="array" aca="1" ref="Q48" ca="1">SUM(INDIRECT("'"&amp;TOTALCustomerSheets&amp;"'!"&amp;ADDRESS(ROW(),COLUMN())))</f>
        <v>0</v>
      </c>
      <c r="R48" s="14" cm="1">
        <f t="array" aca="1" ref="R48" ca="1">SUM(INDIRECT("'"&amp;TOTALCustomerSheets&amp;"'!"&amp;ADDRESS(ROW(),COLUMN())))</f>
        <v>0</v>
      </c>
      <c r="S48" s="14" cm="1">
        <f t="array" aca="1" ref="S48" ca="1">SUM(INDIRECT("'"&amp;TOTALCustomerSheets&amp;"'!"&amp;ADDRESS(ROW(),COLUMN())))</f>
        <v>0</v>
      </c>
      <c r="T48" s="14" cm="1">
        <f t="array" aca="1" ref="T48" ca="1">SUM(INDIRECT("'"&amp;TOTALCustomerSheets&amp;"'!"&amp;ADDRESS(ROW(),COLUMN())))</f>
        <v>0</v>
      </c>
      <c r="U48" s="14" cm="1">
        <f t="array" aca="1" ref="U48" ca="1">SUM(INDIRECT("'"&amp;TOTALCustomerSheets&amp;"'!"&amp;ADDRESS(ROW(),COLUMN())))</f>
        <v>0</v>
      </c>
    </row>
    <row r="49" spans="1:21" hidden="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 cm="1">
        <f t="array" aca="1" ref="D49" ca="1">SUM(INDIRECT("'"&amp;TOTALCustomerSheets&amp;"'!"&amp;ADDRESS(ROW(),COLUMN())))</f>
        <v>5402.3079184900107</v>
      </c>
      <c r="E49" s="14">
        <f t="shared" ca="1" si="3"/>
        <v>0</v>
      </c>
      <c r="F49" s="3"/>
      <c r="G49" s="14" cm="1">
        <f t="array" aca="1" ref="G49" ca="1">SUM(INDIRECT("'"&amp;TOTALCustomerSheets&amp;"'!"&amp;ADDRESS(ROW(),COLUMN())))</f>
        <v>4555.3528751071299</v>
      </c>
      <c r="H49" s="14" cm="1">
        <f t="array" aca="1" ref="H49" ca="1">SUM(INDIRECT("'"&amp;TOTALCustomerSheets&amp;"'!"&amp;ADDRESS(ROW(),COLUMN())))</f>
        <v>307.71507190446778</v>
      </c>
      <c r="I49" s="14" cm="1">
        <f t="array" aca="1" ref="I49" ca="1">SUM(INDIRECT("'"&amp;TOTALCustomerSheets&amp;"'!"&amp;ADDRESS(ROW(),COLUMN())))</f>
        <v>290.49154085139787</v>
      </c>
      <c r="J49" s="14" cm="1">
        <f t="array" aca="1" ref="J49" ca="1">SUM(INDIRECT("'"&amp;TOTALCustomerSheets&amp;"'!"&amp;ADDRESS(ROW(),COLUMN())))</f>
        <v>153.27475844707908</v>
      </c>
      <c r="K49" s="14" cm="1">
        <f t="array" aca="1" ref="K49" ca="1">SUM(INDIRECT("'"&amp;TOTALCustomerSheets&amp;"'!"&amp;ADDRESS(ROW(),COLUMN())))</f>
        <v>2.407353157471559</v>
      </c>
      <c r="L49" s="14" cm="1">
        <f t="array" aca="1" ref="L49" ca="1">SUM(INDIRECT("'"&amp;TOTALCustomerSheets&amp;"'!"&amp;ADDRESS(ROW(),COLUMN())))</f>
        <v>14.558682190642225</v>
      </c>
      <c r="M49" s="14" cm="1">
        <f t="array" aca="1" ref="M49" ca="1">SUM(INDIRECT("'"&amp;TOTALCustomerSheets&amp;"'!"&amp;ADDRESS(ROW(),COLUMN())))</f>
        <v>53.480070989563863</v>
      </c>
      <c r="N49" s="14" cm="1">
        <f t="array" aca="1" ref="N49" ca="1">SUM(INDIRECT("'"&amp;TOTALCustomerSheets&amp;"'!"&amp;ADDRESS(ROW(),COLUMN())))</f>
        <v>17.718586453259</v>
      </c>
      <c r="O49" s="14" cm="1">
        <f t="array" aca="1" ref="O49" ca="1">SUM(INDIRECT("'"&amp;TOTALCustomerSheets&amp;"'!"&amp;ADDRESS(ROW(),COLUMN())))</f>
        <v>7.3089793889982007</v>
      </c>
      <c r="P49" s="14" cm="1">
        <f t="array" aca="1" ref="P49" ca="1">SUM(INDIRECT("'"&amp;TOTALCustomerSheets&amp;"'!"&amp;ADDRESS(ROW(),COLUMN())))</f>
        <v>0</v>
      </c>
      <c r="Q49" s="14" cm="1">
        <f t="array" aca="1" ref="Q49" ca="1">SUM(INDIRECT("'"&amp;TOTALCustomerSheets&amp;"'!"&amp;ADDRESS(ROW(),COLUMN())))</f>
        <v>0</v>
      </c>
      <c r="R49" s="14" cm="1">
        <f t="array" aca="1" ref="R49" ca="1">SUM(INDIRECT("'"&amp;TOTALCustomerSheets&amp;"'!"&amp;ADDRESS(ROW(),COLUMN())))</f>
        <v>0</v>
      </c>
      <c r="S49" s="14" cm="1">
        <f t="array" aca="1" ref="S49" ca="1">SUM(INDIRECT("'"&amp;TOTALCustomerSheets&amp;"'!"&amp;ADDRESS(ROW(),COLUMN())))</f>
        <v>0</v>
      </c>
      <c r="T49" s="14" cm="1">
        <f t="array" aca="1" ref="T49" ca="1">SUM(INDIRECT("'"&amp;TOTALCustomerSheets&amp;"'!"&amp;ADDRESS(ROW(),COLUMN())))</f>
        <v>0</v>
      </c>
      <c r="U49" s="14" cm="1">
        <f t="array" aca="1" ref="U49" ca="1">SUM(INDIRECT("'"&amp;TOTALCustomerSheets&amp;"'!"&amp;ADDRESS(ROW(),COLUMN())))</f>
        <v>0</v>
      </c>
    </row>
    <row r="50" spans="1:21" hidden="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 cm="1">
        <f t="array" aca="1" ref="D50" ca="1">SUM(INDIRECT("'"&amp;TOTALCustomerSheets&amp;"'!"&amp;ADDRESS(ROW(),COLUMN())))</f>
        <v>6491.7482834316925</v>
      </c>
      <c r="E50" s="14">
        <f t="shared" ca="1" si="3"/>
        <v>0</v>
      </c>
      <c r="F50" s="3"/>
      <c r="G50" s="14" cm="1">
        <f t="array" aca="1" ref="G50" ca="1">SUM(INDIRECT("'"&amp;TOTALCustomerSheets&amp;"'!"&amp;ADDRESS(ROW(),COLUMN())))</f>
        <v>5473.994569281791</v>
      </c>
      <c r="H50" s="14" cm="1">
        <f t="array" aca="1" ref="H50" ca="1">SUM(INDIRECT("'"&amp;TOTALCustomerSheets&amp;"'!"&amp;ADDRESS(ROW(),COLUMN())))</f>
        <v>369.76951702157629</v>
      </c>
      <c r="I50" s="14" cm="1">
        <f t="array" aca="1" ref="I50" ca="1">SUM(INDIRECT("'"&amp;TOTALCustomerSheets&amp;"'!"&amp;ADDRESS(ROW(),COLUMN())))</f>
        <v>349.07265378545577</v>
      </c>
      <c r="J50" s="14" cm="1">
        <f t="array" aca="1" ref="J50" ca="1">SUM(INDIRECT("'"&amp;TOTALCustomerSheets&amp;"'!"&amp;ADDRESS(ROW(),COLUMN())))</f>
        <v>184.18445691269471</v>
      </c>
      <c r="K50" s="14" cm="1">
        <f t="array" aca="1" ref="K50" ca="1">SUM(INDIRECT("'"&amp;TOTALCustomerSheets&amp;"'!"&amp;ADDRESS(ROW(),COLUMN())))</f>
        <v>2.892824874743162</v>
      </c>
      <c r="L50" s="14" cm="1">
        <f t="array" aca="1" ref="L50" ca="1">SUM(INDIRECT("'"&amp;TOTALCustomerSheets&amp;"'!"&amp;ADDRESS(ROW(),COLUMN())))</f>
        <v>17.494615550634126</v>
      </c>
      <c r="M50" s="14" cm="1">
        <f t="array" aca="1" ref="M50" ca="1">SUM(INDIRECT("'"&amp;TOTALCustomerSheets&amp;"'!"&amp;ADDRESS(ROW(),COLUMN())))</f>
        <v>64.26497050566968</v>
      </c>
      <c r="N50" s="14" cm="1">
        <f t="array" aca="1" ref="N50" ca="1">SUM(INDIRECT("'"&amp;TOTALCustomerSheets&amp;"'!"&amp;ADDRESS(ROW(),COLUMN())))</f>
        <v>21.29175251175436</v>
      </c>
      <c r="O50" s="14" cm="1">
        <f t="array" aca="1" ref="O50" ca="1">SUM(INDIRECT("'"&amp;TOTALCustomerSheets&amp;"'!"&amp;ADDRESS(ROW(),COLUMN())))</f>
        <v>8.7829229873718155</v>
      </c>
      <c r="P50" s="14" cm="1">
        <f t="array" aca="1" ref="P50" ca="1">SUM(INDIRECT("'"&amp;TOTALCustomerSheets&amp;"'!"&amp;ADDRESS(ROW(),COLUMN())))</f>
        <v>0</v>
      </c>
      <c r="Q50" s="14" cm="1">
        <f t="array" aca="1" ref="Q50" ca="1">SUM(INDIRECT("'"&amp;TOTALCustomerSheets&amp;"'!"&amp;ADDRESS(ROW(),COLUMN())))</f>
        <v>0</v>
      </c>
      <c r="R50" s="14" cm="1">
        <f t="array" aca="1" ref="R50" ca="1">SUM(INDIRECT("'"&amp;TOTALCustomerSheets&amp;"'!"&amp;ADDRESS(ROW(),COLUMN())))</f>
        <v>0</v>
      </c>
      <c r="S50" s="14" cm="1">
        <f t="array" aca="1" ref="S50" ca="1">SUM(INDIRECT("'"&amp;TOTALCustomerSheets&amp;"'!"&amp;ADDRESS(ROW(),COLUMN())))</f>
        <v>0</v>
      </c>
      <c r="T50" s="14" cm="1">
        <f t="array" aca="1" ref="T50" ca="1">SUM(INDIRECT("'"&amp;TOTALCustomerSheets&amp;"'!"&amp;ADDRESS(ROW(),COLUMN())))</f>
        <v>0</v>
      </c>
      <c r="U50" s="14" cm="1">
        <f t="array" aca="1" ref="U50" ca="1">SUM(INDIRECT("'"&amp;TOTALCustomerSheets&amp;"'!"&amp;ADDRESS(ROW(),COLUMN())))</f>
        <v>0</v>
      </c>
    </row>
    <row r="51" spans="1:21" hidden="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 cm="1">
        <f t="array" aca="1" ref="D51" ca="1">SUM(INDIRECT("'"&amp;TOTALCustomerSheets&amp;"'!"&amp;ADDRESS(ROW(),COLUMN())))</f>
        <v>3141.3304958513118</v>
      </c>
      <c r="E51" s="14">
        <f t="shared" ca="1" si="3"/>
        <v>0</v>
      </c>
      <c r="F51" s="3"/>
      <c r="G51" s="14" cm="1">
        <f t="array" aca="1" ref="G51" ca="1">SUM(INDIRECT("'"&amp;TOTALCustomerSheets&amp;"'!"&amp;ADDRESS(ROW(),COLUMN())))</f>
        <v>2648.8436279170305</v>
      </c>
      <c r="H51" s="14" cm="1">
        <f t="array" aca="1" ref="H51" ca="1">SUM(INDIRECT("'"&amp;TOTALCustomerSheets&amp;"'!"&amp;ADDRESS(ROW(),COLUMN())))</f>
        <v>178.92995993400649</v>
      </c>
      <c r="I51" s="14" cm="1">
        <f t="array" aca="1" ref="I51" ca="1">SUM(INDIRECT("'"&amp;TOTALCustomerSheets&amp;"'!"&amp;ADDRESS(ROW(),COLUMN())))</f>
        <v>168.91483229604447</v>
      </c>
      <c r="J51" s="14" cm="1">
        <f t="array" aca="1" ref="J51" ca="1">SUM(INDIRECT("'"&amp;TOTALCustomerSheets&amp;"'!"&amp;ADDRESS(ROW(),COLUMN())))</f>
        <v>89.126106882229038</v>
      </c>
      <c r="K51" s="14" cm="1">
        <f t="array" aca="1" ref="K51" ca="1">SUM(INDIRECT("'"&amp;TOTALCustomerSheets&amp;"'!"&amp;ADDRESS(ROW(),COLUMN())))</f>
        <v>1.3998261487403472</v>
      </c>
      <c r="L51" s="14" cm="1">
        <f t="array" aca="1" ref="L51" ca="1">SUM(INDIRECT("'"&amp;TOTALCustomerSheets&amp;"'!"&amp;ADDRESS(ROW(),COLUMN())))</f>
        <v>8.4655730541280825</v>
      </c>
      <c r="M51" s="14" cm="1">
        <f t="array" aca="1" ref="M51" ca="1">SUM(INDIRECT("'"&amp;TOTALCustomerSheets&amp;"'!"&amp;ADDRESS(ROW(),COLUMN())))</f>
        <v>31.0975569061541</v>
      </c>
      <c r="N51" s="14" cm="1">
        <f t="array" aca="1" ref="N51" ca="1">SUM(INDIRECT("'"&amp;TOTALCustomerSheets&amp;"'!"&amp;ADDRESS(ROW(),COLUMN())))</f>
        <v>10.302992130177918</v>
      </c>
      <c r="O51" s="14" cm="1">
        <f t="array" aca="1" ref="O51" ca="1">SUM(INDIRECT("'"&amp;TOTALCustomerSheets&amp;"'!"&amp;ADDRESS(ROW(),COLUMN())))</f>
        <v>4.2500205828005129</v>
      </c>
      <c r="P51" s="14" cm="1">
        <f t="array" aca="1" ref="P51" ca="1">SUM(INDIRECT("'"&amp;TOTALCustomerSheets&amp;"'!"&amp;ADDRESS(ROW(),COLUMN())))</f>
        <v>0</v>
      </c>
      <c r="Q51" s="14" cm="1">
        <f t="array" aca="1" ref="Q51" ca="1">SUM(INDIRECT("'"&amp;TOTALCustomerSheets&amp;"'!"&amp;ADDRESS(ROW(),COLUMN())))</f>
        <v>0</v>
      </c>
      <c r="R51" s="14" cm="1">
        <f t="array" aca="1" ref="R51" ca="1">SUM(INDIRECT("'"&amp;TOTALCustomerSheets&amp;"'!"&amp;ADDRESS(ROW(),COLUMN())))</f>
        <v>0</v>
      </c>
      <c r="S51" s="14" cm="1">
        <f t="array" aca="1" ref="S51" ca="1">SUM(INDIRECT("'"&amp;TOTALCustomerSheets&amp;"'!"&amp;ADDRESS(ROW(),COLUMN())))</f>
        <v>0</v>
      </c>
      <c r="T51" s="14" cm="1">
        <f t="array" aca="1" ref="T51" ca="1">SUM(INDIRECT("'"&amp;TOTALCustomerSheets&amp;"'!"&amp;ADDRESS(ROW(),COLUMN())))</f>
        <v>0</v>
      </c>
      <c r="U51" s="14" cm="1">
        <f t="array" aca="1" ref="U51" ca="1">SUM(INDIRECT("'"&amp;TOTALCustomerSheets&amp;"'!"&amp;ADDRESS(ROW(),COLUMN())))</f>
        <v>0</v>
      </c>
    </row>
    <row r="52" spans="1:21" hidden="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 cm="1">
        <f t="array" aca="1" ref="D52" ca="1">SUM(INDIRECT("'"&amp;TOTALCustomerSheets&amp;"'!"&amp;ADDRESS(ROW(),COLUMN())))</f>
        <v>0</v>
      </c>
      <c r="E52" s="14">
        <f t="shared" ca="1" si="3"/>
        <v>0</v>
      </c>
      <c r="F52" s="3"/>
      <c r="G52" s="14" cm="1">
        <f t="array" aca="1" ref="G52" ca="1">SUM(INDIRECT("'"&amp;TOTALCustomerSheets&amp;"'!"&amp;ADDRESS(ROW(),COLUMN())))</f>
        <v>0</v>
      </c>
      <c r="H52" s="14" cm="1">
        <f t="array" aca="1" ref="H52" ca="1">SUM(INDIRECT("'"&amp;TOTALCustomerSheets&amp;"'!"&amp;ADDRESS(ROW(),COLUMN())))</f>
        <v>0</v>
      </c>
      <c r="I52" s="14" cm="1">
        <f t="array" aca="1" ref="I52" ca="1">SUM(INDIRECT("'"&amp;TOTALCustomerSheets&amp;"'!"&amp;ADDRESS(ROW(),COLUMN())))</f>
        <v>0</v>
      </c>
      <c r="J52" s="14" cm="1">
        <f t="array" aca="1" ref="J52" ca="1">SUM(INDIRECT("'"&amp;TOTALCustomerSheets&amp;"'!"&amp;ADDRESS(ROW(),COLUMN())))</f>
        <v>0</v>
      </c>
      <c r="K52" s="14" cm="1">
        <f t="array" aca="1" ref="K52" ca="1">SUM(INDIRECT("'"&amp;TOTALCustomerSheets&amp;"'!"&amp;ADDRESS(ROW(),COLUMN())))</f>
        <v>0</v>
      </c>
      <c r="L52" s="14" cm="1">
        <f t="array" aca="1" ref="L52" ca="1">SUM(INDIRECT("'"&amp;TOTALCustomerSheets&amp;"'!"&amp;ADDRESS(ROW(),COLUMN())))</f>
        <v>0</v>
      </c>
      <c r="M52" s="14" cm="1">
        <f t="array" aca="1" ref="M52" ca="1">SUM(INDIRECT("'"&amp;TOTALCustomerSheets&amp;"'!"&amp;ADDRESS(ROW(),COLUMN())))</f>
        <v>0</v>
      </c>
      <c r="N52" s="14" cm="1">
        <f t="array" aca="1" ref="N52" ca="1">SUM(INDIRECT("'"&amp;TOTALCustomerSheets&amp;"'!"&amp;ADDRESS(ROW(),COLUMN())))</f>
        <v>0</v>
      </c>
      <c r="O52" s="14" cm="1">
        <f t="array" aca="1" ref="O52" ca="1">SUM(INDIRECT("'"&amp;TOTALCustomerSheets&amp;"'!"&amp;ADDRESS(ROW(),COLUMN())))</f>
        <v>0</v>
      </c>
      <c r="P52" s="14" cm="1">
        <f t="array" aca="1" ref="P52" ca="1">SUM(INDIRECT("'"&amp;TOTALCustomerSheets&amp;"'!"&amp;ADDRESS(ROW(),COLUMN())))</f>
        <v>0</v>
      </c>
      <c r="Q52" s="14" cm="1">
        <f t="array" aca="1" ref="Q52" ca="1">SUM(INDIRECT("'"&amp;TOTALCustomerSheets&amp;"'!"&amp;ADDRESS(ROW(),COLUMN())))</f>
        <v>0</v>
      </c>
      <c r="R52" s="14" cm="1">
        <f t="array" aca="1" ref="R52" ca="1">SUM(INDIRECT("'"&amp;TOTALCustomerSheets&amp;"'!"&amp;ADDRESS(ROW(),COLUMN())))</f>
        <v>0</v>
      </c>
      <c r="S52" s="14" cm="1">
        <f t="array" aca="1" ref="S52" ca="1">SUM(INDIRECT("'"&amp;TOTALCustomerSheets&amp;"'!"&amp;ADDRESS(ROW(),COLUMN())))</f>
        <v>0</v>
      </c>
      <c r="T52" s="14" cm="1">
        <f t="array" aca="1" ref="T52" ca="1">SUM(INDIRECT("'"&amp;TOTALCustomerSheets&amp;"'!"&amp;ADDRESS(ROW(),COLUMN())))</f>
        <v>0</v>
      </c>
      <c r="U52" s="14" cm="1">
        <f t="array" aca="1" ref="U52" ca="1">SUM(INDIRECT("'"&amp;TOTALCustomerSheets&amp;"'!"&amp;ADDRESS(ROW(),COLUMN())))</f>
        <v>0</v>
      </c>
    </row>
    <row r="53" spans="1:21" hidden="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 cm="1">
        <f t="array" aca="1" ref="D53" ca="1">SUM(INDIRECT("'"&amp;TOTALCustomerSheets&amp;"'!"&amp;ADDRESS(ROW(),COLUMN())))</f>
        <v>3066.6294556374669</v>
      </c>
      <c r="E53" s="14">
        <f t="shared" ca="1" si="3"/>
        <v>0</v>
      </c>
      <c r="F53" s="3"/>
      <c r="G53" s="14" cm="1">
        <f t="array" aca="1" ref="G53" ca="1">SUM(INDIRECT("'"&amp;TOTALCustomerSheets&amp;"'!"&amp;ADDRESS(ROW(),COLUMN())))</f>
        <v>2585.853956938271</v>
      </c>
      <c r="H53" s="14" cm="1">
        <f t="array" aca="1" ref="H53" ca="1">SUM(INDIRECT("'"&amp;TOTALCustomerSheets&amp;"'!"&amp;ADDRESS(ROW(),COLUMN())))</f>
        <v>174.67499403654858</v>
      </c>
      <c r="I53" s="14" cm="1">
        <f t="array" aca="1" ref="I53" ca="1">SUM(INDIRECT("'"&amp;TOTALCustomerSheets&amp;"'!"&amp;ADDRESS(ROW(),COLUMN())))</f>
        <v>164.89802677471326</v>
      </c>
      <c r="J53" s="14" cm="1">
        <f t="array" aca="1" ref="J53" ca="1">SUM(INDIRECT("'"&amp;TOTALCustomerSheets&amp;"'!"&amp;ADDRESS(ROW(),COLUMN())))</f>
        <v>87.006682357141443</v>
      </c>
      <c r="K53" s="14" cm="1">
        <f t="array" aca="1" ref="K53" ca="1">SUM(INDIRECT("'"&amp;TOTALCustomerSheets&amp;"'!"&amp;ADDRESS(ROW(),COLUMN())))</f>
        <v>1.3665381933445218</v>
      </c>
      <c r="L53" s="14" cm="1">
        <f t="array" aca="1" ref="L53" ca="1">SUM(INDIRECT("'"&amp;TOTALCustomerSheets&amp;"'!"&amp;ADDRESS(ROW(),COLUMN())))</f>
        <v>8.2642611851652834</v>
      </c>
      <c r="M53" s="14" cm="1">
        <f t="array" aca="1" ref="M53" ca="1">SUM(INDIRECT("'"&amp;TOTALCustomerSheets&amp;"'!"&amp;ADDRESS(ROW(),COLUMN())))</f>
        <v>30.358055012906348</v>
      </c>
      <c r="N53" s="14" cm="1">
        <f t="array" aca="1" ref="N53" ca="1">SUM(INDIRECT("'"&amp;TOTALCustomerSheets&amp;"'!"&amp;ADDRESS(ROW(),COLUMN())))</f>
        <v>10.057986318005081</v>
      </c>
      <c r="O53" s="14" cm="1">
        <f t="array" aca="1" ref="O53" ca="1">SUM(INDIRECT("'"&amp;TOTALCustomerSheets&amp;"'!"&amp;ADDRESS(ROW(),COLUMN())))</f>
        <v>4.148954821370844</v>
      </c>
      <c r="P53" s="14" cm="1">
        <f t="array" aca="1" ref="P53" ca="1">SUM(INDIRECT("'"&amp;TOTALCustomerSheets&amp;"'!"&amp;ADDRESS(ROW(),COLUMN())))</f>
        <v>0</v>
      </c>
      <c r="Q53" s="14" cm="1">
        <f t="array" aca="1" ref="Q53" ca="1">SUM(INDIRECT("'"&amp;TOTALCustomerSheets&amp;"'!"&amp;ADDRESS(ROW(),COLUMN())))</f>
        <v>0</v>
      </c>
      <c r="R53" s="14" cm="1">
        <f t="array" aca="1" ref="R53" ca="1">SUM(INDIRECT("'"&amp;TOTALCustomerSheets&amp;"'!"&amp;ADDRESS(ROW(),COLUMN())))</f>
        <v>0</v>
      </c>
      <c r="S53" s="14" cm="1">
        <f t="array" aca="1" ref="S53" ca="1">SUM(INDIRECT("'"&amp;TOTALCustomerSheets&amp;"'!"&amp;ADDRESS(ROW(),COLUMN())))</f>
        <v>0</v>
      </c>
      <c r="T53" s="14" cm="1">
        <f t="array" aca="1" ref="T53" ca="1">SUM(INDIRECT("'"&amp;TOTALCustomerSheets&amp;"'!"&amp;ADDRESS(ROW(),COLUMN())))</f>
        <v>0</v>
      </c>
      <c r="U53" s="14" cm="1">
        <f t="array" aca="1" ref="U53" ca="1">SUM(INDIRECT("'"&amp;TOTALCustomerSheets&amp;"'!"&amp;ADDRESS(ROW(),COLUMN())))</f>
        <v>0</v>
      </c>
    </row>
    <row r="54" spans="1:21" hidden="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 cm="1">
        <f t="array" aca="1" ref="D54" ca="1">SUM(INDIRECT("'"&amp;TOTALCustomerSheets&amp;"'!"&amp;ADDRESS(ROW(),COLUMN())))</f>
        <v>1956.8062512716128</v>
      </c>
      <c r="E54" s="14">
        <f t="shared" ca="1" si="3"/>
        <v>0</v>
      </c>
      <c r="F54" s="3"/>
      <c r="G54" s="14" cm="1">
        <f t="array" aca="1" ref="G54" ca="1">SUM(INDIRECT("'"&amp;TOTALCustomerSheets&amp;"'!"&amp;ADDRESS(ROW(),COLUMN())))</f>
        <v>1650.0249740020868</v>
      </c>
      <c r="H54" s="14" cm="1">
        <f t="array" aca="1" ref="H54" ca="1">SUM(INDIRECT("'"&amp;TOTALCustomerSheets&amp;"'!"&amp;ADDRESS(ROW(),COLUMN())))</f>
        <v>111.4595438464861</v>
      </c>
      <c r="I54" s="14" cm="1">
        <f t="array" aca="1" ref="I54" ca="1">SUM(INDIRECT("'"&amp;TOTALCustomerSheets&amp;"'!"&amp;ADDRESS(ROW(),COLUMN())))</f>
        <v>105.22089293244524</v>
      </c>
      <c r="J54" s="14" cm="1">
        <f t="array" aca="1" ref="J54" ca="1">SUM(INDIRECT("'"&amp;TOTALCustomerSheets&amp;"'!"&amp;ADDRESS(ROW(),COLUMN())))</f>
        <v>55.518680167202213</v>
      </c>
      <c r="K54" s="14" cm="1">
        <f t="array" aca="1" ref="K54" ca="1">SUM(INDIRECT("'"&amp;TOTALCustomerSheets&amp;"'!"&amp;ADDRESS(ROW(),COLUMN())))</f>
        <v>0.87198356306863156</v>
      </c>
      <c r="L54" s="14" cm="1">
        <f t="array" aca="1" ref="L54" ca="1">SUM(INDIRECT("'"&amp;TOTALCustomerSheets&amp;"'!"&amp;ADDRESS(ROW(),COLUMN())))</f>
        <v>5.2733981014707103</v>
      </c>
      <c r="M54" s="14" cm="1">
        <f t="array" aca="1" ref="M54" ca="1">SUM(INDIRECT("'"&amp;TOTALCustomerSheets&amp;"'!"&amp;ADDRESS(ROW(),COLUMN())))</f>
        <v>19.371375865609448</v>
      </c>
      <c r="N54" s="14" cm="1">
        <f t="array" aca="1" ref="N54" ca="1">SUM(INDIRECT("'"&amp;TOTALCustomerSheets&amp;"'!"&amp;ADDRESS(ROW(),COLUMN())))</f>
        <v>6.4179682570046461</v>
      </c>
      <c r="O54" s="14" cm="1">
        <f t="array" aca="1" ref="O54" ca="1">SUM(INDIRECT("'"&amp;TOTALCustomerSheets&amp;"'!"&amp;ADDRESS(ROW(),COLUMN())))</f>
        <v>2.6474345362388476</v>
      </c>
      <c r="P54" s="14" cm="1">
        <f t="array" aca="1" ref="P54" ca="1">SUM(INDIRECT("'"&amp;TOTALCustomerSheets&amp;"'!"&amp;ADDRESS(ROW(),COLUMN())))</f>
        <v>0</v>
      </c>
      <c r="Q54" s="14" cm="1">
        <f t="array" aca="1" ref="Q54" ca="1">SUM(INDIRECT("'"&amp;TOTALCustomerSheets&amp;"'!"&amp;ADDRESS(ROW(),COLUMN())))</f>
        <v>0</v>
      </c>
      <c r="R54" s="14" cm="1">
        <f t="array" aca="1" ref="R54" ca="1">SUM(INDIRECT("'"&amp;TOTALCustomerSheets&amp;"'!"&amp;ADDRESS(ROW(),COLUMN())))</f>
        <v>0</v>
      </c>
      <c r="S54" s="14" cm="1">
        <f t="array" aca="1" ref="S54" ca="1">SUM(INDIRECT("'"&amp;TOTALCustomerSheets&amp;"'!"&amp;ADDRESS(ROW(),COLUMN())))</f>
        <v>0</v>
      </c>
      <c r="T54" s="14" cm="1">
        <f t="array" aca="1" ref="T54" ca="1">SUM(INDIRECT("'"&amp;TOTALCustomerSheets&amp;"'!"&amp;ADDRESS(ROW(),COLUMN())))</f>
        <v>0</v>
      </c>
      <c r="U54" s="14" cm="1">
        <f t="array" aca="1" ref="U54" ca="1">SUM(INDIRECT("'"&amp;TOTALCustomerSheets&amp;"'!"&amp;ADDRESS(ROW(),COLUMN())))</f>
        <v>0</v>
      </c>
    </row>
    <row r="55" spans="1:21" hidden="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 cm="1">
        <f t="array" aca="1" ref="D55" ca="1">SUM(INDIRECT("'"&amp;TOTALCustomerSheets&amp;"'!"&amp;ADDRESS(ROW(),COLUMN())))</f>
        <v>0</v>
      </c>
      <c r="E55" s="14">
        <f t="shared" ca="1" si="3"/>
        <v>0</v>
      </c>
      <c r="F55" s="3"/>
      <c r="G55" s="14" cm="1">
        <f t="array" aca="1" ref="G55" ca="1">SUM(INDIRECT("'"&amp;TOTALCustomerSheets&amp;"'!"&amp;ADDRESS(ROW(),COLUMN())))</f>
        <v>0</v>
      </c>
      <c r="H55" s="14" cm="1">
        <f t="array" aca="1" ref="H55" ca="1">SUM(INDIRECT("'"&amp;TOTALCustomerSheets&amp;"'!"&amp;ADDRESS(ROW(),COLUMN())))</f>
        <v>0</v>
      </c>
      <c r="I55" s="14" cm="1">
        <f t="array" aca="1" ref="I55" ca="1">SUM(INDIRECT("'"&amp;TOTALCustomerSheets&amp;"'!"&amp;ADDRESS(ROW(),COLUMN())))</f>
        <v>0</v>
      </c>
      <c r="J55" s="14" cm="1">
        <f t="array" aca="1" ref="J55" ca="1">SUM(INDIRECT("'"&amp;TOTALCustomerSheets&amp;"'!"&amp;ADDRESS(ROW(),COLUMN())))</f>
        <v>0</v>
      </c>
      <c r="K55" s="14" cm="1">
        <f t="array" aca="1" ref="K55" ca="1">SUM(INDIRECT("'"&amp;TOTALCustomerSheets&amp;"'!"&amp;ADDRESS(ROW(),COLUMN())))</f>
        <v>0</v>
      </c>
      <c r="L55" s="14" cm="1">
        <f t="array" aca="1" ref="L55" ca="1">SUM(INDIRECT("'"&amp;TOTALCustomerSheets&amp;"'!"&amp;ADDRESS(ROW(),COLUMN())))</f>
        <v>0</v>
      </c>
      <c r="M55" s="14" cm="1">
        <f t="array" aca="1" ref="M55" ca="1">SUM(INDIRECT("'"&amp;TOTALCustomerSheets&amp;"'!"&amp;ADDRESS(ROW(),COLUMN())))</f>
        <v>0</v>
      </c>
      <c r="N55" s="14" cm="1">
        <f t="array" aca="1" ref="N55" ca="1">SUM(INDIRECT("'"&amp;TOTALCustomerSheets&amp;"'!"&amp;ADDRESS(ROW(),COLUMN())))</f>
        <v>0</v>
      </c>
      <c r="O55" s="14" cm="1">
        <f t="array" aca="1" ref="O55" ca="1">SUM(INDIRECT("'"&amp;TOTALCustomerSheets&amp;"'!"&amp;ADDRESS(ROW(),COLUMN())))</f>
        <v>0</v>
      </c>
      <c r="P55" s="14" cm="1">
        <f t="array" aca="1" ref="P55" ca="1">SUM(INDIRECT("'"&amp;TOTALCustomerSheets&amp;"'!"&amp;ADDRESS(ROW(),COLUMN())))</f>
        <v>0</v>
      </c>
      <c r="Q55" s="14" cm="1">
        <f t="array" aca="1" ref="Q55" ca="1">SUM(INDIRECT("'"&amp;TOTALCustomerSheets&amp;"'!"&amp;ADDRESS(ROW(),COLUMN())))</f>
        <v>0</v>
      </c>
      <c r="R55" s="14" cm="1">
        <f t="array" aca="1" ref="R55" ca="1">SUM(INDIRECT("'"&amp;TOTALCustomerSheets&amp;"'!"&amp;ADDRESS(ROW(),COLUMN())))</f>
        <v>0</v>
      </c>
      <c r="S55" s="14" cm="1">
        <f t="array" aca="1" ref="S55" ca="1">SUM(INDIRECT("'"&amp;TOTALCustomerSheets&amp;"'!"&amp;ADDRESS(ROW(),COLUMN())))</f>
        <v>0</v>
      </c>
      <c r="T55" s="14" cm="1">
        <f t="array" aca="1" ref="T55" ca="1">SUM(INDIRECT("'"&amp;TOTALCustomerSheets&amp;"'!"&amp;ADDRESS(ROW(),COLUMN())))</f>
        <v>0</v>
      </c>
      <c r="U55" s="14" cm="1">
        <f t="array" aca="1" ref="U55" ca="1">SUM(INDIRECT("'"&amp;TOTALCustomerSheets&amp;"'!"&amp;ADDRESS(ROW(),COLUMN())))</f>
        <v>0</v>
      </c>
    </row>
    <row r="56" spans="1:21" hidden="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 cm="1">
        <f t="array" aca="1" ref="D56" ca="1">SUM(INDIRECT("'"&amp;TOTALCustomerSheets&amp;"'!"&amp;ADDRESS(ROW(),COLUMN())))</f>
        <v>0</v>
      </c>
      <c r="E56" s="14">
        <f t="shared" ca="1" si="3"/>
        <v>0</v>
      </c>
      <c r="F56" s="3"/>
      <c r="G56" s="14" cm="1">
        <f t="array" aca="1" ref="G56" ca="1">SUM(INDIRECT("'"&amp;TOTALCustomerSheets&amp;"'!"&amp;ADDRESS(ROW(),COLUMN())))</f>
        <v>0</v>
      </c>
      <c r="H56" s="14" cm="1">
        <f t="array" aca="1" ref="H56" ca="1">SUM(INDIRECT("'"&amp;TOTALCustomerSheets&amp;"'!"&amp;ADDRESS(ROW(),COLUMN())))</f>
        <v>0</v>
      </c>
      <c r="I56" s="14" cm="1">
        <f t="array" aca="1" ref="I56" ca="1">SUM(INDIRECT("'"&amp;TOTALCustomerSheets&amp;"'!"&amp;ADDRESS(ROW(),COLUMN())))</f>
        <v>0</v>
      </c>
      <c r="J56" s="14" cm="1">
        <f t="array" aca="1" ref="J56" ca="1">SUM(INDIRECT("'"&amp;TOTALCustomerSheets&amp;"'!"&amp;ADDRESS(ROW(),COLUMN())))</f>
        <v>0</v>
      </c>
      <c r="K56" s="14" cm="1">
        <f t="array" aca="1" ref="K56" ca="1">SUM(INDIRECT("'"&amp;TOTALCustomerSheets&amp;"'!"&amp;ADDRESS(ROW(),COLUMN())))</f>
        <v>0</v>
      </c>
      <c r="L56" s="14" cm="1">
        <f t="array" aca="1" ref="L56" ca="1">SUM(INDIRECT("'"&amp;TOTALCustomerSheets&amp;"'!"&amp;ADDRESS(ROW(),COLUMN())))</f>
        <v>0</v>
      </c>
      <c r="M56" s="14" cm="1">
        <f t="array" aca="1" ref="M56" ca="1">SUM(INDIRECT("'"&amp;TOTALCustomerSheets&amp;"'!"&amp;ADDRESS(ROW(),COLUMN())))</f>
        <v>0</v>
      </c>
      <c r="N56" s="14" cm="1">
        <f t="array" aca="1" ref="N56" ca="1">SUM(INDIRECT("'"&amp;TOTALCustomerSheets&amp;"'!"&amp;ADDRESS(ROW(),COLUMN())))</f>
        <v>0</v>
      </c>
      <c r="O56" s="14" cm="1">
        <f t="array" aca="1" ref="O56" ca="1">SUM(INDIRECT("'"&amp;TOTALCustomerSheets&amp;"'!"&amp;ADDRESS(ROW(),COLUMN())))</f>
        <v>0</v>
      </c>
      <c r="P56" s="14" cm="1">
        <f t="array" aca="1" ref="P56" ca="1">SUM(INDIRECT("'"&amp;TOTALCustomerSheets&amp;"'!"&amp;ADDRESS(ROW(),COLUMN())))</f>
        <v>0</v>
      </c>
      <c r="Q56" s="14" cm="1">
        <f t="array" aca="1" ref="Q56" ca="1">SUM(INDIRECT("'"&amp;TOTALCustomerSheets&amp;"'!"&amp;ADDRESS(ROW(),COLUMN())))</f>
        <v>0</v>
      </c>
      <c r="R56" s="14" cm="1">
        <f t="array" aca="1" ref="R56" ca="1">SUM(INDIRECT("'"&amp;TOTALCustomerSheets&amp;"'!"&amp;ADDRESS(ROW(),COLUMN())))</f>
        <v>0</v>
      </c>
      <c r="S56" s="14" cm="1">
        <f t="array" aca="1" ref="S56" ca="1">SUM(INDIRECT("'"&amp;TOTALCustomerSheets&amp;"'!"&amp;ADDRESS(ROW(),COLUMN())))</f>
        <v>0</v>
      </c>
      <c r="T56" s="14" cm="1">
        <f t="array" aca="1" ref="T56" ca="1">SUM(INDIRECT("'"&amp;TOTALCustomerSheets&amp;"'!"&amp;ADDRESS(ROW(),COLUMN())))</f>
        <v>0</v>
      </c>
      <c r="U56" s="14" cm="1">
        <f t="array" aca="1" ref="U56" ca="1">SUM(INDIRECT("'"&amp;TOTALCustomerSheets&amp;"'!"&amp;ADDRESS(ROW(),COLUMN())))</f>
        <v>0</v>
      </c>
    </row>
    <row r="57" spans="1:21" hidden="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 cm="1">
        <f t="array" aca="1" ref="D57" ca="1">SUM(INDIRECT("'"&amp;TOTALCustomerSheets&amp;"'!"&amp;ADDRESS(ROW(),COLUMN())))</f>
        <v>20071.616091859036</v>
      </c>
      <c r="E57" s="14">
        <f t="shared" ca="1" si="3"/>
        <v>0</v>
      </c>
      <c r="F57" s="46"/>
      <c r="G57" s="174" cm="1">
        <f t="array" aca="1" ref="G57" ca="1">SUM(INDIRECT("'"&amp;TOTALCustomerSheets&amp;"'!"&amp;ADDRESS(ROW(),COLUMN())))</f>
        <v>16924.857940650843</v>
      </c>
      <c r="H57" s="174" cm="1">
        <f t="array" aca="1" ref="H57" ca="1">SUM(INDIRECT("'"&amp;TOTALCustomerSheets&amp;"'!"&amp;ADDRESS(ROW(),COLUMN())))</f>
        <v>1143.2778142478801</v>
      </c>
      <c r="I57" s="174" cm="1">
        <f t="array" aca="1" ref="I57" ca="1">SUM(INDIRECT("'"&amp;TOTALCustomerSheets&amp;"'!"&amp;ADDRESS(ROW(),COLUMN())))</f>
        <v>1079.2858855649151</v>
      </c>
      <c r="J57" s="174" cm="1">
        <f t="array" aca="1" ref="J57" ca="1">SUM(INDIRECT("'"&amp;TOTALCustomerSheets&amp;"'!"&amp;ADDRESS(ROW(),COLUMN())))</f>
        <v>569.47366839136009</v>
      </c>
      <c r="K57" s="174" cm="1">
        <f t="array" aca="1" ref="K57" ca="1">SUM(INDIRECT("'"&amp;TOTALCustomerSheets&amp;"'!"&amp;ADDRESS(ROW(),COLUMN())))</f>
        <v>8.9442270050759127</v>
      </c>
      <c r="L57" s="174" cm="1">
        <f t="array" aca="1" ref="L57" ca="1">SUM(INDIRECT("'"&amp;TOTALCustomerSheets&amp;"'!"&amp;ADDRESS(ROW(),COLUMN())))</f>
        <v>54.0910077957261</v>
      </c>
      <c r="M57" s="174" cm="1">
        <f t="array" aca="1" ref="M57" ca="1">SUM(INDIRECT("'"&amp;TOTALCustomerSheets&amp;"'!"&amp;ADDRESS(ROW(),COLUMN())))</f>
        <v>198.69868020553824</v>
      </c>
      <c r="N57" s="174" cm="1">
        <f t="array" aca="1" ref="N57" ca="1">SUM(INDIRECT("'"&amp;TOTALCustomerSheets&amp;"'!"&amp;ADDRESS(ROW(),COLUMN())))</f>
        <v>65.831246634981397</v>
      </c>
      <c r="O57" s="174" cm="1">
        <f t="array" aca="1" ref="O57" ca="1">SUM(INDIRECT("'"&amp;TOTALCustomerSheets&amp;"'!"&amp;ADDRESS(ROW(),COLUMN())))</f>
        <v>27.15562136270956</v>
      </c>
      <c r="P57" s="174" cm="1">
        <f t="array" aca="1" ref="P57" ca="1">SUM(INDIRECT("'"&amp;TOTALCustomerSheets&amp;"'!"&amp;ADDRESS(ROW(),COLUMN())))</f>
        <v>0</v>
      </c>
      <c r="Q57" s="174" cm="1">
        <f t="array" aca="1" ref="Q57" ca="1">SUM(INDIRECT("'"&amp;TOTALCustomerSheets&amp;"'!"&amp;ADDRESS(ROW(),COLUMN())))</f>
        <v>0</v>
      </c>
      <c r="R57" s="174" cm="1">
        <f t="array" aca="1" ref="R57" ca="1">SUM(INDIRECT("'"&amp;TOTALCustomerSheets&amp;"'!"&amp;ADDRESS(ROW(),COLUMN())))</f>
        <v>0</v>
      </c>
      <c r="S57" s="174" cm="1">
        <f t="array" aca="1" ref="S57" ca="1">SUM(INDIRECT("'"&amp;TOTALCustomerSheets&amp;"'!"&amp;ADDRESS(ROW(),COLUMN())))</f>
        <v>0</v>
      </c>
      <c r="T57" s="174" cm="1">
        <f t="array" aca="1" ref="T57" ca="1">SUM(INDIRECT("'"&amp;TOTALCustomerSheets&amp;"'!"&amp;ADDRESS(ROW(),COLUMN())))</f>
        <v>0</v>
      </c>
      <c r="U57" s="174" cm="1">
        <f t="array" aca="1" ref="U57" ca="1">SUM(INDIRECT("'"&amp;TOTALCustomerSheets&amp;"'!"&amp;ADDRESS(ROW(),COLUMN())))</f>
        <v>0</v>
      </c>
    </row>
    <row r="58" spans="1:21" hidden="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D58" s="14"/>
      <c r="E58" s="14">
        <f t="shared" si="3"/>
        <v>0</v>
      </c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 collapsed="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 cm="1">
        <f t="array" aca="1" ref="D59" ca="1">SUM(INDIRECT("'"&amp;TOTALCustomerSheets&amp;"'!"&amp;ADDRESS(ROW(),COLUMN())))</f>
        <v>293949.69641658972</v>
      </c>
      <c r="E59" s="14">
        <f t="shared" ca="1" si="3"/>
        <v>0</v>
      </c>
      <c r="F59" s="46"/>
      <c r="G59" s="175" cm="1">
        <f t="array" aca="1" ref="G59" ca="1">SUM(INDIRECT("'"&amp;TOTALCustomerSheets&amp;"'!"&amp;ADDRESS(ROW(),COLUMN())))</f>
        <v>243330.30600822021</v>
      </c>
      <c r="H59" s="175" cm="1">
        <f t="array" aca="1" ref="H59" ca="1">SUM(INDIRECT("'"&amp;TOTALCustomerSheets&amp;"'!"&amp;ADDRESS(ROW(),COLUMN())))</f>
        <v>15659.451560509115</v>
      </c>
      <c r="I59" s="175" cm="1">
        <f t="array" aca="1" ref="I59" ca="1">SUM(INDIRECT("'"&amp;TOTALCustomerSheets&amp;"'!"&amp;ADDRESS(ROW(),COLUMN())))</f>
        <v>17391.728106846556</v>
      </c>
      <c r="J59" s="175" cm="1">
        <f t="array" aca="1" ref="J59" ca="1">SUM(INDIRECT("'"&amp;TOTALCustomerSheets&amp;"'!"&amp;ADDRESS(ROW(),COLUMN())))</f>
        <v>8600.2746733104541</v>
      </c>
      <c r="K59" s="175" cm="1">
        <f t="array" aca="1" ref="K59" ca="1">SUM(INDIRECT("'"&amp;TOTALCustomerSheets&amp;"'!"&amp;ADDRESS(ROW(),COLUMN())))</f>
        <v>224.46910319789066</v>
      </c>
      <c r="L59" s="175" cm="1">
        <f t="array" aca="1" ref="L59" ca="1">SUM(INDIRECT("'"&amp;TOTALCustomerSheets&amp;"'!"&amp;ADDRESS(ROW(),COLUMN())))</f>
        <v>720.29380360112452</v>
      </c>
      <c r="M59" s="175" cm="1">
        <f t="array" aca="1" ref="M59" ca="1">SUM(INDIRECT("'"&amp;TOTALCustomerSheets&amp;"'!"&amp;ADDRESS(ROW(),COLUMN())))</f>
        <v>4518.4237841298336</v>
      </c>
      <c r="N59" s="175" cm="1">
        <f t="array" aca="1" ref="N59" ca="1">SUM(INDIRECT("'"&amp;TOTALCustomerSheets&amp;"'!"&amp;ADDRESS(ROW(),COLUMN())))</f>
        <v>2478.9495010390488</v>
      </c>
      <c r="O59" s="175" cm="1">
        <f t="array" aca="1" ref="O59" ca="1">SUM(INDIRECT("'"&amp;TOTALCustomerSheets&amp;"'!"&amp;ADDRESS(ROW(),COLUMN())))</f>
        <v>1025.7998757355144</v>
      </c>
      <c r="P59" s="175" cm="1">
        <f t="array" aca="1" ref="P59" ca="1">SUM(INDIRECT("'"&amp;TOTALCustomerSheets&amp;"'!"&amp;ADDRESS(ROW(),COLUMN())))</f>
        <v>0</v>
      </c>
      <c r="Q59" s="175" cm="1">
        <f t="array" aca="1" ref="Q59" ca="1">SUM(INDIRECT("'"&amp;TOTALCustomerSheets&amp;"'!"&amp;ADDRESS(ROW(),COLUMN())))</f>
        <v>0</v>
      </c>
      <c r="R59" s="175" cm="1">
        <f t="array" aca="1" ref="R59" ca="1">SUM(INDIRECT("'"&amp;TOTALCustomerSheets&amp;"'!"&amp;ADDRESS(ROW(),COLUMN())))</f>
        <v>0</v>
      </c>
      <c r="S59" s="175" cm="1">
        <f t="array" aca="1" ref="S59" ca="1">SUM(INDIRECT("'"&amp;TOTALCustomerSheets&amp;"'!"&amp;ADDRESS(ROW(),COLUMN())))</f>
        <v>0</v>
      </c>
      <c r="T59" s="175" cm="1">
        <f t="array" aca="1" ref="T59" ca="1">SUM(INDIRECT("'"&amp;TOTALCustomerSheets&amp;"'!"&amp;ADDRESS(ROW(),COLUMN())))</f>
        <v>0</v>
      </c>
      <c r="U59" s="175" cm="1">
        <f t="array" aca="1" ref="U59" ca="1">SUM(INDIRECT("'"&amp;TOTALCustomerSheets&amp;"'!"&amp;ADDRESS(ROW(),COLUMN())))</f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D60" s="14"/>
      <c r="E60" s="14">
        <f t="shared" si="3"/>
        <v>0</v>
      </c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D61" s="14"/>
      <c r="E61" s="14">
        <f t="shared" si="3"/>
        <v>0</v>
      </c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hidden="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D62" s="14"/>
      <c r="E62" s="14">
        <f t="shared" si="3"/>
        <v>0</v>
      </c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hidden="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 cm="1">
        <f t="array" aca="1" ref="D63" ca="1">SUM(INDIRECT("'"&amp;TOTALCustomerSheets&amp;"'!"&amp;ADDRESS(ROW(),COLUMN())))</f>
        <v>0</v>
      </c>
      <c r="E63" s="14">
        <f t="shared" ca="1" si="3"/>
        <v>0</v>
      </c>
      <c r="F63" s="3"/>
      <c r="G63" s="14" cm="1">
        <f t="array" aca="1" ref="G63" ca="1">SUM(INDIRECT("'"&amp;TOTALCustomerSheets&amp;"'!"&amp;ADDRESS(ROW(),COLUMN())))</f>
        <v>0</v>
      </c>
      <c r="H63" s="14" cm="1">
        <f t="array" aca="1" ref="H63" ca="1">SUM(INDIRECT("'"&amp;TOTALCustomerSheets&amp;"'!"&amp;ADDRESS(ROW(),COLUMN())))</f>
        <v>0</v>
      </c>
      <c r="I63" s="14" cm="1">
        <f t="array" aca="1" ref="I63" ca="1">SUM(INDIRECT("'"&amp;TOTALCustomerSheets&amp;"'!"&amp;ADDRESS(ROW(),COLUMN())))</f>
        <v>0</v>
      </c>
      <c r="J63" s="14" cm="1">
        <f t="array" aca="1" ref="J63" ca="1">SUM(INDIRECT("'"&amp;TOTALCustomerSheets&amp;"'!"&amp;ADDRESS(ROW(),COLUMN())))</f>
        <v>0</v>
      </c>
      <c r="K63" s="14" cm="1">
        <f t="array" aca="1" ref="K63" ca="1">SUM(INDIRECT("'"&amp;TOTALCustomerSheets&amp;"'!"&amp;ADDRESS(ROW(),COLUMN())))</f>
        <v>0</v>
      </c>
      <c r="L63" s="14" cm="1">
        <f t="array" aca="1" ref="L63" ca="1">SUM(INDIRECT("'"&amp;TOTALCustomerSheets&amp;"'!"&amp;ADDRESS(ROW(),COLUMN())))</f>
        <v>0</v>
      </c>
      <c r="M63" s="14" cm="1">
        <f t="array" aca="1" ref="M63" ca="1">SUM(INDIRECT("'"&amp;TOTALCustomerSheets&amp;"'!"&amp;ADDRESS(ROW(),COLUMN())))</f>
        <v>0</v>
      </c>
      <c r="N63" s="14" cm="1">
        <f t="array" aca="1" ref="N63" ca="1">SUM(INDIRECT("'"&amp;TOTALCustomerSheets&amp;"'!"&amp;ADDRESS(ROW(),COLUMN())))</f>
        <v>0</v>
      </c>
      <c r="O63" s="14" cm="1">
        <f t="array" aca="1" ref="O63" ca="1">SUM(INDIRECT("'"&amp;TOTALCustomerSheets&amp;"'!"&amp;ADDRESS(ROW(),COLUMN())))</f>
        <v>0</v>
      </c>
      <c r="P63" s="14" cm="1">
        <f t="array" aca="1" ref="P63" ca="1">SUM(INDIRECT("'"&amp;TOTALCustomerSheets&amp;"'!"&amp;ADDRESS(ROW(),COLUMN())))</f>
        <v>0</v>
      </c>
      <c r="Q63" s="14" cm="1">
        <f t="array" aca="1" ref="Q63" ca="1">SUM(INDIRECT("'"&amp;TOTALCustomerSheets&amp;"'!"&amp;ADDRESS(ROW(),COLUMN())))</f>
        <v>0</v>
      </c>
      <c r="R63" s="14" cm="1">
        <f t="array" aca="1" ref="R63" ca="1">SUM(INDIRECT("'"&amp;TOTALCustomerSheets&amp;"'!"&amp;ADDRESS(ROW(),COLUMN())))</f>
        <v>0</v>
      </c>
      <c r="S63" s="14" cm="1">
        <f t="array" aca="1" ref="S63" ca="1">SUM(INDIRECT("'"&amp;TOTALCustomerSheets&amp;"'!"&amp;ADDRESS(ROW(),COLUMN())))</f>
        <v>0</v>
      </c>
      <c r="T63" s="14" cm="1">
        <f t="array" aca="1" ref="T63" ca="1">SUM(INDIRECT("'"&amp;TOTALCustomerSheets&amp;"'!"&amp;ADDRESS(ROW(),COLUMN())))</f>
        <v>0</v>
      </c>
      <c r="U63" s="14" cm="1">
        <f t="array" aca="1" ref="U63" ca="1">SUM(INDIRECT("'"&amp;TOTALCustomerSheets&amp;"'!"&amp;ADDRESS(ROW(),COLUMN())))</f>
        <v>0</v>
      </c>
    </row>
    <row r="64" spans="1:21" hidden="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 cm="1">
        <f t="array" aca="1" ref="D64" ca="1">SUM(INDIRECT("'"&amp;TOTALCustomerSheets&amp;"'!"&amp;ADDRESS(ROW(),COLUMN())))</f>
        <v>0</v>
      </c>
      <c r="E64" s="14">
        <f t="shared" ca="1" si="3"/>
        <v>0</v>
      </c>
      <c r="F64" s="3"/>
      <c r="G64" s="14" cm="1">
        <f t="array" aca="1" ref="G64" ca="1">SUM(INDIRECT("'"&amp;TOTALCustomerSheets&amp;"'!"&amp;ADDRESS(ROW(),COLUMN())))</f>
        <v>0</v>
      </c>
      <c r="H64" s="14" cm="1">
        <f t="array" aca="1" ref="H64" ca="1">SUM(INDIRECT("'"&amp;TOTALCustomerSheets&amp;"'!"&amp;ADDRESS(ROW(),COLUMN())))</f>
        <v>0</v>
      </c>
      <c r="I64" s="14" cm="1">
        <f t="array" aca="1" ref="I64" ca="1">SUM(INDIRECT("'"&amp;TOTALCustomerSheets&amp;"'!"&amp;ADDRESS(ROW(),COLUMN())))</f>
        <v>0</v>
      </c>
      <c r="J64" s="14" cm="1">
        <f t="array" aca="1" ref="J64" ca="1">SUM(INDIRECT("'"&amp;TOTALCustomerSheets&amp;"'!"&amp;ADDRESS(ROW(),COLUMN())))</f>
        <v>0</v>
      </c>
      <c r="K64" s="14" cm="1">
        <f t="array" aca="1" ref="K64" ca="1">SUM(INDIRECT("'"&amp;TOTALCustomerSheets&amp;"'!"&amp;ADDRESS(ROW(),COLUMN())))</f>
        <v>0</v>
      </c>
      <c r="L64" s="14" cm="1">
        <f t="array" aca="1" ref="L64" ca="1">SUM(INDIRECT("'"&amp;TOTALCustomerSheets&amp;"'!"&amp;ADDRESS(ROW(),COLUMN())))</f>
        <v>0</v>
      </c>
      <c r="M64" s="14" cm="1">
        <f t="array" aca="1" ref="M64" ca="1">SUM(INDIRECT("'"&amp;TOTALCustomerSheets&amp;"'!"&amp;ADDRESS(ROW(),COLUMN())))</f>
        <v>0</v>
      </c>
      <c r="N64" s="14" cm="1">
        <f t="array" aca="1" ref="N64" ca="1">SUM(INDIRECT("'"&amp;TOTALCustomerSheets&amp;"'!"&amp;ADDRESS(ROW(),COLUMN())))</f>
        <v>0</v>
      </c>
      <c r="O64" s="14" cm="1">
        <f t="array" aca="1" ref="O64" ca="1">SUM(INDIRECT("'"&amp;TOTALCustomerSheets&amp;"'!"&amp;ADDRESS(ROW(),COLUMN())))</f>
        <v>0</v>
      </c>
      <c r="P64" s="14" cm="1">
        <f t="array" aca="1" ref="P64" ca="1">SUM(INDIRECT("'"&amp;TOTALCustomerSheets&amp;"'!"&amp;ADDRESS(ROW(),COLUMN())))</f>
        <v>0</v>
      </c>
      <c r="Q64" s="14" cm="1">
        <f t="array" aca="1" ref="Q64" ca="1">SUM(INDIRECT("'"&amp;TOTALCustomerSheets&amp;"'!"&amp;ADDRESS(ROW(),COLUMN())))</f>
        <v>0</v>
      </c>
      <c r="R64" s="14" cm="1">
        <f t="array" aca="1" ref="R64" ca="1">SUM(INDIRECT("'"&amp;TOTALCustomerSheets&amp;"'!"&amp;ADDRESS(ROW(),COLUMN())))</f>
        <v>0</v>
      </c>
      <c r="S64" s="14" cm="1">
        <f t="array" aca="1" ref="S64" ca="1">SUM(INDIRECT("'"&amp;TOTALCustomerSheets&amp;"'!"&amp;ADDRESS(ROW(),COLUMN())))</f>
        <v>0</v>
      </c>
      <c r="T64" s="14" cm="1">
        <f t="array" aca="1" ref="T64" ca="1">SUM(INDIRECT("'"&amp;TOTALCustomerSheets&amp;"'!"&amp;ADDRESS(ROW(),COLUMN())))</f>
        <v>0</v>
      </c>
      <c r="U64" s="14" cm="1">
        <f t="array" aca="1" ref="U64" ca="1">SUM(INDIRECT("'"&amp;TOTALCustomerSheets&amp;"'!"&amp;ADDRESS(ROW(),COLUMN())))</f>
        <v>0</v>
      </c>
    </row>
    <row r="65" spans="1:21" hidden="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 cm="1">
        <f t="array" aca="1" ref="D65" ca="1">SUM(INDIRECT("'"&amp;TOTALCustomerSheets&amp;"'!"&amp;ADDRESS(ROW(),COLUMN())))</f>
        <v>-9246.5216528453675</v>
      </c>
      <c r="E65" s="14">
        <f ca="1">IFERROR(IF(D65="",0,IF(D65=0,0,IF(ABS(D65-SUM($G65:$U65))&lt;Check_Limit,0,1))),1)</f>
        <v>0</v>
      </c>
      <c r="F65" s="3"/>
      <c r="G65" s="14" cm="1">
        <f t="array" aca="1" ref="G65" ca="1">SUM(INDIRECT("'"&amp;TOTALCustomerSheets&amp;"'!"&amp;ADDRESS(ROW(),COLUMN())))</f>
        <v>-7796.8841523943884</v>
      </c>
      <c r="H65" s="14" cm="1">
        <f t="array" aca="1" ref="H65" ca="1">SUM(INDIRECT("'"&amp;TOTALCustomerSheets&amp;"'!"&amp;ADDRESS(ROW(),COLUMN())))</f>
        <v>-526.68121073461748</v>
      </c>
      <c r="I65" s="14" cm="1">
        <f t="array" aca="1" ref="I65" ca="1">SUM(INDIRECT("'"&amp;TOTALCustomerSheets&amp;"'!"&amp;ADDRESS(ROW(),COLUMN())))</f>
        <v>-497.20163363098976</v>
      </c>
      <c r="J65" s="14" cm="1">
        <f t="array" aca="1" ref="J65" ca="1">SUM(INDIRECT("'"&amp;TOTALCustomerSheets&amp;"'!"&amp;ADDRESS(ROW(),COLUMN())))</f>
        <v>-262.34313078764592</v>
      </c>
      <c r="K65" s="14" cm="1">
        <f t="array" aca="1" ref="K65" ca="1">SUM(INDIRECT("'"&amp;TOTALCustomerSheets&amp;"'!"&amp;ADDRESS(ROW(),COLUMN())))</f>
        <v>-4.1203951038074456</v>
      </c>
      <c r="L65" s="14" cm="1">
        <f t="array" aca="1" ref="L65" ca="1">SUM(INDIRECT("'"&amp;TOTALCustomerSheets&amp;"'!"&amp;ADDRESS(ROW(),COLUMN())))</f>
        <v>-24.918455620036958</v>
      </c>
      <c r="M65" s="14" cm="1">
        <f t="array" aca="1" ref="M65" ca="1">SUM(INDIRECT("'"&amp;TOTALCustomerSheets&amp;"'!"&amp;ADDRESS(ROW(),COLUMN())))</f>
        <v>-91.535810594618567</v>
      </c>
      <c r="N65" s="14" cm="1">
        <f t="array" aca="1" ref="N65" ca="1">SUM(INDIRECT("'"&amp;TOTALCustomerSheets&amp;"'!"&amp;ADDRESS(ROW(),COLUMN())))</f>
        <v>-30.326907642033344</v>
      </c>
      <c r="O65" s="14" cm="1">
        <f t="array" aca="1" ref="O65" ca="1">SUM(INDIRECT("'"&amp;TOTALCustomerSheets&amp;"'!"&amp;ADDRESS(ROW(),COLUMN())))</f>
        <v>-12.509956337228234</v>
      </c>
      <c r="P65" s="14" cm="1">
        <f t="array" aca="1" ref="P65" ca="1">SUM(INDIRECT("'"&amp;TOTALCustomerSheets&amp;"'!"&amp;ADDRESS(ROW(),COLUMN())))</f>
        <v>0</v>
      </c>
      <c r="Q65" s="14" cm="1">
        <f t="array" aca="1" ref="Q65" ca="1">SUM(INDIRECT("'"&amp;TOTALCustomerSheets&amp;"'!"&amp;ADDRESS(ROW(),COLUMN())))</f>
        <v>0</v>
      </c>
      <c r="R65" s="14" cm="1">
        <f t="array" aca="1" ref="R65" ca="1">SUM(INDIRECT("'"&amp;TOTALCustomerSheets&amp;"'!"&amp;ADDRESS(ROW(),COLUMN())))</f>
        <v>0</v>
      </c>
      <c r="S65" s="14" cm="1">
        <f t="array" aca="1" ref="S65" ca="1">SUM(INDIRECT("'"&amp;TOTALCustomerSheets&amp;"'!"&amp;ADDRESS(ROW(),COLUMN())))</f>
        <v>0</v>
      </c>
      <c r="T65" s="14" cm="1">
        <f t="array" aca="1" ref="T65" ca="1">SUM(INDIRECT("'"&amp;TOTALCustomerSheets&amp;"'!"&amp;ADDRESS(ROW(),COLUMN())))</f>
        <v>0</v>
      </c>
      <c r="U65" s="14" cm="1">
        <f t="array" aca="1" ref="U65" ca="1">SUM(INDIRECT("'"&amp;TOTALCustomerSheets&amp;"'!"&amp;ADDRESS(ROW(),COLUMN())))</f>
        <v>0</v>
      </c>
    </row>
    <row r="66" spans="1:21" hidden="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 cm="1">
        <f t="array" aca="1" ref="D66" ca="1">SUM(INDIRECT("'"&amp;TOTALCustomerSheets&amp;"'!"&amp;ADDRESS(ROW(),COLUMN())))</f>
        <v>-9246.5216528453675</v>
      </c>
      <c r="E66" s="14">
        <f t="shared" ca="1" si="3"/>
        <v>0</v>
      </c>
      <c r="F66" s="46"/>
      <c r="G66" s="174" cm="1">
        <f t="array" aca="1" ref="G66" ca="1">SUM(INDIRECT("'"&amp;TOTALCustomerSheets&amp;"'!"&amp;ADDRESS(ROW(),COLUMN())))</f>
        <v>-7796.8841523943884</v>
      </c>
      <c r="H66" s="174" cm="1">
        <f t="array" aca="1" ref="H66" ca="1">SUM(INDIRECT("'"&amp;TOTALCustomerSheets&amp;"'!"&amp;ADDRESS(ROW(),COLUMN())))</f>
        <v>-526.68121073461748</v>
      </c>
      <c r="I66" s="174" cm="1">
        <f t="array" aca="1" ref="I66" ca="1">SUM(INDIRECT("'"&amp;TOTALCustomerSheets&amp;"'!"&amp;ADDRESS(ROW(),COLUMN())))</f>
        <v>-497.20163363098976</v>
      </c>
      <c r="J66" s="174" cm="1">
        <f t="array" aca="1" ref="J66" ca="1">SUM(INDIRECT("'"&amp;TOTALCustomerSheets&amp;"'!"&amp;ADDRESS(ROW(),COLUMN())))</f>
        <v>-262.34313078764592</v>
      </c>
      <c r="K66" s="174" cm="1">
        <f t="array" aca="1" ref="K66" ca="1">SUM(INDIRECT("'"&amp;TOTALCustomerSheets&amp;"'!"&amp;ADDRESS(ROW(),COLUMN())))</f>
        <v>-4.1203951038074456</v>
      </c>
      <c r="L66" s="174" cm="1">
        <f t="array" aca="1" ref="L66" ca="1">SUM(INDIRECT("'"&amp;TOTALCustomerSheets&amp;"'!"&amp;ADDRESS(ROW(),COLUMN())))</f>
        <v>-24.918455620036958</v>
      </c>
      <c r="M66" s="174" cm="1">
        <f t="array" aca="1" ref="M66" ca="1">SUM(INDIRECT("'"&amp;TOTALCustomerSheets&amp;"'!"&amp;ADDRESS(ROW(),COLUMN())))</f>
        <v>-91.535810594618567</v>
      </c>
      <c r="N66" s="174" cm="1">
        <f t="array" aca="1" ref="N66" ca="1">SUM(INDIRECT("'"&amp;TOTALCustomerSheets&amp;"'!"&amp;ADDRESS(ROW(),COLUMN())))</f>
        <v>-30.326907642033344</v>
      </c>
      <c r="O66" s="174" cm="1">
        <f t="array" aca="1" ref="O66" ca="1">SUM(INDIRECT("'"&amp;TOTALCustomerSheets&amp;"'!"&amp;ADDRESS(ROW(),COLUMN())))</f>
        <v>-12.509956337228234</v>
      </c>
      <c r="P66" s="174" cm="1">
        <f t="array" aca="1" ref="P66" ca="1">SUM(INDIRECT("'"&amp;TOTALCustomerSheets&amp;"'!"&amp;ADDRESS(ROW(),COLUMN())))</f>
        <v>0</v>
      </c>
      <c r="Q66" s="174" cm="1">
        <f t="array" aca="1" ref="Q66" ca="1">SUM(INDIRECT("'"&amp;TOTALCustomerSheets&amp;"'!"&amp;ADDRESS(ROW(),COLUMN())))</f>
        <v>0</v>
      </c>
      <c r="R66" s="174" cm="1">
        <f t="array" aca="1" ref="R66" ca="1">SUM(INDIRECT("'"&amp;TOTALCustomerSheets&amp;"'!"&amp;ADDRESS(ROW(),COLUMN())))</f>
        <v>0</v>
      </c>
      <c r="S66" s="174" cm="1">
        <f t="array" aca="1" ref="S66" ca="1">SUM(INDIRECT("'"&amp;TOTALCustomerSheets&amp;"'!"&amp;ADDRESS(ROW(),COLUMN())))</f>
        <v>0</v>
      </c>
      <c r="T66" s="174" cm="1">
        <f t="array" aca="1" ref="T66" ca="1">SUM(INDIRECT("'"&amp;TOTALCustomerSheets&amp;"'!"&amp;ADDRESS(ROW(),COLUMN())))</f>
        <v>0</v>
      </c>
      <c r="U66" s="174" cm="1">
        <f t="array" aca="1" ref="U66" ca="1">SUM(INDIRECT("'"&amp;TOTALCustomerSheets&amp;"'!"&amp;ADDRESS(ROW(),COLUMN())))</f>
        <v>0</v>
      </c>
    </row>
    <row r="67" spans="1:21" hidden="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D67" s="14"/>
      <c r="E67" s="14">
        <f t="shared" si="3"/>
        <v>0</v>
      </c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hidden="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D68" s="14"/>
      <c r="E68" s="14">
        <f t="shared" si="3"/>
        <v>0</v>
      </c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hidden="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 cm="1">
        <f t="array" aca="1" ref="D69" ca="1">SUM(INDIRECT("'"&amp;TOTALCustomerSheets&amp;"'!"&amp;ADDRESS(ROW(),COLUMN())))</f>
        <v>0</v>
      </c>
      <c r="E69" s="14">
        <f t="shared" ca="1" si="3"/>
        <v>0</v>
      </c>
      <c r="F69" s="3"/>
      <c r="G69" s="14" cm="1">
        <f t="array" aca="1" ref="G69" ca="1">SUM(INDIRECT("'"&amp;TOTALCustomerSheets&amp;"'!"&amp;ADDRESS(ROW(),COLUMN())))</f>
        <v>0</v>
      </c>
      <c r="H69" s="14" cm="1">
        <f t="array" aca="1" ref="H69" ca="1">SUM(INDIRECT("'"&amp;TOTALCustomerSheets&amp;"'!"&amp;ADDRESS(ROW(),COLUMN())))</f>
        <v>0</v>
      </c>
      <c r="I69" s="14" cm="1">
        <f t="array" aca="1" ref="I69" ca="1">SUM(INDIRECT("'"&amp;TOTALCustomerSheets&amp;"'!"&amp;ADDRESS(ROW(),COLUMN())))</f>
        <v>0</v>
      </c>
      <c r="J69" s="14" cm="1">
        <f t="array" aca="1" ref="J69" ca="1">SUM(INDIRECT("'"&amp;TOTALCustomerSheets&amp;"'!"&amp;ADDRESS(ROW(),COLUMN())))</f>
        <v>0</v>
      </c>
      <c r="K69" s="14" cm="1">
        <f t="array" aca="1" ref="K69" ca="1">SUM(INDIRECT("'"&amp;TOTALCustomerSheets&amp;"'!"&amp;ADDRESS(ROW(),COLUMN())))</f>
        <v>0</v>
      </c>
      <c r="L69" s="14" cm="1">
        <f t="array" aca="1" ref="L69" ca="1">SUM(INDIRECT("'"&amp;TOTALCustomerSheets&amp;"'!"&amp;ADDRESS(ROW(),COLUMN())))</f>
        <v>0</v>
      </c>
      <c r="M69" s="14" cm="1">
        <f t="array" aca="1" ref="M69" ca="1">SUM(INDIRECT("'"&amp;TOTALCustomerSheets&amp;"'!"&amp;ADDRESS(ROW(),COLUMN())))</f>
        <v>0</v>
      </c>
      <c r="N69" s="14" cm="1">
        <f t="array" aca="1" ref="N69" ca="1">SUM(INDIRECT("'"&amp;TOTALCustomerSheets&amp;"'!"&amp;ADDRESS(ROW(),COLUMN())))</f>
        <v>0</v>
      </c>
      <c r="O69" s="14" cm="1">
        <f t="array" aca="1" ref="O69" ca="1">SUM(INDIRECT("'"&amp;TOTALCustomerSheets&amp;"'!"&amp;ADDRESS(ROW(),COLUMN())))</f>
        <v>0</v>
      </c>
      <c r="P69" s="14" cm="1">
        <f t="array" aca="1" ref="P69" ca="1">SUM(INDIRECT("'"&amp;TOTALCustomerSheets&amp;"'!"&amp;ADDRESS(ROW(),COLUMN())))</f>
        <v>0</v>
      </c>
      <c r="Q69" s="14" cm="1">
        <f t="array" aca="1" ref="Q69" ca="1">SUM(INDIRECT("'"&amp;TOTALCustomerSheets&amp;"'!"&amp;ADDRESS(ROW(),COLUMN())))</f>
        <v>0</v>
      </c>
      <c r="R69" s="14" cm="1">
        <f t="array" aca="1" ref="R69" ca="1">SUM(INDIRECT("'"&amp;TOTALCustomerSheets&amp;"'!"&amp;ADDRESS(ROW(),COLUMN())))</f>
        <v>0</v>
      </c>
      <c r="S69" s="14" cm="1">
        <f t="array" aca="1" ref="S69" ca="1">SUM(INDIRECT("'"&amp;TOTALCustomerSheets&amp;"'!"&amp;ADDRESS(ROW(),COLUMN())))</f>
        <v>0</v>
      </c>
      <c r="T69" s="14" cm="1">
        <f t="array" aca="1" ref="T69" ca="1">SUM(INDIRECT("'"&amp;TOTALCustomerSheets&amp;"'!"&amp;ADDRESS(ROW(),COLUMN())))</f>
        <v>0</v>
      </c>
      <c r="U69" s="14" cm="1">
        <f t="array" aca="1" ref="U69" ca="1">SUM(INDIRECT("'"&amp;TOTALCustomerSheets&amp;"'!"&amp;ADDRESS(ROW(),COLUMN())))</f>
        <v>0</v>
      </c>
    </row>
    <row r="70" spans="1:21" hidden="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 cm="1">
        <f t="array" aca="1" ref="D70" ca="1">SUM(INDIRECT("'"&amp;TOTALCustomerSheets&amp;"'!"&amp;ADDRESS(ROW(),COLUMN())))</f>
        <v>0</v>
      </c>
      <c r="E70" s="14">
        <f t="shared" ca="1" si="3"/>
        <v>0</v>
      </c>
      <c r="F70" s="3"/>
      <c r="G70" s="14" cm="1">
        <f t="array" aca="1" ref="G70" ca="1">SUM(INDIRECT("'"&amp;TOTALCustomerSheets&amp;"'!"&amp;ADDRESS(ROW(),COLUMN())))</f>
        <v>0</v>
      </c>
      <c r="H70" s="14" cm="1">
        <f t="array" aca="1" ref="H70" ca="1">SUM(INDIRECT("'"&amp;TOTALCustomerSheets&amp;"'!"&amp;ADDRESS(ROW(),COLUMN())))</f>
        <v>0</v>
      </c>
      <c r="I70" s="14" cm="1">
        <f t="array" aca="1" ref="I70" ca="1">SUM(INDIRECT("'"&amp;TOTALCustomerSheets&amp;"'!"&amp;ADDRESS(ROW(),COLUMN())))</f>
        <v>0</v>
      </c>
      <c r="J70" s="14" cm="1">
        <f t="array" aca="1" ref="J70" ca="1">SUM(INDIRECT("'"&amp;TOTALCustomerSheets&amp;"'!"&amp;ADDRESS(ROW(),COLUMN())))</f>
        <v>0</v>
      </c>
      <c r="K70" s="14" cm="1">
        <f t="array" aca="1" ref="K70" ca="1">SUM(INDIRECT("'"&amp;TOTALCustomerSheets&amp;"'!"&amp;ADDRESS(ROW(),COLUMN())))</f>
        <v>0</v>
      </c>
      <c r="L70" s="14" cm="1">
        <f t="array" aca="1" ref="L70" ca="1">SUM(INDIRECT("'"&amp;TOTALCustomerSheets&amp;"'!"&amp;ADDRESS(ROW(),COLUMN())))</f>
        <v>0</v>
      </c>
      <c r="M70" s="14" cm="1">
        <f t="array" aca="1" ref="M70" ca="1">SUM(INDIRECT("'"&amp;TOTALCustomerSheets&amp;"'!"&amp;ADDRESS(ROW(),COLUMN())))</f>
        <v>0</v>
      </c>
      <c r="N70" s="14" cm="1">
        <f t="array" aca="1" ref="N70" ca="1">SUM(INDIRECT("'"&amp;TOTALCustomerSheets&amp;"'!"&amp;ADDRESS(ROW(),COLUMN())))</f>
        <v>0</v>
      </c>
      <c r="O70" s="14" cm="1">
        <f t="array" aca="1" ref="O70" ca="1">SUM(INDIRECT("'"&amp;TOTALCustomerSheets&amp;"'!"&amp;ADDRESS(ROW(),COLUMN())))</f>
        <v>0</v>
      </c>
      <c r="P70" s="14" cm="1">
        <f t="array" aca="1" ref="P70" ca="1">SUM(INDIRECT("'"&amp;TOTALCustomerSheets&amp;"'!"&amp;ADDRESS(ROW(),COLUMN())))</f>
        <v>0</v>
      </c>
      <c r="Q70" s="14" cm="1">
        <f t="array" aca="1" ref="Q70" ca="1">SUM(INDIRECT("'"&amp;TOTALCustomerSheets&amp;"'!"&amp;ADDRESS(ROW(),COLUMN())))</f>
        <v>0</v>
      </c>
      <c r="R70" s="14" cm="1">
        <f t="array" aca="1" ref="R70" ca="1">SUM(INDIRECT("'"&amp;TOTALCustomerSheets&amp;"'!"&amp;ADDRESS(ROW(),COLUMN())))</f>
        <v>0</v>
      </c>
      <c r="S70" s="14" cm="1">
        <f t="array" aca="1" ref="S70" ca="1">SUM(INDIRECT("'"&amp;TOTALCustomerSheets&amp;"'!"&amp;ADDRESS(ROW(),COLUMN())))</f>
        <v>0</v>
      </c>
      <c r="T70" s="14" cm="1">
        <f t="array" aca="1" ref="T70" ca="1">SUM(INDIRECT("'"&amp;TOTALCustomerSheets&amp;"'!"&amp;ADDRESS(ROW(),COLUMN())))</f>
        <v>0</v>
      </c>
      <c r="U70" s="14" cm="1">
        <f t="array" aca="1" ref="U70" ca="1">SUM(INDIRECT("'"&amp;TOTALCustomerSheets&amp;"'!"&amp;ADDRESS(ROW(),COLUMN())))</f>
        <v>0</v>
      </c>
    </row>
    <row r="71" spans="1:21" hidden="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 cm="1">
        <f t="array" aca="1" ref="D71" ca="1">SUM(INDIRECT("'"&amp;TOTALCustomerSheets&amp;"'!"&amp;ADDRESS(ROW(),COLUMN())))</f>
        <v>0</v>
      </c>
      <c r="E71" s="14">
        <f t="shared" ca="1" si="3"/>
        <v>0</v>
      </c>
      <c r="F71" s="3"/>
      <c r="G71" s="14" cm="1">
        <f t="array" aca="1" ref="G71" ca="1">SUM(INDIRECT("'"&amp;TOTALCustomerSheets&amp;"'!"&amp;ADDRESS(ROW(),COLUMN())))</f>
        <v>0</v>
      </c>
      <c r="H71" s="14" cm="1">
        <f t="array" aca="1" ref="H71" ca="1">SUM(INDIRECT("'"&amp;TOTALCustomerSheets&amp;"'!"&amp;ADDRESS(ROW(),COLUMN())))</f>
        <v>0</v>
      </c>
      <c r="I71" s="14" cm="1">
        <f t="array" aca="1" ref="I71" ca="1">SUM(INDIRECT("'"&amp;TOTALCustomerSheets&amp;"'!"&amp;ADDRESS(ROW(),COLUMN())))</f>
        <v>0</v>
      </c>
      <c r="J71" s="14" cm="1">
        <f t="array" aca="1" ref="J71" ca="1">SUM(INDIRECT("'"&amp;TOTALCustomerSheets&amp;"'!"&amp;ADDRESS(ROW(),COLUMN())))</f>
        <v>0</v>
      </c>
      <c r="K71" s="14" cm="1">
        <f t="array" aca="1" ref="K71" ca="1">SUM(INDIRECT("'"&amp;TOTALCustomerSheets&amp;"'!"&amp;ADDRESS(ROW(),COLUMN())))</f>
        <v>0</v>
      </c>
      <c r="L71" s="14" cm="1">
        <f t="array" aca="1" ref="L71" ca="1">SUM(INDIRECT("'"&amp;TOTALCustomerSheets&amp;"'!"&amp;ADDRESS(ROW(),COLUMN())))</f>
        <v>0</v>
      </c>
      <c r="M71" s="14" cm="1">
        <f t="array" aca="1" ref="M71" ca="1">SUM(INDIRECT("'"&amp;TOTALCustomerSheets&amp;"'!"&amp;ADDRESS(ROW(),COLUMN())))</f>
        <v>0</v>
      </c>
      <c r="N71" s="14" cm="1">
        <f t="array" aca="1" ref="N71" ca="1">SUM(INDIRECT("'"&amp;TOTALCustomerSheets&amp;"'!"&amp;ADDRESS(ROW(),COLUMN())))</f>
        <v>0</v>
      </c>
      <c r="O71" s="14" cm="1">
        <f t="array" aca="1" ref="O71" ca="1">SUM(INDIRECT("'"&amp;TOTALCustomerSheets&amp;"'!"&amp;ADDRESS(ROW(),COLUMN())))</f>
        <v>0</v>
      </c>
      <c r="P71" s="14" cm="1">
        <f t="array" aca="1" ref="P71" ca="1">SUM(INDIRECT("'"&amp;TOTALCustomerSheets&amp;"'!"&amp;ADDRESS(ROW(),COLUMN())))</f>
        <v>0</v>
      </c>
      <c r="Q71" s="14" cm="1">
        <f t="array" aca="1" ref="Q71" ca="1">SUM(INDIRECT("'"&amp;TOTALCustomerSheets&amp;"'!"&amp;ADDRESS(ROW(),COLUMN())))</f>
        <v>0</v>
      </c>
      <c r="R71" s="14" cm="1">
        <f t="array" aca="1" ref="R71" ca="1">SUM(INDIRECT("'"&amp;TOTALCustomerSheets&amp;"'!"&amp;ADDRESS(ROW(),COLUMN())))</f>
        <v>0</v>
      </c>
      <c r="S71" s="14" cm="1">
        <f t="array" aca="1" ref="S71" ca="1">SUM(INDIRECT("'"&amp;TOTALCustomerSheets&amp;"'!"&amp;ADDRESS(ROW(),COLUMN())))</f>
        <v>0</v>
      </c>
      <c r="T71" s="14" cm="1">
        <f t="array" aca="1" ref="T71" ca="1">SUM(INDIRECT("'"&amp;TOTALCustomerSheets&amp;"'!"&amp;ADDRESS(ROW(),COLUMN())))</f>
        <v>0</v>
      </c>
      <c r="U71" s="14" cm="1">
        <f t="array" aca="1" ref="U71" ca="1">SUM(INDIRECT("'"&amp;TOTALCustomerSheets&amp;"'!"&amp;ADDRESS(ROW(),COLUMN())))</f>
        <v>0</v>
      </c>
    </row>
    <row r="72" spans="1:21" hidden="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 cm="1">
        <f t="array" aca="1" ref="D72" ca="1">SUM(INDIRECT("'"&amp;TOTALCustomerSheets&amp;"'!"&amp;ADDRESS(ROW(),COLUMN())))</f>
        <v>0</v>
      </c>
      <c r="E72" s="14">
        <f t="shared" ca="1" si="3"/>
        <v>0</v>
      </c>
      <c r="F72" s="3"/>
      <c r="G72" s="14" cm="1">
        <f t="array" aca="1" ref="G72" ca="1">SUM(INDIRECT("'"&amp;TOTALCustomerSheets&amp;"'!"&amp;ADDRESS(ROW(),COLUMN())))</f>
        <v>0</v>
      </c>
      <c r="H72" s="14" cm="1">
        <f t="array" aca="1" ref="H72" ca="1">SUM(INDIRECT("'"&amp;TOTALCustomerSheets&amp;"'!"&amp;ADDRESS(ROW(),COLUMN())))</f>
        <v>0</v>
      </c>
      <c r="I72" s="14" cm="1">
        <f t="array" aca="1" ref="I72" ca="1">SUM(INDIRECT("'"&amp;TOTALCustomerSheets&amp;"'!"&amp;ADDRESS(ROW(),COLUMN())))</f>
        <v>0</v>
      </c>
      <c r="J72" s="14" cm="1">
        <f t="array" aca="1" ref="J72" ca="1">SUM(INDIRECT("'"&amp;TOTALCustomerSheets&amp;"'!"&amp;ADDRESS(ROW(),COLUMN())))</f>
        <v>0</v>
      </c>
      <c r="K72" s="14" cm="1">
        <f t="array" aca="1" ref="K72" ca="1">SUM(INDIRECT("'"&amp;TOTALCustomerSheets&amp;"'!"&amp;ADDRESS(ROW(),COLUMN())))</f>
        <v>0</v>
      </c>
      <c r="L72" s="14" cm="1">
        <f t="array" aca="1" ref="L72" ca="1">SUM(INDIRECT("'"&amp;TOTALCustomerSheets&amp;"'!"&amp;ADDRESS(ROW(),COLUMN())))</f>
        <v>0</v>
      </c>
      <c r="M72" s="14" cm="1">
        <f t="array" aca="1" ref="M72" ca="1">SUM(INDIRECT("'"&amp;TOTALCustomerSheets&amp;"'!"&amp;ADDRESS(ROW(),COLUMN())))</f>
        <v>0</v>
      </c>
      <c r="N72" s="14" cm="1">
        <f t="array" aca="1" ref="N72" ca="1">SUM(INDIRECT("'"&amp;TOTALCustomerSheets&amp;"'!"&amp;ADDRESS(ROW(),COLUMN())))</f>
        <v>0</v>
      </c>
      <c r="O72" s="14" cm="1">
        <f t="array" aca="1" ref="O72" ca="1">SUM(INDIRECT("'"&amp;TOTALCustomerSheets&amp;"'!"&amp;ADDRESS(ROW(),COLUMN())))</f>
        <v>0</v>
      </c>
      <c r="P72" s="14" cm="1">
        <f t="array" aca="1" ref="P72" ca="1">SUM(INDIRECT("'"&amp;TOTALCustomerSheets&amp;"'!"&amp;ADDRESS(ROW(),COLUMN())))</f>
        <v>0</v>
      </c>
      <c r="Q72" s="14" cm="1">
        <f t="array" aca="1" ref="Q72" ca="1">SUM(INDIRECT("'"&amp;TOTALCustomerSheets&amp;"'!"&amp;ADDRESS(ROW(),COLUMN())))</f>
        <v>0</v>
      </c>
      <c r="R72" s="14" cm="1">
        <f t="array" aca="1" ref="R72" ca="1">SUM(INDIRECT("'"&amp;TOTALCustomerSheets&amp;"'!"&amp;ADDRESS(ROW(),COLUMN())))</f>
        <v>0</v>
      </c>
      <c r="S72" s="14" cm="1">
        <f t="array" aca="1" ref="S72" ca="1">SUM(INDIRECT("'"&amp;TOTALCustomerSheets&amp;"'!"&amp;ADDRESS(ROW(),COLUMN())))</f>
        <v>0</v>
      </c>
      <c r="T72" s="14" cm="1">
        <f t="array" aca="1" ref="T72" ca="1">SUM(INDIRECT("'"&amp;TOTALCustomerSheets&amp;"'!"&amp;ADDRESS(ROW(),COLUMN())))</f>
        <v>0</v>
      </c>
      <c r="U72" s="14" cm="1">
        <f t="array" aca="1" ref="U72" ca="1">SUM(INDIRECT("'"&amp;TOTALCustomerSheets&amp;"'!"&amp;ADDRESS(ROW(),COLUMN())))</f>
        <v>0</v>
      </c>
    </row>
    <row r="73" spans="1:21" hidden="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 cm="1">
        <f t="array" aca="1" ref="D73" ca="1">SUM(INDIRECT("'"&amp;TOTALCustomerSheets&amp;"'!"&amp;ADDRESS(ROW(),COLUMN())))</f>
        <v>0</v>
      </c>
      <c r="E73" s="14">
        <f t="shared" ca="1" si="3"/>
        <v>0</v>
      </c>
      <c r="F73" s="46"/>
      <c r="G73" s="14" cm="1">
        <f t="array" aca="1" ref="G73" ca="1">SUM(INDIRECT("'"&amp;TOTALCustomerSheets&amp;"'!"&amp;ADDRESS(ROW(),COLUMN())))</f>
        <v>0</v>
      </c>
      <c r="H73" s="14" cm="1">
        <f t="array" aca="1" ref="H73" ca="1">SUM(INDIRECT("'"&amp;TOTALCustomerSheets&amp;"'!"&amp;ADDRESS(ROW(),COLUMN())))</f>
        <v>0</v>
      </c>
      <c r="I73" s="14" cm="1">
        <f t="array" aca="1" ref="I73" ca="1">SUM(INDIRECT("'"&amp;TOTALCustomerSheets&amp;"'!"&amp;ADDRESS(ROW(),COLUMN())))</f>
        <v>0</v>
      </c>
      <c r="J73" s="14" cm="1">
        <f t="array" aca="1" ref="J73" ca="1">SUM(INDIRECT("'"&amp;TOTALCustomerSheets&amp;"'!"&amp;ADDRESS(ROW(),COLUMN())))</f>
        <v>0</v>
      </c>
      <c r="K73" s="14" cm="1">
        <f t="array" aca="1" ref="K73" ca="1">SUM(INDIRECT("'"&amp;TOTALCustomerSheets&amp;"'!"&amp;ADDRESS(ROW(),COLUMN())))</f>
        <v>0</v>
      </c>
      <c r="L73" s="14" cm="1">
        <f t="array" aca="1" ref="L73" ca="1">SUM(INDIRECT("'"&amp;TOTALCustomerSheets&amp;"'!"&amp;ADDRESS(ROW(),COLUMN())))</f>
        <v>0</v>
      </c>
      <c r="M73" s="14" cm="1">
        <f t="array" aca="1" ref="M73" ca="1">SUM(INDIRECT("'"&amp;TOTALCustomerSheets&amp;"'!"&amp;ADDRESS(ROW(),COLUMN())))</f>
        <v>0</v>
      </c>
      <c r="N73" s="14" cm="1">
        <f t="array" aca="1" ref="N73" ca="1">SUM(INDIRECT("'"&amp;TOTALCustomerSheets&amp;"'!"&amp;ADDRESS(ROW(),COLUMN())))</f>
        <v>0</v>
      </c>
      <c r="O73" s="14" cm="1">
        <f t="array" aca="1" ref="O73" ca="1">SUM(INDIRECT("'"&amp;TOTALCustomerSheets&amp;"'!"&amp;ADDRESS(ROW(),COLUMN())))</f>
        <v>0</v>
      </c>
      <c r="P73" s="14" cm="1">
        <f t="array" aca="1" ref="P73" ca="1">SUM(INDIRECT("'"&amp;TOTALCustomerSheets&amp;"'!"&amp;ADDRESS(ROW(),COLUMN())))</f>
        <v>0</v>
      </c>
      <c r="Q73" s="14" cm="1">
        <f t="array" aca="1" ref="Q73" ca="1">SUM(INDIRECT("'"&amp;TOTALCustomerSheets&amp;"'!"&amp;ADDRESS(ROW(),COLUMN())))</f>
        <v>0</v>
      </c>
      <c r="R73" s="14" cm="1">
        <f t="array" aca="1" ref="R73" ca="1">SUM(INDIRECT("'"&amp;TOTALCustomerSheets&amp;"'!"&amp;ADDRESS(ROW(),COLUMN())))</f>
        <v>0</v>
      </c>
      <c r="S73" s="14" cm="1">
        <f t="array" aca="1" ref="S73" ca="1">SUM(INDIRECT("'"&amp;TOTALCustomerSheets&amp;"'!"&amp;ADDRESS(ROW(),COLUMN())))</f>
        <v>0</v>
      </c>
      <c r="T73" s="14" cm="1">
        <f t="array" aca="1" ref="T73" ca="1">SUM(INDIRECT("'"&amp;TOTALCustomerSheets&amp;"'!"&amp;ADDRESS(ROW(),COLUMN())))</f>
        <v>0</v>
      </c>
      <c r="U73" s="14" cm="1">
        <f t="array" aca="1" ref="U73" ca="1">SUM(INDIRECT("'"&amp;TOTALCustomerSheets&amp;"'!"&amp;ADDRESS(ROW(),COLUMN())))</f>
        <v>0</v>
      </c>
    </row>
    <row r="74" spans="1:21" hidden="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 cm="1">
        <f t="array" aca="1" ref="D74" ca="1">SUM(INDIRECT("'"&amp;TOTALCustomerSheets&amp;"'!"&amp;ADDRESS(ROW(),COLUMN())))</f>
        <v>0</v>
      </c>
      <c r="E74" s="14">
        <f t="shared" ca="1" si="3"/>
        <v>0</v>
      </c>
      <c r="F74" s="46"/>
      <c r="G74" s="174" cm="1">
        <f t="array" aca="1" ref="G74" ca="1">SUM(INDIRECT("'"&amp;TOTALCustomerSheets&amp;"'!"&amp;ADDRESS(ROW(),COLUMN())))</f>
        <v>0</v>
      </c>
      <c r="H74" s="174" cm="1">
        <f t="array" aca="1" ref="H74" ca="1">SUM(INDIRECT("'"&amp;TOTALCustomerSheets&amp;"'!"&amp;ADDRESS(ROW(),COLUMN())))</f>
        <v>0</v>
      </c>
      <c r="I74" s="174" cm="1">
        <f t="array" aca="1" ref="I74" ca="1">SUM(INDIRECT("'"&amp;TOTALCustomerSheets&amp;"'!"&amp;ADDRESS(ROW(),COLUMN())))</f>
        <v>0</v>
      </c>
      <c r="J74" s="174" cm="1">
        <f t="array" aca="1" ref="J74" ca="1">SUM(INDIRECT("'"&amp;TOTALCustomerSheets&amp;"'!"&amp;ADDRESS(ROW(),COLUMN())))</f>
        <v>0</v>
      </c>
      <c r="K74" s="174" cm="1">
        <f t="array" aca="1" ref="K74" ca="1">SUM(INDIRECT("'"&amp;TOTALCustomerSheets&amp;"'!"&amp;ADDRESS(ROW(),COLUMN())))</f>
        <v>0</v>
      </c>
      <c r="L74" s="174" cm="1">
        <f t="array" aca="1" ref="L74" ca="1">SUM(INDIRECT("'"&amp;TOTALCustomerSheets&amp;"'!"&amp;ADDRESS(ROW(),COLUMN())))</f>
        <v>0</v>
      </c>
      <c r="M74" s="174" cm="1">
        <f t="array" aca="1" ref="M74" ca="1">SUM(INDIRECT("'"&amp;TOTALCustomerSheets&amp;"'!"&amp;ADDRESS(ROW(),COLUMN())))</f>
        <v>0</v>
      </c>
      <c r="N74" s="174" cm="1">
        <f t="array" aca="1" ref="N74" ca="1">SUM(INDIRECT("'"&amp;TOTALCustomerSheets&amp;"'!"&amp;ADDRESS(ROW(),COLUMN())))</f>
        <v>0</v>
      </c>
      <c r="O74" s="174" cm="1">
        <f t="array" aca="1" ref="O74" ca="1">SUM(INDIRECT("'"&amp;TOTALCustomerSheets&amp;"'!"&amp;ADDRESS(ROW(),COLUMN())))</f>
        <v>0</v>
      </c>
      <c r="P74" s="174" cm="1">
        <f t="array" aca="1" ref="P74" ca="1">SUM(INDIRECT("'"&amp;TOTALCustomerSheets&amp;"'!"&amp;ADDRESS(ROW(),COLUMN())))</f>
        <v>0</v>
      </c>
      <c r="Q74" s="174" cm="1">
        <f t="array" aca="1" ref="Q74" ca="1">SUM(INDIRECT("'"&amp;TOTALCustomerSheets&amp;"'!"&amp;ADDRESS(ROW(),COLUMN())))</f>
        <v>0</v>
      </c>
      <c r="R74" s="174" cm="1">
        <f t="array" aca="1" ref="R74" ca="1">SUM(INDIRECT("'"&amp;TOTALCustomerSheets&amp;"'!"&amp;ADDRESS(ROW(),COLUMN())))</f>
        <v>0</v>
      </c>
      <c r="S74" s="174" cm="1">
        <f t="array" aca="1" ref="S74" ca="1">SUM(INDIRECT("'"&amp;TOTALCustomerSheets&amp;"'!"&amp;ADDRESS(ROW(),COLUMN())))</f>
        <v>0</v>
      </c>
      <c r="T74" s="174" cm="1">
        <f t="array" aca="1" ref="T74" ca="1">SUM(INDIRECT("'"&amp;TOTALCustomerSheets&amp;"'!"&amp;ADDRESS(ROW(),COLUMN())))</f>
        <v>0</v>
      </c>
      <c r="U74" s="174" cm="1">
        <f t="array" aca="1" ref="U74" ca="1">SUM(INDIRECT("'"&amp;TOTALCustomerSheets&amp;"'!"&amp;ADDRESS(ROW(),COLUMN())))</f>
        <v>0</v>
      </c>
    </row>
    <row r="75" spans="1:21" hidden="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D75" s="14"/>
      <c r="E75" s="14">
        <f t="shared" si="3"/>
        <v>0</v>
      </c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hidden="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D76" s="14"/>
      <c r="E76" s="14">
        <f t="shared" ref="E76:E79" si="4">IFERROR(IF(D76="",0,IF(D76=0,0,IF(ABS(D76-SUM($G76:$U76))&lt;Check_Limit,0,1))),1)</f>
        <v>0</v>
      </c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hidden="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 cm="1">
        <f t="array" aca="1" ref="D77" ca="1">SUM(INDIRECT("'"&amp;TOTALCustomerSheets&amp;"'!"&amp;ADDRESS(ROW(),COLUMN())))</f>
        <v>0</v>
      </c>
      <c r="E77" s="14">
        <f t="shared" ca="1" si="4"/>
        <v>0</v>
      </c>
      <c r="F77" s="3"/>
      <c r="G77" s="14" cm="1">
        <f t="array" aca="1" ref="G77" ca="1">SUM(INDIRECT("'"&amp;TOTALCustomerSheets&amp;"'!"&amp;ADDRESS(ROW(),COLUMN())))</f>
        <v>0</v>
      </c>
      <c r="H77" s="14" cm="1">
        <f t="array" aca="1" ref="H77" ca="1">SUM(INDIRECT("'"&amp;TOTALCustomerSheets&amp;"'!"&amp;ADDRESS(ROW(),COLUMN())))</f>
        <v>0</v>
      </c>
      <c r="I77" s="14" cm="1">
        <f t="array" aca="1" ref="I77" ca="1">SUM(INDIRECT("'"&amp;TOTALCustomerSheets&amp;"'!"&amp;ADDRESS(ROW(),COLUMN())))</f>
        <v>0</v>
      </c>
      <c r="J77" s="14" cm="1">
        <f t="array" aca="1" ref="J77" ca="1">SUM(INDIRECT("'"&amp;TOTALCustomerSheets&amp;"'!"&amp;ADDRESS(ROW(),COLUMN())))</f>
        <v>0</v>
      </c>
      <c r="K77" s="14" cm="1">
        <f t="array" aca="1" ref="K77" ca="1">SUM(INDIRECT("'"&amp;TOTALCustomerSheets&amp;"'!"&amp;ADDRESS(ROW(),COLUMN())))</f>
        <v>0</v>
      </c>
      <c r="L77" s="14" cm="1">
        <f t="array" aca="1" ref="L77" ca="1">SUM(INDIRECT("'"&amp;TOTALCustomerSheets&amp;"'!"&amp;ADDRESS(ROW(),COLUMN())))</f>
        <v>0</v>
      </c>
      <c r="M77" s="14" cm="1">
        <f t="array" aca="1" ref="M77" ca="1">SUM(INDIRECT("'"&amp;TOTALCustomerSheets&amp;"'!"&amp;ADDRESS(ROW(),COLUMN())))</f>
        <v>0</v>
      </c>
      <c r="N77" s="14" cm="1">
        <f t="array" aca="1" ref="N77" ca="1">SUM(INDIRECT("'"&amp;TOTALCustomerSheets&amp;"'!"&amp;ADDRESS(ROW(),COLUMN())))</f>
        <v>0</v>
      </c>
      <c r="O77" s="14" cm="1">
        <f t="array" aca="1" ref="O77" ca="1">SUM(INDIRECT("'"&amp;TOTALCustomerSheets&amp;"'!"&amp;ADDRESS(ROW(),COLUMN())))</f>
        <v>0</v>
      </c>
      <c r="P77" s="14" cm="1">
        <f t="array" aca="1" ref="P77" ca="1">SUM(INDIRECT("'"&amp;TOTALCustomerSheets&amp;"'!"&amp;ADDRESS(ROW(),COLUMN())))</f>
        <v>0</v>
      </c>
      <c r="Q77" s="14" cm="1">
        <f t="array" aca="1" ref="Q77" ca="1">SUM(INDIRECT("'"&amp;TOTALCustomerSheets&amp;"'!"&amp;ADDRESS(ROW(),COLUMN())))</f>
        <v>0</v>
      </c>
      <c r="R77" s="14" cm="1">
        <f t="array" aca="1" ref="R77" ca="1">SUM(INDIRECT("'"&amp;TOTALCustomerSheets&amp;"'!"&amp;ADDRESS(ROW(),COLUMN())))</f>
        <v>0</v>
      </c>
      <c r="S77" s="14" cm="1">
        <f t="array" aca="1" ref="S77" ca="1">SUM(INDIRECT("'"&amp;TOTALCustomerSheets&amp;"'!"&amp;ADDRESS(ROW(),COLUMN())))</f>
        <v>0</v>
      </c>
      <c r="T77" s="14" cm="1">
        <f t="array" aca="1" ref="T77" ca="1">SUM(INDIRECT("'"&amp;TOTALCustomerSheets&amp;"'!"&amp;ADDRESS(ROW(),COLUMN())))</f>
        <v>0</v>
      </c>
      <c r="U77" s="14" cm="1">
        <f t="array" aca="1" ref="U77" ca="1">SUM(INDIRECT("'"&amp;TOTALCustomerSheets&amp;"'!"&amp;ADDRESS(ROW(),COLUMN())))</f>
        <v>0</v>
      </c>
    </row>
    <row r="78" spans="1:21" hidden="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 cm="1">
        <f t="array" aca="1" ref="D78" ca="1">SUM(INDIRECT("'"&amp;TOTALCustomerSheets&amp;"'!"&amp;ADDRESS(ROW(),COLUMN())))</f>
        <v>0</v>
      </c>
      <c r="E78" s="14">
        <f t="shared" ca="1" si="4"/>
        <v>0</v>
      </c>
      <c r="F78" s="3"/>
      <c r="G78" s="14" cm="1">
        <f t="array" aca="1" ref="G78" ca="1">SUM(INDIRECT("'"&amp;TOTALCustomerSheets&amp;"'!"&amp;ADDRESS(ROW(),COLUMN())))</f>
        <v>0</v>
      </c>
      <c r="H78" s="14" cm="1">
        <f t="array" aca="1" ref="H78" ca="1">SUM(INDIRECT("'"&amp;TOTALCustomerSheets&amp;"'!"&amp;ADDRESS(ROW(),COLUMN())))</f>
        <v>0</v>
      </c>
      <c r="I78" s="14" cm="1">
        <f t="array" aca="1" ref="I78" ca="1">SUM(INDIRECT("'"&amp;TOTALCustomerSheets&amp;"'!"&amp;ADDRESS(ROW(),COLUMN())))</f>
        <v>0</v>
      </c>
      <c r="J78" s="14" cm="1">
        <f t="array" aca="1" ref="J78" ca="1">SUM(INDIRECT("'"&amp;TOTALCustomerSheets&amp;"'!"&amp;ADDRESS(ROW(),COLUMN())))</f>
        <v>0</v>
      </c>
      <c r="K78" s="14" cm="1">
        <f t="array" aca="1" ref="K78" ca="1">SUM(INDIRECT("'"&amp;TOTALCustomerSheets&amp;"'!"&amp;ADDRESS(ROW(),COLUMN())))</f>
        <v>0</v>
      </c>
      <c r="L78" s="14" cm="1">
        <f t="array" aca="1" ref="L78" ca="1">SUM(INDIRECT("'"&amp;TOTALCustomerSheets&amp;"'!"&amp;ADDRESS(ROW(),COLUMN())))</f>
        <v>0</v>
      </c>
      <c r="M78" s="14" cm="1">
        <f t="array" aca="1" ref="M78" ca="1">SUM(INDIRECT("'"&amp;TOTALCustomerSheets&amp;"'!"&amp;ADDRESS(ROW(),COLUMN())))</f>
        <v>0</v>
      </c>
      <c r="N78" s="14" cm="1">
        <f t="array" aca="1" ref="N78" ca="1">SUM(INDIRECT("'"&amp;TOTALCustomerSheets&amp;"'!"&amp;ADDRESS(ROW(),COLUMN())))</f>
        <v>0</v>
      </c>
      <c r="O78" s="14" cm="1">
        <f t="array" aca="1" ref="O78" ca="1">SUM(INDIRECT("'"&amp;TOTALCustomerSheets&amp;"'!"&amp;ADDRESS(ROW(),COLUMN())))</f>
        <v>0</v>
      </c>
      <c r="P78" s="14" cm="1">
        <f t="array" aca="1" ref="P78" ca="1">SUM(INDIRECT("'"&amp;TOTALCustomerSheets&amp;"'!"&amp;ADDRESS(ROW(),COLUMN())))</f>
        <v>0</v>
      </c>
      <c r="Q78" s="14" cm="1">
        <f t="array" aca="1" ref="Q78" ca="1">SUM(INDIRECT("'"&amp;TOTALCustomerSheets&amp;"'!"&amp;ADDRESS(ROW(),COLUMN())))</f>
        <v>0</v>
      </c>
      <c r="R78" s="14" cm="1">
        <f t="array" aca="1" ref="R78" ca="1">SUM(INDIRECT("'"&amp;TOTALCustomerSheets&amp;"'!"&amp;ADDRESS(ROW(),COLUMN())))</f>
        <v>0</v>
      </c>
      <c r="S78" s="14" cm="1">
        <f t="array" aca="1" ref="S78" ca="1">SUM(INDIRECT("'"&amp;TOTALCustomerSheets&amp;"'!"&amp;ADDRESS(ROW(),COLUMN())))</f>
        <v>0</v>
      </c>
      <c r="T78" s="14" cm="1">
        <f t="array" aca="1" ref="T78" ca="1">SUM(INDIRECT("'"&amp;TOTALCustomerSheets&amp;"'!"&amp;ADDRESS(ROW(),COLUMN())))</f>
        <v>0</v>
      </c>
      <c r="U78" s="14" cm="1">
        <f t="array" aca="1" ref="U78" ca="1">SUM(INDIRECT("'"&amp;TOTALCustomerSheets&amp;"'!"&amp;ADDRESS(ROW(),COLUMN())))</f>
        <v>0</v>
      </c>
    </row>
    <row r="79" spans="1:21" hidden="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 cm="1">
        <f t="array" aca="1" ref="D79" ca="1">SUM(INDIRECT("'"&amp;TOTALCustomerSheets&amp;"'!"&amp;ADDRESS(ROW(),COLUMN())))</f>
        <v>0</v>
      </c>
      <c r="E79" s="14">
        <f t="shared" ca="1" si="4"/>
        <v>0</v>
      </c>
      <c r="F79" s="3"/>
      <c r="G79" s="14" cm="1">
        <f t="array" aca="1" ref="G79" ca="1">SUM(INDIRECT("'"&amp;TOTALCustomerSheets&amp;"'!"&amp;ADDRESS(ROW(),COLUMN())))</f>
        <v>0</v>
      </c>
      <c r="H79" s="14" cm="1">
        <f t="array" aca="1" ref="H79" ca="1">SUM(INDIRECT("'"&amp;TOTALCustomerSheets&amp;"'!"&amp;ADDRESS(ROW(),COLUMN())))</f>
        <v>0</v>
      </c>
      <c r="I79" s="14" cm="1">
        <f t="array" aca="1" ref="I79" ca="1">SUM(INDIRECT("'"&amp;TOTALCustomerSheets&amp;"'!"&amp;ADDRESS(ROW(),COLUMN())))</f>
        <v>0</v>
      </c>
      <c r="J79" s="14" cm="1">
        <f t="array" aca="1" ref="J79" ca="1">SUM(INDIRECT("'"&amp;TOTALCustomerSheets&amp;"'!"&amp;ADDRESS(ROW(),COLUMN())))</f>
        <v>0</v>
      </c>
      <c r="K79" s="14" cm="1">
        <f t="array" aca="1" ref="K79" ca="1">SUM(INDIRECT("'"&amp;TOTALCustomerSheets&amp;"'!"&amp;ADDRESS(ROW(),COLUMN())))</f>
        <v>0</v>
      </c>
      <c r="L79" s="14" cm="1">
        <f t="array" aca="1" ref="L79" ca="1">SUM(INDIRECT("'"&amp;TOTALCustomerSheets&amp;"'!"&amp;ADDRESS(ROW(),COLUMN())))</f>
        <v>0</v>
      </c>
      <c r="M79" s="14" cm="1">
        <f t="array" aca="1" ref="M79" ca="1">SUM(INDIRECT("'"&amp;TOTALCustomerSheets&amp;"'!"&amp;ADDRESS(ROW(),COLUMN())))</f>
        <v>0</v>
      </c>
      <c r="N79" s="14" cm="1">
        <f t="array" aca="1" ref="N79" ca="1">SUM(INDIRECT("'"&amp;TOTALCustomerSheets&amp;"'!"&amp;ADDRESS(ROW(),COLUMN())))</f>
        <v>0</v>
      </c>
      <c r="O79" s="14" cm="1">
        <f t="array" aca="1" ref="O79" ca="1">SUM(INDIRECT("'"&amp;TOTALCustomerSheets&amp;"'!"&amp;ADDRESS(ROW(),COLUMN())))</f>
        <v>0</v>
      </c>
      <c r="P79" s="14" cm="1">
        <f t="array" aca="1" ref="P79" ca="1">SUM(INDIRECT("'"&amp;TOTALCustomerSheets&amp;"'!"&amp;ADDRESS(ROW(),COLUMN())))</f>
        <v>0</v>
      </c>
      <c r="Q79" s="14" cm="1">
        <f t="array" aca="1" ref="Q79" ca="1">SUM(INDIRECT("'"&amp;TOTALCustomerSheets&amp;"'!"&amp;ADDRESS(ROW(),COLUMN())))</f>
        <v>0</v>
      </c>
      <c r="R79" s="14" cm="1">
        <f t="array" aca="1" ref="R79" ca="1">SUM(INDIRECT("'"&amp;TOTALCustomerSheets&amp;"'!"&amp;ADDRESS(ROW(),COLUMN())))</f>
        <v>0</v>
      </c>
      <c r="S79" s="14" cm="1">
        <f t="array" aca="1" ref="S79" ca="1">SUM(INDIRECT("'"&amp;TOTALCustomerSheets&amp;"'!"&amp;ADDRESS(ROW(),COLUMN())))</f>
        <v>0</v>
      </c>
      <c r="T79" s="14" cm="1">
        <f t="array" aca="1" ref="T79" ca="1">SUM(INDIRECT("'"&amp;TOTALCustomerSheets&amp;"'!"&amp;ADDRESS(ROW(),COLUMN())))</f>
        <v>0</v>
      </c>
      <c r="U79" s="14" cm="1">
        <f t="array" aca="1" ref="U79" ca="1">SUM(INDIRECT("'"&amp;TOTALCustomerSheets&amp;"'!"&amp;ADDRESS(ROW(),COLUMN())))</f>
        <v>0</v>
      </c>
    </row>
    <row r="80" spans="1:21" hidden="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 cm="1">
        <f t="array" aca="1" ref="D80" ca="1">SUM(INDIRECT("'"&amp;TOTALCustomerSheets&amp;"'!"&amp;ADDRESS(ROW(),COLUMN())))</f>
        <v>0</v>
      </c>
      <c r="E80" s="14">
        <f ca="1">IFERROR(IF(D80="",0,IF(D80=0,0,IF(ABS(D80-SUM($G80:$U80))&lt;Check_Limit,0,1))),1)</f>
        <v>0</v>
      </c>
      <c r="F80" s="3"/>
      <c r="G80" s="14" cm="1">
        <f t="array" aca="1" ref="G80" ca="1">SUM(INDIRECT("'"&amp;TOTALCustomerSheets&amp;"'!"&amp;ADDRESS(ROW(),COLUMN())))</f>
        <v>0</v>
      </c>
      <c r="H80" s="14" cm="1">
        <f t="array" aca="1" ref="H80" ca="1">SUM(INDIRECT("'"&amp;TOTALCustomerSheets&amp;"'!"&amp;ADDRESS(ROW(),COLUMN())))</f>
        <v>0</v>
      </c>
      <c r="I80" s="14" cm="1">
        <f t="array" aca="1" ref="I80" ca="1">SUM(INDIRECT("'"&amp;TOTALCustomerSheets&amp;"'!"&amp;ADDRESS(ROW(),COLUMN())))</f>
        <v>0</v>
      </c>
      <c r="J80" s="14" cm="1">
        <f t="array" aca="1" ref="J80" ca="1">SUM(INDIRECT("'"&amp;TOTALCustomerSheets&amp;"'!"&amp;ADDRESS(ROW(),COLUMN())))</f>
        <v>0</v>
      </c>
      <c r="K80" s="14" cm="1">
        <f t="array" aca="1" ref="K80" ca="1">SUM(INDIRECT("'"&amp;TOTALCustomerSheets&amp;"'!"&amp;ADDRESS(ROW(),COLUMN())))</f>
        <v>0</v>
      </c>
      <c r="L80" s="14" cm="1">
        <f t="array" aca="1" ref="L80" ca="1">SUM(INDIRECT("'"&amp;TOTALCustomerSheets&amp;"'!"&amp;ADDRESS(ROW(),COLUMN())))</f>
        <v>0</v>
      </c>
      <c r="M80" s="14" cm="1">
        <f t="array" aca="1" ref="M80" ca="1">SUM(INDIRECT("'"&amp;TOTALCustomerSheets&amp;"'!"&amp;ADDRESS(ROW(),COLUMN())))</f>
        <v>0</v>
      </c>
      <c r="N80" s="14" cm="1">
        <f t="array" aca="1" ref="N80" ca="1">SUM(INDIRECT("'"&amp;TOTALCustomerSheets&amp;"'!"&amp;ADDRESS(ROW(),COLUMN())))</f>
        <v>0</v>
      </c>
      <c r="O80" s="14" cm="1">
        <f t="array" aca="1" ref="O80" ca="1">SUM(INDIRECT("'"&amp;TOTALCustomerSheets&amp;"'!"&amp;ADDRESS(ROW(),COLUMN())))</f>
        <v>0</v>
      </c>
      <c r="P80" s="14" cm="1">
        <f t="array" aca="1" ref="P80" ca="1">SUM(INDIRECT("'"&amp;TOTALCustomerSheets&amp;"'!"&amp;ADDRESS(ROW(),COLUMN())))</f>
        <v>0</v>
      </c>
      <c r="Q80" s="14" cm="1">
        <f t="array" aca="1" ref="Q80" ca="1">SUM(INDIRECT("'"&amp;TOTALCustomerSheets&amp;"'!"&amp;ADDRESS(ROW(),COLUMN())))</f>
        <v>0</v>
      </c>
      <c r="R80" s="14" cm="1">
        <f t="array" aca="1" ref="R80" ca="1">SUM(INDIRECT("'"&amp;TOTALCustomerSheets&amp;"'!"&amp;ADDRESS(ROW(),COLUMN())))</f>
        <v>0</v>
      </c>
      <c r="S80" s="14" cm="1">
        <f t="array" aca="1" ref="S80" ca="1">SUM(INDIRECT("'"&amp;TOTALCustomerSheets&amp;"'!"&amp;ADDRESS(ROW(),COLUMN())))</f>
        <v>0</v>
      </c>
      <c r="T80" s="14" cm="1">
        <f t="array" aca="1" ref="T80" ca="1">SUM(INDIRECT("'"&amp;TOTALCustomerSheets&amp;"'!"&amp;ADDRESS(ROW(),COLUMN())))</f>
        <v>0</v>
      </c>
      <c r="U80" s="14" cm="1">
        <f t="array" aca="1" ref="U80" ca="1">SUM(INDIRECT("'"&amp;TOTALCustomerSheets&amp;"'!"&amp;ADDRESS(ROW(),COLUMN())))</f>
        <v>0</v>
      </c>
    </row>
    <row r="81" spans="1:21" hidden="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 cm="1">
        <f t="array" aca="1" ref="D81" ca="1">SUM(INDIRECT("'"&amp;TOTALCustomerSheets&amp;"'!"&amp;ADDRESS(ROW(),COLUMN())))</f>
        <v>0</v>
      </c>
      <c r="E81" s="14">
        <f t="shared" ref="E81:E125" ca="1" si="5">IFERROR(IF(D81="",0,IF(D81=0,0,IF(ABS(D81-SUM($G81:$U81))&lt;Check_Limit,0,1))),1)</f>
        <v>0</v>
      </c>
      <c r="F81" s="3"/>
      <c r="G81" s="14" cm="1">
        <f t="array" aca="1" ref="G81" ca="1">SUM(INDIRECT("'"&amp;TOTALCustomerSheets&amp;"'!"&amp;ADDRESS(ROW(),COLUMN())))</f>
        <v>0</v>
      </c>
      <c r="H81" s="14" cm="1">
        <f t="array" aca="1" ref="H81" ca="1">SUM(INDIRECT("'"&amp;TOTALCustomerSheets&amp;"'!"&amp;ADDRESS(ROW(),COLUMN())))</f>
        <v>0</v>
      </c>
      <c r="I81" s="14" cm="1">
        <f t="array" aca="1" ref="I81" ca="1">SUM(INDIRECT("'"&amp;TOTALCustomerSheets&amp;"'!"&amp;ADDRESS(ROW(),COLUMN())))</f>
        <v>0</v>
      </c>
      <c r="J81" s="14" cm="1">
        <f t="array" aca="1" ref="J81" ca="1">SUM(INDIRECT("'"&amp;TOTALCustomerSheets&amp;"'!"&amp;ADDRESS(ROW(),COLUMN())))</f>
        <v>0</v>
      </c>
      <c r="K81" s="14" cm="1">
        <f t="array" aca="1" ref="K81" ca="1">SUM(INDIRECT("'"&amp;TOTALCustomerSheets&amp;"'!"&amp;ADDRESS(ROW(),COLUMN())))</f>
        <v>0</v>
      </c>
      <c r="L81" s="14" cm="1">
        <f t="array" aca="1" ref="L81" ca="1">SUM(INDIRECT("'"&amp;TOTALCustomerSheets&amp;"'!"&amp;ADDRESS(ROW(),COLUMN())))</f>
        <v>0</v>
      </c>
      <c r="M81" s="14" cm="1">
        <f t="array" aca="1" ref="M81" ca="1">SUM(INDIRECT("'"&amp;TOTALCustomerSheets&amp;"'!"&amp;ADDRESS(ROW(),COLUMN())))</f>
        <v>0</v>
      </c>
      <c r="N81" s="14" cm="1">
        <f t="array" aca="1" ref="N81" ca="1">SUM(INDIRECT("'"&amp;TOTALCustomerSheets&amp;"'!"&amp;ADDRESS(ROW(),COLUMN())))</f>
        <v>0</v>
      </c>
      <c r="O81" s="14" cm="1">
        <f t="array" aca="1" ref="O81" ca="1">SUM(INDIRECT("'"&amp;TOTALCustomerSheets&amp;"'!"&amp;ADDRESS(ROW(),COLUMN())))</f>
        <v>0</v>
      </c>
      <c r="P81" s="14" cm="1">
        <f t="array" aca="1" ref="P81" ca="1">SUM(INDIRECT("'"&amp;TOTALCustomerSheets&amp;"'!"&amp;ADDRESS(ROW(),COLUMN())))</f>
        <v>0</v>
      </c>
      <c r="Q81" s="14" cm="1">
        <f t="array" aca="1" ref="Q81" ca="1">SUM(INDIRECT("'"&amp;TOTALCustomerSheets&amp;"'!"&amp;ADDRESS(ROW(),COLUMN())))</f>
        <v>0</v>
      </c>
      <c r="R81" s="14" cm="1">
        <f t="array" aca="1" ref="R81" ca="1">SUM(INDIRECT("'"&amp;TOTALCustomerSheets&amp;"'!"&amp;ADDRESS(ROW(),COLUMN())))</f>
        <v>0</v>
      </c>
      <c r="S81" s="14" cm="1">
        <f t="array" aca="1" ref="S81" ca="1">SUM(INDIRECT("'"&amp;TOTALCustomerSheets&amp;"'!"&amp;ADDRESS(ROW(),COLUMN())))</f>
        <v>0</v>
      </c>
      <c r="T81" s="14" cm="1">
        <f t="array" aca="1" ref="T81" ca="1">SUM(INDIRECT("'"&amp;TOTALCustomerSheets&amp;"'!"&amp;ADDRESS(ROW(),COLUMN())))</f>
        <v>0</v>
      </c>
      <c r="U81" s="14" cm="1">
        <f t="array" aca="1" ref="U81" ca="1">SUM(INDIRECT("'"&amp;TOTALCustomerSheets&amp;"'!"&amp;ADDRESS(ROW(),COLUMN())))</f>
        <v>0</v>
      </c>
    </row>
    <row r="82" spans="1:21" hidden="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 cm="1">
        <f t="array" aca="1" ref="D82" ca="1">SUM(INDIRECT("'"&amp;TOTALCustomerSheets&amp;"'!"&amp;ADDRESS(ROW(),COLUMN())))</f>
        <v>0</v>
      </c>
      <c r="E82" s="14">
        <f t="shared" ca="1" si="5"/>
        <v>0</v>
      </c>
      <c r="F82" s="46"/>
      <c r="G82" s="174" cm="1">
        <f t="array" aca="1" ref="G82" ca="1">SUM(INDIRECT("'"&amp;TOTALCustomerSheets&amp;"'!"&amp;ADDRESS(ROW(),COLUMN())))</f>
        <v>0</v>
      </c>
      <c r="H82" s="174" cm="1">
        <f t="array" aca="1" ref="H82" ca="1">SUM(INDIRECT("'"&amp;TOTALCustomerSheets&amp;"'!"&amp;ADDRESS(ROW(),COLUMN())))</f>
        <v>0</v>
      </c>
      <c r="I82" s="174" cm="1">
        <f t="array" aca="1" ref="I82" ca="1">SUM(INDIRECT("'"&amp;TOTALCustomerSheets&amp;"'!"&amp;ADDRESS(ROW(),COLUMN())))</f>
        <v>0</v>
      </c>
      <c r="J82" s="174" cm="1">
        <f t="array" aca="1" ref="J82" ca="1">SUM(INDIRECT("'"&amp;TOTALCustomerSheets&amp;"'!"&amp;ADDRESS(ROW(),COLUMN())))</f>
        <v>0</v>
      </c>
      <c r="K82" s="174" cm="1">
        <f t="array" aca="1" ref="K82" ca="1">SUM(INDIRECT("'"&amp;TOTALCustomerSheets&amp;"'!"&amp;ADDRESS(ROW(),COLUMN())))</f>
        <v>0</v>
      </c>
      <c r="L82" s="174" cm="1">
        <f t="array" aca="1" ref="L82" ca="1">SUM(INDIRECT("'"&amp;TOTALCustomerSheets&amp;"'!"&amp;ADDRESS(ROW(),COLUMN())))</f>
        <v>0</v>
      </c>
      <c r="M82" s="174" cm="1">
        <f t="array" aca="1" ref="M82" ca="1">SUM(INDIRECT("'"&amp;TOTALCustomerSheets&amp;"'!"&amp;ADDRESS(ROW(),COLUMN())))</f>
        <v>0</v>
      </c>
      <c r="N82" s="174" cm="1">
        <f t="array" aca="1" ref="N82" ca="1">SUM(INDIRECT("'"&amp;TOTALCustomerSheets&amp;"'!"&amp;ADDRESS(ROW(),COLUMN())))</f>
        <v>0</v>
      </c>
      <c r="O82" s="174" cm="1">
        <f t="array" aca="1" ref="O82" ca="1">SUM(INDIRECT("'"&amp;TOTALCustomerSheets&amp;"'!"&amp;ADDRESS(ROW(),COLUMN())))</f>
        <v>0</v>
      </c>
      <c r="P82" s="174" cm="1">
        <f t="array" aca="1" ref="P82" ca="1">SUM(INDIRECT("'"&amp;TOTALCustomerSheets&amp;"'!"&amp;ADDRESS(ROW(),COLUMN())))</f>
        <v>0</v>
      </c>
      <c r="Q82" s="174" cm="1">
        <f t="array" aca="1" ref="Q82" ca="1">SUM(INDIRECT("'"&amp;TOTALCustomerSheets&amp;"'!"&amp;ADDRESS(ROW(),COLUMN())))</f>
        <v>0</v>
      </c>
      <c r="R82" s="174" cm="1">
        <f t="array" aca="1" ref="R82" ca="1">SUM(INDIRECT("'"&amp;TOTALCustomerSheets&amp;"'!"&amp;ADDRESS(ROW(),COLUMN())))</f>
        <v>0</v>
      </c>
      <c r="S82" s="174" cm="1">
        <f t="array" aca="1" ref="S82" ca="1">SUM(INDIRECT("'"&amp;TOTALCustomerSheets&amp;"'!"&amp;ADDRESS(ROW(),COLUMN())))</f>
        <v>0</v>
      </c>
      <c r="T82" s="174" cm="1">
        <f t="array" aca="1" ref="T82" ca="1">SUM(INDIRECT("'"&amp;TOTALCustomerSheets&amp;"'!"&amp;ADDRESS(ROW(),COLUMN())))</f>
        <v>0</v>
      </c>
      <c r="U82" s="174" cm="1">
        <f t="array" aca="1" ref="U82" ca="1">SUM(INDIRECT("'"&amp;TOTALCustomerSheets&amp;"'!"&amp;ADDRESS(ROW(),COLUMN())))</f>
        <v>0</v>
      </c>
    </row>
    <row r="83" spans="1:21" hidden="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>
        <f t="shared" ca="1" si="5"/>
        <v>0</v>
      </c>
      <c r="F83" s="3"/>
      <c r="G83" s="14"/>
      <c r="H83" s="14"/>
      <c r="I83" s="14"/>
      <c r="J83" s="14"/>
      <c r="K83" s="14"/>
      <c r="L83" s="14"/>
      <c r="M83" s="14"/>
      <c r="N83" s="14" cm="1">
        <f t="array" aca="1" ref="N83" ca="1">SUM(INDIRECT("'"&amp;TOTALCustomerSheets&amp;"'!"&amp;ADDRESS(ROW(),COLUMN())))</f>
        <v>0</v>
      </c>
      <c r="O83" s="14" cm="1">
        <f t="array" aca="1" ref="O83" ca="1">SUM(INDIRECT("'"&amp;TOTALCustomerSheets&amp;"'!"&amp;ADDRESS(ROW(),COLUMN())))</f>
        <v>0</v>
      </c>
      <c r="P83" s="14" cm="1">
        <f t="array" aca="1" ref="P83" ca="1">SUM(INDIRECT("'"&amp;TOTALCustomerSheets&amp;"'!"&amp;ADDRESS(ROW(),COLUMN())))</f>
        <v>0</v>
      </c>
      <c r="Q83" s="14" cm="1">
        <f t="array" aca="1" ref="Q83" ca="1">SUM(INDIRECT("'"&amp;TOTALCustomerSheets&amp;"'!"&amp;ADDRESS(ROW(),COLUMN())))</f>
        <v>0</v>
      </c>
      <c r="R83" s="14" cm="1">
        <f t="array" aca="1" ref="R83" ca="1">SUM(INDIRECT("'"&amp;TOTALCustomerSheets&amp;"'!"&amp;ADDRESS(ROW(),COLUMN())))</f>
        <v>0</v>
      </c>
      <c r="S83" s="14" cm="1">
        <f t="array" aca="1" ref="S83" ca="1">SUM(INDIRECT("'"&amp;TOTALCustomerSheets&amp;"'!"&amp;ADDRESS(ROW(),COLUMN())))</f>
        <v>0</v>
      </c>
      <c r="T83" s="14" cm="1">
        <f t="array" aca="1" ref="T83" ca="1">SUM(INDIRECT("'"&amp;TOTALCustomerSheets&amp;"'!"&amp;ADDRESS(ROW(),COLUMN())))</f>
        <v>0</v>
      </c>
      <c r="U83" s="14" cm="1">
        <f t="array" aca="1" ref="U83" ca="1">SUM(INDIRECT("'"&amp;TOTALCustomerSheets&amp;"'!"&amp;ADDRESS(ROW(),COLUMN())))</f>
        <v>0</v>
      </c>
    </row>
    <row r="84" spans="1:21" hidden="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>
        <f t="shared" ca="1" si="5"/>
        <v>0</v>
      </c>
      <c r="F84" s="3"/>
      <c r="G84" s="14"/>
      <c r="H84" s="14"/>
      <c r="I84" s="14"/>
      <c r="J84" s="14"/>
      <c r="K84" s="14"/>
      <c r="L84" s="14"/>
      <c r="M84" s="14"/>
      <c r="N84" s="14" cm="1">
        <f t="array" aca="1" ref="N84" ca="1">SUM(INDIRECT("'"&amp;TOTALCustomerSheets&amp;"'!"&amp;ADDRESS(ROW(),COLUMN())))</f>
        <v>0</v>
      </c>
      <c r="O84" s="14" cm="1">
        <f t="array" aca="1" ref="O84" ca="1">SUM(INDIRECT("'"&amp;TOTALCustomerSheets&amp;"'!"&amp;ADDRESS(ROW(),COLUMN())))</f>
        <v>0</v>
      </c>
      <c r="P84" s="14" cm="1">
        <f t="array" aca="1" ref="P84" ca="1">SUM(INDIRECT("'"&amp;TOTALCustomerSheets&amp;"'!"&amp;ADDRESS(ROW(),COLUMN())))</f>
        <v>0</v>
      </c>
      <c r="Q84" s="14" cm="1">
        <f t="array" aca="1" ref="Q84" ca="1">SUM(INDIRECT("'"&amp;TOTALCustomerSheets&amp;"'!"&amp;ADDRESS(ROW(),COLUMN())))</f>
        <v>0</v>
      </c>
      <c r="R84" s="14" cm="1">
        <f t="array" aca="1" ref="R84" ca="1">SUM(INDIRECT("'"&amp;TOTALCustomerSheets&amp;"'!"&amp;ADDRESS(ROW(),COLUMN())))</f>
        <v>0</v>
      </c>
      <c r="S84" s="14" cm="1">
        <f t="array" aca="1" ref="S84" ca="1">SUM(INDIRECT("'"&amp;TOTALCustomerSheets&amp;"'!"&amp;ADDRESS(ROW(),COLUMN())))</f>
        <v>0</v>
      </c>
      <c r="T84" s="14" cm="1">
        <f t="array" aca="1" ref="T84" ca="1">SUM(INDIRECT("'"&amp;TOTALCustomerSheets&amp;"'!"&amp;ADDRESS(ROW(),COLUMN())))</f>
        <v>0</v>
      </c>
      <c r="U84" s="14" cm="1">
        <f t="array" aca="1" ref="U84" ca="1">SUM(INDIRECT("'"&amp;TOTALCustomerSheets&amp;"'!"&amp;ADDRESS(ROW(),COLUMN())))</f>
        <v>0</v>
      </c>
    </row>
    <row r="85" spans="1:21" hidden="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 cm="1">
        <f t="array" aca="1" ref="D85" ca="1">SUM(INDIRECT("'"&amp;TOTALCustomerSheets&amp;"'!"&amp;ADDRESS(ROW(),COLUMN())))</f>
        <v>0</v>
      </c>
      <c r="E85" s="14">
        <f t="shared" ca="1" si="5"/>
        <v>0</v>
      </c>
      <c r="F85" s="3"/>
      <c r="G85" s="14" cm="1">
        <f t="array" aca="1" ref="G85" ca="1">SUM(INDIRECT("'"&amp;TOTALCustomerSheets&amp;"'!"&amp;ADDRESS(ROW(),COLUMN())))</f>
        <v>0</v>
      </c>
      <c r="H85" s="14" cm="1">
        <f t="array" aca="1" ref="H85" ca="1">SUM(INDIRECT("'"&amp;TOTALCustomerSheets&amp;"'!"&amp;ADDRESS(ROW(),COLUMN())))</f>
        <v>0</v>
      </c>
      <c r="I85" s="14" cm="1">
        <f t="array" aca="1" ref="I85" ca="1">SUM(INDIRECT("'"&amp;TOTALCustomerSheets&amp;"'!"&amp;ADDRESS(ROW(),COLUMN())))</f>
        <v>0</v>
      </c>
      <c r="J85" s="14" cm="1">
        <f t="array" aca="1" ref="J85" ca="1">SUM(INDIRECT("'"&amp;TOTALCustomerSheets&amp;"'!"&amp;ADDRESS(ROW(),COLUMN())))</f>
        <v>0</v>
      </c>
      <c r="K85" s="14" cm="1">
        <f t="array" aca="1" ref="K85" ca="1">SUM(INDIRECT("'"&amp;TOTALCustomerSheets&amp;"'!"&amp;ADDRESS(ROW(),COLUMN())))</f>
        <v>0</v>
      </c>
      <c r="L85" s="14" cm="1">
        <f t="array" aca="1" ref="L85" ca="1">SUM(INDIRECT("'"&amp;TOTALCustomerSheets&amp;"'!"&amp;ADDRESS(ROW(),COLUMN())))</f>
        <v>0</v>
      </c>
      <c r="M85" s="14" cm="1">
        <f t="array" aca="1" ref="M85" ca="1">SUM(INDIRECT("'"&amp;TOTALCustomerSheets&amp;"'!"&amp;ADDRESS(ROW(),COLUMN())))</f>
        <v>0</v>
      </c>
      <c r="N85" s="14" cm="1">
        <f t="array" aca="1" ref="N85" ca="1">SUM(INDIRECT("'"&amp;TOTALCustomerSheets&amp;"'!"&amp;ADDRESS(ROW(),COLUMN())))</f>
        <v>0</v>
      </c>
      <c r="O85" s="14" cm="1">
        <f t="array" aca="1" ref="O85" ca="1">SUM(INDIRECT("'"&amp;TOTALCustomerSheets&amp;"'!"&amp;ADDRESS(ROW(),COLUMN())))</f>
        <v>0</v>
      </c>
      <c r="P85" s="14" cm="1">
        <f t="array" aca="1" ref="P85" ca="1">SUM(INDIRECT("'"&amp;TOTALCustomerSheets&amp;"'!"&amp;ADDRESS(ROW(),COLUMN())))</f>
        <v>0</v>
      </c>
      <c r="Q85" s="14" cm="1">
        <f t="array" aca="1" ref="Q85" ca="1">SUM(INDIRECT("'"&amp;TOTALCustomerSheets&amp;"'!"&amp;ADDRESS(ROW(),COLUMN())))</f>
        <v>0</v>
      </c>
      <c r="R85" s="14" cm="1">
        <f t="array" aca="1" ref="R85" ca="1">SUM(INDIRECT("'"&amp;TOTALCustomerSheets&amp;"'!"&amp;ADDRESS(ROW(),COLUMN())))</f>
        <v>0</v>
      </c>
      <c r="S85" s="14" cm="1">
        <f t="array" aca="1" ref="S85" ca="1">SUM(INDIRECT("'"&amp;TOTALCustomerSheets&amp;"'!"&amp;ADDRESS(ROW(),COLUMN())))</f>
        <v>0</v>
      </c>
      <c r="T85" s="14" cm="1">
        <f t="array" aca="1" ref="T85" ca="1">SUM(INDIRECT("'"&amp;TOTALCustomerSheets&amp;"'!"&amp;ADDRESS(ROW(),COLUMN())))</f>
        <v>0</v>
      </c>
      <c r="U85" s="14" cm="1">
        <f t="array" aca="1" ref="U85" ca="1">SUM(INDIRECT("'"&amp;TOTALCustomerSheets&amp;"'!"&amp;ADDRESS(ROW(),COLUMN())))</f>
        <v>0</v>
      </c>
    </row>
    <row r="86" spans="1:21" hidden="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 cm="1">
        <f t="array" aca="1" ref="D86" ca="1">SUM(INDIRECT("'"&amp;TOTALCustomerSheets&amp;"'!"&amp;ADDRESS(ROW(),COLUMN())))</f>
        <v>-2204.6438010161146</v>
      </c>
      <c r="E86" s="14">
        <f t="shared" ca="1" si="5"/>
        <v>0</v>
      </c>
      <c r="F86" s="3"/>
      <c r="G86" s="14" cm="1">
        <f t="array" aca="1" ref="G86" ca="1">SUM(INDIRECT("'"&amp;TOTALCustomerSheets&amp;"'!"&amp;ADDRESS(ROW(),COLUMN())))</f>
        <v>-1820.7459205819221</v>
      </c>
      <c r="H86" s="14" cm="1">
        <f t="array" aca="1" ref="H86" ca="1">SUM(INDIRECT("'"&amp;TOTALCustomerSheets&amp;"'!"&amp;ADDRESS(ROW(),COLUMN())))</f>
        <v>-116.43150162964571</v>
      </c>
      <c r="I86" s="14" cm="1">
        <f t="array" aca="1" ref="I86" ca="1">SUM(INDIRECT("'"&amp;TOTALCustomerSheets&amp;"'!"&amp;ADDRESS(ROW(),COLUMN())))</f>
        <v>-131.9246995605522</v>
      </c>
      <c r="J86" s="14" cm="1">
        <f t="array" aca="1" ref="J86" ca="1">SUM(INDIRECT("'"&amp;TOTALCustomerSheets&amp;"'!"&amp;ADDRESS(ROW(),COLUMN())))</f>
        <v>-64.746559201123077</v>
      </c>
      <c r="K86" s="14" cm="1">
        <f t="array" aca="1" ref="K86" ca="1">SUM(INDIRECT("'"&amp;TOTALCustomerSheets&amp;"'!"&amp;ADDRESS(ROW(),COLUMN())))</f>
        <v>-1.771116264255753</v>
      </c>
      <c r="L86" s="14" cm="1">
        <f t="array" aca="1" ref="L86" ca="1">SUM(INDIRECT("'"&amp;TOTALCustomerSheets&amp;"'!"&amp;ADDRESS(ROW(),COLUMN())))</f>
        <v>-5.3349188805009913</v>
      </c>
      <c r="M86" s="14" cm="1">
        <f t="array" aca="1" ref="M86" ca="1">SUM(INDIRECT("'"&amp;TOTALCustomerSheets&amp;"'!"&amp;ADDRESS(ROW(),COLUMN())))</f>
        <v>-35.395480778175276</v>
      </c>
      <c r="N86" s="14" cm="1">
        <f t="array" aca="1" ref="N86" ca="1">SUM(INDIRECT("'"&amp;TOTALCustomerSheets&amp;"'!"&amp;ADDRESS(ROW(),COLUMN())))</f>
        <v>-20.011560235347229</v>
      </c>
      <c r="O86" s="14" cm="1">
        <f t="array" aca="1" ref="O86" ca="1">SUM(INDIRECT("'"&amp;TOTALCustomerSheets&amp;"'!"&amp;ADDRESS(ROW(),COLUMN())))</f>
        <v>-8.2820438845922801</v>
      </c>
      <c r="P86" s="14" cm="1">
        <f t="array" aca="1" ref="P86" ca="1">SUM(INDIRECT("'"&amp;TOTALCustomerSheets&amp;"'!"&amp;ADDRESS(ROW(),COLUMN())))</f>
        <v>0</v>
      </c>
      <c r="Q86" s="14" cm="1">
        <f t="array" aca="1" ref="Q86" ca="1">SUM(INDIRECT("'"&amp;TOTALCustomerSheets&amp;"'!"&amp;ADDRESS(ROW(),COLUMN())))</f>
        <v>0</v>
      </c>
      <c r="R86" s="14" cm="1">
        <f t="array" aca="1" ref="R86" ca="1">SUM(INDIRECT("'"&amp;TOTALCustomerSheets&amp;"'!"&amp;ADDRESS(ROW(),COLUMN())))</f>
        <v>0</v>
      </c>
      <c r="S86" s="14" cm="1">
        <f t="array" aca="1" ref="S86" ca="1">SUM(INDIRECT("'"&amp;TOTALCustomerSheets&amp;"'!"&amp;ADDRESS(ROW(),COLUMN())))</f>
        <v>0</v>
      </c>
      <c r="T86" s="14" cm="1">
        <f t="array" aca="1" ref="T86" ca="1">SUM(INDIRECT("'"&amp;TOTALCustomerSheets&amp;"'!"&amp;ADDRESS(ROW(),COLUMN())))</f>
        <v>0</v>
      </c>
      <c r="U86" s="14" cm="1">
        <f t="array" aca="1" ref="U86" ca="1">SUM(INDIRECT("'"&amp;TOTALCustomerSheets&amp;"'!"&amp;ADDRESS(ROW(),COLUMN())))</f>
        <v>0</v>
      </c>
    </row>
    <row r="87" spans="1:21" hidden="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 cm="1">
        <f t="array" aca="1" ref="D87" ca="1">SUM(INDIRECT("'"&amp;TOTALCustomerSheets&amp;"'!"&amp;ADDRESS(ROW(),COLUMN())))</f>
        <v>0</v>
      </c>
      <c r="E87" s="14">
        <f t="shared" ca="1" si="5"/>
        <v>0</v>
      </c>
      <c r="F87" s="3"/>
      <c r="G87" s="14" cm="1">
        <f t="array" aca="1" ref="G87" ca="1">SUM(INDIRECT("'"&amp;TOTALCustomerSheets&amp;"'!"&amp;ADDRESS(ROW(),COLUMN())))</f>
        <v>0</v>
      </c>
      <c r="H87" s="14" cm="1">
        <f t="array" aca="1" ref="H87" ca="1">SUM(INDIRECT("'"&amp;TOTALCustomerSheets&amp;"'!"&amp;ADDRESS(ROW(),COLUMN())))</f>
        <v>0</v>
      </c>
      <c r="I87" s="14" cm="1">
        <f t="array" aca="1" ref="I87" ca="1">SUM(INDIRECT("'"&amp;TOTALCustomerSheets&amp;"'!"&amp;ADDRESS(ROW(),COLUMN())))</f>
        <v>0</v>
      </c>
      <c r="J87" s="14" cm="1">
        <f t="array" aca="1" ref="J87" ca="1">SUM(INDIRECT("'"&amp;TOTALCustomerSheets&amp;"'!"&amp;ADDRESS(ROW(),COLUMN())))</f>
        <v>0</v>
      </c>
      <c r="K87" s="14" cm="1">
        <f t="array" aca="1" ref="K87" ca="1">SUM(INDIRECT("'"&amp;TOTALCustomerSheets&amp;"'!"&amp;ADDRESS(ROW(),COLUMN())))</f>
        <v>0</v>
      </c>
      <c r="L87" s="14" cm="1">
        <f t="array" aca="1" ref="L87" ca="1">SUM(INDIRECT("'"&amp;TOTALCustomerSheets&amp;"'!"&amp;ADDRESS(ROW(),COLUMN())))</f>
        <v>0</v>
      </c>
      <c r="M87" s="14" cm="1">
        <f t="array" aca="1" ref="M87" ca="1">SUM(INDIRECT("'"&amp;TOTALCustomerSheets&amp;"'!"&amp;ADDRESS(ROW(),COLUMN())))</f>
        <v>0</v>
      </c>
      <c r="N87" s="14" cm="1">
        <f t="array" aca="1" ref="N87" ca="1">SUM(INDIRECT("'"&amp;TOTALCustomerSheets&amp;"'!"&amp;ADDRESS(ROW(),COLUMN())))</f>
        <v>0</v>
      </c>
      <c r="O87" s="14" cm="1">
        <f t="array" aca="1" ref="O87" ca="1">SUM(INDIRECT("'"&amp;TOTALCustomerSheets&amp;"'!"&amp;ADDRESS(ROW(),COLUMN())))</f>
        <v>0</v>
      </c>
      <c r="P87" s="14" cm="1">
        <f t="array" aca="1" ref="P87" ca="1">SUM(INDIRECT("'"&amp;TOTALCustomerSheets&amp;"'!"&amp;ADDRESS(ROW(),COLUMN())))</f>
        <v>0</v>
      </c>
      <c r="Q87" s="14" cm="1">
        <f t="array" aca="1" ref="Q87" ca="1">SUM(INDIRECT("'"&amp;TOTALCustomerSheets&amp;"'!"&amp;ADDRESS(ROW(),COLUMN())))</f>
        <v>0</v>
      </c>
      <c r="R87" s="14" cm="1">
        <f t="array" aca="1" ref="R87" ca="1">SUM(INDIRECT("'"&amp;TOTALCustomerSheets&amp;"'!"&amp;ADDRESS(ROW(),COLUMN())))</f>
        <v>0</v>
      </c>
      <c r="S87" s="14" cm="1">
        <f t="array" aca="1" ref="S87" ca="1">SUM(INDIRECT("'"&amp;TOTALCustomerSheets&amp;"'!"&amp;ADDRESS(ROW(),COLUMN())))</f>
        <v>0</v>
      </c>
      <c r="T87" s="14" cm="1">
        <f t="array" aca="1" ref="T87" ca="1">SUM(INDIRECT("'"&amp;TOTALCustomerSheets&amp;"'!"&amp;ADDRESS(ROW(),COLUMN())))</f>
        <v>0</v>
      </c>
      <c r="U87" s="14" cm="1">
        <f t="array" aca="1" ref="U87" ca="1">SUM(INDIRECT("'"&amp;TOTALCustomerSheets&amp;"'!"&amp;ADDRESS(ROW(),COLUMN())))</f>
        <v>0</v>
      </c>
    </row>
    <row r="88" spans="1:21" hidden="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 cm="1">
        <f t="array" aca="1" ref="D88" ca="1">SUM(INDIRECT("'"&amp;TOTALCustomerSheets&amp;"'!"&amp;ADDRESS(ROW(),COLUMN())))</f>
        <v>0</v>
      </c>
      <c r="E88" s="14">
        <f t="shared" ref="E88:E95" ca="1" si="6">IFERROR(IF(D88="",0,IF(D88=0,0,IF(ABS(D88-SUM($G88:$U88))&lt;Check_Limit,0,1))),1)</f>
        <v>0</v>
      </c>
      <c r="F88" s="3"/>
      <c r="G88" s="14" cm="1">
        <f t="array" aca="1" ref="G88" ca="1">SUM(INDIRECT("'"&amp;TOTALCustomerSheets&amp;"'!"&amp;ADDRESS(ROW(),COLUMN())))</f>
        <v>0</v>
      </c>
      <c r="H88" s="14" cm="1">
        <f t="array" aca="1" ref="H88" ca="1">SUM(INDIRECT("'"&amp;TOTALCustomerSheets&amp;"'!"&amp;ADDRESS(ROW(),COLUMN())))</f>
        <v>0</v>
      </c>
      <c r="I88" s="14" cm="1">
        <f t="array" aca="1" ref="I88" ca="1">SUM(INDIRECT("'"&amp;TOTALCustomerSheets&amp;"'!"&amp;ADDRESS(ROW(),COLUMN())))</f>
        <v>0</v>
      </c>
      <c r="J88" s="14" cm="1">
        <f t="array" aca="1" ref="J88" ca="1">SUM(INDIRECT("'"&amp;TOTALCustomerSheets&amp;"'!"&amp;ADDRESS(ROW(),COLUMN())))</f>
        <v>0</v>
      </c>
      <c r="K88" s="14" cm="1">
        <f t="array" aca="1" ref="K88" ca="1">SUM(INDIRECT("'"&amp;TOTALCustomerSheets&amp;"'!"&amp;ADDRESS(ROW(),COLUMN())))</f>
        <v>0</v>
      </c>
      <c r="L88" s="14" cm="1">
        <f t="array" aca="1" ref="L88" ca="1">SUM(INDIRECT("'"&amp;TOTALCustomerSheets&amp;"'!"&amp;ADDRESS(ROW(),COLUMN())))</f>
        <v>0</v>
      </c>
      <c r="M88" s="14" cm="1">
        <f t="array" aca="1" ref="M88" ca="1">SUM(INDIRECT("'"&amp;TOTALCustomerSheets&amp;"'!"&amp;ADDRESS(ROW(),COLUMN())))</f>
        <v>0</v>
      </c>
      <c r="N88" s="14" cm="1">
        <f t="array" aca="1" ref="N88" ca="1">SUM(INDIRECT("'"&amp;TOTALCustomerSheets&amp;"'!"&amp;ADDRESS(ROW(),COLUMN())))</f>
        <v>0</v>
      </c>
      <c r="O88" s="14" cm="1">
        <f t="array" aca="1" ref="O88" ca="1">SUM(INDIRECT("'"&amp;TOTALCustomerSheets&amp;"'!"&amp;ADDRESS(ROW(),COLUMN())))</f>
        <v>0</v>
      </c>
      <c r="P88" s="14" cm="1">
        <f t="array" aca="1" ref="P88" ca="1">SUM(INDIRECT("'"&amp;TOTALCustomerSheets&amp;"'!"&amp;ADDRESS(ROW(),COLUMN())))</f>
        <v>0</v>
      </c>
      <c r="Q88" s="14" cm="1">
        <f t="array" aca="1" ref="Q88" ca="1">SUM(INDIRECT("'"&amp;TOTALCustomerSheets&amp;"'!"&amp;ADDRESS(ROW(),COLUMN())))</f>
        <v>0</v>
      </c>
      <c r="R88" s="14" cm="1">
        <f t="array" aca="1" ref="R88" ca="1">SUM(INDIRECT("'"&amp;TOTALCustomerSheets&amp;"'!"&amp;ADDRESS(ROW(),COLUMN())))</f>
        <v>0</v>
      </c>
      <c r="S88" s="14" cm="1">
        <f t="array" aca="1" ref="S88" ca="1">SUM(INDIRECT("'"&amp;TOTALCustomerSheets&amp;"'!"&amp;ADDRESS(ROW(),COLUMN())))</f>
        <v>0</v>
      </c>
      <c r="T88" s="14" cm="1">
        <f t="array" aca="1" ref="T88" ca="1">SUM(INDIRECT("'"&amp;TOTALCustomerSheets&amp;"'!"&amp;ADDRESS(ROW(),COLUMN())))</f>
        <v>0</v>
      </c>
      <c r="U88" s="14" cm="1">
        <f t="array" aca="1" ref="U88" ca="1">SUM(INDIRECT("'"&amp;TOTALCustomerSheets&amp;"'!"&amp;ADDRESS(ROW(),COLUMN())))</f>
        <v>0</v>
      </c>
    </row>
    <row r="89" spans="1:21" hidden="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 cm="1">
        <f t="array" aca="1" ref="D89" ca="1">SUM(INDIRECT("'"&amp;TOTALCustomerSheets&amp;"'!"&amp;ADDRESS(ROW(),COLUMN())))</f>
        <v>0</v>
      </c>
      <c r="E89" s="14">
        <f t="shared" ca="1" si="6"/>
        <v>0</v>
      </c>
      <c r="F89" s="3"/>
      <c r="G89" s="14" cm="1">
        <f t="array" aca="1" ref="G89" ca="1">SUM(INDIRECT("'"&amp;TOTALCustomerSheets&amp;"'!"&amp;ADDRESS(ROW(),COLUMN())))</f>
        <v>0</v>
      </c>
      <c r="H89" s="14" cm="1">
        <f t="array" aca="1" ref="H89" ca="1">SUM(INDIRECT("'"&amp;TOTALCustomerSheets&amp;"'!"&amp;ADDRESS(ROW(),COLUMN())))</f>
        <v>0</v>
      </c>
      <c r="I89" s="14" cm="1">
        <f t="array" aca="1" ref="I89" ca="1">SUM(INDIRECT("'"&amp;TOTALCustomerSheets&amp;"'!"&amp;ADDRESS(ROW(),COLUMN())))</f>
        <v>0</v>
      </c>
      <c r="J89" s="14" cm="1">
        <f t="array" aca="1" ref="J89" ca="1">SUM(INDIRECT("'"&amp;TOTALCustomerSheets&amp;"'!"&amp;ADDRESS(ROW(),COLUMN())))</f>
        <v>0</v>
      </c>
      <c r="K89" s="14" cm="1">
        <f t="array" aca="1" ref="K89" ca="1">SUM(INDIRECT("'"&amp;TOTALCustomerSheets&amp;"'!"&amp;ADDRESS(ROW(),COLUMN())))</f>
        <v>0</v>
      </c>
      <c r="L89" s="14" cm="1">
        <f t="array" aca="1" ref="L89" ca="1">SUM(INDIRECT("'"&amp;TOTALCustomerSheets&amp;"'!"&amp;ADDRESS(ROW(),COLUMN())))</f>
        <v>0</v>
      </c>
      <c r="M89" s="14" cm="1">
        <f t="array" aca="1" ref="M89" ca="1">SUM(INDIRECT("'"&amp;TOTALCustomerSheets&amp;"'!"&amp;ADDRESS(ROW(),COLUMN())))</f>
        <v>0</v>
      </c>
      <c r="N89" s="14" cm="1">
        <f t="array" aca="1" ref="N89" ca="1">SUM(INDIRECT("'"&amp;TOTALCustomerSheets&amp;"'!"&amp;ADDRESS(ROW(),COLUMN())))</f>
        <v>0</v>
      </c>
      <c r="O89" s="14" cm="1">
        <f t="array" aca="1" ref="O89" ca="1">SUM(INDIRECT("'"&amp;TOTALCustomerSheets&amp;"'!"&amp;ADDRESS(ROW(),COLUMN())))</f>
        <v>0</v>
      </c>
      <c r="P89" s="14" cm="1">
        <f t="array" aca="1" ref="P89" ca="1">SUM(INDIRECT("'"&amp;TOTALCustomerSheets&amp;"'!"&amp;ADDRESS(ROW(),COLUMN())))</f>
        <v>0</v>
      </c>
      <c r="Q89" s="14" cm="1">
        <f t="array" aca="1" ref="Q89" ca="1">SUM(INDIRECT("'"&amp;TOTALCustomerSheets&amp;"'!"&amp;ADDRESS(ROW(),COLUMN())))</f>
        <v>0</v>
      </c>
      <c r="R89" s="14" cm="1">
        <f t="array" aca="1" ref="R89" ca="1">SUM(INDIRECT("'"&amp;TOTALCustomerSheets&amp;"'!"&amp;ADDRESS(ROW(),COLUMN())))</f>
        <v>0</v>
      </c>
      <c r="S89" s="14" cm="1">
        <f t="array" aca="1" ref="S89" ca="1">SUM(INDIRECT("'"&amp;TOTALCustomerSheets&amp;"'!"&amp;ADDRESS(ROW(),COLUMN())))</f>
        <v>0</v>
      </c>
      <c r="T89" s="14" cm="1">
        <f t="array" aca="1" ref="T89" ca="1">SUM(INDIRECT("'"&amp;TOTALCustomerSheets&amp;"'!"&amp;ADDRESS(ROW(),COLUMN())))</f>
        <v>0</v>
      </c>
      <c r="U89" s="14" cm="1">
        <f t="array" aca="1" ref="U89" ca="1">SUM(INDIRECT("'"&amp;TOTALCustomerSheets&amp;"'!"&amp;ADDRESS(ROW(),COLUMN())))</f>
        <v>0</v>
      </c>
    </row>
    <row r="90" spans="1:21" hidden="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 cm="1">
        <f t="array" aca="1" ref="D90" ca="1">SUM(INDIRECT("'"&amp;TOTALCustomerSheets&amp;"'!"&amp;ADDRESS(ROW(),COLUMN())))</f>
        <v>-85245</v>
      </c>
      <c r="E90" s="14">
        <f t="shared" ca="1" si="6"/>
        <v>0</v>
      </c>
      <c r="F90" s="3"/>
      <c r="G90" s="14" cm="1">
        <f t="array" aca="1" ref="G90" ca="1">SUM(INDIRECT("'"&amp;TOTALCustomerSheets&amp;"'!"&amp;ADDRESS(ROW(),COLUMN())))</f>
        <v>-76819.963949326906</v>
      </c>
      <c r="H90" s="14" cm="1">
        <f t="array" aca="1" ref="H90" ca="1">SUM(INDIRECT("'"&amp;TOTALCustomerSheets&amp;"'!"&amp;ADDRESS(ROW(),COLUMN())))</f>
        <v>-4267.2647136725791</v>
      </c>
      <c r="I90" s="14" cm="1">
        <f t="array" aca="1" ref="I90" ca="1">SUM(INDIRECT("'"&amp;TOTALCustomerSheets&amp;"'!"&amp;ADDRESS(ROW(),COLUMN())))</f>
        <v>-2389.2115938053948</v>
      </c>
      <c r="J90" s="14" cm="1">
        <f t="array" aca="1" ref="J90" ca="1">SUM(INDIRECT("'"&amp;TOTALCustomerSheets&amp;"'!"&amp;ADDRESS(ROW(),COLUMN())))</f>
        <v>-1299.4226838842956</v>
      </c>
      <c r="K90" s="14" cm="1">
        <f t="array" aca="1" ref="K90" ca="1">SUM(INDIRECT("'"&amp;TOTALCustomerSheets&amp;"'!"&amp;ADDRESS(ROW(),COLUMN())))</f>
        <v>-2.5112457088508067</v>
      </c>
      <c r="L90" s="14" cm="1">
        <f t="array" aca="1" ref="L90" ca="1">SUM(INDIRECT("'"&amp;TOTALCustomerSheets&amp;"'!"&amp;ADDRESS(ROW(),COLUMN())))</f>
        <v>-119.01360620283327</v>
      </c>
      <c r="M90" s="14" cm="1">
        <f t="array" aca="1" ref="M90" ca="1">SUM(INDIRECT("'"&amp;TOTALCustomerSheets&amp;"'!"&amp;ADDRESS(ROW(),COLUMN())))</f>
        <v>-305.42674824753323</v>
      </c>
      <c r="N90" s="14" cm="1">
        <f t="array" aca="1" ref="N90" ca="1">SUM(INDIRECT("'"&amp;TOTALCustomerSheets&amp;"'!"&amp;ADDRESS(ROW(),COLUMN())))</f>
        <v>-30.09883318579428</v>
      </c>
      <c r="O90" s="14" cm="1">
        <f t="array" aca="1" ref="O90" ca="1">SUM(INDIRECT("'"&amp;TOTALCustomerSheets&amp;"'!"&amp;ADDRESS(ROW(),COLUMN())))</f>
        <v>-12.086625965818605</v>
      </c>
      <c r="P90" s="14" cm="1">
        <f t="array" aca="1" ref="P90" ca="1">SUM(INDIRECT("'"&amp;TOTALCustomerSheets&amp;"'!"&amp;ADDRESS(ROW(),COLUMN())))</f>
        <v>0</v>
      </c>
      <c r="Q90" s="14" cm="1">
        <f t="array" aca="1" ref="Q90" ca="1">SUM(INDIRECT("'"&amp;TOTALCustomerSheets&amp;"'!"&amp;ADDRESS(ROW(),COLUMN())))</f>
        <v>0</v>
      </c>
      <c r="R90" s="14" cm="1">
        <f t="array" aca="1" ref="R90" ca="1">SUM(INDIRECT("'"&amp;TOTALCustomerSheets&amp;"'!"&amp;ADDRESS(ROW(),COLUMN())))</f>
        <v>0</v>
      </c>
      <c r="S90" s="14" cm="1">
        <f t="array" aca="1" ref="S90" ca="1">SUM(INDIRECT("'"&amp;TOTALCustomerSheets&amp;"'!"&amp;ADDRESS(ROW(),COLUMN())))</f>
        <v>0</v>
      </c>
      <c r="T90" s="14" cm="1">
        <f t="array" aca="1" ref="T90" ca="1">SUM(INDIRECT("'"&amp;TOTALCustomerSheets&amp;"'!"&amp;ADDRESS(ROW(),COLUMN())))</f>
        <v>0</v>
      </c>
      <c r="U90" s="14" cm="1">
        <f t="array" aca="1" ref="U90" ca="1">SUM(INDIRECT("'"&amp;TOTALCustomerSheets&amp;"'!"&amp;ADDRESS(ROW(),COLUMN())))</f>
        <v>0</v>
      </c>
    </row>
    <row r="91" spans="1:21" hidden="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 cm="1">
        <f t="array" aca="1" ref="D91" ca="1">SUM(INDIRECT("'"&amp;TOTALCustomerSheets&amp;"'!"&amp;ADDRESS(ROW(),COLUMN())))</f>
        <v>-6419.8879999999999</v>
      </c>
      <c r="E91" s="14">
        <f t="shared" ca="1" si="6"/>
        <v>0</v>
      </c>
      <c r="F91" s="3"/>
      <c r="G91" s="14" cm="1">
        <f t="array" aca="1" ref="G91" ca="1">SUM(INDIRECT("'"&amp;TOTALCustomerSheets&amp;"'!"&amp;ADDRESS(ROW(),COLUMN())))</f>
        <v>-4508.9730726783419</v>
      </c>
      <c r="H91" s="14" cm="1">
        <f t="array" aca="1" ref="H91" ca="1">SUM(INDIRECT("'"&amp;TOTALCustomerSheets&amp;"'!"&amp;ADDRESS(ROW(),COLUMN())))</f>
        <v>-528.60579624656066</v>
      </c>
      <c r="I91" s="14" cm="1">
        <f t="array" aca="1" ref="I91" ca="1">SUM(INDIRECT("'"&amp;TOTALCustomerSheets&amp;"'!"&amp;ADDRESS(ROW(),COLUMN())))</f>
        <v>-750.28888573790709</v>
      </c>
      <c r="J91" s="14" cm="1">
        <f t="array" aca="1" ref="J91" ca="1">SUM(INDIRECT("'"&amp;TOTALCustomerSheets&amp;"'!"&amp;ADDRESS(ROW(),COLUMN())))</f>
        <v>-445.04569695926483</v>
      </c>
      <c r="K91" s="14" cm="1">
        <f t="array" aca="1" ref="K91" ca="1">SUM(INDIRECT("'"&amp;TOTALCustomerSheets&amp;"'!"&amp;ADDRESS(ROW(),COLUMN())))</f>
        <v>-5.7522280921062539</v>
      </c>
      <c r="L91" s="14" cm="1">
        <f t="array" aca="1" ref="L91" ca="1">SUM(INDIRECT("'"&amp;TOTALCustomerSheets&amp;"'!"&amp;ADDRESS(ROW(),COLUMN())))</f>
        <v>-44.264964783482775</v>
      </c>
      <c r="M91" s="14" cm="1">
        <f t="array" aca="1" ref="M91" ca="1">SUM(INDIRECT("'"&amp;TOTALCustomerSheets&amp;"'!"&amp;ADDRESS(ROW(),COLUMN())))</f>
        <v>-119.01242365620209</v>
      </c>
      <c r="N91" s="14" cm="1">
        <f t="array" aca="1" ref="N91" ca="1">SUM(INDIRECT("'"&amp;TOTALCustomerSheets&amp;"'!"&amp;ADDRESS(ROW(),COLUMN())))</f>
        <v>-12.807464552827168</v>
      </c>
      <c r="O91" s="14" cm="1">
        <f t="array" aca="1" ref="O91" ca="1">SUM(INDIRECT("'"&amp;TOTALCustomerSheets&amp;"'!"&amp;ADDRESS(ROW(),COLUMN())))</f>
        <v>-5.1374672933068597</v>
      </c>
      <c r="P91" s="14" cm="1">
        <f t="array" aca="1" ref="P91" ca="1">SUM(INDIRECT("'"&amp;TOTALCustomerSheets&amp;"'!"&amp;ADDRESS(ROW(),COLUMN())))</f>
        <v>0</v>
      </c>
      <c r="Q91" s="14" cm="1">
        <f t="array" aca="1" ref="Q91" ca="1">SUM(INDIRECT("'"&amp;TOTALCustomerSheets&amp;"'!"&amp;ADDRESS(ROW(),COLUMN())))</f>
        <v>0</v>
      </c>
      <c r="R91" s="14" cm="1">
        <f t="array" aca="1" ref="R91" ca="1">SUM(INDIRECT("'"&amp;TOTALCustomerSheets&amp;"'!"&amp;ADDRESS(ROW(),COLUMN())))</f>
        <v>0</v>
      </c>
      <c r="S91" s="14" cm="1">
        <f t="array" aca="1" ref="S91" ca="1">SUM(INDIRECT("'"&amp;TOTALCustomerSheets&amp;"'!"&amp;ADDRESS(ROW(),COLUMN())))</f>
        <v>0</v>
      </c>
      <c r="T91" s="14" cm="1">
        <f t="array" aca="1" ref="T91" ca="1">SUM(INDIRECT("'"&amp;TOTALCustomerSheets&amp;"'!"&amp;ADDRESS(ROW(),COLUMN())))</f>
        <v>0</v>
      </c>
      <c r="U91" s="14" cm="1">
        <f t="array" aca="1" ref="U91" ca="1">SUM(INDIRECT("'"&amp;TOTALCustomerSheets&amp;"'!"&amp;ADDRESS(ROW(),COLUMN())))</f>
        <v>0</v>
      </c>
    </row>
    <row r="92" spans="1:21" hidden="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 cm="1">
        <f t="array" aca="1" ref="D92" ca="1">SUM(INDIRECT("'"&amp;TOTALCustomerSheets&amp;"'!"&amp;ADDRESS(ROW(),COLUMN())))</f>
        <v>-1972.6020000000001</v>
      </c>
      <c r="E92" s="14">
        <f t="shared" ca="1" si="6"/>
        <v>0</v>
      </c>
      <c r="F92" s="3"/>
      <c r="G92" s="14" cm="1">
        <f t="array" aca="1" ref="G92" ca="1">SUM(INDIRECT("'"&amp;TOTALCustomerSheets&amp;"'!"&amp;ADDRESS(ROW(),COLUMN())))</f>
        <v>-1385.4461792964992</v>
      </c>
      <c r="H92" s="14" cm="1">
        <f t="array" aca="1" ref="H92" ca="1">SUM(INDIRECT("'"&amp;TOTALCustomerSheets&amp;"'!"&amp;ADDRESS(ROW(),COLUMN())))</f>
        <v>-162.42165765003347</v>
      </c>
      <c r="I92" s="14" cm="1">
        <f t="array" aca="1" ref="I92" ca="1">SUM(INDIRECT("'"&amp;TOTALCustomerSheets&amp;"'!"&amp;ADDRESS(ROW(),COLUMN())))</f>
        <v>-230.53694341464634</v>
      </c>
      <c r="J92" s="14" cm="1">
        <f t="array" aca="1" ref="J92" ca="1">SUM(INDIRECT("'"&amp;TOTALCustomerSheets&amp;"'!"&amp;ADDRESS(ROW(),COLUMN())))</f>
        <v>-136.74662734197852</v>
      </c>
      <c r="K92" s="14" cm="1">
        <f t="array" aca="1" ref="K92" ca="1">SUM(INDIRECT("'"&amp;TOTALCustomerSheets&amp;"'!"&amp;ADDRESS(ROW(),COLUMN())))</f>
        <v>-1.7674539865718812</v>
      </c>
      <c r="L92" s="14" cm="1">
        <f t="array" aca="1" ref="L92" ca="1">SUM(INDIRECT("'"&amp;TOTALCustomerSheets&amp;"'!"&amp;ADDRESS(ROW(),COLUMN())))</f>
        <v>-13.60104071314448</v>
      </c>
      <c r="M92" s="14" cm="1">
        <f t="array" aca="1" ref="M92" ca="1">SUM(INDIRECT("'"&amp;TOTALCustomerSheets&amp;"'!"&amp;ADDRESS(ROW(),COLUMN())))</f>
        <v>-36.568261771711839</v>
      </c>
      <c r="N92" s="14" cm="1">
        <f t="array" aca="1" ref="N92" ca="1">SUM(INDIRECT("'"&amp;TOTALCustomerSheets&amp;"'!"&amp;ADDRESS(ROW(),COLUMN())))</f>
        <v>-3.9352758477774037</v>
      </c>
      <c r="O92" s="14" cm="1">
        <f t="array" aca="1" ref="O92" ca="1">SUM(INDIRECT("'"&amp;TOTALCustomerSheets&amp;"'!"&amp;ADDRESS(ROW(),COLUMN())))</f>
        <v>-1.5785599776369461</v>
      </c>
      <c r="P92" s="14" cm="1">
        <f t="array" aca="1" ref="P92" ca="1">SUM(INDIRECT("'"&amp;TOTALCustomerSheets&amp;"'!"&amp;ADDRESS(ROW(),COLUMN())))</f>
        <v>0</v>
      </c>
      <c r="Q92" s="14" cm="1">
        <f t="array" aca="1" ref="Q92" ca="1">SUM(INDIRECT("'"&amp;TOTALCustomerSheets&amp;"'!"&amp;ADDRESS(ROW(),COLUMN())))</f>
        <v>0</v>
      </c>
      <c r="R92" s="14" cm="1">
        <f t="array" aca="1" ref="R92" ca="1">SUM(INDIRECT("'"&amp;TOTALCustomerSheets&amp;"'!"&amp;ADDRESS(ROW(),COLUMN())))</f>
        <v>0</v>
      </c>
      <c r="S92" s="14" cm="1">
        <f t="array" aca="1" ref="S92" ca="1">SUM(INDIRECT("'"&amp;TOTALCustomerSheets&amp;"'!"&amp;ADDRESS(ROW(),COLUMN())))</f>
        <v>0</v>
      </c>
      <c r="T92" s="14" cm="1">
        <f t="array" aca="1" ref="T92" ca="1">SUM(INDIRECT("'"&amp;TOTALCustomerSheets&amp;"'!"&amp;ADDRESS(ROW(),COLUMN())))</f>
        <v>0</v>
      </c>
      <c r="U92" s="14" cm="1">
        <f t="array" aca="1" ref="U92" ca="1">SUM(INDIRECT("'"&amp;TOTALCustomerSheets&amp;"'!"&amp;ADDRESS(ROW(),COLUMN())))</f>
        <v>0</v>
      </c>
    </row>
    <row r="93" spans="1:21" hidden="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 cm="1">
        <f t="array" aca="1" ref="D93" ca="1">SUM(INDIRECT("'"&amp;TOTALCustomerSheets&amp;"'!"&amp;ADDRESS(ROW(),COLUMN())))</f>
        <v>0</v>
      </c>
      <c r="E93" s="14">
        <f t="shared" ca="1" si="6"/>
        <v>0</v>
      </c>
      <c r="F93" s="3"/>
      <c r="G93" s="14" cm="1">
        <f t="array" aca="1" ref="G93" ca="1">SUM(INDIRECT("'"&amp;TOTALCustomerSheets&amp;"'!"&amp;ADDRESS(ROW(),COLUMN())))</f>
        <v>0</v>
      </c>
      <c r="H93" s="14" cm="1">
        <f t="array" aca="1" ref="H93" ca="1">SUM(INDIRECT("'"&amp;TOTALCustomerSheets&amp;"'!"&amp;ADDRESS(ROW(),COLUMN())))</f>
        <v>0</v>
      </c>
      <c r="I93" s="14" cm="1">
        <f t="array" aca="1" ref="I93" ca="1">SUM(INDIRECT("'"&amp;TOTALCustomerSheets&amp;"'!"&amp;ADDRESS(ROW(),COLUMN())))</f>
        <v>0</v>
      </c>
      <c r="J93" s="14" cm="1">
        <f t="array" aca="1" ref="J93" ca="1">SUM(INDIRECT("'"&amp;TOTALCustomerSheets&amp;"'!"&amp;ADDRESS(ROW(),COLUMN())))</f>
        <v>0</v>
      </c>
      <c r="K93" s="14" cm="1">
        <f t="array" aca="1" ref="K93" ca="1">SUM(INDIRECT("'"&amp;TOTALCustomerSheets&amp;"'!"&amp;ADDRESS(ROW(),COLUMN())))</f>
        <v>0</v>
      </c>
      <c r="L93" s="14" cm="1">
        <f t="array" aca="1" ref="L93" ca="1">SUM(INDIRECT("'"&amp;TOTALCustomerSheets&amp;"'!"&amp;ADDRESS(ROW(),COLUMN())))</f>
        <v>0</v>
      </c>
      <c r="M93" s="14" cm="1">
        <f t="array" aca="1" ref="M93" ca="1">SUM(INDIRECT("'"&amp;TOTALCustomerSheets&amp;"'!"&amp;ADDRESS(ROW(),COLUMN())))</f>
        <v>0</v>
      </c>
      <c r="N93" s="14" cm="1">
        <f t="array" aca="1" ref="N93" ca="1">SUM(INDIRECT("'"&amp;TOTALCustomerSheets&amp;"'!"&amp;ADDRESS(ROW(),COLUMN())))</f>
        <v>0</v>
      </c>
      <c r="O93" s="14" cm="1">
        <f t="array" aca="1" ref="O93" ca="1">SUM(INDIRECT("'"&amp;TOTALCustomerSheets&amp;"'!"&amp;ADDRESS(ROW(),COLUMN())))</f>
        <v>0</v>
      </c>
      <c r="P93" s="14" cm="1">
        <f t="array" aca="1" ref="P93" ca="1">SUM(INDIRECT("'"&amp;TOTALCustomerSheets&amp;"'!"&amp;ADDRESS(ROW(),COLUMN())))</f>
        <v>0</v>
      </c>
      <c r="Q93" s="14" cm="1">
        <f t="array" aca="1" ref="Q93" ca="1">SUM(INDIRECT("'"&amp;TOTALCustomerSheets&amp;"'!"&amp;ADDRESS(ROW(),COLUMN())))</f>
        <v>0</v>
      </c>
      <c r="R93" s="14" cm="1">
        <f t="array" aca="1" ref="R93" ca="1">SUM(INDIRECT("'"&amp;TOTALCustomerSheets&amp;"'!"&amp;ADDRESS(ROW(),COLUMN())))</f>
        <v>0</v>
      </c>
      <c r="S93" s="14" cm="1">
        <f t="array" aca="1" ref="S93" ca="1">SUM(INDIRECT("'"&amp;TOTALCustomerSheets&amp;"'!"&amp;ADDRESS(ROW(),COLUMN())))</f>
        <v>0</v>
      </c>
      <c r="T93" s="14" cm="1">
        <f t="array" aca="1" ref="T93" ca="1">SUM(INDIRECT("'"&amp;TOTALCustomerSheets&amp;"'!"&amp;ADDRESS(ROW(),COLUMN())))</f>
        <v>0</v>
      </c>
      <c r="U93" s="14" cm="1">
        <f t="array" aca="1" ref="U93" ca="1">SUM(INDIRECT("'"&amp;TOTALCustomerSheets&amp;"'!"&amp;ADDRESS(ROW(),COLUMN())))</f>
        <v>0</v>
      </c>
    </row>
    <row r="94" spans="1:21" hidden="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 cm="1">
        <f t="array" aca="1" ref="D94" ca="1">SUM(INDIRECT("'"&amp;TOTALCustomerSheets&amp;"'!"&amp;ADDRESS(ROW(),COLUMN())))</f>
        <v>-598.73299999999995</v>
      </c>
      <c r="E94" s="14">
        <f t="shared" ca="1" si="6"/>
        <v>0</v>
      </c>
      <c r="F94" s="3"/>
      <c r="G94" s="14" cm="1">
        <f t="array" aca="1" ref="G94" ca="1">SUM(INDIRECT("'"&amp;TOTALCustomerSheets&amp;"'!"&amp;ADDRESS(ROW(),COLUMN())))</f>
        <v>-420.51683373976641</v>
      </c>
      <c r="H94" s="14" cm="1">
        <f t="array" aca="1" ref="H94" ca="1">SUM(INDIRECT("'"&amp;TOTALCustomerSheets&amp;"'!"&amp;ADDRESS(ROW(),COLUMN())))</f>
        <v>-49.298949483868249</v>
      </c>
      <c r="I94" s="14" cm="1">
        <f t="array" aca="1" ref="I94" ca="1">SUM(INDIRECT("'"&amp;TOTALCustomerSheets&amp;"'!"&amp;ADDRESS(ROW(),COLUMN())))</f>
        <v>-69.973606303492261</v>
      </c>
      <c r="J94" s="14" cm="1">
        <f t="array" aca="1" ref="J94" ca="1">SUM(INDIRECT("'"&amp;TOTALCustomerSheets&amp;"'!"&amp;ADDRESS(ROW(),COLUMN())))</f>
        <v>-41.505949212433535</v>
      </c>
      <c r="K94" s="14" cm="1">
        <f t="array" aca="1" ref="K94" ca="1">SUM(INDIRECT("'"&amp;TOTALCustomerSheets&amp;"'!"&amp;ADDRESS(ROW(),COLUMN())))</f>
        <v>-0.53646555551608588</v>
      </c>
      <c r="L94" s="14" cm="1">
        <f t="array" aca="1" ref="L94" ca="1">SUM(INDIRECT("'"&amp;TOTALCustomerSheets&amp;"'!"&amp;ADDRESS(ROW(),COLUMN())))</f>
        <v>-4.1282488354483737</v>
      </c>
      <c r="M94" s="14" cm="1">
        <f t="array" aca="1" ref="M94" ca="1">SUM(INDIRECT("'"&amp;TOTALCustomerSheets&amp;"'!"&amp;ADDRESS(ROW(),COLUMN())))</f>
        <v>-11.099362707409981</v>
      </c>
      <c r="N94" s="14" cm="1">
        <f t="array" aca="1" ref="N94" ca="1">SUM(INDIRECT("'"&amp;TOTALCustomerSheets&amp;"'!"&amp;ADDRESS(ROW(),COLUMN())))</f>
        <v>-1.1944525627406379</v>
      </c>
      <c r="O94" s="14" cm="1">
        <f t="array" aca="1" ref="O94" ca="1">SUM(INDIRECT("'"&amp;TOTALCustomerSheets&amp;"'!"&amp;ADDRESS(ROW(),COLUMN())))</f>
        <v>-0.4791315993243957</v>
      </c>
      <c r="P94" s="14" cm="1">
        <f t="array" aca="1" ref="P94" ca="1">SUM(INDIRECT("'"&amp;TOTALCustomerSheets&amp;"'!"&amp;ADDRESS(ROW(),COLUMN())))</f>
        <v>0</v>
      </c>
      <c r="Q94" s="14" cm="1">
        <f t="array" aca="1" ref="Q94" ca="1">SUM(INDIRECT("'"&amp;TOTALCustomerSheets&amp;"'!"&amp;ADDRESS(ROW(),COLUMN())))</f>
        <v>0</v>
      </c>
      <c r="R94" s="14" cm="1">
        <f t="array" aca="1" ref="R94" ca="1">SUM(INDIRECT("'"&amp;TOTALCustomerSheets&amp;"'!"&amp;ADDRESS(ROW(),COLUMN())))</f>
        <v>0</v>
      </c>
      <c r="S94" s="14" cm="1">
        <f t="array" aca="1" ref="S94" ca="1">SUM(INDIRECT("'"&amp;TOTALCustomerSheets&amp;"'!"&amp;ADDRESS(ROW(),COLUMN())))</f>
        <v>0</v>
      </c>
      <c r="T94" s="14" cm="1">
        <f t="array" aca="1" ref="T94" ca="1">SUM(INDIRECT("'"&amp;TOTALCustomerSheets&amp;"'!"&amp;ADDRESS(ROW(),COLUMN())))</f>
        <v>0</v>
      </c>
      <c r="U94" s="14" cm="1">
        <f t="array" aca="1" ref="U94" ca="1">SUM(INDIRECT("'"&amp;TOTALCustomerSheets&amp;"'!"&amp;ADDRESS(ROW(),COLUMN())))</f>
        <v>0</v>
      </c>
    </row>
    <row r="95" spans="1:21" hidden="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 cm="1">
        <f t="array" aca="1" ref="D95" ca="1">SUM(INDIRECT("'"&amp;TOTALCustomerSheets&amp;"'!"&amp;ADDRESS(ROW(),COLUMN())))</f>
        <v>-7010.2749999999996</v>
      </c>
      <c r="E95" s="14">
        <f t="shared" ca="1" si="6"/>
        <v>0</v>
      </c>
      <c r="F95" s="3"/>
      <c r="G95" s="14" cm="1">
        <f t="array" aca="1" ref="G95" ca="1">SUM(INDIRECT("'"&amp;TOTALCustomerSheets&amp;"'!"&amp;ADDRESS(ROW(),COLUMN())))</f>
        <v>-27.656120009626118</v>
      </c>
      <c r="H95" s="14" cm="1">
        <f t="array" aca="1" ref="H95" ca="1">SUM(INDIRECT("'"&amp;TOTALCustomerSheets&amp;"'!"&amp;ADDRESS(ROW(),COLUMN())))</f>
        <v>-353.08856444477334</v>
      </c>
      <c r="I95" s="14" cm="1">
        <f t="array" aca="1" ref="I95" ca="1">SUM(INDIRECT("'"&amp;TOTALCustomerSheets&amp;"'!"&amp;ADDRESS(ROW(),COLUMN())))</f>
        <v>-2809.6519026704218</v>
      </c>
      <c r="J95" s="14" cm="1">
        <f t="array" aca="1" ref="J95" ca="1">SUM(INDIRECT("'"&amp;TOTALCustomerSheets&amp;"'!"&amp;ADDRESS(ROW(),COLUMN())))</f>
        <v>-1133.8592896249081</v>
      </c>
      <c r="K95" s="14" cm="1">
        <f t="array" aca="1" ref="K95" ca="1">SUM(INDIRECT("'"&amp;TOTALCustomerSheets&amp;"'!"&amp;ADDRESS(ROW(),COLUMN())))</f>
        <v>-75.571172813351026</v>
      </c>
      <c r="L95" s="14" cm="1">
        <f t="array" aca="1" ref="L95" ca="1">SUM(INDIRECT("'"&amp;TOTALCustomerSheets&amp;"'!"&amp;ADDRESS(ROW(),COLUMN())))</f>
        <v>-69.834913952267385</v>
      </c>
      <c r="M95" s="14" cm="1">
        <f t="array" aca="1" ref="M95" ca="1">SUM(INDIRECT("'"&amp;TOTALCustomerSheets&amp;"'!"&amp;ADDRESS(ROW(),COLUMN())))</f>
        <v>-1230.6660316341242</v>
      </c>
      <c r="N95" s="14" cm="1">
        <f t="array" aca="1" ref="N95" ca="1">SUM(INDIRECT("'"&amp;TOTALCustomerSheets&amp;"'!"&amp;ADDRESS(ROW(),COLUMN())))</f>
        <v>-926.05754377206949</v>
      </c>
      <c r="O95" s="14" cm="1">
        <f t="array" aca="1" ref="O95" ca="1">SUM(INDIRECT("'"&amp;TOTALCustomerSheets&amp;"'!"&amp;ADDRESS(ROW(),COLUMN())))</f>
        <v>-383.88946107845845</v>
      </c>
      <c r="P95" s="14" cm="1">
        <f t="array" aca="1" ref="P95" ca="1">SUM(INDIRECT("'"&amp;TOTALCustomerSheets&amp;"'!"&amp;ADDRESS(ROW(),COLUMN())))</f>
        <v>0</v>
      </c>
      <c r="Q95" s="14" cm="1">
        <f t="array" aca="1" ref="Q95" ca="1">SUM(INDIRECT("'"&amp;TOTALCustomerSheets&amp;"'!"&amp;ADDRESS(ROW(),COLUMN())))</f>
        <v>0</v>
      </c>
      <c r="R95" s="14" cm="1">
        <f t="array" aca="1" ref="R95" ca="1">SUM(INDIRECT("'"&amp;TOTALCustomerSheets&amp;"'!"&amp;ADDRESS(ROW(),COLUMN())))</f>
        <v>0</v>
      </c>
      <c r="S95" s="14" cm="1">
        <f t="array" aca="1" ref="S95" ca="1">SUM(INDIRECT("'"&amp;TOTALCustomerSheets&amp;"'!"&amp;ADDRESS(ROW(),COLUMN())))</f>
        <v>0</v>
      </c>
      <c r="T95" s="14" cm="1">
        <f t="array" aca="1" ref="T95" ca="1">SUM(INDIRECT("'"&amp;TOTALCustomerSheets&amp;"'!"&amp;ADDRESS(ROW(),COLUMN())))</f>
        <v>0</v>
      </c>
      <c r="U95" s="14" cm="1">
        <f t="array" aca="1" ref="U95" ca="1">SUM(INDIRECT("'"&amp;TOTALCustomerSheets&amp;"'!"&amp;ADDRESS(ROW(),COLUMN())))</f>
        <v>0</v>
      </c>
    </row>
    <row r="96" spans="1:21" hidden="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 cm="1">
        <f t="array" aca="1" ref="D96" ca="1">SUM(INDIRECT("'"&amp;TOTALCustomerSheets&amp;"'!"&amp;ADDRESS(ROW(),COLUMN())))</f>
        <v>-103451.14180101611</v>
      </c>
      <c r="E96" s="14">
        <f t="shared" ca="1" si="5"/>
        <v>0</v>
      </c>
      <c r="F96" s="46"/>
      <c r="G96" s="174" cm="1">
        <f t="array" aca="1" ref="G96" ca="1">SUM(INDIRECT("'"&amp;TOTALCustomerSheets&amp;"'!"&amp;ADDRESS(ROW(),COLUMN())))</f>
        <v>-84983.302075633066</v>
      </c>
      <c r="H96" s="174" cm="1">
        <f t="array" aca="1" ref="H96" ca="1">SUM(INDIRECT("'"&amp;TOTALCustomerSheets&amp;"'!"&amp;ADDRESS(ROW(),COLUMN())))</f>
        <v>-5477.1111831274602</v>
      </c>
      <c r="I96" s="174" cm="1">
        <f t="array" aca="1" ref="I96" ca="1">SUM(INDIRECT("'"&amp;TOTALCustomerSheets&amp;"'!"&amp;ADDRESS(ROW(),COLUMN())))</f>
        <v>-6381.5876314924144</v>
      </c>
      <c r="J96" s="174" cm="1">
        <f t="array" aca="1" ref="J96" ca="1">SUM(INDIRECT("'"&amp;TOTALCustomerSheets&amp;"'!"&amp;ADDRESS(ROW(),COLUMN())))</f>
        <v>-3121.3268062240036</v>
      </c>
      <c r="K96" s="174" cm="1">
        <f t="array" aca="1" ref="K96" ca="1">SUM(INDIRECT("'"&amp;TOTALCustomerSheets&amp;"'!"&amp;ADDRESS(ROW(),COLUMN())))</f>
        <v>-87.909682420651805</v>
      </c>
      <c r="L96" s="174" cm="1">
        <f t="array" aca="1" ref="L96" ca="1">SUM(INDIRECT("'"&amp;TOTALCustomerSheets&amp;"'!"&amp;ADDRESS(ROW(),COLUMN())))</f>
        <v>-256.17769336767731</v>
      </c>
      <c r="M96" s="174" cm="1">
        <f t="array" aca="1" ref="M96" ca="1">SUM(INDIRECT("'"&amp;TOTALCustomerSheets&amp;"'!"&amp;ADDRESS(ROW(),COLUMN())))</f>
        <v>-1738.1683087951567</v>
      </c>
      <c r="N96" s="174" cm="1">
        <f t="array" aca="1" ref="N96" ca="1">SUM(INDIRECT("'"&amp;TOTALCustomerSheets&amp;"'!"&amp;ADDRESS(ROW(),COLUMN())))</f>
        <v>-994.10513015655624</v>
      </c>
      <c r="O96" s="174" cm="1">
        <f t="array" aca="1" ref="O96" ca="1">SUM(INDIRECT("'"&amp;TOTALCustomerSheets&amp;"'!"&amp;ADDRESS(ROW(),COLUMN())))</f>
        <v>-411.45328979913756</v>
      </c>
      <c r="P96" s="174" cm="1">
        <f t="array" aca="1" ref="P96" ca="1">SUM(INDIRECT("'"&amp;TOTALCustomerSheets&amp;"'!"&amp;ADDRESS(ROW(),COLUMN())))</f>
        <v>0</v>
      </c>
      <c r="Q96" s="174" cm="1">
        <f t="array" aca="1" ref="Q96" ca="1">SUM(INDIRECT("'"&amp;TOTALCustomerSheets&amp;"'!"&amp;ADDRESS(ROW(),COLUMN())))</f>
        <v>0</v>
      </c>
      <c r="R96" s="174" cm="1">
        <f t="array" aca="1" ref="R96" ca="1">SUM(INDIRECT("'"&amp;TOTALCustomerSheets&amp;"'!"&amp;ADDRESS(ROW(),COLUMN())))</f>
        <v>0</v>
      </c>
      <c r="S96" s="174" cm="1">
        <f t="array" aca="1" ref="S96" ca="1">SUM(INDIRECT("'"&amp;TOTALCustomerSheets&amp;"'!"&amp;ADDRESS(ROW(),COLUMN())))</f>
        <v>0</v>
      </c>
      <c r="T96" s="174" cm="1">
        <f t="array" aca="1" ref="T96" ca="1">SUM(INDIRECT("'"&amp;TOTALCustomerSheets&amp;"'!"&amp;ADDRESS(ROW(),COLUMN())))</f>
        <v>0</v>
      </c>
      <c r="U96" s="174" cm="1">
        <f t="array" aca="1" ref="U96" ca="1">SUM(INDIRECT("'"&amp;TOTALCustomerSheets&amp;"'!"&amp;ADDRESS(ROW(),COLUMN())))</f>
        <v>0</v>
      </c>
    </row>
    <row r="97" spans="1:21" hidden="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D97" s="14"/>
      <c r="E97" s="14">
        <f t="shared" si="5"/>
        <v>0</v>
      </c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hidden="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D98" s="14"/>
      <c r="E98" s="14">
        <f t="shared" si="5"/>
        <v>0</v>
      </c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hidden="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 cm="1">
        <f t="array" aca="1" ref="D99" ca="1">SUM(INDIRECT("'"&amp;TOTALCustomerSheets&amp;"'!"&amp;ADDRESS(ROW(),COLUMN())))</f>
        <v>0</v>
      </c>
      <c r="E99" s="14">
        <f t="shared" ca="1" si="5"/>
        <v>0</v>
      </c>
      <c r="F99" s="3"/>
      <c r="G99" s="14" cm="1">
        <f t="array" aca="1" ref="G99" ca="1">SUM(INDIRECT("'"&amp;TOTALCustomerSheets&amp;"'!"&amp;ADDRESS(ROW(),COLUMN())))</f>
        <v>0</v>
      </c>
      <c r="H99" s="14" cm="1">
        <f t="array" aca="1" ref="H99" ca="1">SUM(INDIRECT("'"&amp;TOTALCustomerSheets&amp;"'!"&amp;ADDRESS(ROW(),COLUMN())))</f>
        <v>0</v>
      </c>
      <c r="I99" s="14" cm="1">
        <f t="array" aca="1" ref="I99" ca="1">SUM(INDIRECT("'"&amp;TOTALCustomerSheets&amp;"'!"&amp;ADDRESS(ROW(),COLUMN())))</f>
        <v>0</v>
      </c>
      <c r="J99" s="14" cm="1">
        <f t="array" aca="1" ref="J99" ca="1">SUM(INDIRECT("'"&amp;TOTALCustomerSheets&amp;"'!"&amp;ADDRESS(ROW(),COLUMN())))</f>
        <v>0</v>
      </c>
      <c r="K99" s="14" cm="1">
        <f t="array" aca="1" ref="K99" ca="1">SUM(INDIRECT("'"&amp;TOTALCustomerSheets&amp;"'!"&amp;ADDRESS(ROW(),COLUMN())))</f>
        <v>0</v>
      </c>
      <c r="L99" s="14" cm="1">
        <f t="array" aca="1" ref="L99" ca="1">SUM(INDIRECT("'"&amp;TOTALCustomerSheets&amp;"'!"&amp;ADDRESS(ROW(),COLUMN())))</f>
        <v>0</v>
      </c>
      <c r="M99" s="14" cm="1">
        <f t="array" aca="1" ref="M99" ca="1">SUM(INDIRECT("'"&amp;TOTALCustomerSheets&amp;"'!"&amp;ADDRESS(ROW(),COLUMN())))</f>
        <v>0</v>
      </c>
      <c r="N99" s="14" cm="1">
        <f t="array" aca="1" ref="N99" ca="1">SUM(INDIRECT("'"&amp;TOTALCustomerSheets&amp;"'!"&amp;ADDRESS(ROW(),COLUMN())))</f>
        <v>0</v>
      </c>
      <c r="O99" s="14" cm="1">
        <f t="array" aca="1" ref="O99" ca="1">SUM(INDIRECT("'"&amp;TOTALCustomerSheets&amp;"'!"&amp;ADDRESS(ROW(),COLUMN())))</f>
        <v>0</v>
      </c>
      <c r="P99" s="14" cm="1">
        <f t="array" aca="1" ref="P99" ca="1">SUM(INDIRECT("'"&amp;TOTALCustomerSheets&amp;"'!"&amp;ADDRESS(ROW(),COLUMN())))</f>
        <v>0</v>
      </c>
      <c r="Q99" s="14" cm="1">
        <f t="array" aca="1" ref="Q99" ca="1">SUM(INDIRECT("'"&amp;TOTALCustomerSheets&amp;"'!"&amp;ADDRESS(ROW(),COLUMN())))</f>
        <v>0</v>
      </c>
      <c r="R99" s="14" cm="1">
        <f t="array" aca="1" ref="R99" ca="1">SUM(INDIRECT("'"&amp;TOTALCustomerSheets&amp;"'!"&amp;ADDRESS(ROW(),COLUMN())))</f>
        <v>0</v>
      </c>
      <c r="S99" s="14" cm="1">
        <f t="array" aca="1" ref="S99" ca="1">SUM(INDIRECT("'"&amp;TOTALCustomerSheets&amp;"'!"&amp;ADDRESS(ROW(),COLUMN())))</f>
        <v>0</v>
      </c>
      <c r="T99" s="14" cm="1">
        <f t="array" aca="1" ref="T99" ca="1">SUM(INDIRECT("'"&amp;TOTALCustomerSheets&amp;"'!"&amp;ADDRESS(ROW(),COLUMN())))</f>
        <v>0</v>
      </c>
      <c r="U99" s="14" cm="1">
        <f t="array" aca="1" ref="U99" ca="1">SUM(INDIRECT("'"&amp;TOTALCustomerSheets&amp;"'!"&amp;ADDRESS(ROW(),COLUMN())))</f>
        <v>0</v>
      </c>
    </row>
    <row r="100" spans="1:21" hidden="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 cm="1">
        <f t="array" aca="1" ref="D100" ca="1">SUM(INDIRECT("'"&amp;TOTALCustomerSheets&amp;"'!"&amp;ADDRESS(ROW(),COLUMN())))</f>
        <v>6.9363721047289708</v>
      </c>
      <c r="E100" s="14">
        <f t="shared" ca="1" si="5"/>
        <v>0</v>
      </c>
      <c r="F100" s="3"/>
      <c r="G100" s="14" cm="1">
        <f t="array" aca="1" ref="G100" ca="1">SUM(INDIRECT("'"&amp;TOTALCustomerSheets&amp;"'!"&amp;ADDRESS(ROW(),COLUMN())))</f>
        <v>5.8489118145123822</v>
      </c>
      <c r="H100" s="14" cm="1">
        <f t="array" aca="1" ref="H100" ca="1">SUM(INDIRECT("'"&amp;TOTALCustomerSheets&amp;"'!"&amp;ADDRESS(ROW(),COLUMN())))</f>
        <v>0.39509525802065154</v>
      </c>
      <c r="I100" s="14" cm="1">
        <f t="array" aca="1" ref="I100" ca="1">SUM(INDIRECT("'"&amp;TOTALCustomerSheets&amp;"'!"&amp;ADDRESS(ROW(),COLUMN())))</f>
        <v>0.37298085392817998</v>
      </c>
      <c r="J100" s="14" cm="1">
        <f t="array" aca="1" ref="J100" ca="1">SUM(INDIRECT("'"&amp;TOTALCustomerSheets&amp;"'!"&amp;ADDRESS(ROW(),COLUMN())))</f>
        <v>0.19679936332628659</v>
      </c>
      <c r="K100" s="14" cm="1">
        <f t="array" aca="1" ref="K100" ca="1">SUM(INDIRECT("'"&amp;TOTALCustomerSheets&amp;"'!"&amp;ADDRESS(ROW(),COLUMN())))</f>
        <v>3.0909562245730418E-3</v>
      </c>
      <c r="L100" s="14" cm="1">
        <f t="array" aca="1" ref="L100" ca="1">SUM(INDIRECT("'"&amp;TOTALCustomerSheets&amp;"'!"&amp;ADDRESS(ROW(),COLUMN())))</f>
        <v>1.8692832499079614E-2</v>
      </c>
      <c r="M100" s="14" cm="1">
        <f t="array" aca="1" ref="M100" ca="1">SUM(INDIRECT("'"&amp;TOTALCustomerSheets&amp;"'!"&amp;ADDRESS(ROW(),COLUMN())))</f>
        <v>6.8666517749070038E-2</v>
      </c>
      <c r="N100" s="14" cm="1">
        <f t="array" aca="1" ref="N100" ca="1">SUM(INDIRECT("'"&amp;TOTALCustomerSheets&amp;"'!"&amp;ADDRESS(ROW(),COLUMN())))</f>
        <v>2.2750037699436926E-2</v>
      </c>
      <c r="O100" s="14" cm="1">
        <f t="array" aca="1" ref="O100" ca="1">SUM(INDIRECT("'"&amp;TOTALCustomerSheets&amp;"'!"&amp;ADDRESS(ROW(),COLUMN())))</f>
        <v>9.3844707693108639E-3</v>
      </c>
      <c r="P100" s="14" cm="1">
        <f t="array" aca="1" ref="P100" ca="1">SUM(INDIRECT("'"&amp;TOTALCustomerSheets&amp;"'!"&amp;ADDRESS(ROW(),COLUMN())))</f>
        <v>0</v>
      </c>
      <c r="Q100" s="14" cm="1">
        <f t="array" aca="1" ref="Q100" ca="1">SUM(INDIRECT("'"&amp;TOTALCustomerSheets&amp;"'!"&amp;ADDRESS(ROW(),COLUMN())))</f>
        <v>0</v>
      </c>
      <c r="R100" s="14" cm="1">
        <f t="array" aca="1" ref="R100" ca="1">SUM(INDIRECT("'"&amp;TOTALCustomerSheets&amp;"'!"&amp;ADDRESS(ROW(),COLUMN())))</f>
        <v>0</v>
      </c>
      <c r="S100" s="14" cm="1">
        <f t="array" aca="1" ref="S100" ca="1">SUM(INDIRECT("'"&amp;TOTALCustomerSheets&amp;"'!"&amp;ADDRESS(ROW(),COLUMN())))</f>
        <v>0</v>
      </c>
      <c r="T100" s="14" cm="1">
        <f t="array" aca="1" ref="T100" ca="1">SUM(INDIRECT("'"&amp;TOTALCustomerSheets&amp;"'!"&amp;ADDRESS(ROW(),COLUMN())))</f>
        <v>0</v>
      </c>
      <c r="U100" s="14" cm="1">
        <f t="array" aca="1" ref="U100" ca="1">SUM(INDIRECT("'"&amp;TOTALCustomerSheets&amp;"'!"&amp;ADDRESS(ROW(),COLUMN())))</f>
        <v>0</v>
      </c>
    </row>
    <row r="101" spans="1:21" hidden="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 cm="1">
        <f t="array" aca="1" ref="D101" ca="1">SUM(INDIRECT("'"&amp;TOTALCustomerSheets&amp;"'!"&amp;ADDRESS(ROW(),COLUMN())))</f>
        <v>-1916.8367151156126</v>
      </c>
      <c r="E101" s="14">
        <f t="shared" ca="1" si="5"/>
        <v>0</v>
      </c>
      <c r="F101" s="3"/>
      <c r="G101" s="14" cm="1">
        <f t="array" aca="1" ref="G101" ca="1">SUM(INDIRECT("'"&amp;TOTALCustomerSheets&amp;"'!"&amp;ADDRESS(ROW(),COLUMN())))</f>
        <v>-1616.3217226894837</v>
      </c>
      <c r="H101" s="14" cm="1">
        <f t="array" aca="1" ref="H101" ca="1">SUM(INDIRECT("'"&amp;TOTALCustomerSheets&amp;"'!"&amp;ADDRESS(ROW(),COLUMN())))</f>
        <v>-109.18288193128197</v>
      </c>
      <c r="I101" s="14" cm="1">
        <f t="array" aca="1" ref="I101" ca="1">SUM(INDIRECT("'"&amp;TOTALCustomerSheets&amp;"'!"&amp;ADDRESS(ROW(),COLUMN())))</f>
        <v>-103.07166110037346</v>
      </c>
      <c r="J101" s="14" cm="1">
        <f t="array" aca="1" ref="J101" ca="1">SUM(INDIRECT("'"&amp;TOTALCustomerSheets&amp;"'!"&amp;ADDRESS(ROW(),COLUMN())))</f>
        <v>-54.384660949492549</v>
      </c>
      <c r="K101" s="14" cm="1">
        <f t="array" aca="1" ref="K101" ca="1">SUM(INDIRECT("'"&amp;TOTALCustomerSheets&amp;"'!"&amp;ADDRESS(ROW(),COLUMN())))</f>
        <v>-0.85417251073329659</v>
      </c>
      <c r="L101" s="14" cm="1">
        <f t="array" aca="1" ref="L101" ca="1">SUM(INDIRECT("'"&amp;TOTALCustomerSheets&amp;"'!"&amp;ADDRESS(ROW(),COLUMN())))</f>
        <v>-5.1656841793873438</v>
      </c>
      <c r="M101" s="14" cm="1">
        <f t="array" aca="1" ref="M101" ca="1">SUM(INDIRECT("'"&amp;TOTALCustomerSheets&amp;"'!"&amp;ADDRESS(ROW(),COLUMN())))</f>
        <v>-18.975698006573175</v>
      </c>
      <c r="N101" s="14" cm="1">
        <f t="array" aca="1" ref="N101" ca="1">SUM(INDIRECT("'"&amp;TOTALCustomerSheets&amp;"'!"&amp;ADDRESS(ROW(),COLUMN())))</f>
        <v>-6.2868754550832957</v>
      </c>
      <c r="O101" s="14" cm="1">
        <f t="array" aca="1" ref="O101" ca="1">SUM(INDIRECT("'"&amp;TOTALCustomerSheets&amp;"'!"&amp;ADDRESS(ROW(),COLUMN())))</f>
        <v>-2.5933582932035044</v>
      </c>
      <c r="P101" s="14" cm="1">
        <f t="array" aca="1" ref="P101" ca="1">SUM(INDIRECT("'"&amp;TOTALCustomerSheets&amp;"'!"&amp;ADDRESS(ROW(),COLUMN())))</f>
        <v>0</v>
      </c>
      <c r="Q101" s="14" cm="1">
        <f t="array" aca="1" ref="Q101" ca="1">SUM(INDIRECT("'"&amp;TOTALCustomerSheets&amp;"'!"&amp;ADDRESS(ROW(),COLUMN())))</f>
        <v>0</v>
      </c>
      <c r="R101" s="14" cm="1">
        <f t="array" aca="1" ref="R101" ca="1">SUM(INDIRECT("'"&amp;TOTALCustomerSheets&amp;"'!"&amp;ADDRESS(ROW(),COLUMN())))</f>
        <v>0</v>
      </c>
      <c r="S101" s="14" cm="1">
        <f t="array" aca="1" ref="S101" ca="1">SUM(INDIRECT("'"&amp;TOTALCustomerSheets&amp;"'!"&amp;ADDRESS(ROW(),COLUMN())))</f>
        <v>0</v>
      </c>
      <c r="T101" s="14" cm="1">
        <f t="array" aca="1" ref="T101" ca="1">SUM(INDIRECT("'"&amp;TOTALCustomerSheets&amp;"'!"&amp;ADDRESS(ROW(),COLUMN())))</f>
        <v>0</v>
      </c>
      <c r="U101" s="14" cm="1">
        <f t="array" aca="1" ref="U101" ca="1">SUM(INDIRECT("'"&amp;TOTALCustomerSheets&amp;"'!"&amp;ADDRESS(ROW(),COLUMN())))</f>
        <v>0</v>
      </c>
    </row>
    <row r="102" spans="1:21" hidden="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 cm="1">
        <f t="array" aca="1" ref="D102" ca="1">SUM(INDIRECT("'"&amp;TOTALCustomerSheets&amp;"'!"&amp;ADDRESS(ROW(),COLUMN())))</f>
        <v>-2446.811183403524</v>
      </c>
      <c r="E102" s="14">
        <f t="shared" ca="1" si="5"/>
        <v>0</v>
      </c>
      <c r="F102" s="3"/>
      <c r="G102" s="14" cm="1">
        <f t="array" aca="1" ref="G102" ca="1">SUM(INDIRECT("'"&amp;TOTALCustomerSheets&amp;"'!"&amp;ADDRESS(ROW(),COLUMN())))</f>
        <v>-2063.2086373701086</v>
      </c>
      <c r="H102" s="14" cm="1">
        <f t="array" aca="1" ref="H102" ca="1">SUM(INDIRECT("'"&amp;TOTALCustomerSheets&amp;"'!"&amp;ADDRESS(ROW(),COLUMN())))</f>
        <v>-139.37018966666355</v>
      </c>
      <c r="I102" s="14" cm="1">
        <f t="array" aca="1" ref="I102" ca="1">SUM(INDIRECT("'"&amp;TOTALCustomerSheets&amp;"'!"&amp;ADDRESS(ROW(),COLUMN())))</f>
        <v>-131.56931473798522</v>
      </c>
      <c r="J102" s="14" cm="1">
        <f t="array" aca="1" ref="J102" ca="1">SUM(INDIRECT("'"&amp;TOTALCustomerSheets&amp;"'!"&amp;ADDRESS(ROW(),COLUMN())))</f>
        <v>-69.421143474289792</v>
      </c>
      <c r="K102" s="14" cm="1">
        <f t="array" aca="1" ref="K102" ca="1">SUM(INDIRECT("'"&amp;TOTALCustomerSheets&amp;"'!"&amp;ADDRESS(ROW(),COLUMN())))</f>
        <v>-1.0903374478050103</v>
      </c>
      <c r="L102" s="14" cm="1">
        <f t="array" aca="1" ref="L102" ca="1">SUM(INDIRECT("'"&amp;TOTALCustomerSheets&amp;"'!"&amp;ADDRESS(ROW(),COLUMN())))</f>
        <v>-6.5939126271865405</v>
      </c>
      <c r="M102" s="14" cm="1">
        <f t="array" aca="1" ref="M102" ca="1">SUM(INDIRECT("'"&amp;TOTALCustomerSheets&amp;"'!"&amp;ADDRESS(ROW(),COLUMN())))</f>
        <v>-24.222172775196878</v>
      </c>
      <c r="N102" s="14" cm="1">
        <f t="array" aca="1" ref="N102" ca="1">SUM(INDIRECT("'"&amp;TOTALCustomerSheets&amp;"'!"&amp;ADDRESS(ROW(),COLUMN())))</f>
        <v>-8.0250952263480215</v>
      </c>
      <c r="O102" s="14" cm="1">
        <f t="array" aca="1" ref="O102" ca="1">SUM(INDIRECT("'"&amp;TOTALCustomerSheets&amp;"'!"&amp;ADDRESS(ROW(),COLUMN())))</f>
        <v>-3.3103800779399659</v>
      </c>
      <c r="P102" s="14" cm="1">
        <f t="array" aca="1" ref="P102" ca="1">SUM(INDIRECT("'"&amp;TOTALCustomerSheets&amp;"'!"&amp;ADDRESS(ROW(),COLUMN())))</f>
        <v>0</v>
      </c>
      <c r="Q102" s="14" cm="1">
        <f t="array" aca="1" ref="Q102" ca="1">SUM(INDIRECT("'"&amp;TOTALCustomerSheets&amp;"'!"&amp;ADDRESS(ROW(),COLUMN())))</f>
        <v>0</v>
      </c>
      <c r="R102" s="14" cm="1">
        <f t="array" aca="1" ref="R102" ca="1">SUM(INDIRECT("'"&amp;TOTALCustomerSheets&amp;"'!"&amp;ADDRESS(ROW(),COLUMN())))</f>
        <v>0</v>
      </c>
      <c r="S102" s="14" cm="1">
        <f t="array" aca="1" ref="S102" ca="1">SUM(INDIRECT("'"&amp;TOTALCustomerSheets&amp;"'!"&amp;ADDRESS(ROW(),COLUMN())))</f>
        <v>0</v>
      </c>
      <c r="T102" s="14" cm="1">
        <f t="array" aca="1" ref="T102" ca="1">SUM(INDIRECT("'"&amp;TOTALCustomerSheets&amp;"'!"&amp;ADDRESS(ROW(),COLUMN())))</f>
        <v>0</v>
      </c>
      <c r="U102" s="14" cm="1">
        <f t="array" aca="1" ref="U102" ca="1">SUM(INDIRECT("'"&amp;TOTALCustomerSheets&amp;"'!"&amp;ADDRESS(ROW(),COLUMN())))</f>
        <v>0</v>
      </c>
    </row>
    <row r="103" spans="1:21" hidden="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 cm="1">
        <f t="array" aca="1" ref="D103" ca="1">SUM(INDIRECT("'"&amp;TOTALCustomerSheets&amp;"'!"&amp;ADDRESS(ROW(),COLUMN())))</f>
        <v>-865.07992424503266</v>
      </c>
      <c r="E103" s="14">
        <f t="shared" ca="1" si="5"/>
        <v>0</v>
      </c>
      <c r="F103" s="3"/>
      <c r="G103" s="14" cm="1">
        <f t="array" aca="1" ref="G103" ca="1">SUM(INDIRECT("'"&amp;TOTALCustomerSheets&amp;"'!"&amp;ADDRESS(ROW(),COLUMN())))</f>
        <v>-729.45570292641492</v>
      </c>
      <c r="H103" s="14" cm="1">
        <f t="array" aca="1" ref="H103" ca="1">SUM(INDIRECT("'"&amp;TOTALCustomerSheets&amp;"'!"&amp;ADDRESS(ROW(),COLUMN())))</f>
        <v>-49.274890492835205</v>
      </c>
      <c r="I103" s="14" cm="1">
        <f t="array" aca="1" ref="I103" ca="1">SUM(INDIRECT("'"&amp;TOTALCustomerSheets&amp;"'!"&amp;ADDRESS(ROW(),COLUMN())))</f>
        <v>-46.516859820865243</v>
      </c>
      <c r="J103" s="14" cm="1">
        <f t="array" aca="1" ref="J103" ca="1">SUM(INDIRECT("'"&amp;TOTALCustomerSheets&amp;"'!"&amp;ADDRESS(ROW(),COLUMN())))</f>
        <v>-24.544124182972567</v>
      </c>
      <c r="K103" s="14" cm="1">
        <f t="array" aca="1" ref="K103" ca="1">SUM(INDIRECT("'"&amp;TOTALCustomerSheets&amp;"'!"&amp;ADDRESS(ROW(),COLUMN())))</f>
        <v>-0.38549318523084614</v>
      </c>
      <c r="L103" s="14" cm="1">
        <f t="array" aca="1" ref="L103" ca="1">SUM(INDIRECT("'"&amp;TOTALCustomerSheets&amp;"'!"&amp;ADDRESS(ROW(),COLUMN())))</f>
        <v>-2.3313043011640344</v>
      </c>
      <c r="M103" s="14" cm="1">
        <f t="array" aca="1" ref="M103" ca="1">SUM(INDIRECT("'"&amp;TOTALCustomerSheets&amp;"'!"&amp;ADDRESS(ROW(),COLUMN())))</f>
        <v>-8.5638465001088271</v>
      </c>
      <c r="N103" s="14" cm="1">
        <f t="array" aca="1" ref="N103" ca="1">SUM(INDIRECT("'"&amp;TOTALCustomerSheets&amp;"'!"&amp;ADDRESS(ROW(),COLUMN())))</f>
        <v>-2.8373046590425854</v>
      </c>
      <c r="O103" s="14" cm="1">
        <f t="array" aca="1" ref="O103" ca="1">SUM(INDIRECT("'"&amp;TOTALCustomerSheets&amp;"'!"&amp;ADDRESS(ROW(),COLUMN())))</f>
        <v>-1.1703981763983491</v>
      </c>
      <c r="P103" s="14" cm="1">
        <f t="array" aca="1" ref="P103" ca="1">SUM(INDIRECT("'"&amp;TOTALCustomerSheets&amp;"'!"&amp;ADDRESS(ROW(),COLUMN())))</f>
        <v>0</v>
      </c>
      <c r="Q103" s="14" cm="1">
        <f t="array" aca="1" ref="Q103" ca="1">SUM(INDIRECT("'"&amp;TOTALCustomerSheets&amp;"'!"&amp;ADDRESS(ROW(),COLUMN())))</f>
        <v>0</v>
      </c>
      <c r="R103" s="14" cm="1">
        <f t="array" aca="1" ref="R103" ca="1">SUM(INDIRECT("'"&amp;TOTALCustomerSheets&amp;"'!"&amp;ADDRESS(ROW(),COLUMN())))</f>
        <v>0</v>
      </c>
      <c r="S103" s="14" cm="1">
        <f t="array" aca="1" ref="S103" ca="1">SUM(INDIRECT("'"&amp;TOTALCustomerSheets&amp;"'!"&amp;ADDRESS(ROW(),COLUMN())))</f>
        <v>0</v>
      </c>
      <c r="T103" s="14" cm="1">
        <f t="array" aca="1" ref="T103" ca="1">SUM(INDIRECT("'"&amp;TOTALCustomerSheets&amp;"'!"&amp;ADDRESS(ROW(),COLUMN())))</f>
        <v>0</v>
      </c>
      <c r="U103" s="14" cm="1">
        <f t="array" aca="1" ref="U103" ca="1">SUM(INDIRECT("'"&amp;TOTALCustomerSheets&amp;"'!"&amp;ADDRESS(ROW(),COLUMN())))</f>
        <v>0</v>
      </c>
    </row>
    <row r="104" spans="1:21" hidden="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 cm="1">
        <f t="array" aca="1" ref="D104" ca="1">SUM(INDIRECT("'"&amp;TOTALCustomerSheets&amp;"'!"&amp;ADDRESS(ROW(),COLUMN())))</f>
        <v>0</v>
      </c>
      <c r="E104" s="14">
        <f t="shared" ca="1" si="5"/>
        <v>0</v>
      </c>
      <c r="F104" s="3"/>
      <c r="G104" s="14" cm="1">
        <f t="array" aca="1" ref="G104" ca="1">SUM(INDIRECT("'"&amp;TOTALCustomerSheets&amp;"'!"&amp;ADDRESS(ROW(),COLUMN())))</f>
        <v>0</v>
      </c>
      <c r="H104" s="14" cm="1">
        <f t="array" aca="1" ref="H104" ca="1">SUM(INDIRECT("'"&amp;TOTALCustomerSheets&amp;"'!"&amp;ADDRESS(ROW(),COLUMN())))</f>
        <v>0</v>
      </c>
      <c r="I104" s="14" cm="1">
        <f t="array" aca="1" ref="I104" ca="1">SUM(INDIRECT("'"&amp;TOTALCustomerSheets&amp;"'!"&amp;ADDRESS(ROW(),COLUMN())))</f>
        <v>0</v>
      </c>
      <c r="J104" s="14" cm="1">
        <f t="array" aca="1" ref="J104" ca="1">SUM(INDIRECT("'"&amp;TOTALCustomerSheets&amp;"'!"&amp;ADDRESS(ROW(),COLUMN())))</f>
        <v>0</v>
      </c>
      <c r="K104" s="14" cm="1">
        <f t="array" aca="1" ref="K104" ca="1">SUM(INDIRECT("'"&amp;TOTALCustomerSheets&amp;"'!"&amp;ADDRESS(ROW(),COLUMN())))</f>
        <v>0</v>
      </c>
      <c r="L104" s="14" cm="1">
        <f t="array" aca="1" ref="L104" ca="1">SUM(INDIRECT("'"&amp;TOTALCustomerSheets&amp;"'!"&amp;ADDRESS(ROW(),COLUMN())))</f>
        <v>0</v>
      </c>
      <c r="M104" s="14" cm="1">
        <f t="array" aca="1" ref="M104" ca="1">SUM(INDIRECT("'"&amp;TOTALCustomerSheets&amp;"'!"&amp;ADDRESS(ROW(),COLUMN())))</f>
        <v>0</v>
      </c>
      <c r="N104" s="14" cm="1">
        <f t="array" aca="1" ref="N104" ca="1">SUM(INDIRECT("'"&amp;TOTALCustomerSheets&amp;"'!"&amp;ADDRESS(ROW(),COLUMN())))</f>
        <v>0</v>
      </c>
      <c r="O104" s="14" cm="1">
        <f t="array" aca="1" ref="O104" ca="1">SUM(INDIRECT("'"&amp;TOTALCustomerSheets&amp;"'!"&amp;ADDRESS(ROW(),COLUMN())))</f>
        <v>0</v>
      </c>
      <c r="P104" s="14" cm="1">
        <f t="array" aca="1" ref="P104" ca="1">SUM(INDIRECT("'"&amp;TOTALCustomerSheets&amp;"'!"&amp;ADDRESS(ROW(),COLUMN())))</f>
        <v>0</v>
      </c>
      <c r="Q104" s="14" cm="1">
        <f t="array" aca="1" ref="Q104" ca="1">SUM(INDIRECT("'"&amp;TOTALCustomerSheets&amp;"'!"&amp;ADDRESS(ROW(),COLUMN())))</f>
        <v>0</v>
      </c>
      <c r="R104" s="14" cm="1">
        <f t="array" aca="1" ref="R104" ca="1">SUM(INDIRECT("'"&amp;TOTALCustomerSheets&amp;"'!"&amp;ADDRESS(ROW(),COLUMN())))</f>
        <v>0</v>
      </c>
      <c r="S104" s="14" cm="1">
        <f t="array" aca="1" ref="S104" ca="1">SUM(INDIRECT("'"&amp;TOTALCustomerSheets&amp;"'!"&amp;ADDRESS(ROW(),COLUMN())))</f>
        <v>0</v>
      </c>
      <c r="T104" s="14" cm="1">
        <f t="array" aca="1" ref="T104" ca="1">SUM(INDIRECT("'"&amp;TOTALCustomerSheets&amp;"'!"&amp;ADDRESS(ROW(),COLUMN())))</f>
        <v>0</v>
      </c>
      <c r="U104" s="14" cm="1">
        <f t="array" aca="1" ref="U104" ca="1">SUM(INDIRECT("'"&amp;TOTALCustomerSheets&amp;"'!"&amp;ADDRESS(ROW(),COLUMN())))</f>
        <v>0</v>
      </c>
    </row>
    <row r="105" spans="1:21" hidden="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 cm="1">
        <f t="array" aca="1" ref="D105" ca="1">SUM(INDIRECT("'"&amp;TOTALCustomerSheets&amp;"'!"&amp;ADDRESS(ROW(),COLUMN())))</f>
        <v>-1424.3607127619337</v>
      </c>
      <c r="E105" s="14">
        <f t="shared" ca="1" si="5"/>
        <v>0</v>
      </c>
      <c r="F105" s="3"/>
      <c r="G105" s="14" cm="1">
        <f t="array" aca="1" ref="G105" ca="1">SUM(INDIRECT("'"&amp;TOTALCustomerSheets&amp;"'!"&amp;ADDRESS(ROW(),COLUMN())))</f>
        <v>-1201.0543948933764</v>
      </c>
      <c r="H105" s="14" cm="1">
        <f t="array" aca="1" ref="H105" ca="1">SUM(INDIRECT("'"&amp;TOTALCustomerSheets&amp;"'!"&amp;ADDRESS(ROW(),COLUMN())))</f>
        <v>-81.131484128351033</v>
      </c>
      <c r="I105" s="14" cm="1">
        <f t="array" aca="1" ref="I105" ca="1">SUM(INDIRECT("'"&amp;TOTALCustomerSheets&amp;"'!"&amp;ADDRESS(ROW(),COLUMN())))</f>
        <v>-76.590365529194074</v>
      </c>
      <c r="J105" s="14" cm="1">
        <f t="array" aca="1" ref="J105" ca="1">SUM(INDIRECT("'"&amp;TOTALCustomerSheets&amp;"'!"&amp;ADDRESS(ROW(),COLUMN())))</f>
        <v>-40.412088219346927</v>
      </c>
      <c r="K105" s="14" cm="1">
        <f t="array" aca="1" ref="K105" ca="1">SUM(INDIRECT("'"&amp;TOTALCustomerSheets&amp;"'!"&amp;ADDRESS(ROW(),COLUMN())))</f>
        <v>-0.63471747834105285</v>
      </c>
      <c r="L105" s="14" cm="1">
        <f t="array" aca="1" ref="L105" ca="1">SUM(INDIRECT("'"&amp;TOTALCustomerSheets&amp;"'!"&amp;ADDRESS(ROW(),COLUMN())))</f>
        <v>-3.8385103653502486</v>
      </c>
      <c r="M105" s="14" cm="1">
        <f t="array" aca="1" ref="M105" ca="1">SUM(INDIRECT("'"&amp;TOTALCustomerSheets&amp;"'!"&amp;ADDRESS(ROW(),COLUMN())))</f>
        <v>-14.100438772202663</v>
      </c>
      <c r="N105" s="14" cm="1">
        <f t="array" aca="1" ref="N105" ca="1">SUM(INDIRECT("'"&amp;TOTALCustomerSheets&amp;"'!"&amp;ADDRESS(ROW(),COLUMN())))</f>
        <v>-4.6716438252842254</v>
      </c>
      <c r="O105" s="14" cm="1">
        <f t="array" aca="1" ref="O105" ca="1">SUM(INDIRECT("'"&amp;TOTALCustomerSheets&amp;"'!"&amp;ADDRESS(ROW(),COLUMN())))</f>
        <v>-1.9270695504867881</v>
      </c>
      <c r="P105" s="14" cm="1">
        <f t="array" aca="1" ref="P105" ca="1">SUM(INDIRECT("'"&amp;TOTALCustomerSheets&amp;"'!"&amp;ADDRESS(ROW(),COLUMN())))</f>
        <v>0</v>
      </c>
      <c r="Q105" s="14" cm="1">
        <f t="array" aca="1" ref="Q105" ca="1">SUM(INDIRECT("'"&amp;TOTALCustomerSheets&amp;"'!"&amp;ADDRESS(ROW(),COLUMN())))</f>
        <v>0</v>
      </c>
      <c r="R105" s="14" cm="1">
        <f t="array" aca="1" ref="R105" ca="1">SUM(INDIRECT("'"&amp;TOTALCustomerSheets&amp;"'!"&amp;ADDRESS(ROW(),COLUMN())))</f>
        <v>0</v>
      </c>
      <c r="S105" s="14" cm="1">
        <f t="array" aca="1" ref="S105" ca="1">SUM(INDIRECT("'"&amp;TOTALCustomerSheets&amp;"'!"&amp;ADDRESS(ROW(),COLUMN())))</f>
        <v>0</v>
      </c>
      <c r="T105" s="14" cm="1">
        <f t="array" aca="1" ref="T105" ca="1">SUM(INDIRECT("'"&amp;TOTALCustomerSheets&amp;"'!"&amp;ADDRESS(ROW(),COLUMN())))</f>
        <v>0</v>
      </c>
      <c r="U105" s="14" cm="1">
        <f t="array" aca="1" ref="U105" ca="1">SUM(INDIRECT("'"&amp;TOTALCustomerSheets&amp;"'!"&amp;ADDRESS(ROW(),COLUMN())))</f>
        <v>0</v>
      </c>
    </row>
    <row r="106" spans="1:21" hidden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 cm="1">
        <f t="array" aca="1" ref="D106" ca="1">SUM(INDIRECT("'"&amp;TOTALCustomerSheets&amp;"'!"&amp;ADDRESS(ROW(),COLUMN())))</f>
        <v>-1020.9153071598296</v>
      </c>
      <c r="E106" s="14">
        <f t="shared" ca="1" si="5"/>
        <v>0</v>
      </c>
      <c r="F106" s="3"/>
      <c r="G106" s="14" cm="1">
        <f t="array" aca="1" ref="G106" ca="1">SUM(INDIRECT("'"&amp;TOTALCustomerSheets&amp;"'!"&amp;ADDRESS(ROW(),COLUMN())))</f>
        <v>-860.85975658553309</v>
      </c>
      <c r="H106" s="14" cm="1">
        <f t="array" aca="1" ref="H106" ca="1">SUM(INDIRECT("'"&amp;TOTALCustomerSheets&amp;"'!"&amp;ADDRESS(ROW(),COLUMN())))</f>
        <v>-58.151262736402209</v>
      </c>
      <c r="I106" s="14" cm="1">
        <f t="array" aca="1" ref="I106" ca="1">SUM(INDIRECT("'"&amp;TOTALCustomerSheets&amp;"'!"&amp;ADDRESS(ROW(),COLUMN())))</f>
        <v>-54.896400784672423</v>
      </c>
      <c r="J106" s="14" cm="1">
        <f t="array" aca="1" ref="J106" ca="1">SUM(INDIRECT("'"&amp;TOTALCustomerSheets&amp;"'!"&amp;ADDRESS(ROW(),COLUMN())))</f>
        <v>-28.965499460753804</v>
      </c>
      <c r="K106" s="14" cm="1">
        <f t="array" aca="1" ref="K106" ca="1">SUM(INDIRECT("'"&amp;TOTALCustomerSheets&amp;"'!"&amp;ADDRESS(ROW(),COLUMN())))</f>
        <v>-0.45493587653352613</v>
      </c>
      <c r="L106" s="14" cm="1">
        <f t="array" aca="1" ref="L106" ca="1">SUM(INDIRECT("'"&amp;TOTALCustomerSheets&amp;"'!"&amp;ADDRESS(ROW(),COLUMN())))</f>
        <v>-2.7512651490358269</v>
      </c>
      <c r="M106" s="14" cm="1">
        <f t="array" aca="1" ref="M106" ca="1">SUM(INDIRECT("'"&amp;TOTALCustomerSheets&amp;"'!"&amp;ADDRESS(ROW(),COLUMN())))</f>
        <v>-10.106536673774206</v>
      </c>
      <c r="N106" s="14" cm="1">
        <f t="array" aca="1" ref="N106" ca="1">SUM(INDIRECT("'"&amp;TOTALCustomerSheets&amp;"'!"&amp;ADDRESS(ROW(),COLUMN())))</f>
        <v>-3.3484163443284403</v>
      </c>
      <c r="O106" s="14" cm="1">
        <f t="array" aca="1" ref="O106" ca="1">SUM(INDIRECT("'"&amp;TOTALCustomerSheets&amp;"'!"&amp;ADDRESS(ROW(),COLUMN())))</f>
        <v>-1.3812335487958654</v>
      </c>
      <c r="P106" s="14" cm="1">
        <f t="array" aca="1" ref="P106" ca="1">SUM(INDIRECT("'"&amp;TOTALCustomerSheets&amp;"'!"&amp;ADDRESS(ROW(),COLUMN())))</f>
        <v>0</v>
      </c>
      <c r="Q106" s="14" cm="1">
        <f t="array" aca="1" ref="Q106" ca="1">SUM(INDIRECT("'"&amp;TOTALCustomerSheets&amp;"'!"&amp;ADDRESS(ROW(),COLUMN())))</f>
        <v>0</v>
      </c>
      <c r="R106" s="14" cm="1">
        <f t="array" aca="1" ref="R106" ca="1">SUM(INDIRECT("'"&amp;TOTALCustomerSheets&amp;"'!"&amp;ADDRESS(ROW(),COLUMN())))</f>
        <v>0</v>
      </c>
      <c r="S106" s="14" cm="1">
        <f t="array" aca="1" ref="S106" ca="1">SUM(INDIRECT("'"&amp;TOTALCustomerSheets&amp;"'!"&amp;ADDRESS(ROW(),COLUMN())))</f>
        <v>0</v>
      </c>
      <c r="T106" s="14" cm="1">
        <f t="array" aca="1" ref="T106" ca="1">SUM(INDIRECT("'"&amp;TOTALCustomerSheets&amp;"'!"&amp;ADDRESS(ROW(),COLUMN())))</f>
        <v>0</v>
      </c>
      <c r="U106" s="14" cm="1">
        <f t="array" aca="1" ref="U106" ca="1">SUM(INDIRECT("'"&amp;TOTALCustomerSheets&amp;"'!"&amp;ADDRESS(ROW(),COLUMN())))</f>
        <v>0</v>
      </c>
    </row>
    <row r="107" spans="1:21" hidden="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 cm="1">
        <f t="array" aca="1" ref="D107" ca="1">SUM(INDIRECT("'"&amp;TOTALCustomerSheets&amp;"'!"&amp;ADDRESS(ROW(),COLUMN())))</f>
        <v>0</v>
      </c>
      <c r="E107" s="14">
        <f t="shared" ca="1" si="5"/>
        <v>0</v>
      </c>
      <c r="F107" s="3"/>
      <c r="G107" s="14" cm="1">
        <f t="array" aca="1" ref="G107" ca="1">SUM(INDIRECT("'"&amp;TOTALCustomerSheets&amp;"'!"&amp;ADDRESS(ROW(),COLUMN())))</f>
        <v>0</v>
      </c>
      <c r="H107" s="14" cm="1">
        <f t="array" aca="1" ref="H107" ca="1">SUM(INDIRECT("'"&amp;TOTALCustomerSheets&amp;"'!"&amp;ADDRESS(ROW(),COLUMN())))</f>
        <v>0</v>
      </c>
      <c r="I107" s="14" cm="1">
        <f t="array" aca="1" ref="I107" ca="1">SUM(INDIRECT("'"&amp;TOTALCustomerSheets&amp;"'!"&amp;ADDRESS(ROW(),COLUMN())))</f>
        <v>0</v>
      </c>
      <c r="J107" s="14" cm="1">
        <f t="array" aca="1" ref="J107" ca="1">SUM(INDIRECT("'"&amp;TOTALCustomerSheets&amp;"'!"&amp;ADDRESS(ROW(),COLUMN())))</f>
        <v>0</v>
      </c>
      <c r="K107" s="14" cm="1">
        <f t="array" aca="1" ref="K107" ca="1">SUM(INDIRECT("'"&amp;TOTALCustomerSheets&amp;"'!"&amp;ADDRESS(ROW(),COLUMN())))</f>
        <v>0</v>
      </c>
      <c r="L107" s="14" cm="1">
        <f t="array" aca="1" ref="L107" ca="1">SUM(INDIRECT("'"&amp;TOTALCustomerSheets&amp;"'!"&amp;ADDRESS(ROW(),COLUMN())))</f>
        <v>0</v>
      </c>
      <c r="M107" s="14" cm="1">
        <f t="array" aca="1" ref="M107" ca="1">SUM(INDIRECT("'"&amp;TOTALCustomerSheets&amp;"'!"&amp;ADDRESS(ROW(),COLUMN())))</f>
        <v>0</v>
      </c>
      <c r="N107" s="14" cm="1">
        <f t="array" aca="1" ref="N107" ca="1">SUM(INDIRECT("'"&amp;TOTALCustomerSheets&amp;"'!"&amp;ADDRESS(ROW(),COLUMN())))</f>
        <v>0</v>
      </c>
      <c r="O107" s="14" cm="1">
        <f t="array" aca="1" ref="O107" ca="1">SUM(INDIRECT("'"&amp;TOTALCustomerSheets&amp;"'!"&amp;ADDRESS(ROW(),COLUMN())))</f>
        <v>0</v>
      </c>
      <c r="P107" s="14" cm="1">
        <f t="array" aca="1" ref="P107" ca="1">SUM(INDIRECT("'"&amp;TOTALCustomerSheets&amp;"'!"&amp;ADDRESS(ROW(),COLUMN())))</f>
        <v>0</v>
      </c>
      <c r="Q107" s="14" cm="1">
        <f t="array" aca="1" ref="Q107" ca="1">SUM(INDIRECT("'"&amp;TOTALCustomerSheets&amp;"'!"&amp;ADDRESS(ROW(),COLUMN())))</f>
        <v>0</v>
      </c>
      <c r="R107" s="14" cm="1">
        <f t="array" aca="1" ref="R107" ca="1">SUM(INDIRECT("'"&amp;TOTALCustomerSheets&amp;"'!"&amp;ADDRESS(ROW(),COLUMN())))</f>
        <v>0</v>
      </c>
      <c r="S107" s="14" cm="1">
        <f t="array" aca="1" ref="S107" ca="1">SUM(INDIRECT("'"&amp;TOTALCustomerSheets&amp;"'!"&amp;ADDRESS(ROW(),COLUMN())))</f>
        <v>0</v>
      </c>
      <c r="T107" s="14" cm="1">
        <f t="array" aca="1" ref="T107" ca="1">SUM(INDIRECT("'"&amp;TOTALCustomerSheets&amp;"'!"&amp;ADDRESS(ROW(),COLUMN())))</f>
        <v>0</v>
      </c>
      <c r="U107" s="14" cm="1">
        <f t="array" aca="1" ref="U107" ca="1">SUM(INDIRECT("'"&amp;TOTALCustomerSheets&amp;"'!"&amp;ADDRESS(ROW(),COLUMN())))</f>
        <v>0</v>
      </c>
    </row>
    <row r="108" spans="1:21" hidden="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 cm="1">
        <f t="array" aca="1" ref="D108" ca="1">SUM(INDIRECT("'"&amp;TOTALCustomerSheets&amp;"'!"&amp;ADDRESS(ROW(),COLUMN())))</f>
        <v>0</v>
      </c>
      <c r="E108" s="14">
        <f t="shared" ca="1" si="5"/>
        <v>0</v>
      </c>
      <c r="F108" s="3"/>
      <c r="G108" s="14" cm="1">
        <f t="array" aca="1" ref="G108" ca="1">SUM(INDIRECT("'"&amp;TOTALCustomerSheets&amp;"'!"&amp;ADDRESS(ROW(),COLUMN())))</f>
        <v>0</v>
      </c>
      <c r="H108" s="14" cm="1">
        <f t="array" aca="1" ref="H108" ca="1">SUM(INDIRECT("'"&amp;TOTALCustomerSheets&amp;"'!"&amp;ADDRESS(ROW(),COLUMN())))</f>
        <v>0</v>
      </c>
      <c r="I108" s="14" cm="1">
        <f t="array" aca="1" ref="I108" ca="1">SUM(INDIRECT("'"&amp;TOTALCustomerSheets&amp;"'!"&amp;ADDRESS(ROW(),COLUMN())))</f>
        <v>0</v>
      </c>
      <c r="J108" s="14" cm="1">
        <f t="array" aca="1" ref="J108" ca="1">SUM(INDIRECT("'"&amp;TOTALCustomerSheets&amp;"'!"&amp;ADDRESS(ROW(),COLUMN())))</f>
        <v>0</v>
      </c>
      <c r="K108" s="14" cm="1">
        <f t="array" aca="1" ref="K108" ca="1">SUM(INDIRECT("'"&amp;TOTALCustomerSheets&amp;"'!"&amp;ADDRESS(ROW(),COLUMN())))</f>
        <v>0</v>
      </c>
      <c r="L108" s="14" cm="1">
        <f t="array" aca="1" ref="L108" ca="1">SUM(INDIRECT("'"&amp;TOTALCustomerSheets&amp;"'!"&amp;ADDRESS(ROW(),COLUMN())))</f>
        <v>0</v>
      </c>
      <c r="M108" s="14" cm="1">
        <f t="array" aca="1" ref="M108" ca="1">SUM(INDIRECT("'"&amp;TOTALCustomerSheets&amp;"'!"&amp;ADDRESS(ROW(),COLUMN())))</f>
        <v>0</v>
      </c>
      <c r="N108" s="14" cm="1">
        <f t="array" aca="1" ref="N108" ca="1">SUM(INDIRECT("'"&amp;TOTALCustomerSheets&amp;"'!"&amp;ADDRESS(ROW(),COLUMN())))</f>
        <v>0</v>
      </c>
      <c r="O108" s="14" cm="1">
        <f t="array" aca="1" ref="O108" ca="1">SUM(INDIRECT("'"&amp;TOTALCustomerSheets&amp;"'!"&amp;ADDRESS(ROW(),COLUMN())))</f>
        <v>0</v>
      </c>
      <c r="P108" s="14" cm="1">
        <f t="array" aca="1" ref="P108" ca="1">SUM(INDIRECT("'"&amp;TOTALCustomerSheets&amp;"'!"&amp;ADDRESS(ROW(),COLUMN())))</f>
        <v>0</v>
      </c>
      <c r="Q108" s="14" cm="1">
        <f t="array" aca="1" ref="Q108" ca="1">SUM(INDIRECT("'"&amp;TOTALCustomerSheets&amp;"'!"&amp;ADDRESS(ROW(),COLUMN())))</f>
        <v>0</v>
      </c>
      <c r="R108" s="14" cm="1">
        <f t="array" aca="1" ref="R108" ca="1">SUM(INDIRECT("'"&amp;TOTALCustomerSheets&amp;"'!"&amp;ADDRESS(ROW(),COLUMN())))</f>
        <v>0</v>
      </c>
      <c r="S108" s="14" cm="1">
        <f t="array" aca="1" ref="S108" ca="1">SUM(INDIRECT("'"&amp;TOTALCustomerSheets&amp;"'!"&amp;ADDRESS(ROW(),COLUMN())))</f>
        <v>0</v>
      </c>
      <c r="T108" s="14" cm="1">
        <f t="array" aca="1" ref="T108" ca="1">SUM(INDIRECT("'"&amp;TOTALCustomerSheets&amp;"'!"&amp;ADDRESS(ROW(),COLUMN())))</f>
        <v>0</v>
      </c>
      <c r="U108" s="14" cm="1">
        <f t="array" aca="1" ref="U108" ca="1">SUM(INDIRECT("'"&amp;TOTALCustomerSheets&amp;"'!"&amp;ADDRESS(ROW(),COLUMN())))</f>
        <v>0</v>
      </c>
    </row>
    <row r="109" spans="1:21" hidden="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 cm="1">
        <f t="array" aca="1" ref="D109" ca="1">SUM(INDIRECT("'"&amp;TOTALCustomerSheets&amp;"'!"&amp;ADDRESS(ROW(),COLUMN())))</f>
        <v>-7667.0674705812035</v>
      </c>
      <c r="E109" s="14">
        <f t="shared" ca="1" si="5"/>
        <v>0</v>
      </c>
      <c r="F109" s="46"/>
      <c r="G109" s="174" cm="1">
        <f t="array" aca="1" ref="G109" ca="1">SUM(INDIRECT("'"&amp;TOTALCustomerSheets&amp;"'!"&amp;ADDRESS(ROW(),COLUMN())))</f>
        <v>-6465.051302650405</v>
      </c>
      <c r="H109" s="174" cm="1">
        <f t="array" aca="1" ref="H109" ca="1">SUM(INDIRECT("'"&amp;TOTALCustomerSheets&amp;"'!"&amp;ADDRESS(ROW(),COLUMN())))</f>
        <v>-436.71561369751333</v>
      </c>
      <c r="I109" s="174" cm="1">
        <f t="array" aca="1" ref="I109" ca="1">SUM(INDIRECT("'"&amp;TOTALCustomerSheets&amp;"'!"&amp;ADDRESS(ROW(),COLUMN())))</f>
        <v>-412.27162111916232</v>
      </c>
      <c r="J109" s="174" cm="1">
        <f t="array" aca="1" ref="J109" ca="1">SUM(INDIRECT("'"&amp;TOTALCustomerSheets&amp;"'!"&amp;ADDRESS(ROW(),COLUMN())))</f>
        <v>-217.53071692352933</v>
      </c>
      <c r="K109" s="174" cm="1">
        <f t="array" aca="1" ref="K109" ca="1">SUM(INDIRECT("'"&amp;TOTALCustomerSheets&amp;"'!"&amp;ADDRESS(ROW(),COLUMN())))</f>
        <v>-3.4165655424191597</v>
      </c>
      <c r="L109" s="174" cm="1">
        <f t="array" aca="1" ref="L109" ca="1">SUM(INDIRECT("'"&amp;TOTALCustomerSheets&amp;"'!"&amp;ADDRESS(ROW(),COLUMN())))</f>
        <v>-20.661983789624916</v>
      </c>
      <c r="M109" s="174" cm="1">
        <f t="array" aca="1" ref="M109" ca="1">SUM(INDIRECT("'"&amp;TOTALCustomerSheets&amp;"'!"&amp;ADDRESS(ROW(),COLUMN())))</f>
        <v>-75.900026210106674</v>
      </c>
      <c r="N109" s="174" cm="1">
        <f t="array" aca="1" ref="N109" ca="1">SUM(INDIRECT("'"&amp;TOTALCustomerSheets&amp;"'!"&amp;ADDRESS(ROW(),COLUMN())))</f>
        <v>-25.14658547238713</v>
      </c>
      <c r="O109" s="174" cm="1">
        <f t="array" aca="1" ref="O109" ca="1">SUM(INDIRECT("'"&amp;TOTALCustomerSheets&amp;"'!"&amp;ADDRESS(ROW(),COLUMN())))</f>
        <v>-10.373055176055162</v>
      </c>
      <c r="P109" s="174" cm="1">
        <f t="array" aca="1" ref="P109" ca="1">SUM(INDIRECT("'"&amp;TOTALCustomerSheets&amp;"'!"&amp;ADDRESS(ROW(),COLUMN())))</f>
        <v>0</v>
      </c>
      <c r="Q109" s="174" cm="1">
        <f t="array" aca="1" ref="Q109" ca="1">SUM(INDIRECT("'"&amp;TOTALCustomerSheets&amp;"'!"&amp;ADDRESS(ROW(),COLUMN())))</f>
        <v>0</v>
      </c>
      <c r="R109" s="174" cm="1">
        <f t="array" aca="1" ref="R109" ca="1">SUM(INDIRECT("'"&amp;TOTALCustomerSheets&amp;"'!"&amp;ADDRESS(ROW(),COLUMN())))</f>
        <v>0</v>
      </c>
      <c r="S109" s="174" cm="1">
        <f t="array" aca="1" ref="S109" ca="1">SUM(INDIRECT("'"&amp;TOTALCustomerSheets&amp;"'!"&amp;ADDRESS(ROW(),COLUMN())))</f>
        <v>0</v>
      </c>
      <c r="T109" s="174" cm="1">
        <f t="array" aca="1" ref="T109" ca="1">SUM(INDIRECT("'"&amp;TOTALCustomerSheets&amp;"'!"&amp;ADDRESS(ROW(),COLUMN())))</f>
        <v>0</v>
      </c>
      <c r="U109" s="174" cm="1">
        <f t="array" aca="1" ref="U109" ca="1">SUM(INDIRECT("'"&amp;TOTALCustomerSheets&amp;"'!"&amp;ADDRESS(ROW(),COLUMN())))</f>
        <v>0</v>
      </c>
    </row>
    <row r="110" spans="1:21" hidden="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D110" s="14"/>
      <c r="E110" s="14">
        <f t="shared" si="5"/>
        <v>0</v>
      </c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 collapsed="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 cm="1">
        <f t="array" aca="1" ref="D111" ca="1">SUM(INDIRECT("'"&amp;TOTALCustomerSheets&amp;"'!"&amp;ADDRESS(ROW(),COLUMN())))</f>
        <v>-120364.73092444269</v>
      </c>
      <c r="E111" s="14">
        <f t="shared" ca="1" si="5"/>
        <v>0</v>
      </c>
      <c r="F111" s="46"/>
      <c r="G111" s="175" cm="1">
        <f t="array" aca="1" ref="G111" ca="1">SUM(INDIRECT("'"&amp;TOTALCustomerSheets&amp;"'!"&amp;ADDRESS(ROW(),COLUMN())))</f>
        <v>-99245.237530677856</v>
      </c>
      <c r="H111" s="175" cm="1">
        <f t="array" aca="1" ref="H111" ca="1">SUM(INDIRECT("'"&amp;TOTALCustomerSheets&amp;"'!"&amp;ADDRESS(ROW(),COLUMN())))</f>
        <v>-6440.5080075595915</v>
      </c>
      <c r="I111" s="175" cm="1">
        <f t="array" aca="1" ref="I111" ca="1">SUM(INDIRECT("'"&amp;TOTALCustomerSheets&amp;"'!"&amp;ADDRESS(ROW(),COLUMN())))</f>
        <v>-7291.060886242567</v>
      </c>
      <c r="J111" s="175" cm="1">
        <f t="array" aca="1" ref="J111" ca="1">SUM(INDIRECT("'"&amp;TOTALCustomerSheets&amp;"'!"&amp;ADDRESS(ROW(),COLUMN())))</f>
        <v>-3601.2006539351792</v>
      </c>
      <c r="K111" s="175" cm="1">
        <f t="array" aca="1" ref="K111" ca="1">SUM(INDIRECT("'"&amp;TOTALCustomerSheets&amp;"'!"&amp;ADDRESS(ROW(),COLUMN())))</f>
        <v>-95.446643066878408</v>
      </c>
      <c r="L111" s="175" cm="1">
        <f t="array" aca="1" ref="L111" ca="1">SUM(INDIRECT("'"&amp;TOTALCustomerSheets&amp;"'!"&amp;ADDRESS(ROW(),COLUMN())))</f>
        <v>-301.75813277733909</v>
      </c>
      <c r="M111" s="175" cm="1">
        <f t="array" aca="1" ref="M111" ca="1">SUM(INDIRECT("'"&amp;TOTALCustomerSheets&amp;"'!"&amp;ADDRESS(ROW(),COLUMN())))</f>
        <v>-1905.6041455998818</v>
      </c>
      <c r="N111" s="175" cm="1">
        <f t="array" aca="1" ref="N111" ca="1">SUM(INDIRECT("'"&amp;TOTALCustomerSheets&amp;"'!"&amp;ADDRESS(ROW(),COLUMN())))</f>
        <v>-1049.5786232709765</v>
      </c>
      <c r="O111" s="175" cm="1">
        <f t="array" aca="1" ref="O111" ca="1">SUM(INDIRECT("'"&amp;TOTALCustomerSheets&amp;"'!"&amp;ADDRESS(ROW(),COLUMN())))</f>
        <v>-434.33630131242097</v>
      </c>
      <c r="P111" s="175" cm="1">
        <f t="array" aca="1" ref="P111" ca="1">SUM(INDIRECT("'"&amp;TOTALCustomerSheets&amp;"'!"&amp;ADDRESS(ROW(),COLUMN())))</f>
        <v>0</v>
      </c>
      <c r="Q111" s="175" cm="1">
        <f t="array" aca="1" ref="Q111" ca="1">SUM(INDIRECT("'"&amp;TOTALCustomerSheets&amp;"'!"&amp;ADDRESS(ROW(),COLUMN())))</f>
        <v>0</v>
      </c>
      <c r="R111" s="175" cm="1">
        <f t="array" aca="1" ref="R111" ca="1">SUM(INDIRECT("'"&amp;TOTALCustomerSheets&amp;"'!"&amp;ADDRESS(ROW(),COLUMN())))</f>
        <v>0</v>
      </c>
      <c r="S111" s="175" cm="1">
        <f t="array" aca="1" ref="S111" ca="1">SUM(INDIRECT("'"&amp;TOTALCustomerSheets&amp;"'!"&amp;ADDRESS(ROW(),COLUMN())))</f>
        <v>0</v>
      </c>
      <c r="T111" s="175" cm="1">
        <f t="array" aca="1" ref="T111" ca="1">SUM(INDIRECT("'"&amp;TOTALCustomerSheets&amp;"'!"&amp;ADDRESS(ROW(),COLUMN())))</f>
        <v>0</v>
      </c>
      <c r="U111" s="175" cm="1">
        <f t="array" aca="1" ref="U111" ca="1">SUM(INDIRECT("'"&amp;TOTALCustomerSheets&amp;"'!"&amp;ADDRESS(ROW(),COLUMN())))</f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D112" s="14"/>
      <c r="E112" s="14">
        <f t="shared" si="5"/>
        <v>0</v>
      </c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D113" s="14"/>
      <c r="E113" s="14">
        <f t="shared" si="5"/>
        <v>0</v>
      </c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hidden="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 cm="1">
        <f t="array" aca="1" ref="D114" ca="1">SUM(INDIRECT("'"&amp;TOTALCustomerSheets&amp;"'!"&amp;ADDRESS(ROW(),COLUMN())))</f>
        <v>343.14236247818184</v>
      </c>
      <c r="E114" s="14">
        <f t="shared" ref="E114" ca="1" si="7">IFERROR(IF(D114="",0,IF(D114=0,0,IF(ABS(D114-SUM($G114:$U114))&lt;Check_Limit,0,1))),1)</f>
        <v>0</v>
      </c>
      <c r="F114" s="3"/>
      <c r="G114" s="14" cm="1">
        <f t="array" aca="1" ref="G114" ca="1">SUM(INDIRECT("'"&amp;TOTALCustomerSheets&amp;"'!"&amp;ADDRESS(ROW(),COLUMN())))</f>
        <v>283.39047621798846</v>
      </c>
      <c r="H114" s="14" cm="1">
        <f t="array" aca="1" ref="H114" ca="1">SUM(INDIRECT("'"&amp;TOTALCustomerSheets&amp;"'!"&amp;ADDRESS(ROW(),COLUMN())))</f>
        <v>18.122011600089262</v>
      </c>
      <c r="I114" s="14" cm="1">
        <f t="array" aca="1" ref="I114" ca="1">SUM(INDIRECT("'"&amp;TOTALCustomerSheets&amp;"'!"&amp;ADDRESS(ROW(),COLUMN())))</f>
        <v>20.533454454441987</v>
      </c>
      <c r="J114" s="14" cm="1">
        <f t="array" aca="1" ref="J114" ca="1">SUM(INDIRECT("'"&amp;TOTALCustomerSheets&amp;"'!"&amp;ADDRESS(ROW(),COLUMN())))</f>
        <v>10.07749518374213</v>
      </c>
      <c r="K114" s="14" cm="1">
        <f t="array" aca="1" ref="K114" ca="1">SUM(INDIRECT("'"&amp;TOTALCustomerSheets&amp;"'!"&amp;ADDRESS(ROW(),COLUMN())))</f>
        <v>0.27566585534594873</v>
      </c>
      <c r="L114" s="14" cm="1">
        <f t="array" aca="1" ref="L114" ca="1">SUM(INDIRECT("'"&amp;TOTALCustomerSheets&amp;"'!"&amp;ADDRESS(ROW(),COLUMN())))</f>
        <v>0.83035484799895187</v>
      </c>
      <c r="M114" s="14" cm="1">
        <f t="array" aca="1" ref="M114" ca="1">SUM(INDIRECT("'"&amp;TOTALCustomerSheets&amp;"'!"&amp;ADDRESS(ROW(),COLUMN())))</f>
        <v>5.5091388865975643</v>
      </c>
      <c r="N114" s="14" cm="1">
        <f t="array" aca="1" ref="N114" ca="1">SUM(INDIRECT("'"&amp;TOTALCustomerSheets&amp;"'!"&amp;ADDRESS(ROW(),COLUMN())))</f>
        <v>3.1147045399654103</v>
      </c>
      <c r="O114" s="14" cm="1">
        <f t="array" aca="1" ref="O114" ca="1">SUM(INDIRECT("'"&amp;TOTALCustomerSheets&amp;"'!"&amp;ADDRESS(ROW(),COLUMN())))</f>
        <v>1.289060892012188</v>
      </c>
      <c r="P114" s="14" cm="1">
        <f t="array" aca="1" ref="P114" ca="1">SUM(INDIRECT("'"&amp;TOTALCustomerSheets&amp;"'!"&amp;ADDRESS(ROW(),COLUMN())))</f>
        <v>0</v>
      </c>
      <c r="Q114" s="14" cm="1">
        <f t="array" aca="1" ref="Q114" ca="1">SUM(INDIRECT("'"&amp;TOTALCustomerSheets&amp;"'!"&amp;ADDRESS(ROW(),COLUMN())))</f>
        <v>0</v>
      </c>
      <c r="R114" s="14" cm="1">
        <f t="array" aca="1" ref="R114" ca="1">SUM(INDIRECT("'"&amp;TOTALCustomerSheets&amp;"'!"&amp;ADDRESS(ROW(),COLUMN())))</f>
        <v>0</v>
      </c>
      <c r="S114" s="14" cm="1">
        <f t="array" aca="1" ref="S114" ca="1">SUM(INDIRECT("'"&amp;TOTALCustomerSheets&amp;"'!"&amp;ADDRESS(ROW(),COLUMN())))</f>
        <v>0</v>
      </c>
      <c r="T114" s="14" cm="1">
        <f t="array" aca="1" ref="T114" ca="1">SUM(INDIRECT("'"&amp;TOTALCustomerSheets&amp;"'!"&amp;ADDRESS(ROW(),COLUMN())))</f>
        <v>0</v>
      </c>
      <c r="U114" s="14" cm="1">
        <f t="array" aca="1" ref="U114" ca="1">SUM(INDIRECT("'"&amp;TOTALCustomerSheets&amp;"'!"&amp;ADDRESS(ROW(),COLUMN())))</f>
        <v>0</v>
      </c>
    </row>
    <row r="115" spans="1:21" hidden="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 cm="1">
        <f t="array" aca="1" ref="D115" ca="1">SUM(INDIRECT("'"&amp;TOTALCustomerSheets&amp;"'!"&amp;ADDRESS(ROW(),COLUMN())))</f>
        <v>108.53384627904154</v>
      </c>
      <c r="E115" s="14">
        <f t="shared" ref="E115" ca="1" si="8">IFERROR(IF(D115="",0,IF(D115=0,0,IF(ABS(D115-SUM($G115:$U115))&lt;Check_Limit,0,1))),1)</f>
        <v>0</v>
      </c>
      <c r="F115" s="3"/>
      <c r="G115" s="14" cm="1">
        <f t="array" aca="1" ref="G115" ca="1">SUM(INDIRECT("'"&amp;TOTALCustomerSheets&amp;"'!"&amp;ADDRESS(ROW(),COLUMN())))</f>
        <v>89.634687366073024</v>
      </c>
      <c r="H115" s="14" cm="1">
        <f t="array" aca="1" ref="H115" ca="1">SUM(INDIRECT("'"&amp;TOTALCustomerSheets&amp;"'!"&amp;ADDRESS(ROW(),COLUMN())))</f>
        <v>5.7318822632870194</v>
      </c>
      <c r="I115" s="14" cm="1">
        <f t="array" aca="1" ref="I115" ca="1">SUM(INDIRECT("'"&amp;TOTALCustomerSheets&amp;"'!"&amp;ADDRESS(ROW(),COLUMN())))</f>
        <v>6.4946069999672735</v>
      </c>
      <c r="J115" s="14" cm="1">
        <f t="array" aca="1" ref="J115" ca="1">SUM(INDIRECT("'"&amp;TOTALCustomerSheets&amp;"'!"&amp;ADDRESS(ROW(),COLUMN())))</f>
        <v>3.1874505533241884</v>
      </c>
      <c r="K115" s="14" cm="1">
        <f t="array" aca="1" ref="K115" ca="1">SUM(INDIRECT("'"&amp;TOTALCustomerSheets&amp;"'!"&amp;ADDRESS(ROW(),COLUMN())))</f>
        <v>8.7191436674916689E-2</v>
      </c>
      <c r="L115" s="14" cm="1">
        <f t="array" aca="1" ref="L115" ca="1">SUM(INDIRECT("'"&amp;TOTALCustomerSheets&amp;"'!"&amp;ADDRESS(ROW(),COLUMN())))</f>
        <v>0.26263619792938092</v>
      </c>
      <c r="M115" s="14" cm="1">
        <f t="array" aca="1" ref="M115" ca="1">SUM(INDIRECT("'"&amp;TOTALCustomerSheets&amp;"'!"&amp;ADDRESS(ROW(),COLUMN())))</f>
        <v>1.7425071877736706</v>
      </c>
      <c r="N115" s="14" cm="1">
        <f t="array" aca="1" ref="N115" ca="1">SUM(INDIRECT("'"&amp;TOTALCustomerSheets&amp;"'!"&amp;ADDRESS(ROW(),COLUMN())))</f>
        <v>0.98516213883889969</v>
      </c>
      <c r="O115" s="14" cm="1">
        <f t="array" aca="1" ref="O115" ca="1">SUM(INDIRECT("'"&amp;TOTALCustomerSheets&amp;"'!"&amp;ADDRESS(ROW(),COLUMN())))</f>
        <v>0.40772213517318406</v>
      </c>
      <c r="P115" s="14" cm="1">
        <f t="array" aca="1" ref="P115" ca="1">SUM(INDIRECT("'"&amp;TOTALCustomerSheets&amp;"'!"&amp;ADDRESS(ROW(),COLUMN())))</f>
        <v>0</v>
      </c>
      <c r="Q115" s="14" cm="1">
        <f t="array" aca="1" ref="Q115" ca="1">SUM(INDIRECT("'"&amp;TOTALCustomerSheets&amp;"'!"&amp;ADDRESS(ROW(),COLUMN())))</f>
        <v>0</v>
      </c>
      <c r="R115" s="14" cm="1">
        <f t="array" aca="1" ref="R115" ca="1">SUM(INDIRECT("'"&amp;TOTALCustomerSheets&amp;"'!"&amp;ADDRESS(ROW(),COLUMN())))</f>
        <v>0</v>
      </c>
      <c r="S115" s="14" cm="1">
        <f t="array" aca="1" ref="S115" ca="1">SUM(INDIRECT("'"&amp;TOTALCustomerSheets&amp;"'!"&amp;ADDRESS(ROW(),COLUMN())))</f>
        <v>0</v>
      </c>
      <c r="T115" s="14" cm="1">
        <f t="array" aca="1" ref="T115" ca="1">SUM(INDIRECT("'"&amp;TOTALCustomerSheets&amp;"'!"&amp;ADDRESS(ROW(),COLUMN())))</f>
        <v>0</v>
      </c>
      <c r="U115" s="14" cm="1">
        <f t="array" aca="1" ref="U115" ca="1">SUM(INDIRECT("'"&amp;TOTALCustomerSheets&amp;"'!"&amp;ADDRESS(ROW(),COLUMN())))</f>
        <v>0</v>
      </c>
    </row>
    <row r="116" spans="1:21" hidden="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 cm="1">
        <f t="array" aca="1" ref="D116" ca="1">SUM(INDIRECT("'"&amp;TOTALCustomerSheets&amp;"'!"&amp;ADDRESS(ROW(),COLUMN())))</f>
        <v>0</v>
      </c>
      <c r="E116" s="14">
        <f t="shared" ref="E116" ca="1" si="9">IFERROR(IF(D116="",0,IF(D116=0,0,IF(ABS(D116-SUM($G116:$U116))&lt;Check_Limit,0,1))),1)</f>
        <v>0</v>
      </c>
      <c r="F116" s="3"/>
      <c r="G116" s="14" cm="1">
        <f t="array" aca="1" ref="G116" ca="1">SUM(INDIRECT("'"&amp;TOTALCustomerSheets&amp;"'!"&amp;ADDRESS(ROW(),COLUMN())))</f>
        <v>0</v>
      </c>
      <c r="H116" s="14" cm="1">
        <f t="array" aca="1" ref="H116" ca="1">SUM(INDIRECT("'"&amp;TOTALCustomerSheets&amp;"'!"&amp;ADDRESS(ROW(),COLUMN())))</f>
        <v>0</v>
      </c>
      <c r="I116" s="14" cm="1">
        <f t="array" aca="1" ref="I116" ca="1">SUM(INDIRECT("'"&amp;TOTALCustomerSheets&amp;"'!"&amp;ADDRESS(ROW(),COLUMN())))</f>
        <v>0</v>
      </c>
      <c r="J116" s="14" cm="1">
        <f t="array" aca="1" ref="J116" ca="1">SUM(INDIRECT("'"&amp;TOTALCustomerSheets&amp;"'!"&amp;ADDRESS(ROW(),COLUMN())))</f>
        <v>0</v>
      </c>
      <c r="K116" s="14" cm="1">
        <f t="array" aca="1" ref="K116" ca="1">SUM(INDIRECT("'"&amp;TOTALCustomerSheets&amp;"'!"&amp;ADDRESS(ROW(),COLUMN())))</f>
        <v>0</v>
      </c>
      <c r="L116" s="14" cm="1">
        <f t="array" aca="1" ref="L116" ca="1">SUM(INDIRECT("'"&amp;TOTALCustomerSheets&amp;"'!"&amp;ADDRESS(ROW(),COLUMN())))</f>
        <v>0</v>
      </c>
      <c r="M116" s="14" cm="1">
        <f t="array" aca="1" ref="M116" ca="1">SUM(INDIRECT("'"&amp;TOTALCustomerSheets&amp;"'!"&amp;ADDRESS(ROW(),COLUMN())))</f>
        <v>0</v>
      </c>
      <c r="N116" s="14" cm="1">
        <f t="array" aca="1" ref="N116" ca="1">SUM(INDIRECT("'"&amp;TOTALCustomerSheets&amp;"'!"&amp;ADDRESS(ROW(),COLUMN())))</f>
        <v>0</v>
      </c>
      <c r="O116" s="14" cm="1">
        <f t="array" aca="1" ref="O116" ca="1">SUM(INDIRECT("'"&amp;TOTALCustomerSheets&amp;"'!"&amp;ADDRESS(ROW(),COLUMN())))</f>
        <v>0</v>
      </c>
      <c r="P116" s="14" cm="1">
        <f t="array" aca="1" ref="P116" ca="1">SUM(INDIRECT("'"&amp;TOTALCustomerSheets&amp;"'!"&amp;ADDRESS(ROW(),COLUMN())))</f>
        <v>0</v>
      </c>
      <c r="Q116" s="14" cm="1">
        <f t="array" aca="1" ref="Q116" ca="1">SUM(INDIRECT("'"&amp;TOTALCustomerSheets&amp;"'!"&amp;ADDRESS(ROW(),COLUMN())))</f>
        <v>0</v>
      </c>
      <c r="R116" s="14" cm="1">
        <f t="array" aca="1" ref="R116" ca="1">SUM(INDIRECT("'"&amp;TOTALCustomerSheets&amp;"'!"&amp;ADDRESS(ROW(),COLUMN())))</f>
        <v>0</v>
      </c>
      <c r="S116" s="14" cm="1">
        <f t="array" aca="1" ref="S116" ca="1">SUM(INDIRECT("'"&amp;TOTALCustomerSheets&amp;"'!"&amp;ADDRESS(ROW(),COLUMN())))</f>
        <v>0</v>
      </c>
      <c r="T116" s="14" cm="1">
        <f t="array" aca="1" ref="T116" ca="1">SUM(INDIRECT("'"&amp;TOTALCustomerSheets&amp;"'!"&amp;ADDRESS(ROW(),COLUMN())))</f>
        <v>0</v>
      </c>
      <c r="U116" s="14" cm="1">
        <f t="array" aca="1" ref="U116" ca="1">SUM(INDIRECT("'"&amp;TOTALCustomerSheets&amp;"'!"&amp;ADDRESS(ROW(),COLUMN())))</f>
        <v>0</v>
      </c>
    </row>
    <row r="117" spans="1:21" hidden="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 cm="1">
        <f t="array" aca="1" ref="D117" ca="1">SUM(INDIRECT("'"&amp;TOTALCustomerSheets&amp;"'!"&amp;ADDRESS(ROW(),COLUMN())))</f>
        <v>0</v>
      </c>
      <c r="E117" s="14">
        <f t="shared" ref="E117" ca="1" si="10">IFERROR(IF(D117="",0,IF(D117=0,0,IF(ABS(D117-SUM($G117:$U117))&lt;Check_Limit,0,1))),1)</f>
        <v>0</v>
      </c>
      <c r="F117" s="3"/>
      <c r="G117" s="14" cm="1">
        <f t="array" aca="1" ref="G117" ca="1">SUM(INDIRECT("'"&amp;TOTALCustomerSheets&amp;"'!"&amp;ADDRESS(ROW(),COLUMN())))</f>
        <v>0</v>
      </c>
      <c r="H117" s="14" cm="1">
        <f t="array" aca="1" ref="H117" ca="1">SUM(INDIRECT("'"&amp;TOTALCustomerSheets&amp;"'!"&amp;ADDRESS(ROW(),COLUMN())))</f>
        <v>0</v>
      </c>
      <c r="I117" s="14" cm="1">
        <f t="array" aca="1" ref="I117" ca="1">SUM(INDIRECT("'"&amp;TOTALCustomerSheets&amp;"'!"&amp;ADDRESS(ROW(),COLUMN())))</f>
        <v>0</v>
      </c>
      <c r="J117" s="14" cm="1">
        <f t="array" aca="1" ref="J117" ca="1">SUM(INDIRECT("'"&amp;TOTALCustomerSheets&amp;"'!"&amp;ADDRESS(ROW(),COLUMN())))</f>
        <v>0</v>
      </c>
      <c r="K117" s="14" cm="1">
        <f t="array" aca="1" ref="K117" ca="1">SUM(INDIRECT("'"&amp;TOTALCustomerSheets&amp;"'!"&amp;ADDRESS(ROW(),COLUMN())))</f>
        <v>0</v>
      </c>
      <c r="L117" s="14" cm="1">
        <f t="array" aca="1" ref="L117" ca="1">SUM(INDIRECT("'"&amp;TOTALCustomerSheets&amp;"'!"&amp;ADDRESS(ROW(),COLUMN())))</f>
        <v>0</v>
      </c>
      <c r="M117" s="14" cm="1">
        <f t="array" aca="1" ref="M117" ca="1">SUM(INDIRECT("'"&amp;TOTALCustomerSheets&amp;"'!"&amp;ADDRESS(ROW(),COLUMN())))</f>
        <v>0</v>
      </c>
      <c r="N117" s="14" cm="1">
        <f t="array" aca="1" ref="N117" ca="1">SUM(INDIRECT("'"&amp;TOTALCustomerSheets&amp;"'!"&amp;ADDRESS(ROW(),COLUMN())))</f>
        <v>0</v>
      </c>
      <c r="O117" s="14" cm="1">
        <f t="array" aca="1" ref="O117" ca="1">SUM(INDIRECT("'"&amp;TOTALCustomerSheets&amp;"'!"&amp;ADDRESS(ROW(),COLUMN())))</f>
        <v>0</v>
      </c>
      <c r="P117" s="14" cm="1">
        <f t="array" aca="1" ref="P117" ca="1">SUM(INDIRECT("'"&amp;TOTALCustomerSheets&amp;"'!"&amp;ADDRESS(ROW(),COLUMN())))</f>
        <v>0</v>
      </c>
      <c r="Q117" s="14" cm="1">
        <f t="array" aca="1" ref="Q117" ca="1">SUM(INDIRECT("'"&amp;TOTALCustomerSheets&amp;"'!"&amp;ADDRESS(ROW(),COLUMN())))</f>
        <v>0</v>
      </c>
      <c r="R117" s="14" cm="1">
        <f t="array" aca="1" ref="R117" ca="1">SUM(INDIRECT("'"&amp;TOTALCustomerSheets&amp;"'!"&amp;ADDRESS(ROW(),COLUMN())))</f>
        <v>0</v>
      </c>
      <c r="S117" s="14" cm="1">
        <f t="array" aca="1" ref="S117" ca="1">SUM(INDIRECT("'"&amp;TOTALCustomerSheets&amp;"'!"&amp;ADDRESS(ROW(),COLUMN())))</f>
        <v>0</v>
      </c>
      <c r="T117" s="14" cm="1">
        <f t="array" aca="1" ref="T117" ca="1">SUM(INDIRECT("'"&amp;TOTALCustomerSheets&amp;"'!"&amp;ADDRESS(ROW(),COLUMN())))</f>
        <v>0</v>
      </c>
      <c r="U117" s="14" cm="1">
        <f t="array" aca="1" ref="U117" ca="1">SUM(INDIRECT("'"&amp;TOTALCustomerSheets&amp;"'!"&amp;ADDRESS(ROW(),COLUMN())))</f>
        <v>0</v>
      </c>
    </row>
    <row r="118" spans="1:21" hidden="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 cm="1">
        <f t="array" aca="1" ref="D118" ca="1">SUM(INDIRECT("'"&amp;TOTALCustomerSheets&amp;"'!"&amp;ADDRESS(ROW(),COLUMN())))</f>
        <v>280.90389326444853</v>
      </c>
      <c r="E118" s="14">
        <f t="shared" ref="E118" ca="1" si="11">IFERROR(IF(D118="",0,IF(D118=0,0,IF(ABS(D118-SUM($G118:$U118))&lt;Check_Limit,0,1))),1)</f>
        <v>0</v>
      </c>
      <c r="F118" s="3"/>
      <c r="G118" s="14" cm="1">
        <f t="array" aca="1" ref="G118" ca="1">SUM(INDIRECT("'"&amp;TOTALCustomerSheets&amp;"'!"&amp;ADDRESS(ROW(),COLUMN())))</f>
        <v>232.53104575440227</v>
      </c>
      <c r="H118" s="14" cm="1">
        <f t="array" aca="1" ref="H118" ca="1">SUM(INDIRECT("'"&amp;TOTALCustomerSheets&amp;"'!"&amp;ADDRESS(ROW(),COLUMN())))</f>
        <v>14.964468286094128</v>
      </c>
      <c r="I118" s="14" cm="1">
        <f t="array" aca="1" ref="I118" ca="1">SUM(INDIRECT("'"&amp;TOTALCustomerSheets&amp;"'!"&amp;ADDRESS(ROW(),COLUMN())))</f>
        <v>16.619864539292699</v>
      </c>
      <c r="J118" s="14" cm="1">
        <f t="array" aca="1" ref="J118" ca="1">SUM(INDIRECT("'"&amp;TOTALCustomerSheets&amp;"'!"&amp;ADDRESS(ROW(),COLUMN())))</f>
        <v>8.2185852488609523</v>
      </c>
      <c r="K118" s="14" cm="1">
        <f t="array" aca="1" ref="K118" ca="1">SUM(INDIRECT("'"&amp;TOTALCustomerSheets&amp;"'!"&amp;ADDRESS(ROW(),COLUMN())))</f>
        <v>0.21450692337679905</v>
      </c>
      <c r="L118" s="14" cm="1">
        <f t="array" aca="1" ref="L118" ca="1">SUM(INDIRECT("'"&amp;TOTALCustomerSheets&amp;"'!"&amp;ADDRESS(ROW(),COLUMN())))</f>
        <v>0.68832639118995465</v>
      </c>
      <c r="M118" s="14" cm="1">
        <f t="array" aca="1" ref="M118" ca="1">SUM(INDIRECT("'"&amp;TOTALCustomerSheets&amp;"'!"&amp;ADDRESS(ROW(),COLUMN())))</f>
        <v>4.3178912849835482</v>
      </c>
      <c r="N118" s="14" cm="1">
        <f t="array" aca="1" ref="N118" ca="1">SUM(INDIRECT("'"&amp;TOTALCustomerSheets&amp;"'!"&amp;ADDRESS(ROW(),COLUMN())))</f>
        <v>2.3689310604388529</v>
      </c>
      <c r="O118" s="14" cm="1">
        <f t="array" aca="1" ref="O118" ca="1">SUM(INDIRECT("'"&amp;TOTALCustomerSheets&amp;"'!"&amp;ADDRESS(ROW(),COLUMN())))</f>
        <v>0.98027377580931907</v>
      </c>
      <c r="P118" s="14" cm="1">
        <f t="array" aca="1" ref="P118" ca="1">SUM(INDIRECT("'"&amp;TOTALCustomerSheets&amp;"'!"&amp;ADDRESS(ROW(),COLUMN())))</f>
        <v>0</v>
      </c>
      <c r="Q118" s="14" cm="1">
        <f t="array" aca="1" ref="Q118" ca="1">SUM(INDIRECT("'"&amp;TOTALCustomerSheets&amp;"'!"&amp;ADDRESS(ROW(),COLUMN())))</f>
        <v>0</v>
      </c>
      <c r="R118" s="14" cm="1">
        <f t="array" aca="1" ref="R118" ca="1">SUM(INDIRECT("'"&amp;TOTALCustomerSheets&amp;"'!"&amp;ADDRESS(ROW(),COLUMN())))</f>
        <v>0</v>
      </c>
      <c r="S118" s="14" cm="1">
        <f t="array" aca="1" ref="S118" ca="1">SUM(INDIRECT("'"&amp;TOTALCustomerSheets&amp;"'!"&amp;ADDRESS(ROW(),COLUMN())))</f>
        <v>0</v>
      </c>
      <c r="T118" s="14" cm="1">
        <f t="array" aca="1" ref="T118" ca="1">SUM(INDIRECT("'"&amp;TOTALCustomerSheets&amp;"'!"&amp;ADDRESS(ROW(),COLUMN())))</f>
        <v>0</v>
      </c>
      <c r="U118" s="14" cm="1">
        <f t="array" aca="1" ref="U118" ca="1">SUM(INDIRECT("'"&amp;TOTALCustomerSheets&amp;"'!"&amp;ADDRESS(ROW(),COLUMN())))</f>
        <v>0</v>
      </c>
    </row>
    <row r="119" spans="1:21" hidden="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 cm="1">
        <f t="array" aca="1" ref="D119" ca="1">SUM(INDIRECT("'"&amp;TOTALCustomerSheets&amp;"'!"&amp;ADDRESS(ROW(),COLUMN())))</f>
        <v>-3419</v>
      </c>
      <c r="E119" s="14">
        <f t="shared" ca="1" si="5"/>
        <v>0</v>
      </c>
      <c r="F119" s="3"/>
      <c r="G119" s="14" cm="1">
        <f t="array" aca="1" ref="G119" ca="1">SUM(INDIRECT("'"&amp;TOTALCustomerSheets&amp;"'!"&amp;ADDRESS(ROW(),COLUMN())))</f>
        <v>-3151.5747173664076</v>
      </c>
      <c r="H119" s="14" cm="1">
        <f t="array" aca="1" ref="H119" ca="1">SUM(INDIRECT("'"&amp;TOTALCustomerSheets&amp;"'!"&amp;ADDRESS(ROW(),COLUMN())))</f>
        <v>-164.2037548296548</v>
      </c>
      <c r="I119" s="14" cm="1">
        <f t="array" aca="1" ref="I119" ca="1">SUM(INDIRECT("'"&amp;TOTALCustomerSheets&amp;"'!"&amp;ADDRESS(ROW(),COLUMN())))</f>
        <v>-69.239683694262126</v>
      </c>
      <c r="J119" s="14" cm="1">
        <f t="array" aca="1" ref="J119" ca="1">SUM(INDIRECT("'"&amp;TOTALCustomerSheets&amp;"'!"&amp;ADDRESS(ROW(),COLUMN())))</f>
        <v>-24.617019880177569</v>
      </c>
      <c r="K119" s="14" cm="1">
        <f t="array" aca="1" ref="K119" ca="1">SUM(INDIRECT("'"&amp;TOTALCustomerSheets&amp;"'!"&amp;ADDRESS(ROW(),COLUMN())))</f>
        <v>-0.12746676960609743</v>
      </c>
      <c r="L119" s="14" cm="1">
        <f t="array" aca="1" ref="L119" ca="1">SUM(INDIRECT("'"&amp;TOTALCustomerSheets&amp;"'!"&amp;ADDRESS(ROW(),COLUMN())))</f>
        <v>-3.0445969031956395</v>
      </c>
      <c r="M119" s="14" cm="1">
        <f t="array" aca="1" ref="M119" ca="1">SUM(INDIRECT("'"&amp;TOTALCustomerSheets&amp;"'!"&amp;ADDRESS(ROW(),COLUMN())))</f>
        <v>-5.5872934010672717</v>
      </c>
      <c r="N119" s="14" cm="1">
        <f t="array" aca="1" ref="N119" ca="1">SUM(INDIRECT("'"&amp;TOTALCustomerSheets&amp;"'!"&amp;ADDRESS(ROW(),COLUMN())))</f>
        <v>-0.41426700121981669</v>
      </c>
      <c r="O119" s="14" cm="1">
        <f t="array" aca="1" ref="O119" ca="1">SUM(INDIRECT("'"&amp;TOTALCustomerSheets&amp;"'!"&amp;ADDRESS(ROW(),COLUMN())))</f>
        <v>-0.19120015440914617</v>
      </c>
      <c r="P119" s="14" cm="1">
        <f t="array" aca="1" ref="P119" ca="1">SUM(INDIRECT("'"&amp;TOTALCustomerSheets&amp;"'!"&amp;ADDRESS(ROW(),COLUMN())))</f>
        <v>0</v>
      </c>
      <c r="Q119" s="14" cm="1">
        <f t="array" aca="1" ref="Q119" ca="1">SUM(INDIRECT("'"&amp;TOTALCustomerSheets&amp;"'!"&amp;ADDRESS(ROW(),COLUMN())))</f>
        <v>0</v>
      </c>
      <c r="R119" s="14" cm="1">
        <f t="array" aca="1" ref="R119" ca="1">SUM(INDIRECT("'"&amp;TOTALCustomerSheets&amp;"'!"&amp;ADDRESS(ROW(),COLUMN())))</f>
        <v>0</v>
      </c>
      <c r="S119" s="14" cm="1">
        <f t="array" aca="1" ref="S119" ca="1">SUM(INDIRECT("'"&amp;TOTALCustomerSheets&amp;"'!"&amp;ADDRESS(ROW(),COLUMN())))</f>
        <v>0</v>
      </c>
      <c r="T119" s="14" cm="1">
        <f t="array" aca="1" ref="T119" ca="1">SUM(INDIRECT("'"&amp;TOTALCustomerSheets&amp;"'!"&amp;ADDRESS(ROW(),COLUMN())))</f>
        <v>0</v>
      </c>
      <c r="U119" s="14" cm="1">
        <f t="array" aca="1" ref="U119" ca="1">SUM(INDIRECT("'"&amp;TOTALCustomerSheets&amp;"'!"&amp;ADDRESS(ROW(),COLUMN())))</f>
        <v>0</v>
      </c>
    </row>
    <row r="120" spans="1:21" hidden="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 cm="1">
        <f t="array" aca="1" ref="D120" ca="1">SUM(INDIRECT("'"&amp;TOTALCustomerSheets&amp;"'!"&amp;ADDRESS(ROW(),COLUMN())))</f>
        <v>-26496.483744029832</v>
      </c>
      <c r="E120" s="14">
        <f t="shared" ca="1" si="5"/>
        <v>0</v>
      </c>
      <c r="F120" s="3"/>
      <c r="G120" s="14" cm="1">
        <f t="array" aca="1" ref="G120" ca="1">SUM(INDIRECT("'"&amp;TOTALCustomerSheets&amp;"'!"&amp;ADDRESS(ROW(),COLUMN())))</f>
        <v>-21933.676326847661</v>
      </c>
      <c r="H120" s="14" cm="1">
        <f t="array" aca="1" ref="H120" ca="1">SUM(INDIRECT("'"&amp;TOTALCustomerSheets&amp;"'!"&amp;ADDRESS(ROW(),COLUMN())))</f>
        <v>-1411.5354047701455</v>
      </c>
      <c r="I120" s="14" cm="1">
        <f t="array" aca="1" ref="I120" ca="1">SUM(INDIRECT("'"&amp;TOTALCustomerSheets&amp;"'!"&amp;ADDRESS(ROW(),COLUMN())))</f>
        <v>-1567.6819764786092</v>
      </c>
      <c r="J120" s="14" cm="1">
        <f t="array" aca="1" ref="J120" ca="1">SUM(INDIRECT("'"&amp;TOTALCustomerSheets&amp;"'!"&amp;ADDRESS(ROW(),COLUMN())))</f>
        <v>-775.22460765739766</v>
      </c>
      <c r="K120" s="14" cm="1">
        <f t="array" aca="1" ref="K120" ca="1">SUM(INDIRECT("'"&amp;TOTALCustomerSheets&amp;"'!"&amp;ADDRESS(ROW(),COLUMN())))</f>
        <v>-20.233536609919749</v>
      </c>
      <c r="L120" s="14" cm="1">
        <f t="array" aca="1" ref="L120" ca="1">SUM(INDIRECT("'"&amp;TOTALCustomerSheets&amp;"'!"&amp;ADDRESS(ROW(),COLUMN())))</f>
        <v>-64.926935767250185</v>
      </c>
      <c r="M120" s="14" cm="1">
        <f t="array" aca="1" ref="M120" ca="1">SUM(INDIRECT("'"&amp;TOTALCustomerSheets&amp;"'!"&amp;ADDRESS(ROW(),COLUMN())))</f>
        <v>-407.28853883612004</v>
      </c>
      <c r="N120" s="14" cm="1">
        <f t="array" aca="1" ref="N120" ca="1">SUM(INDIRECT("'"&amp;TOTALCustomerSheets&amp;"'!"&amp;ADDRESS(ROW(),COLUMN())))</f>
        <v>-223.45131142256565</v>
      </c>
      <c r="O120" s="14" cm="1">
        <f t="array" aca="1" ref="O120" ca="1">SUM(INDIRECT("'"&amp;TOTALCustomerSheets&amp;"'!"&amp;ADDRESS(ROW(),COLUMN())))</f>
        <v>-92.46510564016323</v>
      </c>
      <c r="P120" s="14" cm="1">
        <f t="array" aca="1" ref="P120" ca="1">SUM(INDIRECT("'"&amp;TOTALCustomerSheets&amp;"'!"&amp;ADDRESS(ROW(),COLUMN())))</f>
        <v>0</v>
      </c>
      <c r="Q120" s="14" cm="1">
        <f t="array" aca="1" ref="Q120" ca="1">SUM(INDIRECT("'"&amp;TOTALCustomerSheets&amp;"'!"&amp;ADDRESS(ROW(),COLUMN())))</f>
        <v>0</v>
      </c>
      <c r="R120" s="14" cm="1">
        <f t="array" aca="1" ref="R120" ca="1">SUM(INDIRECT("'"&amp;TOTALCustomerSheets&amp;"'!"&amp;ADDRESS(ROW(),COLUMN())))</f>
        <v>0</v>
      </c>
      <c r="S120" s="14" cm="1">
        <f t="array" aca="1" ref="S120" ca="1">SUM(INDIRECT("'"&amp;TOTALCustomerSheets&amp;"'!"&amp;ADDRESS(ROW(),COLUMN())))</f>
        <v>0</v>
      </c>
      <c r="T120" s="14" cm="1">
        <f t="array" aca="1" ref="T120" ca="1">SUM(INDIRECT("'"&amp;TOTALCustomerSheets&amp;"'!"&amp;ADDRESS(ROW(),COLUMN())))</f>
        <v>0</v>
      </c>
      <c r="U120" s="14" cm="1">
        <f t="array" aca="1" ref="U120" ca="1">SUM(INDIRECT("'"&amp;TOTALCustomerSheets&amp;"'!"&amp;ADDRESS(ROW(),COLUMN())))</f>
        <v>0</v>
      </c>
    </row>
    <row r="121" spans="1:21" hidden="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 cm="1">
        <f t="array" aca="1" ref="D121" ca="1">SUM(INDIRECT("'"&amp;TOTALCustomerSheets&amp;"'!"&amp;ADDRESS(ROW(),COLUMN())))</f>
        <v>15816.905080271978</v>
      </c>
      <c r="E121" s="14">
        <f t="shared" ca="1" si="5"/>
        <v>0</v>
      </c>
      <c r="F121" s="46"/>
      <c r="G121" s="14" cm="1">
        <f t="array" aca="1" ref="G121" ca="1">SUM(INDIRECT("'"&amp;TOTALCustomerSheets&amp;"'!"&amp;ADDRESS(ROW(),COLUMN())))</f>
        <v>14141.871743614825</v>
      </c>
      <c r="H121" s="14" cm="1">
        <f t="array" aca="1" ref="H121" ca="1">SUM(INDIRECT("'"&amp;TOTALCustomerSheets&amp;"'!"&amp;ADDRESS(ROW(),COLUMN())))</f>
        <v>750.53599509359117</v>
      </c>
      <c r="I121" s="14" cm="1">
        <f t="array" aca="1" ref="I121" ca="1">SUM(INDIRECT("'"&amp;TOTALCustomerSheets&amp;"'!"&amp;ADDRESS(ROW(),COLUMN())))</f>
        <v>521.86963924342581</v>
      </c>
      <c r="J121" s="14" cm="1">
        <f t="array" aca="1" ref="J121" ca="1">SUM(INDIRECT("'"&amp;TOTALCustomerSheets&amp;"'!"&amp;ADDRESS(ROW(),COLUMN())))</f>
        <v>243.97844322001174</v>
      </c>
      <c r="K121" s="14" cm="1">
        <f t="array" aca="1" ref="K121" ca="1">SUM(INDIRECT("'"&amp;TOTALCustomerSheets&amp;"'!"&amp;ADDRESS(ROW(),COLUMN())))</f>
        <v>3.6413130412993127</v>
      </c>
      <c r="L121" s="14" cm="1">
        <f t="array" aca="1" ref="L121" ca="1">SUM(INDIRECT("'"&amp;TOTALCustomerSheets&amp;"'!"&amp;ADDRESS(ROW(),COLUMN())))</f>
        <v>26.989654474421272</v>
      </c>
      <c r="M121" s="14" cm="1">
        <f t="array" aca="1" ref="M121" ca="1">SUM(INDIRECT("'"&amp;TOTALCustomerSheets&amp;"'!"&amp;ADDRESS(ROW(),COLUMN())))</f>
        <v>88.076870975691833</v>
      </c>
      <c r="N121" s="14" cm="1">
        <f t="array" aca="1" ref="N121" ca="1">SUM(INDIRECT("'"&amp;TOTALCustomerSheets&amp;"'!"&amp;ADDRESS(ROW(),COLUMN())))</f>
        <v>28.221533800532601</v>
      </c>
      <c r="O121" s="14" cm="1">
        <f t="array" aca="1" ref="O121" ca="1">SUM(INDIRECT("'"&amp;TOTALCustomerSheets&amp;"'!"&amp;ADDRESS(ROW(),COLUMN())))</f>
        <v>11.719886808180881</v>
      </c>
      <c r="P121" s="14" cm="1">
        <f t="array" aca="1" ref="P121" ca="1">SUM(INDIRECT("'"&amp;TOTALCustomerSheets&amp;"'!"&amp;ADDRESS(ROW(),COLUMN())))</f>
        <v>0</v>
      </c>
      <c r="Q121" s="14" cm="1">
        <f t="array" aca="1" ref="Q121" ca="1">SUM(INDIRECT("'"&amp;TOTALCustomerSheets&amp;"'!"&amp;ADDRESS(ROW(),COLUMN())))</f>
        <v>0</v>
      </c>
      <c r="R121" s="14" cm="1">
        <f t="array" aca="1" ref="R121" ca="1">SUM(INDIRECT("'"&amp;TOTALCustomerSheets&amp;"'!"&amp;ADDRESS(ROW(),COLUMN())))</f>
        <v>0</v>
      </c>
      <c r="S121" s="14" cm="1">
        <f t="array" aca="1" ref="S121" ca="1">SUM(INDIRECT("'"&amp;TOTALCustomerSheets&amp;"'!"&amp;ADDRESS(ROW(),COLUMN())))</f>
        <v>0</v>
      </c>
      <c r="T121" s="14" cm="1">
        <f t="array" aca="1" ref="T121" ca="1">SUM(INDIRECT("'"&amp;TOTALCustomerSheets&amp;"'!"&amp;ADDRESS(ROW(),COLUMN())))</f>
        <v>0</v>
      </c>
      <c r="U121" s="14" cm="1">
        <f t="array" aca="1" ref="U121" ca="1">SUM(INDIRECT("'"&amp;TOTALCustomerSheets&amp;"'!"&amp;ADDRESS(ROW(),COLUMN())))</f>
        <v>0</v>
      </c>
    </row>
    <row r="122" spans="1:21" collapsed="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 cm="1">
        <f t="array" aca="1" ref="D122" ca="1">SUM(INDIRECT("'"&amp;TOTALCustomerSheets&amp;"'!"&amp;ADDRESS(ROW(),COLUMN())))</f>
        <v>-13365.998561736182</v>
      </c>
      <c r="E122" s="14">
        <f t="shared" ca="1" si="5"/>
        <v>0</v>
      </c>
      <c r="F122" s="46"/>
      <c r="G122" s="174" cm="1">
        <f t="array" aca="1" ref="G122" ca="1">SUM(INDIRECT("'"&amp;TOTALCustomerSheets&amp;"'!"&amp;ADDRESS(ROW(),COLUMN())))</f>
        <v>-10337.82309126078</v>
      </c>
      <c r="H122" s="174" cm="1">
        <f t="array" aca="1" ref="H122" ca="1">SUM(INDIRECT("'"&amp;TOTALCustomerSheets&amp;"'!"&amp;ADDRESS(ROW(),COLUMN())))</f>
        <v>-786.38480235673865</v>
      </c>
      <c r="I122" s="174" cm="1">
        <f t="array" aca="1" ref="I122" ca="1">SUM(INDIRECT("'"&amp;TOTALCustomerSheets&amp;"'!"&amp;ADDRESS(ROW(),COLUMN())))</f>
        <v>-1071.4040949357436</v>
      </c>
      <c r="J122" s="174" cm="1">
        <f t="array" aca="1" ref="J122" ca="1">SUM(INDIRECT("'"&amp;TOTALCustomerSheets&amp;"'!"&amp;ADDRESS(ROW(),COLUMN())))</f>
        <v>-534.37965333163629</v>
      </c>
      <c r="K122" s="174" cm="1">
        <f t="array" aca="1" ref="K122" ca="1">SUM(INDIRECT("'"&amp;TOTALCustomerSheets&amp;"'!"&amp;ADDRESS(ROW(),COLUMN())))</f>
        <v>-16.142326122828873</v>
      </c>
      <c r="L122" s="174" cm="1">
        <f t="array" aca="1" ref="L122" ca="1">SUM(INDIRECT("'"&amp;TOTALCustomerSheets&amp;"'!"&amp;ADDRESS(ROW(),COLUMN())))</f>
        <v>-39.200560758906271</v>
      </c>
      <c r="M122" s="174" cm="1">
        <f t="array" aca="1" ref="M122" ca="1">SUM(INDIRECT("'"&amp;TOTALCustomerSheets&amp;"'!"&amp;ADDRESS(ROW(),COLUMN())))</f>
        <v>-313.2294239021407</v>
      </c>
      <c r="N122" s="174" cm="1">
        <f t="array" aca="1" ref="N122" ca="1">SUM(INDIRECT("'"&amp;TOTALCustomerSheets&amp;"'!"&amp;ADDRESS(ROW(),COLUMN())))</f>
        <v>-189.17524688400968</v>
      </c>
      <c r="O122" s="174" cm="1">
        <f t="array" aca="1" ref="O122" ca="1">SUM(INDIRECT("'"&amp;TOTALCustomerSheets&amp;"'!"&amp;ADDRESS(ROW(),COLUMN())))</f>
        <v>-78.259362183396803</v>
      </c>
      <c r="P122" s="174" cm="1">
        <f t="array" aca="1" ref="P122" ca="1">SUM(INDIRECT("'"&amp;TOTALCustomerSheets&amp;"'!"&amp;ADDRESS(ROW(),COLUMN())))</f>
        <v>0</v>
      </c>
      <c r="Q122" s="174" cm="1">
        <f t="array" aca="1" ref="Q122" ca="1">SUM(INDIRECT("'"&amp;TOTALCustomerSheets&amp;"'!"&amp;ADDRESS(ROW(),COLUMN())))</f>
        <v>0</v>
      </c>
      <c r="R122" s="174" cm="1">
        <f t="array" aca="1" ref="R122" ca="1">SUM(INDIRECT("'"&amp;TOTALCustomerSheets&amp;"'!"&amp;ADDRESS(ROW(),COLUMN())))</f>
        <v>0</v>
      </c>
      <c r="S122" s="174" cm="1">
        <f t="array" aca="1" ref="S122" ca="1">SUM(INDIRECT("'"&amp;TOTALCustomerSheets&amp;"'!"&amp;ADDRESS(ROW(),COLUMN())))</f>
        <v>0</v>
      </c>
      <c r="T122" s="174" cm="1">
        <f t="array" aca="1" ref="T122" ca="1">SUM(INDIRECT("'"&amp;TOTALCustomerSheets&amp;"'!"&amp;ADDRESS(ROW(),COLUMN())))</f>
        <v>0</v>
      </c>
      <c r="U122" s="174" cm="1">
        <f t="array" aca="1" ref="U122" ca="1">SUM(INDIRECT("'"&amp;TOTALCustomerSheets&amp;"'!"&amp;ADDRESS(ROW(),COLUMN())))</f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D123" s="46"/>
      <c r="E123" s="14">
        <f t="shared" si="5"/>
        <v>0</v>
      </c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 cm="1">
        <f t="array" aca="1" ref="D124" ca="1">SUM(INDIRECT("'"&amp;TOTALCustomerSheets&amp;"'!"&amp;ADDRESS(ROW(),COLUMN())))</f>
        <v>160218.96693041094</v>
      </c>
      <c r="E124" s="14">
        <f t="shared" ca="1" si="5"/>
        <v>0</v>
      </c>
      <c r="F124" s="46"/>
      <c r="G124" s="176" cm="1">
        <f t="array" aca="1" ref="G124" ca="1">SUM(INDIRECT("'"&amp;TOTALCustomerSheets&amp;"'!"&amp;ADDRESS(ROW(),COLUMN())))</f>
        <v>133747.2453862816</v>
      </c>
      <c r="H124" s="176" cm="1">
        <f t="array" aca="1" ref="H124" ca="1">SUM(INDIRECT("'"&amp;TOTALCustomerSheets&amp;"'!"&amp;ADDRESS(ROW(),COLUMN())))</f>
        <v>8432.5587505927906</v>
      </c>
      <c r="I124" s="176" cm="1">
        <f t="array" aca="1" ref="I124" ca="1">SUM(INDIRECT("'"&amp;TOTALCustomerSheets&amp;"'!"&amp;ADDRESS(ROW(),COLUMN())))</f>
        <v>9029.2631256682453</v>
      </c>
      <c r="J124" s="176" cm="1">
        <f t="array" aca="1" ref="J124" ca="1">SUM(INDIRECT("'"&amp;TOTALCustomerSheets&amp;"'!"&amp;ADDRESS(ROW(),COLUMN())))</f>
        <v>4464.6943660436391</v>
      </c>
      <c r="K124" s="176" cm="1">
        <f t="array" aca="1" ref="K124" ca="1">SUM(INDIRECT("'"&amp;TOTALCustomerSheets&amp;"'!"&amp;ADDRESS(ROW(),COLUMN())))</f>
        <v>112.88013400818336</v>
      </c>
      <c r="L124" s="176" cm="1">
        <f t="array" aca="1" ref="L124" ca="1">SUM(INDIRECT("'"&amp;TOTALCustomerSheets&amp;"'!"&amp;ADDRESS(ROW(),COLUMN())))</f>
        <v>379.33511006487936</v>
      </c>
      <c r="M124" s="176" cm="1">
        <f t="array" aca="1" ref="M124" ca="1">SUM(INDIRECT("'"&amp;TOTALCustomerSheets&amp;"'!"&amp;ADDRESS(ROW(),COLUMN())))</f>
        <v>2299.5902146278117</v>
      </c>
      <c r="N124" s="176" cm="1">
        <f t="array" aca="1" ref="N124" ca="1">SUM(INDIRECT("'"&amp;TOTALCustomerSheets&amp;"'!"&amp;ADDRESS(ROW(),COLUMN())))</f>
        <v>1240.1956308840622</v>
      </c>
      <c r="O124" s="176" cm="1">
        <f t="array" aca="1" ref="O124" ca="1">SUM(INDIRECT("'"&amp;TOTALCustomerSheets&amp;"'!"&amp;ADDRESS(ROW(),COLUMN())))</f>
        <v>513.20421223969674</v>
      </c>
      <c r="P124" s="176" cm="1">
        <f t="array" aca="1" ref="P124" ca="1">SUM(INDIRECT("'"&amp;TOTALCustomerSheets&amp;"'!"&amp;ADDRESS(ROW(),COLUMN())))</f>
        <v>0</v>
      </c>
      <c r="Q124" s="176" cm="1">
        <f t="array" aca="1" ref="Q124" ca="1">SUM(INDIRECT("'"&amp;TOTALCustomerSheets&amp;"'!"&amp;ADDRESS(ROW(),COLUMN())))</f>
        <v>0</v>
      </c>
      <c r="R124" s="176" cm="1">
        <f t="array" aca="1" ref="R124" ca="1">SUM(INDIRECT("'"&amp;TOTALCustomerSheets&amp;"'!"&amp;ADDRESS(ROW(),COLUMN())))</f>
        <v>0</v>
      </c>
      <c r="S124" s="176" cm="1">
        <f t="array" aca="1" ref="S124" ca="1">SUM(INDIRECT("'"&amp;TOTALCustomerSheets&amp;"'!"&amp;ADDRESS(ROW(),COLUMN())))</f>
        <v>0</v>
      </c>
      <c r="T124" s="176" cm="1">
        <f t="array" aca="1" ref="T124" ca="1">SUM(INDIRECT("'"&amp;TOTALCustomerSheets&amp;"'!"&amp;ADDRESS(ROW(),COLUMN())))</f>
        <v>0</v>
      </c>
      <c r="U124" s="176" cm="1">
        <f t="array" aca="1" ref="U124" ca="1">SUM(INDIRECT("'"&amp;TOTALCustomerSheets&amp;"'!"&amp;ADDRESS(ROW(),COLUMN())))</f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D125" s="14"/>
      <c r="E125" s="14">
        <f t="shared" si="5"/>
        <v>0</v>
      </c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D126" s="14"/>
      <c r="E126" s="14">
        <f t="shared" ref="E126:E156" si="12">IFERROR(IF(D126="",0,IF(D126=0,0,IF(ABS(D126-SUM($G126:$U126))&lt;Check_Limit,0,1))),1)</f>
        <v>0</v>
      </c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D127" s="14"/>
      <c r="E127" s="14">
        <f t="shared" si="12"/>
        <v>0</v>
      </c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hidden="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D128" s="14"/>
      <c r="E128" s="14">
        <f t="shared" si="12"/>
        <v>0</v>
      </c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hidden="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 cm="1">
        <f t="array" aca="1" ref="D129" ca="1">SUM(INDIRECT("'"&amp;TOTALCustomerSheets&amp;"'!"&amp;ADDRESS(ROW(),COLUMN())))</f>
        <v>0</v>
      </c>
      <c r="E129" s="14">
        <f t="shared" ca="1" si="12"/>
        <v>0</v>
      </c>
      <c r="F129" s="3"/>
      <c r="G129" s="14" cm="1">
        <f t="array" aca="1" ref="G129" ca="1">SUM(INDIRECT("'"&amp;TOTALCustomerSheets&amp;"'!"&amp;ADDRESS(ROW(),COLUMN())))</f>
        <v>0</v>
      </c>
      <c r="H129" s="14" cm="1">
        <f t="array" aca="1" ref="H129" ca="1">SUM(INDIRECT("'"&amp;TOTALCustomerSheets&amp;"'!"&amp;ADDRESS(ROW(),COLUMN())))</f>
        <v>0</v>
      </c>
      <c r="I129" s="14" cm="1">
        <f t="array" aca="1" ref="I129" ca="1">SUM(INDIRECT("'"&amp;TOTALCustomerSheets&amp;"'!"&amp;ADDRESS(ROW(),COLUMN())))</f>
        <v>0</v>
      </c>
      <c r="J129" s="14" cm="1">
        <f t="array" aca="1" ref="J129" ca="1">SUM(INDIRECT("'"&amp;TOTALCustomerSheets&amp;"'!"&amp;ADDRESS(ROW(),COLUMN())))</f>
        <v>0</v>
      </c>
      <c r="K129" s="14" cm="1">
        <f t="array" aca="1" ref="K129" ca="1">SUM(INDIRECT("'"&amp;TOTALCustomerSheets&amp;"'!"&amp;ADDRESS(ROW(),COLUMN())))</f>
        <v>0</v>
      </c>
      <c r="L129" s="14" cm="1">
        <f t="array" aca="1" ref="L129" ca="1">SUM(INDIRECT("'"&amp;TOTALCustomerSheets&amp;"'!"&amp;ADDRESS(ROW(),COLUMN())))</f>
        <v>0</v>
      </c>
      <c r="M129" s="14" cm="1">
        <f t="array" aca="1" ref="M129" ca="1">SUM(INDIRECT("'"&amp;TOTALCustomerSheets&amp;"'!"&amp;ADDRESS(ROW(),COLUMN())))</f>
        <v>0</v>
      </c>
      <c r="N129" s="14" cm="1">
        <f t="array" aca="1" ref="N129" ca="1">SUM(INDIRECT("'"&amp;TOTALCustomerSheets&amp;"'!"&amp;ADDRESS(ROW(),COLUMN())))</f>
        <v>0</v>
      </c>
      <c r="O129" s="14" cm="1">
        <f t="array" aca="1" ref="O129" ca="1">SUM(INDIRECT("'"&amp;TOTALCustomerSheets&amp;"'!"&amp;ADDRESS(ROW(),COLUMN())))</f>
        <v>0</v>
      </c>
      <c r="P129" s="14" cm="1">
        <f t="array" aca="1" ref="P129" ca="1">SUM(INDIRECT("'"&amp;TOTALCustomerSheets&amp;"'!"&amp;ADDRESS(ROW(),COLUMN())))</f>
        <v>0</v>
      </c>
      <c r="Q129" s="14" cm="1">
        <f t="array" aca="1" ref="Q129" ca="1">SUM(INDIRECT("'"&amp;TOTALCustomerSheets&amp;"'!"&amp;ADDRESS(ROW(),COLUMN())))</f>
        <v>0</v>
      </c>
      <c r="R129" s="14" cm="1">
        <f t="array" aca="1" ref="R129" ca="1">SUM(INDIRECT("'"&amp;TOTALCustomerSheets&amp;"'!"&amp;ADDRESS(ROW(),COLUMN())))</f>
        <v>0</v>
      </c>
      <c r="S129" s="14" cm="1">
        <f t="array" aca="1" ref="S129" ca="1">SUM(INDIRECT("'"&amp;TOTALCustomerSheets&amp;"'!"&amp;ADDRESS(ROW(),COLUMN())))</f>
        <v>0</v>
      </c>
      <c r="T129" s="14" cm="1">
        <f t="array" aca="1" ref="T129" ca="1">SUM(INDIRECT("'"&amp;TOTALCustomerSheets&amp;"'!"&amp;ADDRESS(ROW(),COLUMN())))</f>
        <v>0</v>
      </c>
      <c r="U129" s="14" cm="1">
        <f t="array" aca="1" ref="U129" ca="1">SUM(INDIRECT("'"&amp;TOTALCustomerSheets&amp;"'!"&amp;ADDRESS(ROW(),COLUMN())))</f>
        <v>0</v>
      </c>
    </row>
    <row r="130" spans="1:21" hidden="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 cm="1">
        <f t="array" aca="1" ref="D130" ca="1">SUM(INDIRECT("'"&amp;TOTALCustomerSheets&amp;"'!"&amp;ADDRESS(ROW(),COLUMN())))</f>
        <v>0</v>
      </c>
      <c r="E130" s="14">
        <f t="shared" ca="1" si="12"/>
        <v>0</v>
      </c>
      <c r="F130" s="3"/>
      <c r="G130" s="14" cm="1">
        <f t="array" aca="1" ref="G130" ca="1">SUM(INDIRECT("'"&amp;TOTALCustomerSheets&amp;"'!"&amp;ADDRESS(ROW(),COLUMN())))</f>
        <v>0</v>
      </c>
      <c r="H130" s="14" cm="1">
        <f t="array" aca="1" ref="H130" ca="1">SUM(INDIRECT("'"&amp;TOTALCustomerSheets&amp;"'!"&amp;ADDRESS(ROW(),COLUMN())))</f>
        <v>0</v>
      </c>
      <c r="I130" s="14" cm="1">
        <f t="array" aca="1" ref="I130" ca="1">SUM(INDIRECT("'"&amp;TOTALCustomerSheets&amp;"'!"&amp;ADDRESS(ROW(),COLUMN())))</f>
        <v>0</v>
      </c>
      <c r="J130" s="14" cm="1">
        <f t="array" aca="1" ref="J130" ca="1">SUM(INDIRECT("'"&amp;TOTALCustomerSheets&amp;"'!"&amp;ADDRESS(ROW(),COLUMN())))</f>
        <v>0</v>
      </c>
      <c r="K130" s="14" cm="1">
        <f t="array" aca="1" ref="K130" ca="1">SUM(INDIRECT("'"&amp;TOTALCustomerSheets&amp;"'!"&amp;ADDRESS(ROW(),COLUMN())))</f>
        <v>0</v>
      </c>
      <c r="L130" s="14" cm="1">
        <f t="array" aca="1" ref="L130" ca="1">SUM(INDIRECT("'"&amp;TOTALCustomerSheets&amp;"'!"&amp;ADDRESS(ROW(),COLUMN())))</f>
        <v>0</v>
      </c>
      <c r="M130" s="14" cm="1">
        <f t="array" aca="1" ref="M130" ca="1">SUM(INDIRECT("'"&amp;TOTALCustomerSheets&amp;"'!"&amp;ADDRESS(ROW(),COLUMN())))</f>
        <v>0</v>
      </c>
      <c r="N130" s="14" cm="1">
        <f t="array" aca="1" ref="N130" ca="1">SUM(INDIRECT("'"&amp;TOTALCustomerSheets&amp;"'!"&amp;ADDRESS(ROW(),COLUMN())))</f>
        <v>0</v>
      </c>
      <c r="O130" s="14" cm="1">
        <f t="array" aca="1" ref="O130" ca="1">SUM(INDIRECT("'"&amp;TOTALCustomerSheets&amp;"'!"&amp;ADDRESS(ROW(),COLUMN())))</f>
        <v>0</v>
      </c>
      <c r="P130" s="14" cm="1">
        <f t="array" aca="1" ref="P130" ca="1">SUM(INDIRECT("'"&amp;TOTALCustomerSheets&amp;"'!"&amp;ADDRESS(ROW(),COLUMN())))</f>
        <v>0</v>
      </c>
      <c r="Q130" s="14" cm="1">
        <f t="array" aca="1" ref="Q130" ca="1">SUM(INDIRECT("'"&amp;TOTALCustomerSheets&amp;"'!"&amp;ADDRESS(ROW(),COLUMN())))</f>
        <v>0</v>
      </c>
      <c r="R130" s="14" cm="1">
        <f t="array" aca="1" ref="R130" ca="1">SUM(INDIRECT("'"&amp;TOTALCustomerSheets&amp;"'!"&amp;ADDRESS(ROW(),COLUMN())))</f>
        <v>0</v>
      </c>
      <c r="S130" s="14" cm="1">
        <f t="array" aca="1" ref="S130" ca="1">SUM(INDIRECT("'"&amp;TOTALCustomerSheets&amp;"'!"&amp;ADDRESS(ROW(),COLUMN())))</f>
        <v>0</v>
      </c>
      <c r="T130" s="14" cm="1">
        <f t="array" aca="1" ref="T130" ca="1">SUM(INDIRECT("'"&amp;TOTALCustomerSheets&amp;"'!"&amp;ADDRESS(ROW(),COLUMN())))</f>
        <v>0</v>
      </c>
      <c r="U130" s="14" cm="1">
        <f t="array" aca="1" ref="U130" ca="1">SUM(INDIRECT("'"&amp;TOTALCustomerSheets&amp;"'!"&amp;ADDRESS(ROW(),COLUMN())))</f>
        <v>0</v>
      </c>
    </row>
    <row r="131" spans="1:21" hidden="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 cm="1">
        <f t="array" aca="1" ref="D131" ca="1">SUM(INDIRECT("'"&amp;TOTALCustomerSheets&amp;"'!"&amp;ADDRESS(ROW(),COLUMN())))</f>
        <v>0</v>
      </c>
      <c r="E131" s="14">
        <f t="shared" ca="1" si="12"/>
        <v>0</v>
      </c>
      <c r="F131" s="3"/>
      <c r="G131" s="14" cm="1">
        <f t="array" aca="1" ref="G131" ca="1">SUM(INDIRECT("'"&amp;TOTALCustomerSheets&amp;"'!"&amp;ADDRESS(ROW(),COLUMN())))</f>
        <v>0</v>
      </c>
      <c r="H131" s="14" cm="1">
        <f t="array" aca="1" ref="H131" ca="1">SUM(INDIRECT("'"&amp;TOTALCustomerSheets&amp;"'!"&amp;ADDRESS(ROW(),COLUMN())))</f>
        <v>0</v>
      </c>
      <c r="I131" s="14" cm="1">
        <f t="array" aca="1" ref="I131" ca="1">SUM(INDIRECT("'"&amp;TOTALCustomerSheets&amp;"'!"&amp;ADDRESS(ROW(),COLUMN())))</f>
        <v>0</v>
      </c>
      <c r="J131" s="14" cm="1">
        <f t="array" aca="1" ref="J131" ca="1">SUM(INDIRECT("'"&amp;TOTALCustomerSheets&amp;"'!"&amp;ADDRESS(ROW(),COLUMN())))</f>
        <v>0</v>
      </c>
      <c r="K131" s="14" cm="1">
        <f t="array" aca="1" ref="K131" ca="1">SUM(INDIRECT("'"&amp;TOTALCustomerSheets&amp;"'!"&amp;ADDRESS(ROW(),COLUMN())))</f>
        <v>0</v>
      </c>
      <c r="L131" s="14" cm="1">
        <f t="array" aca="1" ref="L131" ca="1">SUM(INDIRECT("'"&amp;TOTALCustomerSheets&amp;"'!"&amp;ADDRESS(ROW(),COLUMN())))</f>
        <v>0</v>
      </c>
      <c r="M131" s="14" cm="1">
        <f t="array" aca="1" ref="M131" ca="1">SUM(INDIRECT("'"&amp;TOTALCustomerSheets&amp;"'!"&amp;ADDRESS(ROW(),COLUMN())))</f>
        <v>0</v>
      </c>
      <c r="N131" s="14" cm="1">
        <f t="array" aca="1" ref="N131" ca="1">SUM(INDIRECT("'"&amp;TOTALCustomerSheets&amp;"'!"&amp;ADDRESS(ROW(),COLUMN())))</f>
        <v>0</v>
      </c>
      <c r="O131" s="14" cm="1">
        <f t="array" aca="1" ref="O131" ca="1">SUM(INDIRECT("'"&amp;TOTALCustomerSheets&amp;"'!"&amp;ADDRESS(ROW(),COLUMN())))</f>
        <v>0</v>
      </c>
      <c r="P131" s="14" cm="1">
        <f t="array" aca="1" ref="P131" ca="1">SUM(INDIRECT("'"&amp;TOTALCustomerSheets&amp;"'!"&amp;ADDRESS(ROW(),COLUMN())))</f>
        <v>0</v>
      </c>
      <c r="Q131" s="14" cm="1">
        <f t="array" aca="1" ref="Q131" ca="1">SUM(INDIRECT("'"&amp;TOTALCustomerSheets&amp;"'!"&amp;ADDRESS(ROW(),COLUMN())))</f>
        <v>0</v>
      </c>
      <c r="R131" s="14" cm="1">
        <f t="array" aca="1" ref="R131" ca="1">SUM(INDIRECT("'"&amp;TOTALCustomerSheets&amp;"'!"&amp;ADDRESS(ROW(),COLUMN())))</f>
        <v>0</v>
      </c>
      <c r="S131" s="14" cm="1">
        <f t="array" aca="1" ref="S131" ca="1">SUM(INDIRECT("'"&amp;TOTALCustomerSheets&amp;"'!"&amp;ADDRESS(ROW(),COLUMN())))</f>
        <v>0</v>
      </c>
      <c r="T131" s="14" cm="1">
        <f t="array" aca="1" ref="T131" ca="1">SUM(INDIRECT("'"&amp;TOTALCustomerSheets&amp;"'!"&amp;ADDRESS(ROW(),COLUMN())))</f>
        <v>0</v>
      </c>
      <c r="U131" s="14" cm="1">
        <f t="array" aca="1" ref="U131" ca="1">SUM(INDIRECT("'"&amp;TOTALCustomerSheets&amp;"'!"&amp;ADDRESS(ROW(),COLUMN())))</f>
        <v>0</v>
      </c>
    </row>
    <row r="132" spans="1:21" hidden="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 cm="1">
        <f t="array" aca="1" ref="D132" ca="1">SUM(INDIRECT("'"&amp;TOTALCustomerSheets&amp;"'!"&amp;ADDRESS(ROW(),COLUMN())))</f>
        <v>0</v>
      </c>
      <c r="E132" s="14">
        <f t="shared" ca="1" si="12"/>
        <v>0</v>
      </c>
      <c r="F132" s="3"/>
      <c r="G132" s="14" cm="1">
        <f t="array" aca="1" ref="G132" ca="1">SUM(INDIRECT("'"&amp;TOTALCustomerSheets&amp;"'!"&amp;ADDRESS(ROW(),COLUMN())))</f>
        <v>0</v>
      </c>
      <c r="H132" s="14" cm="1">
        <f t="array" aca="1" ref="H132" ca="1">SUM(INDIRECT("'"&amp;TOTALCustomerSheets&amp;"'!"&amp;ADDRESS(ROW(),COLUMN())))</f>
        <v>0</v>
      </c>
      <c r="I132" s="14" cm="1">
        <f t="array" aca="1" ref="I132" ca="1">SUM(INDIRECT("'"&amp;TOTALCustomerSheets&amp;"'!"&amp;ADDRESS(ROW(),COLUMN())))</f>
        <v>0</v>
      </c>
      <c r="J132" s="14" cm="1">
        <f t="array" aca="1" ref="J132" ca="1">SUM(INDIRECT("'"&amp;TOTALCustomerSheets&amp;"'!"&amp;ADDRESS(ROW(),COLUMN())))</f>
        <v>0</v>
      </c>
      <c r="K132" s="14" cm="1">
        <f t="array" aca="1" ref="K132" ca="1">SUM(INDIRECT("'"&amp;TOTALCustomerSheets&amp;"'!"&amp;ADDRESS(ROW(),COLUMN())))</f>
        <v>0</v>
      </c>
      <c r="L132" s="14" cm="1">
        <f t="array" aca="1" ref="L132" ca="1">SUM(INDIRECT("'"&amp;TOTALCustomerSheets&amp;"'!"&amp;ADDRESS(ROW(),COLUMN())))</f>
        <v>0</v>
      </c>
      <c r="M132" s="14" cm="1">
        <f t="array" aca="1" ref="M132" ca="1">SUM(INDIRECT("'"&amp;TOTALCustomerSheets&amp;"'!"&amp;ADDRESS(ROW(),COLUMN())))</f>
        <v>0</v>
      </c>
      <c r="N132" s="14" cm="1">
        <f t="array" aca="1" ref="N132" ca="1">SUM(INDIRECT("'"&amp;TOTALCustomerSheets&amp;"'!"&amp;ADDRESS(ROW(),COLUMN())))</f>
        <v>0</v>
      </c>
      <c r="O132" s="14" cm="1">
        <f t="array" aca="1" ref="O132" ca="1">SUM(INDIRECT("'"&amp;TOTALCustomerSheets&amp;"'!"&amp;ADDRESS(ROW(),COLUMN())))</f>
        <v>0</v>
      </c>
      <c r="P132" s="14" cm="1">
        <f t="array" aca="1" ref="P132" ca="1">SUM(INDIRECT("'"&amp;TOTALCustomerSheets&amp;"'!"&amp;ADDRESS(ROW(),COLUMN())))</f>
        <v>0</v>
      </c>
      <c r="Q132" s="14" cm="1">
        <f t="array" aca="1" ref="Q132" ca="1">SUM(INDIRECT("'"&amp;TOTALCustomerSheets&amp;"'!"&amp;ADDRESS(ROW(),COLUMN())))</f>
        <v>0</v>
      </c>
      <c r="R132" s="14" cm="1">
        <f t="array" aca="1" ref="R132" ca="1">SUM(INDIRECT("'"&amp;TOTALCustomerSheets&amp;"'!"&amp;ADDRESS(ROW(),COLUMN())))</f>
        <v>0</v>
      </c>
      <c r="S132" s="14" cm="1">
        <f t="array" aca="1" ref="S132" ca="1">SUM(INDIRECT("'"&amp;TOTALCustomerSheets&amp;"'!"&amp;ADDRESS(ROW(),COLUMN())))</f>
        <v>0</v>
      </c>
      <c r="T132" s="14" cm="1">
        <f t="array" aca="1" ref="T132" ca="1">SUM(INDIRECT("'"&amp;TOTALCustomerSheets&amp;"'!"&amp;ADDRESS(ROW(),COLUMN())))</f>
        <v>0</v>
      </c>
      <c r="U132" s="14" cm="1">
        <f t="array" aca="1" ref="U132" ca="1">SUM(INDIRECT("'"&amp;TOTALCustomerSheets&amp;"'!"&amp;ADDRESS(ROW(),COLUMN())))</f>
        <v>0</v>
      </c>
    </row>
    <row r="133" spans="1:21" hidden="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 cm="1">
        <f t="array" aca="1" ref="D133" ca="1">SUM(INDIRECT("'"&amp;TOTALCustomerSheets&amp;"'!"&amp;ADDRESS(ROW(),COLUMN())))</f>
        <v>0</v>
      </c>
      <c r="E133" s="14">
        <f t="shared" ca="1" si="12"/>
        <v>0</v>
      </c>
      <c r="F133" s="3"/>
      <c r="G133" s="14" cm="1">
        <f t="array" aca="1" ref="G133" ca="1">SUM(INDIRECT("'"&amp;TOTALCustomerSheets&amp;"'!"&amp;ADDRESS(ROW(),COLUMN())))</f>
        <v>0</v>
      </c>
      <c r="H133" s="14" cm="1">
        <f t="array" aca="1" ref="H133" ca="1">SUM(INDIRECT("'"&amp;TOTALCustomerSheets&amp;"'!"&amp;ADDRESS(ROW(),COLUMN())))</f>
        <v>0</v>
      </c>
      <c r="I133" s="14" cm="1">
        <f t="array" aca="1" ref="I133" ca="1">SUM(INDIRECT("'"&amp;TOTALCustomerSheets&amp;"'!"&amp;ADDRESS(ROW(),COLUMN())))</f>
        <v>0</v>
      </c>
      <c r="J133" s="14" cm="1">
        <f t="array" aca="1" ref="J133" ca="1">SUM(INDIRECT("'"&amp;TOTALCustomerSheets&amp;"'!"&amp;ADDRESS(ROW(),COLUMN())))</f>
        <v>0</v>
      </c>
      <c r="K133" s="14" cm="1">
        <f t="array" aca="1" ref="K133" ca="1">SUM(INDIRECT("'"&amp;TOTALCustomerSheets&amp;"'!"&amp;ADDRESS(ROW(),COLUMN())))</f>
        <v>0</v>
      </c>
      <c r="L133" s="14" cm="1">
        <f t="array" aca="1" ref="L133" ca="1">SUM(INDIRECT("'"&amp;TOTALCustomerSheets&amp;"'!"&amp;ADDRESS(ROW(),COLUMN())))</f>
        <v>0</v>
      </c>
      <c r="M133" s="14" cm="1">
        <f t="array" aca="1" ref="M133" ca="1">SUM(INDIRECT("'"&amp;TOTALCustomerSheets&amp;"'!"&amp;ADDRESS(ROW(),COLUMN())))</f>
        <v>0</v>
      </c>
      <c r="N133" s="14" cm="1">
        <f t="array" aca="1" ref="N133" ca="1">SUM(INDIRECT("'"&amp;TOTALCustomerSheets&amp;"'!"&amp;ADDRESS(ROW(),COLUMN())))</f>
        <v>0</v>
      </c>
      <c r="O133" s="14" cm="1">
        <f t="array" aca="1" ref="O133" ca="1">SUM(INDIRECT("'"&amp;TOTALCustomerSheets&amp;"'!"&amp;ADDRESS(ROW(),COLUMN())))</f>
        <v>0</v>
      </c>
      <c r="P133" s="14" cm="1">
        <f t="array" aca="1" ref="P133" ca="1">SUM(INDIRECT("'"&amp;TOTALCustomerSheets&amp;"'!"&amp;ADDRESS(ROW(),COLUMN())))</f>
        <v>0</v>
      </c>
      <c r="Q133" s="14" cm="1">
        <f t="array" aca="1" ref="Q133" ca="1">SUM(INDIRECT("'"&amp;TOTALCustomerSheets&amp;"'!"&amp;ADDRESS(ROW(),COLUMN())))</f>
        <v>0</v>
      </c>
      <c r="R133" s="14" cm="1">
        <f t="array" aca="1" ref="R133" ca="1">SUM(INDIRECT("'"&amp;TOTALCustomerSheets&amp;"'!"&amp;ADDRESS(ROW(),COLUMN())))</f>
        <v>0</v>
      </c>
      <c r="S133" s="14" cm="1">
        <f t="array" aca="1" ref="S133" ca="1">SUM(INDIRECT("'"&amp;TOTALCustomerSheets&amp;"'!"&amp;ADDRESS(ROW(),COLUMN())))</f>
        <v>0</v>
      </c>
      <c r="T133" s="14" cm="1">
        <f t="array" aca="1" ref="T133" ca="1">SUM(INDIRECT("'"&amp;TOTALCustomerSheets&amp;"'!"&amp;ADDRESS(ROW(),COLUMN())))</f>
        <v>0</v>
      </c>
      <c r="U133" s="14" cm="1">
        <f t="array" aca="1" ref="U133" ca="1">SUM(INDIRECT("'"&amp;TOTALCustomerSheets&amp;"'!"&amp;ADDRESS(ROW(),COLUMN())))</f>
        <v>0</v>
      </c>
    </row>
    <row r="134" spans="1:21" hidden="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 cm="1">
        <f t="array" aca="1" ref="D134" ca="1">SUM(INDIRECT("'"&amp;TOTALCustomerSheets&amp;"'!"&amp;ADDRESS(ROW(),COLUMN())))</f>
        <v>0</v>
      </c>
      <c r="E134" s="14">
        <f t="shared" ca="1" si="12"/>
        <v>0</v>
      </c>
      <c r="F134" s="3"/>
      <c r="G134" s="14" cm="1">
        <f t="array" aca="1" ref="G134" ca="1">SUM(INDIRECT("'"&amp;TOTALCustomerSheets&amp;"'!"&amp;ADDRESS(ROW(),COLUMN())))</f>
        <v>0</v>
      </c>
      <c r="H134" s="14" cm="1">
        <f t="array" aca="1" ref="H134" ca="1">SUM(INDIRECT("'"&amp;TOTALCustomerSheets&amp;"'!"&amp;ADDRESS(ROW(),COLUMN())))</f>
        <v>0</v>
      </c>
      <c r="I134" s="14" cm="1">
        <f t="array" aca="1" ref="I134" ca="1">SUM(INDIRECT("'"&amp;TOTALCustomerSheets&amp;"'!"&amp;ADDRESS(ROW(),COLUMN())))</f>
        <v>0</v>
      </c>
      <c r="J134" s="14" cm="1">
        <f t="array" aca="1" ref="J134" ca="1">SUM(INDIRECT("'"&amp;TOTALCustomerSheets&amp;"'!"&amp;ADDRESS(ROW(),COLUMN())))</f>
        <v>0</v>
      </c>
      <c r="K134" s="14" cm="1">
        <f t="array" aca="1" ref="K134" ca="1">SUM(INDIRECT("'"&amp;TOTALCustomerSheets&amp;"'!"&amp;ADDRESS(ROW(),COLUMN())))</f>
        <v>0</v>
      </c>
      <c r="L134" s="14" cm="1">
        <f t="array" aca="1" ref="L134" ca="1">SUM(INDIRECT("'"&amp;TOTALCustomerSheets&amp;"'!"&amp;ADDRESS(ROW(),COLUMN())))</f>
        <v>0</v>
      </c>
      <c r="M134" s="14" cm="1">
        <f t="array" aca="1" ref="M134" ca="1">SUM(INDIRECT("'"&amp;TOTALCustomerSheets&amp;"'!"&amp;ADDRESS(ROW(),COLUMN())))</f>
        <v>0</v>
      </c>
      <c r="N134" s="14" cm="1">
        <f t="array" aca="1" ref="N134" ca="1">SUM(INDIRECT("'"&amp;TOTALCustomerSheets&amp;"'!"&amp;ADDRESS(ROW(),COLUMN())))</f>
        <v>0</v>
      </c>
      <c r="O134" s="14" cm="1">
        <f t="array" aca="1" ref="O134" ca="1">SUM(INDIRECT("'"&amp;TOTALCustomerSheets&amp;"'!"&amp;ADDRESS(ROW(),COLUMN())))</f>
        <v>0</v>
      </c>
      <c r="P134" s="14" cm="1">
        <f t="array" aca="1" ref="P134" ca="1">SUM(INDIRECT("'"&amp;TOTALCustomerSheets&amp;"'!"&amp;ADDRESS(ROW(),COLUMN())))</f>
        <v>0</v>
      </c>
      <c r="Q134" s="14" cm="1">
        <f t="array" aca="1" ref="Q134" ca="1">SUM(INDIRECT("'"&amp;TOTALCustomerSheets&amp;"'!"&amp;ADDRESS(ROW(),COLUMN())))</f>
        <v>0</v>
      </c>
      <c r="R134" s="14" cm="1">
        <f t="array" aca="1" ref="R134" ca="1">SUM(INDIRECT("'"&amp;TOTALCustomerSheets&amp;"'!"&amp;ADDRESS(ROW(),COLUMN())))</f>
        <v>0</v>
      </c>
      <c r="S134" s="14" cm="1">
        <f t="array" aca="1" ref="S134" ca="1">SUM(INDIRECT("'"&amp;TOTALCustomerSheets&amp;"'!"&amp;ADDRESS(ROW(),COLUMN())))</f>
        <v>0</v>
      </c>
      <c r="T134" s="14" cm="1">
        <f t="array" aca="1" ref="T134" ca="1">SUM(INDIRECT("'"&amp;TOTALCustomerSheets&amp;"'!"&amp;ADDRESS(ROW(),COLUMN())))</f>
        <v>0</v>
      </c>
      <c r="U134" s="14" cm="1">
        <f t="array" aca="1" ref="U134" ca="1">SUM(INDIRECT("'"&amp;TOTALCustomerSheets&amp;"'!"&amp;ADDRESS(ROW(),COLUMN())))</f>
        <v>0</v>
      </c>
    </row>
    <row r="135" spans="1:21" hidden="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 cm="1">
        <f t="array" aca="1" ref="D135" ca="1">SUM(INDIRECT("'"&amp;TOTALCustomerSheets&amp;"'!"&amp;ADDRESS(ROW(),COLUMN())))</f>
        <v>0</v>
      </c>
      <c r="E135" s="14">
        <f t="shared" ca="1" si="12"/>
        <v>0</v>
      </c>
      <c r="F135" s="3"/>
      <c r="G135" s="14" cm="1">
        <f t="array" aca="1" ref="G135" ca="1">SUM(INDIRECT("'"&amp;TOTALCustomerSheets&amp;"'!"&amp;ADDRESS(ROW(),COLUMN())))</f>
        <v>0</v>
      </c>
      <c r="H135" s="14" cm="1">
        <f t="array" aca="1" ref="H135" ca="1">SUM(INDIRECT("'"&amp;TOTALCustomerSheets&amp;"'!"&amp;ADDRESS(ROW(),COLUMN())))</f>
        <v>0</v>
      </c>
      <c r="I135" s="14" cm="1">
        <f t="array" aca="1" ref="I135" ca="1">SUM(INDIRECT("'"&amp;TOTALCustomerSheets&amp;"'!"&amp;ADDRESS(ROW(),COLUMN())))</f>
        <v>0</v>
      </c>
      <c r="J135" s="14" cm="1">
        <f t="array" aca="1" ref="J135" ca="1">SUM(INDIRECT("'"&amp;TOTALCustomerSheets&amp;"'!"&amp;ADDRESS(ROW(),COLUMN())))</f>
        <v>0</v>
      </c>
      <c r="K135" s="14" cm="1">
        <f t="array" aca="1" ref="K135" ca="1">SUM(INDIRECT("'"&amp;TOTALCustomerSheets&amp;"'!"&amp;ADDRESS(ROW(),COLUMN())))</f>
        <v>0</v>
      </c>
      <c r="L135" s="14" cm="1">
        <f t="array" aca="1" ref="L135" ca="1">SUM(INDIRECT("'"&amp;TOTALCustomerSheets&amp;"'!"&amp;ADDRESS(ROW(),COLUMN())))</f>
        <v>0</v>
      </c>
      <c r="M135" s="14" cm="1">
        <f t="array" aca="1" ref="M135" ca="1">SUM(INDIRECT("'"&amp;TOTALCustomerSheets&amp;"'!"&amp;ADDRESS(ROW(),COLUMN())))</f>
        <v>0</v>
      </c>
      <c r="N135" s="14" cm="1">
        <f t="array" aca="1" ref="N135" ca="1">SUM(INDIRECT("'"&amp;TOTALCustomerSheets&amp;"'!"&amp;ADDRESS(ROW(),COLUMN())))</f>
        <v>0</v>
      </c>
      <c r="O135" s="14" cm="1">
        <f t="array" aca="1" ref="O135" ca="1">SUM(INDIRECT("'"&amp;TOTALCustomerSheets&amp;"'!"&amp;ADDRESS(ROW(),COLUMN())))</f>
        <v>0</v>
      </c>
      <c r="P135" s="14" cm="1">
        <f t="array" aca="1" ref="P135" ca="1">SUM(INDIRECT("'"&amp;TOTALCustomerSheets&amp;"'!"&amp;ADDRESS(ROW(),COLUMN())))</f>
        <v>0</v>
      </c>
      <c r="Q135" s="14" cm="1">
        <f t="array" aca="1" ref="Q135" ca="1">SUM(INDIRECT("'"&amp;TOTALCustomerSheets&amp;"'!"&amp;ADDRESS(ROW(),COLUMN())))</f>
        <v>0</v>
      </c>
      <c r="R135" s="14" cm="1">
        <f t="array" aca="1" ref="R135" ca="1">SUM(INDIRECT("'"&amp;TOTALCustomerSheets&amp;"'!"&amp;ADDRESS(ROW(),COLUMN())))</f>
        <v>0</v>
      </c>
      <c r="S135" s="14" cm="1">
        <f t="array" aca="1" ref="S135" ca="1">SUM(INDIRECT("'"&amp;TOTALCustomerSheets&amp;"'!"&amp;ADDRESS(ROW(),COLUMN())))</f>
        <v>0</v>
      </c>
      <c r="T135" s="14" cm="1">
        <f t="array" aca="1" ref="T135" ca="1">SUM(INDIRECT("'"&amp;TOTALCustomerSheets&amp;"'!"&amp;ADDRESS(ROW(),COLUMN())))</f>
        <v>0</v>
      </c>
      <c r="U135" s="14" cm="1">
        <f t="array" aca="1" ref="U135" ca="1">SUM(INDIRECT("'"&amp;TOTALCustomerSheets&amp;"'!"&amp;ADDRESS(ROW(),COLUMN())))</f>
        <v>0</v>
      </c>
    </row>
    <row r="136" spans="1:21" hidden="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 cm="1">
        <f t="array" aca="1" ref="D136" ca="1">SUM(INDIRECT("'"&amp;TOTALCustomerSheets&amp;"'!"&amp;ADDRESS(ROW(),COLUMN())))</f>
        <v>0</v>
      </c>
      <c r="E136" s="14">
        <f t="shared" ca="1" si="12"/>
        <v>0</v>
      </c>
      <c r="F136" s="3"/>
      <c r="G136" s="14" cm="1">
        <f t="array" aca="1" ref="G136" ca="1">SUM(INDIRECT("'"&amp;TOTALCustomerSheets&amp;"'!"&amp;ADDRESS(ROW(),COLUMN())))</f>
        <v>0</v>
      </c>
      <c r="H136" s="14" cm="1">
        <f t="array" aca="1" ref="H136" ca="1">SUM(INDIRECT("'"&amp;TOTALCustomerSheets&amp;"'!"&amp;ADDRESS(ROW(),COLUMN())))</f>
        <v>0</v>
      </c>
      <c r="I136" s="14" cm="1">
        <f t="array" aca="1" ref="I136" ca="1">SUM(INDIRECT("'"&amp;TOTALCustomerSheets&amp;"'!"&amp;ADDRESS(ROW(),COLUMN())))</f>
        <v>0</v>
      </c>
      <c r="J136" s="14" cm="1">
        <f t="array" aca="1" ref="J136" ca="1">SUM(INDIRECT("'"&amp;TOTALCustomerSheets&amp;"'!"&amp;ADDRESS(ROW(),COLUMN())))</f>
        <v>0</v>
      </c>
      <c r="K136" s="14" cm="1">
        <f t="array" aca="1" ref="K136" ca="1">SUM(INDIRECT("'"&amp;TOTALCustomerSheets&amp;"'!"&amp;ADDRESS(ROW(),COLUMN())))</f>
        <v>0</v>
      </c>
      <c r="L136" s="14" cm="1">
        <f t="array" aca="1" ref="L136" ca="1">SUM(INDIRECT("'"&amp;TOTALCustomerSheets&amp;"'!"&amp;ADDRESS(ROW(),COLUMN())))</f>
        <v>0</v>
      </c>
      <c r="M136" s="14" cm="1">
        <f t="array" aca="1" ref="M136" ca="1">SUM(INDIRECT("'"&amp;TOTALCustomerSheets&amp;"'!"&amp;ADDRESS(ROW(),COLUMN())))</f>
        <v>0</v>
      </c>
      <c r="N136" s="14" cm="1">
        <f t="array" aca="1" ref="N136" ca="1">SUM(INDIRECT("'"&amp;TOTALCustomerSheets&amp;"'!"&amp;ADDRESS(ROW(),COLUMN())))</f>
        <v>0</v>
      </c>
      <c r="O136" s="14" cm="1">
        <f t="array" aca="1" ref="O136" ca="1">SUM(INDIRECT("'"&amp;TOTALCustomerSheets&amp;"'!"&amp;ADDRESS(ROW(),COLUMN())))</f>
        <v>0</v>
      </c>
      <c r="P136" s="14" cm="1">
        <f t="array" aca="1" ref="P136" ca="1">SUM(INDIRECT("'"&amp;TOTALCustomerSheets&amp;"'!"&amp;ADDRESS(ROW(),COLUMN())))</f>
        <v>0</v>
      </c>
      <c r="Q136" s="14" cm="1">
        <f t="array" aca="1" ref="Q136" ca="1">SUM(INDIRECT("'"&amp;TOTALCustomerSheets&amp;"'!"&amp;ADDRESS(ROW(),COLUMN())))</f>
        <v>0</v>
      </c>
      <c r="R136" s="14" cm="1">
        <f t="array" aca="1" ref="R136" ca="1">SUM(INDIRECT("'"&amp;TOTALCustomerSheets&amp;"'!"&amp;ADDRESS(ROW(),COLUMN())))</f>
        <v>0</v>
      </c>
      <c r="S136" s="14" cm="1">
        <f t="array" aca="1" ref="S136" ca="1">SUM(INDIRECT("'"&amp;TOTALCustomerSheets&amp;"'!"&amp;ADDRESS(ROW(),COLUMN())))</f>
        <v>0</v>
      </c>
      <c r="T136" s="14" cm="1">
        <f t="array" aca="1" ref="T136" ca="1">SUM(INDIRECT("'"&amp;TOTALCustomerSheets&amp;"'!"&amp;ADDRESS(ROW(),COLUMN())))</f>
        <v>0</v>
      </c>
      <c r="U136" s="14" cm="1">
        <f t="array" aca="1" ref="U136" ca="1">SUM(INDIRECT("'"&amp;TOTALCustomerSheets&amp;"'!"&amp;ADDRESS(ROW(),COLUMN())))</f>
        <v>0</v>
      </c>
    </row>
    <row r="137" spans="1:21" hidden="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 cm="1">
        <f t="array" aca="1" ref="D137" ca="1">SUM(INDIRECT("'"&amp;TOTALCustomerSheets&amp;"'!"&amp;ADDRESS(ROW(),COLUMN())))</f>
        <v>0</v>
      </c>
      <c r="E137" s="14">
        <f t="shared" ca="1" si="12"/>
        <v>0</v>
      </c>
      <c r="F137" s="3"/>
      <c r="G137" s="14" cm="1">
        <f t="array" aca="1" ref="G137" ca="1">SUM(INDIRECT("'"&amp;TOTALCustomerSheets&amp;"'!"&amp;ADDRESS(ROW(),COLUMN())))</f>
        <v>0</v>
      </c>
      <c r="H137" s="14" cm="1">
        <f t="array" aca="1" ref="H137" ca="1">SUM(INDIRECT("'"&amp;TOTALCustomerSheets&amp;"'!"&amp;ADDRESS(ROW(),COLUMN())))</f>
        <v>0</v>
      </c>
      <c r="I137" s="14" cm="1">
        <f t="array" aca="1" ref="I137" ca="1">SUM(INDIRECT("'"&amp;TOTALCustomerSheets&amp;"'!"&amp;ADDRESS(ROW(),COLUMN())))</f>
        <v>0</v>
      </c>
      <c r="J137" s="14" cm="1">
        <f t="array" aca="1" ref="J137" ca="1">SUM(INDIRECT("'"&amp;TOTALCustomerSheets&amp;"'!"&amp;ADDRESS(ROW(),COLUMN())))</f>
        <v>0</v>
      </c>
      <c r="K137" s="14" cm="1">
        <f t="array" aca="1" ref="K137" ca="1">SUM(INDIRECT("'"&amp;TOTALCustomerSheets&amp;"'!"&amp;ADDRESS(ROW(),COLUMN())))</f>
        <v>0</v>
      </c>
      <c r="L137" s="14" cm="1">
        <f t="array" aca="1" ref="L137" ca="1">SUM(INDIRECT("'"&amp;TOTALCustomerSheets&amp;"'!"&amp;ADDRESS(ROW(),COLUMN())))</f>
        <v>0</v>
      </c>
      <c r="M137" s="14" cm="1">
        <f t="array" aca="1" ref="M137" ca="1">SUM(INDIRECT("'"&amp;TOTALCustomerSheets&amp;"'!"&amp;ADDRESS(ROW(),COLUMN())))</f>
        <v>0</v>
      </c>
      <c r="N137" s="14" cm="1">
        <f t="array" aca="1" ref="N137" ca="1">SUM(INDIRECT("'"&amp;TOTALCustomerSheets&amp;"'!"&amp;ADDRESS(ROW(),COLUMN())))</f>
        <v>0</v>
      </c>
      <c r="O137" s="14" cm="1">
        <f t="array" aca="1" ref="O137" ca="1">SUM(INDIRECT("'"&amp;TOTALCustomerSheets&amp;"'!"&amp;ADDRESS(ROW(),COLUMN())))</f>
        <v>0</v>
      </c>
      <c r="P137" s="14" cm="1">
        <f t="array" aca="1" ref="P137" ca="1">SUM(INDIRECT("'"&amp;TOTALCustomerSheets&amp;"'!"&amp;ADDRESS(ROW(),COLUMN())))</f>
        <v>0</v>
      </c>
      <c r="Q137" s="14" cm="1">
        <f t="array" aca="1" ref="Q137" ca="1">SUM(INDIRECT("'"&amp;TOTALCustomerSheets&amp;"'!"&amp;ADDRESS(ROW(),COLUMN())))</f>
        <v>0</v>
      </c>
      <c r="R137" s="14" cm="1">
        <f t="array" aca="1" ref="R137" ca="1">SUM(INDIRECT("'"&amp;TOTALCustomerSheets&amp;"'!"&amp;ADDRESS(ROW(),COLUMN())))</f>
        <v>0</v>
      </c>
      <c r="S137" s="14" cm="1">
        <f t="array" aca="1" ref="S137" ca="1">SUM(INDIRECT("'"&amp;TOTALCustomerSheets&amp;"'!"&amp;ADDRESS(ROW(),COLUMN())))</f>
        <v>0</v>
      </c>
      <c r="T137" s="14" cm="1">
        <f t="array" aca="1" ref="T137" ca="1">SUM(INDIRECT("'"&amp;TOTALCustomerSheets&amp;"'!"&amp;ADDRESS(ROW(),COLUMN())))</f>
        <v>0</v>
      </c>
      <c r="U137" s="14" cm="1">
        <f t="array" aca="1" ref="U137" ca="1">SUM(INDIRECT("'"&amp;TOTALCustomerSheets&amp;"'!"&amp;ADDRESS(ROW(),COLUMN())))</f>
        <v>0</v>
      </c>
    </row>
    <row r="138" spans="1:21" hidden="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 cm="1">
        <f t="array" aca="1" ref="D138" ca="1">SUM(INDIRECT("'"&amp;TOTALCustomerSheets&amp;"'!"&amp;ADDRESS(ROW(),COLUMN())))</f>
        <v>0</v>
      </c>
      <c r="E138" s="14">
        <f t="shared" ca="1" si="12"/>
        <v>0</v>
      </c>
      <c r="F138" s="3"/>
      <c r="G138" s="14" cm="1">
        <f t="array" aca="1" ref="G138" ca="1">SUM(INDIRECT("'"&amp;TOTALCustomerSheets&amp;"'!"&amp;ADDRESS(ROW(),COLUMN())))</f>
        <v>0</v>
      </c>
      <c r="H138" s="14" cm="1">
        <f t="array" aca="1" ref="H138" ca="1">SUM(INDIRECT("'"&amp;TOTALCustomerSheets&amp;"'!"&amp;ADDRESS(ROW(),COLUMN())))</f>
        <v>0</v>
      </c>
      <c r="I138" s="14" cm="1">
        <f t="array" aca="1" ref="I138" ca="1">SUM(INDIRECT("'"&amp;TOTALCustomerSheets&amp;"'!"&amp;ADDRESS(ROW(),COLUMN())))</f>
        <v>0</v>
      </c>
      <c r="J138" s="14" cm="1">
        <f t="array" aca="1" ref="J138" ca="1">SUM(INDIRECT("'"&amp;TOTALCustomerSheets&amp;"'!"&amp;ADDRESS(ROW(),COLUMN())))</f>
        <v>0</v>
      </c>
      <c r="K138" s="14" cm="1">
        <f t="array" aca="1" ref="K138" ca="1">SUM(INDIRECT("'"&amp;TOTALCustomerSheets&amp;"'!"&amp;ADDRESS(ROW(),COLUMN())))</f>
        <v>0</v>
      </c>
      <c r="L138" s="14" cm="1">
        <f t="array" aca="1" ref="L138" ca="1">SUM(INDIRECT("'"&amp;TOTALCustomerSheets&amp;"'!"&amp;ADDRESS(ROW(),COLUMN())))</f>
        <v>0</v>
      </c>
      <c r="M138" s="14" cm="1">
        <f t="array" aca="1" ref="M138" ca="1">SUM(INDIRECT("'"&amp;TOTALCustomerSheets&amp;"'!"&amp;ADDRESS(ROW(),COLUMN())))</f>
        <v>0</v>
      </c>
      <c r="N138" s="14" cm="1">
        <f t="array" aca="1" ref="N138" ca="1">SUM(INDIRECT("'"&amp;TOTALCustomerSheets&amp;"'!"&amp;ADDRESS(ROW(),COLUMN())))</f>
        <v>0</v>
      </c>
      <c r="O138" s="14" cm="1">
        <f t="array" aca="1" ref="O138" ca="1">SUM(INDIRECT("'"&amp;TOTALCustomerSheets&amp;"'!"&amp;ADDRESS(ROW(),COLUMN())))</f>
        <v>0</v>
      </c>
      <c r="P138" s="14" cm="1">
        <f t="array" aca="1" ref="P138" ca="1">SUM(INDIRECT("'"&amp;TOTALCustomerSheets&amp;"'!"&amp;ADDRESS(ROW(),COLUMN())))</f>
        <v>0</v>
      </c>
      <c r="Q138" s="14" cm="1">
        <f t="array" aca="1" ref="Q138" ca="1">SUM(INDIRECT("'"&amp;TOTALCustomerSheets&amp;"'!"&amp;ADDRESS(ROW(),COLUMN())))</f>
        <v>0</v>
      </c>
      <c r="R138" s="14" cm="1">
        <f t="array" aca="1" ref="R138" ca="1">SUM(INDIRECT("'"&amp;TOTALCustomerSheets&amp;"'!"&amp;ADDRESS(ROW(),COLUMN())))</f>
        <v>0</v>
      </c>
      <c r="S138" s="14" cm="1">
        <f t="array" aca="1" ref="S138" ca="1">SUM(INDIRECT("'"&amp;TOTALCustomerSheets&amp;"'!"&amp;ADDRESS(ROW(),COLUMN())))</f>
        <v>0</v>
      </c>
      <c r="T138" s="14" cm="1">
        <f t="array" aca="1" ref="T138" ca="1">SUM(INDIRECT("'"&amp;TOTALCustomerSheets&amp;"'!"&amp;ADDRESS(ROW(),COLUMN())))</f>
        <v>0</v>
      </c>
      <c r="U138" s="14" cm="1">
        <f t="array" aca="1" ref="U138" ca="1">SUM(INDIRECT("'"&amp;TOTALCustomerSheets&amp;"'!"&amp;ADDRESS(ROW(),COLUMN())))</f>
        <v>0</v>
      </c>
    </row>
    <row r="139" spans="1:21" hidden="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 cm="1">
        <f t="array" aca="1" ref="D139" ca="1">SUM(INDIRECT("'"&amp;TOTALCustomerSheets&amp;"'!"&amp;ADDRESS(ROW(),COLUMN())))</f>
        <v>0</v>
      </c>
      <c r="E139" s="14">
        <f t="shared" ca="1" si="12"/>
        <v>0</v>
      </c>
      <c r="F139" s="46"/>
      <c r="G139" s="14" cm="1">
        <f t="array" aca="1" ref="G139" ca="1">SUM(INDIRECT("'"&amp;TOTALCustomerSheets&amp;"'!"&amp;ADDRESS(ROW(),COLUMN())))</f>
        <v>0</v>
      </c>
      <c r="H139" s="14" cm="1">
        <f t="array" aca="1" ref="H139" ca="1">SUM(INDIRECT("'"&amp;TOTALCustomerSheets&amp;"'!"&amp;ADDRESS(ROW(),COLUMN())))</f>
        <v>0</v>
      </c>
      <c r="I139" s="14" cm="1">
        <f t="array" aca="1" ref="I139" ca="1">SUM(INDIRECT("'"&amp;TOTALCustomerSheets&amp;"'!"&amp;ADDRESS(ROW(),COLUMN())))</f>
        <v>0</v>
      </c>
      <c r="J139" s="14" cm="1">
        <f t="array" aca="1" ref="J139" ca="1">SUM(INDIRECT("'"&amp;TOTALCustomerSheets&amp;"'!"&amp;ADDRESS(ROW(),COLUMN())))</f>
        <v>0</v>
      </c>
      <c r="K139" s="14" cm="1">
        <f t="array" aca="1" ref="K139" ca="1">SUM(INDIRECT("'"&amp;TOTALCustomerSheets&amp;"'!"&amp;ADDRESS(ROW(),COLUMN())))</f>
        <v>0</v>
      </c>
      <c r="L139" s="14" cm="1">
        <f t="array" aca="1" ref="L139" ca="1">SUM(INDIRECT("'"&amp;TOTALCustomerSheets&amp;"'!"&amp;ADDRESS(ROW(),COLUMN())))</f>
        <v>0</v>
      </c>
      <c r="M139" s="14" cm="1">
        <f t="array" aca="1" ref="M139" ca="1">SUM(INDIRECT("'"&amp;TOTALCustomerSheets&amp;"'!"&amp;ADDRESS(ROW(),COLUMN())))</f>
        <v>0</v>
      </c>
      <c r="N139" s="14" cm="1">
        <f t="array" aca="1" ref="N139" ca="1">SUM(INDIRECT("'"&amp;TOTALCustomerSheets&amp;"'!"&amp;ADDRESS(ROW(),COLUMN())))</f>
        <v>0</v>
      </c>
      <c r="O139" s="14" cm="1">
        <f t="array" aca="1" ref="O139" ca="1">SUM(INDIRECT("'"&amp;TOTALCustomerSheets&amp;"'!"&amp;ADDRESS(ROW(),COLUMN())))</f>
        <v>0</v>
      </c>
      <c r="P139" s="14" cm="1">
        <f t="array" aca="1" ref="P139" ca="1">SUM(INDIRECT("'"&amp;TOTALCustomerSheets&amp;"'!"&amp;ADDRESS(ROW(),COLUMN())))</f>
        <v>0</v>
      </c>
      <c r="Q139" s="14" cm="1">
        <f t="array" aca="1" ref="Q139" ca="1">SUM(INDIRECT("'"&amp;TOTALCustomerSheets&amp;"'!"&amp;ADDRESS(ROW(),COLUMN())))</f>
        <v>0</v>
      </c>
      <c r="R139" s="14" cm="1">
        <f t="array" aca="1" ref="R139" ca="1">SUM(INDIRECT("'"&amp;TOTALCustomerSheets&amp;"'!"&amp;ADDRESS(ROW(),COLUMN())))</f>
        <v>0</v>
      </c>
      <c r="S139" s="14" cm="1">
        <f t="array" aca="1" ref="S139" ca="1">SUM(INDIRECT("'"&amp;TOTALCustomerSheets&amp;"'!"&amp;ADDRESS(ROW(),COLUMN())))</f>
        <v>0</v>
      </c>
      <c r="T139" s="14" cm="1">
        <f t="array" aca="1" ref="T139" ca="1">SUM(INDIRECT("'"&amp;TOTALCustomerSheets&amp;"'!"&amp;ADDRESS(ROW(),COLUMN())))</f>
        <v>0</v>
      </c>
      <c r="U139" s="14" cm="1">
        <f t="array" aca="1" ref="U139" ca="1">SUM(INDIRECT("'"&amp;TOTALCustomerSheets&amp;"'!"&amp;ADDRESS(ROW(),COLUMN())))</f>
        <v>0</v>
      </c>
    </row>
    <row r="140" spans="1:21" hidden="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 cm="1">
        <f t="array" aca="1" ref="D140" ca="1">SUM(INDIRECT("'"&amp;TOTALCustomerSheets&amp;"'!"&amp;ADDRESS(ROW(),COLUMN())))</f>
        <v>0</v>
      </c>
      <c r="E140" s="14">
        <f t="shared" ca="1" si="12"/>
        <v>0</v>
      </c>
      <c r="F140" s="46"/>
      <c r="G140" s="174" cm="1">
        <f t="array" aca="1" ref="G140" ca="1">SUM(INDIRECT("'"&amp;TOTALCustomerSheets&amp;"'!"&amp;ADDRESS(ROW(),COLUMN())))</f>
        <v>0</v>
      </c>
      <c r="H140" s="174" cm="1">
        <f t="array" aca="1" ref="H140" ca="1">SUM(INDIRECT("'"&amp;TOTALCustomerSheets&amp;"'!"&amp;ADDRESS(ROW(),COLUMN())))</f>
        <v>0</v>
      </c>
      <c r="I140" s="174" cm="1">
        <f t="array" aca="1" ref="I140" ca="1">SUM(INDIRECT("'"&amp;TOTALCustomerSheets&amp;"'!"&amp;ADDRESS(ROW(),COLUMN())))</f>
        <v>0</v>
      </c>
      <c r="J140" s="174" cm="1">
        <f t="array" aca="1" ref="J140" ca="1">SUM(INDIRECT("'"&amp;TOTALCustomerSheets&amp;"'!"&amp;ADDRESS(ROW(),COLUMN())))</f>
        <v>0</v>
      </c>
      <c r="K140" s="174" cm="1">
        <f t="array" aca="1" ref="K140" ca="1">SUM(INDIRECT("'"&amp;TOTALCustomerSheets&amp;"'!"&amp;ADDRESS(ROW(),COLUMN())))</f>
        <v>0</v>
      </c>
      <c r="L140" s="174" cm="1">
        <f t="array" aca="1" ref="L140" ca="1">SUM(INDIRECT("'"&amp;TOTALCustomerSheets&amp;"'!"&amp;ADDRESS(ROW(),COLUMN())))</f>
        <v>0</v>
      </c>
      <c r="M140" s="174" cm="1">
        <f t="array" aca="1" ref="M140" ca="1">SUM(INDIRECT("'"&amp;TOTALCustomerSheets&amp;"'!"&amp;ADDRESS(ROW(),COLUMN())))</f>
        <v>0</v>
      </c>
      <c r="N140" s="174" cm="1">
        <f t="array" aca="1" ref="N140" ca="1">SUM(INDIRECT("'"&amp;TOTALCustomerSheets&amp;"'!"&amp;ADDRESS(ROW(),COLUMN())))</f>
        <v>0</v>
      </c>
      <c r="O140" s="174" cm="1">
        <f t="array" aca="1" ref="O140" ca="1">SUM(INDIRECT("'"&amp;TOTALCustomerSheets&amp;"'!"&amp;ADDRESS(ROW(),COLUMN())))</f>
        <v>0</v>
      </c>
      <c r="P140" s="174" cm="1">
        <f t="array" aca="1" ref="P140" ca="1">SUM(INDIRECT("'"&amp;TOTALCustomerSheets&amp;"'!"&amp;ADDRESS(ROW(),COLUMN())))</f>
        <v>0</v>
      </c>
      <c r="Q140" s="174" cm="1">
        <f t="array" aca="1" ref="Q140" ca="1">SUM(INDIRECT("'"&amp;TOTALCustomerSheets&amp;"'!"&amp;ADDRESS(ROW(),COLUMN())))</f>
        <v>0</v>
      </c>
      <c r="R140" s="174" cm="1">
        <f t="array" aca="1" ref="R140" ca="1">SUM(INDIRECT("'"&amp;TOTALCustomerSheets&amp;"'!"&amp;ADDRESS(ROW(),COLUMN())))</f>
        <v>0</v>
      </c>
      <c r="S140" s="174" cm="1">
        <f t="array" aca="1" ref="S140" ca="1">SUM(INDIRECT("'"&amp;TOTALCustomerSheets&amp;"'!"&amp;ADDRESS(ROW(),COLUMN())))</f>
        <v>0</v>
      </c>
      <c r="T140" s="174" cm="1">
        <f t="array" aca="1" ref="T140" ca="1">SUM(INDIRECT("'"&amp;TOTALCustomerSheets&amp;"'!"&amp;ADDRESS(ROW(),COLUMN())))</f>
        <v>0</v>
      </c>
      <c r="U140" s="174" cm="1">
        <f t="array" aca="1" ref="U140" ca="1">SUM(INDIRECT("'"&amp;TOTALCustomerSheets&amp;"'!"&amp;ADDRESS(ROW(),COLUMN())))</f>
        <v>0</v>
      </c>
    </row>
    <row r="141" spans="1:21" hidden="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D141" s="14"/>
      <c r="E141" s="14">
        <f t="shared" si="12"/>
        <v>0</v>
      </c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hidden="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D142" s="14"/>
      <c r="E142" s="14">
        <f t="shared" si="12"/>
        <v>0</v>
      </c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hidden="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 cm="1">
        <f t="array" aca="1" ref="D143" ca="1">SUM(INDIRECT("'"&amp;TOTALCustomerSheets&amp;"'!"&amp;ADDRESS(ROW(),COLUMN())))</f>
        <v>0</v>
      </c>
      <c r="E143" s="14">
        <f t="shared" ca="1" si="12"/>
        <v>0</v>
      </c>
      <c r="F143" s="3"/>
      <c r="G143" s="14" cm="1">
        <f t="array" aca="1" ref="G143" ca="1">SUM(INDIRECT("'"&amp;TOTALCustomerSheets&amp;"'!"&amp;ADDRESS(ROW(),COLUMN())))</f>
        <v>0</v>
      </c>
      <c r="H143" s="14" cm="1">
        <f t="array" aca="1" ref="H143" ca="1">SUM(INDIRECT("'"&amp;TOTALCustomerSheets&amp;"'!"&amp;ADDRESS(ROW(),COLUMN())))</f>
        <v>0</v>
      </c>
      <c r="I143" s="14" cm="1">
        <f t="array" aca="1" ref="I143" ca="1">SUM(INDIRECT("'"&amp;TOTALCustomerSheets&amp;"'!"&amp;ADDRESS(ROW(),COLUMN())))</f>
        <v>0</v>
      </c>
      <c r="J143" s="14" cm="1">
        <f t="array" aca="1" ref="J143" ca="1">SUM(INDIRECT("'"&amp;TOTALCustomerSheets&amp;"'!"&amp;ADDRESS(ROW(),COLUMN())))</f>
        <v>0</v>
      </c>
      <c r="K143" s="14" cm="1">
        <f t="array" aca="1" ref="K143" ca="1">SUM(INDIRECT("'"&amp;TOTALCustomerSheets&amp;"'!"&amp;ADDRESS(ROW(),COLUMN())))</f>
        <v>0</v>
      </c>
      <c r="L143" s="14" cm="1">
        <f t="array" aca="1" ref="L143" ca="1">SUM(INDIRECT("'"&amp;TOTALCustomerSheets&amp;"'!"&amp;ADDRESS(ROW(),COLUMN())))</f>
        <v>0</v>
      </c>
      <c r="M143" s="14" cm="1">
        <f t="array" aca="1" ref="M143" ca="1">SUM(INDIRECT("'"&amp;TOTALCustomerSheets&amp;"'!"&amp;ADDRESS(ROW(),COLUMN())))</f>
        <v>0</v>
      </c>
      <c r="N143" s="14" cm="1">
        <f t="array" aca="1" ref="N143" ca="1">SUM(INDIRECT("'"&amp;TOTALCustomerSheets&amp;"'!"&amp;ADDRESS(ROW(),COLUMN())))</f>
        <v>0</v>
      </c>
      <c r="O143" s="14" cm="1">
        <f t="array" aca="1" ref="O143" ca="1">SUM(INDIRECT("'"&amp;TOTALCustomerSheets&amp;"'!"&amp;ADDRESS(ROW(),COLUMN())))</f>
        <v>0</v>
      </c>
      <c r="P143" s="14" cm="1">
        <f t="array" aca="1" ref="P143" ca="1">SUM(INDIRECT("'"&amp;TOTALCustomerSheets&amp;"'!"&amp;ADDRESS(ROW(),COLUMN())))</f>
        <v>0</v>
      </c>
      <c r="Q143" s="14" cm="1">
        <f t="array" aca="1" ref="Q143" ca="1">SUM(INDIRECT("'"&amp;TOTALCustomerSheets&amp;"'!"&amp;ADDRESS(ROW(),COLUMN())))</f>
        <v>0</v>
      </c>
      <c r="R143" s="14" cm="1">
        <f t="array" aca="1" ref="R143" ca="1">SUM(INDIRECT("'"&amp;TOTALCustomerSheets&amp;"'!"&amp;ADDRESS(ROW(),COLUMN())))</f>
        <v>0</v>
      </c>
      <c r="S143" s="14" cm="1">
        <f t="array" aca="1" ref="S143" ca="1">SUM(INDIRECT("'"&amp;TOTALCustomerSheets&amp;"'!"&amp;ADDRESS(ROW(),COLUMN())))</f>
        <v>0</v>
      </c>
      <c r="T143" s="14" cm="1">
        <f t="array" aca="1" ref="T143" ca="1">SUM(INDIRECT("'"&amp;TOTALCustomerSheets&amp;"'!"&amp;ADDRESS(ROW(),COLUMN())))</f>
        <v>0</v>
      </c>
      <c r="U143" s="14" cm="1">
        <f t="array" aca="1" ref="U143" ca="1">SUM(INDIRECT("'"&amp;TOTALCustomerSheets&amp;"'!"&amp;ADDRESS(ROW(),COLUMN())))</f>
        <v>0</v>
      </c>
    </row>
    <row r="144" spans="1:21" hidden="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 cm="1">
        <f t="array" aca="1" ref="D144" ca="1">SUM(INDIRECT("'"&amp;TOTALCustomerSheets&amp;"'!"&amp;ADDRESS(ROW(),COLUMN())))</f>
        <v>0</v>
      </c>
      <c r="E144" s="14">
        <f t="shared" ca="1" si="12"/>
        <v>0</v>
      </c>
      <c r="F144" s="3"/>
      <c r="G144" s="14" cm="1">
        <f t="array" aca="1" ref="G144" ca="1">SUM(INDIRECT("'"&amp;TOTALCustomerSheets&amp;"'!"&amp;ADDRESS(ROW(),COLUMN())))</f>
        <v>0</v>
      </c>
      <c r="H144" s="14" cm="1">
        <f t="array" aca="1" ref="H144" ca="1">SUM(INDIRECT("'"&amp;TOTALCustomerSheets&amp;"'!"&amp;ADDRESS(ROW(),COLUMN())))</f>
        <v>0</v>
      </c>
      <c r="I144" s="14" cm="1">
        <f t="array" aca="1" ref="I144" ca="1">SUM(INDIRECT("'"&amp;TOTALCustomerSheets&amp;"'!"&amp;ADDRESS(ROW(),COLUMN())))</f>
        <v>0</v>
      </c>
      <c r="J144" s="14" cm="1">
        <f t="array" aca="1" ref="J144" ca="1">SUM(INDIRECT("'"&amp;TOTALCustomerSheets&amp;"'!"&amp;ADDRESS(ROW(),COLUMN())))</f>
        <v>0</v>
      </c>
      <c r="K144" s="14" cm="1">
        <f t="array" aca="1" ref="K144" ca="1">SUM(INDIRECT("'"&amp;TOTALCustomerSheets&amp;"'!"&amp;ADDRESS(ROW(),COLUMN())))</f>
        <v>0</v>
      </c>
      <c r="L144" s="14" cm="1">
        <f t="array" aca="1" ref="L144" ca="1">SUM(INDIRECT("'"&amp;TOTALCustomerSheets&amp;"'!"&amp;ADDRESS(ROW(),COLUMN())))</f>
        <v>0</v>
      </c>
      <c r="M144" s="14" cm="1">
        <f t="array" aca="1" ref="M144" ca="1">SUM(INDIRECT("'"&amp;TOTALCustomerSheets&amp;"'!"&amp;ADDRESS(ROW(),COLUMN())))</f>
        <v>0</v>
      </c>
      <c r="N144" s="14" cm="1">
        <f t="array" aca="1" ref="N144" ca="1">SUM(INDIRECT("'"&amp;TOTALCustomerSheets&amp;"'!"&amp;ADDRESS(ROW(),COLUMN())))</f>
        <v>0</v>
      </c>
      <c r="O144" s="14" cm="1">
        <f t="array" aca="1" ref="O144" ca="1">SUM(INDIRECT("'"&amp;TOTALCustomerSheets&amp;"'!"&amp;ADDRESS(ROW(),COLUMN())))</f>
        <v>0</v>
      </c>
      <c r="P144" s="14" cm="1">
        <f t="array" aca="1" ref="P144" ca="1">SUM(INDIRECT("'"&amp;TOTALCustomerSheets&amp;"'!"&amp;ADDRESS(ROW(),COLUMN())))</f>
        <v>0</v>
      </c>
      <c r="Q144" s="14" cm="1">
        <f t="array" aca="1" ref="Q144" ca="1">SUM(INDIRECT("'"&amp;TOTALCustomerSheets&amp;"'!"&amp;ADDRESS(ROW(),COLUMN())))</f>
        <v>0</v>
      </c>
      <c r="R144" s="14" cm="1">
        <f t="array" aca="1" ref="R144" ca="1">SUM(INDIRECT("'"&amp;TOTALCustomerSheets&amp;"'!"&amp;ADDRESS(ROW(),COLUMN())))</f>
        <v>0</v>
      </c>
      <c r="S144" s="14" cm="1">
        <f t="array" aca="1" ref="S144" ca="1">SUM(INDIRECT("'"&amp;TOTALCustomerSheets&amp;"'!"&amp;ADDRESS(ROW(),COLUMN())))</f>
        <v>0</v>
      </c>
      <c r="T144" s="14" cm="1">
        <f t="array" aca="1" ref="T144" ca="1">SUM(INDIRECT("'"&amp;TOTALCustomerSheets&amp;"'!"&amp;ADDRESS(ROW(),COLUMN())))</f>
        <v>0</v>
      </c>
      <c r="U144" s="14" cm="1">
        <f t="array" aca="1" ref="U144" ca="1">SUM(INDIRECT("'"&amp;TOTALCustomerSheets&amp;"'!"&amp;ADDRESS(ROW(),COLUMN())))</f>
        <v>0</v>
      </c>
    </row>
    <row r="145" spans="1:21" hidden="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 cm="1">
        <f t="array" aca="1" ref="D145" ca="1">SUM(INDIRECT("'"&amp;TOTALCustomerSheets&amp;"'!"&amp;ADDRESS(ROW(),COLUMN())))</f>
        <v>0</v>
      </c>
      <c r="E145" s="14">
        <f t="shared" ca="1" si="12"/>
        <v>0</v>
      </c>
      <c r="F145" s="3"/>
      <c r="G145" s="14" cm="1">
        <f t="array" aca="1" ref="G145" ca="1">SUM(INDIRECT("'"&amp;TOTALCustomerSheets&amp;"'!"&amp;ADDRESS(ROW(),COLUMN())))</f>
        <v>0</v>
      </c>
      <c r="H145" s="14" cm="1">
        <f t="array" aca="1" ref="H145" ca="1">SUM(INDIRECT("'"&amp;TOTALCustomerSheets&amp;"'!"&amp;ADDRESS(ROW(),COLUMN())))</f>
        <v>0</v>
      </c>
      <c r="I145" s="14" cm="1">
        <f t="array" aca="1" ref="I145" ca="1">SUM(INDIRECT("'"&amp;TOTALCustomerSheets&amp;"'!"&amp;ADDRESS(ROW(),COLUMN())))</f>
        <v>0</v>
      </c>
      <c r="J145" s="14" cm="1">
        <f t="array" aca="1" ref="J145" ca="1">SUM(INDIRECT("'"&amp;TOTALCustomerSheets&amp;"'!"&amp;ADDRESS(ROW(),COLUMN())))</f>
        <v>0</v>
      </c>
      <c r="K145" s="14" cm="1">
        <f t="array" aca="1" ref="K145" ca="1">SUM(INDIRECT("'"&amp;TOTALCustomerSheets&amp;"'!"&amp;ADDRESS(ROW(),COLUMN())))</f>
        <v>0</v>
      </c>
      <c r="L145" s="14" cm="1">
        <f t="array" aca="1" ref="L145" ca="1">SUM(INDIRECT("'"&amp;TOTALCustomerSheets&amp;"'!"&amp;ADDRESS(ROW(),COLUMN())))</f>
        <v>0</v>
      </c>
      <c r="M145" s="14" cm="1">
        <f t="array" aca="1" ref="M145" ca="1">SUM(INDIRECT("'"&amp;TOTALCustomerSheets&amp;"'!"&amp;ADDRESS(ROW(),COLUMN())))</f>
        <v>0</v>
      </c>
      <c r="N145" s="14" cm="1">
        <f t="array" aca="1" ref="N145" ca="1">SUM(INDIRECT("'"&amp;TOTALCustomerSheets&amp;"'!"&amp;ADDRESS(ROW(),COLUMN())))</f>
        <v>0</v>
      </c>
      <c r="O145" s="14" cm="1">
        <f t="array" aca="1" ref="O145" ca="1">SUM(INDIRECT("'"&amp;TOTALCustomerSheets&amp;"'!"&amp;ADDRESS(ROW(),COLUMN())))</f>
        <v>0</v>
      </c>
      <c r="P145" s="14" cm="1">
        <f t="array" aca="1" ref="P145" ca="1">SUM(INDIRECT("'"&amp;TOTALCustomerSheets&amp;"'!"&amp;ADDRESS(ROW(),COLUMN())))</f>
        <v>0</v>
      </c>
      <c r="Q145" s="14" cm="1">
        <f t="array" aca="1" ref="Q145" ca="1">SUM(INDIRECT("'"&amp;TOTALCustomerSheets&amp;"'!"&amp;ADDRESS(ROW(),COLUMN())))</f>
        <v>0</v>
      </c>
      <c r="R145" s="14" cm="1">
        <f t="array" aca="1" ref="R145" ca="1">SUM(INDIRECT("'"&amp;TOTALCustomerSheets&amp;"'!"&amp;ADDRESS(ROW(),COLUMN())))</f>
        <v>0</v>
      </c>
      <c r="S145" s="14" cm="1">
        <f t="array" aca="1" ref="S145" ca="1">SUM(INDIRECT("'"&amp;TOTALCustomerSheets&amp;"'!"&amp;ADDRESS(ROW(),COLUMN())))</f>
        <v>0</v>
      </c>
      <c r="T145" s="14" cm="1">
        <f t="array" aca="1" ref="T145" ca="1">SUM(INDIRECT("'"&amp;TOTALCustomerSheets&amp;"'!"&amp;ADDRESS(ROW(),COLUMN())))</f>
        <v>0</v>
      </c>
      <c r="U145" s="14" cm="1">
        <f t="array" aca="1" ref="U145" ca="1">SUM(INDIRECT("'"&amp;TOTALCustomerSheets&amp;"'!"&amp;ADDRESS(ROW(),COLUMN())))</f>
        <v>0</v>
      </c>
    </row>
    <row r="146" spans="1:21" hidden="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 cm="1">
        <f t="array" aca="1" ref="D146" ca="1">SUM(INDIRECT("'"&amp;TOTALCustomerSheets&amp;"'!"&amp;ADDRESS(ROW(),COLUMN())))</f>
        <v>0</v>
      </c>
      <c r="E146" s="14">
        <f t="shared" ca="1" si="12"/>
        <v>0</v>
      </c>
      <c r="F146" s="3"/>
      <c r="G146" s="14" cm="1">
        <f t="array" aca="1" ref="G146" ca="1">SUM(INDIRECT("'"&amp;TOTALCustomerSheets&amp;"'!"&amp;ADDRESS(ROW(),COLUMN())))</f>
        <v>0</v>
      </c>
      <c r="H146" s="14" cm="1">
        <f t="array" aca="1" ref="H146" ca="1">SUM(INDIRECT("'"&amp;TOTALCustomerSheets&amp;"'!"&amp;ADDRESS(ROW(),COLUMN())))</f>
        <v>0</v>
      </c>
      <c r="I146" s="14" cm="1">
        <f t="array" aca="1" ref="I146" ca="1">SUM(INDIRECT("'"&amp;TOTALCustomerSheets&amp;"'!"&amp;ADDRESS(ROW(),COLUMN())))</f>
        <v>0</v>
      </c>
      <c r="J146" s="14" cm="1">
        <f t="array" aca="1" ref="J146" ca="1">SUM(INDIRECT("'"&amp;TOTALCustomerSheets&amp;"'!"&amp;ADDRESS(ROW(),COLUMN())))</f>
        <v>0</v>
      </c>
      <c r="K146" s="14" cm="1">
        <f t="array" aca="1" ref="K146" ca="1">SUM(INDIRECT("'"&amp;TOTALCustomerSheets&amp;"'!"&amp;ADDRESS(ROW(),COLUMN())))</f>
        <v>0</v>
      </c>
      <c r="L146" s="14" cm="1">
        <f t="array" aca="1" ref="L146" ca="1">SUM(INDIRECT("'"&amp;TOTALCustomerSheets&amp;"'!"&amp;ADDRESS(ROW(),COLUMN())))</f>
        <v>0</v>
      </c>
      <c r="M146" s="14" cm="1">
        <f t="array" aca="1" ref="M146" ca="1">SUM(INDIRECT("'"&amp;TOTALCustomerSheets&amp;"'!"&amp;ADDRESS(ROW(),COLUMN())))</f>
        <v>0</v>
      </c>
      <c r="N146" s="14" cm="1">
        <f t="array" aca="1" ref="N146" ca="1">SUM(INDIRECT("'"&amp;TOTALCustomerSheets&amp;"'!"&amp;ADDRESS(ROW(),COLUMN())))</f>
        <v>0</v>
      </c>
      <c r="O146" s="14" cm="1">
        <f t="array" aca="1" ref="O146" ca="1">SUM(INDIRECT("'"&amp;TOTALCustomerSheets&amp;"'!"&amp;ADDRESS(ROW(),COLUMN())))</f>
        <v>0</v>
      </c>
      <c r="P146" s="14" cm="1">
        <f t="array" aca="1" ref="P146" ca="1">SUM(INDIRECT("'"&amp;TOTALCustomerSheets&amp;"'!"&amp;ADDRESS(ROW(),COLUMN())))</f>
        <v>0</v>
      </c>
      <c r="Q146" s="14" cm="1">
        <f t="array" aca="1" ref="Q146" ca="1">SUM(INDIRECT("'"&amp;TOTALCustomerSheets&amp;"'!"&amp;ADDRESS(ROW(),COLUMN())))</f>
        <v>0</v>
      </c>
      <c r="R146" s="14" cm="1">
        <f t="array" aca="1" ref="R146" ca="1">SUM(INDIRECT("'"&amp;TOTALCustomerSheets&amp;"'!"&amp;ADDRESS(ROW(),COLUMN())))</f>
        <v>0</v>
      </c>
      <c r="S146" s="14" cm="1">
        <f t="array" aca="1" ref="S146" ca="1">SUM(INDIRECT("'"&amp;TOTALCustomerSheets&amp;"'!"&amp;ADDRESS(ROW(),COLUMN())))</f>
        <v>0</v>
      </c>
      <c r="T146" s="14" cm="1">
        <f t="array" aca="1" ref="T146" ca="1">SUM(INDIRECT("'"&amp;TOTALCustomerSheets&amp;"'!"&amp;ADDRESS(ROW(),COLUMN())))</f>
        <v>0</v>
      </c>
      <c r="U146" s="14" cm="1">
        <f t="array" aca="1" ref="U146" ca="1">SUM(INDIRECT("'"&amp;TOTALCustomerSheets&amp;"'!"&amp;ADDRESS(ROW(),COLUMN())))</f>
        <v>0</v>
      </c>
    </row>
    <row r="147" spans="1:21" hidden="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 cm="1">
        <f t="array" aca="1" ref="D147" ca="1">SUM(INDIRECT("'"&amp;TOTALCustomerSheets&amp;"'!"&amp;ADDRESS(ROW(),COLUMN())))</f>
        <v>0</v>
      </c>
      <c r="E147" s="14">
        <f t="shared" ca="1" si="12"/>
        <v>0</v>
      </c>
      <c r="F147" s="3"/>
      <c r="G147" s="14" cm="1">
        <f t="array" aca="1" ref="G147" ca="1">SUM(INDIRECT("'"&amp;TOTALCustomerSheets&amp;"'!"&amp;ADDRESS(ROW(),COLUMN())))</f>
        <v>0</v>
      </c>
      <c r="H147" s="14" cm="1">
        <f t="array" aca="1" ref="H147" ca="1">SUM(INDIRECT("'"&amp;TOTALCustomerSheets&amp;"'!"&amp;ADDRESS(ROW(),COLUMN())))</f>
        <v>0</v>
      </c>
      <c r="I147" s="14" cm="1">
        <f t="array" aca="1" ref="I147" ca="1">SUM(INDIRECT("'"&amp;TOTALCustomerSheets&amp;"'!"&amp;ADDRESS(ROW(),COLUMN())))</f>
        <v>0</v>
      </c>
      <c r="J147" s="14" cm="1">
        <f t="array" aca="1" ref="J147" ca="1">SUM(INDIRECT("'"&amp;TOTALCustomerSheets&amp;"'!"&amp;ADDRESS(ROW(),COLUMN())))</f>
        <v>0</v>
      </c>
      <c r="K147" s="14" cm="1">
        <f t="array" aca="1" ref="K147" ca="1">SUM(INDIRECT("'"&amp;TOTALCustomerSheets&amp;"'!"&amp;ADDRESS(ROW(),COLUMN())))</f>
        <v>0</v>
      </c>
      <c r="L147" s="14" cm="1">
        <f t="array" aca="1" ref="L147" ca="1">SUM(INDIRECT("'"&amp;TOTALCustomerSheets&amp;"'!"&amp;ADDRESS(ROW(),COLUMN())))</f>
        <v>0</v>
      </c>
      <c r="M147" s="14" cm="1">
        <f t="array" aca="1" ref="M147" ca="1">SUM(INDIRECT("'"&amp;TOTALCustomerSheets&amp;"'!"&amp;ADDRESS(ROW(),COLUMN())))</f>
        <v>0</v>
      </c>
      <c r="N147" s="14" cm="1">
        <f t="array" aca="1" ref="N147" ca="1">SUM(INDIRECT("'"&amp;TOTALCustomerSheets&amp;"'!"&amp;ADDRESS(ROW(),COLUMN())))</f>
        <v>0</v>
      </c>
      <c r="O147" s="14" cm="1">
        <f t="array" aca="1" ref="O147" ca="1">SUM(INDIRECT("'"&amp;TOTALCustomerSheets&amp;"'!"&amp;ADDRESS(ROW(),COLUMN())))</f>
        <v>0</v>
      </c>
      <c r="P147" s="14" cm="1">
        <f t="array" aca="1" ref="P147" ca="1">SUM(INDIRECT("'"&amp;TOTALCustomerSheets&amp;"'!"&amp;ADDRESS(ROW(),COLUMN())))</f>
        <v>0</v>
      </c>
      <c r="Q147" s="14" cm="1">
        <f t="array" aca="1" ref="Q147" ca="1">SUM(INDIRECT("'"&amp;TOTALCustomerSheets&amp;"'!"&amp;ADDRESS(ROW(),COLUMN())))</f>
        <v>0</v>
      </c>
      <c r="R147" s="14" cm="1">
        <f t="array" aca="1" ref="R147" ca="1">SUM(INDIRECT("'"&amp;TOTALCustomerSheets&amp;"'!"&amp;ADDRESS(ROW(),COLUMN())))</f>
        <v>0</v>
      </c>
      <c r="S147" s="14" cm="1">
        <f t="array" aca="1" ref="S147" ca="1">SUM(INDIRECT("'"&amp;TOTALCustomerSheets&amp;"'!"&amp;ADDRESS(ROW(),COLUMN())))</f>
        <v>0</v>
      </c>
      <c r="T147" s="14" cm="1">
        <f t="array" aca="1" ref="T147" ca="1">SUM(INDIRECT("'"&amp;TOTALCustomerSheets&amp;"'!"&amp;ADDRESS(ROW(),COLUMN())))</f>
        <v>0</v>
      </c>
      <c r="U147" s="14" cm="1">
        <f t="array" aca="1" ref="U147" ca="1">SUM(INDIRECT("'"&amp;TOTALCustomerSheets&amp;"'!"&amp;ADDRESS(ROW(),COLUMN())))</f>
        <v>0</v>
      </c>
    </row>
    <row r="148" spans="1:21" hidden="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 cm="1">
        <f t="array" aca="1" ref="D148" ca="1">SUM(INDIRECT("'"&amp;TOTALCustomerSheets&amp;"'!"&amp;ADDRESS(ROW(),COLUMN())))</f>
        <v>0</v>
      </c>
      <c r="E148" s="14">
        <f t="shared" ca="1" si="12"/>
        <v>0</v>
      </c>
      <c r="F148" s="3"/>
      <c r="G148" s="14" cm="1">
        <f t="array" aca="1" ref="G148" ca="1">SUM(INDIRECT("'"&amp;TOTALCustomerSheets&amp;"'!"&amp;ADDRESS(ROW(),COLUMN())))</f>
        <v>0</v>
      </c>
      <c r="H148" s="14" cm="1">
        <f t="array" aca="1" ref="H148" ca="1">SUM(INDIRECT("'"&amp;TOTALCustomerSheets&amp;"'!"&amp;ADDRESS(ROW(),COLUMN())))</f>
        <v>0</v>
      </c>
      <c r="I148" s="14" cm="1">
        <f t="array" aca="1" ref="I148" ca="1">SUM(INDIRECT("'"&amp;TOTALCustomerSheets&amp;"'!"&amp;ADDRESS(ROW(),COLUMN())))</f>
        <v>0</v>
      </c>
      <c r="J148" s="14" cm="1">
        <f t="array" aca="1" ref="J148" ca="1">SUM(INDIRECT("'"&amp;TOTALCustomerSheets&amp;"'!"&amp;ADDRESS(ROW(),COLUMN())))</f>
        <v>0</v>
      </c>
      <c r="K148" s="14" cm="1">
        <f t="array" aca="1" ref="K148" ca="1">SUM(INDIRECT("'"&amp;TOTALCustomerSheets&amp;"'!"&amp;ADDRESS(ROW(),COLUMN())))</f>
        <v>0</v>
      </c>
      <c r="L148" s="14" cm="1">
        <f t="array" aca="1" ref="L148" ca="1">SUM(INDIRECT("'"&amp;TOTALCustomerSheets&amp;"'!"&amp;ADDRESS(ROW(),COLUMN())))</f>
        <v>0</v>
      </c>
      <c r="M148" s="14" cm="1">
        <f t="array" aca="1" ref="M148" ca="1">SUM(INDIRECT("'"&amp;TOTALCustomerSheets&amp;"'!"&amp;ADDRESS(ROW(),COLUMN())))</f>
        <v>0</v>
      </c>
      <c r="N148" s="14" cm="1">
        <f t="array" aca="1" ref="N148" ca="1">SUM(INDIRECT("'"&amp;TOTALCustomerSheets&amp;"'!"&amp;ADDRESS(ROW(),COLUMN())))</f>
        <v>0</v>
      </c>
      <c r="O148" s="14" cm="1">
        <f t="array" aca="1" ref="O148" ca="1">SUM(INDIRECT("'"&amp;TOTALCustomerSheets&amp;"'!"&amp;ADDRESS(ROW(),COLUMN())))</f>
        <v>0</v>
      </c>
      <c r="P148" s="14" cm="1">
        <f t="array" aca="1" ref="P148" ca="1">SUM(INDIRECT("'"&amp;TOTALCustomerSheets&amp;"'!"&amp;ADDRESS(ROW(),COLUMN())))</f>
        <v>0</v>
      </c>
      <c r="Q148" s="14" cm="1">
        <f t="array" aca="1" ref="Q148" ca="1">SUM(INDIRECT("'"&amp;TOTALCustomerSheets&amp;"'!"&amp;ADDRESS(ROW(),COLUMN())))</f>
        <v>0</v>
      </c>
      <c r="R148" s="14" cm="1">
        <f t="array" aca="1" ref="R148" ca="1">SUM(INDIRECT("'"&amp;TOTALCustomerSheets&amp;"'!"&amp;ADDRESS(ROW(),COLUMN())))</f>
        <v>0</v>
      </c>
      <c r="S148" s="14" cm="1">
        <f t="array" aca="1" ref="S148" ca="1">SUM(INDIRECT("'"&amp;TOTALCustomerSheets&amp;"'!"&amp;ADDRESS(ROW(),COLUMN())))</f>
        <v>0</v>
      </c>
      <c r="T148" s="14" cm="1">
        <f t="array" aca="1" ref="T148" ca="1">SUM(INDIRECT("'"&amp;TOTALCustomerSheets&amp;"'!"&amp;ADDRESS(ROW(),COLUMN())))</f>
        <v>0</v>
      </c>
      <c r="U148" s="14" cm="1">
        <f t="array" aca="1" ref="U148" ca="1">SUM(INDIRECT("'"&amp;TOTALCustomerSheets&amp;"'!"&amp;ADDRESS(ROW(),COLUMN())))</f>
        <v>0</v>
      </c>
    </row>
    <row r="149" spans="1:21" hidden="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 cm="1">
        <f t="array" aca="1" ref="D149" ca="1">SUM(INDIRECT("'"&amp;TOTALCustomerSheets&amp;"'!"&amp;ADDRESS(ROW(),COLUMN())))</f>
        <v>0</v>
      </c>
      <c r="E149" s="14">
        <f t="shared" ca="1" si="12"/>
        <v>0</v>
      </c>
      <c r="F149" s="3"/>
      <c r="G149" s="14" cm="1">
        <f t="array" aca="1" ref="G149" ca="1">SUM(INDIRECT("'"&amp;TOTALCustomerSheets&amp;"'!"&amp;ADDRESS(ROW(),COLUMN())))</f>
        <v>0</v>
      </c>
      <c r="H149" s="14" cm="1">
        <f t="array" aca="1" ref="H149" ca="1">SUM(INDIRECT("'"&amp;TOTALCustomerSheets&amp;"'!"&amp;ADDRESS(ROW(),COLUMN())))</f>
        <v>0</v>
      </c>
      <c r="I149" s="14" cm="1">
        <f t="array" aca="1" ref="I149" ca="1">SUM(INDIRECT("'"&amp;TOTALCustomerSheets&amp;"'!"&amp;ADDRESS(ROW(),COLUMN())))</f>
        <v>0</v>
      </c>
      <c r="J149" s="14" cm="1">
        <f t="array" aca="1" ref="J149" ca="1">SUM(INDIRECT("'"&amp;TOTALCustomerSheets&amp;"'!"&amp;ADDRESS(ROW(),COLUMN())))</f>
        <v>0</v>
      </c>
      <c r="K149" s="14" cm="1">
        <f t="array" aca="1" ref="K149" ca="1">SUM(INDIRECT("'"&amp;TOTALCustomerSheets&amp;"'!"&amp;ADDRESS(ROW(),COLUMN())))</f>
        <v>0</v>
      </c>
      <c r="L149" s="14" cm="1">
        <f t="array" aca="1" ref="L149" ca="1">SUM(INDIRECT("'"&amp;TOTALCustomerSheets&amp;"'!"&amp;ADDRESS(ROW(),COLUMN())))</f>
        <v>0</v>
      </c>
      <c r="M149" s="14" cm="1">
        <f t="array" aca="1" ref="M149" ca="1">SUM(INDIRECT("'"&amp;TOTALCustomerSheets&amp;"'!"&amp;ADDRESS(ROW(),COLUMN())))</f>
        <v>0</v>
      </c>
      <c r="N149" s="14" cm="1">
        <f t="array" aca="1" ref="N149" ca="1">SUM(INDIRECT("'"&amp;TOTALCustomerSheets&amp;"'!"&amp;ADDRESS(ROW(),COLUMN())))</f>
        <v>0</v>
      </c>
      <c r="O149" s="14" cm="1">
        <f t="array" aca="1" ref="O149" ca="1">SUM(INDIRECT("'"&amp;TOTALCustomerSheets&amp;"'!"&amp;ADDRESS(ROW(),COLUMN())))</f>
        <v>0</v>
      </c>
      <c r="P149" s="14" cm="1">
        <f t="array" aca="1" ref="P149" ca="1">SUM(INDIRECT("'"&amp;TOTALCustomerSheets&amp;"'!"&amp;ADDRESS(ROW(),COLUMN())))</f>
        <v>0</v>
      </c>
      <c r="Q149" s="14" cm="1">
        <f t="array" aca="1" ref="Q149" ca="1">SUM(INDIRECT("'"&amp;TOTALCustomerSheets&amp;"'!"&amp;ADDRESS(ROW(),COLUMN())))</f>
        <v>0</v>
      </c>
      <c r="R149" s="14" cm="1">
        <f t="array" aca="1" ref="R149" ca="1">SUM(INDIRECT("'"&amp;TOTALCustomerSheets&amp;"'!"&amp;ADDRESS(ROW(),COLUMN())))</f>
        <v>0</v>
      </c>
      <c r="S149" s="14" cm="1">
        <f t="array" aca="1" ref="S149" ca="1">SUM(INDIRECT("'"&amp;TOTALCustomerSheets&amp;"'!"&amp;ADDRESS(ROW(),COLUMN())))</f>
        <v>0</v>
      </c>
      <c r="T149" s="14" cm="1">
        <f t="array" aca="1" ref="T149" ca="1">SUM(INDIRECT("'"&amp;TOTALCustomerSheets&amp;"'!"&amp;ADDRESS(ROW(),COLUMN())))</f>
        <v>0</v>
      </c>
      <c r="U149" s="14" cm="1">
        <f t="array" aca="1" ref="U149" ca="1">SUM(INDIRECT("'"&amp;TOTALCustomerSheets&amp;"'!"&amp;ADDRESS(ROW(),COLUMN())))</f>
        <v>0</v>
      </c>
    </row>
    <row r="150" spans="1:21" hidden="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 cm="1">
        <f t="array" aca="1" ref="D150" ca="1">SUM(INDIRECT("'"&amp;TOTALCustomerSheets&amp;"'!"&amp;ADDRESS(ROW(),COLUMN())))</f>
        <v>0</v>
      </c>
      <c r="E150" s="14">
        <f t="shared" ca="1" si="12"/>
        <v>0</v>
      </c>
      <c r="F150" s="3"/>
      <c r="G150" s="14" cm="1">
        <f t="array" aca="1" ref="G150" ca="1">SUM(INDIRECT("'"&amp;TOTALCustomerSheets&amp;"'!"&amp;ADDRESS(ROW(),COLUMN())))</f>
        <v>0</v>
      </c>
      <c r="H150" s="14" cm="1">
        <f t="array" aca="1" ref="H150" ca="1">SUM(INDIRECT("'"&amp;TOTALCustomerSheets&amp;"'!"&amp;ADDRESS(ROW(),COLUMN())))</f>
        <v>0</v>
      </c>
      <c r="I150" s="14" cm="1">
        <f t="array" aca="1" ref="I150" ca="1">SUM(INDIRECT("'"&amp;TOTALCustomerSheets&amp;"'!"&amp;ADDRESS(ROW(),COLUMN())))</f>
        <v>0</v>
      </c>
      <c r="J150" s="14" cm="1">
        <f t="array" aca="1" ref="J150" ca="1">SUM(INDIRECT("'"&amp;TOTALCustomerSheets&amp;"'!"&amp;ADDRESS(ROW(),COLUMN())))</f>
        <v>0</v>
      </c>
      <c r="K150" s="14" cm="1">
        <f t="array" aca="1" ref="K150" ca="1">SUM(INDIRECT("'"&amp;TOTALCustomerSheets&amp;"'!"&amp;ADDRESS(ROW(),COLUMN())))</f>
        <v>0</v>
      </c>
      <c r="L150" s="14" cm="1">
        <f t="array" aca="1" ref="L150" ca="1">SUM(INDIRECT("'"&amp;TOTALCustomerSheets&amp;"'!"&amp;ADDRESS(ROW(),COLUMN())))</f>
        <v>0</v>
      </c>
      <c r="M150" s="14" cm="1">
        <f t="array" aca="1" ref="M150" ca="1">SUM(INDIRECT("'"&amp;TOTALCustomerSheets&amp;"'!"&amp;ADDRESS(ROW(),COLUMN())))</f>
        <v>0</v>
      </c>
      <c r="N150" s="14" cm="1">
        <f t="array" aca="1" ref="N150" ca="1">SUM(INDIRECT("'"&amp;TOTALCustomerSheets&amp;"'!"&amp;ADDRESS(ROW(),COLUMN())))</f>
        <v>0</v>
      </c>
      <c r="O150" s="14" cm="1">
        <f t="array" aca="1" ref="O150" ca="1">SUM(INDIRECT("'"&amp;TOTALCustomerSheets&amp;"'!"&amp;ADDRESS(ROW(),COLUMN())))</f>
        <v>0</v>
      </c>
      <c r="P150" s="14" cm="1">
        <f t="array" aca="1" ref="P150" ca="1">SUM(INDIRECT("'"&amp;TOTALCustomerSheets&amp;"'!"&amp;ADDRESS(ROW(),COLUMN())))</f>
        <v>0</v>
      </c>
      <c r="Q150" s="14" cm="1">
        <f t="array" aca="1" ref="Q150" ca="1">SUM(INDIRECT("'"&amp;TOTALCustomerSheets&amp;"'!"&amp;ADDRESS(ROW(),COLUMN())))</f>
        <v>0</v>
      </c>
      <c r="R150" s="14" cm="1">
        <f t="array" aca="1" ref="R150" ca="1">SUM(INDIRECT("'"&amp;TOTALCustomerSheets&amp;"'!"&amp;ADDRESS(ROW(),COLUMN())))</f>
        <v>0</v>
      </c>
      <c r="S150" s="14" cm="1">
        <f t="array" aca="1" ref="S150" ca="1">SUM(INDIRECT("'"&amp;TOTALCustomerSheets&amp;"'!"&amp;ADDRESS(ROW(),COLUMN())))</f>
        <v>0</v>
      </c>
      <c r="T150" s="14" cm="1">
        <f t="array" aca="1" ref="T150" ca="1">SUM(INDIRECT("'"&amp;TOTALCustomerSheets&amp;"'!"&amp;ADDRESS(ROW(),COLUMN())))</f>
        <v>0</v>
      </c>
      <c r="U150" s="14" cm="1">
        <f t="array" aca="1" ref="U150" ca="1">SUM(INDIRECT("'"&amp;TOTALCustomerSheets&amp;"'!"&amp;ADDRESS(ROW(),COLUMN())))</f>
        <v>0</v>
      </c>
    </row>
    <row r="151" spans="1:21" hidden="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 cm="1">
        <f t="array" aca="1" ref="D151" ca="1">SUM(INDIRECT("'"&amp;TOTALCustomerSheets&amp;"'!"&amp;ADDRESS(ROW(),COLUMN())))</f>
        <v>0</v>
      </c>
      <c r="E151" s="14">
        <f t="shared" ca="1" si="12"/>
        <v>0</v>
      </c>
      <c r="F151" s="3"/>
      <c r="G151" s="14" cm="1">
        <f t="array" aca="1" ref="G151" ca="1">SUM(INDIRECT("'"&amp;TOTALCustomerSheets&amp;"'!"&amp;ADDRESS(ROW(),COLUMN())))</f>
        <v>0</v>
      </c>
      <c r="H151" s="14" cm="1">
        <f t="array" aca="1" ref="H151" ca="1">SUM(INDIRECT("'"&amp;TOTALCustomerSheets&amp;"'!"&amp;ADDRESS(ROW(),COLUMN())))</f>
        <v>0</v>
      </c>
      <c r="I151" s="14" cm="1">
        <f t="array" aca="1" ref="I151" ca="1">SUM(INDIRECT("'"&amp;TOTALCustomerSheets&amp;"'!"&amp;ADDRESS(ROW(),COLUMN())))</f>
        <v>0</v>
      </c>
      <c r="J151" s="14" cm="1">
        <f t="array" aca="1" ref="J151" ca="1">SUM(INDIRECT("'"&amp;TOTALCustomerSheets&amp;"'!"&amp;ADDRESS(ROW(),COLUMN())))</f>
        <v>0</v>
      </c>
      <c r="K151" s="14" cm="1">
        <f t="array" aca="1" ref="K151" ca="1">SUM(INDIRECT("'"&amp;TOTALCustomerSheets&amp;"'!"&amp;ADDRESS(ROW(),COLUMN())))</f>
        <v>0</v>
      </c>
      <c r="L151" s="14" cm="1">
        <f t="array" aca="1" ref="L151" ca="1">SUM(INDIRECT("'"&amp;TOTALCustomerSheets&amp;"'!"&amp;ADDRESS(ROW(),COLUMN())))</f>
        <v>0</v>
      </c>
      <c r="M151" s="14" cm="1">
        <f t="array" aca="1" ref="M151" ca="1">SUM(INDIRECT("'"&amp;TOTALCustomerSheets&amp;"'!"&amp;ADDRESS(ROW(),COLUMN())))</f>
        <v>0</v>
      </c>
      <c r="N151" s="14" cm="1">
        <f t="array" aca="1" ref="N151" ca="1">SUM(INDIRECT("'"&amp;TOTALCustomerSheets&amp;"'!"&amp;ADDRESS(ROW(),COLUMN())))</f>
        <v>0</v>
      </c>
      <c r="O151" s="14" cm="1">
        <f t="array" aca="1" ref="O151" ca="1">SUM(INDIRECT("'"&amp;TOTALCustomerSheets&amp;"'!"&amp;ADDRESS(ROW(),COLUMN())))</f>
        <v>0</v>
      </c>
      <c r="P151" s="14" cm="1">
        <f t="array" aca="1" ref="P151" ca="1">SUM(INDIRECT("'"&amp;TOTALCustomerSheets&amp;"'!"&amp;ADDRESS(ROW(),COLUMN())))</f>
        <v>0</v>
      </c>
      <c r="Q151" s="14" cm="1">
        <f t="array" aca="1" ref="Q151" ca="1">SUM(INDIRECT("'"&amp;TOTALCustomerSheets&amp;"'!"&amp;ADDRESS(ROW(),COLUMN())))</f>
        <v>0</v>
      </c>
      <c r="R151" s="14" cm="1">
        <f t="array" aca="1" ref="R151" ca="1">SUM(INDIRECT("'"&amp;TOTALCustomerSheets&amp;"'!"&amp;ADDRESS(ROW(),COLUMN())))</f>
        <v>0</v>
      </c>
      <c r="S151" s="14" cm="1">
        <f t="array" aca="1" ref="S151" ca="1">SUM(INDIRECT("'"&amp;TOTALCustomerSheets&amp;"'!"&amp;ADDRESS(ROW(),COLUMN())))</f>
        <v>0</v>
      </c>
      <c r="T151" s="14" cm="1">
        <f t="array" aca="1" ref="T151" ca="1">SUM(INDIRECT("'"&amp;TOTALCustomerSheets&amp;"'!"&amp;ADDRESS(ROW(),COLUMN())))</f>
        <v>0</v>
      </c>
      <c r="U151" s="14" cm="1">
        <f t="array" aca="1" ref="U151" ca="1">SUM(INDIRECT("'"&amp;TOTALCustomerSheets&amp;"'!"&amp;ADDRESS(ROW(),COLUMN())))</f>
        <v>0</v>
      </c>
    </row>
    <row r="152" spans="1:21" hidden="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 cm="1">
        <f t="array" aca="1" ref="D152" ca="1">SUM(INDIRECT("'"&amp;TOTALCustomerSheets&amp;"'!"&amp;ADDRESS(ROW(),COLUMN())))</f>
        <v>0</v>
      </c>
      <c r="E152" s="14">
        <f t="shared" ca="1" si="12"/>
        <v>0</v>
      </c>
      <c r="F152" s="3"/>
      <c r="G152" s="14" cm="1">
        <f t="array" aca="1" ref="G152" ca="1">SUM(INDIRECT("'"&amp;TOTALCustomerSheets&amp;"'!"&amp;ADDRESS(ROW(),COLUMN())))</f>
        <v>0</v>
      </c>
      <c r="H152" s="14" cm="1">
        <f t="array" aca="1" ref="H152" ca="1">SUM(INDIRECT("'"&amp;TOTALCustomerSheets&amp;"'!"&amp;ADDRESS(ROW(),COLUMN())))</f>
        <v>0</v>
      </c>
      <c r="I152" s="14" cm="1">
        <f t="array" aca="1" ref="I152" ca="1">SUM(INDIRECT("'"&amp;TOTALCustomerSheets&amp;"'!"&amp;ADDRESS(ROW(),COLUMN())))</f>
        <v>0</v>
      </c>
      <c r="J152" s="14" cm="1">
        <f t="array" aca="1" ref="J152" ca="1">SUM(INDIRECT("'"&amp;TOTALCustomerSheets&amp;"'!"&amp;ADDRESS(ROW(),COLUMN())))</f>
        <v>0</v>
      </c>
      <c r="K152" s="14" cm="1">
        <f t="array" aca="1" ref="K152" ca="1">SUM(INDIRECT("'"&amp;TOTALCustomerSheets&amp;"'!"&amp;ADDRESS(ROW(),COLUMN())))</f>
        <v>0</v>
      </c>
      <c r="L152" s="14" cm="1">
        <f t="array" aca="1" ref="L152" ca="1">SUM(INDIRECT("'"&amp;TOTALCustomerSheets&amp;"'!"&amp;ADDRESS(ROW(),COLUMN())))</f>
        <v>0</v>
      </c>
      <c r="M152" s="14" cm="1">
        <f t="array" aca="1" ref="M152" ca="1">SUM(INDIRECT("'"&amp;TOTALCustomerSheets&amp;"'!"&amp;ADDRESS(ROW(),COLUMN())))</f>
        <v>0</v>
      </c>
      <c r="N152" s="14" cm="1">
        <f t="array" aca="1" ref="N152" ca="1">SUM(INDIRECT("'"&amp;TOTALCustomerSheets&amp;"'!"&amp;ADDRESS(ROW(),COLUMN())))</f>
        <v>0</v>
      </c>
      <c r="O152" s="14" cm="1">
        <f t="array" aca="1" ref="O152" ca="1">SUM(INDIRECT("'"&amp;TOTALCustomerSheets&amp;"'!"&amp;ADDRESS(ROW(),COLUMN())))</f>
        <v>0</v>
      </c>
      <c r="P152" s="14" cm="1">
        <f t="array" aca="1" ref="P152" ca="1">SUM(INDIRECT("'"&amp;TOTALCustomerSheets&amp;"'!"&amp;ADDRESS(ROW(),COLUMN())))</f>
        <v>0</v>
      </c>
      <c r="Q152" s="14" cm="1">
        <f t="array" aca="1" ref="Q152" ca="1">SUM(INDIRECT("'"&amp;TOTALCustomerSheets&amp;"'!"&amp;ADDRESS(ROW(),COLUMN())))</f>
        <v>0</v>
      </c>
      <c r="R152" s="14" cm="1">
        <f t="array" aca="1" ref="R152" ca="1">SUM(INDIRECT("'"&amp;TOTALCustomerSheets&amp;"'!"&amp;ADDRESS(ROW(),COLUMN())))</f>
        <v>0</v>
      </c>
      <c r="S152" s="14" cm="1">
        <f t="array" aca="1" ref="S152" ca="1">SUM(INDIRECT("'"&amp;TOTALCustomerSheets&amp;"'!"&amp;ADDRESS(ROW(),COLUMN())))</f>
        <v>0</v>
      </c>
      <c r="T152" s="14" cm="1">
        <f t="array" aca="1" ref="T152" ca="1">SUM(INDIRECT("'"&amp;TOTALCustomerSheets&amp;"'!"&amp;ADDRESS(ROW(),COLUMN())))</f>
        <v>0</v>
      </c>
      <c r="U152" s="14" cm="1">
        <f t="array" aca="1" ref="U152" ca="1">SUM(INDIRECT("'"&amp;TOTALCustomerSheets&amp;"'!"&amp;ADDRESS(ROW(),COLUMN())))</f>
        <v>0</v>
      </c>
    </row>
    <row r="153" spans="1:21" hidden="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 cm="1">
        <f t="array" aca="1" ref="D153" ca="1">SUM(INDIRECT("'"&amp;TOTALCustomerSheets&amp;"'!"&amp;ADDRESS(ROW(),COLUMN())))</f>
        <v>0</v>
      </c>
      <c r="E153" s="14">
        <f t="shared" ca="1" si="12"/>
        <v>0</v>
      </c>
      <c r="F153" s="46"/>
      <c r="G153" s="174" cm="1">
        <f t="array" aca="1" ref="G153" ca="1">SUM(INDIRECT("'"&amp;TOTALCustomerSheets&amp;"'!"&amp;ADDRESS(ROW(),COLUMN())))</f>
        <v>0</v>
      </c>
      <c r="H153" s="174" cm="1">
        <f t="array" aca="1" ref="H153" ca="1">SUM(INDIRECT("'"&amp;TOTALCustomerSheets&amp;"'!"&amp;ADDRESS(ROW(),COLUMN())))</f>
        <v>0</v>
      </c>
      <c r="I153" s="174" cm="1">
        <f t="array" aca="1" ref="I153" ca="1">SUM(INDIRECT("'"&amp;TOTALCustomerSheets&amp;"'!"&amp;ADDRESS(ROW(),COLUMN())))</f>
        <v>0</v>
      </c>
      <c r="J153" s="174" cm="1">
        <f t="array" aca="1" ref="J153" ca="1">SUM(INDIRECT("'"&amp;TOTALCustomerSheets&amp;"'!"&amp;ADDRESS(ROW(),COLUMN())))</f>
        <v>0</v>
      </c>
      <c r="K153" s="174" cm="1">
        <f t="array" aca="1" ref="K153" ca="1">SUM(INDIRECT("'"&amp;TOTALCustomerSheets&amp;"'!"&amp;ADDRESS(ROW(),COLUMN())))</f>
        <v>0</v>
      </c>
      <c r="L153" s="174" cm="1">
        <f t="array" aca="1" ref="L153" ca="1">SUM(INDIRECT("'"&amp;TOTALCustomerSheets&amp;"'!"&amp;ADDRESS(ROW(),COLUMN())))</f>
        <v>0</v>
      </c>
      <c r="M153" s="174" cm="1">
        <f t="array" aca="1" ref="M153" ca="1">SUM(INDIRECT("'"&amp;TOTALCustomerSheets&amp;"'!"&amp;ADDRESS(ROW(),COLUMN())))</f>
        <v>0</v>
      </c>
      <c r="N153" s="174" cm="1">
        <f t="array" aca="1" ref="N153" ca="1">SUM(INDIRECT("'"&amp;TOTALCustomerSheets&amp;"'!"&amp;ADDRESS(ROW(),COLUMN())))</f>
        <v>0</v>
      </c>
      <c r="O153" s="174" cm="1">
        <f t="array" aca="1" ref="O153" ca="1">SUM(INDIRECT("'"&amp;TOTALCustomerSheets&amp;"'!"&amp;ADDRESS(ROW(),COLUMN())))</f>
        <v>0</v>
      </c>
      <c r="P153" s="174" cm="1">
        <f t="array" aca="1" ref="P153" ca="1">SUM(INDIRECT("'"&amp;TOTALCustomerSheets&amp;"'!"&amp;ADDRESS(ROW(),COLUMN())))</f>
        <v>0</v>
      </c>
      <c r="Q153" s="174" cm="1">
        <f t="array" aca="1" ref="Q153" ca="1">SUM(INDIRECT("'"&amp;TOTALCustomerSheets&amp;"'!"&amp;ADDRESS(ROW(),COLUMN())))</f>
        <v>0</v>
      </c>
      <c r="R153" s="174" cm="1">
        <f t="array" aca="1" ref="R153" ca="1">SUM(INDIRECT("'"&amp;TOTALCustomerSheets&amp;"'!"&amp;ADDRESS(ROW(),COLUMN())))</f>
        <v>0</v>
      </c>
      <c r="S153" s="174" cm="1">
        <f t="array" aca="1" ref="S153" ca="1">SUM(INDIRECT("'"&amp;TOTALCustomerSheets&amp;"'!"&amp;ADDRESS(ROW(),COLUMN())))</f>
        <v>0</v>
      </c>
      <c r="T153" s="174" cm="1">
        <f t="array" aca="1" ref="T153" ca="1">SUM(INDIRECT("'"&amp;TOTALCustomerSheets&amp;"'!"&amp;ADDRESS(ROW(),COLUMN())))</f>
        <v>0</v>
      </c>
      <c r="U153" s="174" cm="1">
        <f t="array" aca="1" ref="U153" ca="1">SUM(INDIRECT("'"&amp;TOTALCustomerSheets&amp;"'!"&amp;ADDRESS(ROW(),COLUMN())))</f>
        <v>0</v>
      </c>
    </row>
    <row r="154" spans="1:21" hidden="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D154" s="14"/>
      <c r="E154" s="14">
        <f t="shared" si="12"/>
        <v>0</v>
      </c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hidden="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D155" s="14"/>
      <c r="E155" s="14">
        <f t="shared" si="12"/>
        <v>0</v>
      </c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hidden="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 cm="1">
        <f t="array" aca="1" ref="D156" ca="1">SUM(INDIRECT("'"&amp;TOTALCustomerSheets&amp;"'!"&amp;ADDRESS(ROW(),COLUMN())))</f>
        <v>0</v>
      </c>
      <c r="E156" s="14">
        <f t="shared" ca="1" si="12"/>
        <v>0</v>
      </c>
      <c r="F156" s="3"/>
      <c r="G156" s="14" cm="1">
        <f t="array" aca="1" ref="G156" ca="1">SUM(INDIRECT("'"&amp;TOTALCustomerSheets&amp;"'!"&amp;ADDRESS(ROW(),COLUMN())))</f>
        <v>0</v>
      </c>
      <c r="H156" s="14" cm="1">
        <f t="array" aca="1" ref="H156" ca="1">SUM(INDIRECT("'"&amp;TOTALCustomerSheets&amp;"'!"&amp;ADDRESS(ROW(),COLUMN())))</f>
        <v>0</v>
      </c>
      <c r="I156" s="14" cm="1">
        <f t="array" aca="1" ref="I156" ca="1">SUM(INDIRECT("'"&amp;TOTALCustomerSheets&amp;"'!"&amp;ADDRESS(ROW(),COLUMN())))</f>
        <v>0</v>
      </c>
      <c r="J156" s="14" cm="1">
        <f t="array" aca="1" ref="J156" ca="1">SUM(INDIRECT("'"&amp;TOTALCustomerSheets&amp;"'!"&amp;ADDRESS(ROW(),COLUMN())))</f>
        <v>0</v>
      </c>
      <c r="K156" s="14" cm="1">
        <f t="array" aca="1" ref="K156" ca="1">SUM(INDIRECT("'"&amp;TOTALCustomerSheets&amp;"'!"&amp;ADDRESS(ROW(),COLUMN())))</f>
        <v>0</v>
      </c>
      <c r="L156" s="14" cm="1">
        <f t="array" aca="1" ref="L156" ca="1">SUM(INDIRECT("'"&amp;TOTALCustomerSheets&amp;"'!"&amp;ADDRESS(ROW(),COLUMN())))</f>
        <v>0</v>
      </c>
      <c r="M156" s="14" cm="1">
        <f t="array" aca="1" ref="M156" ca="1">SUM(INDIRECT("'"&amp;TOTALCustomerSheets&amp;"'!"&amp;ADDRESS(ROW(),COLUMN())))</f>
        <v>0</v>
      </c>
      <c r="N156" s="14" cm="1">
        <f t="array" aca="1" ref="N156" ca="1">SUM(INDIRECT("'"&amp;TOTALCustomerSheets&amp;"'!"&amp;ADDRESS(ROW(),COLUMN())))</f>
        <v>0</v>
      </c>
      <c r="O156" s="14" cm="1">
        <f t="array" aca="1" ref="O156" ca="1">SUM(INDIRECT("'"&amp;TOTALCustomerSheets&amp;"'!"&amp;ADDRESS(ROW(),COLUMN())))</f>
        <v>0</v>
      </c>
      <c r="P156" s="14" cm="1">
        <f t="array" aca="1" ref="P156" ca="1">SUM(INDIRECT("'"&amp;TOTALCustomerSheets&amp;"'!"&amp;ADDRESS(ROW(),COLUMN())))</f>
        <v>0</v>
      </c>
      <c r="Q156" s="14" cm="1">
        <f t="array" aca="1" ref="Q156" ca="1">SUM(INDIRECT("'"&amp;TOTALCustomerSheets&amp;"'!"&amp;ADDRESS(ROW(),COLUMN())))</f>
        <v>0</v>
      </c>
      <c r="R156" s="14" cm="1">
        <f t="array" aca="1" ref="R156" ca="1">SUM(INDIRECT("'"&amp;TOTALCustomerSheets&amp;"'!"&amp;ADDRESS(ROW(),COLUMN())))</f>
        <v>0</v>
      </c>
      <c r="S156" s="14" cm="1">
        <f t="array" aca="1" ref="S156" ca="1">SUM(INDIRECT("'"&amp;TOTALCustomerSheets&amp;"'!"&amp;ADDRESS(ROW(),COLUMN())))</f>
        <v>0</v>
      </c>
      <c r="T156" s="14" cm="1">
        <f t="array" aca="1" ref="T156" ca="1">SUM(INDIRECT("'"&amp;TOTALCustomerSheets&amp;"'!"&amp;ADDRESS(ROW(),COLUMN())))</f>
        <v>0</v>
      </c>
      <c r="U156" s="14" cm="1">
        <f t="array" aca="1" ref="U156" ca="1">SUM(INDIRECT("'"&amp;TOTALCustomerSheets&amp;"'!"&amp;ADDRESS(ROW(),COLUMN())))</f>
        <v>0</v>
      </c>
    </row>
    <row r="157" spans="1:21" hidden="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 cm="1">
        <f t="array" aca="1" ref="D157" ca="1">SUM(INDIRECT("'"&amp;TOTALCustomerSheets&amp;"'!"&amp;ADDRESS(ROW(),COLUMN())))</f>
        <v>0</v>
      </c>
      <c r="E157" s="14">
        <f t="shared" ref="E157:E209" ca="1" si="13">IFERROR(IF(D157="",0,IF(D157=0,0,IF(ABS(D157-SUM($G157:$U157))&lt;Check_Limit,0,1))),1)</f>
        <v>0</v>
      </c>
      <c r="F157" s="3"/>
      <c r="G157" s="14" cm="1">
        <f t="array" aca="1" ref="G157" ca="1">SUM(INDIRECT("'"&amp;TOTALCustomerSheets&amp;"'!"&amp;ADDRESS(ROW(),COLUMN())))</f>
        <v>0</v>
      </c>
      <c r="H157" s="14" cm="1">
        <f t="array" aca="1" ref="H157" ca="1">SUM(INDIRECT("'"&amp;TOTALCustomerSheets&amp;"'!"&amp;ADDRESS(ROW(),COLUMN())))</f>
        <v>0</v>
      </c>
      <c r="I157" s="14" cm="1">
        <f t="array" aca="1" ref="I157" ca="1">SUM(INDIRECT("'"&amp;TOTALCustomerSheets&amp;"'!"&amp;ADDRESS(ROW(),COLUMN())))</f>
        <v>0</v>
      </c>
      <c r="J157" s="14" cm="1">
        <f t="array" aca="1" ref="J157" ca="1">SUM(INDIRECT("'"&amp;TOTALCustomerSheets&amp;"'!"&amp;ADDRESS(ROW(),COLUMN())))</f>
        <v>0</v>
      </c>
      <c r="K157" s="14" cm="1">
        <f t="array" aca="1" ref="K157" ca="1">SUM(INDIRECT("'"&amp;TOTALCustomerSheets&amp;"'!"&amp;ADDRESS(ROW(),COLUMN())))</f>
        <v>0</v>
      </c>
      <c r="L157" s="14" cm="1">
        <f t="array" aca="1" ref="L157" ca="1">SUM(INDIRECT("'"&amp;TOTALCustomerSheets&amp;"'!"&amp;ADDRESS(ROW(),COLUMN())))</f>
        <v>0</v>
      </c>
      <c r="M157" s="14" cm="1">
        <f t="array" aca="1" ref="M157" ca="1">SUM(INDIRECT("'"&amp;TOTALCustomerSheets&amp;"'!"&amp;ADDRESS(ROW(),COLUMN())))</f>
        <v>0</v>
      </c>
      <c r="N157" s="14" cm="1">
        <f t="array" aca="1" ref="N157" ca="1">SUM(INDIRECT("'"&amp;TOTALCustomerSheets&amp;"'!"&amp;ADDRESS(ROW(),COLUMN())))</f>
        <v>0</v>
      </c>
      <c r="O157" s="14" cm="1">
        <f t="array" aca="1" ref="O157" ca="1">SUM(INDIRECT("'"&amp;TOTALCustomerSheets&amp;"'!"&amp;ADDRESS(ROW(),COLUMN())))</f>
        <v>0</v>
      </c>
      <c r="P157" s="14" cm="1">
        <f t="array" aca="1" ref="P157" ca="1">SUM(INDIRECT("'"&amp;TOTALCustomerSheets&amp;"'!"&amp;ADDRESS(ROW(),COLUMN())))</f>
        <v>0</v>
      </c>
      <c r="Q157" s="14" cm="1">
        <f t="array" aca="1" ref="Q157" ca="1">SUM(INDIRECT("'"&amp;TOTALCustomerSheets&amp;"'!"&amp;ADDRESS(ROW(),COLUMN())))</f>
        <v>0</v>
      </c>
      <c r="R157" s="14" cm="1">
        <f t="array" aca="1" ref="R157" ca="1">SUM(INDIRECT("'"&amp;TOTALCustomerSheets&amp;"'!"&amp;ADDRESS(ROW(),COLUMN())))</f>
        <v>0</v>
      </c>
      <c r="S157" s="14" cm="1">
        <f t="array" aca="1" ref="S157" ca="1">SUM(INDIRECT("'"&amp;TOTALCustomerSheets&amp;"'!"&amp;ADDRESS(ROW(),COLUMN())))</f>
        <v>0</v>
      </c>
      <c r="T157" s="14" cm="1">
        <f t="array" aca="1" ref="T157" ca="1">SUM(INDIRECT("'"&amp;TOTALCustomerSheets&amp;"'!"&amp;ADDRESS(ROW(),COLUMN())))</f>
        <v>0</v>
      </c>
      <c r="U157" s="14" cm="1">
        <f t="array" aca="1" ref="U157" ca="1">SUM(INDIRECT("'"&amp;TOTALCustomerSheets&amp;"'!"&amp;ADDRESS(ROW(),COLUMN())))</f>
        <v>0</v>
      </c>
    </row>
    <row r="158" spans="1:21" hidden="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 cm="1">
        <f t="array" aca="1" ref="D158" ca="1">SUM(INDIRECT("'"&amp;TOTALCustomerSheets&amp;"'!"&amp;ADDRESS(ROW(),COLUMN())))</f>
        <v>0</v>
      </c>
      <c r="E158" s="14">
        <f t="shared" ca="1" si="13"/>
        <v>0</v>
      </c>
      <c r="F158" s="3"/>
      <c r="G158" s="14" cm="1">
        <f t="array" aca="1" ref="G158" ca="1">SUM(INDIRECT("'"&amp;TOTALCustomerSheets&amp;"'!"&amp;ADDRESS(ROW(),COLUMN())))</f>
        <v>0</v>
      </c>
      <c r="H158" s="14" cm="1">
        <f t="array" aca="1" ref="H158" ca="1">SUM(INDIRECT("'"&amp;TOTALCustomerSheets&amp;"'!"&amp;ADDRESS(ROW(),COLUMN())))</f>
        <v>0</v>
      </c>
      <c r="I158" s="14" cm="1">
        <f t="array" aca="1" ref="I158" ca="1">SUM(INDIRECT("'"&amp;TOTALCustomerSheets&amp;"'!"&amp;ADDRESS(ROW(),COLUMN())))</f>
        <v>0</v>
      </c>
      <c r="J158" s="14" cm="1">
        <f t="array" aca="1" ref="J158" ca="1">SUM(INDIRECT("'"&amp;TOTALCustomerSheets&amp;"'!"&amp;ADDRESS(ROW(),COLUMN())))</f>
        <v>0</v>
      </c>
      <c r="K158" s="14" cm="1">
        <f t="array" aca="1" ref="K158" ca="1">SUM(INDIRECT("'"&amp;TOTALCustomerSheets&amp;"'!"&amp;ADDRESS(ROW(),COLUMN())))</f>
        <v>0</v>
      </c>
      <c r="L158" s="14" cm="1">
        <f t="array" aca="1" ref="L158" ca="1">SUM(INDIRECT("'"&amp;TOTALCustomerSheets&amp;"'!"&amp;ADDRESS(ROW(),COLUMN())))</f>
        <v>0</v>
      </c>
      <c r="M158" s="14" cm="1">
        <f t="array" aca="1" ref="M158" ca="1">SUM(INDIRECT("'"&amp;TOTALCustomerSheets&amp;"'!"&amp;ADDRESS(ROW(),COLUMN())))</f>
        <v>0</v>
      </c>
      <c r="N158" s="14" cm="1">
        <f t="array" aca="1" ref="N158" ca="1">SUM(INDIRECT("'"&amp;TOTALCustomerSheets&amp;"'!"&amp;ADDRESS(ROW(),COLUMN())))</f>
        <v>0</v>
      </c>
      <c r="O158" s="14" cm="1">
        <f t="array" aca="1" ref="O158" ca="1">SUM(INDIRECT("'"&amp;TOTALCustomerSheets&amp;"'!"&amp;ADDRESS(ROW(),COLUMN())))</f>
        <v>0</v>
      </c>
      <c r="P158" s="14" cm="1">
        <f t="array" aca="1" ref="P158" ca="1">SUM(INDIRECT("'"&amp;TOTALCustomerSheets&amp;"'!"&amp;ADDRESS(ROW(),COLUMN())))</f>
        <v>0</v>
      </c>
      <c r="Q158" s="14" cm="1">
        <f t="array" aca="1" ref="Q158" ca="1">SUM(INDIRECT("'"&amp;TOTALCustomerSheets&amp;"'!"&amp;ADDRESS(ROW(),COLUMN())))</f>
        <v>0</v>
      </c>
      <c r="R158" s="14" cm="1">
        <f t="array" aca="1" ref="R158" ca="1">SUM(INDIRECT("'"&amp;TOTALCustomerSheets&amp;"'!"&amp;ADDRESS(ROW(),COLUMN())))</f>
        <v>0</v>
      </c>
      <c r="S158" s="14" cm="1">
        <f t="array" aca="1" ref="S158" ca="1">SUM(INDIRECT("'"&amp;TOTALCustomerSheets&amp;"'!"&amp;ADDRESS(ROW(),COLUMN())))</f>
        <v>0</v>
      </c>
      <c r="T158" s="14" cm="1">
        <f t="array" aca="1" ref="T158" ca="1">SUM(INDIRECT("'"&amp;TOTALCustomerSheets&amp;"'!"&amp;ADDRESS(ROW(),COLUMN())))</f>
        <v>0</v>
      </c>
      <c r="U158" s="14" cm="1">
        <f t="array" aca="1" ref="U158" ca="1">SUM(INDIRECT("'"&amp;TOTALCustomerSheets&amp;"'!"&amp;ADDRESS(ROW(),COLUMN())))</f>
        <v>0</v>
      </c>
    </row>
    <row r="159" spans="1:21" hidden="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 cm="1">
        <f t="array" aca="1" ref="D159" ca="1">SUM(INDIRECT("'"&amp;TOTALCustomerSheets&amp;"'!"&amp;ADDRESS(ROW(),COLUMN())))</f>
        <v>0</v>
      </c>
      <c r="E159" s="14">
        <f t="shared" ca="1" si="13"/>
        <v>0</v>
      </c>
      <c r="F159" s="3"/>
      <c r="G159" s="14" cm="1">
        <f t="array" aca="1" ref="G159" ca="1">SUM(INDIRECT("'"&amp;TOTALCustomerSheets&amp;"'!"&amp;ADDRESS(ROW(),COLUMN())))</f>
        <v>0</v>
      </c>
      <c r="H159" s="14" cm="1">
        <f t="array" aca="1" ref="H159" ca="1">SUM(INDIRECT("'"&amp;TOTALCustomerSheets&amp;"'!"&amp;ADDRESS(ROW(),COLUMN())))</f>
        <v>0</v>
      </c>
      <c r="I159" s="14" cm="1">
        <f t="array" aca="1" ref="I159" ca="1">SUM(INDIRECT("'"&amp;TOTALCustomerSheets&amp;"'!"&amp;ADDRESS(ROW(),COLUMN())))</f>
        <v>0</v>
      </c>
      <c r="J159" s="14" cm="1">
        <f t="array" aca="1" ref="J159" ca="1">SUM(INDIRECT("'"&amp;TOTALCustomerSheets&amp;"'!"&amp;ADDRESS(ROW(),COLUMN())))</f>
        <v>0</v>
      </c>
      <c r="K159" s="14" cm="1">
        <f t="array" aca="1" ref="K159" ca="1">SUM(INDIRECT("'"&amp;TOTALCustomerSheets&amp;"'!"&amp;ADDRESS(ROW(),COLUMN())))</f>
        <v>0</v>
      </c>
      <c r="L159" s="14" cm="1">
        <f t="array" aca="1" ref="L159" ca="1">SUM(INDIRECT("'"&amp;TOTALCustomerSheets&amp;"'!"&amp;ADDRESS(ROW(),COLUMN())))</f>
        <v>0</v>
      </c>
      <c r="M159" s="14" cm="1">
        <f t="array" aca="1" ref="M159" ca="1">SUM(INDIRECT("'"&amp;TOTALCustomerSheets&amp;"'!"&amp;ADDRESS(ROW(),COLUMN())))</f>
        <v>0</v>
      </c>
      <c r="N159" s="14" cm="1">
        <f t="array" aca="1" ref="N159" ca="1">SUM(INDIRECT("'"&amp;TOTALCustomerSheets&amp;"'!"&amp;ADDRESS(ROW(),COLUMN())))</f>
        <v>0</v>
      </c>
      <c r="O159" s="14" cm="1">
        <f t="array" aca="1" ref="O159" ca="1">SUM(INDIRECT("'"&amp;TOTALCustomerSheets&amp;"'!"&amp;ADDRESS(ROW(),COLUMN())))</f>
        <v>0</v>
      </c>
      <c r="P159" s="14" cm="1">
        <f t="array" aca="1" ref="P159" ca="1">SUM(INDIRECT("'"&amp;TOTALCustomerSheets&amp;"'!"&amp;ADDRESS(ROW(),COLUMN())))</f>
        <v>0</v>
      </c>
      <c r="Q159" s="14" cm="1">
        <f t="array" aca="1" ref="Q159" ca="1">SUM(INDIRECT("'"&amp;TOTALCustomerSheets&amp;"'!"&amp;ADDRESS(ROW(),COLUMN())))</f>
        <v>0</v>
      </c>
      <c r="R159" s="14" cm="1">
        <f t="array" aca="1" ref="R159" ca="1">SUM(INDIRECT("'"&amp;TOTALCustomerSheets&amp;"'!"&amp;ADDRESS(ROW(),COLUMN())))</f>
        <v>0</v>
      </c>
      <c r="S159" s="14" cm="1">
        <f t="array" aca="1" ref="S159" ca="1">SUM(INDIRECT("'"&amp;TOTALCustomerSheets&amp;"'!"&amp;ADDRESS(ROW(),COLUMN())))</f>
        <v>0</v>
      </c>
      <c r="T159" s="14" cm="1">
        <f t="array" aca="1" ref="T159" ca="1">SUM(INDIRECT("'"&amp;TOTALCustomerSheets&amp;"'!"&amp;ADDRESS(ROW(),COLUMN())))</f>
        <v>0</v>
      </c>
      <c r="U159" s="14" cm="1">
        <f t="array" aca="1" ref="U159" ca="1">SUM(INDIRECT("'"&amp;TOTALCustomerSheets&amp;"'!"&amp;ADDRESS(ROW(),COLUMN())))</f>
        <v>0</v>
      </c>
    </row>
    <row r="160" spans="1:21" hidden="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 cm="1">
        <f t="array" aca="1" ref="D160" ca="1">SUM(INDIRECT("'"&amp;TOTALCustomerSheets&amp;"'!"&amp;ADDRESS(ROW(),COLUMN())))</f>
        <v>0</v>
      </c>
      <c r="E160" s="14">
        <f t="shared" ca="1" si="13"/>
        <v>0</v>
      </c>
      <c r="F160" s="3"/>
      <c r="G160" s="14" cm="1">
        <f t="array" aca="1" ref="G160" ca="1">SUM(INDIRECT("'"&amp;TOTALCustomerSheets&amp;"'!"&amp;ADDRESS(ROW(),COLUMN())))</f>
        <v>0</v>
      </c>
      <c r="H160" s="14" cm="1">
        <f t="array" aca="1" ref="H160" ca="1">SUM(INDIRECT("'"&amp;TOTALCustomerSheets&amp;"'!"&amp;ADDRESS(ROW(),COLUMN())))</f>
        <v>0</v>
      </c>
      <c r="I160" s="14" cm="1">
        <f t="array" aca="1" ref="I160" ca="1">SUM(INDIRECT("'"&amp;TOTALCustomerSheets&amp;"'!"&amp;ADDRESS(ROW(),COLUMN())))</f>
        <v>0</v>
      </c>
      <c r="J160" s="14" cm="1">
        <f t="array" aca="1" ref="J160" ca="1">SUM(INDIRECT("'"&amp;TOTALCustomerSheets&amp;"'!"&amp;ADDRESS(ROW(),COLUMN())))</f>
        <v>0</v>
      </c>
      <c r="K160" s="14" cm="1">
        <f t="array" aca="1" ref="K160" ca="1">SUM(INDIRECT("'"&amp;TOTALCustomerSheets&amp;"'!"&amp;ADDRESS(ROW(),COLUMN())))</f>
        <v>0</v>
      </c>
      <c r="L160" s="14" cm="1">
        <f t="array" aca="1" ref="L160" ca="1">SUM(INDIRECT("'"&amp;TOTALCustomerSheets&amp;"'!"&amp;ADDRESS(ROW(),COLUMN())))</f>
        <v>0</v>
      </c>
      <c r="M160" s="14" cm="1">
        <f t="array" aca="1" ref="M160" ca="1">SUM(INDIRECT("'"&amp;TOTALCustomerSheets&amp;"'!"&amp;ADDRESS(ROW(),COLUMN())))</f>
        <v>0</v>
      </c>
      <c r="N160" s="14" cm="1">
        <f t="array" aca="1" ref="N160" ca="1">SUM(INDIRECT("'"&amp;TOTALCustomerSheets&amp;"'!"&amp;ADDRESS(ROW(),COLUMN())))</f>
        <v>0</v>
      </c>
      <c r="O160" s="14" cm="1">
        <f t="array" aca="1" ref="O160" ca="1">SUM(INDIRECT("'"&amp;TOTALCustomerSheets&amp;"'!"&amp;ADDRESS(ROW(),COLUMN())))</f>
        <v>0</v>
      </c>
      <c r="P160" s="14" cm="1">
        <f t="array" aca="1" ref="P160" ca="1">SUM(INDIRECT("'"&amp;TOTALCustomerSheets&amp;"'!"&amp;ADDRESS(ROW(),COLUMN())))</f>
        <v>0</v>
      </c>
      <c r="Q160" s="14" cm="1">
        <f t="array" aca="1" ref="Q160" ca="1">SUM(INDIRECT("'"&amp;TOTALCustomerSheets&amp;"'!"&amp;ADDRESS(ROW(),COLUMN())))</f>
        <v>0</v>
      </c>
      <c r="R160" s="14" cm="1">
        <f t="array" aca="1" ref="R160" ca="1">SUM(INDIRECT("'"&amp;TOTALCustomerSheets&amp;"'!"&amp;ADDRESS(ROW(),COLUMN())))</f>
        <v>0</v>
      </c>
      <c r="S160" s="14" cm="1">
        <f t="array" aca="1" ref="S160" ca="1">SUM(INDIRECT("'"&amp;TOTALCustomerSheets&amp;"'!"&amp;ADDRESS(ROW(),COLUMN())))</f>
        <v>0</v>
      </c>
      <c r="T160" s="14" cm="1">
        <f t="array" aca="1" ref="T160" ca="1">SUM(INDIRECT("'"&amp;TOTALCustomerSheets&amp;"'!"&amp;ADDRESS(ROW(),COLUMN())))</f>
        <v>0</v>
      </c>
      <c r="U160" s="14" cm="1">
        <f t="array" aca="1" ref="U160" ca="1">SUM(INDIRECT("'"&amp;TOTALCustomerSheets&amp;"'!"&amp;ADDRESS(ROW(),COLUMN())))</f>
        <v>0</v>
      </c>
    </row>
    <row r="161" spans="1:21" hidden="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 cm="1">
        <f t="array" aca="1" ref="D161" ca="1">SUM(INDIRECT("'"&amp;TOTALCustomerSheets&amp;"'!"&amp;ADDRESS(ROW(),COLUMN())))</f>
        <v>0</v>
      </c>
      <c r="E161" s="14">
        <f t="shared" ca="1" si="13"/>
        <v>0</v>
      </c>
      <c r="F161" s="3"/>
      <c r="G161" s="14" cm="1">
        <f t="array" aca="1" ref="G161" ca="1">SUM(INDIRECT("'"&amp;TOTALCustomerSheets&amp;"'!"&amp;ADDRESS(ROW(),COLUMN())))</f>
        <v>0</v>
      </c>
      <c r="H161" s="14" cm="1">
        <f t="array" aca="1" ref="H161" ca="1">SUM(INDIRECT("'"&amp;TOTALCustomerSheets&amp;"'!"&amp;ADDRESS(ROW(),COLUMN())))</f>
        <v>0</v>
      </c>
      <c r="I161" s="14" cm="1">
        <f t="array" aca="1" ref="I161" ca="1">SUM(INDIRECT("'"&amp;TOTALCustomerSheets&amp;"'!"&amp;ADDRESS(ROW(),COLUMN())))</f>
        <v>0</v>
      </c>
      <c r="J161" s="14" cm="1">
        <f t="array" aca="1" ref="J161" ca="1">SUM(INDIRECT("'"&amp;TOTALCustomerSheets&amp;"'!"&amp;ADDRESS(ROW(),COLUMN())))</f>
        <v>0</v>
      </c>
      <c r="K161" s="14" cm="1">
        <f t="array" aca="1" ref="K161" ca="1">SUM(INDIRECT("'"&amp;TOTALCustomerSheets&amp;"'!"&amp;ADDRESS(ROW(),COLUMN())))</f>
        <v>0</v>
      </c>
      <c r="L161" s="14" cm="1">
        <f t="array" aca="1" ref="L161" ca="1">SUM(INDIRECT("'"&amp;TOTALCustomerSheets&amp;"'!"&amp;ADDRESS(ROW(),COLUMN())))</f>
        <v>0</v>
      </c>
      <c r="M161" s="14" cm="1">
        <f t="array" aca="1" ref="M161" ca="1">SUM(INDIRECT("'"&amp;TOTALCustomerSheets&amp;"'!"&amp;ADDRESS(ROW(),COLUMN())))</f>
        <v>0</v>
      </c>
      <c r="N161" s="14" cm="1">
        <f t="array" aca="1" ref="N161" ca="1">SUM(INDIRECT("'"&amp;TOTALCustomerSheets&amp;"'!"&amp;ADDRESS(ROW(),COLUMN())))</f>
        <v>0</v>
      </c>
      <c r="O161" s="14" cm="1">
        <f t="array" aca="1" ref="O161" ca="1">SUM(INDIRECT("'"&amp;TOTALCustomerSheets&amp;"'!"&amp;ADDRESS(ROW(),COLUMN())))</f>
        <v>0</v>
      </c>
      <c r="P161" s="14" cm="1">
        <f t="array" aca="1" ref="P161" ca="1">SUM(INDIRECT("'"&amp;TOTALCustomerSheets&amp;"'!"&amp;ADDRESS(ROW(),COLUMN())))</f>
        <v>0</v>
      </c>
      <c r="Q161" s="14" cm="1">
        <f t="array" aca="1" ref="Q161" ca="1">SUM(INDIRECT("'"&amp;TOTALCustomerSheets&amp;"'!"&amp;ADDRESS(ROW(),COLUMN())))</f>
        <v>0</v>
      </c>
      <c r="R161" s="14" cm="1">
        <f t="array" aca="1" ref="R161" ca="1">SUM(INDIRECT("'"&amp;TOTALCustomerSheets&amp;"'!"&amp;ADDRESS(ROW(),COLUMN())))</f>
        <v>0</v>
      </c>
      <c r="S161" s="14" cm="1">
        <f t="array" aca="1" ref="S161" ca="1">SUM(INDIRECT("'"&amp;TOTALCustomerSheets&amp;"'!"&amp;ADDRESS(ROW(),COLUMN())))</f>
        <v>0</v>
      </c>
      <c r="T161" s="14" cm="1">
        <f t="array" aca="1" ref="T161" ca="1">SUM(INDIRECT("'"&amp;TOTALCustomerSheets&amp;"'!"&amp;ADDRESS(ROW(),COLUMN())))</f>
        <v>0</v>
      </c>
      <c r="U161" s="14" cm="1">
        <f t="array" aca="1" ref="U161" ca="1">SUM(INDIRECT("'"&amp;TOTALCustomerSheets&amp;"'!"&amp;ADDRESS(ROW(),COLUMN())))</f>
        <v>0</v>
      </c>
    </row>
    <row r="162" spans="1:21" hidden="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 cm="1">
        <f t="array" aca="1" ref="D162" ca="1">SUM(INDIRECT("'"&amp;TOTALCustomerSheets&amp;"'!"&amp;ADDRESS(ROW(),COLUMN())))</f>
        <v>0</v>
      </c>
      <c r="E162" s="14">
        <f t="shared" ca="1" si="13"/>
        <v>0</v>
      </c>
      <c r="F162" s="3"/>
      <c r="G162" s="14" cm="1">
        <f t="array" aca="1" ref="G162" ca="1">SUM(INDIRECT("'"&amp;TOTALCustomerSheets&amp;"'!"&amp;ADDRESS(ROW(),COLUMN())))</f>
        <v>0</v>
      </c>
      <c r="H162" s="14" cm="1">
        <f t="array" aca="1" ref="H162" ca="1">SUM(INDIRECT("'"&amp;TOTALCustomerSheets&amp;"'!"&amp;ADDRESS(ROW(),COLUMN())))</f>
        <v>0</v>
      </c>
      <c r="I162" s="14" cm="1">
        <f t="array" aca="1" ref="I162" ca="1">SUM(INDIRECT("'"&amp;TOTALCustomerSheets&amp;"'!"&amp;ADDRESS(ROW(),COLUMN())))</f>
        <v>0</v>
      </c>
      <c r="J162" s="14" cm="1">
        <f t="array" aca="1" ref="J162" ca="1">SUM(INDIRECT("'"&amp;TOTALCustomerSheets&amp;"'!"&amp;ADDRESS(ROW(),COLUMN())))</f>
        <v>0</v>
      </c>
      <c r="K162" s="14" cm="1">
        <f t="array" aca="1" ref="K162" ca="1">SUM(INDIRECT("'"&amp;TOTALCustomerSheets&amp;"'!"&amp;ADDRESS(ROW(),COLUMN())))</f>
        <v>0</v>
      </c>
      <c r="L162" s="14" cm="1">
        <f t="array" aca="1" ref="L162" ca="1">SUM(INDIRECT("'"&amp;TOTALCustomerSheets&amp;"'!"&amp;ADDRESS(ROW(),COLUMN())))</f>
        <v>0</v>
      </c>
      <c r="M162" s="14" cm="1">
        <f t="array" aca="1" ref="M162" ca="1">SUM(INDIRECT("'"&amp;TOTALCustomerSheets&amp;"'!"&amp;ADDRESS(ROW(),COLUMN())))</f>
        <v>0</v>
      </c>
      <c r="N162" s="14" cm="1">
        <f t="array" aca="1" ref="N162" ca="1">SUM(INDIRECT("'"&amp;TOTALCustomerSheets&amp;"'!"&amp;ADDRESS(ROW(),COLUMN())))</f>
        <v>0</v>
      </c>
      <c r="O162" s="14" cm="1">
        <f t="array" aca="1" ref="O162" ca="1">SUM(INDIRECT("'"&amp;TOTALCustomerSheets&amp;"'!"&amp;ADDRESS(ROW(),COLUMN())))</f>
        <v>0</v>
      </c>
      <c r="P162" s="14" cm="1">
        <f t="array" aca="1" ref="P162" ca="1">SUM(INDIRECT("'"&amp;TOTALCustomerSheets&amp;"'!"&amp;ADDRESS(ROW(),COLUMN())))</f>
        <v>0</v>
      </c>
      <c r="Q162" s="14" cm="1">
        <f t="array" aca="1" ref="Q162" ca="1">SUM(INDIRECT("'"&amp;TOTALCustomerSheets&amp;"'!"&amp;ADDRESS(ROW(),COLUMN())))</f>
        <v>0</v>
      </c>
      <c r="R162" s="14" cm="1">
        <f t="array" aca="1" ref="R162" ca="1">SUM(INDIRECT("'"&amp;TOTALCustomerSheets&amp;"'!"&amp;ADDRESS(ROW(),COLUMN())))</f>
        <v>0</v>
      </c>
      <c r="S162" s="14" cm="1">
        <f t="array" aca="1" ref="S162" ca="1">SUM(INDIRECT("'"&amp;TOTALCustomerSheets&amp;"'!"&amp;ADDRESS(ROW(),COLUMN())))</f>
        <v>0</v>
      </c>
      <c r="T162" s="14" cm="1">
        <f t="array" aca="1" ref="T162" ca="1">SUM(INDIRECT("'"&amp;TOTALCustomerSheets&amp;"'!"&amp;ADDRESS(ROW(),COLUMN())))</f>
        <v>0</v>
      </c>
      <c r="U162" s="14" cm="1">
        <f t="array" aca="1" ref="U162" ca="1">SUM(INDIRECT("'"&amp;TOTALCustomerSheets&amp;"'!"&amp;ADDRESS(ROW(),COLUMN())))</f>
        <v>0</v>
      </c>
    </row>
    <row r="163" spans="1:21" hidden="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 cm="1">
        <f t="array" aca="1" ref="D163" ca="1">SUM(INDIRECT("'"&amp;TOTALCustomerSheets&amp;"'!"&amp;ADDRESS(ROW(),COLUMN())))</f>
        <v>0</v>
      </c>
      <c r="E163" s="14">
        <f t="shared" ca="1" si="13"/>
        <v>0</v>
      </c>
      <c r="F163" s="3"/>
      <c r="G163" s="14" cm="1">
        <f t="array" aca="1" ref="G163" ca="1">SUM(INDIRECT("'"&amp;TOTALCustomerSheets&amp;"'!"&amp;ADDRESS(ROW(),COLUMN())))</f>
        <v>0</v>
      </c>
      <c r="H163" s="14" cm="1">
        <f t="array" aca="1" ref="H163" ca="1">SUM(INDIRECT("'"&amp;TOTALCustomerSheets&amp;"'!"&amp;ADDRESS(ROW(),COLUMN())))</f>
        <v>0</v>
      </c>
      <c r="I163" s="14" cm="1">
        <f t="array" aca="1" ref="I163" ca="1">SUM(INDIRECT("'"&amp;TOTALCustomerSheets&amp;"'!"&amp;ADDRESS(ROW(),COLUMN())))</f>
        <v>0</v>
      </c>
      <c r="J163" s="14" cm="1">
        <f t="array" aca="1" ref="J163" ca="1">SUM(INDIRECT("'"&amp;TOTALCustomerSheets&amp;"'!"&amp;ADDRESS(ROW(),COLUMN())))</f>
        <v>0</v>
      </c>
      <c r="K163" s="14" cm="1">
        <f t="array" aca="1" ref="K163" ca="1">SUM(INDIRECT("'"&amp;TOTALCustomerSheets&amp;"'!"&amp;ADDRESS(ROW(),COLUMN())))</f>
        <v>0</v>
      </c>
      <c r="L163" s="14" cm="1">
        <f t="array" aca="1" ref="L163" ca="1">SUM(INDIRECT("'"&amp;TOTALCustomerSheets&amp;"'!"&amp;ADDRESS(ROW(),COLUMN())))</f>
        <v>0</v>
      </c>
      <c r="M163" s="14" cm="1">
        <f t="array" aca="1" ref="M163" ca="1">SUM(INDIRECT("'"&amp;TOTALCustomerSheets&amp;"'!"&amp;ADDRESS(ROW(),COLUMN())))</f>
        <v>0</v>
      </c>
      <c r="N163" s="14" cm="1">
        <f t="array" aca="1" ref="N163" ca="1">SUM(INDIRECT("'"&amp;TOTALCustomerSheets&amp;"'!"&amp;ADDRESS(ROW(),COLUMN())))</f>
        <v>0</v>
      </c>
      <c r="O163" s="14" cm="1">
        <f t="array" aca="1" ref="O163" ca="1">SUM(INDIRECT("'"&amp;TOTALCustomerSheets&amp;"'!"&amp;ADDRESS(ROW(),COLUMN())))</f>
        <v>0</v>
      </c>
      <c r="P163" s="14" cm="1">
        <f t="array" aca="1" ref="P163" ca="1">SUM(INDIRECT("'"&amp;TOTALCustomerSheets&amp;"'!"&amp;ADDRESS(ROW(),COLUMN())))</f>
        <v>0</v>
      </c>
      <c r="Q163" s="14" cm="1">
        <f t="array" aca="1" ref="Q163" ca="1">SUM(INDIRECT("'"&amp;TOTALCustomerSheets&amp;"'!"&amp;ADDRESS(ROW(),COLUMN())))</f>
        <v>0</v>
      </c>
      <c r="R163" s="14" cm="1">
        <f t="array" aca="1" ref="R163" ca="1">SUM(INDIRECT("'"&amp;TOTALCustomerSheets&amp;"'!"&amp;ADDRESS(ROW(),COLUMN())))</f>
        <v>0</v>
      </c>
      <c r="S163" s="14" cm="1">
        <f t="array" aca="1" ref="S163" ca="1">SUM(INDIRECT("'"&amp;TOTALCustomerSheets&amp;"'!"&amp;ADDRESS(ROW(),COLUMN())))</f>
        <v>0</v>
      </c>
      <c r="T163" s="14" cm="1">
        <f t="array" aca="1" ref="T163" ca="1">SUM(INDIRECT("'"&amp;TOTALCustomerSheets&amp;"'!"&amp;ADDRESS(ROW(),COLUMN())))</f>
        <v>0</v>
      </c>
      <c r="U163" s="14" cm="1">
        <f t="array" aca="1" ref="U163" ca="1">SUM(INDIRECT("'"&amp;TOTALCustomerSheets&amp;"'!"&amp;ADDRESS(ROW(),COLUMN())))</f>
        <v>0</v>
      </c>
    </row>
    <row r="164" spans="1:21" hidden="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 cm="1">
        <f t="array" aca="1" ref="D164" ca="1">SUM(INDIRECT("'"&amp;TOTALCustomerSheets&amp;"'!"&amp;ADDRESS(ROW(),COLUMN())))</f>
        <v>0</v>
      </c>
      <c r="E164" s="14">
        <f t="shared" ca="1" si="13"/>
        <v>0</v>
      </c>
      <c r="F164" s="3"/>
      <c r="G164" s="14" cm="1">
        <f t="array" aca="1" ref="G164" ca="1">SUM(INDIRECT("'"&amp;TOTALCustomerSheets&amp;"'!"&amp;ADDRESS(ROW(),COLUMN())))</f>
        <v>0</v>
      </c>
      <c r="H164" s="14" cm="1">
        <f t="array" aca="1" ref="H164" ca="1">SUM(INDIRECT("'"&amp;TOTALCustomerSheets&amp;"'!"&amp;ADDRESS(ROW(),COLUMN())))</f>
        <v>0</v>
      </c>
      <c r="I164" s="14" cm="1">
        <f t="array" aca="1" ref="I164" ca="1">SUM(INDIRECT("'"&amp;TOTALCustomerSheets&amp;"'!"&amp;ADDRESS(ROW(),COLUMN())))</f>
        <v>0</v>
      </c>
      <c r="J164" s="14" cm="1">
        <f t="array" aca="1" ref="J164" ca="1">SUM(INDIRECT("'"&amp;TOTALCustomerSheets&amp;"'!"&amp;ADDRESS(ROW(),COLUMN())))</f>
        <v>0</v>
      </c>
      <c r="K164" s="14" cm="1">
        <f t="array" aca="1" ref="K164" ca="1">SUM(INDIRECT("'"&amp;TOTALCustomerSheets&amp;"'!"&amp;ADDRESS(ROW(),COLUMN())))</f>
        <v>0</v>
      </c>
      <c r="L164" s="14" cm="1">
        <f t="array" aca="1" ref="L164" ca="1">SUM(INDIRECT("'"&amp;TOTALCustomerSheets&amp;"'!"&amp;ADDRESS(ROW(),COLUMN())))</f>
        <v>0</v>
      </c>
      <c r="M164" s="14" cm="1">
        <f t="array" aca="1" ref="M164" ca="1">SUM(INDIRECT("'"&amp;TOTALCustomerSheets&amp;"'!"&amp;ADDRESS(ROW(),COLUMN())))</f>
        <v>0</v>
      </c>
      <c r="N164" s="14" cm="1">
        <f t="array" aca="1" ref="N164" ca="1">SUM(INDIRECT("'"&amp;TOTALCustomerSheets&amp;"'!"&amp;ADDRESS(ROW(),COLUMN())))</f>
        <v>0</v>
      </c>
      <c r="O164" s="14" cm="1">
        <f t="array" aca="1" ref="O164" ca="1">SUM(INDIRECT("'"&amp;TOTALCustomerSheets&amp;"'!"&amp;ADDRESS(ROW(),COLUMN())))</f>
        <v>0</v>
      </c>
      <c r="P164" s="14" cm="1">
        <f t="array" aca="1" ref="P164" ca="1">SUM(INDIRECT("'"&amp;TOTALCustomerSheets&amp;"'!"&amp;ADDRESS(ROW(),COLUMN())))</f>
        <v>0</v>
      </c>
      <c r="Q164" s="14" cm="1">
        <f t="array" aca="1" ref="Q164" ca="1">SUM(INDIRECT("'"&amp;TOTALCustomerSheets&amp;"'!"&amp;ADDRESS(ROW(),COLUMN())))</f>
        <v>0</v>
      </c>
      <c r="R164" s="14" cm="1">
        <f t="array" aca="1" ref="R164" ca="1">SUM(INDIRECT("'"&amp;TOTALCustomerSheets&amp;"'!"&amp;ADDRESS(ROW(),COLUMN())))</f>
        <v>0</v>
      </c>
      <c r="S164" s="14" cm="1">
        <f t="array" aca="1" ref="S164" ca="1">SUM(INDIRECT("'"&amp;TOTALCustomerSheets&amp;"'!"&amp;ADDRESS(ROW(),COLUMN())))</f>
        <v>0</v>
      </c>
      <c r="T164" s="14" cm="1">
        <f t="array" aca="1" ref="T164" ca="1">SUM(INDIRECT("'"&amp;TOTALCustomerSheets&amp;"'!"&amp;ADDRESS(ROW(),COLUMN())))</f>
        <v>0</v>
      </c>
      <c r="U164" s="14" cm="1">
        <f t="array" aca="1" ref="U164" ca="1">SUM(INDIRECT("'"&amp;TOTALCustomerSheets&amp;"'!"&amp;ADDRESS(ROW(),COLUMN())))</f>
        <v>0</v>
      </c>
    </row>
    <row r="165" spans="1:21" hidden="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 cm="1">
        <f t="array" aca="1" ref="D165" ca="1">SUM(INDIRECT("'"&amp;TOTALCustomerSheets&amp;"'!"&amp;ADDRESS(ROW(),COLUMN())))</f>
        <v>0</v>
      </c>
      <c r="E165" s="14">
        <f t="shared" ca="1" si="13"/>
        <v>0</v>
      </c>
      <c r="F165" s="3"/>
      <c r="G165" s="14" cm="1">
        <f t="array" aca="1" ref="G165" ca="1">SUM(INDIRECT("'"&amp;TOTALCustomerSheets&amp;"'!"&amp;ADDRESS(ROW(),COLUMN())))</f>
        <v>0</v>
      </c>
      <c r="H165" s="14" cm="1">
        <f t="array" aca="1" ref="H165" ca="1">SUM(INDIRECT("'"&amp;TOTALCustomerSheets&amp;"'!"&amp;ADDRESS(ROW(),COLUMN())))</f>
        <v>0</v>
      </c>
      <c r="I165" s="14" cm="1">
        <f t="array" aca="1" ref="I165" ca="1">SUM(INDIRECT("'"&amp;TOTALCustomerSheets&amp;"'!"&amp;ADDRESS(ROW(),COLUMN())))</f>
        <v>0</v>
      </c>
      <c r="J165" s="14" cm="1">
        <f t="array" aca="1" ref="J165" ca="1">SUM(INDIRECT("'"&amp;TOTALCustomerSheets&amp;"'!"&amp;ADDRESS(ROW(),COLUMN())))</f>
        <v>0</v>
      </c>
      <c r="K165" s="14" cm="1">
        <f t="array" aca="1" ref="K165" ca="1">SUM(INDIRECT("'"&amp;TOTALCustomerSheets&amp;"'!"&amp;ADDRESS(ROW(),COLUMN())))</f>
        <v>0</v>
      </c>
      <c r="L165" s="14" cm="1">
        <f t="array" aca="1" ref="L165" ca="1">SUM(INDIRECT("'"&amp;TOTALCustomerSheets&amp;"'!"&amp;ADDRESS(ROW(),COLUMN())))</f>
        <v>0</v>
      </c>
      <c r="M165" s="14" cm="1">
        <f t="array" aca="1" ref="M165" ca="1">SUM(INDIRECT("'"&amp;TOTALCustomerSheets&amp;"'!"&amp;ADDRESS(ROW(),COLUMN())))</f>
        <v>0</v>
      </c>
      <c r="N165" s="14" cm="1">
        <f t="array" aca="1" ref="N165" ca="1">SUM(INDIRECT("'"&amp;TOTALCustomerSheets&amp;"'!"&amp;ADDRESS(ROW(),COLUMN())))</f>
        <v>0</v>
      </c>
      <c r="O165" s="14" cm="1">
        <f t="array" aca="1" ref="O165" ca="1">SUM(INDIRECT("'"&amp;TOTALCustomerSheets&amp;"'!"&amp;ADDRESS(ROW(),COLUMN())))</f>
        <v>0</v>
      </c>
      <c r="P165" s="14" cm="1">
        <f t="array" aca="1" ref="P165" ca="1">SUM(INDIRECT("'"&amp;TOTALCustomerSheets&amp;"'!"&amp;ADDRESS(ROW(),COLUMN())))</f>
        <v>0</v>
      </c>
      <c r="Q165" s="14" cm="1">
        <f t="array" aca="1" ref="Q165" ca="1">SUM(INDIRECT("'"&amp;TOTALCustomerSheets&amp;"'!"&amp;ADDRESS(ROW(),COLUMN())))</f>
        <v>0</v>
      </c>
      <c r="R165" s="14" cm="1">
        <f t="array" aca="1" ref="R165" ca="1">SUM(INDIRECT("'"&amp;TOTALCustomerSheets&amp;"'!"&amp;ADDRESS(ROW(),COLUMN())))</f>
        <v>0</v>
      </c>
      <c r="S165" s="14" cm="1">
        <f t="array" aca="1" ref="S165" ca="1">SUM(INDIRECT("'"&amp;TOTALCustomerSheets&amp;"'!"&amp;ADDRESS(ROW(),COLUMN())))</f>
        <v>0</v>
      </c>
      <c r="T165" s="14" cm="1">
        <f t="array" aca="1" ref="T165" ca="1">SUM(INDIRECT("'"&amp;TOTALCustomerSheets&amp;"'!"&amp;ADDRESS(ROW(),COLUMN())))</f>
        <v>0</v>
      </c>
      <c r="U165" s="14" cm="1">
        <f t="array" aca="1" ref="U165" ca="1">SUM(INDIRECT("'"&amp;TOTALCustomerSheets&amp;"'!"&amp;ADDRESS(ROW(),COLUMN())))</f>
        <v>0</v>
      </c>
    </row>
    <row r="166" spans="1:21" hidden="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 cm="1">
        <f t="array" aca="1" ref="D166" ca="1">SUM(INDIRECT("'"&amp;TOTALCustomerSheets&amp;"'!"&amp;ADDRESS(ROW(),COLUMN())))</f>
        <v>0</v>
      </c>
      <c r="E166" s="14">
        <f t="shared" ca="1" si="13"/>
        <v>0</v>
      </c>
      <c r="F166" s="3"/>
      <c r="G166" s="14" cm="1">
        <f t="array" aca="1" ref="G166" ca="1">SUM(INDIRECT("'"&amp;TOTALCustomerSheets&amp;"'!"&amp;ADDRESS(ROW(),COLUMN())))</f>
        <v>0</v>
      </c>
      <c r="H166" s="14" cm="1">
        <f t="array" aca="1" ref="H166" ca="1">SUM(INDIRECT("'"&amp;TOTALCustomerSheets&amp;"'!"&amp;ADDRESS(ROW(),COLUMN())))</f>
        <v>0</v>
      </c>
      <c r="I166" s="14" cm="1">
        <f t="array" aca="1" ref="I166" ca="1">SUM(INDIRECT("'"&amp;TOTALCustomerSheets&amp;"'!"&amp;ADDRESS(ROW(),COLUMN())))</f>
        <v>0</v>
      </c>
      <c r="J166" s="14" cm="1">
        <f t="array" aca="1" ref="J166" ca="1">SUM(INDIRECT("'"&amp;TOTALCustomerSheets&amp;"'!"&amp;ADDRESS(ROW(),COLUMN())))</f>
        <v>0</v>
      </c>
      <c r="K166" s="14" cm="1">
        <f t="array" aca="1" ref="K166" ca="1">SUM(INDIRECT("'"&amp;TOTALCustomerSheets&amp;"'!"&amp;ADDRESS(ROW(),COLUMN())))</f>
        <v>0</v>
      </c>
      <c r="L166" s="14" cm="1">
        <f t="array" aca="1" ref="L166" ca="1">SUM(INDIRECT("'"&amp;TOTALCustomerSheets&amp;"'!"&amp;ADDRESS(ROW(),COLUMN())))</f>
        <v>0</v>
      </c>
      <c r="M166" s="14" cm="1">
        <f t="array" aca="1" ref="M166" ca="1">SUM(INDIRECT("'"&amp;TOTALCustomerSheets&amp;"'!"&amp;ADDRESS(ROW(),COLUMN())))</f>
        <v>0</v>
      </c>
      <c r="N166" s="14" cm="1">
        <f t="array" aca="1" ref="N166" ca="1">SUM(INDIRECT("'"&amp;TOTALCustomerSheets&amp;"'!"&amp;ADDRESS(ROW(),COLUMN())))</f>
        <v>0</v>
      </c>
      <c r="O166" s="14" cm="1">
        <f t="array" aca="1" ref="O166" ca="1">SUM(INDIRECT("'"&amp;TOTALCustomerSheets&amp;"'!"&amp;ADDRESS(ROW(),COLUMN())))</f>
        <v>0</v>
      </c>
      <c r="P166" s="14" cm="1">
        <f t="array" aca="1" ref="P166" ca="1">SUM(INDIRECT("'"&amp;TOTALCustomerSheets&amp;"'!"&amp;ADDRESS(ROW(),COLUMN())))</f>
        <v>0</v>
      </c>
      <c r="Q166" s="14" cm="1">
        <f t="array" aca="1" ref="Q166" ca="1">SUM(INDIRECT("'"&amp;TOTALCustomerSheets&amp;"'!"&amp;ADDRESS(ROW(),COLUMN())))</f>
        <v>0</v>
      </c>
      <c r="R166" s="14" cm="1">
        <f t="array" aca="1" ref="R166" ca="1">SUM(INDIRECT("'"&amp;TOTALCustomerSheets&amp;"'!"&amp;ADDRESS(ROW(),COLUMN())))</f>
        <v>0</v>
      </c>
      <c r="S166" s="14" cm="1">
        <f t="array" aca="1" ref="S166" ca="1">SUM(INDIRECT("'"&amp;TOTALCustomerSheets&amp;"'!"&amp;ADDRESS(ROW(),COLUMN())))</f>
        <v>0</v>
      </c>
      <c r="T166" s="14" cm="1">
        <f t="array" aca="1" ref="T166" ca="1">SUM(INDIRECT("'"&amp;TOTALCustomerSheets&amp;"'!"&amp;ADDRESS(ROW(),COLUMN())))</f>
        <v>0</v>
      </c>
      <c r="U166" s="14" cm="1">
        <f t="array" aca="1" ref="U166" ca="1">SUM(INDIRECT("'"&amp;TOTALCustomerSheets&amp;"'!"&amp;ADDRESS(ROW(),COLUMN())))</f>
        <v>0</v>
      </c>
    </row>
    <row r="167" spans="1:21" hidden="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 cm="1">
        <f t="array" aca="1" ref="D167" ca="1">SUM(INDIRECT("'"&amp;TOTALCustomerSheets&amp;"'!"&amp;ADDRESS(ROW(),COLUMN())))</f>
        <v>0</v>
      </c>
      <c r="E167" s="14">
        <f t="shared" ca="1" si="13"/>
        <v>0</v>
      </c>
      <c r="F167" s="3"/>
      <c r="G167" s="14" cm="1">
        <f t="array" aca="1" ref="G167" ca="1">SUM(INDIRECT("'"&amp;TOTALCustomerSheets&amp;"'!"&amp;ADDRESS(ROW(),COLUMN())))</f>
        <v>0</v>
      </c>
      <c r="H167" s="14" cm="1">
        <f t="array" aca="1" ref="H167" ca="1">SUM(INDIRECT("'"&amp;TOTALCustomerSheets&amp;"'!"&amp;ADDRESS(ROW(),COLUMN())))</f>
        <v>0</v>
      </c>
      <c r="I167" s="14" cm="1">
        <f t="array" aca="1" ref="I167" ca="1">SUM(INDIRECT("'"&amp;TOTALCustomerSheets&amp;"'!"&amp;ADDRESS(ROW(),COLUMN())))</f>
        <v>0</v>
      </c>
      <c r="J167" s="14" cm="1">
        <f t="array" aca="1" ref="J167" ca="1">SUM(INDIRECT("'"&amp;TOTALCustomerSheets&amp;"'!"&amp;ADDRESS(ROW(),COLUMN())))</f>
        <v>0</v>
      </c>
      <c r="K167" s="14" cm="1">
        <f t="array" aca="1" ref="K167" ca="1">SUM(INDIRECT("'"&amp;TOTALCustomerSheets&amp;"'!"&amp;ADDRESS(ROW(),COLUMN())))</f>
        <v>0</v>
      </c>
      <c r="L167" s="14" cm="1">
        <f t="array" aca="1" ref="L167" ca="1">SUM(INDIRECT("'"&amp;TOTALCustomerSheets&amp;"'!"&amp;ADDRESS(ROW(),COLUMN())))</f>
        <v>0</v>
      </c>
      <c r="M167" s="14" cm="1">
        <f t="array" aca="1" ref="M167" ca="1">SUM(INDIRECT("'"&amp;TOTALCustomerSheets&amp;"'!"&amp;ADDRESS(ROW(),COLUMN())))</f>
        <v>0</v>
      </c>
      <c r="N167" s="14" cm="1">
        <f t="array" aca="1" ref="N167" ca="1">SUM(INDIRECT("'"&amp;TOTALCustomerSheets&amp;"'!"&amp;ADDRESS(ROW(),COLUMN())))</f>
        <v>0</v>
      </c>
      <c r="O167" s="14" cm="1">
        <f t="array" aca="1" ref="O167" ca="1">SUM(INDIRECT("'"&amp;TOTALCustomerSheets&amp;"'!"&amp;ADDRESS(ROW(),COLUMN())))</f>
        <v>0</v>
      </c>
      <c r="P167" s="14" cm="1">
        <f t="array" aca="1" ref="P167" ca="1">SUM(INDIRECT("'"&amp;TOTALCustomerSheets&amp;"'!"&amp;ADDRESS(ROW(),COLUMN())))</f>
        <v>0</v>
      </c>
      <c r="Q167" s="14" cm="1">
        <f t="array" aca="1" ref="Q167" ca="1">SUM(INDIRECT("'"&amp;TOTALCustomerSheets&amp;"'!"&amp;ADDRESS(ROW(),COLUMN())))</f>
        <v>0</v>
      </c>
      <c r="R167" s="14" cm="1">
        <f t="array" aca="1" ref="R167" ca="1">SUM(INDIRECT("'"&amp;TOTALCustomerSheets&amp;"'!"&amp;ADDRESS(ROW(),COLUMN())))</f>
        <v>0</v>
      </c>
      <c r="S167" s="14" cm="1">
        <f t="array" aca="1" ref="S167" ca="1">SUM(INDIRECT("'"&amp;TOTALCustomerSheets&amp;"'!"&amp;ADDRESS(ROW(),COLUMN())))</f>
        <v>0</v>
      </c>
      <c r="T167" s="14" cm="1">
        <f t="array" aca="1" ref="T167" ca="1">SUM(INDIRECT("'"&amp;TOTALCustomerSheets&amp;"'!"&amp;ADDRESS(ROW(),COLUMN())))</f>
        <v>0</v>
      </c>
      <c r="U167" s="14" cm="1">
        <f t="array" aca="1" ref="U167" ca="1">SUM(INDIRECT("'"&amp;TOTALCustomerSheets&amp;"'!"&amp;ADDRESS(ROW(),COLUMN())))</f>
        <v>0</v>
      </c>
    </row>
    <row r="168" spans="1:21" hidden="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 cm="1">
        <f t="array" aca="1" ref="D168" ca="1">SUM(INDIRECT("'"&amp;TOTALCustomerSheets&amp;"'!"&amp;ADDRESS(ROW(),COLUMN())))</f>
        <v>0</v>
      </c>
      <c r="E168" s="14">
        <f t="shared" ca="1" si="13"/>
        <v>0</v>
      </c>
      <c r="F168" s="46"/>
      <c r="G168" s="14" cm="1">
        <f t="array" aca="1" ref="G168" ca="1">SUM(INDIRECT("'"&amp;TOTALCustomerSheets&amp;"'!"&amp;ADDRESS(ROW(),COLUMN())))</f>
        <v>0</v>
      </c>
      <c r="H168" s="14" cm="1">
        <f t="array" aca="1" ref="H168" ca="1">SUM(INDIRECT("'"&amp;TOTALCustomerSheets&amp;"'!"&amp;ADDRESS(ROW(),COLUMN())))</f>
        <v>0</v>
      </c>
      <c r="I168" s="14" cm="1">
        <f t="array" aca="1" ref="I168" ca="1">SUM(INDIRECT("'"&amp;TOTALCustomerSheets&amp;"'!"&amp;ADDRESS(ROW(),COLUMN())))</f>
        <v>0</v>
      </c>
      <c r="J168" s="14" cm="1">
        <f t="array" aca="1" ref="J168" ca="1">SUM(INDIRECT("'"&amp;TOTALCustomerSheets&amp;"'!"&amp;ADDRESS(ROW(),COLUMN())))</f>
        <v>0</v>
      </c>
      <c r="K168" s="14" cm="1">
        <f t="array" aca="1" ref="K168" ca="1">SUM(INDIRECT("'"&amp;TOTALCustomerSheets&amp;"'!"&amp;ADDRESS(ROW(),COLUMN())))</f>
        <v>0</v>
      </c>
      <c r="L168" s="14" cm="1">
        <f t="array" aca="1" ref="L168" ca="1">SUM(INDIRECT("'"&amp;TOTALCustomerSheets&amp;"'!"&amp;ADDRESS(ROW(),COLUMN())))</f>
        <v>0</v>
      </c>
      <c r="M168" s="14" cm="1">
        <f t="array" aca="1" ref="M168" ca="1">SUM(INDIRECT("'"&amp;TOTALCustomerSheets&amp;"'!"&amp;ADDRESS(ROW(),COLUMN())))</f>
        <v>0</v>
      </c>
      <c r="N168" s="14" cm="1">
        <f t="array" aca="1" ref="N168" ca="1">SUM(INDIRECT("'"&amp;TOTALCustomerSheets&amp;"'!"&amp;ADDRESS(ROW(),COLUMN())))</f>
        <v>0</v>
      </c>
      <c r="O168" s="14" cm="1">
        <f t="array" aca="1" ref="O168" ca="1">SUM(INDIRECT("'"&amp;TOTALCustomerSheets&amp;"'!"&amp;ADDRESS(ROW(),COLUMN())))</f>
        <v>0</v>
      </c>
      <c r="P168" s="14" cm="1">
        <f t="array" aca="1" ref="P168" ca="1">SUM(INDIRECT("'"&amp;TOTALCustomerSheets&amp;"'!"&amp;ADDRESS(ROW(),COLUMN())))</f>
        <v>0</v>
      </c>
      <c r="Q168" s="14" cm="1">
        <f t="array" aca="1" ref="Q168" ca="1">SUM(INDIRECT("'"&amp;TOTALCustomerSheets&amp;"'!"&amp;ADDRESS(ROW(),COLUMN())))</f>
        <v>0</v>
      </c>
      <c r="R168" s="14" cm="1">
        <f t="array" aca="1" ref="R168" ca="1">SUM(INDIRECT("'"&amp;TOTALCustomerSheets&amp;"'!"&amp;ADDRESS(ROW(),COLUMN())))</f>
        <v>0</v>
      </c>
      <c r="S168" s="14" cm="1">
        <f t="array" aca="1" ref="S168" ca="1">SUM(INDIRECT("'"&amp;TOTALCustomerSheets&amp;"'!"&amp;ADDRESS(ROW(),COLUMN())))</f>
        <v>0</v>
      </c>
      <c r="T168" s="14" cm="1">
        <f t="array" aca="1" ref="T168" ca="1">SUM(INDIRECT("'"&amp;TOTALCustomerSheets&amp;"'!"&amp;ADDRESS(ROW(),COLUMN())))</f>
        <v>0</v>
      </c>
      <c r="U168" s="14" cm="1">
        <f t="array" aca="1" ref="U168" ca="1">SUM(INDIRECT("'"&amp;TOTALCustomerSheets&amp;"'!"&amp;ADDRESS(ROW(),COLUMN())))</f>
        <v>0</v>
      </c>
    </row>
    <row r="169" spans="1:21" hidden="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 cm="1">
        <f t="array" aca="1" ref="D169" ca="1">SUM(INDIRECT("'"&amp;TOTALCustomerSheets&amp;"'!"&amp;ADDRESS(ROW(),COLUMN())))</f>
        <v>0</v>
      </c>
      <c r="E169" s="14">
        <f t="shared" ca="1" si="13"/>
        <v>0</v>
      </c>
      <c r="F169" s="46"/>
      <c r="G169" s="174" cm="1">
        <f t="array" aca="1" ref="G169" ca="1">SUM(INDIRECT("'"&amp;TOTALCustomerSheets&amp;"'!"&amp;ADDRESS(ROW(),COLUMN())))</f>
        <v>0</v>
      </c>
      <c r="H169" s="174" cm="1">
        <f t="array" aca="1" ref="H169" ca="1">SUM(INDIRECT("'"&amp;TOTALCustomerSheets&amp;"'!"&amp;ADDRESS(ROW(),COLUMN())))</f>
        <v>0</v>
      </c>
      <c r="I169" s="174" cm="1">
        <f t="array" aca="1" ref="I169" ca="1">SUM(INDIRECT("'"&amp;TOTALCustomerSheets&amp;"'!"&amp;ADDRESS(ROW(),COLUMN())))</f>
        <v>0</v>
      </c>
      <c r="J169" s="174" cm="1">
        <f t="array" aca="1" ref="J169" ca="1">SUM(INDIRECT("'"&amp;TOTALCustomerSheets&amp;"'!"&amp;ADDRESS(ROW(),COLUMN())))</f>
        <v>0</v>
      </c>
      <c r="K169" s="174" cm="1">
        <f t="array" aca="1" ref="K169" ca="1">SUM(INDIRECT("'"&amp;TOTALCustomerSheets&amp;"'!"&amp;ADDRESS(ROW(),COLUMN())))</f>
        <v>0</v>
      </c>
      <c r="L169" s="174" cm="1">
        <f t="array" aca="1" ref="L169" ca="1">SUM(INDIRECT("'"&amp;TOTALCustomerSheets&amp;"'!"&amp;ADDRESS(ROW(),COLUMN())))</f>
        <v>0</v>
      </c>
      <c r="M169" s="174" cm="1">
        <f t="array" aca="1" ref="M169" ca="1">SUM(INDIRECT("'"&amp;TOTALCustomerSheets&amp;"'!"&amp;ADDRESS(ROW(),COLUMN())))</f>
        <v>0</v>
      </c>
      <c r="N169" s="174" cm="1">
        <f t="array" aca="1" ref="N169" ca="1">SUM(INDIRECT("'"&amp;TOTALCustomerSheets&amp;"'!"&amp;ADDRESS(ROW(),COLUMN())))</f>
        <v>0</v>
      </c>
      <c r="O169" s="174" cm="1">
        <f t="array" aca="1" ref="O169" ca="1">SUM(INDIRECT("'"&amp;TOTALCustomerSheets&amp;"'!"&amp;ADDRESS(ROW(),COLUMN())))</f>
        <v>0</v>
      </c>
      <c r="P169" s="174" cm="1">
        <f t="array" aca="1" ref="P169" ca="1">SUM(INDIRECT("'"&amp;TOTALCustomerSheets&amp;"'!"&amp;ADDRESS(ROW(),COLUMN())))</f>
        <v>0</v>
      </c>
      <c r="Q169" s="174" cm="1">
        <f t="array" aca="1" ref="Q169" ca="1">SUM(INDIRECT("'"&amp;TOTALCustomerSheets&amp;"'!"&amp;ADDRESS(ROW(),COLUMN())))</f>
        <v>0</v>
      </c>
      <c r="R169" s="174" cm="1">
        <f t="array" aca="1" ref="R169" ca="1">SUM(INDIRECT("'"&amp;TOTALCustomerSheets&amp;"'!"&amp;ADDRESS(ROW(),COLUMN())))</f>
        <v>0</v>
      </c>
      <c r="S169" s="174" cm="1">
        <f t="array" aca="1" ref="S169" ca="1">SUM(INDIRECT("'"&amp;TOTALCustomerSheets&amp;"'!"&amp;ADDRESS(ROW(),COLUMN())))</f>
        <v>0</v>
      </c>
      <c r="T169" s="174" cm="1">
        <f t="array" aca="1" ref="T169" ca="1">SUM(INDIRECT("'"&amp;TOTALCustomerSheets&amp;"'!"&amp;ADDRESS(ROW(),COLUMN())))</f>
        <v>0</v>
      </c>
      <c r="U169" s="174" cm="1">
        <f t="array" aca="1" ref="U169" ca="1">SUM(INDIRECT("'"&amp;TOTALCustomerSheets&amp;"'!"&amp;ADDRESS(ROW(),COLUMN())))</f>
        <v>0</v>
      </c>
    </row>
    <row r="170" spans="1:21" hidden="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D170" s="14"/>
      <c r="E170" s="14">
        <f t="shared" si="13"/>
        <v>0</v>
      </c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hidden="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>
        <f t="shared" ref="E171:E194" si="14">IFERROR(IF(D171="",0,IF(D171=0,0,IF(ABS(D171-SUM($G171:$U171))&lt;Check_Limit,0,1))),1)</f>
        <v>0</v>
      </c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hidden="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 cm="1">
        <f t="array" aca="1" ref="D172" ca="1">SUM(INDIRECT("'"&amp;TOTALCustomerSheets&amp;"'!"&amp;ADDRESS(ROW(),COLUMN())))</f>
        <v>0</v>
      </c>
      <c r="E172" s="14">
        <f t="shared" ca="1" si="14"/>
        <v>0</v>
      </c>
      <c r="F172" s="3"/>
      <c r="G172" s="14" cm="1">
        <f t="array" aca="1" ref="G172" ca="1">SUM(INDIRECT("'"&amp;TOTALCustomerSheets&amp;"'!"&amp;ADDRESS(ROW(),COLUMN())))</f>
        <v>0</v>
      </c>
      <c r="H172" s="14" cm="1">
        <f t="array" aca="1" ref="H172" ca="1">SUM(INDIRECT("'"&amp;TOTALCustomerSheets&amp;"'!"&amp;ADDRESS(ROW(),COLUMN())))</f>
        <v>0</v>
      </c>
      <c r="I172" s="14" cm="1">
        <f t="array" aca="1" ref="I172" ca="1">SUM(INDIRECT("'"&amp;TOTALCustomerSheets&amp;"'!"&amp;ADDRESS(ROW(),COLUMN())))</f>
        <v>0</v>
      </c>
      <c r="J172" s="14" cm="1">
        <f t="array" aca="1" ref="J172" ca="1">SUM(INDIRECT("'"&amp;TOTALCustomerSheets&amp;"'!"&amp;ADDRESS(ROW(),COLUMN())))</f>
        <v>0</v>
      </c>
      <c r="K172" s="14" cm="1">
        <f t="array" aca="1" ref="K172" ca="1">SUM(INDIRECT("'"&amp;TOTALCustomerSheets&amp;"'!"&amp;ADDRESS(ROW(),COLUMN())))</f>
        <v>0</v>
      </c>
      <c r="L172" s="14" cm="1">
        <f t="array" aca="1" ref="L172" ca="1">SUM(INDIRECT("'"&amp;TOTALCustomerSheets&amp;"'!"&amp;ADDRESS(ROW(),COLUMN())))</f>
        <v>0</v>
      </c>
      <c r="M172" s="14" cm="1">
        <f t="array" aca="1" ref="M172" ca="1">SUM(INDIRECT("'"&amp;TOTALCustomerSheets&amp;"'!"&amp;ADDRESS(ROW(),COLUMN())))</f>
        <v>0</v>
      </c>
      <c r="N172" s="14" cm="1">
        <f t="array" aca="1" ref="N172" ca="1">SUM(INDIRECT("'"&amp;TOTALCustomerSheets&amp;"'!"&amp;ADDRESS(ROW(),COLUMN())))</f>
        <v>0</v>
      </c>
      <c r="O172" s="14" cm="1">
        <f t="array" aca="1" ref="O172" ca="1">SUM(INDIRECT("'"&amp;TOTALCustomerSheets&amp;"'!"&amp;ADDRESS(ROW(),COLUMN())))</f>
        <v>0</v>
      </c>
      <c r="P172" s="14" cm="1">
        <f t="array" aca="1" ref="P172" ca="1">SUM(INDIRECT("'"&amp;TOTALCustomerSheets&amp;"'!"&amp;ADDRESS(ROW(),COLUMN())))</f>
        <v>0</v>
      </c>
      <c r="Q172" s="14" cm="1">
        <f t="array" aca="1" ref="Q172" ca="1">SUM(INDIRECT("'"&amp;TOTALCustomerSheets&amp;"'!"&amp;ADDRESS(ROW(),COLUMN())))</f>
        <v>0</v>
      </c>
      <c r="R172" s="14" cm="1">
        <f t="array" aca="1" ref="R172" ca="1">SUM(INDIRECT("'"&amp;TOTALCustomerSheets&amp;"'!"&amp;ADDRESS(ROW(),COLUMN())))</f>
        <v>0</v>
      </c>
      <c r="S172" s="14" cm="1">
        <f t="array" aca="1" ref="S172" ca="1">SUM(INDIRECT("'"&amp;TOTALCustomerSheets&amp;"'!"&amp;ADDRESS(ROW(),COLUMN())))</f>
        <v>0</v>
      </c>
      <c r="T172" s="14" cm="1">
        <f t="array" aca="1" ref="T172" ca="1">SUM(INDIRECT("'"&amp;TOTALCustomerSheets&amp;"'!"&amp;ADDRESS(ROW(),COLUMN())))</f>
        <v>0</v>
      </c>
      <c r="U172" s="14" cm="1">
        <f t="array" aca="1" ref="U172" ca="1">SUM(INDIRECT("'"&amp;TOTALCustomerSheets&amp;"'!"&amp;ADDRESS(ROW(),COLUMN())))</f>
        <v>0</v>
      </c>
    </row>
    <row r="173" spans="1:21" hidden="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 cm="1">
        <f t="array" aca="1" ref="D173" ca="1">SUM(INDIRECT("'"&amp;TOTALCustomerSheets&amp;"'!"&amp;ADDRESS(ROW(),COLUMN())))</f>
        <v>0</v>
      </c>
      <c r="E173" s="14">
        <f t="shared" ca="1" si="14"/>
        <v>0</v>
      </c>
      <c r="F173" s="3"/>
      <c r="G173" s="14" cm="1">
        <f t="array" aca="1" ref="G173" ca="1">SUM(INDIRECT("'"&amp;TOTALCustomerSheets&amp;"'!"&amp;ADDRESS(ROW(),COLUMN())))</f>
        <v>0</v>
      </c>
      <c r="H173" s="14" cm="1">
        <f t="array" aca="1" ref="H173" ca="1">SUM(INDIRECT("'"&amp;TOTALCustomerSheets&amp;"'!"&amp;ADDRESS(ROW(),COLUMN())))</f>
        <v>0</v>
      </c>
      <c r="I173" s="14" cm="1">
        <f t="array" aca="1" ref="I173" ca="1">SUM(INDIRECT("'"&amp;TOTALCustomerSheets&amp;"'!"&amp;ADDRESS(ROW(),COLUMN())))</f>
        <v>0</v>
      </c>
      <c r="J173" s="14" cm="1">
        <f t="array" aca="1" ref="J173" ca="1">SUM(INDIRECT("'"&amp;TOTALCustomerSheets&amp;"'!"&amp;ADDRESS(ROW(),COLUMN())))</f>
        <v>0</v>
      </c>
      <c r="K173" s="14" cm="1">
        <f t="array" aca="1" ref="K173" ca="1">SUM(INDIRECT("'"&amp;TOTALCustomerSheets&amp;"'!"&amp;ADDRESS(ROW(),COLUMN())))</f>
        <v>0</v>
      </c>
      <c r="L173" s="14" cm="1">
        <f t="array" aca="1" ref="L173" ca="1">SUM(INDIRECT("'"&amp;TOTALCustomerSheets&amp;"'!"&amp;ADDRESS(ROW(),COLUMN())))</f>
        <v>0</v>
      </c>
      <c r="M173" s="14" cm="1">
        <f t="array" aca="1" ref="M173" ca="1">SUM(INDIRECT("'"&amp;TOTALCustomerSheets&amp;"'!"&amp;ADDRESS(ROW(),COLUMN())))</f>
        <v>0</v>
      </c>
      <c r="N173" s="14" cm="1">
        <f t="array" aca="1" ref="N173" ca="1">SUM(INDIRECT("'"&amp;TOTALCustomerSheets&amp;"'!"&amp;ADDRESS(ROW(),COLUMN())))</f>
        <v>0</v>
      </c>
      <c r="O173" s="14" cm="1">
        <f t="array" aca="1" ref="O173" ca="1">SUM(INDIRECT("'"&amp;TOTALCustomerSheets&amp;"'!"&amp;ADDRESS(ROW(),COLUMN())))</f>
        <v>0</v>
      </c>
      <c r="P173" s="14" cm="1">
        <f t="array" aca="1" ref="P173" ca="1">SUM(INDIRECT("'"&amp;TOTALCustomerSheets&amp;"'!"&amp;ADDRESS(ROW(),COLUMN())))</f>
        <v>0</v>
      </c>
      <c r="Q173" s="14" cm="1">
        <f t="array" aca="1" ref="Q173" ca="1">SUM(INDIRECT("'"&amp;TOTALCustomerSheets&amp;"'!"&amp;ADDRESS(ROW(),COLUMN())))</f>
        <v>0</v>
      </c>
      <c r="R173" s="14" cm="1">
        <f t="array" aca="1" ref="R173" ca="1">SUM(INDIRECT("'"&amp;TOTALCustomerSheets&amp;"'!"&amp;ADDRESS(ROW(),COLUMN())))</f>
        <v>0</v>
      </c>
      <c r="S173" s="14" cm="1">
        <f t="array" aca="1" ref="S173" ca="1">SUM(INDIRECT("'"&amp;TOTALCustomerSheets&amp;"'!"&amp;ADDRESS(ROW(),COLUMN())))</f>
        <v>0</v>
      </c>
      <c r="T173" s="14" cm="1">
        <f t="array" aca="1" ref="T173" ca="1">SUM(INDIRECT("'"&amp;TOTALCustomerSheets&amp;"'!"&amp;ADDRESS(ROW(),COLUMN())))</f>
        <v>0</v>
      </c>
      <c r="U173" s="14" cm="1">
        <f t="array" aca="1" ref="U173" ca="1">SUM(INDIRECT("'"&amp;TOTALCustomerSheets&amp;"'!"&amp;ADDRESS(ROW(),COLUMN())))</f>
        <v>0</v>
      </c>
    </row>
    <row r="174" spans="1:21" hidden="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 cm="1">
        <f t="array" aca="1" ref="D174" ca="1">SUM(INDIRECT("'"&amp;TOTALCustomerSheets&amp;"'!"&amp;ADDRESS(ROW(),COLUMN())))</f>
        <v>0</v>
      </c>
      <c r="E174" s="14">
        <f t="shared" ca="1" si="14"/>
        <v>0</v>
      </c>
      <c r="F174" s="3"/>
      <c r="G174" s="14" cm="1">
        <f t="array" aca="1" ref="G174" ca="1">SUM(INDIRECT("'"&amp;TOTALCustomerSheets&amp;"'!"&amp;ADDRESS(ROW(),COLUMN())))</f>
        <v>0</v>
      </c>
      <c r="H174" s="14" cm="1">
        <f t="array" aca="1" ref="H174" ca="1">SUM(INDIRECT("'"&amp;TOTALCustomerSheets&amp;"'!"&amp;ADDRESS(ROW(),COLUMN())))</f>
        <v>0</v>
      </c>
      <c r="I174" s="14" cm="1">
        <f t="array" aca="1" ref="I174" ca="1">SUM(INDIRECT("'"&amp;TOTALCustomerSheets&amp;"'!"&amp;ADDRESS(ROW(),COLUMN())))</f>
        <v>0</v>
      </c>
      <c r="J174" s="14" cm="1">
        <f t="array" aca="1" ref="J174" ca="1">SUM(INDIRECT("'"&amp;TOTALCustomerSheets&amp;"'!"&amp;ADDRESS(ROW(),COLUMN())))</f>
        <v>0</v>
      </c>
      <c r="K174" s="14" cm="1">
        <f t="array" aca="1" ref="K174" ca="1">SUM(INDIRECT("'"&amp;TOTALCustomerSheets&amp;"'!"&amp;ADDRESS(ROW(),COLUMN())))</f>
        <v>0</v>
      </c>
      <c r="L174" s="14" cm="1">
        <f t="array" aca="1" ref="L174" ca="1">SUM(INDIRECT("'"&amp;TOTALCustomerSheets&amp;"'!"&amp;ADDRESS(ROW(),COLUMN())))</f>
        <v>0</v>
      </c>
      <c r="M174" s="14" cm="1">
        <f t="array" aca="1" ref="M174" ca="1">SUM(INDIRECT("'"&amp;TOTALCustomerSheets&amp;"'!"&amp;ADDRESS(ROW(),COLUMN())))</f>
        <v>0</v>
      </c>
      <c r="N174" s="14" cm="1">
        <f t="array" aca="1" ref="N174" ca="1">SUM(INDIRECT("'"&amp;TOTALCustomerSheets&amp;"'!"&amp;ADDRESS(ROW(),COLUMN())))</f>
        <v>0</v>
      </c>
      <c r="O174" s="14" cm="1">
        <f t="array" aca="1" ref="O174" ca="1">SUM(INDIRECT("'"&amp;TOTALCustomerSheets&amp;"'!"&amp;ADDRESS(ROW(),COLUMN())))</f>
        <v>0</v>
      </c>
      <c r="P174" s="14" cm="1">
        <f t="array" aca="1" ref="P174" ca="1">SUM(INDIRECT("'"&amp;TOTALCustomerSheets&amp;"'!"&amp;ADDRESS(ROW(),COLUMN())))</f>
        <v>0</v>
      </c>
      <c r="Q174" s="14" cm="1">
        <f t="array" aca="1" ref="Q174" ca="1">SUM(INDIRECT("'"&amp;TOTALCustomerSheets&amp;"'!"&amp;ADDRESS(ROW(),COLUMN())))</f>
        <v>0</v>
      </c>
      <c r="R174" s="14" cm="1">
        <f t="array" aca="1" ref="R174" ca="1">SUM(INDIRECT("'"&amp;TOTALCustomerSheets&amp;"'!"&amp;ADDRESS(ROW(),COLUMN())))</f>
        <v>0</v>
      </c>
      <c r="S174" s="14" cm="1">
        <f t="array" aca="1" ref="S174" ca="1">SUM(INDIRECT("'"&amp;TOTALCustomerSheets&amp;"'!"&amp;ADDRESS(ROW(),COLUMN())))</f>
        <v>0</v>
      </c>
      <c r="T174" s="14" cm="1">
        <f t="array" aca="1" ref="T174" ca="1">SUM(INDIRECT("'"&amp;TOTALCustomerSheets&amp;"'!"&amp;ADDRESS(ROW(),COLUMN())))</f>
        <v>0</v>
      </c>
      <c r="U174" s="14" cm="1">
        <f t="array" aca="1" ref="U174" ca="1">SUM(INDIRECT("'"&amp;TOTALCustomerSheets&amp;"'!"&amp;ADDRESS(ROW(),COLUMN())))</f>
        <v>0</v>
      </c>
    </row>
    <row r="175" spans="1:21" hidden="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 cm="1">
        <f t="array" aca="1" ref="D175" ca="1">SUM(INDIRECT("'"&amp;TOTALCustomerSheets&amp;"'!"&amp;ADDRESS(ROW(),COLUMN())))</f>
        <v>0</v>
      </c>
      <c r="E175" s="14">
        <f t="shared" ca="1" si="14"/>
        <v>0</v>
      </c>
      <c r="F175" s="3"/>
      <c r="G175" s="14" cm="1">
        <f t="array" aca="1" ref="G175" ca="1">SUM(INDIRECT("'"&amp;TOTALCustomerSheets&amp;"'!"&amp;ADDRESS(ROW(),COLUMN())))</f>
        <v>0</v>
      </c>
      <c r="H175" s="14" cm="1">
        <f t="array" aca="1" ref="H175" ca="1">SUM(INDIRECT("'"&amp;TOTALCustomerSheets&amp;"'!"&amp;ADDRESS(ROW(),COLUMN())))</f>
        <v>0</v>
      </c>
      <c r="I175" s="14" cm="1">
        <f t="array" aca="1" ref="I175" ca="1">SUM(INDIRECT("'"&amp;TOTALCustomerSheets&amp;"'!"&amp;ADDRESS(ROW(),COLUMN())))</f>
        <v>0</v>
      </c>
      <c r="J175" s="14" cm="1">
        <f t="array" aca="1" ref="J175" ca="1">SUM(INDIRECT("'"&amp;TOTALCustomerSheets&amp;"'!"&amp;ADDRESS(ROW(),COLUMN())))</f>
        <v>0</v>
      </c>
      <c r="K175" s="14" cm="1">
        <f t="array" aca="1" ref="K175" ca="1">SUM(INDIRECT("'"&amp;TOTALCustomerSheets&amp;"'!"&amp;ADDRESS(ROW(),COLUMN())))</f>
        <v>0</v>
      </c>
      <c r="L175" s="14" cm="1">
        <f t="array" aca="1" ref="L175" ca="1">SUM(INDIRECT("'"&amp;TOTALCustomerSheets&amp;"'!"&amp;ADDRESS(ROW(),COLUMN())))</f>
        <v>0</v>
      </c>
      <c r="M175" s="14" cm="1">
        <f t="array" aca="1" ref="M175" ca="1">SUM(INDIRECT("'"&amp;TOTALCustomerSheets&amp;"'!"&amp;ADDRESS(ROW(),COLUMN())))</f>
        <v>0</v>
      </c>
      <c r="N175" s="14" cm="1">
        <f t="array" aca="1" ref="N175" ca="1">SUM(INDIRECT("'"&amp;TOTALCustomerSheets&amp;"'!"&amp;ADDRESS(ROW(),COLUMN())))</f>
        <v>0</v>
      </c>
      <c r="O175" s="14" cm="1">
        <f t="array" aca="1" ref="O175" ca="1">SUM(INDIRECT("'"&amp;TOTALCustomerSheets&amp;"'!"&amp;ADDRESS(ROW(),COLUMN())))</f>
        <v>0</v>
      </c>
      <c r="P175" s="14" cm="1">
        <f t="array" aca="1" ref="P175" ca="1">SUM(INDIRECT("'"&amp;TOTALCustomerSheets&amp;"'!"&amp;ADDRESS(ROW(),COLUMN())))</f>
        <v>0</v>
      </c>
      <c r="Q175" s="14" cm="1">
        <f t="array" aca="1" ref="Q175" ca="1">SUM(INDIRECT("'"&amp;TOTALCustomerSheets&amp;"'!"&amp;ADDRESS(ROW(),COLUMN())))</f>
        <v>0</v>
      </c>
      <c r="R175" s="14" cm="1">
        <f t="array" aca="1" ref="R175" ca="1">SUM(INDIRECT("'"&amp;TOTALCustomerSheets&amp;"'!"&amp;ADDRESS(ROW(),COLUMN())))</f>
        <v>0</v>
      </c>
      <c r="S175" s="14" cm="1">
        <f t="array" aca="1" ref="S175" ca="1">SUM(INDIRECT("'"&amp;TOTALCustomerSheets&amp;"'!"&amp;ADDRESS(ROW(),COLUMN())))</f>
        <v>0</v>
      </c>
      <c r="T175" s="14" cm="1">
        <f t="array" aca="1" ref="T175" ca="1">SUM(INDIRECT("'"&amp;TOTALCustomerSheets&amp;"'!"&amp;ADDRESS(ROW(),COLUMN())))</f>
        <v>0</v>
      </c>
      <c r="U175" s="14" cm="1">
        <f t="array" aca="1" ref="U175" ca="1">SUM(INDIRECT("'"&amp;TOTALCustomerSheets&amp;"'!"&amp;ADDRESS(ROW(),COLUMN())))</f>
        <v>0</v>
      </c>
    </row>
    <row r="176" spans="1:21" hidden="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 cm="1">
        <f t="array" aca="1" ref="D176" ca="1">SUM(INDIRECT("'"&amp;TOTALCustomerSheets&amp;"'!"&amp;ADDRESS(ROW(),COLUMN())))</f>
        <v>0</v>
      </c>
      <c r="E176" s="14">
        <f t="shared" ca="1" si="14"/>
        <v>0</v>
      </c>
      <c r="F176" s="3"/>
      <c r="G176" s="14" cm="1">
        <f t="array" aca="1" ref="G176" ca="1">SUM(INDIRECT("'"&amp;TOTALCustomerSheets&amp;"'!"&amp;ADDRESS(ROW(),COLUMN())))</f>
        <v>0</v>
      </c>
      <c r="H176" s="14" cm="1">
        <f t="array" aca="1" ref="H176" ca="1">SUM(INDIRECT("'"&amp;TOTALCustomerSheets&amp;"'!"&amp;ADDRESS(ROW(),COLUMN())))</f>
        <v>0</v>
      </c>
      <c r="I176" s="14" cm="1">
        <f t="array" aca="1" ref="I176" ca="1">SUM(INDIRECT("'"&amp;TOTALCustomerSheets&amp;"'!"&amp;ADDRESS(ROW(),COLUMN())))</f>
        <v>0</v>
      </c>
      <c r="J176" s="14" cm="1">
        <f t="array" aca="1" ref="J176" ca="1">SUM(INDIRECT("'"&amp;TOTALCustomerSheets&amp;"'!"&amp;ADDRESS(ROW(),COLUMN())))</f>
        <v>0</v>
      </c>
      <c r="K176" s="14" cm="1">
        <f t="array" aca="1" ref="K176" ca="1">SUM(INDIRECT("'"&amp;TOTALCustomerSheets&amp;"'!"&amp;ADDRESS(ROW(),COLUMN())))</f>
        <v>0</v>
      </c>
      <c r="L176" s="14" cm="1">
        <f t="array" aca="1" ref="L176" ca="1">SUM(INDIRECT("'"&amp;TOTALCustomerSheets&amp;"'!"&amp;ADDRESS(ROW(),COLUMN())))</f>
        <v>0</v>
      </c>
      <c r="M176" s="14" cm="1">
        <f t="array" aca="1" ref="M176" ca="1">SUM(INDIRECT("'"&amp;TOTALCustomerSheets&amp;"'!"&amp;ADDRESS(ROW(),COLUMN())))</f>
        <v>0</v>
      </c>
      <c r="N176" s="14" cm="1">
        <f t="array" aca="1" ref="N176" ca="1">SUM(INDIRECT("'"&amp;TOTALCustomerSheets&amp;"'!"&amp;ADDRESS(ROW(),COLUMN())))</f>
        <v>0</v>
      </c>
      <c r="O176" s="14" cm="1">
        <f t="array" aca="1" ref="O176" ca="1">SUM(INDIRECT("'"&amp;TOTALCustomerSheets&amp;"'!"&amp;ADDRESS(ROW(),COLUMN())))</f>
        <v>0</v>
      </c>
      <c r="P176" s="14" cm="1">
        <f t="array" aca="1" ref="P176" ca="1">SUM(INDIRECT("'"&amp;TOTALCustomerSheets&amp;"'!"&amp;ADDRESS(ROW(),COLUMN())))</f>
        <v>0</v>
      </c>
      <c r="Q176" s="14" cm="1">
        <f t="array" aca="1" ref="Q176" ca="1">SUM(INDIRECT("'"&amp;TOTALCustomerSheets&amp;"'!"&amp;ADDRESS(ROW(),COLUMN())))</f>
        <v>0</v>
      </c>
      <c r="R176" s="14" cm="1">
        <f t="array" aca="1" ref="R176" ca="1">SUM(INDIRECT("'"&amp;TOTALCustomerSheets&amp;"'!"&amp;ADDRESS(ROW(),COLUMN())))</f>
        <v>0</v>
      </c>
      <c r="S176" s="14" cm="1">
        <f t="array" aca="1" ref="S176" ca="1">SUM(INDIRECT("'"&amp;TOTALCustomerSheets&amp;"'!"&amp;ADDRESS(ROW(),COLUMN())))</f>
        <v>0</v>
      </c>
      <c r="T176" s="14" cm="1">
        <f t="array" aca="1" ref="T176" ca="1">SUM(INDIRECT("'"&amp;TOTALCustomerSheets&amp;"'!"&amp;ADDRESS(ROW(),COLUMN())))</f>
        <v>0</v>
      </c>
      <c r="U176" s="14" cm="1">
        <f t="array" aca="1" ref="U176" ca="1">SUM(INDIRECT("'"&amp;TOTALCustomerSheets&amp;"'!"&amp;ADDRESS(ROW(),COLUMN())))</f>
        <v>0</v>
      </c>
    </row>
    <row r="177" spans="1:21" hidden="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 cm="1">
        <f t="array" aca="1" ref="D177" ca="1">SUM(INDIRECT("'"&amp;TOTALCustomerSheets&amp;"'!"&amp;ADDRESS(ROW(),COLUMN())))</f>
        <v>0</v>
      </c>
      <c r="E177" s="14">
        <f t="shared" ca="1" si="14"/>
        <v>0</v>
      </c>
      <c r="F177" s="3"/>
      <c r="G177" s="14" cm="1">
        <f t="array" aca="1" ref="G177" ca="1">SUM(INDIRECT("'"&amp;TOTALCustomerSheets&amp;"'!"&amp;ADDRESS(ROW(),COLUMN())))</f>
        <v>0</v>
      </c>
      <c r="H177" s="14" cm="1">
        <f t="array" aca="1" ref="H177" ca="1">SUM(INDIRECT("'"&amp;TOTALCustomerSheets&amp;"'!"&amp;ADDRESS(ROW(),COLUMN())))</f>
        <v>0</v>
      </c>
      <c r="I177" s="14" cm="1">
        <f t="array" aca="1" ref="I177" ca="1">SUM(INDIRECT("'"&amp;TOTALCustomerSheets&amp;"'!"&amp;ADDRESS(ROW(),COLUMN())))</f>
        <v>0</v>
      </c>
      <c r="J177" s="14" cm="1">
        <f t="array" aca="1" ref="J177" ca="1">SUM(INDIRECT("'"&amp;TOTALCustomerSheets&amp;"'!"&amp;ADDRESS(ROW(),COLUMN())))</f>
        <v>0</v>
      </c>
      <c r="K177" s="14" cm="1">
        <f t="array" aca="1" ref="K177" ca="1">SUM(INDIRECT("'"&amp;TOTALCustomerSheets&amp;"'!"&amp;ADDRESS(ROW(),COLUMN())))</f>
        <v>0</v>
      </c>
      <c r="L177" s="14" cm="1">
        <f t="array" aca="1" ref="L177" ca="1">SUM(INDIRECT("'"&amp;TOTALCustomerSheets&amp;"'!"&amp;ADDRESS(ROW(),COLUMN())))</f>
        <v>0</v>
      </c>
      <c r="M177" s="14" cm="1">
        <f t="array" aca="1" ref="M177" ca="1">SUM(INDIRECT("'"&amp;TOTALCustomerSheets&amp;"'!"&amp;ADDRESS(ROW(),COLUMN())))</f>
        <v>0</v>
      </c>
      <c r="N177" s="14" cm="1">
        <f t="array" aca="1" ref="N177" ca="1">SUM(INDIRECT("'"&amp;TOTALCustomerSheets&amp;"'!"&amp;ADDRESS(ROW(),COLUMN())))</f>
        <v>0</v>
      </c>
      <c r="O177" s="14" cm="1">
        <f t="array" aca="1" ref="O177" ca="1">SUM(INDIRECT("'"&amp;TOTALCustomerSheets&amp;"'!"&amp;ADDRESS(ROW(),COLUMN())))</f>
        <v>0</v>
      </c>
      <c r="P177" s="14" cm="1">
        <f t="array" aca="1" ref="P177" ca="1">SUM(INDIRECT("'"&amp;TOTALCustomerSheets&amp;"'!"&amp;ADDRESS(ROW(),COLUMN())))</f>
        <v>0</v>
      </c>
      <c r="Q177" s="14" cm="1">
        <f t="array" aca="1" ref="Q177" ca="1">SUM(INDIRECT("'"&amp;TOTALCustomerSheets&amp;"'!"&amp;ADDRESS(ROW(),COLUMN())))</f>
        <v>0</v>
      </c>
      <c r="R177" s="14" cm="1">
        <f t="array" aca="1" ref="R177" ca="1">SUM(INDIRECT("'"&amp;TOTALCustomerSheets&amp;"'!"&amp;ADDRESS(ROW(),COLUMN())))</f>
        <v>0</v>
      </c>
      <c r="S177" s="14" cm="1">
        <f t="array" aca="1" ref="S177" ca="1">SUM(INDIRECT("'"&amp;TOTALCustomerSheets&amp;"'!"&amp;ADDRESS(ROW(),COLUMN())))</f>
        <v>0</v>
      </c>
      <c r="T177" s="14" cm="1">
        <f t="array" aca="1" ref="T177" ca="1">SUM(INDIRECT("'"&amp;TOTALCustomerSheets&amp;"'!"&amp;ADDRESS(ROW(),COLUMN())))</f>
        <v>0</v>
      </c>
      <c r="U177" s="14" cm="1">
        <f t="array" aca="1" ref="U177" ca="1">SUM(INDIRECT("'"&amp;TOTALCustomerSheets&amp;"'!"&amp;ADDRESS(ROW(),COLUMN())))</f>
        <v>0</v>
      </c>
    </row>
    <row r="178" spans="1:21" hidden="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 cm="1">
        <f t="array" aca="1" ref="D178" ca="1">SUM(INDIRECT("'"&amp;TOTALCustomerSheets&amp;"'!"&amp;ADDRESS(ROW(),COLUMN())))</f>
        <v>0</v>
      </c>
      <c r="E178" s="14">
        <f t="shared" ca="1" si="14"/>
        <v>0</v>
      </c>
      <c r="F178" s="3"/>
      <c r="G178" s="14" cm="1">
        <f t="array" aca="1" ref="G178" ca="1">SUM(INDIRECT("'"&amp;TOTALCustomerSheets&amp;"'!"&amp;ADDRESS(ROW(),COLUMN())))</f>
        <v>0</v>
      </c>
      <c r="H178" s="14" cm="1">
        <f t="array" aca="1" ref="H178" ca="1">SUM(INDIRECT("'"&amp;TOTALCustomerSheets&amp;"'!"&amp;ADDRESS(ROW(),COLUMN())))</f>
        <v>0</v>
      </c>
      <c r="I178" s="14" cm="1">
        <f t="array" aca="1" ref="I178" ca="1">SUM(INDIRECT("'"&amp;TOTALCustomerSheets&amp;"'!"&amp;ADDRESS(ROW(),COLUMN())))</f>
        <v>0</v>
      </c>
      <c r="J178" s="14" cm="1">
        <f t="array" aca="1" ref="J178" ca="1">SUM(INDIRECT("'"&amp;TOTALCustomerSheets&amp;"'!"&amp;ADDRESS(ROW(),COLUMN())))</f>
        <v>0</v>
      </c>
      <c r="K178" s="14" cm="1">
        <f t="array" aca="1" ref="K178" ca="1">SUM(INDIRECT("'"&amp;TOTALCustomerSheets&amp;"'!"&amp;ADDRESS(ROW(),COLUMN())))</f>
        <v>0</v>
      </c>
      <c r="L178" s="14" cm="1">
        <f t="array" aca="1" ref="L178" ca="1">SUM(INDIRECT("'"&amp;TOTALCustomerSheets&amp;"'!"&amp;ADDRESS(ROW(),COLUMN())))</f>
        <v>0</v>
      </c>
      <c r="M178" s="14" cm="1">
        <f t="array" aca="1" ref="M178" ca="1">SUM(INDIRECT("'"&amp;TOTALCustomerSheets&amp;"'!"&amp;ADDRESS(ROW(),COLUMN())))</f>
        <v>0</v>
      </c>
      <c r="N178" s="14" cm="1">
        <f t="array" aca="1" ref="N178" ca="1">SUM(INDIRECT("'"&amp;TOTALCustomerSheets&amp;"'!"&amp;ADDRESS(ROW(),COLUMN())))</f>
        <v>0</v>
      </c>
      <c r="O178" s="14" cm="1">
        <f t="array" aca="1" ref="O178" ca="1">SUM(INDIRECT("'"&amp;TOTALCustomerSheets&amp;"'!"&amp;ADDRESS(ROW(),COLUMN())))</f>
        <v>0</v>
      </c>
      <c r="P178" s="14" cm="1">
        <f t="array" aca="1" ref="P178" ca="1">SUM(INDIRECT("'"&amp;TOTALCustomerSheets&amp;"'!"&amp;ADDRESS(ROW(),COLUMN())))</f>
        <v>0</v>
      </c>
      <c r="Q178" s="14" cm="1">
        <f t="array" aca="1" ref="Q178" ca="1">SUM(INDIRECT("'"&amp;TOTALCustomerSheets&amp;"'!"&amp;ADDRESS(ROW(),COLUMN())))</f>
        <v>0</v>
      </c>
      <c r="R178" s="14" cm="1">
        <f t="array" aca="1" ref="R178" ca="1">SUM(INDIRECT("'"&amp;TOTALCustomerSheets&amp;"'!"&amp;ADDRESS(ROW(),COLUMN())))</f>
        <v>0</v>
      </c>
      <c r="S178" s="14" cm="1">
        <f t="array" aca="1" ref="S178" ca="1">SUM(INDIRECT("'"&amp;TOTALCustomerSheets&amp;"'!"&amp;ADDRESS(ROW(),COLUMN())))</f>
        <v>0</v>
      </c>
      <c r="T178" s="14" cm="1">
        <f t="array" aca="1" ref="T178" ca="1">SUM(INDIRECT("'"&amp;TOTALCustomerSheets&amp;"'!"&amp;ADDRESS(ROW(),COLUMN())))</f>
        <v>0</v>
      </c>
      <c r="U178" s="14" cm="1">
        <f t="array" aca="1" ref="U178" ca="1">SUM(INDIRECT("'"&amp;TOTALCustomerSheets&amp;"'!"&amp;ADDRESS(ROW(),COLUMN())))</f>
        <v>0</v>
      </c>
    </row>
    <row r="179" spans="1:21" hidden="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 cm="1">
        <f t="array" aca="1" ref="D179" ca="1">SUM(INDIRECT("'"&amp;TOTALCustomerSheets&amp;"'!"&amp;ADDRESS(ROW(),COLUMN())))</f>
        <v>0</v>
      </c>
      <c r="E179" s="14">
        <f t="shared" ca="1" si="14"/>
        <v>0</v>
      </c>
      <c r="F179" s="3"/>
      <c r="G179" s="14" cm="1">
        <f t="array" aca="1" ref="G179" ca="1">SUM(INDIRECT("'"&amp;TOTALCustomerSheets&amp;"'!"&amp;ADDRESS(ROW(),COLUMN())))</f>
        <v>0</v>
      </c>
      <c r="H179" s="14" cm="1">
        <f t="array" aca="1" ref="H179" ca="1">SUM(INDIRECT("'"&amp;TOTALCustomerSheets&amp;"'!"&amp;ADDRESS(ROW(),COLUMN())))</f>
        <v>0</v>
      </c>
      <c r="I179" s="14" cm="1">
        <f t="array" aca="1" ref="I179" ca="1">SUM(INDIRECT("'"&amp;TOTALCustomerSheets&amp;"'!"&amp;ADDRESS(ROW(),COLUMN())))</f>
        <v>0</v>
      </c>
      <c r="J179" s="14" cm="1">
        <f t="array" aca="1" ref="J179" ca="1">SUM(INDIRECT("'"&amp;TOTALCustomerSheets&amp;"'!"&amp;ADDRESS(ROW(),COLUMN())))</f>
        <v>0</v>
      </c>
      <c r="K179" s="14" cm="1">
        <f t="array" aca="1" ref="K179" ca="1">SUM(INDIRECT("'"&amp;TOTALCustomerSheets&amp;"'!"&amp;ADDRESS(ROW(),COLUMN())))</f>
        <v>0</v>
      </c>
      <c r="L179" s="14" cm="1">
        <f t="array" aca="1" ref="L179" ca="1">SUM(INDIRECT("'"&amp;TOTALCustomerSheets&amp;"'!"&amp;ADDRESS(ROW(),COLUMN())))</f>
        <v>0</v>
      </c>
      <c r="M179" s="14" cm="1">
        <f t="array" aca="1" ref="M179" ca="1">SUM(INDIRECT("'"&amp;TOTALCustomerSheets&amp;"'!"&amp;ADDRESS(ROW(),COLUMN())))</f>
        <v>0</v>
      </c>
      <c r="N179" s="14" cm="1">
        <f t="array" aca="1" ref="N179" ca="1">SUM(INDIRECT("'"&amp;TOTALCustomerSheets&amp;"'!"&amp;ADDRESS(ROW(),COLUMN())))</f>
        <v>0</v>
      </c>
      <c r="O179" s="14" cm="1">
        <f t="array" aca="1" ref="O179" ca="1">SUM(INDIRECT("'"&amp;TOTALCustomerSheets&amp;"'!"&amp;ADDRESS(ROW(),COLUMN())))</f>
        <v>0</v>
      </c>
      <c r="P179" s="14" cm="1">
        <f t="array" aca="1" ref="P179" ca="1">SUM(INDIRECT("'"&amp;TOTALCustomerSheets&amp;"'!"&amp;ADDRESS(ROW(),COLUMN())))</f>
        <v>0</v>
      </c>
      <c r="Q179" s="14" cm="1">
        <f t="array" aca="1" ref="Q179" ca="1">SUM(INDIRECT("'"&amp;TOTALCustomerSheets&amp;"'!"&amp;ADDRESS(ROW(),COLUMN())))</f>
        <v>0</v>
      </c>
      <c r="R179" s="14" cm="1">
        <f t="array" aca="1" ref="R179" ca="1">SUM(INDIRECT("'"&amp;TOTALCustomerSheets&amp;"'!"&amp;ADDRESS(ROW(),COLUMN())))</f>
        <v>0</v>
      </c>
      <c r="S179" s="14" cm="1">
        <f t="array" aca="1" ref="S179" ca="1">SUM(INDIRECT("'"&amp;TOTALCustomerSheets&amp;"'!"&amp;ADDRESS(ROW(),COLUMN())))</f>
        <v>0</v>
      </c>
      <c r="T179" s="14" cm="1">
        <f t="array" aca="1" ref="T179" ca="1">SUM(INDIRECT("'"&amp;TOTALCustomerSheets&amp;"'!"&amp;ADDRESS(ROW(),COLUMN())))</f>
        <v>0</v>
      </c>
      <c r="U179" s="14" cm="1">
        <f t="array" aca="1" ref="U179" ca="1">SUM(INDIRECT("'"&amp;TOTALCustomerSheets&amp;"'!"&amp;ADDRESS(ROW(),COLUMN())))</f>
        <v>0</v>
      </c>
    </row>
    <row r="180" spans="1:21" hidden="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 cm="1">
        <f t="array" aca="1" ref="D180" ca="1">SUM(INDIRECT("'"&amp;TOTALCustomerSheets&amp;"'!"&amp;ADDRESS(ROW(),COLUMN())))</f>
        <v>0</v>
      </c>
      <c r="E180" s="14">
        <f t="shared" ca="1" si="14"/>
        <v>0</v>
      </c>
      <c r="F180" s="3"/>
      <c r="G180" s="14" cm="1">
        <f t="array" aca="1" ref="G180" ca="1">SUM(INDIRECT("'"&amp;TOTALCustomerSheets&amp;"'!"&amp;ADDRESS(ROW(),COLUMN())))</f>
        <v>0</v>
      </c>
      <c r="H180" s="14" cm="1">
        <f t="array" aca="1" ref="H180" ca="1">SUM(INDIRECT("'"&amp;TOTALCustomerSheets&amp;"'!"&amp;ADDRESS(ROW(),COLUMN())))</f>
        <v>0</v>
      </c>
      <c r="I180" s="14" cm="1">
        <f t="array" aca="1" ref="I180" ca="1">SUM(INDIRECT("'"&amp;TOTALCustomerSheets&amp;"'!"&amp;ADDRESS(ROW(),COLUMN())))</f>
        <v>0</v>
      </c>
      <c r="J180" s="14" cm="1">
        <f t="array" aca="1" ref="J180" ca="1">SUM(INDIRECT("'"&amp;TOTALCustomerSheets&amp;"'!"&amp;ADDRESS(ROW(),COLUMN())))</f>
        <v>0</v>
      </c>
      <c r="K180" s="14" cm="1">
        <f t="array" aca="1" ref="K180" ca="1">SUM(INDIRECT("'"&amp;TOTALCustomerSheets&amp;"'!"&amp;ADDRESS(ROW(),COLUMN())))</f>
        <v>0</v>
      </c>
      <c r="L180" s="14" cm="1">
        <f t="array" aca="1" ref="L180" ca="1">SUM(INDIRECT("'"&amp;TOTALCustomerSheets&amp;"'!"&amp;ADDRESS(ROW(),COLUMN())))</f>
        <v>0</v>
      </c>
      <c r="M180" s="14" cm="1">
        <f t="array" aca="1" ref="M180" ca="1">SUM(INDIRECT("'"&amp;TOTALCustomerSheets&amp;"'!"&amp;ADDRESS(ROW(),COLUMN())))</f>
        <v>0</v>
      </c>
      <c r="N180" s="14" cm="1">
        <f t="array" aca="1" ref="N180" ca="1">SUM(INDIRECT("'"&amp;TOTALCustomerSheets&amp;"'!"&amp;ADDRESS(ROW(),COLUMN())))</f>
        <v>0</v>
      </c>
      <c r="O180" s="14" cm="1">
        <f t="array" aca="1" ref="O180" ca="1">SUM(INDIRECT("'"&amp;TOTALCustomerSheets&amp;"'!"&amp;ADDRESS(ROW(),COLUMN())))</f>
        <v>0</v>
      </c>
      <c r="P180" s="14" cm="1">
        <f t="array" aca="1" ref="P180" ca="1">SUM(INDIRECT("'"&amp;TOTALCustomerSheets&amp;"'!"&amp;ADDRESS(ROW(),COLUMN())))</f>
        <v>0</v>
      </c>
      <c r="Q180" s="14" cm="1">
        <f t="array" aca="1" ref="Q180" ca="1">SUM(INDIRECT("'"&amp;TOTALCustomerSheets&amp;"'!"&amp;ADDRESS(ROW(),COLUMN())))</f>
        <v>0</v>
      </c>
      <c r="R180" s="14" cm="1">
        <f t="array" aca="1" ref="R180" ca="1">SUM(INDIRECT("'"&amp;TOTALCustomerSheets&amp;"'!"&amp;ADDRESS(ROW(),COLUMN())))</f>
        <v>0</v>
      </c>
      <c r="S180" s="14" cm="1">
        <f t="array" aca="1" ref="S180" ca="1">SUM(INDIRECT("'"&amp;TOTALCustomerSheets&amp;"'!"&amp;ADDRESS(ROW(),COLUMN())))</f>
        <v>0</v>
      </c>
      <c r="T180" s="14" cm="1">
        <f t="array" aca="1" ref="T180" ca="1">SUM(INDIRECT("'"&amp;TOTALCustomerSheets&amp;"'!"&amp;ADDRESS(ROW(),COLUMN())))</f>
        <v>0</v>
      </c>
      <c r="U180" s="14" cm="1">
        <f t="array" aca="1" ref="U180" ca="1">SUM(INDIRECT("'"&amp;TOTALCustomerSheets&amp;"'!"&amp;ADDRESS(ROW(),COLUMN())))</f>
        <v>0</v>
      </c>
    </row>
    <row r="181" spans="1:21" hidden="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 cm="1">
        <f t="array" aca="1" ref="D181" ca="1">SUM(INDIRECT("'"&amp;TOTALCustomerSheets&amp;"'!"&amp;ADDRESS(ROW(),COLUMN())))</f>
        <v>0</v>
      </c>
      <c r="E181" s="14">
        <f t="shared" ca="1" si="14"/>
        <v>0</v>
      </c>
      <c r="F181" s="3"/>
      <c r="G181" s="14" cm="1">
        <f t="array" aca="1" ref="G181" ca="1">SUM(INDIRECT("'"&amp;TOTALCustomerSheets&amp;"'!"&amp;ADDRESS(ROW(),COLUMN())))</f>
        <v>0</v>
      </c>
      <c r="H181" s="14" cm="1">
        <f t="array" aca="1" ref="H181" ca="1">SUM(INDIRECT("'"&amp;TOTALCustomerSheets&amp;"'!"&amp;ADDRESS(ROW(),COLUMN())))</f>
        <v>0</v>
      </c>
      <c r="I181" s="14" cm="1">
        <f t="array" aca="1" ref="I181" ca="1">SUM(INDIRECT("'"&amp;TOTALCustomerSheets&amp;"'!"&amp;ADDRESS(ROW(),COLUMN())))</f>
        <v>0</v>
      </c>
      <c r="J181" s="14" cm="1">
        <f t="array" aca="1" ref="J181" ca="1">SUM(INDIRECT("'"&amp;TOTALCustomerSheets&amp;"'!"&amp;ADDRESS(ROW(),COLUMN())))</f>
        <v>0</v>
      </c>
      <c r="K181" s="14" cm="1">
        <f t="array" aca="1" ref="K181" ca="1">SUM(INDIRECT("'"&amp;TOTALCustomerSheets&amp;"'!"&amp;ADDRESS(ROW(),COLUMN())))</f>
        <v>0</v>
      </c>
      <c r="L181" s="14" cm="1">
        <f t="array" aca="1" ref="L181" ca="1">SUM(INDIRECT("'"&amp;TOTALCustomerSheets&amp;"'!"&amp;ADDRESS(ROW(),COLUMN())))</f>
        <v>0</v>
      </c>
      <c r="M181" s="14" cm="1">
        <f t="array" aca="1" ref="M181" ca="1">SUM(INDIRECT("'"&amp;TOTALCustomerSheets&amp;"'!"&amp;ADDRESS(ROW(),COLUMN())))</f>
        <v>0</v>
      </c>
      <c r="N181" s="14" cm="1">
        <f t="array" aca="1" ref="N181" ca="1">SUM(INDIRECT("'"&amp;TOTALCustomerSheets&amp;"'!"&amp;ADDRESS(ROW(),COLUMN())))</f>
        <v>0</v>
      </c>
      <c r="O181" s="14" cm="1">
        <f t="array" aca="1" ref="O181" ca="1">SUM(INDIRECT("'"&amp;TOTALCustomerSheets&amp;"'!"&amp;ADDRESS(ROW(),COLUMN())))</f>
        <v>0</v>
      </c>
      <c r="P181" s="14" cm="1">
        <f t="array" aca="1" ref="P181" ca="1">SUM(INDIRECT("'"&amp;TOTALCustomerSheets&amp;"'!"&amp;ADDRESS(ROW(),COLUMN())))</f>
        <v>0</v>
      </c>
      <c r="Q181" s="14" cm="1">
        <f t="array" aca="1" ref="Q181" ca="1">SUM(INDIRECT("'"&amp;TOTALCustomerSheets&amp;"'!"&amp;ADDRESS(ROW(),COLUMN())))</f>
        <v>0</v>
      </c>
      <c r="R181" s="14" cm="1">
        <f t="array" aca="1" ref="R181" ca="1">SUM(INDIRECT("'"&amp;TOTALCustomerSheets&amp;"'!"&amp;ADDRESS(ROW(),COLUMN())))</f>
        <v>0</v>
      </c>
      <c r="S181" s="14" cm="1">
        <f t="array" aca="1" ref="S181" ca="1">SUM(INDIRECT("'"&amp;TOTALCustomerSheets&amp;"'!"&amp;ADDRESS(ROW(),COLUMN())))</f>
        <v>0</v>
      </c>
      <c r="T181" s="14" cm="1">
        <f t="array" aca="1" ref="T181" ca="1">SUM(INDIRECT("'"&amp;TOTALCustomerSheets&amp;"'!"&amp;ADDRESS(ROW(),COLUMN())))</f>
        <v>0</v>
      </c>
      <c r="U181" s="14" cm="1">
        <f t="array" aca="1" ref="U181" ca="1">SUM(INDIRECT("'"&amp;TOTALCustomerSheets&amp;"'!"&amp;ADDRESS(ROW(),COLUMN())))</f>
        <v>0</v>
      </c>
    </row>
    <row r="182" spans="1:21" hidden="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 cm="1">
        <f t="array" aca="1" ref="D182" ca="1">SUM(INDIRECT("'"&amp;TOTALCustomerSheets&amp;"'!"&amp;ADDRESS(ROW(),COLUMN())))</f>
        <v>0</v>
      </c>
      <c r="E182" s="14">
        <f t="shared" ca="1" si="14"/>
        <v>0</v>
      </c>
      <c r="F182" s="46"/>
      <c r="G182" s="14" cm="1">
        <f t="array" aca="1" ref="G182" ca="1">SUM(INDIRECT("'"&amp;TOTALCustomerSheets&amp;"'!"&amp;ADDRESS(ROW(),COLUMN())))</f>
        <v>0</v>
      </c>
      <c r="H182" s="14" cm="1">
        <f t="array" aca="1" ref="H182" ca="1">SUM(INDIRECT("'"&amp;TOTALCustomerSheets&amp;"'!"&amp;ADDRESS(ROW(),COLUMN())))</f>
        <v>0</v>
      </c>
      <c r="I182" s="14" cm="1">
        <f t="array" aca="1" ref="I182" ca="1">SUM(INDIRECT("'"&amp;TOTALCustomerSheets&amp;"'!"&amp;ADDRESS(ROW(),COLUMN())))</f>
        <v>0</v>
      </c>
      <c r="J182" s="14" cm="1">
        <f t="array" aca="1" ref="J182" ca="1">SUM(INDIRECT("'"&amp;TOTALCustomerSheets&amp;"'!"&amp;ADDRESS(ROW(),COLUMN())))</f>
        <v>0</v>
      </c>
      <c r="K182" s="14" cm="1">
        <f t="array" aca="1" ref="K182" ca="1">SUM(INDIRECT("'"&amp;TOTALCustomerSheets&amp;"'!"&amp;ADDRESS(ROW(),COLUMN())))</f>
        <v>0</v>
      </c>
      <c r="L182" s="14" cm="1">
        <f t="array" aca="1" ref="L182" ca="1">SUM(INDIRECT("'"&amp;TOTALCustomerSheets&amp;"'!"&amp;ADDRESS(ROW(),COLUMN())))</f>
        <v>0</v>
      </c>
      <c r="M182" s="14" cm="1">
        <f t="array" aca="1" ref="M182" ca="1">SUM(INDIRECT("'"&amp;TOTALCustomerSheets&amp;"'!"&amp;ADDRESS(ROW(),COLUMN())))</f>
        <v>0</v>
      </c>
      <c r="N182" s="14" cm="1">
        <f t="array" aca="1" ref="N182" ca="1">SUM(INDIRECT("'"&amp;TOTALCustomerSheets&amp;"'!"&amp;ADDRESS(ROW(),COLUMN())))</f>
        <v>0</v>
      </c>
      <c r="O182" s="14" cm="1">
        <f t="array" aca="1" ref="O182" ca="1">SUM(INDIRECT("'"&amp;TOTALCustomerSheets&amp;"'!"&amp;ADDRESS(ROW(),COLUMN())))</f>
        <v>0</v>
      </c>
      <c r="P182" s="14" cm="1">
        <f t="array" aca="1" ref="P182" ca="1">SUM(INDIRECT("'"&amp;TOTALCustomerSheets&amp;"'!"&amp;ADDRESS(ROW(),COLUMN())))</f>
        <v>0</v>
      </c>
      <c r="Q182" s="14" cm="1">
        <f t="array" aca="1" ref="Q182" ca="1">SUM(INDIRECT("'"&amp;TOTALCustomerSheets&amp;"'!"&amp;ADDRESS(ROW(),COLUMN())))</f>
        <v>0</v>
      </c>
      <c r="R182" s="14" cm="1">
        <f t="array" aca="1" ref="R182" ca="1">SUM(INDIRECT("'"&amp;TOTALCustomerSheets&amp;"'!"&amp;ADDRESS(ROW(),COLUMN())))</f>
        <v>0</v>
      </c>
      <c r="S182" s="14" cm="1">
        <f t="array" aca="1" ref="S182" ca="1">SUM(INDIRECT("'"&amp;TOTALCustomerSheets&amp;"'!"&amp;ADDRESS(ROW(),COLUMN())))</f>
        <v>0</v>
      </c>
      <c r="T182" s="14" cm="1">
        <f t="array" aca="1" ref="T182" ca="1">SUM(INDIRECT("'"&amp;TOTALCustomerSheets&amp;"'!"&amp;ADDRESS(ROW(),COLUMN())))</f>
        <v>0</v>
      </c>
      <c r="U182" s="14" cm="1">
        <f t="array" aca="1" ref="U182" ca="1">SUM(INDIRECT("'"&amp;TOTALCustomerSheets&amp;"'!"&amp;ADDRESS(ROW(),COLUMN())))</f>
        <v>0</v>
      </c>
    </row>
    <row r="183" spans="1:21" hidden="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 cm="1">
        <f t="array" aca="1" ref="D183" ca="1">SUM(INDIRECT("'"&amp;TOTALCustomerSheets&amp;"'!"&amp;ADDRESS(ROW(),COLUMN())))</f>
        <v>0</v>
      </c>
      <c r="E183" s="14">
        <f t="shared" ca="1" si="14"/>
        <v>0</v>
      </c>
      <c r="F183" s="46"/>
      <c r="G183" s="174" cm="1">
        <f t="array" aca="1" ref="G183" ca="1">SUM(INDIRECT("'"&amp;TOTALCustomerSheets&amp;"'!"&amp;ADDRESS(ROW(),COLUMN())))</f>
        <v>0</v>
      </c>
      <c r="H183" s="174" cm="1">
        <f t="array" aca="1" ref="H183" ca="1">SUM(INDIRECT("'"&amp;TOTALCustomerSheets&amp;"'!"&amp;ADDRESS(ROW(),COLUMN())))</f>
        <v>0</v>
      </c>
      <c r="I183" s="174" cm="1">
        <f t="array" aca="1" ref="I183" ca="1">SUM(INDIRECT("'"&amp;TOTALCustomerSheets&amp;"'!"&amp;ADDRESS(ROW(),COLUMN())))</f>
        <v>0</v>
      </c>
      <c r="J183" s="174" cm="1">
        <f t="array" aca="1" ref="J183" ca="1">SUM(INDIRECT("'"&amp;TOTALCustomerSheets&amp;"'!"&amp;ADDRESS(ROW(),COLUMN())))</f>
        <v>0</v>
      </c>
      <c r="K183" s="174" cm="1">
        <f t="array" aca="1" ref="K183" ca="1">SUM(INDIRECT("'"&amp;TOTALCustomerSheets&amp;"'!"&amp;ADDRESS(ROW(),COLUMN())))</f>
        <v>0</v>
      </c>
      <c r="L183" s="174" cm="1">
        <f t="array" aca="1" ref="L183" ca="1">SUM(INDIRECT("'"&amp;TOTALCustomerSheets&amp;"'!"&amp;ADDRESS(ROW(),COLUMN())))</f>
        <v>0</v>
      </c>
      <c r="M183" s="174" cm="1">
        <f t="array" aca="1" ref="M183" ca="1">SUM(INDIRECT("'"&amp;TOTALCustomerSheets&amp;"'!"&amp;ADDRESS(ROW(),COLUMN())))</f>
        <v>0</v>
      </c>
      <c r="N183" s="174" cm="1">
        <f t="array" aca="1" ref="N183" ca="1">SUM(INDIRECT("'"&amp;TOTALCustomerSheets&amp;"'!"&amp;ADDRESS(ROW(),COLUMN())))</f>
        <v>0</v>
      </c>
      <c r="O183" s="174" cm="1">
        <f t="array" aca="1" ref="O183" ca="1">SUM(INDIRECT("'"&amp;TOTALCustomerSheets&amp;"'!"&amp;ADDRESS(ROW(),COLUMN())))</f>
        <v>0</v>
      </c>
      <c r="P183" s="174" cm="1">
        <f t="array" aca="1" ref="P183" ca="1">SUM(INDIRECT("'"&amp;TOTALCustomerSheets&amp;"'!"&amp;ADDRESS(ROW(),COLUMN())))</f>
        <v>0</v>
      </c>
      <c r="Q183" s="174" cm="1">
        <f t="array" aca="1" ref="Q183" ca="1">SUM(INDIRECT("'"&amp;TOTALCustomerSheets&amp;"'!"&amp;ADDRESS(ROW(),COLUMN())))</f>
        <v>0</v>
      </c>
      <c r="R183" s="174" cm="1">
        <f t="array" aca="1" ref="R183" ca="1">SUM(INDIRECT("'"&amp;TOTALCustomerSheets&amp;"'!"&amp;ADDRESS(ROW(),COLUMN())))</f>
        <v>0</v>
      </c>
      <c r="S183" s="174" cm="1">
        <f t="array" aca="1" ref="S183" ca="1">SUM(INDIRECT("'"&amp;TOTALCustomerSheets&amp;"'!"&amp;ADDRESS(ROW(),COLUMN())))</f>
        <v>0</v>
      </c>
      <c r="T183" s="174" cm="1">
        <f t="array" aca="1" ref="T183" ca="1">SUM(INDIRECT("'"&amp;TOTALCustomerSheets&amp;"'!"&amp;ADDRESS(ROW(),COLUMN())))</f>
        <v>0</v>
      </c>
      <c r="U183" s="174" cm="1">
        <f t="array" aca="1" ref="U183" ca="1">SUM(INDIRECT("'"&amp;TOTALCustomerSheets&amp;"'!"&amp;ADDRESS(ROW(),COLUMN())))</f>
        <v>0</v>
      </c>
    </row>
    <row r="184" spans="1:21" hidden="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>
        <f t="shared" si="14"/>
        <v>0</v>
      </c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hidden="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>
        <f t="shared" si="14"/>
        <v>0</v>
      </c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hidden="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 cm="1">
        <f t="array" aca="1" ref="D186" ca="1">SUM(INDIRECT("'"&amp;TOTALCustomerSheets&amp;"'!"&amp;ADDRESS(ROW(),COLUMN())))</f>
        <v>0</v>
      </c>
      <c r="E186" s="14">
        <f t="shared" ca="1" si="14"/>
        <v>0</v>
      </c>
      <c r="F186" s="3"/>
      <c r="G186" s="14" cm="1">
        <f t="array" aca="1" ref="G186" ca="1">SUM(INDIRECT("'"&amp;TOTALCustomerSheets&amp;"'!"&amp;ADDRESS(ROW(),COLUMN())))</f>
        <v>0</v>
      </c>
      <c r="H186" s="14" cm="1">
        <f t="array" aca="1" ref="H186" ca="1">SUM(INDIRECT("'"&amp;TOTALCustomerSheets&amp;"'!"&amp;ADDRESS(ROW(),COLUMN())))</f>
        <v>0</v>
      </c>
      <c r="I186" s="14" cm="1">
        <f t="array" aca="1" ref="I186" ca="1">SUM(INDIRECT("'"&amp;TOTALCustomerSheets&amp;"'!"&amp;ADDRESS(ROW(),COLUMN())))</f>
        <v>0</v>
      </c>
      <c r="J186" s="14" cm="1">
        <f t="array" aca="1" ref="J186" ca="1">SUM(INDIRECT("'"&amp;TOTALCustomerSheets&amp;"'!"&amp;ADDRESS(ROW(),COLUMN())))</f>
        <v>0</v>
      </c>
      <c r="K186" s="14" cm="1">
        <f t="array" aca="1" ref="K186" ca="1">SUM(INDIRECT("'"&amp;TOTALCustomerSheets&amp;"'!"&amp;ADDRESS(ROW(),COLUMN())))</f>
        <v>0</v>
      </c>
      <c r="L186" s="14" cm="1">
        <f t="array" aca="1" ref="L186" ca="1">SUM(INDIRECT("'"&amp;TOTALCustomerSheets&amp;"'!"&amp;ADDRESS(ROW(),COLUMN())))</f>
        <v>0</v>
      </c>
      <c r="M186" s="14" cm="1">
        <f t="array" aca="1" ref="M186" ca="1">SUM(INDIRECT("'"&amp;TOTALCustomerSheets&amp;"'!"&amp;ADDRESS(ROW(),COLUMN())))</f>
        <v>0</v>
      </c>
      <c r="N186" s="14" cm="1">
        <f t="array" aca="1" ref="N186" ca="1">SUM(INDIRECT("'"&amp;TOTALCustomerSheets&amp;"'!"&amp;ADDRESS(ROW(),COLUMN())))</f>
        <v>0</v>
      </c>
      <c r="O186" s="14" cm="1">
        <f t="array" aca="1" ref="O186" ca="1">SUM(INDIRECT("'"&amp;TOTALCustomerSheets&amp;"'!"&amp;ADDRESS(ROW(),COLUMN())))</f>
        <v>0</v>
      </c>
      <c r="P186" s="14" cm="1">
        <f t="array" aca="1" ref="P186" ca="1">SUM(INDIRECT("'"&amp;TOTALCustomerSheets&amp;"'!"&amp;ADDRESS(ROW(),COLUMN())))</f>
        <v>0</v>
      </c>
      <c r="Q186" s="14" cm="1">
        <f t="array" aca="1" ref="Q186" ca="1">SUM(INDIRECT("'"&amp;TOTALCustomerSheets&amp;"'!"&amp;ADDRESS(ROW(),COLUMN())))</f>
        <v>0</v>
      </c>
      <c r="R186" s="14" cm="1">
        <f t="array" aca="1" ref="R186" ca="1">SUM(INDIRECT("'"&amp;TOTALCustomerSheets&amp;"'!"&amp;ADDRESS(ROW(),COLUMN())))</f>
        <v>0</v>
      </c>
      <c r="S186" s="14" cm="1">
        <f t="array" aca="1" ref="S186" ca="1">SUM(INDIRECT("'"&amp;TOTALCustomerSheets&amp;"'!"&amp;ADDRESS(ROW(),COLUMN())))</f>
        <v>0</v>
      </c>
      <c r="T186" s="14" cm="1">
        <f t="array" aca="1" ref="T186" ca="1">SUM(INDIRECT("'"&amp;TOTALCustomerSheets&amp;"'!"&amp;ADDRESS(ROW(),COLUMN())))</f>
        <v>0</v>
      </c>
      <c r="U186" s="14" cm="1">
        <f t="array" aca="1" ref="U186" ca="1">SUM(INDIRECT("'"&amp;TOTALCustomerSheets&amp;"'!"&amp;ADDRESS(ROW(),COLUMN())))</f>
        <v>0</v>
      </c>
    </row>
    <row r="187" spans="1:21" hidden="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 cm="1">
        <f t="array" aca="1" ref="D187" ca="1">SUM(INDIRECT("'"&amp;TOTALCustomerSheets&amp;"'!"&amp;ADDRESS(ROW(),COLUMN())))</f>
        <v>0</v>
      </c>
      <c r="E187" s="14">
        <f t="shared" ca="1" si="14"/>
        <v>0</v>
      </c>
      <c r="F187" s="3"/>
      <c r="G187" s="14" cm="1">
        <f t="array" aca="1" ref="G187" ca="1">SUM(INDIRECT("'"&amp;TOTALCustomerSheets&amp;"'!"&amp;ADDRESS(ROW(),COLUMN())))</f>
        <v>0</v>
      </c>
      <c r="H187" s="14" cm="1">
        <f t="array" aca="1" ref="H187" ca="1">SUM(INDIRECT("'"&amp;TOTALCustomerSheets&amp;"'!"&amp;ADDRESS(ROW(),COLUMN())))</f>
        <v>0</v>
      </c>
      <c r="I187" s="14" cm="1">
        <f t="array" aca="1" ref="I187" ca="1">SUM(INDIRECT("'"&amp;TOTALCustomerSheets&amp;"'!"&amp;ADDRESS(ROW(),COLUMN())))</f>
        <v>0</v>
      </c>
      <c r="J187" s="14" cm="1">
        <f t="array" aca="1" ref="J187" ca="1">SUM(INDIRECT("'"&amp;TOTALCustomerSheets&amp;"'!"&amp;ADDRESS(ROW(),COLUMN())))</f>
        <v>0</v>
      </c>
      <c r="K187" s="14" cm="1">
        <f t="array" aca="1" ref="K187" ca="1">SUM(INDIRECT("'"&amp;TOTALCustomerSheets&amp;"'!"&amp;ADDRESS(ROW(),COLUMN())))</f>
        <v>0</v>
      </c>
      <c r="L187" s="14" cm="1">
        <f t="array" aca="1" ref="L187" ca="1">SUM(INDIRECT("'"&amp;TOTALCustomerSheets&amp;"'!"&amp;ADDRESS(ROW(),COLUMN())))</f>
        <v>0</v>
      </c>
      <c r="M187" s="14" cm="1">
        <f t="array" aca="1" ref="M187" ca="1">SUM(INDIRECT("'"&amp;TOTALCustomerSheets&amp;"'!"&amp;ADDRESS(ROW(),COLUMN())))</f>
        <v>0</v>
      </c>
      <c r="N187" s="14" cm="1">
        <f t="array" aca="1" ref="N187" ca="1">SUM(INDIRECT("'"&amp;TOTALCustomerSheets&amp;"'!"&amp;ADDRESS(ROW(),COLUMN())))</f>
        <v>0</v>
      </c>
      <c r="O187" s="14" cm="1">
        <f t="array" aca="1" ref="O187" ca="1">SUM(INDIRECT("'"&amp;TOTALCustomerSheets&amp;"'!"&amp;ADDRESS(ROW(),COLUMN())))</f>
        <v>0</v>
      </c>
      <c r="P187" s="14" cm="1">
        <f t="array" aca="1" ref="P187" ca="1">SUM(INDIRECT("'"&amp;TOTALCustomerSheets&amp;"'!"&amp;ADDRESS(ROW(),COLUMN())))</f>
        <v>0</v>
      </c>
      <c r="Q187" s="14" cm="1">
        <f t="array" aca="1" ref="Q187" ca="1">SUM(INDIRECT("'"&amp;TOTALCustomerSheets&amp;"'!"&amp;ADDRESS(ROW(),COLUMN())))</f>
        <v>0</v>
      </c>
      <c r="R187" s="14" cm="1">
        <f t="array" aca="1" ref="R187" ca="1">SUM(INDIRECT("'"&amp;TOTALCustomerSheets&amp;"'!"&amp;ADDRESS(ROW(),COLUMN())))</f>
        <v>0</v>
      </c>
      <c r="S187" s="14" cm="1">
        <f t="array" aca="1" ref="S187" ca="1">SUM(INDIRECT("'"&amp;TOTALCustomerSheets&amp;"'!"&amp;ADDRESS(ROW(),COLUMN())))</f>
        <v>0</v>
      </c>
      <c r="T187" s="14" cm="1">
        <f t="array" aca="1" ref="T187" ca="1">SUM(INDIRECT("'"&amp;TOTALCustomerSheets&amp;"'!"&amp;ADDRESS(ROW(),COLUMN())))</f>
        <v>0</v>
      </c>
      <c r="U187" s="14" cm="1">
        <f t="array" aca="1" ref="U187" ca="1">SUM(INDIRECT("'"&amp;TOTALCustomerSheets&amp;"'!"&amp;ADDRESS(ROW(),COLUMN())))</f>
        <v>0</v>
      </c>
    </row>
    <row r="188" spans="1:21" hidden="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 cm="1">
        <f t="array" aca="1" ref="D188" ca="1">SUM(INDIRECT("'"&amp;TOTALCustomerSheets&amp;"'!"&amp;ADDRESS(ROW(),COLUMN())))</f>
        <v>0</v>
      </c>
      <c r="E188" s="14">
        <f t="shared" ca="1" si="14"/>
        <v>0</v>
      </c>
      <c r="F188" s="3"/>
      <c r="G188" s="14" cm="1">
        <f t="array" aca="1" ref="G188" ca="1">SUM(INDIRECT("'"&amp;TOTALCustomerSheets&amp;"'!"&amp;ADDRESS(ROW(),COLUMN())))</f>
        <v>0</v>
      </c>
      <c r="H188" s="14" cm="1">
        <f t="array" aca="1" ref="H188" ca="1">SUM(INDIRECT("'"&amp;TOTALCustomerSheets&amp;"'!"&amp;ADDRESS(ROW(),COLUMN())))</f>
        <v>0</v>
      </c>
      <c r="I188" s="14" cm="1">
        <f t="array" aca="1" ref="I188" ca="1">SUM(INDIRECT("'"&amp;TOTALCustomerSheets&amp;"'!"&amp;ADDRESS(ROW(),COLUMN())))</f>
        <v>0</v>
      </c>
      <c r="J188" s="14" cm="1">
        <f t="array" aca="1" ref="J188" ca="1">SUM(INDIRECT("'"&amp;TOTALCustomerSheets&amp;"'!"&amp;ADDRESS(ROW(),COLUMN())))</f>
        <v>0</v>
      </c>
      <c r="K188" s="14" cm="1">
        <f t="array" aca="1" ref="K188" ca="1">SUM(INDIRECT("'"&amp;TOTALCustomerSheets&amp;"'!"&amp;ADDRESS(ROW(),COLUMN())))</f>
        <v>0</v>
      </c>
      <c r="L188" s="14" cm="1">
        <f t="array" aca="1" ref="L188" ca="1">SUM(INDIRECT("'"&amp;TOTALCustomerSheets&amp;"'!"&amp;ADDRESS(ROW(),COLUMN())))</f>
        <v>0</v>
      </c>
      <c r="M188" s="14" cm="1">
        <f t="array" aca="1" ref="M188" ca="1">SUM(INDIRECT("'"&amp;TOTALCustomerSheets&amp;"'!"&amp;ADDRESS(ROW(),COLUMN())))</f>
        <v>0</v>
      </c>
      <c r="N188" s="14" cm="1">
        <f t="array" aca="1" ref="N188" ca="1">SUM(INDIRECT("'"&amp;TOTALCustomerSheets&amp;"'!"&amp;ADDRESS(ROW(),COLUMN())))</f>
        <v>0</v>
      </c>
      <c r="O188" s="14" cm="1">
        <f t="array" aca="1" ref="O188" ca="1">SUM(INDIRECT("'"&amp;TOTALCustomerSheets&amp;"'!"&amp;ADDRESS(ROW(),COLUMN())))</f>
        <v>0</v>
      </c>
      <c r="P188" s="14" cm="1">
        <f t="array" aca="1" ref="P188" ca="1">SUM(INDIRECT("'"&amp;TOTALCustomerSheets&amp;"'!"&amp;ADDRESS(ROW(),COLUMN())))</f>
        <v>0</v>
      </c>
      <c r="Q188" s="14" cm="1">
        <f t="array" aca="1" ref="Q188" ca="1">SUM(INDIRECT("'"&amp;TOTALCustomerSheets&amp;"'!"&amp;ADDRESS(ROW(),COLUMN())))</f>
        <v>0</v>
      </c>
      <c r="R188" s="14" cm="1">
        <f t="array" aca="1" ref="R188" ca="1">SUM(INDIRECT("'"&amp;TOTALCustomerSheets&amp;"'!"&amp;ADDRESS(ROW(),COLUMN())))</f>
        <v>0</v>
      </c>
      <c r="S188" s="14" cm="1">
        <f t="array" aca="1" ref="S188" ca="1">SUM(INDIRECT("'"&amp;TOTALCustomerSheets&amp;"'!"&amp;ADDRESS(ROW(),COLUMN())))</f>
        <v>0</v>
      </c>
      <c r="T188" s="14" cm="1">
        <f t="array" aca="1" ref="T188" ca="1">SUM(INDIRECT("'"&amp;TOTALCustomerSheets&amp;"'!"&amp;ADDRESS(ROW(),COLUMN())))</f>
        <v>0</v>
      </c>
      <c r="U188" s="14" cm="1">
        <f t="array" aca="1" ref="U188" ca="1">SUM(INDIRECT("'"&amp;TOTALCustomerSheets&amp;"'!"&amp;ADDRESS(ROW(),COLUMN())))</f>
        <v>0</v>
      </c>
    </row>
    <row r="189" spans="1:21" hidden="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 cm="1">
        <f t="array" aca="1" ref="D189" ca="1">SUM(INDIRECT("'"&amp;TOTALCustomerSheets&amp;"'!"&amp;ADDRESS(ROW(),COLUMN())))</f>
        <v>0</v>
      </c>
      <c r="E189" s="14">
        <f t="shared" ca="1" si="14"/>
        <v>0</v>
      </c>
      <c r="F189" s="3"/>
      <c r="G189" s="14" cm="1">
        <f t="array" aca="1" ref="G189" ca="1">SUM(INDIRECT("'"&amp;TOTALCustomerSheets&amp;"'!"&amp;ADDRESS(ROW(),COLUMN())))</f>
        <v>0</v>
      </c>
      <c r="H189" s="14" cm="1">
        <f t="array" aca="1" ref="H189" ca="1">SUM(INDIRECT("'"&amp;TOTALCustomerSheets&amp;"'!"&amp;ADDRESS(ROW(),COLUMN())))</f>
        <v>0</v>
      </c>
      <c r="I189" s="14" cm="1">
        <f t="array" aca="1" ref="I189" ca="1">SUM(INDIRECT("'"&amp;TOTALCustomerSheets&amp;"'!"&amp;ADDRESS(ROW(),COLUMN())))</f>
        <v>0</v>
      </c>
      <c r="J189" s="14" cm="1">
        <f t="array" aca="1" ref="J189" ca="1">SUM(INDIRECT("'"&amp;TOTALCustomerSheets&amp;"'!"&amp;ADDRESS(ROW(),COLUMN())))</f>
        <v>0</v>
      </c>
      <c r="K189" s="14" cm="1">
        <f t="array" aca="1" ref="K189" ca="1">SUM(INDIRECT("'"&amp;TOTALCustomerSheets&amp;"'!"&amp;ADDRESS(ROW(),COLUMN())))</f>
        <v>0</v>
      </c>
      <c r="L189" s="14" cm="1">
        <f t="array" aca="1" ref="L189" ca="1">SUM(INDIRECT("'"&amp;TOTALCustomerSheets&amp;"'!"&amp;ADDRESS(ROW(),COLUMN())))</f>
        <v>0</v>
      </c>
      <c r="M189" s="14" cm="1">
        <f t="array" aca="1" ref="M189" ca="1">SUM(INDIRECT("'"&amp;TOTALCustomerSheets&amp;"'!"&amp;ADDRESS(ROW(),COLUMN())))</f>
        <v>0</v>
      </c>
      <c r="N189" s="14" cm="1">
        <f t="array" aca="1" ref="N189" ca="1">SUM(INDIRECT("'"&amp;TOTALCustomerSheets&amp;"'!"&amp;ADDRESS(ROW(),COLUMN())))</f>
        <v>0</v>
      </c>
      <c r="O189" s="14" cm="1">
        <f t="array" aca="1" ref="O189" ca="1">SUM(INDIRECT("'"&amp;TOTALCustomerSheets&amp;"'!"&amp;ADDRESS(ROW(),COLUMN())))</f>
        <v>0</v>
      </c>
      <c r="P189" s="14" cm="1">
        <f t="array" aca="1" ref="P189" ca="1">SUM(INDIRECT("'"&amp;TOTALCustomerSheets&amp;"'!"&amp;ADDRESS(ROW(),COLUMN())))</f>
        <v>0</v>
      </c>
      <c r="Q189" s="14" cm="1">
        <f t="array" aca="1" ref="Q189" ca="1">SUM(INDIRECT("'"&amp;TOTALCustomerSheets&amp;"'!"&amp;ADDRESS(ROW(),COLUMN())))</f>
        <v>0</v>
      </c>
      <c r="R189" s="14" cm="1">
        <f t="array" aca="1" ref="R189" ca="1">SUM(INDIRECT("'"&amp;TOTALCustomerSheets&amp;"'!"&amp;ADDRESS(ROW(),COLUMN())))</f>
        <v>0</v>
      </c>
      <c r="S189" s="14" cm="1">
        <f t="array" aca="1" ref="S189" ca="1">SUM(INDIRECT("'"&amp;TOTALCustomerSheets&amp;"'!"&amp;ADDRESS(ROW(),COLUMN())))</f>
        <v>0</v>
      </c>
      <c r="T189" s="14" cm="1">
        <f t="array" aca="1" ref="T189" ca="1">SUM(INDIRECT("'"&amp;TOTALCustomerSheets&amp;"'!"&amp;ADDRESS(ROW(),COLUMN())))</f>
        <v>0</v>
      </c>
      <c r="U189" s="14" cm="1">
        <f t="array" aca="1" ref="U189" ca="1">SUM(INDIRECT("'"&amp;TOTALCustomerSheets&amp;"'!"&amp;ADDRESS(ROW(),COLUMN())))</f>
        <v>0</v>
      </c>
    </row>
    <row r="190" spans="1:21" hidden="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 cm="1">
        <f t="array" aca="1" ref="D190" ca="1">SUM(INDIRECT("'"&amp;TOTALCustomerSheets&amp;"'!"&amp;ADDRESS(ROW(),COLUMN())))</f>
        <v>0</v>
      </c>
      <c r="E190" s="14">
        <f t="shared" ca="1" si="14"/>
        <v>0</v>
      </c>
      <c r="F190" s="3"/>
      <c r="G190" s="14" cm="1">
        <f t="array" aca="1" ref="G190" ca="1">SUM(INDIRECT("'"&amp;TOTALCustomerSheets&amp;"'!"&amp;ADDRESS(ROW(),COLUMN())))</f>
        <v>0</v>
      </c>
      <c r="H190" s="14" cm="1">
        <f t="array" aca="1" ref="H190" ca="1">SUM(INDIRECT("'"&amp;TOTALCustomerSheets&amp;"'!"&amp;ADDRESS(ROW(),COLUMN())))</f>
        <v>0</v>
      </c>
      <c r="I190" s="14" cm="1">
        <f t="array" aca="1" ref="I190" ca="1">SUM(INDIRECT("'"&amp;TOTALCustomerSheets&amp;"'!"&amp;ADDRESS(ROW(),COLUMN())))</f>
        <v>0</v>
      </c>
      <c r="J190" s="14" cm="1">
        <f t="array" aca="1" ref="J190" ca="1">SUM(INDIRECT("'"&amp;TOTALCustomerSheets&amp;"'!"&amp;ADDRESS(ROW(),COLUMN())))</f>
        <v>0</v>
      </c>
      <c r="K190" s="14" cm="1">
        <f t="array" aca="1" ref="K190" ca="1">SUM(INDIRECT("'"&amp;TOTALCustomerSheets&amp;"'!"&amp;ADDRESS(ROW(),COLUMN())))</f>
        <v>0</v>
      </c>
      <c r="L190" s="14" cm="1">
        <f t="array" aca="1" ref="L190" ca="1">SUM(INDIRECT("'"&amp;TOTALCustomerSheets&amp;"'!"&amp;ADDRESS(ROW(),COLUMN())))</f>
        <v>0</v>
      </c>
      <c r="M190" s="14" cm="1">
        <f t="array" aca="1" ref="M190" ca="1">SUM(INDIRECT("'"&amp;TOTALCustomerSheets&amp;"'!"&amp;ADDRESS(ROW(),COLUMN())))</f>
        <v>0</v>
      </c>
      <c r="N190" s="14" cm="1">
        <f t="array" aca="1" ref="N190" ca="1">SUM(INDIRECT("'"&amp;TOTALCustomerSheets&amp;"'!"&amp;ADDRESS(ROW(),COLUMN())))</f>
        <v>0</v>
      </c>
      <c r="O190" s="14" cm="1">
        <f t="array" aca="1" ref="O190" ca="1">SUM(INDIRECT("'"&amp;TOTALCustomerSheets&amp;"'!"&amp;ADDRESS(ROW(),COLUMN())))</f>
        <v>0</v>
      </c>
      <c r="P190" s="14" cm="1">
        <f t="array" aca="1" ref="P190" ca="1">SUM(INDIRECT("'"&amp;TOTALCustomerSheets&amp;"'!"&amp;ADDRESS(ROW(),COLUMN())))</f>
        <v>0</v>
      </c>
      <c r="Q190" s="14" cm="1">
        <f t="array" aca="1" ref="Q190" ca="1">SUM(INDIRECT("'"&amp;TOTALCustomerSheets&amp;"'!"&amp;ADDRESS(ROW(),COLUMN())))</f>
        <v>0</v>
      </c>
      <c r="R190" s="14" cm="1">
        <f t="array" aca="1" ref="R190" ca="1">SUM(INDIRECT("'"&amp;TOTALCustomerSheets&amp;"'!"&amp;ADDRESS(ROW(),COLUMN())))</f>
        <v>0</v>
      </c>
      <c r="S190" s="14" cm="1">
        <f t="array" aca="1" ref="S190" ca="1">SUM(INDIRECT("'"&amp;TOTALCustomerSheets&amp;"'!"&amp;ADDRESS(ROW(),COLUMN())))</f>
        <v>0</v>
      </c>
      <c r="T190" s="14" cm="1">
        <f t="array" aca="1" ref="T190" ca="1">SUM(INDIRECT("'"&amp;TOTALCustomerSheets&amp;"'!"&amp;ADDRESS(ROW(),COLUMN())))</f>
        <v>0</v>
      </c>
      <c r="U190" s="14" cm="1">
        <f t="array" aca="1" ref="U190" ca="1">SUM(INDIRECT("'"&amp;TOTALCustomerSheets&amp;"'!"&amp;ADDRESS(ROW(),COLUMN())))</f>
        <v>0</v>
      </c>
    </row>
    <row r="191" spans="1:21" hidden="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 cm="1">
        <f t="array" aca="1" ref="D191" ca="1">SUM(INDIRECT("'"&amp;TOTALCustomerSheets&amp;"'!"&amp;ADDRESS(ROW(),COLUMN())))</f>
        <v>0</v>
      </c>
      <c r="E191" s="14">
        <f t="shared" ca="1" si="14"/>
        <v>0</v>
      </c>
      <c r="F191" s="3"/>
      <c r="G191" s="14" cm="1">
        <f t="array" aca="1" ref="G191" ca="1">SUM(INDIRECT("'"&amp;TOTALCustomerSheets&amp;"'!"&amp;ADDRESS(ROW(),COLUMN())))</f>
        <v>0</v>
      </c>
      <c r="H191" s="14" cm="1">
        <f t="array" aca="1" ref="H191" ca="1">SUM(INDIRECT("'"&amp;TOTALCustomerSheets&amp;"'!"&amp;ADDRESS(ROW(),COLUMN())))</f>
        <v>0</v>
      </c>
      <c r="I191" s="14" cm="1">
        <f t="array" aca="1" ref="I191" ca="1">SUM(INDIRECT("'"&amp;TOTALCustomerSheets&amp;"'!"&amp;ADDRESS(ROW(),COLUMN())))</f>
        <v>0</v>
      </c>
      <c r="J191" s="14" cm="1">
        <f t="array" aca="1" ref="J191" ca="1">SUM(INDIRECT("'"&amp;TOTALCustomerSheets&amp;"'!"&amp;ADDRESS(ROW(),COLUMN())))</f>
        <v>0</v>
      </c>
      <c r="K191" s="14" cm="1">
        <f t="array" aca="1" ref="K191" ca="1">SUM(INDIRECT("'"&amp;TOTALCustomerSheets&amp;"'!"&amp;ADDRESS(ROW(),COLUMN())))</f>
        <v>0</v>
      </c>
      <c r="L191" s="14" cm="1">
        <f t="array" aca="1" ref="L191" ca="1">SUM(INDIRECT("'"&amp;TOTALCustomerSheets&amp;"'!"&amp;ADDRESS(ROW(),COLUMN())))</f>
        <v>0</v>
      </c>
      <c r="M191" s="14" cm="1">
        <f t="array" aca="1" ref="M191" ca="1">SUM(INDIRECT("'"&amp;TOTALCustomerSheets&amp;"'!"&amp;ADDRESS(ROW(),COLUMN())))</f>
        <v>0</v>
      </c>
      <c r="N191" s="14" cm="1">
        <f t="array" aca="1" ref="N191" ca="1">SUM(INDIRECT("'"&amp;TOTALCustomerSheets&amp;"'!"&amp;ADDRESS(ROW(),COLUMN())))</f>
        <v>0</v>
      </c>
      <c r="O191" s="14" cm="1">
        <f t="array" aca="1" ref="O191" ca="1">SUM(INDIRECT("'"&amp;TOTALCustomerSheets&amp;"'!"&amp;ADDRESS(ROW(),COLUMN())))</f>
        <v>0</v>
      </c>
      <c r="P191" s="14" cm="1">
        <f t="array" aca="1" ref="P191" ca="1">SUM(INDIRECT("'"&amp;TOTALCustomerSheets&amp;"'!"&amp;ADDRESS(ROW(),COLUMN())))</f>
        <v>0</v>
      </c>
      <c r="Q191" s="14" cm="1">
        <f t="array" aca="1" ref="Q191" ca="1">SUM(INDIRECT("'"&amp;TOTALCustomerSheets&amp;"'!"&amp;ADDRESS(ROW(),COLUMN())))</f>
        <v>0</v>
      </c>
      <c r="R191" s="14" cm="1">
        <f t="array" aca="1" ref="R191" ca="1">SUM(INDIRECT("'"&amp;TOTALCustomerSheets&amp;"'!"&amp;ADDRESS(ROW(),COLUMN())))</f>
        <v>0</v>
      </c>
      <c r="S191" s="14" cm="1">
        <f t="array" aca="1" ref="S191" ca="1">SUM(INDIRECT("'"&amp;TOTALCustomerSheets&amp;"'!"&amp;ADDRESS(ROW(),COLUMN())))</f>
        <v>0</v>
      </c>
      <c r="T191" s="14" cm="1">
        <f t="array" aca="1" ref="T191" ca="1">SUM(INDIRECT("'"&amp;TOTALCustomerSheets&amp;"'!"&amp;ADDRESS(ROW(),COLUMN())))</f>
        <v>0</v>
      </c>
      <c r="U191" s="14" cm="1">
        <f t="array" aca="1" ref="U191" ca="1">SUM(INDIRECT("'"&amp;TOTALCustomerSheets&amp;"'!"&amp;ADDRESS(ROW(),COLUMN())))</f>
        <v>0</v>
      </c>
    </row>
    <row r="192" spans="1:21" hidden="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 cm="1">
        <f t="array" aca="1" ref="D192" ca="1">SUM(INDIRECT("'"&amp;TOTALCustomerSheets&amp;"'!"&amp;ADDRESS(ROW(),COLUMN())))</f>
        <v>0</v>
      </c>
      <c r="E192" s="14">
        <f t="shared" ca="1" si="14"/>
        <v>0</v>
      </c>
      <c r="F192" s="46"/>
      <c r="G192" s="14" cm="1">
        <f t="array" aca="1" ref="G192" ca="1">SUM(INDIRECT("'"&amp;TOTALCustomerSheets&amp;"'!"&amp;ADDRESS(ROW(),COLUMN())))</f>
        <v>0</v>
      </c>
      <c r="H192" s="14" cm="1">
        <f t="array" aca="1" ref="H192" ca="1">SUM(INDIRECT("'"&amp;TOTALCustomerSheets&amp;"'!"&amp;ADDRESS(ROW(),COLUMN())))</f>
        <v>0</v>
      </c>
      <c r="I192" s="14" cm="1">
        <f t="array" aca="1" ref="I192" ca="1">SUM(INDIRECT("'"&amp;TOTALCustomerSheets&amp;"'!"&amp;ADDRESS(ROW(),COLUMN())))</f>
        <v>0</v>
      </c>
      <c r="J192" s="14" cm="1">
        <f t="array" aca="1" ref="J192" ca="1">SUM(INDIRECT("'"&amp;TOTALCustomerSheets&amp;"'!"&amp;ADDRESS(ROW(),COLUMN())))</f>
        <v>0</v>
      </c>
      <c r="K192" s="14" cm="1">
        <f t="array" aca="1" ref="K192" ca="1">SUM(INDIRECT("'"&amp;TOTALCustomerSheets&amp;"'!"&amp;ADDRESS(ROW(),COLUMN())))</f>
        <v>0</v>
      </c>
      <c r="L192" s="14" cm="1">
        <f t="array" aca="1" ref="L192" ca="1">SUM(INDIRECT("'"&amp;TOTALCustomerSheets&amp;"'!"&amp;ADDRESS(ROW(),COLUMN())))</f>
        <v>0</v>
      </c>
      <c r="M192" s="14" cm="1">
        <f t="array" aca="1" ref="M192" ca="1">SUM(INDIRECT("'"&amp;TOTALCustomerSheets&amp;"'!"&amp;ADDRESS(ROW(),COLUMN())))</f>
        <v>0</v>
      </c>
      <c r="N192" s="14" cm="1">
        <f t="array" aca="1" ref="N192" ca="1">SUM(INDIRECT("'"&amp;TOTALCustomerSheets&amp;"'!"&amp;ADDRESS(ROW(),COLUMN())))</f>
        <v>0</v>
      </c>
      <c r="O192" s="14" cm="1">
        <f t="array" aca="1" ref="O192" ca="1">SUM(INDIRECT("'"&amp;TOTALCustomerSheets&amp;"'!"&amp;ADDRESS(ROW(),COLUMN())))</f>
        <v>0</v>
      </c>
      <c r="P192" s="14" cm="1">
        <f t="array" aca="1" ref="P192" ca="1">SUM(INDIRECT("'"&amp;TOTALCustomerSheets&amp;"'!"&amp;ADDRESS(ROW(),COLUMN())))</f>
        <v>0</v>
      </c>
      <c r="Q192" s="14" cm="1">
        <f t="array" aca="1" ref="Q192" ca="1">SUM(INDIRECT("'"&amp;TOTALCustomerSheets&amp;"'!"&amp;ADDRESS(ROW(),COLUMN())))</f>
        <v>0</v>
      </c>
      <c r="R192" s="14" cm="1">
        <f t="array" aca="1" ref="R192" ca="1">SUM(INDIRECT("'"&amp;TOTALCustomerSheets&amp;"'!"&amp;ADDRESS(ROW(),COLUMN())))</f>
        <v>0</v>
      </c>
      <c r="S192" s="14" cm="1">
        <f t="array" aca="1" ref="S192" ca="1">SUM(INDIRECT("'"&amp;TOTALCustomerSheets&amp;"'!"&amp;ADDRESS(ROW(),COLUMN())))</f>
        <v>0</v>
      </c>
      <c r="T192" s="14" cm="1">
        <f t="array" aca="1" ref="T192" ca="1">SUM(INDIRECT("'"&amp;TOTALCustomerSheets&amp;"'!"&amp;ADDRESS(ROW(),COLUMN())))</f>
        <v>0</v>
      </c>
      <c r="U192" s="14" cm="1">
        <f t="array" aca="1" ref="U192" ca="1">SUM(INDIRECT("'"&amp;TOTALCustomerSheets&amp;"'!"&amp;ADDRESS(ROW(),COLUMN())))</f>
        <v>0</v>
      </c>
    </row>
    <row r="193" spans="1:21" hidden="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 cm="1">
        <f t="array" aca="1" ref="D193" ca="1">SUM(INDIRECT("'"&amp;TOTALCustomerSheets&amp;"'!"&amp;ADDRESS(ROW(),COLUMN())))</f>
        <v>0</v>
      </c>
      <c r="E193" s="14">
        <f t="shared" ca="1" si="14"/>
        <v>0</v>
      </c>
      <c r="F193" s="46"/>
      <c r="G193" s="174" cm="1">
        <f t="array" aca="1" ref="G193" ca="1">SUM(INDIRECT("'"&amp;TOTALCustomerSheets&amp;"'!"&amp;ADDRESS(ROW(),COLUMN())))</f>
        <v>0</v>
      </c>
      <c r="H193" s="174" cm="1">
        <f t="array" aca="1" ref="H193" ca="1">SUM(INDIRECT("'"&amp;TOTALCustomerSheets&amp;"'!"&amp;ADDRESS(ROW(),COLUMN())))</f>
        <v>0</v>
      </c>
      <c r="I193" s="174" cm="1">
        <f t="array" aca="1" ref="I193" ca="1">SUM(INDIRECT("'"&amp;TOTALCustomerSheets&amp;"'!"&amp;ADDRESS(ROW(),COLUMN())))</f>
        <v>0</v>
      </c>
      <c r="J193" s="174" cm="1">
        <f t="array" aca="1" ref="J193" ca="1">SUM(INDIRECT("'"&amp;TOTALCustomerSheets&amp;"'!"&amp;ADDRESS(ROW(),COLUMN())))</f>
        <v>0</v>
      </c>
      <c r="K193" s="174" cm="1">
        <f t="array" aca="1" ref="K193" ca="1">SUM(INDIRECT("'"&amp;TOTALCustomerSheets&amp;"'!"&amp;ADDRESS(ROW(),COLUMN())))</f>
        <v>0</v>
      </c>
      <c r="L193" s="174" cm="1">
        <f t="array" aca="1" ref="L193" ca="1">SUM(INDIRECT("'"&amp;TOTALCustomerSheets&amp;"'!"&amp;ADDRESS(ROW(),COLUMN())))</f>
        <v>0</v>
      </c>
      <c r="M193" s="174" cm="1">
        <f t="array" aca="1" ref="M193" ca="1">SUM(INDIRECT("'"&amp;TOTALCustomerSheets&amp;"'!"&amp;ADDRESS(ROW(),COLUMN())))</f>
        <v>0</v>
      </c>
      <c r="N193" s="174" cm="1">
        <f t="array" aca="1" ref="N193" ca="1">SUM(INDIRECT("'"&amp;TOTALCustomerSheets&amp;"'!"&amp;ADDRESS(ROW(),COLUMN())))</f>
        <v>0</v>
      </c>
      <c r="O193" s="174" cm="1">
        <f t="array" aca="1" ref="O193" ca="1">SUM(INDIRECT("'"&amp;TOTALCustomerSheets&amp;"'!"&amp;ADDRESS(ROW(),COLUMN())))</f>
        <v>0</v>
      </c>
      <c r="P193" s="174" cm="1">
        <f t="array" aca="1" ref="P193" ca="1">SUM(INDIRECT("'"&amp;TOTALCustomerSheets&amp;"'!"&amp;ADDRESS(ROW(),COLUMN())))</f>
        <v>0</v>
      </c>
      <c r="Q193" s="174" cm="1">
        <f t="array" aca="1" ref="Q193" ca="1">SUM(INDIRECT("'"&amp;TOTALCustomerSheets&amp;"'!"&amp;ADDRESS(ROW(),COLUMN())))</f>
        <v>0</v>
      </c>
      <c r="R193" s="174" cm="1">
        <f t="array" aca="1" ref="R193" ca="1">SUM(INDIRECT("'"&amp;TOTALCustomerSheets&amp;"'!"&amp;ADDRESS(ROW(),COLUMN())))</f>
        <v>0</v>
      </c>
      <c r="S193" s="174" cm="1">
        <f t="array" aca="1" ref="S193" ca="1">SUM(INDIRECT("'"&amp;TOTALCustomerSheets&amp;"'!"&amp;ADDRESS(ROW(),COLUMN())))</f>
        <v>0</v>
      </c>
      <c r="T193" s="174" cm="1">
        <f t="array" aca="1" ref="T193" ca="1">SUM(INDIRECT("'"&amp;TOTALCustomerSheets&amp;"'!"&amp;ADDRESS(ROW(),COLUMN())))</f>
        <v>0</v>
      </c>
      <c r="U193" s="174" cm="1">
        <f t="array" aca="1" ref="U193" ca="1">SUM(INDIRECT("'"&amp;TOTALCustomerSheets&amp;"'!"&amp;ADDRESS(ROW(),COLUMN())))</f>
        <v>0</v>
      </c>
    </row>
    <row r="194" spans="1:21" hidden="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>
        <f t="shared" si="14"/>
        <v>0</v>
      </c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hidden="1" outlineLevel="1" collapsed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>
        <f t="shared" si="13"/>
        <v>0</v>
      </c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hidden="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 cm="1">
        <f t="array" aca="1" ref="D196" ca="1">SUM(INDIRECT("'"&amp;TOTALCustomerSheets&amp;"'!"&amp;ADDRESS(ROW(),COLUMN())))</f>
        <v>3108.0115492706936</v>
      </c>
      <c r="E196" s="14">
        <f t="shared" ca="1" si="13"/>
        <v>0</v>
      </c>
      <c r="F196" s="3"/>
      <c r="G196" s="14" cm="1">
        <f t="array" aca="1" ref="G196" ca="1">SUM(INDIRECT("'"&amp;TOTALCustomerSheets&amp;"'!"&amp;ADDRESS(ROW(),COLUMN())))</f>
        <v>2621.3547362562067</v>
      </c>
      <c r="H196" s="14" cm="1">
        <f t="array" aca="1" ref="H196" ca="1">SUM(INDIRECT("'"&amp;TOTALCustomerSheets&amp;"'!"&amp;ADDRESS(ROW(),COLUMN())))</f>
        <v>176.81330526102167</v>
      </c>
      <c r="I196" s="14" cm="1">
        <f t="array" aca="1" ref="I196" ca="1">SUM(INDIRECT("'"&amp;TOTALCustomerSheets&amp;"'!"&amp;ADDRESS(ROW(),COLUMN())))</f>
        <v>166.93064795607</v>
      </c>
      <c r="J196" s="14" cm="1">
        <f t="array" aca="1" ref="J196" ca="1">SUM(INDIRECT("'"&amp;TOTALCustomerSheets&amp;"'!"&amp;ADDRESS(ROW(),COLUMN())))</f>
        <v>87.649294925103334</v>
      </c>
      <c r="K196" s="14" cm="1">
        <f t="array" aca="1" ref="K196" ca="1">SUM(INDIRECT("'"&amp;TOTALCustomerSheets&amp;"'!"&amp;ADDRESS(ROW(),COLUMN())))</f>
        <v>1.401740102442139</v>
      </c>
      <c r="L196" s="14" cm="1">
        <f t="array" aca="1" ref="L196" ca="1">SUM(INDIRECT("'"&amp;TOTALCustomerSheets&amp;"'!"&amp;ADDRESS(ROW(),COLUMN())))</f>
        <v>8.3384536138754299</v>
      </c>
      <c r="M196" s="14" cm="1">
        <f t="array" aca="1" ref="M196" ca="1">SUM(INDIRECT("'"&amp;TOTALCustomerSheets&amp;"'!"&amp;ADDRESS(ROW(),COLUMN())))</f>
        <v>30.855733572460856</v>
      </c>
      <c r="N196" s="14" cm="1">
        <f t="array" aca="1" ref="N196" ca="1">SUM(INDIRECT("'"&amp;TOTALCustomerSheets&amp;"'!"&amp;ADDRESS(ROW(),COLUMN())))</f>
        <v>10.383215526964767</v>
      </c>
      <c r="O196" s="14" cm="1">
        <f t="array" aca="1" ref="O196" ca="1">SUM(INDIRECT("'"&amp;TOTALCustomerSheets&amp;"'!"&amp;ADDRESS(ROW(),COLUMN())))</f>
        <v>4.2844220565485518</v>
      </c>
      <c r="P196" s="14" cm="1">
        <f t="array" aca="1" ref="P196" ca="1">SUM(INDIRECT("'"&amp;TOTALCustomerSheets&amp;"'!"&amp;ADDRESS(ROW(),COLUMN())))</f>
        <v>0</v>
      </c>
      <c r="Q196" s="14" cm="1">
        <f t="array" aca="1" ref="Q196" ca="1">SUM(INDIRECT("'"&amp;TOTALCustomerSheets&amp;"'!"&amp;ADDRESS(ROW(),COLUMN())))</f>
        <v>0</v>
      </c>
      <c r="R196" s="14" cm="1">
        <f t="array" aca="1" ref="R196" ca="1">SUM(INDIRECT("'"&amp;TOTALCustomerSheets&amp;"'!"&amp;ADDRESS(ROW(),COLUMN())))</f>
        <v>0</v>
      </c>
      <c r="S196" s="14" cm="1">
        <f t="array" aca="1" ref="S196" ca="1">SUM(INDIRECT("'"&amp;TOTALCustomerSheets&amp;"'!"&amp;ADDRESS(ROW(),COLUMN())))</f>
        <v>0</v>
      </c>
      <c r="T196" s="14" cm="1">
        <f t="array" aca="1" ref="T196" ca="1">SUM(INDIRECT("'"&amp;TOTALCustomerSheets&amp;"'!"&amp;ADDRESS(ROW(),COLUMN())))</f>
        <v>0</v>
      </c>
      <c r="U196" s="14" cm="1">
        <f t="array" aca="1" ref="U196" ca="1">SUM(INDIRECT("'"&amp;TOTALCustomerSheets&amp;"'!"&amp;ADDRESS(ROW(),COLUMN())))</f>
        <v>0</v>
      </c>
    </row>
    <row r="197" spans="1:21" hidden="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 cm="1">
        <f t="array" aca="1" ref="D197" ca="1">SUM(INDIRECT("'"&amp;TOTALCustomerSheets&amp;"'!"&amp;ADDRESS(ROW(),COLUMN())))</f>
        <v>0</v>
      </c>
      <c r="E197" s="14">
        <f t="shared" ca="1" si="13"/>
        <v>0</v>
      </c>
      <c r="F197" s="3"/>
      <c r="G197" s="14" cm="1">
        <f t="array" aca="1" ref="G197" ca="1">SUM(INDIRECT("'"&amp;TOTALCustomerSheets&amp;"'!"&amp;ADDRESS(ROW(),COLUMN())))</f>
        <v>0</v>
      </c>
      <c r="H197" s="14" cm="1">
        <f t="array" aca="1" ref="H197" ca="1">SUM(INDIRECT("'"&amp;TOTALCustomerSheets&amp;"'!"&amp;ADDRESS(ROW(),COLUMN())))</f>
        <v>0</v>
      </c>
      <c r="I197" s="14" cm="1">
        <f t="array" aca="1" ref="I197" ca="1">SUM(INDIRECT("'"&amp;TOTALCustomerSheets&amp;"'!"&amp;ADDRESS(ROW(),COLUMN())))</f>
        <v>0</v>
      </c>
      <c r="J197" s="14" cm="1">
        <f t="array" aca="1" ref="J197" ca="1">SUM(INDIRECT("'"&amp;TOTALCustomerSheets&amp;"'!"&amp;ADDRESS(ROW(),COLUMN())))</f>
        <v>0</v>
      </c>
      <c r="K197" s="14" cm="1">
        <f t="array" aca="1" ref="K197" ca="1">SUM(INDIRECT("'"&amp;TOTALCustomerSheets&amp;"'!"&amp;ADDRESS(ROW(),COLUMN())))</f>
        <v>0</v>
      </c>
      <c r="L197" s="14" cm="1">
        <f t="array" aca="1" ref="L197" ca="1">SUM(INDIRECT("'"&amp;TOTALCustomerSheets&amp;"'!"&amp;ADDRESS(ROW(),COLUMN())))</f>
        <v>0</v>
      </c>
      <c r="M197" s="14" cm="1">
        <f t="array" aca="1" ref="M197" ca="1">SUM(INDIRECT("'"&amp;TOTALCustomerSheets&amp;"'!"&amp;ADDRESS(ROW(),COLUMN())))</f>
        <v>0</v>
      </c>
      <c r="N197" s="14" cm="1">
        <f t="array" aca="1" ref="N197" ca="1">SUM(INDIRECT("'"&amp;TOTALCustomerSheets&amp;"'!"&amp;ADDRESS(ROW(),COLUMN())))</f>
        <v>0</v>
      </c>
      <c r="O197" s="14" cm="1">
        <f t="array" aca="1" ref="O197" ca="1">SUM(INDIRECT("'"&amp;TOTALCustomerSheets&amp;"'!"&amp;ADDRESS(ROW(),COLUMN())))</f>
        <v>0</v>
      </c>
      <c r="P197" s="14" cm="1">
        <f t="array" aca="1" ref="P197" ca="1">SUM(INDIRECT("'"&amp;TOTALCustomerSheets&amp;"'!"&amp;ADDRESS(ROW(),COLUMN())))</f>
        <v>0</v>
      </c>
      <c r="Q197" s="14" cm="1">
        <f t="array" aca="1" ref="Q197" ca="1">SUM(INDIRECT("'"&amp;TOTALCustomerSheets&amp;"'!"&amp;ADDRESS(ROW(),COLUMN())))</f>
        <v>0</v>
      </c>
      <c r="R197" s="14" cm="1">
        <f t="array" aca="1" ref="R197" ca="1">SUM(INDIRECT("'"&amp;TOTALCustomerSheets&amp;"'!"&amp;ADDRESS(ROW(),COLUMN())))</f>
        <v>0</v>
      </c>
      <c r="S197" s="14" cm="1">
        <f t="array" aca="1" ref="S197" ca="1">SUM(INDIRECT("'"&amp;TOTALCustomerSheets&amp;"'!"&amp;ADDRESS(ROW(),COLUMN())))</f>
        <v>0</v>
      </c>
      <c r="T197" s="14" cm="1">
        <f t="array" aca="1" ref="T197" ca="1">SUM(INDIRECT("'"&amp;TOTALCustomerSheets&amp;"'!"&amp;ADDRESS(ROW(),COLUMN())))</f>
        <v>0</v>
      </c>
      <c r="U197" s="14" cm="1">
        <f t="array" aca="1" ref="U197" ca="1">SUM(INDIRECT("'"&amp;TOTALCustomerSheets&amp;"'!"&amp;ADDRESS(ROW(),COLUMN())))</f>
        <v>0</v>
      </c>
    </row>
    <row r="198" spans="1:21" hidden="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 cm="1">
        <f t="array" aca="1" ref="D198" ca="1">SUM(INDIRECT("'"&amp;TOTALCustomerSheets&amp;"'!"&amp;ADDRESS(ROW(),COLUMN())))</f>
        <v>0</v>
      </c>
      <c r="E198" s="14">
        <f t="shared" ca="1" si="13"/>
        <v>0</v>
      </c>
      <c r="F198" s="3"/>
      <c r="G198" s="14" cm="1">
        <f t="array" aca="1" ref="G198" ca="1">SUM(INDIRECT("'"&amp;TOTALCustomerSheets&amp;"'!"&amp;ADDRESS(ROW(),COLUMN())))</f>
        <v>0</v>
      </c>
      <c r="H198" s="14" cm="1">
        <f t="array" aca="1" ref="H198" ca="1">SUM(INDIRECT("'"&amp;TOTALCustomerSheets&amp;"'!"&amp;ADDRESS(ROW(),COLUMN())))</f>
        <v>0</v>
      </c>
      <c r="I198" s="14" cm="1">
        <f t="array" aca="1" ref="I198" ca="1">SUM(INDIRECT("'"&amp;TOTALCustomerSheets&amp;"'!"&amp;ADDRESS(ROW(),COLUMN())))</f>
        <v>0</v>
      </c>
      <c r="J198" s="14" cm="1">
        <f t="array" aca="1" ref="J198" ca="1">SUM(INDIRECT("'"&amp;TOTALCustomerSheets&amp;"'!"&amp;ADDRESS(ROW(),COLUMN())))</f>
        <v>0</v>
      </c>
      <c r="K198" s="14" cm="1">
        <f t="array" aca="1" ref="K198" ca="1">SUM(INDIRECT("'"&amp;TOTALCustomerSheets&amp;"'!"&amp;ADDRESS(ROW(),COLUMN())))</f>
        <v>0</v>
      </c>
      <c r="L198" s="14" cm="1">
        <f t="array" aca="1" ref="L198" ca="1">SUM(INDIRECT("'"&amp;TOTALCustomerSheets&amp;"'!"&amp;ADDRESS(ROW(),COLUMN())))</f>
        <v>0</v>
      </c>
      <c r="M198" s="14" cm="1">
        <f t="array" aca="1" ref="M198" ca="1">SUM(INDIRECT("'"&amp;TOTALCustomerSheets&amp;"'!"&amp;ADDRESS(ROW(),COLUMN())))</f>
        <v>0</v>
      </c>
      <c r="N198" s="14" cm="1">
        <f t="array" aca="1" ref="N198" ca="1">SUM(INDIRECT("'"&amp;TOTALCustomerSheets&amp;"'!"&amp;ADDRESS(ROW(),COLUMN())))</f>
        <v>0</v>
      </c>
      <c r="O198" s="14" cm="1">
        <f t="array" aca="1" ref="O198" ca="1">SUM(INDIRECT("'"&amp;TOTALCustomerSheets&amp;"'!"&amp;ADDRESS(ROW(),COLUMN())))</f>
        <v>0</v>
      </c>
      <c r="P198" s="14" cm="1">
        <f t="array" aca="1" ref="P198" ca="1">SUM(INDIRECT("'"&amp;TOTALCustomerSheets&amp;"'!"&amp;ADDRESS(ROW(),COLUMN())))</f>
        <v>0</v>
      </c>
      <c r="Q198" s="14" cm="1">
        <f t="array" aca="1" ref="Q198" ca="1">SUM(INDIRECT("'"&amp;TOTALCustomerSheets&amp;"'!"&amp;ADDRESS(ROW(),COLUMN())))</f>
        <v>0</v>
      </c>
      <c r="R198" s="14" cm="1">
        <f t="array" aca="1" ref="R198" ca="1">SUM(INDIRECT("'"&amp;TOTALCustomerSheets&amp;"'!"&amp;ADDRESS(ROW(),COLUMN())))</f>
        <v>0</v>
      </c>
      <c r="S198" s="14" cm="1">
        <f t="array" aca="1" ref="S198" ca="1">SUM(INDIRECT("'"&amp;TOTALCustomerSheets&amp;"'!"&amp;ADDRESS(ROW(),COLUMN())))</f>
        <v>0</v>
      </c>
      <c r="T198" s="14" cm="1">
        <f t="array" aca="1" ref="T198" ca="1">SUM(INDIRECT("'"&amp;TOTALCustomerSheets&amp;"'!"&amp;ADDRESS(ROW(),COLUMN())))</f>
        <v>0</v>
      </c>
      <c r="U198" s="14" cm="1">
        <f t="array" aca="1" ref="U198" ca="1">SUM(INDIRECT("'"&amp;TOTALCustomerSheets&amp;"'!"&amp;ADDRESS(ROW(),COLUMN())))</f>
        <v>0</v>
      </c>
    </row>
    <row r="199" spans="1:21" hidden="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 cm="1">
        <f t="array" aca="1" ref="D199" ca="1">SUM(INDIRECT("'"&amp;TOTALCustomerSheets&amp;"'!"&amp;ADDRESS(ROW(),COLUMN())))</f>
        <v>0</v>
      </c>
      <c r="E199" s="14">
        <f t="shared" ca="1" si="13"/>
        <v>0</v>
      </c>
      <c r="F199" s="3"/>
      <c r="G199" s="14" cm="1">
        <f t="array" aca="1" ref="G199" ca="1">SUM(INDIRECT("'"&amp;TOTALCustomerSheets&amp;"'!"&amp;ADDRESS(ROW(),COLUMN())))</f>
        <v>0</v>
      </c>
      <c r="H199" s="14" cm="1">
        <f t="array" aca="1" ref="H199" ca="1">SUM(INDIRECT("'"&amp;TOTALCustomerSheets&amp;"'!"&amp;ADDRESS(ROW(),COLUMN())))</f>
        <v>0</v>
      </c>
      <c r="I199" s="14" cm="1">
        <f t="array" aca="1" ref="I199" ca="1">SUM(INDIRECT("'"&amp;TOTALCustomerSheets&amp;"'!"&amp;ADDRESS(ROW(),COLUMN())))</f>
        <v>0</v>
      </c>
      <c r="J199" s="14" cm="1">
        <f t="array" aca="1" ref="J199" ca="1">SUM(INDIRECT("'"&amp;TOTALCustomerSheets&amp;"'!"&amp;ADDRESS(ROW(),COLUMN())))</f>
        <v>0</v>
      </c>
      <c r="K199" s="14" cm="1">
        <f t="array" aca="1" ref="K199" ca="1">SUM(INDIRECT("'"&amp;TOTALCustomerSheets&amp;"'!"&amp;ADDRESS(ROW(),COLUMN())))</f>
        <v>0</v>
      </c>
      <c r="L199" s="14" cm="1">
        <f t="array" aca="1" ref="L199" ca="1">SUM(INDIRECT("'"&amp;TOTALCustomerSheets&amp;"'!"&amp;ADDRESS(ROW(),COLUMN())))</f>
        <v>0</v>
      </c>
      <c r="M199" s="14" cm="1">
        <f t="array" aca="1" ref="M199" ca="1">SUM(INDIRECT("'"&amp;TOTALCustomerSheets&amp;"'!"&amp;ADDRESS(ROW(),COLUMN())))</f>
        <v>0</v>
      </c>
      <c r="N199" s="14" cm="1">
        <f t="array" aca="1" ref="N199" ca="1">SUM(INDIRECT("'"&amp;TOTALCustomerSheets&amp;"'!"&amp;ADDRESS(ROW(),COLUMN())))</f>
        <v>0</v>
      </c>
      <c r="O199" s="14" cm="1">
        <f t="array" aca="1" ref="O199" ca="1">SUM(INDIRECT("'"&amp;TOTALCustomerSheets&amp;"'!"&amp;ADDRESS(ROW(),COLUMN())))</f>
        <v>0</v>
      </c>
      <c r="P199" s="14" cm="1">
        <f t="array" aca="1" ref="P199" ca="1">SUM(INDIRECT("'"&amp;TOTALCustomerSheets&amp;"'!"&amp;ADDRESS(ROW(),COLUMN())))</f>
        <v>0</v>
      </c>
      <c r="Q199" s="14" cm="1">
        <f t="array" aca="1" ref="Q199" ca="1">SUM(INDIRECT("'"&amp;TOTALCustomerSheets&amp;"'!"&amp;ADDRESS(ROW(),COLUMN())))</f>
        <v>0</v>
      </c>
      <c r="R199" s="14" cm="1">
        <f t="array" aca="1" ref="R199" ca="1">SUM(INDIRECT("'"&amp;TOTALCustomerSheets&amp;"'!"&amp;ADDRESS(ROW(),COLUMN())))</f>
        <v>0</v>
      </c>
      <c r="S199" s="14" cm="1">
        <f t="array" aca="1" ref="S199" ca="1">SUM(INDIRECT("'"&amp;TOTALCustomerSheets&amp;"'!"&amp;ADDRESS(ROW(),COLUMN())))</f>
        <v>0</v>
      </c>
      <c r="T199" s="14" cm="1">
        <f t="array" aca="1" ref="T199" ca="1">SUM(INDIRECT("'"&amp;TOTALCustomerSheets&amp;"'!"&amp;ADDRESS(ROW(),COLUMN())))</f>
        <v>0</v>
      </c>
      <c r="U199" s="14" cm="1">
        <f t="array" aca="1" ref="U199" ca="1">SUM(INDIRECT("'"&amp;TOTALCustomerSheets&amp;"'!"&amp;ADDRESS(ROW(),COLUMN())))</f>
        <v>0</v>
      </c>
    </row>
    <row r="200" spans="1:21" hidden="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 cm="1">
        <f t="array" aca="1" ref="D200" ca="1">SUM(INDIRECT("'"&amp;TOTALCustomerSheets&amp;"'!"&amp;ADDRESS(ROW(),COLUMN())))</f>
        <v>1986.4242763764287</v>
      </c>
      <c r="E200" s="14">
        <f t="shared" ca="1" si="13"/>
        <v>0</v>
      </c>
      <c r="F200" s="3"/>
      <c r="G200" s="14" cm="1">
        <f t="array" aca="1" ref="G200" ca="1">SUM(INDIRECT("'"&amp;TOTALCustomerSheets&amp;"'!"&amp;ADDRESS(ROW(),COLUMN())))</f>
        <v>1790.0996105261895</v>
      </c>
      <c r="H200" s="14" cm="1">
        <f t="array" aca="1" ref="H200" ca="1">SUM(INDIRECT("'"&amp;TOTALCustomerSheets&amp;"'!"&amp;ADDRESS(ROW(),COLUMN())))</f>
        <v>99.438069340884752</v>
      </c>
      <c r="I200" s="14" cm="1">
        <f t="array" aca="1" ref="I200" ca="1">SUM(INDIRECT("'"&amp;TOTALCustomerSheets&amp;"'!"&amp;ADDRESS(ROW(),COLUMN())))</f>
        <v>55.6746778266767</v>
      </c>
      <c r="J200" s="14" cm="1">
        <f t="array" aca="1" ref="J200" ca="1">SUM(INDIRECT("'"&amp;TOTALCustomerSheets&amp;"'!"&amp;ADDRESS(ROW(),COLUMN())))</f>
        <v>30.27983769771809</v>
      </c>
      <c r="K200" s="14" cm="1">
        <f t="array" aca="1" ref="K200" ca="1">SUM(INDIRECT("'"&amp;TOTALCustomerSheets&amp;"'!"&amp;ADDRESS(ROW(),COLUMN())))</f>
        <v>5.8518381606045805E-2</v>
      </c>
      <c r="L200" s="14" cm="1">
        <f t="array" aca="1" ref="L200" ca="1">SUM(INDIRECT("'"&amp;TOTALCustomerSheets&amp;"'!"&amp;ADDRESS(ROW(),COLUMN())))</f>
        <v>2.7733182776750813</v>
      </c>
      <c r="M200" s="14" cm="1">
        <f t="array" aca="1" ref="M200" ca="1">SUM(INDIRECT("'"&amp;TOTALCustomerSheets&amp;"'!"&amp;ADDRESS(ROW(),COLUMN())))</f>
        <v>7.1172163455171775</v>
      </c>
      <c r="N200" s="14" cm="1">
        <f t="array" aca="1" ref="N200" ca="1">SUM(INDIRECT("'"&amp;TOTALCustomerSheets&amp;"'!"&amp;ADDRESS(ROW(),COLUMN())))</f>
        <v>0.70137900088997873</v>
      </c>
      <c r="O200" s="14" cm="1">
        <f t="array" aca="1" ref="O200" ca="1">SUM(INDIRECT("'"&amp;TOTALCustomerSheets&amp;"'!"&amp;ADDRESS(ROW(),COLUMN())))</f>
        <v>0.28164897927132121</v>
      </c>
      <c r="P200" s="14" cm="1">
        <f t="array" aca="1" ref="P200" ca="1">SUM(INDIRECT("'"&amp;TOTALCustomerSheets&amp;"'!"&amp;ADDRESS(ROW(),COLUMN())))</f>
        <v>0</v>
      </c>
      <c r="Q200" s="14" cm="1">
        <f t="array" aca="1" ref="Q200" ca="1">SUM(INDIRECT("'"&amp;TOTALCustomerSheets&amp;"'!"&amp;ADDRESS(ROW(),COLUMN())))</f>
        <v>0</v>
      </c>
      <c r="R200" s="14" cm="1">
        <f t="array" aca="1" ref="R200" ca="1">SUM(INDIRECT("'"&amp;TOTALCustomerSheets&amp;"'!"&amp;ADDRESS(ROW(),COLUMN())))</f>
        <v>0</v>
      </c>
      <c r="S200" s="14" cm="1">
        <f t="array" aca="1" ref="S200" ca="1">SUM(INDIRECT("'"&amp;TOTALCustomerSheets&amp;"'!"&amp;ADDRESS(ROW(),COLUMN())))</f>
        <v>0</v>
      </c>
      <c r="T200" s="14" cm="1">
        <f t="array" aca="1" ref="T200" ca="1">SUM(INDIRECT("'"&amp;TOTALCustomerSheets&amp;"'!"&amp;ADDRESS(ROW(),COLUMN())))</f>
        <v>0</v>
      </c>
      <c r="U200" s="14" cm="1">
        <f t="array" aca="1" ref="U200" ca="1">SUM(INDIRECT("'"&amp;TOTALCustomerSheets&amp;"'!"&amp;ADDRESS(ROW(),COLUMN())))</f>
        <v>0</v>
      </c>
    </row>
    <row r="201" spans="1:21" hidden="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 cm="1">
        <f t="array" aca="1" ref="D201" ca="1">SUM(INDIRECT("'"&amp;TOTALCustomerSheets&amp;"'!"&amp;ADDRESS(ROW(),COLUMN())))</f>
        <v>0</v>
      </c>
      <c r="E201" s="14">
        <f t="shared" ca="1" si="13"/>
        <v>0</v>
      </c>
      <c r="F201" s="3"/>
      <c r="G201" s="14" cm="1">
        <f t="array" aca="1" ref="G201" ca="1">SUM(INDIRECT("'"&amp;TOTALCustomerSheets&amp;"'!"&amp;ADDRESS(ROW(),COLUMN())))</f>
        <v>0</v>
      </c>
      <c r="H201" s="14" cm="1">
        <f t="array" aca="1" ref="H201" ca="1">SUM(INDIRECT("'"&amp;TOTALCustomerSheets&amp;"'!"&amp;ADDRESS(ROW(),COLUMN())))</f>
        <v>0</v>
      </c>
      <c r="I201" s="14" cm="1">
        <f t="array" aca="1" ref="I201" ca="1">SUM(INDIRECT("'"&amp;TOTALCustomerSheets&amp;"'!"&amp;ADDRESS(ROW(),COLUMN())))</f>
        <v>0</v>
      </c>
      <c r="J201" s="14" cm="1">
        <f t="array" aca="1" ref="J201" ca="1">SUM(INDIRECT("'"&amp;TOTALCustomerSheets&amp;"'!"&amp;ADDRESS(ROW(),COLUMN())))</f>
        <v>0</v>
      </c>
      <c r="K201" s="14" cm="1">
        <f t="array" aca="1" ref="K201" ca="1">SUM(INDIRECT("'"&amp;TOTALCustomerSheets&amp;"'!"&amp;ADDRESS(ROW(),COLUMN())))</f>
        <v>0</v>
      </c>
      <c r="L201" s="14" cm="1">
        <f t="array" aca="1" ref="L201" ca="1">SUM(INDIRECT("'"&amp;TOTALCustomerSheets&amp;"'!"&amp;ADDRESS(ROW(),COLUMN())))</f>
        <v>0</v>
      </c>
      <c r="M201" s="14" cm="1">
        <f t="array" aca="1" ref="M201" ca="1">SUM(INDIRECT("'"&amp;TOTALCustomerSheets&amp;"'!"&amp;ADDRESS(ROW(),COLUMN())))</f>
        <v>0</v>
      </c>
      <c r="N201" s="14" cm="1">
        <f t="array" aca="1" ref="N201" ca="1">SUM(INDIRECT("'"&amp;TOTALCustomerSheets&amp;"'!"&amp;ADDRESS(ROW(),COLUMN())))</f>
        <v>0</v>
      </c>
      <c r="O201" s="14" cm="1">
        <f t="array" aca="1" ref="O201" ca="1">SUM(INDIRECT("'"&amp;TOTALCustomerSheets&amp;"'!"&amp;ADDRESS(ROW(),COLUMN())))</f>
        <v>0</v>
      </c>
      <c r="P201" s="14" cm="1">
        <f t="array" aca="1" ref="P201" ca="1">SUM(INDIRECT("'"&amp;TOTALCustomerSheets&amp;"'!"&amp;ADDRESS(ROW(),COLUMN())))</f>
        <v>0</v>
      </c>
      <c r="Q201" s="14" cm="1">
        <f t="array" aca="1" ref="Q201" ca="1">SUM(INDIRECT("'"&amp;TOTALCustomerSheets&amp;"'!"&amp;ADDRESS(ROW(),COLUMN())))</f>
        <v>0</v>
      </c>
      <c r="R201" s="14" cm="1">
        <f t="array" aca="1" ref="R201" ca="1">SUM(INDIRECT("'"&amp;TOTALCustomerSheets&amp;"'!"&amp;ADDRESS(ROW(),COLUMN())))</f>
        <v>0</v>
      </c>
      <c r="S201" s="14" cm="1">
        <f t="array" aca="1" ref="S201" ca="1">SUM(INDIRECT("'"&amp;TOTALCustomerSheets&amp;"'!"&amp;ADDRESS(ROW(),COLUMN())))</f>
        <v>0</v>
      </c>
      <c r="T201" s="14" cm="1">
        <f t="array" aca="1" ref="T201" ca="1">SUM(INDIRECT("'"&amp;TOTALCustomerSheets&amp;"'!"&amp;ADDRESS(ROW(),COLUMN())))</f>
        <v>0</v>
      </c>
      <c r="U201" s="14" cm="1">
        <f t="array" aca="1" ref="U201" ca="1">SUM(INDIRECT("'"&amp;TOTALCustomerSheets&amp;"'!"&amp;ADDRESS(ROW(),COLUMN())))</f>
        <v>0</v>
      </c>
    </row>
    <row r="202" spans="1:21" hidden="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 cm="1">
        <f t="array" aca="1" ref="D202" ca="1">SUM(INDIRECT("'"&amp;TOTALCustomerSheets&amp;"'!"&amp;ADDRESS(ROW(),COLUMN())))</f>
        <v>107.69490458866315</v>
      </c>
      <c r="E202" s="14">
        <f t="shared" ca="1" si="13"/>
        <v>0</v>
      </c>
      <c r="F202" s="3"/>
      <c r="G202" s="14" cm="1">
        <f t="array" aca="1" ref="G202" ca="1">SUM(INDIRECT("'"&amp;TOTALCustomerSheets&amp;"'!"&amp;ADDRESS(ROW(),COLUMN())))</f>
        <v>0.42486538769581833</v>
      </c>
      <c r="H202" s="14" cm="1">
        <f t="array" aca="1" ref="H202" ca="1">SUM(INDIRECT("'"&amp;TOTALCustomerSheets&amp;"'!"&amp;ADDRESS(ROW(),COLUMN())))</f>
        <v>5.4243006528599675</v>
      </c>
      <c r="I202" s="14" cm="1">
        <f t="array" aca="1" ref="I202" ca="1">SUM(INDIRECT("'"&amp;TOTALCustomerSheets&amp;"'!"&amp;ADDRESS(ROW(),COLUMN())))</f>
        <v>43.163098963371191</v>
      </c>
      <c r="J202" s="14" cm="1">
        <f t="array" aca="1" ref="J202" ca="1">SUM(INDIRECT("'"&amp;TOTALCustomerSheets&amp;"'!"&amp;ADDRESS(ROW(),COLUMN())))</f>
        <v>17.418841345471307</v>
      </c>
      <c r="K202" s="14" cm="1">
        <f t="array" aca="1" ref="K202" ca="1">SUM(INDIRECT("'"&amp;TOTALCustomerSheets&amp;"'!"&amp;ADDRESS(ROW(),COLUMN())))</f>
        <v>1.1609573441537191</v>
      </c>
      <c r="L202" s="14" cm="1">
        <f t="array" aca="1" ref="L202" ca="1">SUM(INDIRECT("'"&amp;TOTALCustomerSheets&amp;"'!"&amp;ADDRESS(ROW(),COLUMN())))</f>
        <v>1.0728344316088794</v>
      </c>
      <c r="M202" s="14" cm="1">
        <f t="array" aca="1" ref="M202" ca="1">SUM(INDIRECT("'"&amp;TOTALCustomerSheets&amp;"'!"&amp;ADDRESS(ROW(),COLUMN())))</f>
        <v>18.906028773100303</v>
      </c>
      <c r="N202" s="14" cm="1">
        <f t="array" aca="1" ref="N202" ca="1">SUM(INDIRECT("'"&amp;TOTALCustomerSheets&amp;"'!"&amp;ADDRESS(ROW(),COLUMN())))</f>
        <v>14.226500218628338</v>
      </c>
      <c r="O202" s="14" cm="1">
        <f t="array" aca="1" ref="O202" ca="1">SUM(INDIRECT("'"&amp;TOTALCustomerSheets&amp;"'!"&amp;ADDRESS(ROW(),COLUMN())))</f>
        <v>5.8974774717736329</v>
      </c>
      <c r="P202" s="14" cm="1">
        <f t="array" aca="1" ref="P202" ca="1">SUM(INDIRECT("'"&amp;TOTALCustomerSheets&amp;"'!"&amp;ADDRESS(ROW(),COLUMN())))</f>
        <v>0</v>
      </c>
      <c r="Q202" s="14" cm="1">
        <f t="array" aca="1" ref="Q202" ca="1">SUM(INDIRECT("'"&amp;TOTALCustomerSheets&amp;"'!"&amp;ADDRESS(ROW(),COLUMN())))</f>
        <v>0</v>
      </c>
      <c r="R202" s="14" cm="1">
        <f t="array" aca="1" ref="R202" ca="1">SUM(INDIRECT("'"&amp;TOTALCustomerSheets&amp;"'!"&amp;ADDRESS(ROW(),COLUMN())))</f>
        <v>0</v>
      </c>
      <c r="S202" s="14" cm="1">
        <f t="array" aca="1" ref="S202" ca="1">SUM(INDIRECT("'"&amp;TOTALCustomerSheets&amp;"'!"&amp;ADDRESS(ROW(),COLUMN())))</f>
        <v>0</v>
      </c>
      <c r="T202" s="14" cm="1">
        <f t="array" aca="1" ref="T202" ca="1">SUM(INDIRECT("'"&amp;TOTALCustomerSheets&amp;"'!"&amp;ADDRESS(ROW(),COLUMN())))</f>
        <v>0</v>
      </c>
      <c r="U202" s="14" cm="1">
        <f t="array" aca="1" ref="U202" ca="1">SUM(INDIRECT("'"&amp;TOTALCustomerSheets&amp;"'!"&amp;ADDRESS(ROW(),COLUMN())))</f>
        <v>0</v>
      </c>
    </row>
    <row r="203" spans="1:21" hidden="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 cm="1">
        <f t="array" aca="1" ref="D203" ca="1">SUM(INDIRECT("'"&amp;TOTALCustomerSheets&amp;"'!"&amp;ADDRESS(ROW(),COLUMN())))</f>
        <v>0</v>
      </c>
      <c r="E203" s="14">
        <f t="shared" ca="1" si="13"/>
        <v>0</v>
      </c>
      <c r="F203" s="3"/>
      <c r="G203" s="14" cm="1">
        <f t="array" aca="1" ref="G203" ca="1">SUM(INDIRECT("'"&amp;TOTALCustomerSheets&amp;"'!"&amp;ADDRESS(ROW(),COLUMN())))</f>
        <v>0</v>
      </c>
      <c r="H203" s="14" cm="1">
        <f t="array" aca="1" ref="H203" ca="1">SUM(INDIRECT("'"&amp;TOTALCustomerSheets&amp;"'!"&amp;ADDRESS(ROW(),COLUMN())))</f>
        <v>0</v>
      </c>
      <c r="I203" s="14" cm="1">
        <f t="array" aca="1" ref="I203" ca="1">SUM(INDIRECT("'"&amp;TOTALCustomerSheets&amp;"'!"&amp;ADDRESS(ROW(),COLUMN())))</f>
        <v>0</v>
      </c>
      <c r="J203" s="14" cm="1">
        <f t="array" aca="1" ref="J203" ca="1">SUM(INDIRECT("'"&amp;TOTALCustomerSheets&amp;"'!"&amp;ADDRESS(ROW(),COLUMN())))</f>
        <v>0</v>
      </c>
      <c r="K203" s="14" cm="1">
        <f t="array" aca="1" ref="K203" ca="1">SUM(INDIRECT("'"&amp;TOTALCustomerSheets&amp;"'!"&amp;ADDRESS(ROW(),COLUMN())))</f>
        <v>0</v>
      </c>
      <c r="L203" s="14" cm="1">
        <f t="array" aca="1" ref="L203" ca="1">SUM(INDIRECT("'"&amp;TOTALCustomerSheets&amp;"'!"&amp;ADDRESS(ROW(),COLUMN())))</f>
        <v>0</v>
      </c>
      <c r="M203" s="14" cm="1">
        <f t="array" aca="1" ref="M203" ca="1">SUM(INDIRECT("'"&amp;TOTALCustomerSheets&amp;"'!"&amp;ADDRESS(ROW(),COLUMN())))</f>
        <v>0</v>
      </c>
      <c r="N203" s="14" cm="1">
        <f t="array" aca="1" ref="N203" ca="1">SUM(INDIRECT("'"&amp;TOTALCustomerSheets&amp;"'!"&amp;ADDRESS(ROW(),COLUMN())))</f>
        <v>0</v>
      </c>
      <c r="O203" s="14" cm="1">
        <f t="array" aca="1" ref="O203" ca="1">SUM(INDIRECT("'"&amp;TOTALCustomerSheets&amp;"'!"&amp;ADDRESS(ROW(),COLUMN())))</f>
        <v>0</v>
      </c>
      <c r="P203" s="14" cm="1">
        <f t="array" aca="1" ref="P203" ca="1">SUM(INDIRECT("'"&amp;TOTALCustomerSheets&amp;"'!"&amp;ADDRESS(ROW(),COLUMN())))</f>
        <v>0</v>
      </c>
      <c r="Q203" s="14" cm="1">
        <f t="array" aca="1" ref="Q203" ca="1">SUM(INDIRECT("'"&amp;TOTALCustomerSheets&amp;"'!"&amp;ADDRESS(ROW(),COLUMN())))</f>
        <v>0</v>
      </c>
      <c r="R203" s="14" cm="1">
        <f t="array" aca="1" ref="R203" ca="1">SUM(INDIRECT("'"&amp;TOTALCustomerSheets&amp;"'!"&amp;ADDRESS(ROW(),COLUMN())))</f>
        <v>0</v>
      </c>
      <c r="S203" s="14" cm="1">
        <f t="array" aca="1" ref="S203" ca="1">SUM(INDIRECT("'"&amp;TOTALCustomerSheets&amp;"'!"&amp;ADDRESS(ROW(),COLUMN())))</f>
        <v>0</v>
      </c>
      <c r="T203" s="14" cm="1">
        <f t="array" aca="1" ref="T203" ca="1">SUM(INDIRECT("'"&amp;TOTALCustomerSheets&amp;"'!"&amp;ADDRESS(ROW(),COLUMN())))</f>
        <v>0</v>
      </c>
      <c r="U203" s="14" cm="1">
        <f t="array" aca="1" ref="U203" ca="1">SUM(INDIRECT("'"&amp;TOTALCustomerSheets&amp;"'!"&amp;ADDRESS(ROW(),COLUMN())))</f>
        <v>0</v>
      </c>
    </row>
    <row r="204" spans="1:21" hidden="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 cm="1">
        <f t="array" aca="1" ref="D204" ca="1">SUM(INDIRECT("'"&amp;TOTALCustomerSheets&amp;"'!"&amp;ADDRESS(ROW(),COLUMN())))</f>
        <v>1019.7822875701537</v>
      </c>
      <c r="E204" s="14">
        <f t="shared" ca="1" si="13"/>
        <v>0</v>
      </c>
      <c r="F204" s="3"/>
      <c r="G204" s="14" cm="1">
        <f t="array" aca="1" ref="G204" ca="1">SUM(INDIRECT("'"&amp;TOTALCustomerSheets&amp;"'!"&amp;ADDRESS(ROW(),COLUMN())))</f>
        <v>716.23848806211959</v>
      </c>
      <c r="H204" s="14" cm="1">
        <f t="array" aca="1" ref="H204" ca="1">SUM(INDIRECT("'"&amp;TOTALCustomerSheets&amp;"'!"&amp;ADDRESS(ROW(),COLUMN())))</f>
        <v>83.967637460211179</v>
      </c>
      <c r="I204" s="14" cm="1">
        <f t="array" aca="1" ref="I204" ca="1">SUM(INDIRECT("'"&amp;TOTALCustomerSheets&amp;"'!"&amp;ADDRESS(ROW(),COLUMN())))</f>
        <v>119.18141192436138</v>
      </c>
      <c r="J204" s="14" cm="1">
        <f t="array" aca="1" ref="J204" ca="1">SUM(INDIRECT("'"&amp;TOTALCustomerSheets&amp;"'!"&amp;ADDRESS(ROW(),COLUMN())))</f>
        <v>70.694335932086744</v>
      </c>
      <c r="K204" s="14" cm="1">
        <f t="array" aca="1" ref="K204" ca="1">SUM(INDIRECT("'"&amp;TOTALCustomerSheets&amp;"'!"&amp;ADDRESS(ROW(),COLUMN())))</f>
        <v>0.91372627098687953</v>
      </c>
      <c r="L204" s="14" cm="1">
        <f t="array" aca="1" ref="L204" ca="1">SUM(INDIRECT("'"&amp;TOTALCustomerSheets&amp;"'!"&amp;ADDRESS(ROW(),COLUMN())))</f>
        <v>7.0313729844060138</v>
      </c>
      <c r="M204" s="14" cm="1">
        <f t="array" aca="1" ref="M204" ca="1">SUM(INDIRECT("'"&amp;TOTALCustomerSheets&amp;"'!"&amp;ADDRESS(ROW(),COLUMN())))</f>
        <v>18.904809810605737</v>
      </c>
      <c r="N204" s="14" cm="1">
        <f t="array" aca="1" ref="N204" ca="1">SUM(INDIRECT("'"&amp;TOTALCustomerSheets&amp;"'!"&amp;ADDRESS(ROW(),COLUMN())))</f>
        <v>2.0344319869218506</v>
      </c>
      <c r="O204" s="14" cm="1">
        <f t="array" aca="1" ref="O204" ca="1">SUM(INDIRECT("'"&amp;TOTALCustomerSheets&amp;"'!"&amp;ADDRESS(ROW(),COLUMN())))</f>
        <v>0.81607313845433371</v>
      </c>
      <c r="P204" s="14" cm="1">
        <f t="array" aca="1" ref="P204" ca="1">SUM(INDIRECT("'"&amp;TOTALCustomerSheets&amp;"'!"&amp;ADDRESS(ROW(),COLUMN())))</f>
        <v>0</v>
      </c>
      <c r="Q204" s="14" cm="1">
        <f t="array" aca="1" ref="Q204" ca="1">SUM(INDIRECT("'"&amp;TOTALCustomerSheets&amp;"'!"&amp;ADDRESS(ROW(),COLUMN())))</f>
        <v>0</v>
      </c>
      <c r="R204" s="14" cm="1">
        <f t="array" aca="1" ref="R204" ca="1">SUM(INDIRECT("'"&amp;TOTALCustomerSheets&amp;"'!"&amp;ADDRESS(ROW(),COLUMN())))</f>
        <v>0</v>
      </c>
      <c r="S204" s="14" cm="1">
        <f t="array" aca="1" ref="S204" ca="1">SUM(INDIRECT("'"&amp;TOTALCustomerSheets&amp;"'!"&amp;ADDRESS(ROW(),COLUMN())))</f>
        <v>0</v>
      </c>
      <c r="T204" s="14" cm="1">
        <f t="array" aca="1" ref="T204" ca="1">SUM(INDIRECT("'"&amp;TOTALCustomerSheets&amp;"'!"&amp;ADDRESS(ROW(),COLUMN())))</f>
        <v>0</v>
      </c>
      <c r="U204" s="14" cm="1">
        <f t="array" aca="1" ref="U204" ca="1">SUM(INDIRECT("'"&amp;TOTALCustomerSheets&amp;"'!"&amp;ADDRESS(ROW(),COLUMN())))</f>
        <v>0</v>
      </c>
    </row>
    <row r="205" spans="1:21" hidden="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 cm="1">
        <f t="array" aca="1" ref="D205" ca="1">SUM(INDIRECT("'"&amp;TOTALCustomerSheets&amp;"'!"&amp;ADDRESS(ROW(),COLUMN())))</f>
        <v>1301.2316395233688</v>
      </c>
      <c r="E205" s="14">
        <f t="shared" ca="1" si="13"/>
        <v>0</v>
      </c>
      <c r="F205" s="3"/>
      <c r="G205" s="14" cm="1">
        <f t="array" aca="1" ref="G205" ca="1">SUM(INDIRECT("'"&amp;TOTALCustomerSheets&amp;"'!"&amp;ADDRESS(ROW(),COLUMN())))</f>
        <v>1199.4526869140359</v>
      </c>
      <c r="H205" s="14" cm="1">
        <f t="array" aca="1" ref="H205" ca="1">SUM(INDIRECT("'"&amp;TOTALCustomerSheets&amp;"'!"&amp;ADDRESS(ROW(),COLUMN())))</f>
        <v>62.494039518246559</v>
      </c>
      <c r="I205" s="14" cm="1">
        <f t="array" aca="1" ref="I205" ca="1">SUM(INDIRECT("'"&amp;TOTALCustomerSheets&amp;"'!"&amp;ADDRESS(ROW(),COLUMN())))</f>
        <v>26.351818407009116</v>
      </c>
      <c r="J205" s="14" cm="1">
        <f t="array" aca="1" ref="J205" ca="1">SUM(INDIRECT("'"&amp;TOTALCustomerSheets&amp;"'!"&amp;ADDRESS(ROW(),COLUMN())))</f>
        <v>9.3689514884067915</v>
      </c>
      <c r="K205" s="14" cm="1">
        <f t="array" aca="1" ref="K205" ca="1">SUM(INDIRECT("'"&amp;TOTALCustomerSheets&amp;"'!"&amp;ADDRESS(ROW(),COLUMN())))</f>
        <v>4.8512370166507654E-2</v>
      </c>
      <c r="L205" s="14" cm="1">
        <f t="array" aca="1" ref="L205" ca="1">SUM(INDIRECT("'"&amp;TOTALCustomerSheets&amp;"'!"&amp;ADDRESS(ROW(),COLUMN())))</f>
        <v>1.1587381749146048</v>
      </c>
      <c r="M205" s="14" cm="1">
        <f t="array" aca="1" ref="M205" ca="1">SUM(INDIRECT("'"&amp;TOTALCustomerSheets&amp;"'!"&amp;ADDRESS(ROW(),COLUMN())))</f>
        <v>2.1264588922985861</v>
      </c>
      <c r="N205" s="14" cm="1">
        <f t="array" aca="1" ref="N205" ca="1">SUM(INDIRECT("'"&amp;TOTALCustomerSheets&amp;"'!"&amp;ADDRESS(ROW(),COLUMN())))</f>
        <v>0.15766520304114989</v>
      </c>
      <c r="O205" s="14" cm="1">
        <f t="array" aca="1" ref="O205" ca="1">SUM(INDIRECT("'"&amp;TOTALCustomerSheets&amp;"'!"&amp;ADDRESS(ROW(),COLUMN())))</f>
        <v>7.2768555249761488E-2</v>
      </c>
      <c r="P205" s="14" cm="1">
        <f t="array" aca="1" ref="P205" ca="1">SUM(INDIRECT("'"&amp;TOTALCustomerSheets&amp;"'!"&amp;ADDRESS(ROW(),COLUMN())))</f>
        <v>0</v>
      </c>
      <c r="Q205" s="14" cm="1">
        <f t="array" aca="1" ref="Q205" ca="1">SUM(INDIRECT("'"&amp;TOTALCustomerSheets&amp;"'!"&amp;ADDRESS(ROW(),COLUMN())))</f>
        <v>0</v>
      </c>
      <c r="R205" s="14" cm="1">
        <f t="array" aca="1" ref="R205" ca="1">SUM(INDIRECT("'"&amp;TOTALCustomerSheets&amp;"'!"&amp;ADDRESS(ROW(),COLUMN())))</f>
        <v>0</v>
      </c>
      <c r="S205" s="14" cm="1">
        <f t="array" aca="1" ref="S205" ca="1">SUM(INDIRECT("'"&amp;TOTALCustomerSheets&amp;"'!"&amp;ADDRESS(ROW(),COLUMN())))</f>
        <v>0</v>
      </c>
      <c r="T205" s="14" cm="1">
        <f t="array" aca="1" ref="T205" ca="1">SUM(INDIRECT("'"&amp;TOTALCustomerSheets&amp;"'!"&amp;ADDRESS(ROW(),COLUMN())))</f>
        <v>0</v>
      </c>
      <c r="U205" s="14" cm="1">
        <f t="array" aca="1" ref="U205" ca="1">SUM(INDIRECT("'"&amp;TOTALCustomerSheets&amp;"'!"&amp;ADDRESS(ROW(),COLUMN())))</f>
        <v>0</v>
      </c>
    </row>
    <row r="206" spans="1:21" hidden="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 cm="1">
        <f t="array" aca="1" ref="D206" ca="1">SUM(INDIRECT("'"&amp;TOTALCustomerSheets&amp;"'!"&amp;ADDRESS(ROW(),COLUMN())))</f>
        <v>2925.9741455428516</v>
      </c>
      <c r="E206" s="14">
        <f t="shared" ca="1" si="13"/>
        <v>0</v>
      </c>
      <c r="F206" s="3"/>
      <c r="G206" s="14" cm="1">
        <f t="array" aca="1" ref="G206" ca="1">SUM(INDIRECT("'"&amp;TOTALCustomerSheets&amp;"'!"&amp;ADDRESS(ROW(),COLUMN())))</f>
        <v>2406.9122508171617</v>
      </c>
      <c r="H206" s="14" cm="1">
        <f t="array" aca="1" ref="H206" ca="1">SUM(INDIRECT("'"&amp;TOTALCustomerSheets&amp;"'!"&amp;ADDRESS(ROW(),COLUMN())))</f>
        <v>170.27474586899513</v>
      </c>
      <c r="I206" s="14" cm="1">
        <f t="array" aca="1" ref="I206" ca="1">SUM(INDIRECT("'"&amp;TOTALCustomerSheets&amp;"'!"&amp;ADDRESS(ROW(),COLUMN())))</f>
        <v>182.92754146714321</v>
      </c>
      <c r="J206" s="14" cm="1">
        <f t="array" aca="1" ref="J206" ca="1">SUM(INDIRECT("'"&amp;TOTALCustomerSheets&amp;"'!"&amp;ADDRESS(ROW(),COLUMN())))</f>
        <v>95.757434783705463</v>
      </c>
      <c r="K206" s="14" cm="1">
        <f t="array" aca="1" ref="K206" ca="1">SUM(INDIRECT("'"&amp;TOTALCustomerSheets&amp;"'!"&amp;ADDRESS(ROW(),COLUMN())))</f>
        <v>1.8347937093263271</v>
      </c>
      <c r="L206" s="14" cm="1">
        <f t="array" aca="1" ref="L206" ca="1">SUM(INDIRECT("'"&amp;TOTALCustomerSheets&amp;"'!"&amp;ADDRESS(ROW(),COLUMN())))</f>
        <v>8.8745550647430065</v>
      </c>
      <c r="M206" s="14" cm="1">
        <f t="array" aca="1" ref="M206" ca="1">SUM(INDIRECT("'"&amp;TOTALCustomerSheets&amp;"'!"&amp;ADDRESS(ROW(),COLUMN())))</f>
        <v>37.870445955647909</v>
      </c>
      <c r="N206" s="14" cm="1">
        <f t="array" aca="1" ref="N206" ca="1">SUM(INDIRECT("'"&amp;TOTALCustomerSheets&amp;"'!"&amp;ADDRESS(ROW(),COLUMN())))</f>
        <v>15.231438388086261</v>
      </c>
      <c r="O206" s="14" cm="1">
        <f t="array" aca="1" ref="O206" ca="1">SUM(INDIRECT("'"&amp;TOTALCustomerSheets&amp;"'!"&amp;ADDRESS(ROW(),COLUMN())))</f>
        <v>6.2909394880424614</v>
      </c>
      <c r="P206" s="14" cm="1">
        <f t="array" aca="1" ref="P206" ca="1">SUM(INDIRECT("'"&amp;TOTALCustomerSheets&amp;"'!"&amp;ADDRESS(ROW(),COLUMN())))</f>
        <v>0</v>
      </c>
      <c r="Q206" s="14" cm="1">
        <f t="array" aca="1" ref="Q206" ca="1">SUM(INDIRECT("'"&amp;TOTALCustomerSheets&amp;"'!"&amp;ADDRESS(ROW(),COLUMN())))</f>
        <v>0</v>
      </c>
      <c r="R206" s="14" cm="1">
        <f t="array" aca="1" ref="R206" ca="1">SUM(INDIRECT("'"&amp;TOTALCustomerSheets&amp;"'!"&amp;ADDRESS(ROW(),COLUMN())))</f>
        <v>0</v>
      </c>
      <c r="S206" s="14" cm="1">
        <f t="array" aca="1" ref="S206" ca="1">SUM(INDIRECT("'"&amp;TOTALCustomerSheets&amp;"'!"&amp;ADDRESS(ROW(),COLUMN())))</f>
        <v>0</v>
      </c>
      <c r="T206" s="14" cm="1">
        <f t="array" aca="1" ref="T206" ca="1">SUM(INDIRECT("'"&amp;TOTALCustomerSheets&amp;"'!"&amp;ADDRESS(ROW(),COLUMN())))</f>
        <v>0</v>
      </c>
      <c r="U206" s="14" cm="1">
        <f t="array" aca="1" ref="U206" ca="1">SUM(INDIRECT("'"&amp;TOTALCustomerSheets&amp;"'!"&amp;ADDRESS(ROW(),COLUMN())))</f>
        <v>0</v>
      </c>
    </row>
    <row r="207" spans="1:21" hidden="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 cm="1">
        <f t="array" aca="1" ref="D207" ca="1">SUM(INDIRECT("'"&amp;TOTALCustomerSheets&amp;"'!"&amp;ADDRESS(ROW(),COLUMN())))</f>
        <v>52.681436546960796</v>
      </c>
      <c r="E207" s="14">
        <f t="shared" ca="1" si="13"/>
        <v>0</v>
      </c>
      <c r="F207" s="46"/>
      <c r="G207" s="14" cm="1">
        <f t="array" aca="1" ref="G207" ca="1">SUM(INDIRECT("'"&amp;TOTALCustomerSheets&amp;"'!"&amp;ADDRESS(ROW(),COLUMN())))</f>
        <v>44.4325032310647</v>
      </c>
      <c r="H207" s="14" cm="1">
        <f t="array" aca="1" ref="H207" ca="1">SUM(INDIRECT("'"&amp;TOTALCustomerSheets&amp;"'!"&amp;ADDRESS(ROW(),COLUMN())))</f>
        <v>2.9970219782332115</v>
      </c>
      <c r="I207" s="14" cm="1">
        <f t="array" aca="1" ref="I207" ca="1">SUM(INDIRECT("'"&amp;TOTALCustomerSheets&amp;"'!"&amp;ADDRESS(ROW(),COLUMN())))</f>
        <v>2.8295088993811275</v>
      </c>
      <c r="J207" s="14" cm="1">
        <f t="array" aca="1" ref="J207" ca="1">SUM(INDIRECT("'"&amp;TOTALCustomerSheets&amp;"'!"&amp;ADDRESS(ROW(),COLUMN())))</f>
        <v>1.4856736198635412</v>
      </c>
      <c r="K207" s="14" cm="1">
        <f t="array" aca="1" ref="K207" ca="1">SUM(INDIRECT("'"&amp;TOTALCustomerSheets&amp;"'!"&amp;ADDRESS(ROW(),COLUMN())))</f>
        <v>2.3759783736795971E-2</v>
      </c>
      <c r="L207" s="14" cm="1">
        <f t="array" aca="1" ref="L207" ca="1">SUM(INDIRECT("'"&amp;TOTALCustomerSheets&amp;"'!"&amp;ADDRESS(ROW(),COLUMN())))</f>
        <v>0.1413385079158517</v>
      </c>
      <c r="M207" s="14" cm="1">
        <f t="array" aca="1" ref="M207" ca="1">SUM(INDIRECT("'"&amp;TOTALCustomerSheets&amp;"'!"&amp;ADDRESS(ROW(),COLUMN())))</f>
        <v>0.52301104566003298</v>
      </c>
      <c r="N207" s="14" cm="1">
        <f t="array" aca="1" ref="N207" ca="1">SUM(INDIRECT("'"&amp;TOTALCustomerSheets&amp;"'!"&amp;ADDRESS(ROW(),COLUMN())))</f>
        <v>0.17599764391659636</v>
      </c>
      <c r="O207" s="14" cm="1">
        <f t="array" aca="1" ref="O207" ca="1">SUM(INDIRECT("'"&amp;TOTALCustomerSheets&amp;"'!"&amp;ADDRESS(ROW(),COLUMN())))</f>
        <v>7.2621837188933683E-2</v>
      </c>
      <c r="P207" s="14" cm="1">
        <f t="array" aca="1" ref="P207" ca="1">SUM(INDIRECT("'"&amp;TOTALCustomerSheets&amp;"'!"&amp;ADDRESS(ROW(),COLUMN())))</f>
        <v>0</v>
      </c>
      <c r="Q207" s="14" cm="1">
        <f t="array" aca="1" ref="Q207" ca="1">SUM(INDIRECT("'"&amp;TOTALCustomerSheets&amp;"'!"&amp;ADDRESS(ROW(),COLUMN())))</f>
        <v>0</v>
      </c>
      <c r="R207" s="14" cm="1">
        <f t="array" aca="1" ref="R207" ca="1">SUM(INDIRECT("'"&amp;TOTALCustomerSheets&amp;"'!"&amp;ADDRESS(ROW(),COLUMN())))</f>
        <v>0</v>
      </c>
      <c r="S207" s="14" cm="1">
        <f t="array" aca="1" ref="S207" ca="1">SUM(INDIRECT("'"&amp;TOTALCustomerSheets&amp;"'!"&amp;ADDRESS(ROW(),COLUMN())))</f>
        <v>0</v>
      </c>
      <c r="T207" s="14" cm="1">
        <f t="array" aca="1" ref="T207" ca="1">SUM(INDIRECT("'"&amp;TOTALCustomerSheets&amp;"'!"&amp;ADDRESS(ROW(),COLUMN())))</f>
        <v>0</v>
      </c>
      <c r="U207" s="14" cm="1">
        <f t="array" aca="1" ref="U207" ca="1">SUM(INDIRECT("'"&amp;TOTALCustomerSheets&amp;"'!"&amp;ADDRESS(ROW(),COLUMN())))</f>
        <v>0</v>
      </c>
    </row>
    <row r="208" spans="1:21" hidden="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 cm="1">
        <f t="array" aca="1" ref="D208" ca="1">SUM(INDIRECT("'"&amp;TOTALCustomerSheets&amp;"'!"&amp;ADDRESS(ROW(),COLUMN())))</f>
        <v>10501.800239419121</v>
      </c>
      <c r="E208" s="14">
        <f t="shared" ca="1" si="13"/>
        <v>0</v>
      </c>
      <c r="F208" s="46"/>
      <c r="G208" s="174" cm="1">
        <f t="array" aca="1" ref="G208" ca="1">SUM(INDIRECT("'"&amp;TOTALCustomerSheets&amp;"'!"&amp;ADDRESS(ROW(),COLUMN())))</f>
        <v>8778.9151411944731</v>
      </c>
      <c r="H208" s="174" cm="1">
        <f t="array" aca="1" ref="H208" ca="1">SUM(INDIRECT("'"&amp;TOTALCustomerSheets&amp;"'!"&amp;ADDRESS(ROW(),COLUMN())))</f>
        <v>601.40912008045245</v>
      </c>
      <c r="I208" s="174" cm="1">
        <f t="array" aca="1" ref="I208" ca="1">SUM(INDIRECT("'"&amp;TOTALCustomerSheets&amp;"'!"&amp;ADDRESS(ROW(),COLUMN())))</f>
        <v>597.05870544401273</v>
      </c>
      <c r="J208" s="174" cm="1">
        <f t="array" aca="1" ref="J208" ca="1">SUM(INDIRECT("'"&amp;TOTALCustomerSheets&amp;"'!"&amp;ADDRESS(ROW(),COLUMN())))</f>
        <v>312.65436979235534</v>
      </c>
      <c r="K208" s="174" cm="1">
        <f t="array" aca="1" ref="K208" ca="1">SUM(INDIRECT("'"&amp;TOTALCustomerSheets&amp;"'!"&amp;ADDRESS(ROW(),COLUMN())))</f>
        <v>5.4420079624184154</v>
      </c>
      <c r="L208" s="174" cm="1">
        <f t="array" aca="1" ref="L208" ca="1">SUM(INDIRECT("'"&amp;TOTALCustomerSheets&amp;"'!"&amp;ADDRESS(ROW(),COLUMN())))</f>
        <v>29.390611055138862</v>
      </c>
      <c r="M208" s="174" cm="1">
        <f t="array" aca="1" ref="M208" ca="1">SUM(INDIRECT("'"&amp;TOTALCustomerSheets&amp;"'!"&amp;ADDRESS(ROW(),COLUMN())))</f>
        <v>116.30370439529059</v>
      </c>
      <c r="N208" s="174" cm="1">
        <f t="array" aca="1" ref="N208" ca="1">SUM(INDIRECT("'"&amp;TOTALCustomerSheets&amp;"'!"&amp;ADDRESS(ROW(),COLUMN())))</f>
        <v>42.910627968448942</v>
      </c>
      <c r="O208" s="174" cm="1">
        <f t="array" aca="1" ref="O208" ca="1">SUM(INDIRECT("'"&amp;TOTALCustomerSheets&amp;"'!"&amp;ADDRESS(ROW(),COLUMN())))</f>
        <v>17.715951526528993</v>
      </c>
      <c r="P208" s="174" cm="1">
        <f t="array" aca="1" ref="P208" ca="1">SUM(INDIRECT("'"&amp;TOTALCustomerSheets&amp;"'!"&amp;ADDRESS(ROW(),COLUMN())))</f>
        <v>0</v>
      </c>
      <c r="Q208" s="174" cm="1">
        <f t="array" aca="1" ref="Q208" ca="1">SUM(INDIRECT("'"&amp;TOTALCustomerSheets&amp;"'!"&amp;ADDRESS(ROW(),COLUMN())))</f>
        <v>0</v>
      </c>
      <c r="R208" s="174" cm="1">
        <f t="array" aca="1" ref="R208" ca="1">SUM(INDIRECT("'"&amp;TOTALCustomerSheets&amp;"'!"&amp;ADDRESS(ROW(),COLUMN())))</f>
        <v>0</v>
      </c>
      <c r="S208" s="174" cm="1">
        <f t="array" aca="1" ref="S208" ca="1">SUM(INDIRECT("'"&amp;TOTALCustomerSheets&amp;"'!"&amp;ADDRESS(ROW(),COLUMN())))</f>
        <v>0</v>
      </c>
      <c r="T208" s="174" cm="1">
        <f t="array" aca="1" ref="T208" ca="1">SUM(INDIRECT("'"&amp;TOTALCustomerSheets&amp;"'!"&amp;ADDRESS(ROW(),COLUMN())))</f>
        <v>0</v>
      </c>
      <c r="U208" s="174" cm="1">
        <f t="array" aca="1" ref="U208" ca="1">SUM(INDIRECT("'"&amp;TOTALCustomerSheets&amp;"'!"&amp;ADDRESS(ROW(),COLUMN())))</f>
        <v>0</v>
      </c>
    </row>
    <row r="209" spans="1:21" hidden="1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>
        <f t="shared" si="13"/>
        <v>0</v>
      </c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 hidden="1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>
        <f t="shared" ref="E210:E273" si="15">IFERROR(IF(D210="",0,IF(D210=0,0,IF(ABS(D210-SUM($G210:$U210))&lt;Check_Limit,0,1))),1)</f>
        <v>0</v>
      </c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 hidden="1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 cm="1">
        <f t="array" aca="1" ref="D211" ca="1">SUM(INDIRECT("'"&amp;TOTALCustomerSheets&amp;"'!"&amp;ADDRESS(ROW(),COLUMN())))</f>
        <v>243.10182255203765</v>
      </c>
      <c r="E211" s="14">
        <f t="shared" ca="1" si="15"/>
        <v>0</v>
      </c>
      <c r="F211" s="3"/>
      <c r="G211" s="14" cm="1">
        <f t="array" aca="1" ref="G211" ca="1">SUM(INDIRECT("'"&amp;TOTALCustomerSheets&amp;"'!"&amp;ADDRESS(ROW(),COLUMN())))</f>
        <v>204.5016970682392</v>
      </c>
      <c r="H211" s="14" cm="1">
        <f t="array" aca="1" ref="H211" ca="1">SUM(INDIRECT("'"&amp;TOTALCustomerSheets&amp;"'!"&amp;ADDRESS(ROW(),COLUMN())))</f>
        <v>14.022949647324486</v>
      </c>
      <c r="I211" s="14" cm="1">
        <f t="array" aca="1" ref="I211" ca="1">SUM(INDIRECT("'"&amp;TOTALCustomerSheets&amp;"'!"&amp;ADDRESS(ROW(),COLUMN())))</f>
        <v>13.226801740375882</v>
      </c>
      <c r="J211" s="14" cm="1">
        <f t="array" aca="1" ref="J211" ca="1">SUM(INDIRECT("'"&amp;TOTALCustomerSheets&amp;"'!"&amp;ADDRESS(ROW(),COLUMN())))</f>
        <v>7.3245323088543506</v>
      </c>
      <c r="K211" s="14" cm="1">
        <f t="array" aca="1" ref="K211" ca="1">SUM(INDIRECT("'"&amp;TOTALCustomerSheets&amp;"'!"&amp;ADDRESS(ROW(),COLUMN())))</f>
        <v>9.4856569099549551E-2</v>
      </c>
      <c r="L211" s="14" cm="1">
        <f t="array" aca="1" ref="L211" ca="1">SUM(INDIRECT("'"&amp;TOTALCustomerSheets&amp;"'!"&amp;ADDRESS(ROW(),COLUMN())))</f>
        <v>0.68514096659987955</v>
      </c>
      <c r="M211" s="14" cm="1">
        <f t="array" aca="1" ref="M211" ca="1">SUM(INDIRECT("'"&amp;TOTALCustomerSheets&amp;"'!"&amp;ADDRESS(ROW(),COLUMN())))</f>
        <v>2.3358317372483794</v>
      </c>
      <c r="N211" s="14" cm="1">
        <f t="array" aca="1" ref="N211" ca="1">SUM(INDIRECT("'"&amp;TOTALCustomerSheets&amp;"'!"&amp;ADDRESS(ROW(),COLUMN())))</f>
        <v>0.64499999523982887</v>
      </c>
      <c r="O211" s="14" cm="1">
        <f t="array" aca="1" ref="O211" ca="1">SUM(INDIRECT("'"&amp;TOTALCustomerSheets&amp;"'!"&amp;ADDRESS(ROW(),COLUMN())))</f>
        <v>0.26501251905609935</v>
      </c>
      <c r="P211" s="14" cm="1">
        <f t="array" aca="1" ref="P211" ca="1">SUM(INDIRECT("'"&amp;TOTALCustomerSheets&amp;"'!"&amp;ADDRESS(ROW(),COLUMN())))</f>
        <v>0</v>
      </c>
      <c r="Q211" s="14" cm="1">
        <f t="array" aca="1" ref="Q211" ca="1">SUM(INDIRECT("'"&amp;TOTALCustomerSheets&amp;"'!"&amp;ADDRESS(ROW(),COLUMN())))</f>
        <v>0</v>
      </c>
      <c r="R211" s="14" cm="1">
        <f t="array" aca="1" ref="R211" ca="1">SUM(INDIRECT("'"&amp;TOTALCustomerSheets&amp;"'!"&amp;ADDRESS(ROW(),COLUMN())))</f>
        <v>0</v>
      </c>
      <c r="S211" s="14" cm="1">
        <f t="array" aca="1" ref="S211" ca="1">SUM(INDIRECT("'"&amp;TOTALCustomerSheets&amp;"'!"&amp;ADDRESS(ROW(),COLUMN())))</f>
        <v>0</v>
      </c>
      <c r="T211" s="14" cm="1">
        <f t="array" aca="1" ref="T211" ca="1">SUM(INDIRECT("'"&amp;TOTALCustomerSheets&amp;"'!"&amp;ADDRESS(ROW(),COLUMN())))</f>
        <v>0</v>
      </c>
      <c r="U211" s="14" cm="1">
        <f t="array" aca="1" ref="U211" ca="1">SUM(INDIRECT("'"&amp;TOTALCustomerSheets&amp;"'!"&amp;ADDRESS(ROW(),COLUMN())))</f>
        <v>0</v>
      </c>
    </row>
    <row r="212" spans="1:21" hidden="1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 cm="1">
        <f t="array" aca="1" ref="D212" ca="1">SUM(INDIRECT("'"&amp;TOTALCustomerSheets&amp;"'!"&amp;ADDRESS(ROW(),COLUMN())))</f>
        <v>0</v>
      </c>
      <c r="E212" s="14">
        <f t="shared" ca="1" si="15"/>
        <v>0</v>
      </c>
      <c r="F212" s="3"/>
      <c r="G212" s="14" cm="1">
        <f t="array" aca="1" ref="G212" ca="1">SUM(INDIRECT("'"&amp;TOTALCustomerSheets&amp;"'!"&amp;ADDRESS(ROW(),COLUMN())))</f>
        <v>0</v>
      </c>
      <c r="H212" s="14" cm="1">
        <f t="array" aca="1" ref="H212" ca="1">SUM(INDIRECT("'"&amp;TOTALCustomerSheets&amp;"'!"&amp;ADDRESS(ROW(),COLUMN())))</f>
        <v>0</v>
      </c>
      <c r="I212" s="14" cm="1">
        <f t="array" aca="1" ref="I212" ca="1">SUM(INDIRECT("'"&amp;TOTALCustomerSheets&amp;"'!"&amp;ADDRESS(ROW(),COLUMN())))</f>
        <v>0</v>
      </c>
      <c r="J212" s="14" cm="1">
        <f t="array" aca="1" ref="J212" ca="1">SUM(INDIRECT("'"&amp;TOTALCustomerSheets&amp;"'!"&amp;ADDRESS(ROW(),COLUMN())))</f>
        <v>0</v>
      </c>
      <c r="K212" s="14" cm="1">
        <f t="array" aca="1" ref="K212" ca="1">SUM(INDIRECT("'"&amp;TOTALCustomerSheets&amp;"'!"&amp;ADDRESS(ROW(),COLUMN())))</f>
        <v>0</v>
      </c>
      <c r="L212" s="14" cm="1">
        <f t="array" aca="1" ref="L212" ca="1">SUM(INDIRECT("'"&amp;TOTALCustomerSheets&amp;"'!"&amp;ADDRESS(ROW(),COLUMN())))</f>
        <v>0</v>
      </c>
      <c r="M212" s="14" cm="1">
        <f t="array" aca="1" ref="M212" ca="1">SUM(INDIRECT("'"&amp;TOTALCustomerSheets&amp;"'!"&amp;ADDRESS(ROW(),COLUMN())))</f>
        <v>0</v>
      </c>
      <c r="N212" s="14" cm="1">
        <f t="array" aca="1" ref="N212" ca="1">SUM(INDIRECT("'"&amp;TOTALCustomerSheets&amp;"'!"&amp;ADDRESS(ROW(),COLUMN())))</f>
        <v>0</v>
      </c>
      <c r="O212" s="14" cm="1">
        <f t="array" aca="1" ref="O212" ca="1">SUM(INDIRECT("'"&amp;TOTALCustomerSheets&amp;"'!"&amp;ADDRESS(ROW(),COLUMN())))</f>
        <v>0</v>
      </c>
      <c r="P212" s="14" cm="1">
        <f t="array" aca="1" ref="P212" ca="1">SUM(INDIRECT("'"&amp;TOTALCustomerSheets&amp;"'!"&amp;ADDRESS(ROW(),COLUMN())))</f>
        <v>0</v>
      </c>
      <c r="Q212" s="14" cm="1">
        <f t="array" aca="1" ref="Q212" ca="1">SUM(INDIRECT("'"&amp;TOTALCustomerSheets&amp;"'!"&amp;ADDRESS(ROW(),COLUMN())))</f>
        <v>0</v>
      </c>
      <c r="R212" s="14" cm="1">
        <f t="array" aca="1" ref="R212" ca="1">SUM(INDIRECT("'"&amp;TOTALCustomerSheets&amp;"'!"&amp;ADDRESS(ROW(),COLUMN())))</f>
        <v>0</v>
      </c>
      <c r="S212" s="14" cm="1">
        <f t="array" aca="1" ref="S212" ca="1">SUM(INDIRECT("'"&amp;TOTALCustomerSheets&amp;"'!"&amp;ADDRESS(ROW(),COLUMN())))</f>
        <v>0</v>
      </c>
      <c r="T212" s="14" cm="1">
        <f t="array" aca="1" ref="T212" ca="1">SUM(INDIRECT("'"&amp;TOTALCustomerSheets&amp;"'!"&amp;ADDRESS(ROW(),COLUMN())))</f>
        <v>0</v>
      </c>
      <c r="U212" s="14" cm="1">
        <f t="array" aca="1" ref="U212" ca="1">SUM(INDIRECT("'"&amp;TOTALCustomerSheets&amp;"'!"&amp;ADDRESS(ROW(),COLUMN())))</f>
        <v>0</v>
      </c>
    </row>
    <row r="213" spans="1:21" hidden="1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 cm="1">
        <f t="array" aca="1" ref="D213" ca="1">SUM(INDIRECT("'"&amp;TOTALCustomerSheets&amp;"'!"&amp;ADDRESS(ROW(),COLUMN())))</f>
        <v>0</v>
      </c>
      <c r="E213" s="14">
        <f t="shared" ca="1" si="15"/>
        <v>0</v>
      </c>
      <c r="F213" s="3"/>
      <c r="G213" s="14" cm="1">
        <f t="array" aca="1" ref="G213" ca="1">SUM(INDIRECT("'"&amp;TOTALCustomerSheets&amp;"'!"&amp;ADDRESS(ROW(),COLUMN())))</f>
        <v>0</v>
      </c>
      <c r="H213" s="14" cm="1">
        <f t="array" aca="1" ref="H213" ca="1">SUM(INDIRECT("'"&amp;TOTALCustomerSheets&amp;"'!"&amp;ADDRESS(ROW(),COLUMN())))</f>
        <v>0</v>
      </c>
      <c r="I213" s="14" cm="1">
        <f t="array" aca="1" ref="I213" ca="1">SUM(INDIRECT("'"&amp;TOTALCustomerSheets&amp;"'!"&amp;ADDRESS(ROW(),COLUMN())))</f>
        <v>0</v>
      </c>
      <c r="J213" s="14" cm="1">
        <f t="array" aca="1" ref="J213" ca="1">SUM(INDIRECT("'"&amp;TOTALCustomerSheets&amp;"'!"&amp;ADDRESS(ROW(),COLUMN())))</f>
        <v>0</v>
      </c>
      <c r="K213" s="14" cm="1">
        <f t="array" aca="1" ref="K213" ca="1">SUM(INDIRECT("'"&amp;TOTALCustomerSheets&amp;"'!"&amp;ADDRESS(ROW(),COLUMN())))</f>
        <v>0</v>
      </c>
      <c r="L213" s="14" cm="1">
        <f t="array" aca="1" ref="L213" ca="1">SUM(INDIRECT("'"&amp;TOTALCustomerSheets&amp;"'!"&amp;ADDRESS(ROW(),COLUMN())))</f>
        <v>0</v>
      </c>
      <c r="M213" s="14" cm="1">
        <f t="array" aca="1" ref="M213" ca="1">SUM(INDIRECT("'"&amp;TOTALCustomerSheets&amp;"'!"&amp;ADDRESS(ROW(),COLUMN())))</f>
        <v>0</v>
      </c>
      <c r="N213" s="14" cm="1">
        <f t="array" aca="1" ref="N213" ca="1">SUM(INDIRECT("'"&amp;TOTALCustomerSheets&amp;"'!"&amp;ADDRESS(ROW(),COLUMN())))</f>
        <v>0</v>
      </c>
      <c r="O213" s="14" cm="1">
        <f t="array" aca="1" ref="O213" ca="1">SUM(INDIRECT("'"&amp;TOTALCustomerSheets&amp;"'!"&amp;ADDRESS(ROW(),COLUMN())))</f>
        <v>0</v>
      </c>
      <c r="P213" s="14" cm="1">
        <f t="array" aca="1" ref="P213" ca="1">SUM(INDIRECT("'"&amp;TOTALCustomerSheets&amp;"'!"&amp;ADDRESS(ROW(),COLUMN())))</f>
        <v>0</v>
      </c>
      <c r="Q213" s="14" cm="1">
        <f t="array" aca="1" ref="Q213" ca="1">SUM(INDIRECT("'"&amp;TOTALCustomerSheets&amp;"'!"&amp;ADDRESS(ROW(),COLUMN())))</f>
        <v>0</v>
      </c>
      <c r="R213" s="14" cm="1">
        <f t="array" aca="1" ref="R213" ca="1">SUM(INDIRECT("'"&amp;TOTALCustomerSheets&amp;"'!"&amp;ADDRESS(ROW(),COLUMN())))</f>
        <v>0</v>
      </c>
      <c r="S213" s="14" cm="1">
        <f t="array" aca="1" ref="S213" ca="1">SUM(INDIRECT("'"&amp;TOTALCustomerSheets&amp;"'!"&amp;ADDRESS(ROW(),COLUMN())))</f>
        <v>0</v>
      </c>
      <c r="T213" s="14" cm="1">
        <f t="array" aca="1" ref="T213" ca="1">SUM(INDIRECT("'"&amp;TOTALCustomerSheets&amp;"'!"&amp;ADDRESS(ROW(),COLUMN())))</f>
        <v>0</v>
      </c>
      <c r="U213" s="14" cm="1">
        <f t="array" aca="1" ref="U213" ca="1">SUM(INDIRECT("'"&amp;TOTALCustomerSheets&amp;"'!"&amp;ADDRESS(ROW(),COLUMN())))</f>
        <v>0</v>
      </c>
    </row>
    <row r="214" spans="1:21" hidden="1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 cm="1">
        <f t="array" aca="1" ref="D214" ca="1">SUM(INDIRECT("'"&amp;TOTALCustomerSheets&amp;"'!"&amp;ADDRESS(ROW(),COLUMN())))</f>
        <v>0</v>
      </c>
      <c r="E214" s="14">
        <f t="shared" ca="1" si="15"/>
        <v>0</v>
      </c>
      <c r="F214" s="3"/>
      <c r="G214" s="14" cm="1">
        <f t="array" aca="1" ref="G214" ca="1">SUM(INDIRECT("'"&amp;TOTALCustomerSheets&amp;"'!"&amp;ADDRESS(ROW(),COLUMN())))</f>
        <v>0</v>
      </c>
      <c r="H214" s="14" cm="1">
        <f t="array" aca="1" ref="H214" ca="1">SUM(INDIRECT("'"&amp;TOTALCustomerSheets&amp;"'!"&amp;ADDRESS(ROW(),COLUMN())))</f>
        <v>0</v>
      </c>
      <c r="I214" s="14" cm="1">
        <f t="array" aca="1" ref="I214" ca="1">SUM(INDIRECT("'"&amp;TOTALCustomerSheets&amp;"'!"&amp;ADDRESS(ROW(),COLUMN())))</f>
        <v>0</v>
      </c>
      <c r="J214" s="14" cm="1">
        <f t="array" aca="1" ref="J214" ca="1">SUM(INDIRECT("'"&amp;TOTALCustomerSheets&amp;"'!"&amp;ADDRESS(ROW(),COLUMN())))</f>
        <v>0</v>
      </c>
      <c r="K214" s="14" cm="1">
        <f t="array" aca="1" ref="K214" ca="1">SUM(INDIRECT("'"&amp;TOTALCustomerSheets&amp;"'!"&amp;ADDRESS(ROW(),COLUMN())))</f>
        <v>0</v>
      </c>
      <c r="L214" s="14" cm="1">
        <f t="array" aca="1" ref="L214" ca="1">SUM(INDIRECT("'"&amp;TOTALCustomerSheets&amp;"'!"&amp;ADDRESS(ROW(),COLUMN())))</f>
        <v>0</v>
      </c>
      <c r="M214" s="14" cm="1">
        <f t="array" aca="1" ref="M214" ca="1">SUM(INDIRECT("'"&amp;TOTALCustomerSheets&amp;"'!"&amp;ADDRESS(ROW(),COLUMN())))</f>
        <v>0</v>
      </c>
      <c r="N214" s="14" cm="1">
        <f t="array" aca="1" ref="N214" ca="1">SUM(INDIRECT("'"&amp;TOTALCustomerSheets&amp;"'!"&amp;ADDRESS(ROW(),COLUMN())))</f>
        <v>0</v>
      </c>
      <c r="O214" s="14" cm="1">
        <f t="array" aca="1" ref="O214" ca="1">SUM(INDIRECT("'"&amp;TOTALCustomerSheets&amp;"'!"&amp;ADDRESS(ROW(),COLUMN())))</f>
        <v>0</v>
      </c>
      <c r="P214" s="14" cm="1">
        <f t="array" aca="1" ref="P214" ca="1">SUM(INDIRECT("'"&amp;TOTALCustomerSheets&amp;"'!"&amp;ADDRESS(ROW(),COLUMN())))</f>
        <v>0</v>
      </c>
      <c r="Q214" s="14" cm="1">
        <f t="array" aca="1" ref="Q214" ca="1">SUM(INDIRECT("'"&amp;TOTALCustomerSheets&amp;"'!"&amp;ADDRESS(ROW(),COLUMN())))</f>
        <v>0</v>
      </c>
      <c r="R214" s="14" cm="1">
        <f t="array" aca="1" ref="R214" ca="1">SUM(INDIRECT("'"&amp;TOTALCustomerSheets&amp;"'!"&amp;ADDRESS(ROW(),COLUMN())))</f>
        <v>0</v>
      </c>
      <c r="S214" s="14" cm="1">
        <f t="array" aca="1" ref="S214" ca="1">SUM(INDIRECT("'"&amp;TOTALCustomerSheets&amp;"'!"&amp;ADDRESS(ROW(),COLUMN())))</f>
        <v>0</v>
      </c>
      <c r="T214" s="14" cm="1">
        <f t="array" aca="1" ref="T214" ca="1">SUM(INDIRECT("'"&amp;TOTALCustomerSheets&amp;"'!"&amp;ADDRESS(ROW(),COLUMN())))</f>
        <v>0</v>
      </c>
      <c r="U214" s="14" cm="1">
        <f t="array" aca="1" ref="U214" ca="1">SUM(INDIRECT("'"&amp;TOTALCustomerSheets&amp;"'!"&amp;ADDRESS(ROW(),COLUMN())))</f>
        <v>0</v>
      </c>
    </row>
    <row r="215" spans="1:21" hidden="1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 cm="1">
        <f t="array" aca="1" ref="D215" ca="1">SUM(INDIRECT("'"&amp;TOTALCustomerSheets&amp;"'!"&amp;ADDRESS(ROW(),COLUMN())))</f>
        <v>0</v>
      </c>
      <c r="E215" s="14">
        <f t="shared" ca="1" si="15"/>
        <v>0</v>
      </c>
      <c r="F215" s="3"/>
      <c r="G215" s="14" cm="1">
        <f t="array" aca="1" ref="G215" ca="1">SUM(INDIRECT("'"&amp;TOTALCustomerSheets&amp;"'!"&amp;ADDRESS(ROW(),COLUMN())))</f>
        <v>0</v>
      </c>
      <c r="H215" s="14" cm="1">
        <f t="array" aca="1" ref="H215" ca="1">SUM(INDIRECT("'"&amp;TOTALCustomerSheets&amp;"'!"&amp;ADDRESS(ROW(),COLUMN())))</f>
        <v>0</v>
      </c>
      <c r="I215" s="14" cm="1">
        <f t="array" aca="1" ref="I215" ca="1">SUM(INDIRECT("'"&amp;TOTALCustomerSheets&amp;"'!"&amp;ADDRESS(ROW(),COLUMN())))</f>
        <v>0</v>
      </c>
      <c r="J215" s="14" cm="1">
        <f t="array" aca="1" ref="J215" ca="1">SUM(INDIRECT("'"&amp;TOTALCustomerSheets&amp;"'!"&amp;ADDRESS(ROW(),COLUMN())))</f>
        <v>0</v>
      </c>
      <c r="K215" s="14" cm="1">
        <f t="array" aca="1" ref="K215" ca="1">SUM(INDIRECT("'"&amp;TOTALCustomerSheets&amp;"'!"&amp;ADDRESS(ROW(),COLUMN())))</f>
        <v>0</v>
      </c>
      <c r="L215" s="14" cm="1">
        <f t="array" aca="1" ref="L215" ca="1">SUM(INDIRECT("'"&amp;TOTALCustomerSheets&amp;"'!"&amp;ADDRESS(ROW(),COLUMN())))</f>
        <v>0</v>
      </c>
      <c r="M215" s="14" cm="1">
        <f t="array" aca="1" ref="M215" ca="1">SUM(INDIRECT("'"&amp;TOTALCustomerSheets&amp;"'!"&amp;ADDRESS(ROW(),COLUMN())))</f>
        <v>0</v>
      </c>
      <c r="N215" s="14" cm="1">
        <f t="array" aca="1" ref="N215" ca="1">SUM(INDIRECT("'"&amp;TOTALCustomerSheets&amp;"'!"&amp;ADDRESS(ROW(),COLUMN())))</f>
        <v>0</v>
      </c>
      <c r="O215" s="14" cm="1">
        <f t="array" aca="1" ref="O215" ca="1">SUM(INDIRECT("'"&amp;TOTALCustomerSheets&amp;"'!"&amp;ADDRESS(ROW(),COLUMN())))</f>
        <v>0</v>
      </c>
      <c r="P215" s="14" cm="1">
        <f t="array" aca="1" ref="P215" ca="1">SUM(INDIRECT("'"&amp;TOTALCustomerSheets&amp;"'!"&amp;ADDRESS(ROW(),COLUMN())))</f>
        <v>0</v>
      </c>
      <c r="Q215" s="14" cm="1">
        <f t="array" aca="1" ref="Q215" ca="1">SUM(INDIRECT("'"&amp;TOTALCustomerSheets&amp;"'!"&amp;ADDRESS(ROW(),COLUMN())))</f>
        <v>0</v>
      </c>
      <c r="R215" s="14" cm="1">
        <f t="array" aca="1" ref="R215" ca="1">SUM(INDIRECT("'"&amp;TOTALCustomerSheets&amp;"'!"&amp;ADDRESS(ROW(),COLUMN())))</f>
        <v>0</v>
      </c>
      <c r="S215" s="14" cm="1">
        <f t="array" aca="1" ref="S215" ca="1">SUM(INDIRECT("'"&amp;TOTALCustomerSheets&amp;"'!"&amp;ADDRESS(ROW(),COLUMN())))</f>
        <v>0</v>
      </c>
      <c r="T215" s="14" cm="1">
        <f t="array" aca="1" ref="T215" ca="1">SUM(INDIRECT("'"&amp;TOTALCustomerSheets&amp;"'!"&amp;ADDRESS(ROW(),COLUMN())))</f>
        <v>0</v>
      </c>
      <c r="U215" s="14" cm="1">
        <f t="array" aca="1" ref="U215" ca="1">SUM(INDIRECT("'"&amp;TOTALCustomerSheets&amp;"'!"&amp;ADDRESS(ROW(),COLUMN())))</f>
        <v>0</v>
      </c>
    </row>
    <row r="216" spans="1:21" hidden="1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 cm="1">
        <f t="array" aca="1" ref="D216" ca="1">SUM(INDIRECT("'"&amp;TOTALCustomerSheets&amp;"'!"&amp;ADDRESS(ROW(),COLUMN())))</f>
        <v>78.68725147297539</v>
      </c>
      <c r="E216" s="14">
        <f t="shared" ca="1" si="15"/>
        <v>0</v>
      </c>
      <c r="F216" s="3"/>
      <c r="G216" s="14" cm="1">
        <f t="array" aca="1" ref="G216" ca="1">SUM(INDIRECT("'"&amp;TOTALCustomerSheets&amp;"'!"&amp;ADDRESS(ROW(),COLUMN())))</f>
        <v>0.31042777493953333</v>
      </c>
      <c r="H216" s="14" cm="1">
        <f t="array" aca="1" ref="H216" ca="1">SUM(INDIRECT("'"&amp;TOTALCustomerSheets&amp;"'!"&amp;ADDRESS(ROW(),COLUMN())))</f>
        <v>3.963263732549402</v>
      </c>
      <c r="I216" s="14" cm="1">
        <f t="array" aca="1" ref="I216" ca="1">SUM(INDIRECT("'"&amp;TOTALCustomerSheets&amp;"'!"&amp;ADDRESS(ROW(),COLUMN())))</f>
        <v>31.537106007531985</v>
      </c>
      <c r="J216" s="14" cm="1">
        <f t="array" aca="1" ref="J216" ca="1">SUM(INDIRECT("'"&amp;TOTALCustomerSheets&amp;"'!"&amp;ADDRESS(ROW(),COLUMN())))</f>
        <v>12.727071485453051</v>
      </c>
      <c r="K216" s="14" cm="1">
        <f t="array" aca="1" ref="K216" ca="1">SUM(INDIRECT("'"&amp;TOTALCustomerSheets&amp;"'!"&amp;ADDRESS(ROW(),COLUMN())))</f>
        <v>0.84825315401633083</v>
      </c>
      <c r="L216" s="14" cm="1">
        <f t="array" aca="1" ref="L216" ca="1">SUM(INDIRECT("'"&amp;TOTALCustomerSheets&amp;"'!"&amp;ADDRESS(ROW(),COLUMN())))</f>
        <v>0.78386617297547689</v>
      </c>
      <c r="M216" s="14" cm="1">
        <f t="array" aca="1" ref="M216" ca="1">SUM(INDIRECT("'"&amp;TOTALCustomerSheets&amp;"'!"&amp;ADDRESS(ROW(),COLUMN())))</f>
        <v>13.813684557373715</v>
      </c>
      <c r="N216" s="14" cm="1">
        <f t="array" aca="1" ref="N216" ca="1">SUM(INDIRECT("'"&amp;TOTALCustomerSheets&amp;"'!"&amp;ADDRESS(ROW(),COLUMN())))</f>
        <v>10.394588347138843</v>
      </c>
      <c r="O216" s="14" cm="1">
        <f t="array" aca="1" ref="O216" ca="1">SUM(INDIRECT("'"&amp;TOTALCustomerSheets&amp;"'!"&amp;ADDRESS(ROW(),COLUMN())))</f>
        <v>4.3089902409970593</v>
      </c>
      <c r="P216" s="14" cm="1">
        <f t="array" aca="1" ref="P216" ca="1">SUM(INDIRECT("'"&amp;TOTALCustomerSheets&amp;"'!"&amp;ADDRESS(ROW(),COLUMN())))</f>
        <v>0</v>
      </c>
      <c r="Q216" s="14" cm="1">
        <f t="array" aca="1" ref="Q216" ca="1">SUM(INDIRECT("'"&amp;TOTALCustomerSheets&amp;"'!"&amp;ADDRESS(ROW(),COLUMN())))</f>
        <v>0</v>
      </c>
      <c r="R216" s="14" cm="1">
        <f t="array" aca="1" ref="R216" ca="1">SUM(INDIRECT("'"&amp;TOTALCustomerSheets&amp;"'!"&amp;ADDRESS(ROW(),COLUMN())))</f>
        <v>0</v>
      </c>
      <c r="S216" s="14" cm="1">
        <f t="array" aca="1" ref="S216" ca="1">SUM(INDIRECT("'"&amp;TOTALCustomerSheets&amp;"'!"&amp;ADDRESS(ROW(),COLUMN())))</f>
        <v>0</v>
      </c>
      <c r="T216" s="14" cm="1">
        <f t="array" aca="1" ref="T216" ca="1">SUM(INDIRECT("'"&amp;TOTALCustomerSheets&amp;"'!"&amp;ADDRESS(ROW(),COLUMN())))</f>
        <v>0</v>
      </c>
      <c r="U216" s="14" cm="1">
        <f t="array" aca="1" ref="U216" ca="1">SUM(INDIRECT("'"&amp;TOTALCustomerSheets&amp;"'!"&amp;ADDRESS(ROW(),COLUMN())))</f>
        <v>0</v>
      </c>
    </row>
    <row r="217" spans="1:21" hidden="1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 cm="1">
        <f t="array" aca="1" ref="D217" ca="1">SUM(INDIRECT("'"&amp;TOTALCustomerSheets&amp;"'!"&amp;ADDRESS(ROW(),COLUMN())))</f>
        <v>0</v>
      </c>
      <c r="E217" s="14">
        <f t="shared" ca="1" si="15"/>
        <v>0</v>
      </c>
      <c r="F217" s="3"/>
      <c r="G217" s="14" cm="1">
        <f t="array" aca="1" ref="G217" ca="1">SUM(INDIRECT("'"&amp;TOTALCustomerSheets&amp;"'!"&amp;ADDRESS(ROW(),COLUMN())))</f>
        <v>0</v>
      </c>
      <c r="H217" s="14" cm="1">
        <f t="array" aca="1" ref="H217" ca="1">SUM(INDIRECT("'"&amp;TOTALCustomerSheets&amp;"'!"&amp;ADDRESS(ROW(),COLUMN())))</f>
        <v>0</v>
      </c>
      <c r="I217" s="14" cm="1">
        <f t="array" aca="1" ref="I217" ca="1">SUM(INDIRECT("'"&amp;TOTALCustomerSheets&amp;"'!"&amp;ADDRESS(ROW(),COLUMN())))</f>
        <v>0</v>
      </c>
      <c r="J217" s="14" cm="1">
        <f t="array" aca="1" ref="J217" ca="1">SUM(INDIRECT("'"&amp;TOTALCustomerSheets&amp;"'!"&amp;ADDRESS(ROW(),COLUMN())))</f>
        <v>0</v>
      </c>
      <c r="K217" s="14" cm="1">
        <f t="array" aca="1" ref="K217" ca="1">SUM(INDIRECT("'"&amp;TOTALCustomerSheets&amp;"'!"&amp;ADDRESS(ROW(),COLUMN())))</f>
        <v>0</v>
      </c>
      <c r="L217" s="14" cm="1">
        <f t="array" aca="1" ref="L217" ca="1">SUM(INDIRECT("'"&amp;TOTALCustomerSheets&amp;"'!"&amp;ADDRESS(ROW(),COLUMN())))</f>
        <v>0</v>
      </c>
      <c r="M217" s="14" cm="1">
        <f t="array" aca="1" ref="M217" ca="1">SUM(INDIRECT("'"&amp;TOTALCustomerSheets&amp;"'!"&amp;ADDRESS(ROW(),COLUMN())))</f>
        <v>0</v>
      </c>
      <c r="N217" s="14" cm="1">
        <f t="array" aca="1" ref="N217" ca="1">SUM(INDIRECT("'"&amp;TOTALCustomerSheets&amp;"'!"&amp;ADDRESS(ROW(),COLUMN())))</f>
        <v>0</v>
      </c>
      <c r="O217" s="14" cm="1">
        <f t="array" aca="1" ref="O217" ca="1">SUM(INDIRECT("'"&amp;TOTALCustomerSheets&amp;"'!"&amp;ADDRESS(ROW(),COLUMN())))</f>
        <v>0</v>
      </c>
      <c r="P217" s="14" cm="1">
        <f t="array" aca="1" ref="P217" ca="1">SUM(INDIRECT("'"&amp;TOTALCustomerSheets&amp;"'!"&amp;ADDRESS(ROW(),COLUMN())))</f>
        <v>0</v>
      </c>
      <c r="Q217" s="14" cm="1">
        <f t="array" aca="1" ref="Q217" ca="1">SUM(INDIRECT("'"&amp;TOTALCustomerSheets&amp;"'!"&amp;ADDRESS(ROW(),COLUMN())))</f>
        <v>0</v>
      </c>
      <c r="R217" s="14" cm="1">
        <f t="array" aca="1" ref="R217" ca="1">SUM(INDIRECT("'"&amp;TOTALCustomerSheets&amp;"'!"&amp;ADDRESS(ROW(),COLUMN())))</f>
        <v>0</v>
      </c>
      <c r="S217" s="14" cm="1">
        <f t="array" aca="1" ref="S217" ca="1">SUM(INDIRECT("'"&amp;TOTALCustomerSheets&amp;"'!"&amp;ADDRESS(ROW(),COLUMN())))</f>
        <v>0</v>
      </c>
      <c r="T217" s="14" cm="1">
        <f t="array" aca="1" ref="T217" ca="1">SUM(INDIRECT("'"&amp;TOTALCustomerSheets&amp;"'!"&amp;ADDRESS(ROW(),COLUMN())))</f>
        <v>0</v>
      </c>
      <c r="U217" s="14" cm="1">
        <f t="array" aca="1" ref="U217" ca="1">SUM(INDIRECT("'"&amp;TOTALCustomerSheets&amp;"'!"&amp;ADDRESS(ROW(),COLUMN())))</f>
        <v>0</v>
      </c>
    </row>
    <row r="218" spans="1:21" hidden="1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 cm="1">
        <f t="array" aca="1" ref="D218" ca="1">SUM(INDIRECT("'"&amp;TOTALCustomerSheets&amp;"'!"&amp;ADDRESS(ROW(),COLUMN())))</f>
        <v>554.99542383527432</v>
      </c>
      <c r="E218" s="14">
        <f t="shared" ca="1" si="15"/>
        <v>0</v>
      </c>
      <c r="F218" s="3"/>
      <c r="G218" s="14" cm="1">
        <f t="array" aca="1" ref="G218" ca="1">SUM(INDIRECT("'"&amp;TOTALCustomerSheets&amp;"'!"&amp;ADDRESS(ROW(),COLUMN())))</f>
        <v>500.1434506547854</v>
      </c>
      <c r="H218" s="14" cm="1">
        <f t="array" aca="1" ref="H218" ca="1">SUM(INDIRECT("'"&amp;TOTALCustomerSheets&amp;"'!"&amp;ADDRESS(ROW(),COLUMN())))</f>
        <v>27.782419947000101</v>
      </c>
      <c r="I218" s="14" cm="1">
        <f t="array" aca="1" ref="I218" ca="1">SUM(INDIRECT("'"&amp;TOTALCustomerSheets&amp;"'!"&amp;ADDRESS(ROW(),COLUMN())))</f>
        <v>15.555182135446964</v>
      </c>
      <c r="J218" s="14" cm="1">
        <f t="array" aca="1" ref="J218" ca="1">SUM(INDIRECT("'"&amp;TOTALCustomerSheets&amp;"'!"&amp;ADDRESS(ROW(),COLUMN())))</f>
        <v>8.4600110643854105</v>
      </c>
      <c r="K218" s="14" cm="1">
        <f t="array" aca="1" ref="K218" ca="1">SUM(INDIRECT("'"&amp;TOTALCustomerSheets&amp;"'!"&amp;ADDRESS(ROW(),COLUMN())))</f>
        <v>1.6349696481179746E-2</v>
      </c>
      <c r="L218" s="14" cm="1">
        <f t="array" aca="1" ref="L218" ca="1">SUM(INDIRECT("'"&amp;TOTALCustomerSheets&amp;"'!"&amp;ADDRESS(ROW(),COLUMN())))</f>
        <v>0.77484904471471505</v>
      </c>
      <c r="M218" s="14" cm="1">
        <f t="array" aca="1" ref="M218" ca="1">SUM(INDIRECT("'"&amp;TOTALCustomerSheets&amp;"'!"&amp;ADDRESS(ROW(),COLUMN())))</f>
        <v>1.9885089752392435</v>
      </c>
      <c r="N218" s="14" cm="1">
        <f t="array" aca="1" ref="N218" ca="1">SUM(INDIRECT("'"&amp;TOTALCustomerSheets&amp;"'!"&amp;ADDRESS(ROW(),COLUMN())))</f>
        <v>0.19596122565425675</v>
      </c>
      <c r="O218" s="14" cm="1">
        <f t="array" aca="1" ref="O218" ca="1">SUM(INDIRECT("'"&amp;TOTALCustomerSheets&amp;"'!"&amp;ADDRESS(ROW(),COLUMN())))</f>
        <v>7.8691091567105742E-2</v>
      </c>
      <c r="P218" s="14" cm="1">
        <f t="array" aca="1" ref="P218" ca="1">SUM(INDIRECT("'"&amp;TOTALCustomerSheets&amp;"'!"&amp;ADDRESS(ROW(),COLUMN())))</f>
        <v>0</v>
      </c>
      <c r="Q218" s="14" cm="1">
        <f t="array" aca="1" ref="Q218" ca="1">SUM(INDIRECT("'"&amp;TOTALCustomerSheets&amp;"'!"&amp;ADDRESS(ROW(),COLUMN())))</f>
        <v>0</v>
      </c>
      <c r="R218" s="14" cm="1">
        <f t="array" aca="1" ref="R218" ca="1">SUM(INDIRECT("'"&amp;TOTALCustomerSheets&amp;"'!"&amp;ADDRESS(ROW(),COLUMN())))</f>
        <v>0</v>
      </c>
      <c r="S218" s="14" cm="1">
        <f t="array" aca="1" ref="S218" ca="1">SUM(INDIRECT("'"&amp;TOTALCustomerSheets&amp;"'!"&amp;ADDRESS(ROW(),COLUMN())))</f>
        <v>0</v>
      </c>
      <c r="T218" s="14" cm="1">
        <f t="array" aca="1" ref="T218" ca="1">SUM(INDIRECT("'"&amp;TOTALCustomerSheets&amp;"'!"&amp;ADDRESS(ROW(),COLUMN())))</f>
        <v>0</v>
      </c>
      <c r="U218" s="14" cm="1">
        <f t="array" aca="1" ref="U218" ca="1">SUM(INDIRECT("'"&amp;TOTALCustomerSheets&amp;"'!"&amp;ADDRESS(ROW(),COLUMN())))</f>
        <v>0</v>
      </c>
    </row>
    <row r="219" spans="1:21" hidden="1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 cm="1">
        <f t="array" aca="1" ref="D219" ca="1">SUM(INDIRECT("'"&amp;TOTALCustomerSheets&amp;"'!"&amp;ADDRESS(ROW(),COLUMN())))</f>
        <v>444.90735387236708</v>
      </c>
      <c r="E219" s="14">
        <f t="shared" ca="1" si="15"/>
        <v>0</v>
      </c>
      <c r="F219" s="3"/>
      <c r="G219" s="14" cm="1">
        <f t="array" aca="1" ref="G219" ca="1">SUM(INDIRECT("'"&amp;TOTALCustomerSheets&amp;"'!"&amp;ADDRESS(ROW(),COLUMN())))</f>
        <v>312.4782361385553</v>
      </c>
      <c r="H219" s="14" cm="1">
        <f t="array" aca="1" ref="H219" ca="1">SUM(INDIRECT("'"&amp;TOTALCustomerSheets&amp;"'!"&amp;ADDRESS(ROW(),COLUMN())))</f>
        <v>36.633132236832317</v>
      </c>
      <c r="I219" s="14" cm="1">
        <f t="array" aca="1" ref="I219" ca="1">SUM(INDIRECT("'"&amp;TOTALCustomerSheets&amp;"'!"&amp;ADDRESS(ROW(),COLUMN())))</f>
        <v>51.996085102029667</v>
      </c>
      <c r="J219" s="14" cm="1">
        <f t="array" aca="1" ref="J219" ca="1">SUM(INDIRECT("'"&amp;TOTALCustomerSheets&amp;"'!"&amp;ADDRESS(ROW(),COLUMN())))</f>
        <v>30.84229871088559</v>
      </c>
      <c r="K219" s="14" cm="1">
        <f t="array" aca="1" ref="K219" ca="1">SUM(INDIRECT("'"&amp;TOTALCustomerSheets&amp;"'!"&amp;ADDRESS(ROW(),COLUMN())))</f>
        <v>0.39863757425819391</v>
      </c>
      <c r="L219" s="14" cm="1">
        <f t="array" aca="1" ref="L219" ca="1">SUM(INDIRECT("'"&amp;TOTALCustomerSheets&amp;"'!"&amp;ADDRESS(ROW(),COLUMN())))</f>
        <v>3.0676249104459199</v>
      </c>
      <c r="M219" s="14" cm="1">
        <f t="array" aca="1" ref="M219" ca="1">SUM(INDIRECT("'"&amp;TOTALCustomerSheets&amp;"'!"&amp;ADDRESS(ROW(),COLUMN())))</f>
        <v>8.2477299427681565</v>
      </c>
      <c r="N219" s="14" cm="1">
        <f t="array" aca="1" ref="N219" ca="1">SUM(INDIRECT("'"&amp;TOTALCustomerSheets&amp;"'!"&amp;ADDRESS(ROW(),COLUMN())))</f>
        <v>0.88757547857727026</v>
      </c>
      <c r="O219" s="14" cm="1">
        <f t="array" aca="1" ref="O219" ca="1">SUM(INDIRECT("'"&amp;TOTALCustomerSheets&amp;"'!"&amp;ADDRESS(ROW(),COLUMN())))</f>
        <v>0.35603377801466118</v>
      </c>
      <c r="P219" s="14" cm="1">
        <f t="array" aca="1" ref="P219" ca="1">SUM(INDIRECT("'"&amp;TOTALCustomerSheets&amp;"'!"&amp;ADDRESS(ROW(),COLUMN())))</f>
        <v>0</v>
      </c>
      <c r="Q219" s="14" cm="1">
        <f t="array" aca="1" ref="Q219" ca="1">SUM(INDIRECT("'"&amp;TOTALCustomerSheets&amp;"'!"&amp;ADDRESS(ROW(),COLUMN())))</f>
        <v>0</v>
      </c>
      <c r="R219" s="14" cm="1">
        <f t="array" aca="1" ref="R219" ca="1">SUM(INDIRECT("'"&amp;TOTALCustomerSheets&amp;"'!"&amp;ADDRESS(ROW(),COLUMN())))</f>
        <v>0</v>
      </c>
      <c r="S219" s="14" cm="1">
        <f t="array" aca="1" ref="S219" ca="1">SUM(INDIRECT("'"&amp;TOTALCustomerSheets&amp;"'!"&amp;ADDRESS(ROW(),COLUMN())))</f>
        <v>0</v>
      </c>
      <c r="T219" s="14" cm="1">
        <f t="array" aca="1" ref="T219" ca="1">SUM(INDIRECT("'"&amp;TOTALCustomerSheets&amp;"'!"&amp;ADDRESS(ROW(),COLUMN())))</f>
        <v>0</v>
      </c>
      <c r="U219" s="14" cm="1">
        <f t="array" aca="1" ref="U219" ca="1">SUM(INDIRECT("'"&amp;TOTALCustomerSheets&amp;"'!"&amp;ADDRESS(ROW(),COLUMN())))</f>
        <v>0</v>
      </c>
    </row>
    <row r="220" spans="1:21" hidden="1" outlineLevel="1" collapsed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 cm="1">
        <f t="array" aca="1" ref="D220" ca="1">SUM(INDIRECT("'"&amp;TOTALCustomerSheets&amp;"'!"&amp;ADDRESS(ROW(),COLUMN())))</f>
        <v>44.495856641439332</v>
      </c>
      <c r="E220" s="14">
        <f t="shared" ca="1" si="15"/>
        <v>0</v>
      </c>
      <c r="F220" s="46"/>
      <c r="G220" s="14" cm="1">
        <f t="array" aca="1" ref="G220" ca="1">SUM(INDIRECT("'"&amp;TOTALCustomerSheets&amp;"'!"&amp;ADDRESS(ROW(),COLUMN())))</f>
        <v>36.602381679970321</v>
      </c>
      <c r="H220" s="14" cm="1">
        <f t="array" aca="1" ref="H220" ca="1">SUM(INDIRECT("'"&amp;TOTALCustomerSheets&amp;"'!"&amp;ADDRESS(ROW(),COLUMN())))</f>
        <v>2.58940110369248</v>
      </c>
      <c r="I220" s="14" cm="1">
        <f t="array" aca="1" ref="I220" ca="1">SUM(INDIRECT("'"&amp;TOTALCustomerSheets&amp;"'!"&amp;ADDRESS(ROW(),COLUMN())))</f>
        <v>2.7818146217361193</v>
      </c>
      <c r="J220" s="14" cm="1">
        <f t="array" aca="1" ref="J220" ca="1">SUM(INDIRECT("'"&amp;TOTALCustomerSheets&amp;"'!"&amp;ADDRESS(ROW(),COLUMN())))</f>
        <v>1.4562018933004728</v>
      </c>
      <c r="K220" s="14" cm="1">
        <f t="array" aca="1" ref="K220" ca="1">SUM(INDIRECT("'"&amp;TOTALCustomerSheets&amp;"'!"&amp;ADDRESS(ROW(),COLUMN())))</f>
        <v>2.7902063995050193E-2</v>
      </c>
      <c r="L220" s="14" cm="1">
        <f t="array" aca="1" ref="L220" ca="1">SUM(INDIRECT("'"&amp;TOTALCustomerSheets&amp;"'!"&amp;ADDRESS(ROW(),COLUMN())))</f>
        <v>0.13495708105243781</v>
      </c>
      <c r="M220" s="14" cm="1">
        <f t="array" aca="1" ref="M220" ca="1">SUM(INDIRECT("'"&amp;TOTALCustomerSheets&amp;"'!"&amp;ADDRESS(ROW(),COLUMN())))</f>
        <v>0.57590322072967437</v>
      </c>
      <c r="N220" s="14" cm="1">
        <f t="array" aca="1" ref="N220" ca="1">SUM(INDIRECT("'"&amp;TOTALCustomerSheets&amp;"'!"&amp;ADDRESS(ROW(),COLUMN())))</f>
        <v>0.23162743935779467</v>
      </c>
      <c r="O220" s="14" cm="1">
        <f t="array" aca="1" ref="O220" ca="1">SUM(INDIRECT("'"&amp;TOTALCustomerSheets&amp;"'!"&amp;ADDRESS(ROW(),COLUMN())))</f>
        <v>9.566753760497558E-2</v>
      </c>
      <c r="P220" s="14" cm="1">
        <f t="array" aca="1" ref="P220" ca="1">SUM(INDIRECT("'"&amp;TOTALCustomerSheets&amp;"'!"&amp;ADDRESS(ROW(),COLUMN())))</f>
        <v>0</v>
      </c>
      <c r="Q220" s="14" cm="1">
        <f t="array" aca="1" ref="Q220" ca="1">SUM(INDIRECT("'"&amp;TOTALCustomerSheets&amp;"'!"&amp;ADDRESS(ROW(),COLUMN())))</f>
        <v>0</v>
      </c>
      <c r="R220" s="14" cm="1">
        <f t="array" aca="1" ref="R220" ca="1">SUM(INDIRECT("'"&amp;TOTALCustomerSheets&amp;"'!"&amp;ADDRESS(ROW(),COLUMN())))</f>
        <v>0</v>
      </c>
      <c r="S220" s="14" cm="1">
        <f t="array" aca="1" ref="S220" ca="1">SUM(INDIRECT("'"&amp;TOTALCustomerSheets&amp;"'!"&amp;ADDRESS(ROW(),COLUMN())))</f>
        <v>0</v>
      </c>
      <c r="T220" s="14" cm="1">
        <f t="array" aca="1" ref="T220" ca="1">SUM(INDIRECT("'"&amp;TOTALCustomerSheets&amp;"'!"&amp;ADDRESS(ROW(),COLUMN())))</f>
        <v>0</v>
      </c>
      <c r="U220" s="14" cm="1">
        <f t="array" aca="1" ref="U220" ca="1">SUM(INDIRECT("'"&amp;TOTALCustomerSheets&amp;"'!"&amp;ADDRESS(ROW(),COLUMN())))</f>
        <v>0</v>
      </c>
    </row>
    <row r="221" spans="1:21" hidden="1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 cm="1">
        <f t="array" aca="1" ref="D221" ca="1">SUM(INDIRECT("'"&amp;TOTALCustomerSheets&amp;"'!"&amp;ADDRESS(ROW(),COLUMN())))</f>
        <v>1366.1877083740937</v>
      </c>
      <c r="E221" s="14">
        <f t="shared" ca="1" si="15"/>
        <v>0</v>
      </c>
      <c r="F221" s="46"/>
      <c r="G221" s="174" cm="1">
        <f t="array" aca="1" ref="G221" ca="1">SUM(INDIRECT("'"&amp;TOTALCustomerSheets&amp;"'!"&amp;ADDRESS(ROW(),COLUMN())))</f>
        <v>1054.0361933164897</v>
      </c>
      <c r="H221" s="174" cm="1">
        <f t="array" aca="1" ref="H221" ca="1">SUM(INDIRECT("'"&amp;TOTALCustomerSheets&amp;"'!"&amp;ADDRESS(ROW(),COLUMN())))</f>
        <v>84.991166667398787</v>
      </c>
      <c r="I221" s="174" cm="1">
        <f t="array" aca="1" ref="I221" ca="1">SUM(INDIRECT("'"&amp;TOTALCustomerSheets&amp;"'!"&amp;ADDRESS(ROW(),COLUMN())))</f>
        <v>115.09698960712061</v>
      </c>
      <c r="J221" s="174" cm="1">
        <f t="array" aca="1" ref="J221" ca="1">SUM(INDIRECT("'"&amp;TOTALCustomerSheets&amp;"'!"&amp;ADDRESS(ROW(),COLUMN())))</f>
        <v>60.810115462878876</v>
      </c>
      <c r="K221" s="174" cm="1">
        <f t="array" aca="1" ref="K221" ca="1">SUM(INDIRECT("'"&amp;TOTALCustomerSheets&amp;"'!"&amp;ADDRESS(ROW(),COLUMN())))</f>
        <v>1.3859990578503043</v>
      </c>
      <c r="L221" s="174" cm="1">
        <f t="array" aca="1" ref="L221" ca="1">SUM(INDIRECT("'"&amp;TOTALCustomerSheets&amp;"'!"&amp;ADDRESS(ROW(),COLUMN())))</f>
        <v>5.4464381757884297</v>
      </c>
      <c r="M221" s="174" cm="1">
        <f t="array" aca="1" ref="M221" ca="1">SUM(INDIRECT("'"&amp;TOTALCustomerSheets&amp;"'!"&amp;ADDRESS(ROW(),COLUMN())))</f>
        <v>26.961658433359169</v>
      </c>
      <c r="N221" s="174" cm="1">
        <f t="array" aca="1" ref="N221" ca="1">SUM(INDIRECT("'"&amp;TOTALCustomerSheets&amp;"'!"&amp;ADDRESS(ROW(),COLUMN())))</f>
        <v>12.354752485967992</v>
      </c>
      <c r="O221" s="174" cm="1">
        <f t="array" aca="1" ref="O221" ca="1">SUM(INDIRECT("'"&amp;TOTALCustomerSheets&amp;"'!"&amp;ADDRESS(ROW(),COLUMN())))</f>
        <v>5.1043951672399013</v>
      </c>
      <c r="P221" s="174" cm="1">
        <f t="array" aca="1" ref="P221" ca="1">SUM(INDIRECT("'"&amp;TOTALCustomerSheets&amp;"'!"&amp;ADDRESS(ROW(),COLUMN())))</f>
        <v>0</v>
      </c>
      <c r="Q221" s="174" cm="1">
        <f t="array" aca="1" ref="Q221" ca="1">SUM(INDIRECT("'"&amp;TOTALCustomerSheets&amp;"'!"&amp;ADDRESS(ROW(),COLUMN())))</f>
        <v>0</v>
      </c>
      <c r="R221" s="174" cm="1">
        <f t="array" aca="1" ref="R221" ca="1">SUM(INDIRECT("'"&amp;TOTALCustomerSheets&amp;"'!"&amp;ADDRESS(ROW(),COLUMN())))</f>
        <v>0</v>
      </c>
      <c r="S221" s="174" cm="1">
        <f t="array" aca="1" ref="S221" ca="1">SUM(INDIRECT("'"&amp;TOTALCustomerSheets&amp;"'!"&amp;ADDRESS(ROW(),COLUMN())))</f>
        <v>0</v>
      </c>
      <c r="T221" s="174" cm="1">
        <f t="array" aca="1" ref="T221" ca="1">SUM(INDIRECT("'"&amp;TOTALCustomerSheets&amp;"'!"&amp;ADDRESS(ROW(),COLUMN())))</f>
        <v>0</v>
      </c>
      <c r="U221" s="174" cm="1">
        <f t="array" aca="1" ref="U221" ca="1">SUM(INDIRECT("'"&amp;TOTALCustomerSheets&amp;"'!"&amp;ADDRESS(ROW(),COLUMN())))</f>
        <v>0</v>
      </c>
    </row>
    <row r="222" spans="1:21" hidden="1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>
        <f t="shared" si="15"/>
        <v>0</v>
      </c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1" collapsed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 cm="1">
        <f t="array" aca="1" ref="D223" ca="1">SUM(INDIRECT("'"&amp;TOTALCustomerSheets&amp;"'!"&amp;ADDRESS(ROW(),COLUMN())))</f>
        <v>11867.987947793215</v>
      </c>
      <c r="E223" s="14">
        <f t="shared" ca="1" si="15"/>
        <v>0</v>
      </c>
      <c r="F223" s="46"/>
      <c r="G223" s="175" cm="1">
        <f t="array" aca="1" ref="G223" ca="1">SUM(INDIRECT("'"&amp;TOTALCustomerSheets&amp;"'!"&amp;ADDRESS(ROW(),COLUMN())))</f>
        <v>9832.9513345109626</v>
      </c>
      <c r="H223" s="175" cm="1">
        <f t="array" aca="1" ref="H223" ca="1">SUM(INDIRECT("'"&amp;TOTALCustomerSheets&amp;"'!"&amp;ADDRESS(ROW(),COLUMN())))</f>
        <v>686.4002867478514</v>
      </c>
      <c r="I223" s="175" cm="1">
        <f t="array" aca="1" ref="I223" ca="1">SUM(INDIRECT("'"&amp;TOTALCustomerSheets&amp;"'!"&amp;ADDRESS(ROW(),COLUMN())))</f>
        <v>712.15569505113331</v>
      </c>
      <c r="J223" s="175" cm="1">
        <f t="array" aca="1" ref="J223" ca="1">SUM(INDIRECT("'"&amp;TOTALCustomerSheets&amp;"'!"&amp;ADDRESS(ROW(),COLUMN())))</f>
        <v>373.46448525523419</v>
      </c>
      <c r="K223" s="175" cm="1">
        <f t="array" aca="1" ref="K223" ca="1">SUM(INDIRECT("'"&amp;TOTALCustomerSheets&amp;"'!"&amp;ADDRESS(ROW(),COLUMN())))</f>
        <v>6.8280070202687195</v>
      </c>
      <c r="L223" s="175" cm="1">
        <f t="array" aca="1" ref="L223" ca="1">SUM(INDIRECT("'"&amp;TOTALCustomerSheets&amp;"'!"&amp;ADDRESS(ROW(),COLUMN())))</f>
        <v>34.837049230927292</v>
      </c>
      <c r="M223" s="175" cm="1">
        <f t="array" aca="1" ref="M223" ca="1">SUM(INDIRECT("'"&amp;TOTALCustomerSheets&amp;"'!"&amp;ADDRESS(ROW(),COLUMN())))</f>
        <v>143.26536282864976</v>
      </c>
      <c r="N223" s="175" cm="1">
        <f t="array" aca="1" ref="N223" ca="1">SUM(INDIRECT("'"&amp;TOTALCustomerSheets&amp;"'!"&amp;ADDRESS(ROW(),COLUMN())))</f>
        <v>55.265380454416935</v>
      </c>
      <c r="O223" s="175" cm="1">
        <f t="array" aca="1" ref="O223" ca="1">SUM(INDIRECT("'"&amp;TOTALCustomerSheets&amp;"'!"&amp;ADDRESS(ROW(),COLUMN())))</f>
        <v>22.820346693768894</v>
      </c>
      <c r="P223" s="175" cm="1">
        <f t="array" aca="1" ref="P223" ca="1">SUM(INDIRECT("'"&amp;TOTALCustomerSheets&amp;"'!"&amp;ADDRESS(ROW(),COLUMN())))</f>
        <v>0</v>
      </c>
      <c r="Q223" s="175" cm="1">
        <f t="array" aca="1" ref="Q223" ca="1">SUM(INDIRECT("'"&amp;TOTALCustomerSheets&amp;"'!"&amp;ADDRESS(ROW(),COLUMN())))</f>
        <v>0</v>
      </c>
      <c r="R223" s="175" cm="1">
        <f t="array" aca="1" ref="R223" ca="1">SUM(INDIRECT("'"&amp;TOTALCustomerSheets&amp;"'!"&amp;ADDRESS(ROW(),COLUMN())))</f>
        <v>0</v>
      </c>
      <c r="S223" s="175" cm="1">
        <f t="array" aca="1" ref="S223" ca="1">SUM(INDIRECT("'"&amp;TOTALCustomerSheets&amp;"'!"&amp;ADDRESS(ROW(),COLUMN())))</f>
        <v>0</v>
      </c>
      <c r="T223" s="175" cm="1">
        <f t="array" aca="1" ref="T223" ca="1">SUM(INDIRECT("'"&amp;TOTALCustomerSheets&amp;"'!"&amp;ADDRESS(ROW(),COLUMN())))</f>
        <v>0</v>
      </c>
      <c r="U223" s="175" cm="1">
        <f t="array" aca="1" ref="U223" ca="1">SUM(INDIRECT("'"&amp;TOTALCustomerSheets&amp;"'!"&amp;ADDRESS(ROW(),COLUMN())))</f>
        <v>0</v>
      </c>
    </row>
    <row r="224" spans="1:21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>
        <f t="shared" si="15"/>
        <v>0</v>
      </c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D225" s="14"/>
      <c r="E225" s="14">
        <f t="shared" si="15"/>
        <v>0</v>
      </c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</row>
    <row r="226" spans="1:21" hidden="1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>
        <f t="shared" si="15"/>
        <v>0</v>
      </c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1" hidden="1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 cm="1">
        <f t="array" aca="1" ref="D227" ca="1">SUM(INDIRECT("'"&amp;TOTALCustomerSheets&amp;"'!"&amp;ADDRESS(ROW(),COLUMN())))</f>
        <v>1237.3987558815804</v>
      </c>
      <c r="E227" s="14">
        <f t="shared" ca="1" si="15"/>
        <v>0</v>
      </c>
      <c r="F227" s="3"/>
      <c r="G227" s="14" cm="1">
        <f t="array" aca="1" ref="G227" ca="1">SUM(INDIRECT("'"&amp;TOTALCustomerSheets&amp;"'!"&amp;ADDRESS(ROW(),COLUMN())))</f>
        <v>1155.9200961242764</v>
      </c>
      <c r="H227" s="14" cm="1">
        <f t="array" aca="1" ref="H227" ca="1">SUM(INDIRECT("'"&amp;TOTALCustomerSheets&amp;"'!"&amp;ADDRESS(ROW(),COLUMN())))</f>
        <v>49.363816417000855</v>
      </c>
      <c r="I227" s="14" cm="1">
        <f t="array" aca="1" ref="I227" ca="1">SUM(INDIRECT("'"&amp;TOTALCustomerSheets&amp;"'!"&amp;ADDRESS(ROW(),COLUMN())))</f>
        <v>20.815206316082929</v>
      </c>
      <c r="J227" s="14" cm="1">
        <f t="array" aca="1" ref="J227" ca="1">SUM(INDIRECT("'"&amp;TOTALCustomerSheets&amp;"'!"&amp;ADDRESS(ROW(),COLUMN())))</f>
        <v>7.4005009895138238</v>
      </c>
      <c r="K227" s="14" cm="1">
        <f t="array" aca="1" ref="K227" ca="1">SUM(INDIRECT("'"&amp;TOTALCustomerSheets&amp;"'!"&amp;ADDRESS(ROW(),COLUMN())))</f>
        <v>3.8319746224019804E-2</v>
      </c>
      <c r="L227" s="14" cm="1">
        <f t="array" aca="1" ref="L227" ca="1">SUM(INDIRECT("'"&amp;TOTALCustomerSheets&amp;"'!"&amp;ADDRESS(ROW(),COLUMN())))</f>
        <v>1.2725099539299438</v>
      </c>
      <c r="M227" s="14" cm="1">
        <f t="array" aca="1" ref="M227" ca="1">SUM(INDIRECT("'"&amp;TOTALCustomerSheets&amp;"'!"&amp;ADDRESS(ROW(),COLUMN())))</f>
        <v>2.3352472246564342</v>
      </c>
      <c r="N227" s="14" cm="1">
        <f t="array" aca="1" ref="N227" ca="1">SUM(INDIRECT("'"&amp;TOTALCustomerSheets&amp;"'!"&amp;ADDRESS(ROW(),COLUMN())))</f>
        <v>0.17314570677110444</v>
      </c>
      <c r="O227" s="14" cm="1">
        <f t="array" aca="1" ref="O227" ca="1">SUM(INDIRECT("'"&amp;TOTALCustomerSheets&amp;"'!"&amp;ADDRESS(ROW(),COLUMN())))</f>
        <v>7.9913403125125113E-2</v>
      </c>
      <c r="P227" s="14" cm="1">
        <f t="array" aca="1" ref="P227" ca="1">SUM(INDIRECT("'"&amp;TOTALCustomerSheets&amp;"'!"&amp;ADDRESS(ROW(),COLUMN())))</f>
        <v>0</v>
      </c>
      <c r="Q227" s="14" cm="1">
        <f t="array" aca="1" ref="Q227" ca="1">SUM(INDIRECT("'"&amp;TOTALCustomerSheets&amp;"'!"&amp;ADDRESS(ROW(),COLUMN())))</f>
        <v>0</v>
      </c>
      <c r="R227" s="14" cm="1">
        <f t="array" aca="1" ref="R227" ca="1">SUM(INDIRECT("'"&amp;TOTALCustomerSheets&amp;"'!"&amp;ADDRESS(ROW(),COLUMN())))</f>
        <v>0</v>
      </c>
      <c r="S227" s="14" cm="1">
        <f t="array" aca="1" ref="S227" ca="1">SUM(INDIRECT("'"&amp;TOTALCustomerSheets&amp;"'!"&amp;ADDRESS(ROW(),COLUMN())))</f>
        <v>0</v>
      </c>
      <c r="T227" s="14" cm="1">
        <f t="array" aca="1" ref="T227" ca="1">SUM(INDIRECT("'"&amp;TOTALCustomerSheets&amp;"'!"&amp;ADDRESS(ROW(),COLUMN())))</f>
        <v>0</v>
      </c>
      <c r="U227" s="14" cm="1">
        <f t="array" aca="1" ref="U227" ca="1">SUM(INDIRECT("'"&amp;TOTALCustomerSheets&amp;"'!"&amp;ADDRESS(ROW(),COLUMN())))</f>
        <v>0</v>
      </c>
    </row>
    <row r="228" spans="1:21" hidden="1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 cm="1">
        <f t="array" aca="1" ref="D228" ca="1">SUM(INDIRECT("'"&amp;TOTALCustomerSheets&amp;"'!"&amp;ADDRESS(ROW(),COLUMN())))</f>
        <v>1888.2069528695706</v>
      </c>
      <c r="E228" s="14">
        <f t="shared" ca="1" si="15"/>
        <v>0</v>
      </c>
      <c r="F228" s="3"/>
      <c r="G228" s="14" cm="1">
        <f t="array" aca="1" ref="G228" ca="1">SUM(INDIRECT("'"&amp;TOTALCustomerSheets&amp;"'!"&amp;ADDRESS(ROW(),COLUMN())))</f>
        <v>1740.5163187537885</v>
      </c>
      <c r="H228" s="14" cm="1">
        <f t="array" aca="1" ref="H228" ca="1">SUM(INDIRECT("'"&amp;TOTALCustomerSheets&amp;"'!"&amp;ADDRESS(ROW(),COLUMN())))</f>
        <v>90.684607065412266</v>
      </c>
      <c r="I228" s="14" cm="1">
        <f t="array" aca="1" ref="I228" ca="1">SUM(INDIRECT("'"&amp;TOTALCustomerSheets&amp;"'!"&amp;ADDRESS(ROW(),COLUMN())))</f>
        <v>38.238915520911256</v>
      </c>
      <c r="J228" s="14" cm="1">
        <f t="array" aca="1" ref="J228" ca="1">SUM(INDIRECT("'"&amp;TOTALCustomerSheets&amp;"'!"&amp;ADDRESS(ROW(),COLUMN())))</f>
        <v>13.595211493617937</v>
      </c>
      <c r="K228" s="14" cm="1">
        <f t="array" aca="1" ref="K228" ca="1">SUM(INDIRECT("'"&amp;TOTALCustomerSheets&amp;"'!"&amp;ADDRESS(ROW(),COLUMN())))</f>
        <v>7.039591711905728E-2</v>
      </c>
      <c r="L228" s="14" cm="1">
        <f t="array" aca="1" ref="L228" ca="1">SUM(INDIRECT("'"&amp;TOTALCustomerSheets&amp;"'!"&amp;ADDRESS(ROW(),COLUMN())))</f>
        <v>1.6814358120208159</v>
      </c>
      <c r="M228" s="14" cm="1">
        <f t="array" aca="1" ref="M228" ca="1">SUM(INDIRECT("'"&amp;TOTALCustomerSheets&amp;"'!"&amp;ADDRESS(ROW(),COLUMN())))</f>
        <v>3.0856877003853445</v>
      </c>
      <c r="N228" s="14" cm="1">
        <f t="array" aca="1" ref="N228" ca="1">SUM(INDIRECT("'"&amp;TOTALCustomerSheets&amp;"'!"&amp;ADDRESS(ROW(),COLUMN())))</f>
        <v>0.22878673063693616</v>
      </c>
      <c r="O228" s="14" cm="1">
        <f t="array" aca="1" ref="O228" ca="1">SUM(INDIRECT("'"&amp;TOTALCustomerSheets&amp;"'!"&amp;ADDRESS(ROW(),COLUMN())))</f>
        <v>0.10559387567858593</v>
      </c>
      <c r="P228" s="14" cm="1">
        <f t="array" aca="1" ref="P228" ca="1">SUM(INDIRECT("'"&amp;TOTALCustomerSheets&amp;"'!"&amp;ADDRESS(ROW(),COLUMN())))</f>
        <v>0</v>
      </c>
      <c r="Q228" s="14" cm="1">
        <f t="array" aca="1" ref="Q228" ca="1">SUM(INDIRECT("'"&amp;TOTALCustomerSheets&amp;"'!"&amp;ADDRESS(ROW(),COLUMN())))</f>
        <v>0</v>
      </c>
      <c r="R228" s="14" cm="1">
        <f t="array" aca="1" ref="R228" ca="1">SUM(INDIRECT("'"&amp;TOTALCustomerSheets&amp;"'!"&amp;ADDRESS(ROW(),COLUMN())))</f>
        <v>0</v>
      </c>
      <c r="S228" s="14" cm="1">
        <f t="array" aca="1" ref="S228" ca="1">SUM(INDIRECT("'"&amp;TOTALCustomerSheets&amp;"'!"&amp;ADDRESS(ROW(),COLUMN())))</f>
        <v>0</v>
      </c>
      <c r="T228" s="14" cm="1">
        <f t="array" aca="1" ref="T228" ca="1">SUM(INDIRECT("'"&amp;TOTALCustomerSheets&amp;"'!"&amp;ADDRESS(ROW(),COLUMN())))</f>
        <v>0</v>
      </c>
      <c r="U228" s="14" cm="1">
        <f t="array" aca="1" ref="U228" ca="1">SUM(INDIRECT("'"&amp;TOTALCustomerSheets&amp;"'!"&amp;ADDRESS(ROW(),COLUMN())))</f>
        <v>0</v>
      </c>
    </row>
    <row r="229" spans="1:21" hidden="1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 cm="1">
        <f t="array" aca="1" ref="D229" ca="1">SUM(INDIRECT("'"&amp;TOTALCustomerSheets&amp;"'!"&amp;ADDRESS(ROW(),COLUMN())))</f>
        <v>8626.0971059930289</v>
      </c>
      <c r="E229" s="14">
        <f t="shared" ca="1" si="15"/>
        <v>0</v>
      </c>
      <c r="F229" s="3"/>
      <c r="G229" s="14" cm="1">
        <f t="array" aca="1" ref="G229" ca="1">SUM(INDIRECT("'"&amp;TOTALCustomerSheets&amp;"'!"&amp;ADDRESS(ROW(),COLUMN())))</f>
        <v>7951.386238313883</v>
      </c>
      <c r="H229" s="14" cm="1">
        <f t="array" aca="1" ref="H229" ca="1">SUM(INDIRECT("'"&amp;TOTALCustomerSheets&amp;"'!"&amp;ADDRESS(ROW(),COLUMN())))</f>
        <v>414.28415745225914</v>
      </c>
      <c r="I229" s="14" cm="1">
        <f t="array" aca="1" ref="I229" ca="1">SUM(INDIRECT("'"&amp;TOTALCustomerSheets&amp;"'!"&amp;ADDRESS(ROW(),COLUMN())))</f>
        <v>174.69091404941423</v>
      </c>
      <c r="J229" s="14" cm="1">
        <f t="array" aca="1" ref="J229" ca="1">SUM(INDIRECT("'"&amp;TOTALCustomerSheets&amp;"'!"&amp;ADDRESS(ROW(),COLUMN())))</f>
        <v>62.108453918272176</v>
      </c>
      <c r="K229" s="14" cm="1">
        <f t="array" aca="1" ref="K229" ca="1">SUM(INDIRECT("'"&amp;TOTALCustomerSheets&amp;"'!"&amp;ADDRESS(ROW(),COLUMN())))</f>
        <v>0.32159717239234781</v>
      </c>
      <c r="L229" s="14" cm="1">
        <f t="array" aca="1" ref="L229" ca="1">SUM(INDIRECT("'"&amp;TOTALCustomerSheets&amp;"'!"&amp;ADDRESS(ROW(),COLUMN())))</f>
        <v>7.6814824614130579</v>
      </c>
      <c r="M229" s="14" cm="1">
        <f t="array" aca="1" ref="M229" ca="1">SUM(INDIRECT("'"&amp;TOTALCustomerSheets&amp;"'!"&amp;ADDRESS(ROW(),COLUMN())))</f>
        <v>14.096676056531249</v>
      </c>
      <c r="N229" s="14" cm="1">
        <f t="array" aca="1" ref="N229" ca="1">SUM(INDIRECT("'"&amp;TOTALCustomerSheets&amp;"'!"&amp;ADDRESS(ROW(),COLUMN())))</f>
        <v>1.0451908102751306</v>
      </c>
      <c r="O229" s="14" cm="1">
        <f t="array" aca="1" ref="O229" ca="1">SUM(INDIRECT("'"&amp;TOTALCustomerSheets&amp;"'!"&amp;ADDRESS(ROW(),COLUMN())))</f>
        <v>0.48239575858852179</v>
      </c>
      <c r="P229" s="14" cm="1">
        <f t="array" aca="1" ref="P229" ca="1">SUM(INDIRECT("'"&amp;TOTALCustomerSheets&amp;"'!"&amp;ADDRESS(ROW(),COLUMN())))</f>
        <v>0</v>
      </c>
      <c r="Q229" s="14" cm="1">
        <f t="array" aca="1" ref="Q229" ca="1">SUM(INDIRECT("'"&amp;TOTALCustomerSheets&amp;"'!"&amp;ADDRESS(ROW(),COLUMN())))</f>
        <v>0</v>
      </c>
      <c r="R229" s="14" cm="1">
        <f t="array" aca="1" ref="R229" ca="1">SUM(INDIRECT("'"&amp;TOTALCustomerSheets&amp;"'!"&amp;ADDRESS(ROW(),COLUMN())))</f>
        <v>0</v>
      </c>
      <c r="S229" s="14" cm="1">
        <f t="array" aca="1" ref="S229" ca="1">SUM(INDIRECT("'"&amp;TOTALCustomerSheets&amp;"'!"&amp;ADDRESS(ROW(),COLUMN())))</f>
        <v>0</v>
      </c>
      <c r="T229" s="14" cm="1">
        <f t="array" aca="1" ref="T229" ca="1">SUM(INDIRECT("'"&amp;TOTALCustomerSheets&amp;"'!"&amp;ADDRESS(ROW(),COLUMN())))</f>
        <v>0</v>
      </c>
      <c r="U229" s="14" cm="1">
        <f t="array" aca="1" ref="U229" ca="1">SUM(INDIRECT("'"&amp;TOTALCustomerSheets&amp;"'!"&amp;ADDRESS(ROW(),COLUMN())))</f>
        <v>0</v>
      </c>
    </row>
    <row r="230" spans="1:21" hidden="1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 cm="1">
        <f t="array" aca="1" ref="D230" ca="1">SUM(INDIRECT("'"&amp;TOTALCustomerSheets&amp;"'!"&amp;ADDRESS(ROW(),COLUMN())))</f>
        <v>4392.03303291462</v>
      </c>
      <c r="E230" s="14">
        <f t="shared" ca="1" si="15"/>
        <v>0</v>
      </c>
      <c r="F230" s="3"/>
      <c r="G230" s="14" cm="1">
        <f t="array" aca="1" ref="G230" ca="1">SUM(INDIRECT("'"&amp;TOTALCustomerSheets&amp;"'!"&amp;ADDRESS(ROW(),COLUMN())))</f>
        <v>4232.9010053152188</v>
      </c>
      <c r="H230" s="14" cm="1">
        <f t="array" aca="1" ref="H230" ca="1">SUM(INDIRECT("'"&amp;TOTALCustomerSheets&amp;"'!"&amp;ADDRESS(ROW(),COLUMN())))</f>
        <v>89.692967725770913</v>
      </c>
      <c r="I230" s="14" cm="1">
        <f t="array" aca="1" ref="I230" ca="1">SUM(INDIRECT("'"&amp;TOTALCustomerSheets&amp;"'!"&amp;ADDRESS(ROW(),COLUMN())))</f>
        <v>37.820771646632728</v>
      </c>
      <c r="J230" s="14" cm="1">
        <f t="array" aca="1" ref="J230" ca="1">SUM(INDIRECT("'"&amp;TOTALCustomerSheets&amp;"'!"&amp;ADDRESS(ROW(),COLUMN())))</f>
        <v>13.446547381988815</v>
      </c>
      <c r="K230" s="14" cm="1">
        <f t="array" aca="1" ref="K230" ca="1">SUM(INDIRECT("'"&amp;TOTALCustomerSheets&amp;"'!"&amp;ADDRESS(ROW(),COLUMN())))</f>
        <v>6.9626135311268947E-2</v>
      </c>
      <c r="L230" s="14" cm="1">
        <f t="array" aca="1" ref="L230" ca="1">SUM(INDIRECT("'"&amp;TOTALCustomerSheets&amp;"'!"&amp;ADDRESS(ROW(),COLUMN())))</f>
        <v>5.9663862339135774</v>
      </c>
      <c r="M230" s="14" cm="1">
        <f t="array" aca="1" ref="M230" ca="1">SUM(INDIRECT("'"&amp;TOTALCustomerSheets&amp;"'!"&amp;ADDRESS(ROW(),COLUMN())))</f>
        <v>10.94921642926661</v>
      </c>
      <c r="N230" s="14" cm="1">
        <f t="array" aca="1" ref="N230" ca="1">SUM(INDIRECT("'"&amp;TOTALCustomerSheets&amp;"'!"&amp;ADDRESS(ROW(),COLUMN())))</f>
        <v>0.81182403182775253</v>
      </c>
      <c r="O230" s="14" cm="1">
        <f t="array" aca="1" ref="O230" ca="1">SUM(INDIRECT("'"&amp;TOTALCustomerSheets&amp;"'!"&amp;ADDRESS(ROW(),COLUMN())))</f>
        <v>0.37468801468973195</v>
      </c>
      <c r="P230" s="14" cm="1">
        <f t="array" aca="1" ref="P230" ca="1">SUM(INDIRECT("'"&amp;TOTALCustomerSheets&amp;"'!"&amp;ADDRESS(ROW(),COLUMN())))</f>
        <v>0</v>
      </c>
      <c r="Q230" s="14" cm="1">
        <f t="array" aca="1" ref="Q230" ca="1">SUM(INDIRECT("'"&amp;TOTALCustomerSheets&amp;"'!"&amp;ADDRESS(ROW(),COLUMN())))</f>
        <v>0</v>
      </c>
      <c r="R230" s="14" cm="1">
        <f t="array" aca="1" ref="R230" ca="1">SUM(INDIRECT("'"&amp;TOTALCustomerSheets&amp;"'!"&amp;ADDRESS(ROW(),COLUMN())))</f>
        <v>0</v>
      </c>
      <c r="S230" s="14" cm="1">
        <f t="array" aca="1" ref="S230" ca="1">SUM(INDIRECT("'"&amp;TOTALCustomerSheets&amp;"'!"&amp;ADDRESS(ROW(),COLUMN())))</f>
        <v>0</v>
      </c>
      <c r="T230" s="14" cm="1">
        <f t="array" aca="1" ref="T230" ca="1">SUM(INDIRECT("'"&amp;TOTALCustomerSheets&amp;"'!"&amp;ADDRESS(ROW(),COLUMN())))</f>
        <v>0</v>
      </c>
      <c r="U230" s="14" cm="1">
        <f t="array" aca="1" ref="U230" ca="1">SUM(INDIRECT("'"&amp;TOTALCustomerSheets&amp;"'!"&amp;ADDRESS(ROW(),COLUMN())))</f>
        <v>0</v>
      </c>
    </row>
    <row r="231" spans="1:21" hidden="1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 cm="1">
        <f t="array" aca="1" ref="D231" ca="1">SUM(INDIRECT("'"&amp;TOTALCustomerSheets&amp;"'!"&amp;ADDRESS(ROW(),COLUMN())))</f>
        <v>472.13076334614664</v>
      </c>
      <c r="E231" s="14">
        <f t="shared" ca="1" si="15"/>
        <v>0</v>
      </c>
      <c r="F231" s="46"/>
      <c r="G231" s="14" cm="1">
        <f t="array" aca="1" ref="G231" ca="1">SUM(INDIRECT("'"&amp;TOTALCustomerSheets&amp;"'!"&amp;ADDRESS(ROW(),COLUMN())))</f>
        <v>441.04249721949276</v>
      </c>
      <c r="H231" s="14" cm="1">
        <f t="array" aca="1" ref="H231" ca="1">SUM(INDIRECT("'"&amp;TOTALCustomerSheets&amp;"'!"&amp;ADDRESS(ROW(),COLUMN())))</f>
        <v>18.834814740082113</v>
      </c>
      <c r="I231" s="14" cm="1">
        <f t="array" aca="1" ref="I231" ca="1">SUM(INDIRECT("'"&amp;TOTALCustomerSheets&amp;"'!"&amp;ADDRESS(ROW(),COLUMN())))</f>
        <v>7.94206330053904</v>
      </c>
      <c r="J231" s="14" cm="1">
        <f t="array" aca="1" ref="J231" ca="1">SUM(INDIRECT("'"&amp;TOTALCustomerSheets&amp;"'!"&amp;ADDRESS(ROW(),COLUMN())))</f>
        <v>2.8236687363030231</v>
      </c>
      <c r="K231" s="14" cm="1">
        <f t="array" aca="1" ref="K231" ca="1">SUM(INDIRECT("'"&amp;TOTALCustomerSheets&amp;"'!"&amp;ADDRESS(ROW(),COLUMN())))</f>
        <v>1.4620938440404005E-2</v>
      </c>
      <c r="L231" s="14" cm="1">
        <f t="array" aca="1" ref="L231" ca="1">SUM(INDIRECT("'"&amp;TOTALCustomerSheets&amp;"'!"&amp;ADDRESS(ROW(),COLUMN())))</f>
        <v>0.48552747694212989</v>
      </c>
      <c r="M231" s="14" cm="1">
        <f t="array" aca="1" ref="M231" ca="1">SUM(INDIRECT("'"&amp;TOTALCustomerSheets&amp;"'!"&amp;ADDRESS(ROW(),COLUMN())))</f>
        <v>0.891015971640856</v>
      </c>
      <c r="N231" s="14" cm="1">
        <f t="array" aca="1" ref="N231" ca="1">SUM(INDIRECT("'"&amp;TOTALCustomerSheets&amp;"'!"&amp;ADDRESS(ROW(),COLUMN())))</f>
        <v>6.6063921851698446E-2</v>
      </c>
      <c r="O231" s="14" cm="1">
        <f t="array" aca="1" ref="O231" ca="1">SUM(INDIRECT("'"&amp;TOTALCustomerSheets&amp;"'!"&amp;ADDRESS(ROW(),COLUMN())))</f>
        <v>3.0491040854630048E-2</v>
      </c>
      <c r="P231" s="14" cm="1">
        <f t="array" aca="1" ref="P231" ca="1">SUM(INDIRECT("'"&amp;TOTALCustomerSheets&amp;"'!"&amp;ADDRESS(ROW(),COLUMN())))</f>
        <v>0</v>
      </c>
      <c r="Q231" s="14" cm="1">
        <f t="array" aca="1" ref="Q231" ca="1">SUM(INDIRECT("'"&amp;TOTALCustomerSheets&amp;"'!"&amp;ADDRESS(ROW(),COLUMN())))</f>
        <v>0</v>
      </c>
      <c r="R231" s="14" cm="1">
        <f t="array" aca="1" ref="R231" ca="1">SUM(INDIRECT("'"&amp;TOTALCustomerSheets&amp;"'!"&amp;ADDRESS(ROW(),COLUMN())))</f>
        <v>0</v>
      </c>
      <c r="S231" s="14" cm="1">
        <f t="array" aca="1" ref="S231" ca="1">SUM(INDIRECT("'"&amp;TOTALCustomerSheets&amp;"'!"&amp;ADDRESS(ROW(),COLUMN())))</f>
        <v>0</v>
      </c>
      <c r="T231" s="14" cm="1">
        <f t="array" aca="1" ref="T231" ca="1">SUM(INDIRECT("'"&amp;TOTALCustomerSheets&amp;"'!"&amp;ADDRESS(ROW(),COLUMN())))</f>
        <v>0</v>
      </c>
      <c r="U231" s="14" cm="1">
        <f t="array" aca="1" ref="U231" ca="1">SUM(INDIRECT("'"&amp;TOTALCustomerSheets&amp;"'!"&amp;ADDRESS(ROW(),COLUMN())))</f>
        <v>0</v>
      </c>
    </row>
    <row r="232" spans="1:21" hidden="1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 cm="1">
        <f t="array" aca="1" ref="D232" ca="1">SUM(INDIRECT("'"&amp;TOTALCustomerSheets&amp;"'!"&amp;ADDRESS(ROW(),COLUMN())))</f>
        <v>16615.866611004945</v>
      </c>
      <c r="E232" s="14">
        <f t="shared" ca="1" si="15"/>
        <v>0</v>
      </c>
      <c r="F232" s="46"/>
      <c r="G232" s="174" cm="1">
        <f t="array" aca="1" ref="G232" ca="1">SUM(INDIRECT("'"&amp;TOTALCustomerSheets&amp;"'!"&amp;ADDRESS(ROW(),COLUMN())))</f>
        <v>15521.766155726658</v>
      </c>
      <c r="H232" s="174" cm="1">
        <f t="array" aca="1" ref="H232" ca="1">SUM(INDIRECT("'"&amp;TOTALCustomerSheets&amp;"'!"&amp;ADDRESS(ROW(),COLUMN())))</f>
        <v>662.86036340052533</v>
      </c>
      <c r="I232" s="174" cm="1">
        <f t="array" aca="1" ref="I232" ca="1">SUM(INDIRECT("'"&amp;TOTALCustomerSheets&amp;"'!"&amp;ADDRESS(ROW(),COLUMN())))</f>
        <v>279.50787083358017</v>
      </c>
      <c r="J232" s="174" cm="1">
        <f t="array" aca="1" ref="J232" ca="1">SUM(INDIRECT("'"&amp;TOTALCustomerSheets&amp;"'!"&amp;ADDRESS(ROW(),COLUMN())))</f>
        <v>99.374382519695772</v>
      </c>
      <c r="K232" s="174" cm="1">
        <f t="array" aca="1" ref="K232" ca="1">SUM(INDIRECT("'"&amp;TOTALCustomerSheets&amp;"'!"&amp;ADDRESS(ROW(),COLUMN())))</f>
        <v>0.51455990948709784</v>
      </c>
      <c r="L232" s="174" cm="1">
        <f t="array" aca="1" ref="L232" ca="1">SUM(INDIRECT("'"&amp;TOTALCustomerSheets&amp;"'!"&amp;ADDRESS(ROW(),COLUMN())))</f>
        <v>17.087341938219527</v>
      </c>
      <c r="M232" s="174" cm="1">
        <f t="array" aca="1" ref="M232" ca="1">SUM(INDIRECT("'"&amp;TOTALCustomerSheets&amp;"'!"&amp;ADDRESS(ROW(),COLUMN())))</f>
        <v>31.357843382480493</v>
      </c>
      <c r="N232" s="174" cm="1">
        <f t="array" aca="1" ref="N232" ca="1">SUM(INDIRECT("'"&amp;TOTALCustomerSheets&amp;"'!"&amp;ADDRESS(ROW(),COLUMN())))</f>
        <v>2.3250112013626221</v>
      </c>
      <c r="O232" s="174" cm="1">
        <f t="array" aca="1" ref="O232" ca="1">SUM(INDIRECT("'"&amp;TOTALCustomerSheets&amp;"'!"&amp;ADDRESS(ROW(),COLUMN())))</f>
        <v>1.0730820929365947</v>
      </c>
      <c r="P232" s="174" cm="1">
        <f t="array" aca="1" ref="P232" ca="1">SUM(INDIRECT("'"&amp;TOTALCustomerSheets&amp;"'!"&amp;ADDRESS(ROW(),COLUMN())))</f>
        <v>0</v>
      </c>
      <c r="Q232" s="174" cm="1">
        <f t="array" aca="1" ref="Q232" ca="1">SUM(INDIRECT("'"&amp;TOTALCustomerSheets&amp;"'!"&amp;ADDRESS(ROW(),COLUMN())))</f>
        <v>0</v>
      </c>
      <c r="R232" s="174" cm="1">
        <f t="array" aca="1" ref="R232" ca="1">SUM(INDIRECT("'"&amp;TOTALCustomerSheets&amp;"'!"&amp;ADDRESS(ROW(),COLUMN())))</f>
        <v>0</v>
      </c>
      <c r="S232" s="174" cm="1">
        <f t="array" aca="1" ref="S232" ca="1">SUM(INDIRECT("'"&amp;TOTALCustomerSheets&amp;"'!"&amp;ADDRESS(ROW(),COLUMN())))</f>
        <v>0</v>
      </c>
      <c r="T232" s="174" cm="1">
        <f t="array" aca="1" ref="T232" ca="1">SUM(INDIRECT("'"&amp;TOTALCustomerSheets&amp;"'!"&amp;ADDRESS(ROW(),COLUMN())))</f>
        <v>0</v>
      </c>
      <c r="U232" s="174" cm="1">
        <f t="array" aca="1" ref="U232" ca="1">SUM(INDIRECT("'"&amp;TOTALCustomerSheets&amp;"'!"&amp;ADDRESS(ROW(),COLUMN())))</f>
        <v>0</v>
      </c>
    </row>
    <row r="233" spans="1:21" hidden="1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>
        <f t="shared" si="15"/>
        <v>0</v>
      </c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1" hidden="1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>
        <f t="shared" si="15"/>
        <v>0</v>
      </c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1" hidden="1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 cm="1">
        <f t="array" aca="1" ref="D235" ca="1">SUM(INDIRECT("'"&amp;TOTALCustomerSheets&amp;"'!"&amp;ADDRESS(ROW(),COLUMN())))</f>
        <v>26.094616447485286</v>
      </c>
      <c r="E235" s="14">
        <f t="shared" ca="1" si="15"/>
        <v>0</v>
      </c>
      <c r="F235" s="3"/>
      <c r="G235" s="14" cm="1">
        <f t="array" aca="1" ref="G235" ca="1">SUM(INDIRECT("'"&amp;TOTALCustomerSheets&amp;"'!"&amp;ADDRESS(ROW(),COLUMN())))</f>
        <v>24.053563455767257</v>
      </c>
      <c r="H235" s="14" cm="1">
        <f t="array" aca="1" ref="H235" ca="1">SUM(INDIRECT("'"&amp;TOTALCustomerSheets&amp;"'!"&amp;ADDRESS(ROW(),COLUMN())))</f>
        <v>1.2532418840353179</v>
      </c>
      <c r="I235" s="14" cm="1">
        <f t="array" aca="1" ref="I235" ca="1">SUM(INDIRECT("'"&amp;TOTALCustomerSheets&amp;"'!"&amp;ADDRESS(ROW(),COLUMN())))</f>
        <v>0.52845363818279356</v>
      </c>
      <c r="J235" s="14" cm="1">
        <f t="array" aca="1" ref="J235" ca="1">SUM(INDIRECT("'"&amp;TOTALCustomerSheets&amp;"'!"&amp;ADDRESS(ROW(),COLUMN())))</f>
        <v>0.18788291659940154</v>
      </c>
      <c r="K235" s="14" cm="1">
        <f t="array" aca="1" ref="K235" ca="1">SUM(INDIRECT("'"&amp;TOTALCustomerSheets&amp;"'!"&amp;ADDRESS(ROW(),COLUMN())))</f>
        <v>9.7285652608104344E-4</v>
      </c>
      <c r="L235" s="14" cm="1">
        <f t="array" aca="1" ref="L235" ca="1">SUM(INDIRECT("'"&amp;TOTALCustomerSheets&amp;"'!"&amp;ADDRESS(ROW(),COLUMN())))</f>
        <v>2.323708348233159E-2</v>
      </c>
      <c r="M235" s="14" cm="1">
        <f t="array" aca="1" ref="M235" ca="1">SUM(INDIRECT("'"&amp;TOTALCustomerSheets&amp;"'!"&amp;ADDRESS(ROW(),COLUMN())))</f>
        <v>4.2643544393219081E-2</v>
      </c>
      <c r="N235" s="14" cm="1">
        <f t="array" aca="1" ref="N235" ca="1">SUM(INDIRECT("'"&amp;TOTALCustomerSheets&amp;"'!"&amp;ADDRESS(ROW(),COLUMN())))</f>
        <v>3.1617837097633918E-3</v>
      </c>
      <c r="O235" s="14" cm="1">
        <f t="array" aca="1" ref="O235" ca="1">SUM(INDIRECT("'"&amp;TOTALCustomerSheets&amp;"'!"&amp;ADDRESS(ROW(),COLUMN())))</f>
        <v>1.4592847891215653E-3</v>
      </c>
      <c r="P235" s="14" cm="1">
        <f t="array" aca="1" ref="P235" ca="1">SUM(INDIRECT("'"&amp;TOTALCustomerSheets&amp;"'!"&amp;ADDRESS(ROW(),COLUMN())))</f>
        <v>0</v>
      </c>
      <c r="Q235" s="14" cm="1">
        <f t="array" aca="1" ref="Q235" ca="1">SUM(INDIRECT("'"&amp;TOTALCustomerSheets&amp;"'!"&amp;ADDRESS(ROW(),COLUMN())))</f>
        <v>0</v>
      </c>
      <c r="R235" s="14" cm="1">
        <f t="array" aca="1" ref="R235" ca="1">SUM(INDIRECT("'"&amp;TOTALCustomerSheets&amp;"'!"&amp;ADDRESS(ROW(),COLUMN())))</f>
        <v>0</v>
      </c>
      <c r="S235" s="14" cm="1">
        <f t="array" aca="1" ref="S235" ca="1">SUM(INDIRECT("'"&amp;TOTALCustomerSheets&amp;"'!"&amp;ADDRESS(ROW(),COLUMN())))</f>
        <v>0</v>
      </c>
      <c r="T235" s="14" cm="1">
        <f t="array" aca="1" ref="T235" ca="1">SUM(INDIRECT("'"&amp;TOTALCustomerSheets&amp;"'!"&amp;ADDRESS(ROW(),COLUMN())))</f>
        <v>0</v>
      </c>
      <c r="U235" s="14" cm="1">
        <f t="array" aca="1" ref="U235" ca="1">SUM(INDIRECT("'"&amp;TOTALCustomerSheets&amp;"'!"&amp;ADDRESS(ROW(),COLUMN())))</f>
        <v>0</v>
      </c>
    </row>
    <row r="236" spans="1:21" hidden="1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 cm="1">
        <f t="array" aca="1" ref="D236" ca="1">SUM(INDIRECT("'"&amp;TOTALCustomerSheets&amp;"'!"&amp;ADDRESS(ROW(),COLUMN())))</f>
        <v>3033.2323056485884</v>
      </c>
      <c r="E236" s="14">
        <f t="shared" ca="1" si="15"/>
        <v>0</v>
      </c>
      <c r="F236" s="3"/>
      <c r="G236" s="14" cm="1">
        <f t="array" aca="1" ref="G236" ca="1">SUM(INDIRECT("'"&amp;TOTALCustomerSheets&amp;"'!"&amp;ADDRESS(ROW(),COLUMN())))</f>
        <v>2795.9807681723041</v>
      </c>
      <c r="H236" s="14" cm="1">
        <f t="array" aca="1" ref="H236" ca="1">SUM(INDIRECT("'"&amp;TOTALCustomerSheets&amp;"'!"&amp;ADDRESS(ROW(),COLUMN())))</f>
        <v>145.67655275171376</v>
      </c>
      <c r="I236" s="14" cm="1">
        <f t="array" aca="1" ref="I236" ca="1">SUM(INDIRECT("'"&amp;TOTALCustomerSheets&amp;"'!"&amp;ADDRESS(ROW(),COLUMN())))</f>
        <v>61.42733121214556</v>
      </c>
      <c r="J236" s="14" cm="1">
        <f t="array" aca="1" ref="J236" ca="1">SUM(INDIRECT("'"&amp;TOTALCustomerSheets&amp;"'!"&amp;ADDRESS(ROW(),COLUMN())))</f>
        <v>21.839467671643213</v>
      </c>
      <c r="K236" s="14" cm="1">
        <f t="array" aca="1" ref="K236" ca="1">SUM(INDIRECT("'"&amp;TOTALCustomerSheets&amp;"'!"&amp;ADDRESS(ROW(),COLUMN())))</f>
        <v>0.11308462224799073</v>
      </c>
      <c r="L236" s="14" cm="1">
        <f t="array" aca="1" ref="L236" ca="1">SUM(INDIRECT("'"&amp;TOTALCustomerSheets&amp;"'!"&amp;ADDRESS(ROW(),COLUMN())))</f>
        <v>2.7010733209858619</v>
      </c>
      <c r="M236" s="14" cm="1">
        <f t="array" aca="1" ref="M236" ca="1">SUM(INDIRECT("'"&amp;TOTALCustomerSheets&amp;"'!"&amp;ADDRESS(ROW(),COLUMN())))</f>
        <v>4.956875941870261</v>
      </c>
      <c r="N236" s="14" cm="1">
        <f t="array" aca="1" ref="N236" ca="1">SUM(INDIRECT("'"&amp;TOTALCustomerSheets&amp;"'!"&amp;ADDRESS(ROW(),COLUMN())))</f>
        <v>0.36752502230596995</v>
      </c>
      <c r="O236" s="14" cm="1">
        <f t="array" aca="1" ref="O236" ca="1">SUM(INDIRECT("'"&amp;TOTALCustomerSheets&amp;"'!"&amp;ADDRESS(ROW(),COLUMN())))</f>
        <v>0.16962693337198612</v>
      </c>
      <c r="P236" s="14" cm="1">
        <f t="array" aca="1" ref="P236" ca="1">SUM(INDIRECT("'"&amp;TOTALCustomerSheets&amp;"'!"&amp;ADDRESS(ROW(),COLUMN())))</f>
        <v>0</v>
      </c>
      <c r="Q236" s="14" cm="1">
        <f t="array" aca="1" ref="Q236" ca="1">SUM(INDIRECT("'"&amp;TOTALCustomerSheets&amp;"'!"&amp;ADDRESS(ROW(),COLUMN())))</f>
        <v>0</v>
      </c>
      <c r="R236" s="14" cm="1">
        <f t="array" aca="1" ref="R236" ca="1">SUM(INDIRECT("'"&amp;TOTALCustomerSheets&amp;"'!"&amp;ADDRESS(ROW(),COLUMN())))</f>
        <v>0</v>
      </c>
      <c r="S236" s="14" cm="1">
        <f t="array" aca="1" ref="S236" ca="1">SUM(INDIRECT("'"&amp;TOTALCustomerSheets&amp;"'!"&amp;ADDRESS(ROW(),COLUMN())))</f>
        <v>0</v>
      </c>
      <c r="T236" s="14" cm="1">
        <f t="array" aca="1" ref="T236" ca="1">SUM(INDIRECT("'"&amp;TOTALCustomerSheets&amp;"'!"&amp;ADDRESS(ROW(),COLUMN())))</f>
        <v>0</v>
      </c>
      <c r="U236" s="14" cm="1">
        <f t="array" aca="1" ref="U236" ca="1">SUM(INDIRECT("'"&amp;TOTALCustomerSheets&amp;"'!"&amp;ADDRESS(ROW(),COLUMN())))</f>
        <v>0</v>
      </c>
    </row>
    <row r="237" spans="1:21" hidden="1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 cm="1">
        <f t="array" aca="1" ref="D237" ca="1">SUM(INDIRECT("'"&amp;TOTALCustomerSheets&amp;"'!"&amp;ADDRESS(ROW(),COLUMN())))</f>
        <v>635.14230127758242</v>
      </c>
      <c r="E237" s="14">
        <f t="shared" ca="1" si="15"/>
        <v>0</v>
      </c>
      <c r="F237" s="3"/>
      <c r="G237" s="14" cm="1">
        <f t="array" aca="1" ref="G237" ca="1">SUM(INDIRECT("'"&amp;TOTALCustomerSheets&amp;"'!"&amp;ADDRESS(ROW(),COLUMN())))</f>
        <v>585.46312332154037</v>
      </c>
      <c r="H237" s="14" cm="1">
        <f t="array" aca="1" ref="H237" ca="1">SUM(INDIRECT("'"&amp;TOTALCustomerSheets&amp;"'!"&amp;ADDRESS(ROW(),COLUMN())))</f>
        <v>30.503875613023364</v>
      </c>
      <c r="I237" s="14" cm="1">
        <f t="array" aca="1" ref="I237" ca="1">SUM(INDIRECT("'"&amp;TOTALCustomerSheets&amp;"'!"&amp;ADDRESS(ROW(),COLUMN())))</f>
        <v>12.862548125564652</v>
      </c>
      <c r="J237" s="14" cm="1">
        <f t="array" aca="1" ref="J237" ca="1">SUM(INDIRECT("'"&amp;TOTALCustomerSheets&amp;"'!"&amp;ADDRESS(ROW(),COLUMN())))</f>
        <v>4.5730654159964832</v>
      </c>
      <c r="K237" s="14" cm="1">
        <f t="array" aca="1" ref="K237" ca="1">SUM(INDIRECT("'"&amp;TOTALCustomerSheets&amp;"'!"&amp;ADDRESS(ROW(),COLUMN())))</f>
        <v>2.3679303124900884E-2</v>
      </c>
      <c r="L237" s="14" cm="1">
        <f t="array" aca="1" ref="L237" ca="1">SUM(INDIRECT("'"&amp;TOTALCustomerSheets&amp;"'!"&amp;ADDRESS(ROW(),COLUMN())))</f>
        <v>0.56559002151455962</v>
      </c>
      <c r="M237" s="14" cm="1">
        <f t="array" aca="1" ref="M237" ca="1">SUM(INDIRECT("'"&amp;TOTALCustomerSheets&amp;"'!"&amp;ADDRESS(ROW(),COLUMN())))</f>
        <v>1.0379427869748223</v>
      </c>
      <c r="N237" s="14" cm="1">
        <f t="array" aca="1" ref="N237" ca="1">SUM(INDIRECT("'"&amp;TOTALCustomerSheets&amp;"'!"&amp;ADDRESS(ROW(),COLUMN())))</f>
        <v>7.6957735155927881E-2</v>
      </c>
      <c r="O237" s="14" cm="1">
        <f t="array" aca="1" ref="O237" ca="1">SUM(INDIRECT("'"&amp;TOTALCustomerSheets&amp;"'!"&amp;ADDRESS(ROW(),COLUMN())))</f>
        <v>3.5518954687351327E-2</v>
      </c>
      <c r="P237" s="14" cm="1">
        <f t="array" aca="1" ref="P237" ca="1">SUM(INDIRECT("'"&amp;TOTALCustomerSheets&amp;"'!"&amp;ADDRESS(ROW(),COLUMN())))</f>
        <v>0</v>
      </c>
      <c r="Q237" s="14" cm="1">
        <f t="array" aca="1" ref="Q237" ca="1">SUM(INDIRECT("'"&amp;TOTALCustomerSheets&amp;"'!"&amp;ADDRESS(ROW(),COLUMN())))</f>
        <v>0</v>
      </c>
      <c r="R237" s="14" cm="1">
        <f t="array" aca="1" ref="R237" ca="1">SUM(INDIRECT("'"&amp;TOTALCustomerSheets&amp;"'!"&amp;ADDRESS(ROW(),COLUMN())))</f>
        <v>0</v>
      </c>
      <c r="S237" s="14" cm="1">
        <f t="array" aca="1" ref="S237" ca="1">SUM(INDIRECT("'"&amp;TOTALCustomerSheets&amp;"'!"&amp;ADDRESS(ROW(),COLUMN())))</f>
        <v>0</v>
      </c>
      <c r="T237" s="14" cm="1">
        <f t="array" aca="1" ref="T237" ca="1">SUM(INDIRECT("'"&amp;TOTALCustomerSheets&amp;"'!"&amp;ADDRESS(ROW(),COLUMN())))</f>
        <v>0</v>
      </c>
      <c r="U237" s="14" cm="1">
        <f t="array" aca="1" ref="U237" ca="1">SUM(INDIRECT("'"&amp;TOTALCustomerSheets&amp;"'!"&amp;ADDRESS(ROW(),COLUMN())))</f>
        <v>0</v>
      </c>
    </row>
    <row r="238" spans="1:21" hidden="1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 cm="1">
        <f t="array" aca="1" ref="D238" ca="1">SUM(INDIRECT("'"&amp;TOTALCustomerSheets&amp;"'!"&amp;ADDRESS(ROW(),COLUMN())))</f>
        <v>319.2501018082346</v>
      </c>
      <c r="E238" s="14">
        <f t="shared" ca="1" si="15"/>
        <v>0</v>
      </c>
      <c r="F238" s="46"/>
      <c r="G238" s="14" cm="1">
        <f t="array" aca="1" ref="G238" ca="1">SUM(INDIRECT("'"&amp;TOTALCustomerSheets&amp;"'!"&amp;ADDRESS(ROW(),COLUMN())))</f>
        <v>294.27918963892478</v>
      </c>
      <c r="H238" s="14" cm="1">
        <f t="array" aca="1" ref="H238" ca="1">SUM(INDIRECT("'"&amp;TOTALCustomerSheets&amp;"'!"&amp;ADDRESS(ROW(),COLUMN())))</f>
        <v>15.332572520228631</v>
      </c>
      <c r="I238" s="14" cm="1">
        <f t="array" aca="1" ref="I238" ca="1">SUM(INDIRECT("'"&amp;TOTALCustomerSheets&amp;"'!"&amp;ADDRESS(ROW(),COLUMN())))</f>
        <v>6.4652752467280328</v>
      </c>
      <c r="J238" s="14" cm="1">
        <f t="array" aca="1" ref="J238" ca="1">SUM(INDIRECT("'"&amp;TOTALCustomerSheets&amp;"'!"&amp;ADDRESS(ROW(),COLUMN())))</f>
        <v>2.2986212643936894</v>
      </c>
      <c r="K238" s="14" cm="1">
        <f t="array" aca="1" ref="K238" ca="1">SUM(INDIRECT("'"&amp;TOTALCustomerSheets&amp;"'!"&amp;ADDRESS(ROW(),COLUMN())))</f>
        <v>1.1902246029222985E-2</v>
      </c>
      <c r="L238" s="14" cm="1">
        <f t="array" aca="1" ref="L238" ca="1">SUM(INDIRECT("'"&amp;TOTALCustomerSheets&amp;"'!"&amp;ADDRESS(ROW(),COLUMN())))</f>
        <v>0.28429010567716984</v>
      </c>
      <c r="M238" s="14" cm="1">
        <f t="array" aca="1" ref="M238" ca="1">SUM(INDIRECT("'"&amp;TOTALCustomerSheets&amp;"'!"&amp;ADDRESS(ROW(),COLUMN())))</f>
        <v>0.52171511761427436</v>
      </c>
      <c r="N238" s="14" cm="1">
        <f t="array" aca="1" ref="N238" ca="1">SUM(INDIRECT("'"&amp;TOTALCustomerSheets&amp;"'!"&amp;ADDRESS(ROW(),COLUMN())))</f>
        <v>3.8682299594974712E-2</v>
      </c>
      <c r="O238" s="14" cm="1">
        <f t="array" aca="1" ref="O238" ca="1">SUM(INDIRECT("'"&amp;TOTALCustomerSheets&amp;"'!"&amp;ADDRESS(ROW(),COLUMN())))</f>
        <v>1.7853369043834482E-2</v>
      </c>
      <c r="P238" s="14" cm="1">
        <f t="array" aca="1" ref="P238" ca="1">SUM(INDIRECT("'"&amp;TOTALCustomerSheets&amp;"'!"&amp;ADDRESS(ROW(),COLUMN())))</f>
        <v>0</v>
      </c>
      <c r="Q238" s="14" cm="1">
        <f t="array" aca="1" ref="Q238" ca="1">SUM(INDIRECT("'"&amp;TOTALCustomerSheets&amp;"'!"&amp;ADDRESS(ROW(),COLUMN())))</f>
        <v>0</v>
      </c>
      <c r="R238" s="14" cm="1">
        <f t="array" aca="1" ref="R238" ca="1">SUM(INDIRECT("'"&amp;TOTALCustomerSheets&amp;"'!"&amp;ADDRESS(ROW(),COLUMN())))</f>
        <v>0</v>
      </c>
      <c r="S238" s="14" cm="1">
        <f t="array" aca="1" ref="S238" ca="1">SUM(INDIRECT("'"&amp;TOTALCustomerSheets&amp;"'!"&amp;ADDRESS(ROW(),COLUMN())))</f>
        <v>0</v>
      </c>
      <c r="T238" s="14" cm="1">
        <f t="array" aca="1" ref="T238" ca="1">SUM(INDIRECT("'"&amp;TOTALCustomerSheets&amp;"'!"&amp;ADDRESS(ROW(),COLUMN())))</f>
        <v>0</v>
      </c>
      <c r="U238" s="14" cm="1">
        <f t="array" aca="1" ref="U238" ca="1">SUM(INDIRECT("'"&amp;TOTALCustomerSheets&amp;"'!"&amp;ADDRESS(ROW(),COLUMN())))</f>
        <v>0</v>
      </c>
    </row>
    <row r="239" spans="1:21" hidden="1" outlineLevel="1" collapsed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 cm="1">
        <f t="array" aca="1" ref="D239" ca="1">SUM(INDIRECT("'"&amp;TOTALCustomerSheets&amp;"'!"&amp;ADDRESS(ROW(),COLUMN())))</f>
        <v>4013.7193251818908</v>
      </c>
      <c r="E239" s="14">
        <f t="shared" ca="1" si="15"/>
        <v>0</v>
      </c>
      <c r="F239" s="46"/>
      <c r="G239" s="174" cm="1">
        <f t="array" aca="1" ref="G239" ca="1">SUM(INDIRECT("'"&amp;TOTALCustomerSheets&amp;"'!"&amp;ADDRESS(ROW(),COLUMN())))</f>
        <v>3699.7766445885368</v>
      </c>
      <c r="H239" s="174" cm="1">
        <f t="array" aca="1" ref="H239" ca="1">SUM(INDIRECT("'"&amp;TOTALCustomerSheets&amp;"'!"&amp;ADDRESS(ROW(),COLUMN())))</f>
        <v>192.76624276900105</v>
      </c>
      <c r="I239" s="174" cm="1">
        <f t="array" aca="1" ref="I239" ca="1">SUM(INDIRECT("'"&amp;TOTALCustomerSheets&amp;"'!"&amp;ADDRESS(ROW(),COLUMN())))</f>
        <v>81.283608222621041</v>
      </c>
      <c r="J239" s="174" cm="1">
        <f t="array" aca="1" ref="J239" ca="1">SUM(INDIRECT("'"&amp;TOTALCustomerSheets&amp;"'!"&amp;ADDRESS(ROW(),COLUMN())))</f>
        <v>28.899037268632789</v>
      </c>
      <c r="K239" s="174" cm="1">
        <f t="array" aca="1" ref="K239" ca="1">SUM(INDIRECT("'"&amp;TOTALCustomerSheets&amp;"'!"&amp;ADDRESS(ROW(),COLUMN())))</f>
        <v>0.14963902792819567</v>
      </c>
      <c r="L239" s="174" cm="1">
        <f t="array" aca="1" ref="L239" ca="1">SUM(INDIRECT("'"&amp;TOTALCustomerSheets&amp;"'!"&amp;ADDRESS(ROW(),COLUMN())))</f>
        <v>3.574190531659923</v>
      </c>
      <c r="M239" s="174" cm="1">
        <f t="array" aca="1" ref="M239" ca="1">SUM(INDIRECT("'"&amp;TOTALCustomerSheets&amp;"'!"&amp;ADDRESS(ROW(),COLUMN())))</f>
        <v>6.559177390852577</v>
      </c>
      <c r="N239" s="174" cm="1">
        <f t="array" aca="1" ref="N239" ca="1">SUM(INDIRECT("'"&amp;TOTALCustomerSheets&amp;"'!"&amp;ADDRESS(ROW(),COLUMN())))</f>
        <v>0.4863268407666359</v>
      </c>
      <c r="O239" s="174" cm="1">
        <f t="array" aca="1" ref="O239" ca="1">SUM(INDIRECT("'"&amp;TOTALCustomerSheets&amp;"'!"&amp;ADDRESS(ROW(),COLUMN())))</f>
        <v>0.2244585418922935</v>
      </c>
      <c r="P239" s="174" cm="1">
        <f t="array" aca="1" ref="P239" ca="1">SUM(INDIRECT("'"&amp;TOTALCustomerSheets&amp;"'!"&amp;ADDRESS(ROW(),COLUMN())))</f>
        <v>0</v>
      </c>
      <c r="Q239" s="174" cm="1">
        <f t="array" aca="1" ref="Q239" ca="1">SUM(INDIRECT("'"&amp;TOTALCustomerSheets&amp;"'!"&amp;ADDRESS(ROW(),COLUMN())))</f>
        <v>0</v>
      </c>
      <c r="R239" s="174" cm="1">
        <f t="array" aca="1" ref="R239" ca="1">SUM(INDIRECT("'"&amp;TOTALCustomerSheets&amp;"'!"&amp;ADDRESS(ROW(),COLUMN())))</f>
        <v>0</v>
      </c>
      <c r="S239" s="174" cm="1">
        <f t="array" aca="1" ref="S239" ca="1">SUM(INDIRECT("'"&amp;TOTALCustomerSheets&amp;"'!"&amp;ADDRESS(ROW(),COLUMN())))</f>
        <v>0</v>
      </c>
      <c r="T239" s="174" cm="1">
        <f t="array" aca="1" ref="T239" ca="1">SUM(INDIRECT("'"&amp;TOTALCustomerSheets&amp;"'!"&amp;ADDRESS(ROW(),COLUMN())))</f>
        <v>0</v>
      </c>
      <c r="U239" s="174" cm="1">
        <f t="array" aca="1" ref="U239" ca="1">SUM(INDIRECT("'"&amp;TOTALCustomerSheets&amp;"'!"&amp;ADDRESS(ROW(),COLUMN())))</f>
        <v>0</v>
      </c>
    </row>
    <row r="240" spans="1:21" hidden="1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>
        <f t="shared" si="15"/>
        <v>0</v>
      </c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1" hidden="1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>
        <f t="shared" si="15"/>
        <v>0</v>
      </c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1" hidden="1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 cm="1">
        <f t="array" aca="1" ref="D242" ca="1">SUM(INDIRECT("'"&amp;TOTALCustomerSheets&amp;"'!"&amp;ADDRESS(ROW(),COLUMN())))</f>
        <v>0</v>
      </c>
      <c r="E242" s="14">
        <f t="shared" ca="1" si="15"/>
        <v>0</v>
      </c>
      <c r="F242" s="3"/>
      <c r="G242" s="14" cm="1">
        <f t="array" aca="1" ref="G242" ca="1">SUM(INDIRECT("'"&amp;TOTALCustomerSheets&amp;"'!"&amp;ADDRESS(ROW(),COLUMN())))</f>
        <v>0</v>
      </c>
      <c r="H242" s="14" cm="1">
        <f t="array" aca="1" ref="H242" ca="1">SUM(INDIRECT("'"&amp;TOTALCustomerSheets&amp;"'!"&amp;ADDRESS(ROW(),COLUMN())))</f>
        <v>0</v>
      </c>
      <c r="I242" s="14" cm="1">
        <f t="array" aca="1" ref="I242" ca="1">SUM(INDIRECT("'"&amp;TOTALCustomerSheets&amp;"'!"&amp;ADDRESS(ROW(),COLUMN())))</f>
        <v>0</v>
      </c>
      <c r="J242" s="14" cm="1">
        <f t="array" aca="1" ref="J242" ca="1">SUM(INDIRECT("'"&amp;TOTALCustomerSheets&amp;"'!"&amp;ADDRESS(ROW(),COLUMN())))</f>
        <v>0</v>
      </c>
      <c r="K242" s="14" cm="1">
        <f t="array" aca="1" ref="K242" ca="1">SUM(INDIRECT("'"&amp;TOTALCustomerSheets&amp;"'!"&amp;ADDRESS(ROW(),COLUMN())))</f>
        <v>0</v>
      </c>
      <c r="L242" s="14" cm="1">
        <f t="array" aca="1" ref="L242" ca="1">SUM(INDIRECT("'"&amp;TOTALCustomerSheets&amp;"'!"&amp;ADDRESS(ROW(),COLUMN())))</f>
        <v>0</v>
      </c>
      <c r="M242" s="14" cm="1">
        <f t="array" aca="1" ref="M242" ca="1">SUM(INDIRECT("'"&amp;TOTALCustomerSheets&amp;"'!"&amp;ADDRESS(ROW(),COLUMN())))</f>
        <v>0</v>
      </c>
      <c r="N242" s="14" cm="1">
        <f t="array" aca="1" ref="N242" ca="1">SUM(INDIRECT("'"&amp;TOTALCustomerSheets&amp;"'!"&amp;ADDRESS(ROW(),COLUMN())))</f>
        <v>0</v>
      </c>
      <c r="O242" s="14" cm="1">
        <f t="array" aca="1" ref="O242" ca="1">SUM(INDIRECT("'"&amp;TOTALCustomerSheets&amp;"'!"&amp;ADDRESS(ROW(),COLUMN())))</f>
        <v>0</v>
      </c>
      <c r="P242" s="14" cm="1">
        <f t="array" aca="1" ref="P242" ca="1">SUM(INDIRECT("'"&amp;TOTALCustomerSheets&amp;"'!"&amp;ADDRESS(ROW(),COLUMN())))</f>
        <v>0</v>
      </c>
      <c r="Q242" s="14" cm="1">
        <f t="array" aca="1" ref="Q242" ca="1">SUM(INDIRECT("'"&amp;TOTALCustomerSheets&amp;"'!"&amp;ADDRESS(ROW(),COLUMN())))</f>
        <v>0</v>
      </c>
      <c r="R242" s="14" cm="1">
        <f t="array" aca="1" ref="R242" ca="1">SUM(INDIRECT("'"&amp;TOTALCustomerSheets&amp;"'!"&amp;ADDRESS(ROW(),COLUMN())))</f>
        <v>0</v>
      </c>
      <c r="S242" s="14" cm="1">
        <f t="array" aca="1" ref="S242" ca="1">SUM(INDIRECT("'"&amp;TOTALCustomerSheets&amp;"'!"&amp;ADDRESS(ROW(),COLUMN())))</f>
        <v>0</v>
      </c>
      <c r="T242" s="14" cm="1">
        <f t="array" aca="1" ref="T242" ca="1">SUM(INDIRECT("'"&amp;TOTALCustomerSheets&amp;"'!"&amp;ADDRESS(ROW(),COLUMN())))</f>
        <v>0</v>
      </c>
      <c r="U242" s="14" cm="1">
        <f t="array" aca="1" ref="U242" ca="1">SUM(INDIRECT("'"&amp;TOTALCustomerSheets&amp;"'!"&amp;ADDRESS(ROW(),COLUMN())))</f>
        <v>0</v>
      </c>
    </row>
    <row r="243" spans="1:21" hidden="1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 cm="1">
        <f t="array" aca="1" ref="D243" ca="1">SUM(INDIRECT("'"&amp;TOTALCustomerSheets&amp;"'!"&amp;ADDRESS(ROW(),COLUMN())))</f>
        <v>0</v>
      </c>
      <c r="E243" s="14">
        <f t="shared" ca="1" si="15"/>
        <v>0</v>
      </c>
      <c r="F243" s="3"/>
      <c r="G243" s="14" cm="1">
        <f t="array" aca="1" ref="G243" ca="1">SUM(INDIRECT("'"&amp;TOTALCustomerSheets&amp;"'!"&amp;ADDRESS(ROW(),COLUMN())))</f>
        <v>0</v>
      </c>
      <c r="H243" s="14" cm="1">
        <f t="array" aca="1" ref="H243" ca="1">SUM(INDIRECT("'"&amp;TOTALCustomerSheets&amp;"'!"&amp;ADDRESS(ROW(),COLUMN())))</f>
        <v>0</v>
      </c>
      <c r="I243" s="14" cm="1">
        <f t="array" aca="1" ref="I243" ca="1">SUM(INDIRECT("'"&amp;TOTALCustomerSheets&amp;"'!"&amp;ADDRESS(ROW(),COLUMN())))</f>
        <v>0</v>
      </c>
      <c r="J243" s="14" cm="1">
        <f t="array" aca="1" ref="J243" ca="1">SUM(INDIRECT("'"&amp;TOTALCustomerSheets&amp;"'!"&amp;ADDRESS(ROW(),COLUMN())))</f>
        <v>0</v>
      </c>
      <c r="K243" s="14" cm="1">
        <f t="array" aca="1" ref="K243" ca="1">SUM(INDIRECT("'"&amp;TOTALCustomerSheets&amp;"'!"&amp;ADDRESS(ROW(),COLUMN())))</f>
        <v>0</v>
      </c>
      <c r="L243" s="14" cm="1">
        <f t="array" aca="1" ref="L243" ca="1">SUM(INDIRECT("'"&amp;TOTALCustomerSheets&amp;"'!"&amp;ADDRESS(ROW(),COLUMN())))</f>
        <v>0</v>
      </c>
      <c r="M243" s="14" cm="1">
        <f t="array" aca="1" ref="M243" ca="1">SUM(INDIRECT("'"&amp;TOTALCustomerSheets&amp;"'!"&amp;ADDRESS(ROW(),COLUMN())))</f>
        <v>0</v>
      </c>
      <c r="N243" s="14" cm="1">
        <f t="array" aca="1" ref="N243" ca="1">SUM(INDIRECT("'"&amp;TOTALCustomerSheets&amp;"'!"&amp;ADDRESS(ROW(),COLUMN())))</f>
        <v>0</v>
      </c>
      <c r="O243" s="14" cm="1">
        <f t="array" aca="1" ref="O243" ca="1">SUM(INDIRECT("'"&amp;TOTALCustomerSheets&amp;"'!"&amp;ADDRESS(ROW(),COLUMN())))</f>
        <v>0</v>
      </c>
      <c r="P243" s="14" cm="1">
        <f t="array" aca="1" ref="P243" ca="1">SUM(INDIRECT("'"&amp;TOTALCustomerSheets&amp;"'!"&amp;ADDRESS(ROW(),COLUMN())))</f>
        <v>0</v>
      </c>
      <c r="Q243" s="14" cm="1">
        <f t="array" aca="1" ref="Q243" ca="1">SUM(INDIRECT("'"&amp;TOTALCustomerSheets&amp;"'!"&amp;ADDRESS(ROW(),COLUMN())))</f>
        <v>0</v>
      </c>
      <c r="R243" s="14" cm="1">
        <f t="array" aca="1" ref="R243" ca="1">SUM(INDIRECT("'"&amp;TOTALCustomerSheets&amp;"'!"&amp;ADDRESS(ROW(),COLUMN())))</f>
        <v>0</v>
      </c>
      <c r="S243" s="14" cm="1">
        <f t="array" aca="1" ref="S243" ca="1">SUM(INDIRECT("'"&amp;TOTALCustomerSheets&amp;"'!"&amp;ADDRESS(ROW(),COLUMN())))</f>
        <v>0</v>
      </c>
      <c r="T243" s="14" cm="1">
        <f t="array" aca="1" ref="T243" ca="1">SUM(INDIRECT("'"&amp;TOTALCustomerSheets&amp;"'!"&amp;ADDRESS(ROW(),COLUMN())))</f>
        <v>0</v>
      </c>
      <c r="U243" s="14" cm="1">
        <f t="array" aca="1" ref="U243" ca="1">SUM(INDIRECT("'"&amp;TOTALCustomerSheets&amp;"'!"&amp;ADDRESS(ROW(),COLUMN())))</f>
        <v>0</v>
      </c>
    </row>
    <row r="244" spans="1:21" hidden="1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 cm="1">
        <f t="array" aca="1" ref="D244" ca="1">SUM(INDIRECT("'"&amp;TOTALCustomerSheets&amp;"'!"&amp;ADDRESS(ROW(),COLUMN())))</f>
        <v>55.600101179999982</v>
      </c>
      <c r="E244" s="14">
        <f t="shared" ca="1" si="15"/>
        <v>0</v>
      </c>
      <c r="F244" s="3"/>
      <c r="G244" s="14" cm="1">
        <f t="array" aca="1" ref="G244" ca="1">SUM(INDIRECT("'"&amp;TOTALCustomerSheets&amp;"'!"&amp;ADDRESS(ROW(),COLUMN())))</f>
        <v>51.251205955513925</v>
      </c>
      <c r="H244" s="14" cm="1">
        <f t="array" aca="1" ref="H244" ca="1">SUM(INDIRECT("'"&amp;TOTALCustomerSheets&amp;"'!"&amp;ADDRESS(ROW(),COLUMN())))</f>
        <v>2.6702969823529443</v>
      </c>
      <c r="I244" s="14" cm="1">
        <f t="array" aca="1" ref="I244" ca="1">SUM(INDIRECT("'"&amp;TOTALCustomerSheets&amp;"'!"&amp;ADDRESS(ROW(),COLUMN())))</f>
        <v>1.1259822810974465</v>
      </c>
      <c r="J244" s="14" cm="1">
        <f t="array" aca="1" ref="J244" ca="1">SUM(INDIRECT("'"&amp;TOTALCustomerSheets&amp;"'!"&amp;ADDRESS(ROW(),COLUMN())))</f>
        <v>0.40032430420823162</v>
      </c>
      <c r="K244" s="14" cm="1">
        <f t="array" aca="1" ref="K244" ca="1">SUM(INDIRECT("'"&amp;TOTALCustomerSheets&amp;"'!"&amp;ADDRESS(ROW(),COLUMN())))</f>
        <v>2.0728766560944027E-3</v>
      </c>
      <c r="L244" s="14" cm="1">
        <f t="array" aca="1" ref="L244" ca="1">SUM(INDIRECT("'"&amp;TOTALCustomerSheets&amp;"'!"&amp;ADDRESS(ROW(),COLUMN())))</f>
        <v>4.9511522629421517E-2</v>
      </c>
      <c r="M244" s="14" cm="1">
        <f t="array" aca="1" ref="M244" ca="1">SUM(INDIRECT("'"&amp;TOTALCustomerSheets&amp;"'!"&amp;ADDRESS(ROW(),COLUMN())))</f>
        <v>9.0861093425471343E-2</v>
      </c>
      <c r="N244" s="14" cm="1">
        <f t="array" aca="1" ref="N244" ca="1">SUM(INDIRECT("'"&amp;TOTALCustomerSheets&amp;"'!"&amp;ADDRESS(ROW(),COLUMN())))</f>
        <v>6.7368491323068101E-3</v>
      </c>
      <c r="O244" s="14" cm="1">
        <f t="array" aca="1" ref="O244" ca="1">SUM(INDIRECT("'"&amp;TOTALCustomerSheets&amp;"'!"&amp;ADDRESS(ROW(),COLUMN())))</f>
        <v>3.1093149841416048E-3</v>
      </c>
      <c r="P244" s="14" cm="1">
        <f t="array" aca="1" ref="P244" ca="1">SUM(INDIRECT("'"&amp;TOTALCustomerSheets&amp;"'!"&amp;ADDRESS(ROW(),COLUMN())))</f>
        <v>0</v>
      </c>
      <c r="Q244" s="14" cm="1">
        <f t="array" aca="1" ref="Q244" ca="1">SUM(INDIRECT("'"&amp;TOTALCustomerSheets&amp;"'!"&amp;ADDRESS(ROW(),COLUMN())))</f>
        <v>0</v>
      </c>
      <c r="R244" s="14" cm="1">
        <f t="array" aca="1" ref="R244" ca="1">SUM(INDIRECT("'"&amp;TOTALCustomerSheets&amp;"'!"&amp;ADDRESS(ROW(),COLUMN())))</f>
        <v>0</v>
      </c>
      <c r="S244" s="14" cm="1">
        <f t="array" aca="1" ref="S244" ca="1">SUM(INDIRECT("'"&amp;TOTALCustomerSheets&amp;"'!"&amp;ADDRESS(ROW(),COLUMN())))</f>
        <v>0</v>
      </c>
      <c r="T244" s="14" cm="1">
        <f t="array" aca="1" ref="T244" ca="1">SUM(INDIRECT("'"&amp;TOTALCustomerSheets&amp;"'!"&amp;ADDRESS(ROW(),COLUMN())))</f>
        <v>0</v>
      </c>
      <c r="U244" s="14" cm="1">
        <f t="array" aca="1" ref="U244" ca="1">SUM(INDIRECT("'"&amp;TOTALCustomerSheets&amp;"'!"&amp;ADDRESS(ROW(),COLUMN())))</f>
        <v>0</v>
      </c>
    </row>
    <row r="245" spans="1:21" hidden="1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 cm="1">
        <f t="array" aca="1" ref="D245" ca="1">SUM(INDIRECT("'"&amp;TOTALCustomerSheets&amp;"'!"&amp;ADDRESS(ROW(),COLUMN())))</f>
        <v>0</v>
      </c>
      <c r="E245" s="14">
        <f t="shared" ca="1" si="15"/>
        <v>0</v>
      </c>
      <c r="F245" s="46"/>
      <c r="G245" s="14" cm="1">
        <f t="array" aca="1" ref="G245" ca="1">SUM(INDIRECT("'"&amp;TOTALCustomerSheets&amp;"'!"&amp;ADDRESS(ROW(),COLUMN())))</f>
        <v>0</v>
      </c>
      <c r="H245" s="14" cm="1">
        <f t="array" aca="1" ref="H245" ca="1">SUM(INDIRECT("'"&amp;TOTALCustomerSheets&amp;"'!"&amp;ADDRESS(ROW(),COLUMN())))</f>
        <v>0</v>
      </c>
      <c r="I245" s="14" cm="1">
        <f t="array" aca="1" ref="I245" ca="1">SUM(INDIRECT("'"&amp;TOTALCustomerSheets&amp;"'!"&amp;ADDRESS(ROW(),COLUMN())))</f>
        <v>0</v>
      </c>
      <c r="J245" s="14" cm="1">
        <f t="array" aca="1" ref="J245" ca="1">SUM(INDIRECT("'"&amp;TOTALCustomerSheets&amp;"'!"&amp;ADDRESS(ROW(),COLUMN())))</f>
        <v>0</v>
      </c>
      <c r="K245" s="14" cm="1">
        <f t="array" aca="1" ref="K245" ca="1">SUM(INDIRECT("'"&amp;TOTALCustomerSheets&amp;"'!"&amp;ADDRESS(ROW(),COLUMN())))</f>
        <v>0</v>
      </c>
      <c r="L245" s="14" cm="1">
        <f t="array" aca="1" ref="L245" ca="1">SUM(INDIRECT("'"&amp;TOTALCustomerSheets&amp;"'!"&amp;ADDRESS(ROW(),COLUMN())))</f>
        <v>0</v>
      </c>
      <c r="M245" s="14" cm="1">
        <f t="array" aca="1" ref="M245" ca="1">SUM(INDIRECT("'"&amp;TOTALCustomerSheets&amp;"'!"&amp;ADDRESS(ROW(),COLUMN())))</f>
        <v>0</v>
      </c>
      <c r="N245" s="14" cm="1">
        <f t="array" aca="1" ref="N245" ca="1">SUM(INDIRECT("'"&amp;TOTALCustomerSheets&amp;"'!"&amp;ADDRESS(ROW(),COLUMN())))</f>
        <v>0</v>
      </c>
      <c r="O245" s="14" cm="1">
        <f t="array" aca="1" ref="O245" ca="1">SUM(INDIRECT("'"&amp;TOTALCustomerSheets&amp;"'!"&amp;ADDRESS(ROW(),COLUMN())))</f>
        <v>0</v>
      </c>
      <c r="P245" s="14" cm="1">
        <f t="array" aca="1" ref="P245" ca="1">SUM(INDIRECT("'"&amp;TOTALCustomerSheets&amp;"'!"&amp;ADDRESS(ROW(),COLUMN())))</f>
        <v>0</v>
      </c>
      <c r="Q245" s="14" cm="1">
        <f t="array" aca="1" ref="Q245" ca="1">SUM(INDIRECT("'"&amp;TOTALCustomerSheets&amp;"'!"&amp;ADDRESS(ROW(),COLUMN())))</f>
        <v>0</v>
      </c>
      <c r="R245" s="14" cm="1">
        <f t="array" aca="1" ref="R245" ca="1">SUM(INDIRECT("'"&amp;TOTALCustomerSheets&amp;"'!"&amp;ADDRESS(ROW(),COLUMN())))</f>
        <v>0</v>
      </c>
      <c r="S245" s="14" cm="1">
        <f t="array" aca="1" ref="S245" ca="1">SUM(INDIRECT("'"&amp;TOTALCustomerSheets&amp;"'!"&amp;ADDRESS(ROW(),COLUMN())))</f>
        <v>0</v>
      </c>
      <c r="T245" s="14" cm="1">
        <f t="array" aca="1" ref="T245" ca="1">SUM(INDIRECT("'"&amp;TOTALCustomerSheets&amp;"'!"&amp;ADDRESS(ROW(),COLUMN())))</f>
        <v>0</v>
      </c>
      <c r="U245" s="14" cm="1">
        <f t="array" aca="1" ref="U245" ca="1">SUM(INDIRECT("'"&amp;TOTALCustomerSheets&amp;"'!"&amp;ADDRESS(ROW(),COLUMN())))</f>
        <v>0</v>
      </c>
    </row>
    <row r="246" spans="1:21" hidden="1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 cm="1">
        <f t="array" aca="1" ref="D246" ca="1">SUM(INDIRECT("'"&amp;TOTALCustomerSheets&amp;"'!"&amp;ADDRESS(ROW(),COLUMN())))</f>
        <v>55.600101179999982</v>
      </c>
      <c r="E246" s="14">
        <f t="shared" ca="1" si="15"/>
        <v>0</v>
      </c>
      <c r="F246" s="46"/>
      <c r="G246" s="174" cm="1">
        <f t="array" aca="1" ref="G246" ca="1">SUM(INDIRECT("'"&amp;TOTALCustomerSheets&amp;"'!"&amp;ADDRESS(ROW(),COLUMN())))</f>
        <v>51.251205955513925</v>
      </c>
      <c r="H246" s="174" cm="1">
        <f t="array" aca="1" ref="H246" ca="1">SUM(INDIRECT("'"&amp;TOTALCustomerSheets&amp;"'!"&amp;ADDRESS(ROW(),COLUMN())))</f>
        <v>2.6702969823529443</v>
      </c>
      <c r="I246" s="174" cm="1">
        <f t="array" aca="1" ref="I246" ca="1">SUM(INDIRECT("'"&amp;TOTALCustomerSheets&amp;"'!"&amp;ADDRESS(ROW(),COLUMN())))</f>
        <v>1.1259822810974465</v>
      </c>
      <c r="J246" s="174" cm="1">
        <f t="array" aca="1" ref="J246" ca="1">SUM(INDIRECT("'"&amp;TOTALCustomerSheets&amp;"'!"&amp;ADDRESS(ROW(),COLUMN())))</f>
        <v>0.40032430420823162</v>
      </c>
      <c r="K246" s="174" cm="1">
        <f t="array" aca="1" ref="K246" ca="1">SUM(INDIRECT("'"&amp;TOTALCustomerSheets&amp;"'!"&amp;ADDRESS(ROW(),COLUMN())))</f>
        <v>2.0728766560944027E-3</v>
      </c>
      <c r="L246" s="174" cm="1">
        <f t="array" aca="1" ref="L246" ca="1">SUM(INDIRECT("'"&amp;TOTALCustomerSheets&amp;"'!"&amp;ADDRESS(ROW(),COLUMN())))</f>
        <v>4.9511522629421517E-2</v>
      </c>
      <c r="M246" s="174" cm="1">
        <f t="array" aca="1" ref="M246" ca="1">SUM(INDIRECT("'"&amp;TOTALCustomerSheets&amp;"'!"&amp;ADDRESS(ROW(),COLUMN())))</f>
        <v>9.0861093425471343E-2</v>
      </c>
      <c r="N246" s="174" cm="1">
        <f t="array" aca="1" ref="N246" ca="1">SUM(INDIRECT("'"&amp;TOTALCustomerSheets&amp;"'!"&amp;ADDRESS(ROW(),COLUMN())))</f>
        <v>6.7368491323068101E-3</v>
      </c>
      <c r="O246" s="174" cm="1">
        <f t="array" aca="1" ref="O246" ca="1">SUM(INDIRECT("'"&amp;TOTALCustomerSheets&amp;"'!"&amp;ADDRESS(ROW(),COLUMN())))</f>
        <v>3.1093149841416048E-3</v>
      </c>
      <c r="P246" s="174" cm="1">
        <f t="array" aca="1" ref="P246" ca="1">SUM(INDIRECT("'"&amp;TOTALCustomerSheets&amp;"'!"&amp;ADDRESS(ROW(),COLUMN())))</f>
        <v>0</v>
      </c>
      <c r="Q246" s="174" cm="1">
        <f t="array" aca="1" ref="Q246" ca="1">SUM(INDIRECT("'"&amp;TOTALCustomerSheets&amp;"'!"&amp;ADDRESS(ROW(),COLUMN())))</f>
        <v>0</v>
      </c>
      <c r="R246" s="174" cm="1">
        <f t="array" aca="1" ref="R246" ca="1">SUM(INDIRECT("'"&amp;TOTALCustomerSheets&amp;"'!"&amp;ADDRESS(ROW(),COLUMN())))</f>
        <v>0</v>
      </c>
      <c r="S246" s="174" cm="1">
        <f t="array" aca="1" ref="S246" ca="1">SUM(INDIRECT("'"&amp;TOTALCustomerSheets&amp;"'!"&amp;ADDRESS(ROW(),COLUMN())))</f>
        <v>0</v>
      </c>
      <c r="T246" s="174" cm="1">
        <f t="array" aca="1" ref="T246" ca="1">SUM(INDIRECT("'"&amp;TOTALCustomerSheets&amp;"'!"&amp;ADDRESS(ROW(),COLUMN())))</f>
        <v>0</v>
      </c>
      <c r="U246" s="174" cm="1">
        <f t="array" aca="1" ref="U246" ca="1">SUM(INDIRECT("'"&amp;TOTALCustomerSheets&amp;"'!"&amp;ADDRESS(ROW(),COLUMN())))</f>
        <v>0</v>
      </c>
    </row>
    <row r="247" spans="1:21" hidden="1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>
        <f t="shared" si="15"/>
        <v>0</v>
      </c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1" collapsed="1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 cm="1">
        <f t="array" aca="1" ref="D248" ca="1">SUM(INDIRECT("'"&amp;TOTALCustomerSheets&amp;"'!"&amp;ADDRESS(ROW(),COLUMN())))</f>
        <v>20685.186037366831</v>
      </c>
      <c r="E248" s="14">
        <f t="shared" ca="1" si="15"/>
        <v>0</v>
      </c>
      <c r="F248" s="46"/>
      <c r="G248" s="175" cm="1">
        <f t="array" aca="1" ref="G248" ca="1">SUM(INDIRECT("'"&amp;TOTALCustomerSheets&amp;"'!"&amp;ADDRESS(ROW(),COLUMN())))</f>
        <v>19272.794006270709</v>
      </c>
      <c r="H248" s="175" cm="1">
        <f t="array" aca="1" ref="H248" ca="1">SUM(INDIRECT("'"&amp;TOTALCustomerSheets&amp;"'!"&amp;ADDRESS(ROW(),COLUMN())))</f>
        <v>858.29690315187941</v>
      </c>
      <c r="I248" s="175" cm="1">
        <f t="array" aca="1" ref="I248" ca="1">SUM(INDIRECT("'"&amp;TOTALCustomerSheets&amp;"'!"&amp;ADDRESS(ROW(),COLUMN())))</f>
        <v>361.91746133729868</v>
      </c>
      <c r="J248" s="175" cm="1">
        <f t="array" aca="1" ref="J248" ca="1">SUM(INDIRECT("'"&amp;TOTALCustomerSheets&amp;"'!"&amp;ADDRESS(ROW(),COLUMN())))</f>
        <v>128.67374409253679</v>
      </c>
      <c r="K248" s="175" cm="1">
        <f t="array" aca="1" ref="K248" ca="1">SUM(INDIRECT("'"&amp;TOTALCustomerSheets&amp;"'!"&amp;ADDRESS(ROW(),COLUMN())))</f>
        <v>0.66627181407138791</v>
      </c>
      <c r="L248" s="175" cm="1">
        <f t="array" aca="1" ref="L248" ca="1">SUM(INDIRECT("'"&amp;TOTALCustomerSheets&amp;"'!"&amp;ADDRESS(ROW(),COLUMN())))</f>
        <v>20.711043992508873</v>
      </c>
      <c r="M248" s="175" cm="1">
        <f t="array" aca="1" ref="M248" ca="1">SUM(INDIRECT("'"&amp;TOTALCustomerSheets&amp;"'!"&amp;ADDRESS(ROW(),COLUMN())))</f>
        <v>38.007881866758545</v>
      </c>
      <c r="N248" s="175" cm="1">
        <f t="array" aca="1" ref="N248" ca="1">SUM(INDIRECT("'"&amp;TOTALCustomerSheets&amp;"'!"&amp;ADDRESS(ROW(),COLUMN())))</f>
        <v>2.8180748912615647</v>
      </c>
      <c r="O248" s="175" cm="1">
        <f t="array" aca="1" ref="O248" ca="1">SUM(INDIRECT("'"&amp;TOTALCustomerSheets&amp;"'!"&amp;ADDRESS(ROW(),COLUMN())))</f>
        <v>1.3006499498130299</v>
      </c>
      <c r="P248" s="175" cm="1">
        <f t="array" aca="1" ref="P248" ca="1">SUM(INDIRECT("'"&amp;TOTALCustomerSheets&amp;"'!"&amp;ADDRESS(ROW(),COLUMN())))</f>
        <v>0</v>
      </c>
      <c r="Q248" s="175" cm="1">
        <f t="array" aca="1" ref="Q248" ca="1">SUM(INDIRECT("'"&amp;TOTALCustomerSheets&amp;"'!"&amp;ADDRESS(ROW(),COLUMN())))</f>
        <v>0</v>
      </c>
      <c r="R248" s="175" cm="1">
        <f t="array" aca="1" ref="R248" ca="1">SUM(INDIRECT("'"&amp;TOTALCustomerSheets&amp;"'!"&amp;ADDRESS(ROW(),COLUMN())))</f>
        <v>0</v>
      </c>
      <c r="S248" s="175" cm="1">
        <f t="array" aca="1" ref="S248" ca="1">SUM(INDIRECT("'"&amp;TOTALCustomerSheets&amp;"'!"&amp;ADDRESS(ROW(),COLUMN())))</f>
        <v>0</v>
      </c>
      <c r="T248" s="175" cm="1">
        <f t="array" aca="1" ref="T248" ca="1">SUM(INDIRECT("'"&amp;TOTALCustomerSheets&amp;"'!"&amp;ADDRESS(ROW(),COLUMN())))</f>
        <v>0</v>
      </c>
      <c r="U248" s="175" cm="1">
        <f t="array" aca="1" ref="U248" ca="1">SUM(INDIRECT("'"&amp;TOTALCustomerSheets&amp;"'!"&amp;ADDRESS(ROW(),COLUMN())))</f>
        <v>0</v>
      </c>
    </row>
    <row r="249" spans="1:21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>
        <f t="shared" si="15"/>
        <v>0</v>
      </c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1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>
        <f t="shared" si="15"/>
        <v>0</v>
      </c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1" hidden="1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 cm="1">
        <f t="array" aca="1" ref="D251" ca="1">SUM(INDIRECT("'"&amp;TOTALCustomerSheets&amp;"'!"&amp;ADDRESS(ROW(),COLUMN())))</f>
        <v>1907.0748351492359</v>
      </c>
      <c r="E251" s="14">
        <f t="shared" ca="1" si="15"/>
        <v>0</v>
      </c>
      <c r="F251" s="3"/>
      <c r="G251" s="14" cm="1">
        <f t="array" aca="1" ref="G251" ca="1">SUM(INDIRECT("'"&amp;TOTALCustomerSheets&amp;"'!"&amp;ADDRESS(ROW(),COLUMN())))</f>
        <v>1608.0902763072654</v>
      </c>
      <c r="H251" s="14" cm="1">
        <f t="array" aca="1" ref="H251" ca="1">SUM(INDIRECT("'"&amp;TOTALCustomerSheets&amp;"'!"&amp;ADDRESS(ROW(),COLUMN())))</f>
        <v>108.6268459479395</v>
      </c>
      <c r="I251" s="14" cm="1">
        <f t="array" aca="1" ref="I251" ca="1">SUM(INDIRECT("'"&amp;TOTALCustomerSheets&amp;"'!"&amp;ADDRESS(ROW(),COLUMN())))</f>
        <v>102.54674774929742</v>
      </c>
      <c r="J251" s="14" cm="1">
        <f t="array" aca="1" ref="J251" ca="1">SUM(INDIRECT("'"&amp;TOTALCustomerSheets&amp;"'!"&amp;ADDRESS(ROW(),COLUMN())))</f>
        <v>54.107696027016608</v>
      </c>
      <c r="K251" s="14" cm="1">
        <f t="array" aca="1" ref="K251" ca="1">SUM(INDIRECT("'"&amp;TOTALCustomerSheets&amp;"'!"&amp;ADDRESS(ROW(),COLUMN())))</f>
        <v>0.84982246388026861</v>
      </c>
      <c r="L251" s="14" cm="1">
        <f t="array" aca="1" ref="L251" ca="1">SUM(INDIRECT("'"&amp;TOTALCustomerSheets&amp;"'!"&amp;ADDRESS(ROW(),COLUMN())))</f>
        <v>5.1393768844019441</v>
      </c>
      <c r="M251" s="14" cm="1">
        <f t="array" aca="1" ref="M251" ca="1">SUM(INDIRECT("'"&amp;TOTALCustomerSheets&amp;"'!"&amp;ADDRESS(ROW(),COLUMN())))</f>
        <v>18.879060413627652</v>
      </c>
      <c r="N251" s="14" cm="1">
        <f t="array" aca="1" ref="N251" ca="1">SUM(INDIRECT("'"&amp;TOTALCustomerSheets&amp;"'!"&amp;ADDRESS(ROW(),COLUMN())))</f>
        <v>6.2548582659966492</v>
      </c>
      <c r="O251" s="14" cm="1">
        <f t="array" aca="1" ref="O251" ca="1">SUM(INDIRECT("'"&amp;TOTALCustomerSheets&amp;"'!"&amp;ADDRESS(ROW(),COLUMN())))</f>
        <v>2.5801510898103173</v>
      </c>
      <c r="P251" s="14" cm="1">
        <f t="array" aca="1" ref="P251" ca="1">SUM(INDIRECT("'"&amp;TOTALCustomerSheets&amp;"'!"&amp;ADDRESS(ROW(),COLUMN())))</f>
        <v>0</v>
      </c>
      <c r="Q251" s="14" cm="1">
        <f t="array" aca="1" ref="Q251" ca="1">SUM(INDIRECT("'"&amp;TOTALCustomerSheets&amp;"'!"&amp;ADDRESS(ROW(),COLUMN())))</f>
        <v>0</v>
      </c>
      <c r="R251" s="14" cm="1">
        <f t="array" aca="1" ref="R251" ca="1">SUM(INDIRECT("'"&amp;TOTALCustomerSheets&amp;"'!"&amp;ADDRESS(ROW(),COLUMN())))</f>
        <v>0</v>
      </c>
      <c r="S251" s="14" cm="1">
        <f t="array" aca="1" ref="S251" ca="1">SUM(INDIRECT("'"&amp;TOTALCustomerSheets&amp;"'!"&amp;ADDRESS(ROW(),COLUMN())))</f>
        <v>0</v>
      </c>
      <c r="T251" s="14" cm="1">
        <f t="array" aca="1" ref="T251" ca="1">SUM(INDIRECT("'"&amp;TOTALCustomerSheets&amp;"'!"&amp;ADDRESS(ROW(),COLUMN())))</f>
        <v>0</v>
      </c>
      <c r="U251" s="14" cm="1">
        <f t="array" aca="1" ref="U251" ca="1">SUM(INDIRECT("'"&amp;TOTALCustomerSheets&amp;"'!"&amp;ADDRESS(ROW(),COLUMN())))</f>
        <v>0</v>
      </c>
    </row>
    <row r="252" spans="1:21" hidden="1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 cm="1">
        <f t="array" aca="1" ref="D252" ca="1">SUM(INDIRECT("'"&amp;TOTALCustomerSheets&amp;"'!"&amp;ADDRESS(ROW(),COLUMN())))</f>
        <v>2784.9078689957619</v>
      </c>
      <c r="E252" s="14">
        <f t="shared" ca="1" si="15"/>
        <v>0</v>
      </c>
      <c r="F252" s="3"/>
      <c r="G252" s="14" cm="1">
        <f t="array" aca="1" ref="G252" ca="1">SUM(INDIRECT("'"&amp;TOTALCustomerSheets&amp;"'!"&amp;ADDRESS(ROW(),COLUMN())))</f>
        <v>2348.299700673897</v>
      </c>
      <c r="H252" s="14" cm="1">
        <f t="array" aca="1" ref="H252" ca="1">SUM(INDIRECT("'"&amp;TOTALCustomerSheets&amp;"'!"&amp;ADDRESS(ROW(),COLUMN())))</f>
        <v>158.62815264978002</v>
      </c>
      <c r="I252" s="14" cm="1">
        <f t="array" aca="1" ref="I252" ca="1">SUM(INDIRECT("'"&amp;TOTALCustomerSheets&amp;"'!"&amp;ADDRESS(ROW(),COLUMN())))</f>
        <v>149.74936456785338</v>
      </c>
      <c r="J252" s="14" cm="1">
        <f t="array" aca="1" ref="J252" ca="1">SUM(INDIRECT("'"&amp;TOTALCustomerSheets&amp;"'!"&amp;ADDRESS(ROW(),COLUMN())))</f>
        <v>79.013652564440449</v>
      </c>
      <c r="K252" s="14" cm="1">
        <f t="array" aca="1" ref="K252" ca="1">SUM(INDIRECT("'"&amp;TOTALCustomerSheets&amp;"'!"&amp;ADDRESS(ROW(),COLUMN())))</f>
        <v>1.2409986348146245</v>
      </c>
      <c r="L252" s="14" cm="1">
        <f t="array" aca="1" ref="L252" ca="1">SUM(INDIRECT("'"&amp;TOTALCustomerSheets&amp;"'!"&amp;ADDRESS(ROW(),COLUMN())))</f>
        <v>7.5050495467241962</v>
      </c>
      <c r="M252" s="14" cm="1">
        <f t="array" aca="1" ref="M252" ca="1">SUM(INDIRECT("'"&amp;TOTALCustomerSheets&amp;"'!"&amp;ADDRESS(ROW(),COLUMN())))</f>
        <v>27.569156142235872</v>
      </c>
      <c r="N252" s="14" cm="1">
        <f t="array" aca="1" ref="N252" ca="1">SUM(INDIRECT("'"&amp;TOTALCustomerSheets&amp;"'!"&amp;ADDRESS(ROW(),COLUMN())))</f>
        <v>9.1339908027595218</v>
      </c>
      <c r="O252" s="14" cm="1">
        <f t="array" aca="1" ref="O252" ca="1">SUM(INDIRECT("'"&amp;TOTALCustomerSheets&amp;"'!"&amp;ADDRESS(ROW(),COLUMN())))</f>
        <v>3.7678034132564346</v>
      </c>
      <c r="P252" s="14" cm="1">
        <f t="array" aca="1" ref="P252" ca="1">SUM(INDIRECT("'"&amp;TOTALCustomerSheets&amp;"'!"&amp;ADDRESS(ROW(),COLUMN())))</f>
        <v>0</v>
      </c>
      <c r="Q252" s="14" cm="1">
        <f t="array" aca="1" ref="Q252" ca="1">SUM(INDIRECT("'"&amp;TOTALCustomerSheets&amp;"'!"&amp;ADDRESS(ROW(),COLUMN())))</f>
        <v>0</v>
      </c>
      <c r="R252" s="14" cm="1">
        <f t="array" aca="1" ref="R252" ca="1">SUM(INDIRECT("'"&amp;TOTALCustomerSheets&amp;"'!"&amp;ADDRESS(ROW(),COLUMN())))</f>
        <v>0</v>
      </c>
      <c r="S252" s="14" cm="1">
        <f t="array" aca="1" ref="S252" ca="1">SUM(INDIRECT("'"&amp;TOTALCustomerSheets&amp;"'!"&amp;ADDRESS(ROW(),COLUMN())))</f>
        <v>0</v>
      </c>
      <c r="T252" s="14" cm="1">
        <f t="array" aca="1" ref="T252" ca="1">SUM(INDIRECT("'"&amp;TOTALCustomerSheets&amp;"'!"&amp;ADDRESS(ROW(),COLUMN())))</f>
        <v>0</v>
      </c>
      <c r="U252" s="14" cm="1">
        <f t="array" aca="1" ref="U252" ca="1">SUM(INDIRECT("'"&amp;TOTALCustomerSheets&amp;"'!"&amp;ADDRESS(ROW(),COLUMN())))</f>
        <v>0</v>
      </c>
    </row>
    <row r="253" spans="1:21" hidden="1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 cm="1">
        <f t="array" aca="1" ref="D253" ca="1">SUM(INDIRECT("'"&amp;TOTALCustomerSheets&amp;"'!"&amp;ADDRESS(ROW(),COLUMN())))</f>
        <v>-473.87318466204061</v>
      </c>
      <c r="E253" s="14">
        <f t="shared" ca="1" si="15"/>
        <v>0</v>
      </c>
      <c r="F253" s="3"/>
      <c r="G253" s="14" cm="1">
        <f t="array" aca="1" ref="G253" ca="1">SUM(INDIRECT("'"&amp;TOTALCustomerSheets&amp;"'!"&amp;ADDRESS(ROW(),COLUMN())))</f>
        <v>-399.58099515174655</v>
      </c>
      <c r="H253" s="14" cm="1">
        <f t="array" aca="1" ref="H253" ca="1">SUM(INDIRECT("'"&amp;TOTALCustomerSheets&amp;"'!"&amp;ADDRESS(ROW(),COLUMN())))</f>
        <v>-26.991782640304638</v>
      </c>
      <c r="I253" s="14" cm="1">
        <f t="array" aca="1" ref="I253" ca="1">SUM(INDIRECT("'"&amp;TOTALCustomerSheets&amp;"'!"&amp;ADDRESS(ROW(),COLUMN())))</f>
        <v>-25.480989543282309</v>
      </c>
      <c r="J253" s="14" cm="1">
        <f t="array" aca="1" ref="J253" ca="1">SUM(INDIRECT("'"&amp;TOTALCustomerSheets&amp;"'!"&amp;ADDRESS(ROW(),COLUMN())))</f>
        <v>-13.444771939975579</v>
      </c>
      <c r="K253" s="14" cm="1">
        <f t="array" aca="1" ref="K253" ca="1">SUM(INDIRECT("'"&amp;TOTALCustomerSheets&amp;"'!"&amp;ADDRESS(ROW(),COLUMN())))</f>
        <v>-0.21116532499615903</v>
      </c>
      <c r="L253" s="14" cm="1">
        <f t="array" aca="1" ref="L253" ca="1">SUM(INDIRECT("'"&amp;TOTALCustomerSheets&amp;"'!"&amp;ADDRESS(ROW(),COLUMN())))</f>
        <v>-1.2770410717518825</v>
      </c>
      <c r="M253" s="14" cm="1">
        <f t="array" aca="1" ref="M253" ca="1">SUM(INDIRECT("'"&amp;TOTALCustomerSheets&amp;"'!"&amp;ADDRESS(ROW(),COLUMN())))</f>
        <v>-4.6911009031969719</v>
      </c>
      <c r="N253" s="14" cm="1">
        <f t="array" aca="1" ref="N253" ca="1">SUM(INDIRECT("'"&amp;TOTALCustomerSheets&amp;"'!"&amp;ADDRESS(ROW(),COLUMN())))</f>
        <v>-1.5542177745141166</v>
      </c>
      <c r="O253" s="14" cm="1">
        <f t="array" aca="1" ref="O253" ca="1">SUM(INDIRECT("'"&amp;TOTALCustomerSheets&amp;"'!"&amp;ADDRESS(ROW(),COLUMN())))</f>
        <v>-0.64112031227236654</v>
      </c>
      <c r="P253" s="14" cm="1">
        <f t="array" aca="1" ref="P253" ca="1">SUM(INDIRECT("'"&amp;TOTALCustomerSheets&amp;"'!"&amp;ADDRESS(ROW(),COLUMN())))</f>
        <v>0</v>
      </c>
      <c r="Q253" s="14" cm="1">
        <f t="array" aca="1" ref="Q253" ca="1">SUM(INDIRECT("'"&amp;TOTALCustomerSheets&amp;"'!"&amp;ADDRESS(ROW(),COLUMN())))</f>
        <v>0</v>
      </c>
      <c r="R253" s="14" cm="1">
        <f t="array" aca="1" ref="R253" ca="1">SUM(INDIRECT("'"&amp;TOTALCustomerSheets&amp;"'!"&amp;ADDRESS(ROW(),COLUMN())))</f>
        <v>0</v>
      </c>
      <c r="S253" s="14" cm="1">
        <f t="array" aca="1" ref="S253" ca="1">SUM(INDIRECT("'"&amp;TOTALCustomerSheets&amp;"'!"&amp;ADDRESS(ROW(),COLUMN())))</f>
        <v>0</v>
      </c>
      <c r="T253" s="14" cm="1">
        <f t="array" aca="1" ref="T253" ca="1">SUM(INDIRECT("'"&amp;TOTALCustomerSheets&amp;"'!"&amp;ADDRESS(ROW(),COLUMN())))</f>
        <v>0</v>
      </c>
      <c r="U253" s="14" cm="1">
        <f t="array" aca="1" ref="U253" ca="1">SUM(INDIRECT("'"&amp;TOTALCustomerSheets&amp;"'!"&amp;ADDRESS(ROW(),COLUMN())))</f>
        <v>0</v>
      </c>
    </row>
    <row r="254" spans="1:21" hidden="1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 cm="1">
        <f t="array" aca="1" ref="D254" ca="1">SUM(INDIRECT("'"&amp;TOTALCustomerSheets&amp;"'!"&amp;ADDRESS(ROW(),COLUMN())))</f>
        <v>348.66142166627208</v>
      </c>
      <c r="E254" s="14">
        <f t="shared" ca="1" si="15"/>
        <v>0</v>
      </c>
      <c r="F254" s="3"/>
      <c r="G254" s="14" cm="1">
        <f t="array" aca="1" ref="G254" ca="1">SUM(INDIRECT("'"&amp;TOTALCustomerSheets&amp;"'!"&amp;ADDRESS(ROW(),COLUMN())))</f>
        <v>293.99949680586298</v>
      </c>
      <c r="H254" s="14" cm="1">
        <f t="array" aca="1" ref="H254" ca="1">SUM(INDIRECT("'"&amp;TOTALCustomerSheets&amp;"'!"&amp;ADDRESS(ROW(),COLUMN())))</f>
        <v>19.85972959281796</v>
      </c>
      <c r="I254" s="14" cm="1">
        <f t="array" aca="1" ref="I254" ca="1">SUM(INDIRECT("'"&amp;TOTALCustomerSheets&amp;"'!"&amp;ADDRESS(ROW(),COLUMN())))</f>
        <v>18.748134157370252</v>
      </c>
      <c r="J254" s="14" cm="1">
        <f t="array" aca="1" ref="J254" ca="1">SUM(INDIRECT("'"&amp;TOTALCustomerSheets&amp;"'!"&amp;ADDRESS(ROW(),COLUMN())))</f>
        <v>9.892252717177632</v>
      </c>
      <c r="K254" s="14" cm="1">
        <f t="array" aca="1" ref="K254" ca="1">SUM(INDIRECT("'"&amp;TOTALCustomerSheets&amp;"'!"&amp;ADDRESS(ROW(),COLUMN())))</f>
        <v>0.1553689991390621</v>
      </c>
      <c r="L254" s="14" cm="1">
        <f t="array" aca="1" ref="L254" ca="1">SUM(INDIRECT("'"&amp;TOTALCustomerSheets&amp;"'!"&amp;ADDRESS(ROW(),COLUMN())))</f>
        <v>0.93960783183116903</v>
      </c>
      <c r="M254" s="14" cm="1">
        <f t="array" aca="1" ref="M254" ca="1">SUM(INDIRECT("'"&amp;TOTALCustomerSheets&amp;"'!"&amp;ADDRESS(ROW(),COLUMN())))</f>
        <v>3.4515688226905672</v>
      </c>
      <c r="N254" s="14" cm="1">
        <f t="array" aca="1" ref="N254" ca="1">SUM(INDIRECT("'"&amp;TOTALCustomerSheets&amp;"'!"&amp;ADDRESS(ROW(),COLUMN())))</f>
        <v>1.1435459873669651</v>
      </c>
      <c r="O254" s="14" cm="1">
        <f t="array" aca="1" ref="O254" ca="1">SUM(INDIRECT("'"&amp;TOTALCustomerSheets&amp;"'!"&amp;ADDRESS(ROW(),COLUMN())))</f>
        <v>0.4717167520154758</v>
      </c>
      <c r="P254" s="14" cm="1">
        <f t="array" aca="1" ref="P254" ca="1">SUM(INDIRECT("'"&amp;TOTALCustomerSheets&amp;"'!"&amp;ADDRESS(ROW(),COLUMN())))</f>
        <v>0</v>
      </c>
      <c r="Q254" s="14" cm="1">
        <f t="array" aca="1" ref="Q254" ca="1">SUM(INDIRECT("'"&amp;TOTALCustomerSheets&amp;"'!"&amp;ADDRESS(ROW(),COLUMN())))</f>
        <v>0</v>
      </c>
      <c r="R254" s="14" cm="1">
        <f t="array" aca="1" ref="R254" ca="1">SUM(INDIRECT("'"&amp;TOTALCustomerSheets&amp;"'!"&amp;ADDRESS(ROW(),COLUMN())))</f>
        <v>0</v>
      </c>
      <c r="S254" s="14" cm="1">
        <f t="array" aca="1" ref="S254" ca="1">SUM(INDIRECT("'"&amp;TOTALCustomerSheets&amp;"'!"&amp;ADDRESS(ROW(),COLUMN())))</f>
        <v>0</v>
      </c>
      <c r="T254" s="14" cm="1">
        <f t="array" aca="1" ref="T254" ca="1">SUM(INDIRECT("'"&amp;TOTALCustomerSheets&amp;"'!"&amp;ADDRESS(ROW(),COLUMN())))</f>
        <v>0</v>
      </c>
      <c r="U254" s="14" cm="1">
        <f t="array" aca="1" ref="U254" ca="1">SUM(INDIRECT("'"&amp;TOTALCustomerSheets&amp;"'!"&amp;ADDRESS(ROW(),COLUMN())))</f>
        <v>0</v>
      </c>
    </row>
    <row r="255" spans="1:21" hidden="1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 cm="1">
        <f t="array" aca="1" ref="D255" ca="1">SUM(INDIRECT("'"&amp;TOTALCustomerSheets&amp;"'!"&amp;ADDRESS(ROW(),COLUMN())))</f>
        <v>26.73810235564909</v>
      </c>
      <c r="E255" s="14">
        <f t="shared" ca="1" si="15"/>
        <v>0</v>
      </c>
      <c r="F255" s="3"/>
      <c r="G255" s="14" cm="1">
        <f t="array" aca="1" ref="G255" ca="1">SUM(INDIRECT("'"&amp;TOTALCustomerSheets&amp;"'!"&amp;ADDRESS(ROW(),COLUMN())))</f>
        <v>22.133687183872915</v>
      </c>
      <c r="H255" s="14" cm="1">
        <f t="array" aca="1" ref="H255" ca="1">SUM(INDIRECT("'"&amp;TOTALCustomerSheets&amp;"'!"&amp;ADDRESS(ROW(),COLUMN())))</f>
        <v>1.4244070457035896</v>
      </c>
      <c r="I255" s="14" cm="1">
        <f t="array" aca="1" ref="I255" ca="1">SUM(INDIRECT("'"&amp;TOTALCustomerSheets&amp;"'!"&amp;ADDRESS(ROW(),COLUMN())))</f>
        <v>1.5819775013594397</v>
      </c>
      <c r="J255" s="14" cm="1">
        <f t="array" aca="1" ref="J255" ca="1">SUM(INDIRECT("'"&amp;TOTALCustomerSheets&amp;"'!"&amp;ADDRESS(ROW(),COLUMN())))</f>
        <v>0.78229379824150569</v>
      </c>
      <c r="K255" s="14" cm="1">
        <f t="array" aca="1" ref="K255" ca="1">SUM(INDIRECT("'"&amp;TOTALCustomerSheets&amp;"'!"&amp;ADDRESS(ROW(),COLUMN())))</f>
        <v>2.0418044074044597E-2</v>
      </c>
      <c r="L255" s="14" cm="1">
        <f t="array" aca="1" ref="L255" ca="1">SUM(INDIRECT("'"&amp;TOTALCustomerSheets&amp;"'!"&amp;ADDRESS(ROW(),COLUMN())))</f>
        <v>6.5518997575463145E-2</v>
      </c>
      <c r="M255" s="14" cm="1">
        <f t="array" aca="1" ref="M255" ca="1">SUM(INDIRECT("'"&amp;TOTALCustomerSheets&amp;"'!"&amp;ADDRESS(ROW(),COLUMN())))</f>
        <v>0.41100255961837551</v>
      </c>
      <c r="N255" s="14" cm="1">
        <f t="array" aca="1" ref="N255" ca="1">SUM(INDIRECT("'"&amp;TOTALCustomerSheets&amp;"'!"&amp;ADDRESS(ROW(),COLUMN())))</f>
        <v>0.22548894011896153</v>
      </c>
      <c r="O255" s="14" cm="1">
        <f t="array" aca="1" ref="O255" ca="1">SUM(INDIRECT("'"&amp;TOTALCustomerSheets&amp;"'!"&amp;ADDRESS(ROW(),COLUMN())))</f>
        <v>9.3308285084795703E-2</v>
      </c>
      <c r="P255" s="14" cm="1">
        <f t="array" aca="1" ref="P255" ca="1">SUM(INDIRECT("'"&amp;TOTALCustomerSheets&amp;"'!"&amp;ADDRESS(ROW(),COLUMN())))</f>
        <v>0</v>
      </c>
      <c r="Q255" s="14" cm="1">
        <f t="array" aca="1" ref="Q255" ca="1">SUM(INDIRECT("'"&amp;TOTALCustomerSheets&amp;"'!"&amp;ADDRESS(ROW(),COLUMN())))</f>
        <v>0</v>
      </c>
      <c r="R255" s="14" cm="1">
        <f t="array" aca="1" ref="R255" ca="1">SUM(INDIRECT("'"&amp;TOTALCustomerSheets&amp;"'!"&amp;ADDRESS(ROW(),COLUMN())))</f>
        <v>0</v>
      </c>
      <c r="S255" s="14" cm="1">
        <f t="array" aca="1" ref="S255" ca="1">SUM(INDIRECT("'"&amp;TOTALCustomerSheets&amp;"'!"&amp;ADDRESS(ROW(),COLUMN())))</f>
        <v>0</v>
      </c>
      <c r="T255" s="14" cm="1">
        <f t="array" aca="1" ref="T255" ca="1">SUM(INDIRECT("'"&amp;TOTALCustomerSheets&amp;"'!"&amp;ADDRESS(ROW(),COLUMN())))</f>
        <v>0</v>
      </c>
      <c r="U255" s="14" cm="1">
        <f t="array" aca="1" ref="U255" ca="1">SUM(INDIRECT("'"&amp;TOTALCustomerSheets&amp;"'!"&amp;ADDRESS(ROW(),COLUMN())))</f>
        <v>0</v>
      </c>
    </row>
    <row r="256" spans="1:21" hidden="1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 cm="1">
        <f t="array" aca="1" ref="D256" ca="1">SUM(INDIRECT("'"&amp;TOTALCustomerSheets&amp;"'!"&amp;ADDRESS(ROW(),COLUMN())))</f>
        <v>748.24687983504066</v>
      </c>
      <c r="E256" s="14">
        <f t="shared" ca="1" si="15"/>
        <v>0</v>
      </c>
      <c r="F256" s="3"/>
      <c r="G256" s="14" cm="1">
        <f t="array" aca="1" ref="G256" ca="1">SUM(INDIRECT("'"&amp;TOTALCustomerSheets&amp;"'!"&amp;ADDRESS(ROW(),COLUMN())))</f>
        <v>630.93933681203487</v>
      </c>
      <c r="H256" s="14" cm="1">
        <f t="array" aca="1" ref="H256" ca="1">SUM(INDIRECT("'"&amp;TOTALCustomerSheets&amp;"'!"&amp;ADDRESS(ROW(),COLUMN())))</f>
        <v>42.6200886555702</v>
      </c>
      <c r="I256" s="14" cm="1">
        <f t="array" aca="1" ref="I256" ca="1">SUM(INDIRECT("'"&amp;TOTALCustomerSheets&amp;"'!"&amp;ADDRESS(ROW(),COLUMN())))</f>
        <v>40.234542780613182</v>
      </c>
      <c r="J256" s="14" cm="1">
        <f t="array" aca="1" ref="J256" ca="1">SUM(INDIRECT("'"&amp;TOTALCustomerSheets&amp;"'!"&amp;ADDRESS(ROW(),COLUMN())))</f>
        <v>21.229326705530053</v>
      </c>
      <c r="K256" s="14" cm="1">
        <f t="array" aca="1" ref="K256" ca="1">SUM(INDIRECT("'"&amp;TOTALCustomerSheets&amp;"'!"&amp;ADDRESS(ROW(),COLUMN())))</f>
        <v>0.33343054781716397</v>
      </c>
      <c r="L256" s="14" cm="1">
        <f t="array" aca="1" ref="L256" ca="1">SUM(INDIRECT("'"&amp;TOTALCustomerSheets&amp;"'!"&amp;ADDRESS(ROW(),COLUMN())))</f>
        <v>2.0164508739632967</v>
      </c>
      <c r="M256" s="14" cm="1">
        <f t="array" aca="1" ref="M256" ca="1">SUM(INDIRECT("'"&amp;TOTALCustomerSheets&amp;"'!"&amp;ADDRESS(ROW(),COLUMN())))</f>
        <v>7.4072594259829829</v>
      </c>
      <c r="N256" s="14" cm="1">
        <f t="array" aca="1" ref="N256" ca="1">SUM(INDIRECT("'"&amp;TOTALCustomerSheets&amp;"'!"&amp;ADDRESS(ROW(),COLUMN())))</f>
        <v>2.4541135434657253</v>
      </c>
      <c r="O256" s="14" cm="1">
        <f t="array" aca="1" ref="O256" ca="1">SUM(INDIRECT("'"&amp;TOTALCustomerSheets&amp;"'!"&amp;ADDRESS(ROW(),COLUMN())))</f>
        <v>1.012330490063057</v>
      </c>
      <c r="P256" s="14" cm="1">
        <f t="array" aca="1" ref="P256" ca="1">SUM(INDIRECT("'"&amp;TOTALCustomerSheets&amp;"'!"&amp;ADDRESS(ROW(),COLUMN())))</f>
        <v>0</v>
      </c>
      <c r="Q256" s="14" cm="1">
        <f t="array" aca="1" ref="Q256" ca="1">SUM(INDIRECT("'"&amp;TOTALCustomerSheets&amp;"'!"&amp;ADDRESS(ROW(),COLUMN())))</f>
        <v>0</v>
      </c>
      <c r="R256" s="14" cm="1">
        <f t="array" aca="1" ref="R256" ca="1">SUM(INDIRECT("'"&amp;TOTALCustomerSheets&amp;"'!"&amp;ADDRESS(ROW(),COLUMN())))</f>
        <v>0</v>
      </c>
      <c r="S256" s="14" cm="1">
        <f t="array" aca="1" ref="S256" ca="1">SUM(INDIRECT("'"&amp;TOTALCustomerSheets&amp;"'!"&amp;ADDRESS(ROW(),COLUMN())))</f>
        <v>0</v>
      </c>
      <c r="T256" s="14" cm="1">
        <f t="array" aca="1" ref="T256" ca="1">SUM(INDIRECT("'"&amp;TOTALCustomerSheets&amp;"'!"&amp;ADDRESS(ROW(),COLUMN())))</f>
        <v>0</v>
      </c>
      <c r="U256" s="14" cm="1">
        <f t="array" aca="1" ref="U256" ca="1">SUM(INDIRECT("'"&amp;TOTALCustomerSheets&amp;"'!"&amp;ADDRESS(ROW(),COLUMN())))</f>
        <v>0</v>
      </c>
    </row>
    <row r="257" spans="1:21" hidden="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 cm="1">
        <f t="array" aca="1" ref="D257" ca="1">SUM(INDIRECT("'"&amp;TOTALCustomerSheets&amp;"'!"&amp;ADDRESS(ROW(),COLUMN())))</f>
        <v>4961.8751038082428</v>
      </c>
      <c r="E257" s="14">
        <f t="shared" ca="1" si="15"/>
        <v>0</v>
      </c>
      <c r="F257" s="3"/>
      <c r="G257" s="14" cm="1">
        <f t="array" aca="1" ref="G257" ca="1">SUM(INDIRECT("'"&amp;TOTALCustomerSheets&amp;"'!"&amp;ADDRESS(ROW(),COLUMN())))</f>
        <v>4183.9695850534044</v>
      </c>
      <c r="H257" s="14" cm="1">
        <f t="array" aca="1" ref="H257" ca="1">SUM(INDIRECT("'"&amp;TOTALCustomerSheets&amp;"'!"&amp;ADDRESS(ROW(),COLUMN())))</f>
        <v>282.62805034188187</v>
      </c>
      <c r="I257" s="14" cm="1">
        <f t="array" aca="1" ref="I257" ca="1">SUM(INDIRECT("'"&amp;TOTALCustomerSheets&amp;"'!"&amp;ADDRESS(ROW(),COLUMN())))</f>
        <v>266.80869846092082</v>
      </c>
      <c r="J257" s="14" cm="1">
        <f t="array" aca="1" ref="J257" ca="1">SUM(INDIRECT("'"&amp;TOTALCustomerSheets&amp;"'!"&amp;ADDRESS(ROW(),COLUMN())))</f>
        <v>140.77875964414821</v>
      </c>
      <c r="K257" s="14" cm="1">
        <f t="array" aca="1" ref="K257" ca="1">SUM(INDIRECT("'"&amp;TOTALCustomerSheets&amp;"'!"&amp;ADDRESS(ROW(),COLUMN())))</f>
        <v>2.2110893859361895</v>
      </c>
      <c r="L257" s="14" cm="1">
        <f t="array" aca="1" ref="L257" ca="1">SUM(INDIRECT("'"&amp;TOTALCustomerSheets&amp;"'!"&amp;ADDRESS(ROW(),COLUMN())))</f>
        <v>13.371759587927251</v>
      </c>
      <c r="M257" s="14" cm="1">
        <f t="array" aca="1" ref="M257" ca="1">SUM(INDIRECT("'"&amp;TOTALCustomerSheets&amp;"'!"&amp;ADDRESS(ROW(),COLUMN())))</f>
        <v>49.120012557000848</v>
      </c>
      <c r="N257" s="14" cm="1">
        <f t="array" aca="1" ref="N257" ca="1">SUM(INDIRECT("'"&amp;TOTALCustomerSheets&amp;"'!"&amp;ADDRESS(ROW(),COLUMN())))</f>
        <v>16.274047004279879</v>
      </c>
      <c r="O257" s="14" cm="1">
        <f t="array" aca="1" ref="O257" ca="1">SUM(INDIRECT("'"&amp;TOTALCustomerSheets&amp;"'!"&amp;ADDRESS(ROW(),COLUMN())))</f>
        <v>6.7131017727428004</v>
      </c>
      <c r="P257" s="14" cm="1">
        <f t="array" aca="1" ref="P257" ca="1">SUM(INDIRECT("'"&amp;TOTALCustomerSheets&amp;"'!"&amp;ADDRESS(ROW(),COLUMN())))</f>
        <v>0</v>
      </c>
      <c r="Q257" s="14" cm="1">
        <f t="array" aca="1" ref="Q257" ca="1">SUM(INDIRECT("'"&amp;TOTALCustomerSheets&amp;"'!"&amp;ADDRESS(ROW(),COLUMN())))</f>
        <v>0</v>
      </c>
      <c r="R257" s="14" cm="1">
        <f t="array" aca="1" ref="R257" ca="1">SUM(INDIRECT("'"&amp;TOTALCustomerSheets&amp;"'!"&amp;ADDRESS(ROW(),COLUMN())))</f>
        <v>0</v>
      </c>
      <c r="S257" s="14" cm="1">
        <f t="array" aca="1" ref="S257" ca="1">SUM(INDIRECT("'"&amp;TOTALCustomerSheets&amp;"'!"&amp;ADDRESS(ROW(),COLUMN())))</f>
        <v>0</v>
      </c>
      <c r="T257" s="14" cm="1">
        <f t="array" aca="1" ref="T257" ca="1">SUM(INDIRECT("'"&amp;TOTALCustomerSheets&amp;"'!"&amp;ADDRESS(ROW(),COLUMN())))</f>
        <v>0</v>
      </c>
      <c r="U257" s="14" cm="1">
        <f t="array" aca="1" ref="U257" ca="1">SUM(INDIRECT("'"&amp;TOTALCustomerSheets&amp;"'!"&amp;ADDRESS(ROW(),COLUMN())))</f>
        <v>0</v>
      </c>
    </row>
    <row r="258" spans="1:21" hidden="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 cm="1">
        <f t="array" aca="1" ref="D258" ca="1">SUM(INDIRECT("'"&amp;TOTALCustomerSheets&amp;"'!"&amp;ADDRESS(ROW(),COLUMN())))</f>
        <v>0</v>
      </c>
      <c r="E258" s="14">
        <f t="shared" ca="1" si="15"/>
        <v>0</v>
      </c>
      <c r="F258" s="3"/>
      <c r="G258" s="14" cm="1">
        <f t="array" aca="1" ref="G258" ca="1">SUM(INDIRECT("'"&amp;TOTALCustomerSheets&amp;"'!"&amp;ADDRESS(ROW(),COLUMN())))</f>
        <v>0</v>
      </c>
      <c r="H258" s="14" cm="1">
        <f t="array" aca="1" ref="H258" ca="1">SUM(INDIRECT("'"&amp;TOTALCustomerSheets&amp;"'!"&amp;ADDRESS(ROW(),COLUMN())))</f>
        <v>0</v>
      </c>
      <c r="I258" s="14" cm="1">
        <f t="array" aca="1" ref="I258" ca="1">SUM(INDIRECT("'"&amp;TOTALCustomerSheets&amp;"'!"&amp;ADDRESS(ROW(),COLUMN())))</f>
        <v>0</v>
      </c>
      <c r="J258" s="14" cm="1">
        <f t="array" aca="1" ref="J258" ca="1">SUM(INDIRECT("'"&amp;TOTALCustomerSheets&amp;"'!"&amp;ADDRESS(ROW(),COLUMN())))</f>
        <v>0</v>
      </c>
      <c r="K258" s="14" cm="1">
        <f t="array" aca="1" ref="K258" ca="1">SUM(INDIRECT("'"&amp;TOTALCustomerSheets&amp;"'!"&amp;ADDRESS(ROW(),COLUMN())))</f>
        <v>0</v>
      </c>
      <c r="L258" s="14" cm="1">
        <f t="array" aca="1" ref="L258" ca="1">SUM(INDIRECT("'"&amp;TOTALCustomerSheets&amp;"'!"&amp;ADDRESS(ROW(),COLUMN())))</f>
        <v>0</v>
      </c>
      <c r="M258" s="14" cm="1">
        <f t="array" aca="1" ref="M258" ca="1">SUM(INDIRECT("'"&amp;TOTALCustomerSheets&amp;"'!"&amp;ADDRESS(ROW(),COLUMN())))</f>
        <v>0</v>
      </c>
      <c r="N258" s="14" cm="1">
        <f t="array" aca="1" ref="N258" ca="1">SUM(INDIRECT("'"&amp;TOTALCustomerSheets&amp;"'!"&amp;ADDRESS(ROW(),COLUMN())))</f>
        <v>0</v>
      </c>
      <c r="O258" s="14" cm="1">
        <f t="array" aca="1" ref="O258" ca="1">SUM(INDIRECT("'"&amp;TOTALCustomerSheets&amp;"'!"&amp;ADDRESS(ROW(),COLUMN())))</f>
        <v>0</v>
      </c>
      <c r="P258" s="14" cm="1">
        <f t="array" aca="1" ref="P258" ca="1">SUM(INDIRECT("'"&amp;TOTALCustomerSheets&amp;"'!"&amp;ADDRESS(ROW(),COLUMN())))</f>
        <v>0</v>
      </c>
      <c r="Q258" s="14" cm="1">
        <f t="array" aca="1" ref="Q258" ca="1">SUM(INDIRECT("'"&amp;TOTALCustomerSheets&amp;"'!"&amp;ADDRESS(ROW(),COLUMN())))</f>
        <v>0</v>
      </c>
      <c r="R258" s="14" cm="1">
        <f t="array" aca="1" ref="R258" ca="1">SUM(INDIRECT("'"&amp;TOTALCustomerSheets&amp;"'!"&amp;ADDRESS(ROW(),COLUMN())))</f>
        <v>0</v>
      </c>
      <c r="S258" s="14" cm="1">
        <f t="array" aca="1" ref="S258" ca="1">SUM(INDIRECT("'"&amp;TOTALCustomerSheets&amp;"'!"&amp;ADDRESS(ROW(),COLUMN())))</f>
        <v>0</v>
      </c>
      <c r="T258" s="14" cm="1">
        <f t="array" aca="1" ref="T258" ca="1">SUM(INDIRECT("'"&amp;TOTALCustomerSheets&amp;"'!"&amp;ADDRESS(ROW(),COLUMN())))</f>
        <v>0</v>
      </c>
      <c r="U258" s="14" cm="1">
        <f t="array" aca="1" ref="U258" ca="1">SUM(INDIRECT("'"&amp;TOTALCustomerSheets&amp;"'!"&amp;ADDRESS(ROW(),COLUMN())))</f>
        <v>0</v>
      </c>
    </row>
    <row r="259" spans="1:21" hidden="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 cm="1">
        <f t="array" aca="1" ref="D259" ca="1">SUM(INDIRECT("'"&amp;TOTALCustomerSheets&amp;"'!"&amp;ADDRESS(ROW(),COLUMN())))</f>
        <v>1723.9854567529201</v>
      </c>
      <c r="E259" s="14">
        <f t="shared" ca="1" si="15"/>
        <v>0</v>
      </c>
      <c r="F259" s="3"/>
      <c r="G259" s="14" cm="1">
        <f t="array" aca="1" ref="G259" ca="1">SUM(INDIRECT("'"&amp;TOTALCustomerSheets&amp;"'!"&amp;ADDRESS(ROW(),COLUMN())))</f>
        <v>1225.8247403716214</v>
      </c>
      <c r="H259" s="14" cm="1">
        <f t="array" aca="1" ref="H259" ca="1">SUM(INDIRECT("'"&amp;TOTALCustomerSheets&amp;"'!"&amp;ADDRESS(ROW(),COLUMN())))</f>
        <v>80.44836748103809</v>
      </c>
      <c r="I259" s="14" cm="1">
        <f t="array" aca="1" ref="I259" ca="1">SUM(INDIRECT("'"&amp;TOTALCustomerSheets&amp;"'!"&amp;ADDRESS(ROW(),COLUMN())))</f>
        <v>84.890467666950485</v>
      </c>
      <c r="J259" s="14" cm="1">
        <f t="array" aca="1" ref="J259" ca="1">SUM(INDIRECT("'"&amp;TOTALCustomerSheets&amp;"'!"&amp;ADDRESS(ROW(),COLUMN())))</f>
        <v>180.8429975933999</v>
      </c>
      <c r="K259" s="14" cm="1">
        <f t="array" aca="1" ref="K259" ca="1">SUM(INDIRECT("'"&amp;TOTALCustomerSheets&amp;"'!"&amp;ADDRESS(ROW(),COLUMN())))</f>
        <v>0.51762135209892257</v>
      </c>
      <c r="L259" s="14" cm="1">
        <f t="array" aca="1" ref="L259" ca="1">SUM(INDIRECT("'"&amp;TOTALCustomerSheets&amp;"'!"&amp;ADDRESS(ROW(),COLUMN())))</f>
        <v>5.3915568812000938</v>
      </c>
      <c r="M259" s="14" cm="1">
        <f t="array" aca="1" ref="M259" ca="1">SUM(INDIRECT("'"&amp;TOTALCustomerSheets&amp;"'!"&amp;ADDRESS(ROW(),COLUMN())))</f>
        <v>64.396618872316623</v>
      </c>
      <c r="N259" s="14" cm="1">
        <f t="array" aca="1" ref="N259" ca="1">SUM(INDIRECT("'"&amp;TOTALCustomerSheets&amp;"'!"&amp;ADDRESS(ROW(),COLUMN())))</f>
        <v>32.520957823163151</v>
      </c>
      <c r="O259" s="14" cm="1">
        <f t="array" aca="1" ref="O259" ca="1">SUM(INDIRECT("'"&amp;TOTALCustomerSheets&amp;"'!"&amp;ADDRESS(ROW(),COLUMN())))</f>
        <v>49.152128711131461</v>
      </c>
      <c r="P259" s="14" cm="1">
        <f t="array" aca="1" ref="P259" ca="1">SUM(INDIRECT("'"&amp;TOTALCustomerSheets&amp;"'!"&amp;ADDRESS(ROW(),COLUMN())))</f>
        <v>0</v>
      </c>
      <c r="Q259" s="14" cm="1">
        <f t="array" aca="1" ref="Q259" ca="1">SUM(INDIRECT("'"&amp;TOTALCustomerSheets&amp;"'!"&amp;ADDRESS(ROW(),COLUMN())))</f>
        <v>0</v>
      </c>
      <c r="R259" s="14" cm="1">
        <f t="array" aca="1" ref="R259" ca="1">SUM(INDIRECT("'"&amp;TOTALCustomerSheets&amp;"'!"&amp;ADDRESS(ROW(),COLUMN())))</f>
        <v>0</v>
      </c>
      <c r="S259" s="14" cm="1">
        <f t="array" aca="1" ref="S259" ca="1">SUM(INDIRECT("'"&amp;TOTALCustomerSheets&amp;"'!"&amp;ADDRESS(ROW(),COLUMN())))</f>
        <v>0</v>
      </c>
      <c r="T259" s="14" cm="1">
        <f t="array" aca="1" ref="T259" ca="1">SUM(INDIRECT("'"&amp;TOTALCustomerSheets&amp;"'!"&amp;ADDRESS(ROW(),COLUMN())))</f>
        <v>0</v>
      </c>
      <c r="U259" s="14" cm="1">
        <f t="array" aca="1" ref="U259" ca="1">SUM(INDIRECT("'"&amp;TOTALCustomerSheets&amp;"'!"&amp;ADDRESS(ROW(),COLUMN())))</f>
        <v>0</v>
      </c>
    </row>
    <row r="260" spans="1:21" hidden="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 cm="1">
        <f t="array" aca="1" ref="D260" ca="1">SUM(INDIRECT("'"&amp;TOTALCustomerSheets&amp;"'!"&amp;ADDRESS(ROW(),COLUMN())))</f>
        <v>0</v>
      </c>
      <c r="E260" s="14">
        <f t="shared" ca="1" si="15"/>
        <v>0</v>
      </c>
      <c r="F260" s="3"/>
      <c r="G260" s="14" cm="1">
        <f t="array" aca="1" ref="G260" ca="1">SUM(INDIRECT("'"&amp;TOTALCustomerSheets&amp;"'!"&amp;ADDRESS(ROW(),COLUMN())))</f>
        <v>0</v>
      </c>
      <c r="H260" s="14" cm="1">
        <f t="array" aca="1" ref="H260" ca="1">SUM(INDIRECT("'"&amp;TOTALCustomerSheets&amp;"'!"&amp;ADDRESS(ROW(),COLUMN())))</f>
        <v>0</v>
      </c>
      <c r="I260" s="14" cm="1">
        <f t="array" aca="1" ref="I260" ca="1">SUM(INDIRECT("'"&amp;TOTALCustomerSheets&amp;"'!"&amp;ADDRESS(ROW(),COLUMN())))</f>
        <v>0</v>
      </c>
      <c r="J260" s="14" cm="1">
        <f t="array" aca="1" ref="J260" ca="1">SUM(INDIRECT("'"&amp;TOTALCustomerSheets&amp;"'!"&amp;ADDRESS(ROW(),COLUMN())))</f>
        <v>0</v>
      </c>
      <c r="K260" s="14" cm="1">
        <f t="array" aca="1" ref="K260" ca="1">SUM(INDIRECT("'"&amp;TOTALCustomerSheets&amp;"'!"&amp;ADDRESS(ROW(),COLUMN())))</f>
        <v>0</v>
      </c>
      <c r="L260" s="14" cm="1">
        <f t="array" aca="1" ref="L260" ca="1">SUM(INDIRECT("'"&amp;TOTALCustomerSheets&amp;"'!"&amp;ADDRESS(ROW(),COLUMN())))</f>
        <v>0</v>
      </c>
      <c r="M260" s="14" cm="1">
        <f t="array" aca="1" ref="M260" ca="1">SUM(INDIRECT("'"&amp;TOTALCustomerSheets&amp;"'!"&amp;ADDRESS(ROW(),COLUMN())))</f>
        <v>0</v>
      </c>
      <c r="N260" s="14" cm="1">
        <f t="array" aca="1" ref="N260" ca="1">SUM(INDIRECT("'"&amp;TOTALCustomerSheets&amp;"'!"&amp;ADDRESS(ROW(),COLUMN())))</f>
        <v>0</v>
      </c>
      <c r="O260" s="14" cm="1">
        <f t="array" aca="1" ref="O260" ca="1">SUM(INDIRECT("'"&amp;TOTALCustomerSheets&amp;"'!"&amp;ADDRESS(ROW(),COLUMN())))</f>
        <v>0</v>
      </c>
      <c r="P260" s="14" cm="1">
        <f t="array" aca="1" ref="P260" ca="1">SUM(INDIRECT("'"&amp;TOTALCustomerSheets&amp;"'!"&amp;ADDRESS(ROW(),COLUMN())))</f>
        <v>0</v>
      </c>
      <c r="Q260" s="14" cm="1">
        <f t="array" aca="1" ref="Q260" ca="1">SUM(INDIRECT("'"&amp;TOTALCustomerSheets&amp;"'!"&amp;ADDRESS(ROW(),COLUMN())))</f>
        <v>0</v>
      </c>
      <c r="R260" s="14" cm="1">
        <f t="array" aca="1" ref="R260" ca="1">SUM(INDIRECT("'"&amp;TOTALCustomerSheets&amp;"'!"&amp;ADDRESS(ROW(),COLUMN())))</f>
        <v>0</v>
      </c>
      <c r="S260" s="14" cm="1">
        <f t="array" aca="1" ref="S260" ca="1">SUM(INDIRECT("'"&amp;TOTALCustomerSheets&amp;"'!"&amp;ADDRESS(ROW(),COLUMN())))</f>
        <v>0</v>
      </c>
      <c r="T260" s="14" cm="1">
        <f t="array" aca="1" ref="T260" ca="1">SUM(INDIRECT("'"&amp;TOTALCustomerSheets&amp;"'!"&amp;ADDRESS(ROW(),COLUMN())))</f>
        <v>0</v>
      </c>
      <c r="U260" s="14" cm="1">
        <f t="array" aca="1" ref="U260" ca="1">SUM(INDIRECT("'"&amp;TOTALCustomerSheets&amp;"'!"&amp;ADDRESS(ROW(),COLUMN())))</f>
        <v>0</v>
      </c>
    </row>
    <row r="261" spans="1:21" hidden="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 cm="1">
        <f t="array" aca="1" ref="D261" ca="1">SUM(INDIRECT("'"&amp;TOTALCustomerSheets&amp;"'!"&amp;ADDRESS(ROW(),COLUMN())))</f>
        <v>0</v>
      </c>
      <c r="E261" s="14">
        <f t="shared" ca="1" si="15"/>
        <v>0</v>
      </c>
      <c r="F261" s="3"/>
      <c r="G261" s="14" cm="1">
        <f t="array" aca="1" ref="G261" ca="1">SUM(INDIRECT("'"&amp;TOTALCustomerSheets&amp;"'!"&amp;ADDRESS(ROW(),COLUMN())))</f>
        <v>0</v>
      </c>
      <c r="H261" s="14" cm="1">
        <f t="array" aca="1" ref="H261" ca="1">SUM(INDIRECT("'"&amp;TOTALCustomerSheets&amp;"'!"&amp;ADDRESS(ROW(),COLUMN())))</f>
        <v>0</v>
      </c>
      <c r="I261" s="14" cm="1">
        <f t="array" aca="1" ref="I261" ca="1">SUM(INDIRECT("'"&amp;TOTALCustomerSheets&amp;"'!"&amp;ADDRESS(ROW(),COLUMN())))</f>
        <v>0</v>
      </c>
      <c r="J261" s="14" cm="1">
        <f t="array" aca="1" ref="J261" ca="1">SUM(INDIRECT("'"&amp;TOTALCustomerSheets&amp;"'!"&amp;ADDRESS(ROW(),COLUMN())))</f>
        <v>0</v>
      </c>
      <c r="K261" s="14" cm="1">
        <f t="array" aca="1" ref="K261" ca="1">SUM(INDIRECT("'"&amp;TOTALCustomerSheets&amp;"'!"&amp;ADDRESS(ROW(),COLUMN())))</f>
        <v>0</v>
      </c>
      <c r="L261" s="14" cm="1">
        <f t="array" aca="1" ref="L261" ca="1">SUM(INDIRECT("'"&amp;TOTALCustomerSheets&amp;"'!"&amp;ADDRESS(ROW(),COLUMN())))</f>
        <v>0</v>
      </c>
      <c r="M261" s="14" cm="1">
        <f t="array" aca="1" ref="M261" ca="1">SUM(INDIRECT("'"&amp;TOTALCustomerSheets&amp;"'!"&amp;ADDRESS(ROW(),COLUMN())))</f>
        <v>0</v>
      </c>
      <c r="N261" s="14" cm="1">
        <f t="array" aca="1" ref="N261" ca="1">SUM(INDIRECT("'"&amp;TOTALCustomerSheets&amp;"'!"&amp;ADDRESS(ROW(),COLUMN())))</f>
        <v>0</v>
      </c>
      <c r="O261" s="14" cm="1">
        <f t="array" aca="1" ref="O261" ca="1">SUM(INDIRECT("'"&amp;TOTALCustomerSheets&amp;"'!"&amp;ADDRESS(ROW(),COLUMN())))</f>
        <v>0</v>
      </c>
      <c r="P261" s="14" cm="1">
        <f t="array" aca="1" ref="P261" ca="1">SUM(INDIRECT("'"&amp;TOTALCustomerSheets&amp;"'!"&amp;ADDRESS(ROW(),COLUMN())))</f>
        <v>0</v>
      </c>
      <c r="Q261" s="14" cm="1">
        <f t="array" aca="1" ref="Q261" ca="1">SUM(INDIRECT("'"&amp;TOTALCustomerSheets&amp;"'!"&amp;ADDRESS(ROW(),COLUMN())))</f>
        <v>0</v>
      </c>
      <c r="R261" s="14" cm="1">
        <f t="array" aca="1" ref="R261" ca="1">SUM(INDIRECT("'"&amp;TOTALCustomerSheets&amp;"'!"&amp;ADDRESS(ROW(),COLUMN())))</f>
        <v>0</v>
      </c>
      <c r="S261" s="14" cm="1">
        <f t="array" aca="1" ref="S261" ca="1">SUM(INDIRECT("'"&amp;TOTALCustomerSheets&amp;"'!"&amp;ADDRESS(ROW(),COLUMN())))</f>
        <v>0</v>
      </c>
      <c r="T261" s="14" cm="1">
        <f t="array" aca="1" ref="T261" ca="1">SUM(INDIRECT("'"&amp;TOTALCustomerSheets&amp;"'!"&amp;ADDRESS(ROW(),COLUMN())))</f>
        <v>0</v>
      </c>
      <c r="U261" s="14" cm="1">
        <f t="array" aca="1" ref="U261" ca="1">SUM(INDIRECT("'"&amp;TOTALCustomerSheets&amp;"'!"&amp;ADDRESS(ROW(),COLUMN())))</f>
        <v>0</v>
      </c>
    </row>
    <row r="262" spans="1:21" hidden="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 cm="1">
        <f t="array" aca="1" ref="D262" ca="1">SUM(INDIRECT("'"&amp;TOTALCustomerSheets&amp;"'!"&amp;ADDRESS(ROW(),COLUMN())))</f>
        <v>285.28677182818012</v>
      </c>
      <c r="E262" s="14">
        <f t="shared" ca="1" si="15"/>
        <v>0</v>
      </c>
      <c r="F262" s="3"/>
      <c r="G262" s="14" cm="1">
        <f t="array" aca="1" ref="G262" ca="1">SUM(INDIRECT("'"&amp;TOTALCustomerSheets&amp;"'!"&amp;ADDRESS(ROW(),COLUMN())))</f>
        <v>235.60936499707503</v>
      </c>
      <c r="H262" s="14" cm="1">
        <f t="array" aca="1" ref="H262" ca="1">SUM(INDIRECT("'"&amp;TOTALCustomerSheets&amp;"'!"&amp;ADDRESS(ROW(),COLUMN())))</f>
        <v>15.066545998822932</v>
      </c>
      <c r="I262" s="14" cm="1">
        <f t="array" aca="1" ref="I262" ca="1">SUM(INDIRECT("'"&amp;TOTALCustomerSheets&amp;"'!"&amp;ADDRESS(ROW(),COLUMN())))</f>
        <v>17.071407020347671</v>
      </c>
      <c r="J262" s="14" cm="1">
        <f t="array" aca="1" ref="J262" ca="1">SUM(INDIRECT("'"&amp;TOTALCustomerSheets&amp;"'!"&amp;ADDRESS(ROW(),COLUMN())))</f>
        <v>8.378376975435744</v>
      </c>
      <c r="K262" s="14" cm="1">
        <f t="array" aca="1" ref="K262" ca="1">SUM(INDIRECT("'"&amp;TOTALCustomerSheets&amp;"'!"&amp;ADDRESS(ROW(),COLUMN())))</f>
        <v>0.22918715546204305</v>
      </c>
      <c r="L262" s="14" cm="1">
        <f t="array" aca="1" ref="L262" ca="1">SUM(INDIRECT("'"&amp;TOTALCustomerSheets&amp;"'!"&amp;ADDRESS(ROW(),COLUMN())))</f>
        <v>0.6903526931116305</v>
      </c>
      <c r="M262" s="14" cm="1">
        <f t="array" aca="1" ref="M262" ca="1">SUM(INDIRECT("'"&amp;TOTALCustomerSheets&amp;"'!"&amp;ADDRESS(ROW(),COLUMN())))</f>
        <v>4.5802693586410408</v>
      </c>
      <c r="N262" s="14" cm="1">
        <f t="array" aca="1" ref="N262" ca="1">SUM(INDIRECT("'"&amp;TOTALCustomerSheets&amp;"'!"&amp;ADDRESS(ROW(),COLUMN())))</f>
        <v>2.5895491217928761</v>
      </c>
      <c r="O262" s="14" cm="1">
        <f t="array" aca="1" ref="O262" ca="1">SUM(INDIRECT("'"&amp;TOTALCustomerSheets&amp;"'!"&amp;ADDRESS(ROW(),COLUMN())))</f>
        <v>1.071718507491171</v>
      </c>
      <c r="P262" s="14" cm="1">
        <f t="array" aca="1" ref="P262" ca="1">SUM(INDIRECT("'"&amp;TOTALCustomerSheets&amp;"'!"&amp;ADDRESS(ROW(),COLUMN())))</f>
        <v>0</v>
      </c>
      <c r="Q262" s="14" cm="1">
        <f t="array" aca="1" ref="Q262" ca="1">SUM(INDIRECT("'"&amp;TOTALCustomerSheets&amp;"'!"&amp;ADDRESS(ROW(),COLUMN())))</f>
        <v>0</v>
      </c>
      <c r="R262" s="14" cm="1">
        <f t="array" aca="1" ref="R262" ca="1">SUM(INDIRECT("'"&amp;TOTALCustomerSheets&amp;"'!"&amp;ADDRESS(ROW(),COLUMN())))</f>
        <v>0</v>
      </c>
      <c r="S262" s="14" cm="1">
        <f t="array" aca="1" ref="S262" ca="1">SUM(INDIRECT("'"&amp;TOTALCustomerSheets&amp;"'!"&amp;ADDRESS(ROW(),COLUMN())))</f>
        <v>0</v>
      </c>
      <c r="T262" s="14" cm="1">
        <f t="array" aca="1" ref="T262" ca="1">SUM(INDIRECT("'"&amp;TOTALCustomerSheets&amp;"'!"&amp;ADDRESS(ROW(),COLUMN())))</f>
        <v>0</v>
      </c>
      <c r="U262" s="14" cm="1">
        <f t="array" aca="1" ref="U262" ca="1">SUM(INDIRECT("'"&amp;TOTALCustomerSheets&amp;"'!"&amp;ADDRESS(ROW(),COLUMN())))</f>
        <v>0</v>
      </c>
    </row>
    <row r="263" spans="1:21" hidden="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 cm="1">
        <f t="array" aca="1" ref="D263" ca="1">SUM(INDIRECT("'"&amp;TOTALCustomerSheets&amp;"'!"&amp;ADDRESS(ROW(),COLUMN())))</f>
        <v>515.33552370285429</v>
      </c>
      <c r="E263" s="14">
        <f t="shared" ca="1" si="15"/>
        <v>0</v>
      </c>
      <c r="F263" s="3"/>
      <c r="G263" s="14" cm="1">
        <f t="array" aca="1" ref="G263" ca="1">SUM(INDIRECT("'"&amp;TOTALCustomerSheets&amp;"'!"&amp;ADDRESS(ROW(),COLUMN())))</f>
        <v>434.54301290563819</v>
      </c>
      <c r="H263" s="14" cm="1">
        <f t="array" aca="1" ref="H263" ca="1">SUM(INDIRECT("'"&amp;TOTALCustomerSheets&amp;"'!"&amp;ADDRESS(ROW(),COLUMN())))</f>
        <v>29.353474500852556</v>
      </c>
      <c r="I263" s="14" cm="1">
        <f t="array" aca="1" ref="I263" ca="1">SUM(INDIRECT("'"&amp;TOTALCustomerSheets&amp;"'!"&amp;ADDRESS(ROW(),COLUMN())))</f>
        <v>27.710491996122052</v>
      </c>
      <c r="J263" s="14" cm="1">
        <f t="array" aca="1" ref="J263" ca="1">SUM(INDIRECT("'"&amp;TOTALCustomerSheets&amp;"'!"&amp;ADDRESS(ROW(),COLUMN())))</f>
        <v>14.621145093268169</v>
      </c>
      <c r="K263" s="14" cm="1">
        <f t="array" aca="1" ref="K263" ca="1">SUM(INDIRECT("'"&amp;TOTALCustomerSheets&amp;"'!"&amp;ADDRESS(ROW(),COLUMN())))</f>
        <v>0.22964159371539158</v>
      </c>
      <c r="L263" s="14" cm="1">
        <f t="array" aca="1" ref="L263" ca="1">SUM(INDIRECT("'"&amp;TOTALCustomerSheets&amp;"'!"&amp;ADDRESS(ROW(),COLUMN())))</f>
        <v>1.3887779490427621</v>
      </c>
      <c r="M263" s="14" cm="1">
        <f t="array" aca="1" ref="M263" ca="1">SUM(INDIRECT("'"&amp;TOTALCustomerSheets&amp;"'!"&amp;ADDRESS(ROW(),COLUMN())))</f>
        <v>5.1015567433216615</v>
      </c>
      <c r="N263" s="14" cm="1">
        <f t="array" aca="1" ref="N263" ca="1">SUM(INDIRECT("'"&amp;TOTALCustomerSheets&amp;"'!"&amp;ADDRESS(ROW(),COLUMN())))</f>
        <v>1.6902066981248121</v>
      </c>
      <c r="O263" s="14" cm="1">
        <f t="array" aca="1" ref="O263" ca="1">SUM(INDIRECT("'"&amp;TOTALCustomerSheets&amp;"'!"&amp;ADDRESS(ROW(),COLUMN())))</f>
        <v>0.69721622276864692</v>
      </c>
      <c r="P263" s="14" cm="1">
        <f t="array" aca="1" ref="P263" ca="1">SUM(INDIRECT("'"&amp;TOTALCustomerSheets&amp;"'!"&amp;ADDRESS(ROW(),COLUMN())))</f>
        <v>0</v>
      </c>
      <c r="Q263" s="14" cm="1">
        <f t="array" aca="1" ref="Q263" ca="1">SUM(INDIRECT("'"&amp;TOTALCustomerSheets&amp;"'!"&amp;ADDRESS(ROW(),COLUMN())))</f>
        <v>0</v>
      </c>
      <c r="R263" s="14" cm="1">
        <f t="array" aca="1" ref="R263" ca="1">SUM(INDIRECT("'"&amp;TOTALCustomerSheets&amp;"'!"&amp;ADDRESS(ROW(),COLUMN())))</f>
        <v>0</v>
      </c>
      <c r="S263" s="14" cm="1">
        <f t="array" aca="1" ref="S263" ca="1">SUM(INDIRECT("'"&amp;TOTALCustomerSheets&amp;"'!"&amp;ADDRESS(ROW(),COLUMN())))</f>
        <v>0</v>
      </c>
      <c r="T263" s="14" cm="1">
        <f t="array" aca="1" ref="T263" ca="1">SUM(INDIRECT("'"&amp;TOTALCustomerSheets&amp;"'!"&amp;ADDRESS(ROW(),COLUMN())))</f>
        <v>0</v>
      </c>
      <c r="U263" s="14" cm="1">
        <f t="array" aca="1" ref="U263" ca="1">SUM(INDIRECT("'"&amp;TOTALCustomerSheets&amp;"'!"&amp;ADDRESS(ROW(),COLUMN())))</f>
        <v>0</v>
      </c>
    </row>
    <row r="264" spans="1:21" hidden="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 cm="1">
        <f t="array" aca="1" ref="D264" ca="1">SUM(INDIRECT("'"&amp;TOTALCustomerSheets&amp;"'!"&amp;ADDRESS(ROW(),COLUMN())))</f>
        <v>163.35681139139774</v>
      </c>
      <c r="E264" s="14">
        <f t="shared" ca="1" si="15"/>
        <v>0</v>
      </c>
      <c r="F264" s="46"/>
      <c r="G264" s="14" cm="1">
        <f t="array" aca="1" ref="G264" ca="1">SUM(INDIRECT("'"&amp;TOTALCustomerSheets&amp;"'!"&amp;ADDRESS(ROW(),COLUMN())))</f>
        <v>134.91124861216701</v>
      </c>
      <c r="H264" s="14" cm="1">
        <f t="array" aca="1" ref="H264" ca="1">SUM(INDIRECT("'"&amp;TOTALCustomerSheets&amp;"'!"&amp;ADDRESS(ROW(),COLUMN())))</f>
        <v>8.6271890465775201</v>
      </c>
      <c r="I264" s="14" cm="1">
        <f t="array" aca="1" ref="I264" ca="1">SUM(INDIRECT("'"&amp;TOTALCustomerSheets&amp;"'!"&amp;ADDRESS(ROW(),COLUMN())))</f>
        <v>9.7751837526076688</v>
      </c>
      <c r="J264" s="14" cm="1">
        <f t="array" aca="1" ref="J264" ca="1">SUM(INDIRECT("'"&amp;TOTALCustomerSheets&amp;"'!"&amp;ADDRESS(ROW(),COLUMN())))</f>
        <v>4.7975058169419551</v>
      </c>
      <c r="K264" s="14" cm="1">
        <f t="array" aca="1" ref="K264" ca="1">SUM(INDIRECT("'"&amp;TOTALCustomerSheets&amp;"'!"&amp;ADDRESS(ROW(),COLUMN())))</f>
        <v>0.13123385528261544</v>
      </c>
      <c r="L264" s="14" cm="1">
        <f t="array" aca="1" ref="L264" ca="1">SUM(INDIRECT("'"&amp;TOTALCustomerSheets&amp;"'!"&amp;ADDRESS(ROW(),COLUMN())))</f>
        <v>0.39529983798232499</v>
      </c>
      <c r="M264" s="14" cm="1">
        <f t="array" aca="1" ref="M264" ca="1">SUM(INDIRECT("'"&amp;TOTALCustomerSheets&amp;"'!"&amp;ADDRESS(ROW(),COLUMN())))</f>
        <v>2.6226880165055557</v>
      </c>
      <c r="N264" s="14" cm="1">
        <f t="array" aca="1" ref="N264" ca="1">SUM(INDIRECT("'"&amp;TOTALCustomerSheets&amp;"'!"&amp;ADDRESS(ROW(),COLUMN())))</f>
        <v>1.4827904033778734</v>
      </c>
      <c r="O264" s="14" cm="1">
        <f t="array" aca="1" ref="O264" ca="1">SUM(INDIRECT("'"&amp;TOTALCustomerSheets&amp;"'!"&amp;ADDRESS(ROW(),COLUMN())))</f>
        <v>0.61367204995521685</v>
      </c>
      <c r="P264" s="14" cm="1">
        <f t="array" aca="1" ref="P264" ca="1">SUM(INDIRECT("'"&amp;TOTALCustomerSheets&amp;"'!"&amp;ADDRESS(ROW(),COLUMN())))</f>
        <v>0</v>
      </c>
      <c r="Q264" s="14" cm="1">
        <f t="array" aca="1" ref="Q264" ca="1">SUM(INDIRECT("'"&amp;TOTALCustomerSheets&amp;"'!"&amp;ADDRESS(ROW(),COLUMN())))</f>
        <v>0</v>
      </c>
      <c r="R264" s="14" cm="1">
        <f t="array" aca="1" ref="R264" ca="1">SUM(INDIRECT("'"&amp;TOTALCustomerSheets&amp;"'!"&amp;ADDRESS(ROW(),COLUMN())))</f>
        <v>0</v>
      </c>
      <c r="S264" s="14" cm="1">
        <f t="array" aca="1" ref="S264" ca="1">SUM(INDIRECT("'"&amp;TOTALCustomerSheets&amp;"'!"&amp;ADDRESS(ROW(),COLUMN())))</f>
        <v>0</v>
      </c>
      <c r="T264" s="14" cm="1">
        <f t="array" aca="1" ref="T264" ca="1">SUM(INDIRECT("'"&amp;TOTALCustomerSheets&amp;"'!"&amp;ADDRESS(ROW(),COLUMN())))</f>
        <v>0</v>
      </c>
      <c r="U264" s="14" cm="1">
        <f t="array" aca="1" ref="U264" ca="1">SUM(INDIRECT("'"&amp;TOTALCustomerSheets&amp;"'!"&amp;ADDRESS(ROW(),COLUMN())))</f>
        <v>0</v>
      </c>
    </row>
    <row r="265" spans="1:21" collapsed="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 cm="1">
        <f t="array" aca="1" ref="D265" ca="1">SUM(INDIRECT("'"&amp;TOTALCustomerSheets&amp;"'!"&amp;ADDRESS(ROW(),COLUMN())))</f>
        <v>12991.595590823512</v>
      </c>
      <c r="E265" s="14">
        <f t="shared" ca="1" si="15"/>
        <v>0</v>
      </c>
      <c r="F265" s="46"/>
      <c r="G265" s="174" cm="1">
        <f t="array" aca="1" ref="G265" ca="1">SUM(INDIRECT("'"&amp;TOTALCustomerSheets&amp;"'!"&amp;ADDRESS(ROW(),COLUMN())))</f>
        <v>10718.739454571092</v>
      </c>
      <c r="H265" s="174" cm="1">
        <f t="array" aca="1" ref="H265" ca="1">SUM(INDIRECT("'"&amp;TOTALCustomerSheets&amp;"'!"&amp;ADDRESS(ROW(),COLUMN())))</f>
        <v>720.29106862067965</v>
      </c>
      <c r="I265" s="174" cm="1">
        <f t="array" aca="1" ref="I265" ca="1">SUM(INDIRECT("'"&amp;TOTALCustomerSheets&amp;"'!"&amp;ADDRESS(ROW(),COLUMN())))</f>
        <v>693.63602611016017</v>
      </c>
      <c r="J265" s="174" cm="1">
        <f t="array" aca="1" ref="J265" ca="1">SUM(INDIRECT("'"&amp;TOTALCustomerSheets&amp;"'!"&amp;ADDRESS(ROW(),COLUMN())))</f>
        <v>500.99923499562465</v>
      </c>
      <c r="K265" s="174" cm="1">
        <f t="array" aca="1" ref="K265" ca="1">SUM(INDIRECT("'"&amp;TOTALCustomerSheets&amp;"'!"&amp;ADDRESS(ROW(),COLUMN())))</f>
        <v>5.7076467072241668</v>
      </c>
      <c r="L265" s="174" cm="1">
        <f t="array" aca="1" ref="L265" ca="1">SUM(INDIRECT("'"&amp;TOTALCustomerSheets&amp;"'!"&amp;ADDRESS(ROW(),COLUMN())))</f>
        <v>35.626710012008246</v>
      </c>
      <c r="M265" s="174" cm="1">
        <f t="array" aca="1" ref="M265" ca="1">SUM(INDIRECT("'"&amp;TOTALCustomerSheets&amp;"'!"&amp;ADDRESS(ROW(),COLUMN())))</f>
        <v>178.8480920087442</v>
      </c>
      <c r="N265" s="174" cm="1">
        <f t="array" aca="1" ref="N265" ca="1">SUM(INDIRECT("'"&amp;TOTALCustomerSheets&amp;"'!"&amp;ADDRESS(ROW(),COLUMN())))</f>
        <v>72.21533081593229</v>
      </c>
      <c r="O265" s="174" cm="1">
        <f t="array" aca="1" ref="O265" ca="1">SUM(INDIRECT("'"&amp;TOTALCustomerSheets&amp;"'!"&amp;ADDRESS(ROW(),COLUMN())))</f>
        <v>65.532026982047014</v>
      </c>
      <c r="P265" s="174" cm="1">
        <f t="array" aca="1" ref="P265" ca="1">SUM(INDIRECT("'"&amp;TOTALCustomerSheets&amp;"'!"&amp;ADDRESS(ROW(),COLUMN())))</f>
        <v>0</v>
      </c>
      <c r="Q265" s="174" cm="1">
        <f t="array" aca="1" ref="Q265" ca="1">SUM(INDIRECT("'"&amp;TOTALCustomerSheets&amp;"'!"&amp;ADDRESS(ROW(),COLUMN())))</f>
        <v>0</v>
      </c>
      <c r="R265" s="174" cm="1">
        <f t="array" aca="1" ref="R265" ca="1">SUM(INDIRECT("'"&amp;TOTALCustomerSheets&amp;"'!"&amp;ADDRESS(ROW(),COLUMN())))</f>
        <v>0</v>
      </c>
      <c r="S265" s="174" cm="1">
        <f t="array" aca="1" ref="S265" ca="1">SUM(INDIRECT("'"&amp;TOTALCustomerSheets&amp;"'!"&amp;ADDRESS(ROW(),COLUMN())))</f>
        <v>0</v>
      </c>
      <c r="T265" s="174" cm="1">
        <f t="array" aca="1" ref="T265" ca="1">SUM(INDIRECT("'"&amp;TOTALCustomerSheets&amp;"'!"&amp;ADDRESS(ROW(),COLUMN())))</f>
        <v>0</v>
      </c>
      <c r="U265" s="174" cm="1">
        <f t="array" aca="1" ref="U265" ca="1">SUM(INDIRECT("'"&amp;TOTALCustomerSheets&amp;"'!"&amp;ADDRESS(ROW(),COLUMN())))</f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>
        <f t="shared" si="15"/>
        <v>0</v>
      </c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 cm="1">
        <f t="array" aca="1" ref="D267" ca="1">SUM(INDIRECT("'"&amp;TOTALCustomerSheets&amp;"'!"&amp;ADDRESS(ROW(),COLUMN())))</f>
        <v>45544.769575983555</v>
      </c>
      <c r="E267" s="168">
        <f t="shared" ca="1" si="15"/>
        <v>0</v>
      </c>
      <c r="F267" s="182"/>
      <c r="G267" s="177" cm="1">
        <f t="array" aca="1" ref="G267" ca="1">SUM(INDIRECT("'"&amp;TOTALCustomerSheets&amp;"'!"&amp;ADDRESS(ROW(),COLUMN())))</f>
        <v>39824.484795352764</v>
      </c>
      <c r="H267" s="177" cm="1">
        <f t="array" aca="1" ref="H267" ca="1">SUM(INDIRECT("'"&amp;TOTALCustomerSheets&amp;"'!"&amp;ADDRESS(ROW(),COLUMN())))</f>
        <v>2264.9882585204109</v>
      </c>
      <c r="I267" s="177" cm="1">
        <f t="array" aca="1" ref="I267" ca="1">SUM(INDIRECT("'"&amp;TOTALCustomerSheets&amp;"'!"&amp;ADDRESS(ROW(),COLUMN())))</f>
        <v>1767.7091824985923</v>
      </c>
      <c r="J267" s="177" cm="1">
        <f t="array" aca="1" ref="J267" ca="1">SUM(INDIRECT("'"&amp;TOTALCustomerSheets&amp;"'!"&amp;ADDRESS(ROW(),COLUMN())))</f>
        <v>1003.1374643433957</v>
      </c>
      <c r="K267" s="177" cm="1">
        <f t="array" aca="1" ref="K267" ca="1">SUM(INDIRECT("'"&amp;TOTALCustomerSheets&amp;"'!"&amp;ADDRESS(ROW(),COLUMN())))</f>
        <v>13.201925541564277</v>
      </c>
      <c r="L267" s="177" cm="1">
        <f t="array" aca="1" ref="L267" ca="1">SUM(INDIRECT("'"&amp;TOTALCustomerSheets&amp;"'!"&amp;ADDRESS(ROW(),COLUMN())))</f>
        <v>91.174803235444415</v>
      </c>
      <c r="M267" s="177" cm="1">
        <f t="array" aca="1" ref="M267" ca="1">SUM(INDIRECT("'"&amp;TOTALCustomerSheets&amp;"'!"&amp;ADDRESS(ROW(),COLUMN())))</f>
        <v>360.1213367041525</v>
      </c>
      <c r="N267" s="177" cm="1">
        <f t="array" aca="1" ref="N267" ca="1">SUM(INDIRECT("'"&amp;TOTALCustomerSheets&amp;"'!"&amp;ADDRESS(ROW(),COLUMN())))</f>
        <v>130.29878616161082</v>
      </c>
      <c r="O267" s="177" cm="1">
        <f t="array" aca="1" ref="O267" ca="1">SUM(INDIRECT("'"&amp;TOTALCustomerSheets&amp;"'!"&amp;ADDRESS(ROW(),COLUMN())))</f>
        <v>89.653023625628933</v>
      </c>
      <c r="P267" s="177" cm="1">
        <f t="array" aca="1" ref="P267" ca="1">SUM(INDIRECT("'"&amp;TOTALCustomerSheets&amp;"'!"&amp;ADDRESS(ROW(),COLUMN())))</f>
        <v>0</v>
      </c>
      <c r="Q267" s="177" cm="1">
        <f t="array" aca="1" ref="Q267" ca="1">SUM(INDIRECT("'"&amp;TOTALCustomerSheets&amp;"'!"&amp;ADDRESS(ROW(),COLUMN())))</f>
        <v>0</v>
      </c>
      <c r="R267" s="177" cm="1">
        <f t="array" aca="1" ref="R267" ca="1">SUM(INDIRECT("'"&amp;TOTALCustomerSheets&amp;"'!"&amp;ADDRESS(ROW(),COLUMN())))</f>
        <v>0</v>
      </c>
      <c r="S267" s="177" cm="1">
        <f t="array" aca="1" ref="S267" ca="1">SUM(INDIRECT("'"&amp;TOTALCustomerSheets&amp;"'!"&amp;ADDRESS(ROW(),COLUMN())))</f>
        <v>0</v>
      </c>
      <c r="T267" s="177" cm="1">
        <f t="array" aca="1" ref="T267" ca="1">SUM(INDIRECT("'"&amp;TOTALCustomerSheets&amp;"'!"&amp;ADDRESS(ROW(),COLUMN())))</f>
        <v>0</v>
      </c>
      <c r="U267" s="177" cm="1">
        <f t="array" aca="1" ref="U267" ca="1">SUM(INDIRECT("'"&amp;TOTALCustomerSheets&amp;"'!"&amp;ADDRESS(ROW(),COLUMN())))</f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>
        <f t="shared" si="15"/>
        <v>0</v>
      </c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>
        <f t="shared" si="15"/>
        <v>0</v>
      </c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hidden="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>
        <f t="shared" si="15"/>
        <v>0</v>
      </c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hidden="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 cm="1">
        <f t="array" aca="1" ref="D271" ca="1">SUM(INDIRECT("'"&amp;TOTALCustomerSheets&amp;"'!"&amp;ADDRESS(ROW(),COLUMN())))</f>
        <v>0</v>
      </c>
      <c r="E271" s="14">
        <f t="shared" ca="1" si="15"/>
        <v>0</v>
      </c>
      <c r="F271" s="3"/>
      <c r="G271" s="14" cm="1">
        <f t="array" aca="1" ref="G271" ca="1">SUM(INDIRECT("'"&amp;TOTALCustomerSheets&amp;"'!"&amp;ADDRESS(ROW(),COLUMN())))</f>
        <v>0</v>
      </c>
      <c r="H271" s="14" cm="1">
        <f t="array" aca="1" ref="H271" ca="1">SUM(INDIRECT("'"&amp;TOTALCustomerSheets&amp;"'!"&amp;ADDRESS(ROW(),COLUMN())))</f>
        <v>0</v>
      </c>
      <c r="I271" s="14" cm="1">
        <f t="array" aca="1" ref="I271" ca="1">SUM(INDIRECT("'"&amp;TOTALCustomerSheets&amp;"'!"&amp;ADDRESS(ROW(),COLUMN())))</f>
        <v>0</v>
      </c>
      <c r="J271" s="14" cm="1">
        <f t="array" aca="1" ref="J271" ca="1">SUM(INDIRECT("'"&amp;TOTALCustomerSheets&amp;"'!"&amp;ADDRESS(ROW(),COLUMN())))</f>
        <v>0</v>
      </c>
      <c r="K271" s="14" cm="1">
        <f t="array" aca="1" ref="K271" ca="1">SUM(INDIRECT("'"&amp;TOTALCustomerSheets&amp;"'!"&amp;ADDRESS(ROW(),COLUMN())))</f>
        <v>0</v>
      </c>
      <c r="L271" s="14" cm="1">
        <f t="array" aca="1" ref="L271" ca="1">SUM(INDIRECT("'"&amp;TOTALCustomerSheets&amp;"'!"&amp;ADDRESS(ROW(),COLUMN())))</f>
        <v>0</v>
      </c>
      <c r="M271" s="14" cm="1">
        <f t="array" aca="1" ref="M271" ca="1">SUM(INDIRECT("'"&amp;TOTALCustomerSheets&amp;"'!"&amp;ADDRESS(ROW(),COLUMN())))</f>
        <v>0</v>
      </c>
      <c r="N271" s="14" cm="1">
        <f t="array" aca="1" ref="N271" ca="1">SUM(INDIRECT("'"&amp;TOTALCustomerSheets&amp;"'!"&amp;ADDRESS(ROW(),COLUMN())))</f>
        <v>0</v>
      </c>
      <c r="O271" s="14" cm="1">
        <f t="array" aca="1" ref="O271" ca="1">SUM(INDIRECT("'"&amp;TOTALCustomerSheets&amp;"'!"&amp;ADDRESS(ROW(),COLUMN())))</f>
        <v>0</v>
      </c>
      <c r="P271" s="14" cm="1">
        <f t="array" aca="1" ref="P271" ca="1">SUM(INDIRECT("'"&amp;TOTALCustomerSheets&amp;"'!"&amp;ADDRESS(ROW(),COLUMN())))</f>
        <v>0</v>
      </c>
      <c r="Q271" s="14" cm="1">
        <f t="array" aca="1" ref="Q271" ca="1">SUM(INDIRECT("'"&amp;TOTALCustomerSheets&amp;"'!"&amp;ADDRESS(ROW(),COLUMN())))</f>
        <v>0</v>
      </c>
      <c r="R271" s="14" cm="1">
        <f t="array" aca="1" ref="R271" ca="1">SUM(INDIRECT("'"&amp;TOTALCustomerSheets&amp;"'!"&amp;ADDRESS(ROW(),COLUMN())))</f>
        <v>0</v>
      </c>
      <c r="S271" s="14" cm="1">
        <f t="array" aca="1" ref="S271" ca="1">SUM(INDIRECT("'"&amp;TOTALCustomerSheets&amp;"'!"&amp;ADDRESS(ROW(),COLUMN())))</f>
        <v>0</v>
      </c>
      <c r="T271" s="14" cm="1">
        <f t="array" aca="1" ref="T271" ca="1">SUM(INDIRECT("'"&amp;TOTALCustomerSheets&amp;"'!"&amp;ADDRESS(ROW(),COLUMN())))</f>
        <v>0</v>
      </c>
      <c r="U271" s="14" cm="1">
        <f t="array" aca="1" ref="U271" ca="1">SUM(INDIRECT("'"&amp;TOTALCustomerSheets&amp;"'!"&amp;ADDRESS(ROW(),COLUMN())))</f>
        <v>0</v>
      </c>
    </row>
    <row r="272" spans="1:21" hidden="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 cm="1">
        <f t="array" aca="1" ref="D272" ca="1">SUM(INDIRECT("'"&amp;TOTALCustomerSheets&amp;"'!"&amp;ADDRESS(ROW(),COLUMN())))</f>
        <v>0</v>
      </c>
      <c r="E272" s="14">
        <f t="shared" ca="1" si="15"/>
        <v>0</v>
      </c>
      <c r="F272" s="3"/>
      <c r="G272" s="14" cm="1">
        <f t="array" aca="1" ref="G272" ca="1">SUM(INDIRECT("'"&amp;TOTALCustomerSheets&amp;"'!"&amp;ADDRESS(ROW(),COLUMN())))</f>
        <v>0</v>
      </c>
      <c r="H272" s="14" cm="1">
        <f t="array" aca="1" ref="H272" ca="1">SUM(INDIRECT("'"&amp;TOTALCustomerSheets&amp;"'!"&amp;ADDRESS(ROW(),COLUMN())))</f>
        <v>0</v>
      </c>
      <c r="I272" s="14" cm="1">
        <f t="array" aca="1" ref="I272" ca="1">SUM(INDIRECT("'"&amp;TOTALCustomerSheets&amp;"'!"&amp;ADDRESS(ROW(),COLUMN())))</f>
        <v>0</v>
      </c>
      <c r="J272" s="14" cm="1">
        <f t="array" aca="1" ref="J272" ca="1">SUM(INDIRECT("'"&amp;TOTALCustomerSheets&amp;"'!"&amp;ADDRESS(ROW(),COLUMN())))</f>
        <v>0</v>
      </c>
      <c r="K272" s="14" cm="1">
        <f t="array" aca="1" ref="K272" ca="1">SUM(INDIRECT("'"&amp;TOTALCustomerSheets&amp;"'!"&amp;ADDRESS(ROW(),COLUMN())))</f>
        <v>0</v>
      </c>
      <c r="L272" s="14" cm="1">
        <f t="array" aca="1" ref="L272" ca="1">SUM(INDIRECT("'"&amp;TOTALCustomerSheets&amp;"'!"&amp;ADDRESS(ROW(),COLUMN())))</f>
        <v>0</v>
      </c>
      <c r="M272" s="14" cm="1">
        <f t="array" aca="1" ref="M272" ca="1">SUM(INDIRECT("'"&amp;TOTALCustomerSheets&amp;"'!"&amp;ADDRESS(ROW(),COLUMN())))</f>
        <v>0</v>
      </c>
      <c r="N272" s="14" cm="1">
        <f t="array" aca="1" ref="N272" ca="1">SUM(INDIRECT("'"&amp;TOTALCustomerSheets&amp;"'!"&amp;ADDRESS(ROW(),COLUMN())))</f>
        <v>0</v>
      </c>
      <c r="O272" s="14" cm="1">
        <f t="array" aca="1" ref="O272" ca="1">SUM(INDIRECT("'"&amp;TOTALCustomerSheets&amp;"'!"&amp;ADDRESS(ROW(),COLUMN())))</f>
        <v>0</v>
      </c>
      <c r="P272" s="14" cm="1">
        <f t="array" aca="1" ref="P272" ca="1">SUM(INDIRECT("'"&amp;TOTALCustomerSheets&amp;"'!"&amp;ADDRESS(ROW(),COLUMN())))</f>
        <v>0</v>
      </c>
      <c r="Q272" s="14" cm="1">
        <f t="array" aca="1" ref="Q272" ca="1">SUM(INDIRECT("'"&amp;TOTALCustomerSheets&amp;"'!"&amp;ADDRESS(ROW(),COLUMN())))</f>
        <v>0</v>
      </c>
      <c r="R272" s="14" cm="1">
        <f t="array" aca="1" ref="R272" ca="1">SUM(INDIRECT("'"&amp;TOTALCustomerSheets&amp;"'!"&amp;ADDRESS(ROW(),COLUMN())))</f>
        <v>0</v>
      </c>
      <c r="S272" s="14" cm="1">
        <f t="array" aca="1" ref="S272" ca="1">SUM(INDIRECT("'"&amp;TOTALCustomerSheets&amp;"'!"&amp;ADDRESS(ROW(),COLUMN())))</f>
        <v>0</v>
      </c>
      <c r="T272" s="14" cm="1">
        <f t="array" aca="1" ref="T272" ca="1">SUM(INDIRECT("'"&amp;TOTALCustomerSheets&amp;"'!"&amp;ADDRESS(ROW(),COLUMN())))</f>
        <v>0</v>
      </c>
      <c r="U272" s="14" cm="1">
        <f t="array" aca="1" ref="U272" ca="1">SUM(INDIRECT("'"&amp;TOTALCustomerSheets&amp;"'!"&amp;ADDRESS(ROW(),COLUMN())))</f>
        <v>0</v>
      </c>
    </row>
    <row r="273" spans="1:21" hidden="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 cm="1">
        <f t="array" aca="1" ref="D273" ca="1">SUM(INDIRECT("'"&amp;TOTALCustomerSheets&amp;"'!"&amp;ADDRESS(ROW(),COLUMN())))</f>
        <v>0</v>
      </c>
      <c r="E273" s="14">
        <f t="shared" ca="1" si="15"/>
        <v>0</v>
      </c>
      <c r="F273" s="3"/>
      <c r="G273" s="14" cm="1">
        <f t="array" aca="1" ref="G273" ca="1">SUM(INDIRECT("'"&amp;TOTALCustomerSheets&amp;"'!"&amp;ADDRESS(ROW(),COLUMN())))</f>
        <v>0</v>
      </c>
      <c r="H273" s="14" cm="1">
        <f t="array" aca="1" ref="H273" ca="1">SUM(INDIRECT("'"&amp;TOTALCustomerSheets&amp;"'!"&amp;ADDRESS(ROW(),COLUMN())))</f>
        <v>0</v>
      </c>
      <c r="I273" s="14" cm="1">
        <f t="array" aca="1" ref="I273" ca="1">SUM(INDIRECT("'"&amp;TOTALCustomerSheets&amp;"'!"&amp;ADDRESS(ROW(),COLUMN())))</f>
        <v>0</v>
      </c>
      <c r="J273" s="14" cm="1">
        <f t="array" aca="1" ref="J273" ca="1">SUM(INDIRECT("'"&amp;TOTALCustomerSheets&amp;"'!"&amp;ADDRESS(ROW(),COLUMN())))</f>
        <v>0</v>
      </c>
      <c r="K273" s="14" cm="1">
        <f t="array" aca="1" ref="K273" ca="1">SUM(INDIRECT("'"&amp;TOTALCustomerSheets&amp;"'!"&amp;ADDRESS(ROW(),COLUMN())))</f>
        <v>0</v>
      </c>
      <c r="L273" s="14" cm="1">
        <f t="array" aca="1" ref="L273" ca="1">SUM(INDIRECT("'"&amp;TOTALCustomerSheets&amp;"'!"&amp;ADDRESS(ROW(),COLUMN())))</f>
        <v>0</v>
      </c>
      <c r="M273" s="14" cm="1">
        <f t="array" aca="1" ref="M273" ca="1">SUM(INDIRECT("'"&amp;TOTALCustomerSheets&amp;"'!"&amp;ADDRESS(ROW(),COLUMN())))</f>
        <v>0</v>
      </c>
      <c r="N273" s="14" cm="1">
        <f t="array" aca="1" ref="N273" ca="1">SUM(INDIRECT("'"&amp;TOTALCustomerSheets&amp;"'!"&amp;ADDRESS(ROW(),COLUMN())))</f>
        <v>0</v>
      </c>
      <c r="O273" s="14" cm="1">
        <f t="array" aca="1" ref="O273" ca="1">SUM(INDIRECT("'"&amp;TOTALCustomerSheets&amp;"'!"&amp;ADDRESS(ROW(),COLUMN())))</f>
        <v>0</v>
      </c>
      <c r="P273" s="14" cm="1">
        <f t="array" aca="1" ref="P273" ca="1">SUM(INDIRECT("'"&amp;TOTALCustomerSheets&amp;"'!"&amp;ADDRESS(ROW(),COLUMN())))</f>
        <v>0</v>
      </c>
      <c r="Q273" s="14" cm="1">
        <f t="array" aca="1" ref="Q273" ca="1">SUM(INDIRECT("'"&amp;TOTALCustomerSheets&amp;"'!"&amp;ADDRESS(ROW(),COLUMN())))</f>
        <v>0</v>
      </c>
      <c r="R273" s="14" cm="1">
        <f t="array" aca="1" ref="R273" ca="1">SUM(INDIRECT("'"&amp;TOTALCustomerSheets&amp;"'!"&amp;ADDRESS(ROW(),COLUMN())))</f>
        <v>0</v>
      </c>
      <c r="S273" s="14" cm="1">
        <f t="array" aca="1" ref="S273" ca="1">SUM(INDIRECT("'"&amp;TOTALCustomerSheets&amp;"'!"&amp;ADDRESS(ROW(),COLUMN())))</f>
        <v>0</v>
      </c>
      <c r="T273" s="14" cm="1">
        <f t="array" aca="1" ref="T273" ca="1">SUM(INDIRECT("'"&amp;TOTALCustomerSheets&amp;"'!"&amp;ADDRESS(ROW(),COLUMN())))</f>
        <v>0</v>
      </c>
      <c r="U273" s="14" cm="1">
        <f t="array" aca="1" ref="U273" ca="1">SUM(INDIRECT("'"&amp;TOTALCustomerSheets&amp;"'!"&amp;ADDRESS(ROW(),COLUMN())))</f>
        <v>0</v>
      </c>
    </row>
    <row r="274" spans="1:21" hidden="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 cm="1">
        <f t="array" aca="1" ref="D274" ca="1">SUM(INDIRECT("'"&amp;TOTALCustomerSheets&amp;"'!"&amp;ADDRESS(ROW(),COLUMN())))</f>
        <v>5298.7658304227753</v>
      </c>
      <c r="E274" s="14">
        <f t="shared" ref="E274:E317" ca="1" si="16">IFERROR(IF(D274="",0,IF(D274=0,0,IF(ABS(D274-SUM($G274:$U274))&lt;Check_Limit,0,1))),1)</f>
        <v>0</v>
      </c>
      <c r="F274" s="3"/>
      <c r="G274" s="14" cm="1">
        <f t="array" aca="1" ref="G274" ca="1">SUM(INDIRECT("'"&amp;TOTALCustomerSheets&amp;"'!"&amp;ADDRESS(ROW(),COLUMN())))</f>
        <v>4376.0839122467523</v>
      </c>
      <c r="H274" s="14" cm="1">
        <f t="array" aca="1" ref="H274" ca="1">SUM(INDIRECT("'"&amp;TOTALCustomerSheets&amp;"'!"&amp;ADDRESS(ROW(),COLUMN())))</f>
        <v>279.83806823380399</v>
      </c>
      <c r="I274" s="14" cm="1">
        <f t="array" aca="1" ref="I274" ca="1">SUM(INDIRECT("'"&amp;TOTALCustomerSheets&amp;"'!"&amp;ADDRESS(ROW(),COLUMN())))</f>
        <v>317.07529801324813</v>
      </c>
      <c r="J274" s="14" cm="1">
        <f t="array" aca="1" ref="J274" ca="1">SUM(INDIRECT("'"&amp;TOTALCustomerSheets&amp;"'!"&amp;ADDRESS(ROW(),COLUMN())))</f>
        <v>155.61554903981911</v>
      </c>
      <c r="K274" s="14" cm="1">
        <f t="array" aca="1" ref="K274" ca="1">SUM(INDIRECT("'"&amp;TOTALCustomerSheets&amp;"'!"&amp;ADDRESS(ROW(),COLUMN())))</f>
        <v>4.2568011841273492</v>
      </c>
      <c r="L274" s="14" cm="1">
        <f t="array" aca="1" ref="L274" ca="1">SUM(INDIRECT("'"&amp;TOTALCustomerSheets&amp;"'!"&amp;ADDRESS(ROW(),COLUMN())))</f>
        <v>12.82224632344105</v>
      </c>
      <c r="M274" s="14" cm="1">
        <f t="array" aca="1" ref="M274" ca="1">SUM(INDIRECT("'"&amp;TOTALCustomerSheets&amp;"'!"&amp;ADDRESS(ROW(),COLUMN())))</f>
        <v>85.07150407351017</v>
      </c>
      <c r="N274" s="14" cm="1">
        <f t="array" aca="1" ref="N274" ca="1">SUM(INDIRECT("'"&amp;TOTALCustomerSheets&amp;"'!"&amp;ADDRESS(ROW(),COLUMN())))</f>
        <v>48.096917760426017</v>
      </c>
      <c r="O274" s="14" cm="1">
        <f t="array" aca="1" ref="O274" ca="1">SUM(INDIRECT("'"&amp;TOTALCustomerSheets&amp;"'!"&amp;ADDRESS(ROW(),COLUMN())))</f>
        <v>19.905533547647551</v>
      </c>
      <c r="P274" s="14" cm="1">
        <f t="array" aca="1" ref="P274" ca="1">SUM(INDIRECT("'"&amp;TOTALCustomerSheets&amp;"'!"&amp;ADDRESS(ROW(),COLUMN())))</f>
        <v>0</v>
      </c>
      <c r="Q274" s="14" cm="1">
        <f t="array" aca="1" ref="Q274" ca="1">SUM(INDIRECT("'"&amp;TOTALCustomerSheets&amp;"'!"&amp;ADDRESS(ROW(),COLUMN())))</f>
        <v>0</v>
      </c>
      <c r="R274" s="14" cm="1">
        <f t="array" aca="1" ref="R274" ca="1">SUM(INDIRECT("'"&amp;TOTALCustomerSheets&amp;"'!"&amp;ADDRESS(ROW(),COLUMN())))</f>
        <v>0</v>
      </c>
      <c r="S274" s="14" cm="1">
        <f t="array" aca="1" ref="S274" ca="1">SUM(INDIRECT("'"&amp;TOTALCustomerSheets&amp;"'!"&amp;ADDRESS(ROW(),COLUMN())))</f>
        <v>0</v>
      </c>
      <c r="T274" s="14" cm="1">
        <f t="array" aca="1" ref="T274" ca="1">SUM(INDIRECT("'"&amp;TOTALCustomerSheets&amp;"'!"&amp;ADDRESS(ROW(),COLUMN())))</f>
        <v>0</v>
      </c>
      <c r="U274" s="14" cm="1">
        <f t="array" aca="1" ref="U274" ca="1">SUM(INDIRECT("'"&amp;TOTALCustomerSheets&amp;"'!"&amp;ADDRESS(ROW(),COLUMN())))</f>
        <v>0</v>
      </c>
    </row>
    <row r="275" spans="1:21" hidden="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 cm="1">
        <f t="array" aca="1" ref="D275" ca="1">SUM(INDIRECT("'"&amp;TOTALCustomerSheets&amp;"'!"&amp;ADDRESS(ROW(),COLUMN())))</f>
        <v>2111.7136253935769</v>
      </c>
      <c r="E275" s="14">
        <f t="shared" ca="1" si="16"/>
        <v>0</v>
      </c>
      <c r="F275" s="3"/>
      <c r="G275" s="14" cm="1">
        <f t="array" aca="1" ref="G275" ca="1">SUM(INDIRECT("'"&amp;TOTALCustomerSheets&amp;"'!"&amp;ADDRESS(ROW(),COLUMN())))</f>
        <v>1780.6465088588079</v>
      </c>
      <c r="H275" s="14" cm="1">
        <f t="array" aca="1" ref="H275" ca="1">SUM(INDIRECT("'"&amp;TOTALCustomerSheets&amp;"'!"&amp;ADDRESS(ROW(),COLUMN())))</f>
        <v>120.28305677571498</v>
      </c>
      <c r="I275" s="14" cm="1">
        <f t="array" aca="1" ref="I275" ca="1">SUM(INDIRECT("'"&amp;TOTALCustomerSheets&amp;"'!"&amp;ADDRESS(ROW(),COLUMN())))</f>
        <v>113.55053324115812</v>
      </c>
      <c r="J275" s="14" cm="1">
        <f t="array" aca="1" ref="J275" ca="1">SUM(INDIRECT("'"&amp;TOTALCustomerSheets&amp;"'!"&amp;ADDRESS(ROW(),COLUMN())))</f>
        <v>59.913725897370774</v>
      </c>
      <c r="K275" s="14" cm="1">
        <f t="array" aca="1" ref="K275" ca="1">SUM(INDIRECT("'"&amp;TOTALCustomerSheets&amp;"'!"&amp;ADDRESS(ROW(),COLUMN())))</f>
        <v>0.94101271909503792</v>
      </c>
      <c r="L275" s="14" cm="1">
        <f t="array" aca="1" ref="L275" ca="1">SUM(INDIRECT("'"&amp;TOTALCustomerSheets&amp;"'!"&amp;ADDRESS(ROW(),COLUMN())))</f>
        <v>5.6908580580033146</v>
      </c>
      <c r="M275" s="14" cm="1">
        <f t="array" aca="1" ref="M275" ca="1">SUM(INDIRECT("'"&amp;TOTALCustomerSheets&amp;"'!"&amp;ADDRESS(ROW(),COLUMN())))</f>
        <v>20.904879229328323</v>
      </c>
      <c r="N275" s="14" cm="1">
        <f t="array" aca="1" ref="N275" ca="1">SUM(INDIRECT("'"&amp;TOTALCustomerSheets&amp;"'!"&amp;ADDRESS(ROW(),COLUMN())))</f>
        <v>6.9260362423990314</v>
      </c>
      <c r="O275" s="14" cm="1">
        <f t="array" aca="1" ref="O275" ca="1">SUM(INDIRECT("'"&amp;TOTALCustomerSheets&amp;"'!"&amp;ADDRESS(ROW(),COLUMN())))</f>
        <v>2.8570143716988246</v>
      </c>
      <c r="P275" s="14" cm="1">
        <f t="array" aca="1" ref="P275" ca="1">SUM(INDIRECT("'"&amp;TOTALCustomerSheets&amp;"'!"&amp;ADDRESS(ROW(),COLUMN())))</f>
        <v>0</v>
      </c>
      <c r="Q275" s="14" cm="1">
        <f t="array" aca="1" ref="Q275" ca="1">SUM(INDIRECT("'"&amp;TOTALCustomerSheets&amp;"'!"&amp;ADDRESS(ROW(),COLUMN())))</f>
        <v>0</v>
      </c>
      <c r="R275" s="14" cm="1">
        <f t="array" aca="1" ref="R275" ca="1">SUM(INDIRECT("'"&amp;TOTALCustomerSheets&amp;"'!"&amp;ADDRESS(ROW(),COLUMN())))</f>
        <v>0</v>
      </c>
      <c r="S275" s="14" cm="1">
        <f t="array" aca="1" ref="S275" ca="1">SUM(INDIRECT("'"&amp;TOTALCustomerSheets&amp;"'!"&amp;ADDRESS(ROW(),COLUMN())))</f>
        <v>0</v>
      </c>
      <c r="T275" s="14" cm="1">
        <f t="array" aca="1" ref="T275" ca="1">SUM(INDIRECT("'"&amp;TOTALCustomerSheets&amp;"'!"&amp;ADDRESS(ROW(),COLUMN())))</f>
        <v>0</v>
      </c>
      <c r="U275" s="14" cm="1">
        <f t="array" aca="1" ref="U275" ca="1">SUM(INDIRECT("'"&amp;TOTALCustomerSheets&amp;"'!"&amp;ADDRESS(ROW(),COLUMN())))</f>
        <v>0</v>
      </c>
    </row>
    <row r="276" spans="1:21" hidden="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 cm="1">
        <f t="array" aca="1" ref="D276" ca="1">SUM(INDIRECT("'"&amp;TOTALCustomerSheets&amp;"'!"&amp;ADDRESS(ROW(),COLUMN())))</f>
        <v>801.87045972106762</v>
      </c>
      <c r="E276" s="14">
        <f t="shared" ca="1" si="16"/>
        <v>0</v>
      </c>
      <c r="F276" s="3"/>
      <c r="G276" s="14" cm="1">
        <f t="array" aca="1" ref="G276" ca="1">SUM(INDIRECT("'"&amp;TOTALCustomerSheets&amp;"'!"&amp;ADDRESS(ROW(),COLUMN())))</f>
        <v>663.78494933484683</v>
      </c>
      <c r="H276" s="14" cm="1">
        <f t="array" aca="1" ref="H276" ca="1">SUM(INDIRECT("'"&amp;TOTALCustomerSheets&amp;"'!"&amp;ADDRESS(ROW(),COLUMN())))</f>
        <v>42.717688689188115</v>
      </c>
      <c r="I276" s="14" cm="1">
        <f t="array" aca="1" ref="I276" ca="1">SUM(INDIRECT("'"&amp;TOTALCustomerSheets&amp;"'!"&amp;ADDRESS(ROW(),COLUMN())))</f>
        <v>47.443195833808637</v>
      </c>
      <c r="J276" s="14" cm="1">
        <f t="array" aca="1" ref="J276" ca="1">SUM(INDIRECT("'"&amp;TOTALCustomerSheets&amp;"'!"&amp;ADDRESS(ROW(),COLUMN())))</f>
        <v>23.460837993999373</v>
      </c>
      <c r="K276" s="14" cm="1">
        <f t="array" aca="1" ref="K276" ca="1">SUM(INDIRECT("'"&amp;TOTALCustomerSheets&amp;"'!"&amp;ADDRESS(ROW(),COLUMN())))</f>
        <v>0.61233314804780969</v>
      </c>
      <c r="L276" s="14" cm="1">
        <f t="array" aca="1" ref="L276" ca="1">SUM(INDIRECT("'"&amp;TOTALCustomerSheets&amp;"'!"&amp;ADDRESS(ROW(),COLUMN())))</f>
        <v>1.964901921889765</v>
      </c>
      <c r="M276" s="14" cm="1">
        <f t="array" aca="1" ref="M276" ca="1">SUM(INDIRECT("'"&amp;TOTALCustomerSheets&amp;"'!"&amp;ADDRESS(ROW(),COLUMN())))</f>
        <v>12.325886371591821</v>
      </c>
      <c r="N276" s="14" cm="1">
        <f t="array" aca="1" ref="N276" ca="1">SUM(INDIRECT("'"&amp;TOTALCustomerSheets&amp;"'!"&amp;ADDRESS(ROW(),COLUMN())))</f>
        <v>6.7623692089355316</v>
      </c>
      <c r="O276" s="14" cm="1">
        <f t="array" aca="1" ref="O276" ca="1">SUM(INDIRECT("'"&amp;TOTALCustomerSheets&amp;"'!"&amp;ADDRESS(ROW(),COLUMN())))</f>
        <v>2.7982972187598696</v>
      </c>
      <c r="P276" s="14" cm="1">
        <f t="array" aca="1" ref="P276" ca="1">SUM(INDIRECT("'"&amp;TOTALCustomerSheets&amp;"'!"&amp;ADDRESS(ROW(),COLUMN())))</f>
        <v>0</v>
      </c>
      <c r="Q276" s="14" cm="1">
        <f t="array" aca="1" ref="Q276" ca="1">SUM(INDIRECT("'"&amp;TOTALCustomerSheets&amp;"'!"&amp;ADDRESS(ROW(),COLUMN())))</f>
        <v>0</v>
      </c>
      <c r="R276" s="14" cm="1">
        <f t="array" aca="1" ref="R276" ca="1">SUM(INDIRECT("'"&amp;TOTALCustomerSheets&amp;"'!"&amp;ADDRESS(ROW(),COLUMN())))</f>
        <v>0</v>
      </c>
      <c r="S276" s="14" cm="1">
        <f t="array" aca="1" ref="S276" ca="1">SUM(INDIRECT("'"&amp;TOTALCustomerSheets&amp;"'!"&amp;ADDRESS(ROW(),COLUMN())))</f>
        <v>0</v>
      </c>
      <c r="T276" s="14" cm="1">
        <f t="array" aca="1" ref="T276" ca="1">SUM(INDIRECT("'"&amp;TOTALCustomerSheets&amp;"'!"&amp;ADDRESS(ROW(),COLUMN())))</f>
        <v>0</v>
      </c>
      <c r="U276" s="14" cm="1">
        <f t="array" aca="1" ref="U276" ca="1">SUM(INDIRECT("'"&amp;TOTALCustomerSheets&amp;"'!"&amp;ADDRESS(ROW(),COLUMN())))</f>
        <v>0</v>
      </c>
    </row>
    <row r="277" spans="1:21" hidden="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 cm="1">
        <f t="array" aca="1" ref="D277" ca="1">SUM(INDIRECT("'"&amp;TOTALCustomerSheets&amp;"'!"&amp;ADDRESS(ROW(),COLUMN())))</f>
        <v>8212.3499155374193</v>
      </c>
      <c r="E277" s="14">
        <f t="shared" ca="1" si="16"/>
        <v>0</v>
      </c>
      <c r="F277" s="46"/>
      <c r="G277" s="174" cm="1">
        <f t="array" aca="1" ref="G277" ca="1">SUM(INDIRECT("'"&amp;TOTALCustomerSheets&amp;"'!"&amp;ADDRESS(ROW(),COLUMN())))</f>
        <v>6820.5153704404065</v>
      </c>
      <c r="H277" s="174" cm="1">
        <f t="array" aca="1" ref="H277" ca="1">SUM(INDIRECT("'"&amp;TOTALCustomerSheets&amp;"'!"&amp;ADDRESS(ROW(),COLUMN())))</f>
        <v>442.8388136987071</v>
      </c>
      <c r="I277" s="174" cm="1">
        <f t="array" aca="1" ref="I277" ca="1">SUM(INDIRECT("'"&amp;TOTALCustomerSheets&amp;"'!"&amp;ADDRESS(ROW(),COLUMN())))</f>
        <v>478.06902708821485</v>
      </c>
      <c r="J277" s="174" cm="1">
        <f t="array" aca="1" ref="J277" ca="1">SUM(INDIRECT("'"&amp;TOTALCustomerSheets&amp;"'!"&amp;ADDRESS(ROW(),COLUMN())))</f>
        <v>238.99011293118926</v>
      </c>
      <c r="K277" s="174" cm="1">
        <f t="array" aca="1" ref="K277" ca="1">SUM(INDIRECT("'"&amp;TOTALCustomerSheets&amp;"'!"&amp;ADDRESS(ROW(),COLUMN())))</f>
        <v>5.8101470512701967</v>
      </c>
      <c r="L277" s="174" cm="1">
        <f t="array" aca="1" ref="L277" ca="1">SUM(INDIRECT("'"&amp;TOTALCustomerSheets&amp;"'!"&amp;ADDRESS(ROW(),COLUMN())))</f>
        <v>20.47800630333413</v>
      </c>
      <c r="M277" s="174" cm="1">
        <f t="array" aca="1" ref="M277" ca="1">SUM(INDIRECT("'"&amp;TOTALCustomerSheets&amp;"'!"&amp;ADDRESS(ROW(),COLUMN())))</f>
        <v>118.30226967443032</v>
      </c>
      <c r="N277" s="174" cm="1">
        <f t="array" aca="1" ref="N277" ca="1">SUM(INDIRECT("'"&amp;TOTALCustomerSheets&amp;"'!"&amp;ADDRESS(ROW(),COLUMN())))</f>
        <v>61.785323211760577</v>
      </c>
      <c r="O277" s="174" cm="1">
        <f t="array" aca="1" ref="O277" ca="1">SUM(INDIRECT("'"&amp;TOTALCustomerSheets&amp;"'!"&amp;ADDRESS(ROW(),COLUMN())))</f>
        <v>25.560845138106245</v>
      </c>
      <c r="P277" s="174" cm="1">
        <f t="array" aca="1" ref="P277" ca="1">SUM(INDIRECT("'"&amp;TOTALCustomerSheets&amp;"'!"&amp;ADDRESS(ROW(),COLUMN())))</f>
        <v>0</v>
      </c>
      <c r="Q277" s="174" cm="1">
        <f t="array" aca="1" ref="Q277" ca="1">SUM(INDIRECT("'"&amp;TOTALCustomerSheets&amp;"'!"&amp;ADDRESS(ROW(),COLUMN())))</f>
        <v>0</v>
      </c>
      <c r="R277" s="174" cm="1">
        <f t="array" aca="1" ref="R277" ca="1">SUM(INDIRECT("'"&amp;TOTALCustomerSheets&amp;"'!"&amp;ADDRESS(ROW(),COLUMN())))</f>
        <v>0</v>
      </c>
      <c r="S277" s="174" cm="1">
        <f t="array" aca="1" ref="S277" ca="1">SUM(INDIRECT("'"&amp;TOTALCustomerSheets&amp;"'!"&amp;ADDRESS(ROW(),COLUMN())))</f>
        <v>0</v>
      </c>
      <c r="T277" s="174" cm="1">
        <f t="array" aca="1" ref="T277" ca="1">SUM(INDIRECT("'"&amp;TOTALCustomerSheets&amp;"'!"&amp;ADDRESS(ROW(),COLUMN())))</f>
        <v>0</v>
      </c>
      <c r="U277" s="174" cm="1">
        <f t="array" aca="1" ref="U277" ca="1">SUM(INDIRECT("'"&amp;TOTALCustomerSheets&amp;"'!"&amp;ADDRESS(ROW(),COLUMN())))</f>
        <v>0</v>
      </c>
    </row>
    <row r="278" spans="1:21" hidden="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>
        <f t="shared" si="16"/>
        <v>0</v>
      </c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hidden="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>
        <f t="shared" si="16"/>
        <v>0</v>
      </c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hidden="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 cm="1">
        <f t="array" aca="1" ref="D280" ca="1">SUM(INDIRECT("'"&amp;TOTALCustomerSheets&amp;"'!"&amp;ADDRESS(ROW(),COLUMN())))</f>
        <v>0</v>
      </c>
      <c r="E280" s="14">
        <f t="shared" ca="1" si="16"/>
        <v>0</v>
      </c>
      <c r="F280" s="3"/>
      <c r="G280" s="14" cm="1">
        <f t="array" aca="1" ref="G280" ca="1">SUM(INDIRECT("'"&amp;TOTALCustomerSheets&amp;"'!"&amp;ADDRESS(ROW(),COLUMN())))</f>
        <v>0</v>
      </c>
      <c r="H280" s="14" cm="1">
        <f t="array" aca="1" ref="H280" ca="1">SUM(INDIRECT("'"&amp;TOTALCustomerSheets&amp;"'!"&amp;ADDRESS(ROW(),COLUMN())))</f>
        <v>0</v>
      </c>
      <c r="I280" s="14" cm="1">
        <f t="array" aca="1" ref="I280" ca="1">SUM(INDIRECT("'"&amp;TOTALCustomerSheets&amp;"'!"&amp;ADDRESS(ROW(),COLUMN())))</f>
        <v>0</v>
      </c>
      <c r="J280" s="14" cm="1">
        <f t="array" aca="1" ref="J280" ca="1">SUM(INDIRECT("'"&amp;TOTALCustomerSheets&amp;"'!"&amp;ADDRESS(ROW(),COLUMN())))</f>
        <v>0</v>
      </c>
      <c r="K280" s="14" cm="1">
        <f t="array" aca="1" ref="K280" ca="1">SUM(INDIRECT("'"&amp;TOTALCustomerSheets&amp;"'!"&amp;ADDRESS(ROW(),COLUMN())))</f>
        <v>0</v>
      </c>
      <c r="L280" s="14" cm="1">
        <f t="array" aca="1" ref="L280" ca="1">SUM(INDIRECT("'"&amp;TOTALCustomerSheets&amp;"'!"&amp;ADDRESS(ROW(),COLUMN())))</f>
        <v>0</v>
      </c>
      <c r="M280" s="14" cm="1">
        <f t="array" aca="1" ref="M280" ca="1">SUM(INDIRECT("'"&amp;TOTALCustomerSheets&amp;"'!"&amp;ADDRESS(ROW(),COLUMN())))</f>
        <v>0</v>
      </c>
      <c r="N280" s="14" cm="1">
        <f t="array" aca="1" ref="N280" ca="1">SUM(INDIRECT("'"&amp;TOTALCustomerSheets&amp;"'!"&amp;ADDRESS(ROW(),COLUMN())))</f>
        <v>0</v>
      </c>
      <c r="O280" s="14" cm="1">
        <f t="array" aca="1" ref="O280" ca="1">SUM(INDIRECT("'"&amp;TOTALCustomerSheets&amp;"'!"&amp;ADDRESS(ROW(),COLUMN())))</f>
        <v>0</v>
      </c>
      <c r="P280" s="14" cm="1">
        <f t="array" aca="1" ref="P280" ca="1">SUM(INDIRECT("'"&amp;TOTALCustomerSheets&amp;"'!"&amp;ADDRESS(ROW(),COLUMN())))</f>
        <v>0</v>
      </c>
      <c r="Q280" s="14" cm="1">
        <f t="array" aca="1" ref="Q280" ca="1">SUM(INDIRECT("'"&amp;TOTALCustomerSheets&amp;"'!"&amp;ADDRESS(ROW(),COLUMN())))</f>
        <v>0</v>
      </c>
      <c r="R280" s="14" cm="1">
        <f t="array" aca="1" ref="R280" ca="1">SUM(INDIRECT("'"&amp;TOTALCustomerSheets&amp;"'!"&amp;ADDRESS(ROW(),COLUMN())))</f>
        <v>0</v>
      </c>
      <c r="S280" s="14" cm="1">
        <f t="array" aca="1" ref="S280" ca="1">SUM(INDIRECT("'"&amp;TOTALCustomerSheets&amp;"'!"&amp;ADDRESS(ROW(),COLUMN())))</f>
        <v>0</v>
      </c>
      <c r="T280" s="14" cm="1">
        <f t="array" aca="1" ref="T280" ca="1">SUM(INDIRECT("'"&amp;TOTALCustomerSheets&amp;"'!"&amp;ADDRESS(ROW(),COLUMN())))</f>
        <v>0</v>
      </c>
      <c r="U280" s="14" cm="1">
        <f t="array" aca="1" ref="U280" ca="1">SUM(INDIRECT("'"&amp;TOTALCustomerSheets&amp;"'!"&amp;ADDRESS(ROW(),COLUMN())))</f>
        <v>0</v>
      </c>
    </row>
    <row r="281" spans="1:21" hidden="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 cm="1">
        <f t="array" aca="1" ref="D281" ca="1">SUM(INDIRECT("'"&amp;TOTALCustomerSheets&amp;"'!"&amp;ADDRESS(ROW(),COLUMN())))</f>
        <v>0</v>
      </c>
      <c r="E281" s="14">
        <f t="shared" ca="1" si="16"/>
        <v>0</v>
      </c>
      <c r="F281" s="3"/>
      <c r="G281" s="14" cm="1">
        <f t="array" aca="1" ref="G281" ca="1">SUM(INDIRECT("'"&amp;TOTALCustomerSheets&amp;"'!"&amp;ADDRESS(ROW(),COLUMN())))</f>
        <v>0</v>
      </c>
      <c r="H281" s="14" cm="1">
        <f t="array" aca="1" ref="H281" ca="1">SUM(INDIRECT("'"&amp;TOTALCustomerSheets&amp;"'!"&amp;ADDRESS(ROW(),COLUMN())))</f>
        <v>0</v>
      </c>
      <c r="I281" s="14" cm="1">
        <f t="array" aca="1" ref="I281" ca="1">SUM(INDIRECT("'"&amp;TOTALCustomerSheets&amp;"'!"&amp;ADDRESS(ROW(),COLUMN())))</f>
        <v>0</v>
      </c>
      <c r="J281" s="14" cm="1">
        <f t="array" aca="1" ref="J281" ca="1">SUM(INDIRECT("'"&amp;TOTALCustomerSheets&amp;"'!"&amp;ADDRESS(ROW(),COLUMN())))</f>
        <v>0</v>
      </c>
      <c r="K281" s="14" cm="1">
        <f t="array" aca="1" ref="K281" ca="1">SUM(INDIRECT("'"&amp;TOTALCustomerSheets&amp;"'!"&amp;ADDRESS(ROW(),COLUMN())))</f>
        <v>0</v>
      </c>
      <c r="L281" s="14" cm="1">
        <f t="array" aca="1" ref="L281" ca="1">SUM(INDIRECT("'"&amp;TOTALCustomerSheets&amp;"'!"&amp;ADDRESS(ROW(),COLUMN())))</f>
        <v>0</v>
      </c>
      <c r="M281" s="14" cm="1">
        <f t="array" aca="1" ref="M281" ca="1">SUM(INDIRECT("'"&amp;TOTALCustomerSheets&amp;"'!"&amp;ADDRESS(ROW(),COLUMN())))</f>
        <v>0</v>
      </c>
      <c r="N281" s="14" cm="1">
        <f t="array" aca="1" ref="N281" ca="1">SUM(INDIRECT("'"&amp;TOTALCustomerSheets&amp;"'!"&amp;ADDRESS(ROW(),COLUMN())))</f>
        <v>0</v>
      </c>
      <c r="O281" s="14" cm="1">
        <f t="array" aca="1" ref="O281" ca="1">SUM(INDIRECT("'"&amp;TOTALCustomerSheets&amp;"'!"&amp;ADDRESS(ROW(),COLUMN())))</f>
        <v>0</v>
      </c>
      <c r="P281" s="14" cm="1">
        <f t="array" aca="1" ref="P281" ca="1">SUM(INDIRECT("'"&amp;TOTALCustomerSheets&amp;"'!"&amp;ADDRESS(ROW(),COLUMN())))</f>
        <v>0</v>
      </c>
      <c r="Q281" s="14" cm="1">
        <f t="array" aca="1" ref="Q281" ca="1">SUM(INDIRECT("'"&amp;TOTALCustomerSheets&amp;"'!"&amp;ADDRESS(ROW(),COLUMN())))</f>
        <v>0</v>
      </c>
      <c r="R281" s="14" cm="1">
        <f t="array" aca="1" ref="R281" ca="1">SUM(INDIRECT("'"&amp;TOTALCustomerSheets&amp;"'!"&amp;ADDRESS(ROW(),COLUMN())))</f>
        <v>0</v>
      </c>
      <c r="S281" s="14" cm="1">
        <f t="array" aca="1" ref="S281" ca="1">SUM(INDIRECT("'"&amp;TOTALCustomerSheets&amp;"'!"&amp;ADDRESS(ROW(),COLUMN())))</f>
        <v>0</v>
      </c>
      <c r="T281" s="14" cm="1">
        <f t="array" aca="1" ref="T281" ca="1">SUM(INDIRECT("'"&amp;TOTALCustomerSheets&amp;"'!"&amp;ADDRESS(ROW(),COLUMN())))</f>
        <v>0</v>
      </c>
      <c r="U281" s="14" cm="1">
        <f t="array" aca="1" ref="U281" ca="1">SUM(INDIRECT("'"&amp;TOTALCustomerSheets&amp;"'!"&amp;ADDRESS(ROW(),COLUMN())))</f>
        <v>0</v>
      </c>
    </row>
    <row r="282" spans="1:21" hidden="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 cm="1">
        <f t="array" aca="1" ref="D282" ca="1">SUM(INDIRECT("'"&amp;TOTALCustomerSheets&amp;"'!"&amp;ADDRESS(ROW(),COLUMN())))</f>
        <v>0</v>
      </c>
      <c r="E282" s="14">
        <f t="shared" ca="1" si="16"/>
        <v>0</v>
      </c>
      <c r="F282" s="3"/>
      <c r="G282" s="14" cm="1">
        <f t="array" aca="1" ref="G282" ca="1">SUM(INDIRECT("'"&amp;TOTALCustomerSheets&amp;"'!"&amp;ADDRESS(ROW(),COLUMN())))</f>
        <v>0</v>
      </c>
      <c r="H282" s="14" cm="1">
        <f t="array" aca="1" ref="H282" ca="1">SUM(INDIRECT("'"&amp;TOTALCustomerSheets&amp;"'!"&amp;ADDRESS(ROW(),COLUMN())))</f>
        <v>0</v>
      </c>
      <c r="I282" s="14" cm="1">
        <f t="array" aca="1" ref="I282" ca="1">SUM(INDIRECT("'"&amp;TOTALCustomerSheets&amp;"'!"&amp;ADDRESS(ROW(),COLUMN())))</f>
        <v>0</v>
      </c>
      <c r="J282" s="14" cm="1">
        <f t="array" aca="1" ref="J282" ca="1">SUM(INDIRECT("'"&amp;TOTALCustomerSheets&amp;"'!"&amp;ADDRESS(ROW(),COLUMN())))</f>
        <v>0</v>
      </c>
      <c r="K282" s="14" cm="1">
        <f t="array" aca="1" ref="K282" ca="1">SUM(INDIRECT("'"&amp;TOTALCustomerSheets&amp;"'!"&amp;ADDRESS(ROW(),COLUMN())))</f>
        <v>0</v>
      </c>
      <c r="L282" s="14" cm="1">
        <f t="array" aca="1" ref="L282" ca="1">SUM(INDIRECT("'"&amp;TOTALCustomerSheets&amp;"'!"&amp;ADDRESS(ROW(),COLUMN())))</f>
        <v>0</v>
      </c>
      <c r="M282" s="14" cm="1">
        <f t="array" aca="1" ref="M282" ca="1">SUM(INDIRECT("'"&amp;TOTALCustomerSheets&amp;"'!"&amp;ADDRESS(ROW(),COLUMN())))</f>
        <v>0</v>
      </c>
      <c r="N282" s="14" cm="1">
        <f t="array" aca="1" ref="N282" ca="1">SUM(INDIRECT("'"&amp;TOTALCustomerSheets&amp;"'!"&amp;ADDRESS(ROW(),COLUMN())))</f>
        <v>0</v>
      </c>
      <c r="O282" s="14" cm="1">
        <f t="array" aca="1" ref="O282" ca="1">SUM(INDIRECT("'"&amp;TOTALCustomerSheets&amp;"'!"&amp;ADDRESS(ROW(),COLUMN())))</f>
        <v>0</v>
      </c>
      <c r="P282" s="14" cm="1">
        <f t="array" aca="1" ref="P282" ca="1">SUM(INDIRECT("'"&amp;TOTALCustomerSheets&amp;"'!"&amp;ADDRESS(ROW(),COLUMN())))</f>
        <v>0</v>
      </c>
      <c r="Q282" s="14" cm="1">
        <f t="array" aca="1" ref="Q282" ca="1">SUM(INDIRECT("'"&amp;TOTALCustomerSheets&amp;"'!"&amp;ADDRESS(ROW(),COLUMN())))</f>
        <v>0</v>
      </c>
      <c r="R282" s="14" cm="1">
        <f t="array" aca="1" ref="R282" ca="1">SUM(INDIRECT("'"&amp;TOTALCustomerSheets&amp;"'!"&amp;ADDRESS(ROW(),COLUMN())))</f>
        <v>0</v>
      </c>
      <c r="S282" s="14" cm="1">
        <f t="array" aca="1" ref="S282" ca="1">SUM(INDIRECT("'"&amp;TOTALCustomerSheets&amp;"'!"&amp;ADDRESS(ROW(),COLUMN())))</f>
        <v>0</v>
      </c>
      <c r="T282" s="14" cm="1">
        <f t="array" aca="1" ref="T282" ca="1">SUM(INDIRECT("'"&amp;TOTALCustomerSheets&amp;"'!"&amp;ADDRESS(ROW(),COLUMN())))</f>
        <v>0</v>
      </c>
      <c r="U282" s="14" cm="1">
        <f t="array" aca="1" ref="U282" ca="1">SUM(INDIRECT("'"&amp;TOTALCustomerSheets&amp;"'!"&amp;ADDRESS(ROW(),COLUMN())))</f>
        <v>0</v>
      </c>
    </row>
    <row r="283" spans="1:21" hidden="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 cm="1">
        <f t="array" aca="1" ref="D283" ca="1">SUM(INDIRECT("'"&amp;TOTALCustomerSheets&amp;"'!"&amp;ADDRESS(ROW(),COLUMN())))</f>
        <v>0</v>
      </c>
      <c r="E283" s="14">
        <f t="shared" ca="1" si="16"/>
        <v>0</v>
      </c>
      <c r="F283" s="3"/>
      <c r="G283" s="14" cm="1">
        <f t="array" aca="1" ref="G283" ca="1">SUM(INDIRECT("'"&amp;TOTALCustomerSheets&amp;"'!"&amp;ADDRESS(ROW(),COLUMN())))</f>
        <v>0</v>
      </c>
      <c r="H283" s="14" cm="1">
        <f t="array" aca="1" ref="H283" ca="1">SUM(INDIRECT("'"&amp;TOTALCustomerSheets&amp;"'!"&amp;ADDRESS(ROW(),COLUMN())))</f>
        <v>0</v>
      </c>
      <c r="I283" s="14" cm="1">
        <f t="array" aca="1" ref="I283" ca="1">SUM(INDIRECT("'"&amp;TOTALCustomerSheets&amp;"'!"&amp;ADDRESS(ROW(),COLUMN())))</f>
        <v>0</v>
      </c>
      <c r="J283" s="14" cm="1">
        <f t="array" aca="1" ref="J283" ca="1">SUM(INDIRECT("'"&amp;TOTALCustomerSheets&amp;"'!"&amp;ADDRESS(ROW(),COLUMN())))</f>
        <v>0</v>
      </c>
      <c r="K283" s="14" cm="1">
        <f t="array" aca="1" ref="K283" ca="1">SUM(INDIRECT("'"&amp;TOTALCustomerSheets&amp;"'!"&amp;ADDRESS(ROW(),COLUMN())))</f>
        <v>0</v>
      </c>
      <c r="L283" s="14" cm="1">
        <f t="array" aca="1" ref="L283" ca="1">SUM(INDIRECT("'"&amp;TOTALCustomerSheets&amp;"'!"&amp;ADDRESS(ROW(),COLUMN())))</f>
        <v>0</v>
      </c>
      <c r="M283" s="14" cm="1">
        <f t="array" aca="1" ref="M283" ca="1">SUM(INDIRECT("'"&amp;TOTALCustomerSheets&amp;"'!"&amp;ADDRESS(ROW(),COLUMN())))</f>
        <v>0</v>
      </c>
      <c r="N283" s="14" cm="1">
        <f t="array" aca="1" ref="N283" ca="1">SUM(INDIRECT("'"&amp;TOTALCustomerSheets&amp;"'!"&amp;ADDRESS(ROW(),COLUMN())))</f>
        <v>0</v>
      </c>
      <c r="O283" s="14" cm="1">
        <f t="array" aca="1" ref="O283" ca="1">SUM(INDIRECT("'"&amp;TOTALCustomerSheets&amp;"'!"&amp;ADDRESS(ROW(),COLUMN())))</f>
        <v>0</v>
      </c>
      <c r="P283" s="14" cm="1">
        <f t="array" aca="1" ref="P283" ca="1">SUM(INDIRECT("'"&amp;TOTALCustomerSheets&amp;"'!"&amp;ADDRESS(ROW(),COLUMN())))</f>
        <v>0</v>
      </c>
      <c r="Q283" s="14" cm="1">
        <f t="array" aca="1" ref="Q283" ca="1">SUM(INDIRECT("'"&amp;TOTALCustomerSheets&amp;"'!"&amp;ADDRESS(ROW(),COLUMN())))</f>
        <v>0</v>
      </c>
      <c r="R283" s="14" cm="1">
        <f t="array" aca="1" ref="R283" ca="1">SUM(INDIRECT("'"&amp;TOTALCustomerSheets&amp;"'!"&amp;ADDRESS(ROW(),COLUMN())))</f>
        <v>0</v>
      </c>
      <c r="S283" s="14" cm="1">
        <f t="array" aca="1" ref="S283" ca="1">SUM(INDIRECT("'"&amp;TOTALCustomerSheets&amp;"'!"&amp;ADDRESS(ROW(),COLUMN())))</f>
        <v>0</v>
      </c>
      <c r="T283" s="14" cm="1">
        <f t="array" aca="1" ref="T283" ca="1">SUM(INDIRECT("'"&amp;TOTALCustomerSheets&amp;"'!"&amp;ADDRESS(ROW(),COLUMN())))</f>
        <v>0</v>
      </c>
      <c r="U283" s="14" cm="1">
        <f t="array" aca="1" ref="U283" ca="1">SUM(INDIRECT("'"&amp;TOTALCustomerSheets&amp;"'!"&amp;ADDRESS(ROW(),COLUMN())))</f>
        <v>0</v>
      </c>
    </row>
    <row r="284" spans="1:21" hidden="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 cm="1">
        <f t="array" aca="1" ref="D284" ca="1">SUM(INDIRECT("'"&amp;TOTALCustomerSheets&amp;"'!"&amp;ADDRESS(ROW(),COLUMN())))</f>
        <v>0</v>
      </c>
      <c r="E284" s="14">
        <f t="shared" ca="1" si="16"/>
        <v>0</v>
      </c>
      <c r="F284" s="3"/>
      <c r="G284" s="14" cm="1">
        <f t="array" aca="1" ref="G284" ca="1">SUM(INDIRECT("'"&amp;TOTALCustomerSheets&amp;"'!"&amp;ADDRESS(ROW(),COLUMN())))</f>
        <v>0</v>
      </c>
      <c r="H284" s="14" cm="1">
        <f t="array" aca="1" ref="H284" ca="1">SUM(INDIRECT("'"&amp;TOTALCustomerSheets&amp;"'!"&amp;ADDRESS(ROW(),COLUMN())))</f>
        <v>0</v>
      </c>
      <c r="I284" s="14" cm="1">
        <f t="array" aca="1" ref="I284" ca="1">SUM(INDIRECT("'"&amp;TOTALCustomerSheets&amp;"'!"&amp;ADDRESS(ROW(),COLUMN())))</f>
        <v>0</v>
      </c>
      <c r="J284" s="14" cm="1">
        <f t="array" aca="1" ref="J284" ca="1">SUM(INDIRECT("'"&amp;TOTALCustomerSheets&amp;"'!"&amp;ADDRESS(ROW(),COLUMN())))</f>
        <v>0</v>
      </c>
      <c r="K284" s="14" cm="1">
        <f t="array" aca="1" ref="K284" ca="1">SUM(INDIRECT("'"&amp;TOTALCustomerSheets&amp;"'!"&amp;ADDRESS(ROW(),COLUMN())))</f>
        <v>0</v>
      </c>
      <c r="L284" s="14" cm="1">
        <f t="array" aca="1" ref="L284" ca="1">SUM(INDIRECT("'"&amp;TOTALCustomerSheets&amp;"'!"&amp;ADDRESS(ROW(),COLUMN())))</f>
        <v>0</v>
      </c>
      <c r="M284" s="14" cm="1">
        <f t="array" aca="1" ref="M284" ca="1">SUM(INDIRECT("'"&amp;TOTALCustomerSheets&amp;"'!"&amp;ADDRESS(ROW(),COLUMN())))</f>
        <v>0</v>
      </c>
      <c r="N284" s="14" cm="1">
        <f t="array" aca="1" ref="N284" ca="1">SUM(INDIRECT("'"&amp;TOTALCustomerSheets&amp;"'!"&amp;ADDRESS(ROW(),COLUMN())))</f>
        <v>0</v>
      </c>
      <c r="O284" s="14" cm="1">
        <f t="array" aca="1" ref="O284" ca="1">SUM(INDIRECT("'"&amp;TOTALCustomerSheets&amp;"'!"&amp;ADDRESS(ROW(),COLUMN())))</f>
        <v>0</v>
      </c>
      <c r="P284" s="14" cm="1">
        <f t="array" aca="1" ref="P284" ca="1">SUM(INDIRECT("'"&amp;TOTALCustomerSheets&amp;"'!"&amp;ADDRESS(ROW(),COLUMN())))</f>
        <v>0</v>
      </c>
      <c r="Q284" s="14" cm="1">
        <f t="array" aca="1" ref="Q284" ca="1">SUM(INDIRECT("'"&amp;TOTALCustomerSheets&amp;"'!"&amp;ADDRESS(ROW(),COLUMN())))</f>
        <v>0</v>
      </c>
      <c r="R284" s="14" cm="1">
        <f t="array" aca="1" ref="R284" ca="1">SUM(INDIRECT("'"&amp;TOTALCustomerSheets&amp;"'!"&amp;ADDRESS(ROW(),COLUMN())))</f>
        <v>0</v>
      </c>
      <c r="S284" s="14" cm="1">
        <f t="array" aca="1" ref="S284" ca="1">SUM(INDIRECT("'"&amp;TOTALCustomerSheets&amp;"'!"&amp;ADDRESS(ROW(),COLUMN())))</f>
        <v>0</v>
      </c>
      <c r="T284" s="14" cm="1">
        <f t="array" aca="1" ref="T284" ca="1">SUM(INDIRECT("'"&amp;TOTALCustomerSheets&amp;"'!"&amp;ADDRESS(ROW(),COLUMN())))</f>
        <v>0</v>
      </c>
      <c r="U284" s="14" cm="1">
        <f t="array" aca="1" ref="U284" ca="1">SUM(INDIRECT("'"&amp;TOTALCustomerSheets&amp;"'!"&amp;ADDRESS(ROW(),COLUMN())))</f>
        <v>0</v>
      </c>
    </row>
    <row r="285" spans="1:21" hidden="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 cm="1">
        <f t="array" aca="1" ref="D285" ca="1">SUM(INDIRECT("'"&amp;TOTALCustomerSheets&amp;"'!"&amp;ADDRESS(ROW(),COLUMN())))</f>
        <v>0</v>
      </c>
      <c r="E285" s="14">
        <f t="shared" ca="1" si="16"/>
        <v>0</v>
      </c>
      <c r="F285" s="3"/>
      <c r="G285" s="14" cm="1">
        <f t="array" aca="1" ref="G285" ca="1">SUM(INDIRECT("'"&amp;TOTALCustomerSheets&amp;"'!"&amp;ADDRESS(ROW(),COLUMN())))</f>
        <v>0</v>
      </c>
      <c r="H285" s="14" cm="1">
        <f t="array" aca="1" ref="H285" ca="1">SUM(INDIRECT("'"&amp;TOTALCustomerSheets&amp;"'!"&amp;ADDRESS(ROW(),COLUMN())))</f>
        <v>0</v>
      </c>
      <c r="I285" s="14" cm="1">
        <f t="array" aca="1" ref="I285" ca="1">SUM(INDIRECT("'"&amp;TOTALCustomerSheets&amp;"'!"&amp;ADDRESS(ROW(),COLUMN())))</f>
        <v>0</v>
      </c>
      <c r="J285" s="14" cm="1">
        <f t="array" aca="1" ref="J285" ca="1">SUM(INDIRECT("'"&amp;TOTALCustomerSheets&amp;"'!"&amp;ADDRESS(ROW(),COLUMN())))</f>
        <v>0</v>
      </c>
      <c r="K285" s="14" cm="1">
        <f t="array" aca="1" ref="K285" ca="1">SUM(INDIRECT("'"&amp;TOTALCustomerSheets&amp;"'!"&amp;ADDRESS(ROW(),COLUMN())))</f>
        <v>0</v>
      </c>
      <c r="L285" s="14" cm="1">
        <f t="array" aca="1" ref="L285" ca="1">SUM(INDIRECT("'"&amp;TOTALCustomerSheets&amp;"'!"&amp;ADDRESS(ROW(),COLUMN())))</f>
        <v>0</v>
      </c>
      <c r="M285" s="14" cm="1">
        <f t="array" aca="1" ref="M285" ca="1">SUM(INDIRECT("'"&amp;TOTALCustomerSheets&amp;"'!"&amp;ADDRESS(ROW(),COLUMN())))</f>
        <v>0</v>
      </c>
      <c r="N285" s="14" cm="1">
        <f t="array" aca="1" ref="N285" ca="1">SUM(INDIRECT("'"&amp;TOTALCustomerSheets&amp;"'!"&amp;ADDRESS(ROW(),COLUMN())))</f>
        <v>0</v>
      </c>
      <c r="O285" s="14" cm="1">
        <f t="array" aca="1" ref="O285" ca="1">SUM(INDIRECT("'"&amp;TOTALCustomerSheets&amp;"'!"&amp;ADDRESS(ROW(),COLUMN())))</f>
        <v>0</v>
      </c>
      <c r="P285" s="14" cm="1">
        <f t="array" aca="1" ref="P285" ca="1">SUM(INDIRECT("'"&amp;TOTALCustomerSheets&amp;"'!"&amp;ADDRESS(ROW(),COLUMN())))</f>
        <v>0</v>
      </c>
      <c r="Q285" s="14" cm="1">
        <f t="array" aca="1" ref="Q285" ca="1">SUM(INDIRECT("'"&amp;TOTALCustomerSheets&amp;"'!"&amp;ADDRESS(ROW(),COLUMN())))</f>
        <v>0</v>
      </c>
      <c r="R285" s="14" cm="1">
        <f t="array" aca="1" ref="R285" ca="1">SUM(INDIRECT("'"&amp;TOTALCustomerSheets&amp;"'!"&amp;ADDRESS(ROW(),COLUMN())))</f>
        <v>0</v>
      </c>
      <c r="S285" s="14" cm="1">
        <f t="array" aca="1" ref="S285" ca="1">SUM(INDIRECT("'"&amp;TOTALCustomerSheets&amp;"'!"&amp;ADDRESS(ROW(),COLUMN())))</f>
        <v>0</v>
      </c>
      <c r="T285" s="14" cm="1">
        <f t="array" aca="1" ref="T285" ca="1">SUM(INDIRECT("'"&amp;TOTALCustomerSheets&amp;"'!"&amp;ADDRESS(ROW(),COLUMN())))</f>
        <v>0</v>
      </c>
      <c r="U285" s="14" cm="1">
        <f t="array" aca="1" ref="U285" ca="1">SUM(INDIRECT("'"&amp;TOTALCustomerSheets&amp;"'!"&amp;ADDRESS(ROW(),COLUMN())))</f>
        <v>0</v>
      </c>
    </row>
    <row r="286" spans="1:21" hidden="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 cm="1">
        <f t="array" aca="1" ref="D286" ca="1">SUM(INDIRECT("'"&amp;TOTALCustomerSheets&amp;"'!"&amp;ADDRESS(ROW(),COLUMN())))</f>
        <v>0</v>
      </c>
      <c r="E286" s="14">
        <f t="shared" ca="1" si="16"/>
        <v>0</v>
      </c>
      <c r="F286" s="46"/>
      <c r="G286" s="14" cm="1">
        <f t="array" aca="1" ref="G286" ca="1">SUM(INDIRECT("'"&amp;TOTALCustomerSheets&amp;"'!"&amp;ADDRESS(ROW(),COLUMN())))</f>
        <v>0</v>
      </c>
      <c r="H286" s="14" cm="1">
        <f t="array" aca="1" ref="H286" ca="1">SUM(INDIRECT("'"&amp;TOTALCustomerSheets&amp;"'!"&amp;ADDRESS(ROW(),COLUMN())))</f>
        <v>0</v>
      </c>
      <c r="I286" s="14" cm="1">
        <f t="array" aca="1" ref="I286" ca="1">SUM(INDIRECT("'"&amp;TOTALCustomerSheets&amp;"'!"&amp;ADDRESS(ROW(),COLUMN())))</f>
        <v>0</v>
      </c>
      <c r="J286" s="14" cm="1">
        <f t="array" aca="1" ref="J286" ca="1">SUM(INDIRECT("'"&amp;TOTALCustomerSheets&amp;"'!"&amp;ADDRESS(ROW(),COLUMN())))</f>
        <v>0</v>
      </c>
      <c r="K286" s="14" cm="1">
        <f t="array" aca="1" ref="K286" ca="1">SUM(INDIRECT("'"&amp;TOTALCustomerSheets&amp;"'!"&amp;ADDRESS(ROW(),COLUMN())))</f>
        <v>0</v>
      </c>
      <c r="L286" s="14" cm="1">
        <f t="array" aca="1" ref="L286" ca="1">SUM(INDIRECT("'"&amp;TOTALCustomerSheets&amp;"'!"&amp;ADDRESS(ROW(),COLUMN())))</f>
        <v>0</v>
      </c>
      <c r="M286" s="14" cm="1">
        <f t="array" aca="1" ref="M286" ca="1">SUM(INDIRECT("'"&amp;TOTALCustomerSheets&amp;"'!"&amp;ADDRESS(ROW(),COLUMN())))</f>
        <v>0</v>
      </c>
      <c r="N286" s="14" cm="1">
        <f t="array" aca="1" ref="N286" ca="1">SUM(INDIRECT("'"&amp;TOTALCustomerSheets&amp;"'!"&amp;ADDRESS(ROW(),COLUMN())))</f>
        <v>0</v>
      </c>
      <c r="O286" s="14" cm="1">
        <f t="array" aca="1" ref="O286" ca="1">SUM(INDIRECT("'"&amp;TOTALCustomerSheets&amp;"'!"&amp;ADDRESS(ROW(),COLUMN())))</f>
        <v>0</v>
      </c>
      <c r="P286" s="14" cm="1">
        <f t="array" aca="1" ref="P286" ca="1">SUM(INDIRECT("'"&amp;TOTALCustomerSheets&amp;"'!"&amp;ADDRESS(ROW(),COLUMN())))</f>
        <v>0</v>
      </c>
      <c r="Q286" s="14" cm="1">
        <f t="array" aca="1" ref="Q286" ca="1">SUM(INDIRECT("'"&amp;TOTALCustomerSheets&amp;"'!"&amp;ADDRESS(ROW(),COLUMN())))</f>
        <v>0</v>
      </c>
      <c r="R286" s="14" cm="1">
        <f t="array" aca="1" ref="R286" ca="1">SUM(INDIRECT("'"&amp;TOTALCustomerSheets&amp;"'!"&amp;ADDRESS(ROW(),COLUMN())))</f>
        <v>0</v>
      </c>
      <c r="S286" s="14" cm="1">
        <f t="array" aca="1" ref="S286" ca="1">SUM(INDIRECT("'"&amp;TOTALCustomerSheets&amp;"'!"&amp;ADDRESS(ROW(),COLUMN())))</f>
        <v>0</v>
      </c>
      <c r="T286" s="14" cm="1">
        <f t="array" aca="1" ref="T286" ca="1">SUM(INDIRECT("'"&amp;TOTALCustomerSheets&amp;"'!"&amp;ADDRESS(ROW(),COLUMN())))</f>
        <v>0</v>
      </c>
      <c r="U286" s="14" cm="1">
        <f t="array" aca="1" ref="U286" ca="1">SUM(INDIRECT("'"&amp;TOTALCustomerSheets&amp;"'!"&amp;ADDRESS(ROW(),COLUMN())))</f>
        <v>0</v>
      </c>
    </row>
    <row r="287" spans="1:21" hidden="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 cm="1">
        <f t="array" aca="1" ref="D287" ca="1">SUM(INDIRECT("'"&amp;TOTALCustomerSheets&amp;"'!"&amp;ADDRESS(ROW(),COLUMN())))</f>
        <v>0</v>
      </c>
      <c r="E287" s="14">
        <f t="shared" ca="1" si="16"/>
        <v>0</v>
      </c>
      <c r="F287" s="46"/>
      <c r="G287" s="174" cm="1">
        <f t="array" aca="1" ref="G287" ca="1">SUM(INDIRECT("'"&amp;TOTALCustomerSheets&amp;"'!"&amp;ADDRESS(ROW(),COLUMN())))</f>
        <v>0</v>
      </c>
      <c r="H287" s="174" cm="1">
        <f t="array" aca="1" ref="H287" ca="1">SUM(INDIRECT("'"&amp;TOTALCustomerSheets&amp;"'!"&amp;ADDRESS(ROW(),COLUMN())))</f>
        <v>0</v>
      </c>
      <c r="I287" s="174" cm="1">
        <f t="array" aca="1" ref="I287" ca="1">SUM(INDIRECT("'"&amp;TOTALCustomerSheets&amp;"'!"&amp;ADDRESS(ROW(),COLUMN())))</f>
        <v>0</v>
      </c>
      <c r="J287" s="174" cm="1">
        <f t="array" aca="1" ref="J287" ca="1">SUM(INDIRECT("'"&amp;TOTALCustomerSheets&amp;"'!"&amp;ADDRESS(ROW(),COLUMN())))</f>
        <v>0</v>
      </c>
      <c r="K287" s="174" cm="1">
        <f t="array" aca="1" ref="K287" ca="1">SUM(INDIRECT("'"&amp;TOTALCustomerSheets&amp;"'!"&amp;ADDRESS(ROW(),COLUMN())))</f>
        <v>0</v>
      </c>
      <c r="L287" s="174" cm="1">
        <f t="array" aca="1" ref="L287" ca="1">SUM(INDIRECT("'"&amp;TOTALCustomerSheets&amp;"'!"&amp;ADDRESS(ROW(),COLUMN())))</f>
        <v>0</v>
      </c>
      <c r="M287" s="174" cm="1">
        <f t="array" aca="1" ref="M287" ca="1">SUM(INDIRECT("'"&amp;TOTALCustomerSheets&amp;"'!"&amp;ADDRESS(ROW(),COLUMN())))</f>
        <v>0</v>
      </c>
      <c r="N287" s="174" cm="1">
        <f t="array" aca="1" ref="N287" ca="1">SUM(INDIRECT("'"&amp;TOTALCustomerSheets&amp;"'!"&amp;ADDRESS(ROW(),COLUMN())))</f>
        <v>0</v>
      </c>
      <c r="O287" s="174" cm="1">
        <f t="array" aca="1" ref="O287" ca="1">SUM(INDIRECT("'"&amp;TOTALCustomerSheets&amp;"'!"&amp;ADDRESS(ROW(),COLUMN())))</f>
        <v>0</v>
      </c>
      <c r="P287" s="174" cm="1">
        <f t="array" aca="1" ref="P287" ca="1">SUM(INDIRECT("'"&amp;TOTALCustomerSheets&amp;"'!"&amp;ADDRESS(ROW(),COLUMN())))</f>
        <v>0</v>
      </c>
      <c r="Q287" s="174" cm="1">
        <f t="array" aca="1" ref="Q287" ca="1">SUM(INDIRECT("'"&amp;TOTALCustomerSheets&amp;"'!"&amp;ADDRESS(ROW(),COLUMN())))</f>
        <v>0</v>
      </c>
      <c r="R287" s="174" cm="1">
        <f t="array" aca="1" ref="R287" ca="1">SUM(INDIRECT("'"&amp;TOTALCustomerSheets&amp;"'!"&amp;ADDRESS(ROW(),COLUMN())))</f>
        <v>0</v>
      </c>
      <c r="S287" s="174" cm="1">
        <f t="array" aca="1" ref="S287" ca="1">SUM(INDIRECT("'"&amp;TOTALCustomerSheets&amp;"'!"&amp;ADDRESS(ROW(),COLUMN())))</f>
        <v>0</v>
      </c>
      <c r="T287" s="174" cm="1">
        <f t="array" aca="1" ref="T287" ca="1">SUM(INDIRECT("'"&amp;TOTALCustomerSheets&amp;"'!"&amp;ADDRESS(ROW(),COLUMN())))</f>
        <v>0</v>
      </c>
      <c r="U287" s="174" cm="1">
        <f t="array" aca="1" ref="U287" ca="1">SUM(INDIRECT("'"&amp;TOTALCustomerSheets&amp;"'!"&amp;ADDRESS(ROW(),COLUMN())))</f>
        <v>0</v>
      </c>
    </row>
    <row r="288" spans="1:21" hidden="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>
        <f t="shared" si="16"/>
        <v>0</v>
      </c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collapsed="1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 cm="1">
        <f t="array" aca="1" ref="D289" ca="1">SUM(INDIRECT("'"&amp;TOTALCustomerSheets&amp;"'!"&amp;ADDRESS(ROW(),COLUMN())))</f>
        <v>8212.3499155374193</v>
      </c>
      <c r="E289" s="14">
        <f t="shared" ca="1" si="16"/>
        <v>0</v>
      </c>
      <c r="F289" s="46"/>
      <c r="G289" s="14" cm="1">
        <f t="array" aca="1" ref="G289" ca="1">SUM(INDIRECT("'"&amp;TOTALCustomerSheets&amp;"'!"&amp;ADDRESS(ROW(),COLUMN())))</f>
        <v>6820.5153704404065</v>
      </c>
      <c r="H289" s="14" cm="1">
        <f t="array" aca="1" ref="H289" ca="1">SUM(INDIRECT("'"&amp;TOTALCustomerSheets&amp;"'!"&amp;ADDRESS(ROW(),COLUMN())))</f>
        <v>442.8388136987071</v>
      </c>
      <c r="I289" s="14" cm="1">
        <f t="array" aca="1" ref="I289" ca="1">SUM(INDIRECT("'"&amp;TOTALCustomerSheets&amp;"'!"&amp;ADDRESS(ROW(),COLUMN())))</f>
        <v>478.06902708821485</v>
      </c>
      <c r="J289" s="14" cm="1">
        <f t="array" aca="1" ref="J289" ca="1">SUM(INDIRECT("'"&amp;TOTALCustomerSheets&amp;"'!"&amp;ADDRESS(ROW(),COLUMN())))</f>
        <v>238.99011293118926</v>
      </c>
      <c r="K289" s="14" cm="1">
        <f t="array" aca="1" ref="K289" ca="1">SUM(INDIRECT("'"&amp;TOTALCustomerSheets&amp;"'!"&amp;ADDRESS(ROW(),COLUMN())))</f>
        <v>5.8101470512701967</v>
      </c>
      <c r="L289" s="14" cm="1">
        <f t="array" aca="1" ref="L289" ca="1">SUM(INDIRECT("'"&amp;TOTALCustomerSheets&amp;"'!"&amp;ADDRESS(ROW(),COLUMN())))</f>
        <v>20.47800630333413</v>
      </c>
      <c r="M289" s="14" cm="1">
        <f t="array" aca="1" ref="M289" ca="1">SUM(INDIRECT("'"&amp;TOTALCustomerSheets&amp;"'!"&amp;ADDRESS(ROW(),COLUMN())))</f>
        <v>118.30226967443032</v>
      </c>
      <c r="N289" s="14" cm="1">
        <f t="array" aca="1" ref="N289" ca="1">SUM(INDIRECT("'"&amp;TOTALCustomerSheets&amp;"'!"&amp;ADDRESS(ROW(),COLUMN())))</f>
        <v>61.785323211760577</v>
      </c>
      <c r="O289" s="14" cm="1">
        <f t="array" aca="1" ref="O289" ca="1">SUM(INDIRECT("'"&amp;TOTALCustomerSheets&amp;"'!"&amp;ADDRESS(ROW(),COLUMN())))</f>
        <v>25.560845138106245</v>
      </c>
      <c r="P289" s="14" cm="1">
        <f t="array" aca="1" ref="P289" ca="1">SUM(INDIRECT("'"&amp;TOTALCustomerSheets&amp;"'!"&amp;ADDRESS(ROW(),COLUMN())))</f>
        <v>0</v>
      </c>
      <c r="Q289" s="14" cm="1">
        <f t="array" aca="1" ref="Q289" ca="1">SUM(INDIRECT("'"&amp;TOTALCustomerSheets&amp;"'!"&amp;ADDRESS(ROW(),COLUMN())))</f>
        <v>0</v>
      </c>
      <c r="R289" s="14" cm="1">
        <f t="array" aca="1" ref="R289" ca="1">SUM(INDIRECT("'"&amp;TOTALCustomerSheets&amp;"'!"&amp;ADDRESS(ROW(),COLUMN())))</f>
        <v>0</v>
      </c>
      <c r="S289" s="14" cm="1">
        <f t="array" aca="1" ref="S289" ca="1">SUM(INDIRECT("'"&amp;TOTALCustomerSheets&amp;"'!"&amp;ADDRESS(ROW(),COLUMN())))</f>
        <v>0</v>
      </c>
      <c r="T289" s="14" cm="1">
        <f t="array" aca="1" ref="T289" ca="1">SUM(INDIRECT("'"&amp;TOTALCustomerSheets&amp;"'!"&amp;ADDRESS(ROW(),COLUMN())))</f>
        <v>0</v>
      </c>
      <c r="U289" s="14" cm="1">
        <f t="array" aca="1" ref="U289" ca="1">SUM(INDIRECT("'"&amp;TOTALCustomerSheets&amp;"'!"&amp;ADDRESS(ROW(),COLUMN())))</f>
        <v>0</v>
      </c>
    </row>
    <row r="290" spans="1:2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>
        <f t="shared" si="16"/>
        <v>0</v>
      </c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1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>
        <f t="shared" si="16"/>
        <v>0</v>
      </c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>
        <f t="shared" si="16"/>
        <v>0</v>
      </c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 cm="1">
        <f t="array" aca="1" ref="D293" ca="1">SUM(INDIRECT("'"&amp;TOTALCustomerSheets&amp;"'!"&amp;ADDRESS(ROW(),COLUMN())))</f>
        <v>28.221374130911119</v>
      </c>
      <c r="E293" s="14">
        <f t="shared" ca="1" si="16"/>
        <v>0</v>
      </c>
      <c r="F293" s="3"/>
      <c r="G293" s="14" cm="1">
        <f t="array" aca="1" ref="G293" ca="1">SUM(INDIRECT("'"&amp;TOTALCustomerSheets&amp;"'!"&amp;ADDRESS(ROW(),COLUMN())))</f>
        <v>23.36153323837728</v>
      </c>
      <c r="H293" s="14" cm="1">
        <f t="array" aca="1" ref="H293" ca="1">SUM(INDIRECT("'"&amp;TOTALCustomerSheets&amp;"'!"&amp;ADDRESS(ROW(),COLUMN())))</f>
        <v>1.5034247238945821</v>
      </c>
      <c r="I293" s="14" cm="1">
        <f t="array" aca="1" ref="I293" ca="1">SUM(INDIRECT("'"&amp;TOTALCustomerSheets&amp;"'!"&amp;ADDRESS(ROW(),COLUMN())))</f>
        <v>1.6697362564743194</v>
      </c>
      <c r="J293" s="14" cm="1">
        <f t="array" aca="1" ref="J293" ca="1">SUM(INDIRECT("'"&amp;TOTALCustomerSheets&amp;"'!"&amp;ADDRESS(ROW(),COLUMN())))</f>
        <v>0.82569083126426979</v>
      </c>
      <c r="K293" s="14" cm="1">
        <f t="array" aca="1" ref="K293" ca="1">SUM(INDIRECT("'"&amp;TOTALCustomerSheets&amp;"'!"&amp;ADDRESS(ROW(),COLUMN())))</f>
        <v>2.1550716396046086E-2</v>
      </c>
      <c r="L293" s="14" cm="1">
        <f t="array" aca="1" ref="L293" ca="1">SUM(INDIRECT("'"&amp;TOTALCustomerSheets&amp;"'!"&amp;ADDRESS(ROW(),COLUMN())))</f>
        <v>6.9153604046576958E-2</v>
      </c>
      <c r="M293" s="14" cm="1">
        <f t="array" aca="1" ref="M293" ca="1">SUM(INDIRECT("'"&amp;TOTALCustomerSheets&amp;"'!"&amp;ADDRESS(ROW(),COLUMN())))</f>
        <v>0.43380255073717622</v>
      </c>
      <c r="N293" s="14" cm="1">
        <f t="array" aca="1" ref="N293" ca="1">SUM(INDIRECT("'"&amp;TOTALCustomerSheets&amp;"'!"&amp;ADDRESS(ROW(),COLUMN())))</f>
        <v>0.23799773285464129</v>
      </c>
      <c r="O293" s="14" cm="1">
        <f t="array" aca="1" ref="O293" ca="1">SUM(INDIRECT("'"&amp;TOTALCustomerSheets&amp;"'!"&amp;ADDRESS(ROW(),COLUMN())))</f>
        <v>9.8484476866227022E-2</v>
      </c>
      <c r="P293" s="14" cm="1">
        <f t="array" aca="1" ref="P293" ca="1">SUM(INDIRECT("'"&amp;TOTALCustomerSheets&amp;"'!"&amp;ADDRESS(ROW(),COLUMN())))</f>
        <v>0</v>
      </c>
      <c r="Q293" s="14" cm="1">
        <f t="array" aca="1" ref="Q293" ca="1">SUM(INDIRECT("'"&amp;TOTALCustomerSheets&amp;"'!"&amp;ADDRESS(ROW(),COLUMN())))</f>
        <v>0</v>
      </c>
      <c r="R293" s="14" cm="1">
        <f t="array" aca="1" ref="R293" ca="1">SUM(INDIRECT("'"&amp;TOTALCustomerSheets&amp;"'!"&amp;ADDRESS(ROW(),COLUMN())))</f>
        <v>0</v>
      </c>
      <c r="S293" s="14" cm="1">
        <f t="array" aca="1" ref="S293" ca="1">SUM(INDIRECT("'"&amp;TOTALCustomerSheets&amp;"'!"&amp;ADDRESS(ROW(),COLUMN())))</f>
        <v>0</v>
      </c>
      <c r="T293" s="14" cm="1">
        <f t="array" aca="1" ref="T293" ca="1">SUM(INDIRECT("'"&amp;TOTALCustomerSheets&amp;"'!"&amp;ADDRESS(ROW(),COLUMN())))</f>
        <v>0</v>
      </c>
      <c r="U293" s="14" cm="1">
        <f t="array" aca="1" ref="U293" ca="1">SUM(INDIRECT("'"&amp;TOTALCustomerSheets&amp;"'!"&amp;ADDRESS(ROW(),COLUMN())))</f>
        <v>0</v>
      </c>
    </row>
    <row r="294" spans="1:21" outlineLevel="1">
      <c r="A294" s="46">
        <f>IF(ISBLANK('Input-Accounts'!A294),"",'Input-Accounts'!A294)</f>
        <v>256</v>
      </c>
      <c r="B294" s="1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 cm="1">
        <f t="array" aca="1" ref="D294" ca="1">SUM(INDIRECT("'"&amp;TOTALCustomerSheets&amp;"'!"&amp;ADDRESS(ROW(),COLUMN())))</f>
        <v>1009.4563730551342</v>
      </c>
      <c r="E294" s="14">
        <f t="shared" ca="1" si="16"/>
        <v>0</v>
      </c>
      <c r="F294" s="3"/>
      <c r="G294" s="14" cm="1">
        <f t="array" aca="1" ref="G294" ca="1">SUM(INDIRECT("'"&amp;TOTALCustomerSheets&amp;"'!"&amp;ADDRESS(ROW(),COLUMN())))</f>
        <v>851.19731430955176</v>
      </c>
      <c r="H294" s="14" cm="1">
        <f t="array" aca="1" ref="H294" ca="1">SUM(INDIRECT("'"&amp;TOTALCustomerSheets&amp;"'!"&amp;ADDRESS(ROW(),COLUMN())))</f>
        <v>57.498562670953064</v>
      </c>
      <c r="I294" s="14" cm="1">
        <f t="array" aca="1" ref="I294" ca="1">SUM(INDIRECT("'"&amp;TOTALCustomerSheets&amp;"'!"&amp;ADDRESS(ROW(),COLUMN())))</f>
        <v>54.28023386586451</v>
      </c>
      <c r="J294" s="14" cm="1">
        <f t="array" aca="1" ref="J294" ca="1">SUM(INDIRECT("'"&amp;TOTALCustomerSheets&amp;"'!"&amp;ADDRESS(ROW(),COLUMN())))</f>
        <v>28.640385568051244</v>
      </c>
      <c r="K294" s="14" cm="1">
        <f t="array" aca="1" ref="K294" ca="1">SUM(INDIRECT("'"&amp;TOTALCustomerSheets&amp;"'!"&amp;ADDRESS(ROW(),COLUMN())))</f>
        <v>0.44982959573383652</v>
      </c>
      <c r="L294" s="14" cm="1">
        <f t="array" aca="1" ref="L294" ca="1">SUM(INDIRECT("'"&amp;TOTALCustomerSheets&amp;"'!"&amp;ADDRESS(ROW(),COLUMN())))</f>
        <v>2.7203844620422579</v>
      </c>
      <c r="M294" s="14" cm="1">
        <f t="array" aca="1" ref="M294" ca="1">SUM(INDIRECT("'"&amp;TOTALCustomerSheets&amp;"'!"&amp;ADDRESS(ROW(),COLUMN())))</f>
        <v>9.9930991173390424</v>
      </c>
      <c r="N294" s="14" cm="1">
        <f t="array" aca="1" ref="N294" ca="1">SUM(INDIRECT("'"&amp;TOTALCustomerSheets&amp;"'!"&amp;ADDRESS(ROW(),COLUMN())))</f>
        <v>3.3108331266259974</v>
      </c>
      <c r="O294" s="14" cm="1">
        <f t="array" aca="1" ref="O294" ca="1">SUM(INDIRECT("'"&amp;TOTALCustomerSheets&amp;"'!"&amp;ADDRESS(ROW(),COLUMN())))</f>
        <v>1.3657303389724396</v>
      </c>
      <c r="P294" s="14" cm="1">
        <f t="array" aca="1" ref="P294" ca="1">SUM(INDIRECT("'"&amp;TOTALCustomerSheets&amp;"'!"&amp;ADDRESS(ROW(),COLUMN())))</f>
        <v>0</v>
      </c>
      <c r="Q294" s="14" cm="1">
        <f t="array" aca="1" ref="Q294" ca="1">SUM(INDIRECT("'"&amp;TOTALCustomerSheets&amp;"'!"&amp;ADDRESS(ROW(),COLUMN())))</f>
        <v>0</v>
      </c>
      <c r="R294" s="14" cm="1">
        <f t="array" aca="1" ref="R294" ca="1">SUM(INDIRECT("'"&amp;TOTALCustomerSheets&amp;"'!"&amp;ADDRESS(ROW(),COLUMN())))</f>
        <v>0</v>
      </c>
      <c r="S294" s="14" cm="1">
        <f t="array" aca="1" ref="S294" ca="1">SUM(INDIRECT("'"&amp;TOTALCustomerSheets&amp;"'!"&amp;ADDRESS(ROW(),COLUMN())))</f>
        <v>0</v>
      </c>
      <c r="T294" s="14" cm="1">
        <f t="array" aca="1" ref="T294" ca="1">SUM(INDIRECT("'"&amp;TOTALCustomerSheets&amp;"'!"&amp;ADDRESS(ROW(),COLUMN())))</f>
        <v>0</v>
      </c>
      <c r="U294" s="14" cm="1">
        <f t="array" aca="1" ref="U294" ca="1">SUM(INDIRECT("'"&amp;TOTALCustomerSheets&amp;"'!"&amp;ADDRESS(ROW(),COLUMN())))</f>
        <v>0</v>
      </c>
    </row>
    <row r="295" spans="1:21" outlineLevel="1">
      <c r="A295" s="46">
        <f>IF(ISBLANK('Input-Accounts'!A295),"",'Input-Accounts'!A295)</f>
        <v>257</v>
      </c>
      <c r="B295" s="1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 cm="1">
        <f t="array" aca="1" ref="D295" ca="1">SUM(INDIRECT("'"&amp;TOTALCustomerSheets&amp;"'!"&amp;ADDRESS(ROW(),COLUMN())))</f>
        <v>14</v>
      </c>
      <c r="E295" s="14">
        <f t="shared" ca="1" si="16"/>
        <v>0</v>
      </c>
      <c r="F295" s="46"/>
      <c r="G295" s="14" cm="1">
        <f t="array" aca="1" ref="G295" ca="1">SUM(INDIRECT("'"&amp;TOTALCustomerSheets&amp;"'!"&amp;ADDRESS(ROW(),COLUMN())))</f>
        <v>9.9545772256837992</v>
      </c>
      <c r="H295" s="14" cm="1">
        <f t="array" aca="1" ref="H295" ca="1">SUM(INDIRECT("'"&amp;TOTALCustomerSheets&amp;"'!"&amp;ADDRESS(ROW(),COLUMN())))</f>
        <v>0.65329851845493281</v>
      </c>
      <c r="I295" s="14" cm="1">
        <f t="array" aca="1" ref="I295" ca="1">SUM(INDIRECT("'"&amp;TOTALCustomerSheets&amp;"'!"&amp;ADDRESS(ROW(),COLUMN())))</f>
        <v>0.68937156208716011</v>
      </c>
      <c r="J295" s="14" cm="1">
        <f t="array" aca="1" ref="J295" ca="1">SUM(INDIRECT("'"&amp;TOTALCustomerSheets&amp;"'!"&amp;ADDRESS(ROW(),COLUMN())))</f>
        <v>1.468575014012113</v>
      </c>
      <c r="K295" s="14" cm="1">
        <f t="array" aca="1" ref="K295" ca="1">SUM(INDIRECT("'"&amp;TOTALCustomerSheets&amp;"'!"&amp;ADDRESS(ROW(),COLUMN())))</f>
        <v>4.203457112123137E-3</v>
      </c>
      <c r="L295" s="14" cm="1">
        <f t="array" aca="1" ref="L295" ca="1">SUM(INDIRECT("'"&amp;TOTALCustomerSheets&amp;"'!"&amp;ADDRESS(ROW(),COLUMN())))</f>
        <v>4.3783313856353076E-2</v>
      </c>
      <c r="M295" s="14" cm="1">
        <f t="array" aca="1" ref="M295" ca="1">SUM(INDIRECT("'"&amp;TOTALCustomerSheets&amp;"'!"&amp;ADDRESS(ROW(),COLUMN())))</f>
        <v>0.52294679208633399</v>
      </c>
      <c r="N295" s="14" cm="1">
        <f t="array" aca="1" ref="N295" ca="1">SUM(INDIRECT("'"&amp;TOTALCustomerSheets&amp;"'!"&amp;ADDRESS(ROW(),COLUMN())))</f>
        <v>0.26409353265764601</v>
      </c>
      <c r="O295" s="14" cm="1">
        <f t="array" aca="1" ref="O295" ca="1">SUM(INDIRECT("'"&amp;TOTALCustomerSheets&amp;"'!"&amp;ADDRESS(ROW(),COLUMN())))</f>
        <v>0.39915058404953963</v>
      </c>
      <c r="P295" s="14" cm="1">
        <f t="array" aca="1" ref="P295" ca="1">SUM(INDIRECT("'"&amp;TOTALCustomerSheets&amp;"'!"&amp;ADDRESS(ROW(),COLUMN())))</f>
        <v>0</v>
      </c>
      <c r="Q295" s="14" cm="1">
        <f t="array" aca="1" ref="Q295" ca="1">SUM(INDIRECT("'"&amp;TOTALCustomerSheets&amp;"'!"&amp;ADDRESS(ROW(),COLUMN())))</f>
        <v>0</v>
      </c>
      <c r="R295" s="14" cm="1">
        <f t="array" aca="1" ref="R295" ca="1">SUM(INDIRECT("'"&amp;TOTALCustomerSheets&amp;"'!"&amp;ADDRESS(ROW(),COLUMN())))</f>
        <v>0</v>
      </c>
      <c r="S295" s="14" cm="1">
        <f t="array" aca="1" ref="S295" ca="1">SUM(INDIRECT("'"&amp;TOTALCustomerSheets&amp;"'!"&amp;ADDRESS(ROW(),COLUMN())))</f>
        <v>0</v>
      </c>
      <c r="T295" s="14" cm="1">
        <f t="array" aca="1" ref="T295" ca="1">SUM(INDIRECT("'"&amp;TOTALCustomerSheets&amp;"'!"&amp;ADDRESS(ROW(),COLUMN())))</f>
        <v>0</v>
      </c>
      <c r="U295" s="14" cm="1">
        <f t="array" aca="1" ref="U295" ca="1">SUM(INDIRECT("'"&amp;TOTALCustomerSheets&amp;"'!"&amp;ADDRESS(ROW(),COLUMN())))</f>
        <v>0</v>
      </c>
    </row>
    <row r="296" spans="1:21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 cm="1">
        <f t="array" aca="1" ref="D296" ca="1">SUM(INDIRECT("'"&amp;TOTALCustomerSheets&amp;"'!"&amp;ADDRESS(ROW(),COLUMN())))</f>
        <v>1051.6777471860455</v>
      </c>
      <c r="E296" s="14">
        <f t="shared" ca="1" si="16"/>
        <v>0</v>
      </c>
      <c r="F296" s="46"/>
      <c r="G296" s="174" cm="1">
        <f t="array" aca="1" ref="G296" ca="1">SUM(INDIRECT("'"&amp;TOTALCustomerSheets&amp;"'!"&amp;ADDRESS(ROW(),COLUMN())))</f>
        <v>884.51342477361277</v>
      </c>
      <c r="H296" s="174" cm="1">
        <f t="array" aca="1" ref="H296" ca="1">SUM(INDIRECT("'"&amp;TOTALCustomerSheets&amp;"'!"&amp;ADDRESS(ROW(),COLUMN())))</f>
        <v>59.655285913302578</v>
      </c>
      <c r="I296" s="174" cm="1">
        <f t="array" aca="1" ref="I296" ca="1">SUM(INDIRECT("'"&amp;TOTALCustomerSheets&amp;"'!"&amp;ADDRESS(ROW(),COLUMN())))</f>
        <v>56.639341684425986</v>
      </c>
      <c r="J296" s="174" cm="1">
        <f t="array" aca="1" ref="J296" ca="1">SUM(INDIRECT("'"&amp;TOTALCustomerSheets&amp;"'!"&amp;ADDRESS(ROW(),COLUMN())))</f>
        <v>30.934651413327629</v>
      </c>
      <c r="K296" s="174" cm="1">
        <f t="array" aca="1" ref="K296" ca="1">SUM(INDIRECT("'"&amp;TOTALCustomerSheets&amp;"'!"&amp;ADDRESS(ROW(),COLUMN())))</f>
        <v>0.47558376924200574</v>
      </c>
      <c r="L296" s="174" cm="1">
        <f t="array" aca="1" ref="L296" ca="1">SUM(INDIRECT("'"&amp;TOTALCustomerSheets&amp;"'!"&amp;ADDRESS(ROW(),COLUMN())))</f>
        <v>2.8333213799451884</v>
      </c>
      <c r="M296" s="174" cm="1">
        <f t="array" aca="1" ref="M296" ca="1">SUM(INDIRECT("'"&amp;TOTALCustomerSheets&amp;"'!"&amp;ADDRESS(ROW(),COLUMN())))</f>
        <v>10.949848460162553</v>
      </c>
      <c r="N296" s="174" cm="1">
        <f t="array" aca="1" ref="N296" ca="1">SUM(INDIRECT("'"&amp;TOTALCustomerSheets&amp;"'!"&amp;ADDRESS(ROW(),COLUMN())))</f>
        <v>3.8129243921382847</v>
      </c>
      <c r="O296" s="174" cm="1">
        <f t="array" aca="1" ref="O296" ca="1">SUM(INDIRECT("'"&amp;TOTALCustomerSheets&amp;"'!"&amp;ADDRESS(ROW(),COLUMN())))</f>
        <v>1.8633653998882063</v>
      </c>
      <c r="P296" s="174" cm="1">
        <f t="array" aca="1" ref="P296" ca="1">SUM(INDIRECT("'"&amp;TOTALCustomerSheets&amp;"'!"&amp;ADDRESS(ROW(),COLUMN())))</f>
        <v>0</v>
      </c>
      <c r="Q296" s="174" cm="1">
        <f t="array" aca="1" ref="Q296" ca="1">SUM(INDIRECT("'"&amp;TOTALCustomerSheets&amp;"'!"&amp;ADDRESS(ROW(),COLUMN())))</f>
        <v>0</v>
      </c>
      <c r="R296" s="174" cm="1">
        <f t="array" aca="1" ref="R296" ca="1">SUM(INDIRECT("'"&amp;TOTALCustomerSheets&amp;"'!"&amp;ADDRESS(ROW(),COLUMN())))</f>
        <v>0</v>
      </c>
      <c r="S296" s="174" cm="1">
        <f t="array" aca="1" ref="S296" ca="1">SUM(INDIRECT("'"&amp;TOTALCustomerSheets&amp;"'!"&amp;ADDRESS(ROW(),COLUMN())))</f>
        <v>0</v>
      </c>
      <c r="T296" s="174" cm="1">
        <f t="array" aca="1" ref="T296" ca="1">SUM(INDIRECT("'"&amp;TOTALCustomerSheets&amp;"'!"&amp;ADDRESS(ROW(),COLUMN())))</f>
        <v>0</v>
      </c>
      <c r="U296" s="174" cm="1">
        <f t="array" aca="1" ref="U296" ca="1">SUM(INDIRECT("'"&amp;TOTALCustomerSheets&amp;"'!"&amp;ADDRESS(ROW(),COLUMN())))</f>
        <v>0</v>
      </c>
    </row>
    <row r="297" spans="1:21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>
        <f t="shared" si="16"/>
        <v>0</v>
      </c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>
        <f t="shared" si="16"/>
        <v>0</v>
      </c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 cm="1">
        <f t="array" aca="1" ref="D299" ca="1">SUM(INDIRECT("'"&amp;TOTALCustomerSheets&amp;"'!"&amp;ADDRESS(ROW(),COLUMN())))</f>
        <v>751.66821110614933</v>
      </c>
      <c r="E299" s="14">
        <f t="shared" ca="1" si="16"/>
        <v>0</v>
      </c>
      <c r="F299" s="3"/>
      <c r="G299" s="14" cm="1">
        <f t="array" aca="1" ref="G299" ca="1">SUM(INDIRECT("'"&amp;TOTALCustomerSheets&amp;"'!"&amp;ADDRESS(ROW(),COLUMN())))</f>
        <v>627.47597619666931</v>
      </c>
      <c r="H299" s="14" cm="1">
        <f t="array" aca="1" ref="H299" ca="1">SUM(INDIRECT("'"&amp;TOTALCustomerSheets&amp;"'!"&amp;ADDRESS(ROW(),COLUMN())))</f>
        <v>39.561398207358486</v>
      </c>
      <c r="I299" s="14" cm="1">
        <f t="array" aca="1" ref="I299" ca="1">SUM(INDIRECT("'"&amp;TOTALCustomerSheets&amp;"'!"&amp;ADDRESS(ROW(),COLUMN())))</f>
        <v>42.36084023825731</v>
      </c>
      <c r="J299" s="14" cm="1">
        <f t="array" aca="1" ref="J299" ca="1">SUM(INDIRECT("'"&amp;TOTALCustomerSheets&amp;"'!"&amp;ADDRESS(ROW(),COLUMN())))</f>
        <v>20.94613947122345</v>
      </c>
      <c r="K299" s="14" cm="1">
        <f t="array" aca="1" ref="K299" ca="1">SUM(INDIRECT("'"&amp;TOTALCustomerSheets&amp;"'!"&amp;ADDRESS(ROW(),COLUMN())))</f>
        <v>0.52957780233476615</v>
      </c>
      <c r="L299" s="14" cm="1">
        <f t="array" aca="1" ref="L299" ca="1">SUM(INDIRECT("'"&amp;TOTALCustomerSheets&amp;"'!"&amp;ADDRESS(ROW(),COLUMN())))</f>
        <v>1.7796528654192765</v>
      </c>
      <c r="M299" s="14" cm="1">
        <f t="array" aca="1" ref="M299" ca="1">SUM(INDIRECT("'"&amp;TOTALCustomerSheets&amp;"'!"&amp;ADDRESS(ROW(),COLUMN())))</f>
        <v>10.788540807763775</v>
      </c>
      <c r="N299" s="14" cm="1">
        <f t="array" aca="1" ref="N299" ca="1">SUM(INDIRECT("'"&amp;TOTALCustomerSheets&amp;"'!"&amp;ADDRESS(ROW(),COLUMN())))</f>
        <v>5.818384983677876</v>
      </c>
      <c r="O299" s="14" cm="1">
        <f t="array" aca="1" ref="O299" ca="1">SUM(INDIRECT("'"&amp;TOTALCustomerSheets&amp;"'!"&amp;ADDRESS(ROW(),COLUMN())))</f>
        <v>2.4077005334449759</v>
      </c>
      <c r="P299" s="14" cm="1">
        <f t="array" aca="1" ref="P299" ca="1">SUM(INDIRECT("'"&amp;TOTALCustomerSheets&amp;"'!"&amp;ADDRESS(ROW(),COLUMN())))</f>
        <v>0</v>
      </c>
      <c r="Q299" s="14" cm="1">
        <f t="array" aca="1" ref="Q299" ca="1">SUM(INDIRECT("'"&amp;TOTALCustomerSheets&amp;"'!"&amp;ADDRESS(ROW(),COLUMN())))</f>
        <v>0</v>
      </c>
      <c r="R299" s="14" cm="1">
        <f t="array" aca="1" ref="R299" ca="1">SUM(INDIRECT("'"&amp;TOTALCustomerSheets&amp;"'!"&amp;ADDRESS(ROW(),COLUMN())))</f>
        <v>0</v>
      </c>
      <c r="S299" s="14" cm="1">
        <f t="array" aca="1" ref="S299" ca="1">SUM(INDIRECT("'"&amp;TOTALCustomerSheets&amp;"'!"&amp;ADDRESS(ROW(),COLUMN())))</f>
        <v>0</v>
      </c>
      <c r="T299" s="14" cm="1">
        <f t="array" aca="1" ref="T299" ca="1">SUM(INDIRECT("'"&amp;TOTALCustomerSheets&amp;"'!"&amp;ADDRESS(ROW(),COLUMN())))</f>
        <v>0</v>
      </c>
      <c r="U299" s="14" cm="1">
        <f t="array" aca="1" ref="U299" ca="1">SUM(INDIRECT("'"&amp;TOTALCustomerSheets&amp;"'!"&amp;ADDRESS(ROW(),COLUMN())))</f>
        <v>0</v>
      </c>
    </row>
    <row r="300" spans="1:21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 cm="1">
        <f t="array" aca="1" ref="D300" ca="1">SUM(INDIRECT("'"&amp;TOTALCustomerSheets&amp;"'!"&amp;ADDRESS(ROW(),COLUMN())))</f>
        <v>27.709654072508538</v>
      </c>
      <c r="E300" s="14">
        <f t="shared" ca="1" si="16"/>
        <v>0</v>
      </c>
      <c r="F300" s="3"/>
      <c r="G300" s="14" cm="1">
        <f t="array" aca="1" ref="G300" ca="1">SUM(INDIRECT("'"&amp;TOTALCustomerSheets&amp;"'!"&amp;ADDRESS(ROW(),COLUMN())))</f>
        <v>23.131405562079738</v>
      </c>
      <c r="H300" s="14" cm="1">
        <f t="array" aca="1" ref="H300" ca="1">SUM(INDIRECT("'"&amp;TOTALCustomerSheets&amp;"'!"&amp;ADDRESS(ROW(),COLUMN())))</f>
        <v>1.4583996539343538</v>
      </c>
      <c r="I300" s="14" cm="1">
        <f t="array" aca="1" ref="I300" ca="1">SUM(INDIRECT("'"&amp;TOTALCustomerSheets&amp;"'!"&amp;ADDRESS(ROW(),COLUMN())))</f>
        <v>1.5615988701924066</v>
      </c>
      <c r="J300" s="14" cm="1">
        <f t="array" aca="1" ref="J300" ca="1">SUM(INDIRECT("'"&amp;TOTALCustomerSheets&amp;"'!"&amp;ADDRESS(ROW(),COLUMN())))</f>
        <v>0.77216286431481695</v>
      </c>
      <c r="K300" s="14" cm="1">
        <f t="array" aca="1" ref="K300" ca="1">SUM(INDIRECT("'"&amp;TOTALCustomerSheets&amp;"'!"&amp;ADDRESS(ROW(),COLUMN())))</f>
        <v>1.9522466814954051E-2</v>
      </c>
      <c r="L300" s="14" cm="1">
        <f t="array" aca="1" ref="L300" ca="1">SUM(INDIRECT("'"&amp;TOTALCustomerSheets&amp;"'!"&amp;ADDRESS(ROW(),COLUMN())))</f>
        <v>6.5605495272105852E-2</v>
      </c>
      <c r="M300" s="14" cm="1">
        <f t="array" aca="1" ref="M300" ca="1">SUM(INDIRECT("'"&amp;TOTALCustomerSheets&amp;"'!"&amp;ADDRESS(ROW(),COLUMN())))</f>
        <v>0.39771102371131045</v>
      </c>
      <c r="N300" s="14" cm="1">
        <f t="array" aca="1" ref="N300" ca="1">SUM(INDIRECT("'"&amp;TOTALCustomerSheets&amp;"'!"&amp;ADDRESS(ROW(),COLUMN())))</f>
        <v>0.21449016038756522</v>
      </c>
      <c r="O300" s="14" cm="1">
        <f t="array" aca="1" ref="O300" ca="1">SUM(INDIRECT("'"&amp;TOTALCustomerSheets&amp;"'!"&amp;ADDRESS(ROW(),COLUMN())))</f>
        <v>8.8757975801284708E-2</v>
      </c>
      <c r="P300" s="14" cm="1">
        <f t="array" aca="1" ref="P300" ca="1">SUM(INDIRECT("'"&amp;TOTALCustomerSheets&amp;"'!"&amp;ADDRESS(ROW(),COLUMN())))</f>
        <v>0</v>
      </c>
      <c r="Q300" s="14" cm="1">
        <f t="array" aca="1" ref="Q300" ca="1">SUM(INDIRECT("'"&amp;TOTALCustomerSheets&amp;"'!"&amp;ADDRESS(ROW(),COLUMN())))</f>
        <v>0</v>
      </c>
      <c r="R300" s="14" cm="1">
        <f t="array" aca="1" ref="R300" ca="1">SUM(INDIRECT("'"&amp;TOTALCustomerSheets&amp;"'!"&amp;ADDRESS(ROW(),COLUMN())))</f>
        <v>0</v>
      </c>
      <c r="S300" s="14" cm="1">
        <f t="array" aca="1" ref="S300" ca="1">SUM(INDIRECT("'"&amp;TOTALCustomerSheets&amp;"'!"&amp;ADDRESS(ROW(),COLUMN())))</f>
        <v>0</v>
      </c>
      <c r="T300" s="14" cm="1">
        <f t="array" aca="1" ref="T300" ca="1">SUM(INDIRECT("'"&amp;TOTALCustomerSheets&amp;"'!"&amp;ADDRESS(ROW(),COLUMN())))</f>
        <v>0</v>
      </c>
      <c r="U300" s="14" cm="1">
        <f t="array" aca="1" ref="U300" ca="1">SUM(INDIRECT("'"&amp;TOTALCustomerSheets&amp;"'!"&amp;ADDRESS(ROW(),COLUMN())))</f>
        <v>0</v>
      </c>
    </row>
    <row r="301" spans="1:21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 cm="1">
        <f t="array" aca="1" ref="D301" ca="1">SUM(INDIRECT("'"&amp;TOTALCustomerSheets&amp;"'!"&amp;ADDRESS(ROW(),COLUMN())))</f>
        <v>0</v>
      </c>
      <c r="E301" s="14">
        <f t="shared" ca="1" si="16"/>
        <v>0</v>
      </c>
      <c r="F301" s="3"/>
      <c r="G301" s="14" cm="1">
        <f t="array" aca="1" ref="G301" ca="1">SUM(INDIRECT("'"&amp;TOTALCustomerSheets&amp;"'!"&amp;ADDRESS(ROW(),COLUMN())))</f>
        <v>0</v>
      </c>
      <c r="H301" s="14" cm="1">
        <f t="array" aca="1" ref="H301" ca="1">SUM(INDIRECT("'"&amp;TOTALCustomerSheets&amp;"'!"&amp;ADDRESS(ROW(),COLUMN())))</f>
        <v>0</v>
      </c>
      <c r="I301" s="14" cm="1">
        <f t="array" aca="1" ref="I301" ca="1">SUM(INDIRECT("'"&amp;TOTALCustomerSheets&amp;"'!"&amp;ADDRESS(ROW(),COLUMN())))</f>
        <v>0</v>
      </c>
      <c r="J301" s="14" cm="1">
        <f t="array" aca="1" ref="J301" ca="1">SUM(INDIRECT("'"&amp;TOTALCustomerSheets&amp;"'!"&amp;ADDRESS(ROW(),COLUMN())))</f>
        <v>0</v>
      </c>
      <c r="K301" s="14" cm="1">
        <f t="array" aca="1" ref="K301" ca="1">SUM(INDIRECT("'"&amp;TOTALCustomerSheets&amp;"'!"&amp;ADDRESS(ROW(),COLUMN())))</f>
        <v>0</v>
      </c>
      <c r="L301" s="14" cm="1">
        <f t="array" aca="1" ref="L301" ca="1">SUM(INDIRECT("'"&amp;TOTALCustomerSheets&amp;"'!"&amp;ADDRESS(ROW(),COLUMN())))</f>
        <v>0</v>
      </c>
      <c r="M301" s="14" cm="1">
        <f t="array" aca="1" ref="M301" ca="1">SUM(INDIRECT("'"&amp;TOTALCustomerSheets&amp;"'!"&amp;ADDRESS(ROW(),COLUMN())))</f>
        <v>0</v>
      </c>
      <c r="N301" s="14" cm="1">
        <f t="array" aca="1" ref="N301" ca="1">SUM(INDIRECT("'"&amp;TOTALCustomerSheets&amp;"'!"&amp;ADDRESS(ROW(),COLUMN())))</f>
        <v>0</v>
      </c>
      <c r="O301" s="14" cm="1">
        <f t="array" aca="1" ref="O301" ca="1">SUM(INDIRECT("'"&amp;TOTALCustomerSheets&amp;"'!"&amp;ADDRESS(ROW(),COLUMN())))</f>
        <v>0</v>
      </c>
      <c r="P301" s="14" cm="1">
        <f t="array" aca="1" ref="P301" ca="1">SUM(INDIRECT("'"&amp;TOTALCustomerSheets&amp;"'!"&amp;ADDRESS(ROW(),COLUMN())))</f>
        <v>0</v>
      </c>
      <c r="Q301" s="14" cm="1">
        <f t="array" aca="1" ref="Q301" ca="1">SUM(INDIRECT("'"&amp;TOTALCustomerSheets&amp;"'!"&amp;ADDRESS(ROW(),COLUMN())))</f>
        <v>0</v>
      </c>
      <c r="R301" s="14" cm="1">
        <f t="array" aca="1" ref="R301" ca="1">SUM(INDIRECT("'"&amp;TOTALCustomerSheets&amp;"'!"&amp;ADDRESS(ROW(),COLUMN())))</f>
        <v>0</v>
      </c>
      <c r="S301" s="14" cm="1">
        <f t="array" aca="1" ref="S301" ca="1">SUM(INDIRECT("'"&amp;TOTALCustomerSheets&amp;"'!"&amp;ADDRESS(ROW(),COLUMN())))</f>
        <v>0</v>
      </c>
      <c r="T301" s="14" cm="1">
        <f t="array" aca="1" ref="T301" ca="1">SUM(INDIRECT("'"&amp;TOTALCustomerSheets&amp;"'!"&amp;ADDRESS(ROW(),COLUMN())))</f>
        <v>0</v>
      </c>
      <c r="U301" s="14" cm="1">
        <f t="array" aca="1" ref="U301" ca="1">SUM(INDIRECT("'"&amp;TOTALCustomerSheets&amp;"'!"&amp;ADDRESS(ROW(),COLUMN())))</f>
        <v>0</v>
      </c>
    </row>
    <row r="302" spans="1:21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 cm="1">
        <f t="array" aca="1" ref="D302" ca="1">SUM(INDIRECT("'"&amp;TOTALCustomerSheets&amp;"'!"&amp;ADDRESS(ROW(),COLUMN())))</f>
        <v>-218.24529327904597</v>
      </c>
      <c r="E302" s="14">
        <f t="shared" ca="1" si="16"/>
        <v>0</v>
      </c>
      <c r="F302" s="3"/>
      <c r="G302" s="14" cm="1">
        <f t="array" aca="1" ref="G302" ca="1">SUM(INDIRECT("'"&amp;TOTALCustomerSheets&amp;"'!"&amp;ADDRESS(ROW(),COLUMN())))</f>
        <v>-180.66252371011763</v>
      </c>
      <c r="H302" s="14" cm="1">
        <f t="array" aca="1" ref="H302" ca="1">SUM(INDIRECT("'"&amp;TOTALCustomerSheets&amp;"'!"&amp;ADDRESS(ROW(),COLUMN())))</f>
        <v>-11.626484531451435</v>
      </c>
      <c r="I302" s="14" cm="1">
        <f t="array" aca="1" ref="I302" ca="1">SUM(INDIRECT("'"&amp;TOTALCustomerSheets&amp;"'!"&amp;ADDRESS(ROW(),COLUMN())))</f>
        <v>-12.912627050068069</v>
      </c>
      <c r="J302" s="14" cm="1">
        <f t="array" aca="1" ref="J302" ca="1">SUM(INDIRECT("'"&amp;TOTALCustomerSheets&amp;"'!"&amp;ADDRESS(ROW(),COLUMN())))</f>
        <v>-6.3853424284436864</v>
      </c>
      <c r="K302" s="14" cm="1">
        <f t="array" aca="1" ref="K302" ca="1">SUM(INDIRECT("'"&amp;TOTALCustomerSheets&amp;"'!"&amp;ADDRESS(ROW(),COLUMN())))</f>
        <v>-0.16665887346275637</v>
      </c>
      <c r="L302" s="14" cm="1">
        <f t="array" aca="1" ref="L302" ca="1">SUM(INDIRECT("'"&amp;TOTALCustomerSheets&amp;"'!"&amp;ADDRESS(ROW(),COLUMN())))</f>
        <v>-0.53478787129352856</v>
      </c>
      <c r="M302" s="14" cm="1">
        <f t="array" aca="1" ref="M302" ca="1">SUM(INDIRECT("'"&amp;TOTALCustomerSheets&amp;"'!"&amp;ADDRESS(ROW(),COLUMN())))</f>
        <v>-3.3547397257008296</v>
      </c>
      <c r="N302" s="14" cm="1">
        <f t="array" aca="1" ref="N302" ca="1">SUM(INDIRECT("'"&amp;TOTALCustomerSheets&amp;"'!"&amp;ADDRESS(ROW(),COLUMN())))</f>
        <v>-1.8405158007425593</v>
      </c>
      <c r="O302" s="14" cm="1">
        <f t="array" aca="1" ref="O302" ca="1">SUM(INDIRECT("'"&amp;TOTALCustomerSheets&amp;"'!"&amp;ADDRESS(ROW(),COLUMN())))</f>
        <v>-0.76161328776548898</v>
      </c>
      <c r="P302" s="14" cm="1">
        <f t="array" aca="1" ref="P302" ca="1">SUM(INDIRECT("'"&amp;TOTALCustomerSheets&amp;"'!"&amp;ADDRESS(ROW(),COLUMN())))</f>
        <v>0</v>
      </c>
      <c r="Q302" s="14" cm="1">
        <f t="array" aca="1" ref="Q302" ca="1">SUM(INDIRECT("'"&amp;TOTALCustomerSheets&amp;"'!"&amp;ADDRESS(ROW(),COLUMN())))</f>
        <v>0</v>
      </c>
      <c r="R302" s="14" cm="1">
        <f t="array" aca="1" ref="R302" ca="1">SUM(INDIRECT("'"&amp;TOTALCustomerSheets&amp;"'!"&amp;ADDRESS(ROW(),COLUMN())))</f>
        <v>0</v>
      </c>
      <c r="S302" s="14" cm="1">
        <f t="array" aca="1" ref="S302" ca="1">SUM(INDIRECT("'"&amp;TOTALCustomerSheets&amp;"'!"&amp;ADDRESS(ROW(),COLUMN())))</f>
        <v>0</v>
      </c>
      <c r="T302" s="14" cm="1">
        <f t="array" aca="1" ref="T302" ca="1">SUM(INDIRECT("'"&amp;TOTALCustomerSheets&amp;"'!"&amp;ADDRESS(ROW(),COLUMN())))</f>
        <v>0</v>
      </c>
      <c r="U302" s="14" cm="1">
        <f t="array" aca="1" ref="U302" ca="1">SUM(INDIRECT("'"&amp;TOTALCustomerSheets&amp;"'!"&amp;ADDRESS(ROW(),COLUMN())))</f>
        <v>0</v>
      </c>
    </row>
    <row r="303" spans="1:21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 cm="1">
        <f t="array" aca="1" ref="D303" ca="1">SUM(INDIRECT("'"&amp;TOTALCustomerSheets&amp;"'!"&amp;ADDRESS(ROW(),COLUMN())))</f>
        <v>0</v>
      </c>
      <c r="E303" s="14">
        <f t="shared" ca="1" si="16"/>
        <v>0</v>
      </c>
      <c r="F303" s="46"/>
      <c r="G303" s="14" cm="1">
        <f t="array" aca="1" ref="G303" ca="1">SUM(INDIRECT("'"&amp;TOTALCustomerSheets&amp;"'!"&amp;ADDRESS(ROW(),COLUMN())))</f>
        <v>0</v>
      </c>
      <c r="H303" s="14" cm="1">
        <f t="array" aca="1" ref="H303" ca="1">SUM(INDIRECT("'"&amp;TOTALCustomerSheets&amp;"'!"&amp;ADDRESS(ROW(),COLUMN())))</f>
        <v>0</v>
      </c>
      <c r="I303" s="14" cm="1">
        <f t="array" aca="1" ref="I303" ca="1">SUM(INDIRECT("'"&amp;TOTALCustomerSheets&amp;"'!"&amp;ADDRESS(ROW(),COLUMN())))</f>
        <v>0</v>
      </c>
      <c r="J303" s="14" cm="1">
        <f t="array" aca="1" ref="J303" ca="1">SUM(INDIRECT("'"&amp;TOTALCustomerSheets&amp;"'!"&amp;ADDRESS(ROW(),COLUMN())))</f>
        <v>0</v>
      </c>
      <c r="K303" s="14" cm="1">
        <f t="array" aca="1" ref="K303" ca="1">SUM(INDIRECT("'"&amp;TOTALCustomerSheets&amp;"'!"&amp;ADDRESS(ROW(),COLUMN())))</f>
        <v>0</v>
      </c>
      <c r="L303" s="14" cm="1">
        <f t="array" aca="1" ref="L303" ca="1">SUM(INDIRECT("'"&amp;TOTALCustomerSheets&amp;"'!"&amp;ADDRESS(ROW(),COLUMN())))</f>
        <v>0</v>
      </c>
      <c r="M303" s="14" cm="1">
        <f t="array" aca="1" ref="M303" ca="1">SUM(INDIRECT("'"&amp;TOTALCustomerSheets&amp;"'!"&amp;ADDRESS(ROW(),COLUMN())))</f>
        <v>0</v>
      </c>
      <c r="N303" s="14" cm="1">
        <f t="array" aca="1" ref="N303" ca="1">SUM(INDIRECT("'"&amp;TOTALCustomerSheets&amp;"'!"&amp;ADDRESS(ROW(),COLUMN())))</f>
        <v>0</v>
      </c>
      <c r="O303" s="14" cm="1">
        <f t="array" aca="1" ref="O303" ca="1">SUM(INDIRECT("'"&amp;TOTALCustomerSheets&amp;"'!"&amp;ADDRESS(ROW(),COLUMN())))</f>
        <v>0</v>
      </c>
      <c r="P303" s="14" cm="1">
        <f t="array" aca="1" ref="P303" ca="1">SUM(INDIRECT("'"&amp;TOTALCustomerSheets&amp;"'!"&amp;ADDRESS(ROW(),COLUMN())))</f>
        <v>0</v>
      </c>
      <c r="Q303" s="14" cm="1">
        <f t="array" aca="1" ref="Q303" ca="1">SUM(INDIRECT("'"&amp;TOTALCustomerSheets&amp;"'!"&amp;ADDRESS(ROW(),COLUMN())))</f>
        <v>0</v>
      </c>
      <c r="R303" s="14" cm="1">
        <f t="array" aca="1" ref="R303" ca="1">SUM(INDIRECT("'"&amp;TOTALCustomerSheets&amp;"'!"&amp;ADDRESS(ROW(),COLUMN())))</f>
        <v>0</v>
      </c>
      <c r="S303" s="14" cm="1">
        <f t="array" aca="1" ref="S303" ca="1">SUM(INDIRECT("'"&amp;TOTALCustomerSheets&amp;"'!"&amp;ADDRESS(ROW(),COLUMN())))</f>
        <v>0</v>
      </c>
      <c r="T303" s="14" cm="1">
        <f t="array" aca="1" ref="T303" ca="1">SUM(INDIRECT("'"&amp;TOTALCustomerSheets&amp;"'!"&amp;ADDRESS(ROW(),COLUMN())))</f>
        <v>0</v>
      </c>
      <c r="U303" s="14" cm="1">
        <f t="array" aca="1" ref="U303" ca="1">SUM(INDIRECT("'"&amp;TOTALCustomerSheets&amp;"'!"&amp;ADDRESS(ROW(),COLUMN())))</f>
        <v>0</v>
      </c>
    </row>
    <row r="304" spans="1:21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 cm="1">
        <f t="array" aca="1" ref="D304" ca="1">SUM(INDIRECT("'"&amp;TOTALCustomerSheets&amp;"'!"&amp;ADDRESS(ROW(),COLUMN())))</f>
        <v>561.13257189961178</v>
      </c>
      <c r="E304" s="14">
        <f t="shared" ca="1" si="16"/>
        <v>0</v>
      </c>
      <c r="F304" s="46"/>
      <c r="G304" s="174" cm="1">
        <f t="array" aca="1" ref="G304" ca="1">SUM(INDIRECT("'"&amp;TOTALCustomerSheets&amp;"'!"&amp;ADDRESS(ROW(),COLUMN())))</f>
        <v>469.94485804863137</v>
      </c>
      <c r="H304" s="174" cm="1">
        <f t="array" aca="1" ref="H304" ca="1">SUM(INDIRECT("'"&amp;TOTALCustomerSheets&amp;"'!"&amp;ADDRESS(ROW(),COLUMN())))</f>
        <v>29.393313329841408</v>
      </c>
      <c r="I304" s="174" cm="1">
        <f t="array" aca="1" ref="I304" ca="1">SUM(INDIRECT("'"&amp;TOTALCustomerSheets&amp;"'!"&amp;ADDRESS(ROW(),COLUMN())))</f>
        <v>31.009812058381641</v>
      </c>
      <c r="J304" s="174" cm="1">
        <f t="array" aca="1" ref="J304" ca="1">SUM(INDIRECT("'"&amp;TOTALCustomerSheets&amp;"'!"&amp;ADDRESS(ROW(),COLUMN())))</f>
        <v>15.332959907094581</v>
      </c>
      <c r="K304" s="174" cm="1">
        <f t="array" aca="1" ref="K304" ca="1">SUM(INDIRECT("'"&amp;TOTALCustomerSheets&amp;"'!"&amp;ADDRESS(ROW(),COLUMN())))</f>
        <v>0.38244139568696373</v>
      </c>
      <c r="L304" s="174" cm="1">
        <f t="array" aca="1" ref="L304" ca="1">SUM(INDIRECT("'"&amp;TOTALCustomerSheets&amp;"'!"&amp;ADDRESS(ROW(),COLUMN())))</f>
        <v>1.3104704893978538</v>
      </c>
      <c r="M304" s="174" cm="1">
        <f t="array" aca="1" ref="M304" ca="1">SUM(INDIRECT("'"&amp;TOTALCustomerSheets&amp;"'!"&amp;ADDRESS(ROW(),COLUMN())))</f>
        <v>7.8315121057742552</v>
      </c>
      <c r="N304" s="174" cm="1">
        <f t="array" aca="1" ref="N304" ca="1">SUM(INDIRECT("'"&amp;TOTALCustomerSheets&amp;"'!"&amp;ADDRESS(ROW(),COLUMN())))</f>
        <v>4.1923593433228827</v>
      </c>
      <c r="O304" s="174" cm="1">
        <f t="array" aca="1" ref="O304" ca="1">SUM(INDIRECT("'"&amp;TOTALCustomerSheets&amp;"'!"&amp;ADDRESS(ROW(),COLUMN())))</f>
        <v>1.7348452214807719</v>
      </c>
      <c r="P304" s="174" cm="1">
        <f t="array" aca="1" ref="P304" ca="1">SUM(INDIRECT("'"&amp;TOTALCustomerSheets&amp;"'!"&amp;ADDRESS(ROW(),COLUMN())))</f>
        <v>0</v>
      </c>
      <c r="Q304" s="174" cm="1">
        <f t="array" aca="1" ref="Q304" ca="1">SUM(INDIRECT("'"&amp;TOTALCustomerSheets&amp;"'!"&amp;ADDRESS(ROW(),COLUMN())))</f>
        <v>0</v>
      </c>
      <c r="R304" s="174" cm="1">
        <f t="array" aca="1" ref="R304" ca="1">SUM(INDIRECT("'"&amp;TOTALCustomerSheets&amp;"'!"&amp;ADDRESS(ROW(),COLUMN())))</f>
        <v>0</v>
      </c>
      <c r="S304" s="174" cm="1">
        <f t="array" aca="1" ref="S304" ca="1">SUM(INDIRECT("'"&amp;TOTALCustomerSheets&amp;"'!"&amp;ADDRESS(ROW(),COLUMN())))</f>
        <v>0</v>
      </c>
      <c r="T304" s="174" cm="1">
        <f t="array" aca="1" ref="T304" ca="1">SUM(INDIRECT("'"&amp;TOTALCustomerSheets&amp;"'!"&amp;ADDRESS(ROW(),COLUMN())))</f>
        <v>0</v>
      </c>
      <c r="U304" s="174" cm="1">
        <f t="array" aca="1" ref="U304" ca="1">SUM(INDIRECT("'"&amp;TOTALCustomerSheets&amp;"'!"&amp;ADDRESS(ROW(),COLUMN())))</f>
        <v>0</v>
      </c>
    </row>
    <row r="305" spans="1:21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>
        <f t="shared" si="16"/>
        <v>0</v>
      </c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 cm="1">
        <f t="array" aca="1" ref="D306" ca="1">SUM(INDIRECT("'"&amp;TOTALCustomerSheets&amp;"'!"&amp;ADDRESS(ROW(),COLUMN())))</f>
        <v>1612.8103190856575</v>
      </c>
      <c r="E306" s="14">
        <f t="shared" ca="1" si="16"/>
        <v>0</v>
      </c>
      <c r="F306" s="46"/>
      <c r="G306" s="175" cm="1">
        <f t="array" aca="1" ref="G306" ca="1">SUM(INDIRECT("'"&amp;TOTALCustomerSheets&amp;"'!"&amp;ADDRESS(ROW(),COLUMN())))</f>
        <v>1354.4582828222444</v>
      </c>
      <c r="H306" s="175" cm="1">
        <f t="array" aca="1" ref="H306" ca="1">SUM(INDIRECT("'"&amp;TOTALCustomerSheets&amp;"'!"&amp;ADDRESS(ROW(),COLUMN())))</f>
        <v>89.048599243143983</v>
      </c>
      <c r="I306" s="175" cm="1">
        <f t="array" aca="1" ref="I306" ca="1">SUM(INDIRECT("'"&amp;TOTALCustomerSheets&amp;"'!"&amp;ADDRESS(ROW(),COLUMN())))</f>
        <v>87.649153742807641</v>
      </c>
      <c r="J306" s="175" cm="1">
        <f t="array" aca="1" ref="J306" ca="1">SUM(INDIRECT("'"&amp;TOTALCustomerSheets&amp;"'!"&amp;ADDRESS(ROW(),COLUMN())))</f>
        <v>46.267611320422212</v>
      </c>
      <c r="K306" s="175" cm="1">
        <f t="array" aca="1" ref="K306" ca="1">SUM(INDIRECT("'"&amp;TOTALCustomerSheets&amp;"'!"&amp;ADDRESS(ROW(),COLUMN())))</f>
        <v>0.85802516492896952</v>
      </c>
      <c r="L306" s="175" cm="1">
        <f t="array" aca="1" ref="L306" ca="1">SUM(INDIRECT("'"&amp;TOTALCustomerSheets&amp;"'!"&amp;ADDRESS(ROW(),COLUMN())))</f>
        <v>4.1437918693430422</v>
      </c>
      <c r="M306" s="175" cm="1">
        <f t="array" aca="1" ref="M306" ca="1">SUM(INDIRECT("'"&amp;TOTALCustomerSheets&amp;"'!"&amp;ADDRESS(ROW(),COLUMN())))</f>
        <v>18.781360565936811</v>
      </c>
      <c r="N306" s="175" cm="1">
        <f t="array" aca="1" ref="N306" ca="1">SUM(INDIRECT("'"&amp;TOTALCustomerSheets&amp;"'!"&amp;ADDRESS(ROW(),COLUMN())))</f>
        <v>8.0052837354611661</v>
      </c>
      <c r="O306" s="175" cm="1">
        <f t="array" aca="1" ref="O306" ca="1">SUM(INDIRECT("'"&amp;TOTALCustomerSheets&amp;"'!"&amp;ADDRESS(ROW(),COLUMN())))</f>
        <v>3.5982106213689788</v>
      </c>
      <c r="P306" s="175" cm="1">
        <f t="array" aca="1" ref="P306" ca="1">SUM(INDIRECT("'"&amp;TOTALCustomerSheets&amp;"'!"&amp;ADDRESS(ROW(),COLUMN())))</f>
        <v>0</v>
      </c>
      <c r="Q306" s="175" cm="1">
        <f t="array" aca="1" ref="Q306" ca="1">SUM(INDIRECT("'"&amp;TOTALCustomerSheets&amp;"'!"&amp;ADDRESS(ROW(),COLUMN())))</f>
        <v>0</v>
      </c>
      <c r="R306" s="175" cm="1">
        <f t="array" aca="1" ref="R306" ca="1">SUM(INDIRECT("'"&amp;TOTALCustomerSheets&amp;"'!"&amp;ADDRESS(ROW(),COLUMN())))</f>
        <v>0</v>
      </c>
      <c r="S306" s="175" cm="1">
        <f t="array" aca="1" ref="S306" ca="1">SUM(INDIRECT("'"&amp;TOTALCustomerSheets&amp;"'!"&amp;ADDRESS(ROW(),COLUMN())))</f>
        <v>0</v>
      </c>
      <c r="T306" s="175" cm="1">
        <f t="array" aca="1" ref="T306" ca="1">SUM(INDIRECT("'"&amp;TOTALCustomerSheets&amp;"'!"&amp;ADDRESS(ROW(),COLUMN())))</f>
        <v>0</v>
      </c>
      <c r="U306" s="175" cm="1">
        <f t="array" aca="1" ref="U306" ca="1">SUM(INDIRECT("'"&amp;TOTALCustomerSheets&amp;"'!"&amp;ADDRESS(ROW(),COLUMN())))</f>
        <v>0</v>
      </c>
    </row>
    <row r="307" spans="1:21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>
        <f t="shared" si="16"/>
        <v>0</v>
      </c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>
        <f t="shared" si="16"/>
        <v>0</v>
      </c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 cm="1">
        <f t="array" aca="1" ref="D309" ca="1">SUM(INDIRECT("'"&amp;TOTALCustomerSheets&amp;"'!"&amp;ADDRESS(ROW(),COLUMN())))</f>
        <v>55369.929810606634</v>
      </c>
      <c r="E309" s="14">
        <f t="shared" ca="1" si="16"/>
        <v>0</v>
      </c>
      <c r="F309" s="3"/>
      <c r="G309" s="84" cm="1">
        <f t="array" aca="1" ref="G309" ca="1">SUM(INDIRECT("'"&amp;TOTALCustomerSheets&amp;"'!"&amp;ADDRESS(ROW(),COLUMN())))</f>
        <v>47999.458448615413</v>
      </c>
      <c r="H309" s="84" cm="1">
        <f t="array" aca="1" ref="H309" ca="1">SUM(INDIRECT("'"&amp;TOTALCustomerSheets&amp;"'!"&amp;ADDRESS(ROW(),COLUMN())))</f>
        <v>2796.8756714622614</v>
      </c>
      <c r="I309" s="84" cm="1">
        <f t="array" aca="1" ref="I309" ca="1">SUM(INDIRECT("'"&amp;TOTALCustomerSheets&amp;"'!"&amp;ADDRESS(ROW(),COLUMN())))</f>
        <v>2333.4273633296148</v>
      </c>
      <c r="J309" s="84" cm="1">
        <f t="array" aca="1" ref="J309" ca="1">SUM(INDIRECT("'"&amp;TOTALCustomerSheets&amp;"'!"&amp;ADDRESS(ROW(),COLUMN())))</f>
        <v>1288.3951885950069</v>
      </c>
      <c r="K309" s="84" cm="1">
        <f t="array" aca="1" ref="K309" ca="1">SUM(INDIRECT("'"&amp;TOTALCustomerSheets&amp;"'!"&amp;ADDRESS(ROW(),COLUMN())))</f>
        <v>19.870097757763439</v>
      </c>
      <c r="L309" s="84" cm="1">
        <f t="array" aca="1" ref="L309" ca="1">SUM(INDIRECT("'"&amp;TOTALCustomerSheets&amp;"'!"&amp;ADDRESS(ROW(),COLUMN())))</f>
        <v>115.79660140812157</v>
      </c>
      <c r="M309" s="84" cm="1">
        <f t="array" aca="1" ref="M309" ca="1">SUM(INDIRECT("'"&amp;TOTALCustomerSheets&amp;"'!"&amp;ADDRESS(ROW(),COLUMN())))</f>
        <v>497.20496694451958</v>
      </c>
      <c r="N309" s="84" cm="1">
        <f t="array" aca="1" ref="N309" ca="1">SUM(INDIRECT("'"&amp;TOTALCustomerSheets&amp;"'!"&amp;ADDRESS(ROW(),COLUMN())))</f>
        <v>200.08939310883255</v>
      </c>
      <c r="O309" s="84" cm="1">
        <f t="array" aca="1" ref="O309" ca="1">SUM(INDIRECT("'"&amp;TOTALCustomerSheets&amp;"'!"&amp;ADDRESS(ROW(),COLUMN())))</f>
        <v>118.81207938510416</v>
      </c>
      <c r="P309" s="84" cm="1">
        <f t="array" aca="1" ref="P309" ca="1">SUM(INDIRECT("'"&amp;TOTALCustomerSheets&amp;"'!"&amp;ADDRESS(ROW(),COLUMN())))</f>
        <v>0</v>
      </c>
      <c r="Q309" s="84" cm="1">
        <f t="array" aca="1" ref="Q309" ca="1">SUM(INDIRECT("'"&amp;TOTALCustomerSheets&amp;"'!"&amp;ADDRESS(ROW(),COLUMN())))</f>
        <v>0</v>
      </c>
      <c r="R309" s="84" cm="1">
        <f t="array" aca="1" ref="R309" ca="1">SUM(INDIRECT("'"&amp;TOTALCustomerSheets&amp;"'!"&amp;ADDRESS(ROW(),COLUMN())))</f>
        <v>0</v>
      </c>
      <c r="S309" s="84" cm="1">
        <f t="array" aca="1" ref="S309" ca="1">SUM(INDIRECT("'"&amp;TOTALCustomerSheets&amp;"'!"&amp;ADDRESS(ROW(),COLUMN())))</f>
        <v>0</v>
      </c>
      <c r="T309" s="84" cm="1">
        <f t="array" aca="1" ref="T309" ca="1">SUM(INDIRECT("'"&amp;TOTALCustomerSheets&amp;"'!"&amp;ADDRESS(ROW(),COLUMN())))</f>
        <v>0</v>
      </c>
      <c r="U309" s="84" cm="1">
        <f t="array" aca="1" ref="U309" ca="1">SUM(INDIRECT("'"&amp;TOTALCustomerSheets&amp;"'!"&amp;ADDRESS(ROW(),COLUMN())))</f>
        <v>0</v>
      </c>
    </row>
    <row r="310" spans="1:21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 cm="1">
        <f t="array" aca="1" ref="D310" ca="1">SUM(INDIRECT("'"&amp;TOTALCustomerSheets&amp;"'!"&amp;ADDRESS(ROW(),COLUMN())))</f>
        <v>13667.173049813864</v>
      </c>
      <c r="E310" s="14">
        <f t="shared" ca="1" si="16"/>
        <v>0</v>
      </c>
      <c r="F310" s="3"/>
      <c r="G310" s="14" cm="1">
        <f t="array" aca="1" ref="G310" ca="1">SUM(INDIRECT("'"&amp;TOTALCustomerSheets&amp;"'!"&amp;ADDRESS(ROW(),COLUMN())))</f>
        <v>11409.053388942242</v>
      </c>
      <c r="H310" s="14" cm="1">
        <f t="array" aca="1" ref="H310" ca="1">SUM(INDIRECT("'"&amp;TOTALCustomerSheets&amp;"'!"&amp;ADDRESS(ROW(),COLUMN())))</f>
        <v>719.32332298167216</v>
      </c>
      <c r="I310" s="14" cm="1">
        <f t="array" aca="1" ref="I310" ca="1">SUM(INDIRECT("'"&amp;TOTALCustomerSheets&amp;"'!"&amp;ADDRESS(ROW(),COLUMN())))</f>
        <v>770.22405034236863</v>
      </c>
      <c r="J310" s="14" cm="1">
        <f t="array" aca="1" ref="J310" ca="1">SUM(INDIRECT("'"&amp;TOTALCustomerSheets&amp;"'!"&amp;ADDRESS(ROW(),COLUMN())))</f>
        <v>380.85222794970684</v>
      </c>
      <c r="K310" s="14" cm="1">
        <f t="array" aca="1" ref="K310" ca="1">SUM(INDIRECT("'"&amp;TOTALCustomerSheets&amp;"'!"&amp;ADDRESS(ROW(),COLUMN())))</f>
        <v>9.6290242967681579</v>
      </c>
      <c r="L310" s="14" cm="1">
        <f t="array" aca="1" ref="L310" ca="1">SUM(INDIRECT("'"&amp;TOTALCustomerSheets&amp;"'!"&amp;ADDRESS(ROW(),COLUMN())))</f>
        <v>32.358457256678534</v>
      </c>
      <c r="M310" s="14" cm="1">
        <f t="array" aca="1" ref="M310" ca="1">SUM(INDIRECT("'"&amp;TOTALCustomerSheets&amp;"'!"&amp;ADDRESS(ROW(),COLUMN())))</f>
        <v>196.16215239128115</v>
      </c>
      <c r="N310" s="14" cm="1">
        <f t="array" aca="1" ref="N310" ca="1">SUM(INDIRECT("'"&amp;TOTALCustomerSheets&amp;"'!"&amp;ADDRESS(ROW(),COLUMN())))</f>
        <v>105.79252024685417</v>
      </c>
      <c r="O310" s="14" cm="1">
        <f t="array" aca="1" ref="O310" ca="1">SUM(INDIRECT("'"&amp;TOTALCustomerSheets&amp;"'!"&amp;ADDRESS(ROW(),COLUMN())))</f>
        <v>43.777905406291886</v>
      </c>
      <c r="P310" s="14" cm="1">
        <f t="array" aca="1" ref="P310" ca="1">SUM(INDIRECT("'"&amp;TOTALCustomerSheets&amp;"'!"&amp;ADDRESS(ROW(),COLUMN())))</f>
        <v>0</v>
      </c>
      <c r="Q310" s="14" cm="1">
        <f t="array" aca="1" ref="Q310" ca="1">SUM(INDIRECT("'"&amp;TOTALCustomerSheets&amp;"'!"&amp;ADDRESS(ROW(),COLUMN())))</f>
        <v>0</v>
      </c>
      <c r="R310" s="14" cm="1">
        <f t="array" aca="1" ref="R310" ca="1">SUM(INDIRECT("'"&amp;TOTALCustomerSheets&amp;"'!"&amp;ADDRESS(ROW(),COLUMN())))</f>
        <v>0</v>
      </c>
      <c r="S310" s="14" cm="1">
        <f t="array" aca="1" ref="S310" ca="1">SUM(INDIRECT("'"&amp;TOTALCustomerSheets&amp;"'!"&amp;ADDRESS(ROW(),COLUMN())))</f>
        <v>0</v>
      </c>
      <c r="T310" s="14" cm="1">
        <f t="array" aca="1" ref="T310" ca="1">SUM(INDIRECT("'"&amp;TOTALCustomerSheets&amp;"'!"&amp;ADDRESS(ROW(),COLUMN())))</f>
        <v>0</v>
      </c>
      <c r="U310" s="14" cm="1">
        <f t="array" aca="1" ref="U310" ca="1">SUM(INDIRECT("'"&amp;TOTALCustomerSheets&amp;"'!"&amp;ADDRESS(ROW(),COLUMN())))</f>
        <v>0</v>
      </c>
    </row>
    <row r="311" spans="1:21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 cm="1">
        <f t="array" aca="1" ref="D311" ca="1">SUM(INDIRECT("'"&amp;TOTALCustomerSheets&amp;"'!"&amp;ADDRESS(ROW(),COLUMN())))</f>
        <v>0</v>
      </c>
      <c r="E311" s="14">
        <f t="shared" ca="1" si="16"/>
        <v>0</v>
      </c>
      <c r="F311" s="87"/>
      <c r="G311" s="14" cm="1">
        <f t="array" aca="1" ref="G311" ca="1">SUM(INDIRECT("'"&amp;TOTALCustomerSheets&amp;"'!"&amp;ADDRESS(ROW(),COLUMN())))</f>
        <v>0</v>
      </c>
      <c r="H311" s="14" cm="1">
        <f t="array" aca="1" ref="H311" ca="1">SUM(INDIRECT("'"&amp;TOTALCustomerSheets&amp;"'!"&amp;ADDRESS(ROW(),COLUMN())))</f>
        <v>0</v>
      </c>
      <c r="I311" s="14" cm="1">
        <f t="array" aca="1" ref="I311" ca="1">SUM(INDIRECT("'"&amp;TOTALCustomerSheets&amp;"'!"&amp;ADDRESS(ROW(),COLUMN())))</f>
        <v>0</v>
      </c>
      <c r="J311" s="14" cm="1">
        <f t="array" aca="1" ref="J311" ca="1">SUM(INDIRECT("'"&amp;TOTALCustomerSheets&amp;"'!"&amp;ADDRESS(ROW(),COLUMN())))</f>
        <v>0</v>
      </c>
      <c r="K311" s="14" cm="1">
        <f t="array" aca="1" ref="K311" ca="1">SUM(INDIRECT("'"&amp;TOTALCustomerSheets&amp;"'!"&amp;ADDRESS(ROW(),COLUMN())))</f>
        <v>0</v>
      </c>
      <c r="L311" s="14" cm="1">
        <f t="array" aca="1" ref="L311" ca="1">SUM(INDIRECT("'"&amp;TOTALCustomerSheets&amp;"'!"&amp;ADDRESS(ROW(),COLUMN())))</f>
        <v>0</v>
      </c>
      <c r="M311" s="14" cm="1">
        <f t="array" aca="1" ref="M311" ca="1">SUM(INDIRECT("'"&amp;TOTALCustomerSheets&amp;"'!"&amp;ADDRESS(ROW(),COLUMN())))</f>
        <v>0</v>
      </c>
      <c r="N311" s="14" cm="1">
        <f t="array" aca="1" ref="N311" ca="1">SUM(INDIRECT("'"&amp;TOTALCustomerSheets&amp;"'!"&amp;ADDRESS(ROW(),COLUMN())))</f>
        <v>0</v>
      </c>
      <c r="O311" s="14" cm="1">
        <f t="array" aca="1" ref="O311" ca="1">SUM(INDIRECT("'"&amp;TOTALCustomerSheets&amp;"'!"&amp;ADDRESS(ROW(),COLUMN())))</f>
        <v>0</v>
      </c>
      <c r="P311" s="14" cm="1">
        <f t="array" aca="1" ref="P311" ca="1">SUM(INDIRECT("'"&amp;TOTALCustomerSheets&amp;"'!"&amp;ADDRESS(ROW(),COLUMN())))</f>
        <v>0</v>
      </c>
      <c r="Q311" s="14" cm="1">
        <f t="array" aca="1" ref="Q311" ca="1">SUM(INDIRECT("'"&amp;TOTALCustomerSheets&amp;"'!"&amp;ADDRESS(ROW(),COLUMN())))</f>
        <v>0</v>
      </c>
      <c r="R311" s="14" cm="1">
        <f t="array" aca="1" ref="R311" ca="1">SUM(INDIRECT("'"&amp;TOTALCustomerSheets&amp;"'!"&amp;ADDRESS(ROW(),COLUMN())))</f>
        <v>0</v>
      </c>
      <c r="S311" s="14" cm="1">
        <f t="array" aca="1" ref="S311" ca="1">SUM(INDIRECT("'"&amp;TOTALCustomerSheets&amp;"'!"&amp;ADDRESS(ROW(),COLUMN())))</f>
        <v>0</v>
      </c>
      <c r="T311" s="14" cm="1">
        <f t="array" aca="1" ref="T311" ca="1">SUM(INDIRECT("'"&amp;TOTALCustomerSheets&amp;"'!"&amp;ADDRESS(ROW(),COLUMN())))</f>
        <v>0</v>
      </c>
      <c r="U311" s="14" cm="1">
        <f t="array" aca="1" ref="U311" ca="1">SUM(INDIRECT("'"&amp;TOTALCustomerSheets&amp;"'!"&amp;ADDRESS(ROW(),COLUMN())))</f>
        <v>0</v>
      </c>
    </row>
    <row r="312" spans="1:21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 cm="1">
        <f t="array" aca="1" ref="D312" ca="1">SUM(INDIRECT("'"&amp;TOTALCustomerSheets&amp;"'!"&amp;ADDRESS(ROW(),COLUMN())))</f>
        <v>1856.897577972914</v>
      </c>
      <c r="E312" s="14">
        <f t="shared" ca="1" si="16"/>
        <v>0</v>
      </c>
      <c r="F312" s="3"/>
      <c r="G312" s="14" cm="1">
        <f t="array" aca="1" ref="G312" ca="1">SUM(INDIRECT("'"&amp;TOTALCustomerSheets&amp;"'!"&amp;ADDRESS(ROW(),COLUMN())))</f>
        <v>1550.0969752613942</v>
      </c>
      <c r="H312" s="14" cm="1">
        <f t="array" aca="1" ref="H312" ca="1">SUM(INDIRECT("'"&amp;TOTALCustomerSheets&amp;"'!"&amp;ADDRESS(ROW(),COLUMN())))</f>
        <v>97.731237568714803</v>
      </c>
      <c r="I312" s="14" cm="1">
        <f t="array" aca="1" ref="I312" ca="1">SUM(INDIRECT("'"&amp;TOTALCustomerSheets&amp;"'!"&amp;ADDRESS(ROW(),COLUMN())))</f>
        <v>104.64689137719748</v>
      </c>
      <c r="J312" s="14" cm="1">
        <f t="array" aca="1" ref="J312" ca="1">SUM(INDIRECT("'"&amp;TOTALCustomerSheets&amp;"'!"&amp;ADDRESS(ROW(),COLUMN())))</f>
        <v>51.744686122565071</v>
      </c>
      <c r="K312" s="14" cm="1">
        <f t="array" aca="1" ref="K312" ca="1">SUM(INDIRECT("'"&amp;TOTALCustomerSheets&amp;"'!"&amp;ADDRESS(ROW(),COLUMN())))</f>
        <v>1.3082523964350219</v>
      </c>
      <c r="L312" s="14" cm="1">
        <f t="array" aca="1" ref="L312" ca="1">SUM(INDIRECT("'"&amp;TOTALCustomerSheets&amp;"'!"&amp;ADDRESS(ROW(),COLUMN())))</f>
        <v>4.3963986325383342</v>
      </c>
      <c r="M312" s="14" cm="1">
        <f t="array" aca="1" ref="M312" ca="1">SUM(INDIRECT("'"&amp;TOTALCustomerSheets&amp;"'!"&amp;ADDRESS(ROW(),COLUMN())))</f>
        <v>26.651672905413637</v>
      </c>
      <c r="N312" s="14" cm="1">
        <f t="array" aca="1" ref="N312" ca="1">SUM(INDIRECT("'"&amp;TOTALCustomerSheets&amp;"'!"&amp;ADDRESS(ROW(),COLUMN())))</f>
        <v>14.373555811288231</v>
      </c>
      <c r="O312" s="14" cm="1">
        <f t="array" aca="1" ref="O312" ca="1">SUM(INDIRECT("'"&amp;TOTALCustomerSheets&amp;"'!"&amp;ADDRESS(ROW(),COLUMN())))</f>
        <v>5.9479078973671049</v>
      </c>
      <c r="P312" s="14" cm="1">
        <f t="array" aca="1" ref="P312" ca="1">SUM(INDIRECT("'"&amp;TOTALCustomerSheets&amp;"'!"&amp;ADDRESS(ROW(),COLUMN())))</f>
        <v>0</v>
      </c>
      <c r="Q312" s="14" cm="1">
        <f t="array" aca="1" ref="Q312" ca="1">SUM(INDIRECT("'"&amp;TOTALCustomerSheets&amp;"'!"&amp;ADDRESS(ROW(),COLUMN())))</f>
        <v>0</v>
      </c>
      <c r="R312" s="14" cm="1">
        <f t="array" aca="1" ref="R312" ca="1">SUM(INDIRECT("'"&amp;TOTALCustomerSheets&amp;"'!"&amp;ADDRESS(ROW(),COLUMN())))</f>
        <v>0</v>
      </c>
      <c r="S312" s="14" cm="1">
        <f t="array" aca="1" ref="S312" ca="1">SUM(INDIRECT("'"&amp;TOTALCustomerSheets&amp;"'!"&amp;ADDRESS(ROW(),COLUMN())))</f>
        <v>0</v>
      </c>
      <c r="T312" s="14" cm="1">
        <f t="array" aca="1" ref="T312" ca="1">SUM(INDIRECT("'"&amp;TOTALCustomerSheets&amp;"'!"&amp;ADDRESS(ROW(),COLUMN())))</f>
        <v>0</v>
      </c>
      <c r="U312" s="14" cm="1">
        <f t="array" aca="1" ref="U312" ca="1">SUM(INDIRECT("'"&amp;TOTALCustomerSheets&amp;"'!"&amp;ADDRESS(ROW(),COLUMN())))</f>
        <v>0</v>
      </c>
    </row>
    <row r="313" spans="1:21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 cm="1">
        <f t="array" aca="1" ref="D313" ca="1">SUM(INDIRECT("'"&amp;TOTALCustomerSheets&amp;"'!"&amp;ADDRESS(ROW(),COLUMN())))</f>
        <v>873.38023595628181</v>
      </c>
      <c r="E313" s="14">
        <f t="shared" ca="1" si="16"/>
        <v>0</v>
      </c>
      <c r="F313" s="3"/>
      <c r="G313" s="14" cm="1">
        <f t="array" aca="1" ref="G313" ca="1">SUM(INDIRECT("'"&amp;TOTALCustomerSheets&amp;"'!"&amp;ADDRESS(ROW(),COLUMN())))</f>
        <v>729.07847910858925</v>
      </c>
      <c r="H313" s="14" cm="1">
        <f t="array" aca="1" ref="H313" ca="1">SUM(INDIRECT("'"&amp;TOTALCustomerSheets&amp;"'!"&amp;ADDRESS(ROW(),COLUMN())))</f>
        <v>45.967280231601791</v>
      </c>
      <c r="I313" s="14" cm="1">
        <f t="array" aca="1" ref="I313" ca="1">SUM(INDIRECT("'"&amp;TOTALCustomerSheets&amp;"'!"&amp;ADDRESS(ROW(),COLUMN())))</f>
        <v>49.220015022520151</v>
      </c>
      <c r="J313" s="14" cm="1">
        <f t="array" aca="1" ref="J313" ca="1">SUM(INDIRECT("'"&amp;TOTALCustomerSheets&amp;"'!"&amp;ADDRESS(ROW(),COLUMN())))</f>
        <v>24.337791546125246</v>
      </c>
      <c r="K313" s="14" cm="1">
        <f t="array" aca="1" ref="K313" ca="1">SUM(INDIRECT("'"&amp;TOTALCustomerSheets&amp;"'!"&amp;ADDRESS(ROW(),COLUMN())))</f>
        <v>0.61532838442070359</v>
      </c>
      <c r="L313" s="14" cm="1">
        <f t="array" aca="1" ref="L313" ca="1">SUM(INDIRECT("'"&amp;TOTALCustomerSheets&amp;"'!"&amp;ADDRESS(ROW(),COLUMN())))</f>
        <v>2.067818775032197</v>
      </c>
      <c r="M313" s="14" cm="1">
        <f t="array" aca="1" ref="M313" ca="1">SUM(INDIRECT("'"&amp;TOTALCustomerSheets&amp;"'!"&amp;ADDRESS(ROW(),COLUMN())))</f>
        <v>12.535448722040039</v>
      </c>
      <c r="N313" s="14" cm="1">
        <f t="array" aca="1" ref="N313" ca="1">SUM(INDIRECT("'"&amp;TOTALCustomerSheets&amp;"'!"&amp;ADDRESS(ROW(),COLUMN())))</f>
        <v>6.7605126501903463</v>
      </c>
      <c r="O313" s="14" cm="1">
        <f t="array" aca="1" ref="O313" ca="1">SUM(INDIRECT("'"&amp;TOTALCustomerSheets&amp;"'!"&amp;ADDRESS(ROW(),COLUMN())))</f>
        <v>2.7975615157620117</v>
      </c>
      <c r="P313" s="14" cm="1">
        <f t="array" aca="1" ref="P313" ca="1">SUM(INDIRECT("'"&amp;TOTALCustomerSheets&amp;"'!"&amp;ADDRESS(ROW(),COLUMN())))</f>
        <v>0</v>
      </c>
      <c r="Q313" s="14" cm="1">
        <f t="array" aca="1" ref="Q313" ca="1">SUM(INDIRECT("'"&amp;TOTALCustomerSheets&amp;"'!"&amp;ADDRESS(ROW(),COLUMN())))</f>
        <v>0</v>
      </c>
      <c r="R313" s="14" cm="1">
        <f t="array" aca="1" ref="R313" ca="1">SUM(INDIRECT("'"&amp;TOTALCustomerSheets&amp;"'!"&amp;ADDRESS(ROW(),COLUMN())))</f>
        <v>0</v>
      </c>
      <c r="S313" s="14" cm="1">
        <f t="array" aca="1" ref="S313" ca="1">SUM(INDIRECT("'"&amp;TOTALCustomerSheets&amp;"'!"&amp;ADDRESS(ROW(),COLUMN())))</f>
        <v>0</v>
      </c>
      <c r="T313" s="14" cm="1">
        <f t="array" aca="1" ref="T313" ca="1">SUM(INDIRECT("'"&amp;TOTALCustomerSheets&amp;"'!"&amp;ADDRESS(ROW(),COLUMN())))</f>
        <v>0</v>
      </c>
      <c r="U313" s="14" cm="1">
        <f t="array" aca="1" ref="U313" ca="1">SUM(INDIRECT("'"&amp;TOTALCustomerSheets&amp;"'!"&amp;ADDRESS(ROW(),COLUMN())))</f>
        <v>0</v>
      </c>
    </row>
    <row r="314" spans="1:21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 cm="1">
        <f t="array" aca="1" ref="D314" ca="1">SUM(INDIRECT("'"&amp;TOTALCustomerSheets&amp;"'!"&amp;ADDRESS(ROW(),COLUMN())))</f>
        <v>440</v>
      </c>
      <c r="E314" s="14">
        <f ca="1">IFERROR(IF(D314="",0,IF(D314=0,0,IF(ABS(D314-SUM($G314:$U314))&lt;Check_Limit,0,1))),1)</f>
        <v>0</v>
      </c>
      <c r="F314" s="3"/>
      <c r="G314" s="14" cm="1">
        <f t="array" aca="1" ref="G314" ca="1">SUM(INDIRECT("'"&amp;TOTALCustomerSheets&amp;"'!"&amp;ADDRESS(ROW(),COLUMN())))</f>
        <v>424.05793134545905</v>
      </c>
      <c r="H314" s="14" cm="1">
        <f t="array" aca="1" ref="H314" ca="1">SUM(INDIRECT("'"&amp;TOTALCustomerSheets&amp;"'!"&amp;ADDRESS(ROW(),COLUMN())))</f>
        <v>8.9855667076232564</v>
      </c>
      <c r="I314" s="14" cm="1">
        <f t="array" aca="1" ref="I314" ca="1">SUM(INDIRECT("'"&amp;TOTALCustomerSheets&amp;"'!"&amp;ADDRESS(ROW(),COLUMN())))</f>
        <v>3.7889376969177957</v>
      </c>
      <c r="J314" s="14" cm="1">
        <f t="array" aca="1" ref="J314" ca="1">SUM(INDIRECT("'"&amp;TOTALCustomerSheets&amp;"'!"&amp;ADDRESS(ROW(),COLUMN())))</f>
        <v>1.3470938865295399</v>
      </c>
      <c r="K314" s="14" cm="1">
        <f t="array" aca="1" ref="K314" ca="1">SUM(INDIRECT("'"&amp;TOTALCustomerSheets&amp;"'!"&amp;ADDRESS(ROW(),COLUMN())))</f>
        <v>6.9752434253956769E-3</v>
      </c>
      <c r="L314" s="14" cm="1">
        <f t="array" aca="1" ref="L314" ca="1">SUM(INDIRECT("'"&amp;TOTALCustomerSheets&amp;"'!"&amp;ADDRESS(ROW(),COLUMN())))</f>
        <v>0.59772090128835964</v>
      </c>
      <c r="M314" s="14" cm="1">
        <f t="array" aca="1" ref="M314" ca="1">SUM(INDIRECT("'"&amp;TOTALCustomerSheets&amp;"'!"&amp;ADDRESS(ROW(),COLUMN())))</f>
        <v>1.0969077857049356</v>
      </c>
      <c r="N314" s="14" cm="1">
        <f t="array" aca="1" ref="N314" ca="1">SUM(INDIRECT("'"&amp;TOTALCustomerSheets&amp;"'!"&amp;ADDRESS(ROW(),COLUMN())))</f>
        <v>8.1329664719567485E-2</v>
      </c>
      <c r="O314" s="14" cm="1">
        <f t="array" aca="1" ref="O314" ca="1">SUM(INDIRECT("'"&amp;TOTALCustomerSheets&amp;"'!"&amp;ADDRESS(ROW(),COLUMN())))</f>
        <v>3.7536768332108068E-2</v>
      </c>
      <c r="P314" s="14" cm="1">
        <f t="array" aca="1" ref="P314" ca="1">SUM(INDIRECT("'"&amp;TOTALCustomerSheets&amp;"'!"&amp;ADDRESS(ROW(),COLUMN())))</f>
        <v>0</v>
      </c>
      <c r="Q314" s="14" cm="1">
        <f t="array" aca="1" ref="Q314" ca="1">SUM(INDIRECT("'"&amp;TOTALCustomerSheets&amp;"'!"&amp;ADDRESS(ROW(),COLUMN())))</f>
        <v>0</v>
      </c>
      <c r="R314" s="14" cm="1">
        <f t="array" aca="1" ref="R314" ca="1">SUM(INDIRECT("'"&amp;TOTALCustomerSheets&amp;"'!"&amp;ADDRESS(ROW(),COLUMN())))</f>
        <v>0</v>
      </c>
      <c r="S314" s="14" cm="1">
        <f t="array" aca="1" ref="S314" ca="1">SUM(INDIRECT("'"&amp;TOTALCustomerSheets&amp;"'!"&amp;ADDRESS(ROW(),COLUMN())))</f>
        <v>0</v>
      </c>
      <c r="T314" s="14" cm="1">
        <f t="array" aca="1" ref="T314" ca="1">SUM(INDIRECT("'"&amp;TOTALCustomerSheets&amp;"'!"&amp;ADDRESS(ROW(),COLUMN())))</f>
        <v>0</v>
      </c>
      <c r="U314" s="14" cm="1">
        <f t="array" aca="1" ref="U314" ca="1">SUM(INDIRECT("'"&amp;TOTALCustomerSheets&amp;"'!"&amp;ADDRESS(ROW(),COLUMN())))</f>
        <v>0</v>
      </c>
    </row>
    <row r="315" spans="1:21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 cm="1">
        <f t="array" aca="1" ref="D315" ca="1">SUM(INDIRECT("'"&amp;TOTALCustomerSheets&amp;"'!"&amp;ADDRESS(ROW(),COLUMN())))</f>
        <v>0</v>
      </c>
      <c r="E315" s="14">
        <f t="shared" ca="1" si="16"/>
        <v>0</v>
      </c>
      <c r="F315" s="3"/>
      <c r="G315" s="14" cm="1">
        <f t="array" aca="1" ref="G315" ca="1">SUM(INDIRECT("'"&amp;TOTALCustomerSheets&amp;"'!"&amp;ADDRESS(ROW(),COLUMN())))</f>
        <v>0</v>
      </c>
      <c r="H315" s="14" cm="1">
        <f t="array" aca="1" ref="H315" ca="1">SUM(INDIRECT("'"&amp;TOTALCustomerSheets&amp;"'!"&amp;ADDRESS(ROW(),COLUMN())))</f>
        <v>0</v>
      </c>
      <c r="I315" s="14" cm="1">
        <f t="array" aca="1" ref="I315" ca="1">SUM(INDIRECT("'"&amp;TOTALCustomerSheets&amp;"'!"&amp;ADDRESS(ROW(),COLUMN())))</f>
        <v>0</v>
      </c>
      <c r="J315" s="14" cm="1">
        <f t="array" aca="1" ref="J315" ca="1">SUM(INDIRECT("'"&amp;TOTALCustomerSheets&amp;"'!"&amp;ADDRESS(ROW(),COLUMN())))</f>
        <v>0</v>
      </c>
      <c r="K315" s="14" cm="1">
        <f t="array" aca="1" ref="K315" ca="1">SUM(INDIRECT("'"&amp;TOTALCustomerSheets&amp;"'!"&amp;ADDRESS(ROW(),COLUMN())))</f>
        <v>0</v>
      </c>
      <c r="L315" s="14" cm="1">
        <f t="array" aca="1" ref="L315" ca="1">SUM(INDIRECT("'"&amp;TOTALCustomerSheets&amp;"'!"&amp;ADDRESS(ROW(),COLUMN())))</f>
        <v>0</v>
      </c>
      <c r="M315" s="14" cm="1">
        <f t="array" aca="1" ref="M315" ca="1">SUM(INDIRECT("'"&amp;TOTALCustomerSheets&amp;"'!"&amp;ADDRESS(ROW(),COLUMN())))</f>
        <v>0</v>
      </c>
      <c r="N315" s="14" cm="1">
        <f t="array" aca="1" ref="N315" ca="1">SUM(INDIRECT("'"&amp;TOTALCustomerSheets&amp;"'!"&amp;ADDRESS(ROW(),COLUMN())))</f>
        <v>0</v>
      </c>
      <c r="O315" s="14" cm="1">
        <f t="array" aca="1" ref="O315" ca="1">SUM(INDIRECT("'"&amp;TOTALCustomerSheets&amp;"'!"&amp;ADDRESS(ROW(),COLUMN())))</f>
        <v>0</v>
      </c>
      <c r="P315" s="14" cm="1">
        <f t="array" aca="1" ref="P315" ca="1">SUM(INDIRECT("'"&amp;TOTALCustomerSheets&amp;"'!"&amp;ADDRESS(ROW(),COLUMN())))</f>
        <v>0</v>
      </c>
      <c r="Q315" s="14" cm="1">
        <f t="array" aca="1" ref="Q315" ca="1">SUM(INDIRECT("'"&amp;TOTALCustomerSheets&amp;"'!"&amp;ADDRESS(ROW(),COLUMN())))</f>
        <v>0</v>
      </c>
      <c r="R315" s="14" cm="1">
        <f t="array" aca="1" ref="R315" ca="1">SUM(INDIRECT("'"&amp;TOTALCustomerSheets&amp;"'!"&amp;ADDRESS(ROW(),COLUMN())))</f>
        <v>0</v>
      </c>
      <c r="S315" s="14" cm="1">
        <f t="array" aca="1" ref="S315" ca="1">SUM(INDIRECT("'"&amp;TOTALCustomerSheets&amp;"'!"&amp;ADDRESS(ROW(),COLUMN())))</f>
        <v>0</v>
      </c>
      <c r="T315" s="14" cm="1">
        <f t="array" aca="1" ref="T315" ca="1">SUM(INDIRECT("'"&amp;TOTALCustomerSheets&amp;"'!"&amp;ADDRESS(ROW(),COLUMN())))</f>
        <v>0</v>
      </c>
      <c r="U315" s="14" cm="1">
        <f t="array" aca="1" ref="U315" ca="1">SUM(INDIRECT("'"&amp;TOTALCustomerSheets&amp;"'!"&amp;ADDRESS(ROW(),COLUMN())))</f>
        <v>0</v>
      </c>
    </row>
    <row r="316" spans="1:21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 cm="1">
        <f t="array" aca="1" ref="D316" ca="1">SUM(INDIRECT("'"&amp;TOTALCustomerSheets&amp;"'!"&amp;ADDRESS(ROW(),COLUMN())))</f>
        <v>72207.380674349697</v>
      </c>
      <c r="E316" s="82">
        <f t="shared" ca="1" si="16"/>
        <v>0</v>
      </c>
      <c r="F316" s="183"/>
      <c r="G316" s="179" cm="1">
        <f t="array" aca="1" ref="G316" ca="1">SUM(INDIRECT("'"&amp;TOTALCustomerSheets&amp;"'!"&amp;ADDRESS(ROW(),COLUMN())))</f>
        <v>62111.745223273101</v>
      </c>
      <c r="H316" s="179" cm="1">
        <f t="array" aca="1" ref="H316" ca="1">SUM(INDIRECT("'"&amp;TOTALCustomerSheets&amp;"'!"&amp;ADDRESS(ROW(),COLUMN())))</f>
        <v>3668.8830789518738</v>
      </c>
      <c r="I316" s="179" cm="1">
        <f t="array" aca="1" ref="I316" ca="1">SUM(INDIRECT("'"&amp;TOTALCustomerSheets&amp;"'!"&amp;ADDRESS(ROW(),COLUMN())))</f>
        <v>3261.3072577686189</v>
      </c>
      <c r="J316" s="179" cm="1">
        <f t="array" aca="1" ref="J316" ca="1">SUM(INDIRECT("'"&amp;TOTALCustomerSheets&amp;"'!"&amp;ADDRESS(ROW(),COLUMN())))</f>
        <v>1746.6769880999339</v>
      </c>
      <c r="K316" s="179" cm="1">
        <f t="array" aca="1" ref="K316" ca="1">SUM(INDIRECT("'"&amp;TOTALCustomerSheets&amp;"'!"&amp;ADDRESS(ROW(),COLUMN())))</f>
        <v>31.429678078812717</v>
      </c>
      <c r="L316" s="179" cm="1">
        <f t="array" aca="1" ref="L316" ca="1">SUM(INDIRECT("'"&amp;TOTALCustomerSheets&amp;"'!"&amp;ADDRESS(ROW(),COLUMN())))</f>
        <v>155.21699697365901</v>
      </c>
      <c r="M316" s="179" cm="1">
        <f t="array" aca="1" ref="M316" ca="1">SUM(INDIRECT("'"&amp;TOTALCustomerSheets&amp;"'!"&amp;ADDRESS(ROW(),COLUMN())))</f>
        <v>733.65114874895937</v>
      </c>
      <c r="N316" s="179" cm="1">
        <f t="array" aca="1" ref="N316" ca="1">SUM(INDIRECT("'"&amp;TOTALCustomerSheets&amp;"'!"&amp;ADDRESS(ROW(),COLUMN())))</f>
        <v>327.0973114818849</v>
      </c>
      <c r="O316" s="179" cm="1">
        <f t="array" aca="1" ref="O316" ca="1">SUM(INDIRECT("'"&amp;TOTALCustomerSheets&amp;"'!"&amp;ADDRESS(ROW(),COLUMN())))</f>
        <v>171.37299097285728</v>
      </c>
      <c r="P316" s="179" cm="1">
        <f t="array" aca="1" ref="P316" ca="1">SUM(INDIRECT("'"&amp;TOTALCustomerSheets&amp;"'!"&amp;ADDRESS(ROW(),COLUMN())))</f>
        <v>0</v>
      </c>
      <c r="Q316" s="179" cm="1">
        <f t="array" aca="1" ref="Q316" ca="1">SUM(INDIRECT("'"&amp;TOTALCustomerSheets&amp;"'!"&amp;ADDRESS(ROW(),COLUMN())))</f>
        <v>0</v>
      </c>
      <c r="R316" s="179" cm="1">
        <f t="array" aca="1" ref="R316" ca="1">SUM(INDIRECT("'"&amp;TOTALCustomerSheets&amp;"'!"&amp;ADDRESS(ROW(),COLUMN())))</f>
        <v>0</v>
      </c>
      <c r="S316" s="179" cm="1">
        <f t="array" aca="1" ref="S316" ca="1">SUM(INDIRECT("'"&amp;TOTALCustomerSheets&amp;"'!"&amp;ADDRESS(ROW(),COLUMN())))</f>
        <v>0</v>
      </c>
      <c r="T316" s="179" cm="1">
        <f t="array" aca="1" ref="T316" ca="1">SUM(INDIRECT("'"&amp;TOTALCustomerSheets&amp;"'!"&amp;ADDRESS(ROW(),COLUMN())))</f>
        <v>0</v>
      </c>
      <c r="U316" s="179" cm="1">
        <f t="array" aca="1" ref="U316" ca="1">SUM(INDIRECT("'"&amp;TOTALCustomerSheets&amp;"'!"&amp;ADDRESS(ROW(),COLUMN())))</f>
        <v>0</v>
      </c>
    </row>
    <row r="317" spans="1:21" ht="15.75" thickTop="1">
      <c r="B317" s="1"/>
      <c r="D317" s="14" cm="1">
        <f t="array" aca="1" ref="D317" ca="1">SUM(INDIRECT("'"&amp;TOTALCustomerSheets&amp;"'!"&amp;ADDRESS(ROW(),COLUMN())))</f>
        <v>0</v>
      </c>
      <c r="E317" s="14">
        <f t="shared" ca="1" si="16"/>
        <v>0</v>
      </c>
      <c r="F317" s="87"/>
      <c r="G317" s="14" cm="1">
        <f t="array" aca="1" ref="G317" ca="1">SUM(INDIRECT("'"&amp;TOTALCustomerSheets&amp;"'!"&amp;ADDRESS(ROW(),COLUMN())))</f>
        <v>0</v>
      </c>
      <c r="H317" s="14" cm="1">
        <f t="array" aca="1" ref="H317" ca="1">SUM(INDIRECT("'"&amp;TOTALCustomerSheets&amp;"'!"&amp;ADDRESS(ROW(),COLUMN())))</f>
        <v>0</v>
      </c>
      <c r="I317" s="14" cm="1">
        <f t="array" aca="1" ref="I317" ca="1">SUM(INDIRECT("'"&amp;TOTALCustomerSheets&amp;"'!"&amp;ADDRESS(ROW(),COLUMN())))</f>
        <v>0</v>
      </c>
      <c r="J317" s="14" cm="1">
        <f t="array" aca="1" ref="J317" ca="1">SUM(INDIRECT("'"&amp;TOTALCustomerSheets&amp;"'!"&amp;ADDRESS(ROW(),COLUMN())))</f>
        <v>0</v>
      </c>
      <c r="K317" s="14" cm="1">
        <f t="array" aca="1" ref="K317" ca="1">SUM(INDIRECT("'"&amp;TOTALCustomerSheets&amp;"'!"&amp;ADDRESS(ROW(),COLUMN())))</f>
        <v>0</v>
      </c>
      <c r="L317" s="14" cm="1">
        <f t="array" aca="1" ref="L317" ca="1">SUM(INDIRECT("'"&amp;TOTALCustomerSheets&amp;"'!"&amp;ADDRESS(ROW(),COLUMN())))</f>
        <v>0</v>
      </c>
      <c r="M317" s="14" cm="1">
        <f t="array" aca="1" ref="M317" ca="1">SUM(INDIRECT("'"&amp;TOTALCustomerSheets&amp;"'!"&amp;ADDRESS(ROW(),COLUMN())))</f>
        <v>0</v>
      </c>
      <c r="N317" s="14" cm="1">
        <f t="array" aca="1" ref="N317" ca="1">SUM(INDIRECT("'"&amp;TOTALCustomerSheets&amp;"'!"&amp;ADDRESS(ROW(),COLUMN())))</f>
        <v>0</v>
      </c>
      <c r="O317" s="14" cm="1">
        <f t="array" aca="1" ref="O317" ca="1">SUM(INDIRECT("'"&amp;TOTALCustomerSheets&amp;"'!"&amp;ADDRESS(ROW(),COLUMN())))</f>
        <v>0</v>
      </c>
      <c r="P317" s="14" cm="1">
        <f t="array" aca="1" ref="P317" ca="1">SUM(INDIRECT("'"&amp;TOTALCustomerSheets&amp;"'!"&amp;ADDRESS(ROW(),COLUMN())))</f>
        <v>0</v>
      </c>
      <c r="Q317" s="14" cm="1">
        <f t="array" aca="1" ref="Q317" ca="1">SUM(INDIRECT("'"&amp;TOTALCustomerSheets&amp;"'!"&amp;ADDRESS(ROW(),COLUMN())))</f>
        <v>0</v>
      </c>
      <c r="R317" s="14" cm="1">
        <f t="array" aca="1" ref="R317" ca="1">SUM(INDIRECT("'"&amp;TOTALCustomerSheets&amp;"'!"&amp;ADDRESS(ROW(),COLUMN())))</f>
        <v>0</v>
      </c>
      <c r="S317" s="14" cm="1">
        <f t="array" aca="1" ref="S317" ca="1">SUM(INDIRECT("'"&amp;TOTALCustomerSheets&amp;"'!"&amp;ADDRESS(ROW(),COLUMN())))</f>
        <v>0</v>
      </c>
      <c r="T317" s="14" cm="1">
        <f t="array" aca="1" ref="T317" ca="1">SUM(INDIRECT("'"&amp;TOTALCustomerSheets&amp;"'!"&amp;ADDRESS(ROW(),COLUMN())))</f>
        <v>0</v>
      </c>
      <c r="U317" s="14" cm="1">
        <f t="array" aca="1" ref="U317" ca="1">SUM(INDIRECT("'"&amp;TOTALCustomerSheets&amp;"'!"&amp;ADDRESS(ROW(),COLUMN())))</f>
        <v>0</v>
      </c>
    </row>
    <row r="318" spans="1:21">
      <c r="B318" s="1"/>
      <c r="E318" s="14" t="s">
        <v>356</v>
      </c>
      <c r="F318" s="14"/>
    </row>
    <row r="319" spans="1:21">
      <c r="B319" s="1"/>
    </row>
    <row r="320" spans="1:21">
      <c r="B320" s="1"/>
    </row>
    <row r="321" spans="2:4">
      <c r="B321" s="1"/>
    </row>
    <row r="322" spans="2:4">
      <c r="B322" s="1"/>
    </row>
    <row r="323" spans="2:4">
      <c r="B323" s="1"/>
      <c r="D323" s="14"/>
    </row>
    <row r="324" spans="2:4">
      <c r="B324" s="1"/>
    </row>
    <row r="325" spans="2:4">
      <c r="B325" s="1"/>
    </row>
    <row r="326" spans="2:4">
      <c r="B326" s="1"/>
    </row>
    <row r="327" spans="2:4">
      <c r="B327" s="1"/>
    </row>
    <row r="328" spans="2:4">
      <c r="B328" s="1"/>
    </row>
    <row r="329" spans="2:4">
      <c r="B329" s="1"/>
    </row>
    <row r="330" spans="2:4">
      <c r="B330" s="1"/>
    </row>
    <row r="331" spans="2:4">
      <c r="B331" s="1"/>
    </row>
    <row r="332" spans="2:4">
      <c r="B332" s="1"/>
    </row>
    <row r="333" spans="2:4">
      <c r="B333" s="1"/>
    </row>
    <row r="334" spans="2:4">
      <c r="B334" s="1"/>
    </row>
    <row r="335" spans="2:4">
      <c r="B335" s="1"/>
    </row>
  </sheetData>
  <pageMargins left="0.7" right="0.7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42B15-FAE0-485D-9921-F7AA704A3F15}">
  <sheetPr codeName="Sheet58">
    <tabColor theme="4" tint="-0.249977111117893"/>
  </sheetPr>
  <dimension ref="A1:O223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6.28515625" style="56" customWidth="1"/>
    <col min="2" max="2" width="37.140625" style="56" customWidth="1"/>
    <col min="3" max="3" width="15.85546875" style="56" customWidth="1" outlineLevel="1"/>
    <col min="4" max="4" width="16.140625" style="56" bestFit="1" customWidth="1"/>
    <col min="5" max="5" width="7.140625" style="56" customWidth="1" outlineLevel="1"/>
    <col min="6" max="6" width="3" style="56" customWidth="1" outlineLevel="1"/>
    <col min="7" max="7" width="16.140625" style="56" bestFit="1" customWidth="1"/>
    <col min="8" max="8" width="17.7109375" style="56" customWidth="1"/>
    <col min="9" max="9" width="17.42578125" style="56" customWidth="1"/>
    <col min="10" max="10" width="14.7109375" style="56" bestFit="1" customWidth="1"/>
    <col min="11" max="11" width="14.85546875" style="56" customWidth="1"/>
    <col min="12" max="12" width="14.5703125" style="56" bestFit="1" customWidth="1"/>
    <col min="13" max="15" width="15.140625" style="56" bestFit="1" customWidth="1"/>
    <col min="16" max="16384" width="9.140625" style="56"/>
  </cols>
  <sheetData>
    <row r="1" spans="1:15" ht="14.45" customHeight="1">
      <c r="B1" s="105"/>
      <c r="C1" s="105"/>
    </row>
    <row r="2" spans="1:15" ht="14.45" customHeight="1">
      <c r="A2" s="88" t="str">
        <f>'General Inputs'!$D$9</f>
        <v>National Fuel Gas Distribution Corporation</v>
      </c>
      <c r="B2" s="105"/>
      <c r="C2" s="105"/>
    </row>
    <row r="3" spans="1:15" ht="14.45" customHeight="1">
      <c r="A3" s="88" t="str">
        <f>'General Inputs'!$D$10</f>
        <v>Gas Class Cost of Service Study</v>
      </c>
      <c r="B3" s="105"/>
      <c r="C3" s="105"/>
    </row>
    <row r="4" spans="1:15" ht="14.45" customHeight="1">
      <c r="A4" s="88" t="str">
        <f>'General Inputs'!$D$11</f>
        <v>Test Year Ended July 31, 2024</v>
      </c>
      <c r="B4" s="105"/>
      <c r="C4" s="15"/>
    </row>
    <row r="5" spans="1:15" ht="14.45" customHeight="1">
      <c r="A5" s="88" t="s">
        <v>369</v>
      </c>
      <c r="B5" s="105"/>
      <c r="C5" s="105"/>
    </row>
    <row r="6" spans="1:15" ht="14.45" customHeight="1">
      <c r="A6" s="88" t="s">
        <v>123</v>
      </c>
      <c r="B6" s="105"/>
      <c r="C6" s="105"/>
    </row>
    <row r="7" spans="1:15" ht="69.75" customHeight="1">
      <c r="A7" s="130" t="s">
        <v>370</v>
      </c>
      <c r="B7" s="130" t="s">
        <v>371</v>
      </c>
      <c r="C7" s="130"/>
      <c r="D7" s="114" t="s">
        <v>372</v>
      </c>
      <c r="E7" s="114" t="s">
        <v>355</v>
      </c>
      <c r="F7" s="114"/>
      <c r="G7" s="114" t="str">
        <f>'General Inputs'!D$17</f>
        <v>Residential Service</v>
      </c>
      <c r="H7" s="114" t="str">
        <f>'General Inputs'!E$17</f>
        <v>Small Commercial &amp; PA Service (LE 250)</v>
      </c>
      <c r="I7" s="114" t="str">
        <f>'General Inputs'!F$17</f>
        <v>Small Commercial &amp; PA Service (GT 250)</v>
      </c>
      <c r="J7" s="114" t="str">
        <f>'General Inputs'!G$17</f>
        <v>Large Comm PA Service</v>
      </c>
      <c r="K7" s="114" t="str">
        <f>'General Inputs'!H$17</f>
        <v>NGV</v>
      </c>
      <c r="L7" s="114" t="str">
        <f>'General Inputs'!I$17</f>
        <v>SVIS</v>
      </c>
      <c r="M7" s="114" t="str">
        <f>'General Inputs'!J$17</f>
        <v>IVIS</v>
      </c>
      <c r="N7" s="114" t="str">
        <f>'General Inputs'!K$17</f>
        <v>LVIS</v>
      </c>
      <c r="O7" s="114" t="str">
        <f>'General Inputs'!L$17</f>
        <v>LIS</v>
      </c>
    </row>
    <row r="8" spans="1:15" ht="17.25">
      <c r="A8" s="130"/>
      <c r="B8" s="130"/>
      <c r="C8" s="130"/>
      <c r="D8" s="114"/>
      <c r="E8" s="114"/>
      <c r="F8" s="114"/>
      <c r="G8" s="114"/>
      <c r="H8" s="114"/>
      <c r="I8" s="114"/>
      <c r="J8" s="114"/>
      <c r="K8" s="114"/>
    </row>
    <row r="9" spans="1:15">
      <c r="A9" s="113">
        <f>IF(B9="","",MAX($A$7:A8)+1)</f>
        <v>1</v>
      </c>
      <c r="B9" s="88" t="s">
        <v>373</v>
      </c>
    </row>
    <row r="10" spans="1:15">
      <c r="A10" s="113" t="str">
        <f>IF(B10="","",MAX($A$7:A9)+1)</f>
        <v/>
      </c>
    </row>
    <row r="11" spans="1:15">
      <c r="A11" s="113">
        <f>IF(B11="","",MAX($A$7:A10)+1)</f>
        <v>2</v>
      </c>
      <c r="B11" s="88" t="str">
        <f>'General Inputs'!$D$14</f>
        <v>Production</v>
      </c>
      <c r="C11" s="88"/>
    </row>
    <row r="12" spans="1:15">
      <c r="A12" s="113">
        <f>IF(B12="","",MAX($A$7:A11)+1)</f>
        <v>3</v>
      </c>
      <c r="B12" s="117" t="s">
        <v>86</v>
      </c>
      <c r="C12" s="117" t="str">
        <f>INDEX('Input-Allocators'!$B$26:$O$29,MATCH($B12,'Input-Allocators'!$B$26:$B$29,0),MATCH($B11,'Input-Allocators'!$B$26:$O$26,0))</f>
        <v>Product_Dem</v>
      </c>
      <c r="D12" s="118">
        <f ca="1">SUM(G12:O12)</f>
        <v>0</v>
      </c>
      <c r="E12" s="116">
        <f t="shared" ref="E12:E43" ca="1" si="0">IF(D12="","",IF(D12=0,0,IF(ABS(D12-SUM($G12:$O12))&lt;Check_Limit,0,1)))</f>
        <v>0</v>
      </c>
      <c r="F12" s="116"/>
      <c r="G12" s="34">
        <f ca="1">SUM(IFERROR(INDIRECT("'"&amp;$C12&amp;"'!"&amp;ADDRESS(MATCH($B$45,'Input-Accounts'!$B:$B,0),COLUMN())),0))</f>
        <v>0</v>
      </c>
      <c r="H12" s="34">
        <f ca="1">SUM(IFERROR(INDIRECT("'"&amp;$C12&amp;"'!"&amp;ADDRESS(MATCH($B$45,'Input-Accounts'!$B:$B,0),COLUMN())),0))</f>
        <v>0</v>
      </c>
      <c r="I12" s="34">
        <f ca="1">SUM(IFERROR(INDIRECT("'"&amp;$C12&amp;"'!"&amp;ADDRESS(MATCH($B$45,'Input-Accounts'!$B:$B,0),COLUMN())),0))</f>
        <v>0</v>
      </c>
      <c r="J12" s="34">
        <f ca="1">SUM(IFERROR(INDIRECT("'"&amp;$C12&amp;"'!"&amp;ADDRESS(MATCH($B$45,'Input-Accounts'!$B:$B,0),COLUMN())),0))</f>
        <v>0</v>
      </c>
      <c r="K12" s="34">
        <f ca="1">SUM(IFERROR(INDIRECT("'"&amp;$C12&amp;"'!"&amp;ADDRESS(MATCH($B$45,'Input-Accounts'!$B:$B,0),COLUMN())),0))</f>
        <v>0</v>
      </c>
      <c r="L12" s="34">
        <f ca="1">SUM(IFERROR(INDIRECT("'"&amp;$C12&amp;"'!"&amp;ADDRESS(MATCH($B$45,'Input-Accounts'!$B:$B,0),COLUMN())),0))</f>
        <v>0</v>
      </c>
      <c r="M12" s="34">
        <f ca="1">SUM(IFERROR(INDIRECT("'"&amp;$C12&amp;"'!"&amp;ADDRESS(MATCH($B$45,'Input-Accounts'!$B:$B,0),COLUMN())),0))</f>
        <v>0</v>
      </c>
      <c r="N12" s="34">
        <f ca="1">SUM(IFERROR(INDIRECT("'"&amp;$C12&amp;"'!"&amp;ADDRESS(MATCH($B$45,'Input-Accounts'!$B:$B,0),COLUMN())),0))</f>
        <v>0</v>
      </c>
      <c r="O12" s="34">
        <f ca="1">SUM(IFERROR(INDIRECT("'"&amp;$C12&amp;"'!"&amp;ADDRESS(MATCH($B$45,'Input-Accounts'!$B:$B,0),COLUMN())),0))</f>
        <v>0</v>
      </c>
    </row>
    <row r="13" spans="1:15">
      <c r="A13" s="113">
        <f>IF(B13="","",MAX($A$7:A12)+1)</f>
        <v>4</v>
      </c>
      <c r="B13" s="117" t="s">
        <v>87</v>
      </c>
      <c r="C13" s="117" t="str">
        <f>INDEX('Input-Allocators'!$B$26:$O$29,MATCH($B13,'Input-Allocators'!$B$26:$B$29,0),MATCH($B11,'Input-Allocators'!$B$26:$O$26,0))</f>
        <v>Product_Comm</v>
      </c>
      <c r="D13" s="118">
        <f t="shared" ref="D13:D76" ca="1" si="1">SUM(G13:O13)</f>
        <v>11406.881426565757</v>
      </c>
      <c r="E13" s="116">
        <f t="shared" ca="1" si="0"/>
        <v>0</v>
      </c>
      <c r="F13" s="116"/>
      <c r="G13" s="34">
        <f ca="1">SUM(IFERROR(INDIRECT("'"&amp;$C13&amp;"'!"&amp;ADDRESS(MATCH($B$45,'Input-Accounts'!$B:$B,0),COLUMN())),0))</f>
        <v>9610.6113548839458</v>
      </c>
      <c r="H13" s="34">
        <f ca="1">SUM(IFERROR(INDIRECT("'"&amp;$C13&amp;"'!"&amp;ADDRESS(MATCH($B$45,'Input-Accounts'!$B:$B,0),COLUMN())),0))</f>
        <v>578.96413590966995</v>
      </c>
      <c r="I13" s="34">
        <f ca="1">SUM(IFERROR(INDIRECT("'"&amp;$C13&amp;"'!"&amp;ADDRESS(MATCH($B$45,'Input-Accounts'!$B:$B,0),COLUMN())),0))</f>
        <v>703.09085037690318</v>
      </c>
      <c r="J13" s="34">
        <f ca="1">SUM(IFERROR(INDIRECT("'"&amp;$C13&amp;"'!"&amp;ADDRESS(MATCH($B$45,'Input-Accounts'!$B:$B,0),COLUMN())),0))</f>
        <v>379.13307602538356</v>
      </c>
      <c r="K13" s="34">
        <f ca="1">SUM(IFERROR(INDIRECT("'"&amp;$C13&amp;"'!"&amp;ADDRESS(MATCH($B$45,'Input-Accounts'!$B:$B,0),COLUMN())),0))</f>
        <v>9.6259351194392817</v>
      </c>
      <c r="L13" s="34">
        <f ca="1">SUM(IFERROR(INDIRECT("'"&amp;$C13&amp;"'!"&amp;ADDRESS(MATCH($B$45,'Input-Accounts'!$B:$B,0),COLUMN())),0))</f>
        <v>33.923729474064821</v>
      </c>
      <c r="M13" s="34">
        <f ca="1">SUM(IFERROR(INDIRECT("'"&amp;$C13&amp;"'!"&amp;ADDRESS(MATCH($B$45,'Input-Accounts'!$B:$B,0),COLUMN())),0))</f>
        <v>91.53234477635155</v>
      </c>
      <c r="N13" s="34">
        <f ca="1">SUM(IFERROR(INDIRECT("'"&amp;$C13&amp;"'!"&amp;ADDRESS(MATCH($B$45,'Input-Accounts'!$B:$B,0),COLUMN())),0))</f>
        <v>0</v>
      </c>
      <c r="O13" s="34">
        <f ca="1">SUM(IFERROR(INDIRECT("'"&amp;$C13&amp;"'!"&amp;ADDRESS(MATCH($B$45,'Input-Accounts'!$B:$B,0),COLUMN())),0))</f>
        <v>0</v>
      </c>
    </row>
    <row r="14" spans="1:15">
      <c r="A14" s="113">
        <f>IF(B14="","",MAX($A$7:A13)+1)</f>
        <v>5</v>
      </c>
      <c r="B14" s="117" t="s">
        <v>26</v>
      </c>
      <c r="C14" s="117" t="str">
        <f>INDEX('Input-Allocators'!$B$26:$O$29,MATCH($B14,'Input-Allocators'!$B$26:$B$29,0),MATCH($B11,'Input-Allocators'!$B$26:$O$26,0))</f>
        <v>Product_Cust</v>
      </c>
      <c r="D14" s="118">
        <f t="shared" ca="1" si="1"/>
        <v>0</v>
      </c>
      <c r="E14" s="116">
        <f t="shared" ca="1" si="0"/>
        <v>0</v>
      </c>
      <c r="F14" s="116"/>
      <c r="G14" s="34">
        <f ca="1">SUM(IFERROR(INDIRECT("'"&amp;$C14&amp;"'!"&amp;ADDRESS(MATCH($B$45,'Input-Accounts'!$B:$B,0),COLUMN())),0))</f>
        <v>0</v>
      </c>
      <c r="H14" s="34">
        <f ca="1">SUM(IFERROR(INDIRECT("'"&amp;$C14&amp;"'!"&amp;ADDRESS(MATCH($B$45,'Input-Accounts'!$B:$B,0),COLUMN())),0))</f>
        <v>0</v>
      </c>
      <c r="I14" s="34">
        <f ca="1">SUM(IFERROR(INDIRECT("'"&amp;$C14&amp;"'!"&amp;ADDRESS(MATCH($B$45,'Input-Accounts'!$B:$B,0),COLUMN())),0))</f>
        <v>0</v>
      </c>
      <c r="J14" s="34">
        <f ca="1">SUM(IFERROR(INDIRECT("'"&amp;$C14&amp;"'!"&amp;ADDRESS(MATCH($B$45,'Input-Accounts'!$B:$B,0),COLUMN())),0))</f>
        <v>0</v>
      </c>
      <c r="K14" s="34">
        <f ca="1">SUM(IFERROR(INDIRECT("'"&amp;$C14&amp;"'!"&amp;ADDRESS(MATCH($B$45,'Input-Accounts'!$B:$B,0),COLUMN())),0))</f>
        <v>0</v>
      </c>
      <c r="L14" s="34">
        <f ca="1">SUM(IFERROR(INDIRECT("'"&amp;$C14&amp;"'!"&amp;ADDRESS(MATCH($B$45,'Input-Accounts'!$B:$B,0),COLUMN())),0))</f>
        <v>0</v>
      </c>
      <c r="M14" s="34">
        <f ca="1">SUM(IFERROR(INDIRECT("'"&amp;$C14&amp;"'!"&amp;ADDRESS(MATCH($B$45,'Input-Accounts'!$B:$B,0),COLUMN())),0))</f>
        <v>0</v>
      </c>
      <c r="N14" s="34">
        <f ca="1">SUM(IFERROR(INDIRECT("'"&amp;$C14&amp;"'!"&amp;ADDRESS(MATCH($B$45,'Input-Accounts'!$B:$B,0),COLUMN())),0))</f>
        <v>0</v>
      </c>
      <c r="O14" s="34">
        <f ca="1">SUM(IFERROR(INDIRECT("'"&amp;$C14&amp;"'!"&amp;ADDRESS(MATCH($B$45,'Input-Accounts'!$B:$B,0),COLUMN())),0))</f>
        <v>0</v>
      </c>
    </row>
    <row r="15" spans="1:15">
      <c r="A15" s="113">
        <f>IF(B15="","",MAX($A$7:A14)+1)</f>
        <v>6</v>
      </c>
      <c r="B15" s="56" t="s">
        <v>374</v>
      </c>
      <c r="D15" s="119">
        <f t="shared" ca="1" si="1"/>
        <v>11406.881426565757</v>
      </c>
      <c r="E15" s="116">
        <f t="shared" ca="1" si="0"/>
        <v>0</v>
      </c>
      <c r="F15" s="116"/>
      <c r="G15" s="119">
        <f t="shared" ref="G15:M15" ca="1" si="2">SUM(G12:G14)</f>
        <v>9610.6113548839458</v>
      </c>
      <c r="H15" s="119">
        <f t="shared" ca="1" si="2"/>
        <v>578.96413590966995</v>
      </c>
      <c r="I15" s="119">
        <f t="shared" ca="1" si="2"/>
        <v>703.09085037690318</v>
      </c>
      <c r="J15" s="119">
        <f t="shared" ca="1" si="2"/>
        <v>379.13307602538356</v>
      </c>
      <c r="K15" s="119">
        <f t="shared" ca="1" si="2"/>
        <v>9.6259351194392817</v>
      </c>
      <c r="L15" s="119">
        <f t="shared" ca="1" si="2"/>
        <v>33.923729474064821</v>
      </c>
      <c r="M15" s="119">
        <f t="shared" ca="1" si="2"/>
        <v>91.53234477635155</v>
      </c>
      <c r="N15" s="119">
        <f t="shared" ref="N15:O15" ca="1" si="3">SUM(N12:N14)</f>
        <v>0</v>
      </c>
      <c r="O15" s="119">
        <f t="shared" ca="1" si="3"/>
        <v>0</v>
      </c>
    </row>
    <row r="16" spans="1:15">
      <c r="A16" s="113" t="str">
        <f>IF(B16="","",MAX($A$7:A15)+1)</f>
        <v/>
      </c>
      <c r="D16" s="120">
        <f t="shared" si="1"/>
        <v>0</v>
      </c>
      <c r="E16" s="116">
        <f t="shared" si="0"/>
        <v>0</v>
      </c>
      <c r="F16" s="116"/>
      <c r="G16" s="120"/>
      <c r="H16" s="120"/>
      <c r="I16" s="120"/>
      <c r="J16" s="120"/>
      <c r="K16" s="120"/>
      <c r="L16" s="120"/>
      <c r="M16" s="120"/>
      <c r="N16" s="120"/>
      <c r="O16" s="120"/>
    </row>
    <row r="17" spans="1:15">
      <c r="A17" s="113">
        <f>IF(B17="","",MAX($A$7:A16)+1)</f>
        <v>7</v>
      </c>
      <c r="B17" s="88" t="str">
        <f>'General Inputs'!$E$14</f>
        <v>Transmission</v>
      </c>
      <c r="C17" s="88"/>
      <c r="D17" s="56">
        <f t="shared" si="1"/>
        <v>0</v>
      </c>
      <c r="E17" s="116">
        <f t="shared" si="0"/>
        <v>0</v>
      </c>
      <c r="F17" s="116"/>
    </row>
    <row r="18" spans="1:15">
      <c r="A18" s="113">
        <f>IF(B18="","",MAX($A$7:A17)+1)</f>
        <v>8</v>
      </c>
      <c r="B18" s="117" t="str">
        <f>$B$12</f>
        <v>Demand</v>
      </c>
      <c r="C18" s="117" t="str">
        <f>INDEX('Input-Allocators'!$B$26:$O$29,MATCH($B18,'Input-Allocators'!$B$26:$B$29,0),MATCH($B17,'Input-Allocators'!$B$26:$O$26,0))</f>
        <v>Transm_Dem</v>
      </c>
      <c r="D18" s="118">
        <f t="shared" ca="1" si="1"/>
        <v>41983.277210597771</v>
      </c>
      <c r="E18" s="116">
        <f t="shared" ca="1" si="0"/>
        <v>0</v>
      </c>
      <c r="F18" s="116"/>
      <c r="G18" s="34">
        <f ca="1">SUM(IFERROR(INDIRECT("'"&amp;$C18&amp;"'!"&amp;ADDRESS(MATCH($B$45,'Input-Accounts'!$B:$B,0),COLUMN())),0))</f>
        <v>23760.622256169267</v>
      </c>
      <c r="H18" s="34">
        <f ca="1">SUM(IFERROR(INDIRECT("'"&amp;$C18&amp;"'!"&amp;ADDRESS(MATCH($B$45,'Input-Accounts'!$B:$B,0),COLUMN())),0))</f>
        <v>1472.1737631480312</v>
      </c>
      <c r="I18" s="34">
        <f ca="1">SUM(IFERROR(INDIRECT("'"&amp;$C18&amp;"'!"&amp;ADDRESS(MATCH($B$45,'Input-Accounts'!$B:$B,0),COLUMN())),0))</f>
        <v>2683.1350387272719</v>
      </c>
      <c r="J18" s="34">
        <f ca="1">SUM(IFERROR(INDIRECT("'"&amp;$C18&amp;"'!"&amp;ADDRESS(MATCH($B$45,'Input-Accounts'!$B:$B,0),COLUMN())),0))</f>
        <v>8115.3639406738976</v>
      </c>
      <c r="K18" s="34">
        <f ca="1">SUM(IFERROR(INDIRECT("'"&amp;$C18&amp;"'!"&amp;ADDRESS(MATCH($B$45,'Input-Accounts'!$B:$B,0),COLUMN())),0))</f>
        <v>32.153712675816458</v>
      </c>
      <c r="L18" s="34">
        <f ca="1">SUM(IFERROR(INDIRECT("'"&amp;$C18&amp;"'!"&amp;ADDRESS(MATCH($B$45,'Input-Accounts'!$B:$B,0),COLUMN())),0))</f>
        <v>86.067037555206596</v>
      </c>
      <c r="M18" s="34">
        <f ca="1">SUM(IFERROR(INDIRECT("'"&amp;$C18&amp;"'!"&amp;ADDRESS(MATCH($B$45,'Input-Accounts'!$B:$B,0),COLUMN())),0))</f>
        <v>2795.1387569001295</v>
      </c>
      <c r="N18" s="34">
        <f ca="1">SUM(IFERROR(INDIRECT("'"&amp;$C18&amp;"'!"&amp;ADDRESS(MATCH($B$45,'Input-Accounts'!$B:$B,0),COLUMN())),0))</f>
        <v>926.33123463160075</v>
      </c>
      <c r="O18" s="34">
        <f ca="1">SUM(IFERROR(INDIRECT("'"&amp;$C18&amp;"'!"&amp;ADDRESS(MATCH($B$45,'Input-Accounts'!$B:$B,0),COLUMN())),0))</f>
        <v>2112.2914701165423</v>
      </c>
    </row>
    <row r="19" spans="1:15">
      <c r="A19" s="113">
        <f>IF(B19="","",MAX($A$7:A18)+1)</f>
        <v>9</v>
      </c>
      <c r="B19" s="117" t="str">
        <f>$B$13</f>
        <v>Commodity</v>
      </c>
      <c r="C19" s="117" t="str">
        <f>INDEX('Input-Allocators'!$B$26:$O$29,MATCH($B19,'Input-Allocators'!$B$26:$B$29,0),MATCH($B17,'Input-Allocators'!$B$26:$O$26,0))</f>
        <v>Transm_Comm</v>
      </c>
      <c r="D19" s="118">
        <f t="shared" ca="1" si="1"/>
        <v>0</v>
      </c>
      <c r="E19" s="116">
        <f t="shared" ca="1" si="0"/>
        <v>0</v>
      </c>
      <c r="F19" s="116"/>
      <c r="G19" s="34">
        <f ca="1">SUM(IFERROR(INDIRECT("'"&amp;$C19&amp;"'!"&amp;ADDRESS(MATCH($B$45,'Input-Accounts'!$B:$B,0),COLUMN())),0))</f>
        <v>0</v>
      </c>
      <c r="H19" s="34">
        <f ca="1">SUM(IFERROR(INDIRECT("'"&amp;$C19&amp;"'!"&amp;ADDRESS(MATCH($B$45,'Input-Accounts'!$B:$B,0),COLUMN())),0))</f>
        <v>0</v>
      </c>
      <c r="I19" s="34">
        <f ca="1">SUM(IFERROR(INDIRECT("'"&amp;$C19&amp;"'!"&amp;ADDRESS(MATCH($B$45,'Input-Accounts'!$B:$B,0),COLUMN())),0))</f>
        <v>0</v>
      </c>
      <c r="J19" s="34">
        <f ca="1">SUM(IFERROR(INDIRECT("'"&amp;$C19&amp;"'!"&amp;ADDRESS(MATCH($B$45,'Input-Accounts'!$B:$B,0),COLUMN())),0))</f>
        <v>0</v>
      </c>
      <c r="K19" s="34">
        <f ca="1">SUM(IFERROR(INDIRECT("'"&amp;$C19&amp;"'!"&amp;ADDRESS(MATCH($B$45,'Input-Accounts'!$B:$B,0),COLUMN())),0))</f>
        <v>0</v>
      </c>
      <c r="L19" s="34">
        <f ca="1">SUM(IFERROR(INDIRECT("'"&amp;$C19&amp;"'!"&amp;ADDRESS(MATCH($B$45,'Input-Accounts'!$B:$B,0),COLUMN())),0))</f>
        <v>0</v>
      </c>
      <c r="M19" s="34">
        <f ca="1">SUM(IFERROR(INDIRECT("'"&amp;$C19&amp;"'!"&amp;ADDRESS(MATCH($B$45,'Input-Accounts'!$B:$B,0),COLUMN())),0))</f>
        <v>0</v>
      </c>
      <c r="N19" s="34">
        <f ca="1">SUM(IFERROR(INDIRECT("'"&amp;$C19&amp;"'!"&amp;ADDRESS(MATCH($B$45,'Input-Accounts'!$B:$B,0),COLUMN())),0))</f>
        <v>0</v>
      </c>
      <c r="O19" s="34">
        <f ca="1">SUM(IFERROR(INDIRECT("'"&amp;$C19&amp;"'!"&amp;ADDRESS(MATCH($B$45,'Input-Accounts'!$B:$B,0),COLUMN())),0))</f>
        <v>0</v>
      </c>
    </row>
    <row r="20" spans="1:15">
      <c r="A20" s="113">
        <f>IF(B20="","",MAX($A$7:A19)+1)</f>
        <v>10</v>
      </c>
      <c r="B20" s="117" t="str">
        <f>$B$14</f>
        <v>Customer</v>
      </c>
      <c r="C20" s="117" t="str">
        <f>INDEX('Input-Allocators'!$B$26:$O$29,MATCH($B20,'Input-Allocators'!$B$26:$B$29,0),MATCH($B17,'Input-Allocators'!$B$26:$O$26,0))</f>
        <v>Transm_Cust</v>
      </c>
      <c r="D20" s="118">
        <f t="shared" ca="1" si="1"/>
        <v>0</v>
      </c>
      <c r="E20" s="116">
        <f t="shared" ca="1" si="0"/>
        <v>0</v>
      </c>
      <c r="F20" s="116"/>
      <c r="G20" s="34">
        <f ca="1">SUM(IFERROR(INDIRECT("'"&amp;$C20&amp;"'!"&amp;ADDRESS(MATCH($B$45,'Input-Accounts'!$B:$B,0),COLUMN())),0))</f>
        <v>0</v>
      </c>
      <c r="H20" s="34">
        <f ca="1">SUM(IFERROR(INDIRECT("'"&amp;$C20&amp;"'!"&amp;ADDRESS(MATCH($B$45,'Input-Accounts'!$B:$B,0),COLUMN())),0))</f>
        <v>0</v>
      </c>
      <c r="I20" s="34">
        <f ca="1">SUM(IFERROR(INDIRECT("'"&amp;$C20&amp;"'!"&amp;ADDRESS(MATCH($B$45,'Input-Accounts'!$B:$B,0),COLUMN())),0))</f>
        <v>0</v>
      </c>
      <c r="J20" s="34">
        <f ca="1">SUM(IFERROR(INDIRECT("'"&amp;$C20&amp;"'!"&amp;ADDRESS(MATCH($B$45,'Input-Accounts'!$B:$B,0),COLUMN())),0))</f>
        <v>0</v>
      </c>
      <c r="K20" s="34">
        <f ca="1">SUM(IFERROR(INDIRECT("'"&amp;$C20&amp;"'!"&amp;ADDRESS(MATCH($B$45,'Input-Accounts'!$B:$B,0),COLUMN())),0))</f>
        <v>0</v>
      </c>
      <c r="L20" s="34">
        <f ca="1">SUM(IFERROR(INDIRECT("'"&amp;$C20&amp;"'!"&amp;ADDRESS(MATCH($B$45,'Input-Accounts'!$B:$B,0),COLUMN())),0))</f>
        <v>0</v>
      </c>
      <c r="M20" s="34">
        <f ca="1">SUM(IFERROR(INDIRECT("'"&amp;$C20&amp;"'!"&amp;ADDRESS(MATCH($B$45,'Input-Accounts'!$B:$B,0),COLUMN())),0))</f>
        <v>0</v>
      </c>
      <c r="N20" s="34">
        <f ca="1">SUM(IFERROR(INDIRECT("'"&amp;$C20&amp;"'!"&amp;ADDRESS(MATCH($B$45,'Input-Accounts'!$B:$B,0),COLUMN())),0))</f>
        <v>0</v>
      </c>
      <c r="O20" s="34">
        <f ca="1">SUM(IFERROR(INDIRECT("'"&amp;$C20&amp;"'!"&amp;ADDRESS(MATCH($B$45,'Input-Accounts'!$B:$B,0),COLUMN())),0))</f>
        <v>0</v>
      </c>
    </row>
    <row r="21" spans="1:15">
      <c r="A21" s="113">
        <f>IF(B21="","",MAX($A$7:A20)+1)</f>
        <v>11</v>
      </c>
      <c r="B21" s="56" t="s">
        <v>374</v>
      </c>
      <c r="D21" s="119">
        <f t="shared" ca="1" si="1"/>
        <v>41983.277210597771</v>
      </c>
      <c r="E21" s="116">
        <f t="shared" ca="1" si="0"/>
        <v>0</v>
      </c>
      <c r="F21" s="116"/>
      <c r="G21" s="119">
        <f t="shared" ref="G21:M21" ca="1" si="4">SUM(G18:G20)</f>
        <v>23760.622256169267</v>
      </c>
      <c r="H21" s="119">
        <f t="shared" ca="1" si="4"/>
        <v>1472.1737631480312</v>
      </c>
      <c r="I21" s="119">
        <f t="shared" ca="1" si="4"/>
        <v>2683.1350387272719</v>
      </c>
      <c r="J21" s="119">
        <f t="shared" ca="1" si="4"/>
        <v>8115.3639406738976</v>
      </c>
      <c r="K21" s="119">
        <f t="shared" ca="1" si="4"/>
        <v>32.153712675816458</v>
      </c>
      <c r="L21" s="119">
        <f t="shared" ca="1" si="4"/>
        <v>86.067037555206596</v>
      </c>
      <c r="M21" s="119">
        <f t="shared" ca="1" si="4"/>
        <v>2795.1387569001295</v>
      </c>
      <c r="N21" s="119">
        <f t="shared" ref="N21:O21" ca="1" si="5">SUM(N18:N20)</f>
        <v>926.33123463160075</v>
      </c>
      <c r="O21" s="119">
        <f t="shared" ca="1" si="5"/>
        <v>2112.2914701165423</v>
      </c>
    </row>
    <row r="22" spans="1:15">
      <c r="A22" s="113" t="str">
        <f>IF(B22="","",MAX($A$7:A21)+1)</f>
        <v/>
      </c>
      <c r="B22" s="115"/>
      <c r="C22" s="115"/>
      <c r="D22" s="56">
        <f t="shared" si="1"/>
        <v>0</v>
      </c>
      <c r="E22" s="116">
        <f t="shared" si="0"/>
        <v>0</v>
      </c>
      <c r="F22" s="116"/>
    </row>
    <row r="23" spans="1:15">
      <c r="A23" s="113">
        <f>IF(B23="","",MAX($A$7:A22)+1)</f>
        <v>12</v>
      </c>
      <c r="B23" s="88" t="str">
        <f>'General Inputs'!$F$14</f>
        <v>Distribution</v>
      </c>
      <c r="C23" s="88"/>
      <c r="D23" s="56">
        <f t="shared" si="1"/>
        <v>0</v>
      </c>
      <c r="E23" s="116">
        <f t="shared" si="0"/>
        <v>0</v>
      </c>
      <c r="F23" s="116"/>
    </row>
    <row r="24" spans="1:15">
      <c r="A24" s="113">
        <f>IF(B24="","",MAX($A$7:A23)+1)</f>
        <v>13</v>
      </c>
      <c r="B24" s="117" t="str">
        <f>$B$12</f>
        <v>Demand</v>
      </c>
      <c r="C24" s="117" t="str">
        <f>INDEX('Input-Allocators'!$B$26:$O$29,MATCH($B24,'Input-Allocators'!$B$26:$B$29,0),MATCH($B23,'Input-Allocators'!$B$26:$O$26,0))</f>
        <v>Distrib_Dem</v>
      </c>
      <c r="D24" s="118">
        <f t="shared" ca="1" si="1"/>
        <v>243173.8553524256</v>
      </c>
      <c r="E24" s="116">
        <f t="shared" ca="1" si="0"/>
        <v>0</v>
      </c>
      <c r="F24" s="116"/>
      <c r="G24" s="34">
        <f ca="1">SUM(IFERROR(INDIRECT("'"&amp;$C24&amp;"'!"&amp;ADDRESS(MATCH($B$45,'Input-Accounts'!$B:$B,0),COLUMN())),0))</f>
        <v>190330.96047696096</v>
      </c>
      <c r="H24" s="34">
        <f ca="1">SUM(IFERROR(INDIRECT("'"&amp;$C24&amp;"'!"&amp;ADDRESS(MATCH($B$45,'Input-Accounts'!$B:$B,0),COLUMN())),0))</f>
        <v>10446.880219696443</v>
      </c>
      <c r="I24" s="34">
        <f ca="1">SUM(IFERROR(INDIRECT("'"&amp;$C24&amp;"'!"&amp;ADDRESS(MATCH($B$45,'Input-Accounts'!$B:$B,0),COLUMN())),0))</f>
        <v>9074.4535814863266</v>
      </c>
      <c r="J24" s="34">
        <f ca="1">SUM(IFERROR(INDIRECT("'"&amp;$C24&amp;"'!"&amp;ADDRESS(MATCH($B$45,'Input-Accounts'!$B:$B,0),COLUMN())),0))</f>
        <v>19440.182392563744</v>
      </c>
      <c r="K24" s="34">
        <f ca="1">SUM(IFERROR(INDIRECT("'"&amp;$C24&amp;"'!"&amp;ADDRESS(MATCH($B$45,'Input-Accounts'!$B:$B,0),COLUMN())),0))</f>
        <v>78.320287322906765</v>
      </c>
      <c r="L24" s="34">
        <f ca="1">SUM(IFERROR(INDIRECT("'"&amp;$C24&amp;"'!"&amp;ADDRESS(MATCH($B$45,'Input-Accounts'!$B:$B,0),COLUMN())),0))</f>
        <v>326.76206676879144</v>
      </c>
      <c r="M24" s="34">
        <f ca="1">SUM(IFERROR(INDIRECT("'"&amp;$C24&amp;"'!"&amp;ADDRESS(MATCH($B$45,'Input-Accounts'!$B:$B,0),COLUMN())),0))</f>
        <v>6570.4301848181785</v>
      </c>
      <c r="N24" s="34">
        <f ca="1">SUM(IFERROR(INDIRECT("'"&amp;$C24&amp;"'!"&amp;ADDRESS(MATCH($B$45,'Input-Accounts'!$B:$B,0),COLUMN())),0))</f>
        <v>2115.2202300076224</v>
      </c>
      <c r="O24" s="34">
        <f ca="1">SUM(IFERROR(INDIRECT("'"&amp;$C24&amp;"'!"&amp;ADDRESS(MATCH($B$45,'Input-Accounts'!$B:$B,0),COLUMN())),0))</f>
        <v>4790.645912800589</v>
      </c>
    </row>
    <row r="25" spans="1:15">
      <c r="A25" s="113">
        <f>IF(B25="","",MAX($A$7:A24)+1)</f>
        <v>14</v>
      </c>
      <c r="B25" s="117" t="str">
        <f>$B$13</f>
        <v>Commodity</v>
      </c>
      <c r="C25" s="117" t="str">
        <f>INDEX('Input-Allocators'!$B$26:$O$29,MATCH($B25,'Input-Allocators'!$B$26:$B$29,0),MATCH($B23,'Input-Allocators'!$B$26:$O$26,0))</f>
        <v>Distrib_Comm</v>
      </c>
      <c r="D25" s="118">
        <f t="shared" ca="1" si="1"/>
        <v>0</v>
      </c>
      <c r="E25" s="116">
        <f t="shared" ca="1" si="0"/>
        <v>0</v>
      </c>
      <c r="F25" s="116"/>
      <c r="G25" s="34">
        <f ca="1">SUM(IFERROR(INDIRECT("'"&amp;$C25&amp;"'!"&amp;ADDRESS(MATCH($B$45,'Input-Accounts'!$B:$B,0),COLUMN())),0))</f>
        <v>0</v>
      </c>
      <c r="H25" s="34">
        <f ca="1">SUM(IFERROR(INDIRECT("'"&amp;$C25&amp;"'!"&amp;ADDRESS(MATCH($B$45,'Input-Accounts'!$B:$B,0),COLUMN())),0))</f>
        <v>0</v>
      </c>
      <c r="I25" s="34">
        <f ca="1">SUM(IFERROR(INDIRECT("'"&amp;$C25&amp;"'!"&amp;ADDRESS(MATCH($B$45,'Input-Accounts'!$B:$B,0),COLUMN())),0))</f>
        <v>0</v>
      </c>
      <c r="J25" s="34">
        <f ca="1">SUM(IFERROR(INDIRECT("'"&amp;$C25&amp;"'!"&amp;ADDRESS(MATCH($B$45,'Input-Accounts'!$B:$B,0),COLUMN())),0))</f>
        <v>0</v>
      </c>
      <c r="K25" s="34">
        <f ca="1">SUM(IFERROR(INDIRECT("'"&amp;$C25&amp;"'!"&amp;ADDRESS(MATCH($B$45,'Input-Accounts'!$B:$B,0),COLUMN())),0))</f>
        <v>0</v>
      </c>
      <c r="L25" s="34">
        <f ca="1">SUM(IFERROR(INDIRECT("'"&amp;$C25&amp;"'!"&amp;ADDRESS(MATCH($B$45,'Input-Accounts'!$B:$B,0),COLUMN())),0))</f>
        <v>0</v>
      </c>
      <c r="M25" s="34">
        <f ca="1">SUM(IFERROR(INDIRECT("'"&amp;$C25&amp;"'!"&amp;ADDRESS(MATCH($B$45,'Input-Accounts'!$B:$B,0),COLUMN())),0))</f>
        <v>0</v>
      </c>
      <c r="N25" s="34">
        <f ca="1">SUM(IFERROR(INDIRECT("'"&amp;$C25&amp;"'!"&amp;ADDRESS(MATCH($B$45,'Input-Accounts'!$B:$B,0),COLUMN())),0))</f>
        <v>0</v>
      </c>
      <c r="O25" s="34">
        <f ca="1">SUM(IFERROR(INDIRECT("'"&amp;$C25&amp;"'!"&amp;ADDRESS(MATCH($B$45,'Input-Accounts'!$B:$B,0),COLUMN())),0))</f>
        <v>0</v>
      </c>
    </row>
    <row r="26" spans="1:15">
      <c r="A26" s="113">
        <f>IF(B26="","",MAX($A$7:A25)+1)</f>
        <v>15</v>
      </c>
      <c r="B26" s="117" t="str">
        <f>$B$14</f>
        <v>Customer</v>
      </c>
      <c r="C26" s="117" t="str">
        <f>INDEX('Input-Allocators'!$B$26:$O$29,MATCH($B26,'Input-Allocators'!$B$26:$B$29,0),MATCH($B23,'Input-Allocators'!$B$26:$O$26,0))</f>
        <v>Distrib_Cust</v>
      </c>
      <c r="D26" s="118">
        <f t="shared" ca="1" si="1"/>
        <v>-618.98360795766428</v>
      </c>
      <c r="E26" s="116">
        <f t="shared" ca="1" si="0"/>
        <v>0</v>
      </c>
      <c r="F26" s="116"/>
      <c r="G26" s="34">
        <f ca="1">SUM(IFERROR(INDIRECT("'"&amp;$C26&amp;"'!"&amp;ADDRESS(MATCH($B$45,'Input-Accounts'!$B:$B,0),COLUMN())),0))</f>
        <v>-825.78546949777262</v>
      </c>
      <c r="H26" s="34">
        <f ca="1">SUM(IFERROR(INDIRECT("'"&amp;$C26&amp;"'!"&amp;ADDRESS(MATCH($B$45,'Input-Accounts'!$B:$B,0),COLUMN())),0))</f>
        <v>8.0258533836728603</v>
      </c>
      <c r="I26" s="34">
        <f ca="1">SUM(IFERROR(INDIRECT("'"&amp;$C26&amp;"'!"&amp;ADDRESS(MATCH($B$45,'Input-Accounts'!$B:$B,0),COLUMN())),0))</f>
        <v>97.485721496938396</v>
      </c>
      <c r="J26" s="34">
        <f ca="1">SUM(IFERROR(INDIRECT("'"&amp;$C26&amp;"'!"&amp;ADDRESS(MATCH($B$45,'Input-Accounts'!$B:$B,0),COLUMN())),0))</f>
        <v>71.782613763289163</v>
      </c>
      <c r="K26" s="34">
        <f ca="1">SUM(IFERROR(INDIRECT("'"&amp;$C26&amp;"'!"&amp;ADDRESS(MATCH($B$45,'Input-Accounts'!$B:$B,0),COLUMN())),0))</f>
        <v>0.81576605883394127</v>
      </c>
      <c r="L26" s="34">
        <f ca="1">SUM(IFERROR(INDIRECT("'"&amp;$C26&amp;"'!"&amp;ADDRESS(MATCH($B$45,'Input-Accounts'!$B:$B,0),COLUMN())),0))</f>
        <v>6.3266689132767944</v>
      </c>
      <c r="M26" s="34">
        <f ca="1">SUM(IFERROR(INDIRECT("'"&amp;$C26&amp;"'!"&amp;ADDRESS(MATCH($B$45,'Input-Accounts'!$B:$B,0),COLUMN())),0))</f>
        <v>19.300100554672497</v>
      </c>
      <c r="N26" s="34">
        <f ca="1">SUM(IFERROR(INDIRECT("'"&amp;$C26&amp;"'!"&amp;ADDRESS(MATCH($B$45,'Input-Accounts'!$B:$B,0),COLUMN())),0))</f>
        <v>2.2052799961979646</v>
      </c>
      <c r="O26" s="34">
        <f ca="1">SUM(IFERROR(INDIRECT("'"&amp;$C26&amp;"'!"&amp;ADDRESS(MATCH($B$45,'Input-Accounts'!$B:$B,0),COLUMN())),0))</f>
        <v>0.85985737322686284</v>
      </c>
    </row>
    <row r="27" spans="1:15">
      <c r="A27" s="113">
        <f>IF(B27="","",MAX($A$7:A26)+1)</f>
        <v>16</v>
      </c>
      <c r="B27" s="56" t="s">
        <v>374</v>
      </c>
      <c r="D27" s="119">
        <f t="shared" ca="1" si="1"/>
        <v>242554.87174446788</v>
      </c>
      <c r="E27" s="116">
        <f t="shared" ca="1" si="0"/>
        <v>0</v>
      </c>
      <c r="F27" s="116"/>
      <c r="G27" s="119">
        <f t="shared" ref="G27:M27" ca="1" si="6">SUM(G24:G26)</f>
        <v>189505.17500746317</v>
      </c>
      <c r="H27" s="119">
        <f t="shared" ca="1" si="6"/>
        <v>10454.906073080116</v>
      </c>
      <c r="I27" s="119">
        <f t="shared" ca="1" si="6"/>
        <v>9171.9393029832645</v>
      </c>
      <c r="J27" s="119">
        <f t="shared" ca="1" si="6"/>
        <v>19511.965006327031</v>
      </c>
      <c r="K27" s="119">
        <f t="shared" ca="1" si="6"/>
        <v>79.136053381740709</v>
      </c>
      <c r="L27" s="119">
        <f t="shared" ca="1" si="6"/>
        <v>333.08873568206826</v>
      </c>
      <c r="M27" s="119">
        <f t="shared" ca="1" si="6"/>
        <v>6589.7302853728506</v>
      </c>
      <c r="N27" s="119">
        <f t="shared" ref="N27:O27" ca="1" si="7">SUM(N24:N26)</f>
        <v>2117.4255100038204</v>
      </c>
      <c r="O27" s="119">
        <f t="shared" ca="1" si="7"/>
        <v>4791.505770173816</v>
      </c>
    </row>
    <row r="28" spans="1:15">
      <c r="A28" s="113" t="str">
        <f>IF(B28="","",MAX($A$7:A27)+1)</f>
        <v/>
      </c>
      <c r="B28" s="115"/>
      <c r="C28" s="115"/>
      <c r="D28" s="56">
        <f t="shared" si="1"/>
        <v>0</v>
      </c>
      <c r="E28" s="116">
        <f t="shared" si="0"/>
        <v>0</v>
      </c>
      <c r="F28" s="116"/>
    </row>
    <row r="29" spans="1:15">
      <c r="A29" s="113">
        <f>IF(B29="","",MAX($A$7:A28)+1)</f>
        <v>17</v>
      </c>
      <c r="B29" s="88" t="str">
        <f>'General Inputs'!$G$14</f>
        <v>Customer</v>
      </c>
      <c r="C29" s="88"/>
      <c r="D29" s="56">
        <f t="shared" si="1"/>
        <v>0</v>
      </c>
      <c r="E29" s="116">
        <f t="shared" si="0"/>
        <v>0</v>
      </c>
      <c r="F29" s="116"/>
    </row>
    <row r="30" spans="1:15">
      <c r="A30" s="113">
        <f>IF(B30="","",MAX($A$7:A29)+1)</f>
        <v>18</v>
      </c>
      <c r="B30" s="117" t="str">
        <f>$B$12</f>
        <v>Demand</v>
      </c>
      <c r="C30" s="117" t="str">
        <f>INDEX('Input-Allocators'!$B$26:$O$29,MATCH($B30,'Input-Allocators'!$B$26:$B$29,0),MATCH($B29,'Input-Allocators'!$B$26:$O$26,0))</f>
        <v>Cust_Dem</v>
      </c>
      <c r="D30" s="118">
        <f t="shared" ca="1" si="1"/>
        <v>0</v>
      </c>
      <c r="E30" s="116">
        <f t="shared" ca="1" si="0"/>
        <v>0</v>
      </c>
      <c r="F30" s="116"/>
      <c r="G30" s="34">
        <f ca="1">SUM(IFERROR(INDIRECT("'"&amp;$C30&amp;"'!"&amp;ADDRESS(MATCH($B$45,'Input-Accounts'!$B:$B,0),COLUMN())),0))</f>
        <v>0</v>
      </c>
      <c r="H30" s="34">
        <f ca="1">SUM(IFERROR(INDIRECT("'"&amp;$C30&amp;"'!"&amp;ADDRESS(MATCH($B$45,'Input-Accounts'!$B:$B,0),COLUMN())),0))</f>
        <v>0</v>
      </c>
      <c r="I30" s="34">
        <f ca="1">SUM(IFERROR(INDIRECT("'"&amp;$C30&amp;"'!"&amp;ADDRESS(MATCH($B$45,'Input-Accounts'!$B:$B,0),COLUMN())),0))</f>
        <v>0</v>
      </c>
      <c r="J30" s="34">
        <f ca="1">SUM(IFERROR(INDIRECT("'"&amp;$C30&amp;"'!"&amp;ADDRESS(MATCH($B$45,'Input-Accounts'!$B:$B,0),COLUMN())),0))</f>
        <v>0</v>
      </c>
      <c r="K30" s="34">
        <f ca="1">SUM(IFERROR(INDIRECT("'"&amp;$C30&amp;"'!"&amp;ADDRESS(MATCH($B$45,'Input-Accounts'!$B:$B,0),COLUMN())),0))</f>
        <v>0</v>
      </c>
      <c r="L30" s="34">
        <f ca="1">SUM(IFERROR(INDIRECT("'"&amp;$C30&amp;"'!"&amp;ADDRESS(MATCH($B$45,'Input-Accounts'!$B:$B,0),COLUMN())),0))</f>
        <v>0</v>
      </c>
      <c r="M30" s="34">
        <f ca="1">SUM(IFERROR(INDIRECT("'"&amp;$C30&amp;"'!"&amp;ADDRESS(MATCH($B$45,'Input-Accounts'!$B:$B,0),COLUMN())),0))</f>
        <v>0</v>
      </c>
      <c r="N30" s="34">
        <f ca="1">SUM(IFERROR(INDIRECT("'"&amp;$C30&amp;"'!"&amp;ADDRESS(MATCH($B$45,'Input-Accounts'!$B:$B,0),COLUMN())),0))</f>
        <v>0</v>
      </c>
      <c r="O30" s="34">
        <f ca="1">SUM(IFERROR(INDIRECT("'"&amp;$C30&amp;"'!"&amp;ADDRESS(MATCH($B$45,'Input-Accounts'!$B:$B,0),COLUMN())),0))</f>
        <v>0</v>
      </c>
    </row>
    <row r="31" spans="1:15">
      <c r="A31" s="113">
        <f>IF(B31="","",MAX($A$7:A30)+1)</f>
        <v>19</v>
      </c>
      <c r="B31" s="117" t="str">
        <f>$B$13</f>
        <v>Commodity</v>
      </c>
      <c r="C31" s="117" t="str">
        <f>INDEX('Input-Allocators'!$B$26:$O$29,MATCH($B31,'Input-Allocators'!$B$26:$B$29,0),MATCH($B29,'Input-Allocators'!$B$26:$O$26,0))</f>
        <v>Cust_Comm</v>
      </c>
      <c r="D31" s="118">
        <f t="shared" ca="1" si="1"/>
        <v>0</v>
      </c>
      <c r="E31" s="116">
        <f t="shared" ca="1" si="0"/>
        <v>0</v>
      </c>
      <c r="F31" s="116"/>
      <c r="G31" s="34">
        <f ca="1">SUM(IFERROR(INDIRECT("'"&amp;$C31&amp;"'!"&amp;ADDRESS(MATCH($B$45,'Input-Accounts'!$B:$B,0),COLUMN())),0))</f>
        <v>0</v>
      </c>
      <c r="H31" s="34">
        <f ca="1">SUM(IFERROR(INDIRECT("'"&amp;$C31&amp;"'!"&amp;ADDRESS(MATCH($B$45,'Input-Accounts'!$B:$B,0),COLUMN())),0))</f>
        <v>0</v>
      </c>
      <c r="I31" s="34">
        <f ca="1">SUM(IFERROR(INDIRECT("'"&amp;$C31&amp;"'!"&amp;ADDRESS(MATCH($B$45,'Input-Accounts'!$B:$B,0),COLUMN())),0))</f>
        <v>0</v>
      </c>
      <c r="J31" s="34">
        <f ca="1">SUM(IFERROR(INDIRECT("'"&amp;$C31&amp;"'!"&amp;ADDRESS(MATCH($B$45,'Input-Accounts'!$B:$B,0),COLUMN())),0))</f>
        <v>0</v>
      </c>
      <c r="K31" s="34">
        <f ca="1">SUM(IFERROR(INDIRECT("'"&amp;$C31&amp;"'!"&amp;ADDRESS(MATCH($B$45,'Input-Accounts'!$B:$B,0),COLUMN())),0))</f>
        <v>0</v>
      </c>
      <c r="L31" s="34">
        <f ca="1">SUM(IFERROR(INDIRECT("'"&amp;$C31&amp;"'!"&amp;ADDRESS(MATCH($B$45,'Input-Accounts'!$B:$B,0),COLUMN())),0))</f>
        <v>0</v>
      </c>
      <c r="M31" s="34">
        <f ca="1">SUM(IFERROR(INDIRECT("'"&amp;$C31&amp;"'!"&amp;ADDRESS(MATCH($B$45,'Input-Accounts'!$B:$B,0),COLUMN())),0))</f>
        <v>0</v>
      </c>
      <c r="N31" s="34">
        <f ca="1">SUM(IFERROR(INDIRECT("'"&amp;$C31&amp;"'!"&amp;ADDRESS(MATCH($B$45,'Input-Accounts'!$B:$B,0),COLUMN())),0))</f>
        <v>0</v>
      </c>
      <c r="O31" s="34">
        <f ca="1">SUM(IFERROR(INDIRECT("'"&amp;$C31&amp;"'!"&amp;ADDRESS(MATCH($B$45,'Input-Accounts'!$B:$B,0),COLUMN())),0))</f>
        <v>0</v>
      </c>
    </row>
    <row r="32" spans="1:15">
      <c r="A32" s="113">
        <f>IF(B32="","",MAX($A$7:A31)+1)</f>
        <v>20</v>
      </c>
      <c r="B32" s="117" t="str">
        <f>$B$14</f>
        <v>Customer</v>
      </c>
      <c r="C32" s="117" t="str">
        <f>INDEX('Input-Allocators'!$B$26:$O$29,MATCH($B32,'Input-Allocators'!$B$26:$B$29,0),MATCH($B29,'Input-Allocators'!$B$26:$O$26,0))</f>
        <v>Cust_Cust</v>
      </c>
      <c r="D32" s="118">
        <f t="shared" ca="1" si="1"/>
        <v>160837.9505383686</v>
      </c>
      <c r="E32" s="116">
        <f t="shared" ca="1" si="0"/>
        <v>0</v>
      </c>
      <c r="F32" s="116"/>
      <c r="G32" s="34">
        <f ca="1">SUM(IFERROR(INDIRECT("'"&amp;$C32&amp;"'!"&amp;ADDRESS(MATCH($B$45,'Input-Accounts'!$B:$B,0),COLUMN())),0))</f>
        <v>134573.03085577939</v>
      </c>
      <c r="H32" s="34">
        <f ca="1">SUM(IFERROR(INDIRECT("'"&amp;$C32&amp;"'!"&amp;ADDRESS(MATCH($B$45,'Input-Accounts'!$B:$B,0),COLUMN())),0))</f>
        <v>8424.5328972091174</v>
      </c>
      <c r="I32" s="34">
        <f ca="1">SUM(IFERROR(INDIRECT("'"&amp;$C32&amp;"'!"&amp;ADDRESS(MATCH($B$45,'Input-Accounts'!$B:$B,0),COLUMN())),0))</f>
        <v>8931.7774041713074</v>
      </c>
      <c r="J32" s="34">
        <f ca="1">SUM(IFERROR(INDIRECT("'"&amp;$C32&amp;"'!"&amp;ADDRESS(MATCH($B$45,'Input-Accounts'!$B:$B,0),COLUMN())),0))</f>
        <v>4392.9117522803499</v>
      </c>
      <c r="K32" s="34">
        <f ca="1">SUM(IFERROR(INDIRECT("'"&amp;$C32&amp;"'!"&amp;ADDRESS(MATCH($B$45,'Input-Accounts'!$B:$B,0),COLUMN())),0))</f>
        <v>112.06436794934942</v>
      </c>
      <c r="L32" s="34">
        <f ca="1">SUM(IFERROR(INDIRECT("'"&amp;$C32&amp;"'!"&amp;ADDRESS(MATCH($B$45,'Input-Accounts'!$B:$B,0),COLUMN())),0))</f>
        <v>373.00844115160254</v>
      </c>
      <c r="M32" s="34">
        <f ca="1">SUM(IFERROR(INDIRECT("'"&amp;$C32&amp;"'!"&amp;ADDRESS(MATCH($B$45,'Input-Accounts'!$B:$B,0),COLUMN())),0))</f>
        <v>2280.2901140731392</v>
      </c>
      <c r="N32" s="34">
        <f ca="1">SUM(IFERROR(INDIRECT("'"&amp;$C32&amp;"'!"&amp;ADDRESS(MATCH($B$45,'Input-Accounts'!$B:$B,0),COLUMN())),0))</f>
        <v>1237.9903508878642</v>
      </c>
      <c r="O32" s="34">
        <f ca="1">SUM(IFERROR(INDIRECT("'"&amp;$C32&amp;"'!"&amp;ADDRESS(MATCH($B$45,'Input-Accounts'!$B:$B,0),COLUMN())),0))</f>
        <v>512.34435486646987</v>
      </c>
    </row>
    <row r="33" spans="1:15">
      <c r="A33" s="113">
        <f>IF(B33="","",MAX($A$7:A32)+1)</f>
        <v>21</v>
      </c>
      <c r="B33" s="56" t="s">
        <v>374</v>
      </c>
      <c r="D33" s="119">
        <f t="shared" ca="1" si="1"/>
        <v>160837.9505383686</v>
      </c>
      <c r="E33" s="116">
        <f t="shared" ca="1" si="0"/>
        <v>0</v>
      </c>
      <c r="F33" s="116"/>
      <c r="G33" s="119">
        <f t="shared" ref="G33:M33" ca="1" si="8">SUM(G30:G32)</f>
        <v>134573.03085577939</v>
      </c>
      <c r="H33" s="119">
        <f t="shared" ca="1" si="8"/>
        <v>8424.5328972091174</v>
      </c>
      <c r="I33" s="119">
        <f t="shared" ca="1" si="8"/>
        <v>8931.7774041713074</v>
      </c>
      <c r="J33" s="119">
        <f t="shared" ca="1" si="8"/>
        <v>4392.9117522803499</v>
      </c>
      <c r="K33" s="119">
        <f t="shared" ca="1" si="8"/>
        <v>112.06436794934942</v>
      </c>
      <c r="L33" s="119">
        <f t="shared" ca="1" si="8"/>
        <v>373.00844115160254</v>
      </c>
      <c r="M33" s="119">
        <f t="shared" ca="1" si="8"/>
        <v>2280.2901140731392</v>
      </c>
      <c r="N33" s="119">
        <f t="shared" ref="N33:O33" ca="1" si="9">SUM(N30:N32)</f>
        <v>1237.9903508878642</v>
      </c>
      <c r="O33" s="119">
        <f t="shared" ca="1" si="9"/>
        <v>512.34435486646987</v>
      </c>
    </row>
    <row r="34" spans="1:15" outlineLevel="1">
      <c r="A34" s="113" t="str">
        <f>IF(B34="","",MAX($A$7:A33)+1)</f>
        <v/>
      </c>
      <c r="B34" s="115"/>
      <c r="C34" s="115"/>
      <c r="D34" s="56">
        <f t="shared" si="1"/>
        <v>0</v>
      </c>
      <c r="E34" s="116">
        <f t="shared" si="0"/>
        <v>0</v>
      </c>
      <c r="F34" s="116"/>
    </row>
    <row r="35" spans="1:15" outlineLevel="1">
      <c r="A35" s="113">
        <f>IF(B35="","",MAX($A$7:A34)+1)</f>
        <v>22</v>
      </c>
      <c r="B35" s="88" t="str">
        <f>'General Inputs'!$H$14</f>
        <v>Gas Supply</v>
      </c>
      <c r="C35" s="88"/>
      <c r="D35" s="56">
        <f t="shared" si="1"/>
        <v>0</v>
      </c>
      <c r="E35" s="116">
        <f t="shared" si="0"/>
        <v>0</v>
      </c>
      <c r="F35" s="116"/>
    </row>
    <row r="36" spans="1:15" outlineLevel="1">
      <c r="A36" s="113">
        <f>IF(B36="","",MAX($A$7:A35)+1)</f>
        <v>23</v>
      </c>
      <c r="B36" s="117" t="str">
        <f>$B$12</f>
        <v>Demand</v>
      </c>
      <c r="C36" s="117" t="str">
        <f>INDEX('Input-Allocators'!$B$26:$O$29,MATCH($B36,'Input-Allocators'!$B$26:$B$29,0),MATCH($B35,'Input-Allocators'!$B$26:$O$26,0))</f>
        <v>Gas Supply_Dem</v>
      </c>
      <c r="D36" s="118">
        <f t="shared" ca="1" si="1"/>
        <v>0</v>
      </c>
      <c r="E36" s="116">
        <f t="shared" ca="1" si="0"/>
        <v>0</v>
      </c>
      <c r="F36" s="116"/>
      <c r="G36" s="34">
        <f ca="1">SUM(IFERROR(INDIRECT("'"&amp;$C36&amp;"'!"&amp;ADDRESS(MATCH($B$45,'Input-Accounts'!$B:$B,0),COLUMN())),0))</f>
        <v>0</v>
      </c>
      <c r="H36" s="34">
        <f ca="1">SUM(IFERROR(INDIRECT("'"&amp;$C36&amp;"'!"&amp;ADDRESS(MATCH($B$45,'Input-Accounts'!$B:$B,0),COLUMN())),0))</f>
        <v>0</v>
      </c>
      <c r="I36" s="34">
        <f ca="1">SUM(IFERROR(INDIRECT("'"&amp;$C36&amp;"'!"&amp;ADDRESS(MATCH($B$45,'Input-Accounts'!$B:$B,0),COLUMN())),0))</f>
        <v>0</v>
      </c>
      <c r="J36" s="34">
        <f ca="1">SUM(IFERROR(INDIRECT("'"&amp;$C36&amp;"'!"&amp;ADDRESS(MATCH($B$45,'Input-Accounts'!$B:$B,0),COLUMN())),0))</f>
        <v>0</v>
      </c>
      <c r="K36" s="34">
        <f ca="1">SUM(IFERROR(INDIRECT("'"&amp;$C36&amp;"'!"&amp;ADDRESS(MATCH($B$45,'Input-Accounts'!$B:$B,0),COLUMN())),0))</f>
        <v>0</v>
      </c>
      <c r="L36" s="34">
        <f ca="1">SUM(IFERROR(INDIRECT("'"&amp;$C36&amp;"'!"&amp;ADDRESS(MATCH($B$45,'Input-Accounts'!$B:$B,0),COLUMN())),0))</f>
        <v>0</v>
      </c>
      <c r="M36" s="34">
        <f ca="1">SUM(IFERROR(INDIRECT("'"&amp;$C36&amp;"'!"&amp;ADDRESS(MATCH($B$45,'Input-Accounts'!$B:$B,0),COLUMN())),0))</f>
        <v>0</v>
      </c>
      <c r="N36" s="34">
        <f ca="1">SUM(IFERROR(INDIRECT("'"&amp;$C36&amp;"'!"&amp;ADDRESS(MATCH($B$45,'Input-Accounts'!$B:$B,0),COLUMN())),0))</f>
        <v>0</v>
      </c>
      <c r="O36" s="34">
        <f ca="1">SUM(IFERROR(INDIRECT("'"&amp;$C36&amp;"'!"&amp;ADDRESS(MATCH($B$45,'Input-Accounts'!$B:$B,0),COLUMN())),0))</f>
        <v>0</v>
      </c>
    </row>
    <row r="37" spans="1:15" outlineLevel="1">
      <c r="A37" s="113">
        <f>IF(B37="","",MAX($A$7:A36)+1)</f>
        <v>24</v>
      </c>
      <c r="B37" s="117" t="str">
        <f>$B$13</f>
        <v>Commodity</v>
      </c>
      <c r="C37" s="117" t="str">
        <f>INDEX('Input-Allocators'!$B$26:$O$29,MATCH($B37,'Input-Allocators'!$B$26:$B$29,0),MATCH($B35,'Input-Allocators'!$B$26:$O$26,0))</f>
        <v>Gas Supply_Comm</v>
      </c>
      <c r="D37" s="118">
        <f t="shared" ca="1" si="1"/>
        <v>0</v>
      </c>
      <c r="E37" s="116">
        <f t="shared" ca="1" si="0"/>
        <v>0</v>
      </c>
      <c r="F37" s="116"/>
      <c r="G37" s="34">
        <f ca="1">SUM(IFERROR(INDIRECT("'"&amp;$C37&amp;"'!"&amp;ADDRESS(MATCH($B$45,'Input-Accounts'!$B:$B,0),COLUMN())),0))</f>
        <v>0</v>
      </c>
      <c r="H37" s="34">
        <f ca="1">SUM(IFERROR(INDIRECT("'"&amp;$C37&amp;"'!"&amp;ADDRESS(MATCH($B$45,'Input-Accounts'!$B:$B,0),COLUMN())),0))</f>
        <v>0</v>
      </c>
      <c r="I37" s="34">
        <f ca="1">SUM(IFERROR(INDIRECT("'"&amp;$C37&amp;"'!"&amp;ADDRESS(MATCH($B$45,'Input-Accounts'!$B:$B,0),COLUMN())),0))</f>
        <v>0</v>
      </c>
      <c r="J37" s="34">
        <f ca="1">SUM(IFERROR(INDIRECT("'"&amp;$C37&amp;"'!"&amp;ADDRESS(MATCH($B$45,'Input-Accounts'!$B:$B,0),COLUMN())),0))</f>
        <v>0</v>
      </c>
      <c r="K37" s="34">
        <f ca="1">SUM(IFERROR(INDIRECT("'"&amp;$C37&amp;"'!"&amp;ADDRESS(MATCH($B$45,'Input-Accounts'!$B:$B,0),COLUMN())),0))</f>
        <v>0</v>
      </c>
      <c r="L37" s="34">
        <f ca="1">SUM(IFERROR(INDIRECT("'"&amp;$C37&amp;"'!"&amp;ADDRESS(MATCH($B$45,'Input-Accounts'!$B:$B,0),COLUMN())),0))</f>
        <v>0</v>
      </c>
      <c r="M37" s="34">
        <f ca="1">SUM(IFERROR(INDIRECT("'"&amp;$C37&amp;"'!"&amp;ADDRESS(MATCH($B$45,'Input-Accounts'!$B:$B,0),COLUMN())),0))</f>
        <v>0</v>
      </c>
      <c r="N37" s="34">
        <f ca="1">SUM(IFERROR(INDIRECT("'"&amp;$C37&amp;"'!"&amp;ADDRESS(MATCH($B$45,'Input-Accounts'!$B:$B,0),COLUMN())),0))</f>
        <v>0</v>
      </c>
      <c r="O37" s="34">
        <f ca="1">SUM(IFERROR(INDIRECT("'"&amp;$C37&amp;"'!"&amp;ADDRESS(MATCH($B$45,'Input-Accounts'!$B:$B,0),COLUMN())),0))</f>
        <v>0</v>
      </c>
    </row>
    <row r="38" spans="1:15" outlineLevel="1">
      <c r="A38" s="113">
        <f>IF(B38="","",MAX($A$7:A37)+1)</f>
        <v>25</v>
      </c>
      <c r="B38" s="117" t="str">
        <f>$B$14</f>
        <v>Customer</v>
      </c>
      <c r="C38" s="117" t="str">
        <f>INDEX('Input-Allocators'!$B$26:$O$29,MATCH($B38,'Input-Allocators'!$B$26:$B$29,0),MATCH($B35,'Input-Allocators'!$B$26:$O$26,0))</f>
        <v>Gas Supply_Cust</v>
      </c>
      <c r="D38" s="118">
        <f t="shared" ca="1" si="1"/>
        <v>0</v>
      </c>
      <c r="E38" s="116">
        <f t="shared" ca="1" si="0"/>
        <v>0</v>
      </c>
      <c r="F38" s="116"/>
      <c r="G38" s="34">
        <f ca="1">SUM(IFERROR(INDIRECT("'"&amp;$C38&amp;"'!"&amp;ADDRESS(MATCH($B$45,'Input-Accounts'!$B:$B,0),COLUMN())),0))</f>
        <v>0</v>
      </c>
      <c r="H38" s="34">
        <f ca="1">SUM(IFERROR(INDIRECT("'"&amp;$C38&amp;"'!"&amp;ADDRESS(MATCH($B$45,'Input-Accounts'!$B:$B,0),COLUMN())),0))</f>
        <v>0</v>
      </c>
      <c r="I38" s="34">
        <f ca="1">SUM(IFERROR(INDIRECT("'"&amp;$C38&amp;"'!"&amp;ADDRESS(MATCH($B$45,'Input-Accounts'!$B:$B,0),COLUMN())),0))</f>
        <v>0</v>
      </c>
      <c r="J38" s="34">
        <f ca="1">SUM(IFERROR(INDIRECT("'"&amp;$C38&amp;"'!"&amp;ADDRESS(MATCH($B$45,'Input-Accounts'!$B:$B,0),COLUMN())),0))</f>
        <v>0</v>
      </c>
      <c r="K38" s="34">
        <f ca="1">SUM(IFERROR(INDIRECT("'"&amp;$C38&amp;"'!"&amp;ADDRESS(MATCH($B$45,'Input-Accounts'!$B:$B,0),COLUMN())),0))</f>
        <v>0</v>
      </c>
      <c r="L38" s="34">
        <f ca="1">SUM(IFERROR(INDIRECT("'"&amp;$C38&amp;"'!"&amp;ADDRESS(MATCH($B$45,'Input-Accounts'!$B:$B,0),COLUMN())),0))</f>
        <v>0</v>
      </c>
      <c r="M38" s="34">
        <f ca="1">SUM(IFERROR(INDIRECT("'"&amp;$C38&amp;"'!"&amp;ADDRESS(MATCH($B$45,'Input-Accounts'!$B:$B,0),COLUMN())),0))</f>
        <v>0</v>
      </c>
      <c r="N38" s="34">
        <f ca="1">SUM(IFERROR(INDIRECT("'"&amp;$C38&amp;"'!"&amp;ADDRESS(MATCH($B$45,'Input-Accounts'!$B:$B,0),COLUMN())),0))</f>
        <v>0</v>
      </c>
      <c r="O38" s="34">
        <f ca="1">SUM(IFERROR(INDIRECT("'"&amp;$C38&amp;"'!"&amp;ADDRESS(MATCH($B$45,'Input-Accounts'!$B:$B,0),COLUMN())),0))</f>
        <v>0</v>
      </c>
    </row>
    <row r="39" spans="1:15" outlineLevel="1">
      <c r="A39" s="113">
        <f>IF(B39="","",MAX($A$7:A38)+1)</f>
        <v>26</v>
      </c>
      <c r="B39" s="56" t="s">
        <v>374</v>
      </c>
      <c r="D39" s="119">
        <f t="shared" ca="1" si="1"/>
        <v>0</v>
      </c>
      <c r="E39" s="116">
        <f t="shared" ca="1" si="0"/>
        <v>0</v>
      </c>
      <c r="F39" s="116"/>
      <c r="G39" s="119">
        <f t="shared" ref="G39:M39" ca="1" si="10">SUM(G36:G38)</f>
        <v>0</v>
      </c>
      <c r="H39" s="119">
        <f t="shared" ca="1" si="10"/>
        <v>0</v>
      </c>
      <c r="I39" s="119">
        <f t="shared" ca="1" si="10"/>
        <v>0</v>
      </c>
      <c r="J39" s="119">
        <f t="shared" ca="1" si="10"/>
        <v>0</v>
      </c>
      <c r="K39" s="119">
        <f t="shared" ca="1" si="10"/>
        <v>0</v>
      </c>
      <c r="L39" s="119">
        <f t="shared" ca="1" si="10"/>
        <v>0</v>
      </c>
      <c r="M39" s="119">
        <f t="shared" ca="1" si="10"/>
        <v>0</v>
      </c>
      <c r="N39" s="119">
        <f t="shared" ref="N39:O39" ca="1" si="11">SUM(N36:N38)</f>
        <v>0</v>
      </c>
      <c r="O39" s="119">
        <f t="shared" ca="1" si="11"/>
        <v>0</v>
      </c>
    </row>
    <row r="40" spans="1:15" outlineLevel="1">
      <c r="A40" s="113" t="str">
        <f>IF(B40="","",MAX($A$7:A39)+1)</f>
        <v/>
      </c>
      <c r="B40" s="115"/>
      <c r="C40" s="115"/>
      <c r="D40" s="56">
        <f t="shared" si="1"/>
        <v>0</v>
      </c>
      <c r="E40" s="116">
        <f t="shared" si="0"/>
        <v>0</v>
      </c>
      <c r="F40" s="116"/>
    </row>
    <row r="41" spans="1:15">
      <c r="A41" s="113">
        <f>IF(B41="","",MAX($A$7:A40)+1)</f>
        <v>27</v>
      </c>
      <c r="B41" s="88" t="s">
        <v>84</v>
      </c>
      <c r="C41" s="88"/>
      <c r="D41" s="56">
        <f t="shared" si="1"/>
        <v>0</v>
      </c>
      <c r="E41" s="116">
        <f t="shared" si="0"/>
        <v>0</v>
      </c>
      <c r="F41" s="116"/>
    </row>
    <row r="42" spans="1:15">
      <c r="A42" s="113">
        <f>IF(B42="","",MAX($A$7:A41)+1)</f>
        <v>28</v>
      </c>
      <c r="B42" s="117" t="str">
        <f>$B$12</f>
        <v>Demand</v>
      </c>
      <c r="C42" s="88"/>
      <c r="D42" s="118">
        <f t="shared" ca="1" si="1"/>
        <v>285157.1325630233</v>
      </c>
      <c r="E42" s="116">
        <f t="shared" ca="1" si="0"/>
        <v>0</v>
      </c>
      <c r="F42" s="116"/>
      <c r="G42" s="118">
        <f t="shared" ref="G42:O44" ca="1" si="12">SUMIFS(G$12:G$40,$B$12:$B$40,$B42)</f>
        <v>214091.58273313023</v>
      </c>
      <c r="H42" s="118">
        <f t="shared" ca="1" si="12"/>
        <v>11919.053982844474</v>
      </c>
      <c r="I42" s="118">
        <f t="shared" ca="1" si="12"/>
        <v>11757.588620213599</v>
      </c>
      <c r="J42" s="118">
        <f t="shared" ca="1" si="12"/>
        <v>27555.546333237642</v>
      </c>
      <c r="K42" s="118">
        <f t="shared" ca="1" si="12"/>
        <v>110.47399999872323</v>
      </c>
      <c r="L42" s="118">
        <f t="shared" ca="1" si="12"/>
        <v>412.82910432399802</v>
      </c>
      <c r="M42" s="118">
        <f t="shared" ca="1" si="12"/>
        <v>9365.5689417183075</v>
      </c>
      <c r="N42" s="118">
        <f t="shared" ca="1" si="12"/>
        <v>3041.551464639223</v>
      </c>
      <c r="O42" s="118">
        <f t="shared" ca="1" si="12"/>
        <v>6902.9373829171309</v>
      </c>
    </row>
    <row r="43" spans="1:15">
      <c r="A43" s="113">
        <f>IF(B43="","",MAX($A$7:A42)+1)</f>
        <v>29</v>
      </c>
      <c r="B43" s="117" t="str">
        <f>$B$13</f>
        <v>Commodity</v>
      </c>
      <c r="C43" s="88"/>
      <c r="D43" s="118">
        <f t="shared" ca="1" si="1"/>
        <v>11406.881426565757</v>
      </c>
      <c r="E43" s="116">
        <f t="shared" ca="1" si="0"/>
        <v>0</v>
      </c>
      <c r="F43" s="116"/>
      <c r="G43" s="118">
        <f t="shared" ca="1" si="12"/>
        <v>9610.6113548839458</v>
      </c>
      <c r="H43" s="118">
        <f t="shared" ca="1" si="12"/>
        <v>578.96413590966995</v>
      </c>
      <c r="I43" s="118">
        <f t="shared" ca="1" si="12"/>
        <v>703.09085037690318</v>
      </c>
      <c r="J43" s="118">
        <f t="shared" ca="1" si="12"/>
        <v>379.13307602538356</v>
      </c>
      <c r="K43" s="118">
        <f t="shared" ca="1" si="12"/>
        <v>9.6259351194392817</v>
      </c>
      <c r="L43" s="118">
        <f t="shared" ca="1" si="12"/>
        <v>33.923729474064821</v>
      </c>
      <c r="M43" s="118">
        <f t="shared" ca="1" si="12"/>
        <v>91.53234477635155</v>
      </c>
      <c r="N43" s="118">
        <f t="shared" ca="1" si="12"/>
        <v>0</v>
      </c>
      <c r="O43" s="118">
        <f t="shared" ca="1" si="12"/>
        <v>0</v>
      </c>
    </row>
    <row r="44" spans="1:15">
      <c r="A44" s="113">
        <f>IF(B44="","",MAX($A$7:A43)+1)</f>
        <v>30</v>
      </c>
      <c r="B44" s="117" t="str">
        <f>$B$14</f>
        <v>Customer</v>
      </c>
      <c r="C44" s="88"/>
      <c r="D44" s="118">
        <f t="shared" ca="1" si="1"/>
        <v>160218.96693041094</v>
      </c>
      <c r="E44" s="116">
        <f t="shared" ref="E44:E75" ca="1" si="13">IF(D44="","",IF(D44=0,0,IF(ABS(D44-SUM($G44:$O44))&lt;Check_Limit,0,1)))</f>
        <v>0</v>
      </c>
      <c r="F44" s="116"/>
      <c r="G44" s="118">
        <f t="shared" ca="1" si="12"/>
        <v>133747.2453862816</v>
      </c>
      <c r="H44" s="118">
        <f t="shared" ca="1" si="12"/>
        <v>8432.5587505927906</v>
      </c>
      <c r="I44" s="118">
        <f t="shared" ca="1" si="12"/>
        <v>9029.2631256682453</v>
      </c>
      <c r="J44" s="118">
        <f t="shared" ca="1" si="12"/>
        <v>4464.6943660436391</v>
      </c>
      <c r="K44" s="118">
        <f t="shared" ca="1" si="12"/>
        <v>112.88013400818336</v>
      </c>
      <c r="L44" s="118">
        <f t="shared" ca="1" si="12"/>
        <v>379.33511006487936</v>
      </c>
      <c r="M44" s="118">
        <f t="shared" ca="1" si="12"/>
        <v>2299.5902146278117</v>
      </c>
      <c r="N44" s="118">
        <f t="shared" ca="1" si="12"/>
        <v>1240.1956308840622</v>
      </c>
      <c r="O44" s="118">
        <f t="shared" ca="1" si="12"/>
        <v>513.20421223969674</v>
      </c>
    </row>
    <row r="45" spans="1:15">
      <c r="A45" s="113">
        <f>IF(B45="","",MAX($A$7:A44)+1)</f>
        <v>31</v>
      </c>
      <c r="B45" s="88" t="str">
        <f>'Input-Accounts'!B124</f>
        <v>TOTAL RATE BASE</v>
      </c>
      <c r="C45" s="88"/>
      <c r="D45" s="119">
        <f t="shared" ca="1" si="1"/>
        <v>456782.98092000006</v>
      </c>
      <c r="E45" s="116">
        <f t="shared" ca="1" si="13"/>
        <v>0</v>
      </c>
      <c r="F45" s="116"/>
      <c r="G45" s="119">
        <f ca="1">SUM(G42:G44)</f>
        <v>357449.43947429577</v>
      </c>
      <c r="H45" s="119">
        <f t="shared" ref="H45:M45" ca="1" si="14">SUM(H42:H44)</f>
        <v>20930.576869346936</v>
      </c>
      <c r="I45" s="119">
        <f t="shared" ca="1" si="14"/>
        <v>21489.942596258748</v>
      </c>
      <c r="J45" s="119">
        <f t="shared" ca="1" si="14"/>
        <v>32399.373775306667</v>
      </c>
      <c r="K45" s="119">
        <f t="shared" ca="1" si="14"/>
        <v>232.98006912634588</v>
      </c>
      <c r="L45" s="119">
        <f t="shared" ca="1" si="14"/>
        <v>826.08794386294221</v>
      </c>
      <c r="M45" s="119">
        <f t="shared" ca="1" si="14"/>
        <v>11756.69150112247</v>
      </c>
      <c r="N45" s="119">
        <f t="shared" ref="N45:O45" ca="1" si="15">SUM(N42:N44)</f>
        <v>4281.7470955232857</v>
      </c>
      <c r="O45" s="119">
        <f t="shared" ca="1" si="15"/>
        <v>7416.1415951568279</v>
      </c>
    </row>
    <row r="46" spans="1:15">
      <c r="A46" s="113" t="str">
        <f>IF(B46="","",MAX($A$7:A45)+1)</f>
        <v/>
      </c>
      <c r="C46" s="88"/>
      <c r="D46" s="88">
        <f t="shared" si="1"/>
        <v>0</v>
      </c>
      <c r="E46" s="116">
        <f t="shared" si="13"/>
        <v>0</v>
      </c>
      <c r="F46" s="116"/>
    </row>
    <row r="47" spans="1:15" ht="15.75">
      <c r="A47" s="113">
        <f>IF(B47="","",MAX($A$7:A46)+1)</f>
        <v>32</v>
      </c>
      <c r="B47" s="88" t="s">
        <v>375</v>
      </c>
      <c r="C47" s="131"/>
      <c r="D47" s="131">
        <f t="shared" si="1"/>
        <v>0</v>
      </c>
      <c r="E47" s="116">
        <f t="shared" si="13"/>
        <v>0</v>
      </c>
      <c r="F47" s="116"/>
      <c r="G47" s="131"/>
      <c r="H47" s="131"/>
      <c r="I47" s="131"/>
      <c r="J47" s="131"/>
      <c r="K47" s="131"/>
      <c r="L47" s="131"/>
      <c r="M47" s="131"/>
      <c r="N47" s="131"/>
      <c r="O47" s="131"/>
    </row>
    <row r="48" spans="1:15">
      <c r="A48" s="113" t="str">
        <f>IF(B48="","",MAX($A$7:A47)+1)</f>
        <v/>
      </c>
      <c r="D48" s="56">
        <f t="shared" si="1"/>
        <v>0</v>
      </c>
      <c r="E48" s="116">
        <f t="shared" si="13"/>
        <v>0</v>
      </c>
      <c r="F48" s="116"/>
    </row>
    <row r="49" spans="1:15">
      <c r="A49" s="113">
        <f>IF(B49="","",MAX($A$7:A48)+1)</f>
        <v>33</v>
      </c>
      <c r="B49" s="88" t="str">
        <f>B11</f>
        <v>Production</v>
      </c>
      <c r="C49" s="88"/>
      <c r="D49" s="56">
        <f t="shared" si="1"/>
        <v>0</v>
      </c>
      <c r="E49" s="116">
        <f t="shared" si="13"/>
        <v>0</v>
      </c>
      <c r="F49" s="116"/>
    </row>
    <row r="50" spans="1:15">
      <c r="A50" s="113">
        <f>IF(B50="","",MAX($A$7:A49)+1)</f>
        <v>34</v>
      </c>
      <c r="B50" s="117" t="str">
        <f>B12</f>
        <v>Demand</v>
      </c>
      <c r="C50" s="117" t="str">
        <f>C12</f>
        <v>Product_Dem</v>
      </c>
      <c r="D50" s="118">
        <f t="shared" ca="1" si="1"/>
        <v>0</v>
      </c>
      <c r="E50" s="116">
        <f t="shared" ca="1" si="13"/>
        <v>0</v>
      </c>
      <c r="F50" s="116"/>
      <c r="G50" s="34">
        <f ca="1">SUM(IFERROR(INDIRECT("'"&amp;$C50&amp;"'!"&amp;ADDRESS(MATCH($B$83,'Input-Accounts'!$B:$B,0),COLUMN())),0))</f>
        <v>0</v>
      </c>
      <c r="H50" s="34">
        <f ca="1">SUM(IFERROR(INDIRECT("'"&amp;$C50&amp;"'!"&amp;ADDRESS(MATCH($B$83,'Input-Accounts'!$B:$B,0),COLUMN())),0))</f>
        <v>0</v>
      </c>
      <c r="I50" s="34">
        <f ca="1">SUM(IFERROR(INDIRECT("'"&amp;$C50&amp;"'!"&amp;ADDRESS(MATCH($B$83,'Input-Accounts'!$B:$B,0),COLUMN())),0))</f>
        <v>0</v>
      </c>
      <c r="J50" s="34">
        <f ca="1">SUM(IFERROR(INDIRECT("'"&amp;$C50&amp;"'!"&amp;ADDRESS(MATCH($B$83,'Input-Accounts'!$B:$B,0),COLUMN())),0))</f>
        <v>0</v>
      </c>
      <c r="K50" s="34">
        <f ca="1">SUM(IFERROR(INDIRECT("'"&amp;$C50&amp;"'!"&amp;ADDRESS(MATCH($B$83,'Input-Accounts'!$B:$B,0),COLUMN())),0))</f>
        <v>0</v>
      </c>
      <c r="L50" s="34">
        <f ca="1">SUM(IFERROR(INDIRECT("'"&amp;$C50&amp;"'!"&amp;ADDRESS(MATCH($B$83,'Input-Accounts'!$B:$B,0),COLUMN())),0))</f>
        <v>0</v>
      </c>
      <c r="M50" s="34">
        <f ca="1">SUM(IFERROR(INDIRECT("'"&amp;$C50&amp;"'!"&amp;ADDRESS(MATCH($B$83,'Input-Accounts'!$B:$B,0),COLUMN())),0))</f>
        <v>0</v>
      </c>
      <c r="N50" s="34">
        <f ca="1">SUM(IFERROR(INDIRECT("'"&amp;$C50&amp;"'!"&amp;ADDRESS(MATCH($B$83,'Input-Accounts'!$B:$B,0),COLUMN())),0))</f>
        <v>0</v>
      </c>
      <c r="O50" s="34">
        <f ca="1">SUM(IFERROR(INDIRECT("'"&amp;$C50&amp;"'!"&amp;ADDRESS(MATCH($B$83,'Input-Accounts'!$B:$B,0),COLUMN())),0))</f>
        <v>0</v>
      </c>
    </row>
    <row r="51" spans="1:15">
      <c r="A51" s="113">
        <f>IF(B51="","",MAX($A$7:A50)+1)</f>
        <v>35</v>
      </c>
      <c r="B51" s="117" t="str">
        <f>B13</f>
        <v>Commodity</v>
      </c>
      <c r="C51" s="117" t="str">
        <f>C13</f>
        <v>Product_Comm</v>
      </c>
      <c r="D51" s="118">
        <f t="shared" ca="1" si="1"/>
        <v>3299.5841481454872</v>
      </c>
      <c r="E51" s="116">
        <f t="shared" ca="1" si="13"/>
        <v>0</v>
      </c>
      <c r="F51" s="116"/>
      <c r="G51" s="34">
        <f ca="1">SUM(IFERROR(INDIRECT("'"&amp;$C51&amp;"'!"&amp;ADDRESS(MATCH($B$83,'Input-Accounts'!$B:$B,0),COLUMN())),0))</f>
        <v>2777.1360601770684</v>
      </c>
      <c r="H51" s="34">
        <f ca="1">SUM(IFERROR(INDIRECT("'"&amp;$C51&amp;"'!"&amp;ADDRESS(MATCH($B$83,'Input-Accounts'!$B:$B,0),COLUMN())),0))</f>
        <v>154.0080938185653</v>
      </c>
      <c r="I51" s="34">
        <f ca="1">SUM(IFERROR(INDIRECT("'"&amp;$C51&amp;"'!"&amp;ADDRESS(MATCH($B$83,'Input-Accounts'!$B:$B,0),COLUMN())),0))</f>
        <v>203.34705362158823</v>
      </c>
      <c r="J51" s="34">
        <f ca="1">SUM(IFERROR(INDIRECT("'"&amp;$C51&amp;"'!"&amp;ADDRESS(MATCH($B$83,'Input-Accounts'!$B:$B,0),COLUMN())),0))</f>
        <v>115.84829723897043</v>
      </c>
      <c r="K51" s="34">
        <f ca="1">SUM(IFERROR(INDIRECT("'"&amp;$C51&amp;"'!"&amp;ADDRESS(MATCH($B$83,'Input-Accounts'!$B:$B,0),COLUMN())),0))</f>
        <v>12.886884604200374</v>
      </c>
      <c r="L51" s="34">
        <f ca="1">SUM(IFERROR(INDIRECT("'"&amp;$C51&amp;"'!"&amp;ADDRESS(MATCH($B$83,'Input-Accounts'!$B:$B,0),COLUMN())),0))</f>
        <v>8.5485466614369869</v>
      </c>
      <c r="M51" s="34">
        <f ca="1">SUM(IFERROR(INDIRECT("'"&amp;$C51&amp;"'!"&amp;ADDRESS(MATCH($B$83,'Input-Accounts'!$B:$B,0),COLUMN())),0))</f>
        <v>27.809212023657349</v>
      </c>
      <c r="N51" s="34">
        <f ca="1">SUM(IFERROR(INDIRECT("'"&amp;$C51&amp;"'!"&amp;ADDRESS(MATCH($B$83,'Input-Accounts'!$B:$B,0),COLUMN())),0))</f>
        <v>0</v>
      </c>
      <c r="O51" s="34">
        <f ca="1">SUM(IFERROR(INDIRECT("'"&amp;$C51&amp;"'!"&amp;ADDRESS(MATCH($B$83,'Input-Accounts'!$B:$B,0),COLUMN())),0))</f>
        <v>0</v>
      </c>
    </row>
    <row r="52" spans="1:15">
      <c r="A52" s="113">
        <f>IF(B52="","",MAX($A$7:A51)+1)</f>
        <v>36</v>
      </c>
      <c r="B52" s="117" t="str">
        <f>B14</f>
        <v>Customer</v>
      </c>
      <c r="C52" s="117" t="str">
        <f>C14</f>
        <v>Product_Cust</v>
      </c>
      <c r="D52" s="118">
        <f t="shared" ca="1" si="1"/>
        <v>0</v>
      </c>
      <c r="E52" s="116">
        <f t="shared" ca="1" si="13"/>
        <v>0</v>
      </c>
      <c r="F52" s="116"/>
      <c r="G52" s="34">
        <f ca="1">SUM(IFERROR(INDIRECT("'"&amp;$C52&amp;"'!"&amp;ADDRESS(MATCH($B$83,'Input-Accounts'!$B:$B,0),COLUMN())),0))</f>
        <v>0</v>
      </c>
      <c r="H52" s="34">
        <f ca="1">SUM(IFERROR(INDIRECT("'"&amp;$C52&amp;"'!"&amp;ADDRESS(MATCH($B$83,'Input-Accounts'!$B:$B,0),COLUMN())),0))</f>
        <v>0</v>
      </c>
      <c r="I52" s="34">
        <f ca="1">SUM(IFERROR(INDIRECT("'"&amp;$C52&amp;"'!"&amp;ADDRESS(MATCH($B$83,'Input-Accounts'!$B:$B,0),COLUMN())),0))</f>
        <v>0</v>
      </c>
      <c r="J52" s="34">
        <f ca="1">SUM(IFERROR(INDIRECT("'"&amp;$C52&amp;"'!"&amp;ADDRESS(MATCH($B$83,'Input-Accounts'!$B:$B,0),COLUMN())),0))</f>
        <v>0</v>
      </c>
      <c r="K52" s="34">
        <f ca="1">SUM(IFERROR(INDIRECT("'"&amp;$C52&amp;"'!"&amp;ADDRESS(MATCH($B$83,'Input-Accounts'!$B:$B,0),COLUMN())),0))</f>
        <v>0</v>
      </c>
      <c r="L52" s="34">
        <f ca="1">SUM(IFERROR(INDIRECT("'"&amp;$C52&amp;"'!"&amp;ADDRESS(MATCH($B$83,'Input-Accounts'!$B:$B,0),COLUMN())),0))</f>
        <v>0</v>
      </c>
      <c r="M52" s="34">
        <f ca="1">SUM(IFERROR(INDIRECT("'"&amp;$C52&amp;"'!"&amp;ADDRESS(MATCH($B$83,'Input-Accounts'!$B:$B,0),COLUMN())),0))</f>
        <v>0</v>
      </c>
      <c r="N52" s="34">
        <f ca="1">SUM(IFERROR(INDIRECT("'"&amp;$C52&amp;"'!"&amp;ADDRESS(MATCH($B$83,'Input-Accounts'!$B:$B,0),COLUMN())),0))</f>
        <v>0</v>
      </c>
      <c r="O52" s="34">
        <f ca="1">SUM(IFERROR(INDIRECT("'"&amp;$C52&amp;"'!"&amp;ADDRESS(MATCH($B$83,'Input-Accounts'!$B:$B,0),COLUMN())),0))</f>
        <v>0</v>
      </c>
    </row>
    <row r="53" spans="1:15">
      <c r="A53" s="113">
        <f>IF(B53="","",MAX($A$7:A52)+1)</f>
        <v>37</v>
      </c>
      <c r="B53" s="56" t="str">
        <f>B15</f>
        <v>Subtotal</v>
      </c>
      <c r="D53" s="119">
        <f t="shared" ca="1" si="1"/>
        <v>3299.5841481454872</v>
      </c>
      <c r="E53" s="116">
        <f t="shared" ca="1" si="13"/>
        <v>0</v>
      </c>
      <c r="F53" s="116"/>
      <c r="G53" s="119">
        <f t="shared" ref="G53:M53" ca="1" si="16">SUM(G50:G52)</f>
        <v>2777.1360601770684</v>
      </c>
      <c r="H53" s="119">
        <f t="shared" ca="1" si="16"/>
        <v>154.0080938185653</v>
      </c>
      <c r="I53" s="119">
        <f t="shared" ca="1" si="16"/>
        <v>203.34705362158823</v>
      </c>
      <c r="J53" s="119">
        <f t="shared" ca="1" si="16"/>
        <v>115.84829723897043</v>
      </c>
      <c r="K53" s="119">
        <f t="shared" ca="1" si="16"/>
        <v>12.886884604200374</v>
      </c>
      <c r="L53" s="119">
        <f t="shared" ca="1" si="16"/>
        <v>8.5485466614369869</v>
      </c>
      <c r="M53" s="119">
        <f t="shared" ca="1" si="16"/>
        <v>27.809212023657349</v>
      </c>
      <c r="N53" s="119">
        <f t="shared" ref="N53:O53" ca="1" si="17">SUM(N50:N52)</f>
        <v>0</v>
      </c>
      <c r="O53" s="119">
        <f t="shared" ca="1" si="17"/>
        <v>0</v>
      </c>
    </row>
    <row r="54" spans="1:15">
      <c r="A54" s="113" t="str">
        <f>IF(B54="","",MAX($A$7:A53)+1)</f>
        <v/>
      </c>
      <c r="B54" s="115"/>
      <c r="C54" s="115"/>
      <c r="D54" s="56">
        <f t="shared" si="1"/>
        <v>0</v>
      </c>
      <c r="E54" s="116">
        <f t="shared" si="13"/>
        <v>0</v>
      </c>
      <c r="F54" s="116"/>
    </row>
    <row r="55" spans="1:15">
      <c r="A55" s="113">
        <f>IF(B55="","",MAX($A$7:A54)+1)</f>
        <v>38</v>
      </c>
      <c r="B55" s="88" t="str">
        <f>B17</f>
        <v>Transmission</v>
      </c>
      <c r="C55" s="88"/>
      <c r="D55" s="56">
        <f t="shared" si="1"/>
        <v>0</v>
      </c>
      <c r="E55" s="116">
        <f t="shared" si="13"/>
        <v>0</v>
      </c>
      <c r="F55" s="116"/>
    </row>
    <row r="56" spans="1:15">
      <c r="A56" s="113">
        <f>IF(B56="","",MAX($A$7:A55)+1)</f>
        <v>39</v>
      </c>
      <c r="B56" s="117" t="str">
        <f>B18</f>
        <v>Demand</v>
      </c>
      <c r="C56" s="117" t="str">
        <f>C18</f>
        <v>Transm_Dem</v>
      </c>
      <c r="D56" s="118">
        <f t="shared" ca="1" si="1"/>
        <v>7701.0031800732995</v>
      </c>
      <c r="E56" s="116">
        <f t="shared" ca="1" si="13"/>
        <v>0</v>
      </c>
      <c r="F56" s="116"/>
      <c r="G56" s="34">
        <f ca="1">SUM(IFERROR(INDIRECT("'"&amp;$C56&amp;"'!"&amp;ADDRESS(MATCH($B$83,'Input-Accounts'!$B:$B,0),COLUMN())),0))</f>
        <v>4358.4169629590151</v>
      </c>
      <c r="H56" s="34">
        <f ca="1">SUM(IFERROR(INDIRECT("'"&amp;$C56&amp;"'!"&amp;ADDRESS(MATCH($B$83,'Input-Accounts'!$B:$B,0),COLUMN())),0))</f>
        <v>270.0412065202388</v>
      </c>
      <c r="I56" s="34">
        <f ca="1">SUM(IFERROR(INDIRECT("'"&amp;$C56&amp;"'!"&amp;ADDRESS(MATCH($B$83,'Input-Accounts'!$B:$B,0),COLUMN())),0))</f>
        <v>492.16814023724976</v>
      </c>
      <c r="J56" s="34">
        <f ca="1">SUM(IFERROR(INDIRECT("'"&amp;$C56&amp;"'!"&amp;ADDRESS(MATCH($B$83,'Input-Accounts'!$B:$B,0),COLUMN())),0))</f>
        <v>1488.6032646066517</v>
      </c>
      <c r="K56" s="34">
        <f ca="1">SUM(IFERROR(INDIRECT("'"&amp;$C56&amp;"'!"&amp;ADDRESS(MATCH($B$83,'Input-Accounts'!$B:$B,0),COLUMN())),0))</f>
        <v>5.8979636659979571</v>
      </c>
      <c r="L56" s="34">
        <f ca="1">SUM(IFERROR(INDIRECT("'"&amp;$C56&amp;"'!"&amp;ADDRESS(MATCH($B$83,'Input-Accounts'!$B:$B,0),COLUMN())),0))</f>
        <v>15.78729851381931</v>
      </c>
      <c r="M56" s="34">
        <f ca="1">SUM(IFERROR(INDIRECT("'"&amp;$C56&amp;"'!"&amp;ADDRESS(MATCH($B$83,'Input-Accounts'!$B:$B,0),COLUMN())),0))</f>
        <v>512.71301065083173</v>
      </c>
      <c r="N56" s="34">
        <f ca="1">SUM(IFERROR(INDIRECT("'"&amp;$C56&amp;"'!"&amp;ADDRESS(MATCH($B$83,'Input-Accounts'!$B:$B,0),COLUMN())),0))</f>
        <v>169.91717316194749</v>
      </c>
      <c r="O56" s="34">
        <f ca="1">SUM(IFERROR(INDIRECT("'"&amp;$C56&amp;"'!"&amp;ADDRESS(MATCH($B$83,'Input-Accounts'!$B:$B,0),COLUMN())),0))</f>
        <v>387.45815975754766</v>
      </c>
    </row>
    <row r="57" spans="1:15">
      <c r="A57" s="113">
        <f>IF(B57="","",MAX($A$7:A56)+1)</f>
        <v>40</v>
      </c>
      <c r="B57" s="117" t="str">
        <f>B19</f>
        <v>Commodity</v>
      </c>
      <c r="C57" s="117" t="str">
        <f>C19</f>
        <v>Transm_Comm</v>
      </c>
      <c r="D57" s="118">
        <f t="shared" ca="1" si="1"/>
        <v>0</v>
      </c>
      <c r="E57" s="116">
        <f t="shared" ca="1" si="13"/>
        <v>0</v>
      </c>
      <c r="F57" s="116"/>
      <c r="G57" s="34">
        <f ca="1">SUM(IFERROR(INDIRECT("'"&amp;$C57&amp;"'!"&amp;ADDRESS(MATCH($B$83,'Input-Accounts'!$B:$B,0),COLUMN())),0))</f>
        <v>0</v>
      </c>
      <c r="H57" s="34">
        <f ca="1">SUM(IFERROR(INDIRECT("'"&amp;$C57&amp;"'!"&amp;ADDRESS(MATCH($B$83,'Input-Accounts'!$B:$B,0),COLUMN())),0))</f>
        <v>0</v>
      </c>
      <c r="I57" s="34">
        <f ca="1">SUM(IFERROR(INDIRECT("'"&amp;$C57&amp;"'!"&amp;ADDRESS(MATCH($B$83,'Input-Accounts'!$B:$B,0),COLUMN())),0))</f>
        <v>0</v>
      </c>
      <c r="J57" s="34">
        <f ca="1">SUM(IFERROR(INDIRECT("'"&amp;$C57&amp;"'!"&amp;ADDRESS(MATCH($B$83,'Input-Accounts'!$B:$B,0),COLUMN())),0))</f>
        <v>0</v>
      </c>
      <c r="K57" s="34">
        <f ca="1">SUM(IFERROR(INDIRECT("'"&amp;$C57&amp;"'!"&amp;ADDRESS(MATCH($B$83,'Input-Accounts'!$B:$B,0),COLUMN())),0))</f>
        <v>0</v>
      </c>
      <c r="L57" s="34">
        <f ca="1">SUM(IFERROR(INDIRECT("'"&amp;$C57&amp;"'!"&amp;ADDRESS(MATCH($B$83,'Input-Accounts'!$B:$B,0),COLUMN())),0))</f>
        <v>0</v>
      </c>
      <c r="M57" s="34">
        <f ca="1">SUM(IFERROR(INDIRECT("'"&amp;$C57&amp;"'!"&amp;ADDRESS(MATCH($B$83,'Input-Accounts'!$B:$B,0),COLUMN())),0))</f>
        <v>0</v>
      </c>
      <c r="N57" s="34">
        <f ca="1">SUM(IFERROR(INDIRECT("'"&amp;$C57&amp;"'!"&amp;ADDRESS(MATCH($B$83,'Input-Accounts'!$B:$B,0),COLUMN())),0))</f>
        <v>0</v>
      </c>
      <c r="O57" s="34">
        <f ca="1">SUM(IFERROR(INDIRECT("'"&amp;$C57&amp;"'!"&amp;ADDRESS(MATCH($B$83,'Input-Accounts'!$B:$B,0),COLUMN())),0))</f>
        <v>0</v>
      </c>
    </row>
    <row r="58" spans="1:15">
      <c r="A58" s="113">
        <f>IF(B58="","",MAX($A$7:A57)+1)</f>
        <v>41</v>
      </c>
      <c r="B58" s="117" t="str">
        <f>B20</f>
        <v>Customer</v>
      </c>
      <c r="C58" s="117" t="str">
        <f>C20</f>
        <v>Transm_Cust</v>
      </c>
      <c r="D58" s="118">
        <f t="shared" ca="1" si="1"/>
        <v>0</v>
      </c>
      <c r="E58" s="116">
        <f t="shared" ca="1" si="13"/>
        <v>0</v>
      </c>
      <c r="F58" s="116"/>
      <c r="G58" s="34">
        <f ca="1">SUM(IFERROR(INDIRECT("'"&amp;$C58&amp;"'!"&amp;ADDRESS(MATCH($B$83,'Input-Accounts'!$B:$B,0),COLUMN())),0))</f>
        <v>0</v>
      </c>
      <c r="H58" s="34">
        <f ca="1">SUM(IFERROR(INDIRECT("'"&amp;$C58&amp;"'!"&amp;ADDRESS(MATCH($B$83,'Input-Accounts'!$B:$B,0),COLUMN())),0))</f>
        <v>0</v>
      </c>
      <c r="I58" s="34">
        <f ca="1">SUM(IFERROR(INDIRECT("'"&amp;$C58&amp;"'!"&amp;ADDRESS(MATCH($B$83,'Input-Accounts'!$B:$B,0),COLUMN())),0))</f>
        <v>0</v>
      </c>
      <c r="J58" s="34">
        <f ca="1">SUM(IFERROR(INDIRECT("'"&amp;$C58&amp;"'!"&amp;ADDRESS(MATCH($B$83,'Input-Accounts'!$B:$B,0),COLUMN())),0))</f>
        <v>0</v>
      </c>
      <c r="K58" s="34">
        <f ca="1">SUM(IFERROR(INDIRECT("'"&amp;$C58&amp;"'!"&amp;ADDRESS(MATCH($B$83,'Input-Accounts'!$B:$B,0),COLUMN())),0))</f>
        <v>0</v>
      </c>
      <c r="L58" s="34">
        <f ca="1">SUM(IFERROR(INDIRECT("'"&amp;$C58&amp;"'!"&amp;ADDRESS(MATCH($B$83,'Input-Accounts'!$B:$B,0),COLUMN())),0))</f>
        <v>0</v>
      </c>
      <c r="M58" s="34">
        <f ca="1">SUM(IFERROR(INDIRECT("'"&amp;$C58&amp;"'!"&amp;ADDRESS(MATCH($B$83,'Input-Accounts'!$B:$B,0),COLUMN())),0))</f>
        <v>0</v>
      </c>
      <c r="N58" s="34">
        <f ca="1">SUM(IFERROR(INDIRECT("'"&amp;$C58&amp;"'!"&amp;ADDRESS(MATCH($B$83,'Input-Accounts'!$B:$B,0),COLUMN())),0))</f>
        <v>0</v>
      </c>
      <c r="O58" s="34">
        <f ca="1">SUM(IFERROR(INDIRECT("'"&amp;$C58&amp;"'!"&amp;ADDRESS(MATCH($B$83,'Input-Accounts'!$B:$B,0),COLUMN())),0))</f>
        <v>0</v>
      </c>
    </row>
    <row r="59" spans="1:15">
      <c r="A59" s="113">
        <f>IF(B59="","",MAX($A$7:A58)+1)</f>
        <v>42</v>
      </c>
      <c r="B59" s="56" t="str">
        <f>B21</f>
        <v>Subtotal</v>
      </c>
      <c r="D59" s="119">
        <f t="shared" ca="1" si="1"/>
        <v>7701.0031800732995</v>
      </c>
      <c r="E59" s="116">
        <f t="shared" ca="1" si="13"/>
        <v>0</v>
      </c>
      <c r="F59" s="116"/>
      <c r="G59" s="119">
        <f t="shared" ref="G59:M59" ca="1" si="18">SUM(G56:G58)</f>
        <v>4358.4169629590151</v>
      </c>
      <c r="H59" s="119">
        <f t="shared" ca="1" si="18"/>
        <v>270.0412065202388</v>
      </c>
      <c r="I59" s="119">
        <f t="shared" ca="1" si="18"/>
        <v>492.16814023724976</v>
      </c>
      <c r="J59" s="119">
        <f t="shared" ca="1" si="18"/>
        <v>1488.6032646066517</v>
      </c>
      <c r="K59" s="119">
        <f t="shared" ca="1" si="18"/>
        <v>5.8979636659979571</v>
      </c>
      <c r="L59" s="119">
        <f t="shared" ca="1" si="18"/>
        <v>15.78729851381931</v>
      </c>
      <c r="M59" s="119">
        <f t="shared" ca="1" si="18"/>
        <v>512.71301065083173</v>
      </c>
      <c r="N59" s="119">
        <f t="shared" ref="N59:O59" ca="1" si="19">SUM(N56:N58)</f>
        <v>169.91717316194749</v>
      </c>
      <c r="O59" s="119">
        <f t="shared" ca="1" si="19"/>
        <v>387.45815975754766</v>
      </c>
    </row>
    <row r="60" spans="1:15">
      <c r="A60" s="113" t="str">
        <f>IF(B60="","",MAX($A$7:A59)+1)</f>
        <v/>
      </c>
      <c r="B60" s="115"/>
      <c r="C60" s="115"/>
      <c r="D60" s="56">
        <f t="shared" si="1"/>
        <v>0</v>
      </c>
      <c r="E60" s="116">
        <f t="shared" si="13"/>
        <v>0</v>
      </c>
      <c r="F60" s="116"/>
    </row>
    <row r="61" spans="1:15">
      <c r="A61" s="113">
        <f>IF(B61="","",MAX($A$7:A60)+1)</f>
        <v>43</v>
      </c>
      <c r="B61" s="88" t="str">
        <f>B23</f>
        <v>Distribution</v>
      </c>
      <c r="C61" s="88"/>
      <c r="D61" s="56">
        <f t="shared" si="1"/>
        <v>0</v>
      </c>
      <c r="E61" s="116">
        <f t="shared" si="13"/>
        <v>0</v>
      </c>
      <c r="F61" s="116"/>
    </row>
    <row r="62" spans="1:15">
      <c r="A62" s="113">
        <f>IF(B62="","",MAX($A$7:A61)+1)</f>
        <v>44</v>
      </c>
      <c r="B62" s="117" t="str">
        <f>B24</f>
        <v>Demand</v>
      </c>
      <c r="C62" s="117" t="str">
        <f>C24</f>
        <v>Distrib_Dem</v>
      </c>
      <c r="D62" s="118">
        <f t="shared" ca="1" si="1"/>
        <v>62422.415621819775</v>
      </c>
      <c r="E62" s="116">
        <f t="shared" ca="1" si="13"/>
        <v>0</v>
      </c>
      <c r="F62" s="116"/>
      <c r="G62" s="34">
        <f ca="1">SUM(IFERROR(INDIRECT("'"&amp;$C62&amp;"'!"&amp;ADDRESS(MATCH($B$83,'Input-Accounts'!$B:$B,0),COLUMN())),0))</f>
        <v>48857.712533998791</v>
      </c>
      <c r="H62" s="34">
        <f ca="1">SUM(IFERROR(INDIRECT("'"&amp;$C62&amp;"'!"&amp;ADDRESS(MATCH($B$83,'Input-Accounts'!$B:$B,0),COLUMN())),0))</f>
        <v>2681.7007037214562</v>
      </c>
      <c r="I62" s="34">
        <f ca="1">SUM(IFERROR(INDIRECT("'"&amp;$C62&amp;"'!"&amp;ADDRESS(MATCH($B$83,'Input-Accounts'!$B:$B,0),COLUMN())),0))</f>
        <v>2329.4005524710301</v>
      </c>
      <c r="J62" s="34">
        <f ca="1">SUM(IFERROR(INDIRECT("'"&amp;$C62&amp;"'!"&amp;ADDRESS(MATCH($B$83,'Input-Accounts'!$B:$B,0),COLUMN())),0))</f>
        <v>4990.2697940693433</v>
      </c>
      <c r="K62" s="34">
        <f ca="1">SUM(IFERROR(INDIRECT("'"&amp;$C62&amp;"'!"&amp;ADDRESS(MATCH($B$83,'Input-Accounts'!$B:$B,0),COLUMN())),0))</f>
        <v>20.10471693104266</v>
      </c>
      <c r="L62" s="34">
        <f ca="1">SUM(IFERROR(INDIRECT("'"&amp;$C62&amp;"'!"&amp;ADDRESS(MATCH($B$83,'Input-Accounts'!$B:$B,0),COLUMN())),0))</f>
        <v>83.879401886050118</v>
      </c>
      <c r="M62" s="34">
        <f ca="1">SUM(IFERROR(INDIRECT("'"&amp;$C62&amp;"'!"&amp;ADDRESS(MATCH($B$83,'Input-Accounts'!$B:$B,0),COLUMN())),0))</f>
        <v>1686.6209700728812</v>
      </c>
      <c r="N62" s="34">
        <f ca="1">SUM(IFERROR(INDIRECT("'"&amp;$C62&amp;"'!"&amp;ADDRESS(MATCH($B$83,'Input-Accounts'!$B:$B,0),COLUMN())),0))</f>
        <v>542.97431003780821</v>
      </c>
      <c r="O62" s="34">
        <f ca="1">SUM(IFERROR(INDIRECT("'"&amp;$C62&amp;"'!"&amp;ADDRESS(MATCH($B$83,'Input-Accounts'!$B:$B,0),COLUMN())),0))</f>
        <v>1229.7526386313782</v>
      </c>
    </row>
    <row r="63" spans="1:15">
      <c r="A63" s="113">
        <f>IF(B63="","",MAX($A$7:A62)+1)</f>
        <v>45</v>
      </c>
      <c r="B63" s="117" t="str">
        <f>B25</f>
        <v>Commodity</v>
      </c>
      <c r="C63" s="117" t="str">
        <f>C25</f>
        <v>Distrib_Comm</v>
      </c>
      <c r="D63" s="118">
        <f t="shared" ca="1" si="1"/>
        <v>0</v>
      </c>
      <c r="E63" s="116">
        <f t="shared" ca="1" si="13"/>
        <v>0</v>
      </c>
      <c r="F63" s="116"/>
      <c r="G63" s="34">
        <f ca="1">SUM(IFERROR(INDIRECT("'"&amp;$C63&amp;"'!"&amp;ADDRESS(MATCH($B$83,'Input-Accounts'!$B:$B,0),COLUMN())),0))</f>
        <v>0</v>
      </c>
      <c r="H63" s="34">
        <f ca="1">SUM(IFERROR(INDIRECT("'"&amp;$C63&amp;"'!"&amp;ADDRESS(MATCH($B$83,'Input-Accounts'!$B:$B,0),COLUMN())),0))</f>
        <v>0</v>
      </c>
      <c r="I63" s="34">
        <f ca="1">SUM(IFERROR(INDIRECT("'"&amp;$C63&amp;"'!"&amp;ADDRESS(MATCH($B$83,'Input-Accounts'!$B:$B,0),COLUMN())),0))</f>
        <v>0</v>
      </c>
      <c r="J63" s="34">
        <f ca="1">SUM(IFERROR(INDIRECT("'"&amp;$C63&amp;"'!"&amp;ADDRESS(MATCH($B$83,'Input-Accounts'!$B:$B,0),COLUMN())),0))</f>
        <v>0</v>
      </c>
      <c r="K63" s="34">
        <f ca="1">SUM(IFERROR(INDIRECT("'"&amp;$C63&amp;"'!"&amp;ADDRESS(MATCH($B$83,'Input-Accounts'!$B:$B,0),COLUMN())),0))</f>
        <v>0</v>
      </c>
      <c r="L63" s="34">
        <f ca="1">SUM(IFERROR(INDIRECT("'"&amp;$C63&amp;"'!"&amp;ADDRESS(MATCH($B$83,'Input-Accounts'!$B:$B,0),COLUMN())),0))</f>
        <v>0</v>
      </c>
      <c r="M63" s="34">
        <f ca="1">SUM(IFERROR(INDIRECT("'"&amp;$C63&amp;"'!"&amp;ADDRESS(MATCH($B$83,'Input-Accounts'!$B:$B,0),COLUMN())),0))</f>
        <v>0</v>
      </c>
      <c r="N63" s="34">
        <f ca="1">SUM(IFERROR(INDIRECT("'"&amp;$C63&amp;"'!"&amp;ADDRESS(MATCH($B$83,'Input-Accounts'!$B:$B,0),COLUMN())),0))</f>
        <v>0</v>
      </c>
      <c r="O63" s="34">
        <f ca="1">SUM(IFERROR(INDIRECT("'"&amp;$C63&amp;"'!"&amp;ADDRESS(MATCH($B$83,'Input-Accounts'!$B:$B,0),COLUMN())),0))</f>
        <v>0</v>
      </c>
    </row>
    <row r="64" spans="1:15">
      <c r="A64" s="113">
        <f>IF(B64="","",MAX($A$7:A63)+1)</f>
        <v>46</v>
      </c>
      <c r="B64" s="117" t="str">
        <f>B26</f>
        <v>Customer</v>
      </c>
      <c r="C64" s="117" t="str">
        <f>C26</f>
        <v>Distrib_Cust</v>
      </c>
      <c r="D64" s="118">
        <f t="shared" ca="1" si="1"/>
        <v>3916.7326231624429</v>
      </c>
      <c r="E64" s="116">
        <f t="shared" ca="1" si="13"/>
        <v>0</v>
      </c>
      <c r="F64" s="116"/>
      <c r="G64" s="34">
        <f ca="1">SUM(IFERROR(INDIRECT("'"&amp;$C64&amp;"'!"&amp;ADDRESS(MATCH($B$83,'Input-Accounts'!$B:$B,0),COLUMN())),0))</f>
        <v>3207.8878855194744</v>
      </c>
      <c r="H64" s="34">
        <f ca="1">SUM(IFERROR(INDIRECT("'"&amp;$C64&amp;"'!"&amp;ADDRESS(MATCH($B$83,'Input-Accounts'!$B:$B,0),COLUMN())),0))</f>
        <v>247.82161041391925</v>
      </c>
      <c r="I64" s="34">
        <f ca="1">SUM(IFERROR(INDIRECT("'"&amp;$C64&amp;"'!"&amp;ADDRESS(MATCH($B$83,'Input-Accounts'!$B:$B,0),COLUMN())),0))</f>
        <v>253.01744920032232</v>
      </c>
      <c r="J64" s="34">
        <f ca="1">SUM(IFERROR(INDIRECT("'"&amp;$C64&amp;"'!"&amp;ADDRESS(MATCH($B$83,'Input-Accounts'!$B:$B,0),COLUMN())),0))</f>
        <v>148.11068206968167</v>
      </c>
      <c r="K64" s="34">
        <f ca="1">SUM(IFERROR(INDIRECT("'"&amp;$C64&amp;"'!"&amp;ADDRESS(MATCH($B$83,'Input-Accounts'!$B:$B,0),COLUMN())),0))</f>
        <v>1.4818518823646918</v>
      </c>
      <c r="L64" s="34">
        <f ca="1">SUM(IFERROR(INDIRECT("'"&amp;$C64&amp;"'!"&amp;ADDRESS(MATCH($B$83,'Input-Accounts'!$B:$B,0),COLUMN())),0))</f>
        <v>14.343060284546018</v>
      </c>
      <c r="M64" s="34">
        <f ca="1">SUM(IFERROR(INDIRECT("'"&amp;$C64&amp;"'!"&amp;ADDRESS(MATCH($B$83,'Input-Accounts'!$B:$B,0),COLUMN())),0))</f>
        <v>38.380255881835645</v>
      </c>
      <c r="N64" s="34">
        <f ca="1">SUM(IFERROR(INDIRECT("'"&amp;$C64&amp;"'!"&amp;ADDRESS(MATCH($B$83,'Input-Accounts'!$B:$B,0),COLUMN())),0))</f>
        <v>4.0625022762963097</v>
      </c>
      <c r="O64" s="34">
        <f ca="1">SUM(IFERROR(INDIRECT("'"&amp;$C64&amp;"'!"&amp;ADDRESS(MATCH($B$83,'Input-Accounts'!$B:$B,0),COLUMN())),0))</f>
        <v>1.6273256340022846</v>
      </c>
    </row>
    <row r="65" spans="1:15">
      <c r="A65" s="113">
        <f>IF(B65="","",MAX($A$7:A64)+1)</f>
        <v>47</v>
      </c>
      <c r="B65" s="56" t="str">
        <f>B27</f>
        <v>Subtotal</v>
      </c>
      <c r="D65" s="119">
        <f t="shared" ca="1" si="1"/>
        <v>66339.148244982222</v>
      </c>
      <c r="E65" s="116">
        <f t="shared" ca="1" si="13"/>
        <v>0</v>
      </c>
      <c r="F65" s="116"/>
      <c r="G65" s="119">
        <f t="shared" ref="G65:M65" ca="1" si="20">SUM(G62:G64)</f>
        <v>52065.600419518261</v>
      </c>
      <c r="H65" s="119">
        <f t="shared" ca="1" si="20"/>
        <v>2929.5223141353754</v>
      </c>
      <c r="I65" s="119">
        <f t="shared" ca="1" si="20"/>
        <v>2582.4180016713526</v>
      </c>
      <c r="J65" s="119">
        <f t="shared" ca="1" si="20"/>
        <v>5138.3804761390247</v>
      </c>
      <c r="K65" s="119">
        <f t="shared" ca="1" si="20"/>
        <v>21.58656881340735</v>
      </c>
      <c r="L65" s="119">
        <f t="shared" ca="1" si="20"/>
        <v>98.222462170596131</v>
      </c>
      <c r="M65" s="119">
        <f t="shared" ca="1" si="20"/>
        <v>1725.0012259547168</v>
      </c>
      <c r="N65" s="119">
        <f t="shared" ref="N65:O65" ca="1" si="21">SUM(N62:N64)</f>
        <v>547.03681231410451</v>
      </c>
      <c r="O65" s="119">
        <f t="shared" ca="1" si="21"/>
        <v>1231.3799642653805</v>
      </c>
    </row>
    <row r="66" spans="1:15">
      <c r="A66" s="113" t="str">
        <f>IF(B66="","",MAX($A$7:A65)+1)</f>
        <v/>
      </c>
      <c r="D66" s="56">
        <f t="shared" si="1"/>
        <v>0</v>
      </c>
      <c r="E66" s="116">
        <f t="shared" si="13"/>
        <v>0</v>
      </c>
      <c r="F66" s="116"/>
    </row>
    <row r="67" spans="1:15">
      <c r="A67" s="113">
        <f>IF(B67="","",MAX($A$7:A66)+1)</f>
        <v>48</v>
      </c>
      <c r="B67" s="88" t="str">
        <f>B29</f>
        <v>Customer</v>
      </c>
      <c r="C67" s="88"/>
      <c r="D67" s="56">
        <f t="shared" si="1"/>
        <v>0</v>
      </c>
      <c r="E67" s="116">
        <f t="shared" si="13"/>
        <v>0</v>
      </c>
      <c r="F67" s="116"/>
    </row>
    <row r="68" spans="1:15">
      <c r="A68" s="113">
        <f>IF(B68="","",MAX($A$7:A67)+1)</f>
        <v>49</v>
      </c>
      <c r="B68" s="117" t="str">
        <f>B30</f>
        <v>Demand</v>
      </c>
      <c r="C68" s="117" t="str">
        <f>C30</f>
        <v>Cust_Dem</v>
      </c>
      <c r="D68" s="118">
        <f t="shared" ca="1" si="1"/>
        <v>0</v>
      </c>
      <c r="E68" s="116">
        <f t="shared" ca="1" si="13"/>
        <v>0</v>
      </c>
      <c r="F68" s="116"/>
      <c r="G68" s="34">
        <f ca="1">SUM(IFERROR(INDIRECT("'"&amp;$C68&amp;"'!"&amp;ADDRESS(MATCH($B$83,'Input-Accounts'!$B:$B,0),COLUMN())),0))</f>
        <v>0</v>
      </c>
      <c r="H68" s="34">
        <f ca="1">SUM(IFERROR(INDIRECT("'"&amp;$C68&amp;"'!"&amp;ADDRESS(MATCH($B$83,'Input-Accounts'!$B:$B,0),COLUMN())),0))</f>
        <v>0</v>
      </c>
      <c r="I68" s="34">
        <f ca="1">SUM(IFERROR(INDIRECT("'"&amp;$C68&amp;"'!"&amp;ADDRESS(MATCH($B$83,'Input-Accounts'!$B:$B,0),COLUMN())),0))</f>
        <v>0</v>
      </c>
      <c r="J68" s="34">
        <f ca="1">SUM(IFERROR(INDIRECT("'"&amp;$C68&amp;"'!"&amp;ADDRESS(MATCH($B$83,'Input-Accounts'!$B:$B,0),COLUMN())),0))</f>
        <v>0</v>
      </c>
      <c r="K68" s="34">
        <f ca="1">SUM(IFERROR(INDIRECT("'"&amp;$C68&amp;"'!"&amp;ADDRESS(MATCH($B$83,'Input-Accounts'!$B:$B,0),COLUMN())),0))</f>
        <v>0</v>
      </c>
      <c r="L68" s="34">
        <f ca="1">SUM(IFERROR(INDIRECT("'"&amp;$C68&amp;"'!"&amp;ADDRESS(MATCH($B$83,'Input-Accounts'!$B:$B,0),COLUMN())),0))</f>
        <v>0</v>
      </c>
      <c r="M68" s="34">
        <f ca="1">SUM(IFERROR(INDIRECT("'"&amp;$C68&amp;"'!"&amp;ADDRESS(MATCH($B$83,'Input-Accounts'!$B:$B,0),COLUMN())),0))</f>
        <v>0</v>
      </c>
      <c r="N68" s="34">
        <f ca="1">SUM(IFERROR(INDIRECT("'"&amp;$C68&amp;"'!"&amp;ADDRESS(MATCH($B$83,'Input-Accounts'!$B:$B,0),COLUMN())),0))</f>
        <v>0</v>
      </c>
      <c r="O68" s="34">
        <f ca="1">SUM(IFERROR(INDIRECT("'"&amp;$C68&amp;"'!"&amp;ADDRESS(MATCH($B$83,'Input-Accounts'!$B:$B,0),COLUMN())),0))</f>
        <v>0</v>
      </c>
    </row>
    <row r="69" spans="1:15">
      <c r="A69" s="113">
        <f>IF(B69="","",MAX($A$7:A68)+1)</f>
        <v>50</v>
      </c>
      <c r="B69" s="117" t="str">
        <f>B31</f>
        <v>Commodity</v>
      </c>
      <c r="C69" s="117" t="str">
        <f>C31</f>
        <v>Cust_Comm</v>
      </c>
      <c r="D69" s="118">
        <f t="shared" ca="1" si="1"/>
        <v>0</v>
      </c>
      <c r="E69" s="116">
        <f t="shared" ca="1" si="13"/>
        <v>0</v>
      </c>
      <c r="F69" s="116"/>
      <c r="G69" s="34">
        <f ca="1">SUM(IFERROR(INDIRECT("'"&amp;$C69&amp;"'!"&amp;ADDRESS(MATCH($B$83,'Input-Accounts'!$B:$B,0),COLUMN())),0))</f>
        <v>0</v>
      </c>
      <c r="H69" s="34">
        <f ca="1">SUM(IFERROR(INDIRECT("'"&amp;$C69&amp;"'!"&amp;ADDRESS(MATCH($B$83,'Input-Accounts'!$B:$B,0),COLUMN())),0))</f>
        <v>0</v>
      </c>
      <c r="I69" s="34">
        <f ca="1">SUM(IFERROR(INDIRECT("'"&amp;$C69&amp;"'!"&amp;ADDRESS(MATCH($B$83,'Input-Accounts'!$B:$B,0),COLUMN())),0))</f>
        <v>0</v>
      </c>
      <c r="J69" s="34">
        <f ca="1">SUM(IFERROR(INDIRECT("'"&amp;$C69&amp;"'!"&amp;ADDRESS(MATCH($B$83,'Input-Accounts'!$B:$B,0),COLUMN())),0))</f>
        <v>0</v>
      </c>
      <c r="K69" s="34">
        <f ca="1">SUM(IFERROR(INDIRECT("'"&amp;$C69&amp;"'!"&amp;ADDRESS(MATCH($B$83,'Input-Accounts'!$B:$B,0),COLUMN())),0))</f>
        <v>0</v>
      </c>
      <c r="L69" s="34">
        <f ca="1">SUM(IFERROR(INDIRECT("'"&amp;$C69&amp;"'!"&amp;ADDRESS(MATCH($B$83,'Input-Accounts'!$B:$B,0),COLUMN())),0))</f>
        <v>0</v>
      </c>
      <c r="M69" s="34">
        <f ca="1">SUM(IFERROR(INDIRECT("'"&amp;$C69&amp;"'!"&amp;ADDRESS(MATCH($B$83,'Input-Accounts'!$B:$B,0),COLUMN())),0))</f>
        <v>0</v>
      </c>
      <c r="N69" s="34">
        <f ca="1">SUM(IFERROR(INDIRECT("'"&amp;$C69&amp;"'!"&amp;ADDRESS(MATCH($B$83,'Input-Accounts'!$B:$B,0),COLUMN())),0))</f>
        <v>0</v>
      </c>
      <c r="O69" s="34">
        <f ca="1">SUM(IFERROR(INDIRECT("'"&amp;$C69&amp;"'!"&amp;ADDRESS(MATCH($B$83,'Input-Accounts'!$B:$B,0),COLUMN())),0))</f>
        <v>0</v>
      </c>
    </row>
    <row r="70" spans="1:15">
      <c r="A70" s="113">
        <f>IF(B70="","",MAX($A$7:A69)+1)</f>
        <v>51</v>
      </c>
      <c r="B70" s="117" t="str">
        <f>B32</f>
        <v>Customer</v>
      </c>
      <c r="C70" s="117" t="str">
        <f>C32</f>
        <v>Cust_Cust</v>
      </c>
      <c r="D70" s="118">
        <f t="shared" ca="1" si="1"/>
        <v>68290.648051187265</v>
      </c>
      <c r="E70" s="116">
        <f t="shared" ca="1" si="13"/>
        <v>0</v>
      </c>
      <c r="F70" s="116"/>
      <c r="G70" s="34">
        <f ca="1">SUM(IFERROR(INDIRECT("'"&amp;$C70&amp;"'!"&amp;ADDRESS(MATCH($B$83,'Input-Accounts'!$B:$B,0),COLUMN())),0))</f>
        <v>58903.85733775363</v>
      </c>
      <c r="H70" s="34">
        <f ca="1">SUM(IFERROR(INDIRECT("'"&amp;$C70&amp;"'!"&amp;ADDRESS(MATCH($B$83,'Input-Accounts'!$B:$B,0),COLUMN())),0))</f>
        <v>3421.0614685379546</v>
      </c>
      <c r="I70" s="34">
        <f ca="1">SUM(IFERROR(INDIRECT("'"&amp;$C70&amp;"'!"&amp;ADDRESS(MATCH($B$83,'Input-Accounts'!$B:$B,0),COLUMN())),0))</f>
        <v>3008.2898085682964</v>
      </c>
      <c r="J70" s="34">
        <f ca="1">SUM(IFERROR(INDIRECT("'"&amp;$C70&amp;"'!"&amp;ADDRESS(MATCH($B$83,'Input-Accounts'!$B:$B,0),COLUMN())),0))</f>
        <v>1598.5663060302522</v>
      </c>
      <c r="K70" s="34">
        <f ca="1">SUM(IFERROR(INDIRECT("'"&amp;$C70&amp;"'!"&amp;ADDRESS(MATCH($B$83,'Input-Accounts'!$B:$B,0),COLUMN())),0))</f>
        <v>29.947826196448027</v>
      </c>
      <c r="L70" s="34">
        <f ca="1">SUM(IFERROR(INDIRECT("'"&amp;$C70&amp;"'!"&amp;ADDRESS(MATCH($B$83,'Input-Accounts'!$B:$B,0),COLUMN())),0))</f>
        <v>140.87393668911298</v>
      </c>
      <c r="M70" s="34">
        <f ca="1">SUM(IFERROR(INDIRECT("'"&amp;$C70&amp;"'!"&amp;ADDRESS(MATCH($B$83,'Input-Accounts'!$B:$B,0),COLUMN())),0))</f>
        <v>695.27089286712373</v>
      </c>
      <c r="N70" s="34">
        <f ca="1">SUM(IFERROR(INDIRECT("'"&amp;$C70&amp;"'!"&amp;ADDRESS(MATCH($B$83,'Input-Accounts'!$B:$B,0),COLUMN())),0))</f>
        <v>323.0348092055886</v>
      </c>
      <c r="O70" s="34">
        <f ca="1">SUM(IFERROR(INDIRECT("'"&amp;$C70&amp;"'!"&amp;ADDRESS(MATCH($B$83,'Input-Accounts'!$B:$B,0),COLUMN())),0))</f>
        <v>169.74566533885499</v>
      </c>
    </row>
    <row r="71" spans="1:15">
      <c r="A71" s="113">
        <f>IF(B71="","",MAX($A$7:A70)+1)</f>
        <v>52</v>
      </c>
      <c r="B71" s="56" t="str">
        <f>B33</f>
        <v>Subtotal</v>
      </c>
      <c r="D71" s="119">
        <f t="shared" ca="1" si="1"/>
        <v>68290.648051187265</v>
      </c>
      <c r="E71" s="116">
        <f t="shared" ca="1" si="13"/>
        <v>0</v>
      </c>
      <c r="F71" s="116"/>
      <c r="G71" s="119">
        <f t="shared" ref="G71:M71" ca="1" si="22">SUM(G68:G70)</f>
        <v>58903.85733775363</v>
      </c>
      <c r="H71" s="119">
        <f t="shared" ca="1" si="22"/>
        <v>3421.0614685379546</v>
      </c>
      <c r="I71" s="119">
        <f t="shared" ca="1" si="22"/>
        <v>3008.2898085682964</v>
      </c>
      <c r="J71" s="119">
        <f t="shared" ca="1" si="22"/>
        <v>1598.5663060302522</v>
      </c>
      <c r="K71" s="119">
        <f t="shared" ca="1" si="22"/>
        <v>29.947826196448027</v>
      </c>
      <c r="L71" s="119">
        <f t="shared" ca="1" si="22"/>
        <v>140.87393668911298</v>
      </c>
      <c r="M71" s="119">
        <f t="shared" ca="1" si="22"/>
        <v>695.27089286712373</v>
      </c>
      <c r="N71" s="119">
        <f t="shared" ref="N71:O71" ca="1" si="23">SUM(N68:N70)</f>
        <v>323.0348092055886</v>
      </c>
      <c r="O71" s="119">
        <f t="shared" ca="1" si="23"/>
        <v>169.74566533885499</v>
      </c>
    </row>
    <row r="72" spans="1:15" outlineLevel="1">
      <c r="A72" s="113" t="str">
        <f>IF(B72="","",MAX($A$7:A71)+1)</f>
        <v/>
      </c>
      <c r="D72" s="56">
        <f t="shared" si="1"/>
        <v>0</v>
      </c>
      <c r="E72" s="116">
        <f t="shared" si="13"/>
        <v>0</v>
      </c>
      <c r="F72" s="116"/>
    </row>
    <row r="73" spans="1:15" outlineLevel="1">
      <c r="A73" s="113">
        <f>IF(B73="","",MAX($A$7:A72)+1)</f>
        <v>53</v>
      </c>
      <c r="B73" s="88" t="str">
        <f>B35</f>
        <v>Gas Supply</v>
      </c>
      <c r="C73" s="88"/>
      <c r="D73" s="56">
        <f t="shared" si="1"/>
        <v>0</v>
      </c>
      <c r="E73" s="116">
        <f t="shared" si="13"/>
        <v>0</v>
      </c>
      <c r="F73" s="116"/>
    </row>
    <row r="74" spans="1:15" outlineLevel="1">
      <c r="A74" s="113">
        <f>IF(B74="","",MAX($A$7:A73)+1)</f>
        <v>54</v>
      </c>
      <c r="B74" s="117" t="str">
        <f>B36</f>
        <v>Demand</v>
      </c>
      <c r="C74" s="117" t="str">
        <f>C36</f>
        <v>Gas Supply_Dem</v>
      </c>
      <c r="D74" s="118">
        <f t="shared" ca="1" si="1"/>
        <v>0</v>
      </c>
      <c r="E74" s="116">
        <f t="shared" ca="1" si="13"/>
        <v>0</v>
      </c>
      <c r="F74" s="116"/>
      <c r="G74" s="34">
        <f ca="1">SUM(IFERROR(INDIRECT("'"&amp;$C74&amp;"'!"&amp;ADDRESS(MATCH($B$83,'Input-Accounts'!$B:$B,0),COLUMN())),0))</f>
        <v>0</v>
      </c>
      <c r="H74" s="34">
        <f ca="1">SUM(IFERROR(INDIRECT("'"&amp;$C74&amp;"'!"&amp;ADDRESS(MATCH($B$83,'Input-Accounts'!$B:$B,0),COLUMN())),0))</f>
        <v>0</v>
      </c>
      <c r="I74" s="34">
        <f ca="1">SUM(IFERROR(INDIRECT("'"&amp;$C74&amp;"'!"&amp;ADDRESS(MATCH($B$83,'Input-Accounts'!$B:$B,0),COLUMN())),0))</f>
        <v>0</v>
      </c>
      <c r="J74" s="34">
        <f ca="1">SUM(IFERROR(INDIRECT("'"&amp;$C74&amp;"'!"&amp;ADDRESS(MATCH($B$83,'Input-Accounts'!$B:$B,0),COLUMN())),0))</f>
        <v>0</v>
      </c>
      <c r="K74" s="34">
        <f ca="1">SUM(IFERROR(INDIRECT("'"&amp;$C74&amp;"'!"&amp;ADDRESS(MATCH($B$83,'Input-Accounts'!$B:$B,0),COLUMN())),0))</f>
        <v>0</v>
      </c>
      <c r="L74" s="34">
        <f ca="1">SUM(IFERROR(INDIRECT("'"&amp;$C74&amp;"'!"&amp;ADDRESS(MATCH($B$83,'Input-Accounts'!$B:$B,0),COLUMN())),0))</f>
        <v>0</v>
      </c>
      <c r="M74" s="34">
        <f ca="1">SUM(IFERROR(INDIRECT("'"&amp;$C74&amp;"'!"&amp;ADDRESS(MATCH($B$83,'Input-Accounts'!$B:$B,0),COLUMN())),0))</f>
        <v>0</v>
      </c>
      <c r="N74" s="34">
        <f ca="1">SUM(IFERROR(INDIRECT("'"&amp;$C74&amp;"'!"&amp;ADDRESS(MATCH($B$83,'Input-Accounts'!$B:$B,0),COLUMN())),0))</f>
        <v>0</v>
      </c>
      <c r="O74" s="34">
        <f ca="1">SUM(IFERROR(INDIRECT("'"&amp;$C74&amp;"'!"&amp;ADDRESS(MATCH($B$83,'Input-Accounts'!$B:$B,0),COLUMN())),0))</f>
        <v>0</v>
      </c>
    </row>
    <row r="75" spans="1:15" outlineLevel="1">
      <c r="A75" s="113">
        <f>IF(B75="","",MAX($A$7:A74)+1)</f>
        <v>55</v>
      </c>
      <c r="B75" s="117" t="str">
        <f>B37</f>
        <v>Commodity</v>
      </c>
      <c r="C75" s="117" t="str">
        <f>C37</f>
        <v>Gas Supply_Comm</v>
      </c>
      <c r="D75" s="118">
        <f t="shared" ca="1" si="1"/>
        <v>187544.06</v>
      </c>
      <c r="E75" s="116">
        <f t="shared" ca="1" si="13"/>
        <v>0</v>
      </c>
      <c r="F75" s="116"/>
      <c r="G75" s="34">
        <f ca="1">SUM(IFERROR(INDIRECT("'"&amp;$C75&amp;"'!"&amp;ADDRESS(MATCH($B$83,'Input-Accounts'!$B:$B,0),COLUMN())),0))</f>
        <v>156376.29400000002</v>
      </c>
      <c r="H75" s="34">
        <f ca="1">SUM(IFERROR(INDIRECT("'"&amp;$C75&amp;"'!"&amp;ADDRESS(MATCH($B$83,'Input-Accounts'!$B:$B,0),COLUMN())),0))</f>
        <v>8339.3310000000019</v>
      </c>
      <c r="I75" s="34">
        <f ca="1">SUM(IFERROR(INDIRECT("'"&amp;$C75&amp;"'!"&amp;ADDRESS(MATCH($B$83,'Input-Accounts'!$B:$B,0),COLUMN())),0))</f>
        <v>11834.985000000001</v>
      </c>
      <c r="J75" s="34">
        <f ca="1">SUM(IFERROR(INDIRECT("'"&amp;$C75&amp;"'!"&amp;ADDRESS(MATCH($B$83,'Input-Accounts'!$B:$B,0),COLUMN())),0))</f>
        <v>7506.7669999999998</v>
      </c>
      <c r="K75" s="34">
        <f ca="1">SUM(IFERROR(INDIRECT("'"&amp;$C75&amp;"'!"&amp;ADDRESS(MATCH($B$83,'Input-Accounts'!$B:$B,0),COLUMN())),0))</f>
        <v>1093.7159999999999</v>
      </c>
      <c r="L75" s="34">
        <f ca="1">SUM(IFERROR(INDIRECT("'"&amp;$C75&amp;"'!"&amp;ADDRESS(MATCH($B$83,'Input-Accounts'!$B:$B,0),COLUMN())),0))</f>
        <v>452.78000000000003</v>
      </c>
      <c r="M75" s="34">
        <f ca="1">SUM(IFERROR(INDIRECT("'"&amp;$C75&amp;"'!"&amp;ADDRESS(MATCH($B$83,'Input-Accounts'!$B:$B,0),COLUMN())),0))</f>
        <v>2168.7539999999999</v>
      </c>
      <c r="N75" s="34">
        <f ca="1">SUM(IFERROR(INDIRECT("'"&amp;$C75&amp;"'!"&amp;ADDRESS(MATCH($B$83,'Input-Accounts'!$B:$B,0),COLUMN())),0))</f>
        <v>-53.808999999999997</v>
      </c>
      <c r="O75" s="34">
        <f ca="1">SUM(IFERROR(INDIRECT("'"&amp;$C75&amp;"'!"&amp;ADDRESS(MATCH($B$83,'Input-Accounts'!$B:$B,0),COLUMN())),0))</f>
        <v>-174.75800000000001</v>
      </c>
    </row>
    <row r="76" spans="1:15" outlineLevel="1">
      <c r="A76" s="113">
        <f>IF(B76="","",MAX($A$7:A75)+1)</f>
        <v>56</v>
      </c>
      <c r="B76" s="117" t="str">
        <f>B38</f>
        <v>Customer</v>
      </c>
      <c r="C76" s="117" t="str">
        <f>C38</f>
        <v>Gas Supply_Cust</v>
      </c>
      <c r="D76" s="118">
        <f t="shared" ca="1" si="1"/>
        <v>0</v>
      </c>
      <c r="E76" s="116">
        <f t="shared" ref="E76:E91" ca="1" si="24">IF(D76="","",IF(D76=0,0,IF(ABS(D76-SUM($G76:$O76))&lt;Check_Limit,0,1)))</f>
        <v>0</v>
      </c>
      <c r="F76" s="116"/>
      <c r="G76" s="34">
        <f ca="1">SUM(IFERROR(INDIRECT("'"&amp;$C76&amp;"'!"&amp;ADDRESS(MATCH($B$83,'Input-Accounts'!$B:$B,0),COLUMN())),0))</f>
        <v>0</v>
      </c>
      <c r="H76" s="34">
        <f ca="1">SUM(IFERROR(INDIRECT("'"&amp;$C76&amp;"'!"&amp;ADDRESS(MATCH($B$83,'Input-Accounts'!$B:$B,0),COLUMN())),0))</f>
        <v>0</v>
      </c>
      <c r="I76" s="34">
        <f ca="1">SUM(IFERROR(INDIRECT("'"&amp;$C76&amp;"'!"&amp;ADDRESS(MATCH($B$83,'Input-Accounts'!$B:$B,0),COLUMN())),0))</f>
        <v>0</v>
      </c>
      <c r="J76" s="34">
        <f ca="1">SUM(IFERROR(INDIRECT("'"&amp;$C76&amp;"'!"&amp;ADDRESS(MATCH($B$83,'Input-Accounts'!$B:$B,0),COLUMN())),0))</f>
        <v>0</v>
      </c>
      <c r="K76" s="34">
        <f ca="1">SUM(IFERROR(INDIRECT("'"&amp;$C76&amp;"'!"&amp;ADDRESS(MATCH($B$83,'Input-Accounts'!$B:$B,0),COLUMN())),0))</f>
        <v>0</v>
      </c>
      <c r="L76" s="34">
        <f ca="1">SUM(IFERROR(INDIRECT("'"&amp;$C76&amp;"'!"&amp;ADDRESS(MATCH($B$83,'Input-Accounts'!$B:$B,0),COLUMN())),0))</f>
        <v>0</v>
      </c>
      <c r="M76" s="34">
        <f ca="1">SUM(IFERROR(INDIRECT("'"&amp;$C76&amp;"'!"&amp;ADDRESS(MATCH($B$83,'Input-Accounts'!$B:$B,0),COLUMN())),0))</f>
        <v>0</v>
      </c>
      <c r="N76" s="34">
        <f ca="1">SUM(IFERROR(INDIRECT("'"&amp;$C76&amp;"'!"&amp;ADDRESS(MATCH($B$83,'Input-Accounts'!$B:$B,0),COLUMN())),0))</f>
        <v>0</v>
      </c>
      <c r="O76" s="34">
        <f ca="1">SUM(IFERROR(INDIRECT("'"&amp;$C76&amp;"'!"&amp;ADDRESS(MATCH($B$83,'Input-Accounts'!$B:$B,0),COLUMN())),0))</f>
        <v>0</v>
      </c>
    </row>
    <row r="77" spans="1:15" outlineLevel="1">
      <c r="A77" s="113">
        <f>IF(B77="","",MAX($A$7:A76)+1)</f>
        <v>57</v>
      </c>
      <c r="B77" s="56" t="str">
        <f>B39</f>
        <v>Subtotal</v>
      </c>
      <c r="D77" s="119">
        <f t="shared" ref="D77:D83" ca="1" si="25">SUM(G77:O77)</f>
        <v>187544.06</v>
      </c>
      <c r="E77" s="116">
        <f t="shared" ca="1" si="24"/>
        <v>0</v>
      </c>
      <c r="F77" s="116"/>
      <c r="G77" s="119">
        <f t="shared" ref="G77:M77" ca="1" si="26">SUM(G74:G76)</f>
        <v>156376.29400000002</v>
      </c>
      <c r="H77" s="119">
        <f t="shared" ca="1" si="26"/>
        <v>8339.3310000000019</v>
      </c>
      <c r="I77" s="119">
        <f t="shared" ca="1" si="26"/>
        <v>11834.985000000001</v>
      </c>
      <c r="J77" s="119">
        <f t="shared" ca="1" si="26"/>
        <v>7506.7669999999998</v>
      </c>
      <c r="K77" s="119">
        <f t="shared" ca="1" si="26"/>
        <v>1093.7159999999999</v>
      </c>
      <c r="L77" s="119">
        <f t="shared" ca="1" si="26"/>
        <v>452.78000000000003</v>
      </c>
      <c r="M77" s="119">
        <f t="shared" ca="1" si="26"/>
        <v>2168.7539999999999</v>
      </c>
      <c r="N77" s="119">
        <f t="shared" ref="N77:O77" ca="1" si="27">SUM(N74:N76)</f>
        <v>-53.808999999999997</v>
      </c>
      <c r="O77" s="119">
        <f t="shared" ca="1" si="27"/>
        <v>-174.75800000000001</v>
      </c>
    </row>
    <row r="78" spans="1:15" outlineLevel="1">
      <c r="A78" s="113" t="str">
        <f>IF(B78="","",MAX($A$7:A77)+1)</f>
        <v/>
      </c>
      <c r="D78" s="56">
        <f t="shared" si="25"/>
        <v>0</v>
      </c>
      <c r="E78" s="116">
        <f t="shared" si="24"/>
        <v>0</v>
      </c>
      <c r="F78" s="116"/>
    </row>
    <row r="79" spans="1:15">
      <c r="A79" s="113">
        <f>IF(B79="","",MAX($A$7:A78)+1)</f>
        <v>58</v>
      </c>
      <c r="B79" s="88" t="s">
        <v>84</v>
      </c>
      <c r="C79" s="88"/>
      <c r="D79" s="56">
        <f t="shared" si="25"/>
        <v>0</v>
      </c>
      <c r="E79" s="116">
        <f t="shared" si="24"/>
        <v>0</v>
      </c>
      <c r="F79" s="116"/>
    </row>
    <row r="80" spans="1:15">
      <c r="A80" s="113">
        <f>IF(B80="","",MAX($A$7:A79)+1)</f>
        <v>59</v>
      </c>
      <c r="B80" s="117" t="str">
        <f>$B$12</f>
        <v>Demand</v>
      </c>
      <c r="C80" s="117"/>
      <c r="D80" s="118">
        <f t="shared" ca="1" si="25"/>
        <v>70123.418801893073</v>
      </c>
      <c r="E80" s="116">
        <f t="shared" ca="1" si="24"/>
        <v>0</v>
      </c>
      <c r="F80" s="116"/>
      <c r="G80" s="118">
        <f t="shared" ref="G80:O82" ca="1" si="28">SUMIFS(G$50:G$78,$B$50:$B$78,$B80)</f>
        <v>53216.129496957808</v>
      </c>
      <c r="H80" s="118">
        <f t="shared" ca="1" si="28"/>
        <v>2951.7419102416952</v>
      </c>
      <c r="I80" s="118">
        <f t="shared" ca="1" si="28"/>
        <v>2821.5686927082797</v>
      </c>
      <c r="J80" s="118">
        <f t="shared" ca="1" si="28"/>
        <v>6478.8730586759948</v>
      </c>
      <c r="K80" s="118">
        <f t="shared" ca="1" si="28"/>
        <v>26.002680597040616</v>
      </c>
      <c r="L80" s="118">
        <f t="shared" ca="1" si="28"/>
        <v>99.666700399869427</v>
      </c>
      <c r="M80" s="118">
        <f t="shared" ca="1" si="28"/>
        <v>2199.333980723713</v>
      </c>
      <c r="N80" s="118">
        <f t="shared" ca="1" si="28"/>
        <v>712.89148319975573</v>
      </c>
      <c r="O80" s="118">
        <f t="shared" ca="1" si="28"/>
        <v>1617.2107983889259</v>
      </c>
    </row>
    <row r="81" spans="1:15">
      <c r="A81" s="113">
        <f>IF(B81="","",MAX($A$7:A80)+1)</f>
        <v>60</v>
      </c>
      <c r="B81" s="117" t="str">
        <f>$B$13</f>
        <v>Commodity</v>
      </c>
      <c r="C81" s="117"/>
      <c r="D81" s="118">
        <f t="shared" ca="1" si="25"/>
        <v>190843.64414814551</v>
      </c>
      <c r="E81" s="116">
        <f t="shared" ca="1" si="24"/>
        <v>0</v>
      </c>
      <c r="F81" s="116"/>
      <c r="G81" s="118">
        <f t="shared" ca="1" si="28"/>
        <v>159153.43006017708</v>
      </c>
      <c r="H81" s="118">
        <f t="shared" ca="1" si="28"/>
        <v>8493.3390938185676</v>
      </c>
      <c r="I81" s="118">
        <f t="shared" ca="1" si="28"/>
        <v>12038.332053621589</v>
      </c>
      <c r="J81" s="118">
        <f t="shared" ca="1" si="28"/>
        <v>7622.61529723897</v>
      </c>
      <c r="K81" s="118">
        <f t="shared" ca="1" si="28"/>
        <v>1106.6028846042002</v>
      </c>
      <c r="L81" s="118">
        <f t="shared" ca="1" si="28"/>
        <v>461.32854666143703</v>
      </c>
      <c r="M81" s="118">
        <f t="shared" ca="1" si="28"/>
        <v>2196.5632120236573</v>
      </c>
      <c r="N81" s="118">
        <f t="shared" ca="1" si="28"/>
        <v>-53.808999999999997</v>
      </c>
      <c r="O81" s="118">
        <f t="shared" ca="1" si="28"/>
        <v>-174.75800000000001</v>
      </c>
    </row>
    <row r="82" spans="1:15">
      <c r="A82" s="113">
        <f>IF(B82="","",MAX($A$7:A81)+1)</f>
        <v>61</v>
      </c>
      <c r="B82" s="117" t="str">
        <f>$B$14</f>
        <v>Customer</v>
      </c>
      <c r="C82" s="117"/>
      <c r="D82" s="118">
        <f t="shared" ca="1" si="25"/>
        <v>72207.380674349712</v>
      </c>
      <c r="E82" s="116">
        <f t="shared" ca="1" si="24"/>
        <v>0</v>
      </c>
      <c r="F82" s="116"/>
      <c r="G82" s="118">
        <f t="shared" ca="1" si="28"/>
        <v>62111.745223273101</v>
      </c>
      <c r="H82" s="118">
        <f t="shared" ca="1" si="28"/>
        <v>3668.8830789518738</v>
      </c>
      <c r="I82" s="118">
        <f t="shared" ca="1" si="28"/>
        <v>3261.3072577686189</v>
      </c>
      <c r="J82" s="118">
        <f t="shared" ca="1" si="28"/>
        <v>1746.6769880999339</v>
      </c>
      <c r="K82" s="118">
        <f t="shared" ca="1" si="28"/>
        <v>31.429678078812717</v>
      </c>
      <c r="L82" s="118">
        <f t="shared" ca="1" si="28"/>
        <v>155.21699697365901</v>
      </c>
      <c r="M82" s="118">
        <f t="shared" ca="1" si="28"/>
        <v>733.65114874895937</v>
      </c>
      <c r="N82" s="118">
        <f t="shared" ca="1" si="28"/>
        <v>327.0973114818849</v>
      </c>
      <c r="O82" s="118">
        <f t="shared" ca="1" si="28"/>
        <v>171.37299097285728</v>
      </c>
    </row>
    <row r="83" spans="1:15" ht="30">
      <c r="A83" s="113">
        <f>IF(B83="","",MAX($A$7:A82)+1)</f>
        <v>62</v>
      </c>
      <c r="B83" s="132" t="str">
        <f>'Input-Accounts'!B316</f>
        <v>TOTAL REVENUE REQUIREMENT AT EQUAL RATES OF RETURN</v>
      </c>
      <c r="C83" s="133"/>
      <c r="D83" s="134">
        <f t="shared" ca="1" si="25"/>
        <v>333174.44362438831</v>
      </c>
      <c r="E83" s="116">
        <f t="shared" ca="1" si="24"/>
        <v>0</v>
      </c>
      <c r="F83" s="135"/>
      <c r="G83" s="134">
        <f ca="1">SUM(G80:G82)</f>
        <v>274481.30478040798</v>
      </c>
      <c r="H83" s="134">
        <f t="shared" ref="H83:M83" ca="1" si="29">SUM(H80:H82)</f>
        <v>15113.964083012137</v>
      </c>
      <c r="I83" s="134">
        <f t="shared" ca="1" si="29"/>
        <v>18121.208004098487</v>
      </c>
      <c r="J83" s="134">
        <f t="shared" ca="1" si="29"/>
        <v>15848.165344014898</v>
      </c>
      <c r="K83" s="134">
        <f t="shared" ca="1" si="29"/>
        <v>1164.0352432800535</v>
      </c>
      <c r="L83" s="134">
        <f t="shared" ca="1" si="29"/>
        <v>716.21224403496547</v>
      </c>
      <c r="M83" s="134">
        <f t="shared" ca="1" si="29"/>
        <v>5129.5483414963301</v>
      </c>
      <c r="N83" s="134">
        <f t="shared" ref="N83:O83" ca="1" si="30">SUM(N80:N82)</f>
        <v>986.17979468164071</v>
      </c>
      <c r="O83" s="134">
        <f t="shared" ca="1" si="30"/>
        <v>1613.8257893617831</v>
      </c>
    </row>
    <row r="84" spans="1:15">
      <c r="A84" s="113" t="str">
        <f>IF(B84="","",MAX($A$7:A83)+1)</f>
        <v/>
      </c>
      <c r="E84" s="116" t="str">
        <f t="shared" si="24"/>
        <v/>
      </c>
      <c r="F84" s="116"/>
    </row>
    <row r="85" spans="1:15">
      <c r="A85" s="113">
        <f>IF(B85="","",MAX($A$7:A84)+1)</f>
        <v>63</v>
      </c>
      <c r="B85" s="117" t="s">
        <v>86</v>
      </c>
      <c r="D85" s="136">
        <f ca="1">D80/D$83</f>
        <v>0.21047058123386042</v>
      </c>
      <c r="E85" s="116"/>
      <c r="F85" s="116"/>
      <c r="G85" s="136">
        <f t="shared" ref="G85:M87" ca="1" si="31">G80/G$83</f>
        <v>0.19387888562950423</v>
      </c>
      <c r="H85" s="136">
        <f t="shared" ca="1" si="31"/>
        <v>0.19529898933393705</v>
      </c>
      <c r="I85" s="136">
        <f t="shared" ca="1" si="31"/>
        <v>0.15570533112749013</v>
      </c>
      <c r="J85" s="136">
        <f t="shared" ca="1" si="31"/>
        <v>0.40880902729367086</v>
      </c>
      <c r="K85" s="136">
        <f t="shared" ca="1" si="31"/>
        <v>2.2338396321892696E-2</v>
      </c>
      <c r="L85" s="136">
        <f t="shared" ca="1" si="31"/>
        <v>0.13915805158310543</v>
      </c>
      <c r="M85" s="136">
        <f t="shared" ca="1" si="31"/>
        <v>0.42875782316580136</v>
      </c>
      <c r="N85" s="136">
        <f t="shared" ref="N85:O85" ca="1" si="32">N80/N$83</f>
        <v>0.72288185891082046</v>
      </c>
      <c r="O85" s="136">
        <f t="shared" ca="1" si="32"/>
        <v>1.0020975058457093</v>
      </c>
    </row>
    <row r="86" spans="1:15">
      <c r="A86" s="113">
        <f>IF(B86="","",MAX($A$7:A85)+1)</f>
        <v>64</v>
      </c>
      <c r="B86" s="117" t="s">
        <v>376</v>
      </c>
      <c r="D86" s="136">
        <f ca="1">D81/D$83</f>
        <v>0.57280397041286091</v>
      </c>
      <c r="E86" s="116"/>
      <c r="F86" s="116"/>
      <c r="G86" s="136">
        <f t="shared" ca="1" si="31"/>
        <v>0.57983340682347695</v>
      </c>
      <c r="H86" s="136">
        <f t="shared" ca="1" si="31"/>
        <v>0.56195310820970856</v>
      </c>
      <c r="I86" s="136">
        <f t="shared" ca="1" si="31"/>
        <v>0.66432282278857291</v>
      </c>
      <c r="J86" s="136">
        <f t="shared" ca="1" si="31"/>
        <v>0.48097777451051588</v>
      </c>
      <c r="K86" s="136">
        <f t="shared" ca="1" si="31"/>
        <v>0.95066097954730422</v>
      </c>
      <c r="L86" s="136">
        <f t="shared" ca="1" si="31"/>
        <v>0.64412267523161049</v>
      </c>
      <c r="M86" s="136">
        <f t="shared" ca="1" si="31"/>
        <v>0.42821766475114303</v>
      </c>
      <c r="N86" s="136">
        <f t="shared" ref="N86:O86" ca="1" si="33">N81/N$83</f>
        <v>-5.4563072869862089E-2</v>
      </c>
      <c r="O86" s="136">
        <f t="shared" ca="1" si="33"/>
        <v>-0.10828802039971815</v>
      </c>
    </row>
    <row r="87" spans="1:15">
      <c r="A87" s="113">
        <f>IF(B87="","",MAX($A$7:A86)+1)</f>
        <v>65</v>
      </c>
      <c r="B87" s="117" t="s">
        <v>26</v>
      </c>
      <c r="C87" s="105"/>
      <c r="D87" s="136">
        <f ca="1">D82/D$83</f>
        <v>0.21672544835327864</v>
      </c>
      <c r="E87" s="116"/>
      <c r="F87" s="116"/>
      <c r="G87" s="136">
        <f ca="1">G82/G$83</f>
        <v>0.22628770754701882</v>
      </c>
      <c r="H87" s="136">
        <f t="shared" ca="1" si="31"/>
        <v>0.24274790245635439</v>
      </c>
      <c r="I87" s="136">
        <f t="shared" ca="1" si="31"/>
        <v>0.17997184608393693</v>
      </c>
      <c r="J87" s="136">
        <f t="shared" ca="1" si="31"/>
        <v>0.11021319819581331</v>
      </c>
      <c r="K87" s="136">
        <f t="shared" ca="1" si="31"/>
        <v>2.7000624130803143E-2</v>
      </c>
      <c r="L87" s="136">
        <f t="shared" ca="1" si="31"/>
        <v>0.21671927318528406</v>
      </c>
      <c r="M87" s="136">
        <f t="shared" ca="1" si="31"/>
        <v>0.14302451208305555</v>
      </c>
      <c r="N87" s="136">
        <f t="shared" ref="N87:O87" ca="1" si="34">N82/N$83</f>
        <v>0.33168121395904149</v>
      </c>
      <c r="O87" s="136">
        <f t="shared" ca="1" si="34"/>
        <v>0.10619051455400887</v>
      </c>
    </row>
    <row r="88" spans="1:15">
      <c r="A88" s="113" t="str">
        <f>IF(B88="","",MAX($A$7:A87)+1)</f>
        <v/>
      </c>
      <c r="B88" s="117"/>
      <c r="C88" s="105"/>
      <c r="D88" s="136"/>
      <c r="E88" s="116" t="str">
        <f t="shared" si="24"/>
        <v/>
      </c>
      <c r="F88" s="116"/>
      <c r="G88" s="136"/>
      <c r="H88" s="136"/>
      <c r="I88" s="136"/>
      <c r="J88" s="136"/>
      <c r="K88" s="136"/>
      <c r="L88" s="136"/>
      <c r="M88" s="136"/>
      <c r="N88" s="136"/>
      <c r="O88" s="136"/>
    </row>
    <row r="89" spans="1:15">
      <c r="A89" s="113">
        <f>IF(B89="","",MAX($A$7:A88)+1)</f>
        <v>66</v>
      </c>
      <c r="B89" s="88" t="s">
        <v>377</v>
      </c>
      <c r="C89" s="105"/>
      <c r="D89" s="136"/>
      <c r="E89" s="116" t="str">
        <f t="shared" si="24"/>
        <v/>
      </c>
      <c r="F89" s="116"/>
      <c r="G89" s="136"/>
      <c r="H89" s="136"/>
      <c r="I89" s="136"/>
      <c r="J89" s="136"/>
      <c r="K89" s="136"/>
      <c r="L89" s="136"/>
      <c r="M89" s="136"/>
      <c r="N89" s="136"/>
      <c r="O89" s="136"/>
    </row>
    <row r="90" spans="1:15">
      <c r="A90" s="113" t="str">
        <f>IF(B90="","",MAX($A$7:A89)+1)</f>
        <v/>
      </c>
      <c r="B90" s="88"/>
      <c r="C90" s="105"/>
      <c r="D90" s="136"/>
      <c r="E90" s="116" t="str">
        <f t="shared" si="24"/>
        <v/>
      </c>
      <c r="F90" s="116"/>
      <c r="G90" s="136"/>
      <c r="H90" s="136"/>
      <c r="I90" s="136"/>
      <c r="J90" s="136"/>
      <c r="K90" s="136"/>
      <c r="L90" s="136"/>
      <c r="M90" s="136"/>
      <c r="N90" s="136"/>
      <c r="O90" s="136"/>
    </row>
    <row r="91" spans="1:15">
      <c r="A91" s="113">
        <f>IF(B91="","",MAX($A$7:A90)+1)</f>
        <v>67</v>
      </c>
      <c r="B91" s="88" t="str">
        <f>B49</f>
        <v>Production</v>
      </c>
      <c r="C91" s="115"/>
      <c r="D91" s="136"/>
      <c r="E91" s="116" t="str">
        <f t="shared" si="24"/>
        <v/>
      </c>
      <c r="F91" s="116"/>
      <c r="G91" s="136"/>
      <c r="H91" s="136"/>
      <c r="I91" s="136"/>
      <c r="J91" s="136"/>
      <c r="K91" s="136"/>
      <c r="L91" s="136"/>
      <c r="M91" s="136"/>
      <c r="N91" s="136"/>
      <c r="O91" s="136"/>
    </row>
    <row r="92" spans="1:15">
      <c r="A92" s="113">
        <f>IF(B92="","",MAX($A$7:A91)+1)</f>
        <v>68</v>
      </c>
      <c r="B92" s="117" t="str">
        <f>B50</f>
        <v>Demand</v>
      </c>
      <c r="C92" s="117" t="str">
        <f>C50</f>
        <v>Product_Dem</v>
      </c>
      <c r="D92" s="121">
        <f ca="1">D50/D$126*1000</f>
        <v>0</v>
      </c>
      <c r="E92" s="116"/>
      <c r="F92" s="122"/>
      <c r="G92" s="121">
        <f ca="1">G50/G$126*1000</f>
        <v>0</v>
      </c>
      <c r="H92" s="121">
        <f t="shared" ref="H92:O92" ca="1" si="35">H50/H$126*1000</f>
        <v>0</v>
      </c>
      <c r="I92" s="121">
        <f t="shared" ca="1" si="35"/>
        <v>0</v>
      </c>
      <c r="J92" s="121">
        <f t="shared" ca="1" si="35"/>
        <v>0</v>
      </c>
      <c r="K92" s="121">
        <f t="shared" ca="1" si="35"/>
        <v>0</v>
      </c>
      <c r="L92" s="121">
        <f t="shared" ca="1" si="35"/>
        <v>0</v>
      </c>
      <c r="M92" s="121">
        <f t="shared" ca="1" si="35"/>
        <v>0</v>
      </c>
      <c r="N92" s="121">
        <f t="shared" ca="1" si="35"/>
        <v>0</v>
      </c>
      <c r="O92" s="121">
        <f t="shared" ca="1" si="35"/>
        <v>0</v>
      </c>
    </row>
    <row r="93" spans="1:15">
      <c r="A93" s="113">
        <f>IF(B93="","",MAX($A$7:A92)+1)</f>
        <v>69</v>
      </c>
      <c r="B93" s="117" t="str">
        <f>B51</f>
        <v>Commodity</v>
      </c>
      <c r="C93" s="117" t="str">
        <f>C51</f>
        <v>Product_Comm</v>
      </c>
      <c r="D93" s="121">
        <f ca="1">D51/D$127*1000</f>
        <v>7.8361551908860863E-2</v>
      </c>
      <c r="E93" s="116"/>
      <c r="F93" s="122"/>
      <c r="G93" s="121">
        <f ca="1">G51/G$127*1000</f>
        <v>0.13967431678499601</v>
      </c>
      <c r="H93" s="121">
        <f t="shared" ref="H93:O93" ca="1" si="36">H51/H$127*1000</f>
        <v>0.12493953635149105</v>
      </c>
      <c r="I93" s="121">
        <f t="shared" ca="1" si="36"/>
        <v>9.0518280248650995E-2</v>
      </c>
      <c r="J93" s="121">
        <f t="shared" ca="1" si="36"/>
        <v>1.7297236822327179E-2</v>
      </c>
      <c r="K93" s="121">
        <f t="shared" ca="1" si="36"/>
        <v>0.1046081288086919</v>
      </c>
      <c r="L93" s="121">
        <f t="shared" ca="1" si="36"/>
        <v>8.9588625670058555E-2</v>
      </c>
      <c r="M93" s="121">
        <f t="shared" ca="1" si="36"/>
        <v>8.9535778521349727E-3</v>
      </c>
      <c r="N93" s="121">
        <f t="shared" ca="1" si="36"/>
        <v>0</v>
      </c>
      <c r="O93" s="121">
        <f t="shared" ca="1" si="36"/>
        <v>0</v>
      </c>
    </row>
    <row r="94" spans="1:15">
      <c r="A94" s="113">
        <f>IF(B94="","",MAX($A$7:A93)+1)</f>
        <v>70</v>
      </c>
      <c r="B94" s="117" t="str">
        <f>B52</f>
        <v>Customer</v>
      </c>
      <c r="C94" s="117" t="str">
        <f>C52</f>
        <v>Product_Cust</v>
      </c>
      <c r="D94" s="121">
        <f ca="1">D52/D$128*1000</f>
        <v>0</v>
      </c>
      <c r="E94" s="116"/>
      <c r="F94" s="122"/>
      <c r="G94" s="121">
        <f ca="1">G52/G$128*1000</f>
        <v>0</v>
      </c>
      <c r="H94" s="121">
        <f t="shared" ref="H94:O94" ca="1" si="37">H52/H$128*1000</f>
        <v>0</v>
      </c>
      <c r="I94" s="121">
        <f t="shared" ca="1" si="37"/>
        <v>0</v>
      </c>
      <c r="J94" s="121">
        <f t="shared" ca="1" si="37"/>
        <v>0</v>
      </c>
      <c r="K94" s="121">
        <f t="shared" ca="1" si="37"/>
        <v>0</v>
      </c>
      <c r="L94" s="121">
        <f t="shared" ca="1" si="37"/>
        <v>0</v>
      </c>
      <c r="M94" s="121">
        <f t="shared" ca="1" si="37"/>
        <v>0</v>
      </c>
      <c r="N94" s="121">
        <f t="shared" ca="1" si="37"/>
        <v>0</v>
      </c>
      <c r="O94" s="121">
        <f t="shared" ca="1" si="37"/>
        <v>0</v>
      </c>
    </row>
    <row r="95" spans="1:15">
      <c r="A95" s="113" t="str">
        <f>IF(B95="","",MAX($A$7:A94)+1)</f>
        <v/>
      </c>
      <c r="B95" s="117"/>
      <c r="C95" s="117"/>
      <c r="D95" s="121"/>
      <c r="E95" s="116"/>
      <c r="F95" s="122"/>
      <c r="G95" s="121"/>
      <c r="H95" s="121"/>
      <c r="I95" s="121"/>
      <c r="J95" s="121"/>
      <c r="K95" s="121"/>
      <c r="L95" s="121"/>
      <c r="M95" s="121"/>
      <c r="N95" s="121"/>
      <c r="O95" s="121"/>
    </row>
    <row r="96" spans="1:15">
      <c r="A96" s="113" t="str">
        <f>IF(B96="","",MAX($A$7:A95)+1)</f>
        <v/>
      </c>
      <c r="B96" s="117"/>
      <c r="C96" s="117"/>
      <c r="D96" s="121"/>
      <c r="E96" s="116"/>
      <c r="F96" s="122"/>
      <c r="G96" s="121"/>
      <c r="H96" s="121"/>
      <c r="I96" s="121"/>
      <c r="J96" s="121"/>
      <c r="K96" s="121"/>
      <c r="L96" s="121"/>
      <c r="M96" s="121"/>
      <c r="N96" s="121"/>
      <c r="O96" s="121"/>
    </row>
    <row r="97" spans="1:15">
      <c r="A97" s="113">
        <f>IF(B97="","",MAX($A$7:A96)+1)</f>
        <v>71</v>
      </c>
      <c r="B97" s="88" t="str">
        <f>B55</f>
        <v>Transmission</v>
      </c>
      <c r="C97" s="115"/>
      <c r="D97" s="121"/>
      <c r="E97" s="116"/>
      <c r="F97" s="122"/>
      <c r="G97" s="121"/>
      <c r="H97" s="121"/>
      <c r="I97" s="121"/>
      <c r="J97" s="121"/>
      <c r="K97" s="121"/>
      <c r="L97" s="121"/>
      <c r="M97" s="121"/>
      <c r="N97" s="121"/>
      <c r="O97" s="121"/>
    </row>
    <row r="98" spans="1:15">
      <c r="A98" s="113">
        <f>IF(B98="","",MAX($A$7:A97)+1)</f>
        <v>72</v>
      </c>
      <c r="B98" s="117" t="str">
        <f>B56</f>
        <v>Demand</v>
      </c>
      <c r="C98" s="117" t="str">
        <f>C56</f>
        <v>Transm_Dem</v>
      </c>
      <c r="D98" s="121">
        <f ca="1">D56/D$126*1000</f>
        <v>1.4848851122854878</v>
      </c>
      <c r="E98" s="116"/>
      <c r="F98" s="122"/>
      <c r="G98" s="121">
        <f ca="1">G56/G$126*1000</f>
        <v>1.4848851122854874</v>
      </c>
      <c r="H98" s="121">
        <f t="shared" ref="H98:O98" ca="1" si="38">H56/H$126*1000</f>
        <v>1.4848851122854878</v>
      </c>
      <c r="I98" s="121">
        <f t="shared" ca="1" si="38"/>
        <v>1.4848851122854889</v>
      </c>
      <c r="J98" s="121">
        <f t="shared" ca="1" si="38"/>
        <v>1.4848851122854891</v>
      </c>
      <c r="K98" s="121">
        <f t="shared" ca="1" si="38"/>
        <v>1.4848851122854878</v>
      </c>
      <c r="L98" s="121">
        <f t="shared" ca="1" si="38"/>
        <v>1.4848851122854883</v>
      </c>
      <c r="M98" s="121">
        <f t="shared" ca="1" si="38"/>
        <v>1.4848851122854885</v>
      </c>
      <c r="N98" s="121">
        <f t="shared" ca="1" si="38"/>
        <v>1.4848851122854876</v>
      </c>
      <c r="O98" s="121">
        <f t="shared" ca="1" si="38"/>
        <v>1.484885112285488</v>
      </c>
    </row>
    <row r="99" spans="1:15">
      <c r="A99" s="113">
        <f>IF(B99="","",MAX($A$7:A98)+1)</f>
        <v>73</v>
      </c>
      <c r="B99" s="117" t="str">
        <f>B57</f>
        <v>Commodity</v>
      </c>
      <c r="C99" s="117" t="str">
        <f>C57</f>
        <v>Transm_Comm</v>
      </c>
      <c r="D99" s="121">
        <f ca="1">D57/D$127*1000</f>
        <v>0</v>
      </c>
      <c r="E99" s="116"/>
      <c r="F99" s="122"/>
      <c r="G99" s="121">
        <f t="shared" ref="G99:O99" ca="1" si="39">G57/G$127*1000</f>
        <v>0</v>
      </c>
      <c r="H99" s="121">
        <f t="shared" ca="1" si="39"/>
        <v>0</v>
      </c>
      <c r="I99" s="121">
        <f t="shared" ca="1" si="39"/>
        <v>0</v>
      </c>
      <c r="J99" s="121">
        <f t="shared" ca="1" si="39"/>
        <v>0</v>
      </c>
      <c r="K99" s="121">
        <f t="shared" ca="1" si="39"/>
        <v>0</v>
      </c>
      <c r="L99" s="121">
        <f t="shared" ca="1" si="39"/>
        <v>0</v>
      </c>
      <c r="M99" s="121">
        <f t="shared" ca="1" si="39"/>
        <v>0</v>
      </c>
      <c r="N99" s="121">
        <f t="shared" ca="1" si="39"/>
        <v>0</v>
      </c>
      <c r="O99" s="121">
        <f t="shared" ca="1" si="39"/>
        <v>0</v>
      </c>
    </row>
    <row r="100" spans="1:15">
      <c r="A100" s="113">
        <f>IF(B100="","",MAX($A$7:A99)+1)</f>
        <v>74</v>
      </c>
      <c r="B100" s="117" t="str">
        <f>B58</f>
        <v>Customer</v>
      </c>
      <c r="C100" s="117" t="str">
        <f>C58</f>
        <v>Transm_Cust</v>
      </c>
      <c r="D100" s="121">
        <f ca="1">D58/D$128*1000</f>
        <v>0</v>
      </c>
      <c r="E100" s="116"/>
      <c r="F100" s="122"/>
      <c r="G100" s="121">
        <f t="shared" ref="G100:O100" ca="1" si="40">G58/G$128*1000</f>
        <v>0</v>
      </c>
      <c r="H100" s="121">
        <f t="shared" ca="1" si="40"/>
        <v>0</v>
      </c>
      <c r="I100" s="121">
        <f t="shared" ca="1" si="40"/>
        <v>0</v>
      </c>
      <c r="J100" s="121">
        <f t="shared" ca="1" si="40"/>
        <v>0</v>
      </c>
      <c r="K100" s="121">
        <f t="shared" ca="1" si="40"/>
        <v>0</v>
      </c>
      <c r="L100" s="121">
        <f t="shared" ca="1" si="40"/>
        <v>0</v>
      </c>
      <c r="M100" s="121">
        <f t="shared" ca="1" si="40"/>
        <v>0</v>
      </c>
      <c r="N100" s="121">
        <f t="shared" ca="1" si="40"/>
        <v>0</v>
      </c>
      <c r="O100" s="121">
        <f t="shared" ca="1" si="40"/>
        <v>0</v>
      </c>
    </row>
    <row r="101" spans="1:15">
      <c r="A101" s="113" t="str">
        <f>IF(B101="","",MAX($A$7:A100)+1)</f>
        <v/>
      </c>
      <c r="B101" s="117"/>
      <c r="C101" s="117"/>
      <c r="D101" s="121"/>
      <c r="E101" s="116"/>
      <c r="F101" s="122"/>
      <c r="G101" s="121"/>
      <c r="H101" s="121"/>
      <c r="I101" s="121"/>
      <c r="J101" s="121"/>
      <c r="K101" s="121"/>
      <c r="L101" s="121"/>
      <c r="M101" s="121"/>
      <c r="N101" s="121"/>
      <c r="O101" s="121"/>
    </row>
    <row r="102" spans="1:15">
      <c r="A102" s="113" t="str">
        <f>IF(B102="","",MAX($A$7:A101)+1)</f>
        <v/>
      </c>
      <c r="B102" s="117"/>
      <c r="C102" s="117"/>
      <c r="D102" s="121"/>
      <c r="E102" s="116"/>
      <c r="F102" s="122"/>
      <c r="G102" s="121"/>
      <c r="H102" s="121"/>
      <c r="I102" s="121"/>
      <c r="J102" s="121"/>
      <c r="K102" s="121"/>
      <c r="L102" s="121"/>
      <c r="M102" s="121"/>
      <c r="N102" s="121"/>
      <c r="O102" s="121"/>
    </row>
    <row r="103" spans="1:15">
      <c r="A103" s="113">
        <f>IF(B103="","",MAX($A$7:A102)+1)</f>
        <v>75</v>
      </c>
      <c r="B103" s="88" t="str">
        <f>B61</f>
        <v>Distribution</v>
      </c>
      <c r="C103" s="115"/>
      <c r="D103" s="121"/>
      <c r="E103" s="116"/>
      <c r="F103" s="122"/>
      <c r="G103" s="121"/>
      <c r="H103" s="121"/>
      <c r="I103" s="121"/>
      <c r="J103" s="121"/>
      <c r="K103" s="121"/>
      <c r="L103" s="121"/>
      <c r="M103" s="121"/>
      <c r="N103" s="121"/>
      <c r="O103" s="121"/>
    </row>
    <row r="104" spans="1:15">
      <c r="A104" s="113">
        <f>IF(B104="","",MAX($A$7:A103)+1)</f>
        <v>76</v>
      </c>
      <c r="B104" s="117" t="str">
        <f>B62</f>
        <v>Demand</v>
      </c>
      <c r="C104" s="117" t="str">
        <f>C62</f>
        <v>Distrib_Dem</v>
      </c>
      <c r="D104" s="121">
        <f ca="1">D62/D$126*1000</f>
        <v>12.036109252568185</v>
      </c>
      <c r="E104" s="116"/>
      <c r="F104" s="122"/>
      <c r="G104" s="121">
        <f t="shared" ref="G104:O104" ca="1" si="41">G62/G$126*1000</f>
        <v>16.645513859418475</v>
      </c>
      <c r="H104" s="121">
        <f t="shared" ca="1" si="41"/>
        <v>14.745962299139208</v>
      </c>
      <c r="I104" s="121">
        <f t="shared" ca="1" si="41"/>
        <v>7.0278669384134966</v>
      </c>
      <c r="J104" s="121">
        <f t="shared" ca="1" si="41"/>
        <v>4.9778053694243054</v>
      </c>
      <c r="K104" s="121">
        <f t="shared" ca="1" si="41"/>
        <v>5.0616105063047989</v>
      </c>
      <c r="L104" s="121">
        <f t="shared" ca="1" si="41"/>
        <v>7.8893342631725094</v>
      </c>
      <c r="M104" s="121">
        <f t="shared" ca="1" si="41"/>
        <v>4.8846787900908257</v>
      </c>
      <c r="N104" s="121">
        <f t="shared" ca="1" si="41"/>
        <v>4.7449851849888507</v>
      </c>
      <c r="O104" s="121">
        <f t="shared" ca="1" si="41"/>
        <v>4.7128737359413888</v>
      </c>
    </row>
    <row r="105" spans="1:15">
      <c r="A105" s="113">
        <f>IF(B105="","",MAX($A$7:A104)+1)</f>
        <v>77</v>
      </c>
      <c r="B105" s="117" t="str">
        <f>B63</f>
        <v>Commodity</v>
      </c>
      <c r="C105" s="117" t="str">
        <f>C63</f>
        <v>Distrib_Comm</v>
      </c>
      <c r="D105" s="121">
        <f ca="1">D63/D$127*1000</f>
        <v>0</v>
      </c>
      <c r="E105" s="116"/>
      <c r="F105" s="122"/>
      <c r="G105" s="121">
        <f t="shared" ref="G105:O105" ca="1" si="42">G63/G$127*1000</f>
        <v>0</v>
      </c>
      <c r="H105" s="121">
        <f t="shared" ca="1" si="42"/>
        <v>0</v>
      </c>
      <c r="I105" s="121">
        <f t="shared" ca="1" si="42"/>
        <v>0</v>
      </c>
      <c r="J105" s="121">
        <f t="shared" ca="1" si="42"/>
        <v>0</v>
      </c>
      <c r="K105" s="121">
        <f t="shared" ca="1" si="42"/>
        <v>0</v>
      </c>
      <c r="L105" s="121">
        <f t="shared" ca="1" si="42"/>
        <v>0</v>
      </c>
      <c r="M105" s="121">
        <f t="shared" ca="1" si="42"/>
        <v>0</v>
      </c>
      <c r="N105" s="121">
        <f t="shared" ca="1" si="42"/>
        <v>0</v>
      </c>
      <c r="O105" s="121">
        <f t="shared" ca="1" si="42"/>
        <v>0</v>
      </c>
    </row>
    <row r="106" spans="1:15">
      <c r="A106" s="113">
        <f>IF(B106="","",MAX($A$7:A105)+1)</f>
        <v>78</v>
      </c>
      <c r="B106" s="117" t="str">
        <f>B64</f>
        <v>Customer</v>
      </c>
      <c r="C106" s="117" t="str">
        <f>C64</f>
        <v>Distrib_Cust</v>
      </c>
      <c r="D106" s="121">
        <f ca="1">D64/D$128*1000</f>
        <v>1.5210747991777955</v>
      </c>
      <c r="E106" s="116"/>
      <c r="F106" s="122"/>
      <c r="G106" s="121">
        <f t="shared" ref="G106:O106" ca="1" si="43">G64/G$128*1000</f>
        <v>1.3515039527055985</v>
      </c>
      <c r="H106" s="121">
        <f t="shared" ca="1" si="43"/>
        <v>2.0039267265090346</v>
      </c>
      <c r="I106" s="121">
        <f t="shared" ca="1" si="43"/>
        <v>4.8520039350360005</v>
      </c>
      <c r="J106" s="121">
        <f t="shared" ca="1" si="43"/>
        <v>7.9887099282460445</v>
      </c>
      <c r="K106" s="121">
        <f t="shared" ca="1" si="43"/>
        <v>15.435957107965541</v>
      </c>
      <c r="L106" s="121">
        <f t="shared" ca="1" si="43"/>
        <v>6.2551505820087314</v>
      </c>
      <c r="M106" s="121">
        <f t="shared" ca="1" si="43"/>
        <v>9.1207832418810941</v>
      </c>
      <c r="N106" s="121">
        <f t="shared" ca="1" si="43"/>
        <v>13.020840629154838</v>
      </c>
      <c r="O106" s="121">
        <f t="shared" ca="1" si="43"/>
        <v>11.300872458349199</v>
      </c>
    </row>
    <row r="107" spans="1:15">
      <c r="A107" s="113" t="str">
        <f>IF(B107="","",MAX($A$7:A106)+1)</f>
        <v/>
      </c>
      <c r="B107" s="117"/>
      <c r="C107" s="117"/>
      <c r="D107" s="121"/>
      <c r="E107" s="116"/>
      <c r="F107" s="122"/>
      <c r="G107" s="121"/>
      <c r="H107" s="121"/>
      <c r="I107" s="121"/>
      <c r="J107" s="121"/>
      <c r="K107" s="121"/>
      <c r="L107" s="121"/>
      <c r="M107" s="121"/>
      <c r="N107" s="121"/>
      <c r="O107" s="121"/>
    </row>
    <row r="108" spans="1:15">
      <c r="A108" s="113" t="str">
        <f>IF(B108="","",MAX($A$7:A107)+1)</f>
        <v/>
      </c>
      <c r="B108" s="117"/>
      <c r="C108" s="117"/>
      <c r="D108" s="121"/>
      <c r="E108" s="116"/>
      <c r="F108" s="122"/>
      <c r="G108" s="121"/>
      <c r="H108" s="121"/>
      <c r="I108" s="121"/>
      <c r="J108" s="121"/>
      <c r="K108" s="121"/>
      <c r="L108" s="121"/>
      <c r="M108" s="121"/>
      <c r="N108" s="121"/>
      <c r="O108" s="121"/>
    </row>
    <row r="109" spans="1:15">
      <c r="A109" s="113">
        <f>IF(B109="","",MAX($A$7:A108)+1)</f>
        <v>79</v>
      </c>
      <c r="B109" s="88" t="str">
        <f>B67</f>
        <v>Customer</v>
      </c>
      <c r="C109" s="115"/>
      <c r="D109" s="121"/>
      <c r="E109" s="116"/>
      <c r="F109" s="122"/>
      <c r="G109" s="121"/>
      <c r="H109" s="121"/>
      <c r="I109" s="121"/>
      <c r="J109" s="121"/>
      <c r="K109" s="121"/>
      <c r="L109" s="121"/>
      <c r="M109" s="121"/>
      <c r="N109" s="121"/>
      <c r="O109" s="121"/>
    </row>
    <row r="110" spans="1:15">
      <c r="A110" s="113">
        <f>IF(B110="","",MAX($A$7:A109)+1)</f>
        <v>80</v>
      </c>
      <c r="B110" s="117" t="str">
        <f>B68</f>
        <v>Demand</v>
      </c>
      <c r="C110" s="117" t="str">
        <f>C68</f>
        <v>Cust_Dem</v>
      </c>
      <c r="D110" s="121">
        <f ca="1">D68/D$126*1000</f>
        <v>0</v>
      </c>
      <c r="E110" s="116"/>
      <c r="F110" s="122"/>
      <c r="G110" s="121">
        <f ca="1">G68/G$126*1000</f>
        <v>0</v>
      </c>
      <c r="H110" s="121">
        <f t="shared" ref="H110:O110" ca="1" si="44">H68/H$126*1000</f>
        <v>0</v>
      </c>
      <c r="I110" s="121">
        <f t="shared" ca="1" si="44"/>
        <v>0</v>
      </c>
      <c r="J110" s="121">
        <f t="shared" ca="1" si="44"/>
        <v>0</v>
      </c>
      <c r="K110" s="121">
        <f t="shared" ca="1" si="44"/>
        <v>0</v>
      </c>
      <c r="L110" s="121">
        <f t="shared" ca="1" si="44"/>
        <v>0</v>
      </c>
      <c r="M110" s="121">
        <f t="shared" ca="1" si="44"/>
        <v>0</v>
      </c>
      <c r="N110" s="121">
        <f t="shared" ca="1" si="44"/>
        <v>0</v>
      </c>
      <c r="O110" s="121">
        <f t="shared" ca="1" si="44"/>
        <v>0</v>
      </c>
    </row>
    <row r="111" spans="1:15">
      <c r="A111" s="113">
        <f>IF(B111="","",MAX($A$7:A110)+1)</f>
        <v>81</v>
      </c>
      <c r="B111" s="117" t="str">
        <f>B69</f>
        <v>Commodity</v>
      </c>
      <c r="C111" s="117" t="str">
        <f>C69</f>
        <v>Cust_Comm</v>
      </c>
      <c r="D111" s="121">
        <f ca="1">D69/D$127*1000</f>
        <v>0</v>
      </c>
      <c r="E111" s="116"/>
      <c r="F111" s="122"/>
      <c r="G111" s="121">
        <f ca="1">G69/G$127*1000</f>
        <v>0</v>
      </c>
      <c r="H111" s="121">
        <f t="shared" ref="H111:O111" ca="1" si="45">H69/H$127*1000</f>
        <v>0</v>
      </c>
      <c r="I111" s="121">
        <f t="shared" ca="1" si="45"/>
        <v>0</v>
      </c>
      <c r="J111" s="121">
        <f t="shared" ca="1" si="45"/>
        <v>0</v>
      </c>
      <c r="K111" s="121">
        <f t="shared" ca="1" si="45"/>
        <v>0</v>
      </c>
      <c r="L111" s="121">
        <f t="shared" ca="1" si="45"/>
        <v>0</v>
      </c>
      <c r="M111" s="121">
        <f t="shared" ca="1" si="45"/>
        <v>0</v>
      </c>
      <c r="N111" s="121">
        <f t="shared" ca="1" si="45"/>
        <v>0</v>
      </c>
      <c r="O111" s="121">
        <f t="shared" ca="1" si="45"/>
        <v>0</v>
      </c>
    </row>
    <row r="112" spans="1:15">
      <c r="A112" s="113">
        <f>IF(B112="","",MAX($A$7:A111)+1)</f>
        <v>82</v>
      </c>
      <c r="B112" s="117" t="str">
        <f>B70</f>
        <v>Customer</v>
      </c>
      <c r="C112" s="117" t="str">
        <f>C70</f>
        <v>Cust_Cust</v>
      </c>
      <c r="D112" s="121">
        <f ca="1">D70/D$128*1000</f>
        <v>26.520876905381005</v>
      </c>
      <c r="E112" s="116"/>
      <c r="F112" s="122"/>
      <c r="G112" s="121">
        <f ca="1">G70/G$128*1000</f>
        <v>24.816576782791497</v>
      </c>
      <c r="H112" s="121">
        <f t="shared" ref="H112:O112" ca="1" si="46">H70/H$128*1000</f>
        <v>27.66327157015521</v>
      </c>
      <c r="I112" s="121">
        <f t="shared" ca="1" si="46"/>
        <v>57.688645723978297</v>
      </c>
      <c r="J112" s="121">
        <f t="shared" ca="1" si="46"/>
        <v>86.222562353303786</v>
      </c>
      <c r="K112" s="121">
        <f t="shared" ca="1" si="46"/>
        <v>311.95652287966698</v>
      </c>
      <c r="L112" s="121">
        <f t="shared" ca="1" si="46"/>
        <v>61.436518399089842</v>
      </c>
      <c r="M112" s="121">
        <f t="shared" ca="1" si="46"/>
        <v>165.22597263952559</v>
      </c>
      <c r="N112" s="121">
        <f t="shared" ca="1" si="46"/>
        <v>1035.3679782230406</v>
      </c>
      <c r="O112" s="121">
        <f t="shared" ca="1" si="46"/>
        <v>1178.7893426309374</v>
      </c>
    </row>
    <row r="113" spans="1:15" outlineLevel="1">
      <c r="A113" s="113" t="str">
        <f>IF(B113="","",MAX($A$7:A112)+1)</f>
        <v/>
      </c>
      <c r="B113" s="117"/>
      <c r="C113" s="117"/>
      <c r="D113" s="121"/>
      <c r="E113" s="116"/>
      <c r="F113" s="122"/>
      <c r="G113" s="121"/>
      <c r="H113" s="121"/>
      <c r="I113" s="121"/>
      <c r="J113" s="121"/>
      <c r="K113" s="121"/>
      <c r="L113" s="121"/>
      <c r="M113" s="121"/>
      <c r="N113" s="121"/>
      <c r="O113" s="121"/>
    </row>
    <row r="114" spans="1:15" outlineLevel="1">
      <c r="A114" s="113" t="str">
        <f>IF(B114="","",MAX($A$7:A113)+1)</f>
        <v/>
      </c>
      <c r="B114" s="117"/>
      <c r="C114" s="117"/>
      <c r="D114" s="121"/>
      <c r="E114" s="116"/>
      <c r="F114" s="122"/>
      <c r="G114" s="121"/>
      <c r="H114" s="121"/>
      <c r="I114" s="121"/>
      <c r="J114" s="121"/>
      <c r="K114" s="121"/>
      <c r="L114" s="121"/>
      <c r="M114" s="121"/>
      <c r="N114" s="121"/>
      <c r="O114" s="121"/>
    </row>
    <row r="115" spans="1:15" outlineLevel="1">
      <c r="A115" s="113">
        <f>IF(B115="","",MAX($A$7:A114)+1)</f>
        <v>83</v>
      </c>
      <c r="B115" s="88" t="str">
        <f>B73</f>
        <v>Gas Supply</v>
      </c>
      <c r="C115" s="115"/>
      <c r="D115" s="121"/>
      <c r="E115" s="116"/>
      <c r="F115" s="122"/>
      <c r="G115" s="121"/>
      <c r="H115" s="121"/>
      <c r="I115" s="121"/>
      <c r="J115" s="121"/>
      <c r="K115" s="121"/>
      <c r="L115" s="121"/>
      <c r="M115" s="121"/>
      <c r="N115" s="121"/>
      <c r="O115" s="121"/>
    </row>
    <row r="116" spans="1:15" outlineLevel="1">
      <c r="A116" s="113">
        <f>IF(B116="","",MAX($A$7:A115)+1)</f>
        <v>84</v>
      </c>
      <c r="B116" s="117" t="str">
        <f>B74</f>
        <v>Demand</v>
      </c>
      <c r="C116" s="117" t="str">
        <f>C74</f>
        <v>Gas Supply_Dem</v>
      </c>
      <c r="D116" s="121">
        <f ca="1">D74/D$126*1000</f>
        <v>0</v>
      </c>
      <c r="E116" s="116"/>
      <c r="F116" s="122"/>
      <c r="G116" s="121">
        <f t="shared" ref="G116:O116" ca="1" si="47">G74/G$126*1000</f>
        <v>0</v>
      </c>
      <c r="H116" s="121">
        <f t="shared" ca="1" si="47"/>
        <v>0</v>
      </c>
      <c r="I116" s="121">
        <f t="shared" ca="1" si="47"/>
        <v>0</v>
      </c>
      <c r="J116" s="121">
        <f t="shared" ca="1" si="47"/>
        <v>0</v>
      </c>
      <c r="K116" s="121">
        <f t="shared" ca="1" si="47"/>
        <v>0</v>
      </c>
      <c r="L116" s="121">
        <f t="shared" ca="1" si="47"/>
        <v>0</v>
      </c>
      <c r="M116" s="121">
        <f t="shared" ca="1" si="47"/>
        <v>0</v>
      </c>
      <c r="N116" s="121">
        <f t="shared" ca="1" si="47"/>
        <v>0</v>
      </c>
      <c r="O116" s="121">
        <f t="shared" ca="1" si="47"/>
        <v>0</v>
      </c>
    </row>
    <row r="117" spans="1:15" outlineLevel="1">
      <c r="A117" s="113">
        <f>IF(B117="","",MAX($A$7:A116)+1)</f>
        <v>85</v>
      </c>
      <c r="B117" s="117" t="str">
        <f>B75</f>
        <v>Commodity</v>
      </c>
      <c r="C117" s="117" t="str">
        <f>C75</f>
        <v>Gas Supply_Comm</v>
      </c>
      <c r="D117" s="121">
        <f ca="1">D75/D$127*1000</f>
        <v>4.4539684193683797</v>
      </c>
      <c r="E117" s="116"/>
      <c r="F117" s="122"/>
      <c r="G117" s="121">
        <f t="shared" ref="G117:O117" ca="1" si="48">G75/G$127*1000</f>
        <v>7.864847653314853</v>
      </c>
      <c r="H117" s="121">
        <f t="shared" ca="1" si="48"/>
        <v>6.7653077366769949</v>
      </c>
      <c r="I117" s="121">
        <f t="shared" ca="1" si="48"/>
        <v>5.2682469201749411</v>
      </c>
      <c r="J117" s="121">
        <f t="shared" ca="1" si="48"/>
        <v>1.1208306868868787</v>
      </c>
      <c r="K117" s="121">
        <f t="shared" ca="1" si="48"/>
        <v>8.8781414377556978</v>
      </c>
      <c r="L117" s="121">
        <f t="shared" ca="1" si="48"/>
        <v>4.7451268077971074</v>
      </c>
      <c r="M117" s="121">
        <f t="shared" ca="1" si="48"/>
        <v>0.69826170423707468</v>
      </c>
      <c r="N117" s="121">
        <f t="shared" ca="1" si="48"/>
        <v>-2.3074659413067255E-2</v>
      </c>
      <c r="O117" s="121">
        <f t="shared" ca="1" si="48"/>
        <v>-2.7343936268900908E-2</v>
      </c>
    </row>
    <row r="118" spans="1:15" outlineLevel="1">
      <c r="A118" s="113">
        <f>IF(B118="","",MAX($A$7:A117)+1)</f>
        <v>86</v>
      </c>
      <c r="B118" s="117" t="str">
        <f>B76</f>
        <v>Customer</v>
      </c>
      <c r="C118" s="117" t="str">
        <f>C76</f>
        <v>Gas Supply_Cust</v>
      </c>
      <c r="D118" s="121">
        <f ca="1">D76/D$128*1000</f>
        <v>0</v>
      </c>
      <c r="E118" s="116"/>
      <c r="F118" s="122"/>
      <c r="G118" s="121">
        <f t="shared" ref="G118:O118" ca="1" si="49">G76/G$128*1000</f>
        <v>0</v>
      </c>
      <c r="H118" s="121">
        <f t="shared" ca="1" si="49"/>
        <v>0</v>
      </c>
      <c r="I118" s="121">
        <f t="shared" ca="1" si="49"/>
        <v>0</v>
      </c>
      <c r="J118" s="121">
        <f t="shared" ca="1" si="49"/>
        <v>0</v>
      </c>
      <c r="K118" s="121">
        <f t="shared" ca="1" si="49"/>
        <v>0</v>
      </c>
      <c r="L118" s="121">
        <f t="shared" ca="1" si="49"/>
        <v>0</v>
      </c>
      <c r="M118" s="121">
        <f t="shared" ca="1" si="49"/>
        <v>0</v>
      </c>
      <c r="N118" s="121">
        <f t="shared" ca="1" si="49"/>
        <v>0</v>
      </c>
      <c r="O118" s="121">
        <f t="shared" ca="1" si="49"/>
        <v>0</v>
      </c>
    </row>
    <row r="119" spans="1:15" outlineLevel="1">
      <c r="A119" s="113" t="str">
        <f>IF(B119="","",MAX($A$7:A118)+1)</f>
        <v/>
      </c>
      <c r="B119" s="117"/>
      <c r="C119" s="117"/>
      <c r="D119" s="121"/>
      <c r="E119" s="116"/>
      <c r="F119" s="122"/>
      <c r="G119" s="121"/>
      <c r="H119" s="121"/>
      <c r="I119" s="121"/>
      <c r="J119" s="121"/>
      <c r="K119" s="121"/>
      <c r="L119" s="121"/>
      <c r="M119" s="121"/>
      <c r="N119" s="121"/>
      <c r="O119" s="121"/>
    </row>
    <row r="120" spans="1:15">
      <c r="A120" s="113">
        <f>IF(B120="","",MAX($A$7:A119)+1)</f>
        <v>87</v>
      </c>
      <c r="B120" s="88" t="s">
        <v>84</v>
      </c>
      <c r="D120" s="121"/>
      <c r="E120" s="116"/>
      <c r="F120" s="122"/>
      <c r="G120" s="121"/>
      <c r="H120" s="121"/>
      <c r="I120" s="121"/>
      <c r="J120" s="121"/>
      <c r="K120" s="121"/>
      <c r="L120" s="121"/>
      <c r="M120" s="121"/>
      <c r="N120" s="121"/>
      <c r="O120" s="121"/>
    </row>
    <row r="121" spans="1:15">
      <c r="A121" s="113">
        <f>IF(B121="","",MAX($A$7:A120)+1)</f>
        <v>88</v>
      </c>
      <c r="B121" s="117" t="str">
        <f>$B$13</f>
        <v>Commodity</v>
      </c>
      <c r="D121" s="121">
        <f ca="1">(D81)/D$127*1000</f>
        <v>4.5323299712772407</v>
      </c>
      <c r="E121" s="116"/>
      <c r="F121" s="137"/>
      <c r="G121" s="354">
        <f ca="1">(G81)/G$127*1000</f>
        <v>8.004521970099848</v>
      </c>
      <c r="H121" s="354">
        <f t="shared" ref="H121:O121" ca="1" si="50">(H81)/H$127*1000</f>
        <v>6.8902472730284865</v>
      </c>
      <c r="I121" s="354">
        <f t="shared" ca="1" si="50"/>
        <v>5.3587652004235924</v>
      </c>
      <c r="J121" s="354">
        <f t="shared" ca="1" si="50"/>
        <v>1.1381279237092057</v>
      </c>
      <c r="K121" s="354">
        <f t="shared" ca="1" si="50"/>
        <v>8.9827495665643884</v>
      </c>
      <c r="L121" s="354">
        <f t="shared" ca="1" si="50"/>
        <v>4.8347154334671663</v>
      </c>
      <c r="M121" s="354">
        <f t="shared" ca="1" si="50"/>
        <v>0.70721528208920981</v>
      </c>
      <c r="N121" s="354">
        <f t="shared" ca="1" si="50"/>
        <v>-2.3074659413067255E-2</v>
      </c>
      <c r="O121" s="354">
        <f t="shared" ca="1" si="50"/>
        <v>-2.7343936268900908E-2</v>
      </c>
    </row>
    <row r="122" spans="1:15">
      <c r="A122" s="113">
        <f>IF(B122="","",MAX($A$7:A121)+1)</f>
        <v>89</v>
      </c>
      <c r="B122" s="117" t="s">
        <v>378</v>
      </c>
      <c r="D122" s="121">
        <f ca="1">D82/D$128*1000</f>
        <v>28.041951704558802</v>
      </c>
      <c r="E122" s="116"/>
      <c r="F122" s="122"/>
      <c r="G122" s="121">
        <f ca="1">G82/G$128*1000</f>
        <v>26.168080735497092</v>
      </c>
      <c r="H122" s="121">
        <f t="shared" ref="H122:O122" ca="1" si="51">H82/H$128*1000</f>
        <v>29.667198296664242</v>
      </c>
      <c r="I122" s="121">
        <f t="shared" ca="1" si="51"/>
        <v>62.540649659014306</v>
      </c>
      <c r="J122" s="121">
        <f t="shared" ca="1" si="51"/>
        <v>94.211272281549824</v>
      </c>
      <c r="K122" s="121">
        <f t="shared" ca="1" si="51"/>
        <v>327.39247998763256</v>
      </c>
      <c r="L122" s="121">
        <f t="shared" ca="1" si="51"/>
        <v>67.691668981098573</v>
      </c>
      <c r="M122" s="121">
        <f t="shared" ca="1" si="51"/>
        <v>174.34675588140669</v>
      </c>
      <c r="N122" s="121">
        <f t="shared" ca="1" si="51"/>
        <v>1048.3888188521953</v>
      </c>
      <c r="O122" s="121">
        <f t="shared" ca="1" si="51"/>
        <v>1190.0902150892866</v>
      </c>
    </row>
    <row r="123" spans="1:15">
      <c r="A123" s="113">
        <f>IF(B123="","",MAX($A$7:A122)+1)</f>
        <v>90</v>
      </c>
      <c r="B123" s="117" t="s">
        <v>379</v>
      </c>
      <c r="D123" s="121">
        <f ca="1">SUM(D80,D82)/D128*1000</f>
        <v>55.274590598767603</v>
      </c>
      <c r="E123" s="116"/>
      <c r="F123" s="121"/>
      <c r="G123" s="121">
        <f ca="1">SUM(G80,G82)/G128*1000</f>
        <v>48.588380923508396</v>
      </c>
      <c r="H123" s="121">
        <f t="shared" ref="H123:O123" ca="1" si="52">SUM(H80,H82)/H128*1000</f>
        <v>53.535473923679277</v>
      </c>
      <c r="I123" s="121">
        <f t="shared" ca="1" si="52"/>
        <v>116.64862696755132</v>
      </c>
      <c r="J123" s="121">
        <f t="shared" ca="1" si="52"/>
        <v>443.66505106666284</v>
      </c>
      <c r="K123" s="121">
        <f t="shared" ca="1" si="52"/>
        <v>598.25373620680568</v>
      </c>
      <c r="L123" s="121">
        <f t="shared" ca="1" si="52"/>
        <v>111.15730369538966</v>
      </c>
      <c r="M123" s="121">
        <f t="shared" ca="1" si="52"/>
        <v>697.00216955149051</v>
      </c>
      <c r="N123" s="121">
        <f t="shared" ca="1" si="52"/>
        <v>3333.2974188514127</v>
      </c>
      <c r="O123" s="121">
        <f t="shared" ca="1" si="52"/>
        <v>12420.720759456828</v>
      </c>
    </row>
    <row r="124" spans="1:15">
      <c r="A124" s="113" t="str">
        <f>IF(B124="","",MAX($A$7:A123)+1)</f>
        <v/>
      </c>
      <c r="C124" s="88"/>
      <c r="E124" s="116"/>
    </row>
    <row r="125" spans="1:15">
      <c r="A125" s="113">
        <f>IF(B125="","",MAX($A$7:A124)+1)</f>
        <v>91</v>
      </c>
      <c r="B125" s="105" t="s">
        <v>380</v>
      </c>
      <c r="C125" s="138"/>
      <c r="E125" s="116" t="str">
        <f>IF(D125="","",IF(D125=0,0,IF(ABS(D125-SUM($G125:$O125))&lt;Check_Limit,0,1)))</f>
        <v/>
      </c>
    </row>
    <row r="126" spans="1:15">
      <c r="A126" s="113">
        <f>IF(B126="","",MAX($A$7:A125)+1)</f>
        <v>92</v>
      </c>
      <c r="B126" s="139" t="s">
        <v>381</v>
      </c>
      <c r="C126" s="47" t="s">
        <v>118</v>
      </c>
      <c r="D126" s="140">
        <f>'General Inputs'!D44*12</f>
        <v>5186261.9648870751</v>
      </c>
      <c r="E126" s="116">
        <f>IF(D126="","",IF(D126=0,0,IF(ABS(D126-SUM($G126:$O126))&lt;Check_Limit,0,1)))</f>
        <v>0</v>
      </c>
      <c r="F126" s="141"/>
      <c r="G126" s="142">
        <f>SUMIF(Alloc_Factor_Name,$C126,'Input-Allocators'!D$32:D$79)*$D126</f>
        <v>2935188</v>
      </c>
      <c r="H126" s="142">
        <f>SUMIF(Alloc_Factor_Name,$C126,'Input-Allocators'!E$32:E$79)*$D126</f>
        <v>181860</v>
      </c>
      <c r="I126" s="142">
        <f>SUMIF(Alloc_Factor_Name,$C126,'Input-Allocators'!F$32:F$79)*$D126</f>
        <v>331451.99999999994</v>
      </c>
      <c r="J126" s="142">
        <f>SUMIF(Alloc_Factor_Name,$C126,'Input-Allocators'!G$32:G$79)*$D126</f>
        <v>1002503.9999999999</v>
      </c>
      <c r="K126" s="142">
        <f>SUMIF(Alloc_Factor_Name,$C126,'Input-Allocators'!H$32:H$79)*$D126</f>
        <v>3972</v>
      </c>
      <c r="L126" s="142">
        <f>SUMIF(Alloc_Factor_Name,$C126,'Input-Allocators'!I$32:I$79)*$D126</f>
        <v>10632</v>
      </c>
      <c r="M126" s="165">
        <f>SUMIF(Alloc_Factor_Name,$C126,'Input-Allocators'!J$32:J$79)*$D126</f>
        <v>345288</v>
      </c>
      <c r="N126" s="165">
        <f>SUMIF(Alloc_Factor_Name,$C126,'Input-Allocators'!K$32:K$79)*$D126</f>
        <v>114431.19185188436</v>
      </c>
      <c r="O126" s="165">
        <f>SUMIF(Alloc_Factor_Name,$C126,'Input-Allocators'!L$32:L$79)*$D126</f>
        <v>260934.77303519082</v>
      </c>
    </row>
    <row r="127" spans="1:15">
      <c r="A127" s="113">
        <f>IF(B127="","",MAX($A$7:A126)+1)</f>
        <v>93</v>
      </c>
      <c r="B127" s="143" t="s">
        <v>87</v>
      </c>
      <c r="C127" s="47" t="s">
        <v>115</v>
      </c>
      <c r="D127" s="144">
        <f>'General Inputs'!D45</f>
        <v>42107182.256715633</v>
      </c>
      <c r="E127" s="116">
        <f>IF(D127="","",IF(D127=0,0,IF(ABS(D127-SUM($G127:$O127))&lt;Check_Limit,0,1)))</f>
        <v>0</v>
      </c>
      <c r="G127" s="115">
        <f>SUMIF(Alloc_Factor_Name,$C127,'Input-Allocators'!D$32:D$79)*$D127</f>
        <v>19882940</v>
      </c>
      <c r="H127" s="115">
        <f>SUMIF(Alloc_Factor_Name,$C127,'Input-Allocators'!E$32:E$79)*$D127</f>
        <v>1232661</v>
      </c>
      <c r="I127" s="115">
        <f>SUMIF(Alloc_Factor_Name,$C127,'Input-Allocators'!F$32:F$79)*$D127</f>
        <v>2246475</v>
      </c>
      <c r="J127" s="115">
        <f>SUMIF(Alloc_Factor_Name,$C127,'Input-Allocators'!G$32:G$79)*$D127</f>
        <v>6697503.1000000006</v>
      </c>
      <c r="K127" s="115">
        <f>SUMIF(Alloc_Factor_Name,$C127,'Input-Allocators'!H$32:H$79)*$D127</f>
        <v>123192</v>
      </c>
      <c r="L127" s="115">
        <f>SUMIF(Alloc_Factor_Name,$C127,'Input-Allocators'!I$32:I$79)*$D127</f>
        <v>95420</v>
      </c>
      <c r="M127" s="166">
        <f>SUMIF(Alloc_Factor_Name,$C127,'Input-Allocators'!J$32:J$79)*$D127</f>
        <v>3105932.9</v>
      </c>
      <c r="N127" s="166">
        <f>SUMIF(Alloc_Factor_Name,$C127,'Input-Allocators'!K$32:K$79)*$D127</f>
        <v>2331952.0794108789</v>
      </c>
      <c r="O127" s="166">
        <f>SUMIF(Alloc_Factor_Name,$C127,'Input-Allocators'!L$32:L$79)*$D127</f>
        <v>6391106.1773047503</v>
      </c>
    </row>
    <row r="128" spans="1:15">
      <c r="A128" s="113">
        <f>IF(B128="","",MAX($A$7:A127)+1)</f>
        <v>94</v>
      </c>
      <c r="B128" s="145" t="s">
        <v>382</v>
      </c>
      <c r="C128" s="112" t="s">
        <v>107</v>
      </c>
      <c r="D128" s="146">
        <f>'General Inputs'!D46*12</f>
        <v>2574977</v>
      </c>
      <c r="E128" s="116">
        <f>IF(D128="","",IF(D128=0,0,IF(ABS(D128-SUM($G128:$O128))&lt;Check_Limit,0,1)))</f>
        <v>0</v>
      </c>
      <c r="F128" s="138"/>
      <c r="G128" s="147">
        <f>SUMIF(Alloc_Factor_Name,$C128,'Input-Allocators'!D$32:D$79)*$D128</f>
        <v>2373569</v>
      </c>
      <c r="H128" s="147">
        <f>SUMIF(Alloc_Factor_Name,$C128,'Input-Allocators'!E$32:E$79)*$D128</f>
        <v>123668</v>
      </c>
      <c r="I128" s="147">
        <f>SUMIF(Alloc_Factor_Name,$C128,'Input-Allocators'!F$32:F$79)*$D128</f>
        <v>52147</v>
      </c>
      <c r="J128" s="147">
        <f>SUMIF(Alloc_Factor_Name,$C128,'Input-Allocators'!G$32:G$79)*$D128</f>
        <v>18540</v>
      </c>
      <c r="K128" s="147">
        <f>SUMIF(Alloc_Factor_Name,$C128,'Input-Allocators'!H$32:H$79)*$D128</f>
        <v>95.999999999999986</v>
      </c>
      <c r="L128" s="147">
        <f>SUMIF(Alloc_Factor_Name,$C128,'Input-Allocators'!I$32:I$79)*$D128</f>
        <v>2292.9999999999995</v>
      </c>
      <c r="M128" s="167">
        <f>SUMIF(Alloc_Factor_Name,$C128,'Input-Allocators'!J$32:J$79)*$D128</f>
        <v>4208</v>
      </c>
      <c r="N128" s="167">
        <f>SUMIF(Alloc_Factor_Name,$C128,'Input-Allocators'!K$32:K$79)*$D128</f>
        <v>312</v>
      </c>
      <c r="O128" s="167">
        <f>SUMIF(Alloc_Factor_Name,$C128,'Input-Allocators'!L$32:L$79)*$D128</f>
        <v>144</v>
      </c>
    </row>
    <row r="129" spans="1:15">
      <c r="A129" s="113"/>
    </row>
    <row r="130" spans="1:15">
      <c r="A130" s="113"/>
    </row>
    <row r="131" spans="1:15">
      <c r="A131" s="113"/>
      <c r="D131" s="313"/>
      <c r="G131" s="313"/>
      <c r="H131" s="313"/>
      <c r="I131" s="313"/>
      <c r="J131" s="313"/>
      <c r="K131" s="313"/>
      <c r="L131" s="313"/>
      <c r="M131" s="313"/>
      <c r="N131" s="313"/>
      <c r="O131" s="313"/>
    </row>
    <row r="132" spans="1:15">
      <c r="A132" s="113"/>
      <c r="G132" s="313"/>
      <c r="H132" s="313"/>
      <c r="I132" s="313"/>
      <c r="J132" s="313"/>
      <c r="K132" s="313"/>
      <c r="L132" s="313"/>
      <c r="M132" s="313"/>
      <c r="N132" s="313"/>
      <c r="O132" s="313"/>
    </row>
    <row r="133" spans="1:15" s="315" customFormat="1">
      <c r="A133" s="314"/>
      <c r="J133" s="316"/>
      <c r="K133" s="316"/>
      <c r="L133" s="316"/>
      <c r="M133" s="316"/>
      <c r="N133" s="316"/>
      <c r="O133" s="316"/>
    </row>
    <row r="134" spans="1:15">
      <c r="A134" s="113"/>
    </row>
    <row r="135" spans="1:15">
      <c r="A135" s="113"/>
    </row>
    <row r="136" spans="1:15">
      <c r="A136" s="113"/>
    </row>
    <row r="137" spans="1:15">
      <c r="A137" s="113"/>
    </row>
    <row r="138" spans="1:15">
      <c r="A138" s="113"/>
    </row>
    <row r="139" spans="1:15">
      <c r="A139" s="113"/>
    </row>
    <row r="140" spans="1:15">
      <c r="A140" s="113"/>
    </row>
    <row r="141" spans="1:15">
      <c r="A141" s="113"/>
    </row>
    <row r="142" spans="1:15">
      <c r="A142" s="113"/>
    </row>
    <row r="143" spans="1:15">
      <c r="A143" s="113"/>
    </row>
    <row r="144" spans="1:15">
      <c r="A144" s="113"/>
    </row>
    <row r="145" spans="1:1">
      <c r="A145" s="113"/>
    </row>
    <row r="146" spans="1:1">
      <c r="A146" s="113"/>
    </row>
    <row r="147" spans="1:1">
      <c r="A147" s="113"/>
    </row>
    <row r="148" spans="1:1">
      <c r="A148" s="113"/>
    </row>
    <row r="149" spans="1:1">
      <c r="A149" s="113"/>
    </row>
    <row r="150" spans="1:1">
      <c r="A150" s="113"/>
    </row>
    <row r="151" spans="1:1">
      <c r="A151" s="113"/>
    </row>
    <row r="152" spans="1:1">
      <c r="A152" s="113"/>
    </row>
    <row r="153" spans="1:1">
      <c r="A153" s="113"/>
    </row>
    <row r="154" spans="1:1">
      <c r="A154" s="113"/>
    </row>
    <row r="155" spans="1:1">
      <c r="A155" s="113"/>
    </row>
    <row r="156" spans="1:1">
      <c r="A156" s="113"/>
    </row>
    <row r="157" spans="1:1">
      <c r="A157" s="113"/>
    </row>
    <row r="158" spans="1:1">
      <c r="A158" s="113"/>
    </row>
    <row r="159" spans="1:1">
      <c r="A159" s="113"/>
    </row>
    <row r="160" spans="1:1">
      <c r="A160" s="113"/>
    </row>
    <row r="161" spans="1:1">
      <c r="A161" s="113"/>
    </row>
    <row r="162" spans="1:1">
      <c r="A162" s="113"/>
    </row>
    <row r="163" spans="1:1">
      <c r="A163" s="113"/>
    </row>
    <row r="164" spans="1:1">
      <c r="A164" s="113"/>
    </row>
    <row r="165" spans="1:1">
      <c r="A165" s="113"/>
    </row>
    <row r="166" spans="1:1">
      <c r="A166" s="113"/>
    </row>
    <row r="167" spans="1:1">
      <c r="A167" s="113"/>
    </row>
    <row r="168" spans="1:1">
      <c r="A168" s="113"/>
    </row>
    <row r="169" spans="1:1">
      <c r="A169" s="113"/>
    </row>
    <row r="170" spans="1:1">
      <c r="A170" s="113"/>
    </row>
    <row r="171" spans="1:1">
      <c r="A171" s="113"/>
    </row>
    <row r="172" spans="1:1">
      <c r="A172" s="113"/>
    </row>
    <row r="173" spans="1:1">
      <c r="A173" s="113"/>
    </row>
    <row r="174" spans="1:1">
      <c r="A174" s="113"/>
    </row>
    <row r="175" spans="1:1">
      <c r="A175" s="113"/>
    </row>
    <row r="176" spans="1:1">
      <c r="A176" s="113"/>
    </row>
    <row r="177" spans="1:1">
      <c r="A177" s="113"/>
    </row>
    <row r="178" spans="1:1">
      <c r="A178" s="113"/>
    </row>
    <row r="179" spans="1:1">
      <c r="A179" s="113"/>
    </row>
    <row r="180" spans="1:1">
      <c r="A180" s="113"/>
    </row>
    <row r="181" spans="1:1">
      <c r="A181" s="113"/>
    </row>
    <row r="182" spans="1:1">
      <c r="A182" s="113"/>
    </row>
    <row r="183" spans="1:1">
      <c r="A183" s="113"/>
    </row>
    <row r="184" spans="1:1">
      <c r="A184" s="113"/>
    </row>
    <row r="185" spans="1:1">
      <c r="A185" s="113"/>
    </row>
    <row r="186" spans="1:1">
      <c r="A186" s="113"/>
    </row>
    <row r="187" spans="1:1">
      <c r="A187" s="113"/>
    </row>
    <row r="188" spans="1:1">
      <c r="A188" s="113"/>
    </row>
    <row r="189" spans="1:1">
      <c r="A189" s="113"/>
    </row>
    <row r="190" spans="1:1">
      <c r="A190" s="113"/>
    </row>
    <row r="191" spans="1:1">
      <c r="A191" s="113"/>
    </row>
    <row r="192" spans="1:1">
      <c r="A192" s="113"/>
    </row>
    <row r="193" spans="1:1">
      <c r="A193" s="113"/>
    </row>
    <row r="194" spans="1:1">
      <c r="A194" s="113"/>
    </row>
    <row r="195" spans="1:1">
      <c r="A195" s="113"/>
    </row>
    <row r="196" spans="1:1">
      <c r="A196" s="113"/>
    </row>
    <row r="197" spans="1:1">
      <c r="A197" s="113"/>
    </row>
    <row r="198" spans="1:1">
      <c r="A198" s="113"/>
    </row>
    <row r="199" spans="1:1">
      <c r="A199" s="113"/>
    </row>
    <row r="200" spans="1:1">
      <c r="A200" s="113"/>
    </row>
    <row r="201" spans="1:1">
      <c r="A201" s="113"/>
    </row>
    <row r="202" spans="1:1">
      <c r="A202" s="113"/>
    </row>
    <row r="203" spans="1:1">
      <c r="A203" s="113"/>
    </row>
    <row r="204" spans="1:1">
      <c r="A204" s="113"/>
    </row>
    <row r="205" spans="1:1">
      <c r="A205" s="113"/>
    </row>
    <row r="206" spans="1:1">
      <c r="A206" s="113"/>
    </row>
    <row r="207" spans="1:1">
      <c r="A207" s="113"/>
    </row>
    <row r="208" spans="1:1">
      <c r="A208" s="113"/>
    </row>
    <row r="209" spans="1:1">
      <c r="A209" s="113"/>
    </row>
    <row r="210" spans="1:1">
      <c r="A210" s="113"/>
    </row>
    <row r="211" spans="1:1">
      <c r="A211" s="113"/>
    </row>
    <row r="212" spans="1:1">
      <c r="A212" s="113"/>
    </row>
    <row r="213" spans="1:1">
      <c r="A213" s="113"/>
    </row>
    <row r="214" spans="1:1">
      <c r="A214" s="113"/>
    </row>
    <row r="215" spans="1:1">
      <c r="A215" s="113"/>
    </row>
    <row r="216" spans="1:1">
      <c r="A216" s="113"/>
    </row>
    <row r="217" spans="1:1">
      <c r="A217" s="113"/>
    </row>
    <row r="218" spans="1:1">
      <c r="A218" s="113"/>
    </row>
    <row r="219" spans="1:1">
      <c r="A219" s="113"/>
    </row>
    <row r="220" spans="1:1">
      <c r="A220" s="113"/>
    </row>
    <row r="221" spans="1:1">
      <c r="A221" s="113"/>
    </row>
    <row r="222" spans="1:1">
      <c r="A222" s="113"/>
    </row>
    <row r="223" spans="1:1">
      <c r="A223" s="113"/>
    </row>
  </sheetData>
  <dataValidations count="1">
    <dataValidation type="list" allowBlank="1" showInputMessage="1" showErrorMessage="1" sqref="C126:C128" xr:uid="{A3BF3354-1B1C-4B55-A1A6-C7E32A18966A}">
      <formula1>Alloc_Factor_Name</formula1>
    </dataValidation>
  </dataValidations>
  <pageMargins left="0.7" right="0.7" top="0.75" bottom="0.75" header="0.5" footer="0.3"/>
  <pageSetup scale="52" orientation="landscape" horizontalDpi="1200" verticalDpi="1200" r:id="rId1"/>
  <headerFooter scaleWithDoc="0"/>
  <rowBreaks count="2" manualBreakCount="2">
    <brk id="45" max="14" man="1"/>
    <brk id="87" max="1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5">
    <tabColor theme="3"/>
  </sheetPr>
  <dimension ref="A1:W374"/>
  <sheetViews>
    <sheetView topLeftCell="A27" zoomScale="85" zoomScaleNormal="85" workbookViewId="0">
      <selection activeCell="D9" sqref="D9"/>
    </sheetView>
  </sheetViews>
  <sheetFormatPr defaultColWidth="9.140625" defaultRowHeight="15" outlineLevelRow="1" outlineLevelCol="1"/>
  <cols>
    <col min="1" max="1" width="6.5703125" style="46" customWidth="1"/>
    <col min="2" max="2" width="54" customWidth="1"/>
    <col min="3" max="3" width="9" style="46" bestFit="1" customWidth="1"/>
    <col min="4" max="4" width="19" customWidth="1"/>
    <col min="5" max="5" width="6.28515625" hidden="1" customWidth="1"/>
    <col min="6" max="6" width="6.85546875" hidden="1" customWidth="1"/>
    <col min="7" max="9" width="15.85546875" customWidth="1"/>
    <col min="10" max="13" width="14.85546875" customWidth="1"/>
    <col min="14" max="14" width="15.85546875" customWidth="1" outlineLevel="1"/>
    <col min="15" max="20" width="19.140625" customWidth="1" outlineLevel="1"/>
    <col min="21" max="21" width="7.5703125" customWidth="1" outlineLevel="1"/>
    <col min="22" max="22" width="11" bestFit="1" customWidth="1"/>
    <col min="23" max="23" width="12.42578125" bestFit="1" customWidth="1"/>
  </cols>
  <sheetData>
    <row r="1" spans="1:23">
      <c r="B1" s="15" t="str">
        <f>'General Inputs'!$D9</f>
        <v>National Fuel Gas Distribution Corporation</v>
      </c>
    </row>
    <row r="2" spans="1:23">
      <c r="B2" s="15" t="str">
        <f>'General Inputs'!$D10</f>
        <v>Gas Class Cost of Service Study</v>
      </c>
    </row>
    <row r="3" spans="1:23">
      <c r="B3" s="15" t="str">
        <f>'General Inputs'!$D11</f>
        <v>Test Year Ended July 31, 2024</v>
      </c>
      <c r="C3" s="15"/>
      <c r="O3" s="20"/>
    </row>
    <row r="4" spans="1:23">
      <c r="B4" s="1" t="s">
        <v>383</v>
      </c>
    </row>
    <row r="5" spans="1:23">
      <c r="B5" s="15" t="str">
        <f>'Input-Accounts'!$B$5</f>
        <v>($ in thousands)</v>
      </c>
    </row>
    <row r="6" spans="1:23" ht="69">
      <c r="A6" s="28" t="s">
        <v>125</v>
      </c>
      <c r="B6" s="30" t="s">
        <v>126</v>
      </c>
      <c r="C6" s="28" t="s">
        <v>127</v>
      </c>
      <c r="D6" s="28" t="s">
        <v>128</v>
      </c>
      <c r="E6" s="85" t="s">
        <v>355</v>
      </c>
      <c r="F6" s="85"/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  <c r="W6" s="12"/>
    </row>
    <row r="7" spans="1:23">
      <c r="W7" s="14"/>
    </row>
    <row r="8" spans="1:23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D8" t="str">
        <f>IF(ISBLANK('Input-Accounts'!D8),"",'Input-Accounts'!D8)</f>
        <v/>
      </c>
      <c r="E8" s="14" t="str">
        <f>IFERROR(IF(D8="","",IF(D8=0,0,IF(ABS(D8-SUM($G8:$U8))&lt;Check_Limit,0,1))),1)</f>
        <v/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W8" s="14"/>
    </row>
    <row r="9" spans="1:23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D9" t="str">
        <f>IF(ISBLANK('Input-Accounts'!D9),"",'Input-Accounts'!D9)</f>
        <v/>
      </c>
      <c r="E9" s="14" t="str">
        <f t="shared" ref="E9:E22" si="0">IFERROR(IF(D9="","",IF(D9=0,0,IF(ABS(D9-SUM($G9:$U9))&lt;Check_Limit,0,1))),1)</f>
        <v/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W9" s="14"/>
    </row>
    <row r="10" spans="1:23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D10" t="str">
        <f>IF(ISBLANK('Input-Accounts'!D10),"",'Input-Accounts'!D10)</f>
        <v/>
      </c>
      <c r="E10" s="14" t="str">
        <f t="shared" si="0"/>
        <v/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W10" s="14"/>
    </row>
    <row r="11" spans="1:23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>IF(ISBLANK('Input-Accounts'!D11),"",'Input-Accounts'!D11)</f>
        <v>116.45707</v>
      </c>
      <c r="E11" s="14">
        <f t="shared" ca="1" si="0"/>
        <v>0</v>
      </c>
      <c r="F11" s="3"/>
      <c r="G11" s="14">
        <f ca="1">SUMIF(DemandTotal!$A$8:$A$318,$A11,DemandTotal!G$8:G$318)+SUMIF(CommodityTotal!$A$8:$A$318,$A11,CommodityTotal!G$8:G$318)+SUMIF(CustomerTotal!$A$8:$A$316,$A11,CustomerTotal!G$8:G$316)</f>
        <v>90.408085927315767</v>
      </c>
      <c r="H11" s="14">
        <f ca="1">SUMIF(DemandTotal!$A$8:$A$318,$A11,DemandTotal!H$8:H$318)+SUMIF(CommodityTotal!$A$8:$A$318,$A11,CommodityTotal!H$8:H$318)+SUMIF(CustomerTotal!$A$8:$A$316,$A11,CustomerTotal!H$8:H$316)</f>
        <v>5.327837002768506</v>
      </c>
      <c r="I11" s="14">
        <f ca="1">SUMIF(DemandTotal!$A$8:$A$318,$A11,DemandTotal!I$8:I$318)+SUMIF(CommodityTotal!$A$8:$A$318,$A11,CommodityTotal!I$8:I$318)+SUMIF(CustomerTotal!$A$8:$A$316,$A11,CustomerTotal!I$8:I$316)</f>
        <v>5.6403324302315303</v>
      </c>
      <c r="J11" s="14">
        <f ca="1">SUMIF(DemandTotal!$A$8:$A$318,$A11,DemandTotal!J$8:J$318)+SUMIF(CommodityTotal!$A$8:$A$318,$A11,CommodityTotal!J$8:J$318)+SUMIF(CustomerTotal!$A$8:$A$316,$A11,CustomerTotal!J$8:J$316)</f>
        <v>8.4986422354106939</v>
      </c>
      <c r="K11" s="14">
        <f ca="1">SUMIF(DemandTotal!$A$8:$A$318,$A11,DemandTotal!K$8:K$318)+SUMIF(CommodityTotal!$A$8:$A$318,$A11,CommodityTotal!K$8:K$318)+SUMIF(CustomerTotal!$A$8:$A$316,$A11,CustomerTotal!K$8:K$316)</f>
        <v>6.6686625662065097E-2</v>
      </c>
      <c r="L11" s="14">
        <f ca="1">SUMIF(DemandTotal!$A$8:$A$318,$A11,DemandTotal!L$8:L$318)+SUMIF(CommodityTotal!$A$8:$A$318,$A11,CommodityTotal!L$8:L$318)+SUMIF(CustomerTotal!$A$8:$A$316,$A11,CustomerTotal!L$8:L$316)</f>
        <v>0.21144232108333533</v>
      </c>
      <c r="M11" s="14">
        <f ca="1">SUMIF(DemandTotal!$A$8:$A$318,$A11,DemandTotal!M$8:M$318)+SUMIF(CommodityTotal!$A$8:$A$318,$A11,CommodityTotal!M$8:M$318)+SUMIF(CustomerTotal!$A$8:$A$316,$A11,CustomerTotal!M$8:M$316)</f>
        <v>3.1460393143289243</v>
      </c>
      <c r="N11" s="14">
        <f ca="1">SUMIF(DemandTotal!$A$8:$A$318,$A11,DemandTotal!N$8:N$318)+SUMIF(CommodityTotal!$A$8:$A$318,$A11,CommodityTotal!N$8:N$318)+SUMIF(CustomerTotal!$A$8:$A$316,$A11,CustomerTotal!N$8:N$316)</f>
        <v>1.1850230585335799</v>
      </c>
      <c r="O11" s="14">
        <f ca="1">SUMIF(DemandTotal!$A$8:$A$318,$A11,DemandTotal!O$8:O$318)+SUMIF(CommodityTotal!$A$8:$A$318,$A11,CommodityTotal!O$8:O$318)+SUMIF(CustomerTotal!$A$8:$A$316,$A11,CustomerTotal!O$8:O$316)</f>
        <v>1.9729810846656197</v>
      </c>
      <c r="P11" s="14">
        <f ca="1">SUMIF(DemandTotal!$A$8:$A$318,$A11,DemandTotal!P$8:P$318)+SUMIF(CommodityTotal!$A$8:$A$318,$A11,CommodityTotal!P$8:P$318)+SUMIF(CustomerTotal!$A$8:$A$316,$A11,CustomerTotal!P$8:P$316)</f>
        <v>0</v>
      </c>
      <c r="Q11" s="14">
        <f ca="1">SUMIF(DemandTotal!$A$8:$A$318,$A11,DemandTotal!Q$8:Q$318)+SUMIF(CommodityTotal!$A$8:$A$318,$A11,CommodityTotal!Q$8:Q$318)+SUMIF(CustomerTotal!$A$8:$A$316,$A11,CustomerTotal!Q$8:Q$316)</f>
        <v>0</v>
      </c>
      <c r="R11" s="14">
        <f ca="1">SUMIF(DemandTotal!$A$8:$A$318,$A11,DemandTotal!R$8:R$318)+SUMIF(CommodityTotal!$A$8:$A$318,$A11,CommodityTotal!R$8:R$318)+SUMIF(CustomerTotal!$A$8:$A$316,$A11,CustomerTotal!R$8:R$316)</f>
        <v>0</v>
      </c>
      <c r="S11" s="14">
        <f ca="1">SUMIF(DemandTotal!$A$8:$A$318,$A11,DemandTotal!S$8:S$318)+SUMIF(CommodityTotal!$A$8:$A$318,$A11,CommodityTotal!S$8:S$318)+SUMIF(CustomerTotal!$A$8:$A$316,$A11,CustomerTotal!S$8:S$316)</f>
        <v>0</v>
      </c>
      <c r="T11" s="14">
        <f ca="1">SUMIF(DemandTotal!$A$8:$A$318,$A11,DemandTotal!T$8:T$318)+SUMIF(CommodityTotal!$A$8:$A$318,$A11,CommodityTotal!T$8:T$318)+SUMIF(CustomerTotal!$A$8:$A$316,$A11,CustomerTotal!T$8:T$316)</f>
        <v>0</v>
      </c>
      <c r="U11" s="14">
        <f ca="1">SUMIF(DemandTotal!$A$8:$A$318,$A11,DemandTotal!U$8:U$318)+SUMIF(CommodityTotal!$A$8:$A$318,$A11,CommodityTotal!U$8:U$318)+SUMIF(CustomerTotal!$A$8:$A$316,$A11,CustomerTotal!U$8:U$316)</f>
        <v>0</v>
      </c>
      <c r="W11" s="14"/>
    </row>
    <row r="12" spans="1:23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>IF(ISBLANK('Input-Accounts'!D12),"",'Input-Accounts'!D12)</f>
        <v>7.3884699999999999</v>
      </c>
      <c r="E12" s="14">
        <f t="shared" ca="1" si="0"/>
        <v>0</v>
      </c>
      <c r="F12" s="3"/>
      <c r="G12" s="14">
        <f ca="1">SUMIF(DemandTotal!$A$8:$A$318,$A12,DemandTotal!G$8:G$318)+SUMIF(CommodityTotal!$A$8:$A$318,$A12,CommodityTotal!G$8:G$318)+SUMIF(CustomerTotal!$A$8:$A$316,$A12,CustomerTotal!G$8:G$316)</f>
        <v>5.7358254902977954</v>
      </c>
      <c r="H12" s="14">
        <f ca="1">SUMIF(DemandTotal!$A$8:$A$318,$A12,DemandTotal!H$8:H$318)+SUMIF(CommodityTotal!$A$8:$A$318,$A12,CommodityTotal!H$8:H$318)+SUMIF(CustomerTotal!$A$8:$A$316,$A12,CustomerTotal!H$8:H$316)</f>
        <v>0.33801781085377658</v>
      </c>
      <c r="I12" s="14">
        <f ca="1">SUMIF(DemandTotal!$A$8:$A$318,$A12,DemandTotal!I$8:I$318)+SUMIF(CommodityTotal!$A$8:$A$318,$A12,CommodityTotal!I$8:I$318)+SUMIF(CustomerTotal!$A$8:$A$316,$A12,CustomerTotal!I$8:I$316)</f>
        <v>0.35784368394974009</v>
      </c>
      <c r="J12" s="14">
        <f ca="1">SUMIF(DemandTotal!$A$8:$A$318,$A12,DemandTotal!J$8:J$318)+SUMIF(CommodityTotal!$A$8:$A$318,$A12,CommodityTotal!J$8:J$318)+SUMIF(CustomerTotal!$A$8:$A$316,$A12,CustomerTotal!J$8:J$316)</f>
        <v>0.53918549725718545</v>
      </c>
      <c r="K12" s="14">
        <f ca="1">SUMIF(DemandTotal!$A$8:$A$318,$A12,DemandTotal!K$8:K$318)+SUMIF(CommodityTotal!$A$8:$A$318,$A12,CommodityTotal!K$8:K$318)+SUMIF(CustomerTotal!$A$8:$A$316,$A12,CustomerTotal!K$8:K$316)</f>
        <v>4.2308477545021364E-3</v>
      </c>
      <c r="L12" s="14">
        <f ca="1">SUMIF(DemandTotal!$A$8:$A$318,$A12,DemandTotal!L$8:L$318)+SUMIF(CommodityTotal!$A$8:$A$318,$A12,CommodityTotal!L$8:L$318)+SUMIF(CustomerTotal!$A$8:$A$316,$A12,CustomerTotal!L$8:L$316)</f>
        <v>1.3414687885025704E-2</v>
      </c>
      <c r="M12" s="14">
        <f ca="1">SUMIF(DemandTotal!$A$8:$A$318,$A12,DemandTotal!M$8:M$318)+SUMIF(CommodityTotal!$A$8:$A$318,$A12,CommodityTotal!M$8:M$318)+SUMIF(CustomerTotal!$A$8:$A$316,$A12,CustomerTotal!M$8:M$316)</f>
        <v>0.19959644436134125</v>
      </c>
      <c r="N12" s="14">
        <f ca="1">SUMIF(DemandTotal!$A$8:$A$318,$A12,DemandTotal!N$8:N$318)+SUMIF(CommodityTotal!$A$8:$A$318,$A12,CommodityTotal!N$8:N$318)+SUMIF(CustomerTotal!$A$8:$A$316,$A12,CustomerTotal!N$8:N$316)</f>
        <v>7.5182273753612361E-2</v>
      </c>
      <c r="O12" s="14">
        <f ca="1">SUMIF(DemandTotal!$A$8:$A$318,$A12,DemandTotal!O$8:O$318)+SUMIF(CommodityTotal!$A$8:$A$318,$A12,CommodityTotal!O$8:O$318)+SUMIF(CustomerTotal!$A$8:$A$316,$A12,CustomerTotal!O$8:O$316)</f>
        <v>0.12517326388702196</v>
      </c>
      <c r="P12" s="14">
        <f ca="1">SUMIF(DemandTotal!$A$8:$A$318,$A12,DemandTotal!P$8:P$318)+SUMIF(CommodityTotal!$A$8:$A$318,$A12,CommodityTotal!P$8:P$318)+SUMIF(CustomerTotal!$A$8:$A$316,$A12,CustomerTotal!P$8:P$316)</f>
        <v>0</v>
      </c>
      <c r="Q12" s="14">
        <f ca="1">SUMIF(DemandTotal!$A$8:$A$318,$A12,DemandTotal!Q$8:Q$318)+SUMIF(CommodityTotal!$A$8:$A$318,$A12,CommodityTotal!Q$8:Q$318)+SUMIF(CustomerTotal!$A$8:$A$316,$A12,CustomerTotal!Q$8:Q$316)</f>
        <v>0</v>
      </c>
      <c r="R12" s="14">
        <f ca="1">SUMIF(DemandTotal!$A$8:$A$318,$A12,DemandTotal!R$8:R$318)+SUMIF(CommodityTotal!$A$8:$A$318,$A12,CommodityTotal!R$8:R$318)+SUMIF(CustomerTotal!$A$8:$A$316,$A12,CustomerTotal!R$8:R$316)</f>
        <v>0</v>
      </c>
      <c r="S12" s="14">
        <f ca="1">SUMIF(DemandTotal!$A$8:$A$318,$A12,DemandTotal!S$8:S$318)+SUMIF(CommodityTotal!$A$8:$A$318,$A12,CommodityTotal!S$8:S$318)+SUMIF(CustomerTotal!$A$8:$A$316,$A12,CustomerTotal!S$8:S$316)</f>
        <v>0</v>
      </c>
      <c r="T12" s="14">
        <f ca="1">SUMIF(DemandTotal!$A$8:$A$318,$A12,DemandTotal!T$8:T$318)+SUMIF(CommodityTotal!$A$8:$A$318,$A12,CommodityTotal!T$8:T$318)+SUMIF(CustomerTotal!$A$8:$A$316,$A12,CustomerTotal!T$8:T$316)</f>
        <v>0</v>
      </c>
      <c r="U12" s="14">
        <f ca="1">SUMIF(DemandTotal!$A$8:$A$318,$A12,DemandTotal!U$8:U$318)+SUMIF(CommodityTotal!$A$8:$A$318,$A12,CommodityTotal!U$8:U$318)+SUMIF(CustomerTotal!$A$8:$A$316,$A12,CustomerTotal!U$8:U$316)</f>
        <v>0</v>
      </c>
      <c r="W12" s="14"/>
    </row>
    <row r="13" spans="1:23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>IF(ISBLANK('Input-Accounts'!D13),"",'Input-Accounts'!D13)</f>
        <v>25466.069490000002</v>
      </c>
      <c r="E13" s="14">
        <f ca="1">IFERROR(IF(D13="","",IF(D13=0,0,IF(ABS(D13-SUM($G13:$U13))&lt;Check_Limit,0,1))),1)</f>
        <v>0</v>
      </c>
      <c r="F13" s="3"/>
      <c r="G13" s="14">
        <f ca="1">SUMIF(DemandTotal!$A$8:$A$318,$A13,DemandTotal!G$8:G$318)+SUMIF(CommodityTotal!$A$8:$A$318,$A13,CommodityTotal!G$8:G$318)+SUMIF(CustomerTotal!$A$8:$A$316,$A13,CustomerTotal!G$8:G$316)</f>
        <v>20613.397051195381</v>
      </c>
      <c r="H13" s="14">
        <f ca="1">SUMIF(DemandTotal!$A$8:$A$318,$A13,DemandTotal!H$8:H$318)+SUMIF(CommodityTotal!$A$8:$A$318,$A13,CommodityTotal!H$8:H$318)+SUMIF(CustomerTotal!$A$8:$A$316,$A13,CustomerTotal!H$8:H$316)</f>
        <v>1267.0246943978252</v>
      </c>
      <c r="I13" s="14">
        <f ca="1">SUMIF(DemandTotal!$A$8:$A$318,$A13,DemandTotal!I$8:I$318)+SUMIF(CommodityTotal!$A$8:$A$318,$A13,CommodityTotal!I$8:I$318)+SUMIF(CustomerTotal!$A$8:$A$316,$A13,CustomerTotal!I$8:I$316)</f>
        <v>1170.434244088797</v>
      </c>
      <c r="J13" s="14">
        <f ca="1">SUMIF(DemandTotal!$A$8:$A$318,$A13,DemandTotal!J$8:J$318)+SUMIF(CommodityTotal!$A$8:$A$318,$A13,CommodityTotal!J$8:J$318)+SUMIF(CustomerTotal!$A$8:$A$316,$A13,CustomerTotal!J$8:J$316)</f>
        <v>1427.7560931187259</v>
      </c>
      <c r="K13" s="14">
        <f ca="1">SUMIF(DemandTotal!$A$8:$A$318,$A13,DemandTotal!K$8:K$318)+SUMIF(CommodityTotal!$A$8:$A$318,$A13,CommodityTotal!K$8:K$318)+SUMIF(CustomerTotal!$A$8:$A$316,$A13,CustomerTotal!K$8:K$316)</f>
        <v>10.530613469040045</v>
      </c>
      <c r="L13" s="14">
        <f ca="1">SUMIF(DemandTotal!$A$8:$A$318,$A13,DemandTotal!L$8:L$318)+SUMIF(CommodityTotal!$A$8:$A$318,$A13,CommodityTotal!L$8:L$318)+SUMIF(CustomerTotal!$A$8:$A$316,$A13,CustomerTotal!L$8:L$316)</f>
        <v>51.599031644099213</v>
      </c>
      <c r="M13" s="14">
        <f ca="1">SUMIF(DemandTotal!$A$8:$A$318,$A13,DemandTotal!M$8:M$318)+SUMIF(CommodityTotal!$A$8:$A$318,$A13,CommodityTotal!M$8:M$318)+SUMIF(CustomerTotal!$A$8:$A$316,$A13,CustomerTotal!M$8:M$316)</f>
        <v>486.55311761687858</v>
      </c>
      <c r="N13" s="14">
        <f ca="1">SUMIF(DemandTotal!$A$8:$A$318,$A13,DemandTotal!N$8:N$318)+SUMIF(CommodityTotal!$A$8:$A$318,$A13,CommodityTotal!N$8:N$318)+SUMIF(CustomerTotal!$A$8:$A$316,$A13,CustomerTotal!N$8:N$316)</f>
        <v>157.74410102607393</v>
      </c>
      <c r="O13" s="14">
        <f ca="1">SUMIF(DemandTotal!$A$8:$A$318,$A13,DemandTotal!O$8:O$318)+SUMIF(CommodityTotal!$A$8:$A$318,$A13,CommodityTotal!O$8:O$318)+SUMIF(CustomerTotal!$A$8:$A$316,$A13,CustomerTotal!O$8:O$316)</f>
        <v>281.03054344317394</v>
      </c>
      <c r="P13" s="14">
        <f ca="1">SUMIF(DemandTotal!$A$8:$A$318,$A13,DemandTotal!P$8:P$318)+SUMIF(CommodityTotal!$A$8:$A$318,$A13,CommodityTotal!P$8:P$318)+SUMIF(CustomerTotal!$A$8:$A$316,$A13,CustomerTotal!P$8:P$316)</f>
        <v>0</v>
      </c>
      <c r="Q13" s="14">
        <f ca="1">SUMIF(DemandTotal!$A$8:$A$318,$A13,DemandTotal!Q$8:Q$318)+SUMIF(CommodityTotal!$A$8:$A$318,$A13,CommodityTotal!Q$8:Q$318)+SUMIF(CustomerTotal!$A$8:$A$316,$A13,CustomerTotal!Q$8:Q$316)</f>
        <v>0</v>
      </c>
      <c r="R13" s="14">
        <f ca="1">SUMIF(DemandTotal!$A$8:$A$318,$A13,DemandTotal!R$8:R$318)+SUMIF(CommodityTotal!$A$8:$A$318,$A13,CommodityTotal!R$8:R$318)+SUMIF(CustomerTotal!$A$8:$A$316,$A13,CustomerTotal!R$8:R$316)</f>
        <v>0</v>
      </c>
      <c r="S13" s="14">
        <f ca="1">SUMIF(DemandTotal!$A$8:$A$318,$A13,DemandTotal!S$8:S$318)+SUMIF(CommodityTotal!$A$8:$A$318,$A13,CommodityTotal!S$8:S$318)+SUMIF(CustomerTotal!$A$8:$A$316,$A13,CustomerTotal!S$8:S$316)</f>
        <v>0</v>
      </c>
      <c r="T13" s="14">
        <f ca="1">SUMIF(DemandTotal!$A$8:$A$318,$A13,DemandTotal!T$8:T$318)+SUMIF(CommodityTotal!$A$8:$A$318,$A13,CommodityTotal!T$8:T$318)+SUMIF(CustomerTotal!$A$8:$A$316,$A13,CustomerTotal!T$8:T$316)</f>
        <v>0</v>
      </c>
      <c r="U13" s="14">
        <f ca="1">SUMIF(DemandTotal!$A$8:$A$318,$A13,DemandTotal!U$8:U$318)+SUMIF(CommodityTotal!$A$8:$A$318,$A13,CommodityTotal!U$8:U$318)+SUMIF(CustomerTotal!$A$8:$A$316,$A13,CustomerTotal!U$8:U$316)</f>
        <v>0</v>
      </c>
      <c r="W13" s="14"/>
    </row>
    <row r="14" spans="1:23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>IF(ISBLANK('Input-Accounts'!D14),"",'Input-Accounts'!D14)</f>
        <v>25589.91503</v>
      </c>
      <c r="E14" s="14">
        <f t="shared" ca="1" si="0"/>
        <v>0</v>
      </c>
      <c r="G14" s="174">
        <f ca="1">SUMIF(DemandTotal!$A$8:$A$318,$A14,DemandTotal!G$8:G$318)+SUMIF(CommodityTotal!$A$8:$A$318,$A14,CommodityTotal!G$8:G$318)+SUMIF(CustomerTotal!$A$8:$A$316,$A14,CustomerTotal!G$8:G$316)</f>
        <v>20709.540962612991</v>
      </c>
      <c r="H14" s="174">
        <f ca="1">SUMIF(DemandTotal!$A$8:$A$318,$A14,DemandTotal!H$8:H$318)+SUMIF(CommodityTotal!$A$8:$A$318,$A14,CommodityTotal!H$8:H$318)+SUMIF(CustomerTotal!$A$8:$A$316,$A14,CustomerTotal!H$8:H$316)</f>
        <v>1272.6905492114477</v>
      </c>
      <c r="I14" s="174">
        <f ca="1">SUMIF(DemandTotal!$A$8:$A$318,$A14,DemandTotal!I$8:I$318)+SUMIF(CommodityTotal!$A$8:$A$318,$A14,CommodityTotal!I$8:I$318)+SUMIF(CustomerTotal!$A$8:$A$316,$A14,CustomerTotal!I$8:I$316)</f>
        <v>1176.4324202029784</v>
      </c>
      <c r="J14" s="174">
        <f ca="1">SUMIF(DemandTotal!$A$8:$A$318,$A14,DemandTotal!J$8:J$318)+SUMIF(CommodityTotal!$A$8:$A$318,$A14,CommodityTotal!J$8:J$318)+SUMIF(CustomerTotal!$A$8:$A$316,$A14,CustomerTotal!J$8:J$316)</f>
        <v>1436.7939208513935</v>
      </c>
      <c r="K14" s="174">
        <f ca="1">SUMIF(DemandTotal!$A$8:$A$318,$A14,DemandTotal!K$8:K$318)+SUMIF(CommodityTotal!$A$8:$A$318,$A14,CommodityTotal!K$8:K$318)+SUMIF(CustomerTotal!$A$8:$A$316,$A14,CustomerTotal!K$8:K$316)</f>
        <v>10.601530942456613</v>
      </c>
      <c r="L14" s="174">
        <f ca="1">SUMIF(DemandTotal!$A$8:$A$318,$A14,DemandTotal!L$8:L$318)+SUMIF(CommodityTotal!$A$8:$A$318,$A14,CommodityTotal!L$8:L$318)+SUMIF(CustomerTotal!$A$8:$A$316,$A14,CustomerTotal!L$8:L$316)</f>
        <v>51.823888653067584</v>
      </c>
      <c r="M14" s="174">
        <f ca="1">SUMIF(DemandTotal!$A$8:$A$318,$A14,DemandTotal!M$8:M$318)+SUMIF(CommodityTotal!$A$8:$A$318,$A14,CommodityTotal!M$8:M$318)+SUMIF(CustomerTotal!$A$8:$A$316,$A14,CustomerTotal!M$8:M$316)</f>
        <v>489.89875337556884</v>
      </c>
      <c r="N14" s="174">
        <f ca="1">SUMIF(DemandTotal!$A$8:$A$318,$A14,DemandTotal!N$8:N$318)+SUMIF(CommodityTotal!$A$8:$A$318,$A14,CommodityTotal!N$8:N$318)+SUMIF(CustomerTotal!$A$8:$A$316,$A14,CustomerTotal!N$8:N$316)</f>
        <v>159.00430635836113</v>
      </c>
      <c r="O14" s="174">
        <f ca="1">SUMIF(DemandTotal!$A$8:$A$318,$A14,DemandTotal!O$8:O$318)+SUMIF(CommodityTotal!$A$8:$A$318,$A14,CommodityTotal!O$8:O$318)+SUMIF(CustomerTotal!$A$8:$A$316,$A14,CustomerTotal!O$8:O$316)</f>
        <v>283.12869779172661</v>
      </c>
      <c r="P14" s="174">
        <f ca="1">SUMIF(DemandTotal!$A$8:$A$318,$A14,DemandTotal!P$8:P$318)+SUMIF(CommodityTotal!$A$8:$A$318,$A14,CommodityTotal!P$8:P$318)+SUMIF(CustomerTotal!$A$8:$A$316,$A14,CustomerTotal!P$8:P$316)</f>
        <v>0</v>
      </c>
      <c r="Q14" s="174">
        <f ca="1">SUMIF(DemandTotal!$A$8:$A$318,$A14,DemandTotal!Q$8:Q$318)+SUMIF(CommodityTotal!$A$8:$A$318,$A14,CommodityTotal!Q$8:Q$318)+SUMIF(CustomerTotal!$A$8:$A$316,$A14,CustomerTotal!Q$8:Q$316)</f>
        <v>0</v>
      </c>
      <c r="R14" s="174">
        <f ca="1">SUMIF(DemandTotal!$A$8:$A$318,$A14,DemandTotal!R$8:R$318)+SUMIF(CommodityTotal!$A$8:$A$318,$A14,CommodityTotal!R$8:R$318)+SUMIF(CustomerTotal!$A$8:$A$316,$A14,CustomerTotal!R$8:R$316)</f>
        <v>0</v>
      </c>
      <c r="S14" s="174">
        <f ca="1">SUMIF(DemandTotal!$A$8:$A$318,$A14,DemandTotal!S$8:S$318)+SUMIF(CommodityTotal!$A$8:$A$318,$A14,CommodityTotal!S$8:S$318)+SUMIF(CustomerTotal!$A$8:$A$316,$A14,CustomerTotal!S$8:S$316)</f>
        <v>0</v>
      </c>
      <c r="T14" s="174">
        <f ca="1">SUMIF(DemandTotal!$A$8:$A$318,$A14,DemandTotal!T$8:T$318)+SUMIF(CommodityTotal!$A$8:$A$318,$A14,CommodityTotal!T$8:T$318)+SUMIF(CustomerTotal!$A$8:$A$316,$A14,CustomerTotal!T$8:T$316)</f>
        <v>0</v>
      </c>
      <c r="U14" s="174">
        <f ca="1">SUMIF(DemandTotal!$A$8:$A$318,$A14,DemandTotal!U$8:U$318)+SUMIF(CommodityTotal!$A$8:$A$318,$A14,CommodityTotal!U$8:U$318)+SUMIF(CustomerTotal!$A$8:$A$316,$A14,CustomerTotal!U$8:U$316)</f>
        <v>0</v>
      </c>
      <c r="W14" s="14"/>
    </row>
    <row r="15" spans="1:23">
      <c r="A15" s="46" t="str">
        <f>IF(ISBLANK('Input-Accounts'!A15),"",'Input-Accounts'!A15)</f>
        <v/>
      </c>
      <c r="B15" t="str">
        <f>IF(ISBLANK('Input-Accounts'!B15),"",'Input-Accounts'!B15)</f>
        <v/>
      </c>
      <c r="D15" s="14"/>
      <c r="E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W15" s="14"/>
    </row>
    <row r="16" spans="1:23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D16" s="14"/>
      <c r="E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W16" s="14"/>
    </row>
    <row r="17" spans="1:23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>IF(ISBLANK('Input-Accounts'!D17),"",'Input-Accounts'!D17)</f>
        <v>53</v>
      </c>
      <c r="E17" s="14">
        <f t="shared" ca="1" si="0"/>
        <v>0</v>
      </c>
      <c r="F17" s="3"/>
      <c r="G17" s="14">
        <f ca="1">SUMIF(DemandTotal!$A$8:$A$318,$A17,DemandTotal!G$8:G$318)+SUMIF(CommodityTotal!$A$8:$A$318,$A17,CommodityTotal!G$8:G$318)+SUMIF(CustomerTotal!$A$8:$A$316,$A17,CustomerTotal!G$8:G$316)</f>
        <v>44.581110348008373</v>
      </c>
      <c r="H17" s="14">
        <f ca="1">SUMIF(DemandTotal!$A$8:$A$318,$A17,DemandTotal!H$8:H$318)+SUMIF(CommodityTotal!$A$8:$A$318,$A17,CommodityTotal!H$8:H$318)+SUMIF(CustomerTotal!$A$8:$A$316,$A17,CustomerTotal!H$8:H$316)</f>
        <v>2.3464136536993214</v>
      </c>
      <c r="I17" s="14">
        <f ca="1">SUMIF(DemandTotal!$A$8:$A$318,$A17,DemandTotal!I$8:I$318)+SUMIF(CommodityTotal!$A$8:$A$318,$A17,CommodityTotal!I$8:I$318)+SUMIF(CustomerTotal!$A$8:$A$316,$A17,CustomerTotal!I$8:I$316)</f>
        <v>3.2659968868435612</v>
      </c>
      <c r="J17" s="14">
        <f ca="1">SUMIF(DemandTotal!$A$8:$A$318,$A17,DemandTotal!J$8:J$318)+SUMIF(CommodityTotal!$A$8:$A$318,$A17,CommodityTotal!J$8:J$318)+SUMIF(CustomerTotal!$A$8:$A$316,$A17,CustomerTotal!J$8:J$316)</f>
        <v>1.9192781501153819</v>
      </c>
      <c r="K17" s="14">
        <f ca="1">SUMIF(DemandTotal!$A$8:$A$318,$A17,DemandTotal!K$8:K$318)+SUMIF(CommodityTotal!$A$8:$A$318,$A17,CommodityTotal!K$8:K$318)+SUMIF(CustomerTotal!$A$8:$A$316,$A17,CustomerTotal!K$8:K$316)</f>
        <v>0.30255643331678872</v>
      </c>
      <c r="L17" s="14">
        <f ca="1">SUMIF(DemandTotal!$A$8:$A$318,$A17,DemandTotal!L$8:L$318)+SUMIF(CommodityTotal!$A$8:$A$318,$A17,CommodityTotal!L$8:L$318)+SUMIF(CustomerTotal!$A$8:$A$316,$A17,CustomerTotal!L$8:L$316)</f>
        <v>0.12535294789019494</v>
      </c>
      <c r="M17" s="14">
        <f ca="1">SUMIF(DemandTotal!$A$8:$A$318,$A17,DemandTotal!M$8:M$318)+SUMIF(CommodityTotal!$A$8:$A$318,$A17,CommodityTotal!M$8:M$318)+SUMIF(CustomerTotal!$A$8:$A$316,$A17,CustomerTotal!M$8:M$316)</f>
        <v>0.4592915801263826</v>
      </c>
      <c r="N17" s="14">
        <f ca="1">SUMIF(DemandTotal!$A$8:$A$318,$A17,DemandTotal!N$8:N$318)+SUMIF(CommodityTotal!$A$8:$A$318,$A17,CommodityTotal!N$8:N$318)+SUMIF(CustomerTotal!$A$8:$A$316,$A17,CustomerTotal!N$8:N$316)</f>
        <v>0</v>
      </c>
      <c r="O17" s="14">
        <f ca="1">SUMIF(DemandTotal!$A$8:$A$318,$A17,DemandTotal!O$8:O$318)+SUMIF(CommodityTotal!$A$8:$A$318,$A17,CommodityTotal!O$8:O$318)+SUMIF(CustomerTotal!$A$8:$A$316,$A17,CustomerTotal!O$8:O$316)</f>
        <v>0</v>
      </c>
      <c r="P17" s="14">
        <f ca="1">SUMIF(DemandTotal!$A$8:$A$318,$A17,DemandTotal!P$8:P$318)+SUMIF(CommodityTotal!$A$8:$A$318,$A17,CommodityTotal!P$8:P$318)+SUMIF(CustomerTotal!$A$8:$A$316,$A17,CustomerTotal!P$8:P$316)</f>
        <v>0</v>
      </c>
      <c r="Q17" s="14">
        <f ca="1">SUMIF(DemandTotal!$A$8:$A$318,$A17,DemandTotal!Q$8:Q$318)+SUMIF(CommodityTotal!$A$8:$A$318,$A17,CommodityTotal!Q$8:Q$318)+SUMIF(CustomerTotal!$A$8:$A$316,$A17,CustomerTotal!Q$8:Q$316)</f>
        <v>0</v>
      </c>
      <c r="R17" s="14">
        <f ca="1">SUMIF(DemandTotal!$A$8:$A$318,$A17,DemandTotal!R$8:R$318)+SUMIF(CommodityTotal!$A$8:$A$318,$A17,CommodityTotal!R$8:R$318)+SUMIF(CustomerTotal!$A$8:$A$316,$A17,CustomerTotal!R$8:R$316)</f>
        <v>0</v>
      </c>
      <c r="S17" s="14">
        <f ca="1">SUMIF(DemandTotal!$A$8:$A$318,$A17,DemandTotal!S$8:S$318)+SUMIF(CommodityTotal!$A$8:$A$318,$A17,CommodityTotal!S$8:S$318)+SUMIF(CustomerTotal!$A$8:$A$316,$A17,CustomerTotal!S$8:S$316)</f>
        <v>0</v>
      </c>
      <c r="T17" s="14">
        <f ca="1">SUMIF(DemandTotal!$A$8:$A$318,$A17,DemandTotal!T$8:T$318)+SUMIF(CommodityTotal!$A$8:$A$318,$A17,CommodityTotal!T$8:T$318)+SUMIF(CustomerTotal!$A$8:$A$316,$A17,CustomerTotal!T$8:T$316)</f>
        <v>0</v>
      </c>
      <c r="U17" s="14">
        <f ca="1">SUMIF(DemandTotal!$A$8:$A$318,$A17,DemandTotal!U$8:U$318)+SUMIF(CommodityTotal!$A$8:$A$318,$A17,CommodityTotal!U$8:U$318)+SUMIF(CustomerTotal!$A$8:$A$316,$A17,CustomerTotal!U$8:U$316)</f>
        <v>0</v>
      </c>
      <c r="W17" s="14"/>
    </row>
    <row r="18" spans="1:23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>IF(ISBLANK('Input-Accounts'!D18),"",'Input-Accounts'!D18)</f>
        <v>10.095840000000001</v>
      </c>
      <c r="E18" s="14">
        <f t="shared" ca="1" si="0"/>
        <v>0</v>
      </c>
      <c r="F18" s="3"/>
      <c r="G18" s="14">
        <f ca="1">SUMIF(DemandTotal!$A$8:$A$318,$A18,DemandTotal!G$8:G$318)+SUMIF(CommodityTotal!$A$8:$A$318,$A18,CommodityTotal!G$8:G$318)+SUMIF(CustomerTotal!$A$8:$A$316,$A18,CustomerTotal!G$8:G$316)</f>
        <v>8.4921463602988094</v>
      </c>
      <c r="H18" s="14">
        <f ca="1">SUMIF(DemandTotal!$A$8:$A$318,$A18,DemandTotal!H$8:H$318)+SUMIF(CommodityTotal!$A$8:$A$318,$A18,CommodityTotal!H$8:H$318)+SUMIF(CustomerTotal!$A$8:$A$316,$A18,CustomerTotal!H$8:H$316)</f>
        <v>0.44696258153893881</v>
      </c>
      <c r="I18" s="14">
        <f ca="1">SUMIF(DemandTotal!$A$8:$A$318,$A18,DemandTotal!I$8:I$318)+SUMIF(CommodityTotal!$A$8:$A$318,$A18,CommodityTotal!I$8:I$318)+SUMIF(CustomerTotal!$A$8:$A$316,$A18,CustomerTotal!I$8:I$316)</f>
        <v>0.6221317360390699</v>
      </c>
      <c r="J18" s="14">
        <f ca="1">SUMIF(DemandTotal!$A$8:$A$318,$A18,DemandTotal!J$8:J$318)+SUMIF(CommodityTotal!$A$8:$A$318,$A18,CommodityTotal!J$8:J$318)+SUMIF(CustomerTotal!$A$8:$A$316,$A18,CustomerTotal!J$8:J$316)</f>
        <v>0.36559858715209209</v>
      </c>
      <c r="K18" s="14">
        <f ca="1">SUMIF(DemandTotal!$A$8:$A$318,$A18,DemandTotal!K$8:K$318)+SUMIF(CommodityTotal!$A$8:$A$318,$A18,CommodityTotal!K$8:K$318)+SUMIF(CustomerTotal!$A$8:$A$316,$A18,CustomerTotal!K$8:K$316)</f>
        <v>5.7633232862961667E-2</v>
      </c>
      <c r="L18" s="14">
        <f ca="1">SUMIF(DemandTotal!$A$8:$A$318,$A18,DemandTotal!L$8:L$318)+SUMIF(CommodityTotal!$A$8:$A$318,$A18,CommodityTotal!L$8:L$318)+SUMIF(CustomerTotal!$A$8:$A$316,$A18,CustomerTotal!L$8:L$316)</f>
        <v>2.3878175574108412E-2</v>
      </c>
      <c r="M18" s="14">
        <f ca="1">SUMIF(DemandTotal!$A$8:$A$318,$A18,DemandTotal!M$8:M$318)+SUMIF(CommodityTotal!$A$8:$A$318,$A18,CommodityTotal!M$8:M$318)+SUMIF(CustomerTotal!$A$8:$A$316,$A18,CustomerTotal!M$8:M$316)</f>
        <v>8.74893265340215E-2</v>
      </c>
      <c r="N18" s="14">
        <f ca="1">SUMIF(DemandTotal!$A$8:$A$318,$A18,DemandTotal!N$8:N$318)+SUMIF(CommodityTotal!$A$8:$A$318,$A18,CommodityTotal!N$8:N$318)+SUMIF(CustomerTotal!$A$8:$A$316,$A18,CustomerTotal!N$8:N$316)</f>
        <v>0</v>
      </c>
      <c r="O18" s="14">
        <f ca="1">SUMIF(DemandTotal!$A$8:$A$318,$A18,DemandTotal!O$8:O$318)+SUMIF(CommodityTotal!$A$8:$A$318,$A18,CommodityTotal!O$8:O$318)+SUMIF(CustomerTotal!$A$8:$A$316,$A18,CustomerTotal!O$8:O$316)</f>
        <v>0</v>
      </c>
      <c r="P18" s="14">
        <f ca="1">SUMIF(DemandTotal!$A$8:$A$318,$A18,DemandTotal!P$8:P$318)+SUMIF(CommodityTotal!$A$8:$A$318,$A18,CommodityTotal!P$8:P$318)+SUMIF(CustomerTotal!$A$8:$A$316,$A18,CustomerTotal!P$8:P$316)</f>
        <v>0</v>
      </c>
      <c r="Q18" s="14">
        <f ca="1">SUMIF(DemandTotal!$A$8:$A$318,$A18,DemandTotal!Q$8:Q$318)+SUMIF(CommodityTotal!$A$8:$A$318,$A18,CommodityTotal!Q$8:Q$318)+SUMIF(CustomerTotal!$A$8:$A$316,$A18,CustomerTotal!Q$8:Q$316)</f>
        <v>0</v>
      </c>
      <c r="R18" s="14">
        <f ca="1">SUMIF(DemandTotal!$A$8:$A$318,$A18,DemandTotal!R$8:R$318)+SUMIF(CommodityTotal!$A$8:$A$318,$A18,CommodityTotal!R$8:R$318)+SUMIF(CustomerTotal!$A$8:$A$316,$A18,CustomerTotal!R$8:R$316)</f>
        <v>0</v>
      </c>
      <c r="S18" s="14">
        <f ca="1">SUMIF(DemandTotal!$A$8:$A$318,$A18,DemandTotal!S$8:S$318)+SUMIF(CommodityTotal!$A$8:$A$318,$A18,CommodityTotal!S$8:S$318)+SUMIF(CustomerTotal!$A$8:$A$316,$A18,CustomerTotal!S$8:S$316)</f>
        <v>0</v>
      </c>
      <c r="T18" s="14">
        <f ca="1">SUMIF(DemandTotal!$A$8:$A$318,$A18,DemandTotal!T$8:T$318)+SUMIF(CommodityTotal!$A$8:$A$318,$A18,CommodityTotal!T$8:T$318)+SUMIF(CustomerTotal!$A$8:$A$316,$A18,CustomerTotal!T$8:T$316)</f>
        <v>0</v>
      </c>
      <c r="U18" s="14">
        <f ca="1">SUMIF(DemandTotal!$A$8:$A$318,$A18,DemandTotal!U$8:U$318)+SUMIF(CommodityTotal!$A$8:$A$318,$A18,CommodityTotal!U$8:U$318)+SUMIF(CustomerTotal!$A$8:$A$316,$A18,CustomerTotal!U$8:U$316)</f>
        <v>0</v>
      </c>
      <c r="W18" s="14"/>
    </row>
    <row r="19" spans="1:23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>IF(ISBLANK('Input-Accounts'!D19),"",'Input-Accounts'!D19)</f>
        <v>2.65</v>
      </c>
      <c r="E19" s="14">
        <f t="shared" ca="1" si="0"/>
        <v>0</v>
      </c>
      <c r="F19" s="3"/>
      <c r="G19" s="14">
        <f ca="1">SUMIF(DemandTotal!$A$8:$A$318,$A19,DemandTotal!G$8:G$318)+SUMIF(CommodityTotal!$A$8:$A$318,$A19,CommodityTotal!G$8:G$318)+SUMIF(CustomerTotal!$A$8:$A$316,$A19,CustomerTotal!G$8:G$316)</f>
        <v>2.2290555174004183</v>
      </c>
      <c r="H19" s="14">
        <f ca="1">SUMIF(DemandTotal!$A$8:$A$318,$A19,DemandTotal!H$8:H$318)+SUMIF(CommodityTotal!$A$8:$A$318,$A19,CommodityTotal!H$8:H$318)+SUMIF(CustomerTotal!$A$8:$A$316,$A19,CustomerTotal!H$8:H$316)</f>
        <v>0.11732068268496607</v>
      </c>
      <c r="I19" s="14">
        <f ca="1">SUMIF(DemandTotal!$A$8:$A$318,$A19,DemandTotal!I$8:I$318)+SUMIF(CommodityTotal!$A$8:$A$318,$A19,CommodityTotal!I$8:I$318)+SUMIF(CustomerTotal!$A$8:$A$316,$A19,CustomerTotal!I$8:I$316)</f>
        <v>0.16329984434217806</v>
      </c>
      <c r="J19" s="14">
        <f ca="1">SUMIF(DemandTotal!$A$8:$A$318,$A19,DemandTotal!J$8:J$318)+SUMIF(CommodityTotal!$A$8:$A$318,$A19,CommodityTotal!J$8:J$318)+SUMIF(CustomerTotal!$A$8:$A$316,$A19,CustomerTotal!J$8:J$316)</f>
        <v>9.5963907505769094E-2</v>
      </c>
      <c r="K19" s="14">
        <f ca="1">SUMIF(DemandTotal!$A$8:$A$318,$A19,DemandTotal!K$8:K$318)+SUMIF(CommodityTotal!$A$8:$A$318,$A19,CommodityTotal!K$8:K$318)+SUMIF(CustomerTotal!$A$8:$A$316,$A19,CustomerTotal!K$8:K$316)</f>
        <v>1.5127821665839435E-2</v>
      </c>
      <c r="L19" s="14">
        <f ca="1">SUMIF(DemandTotal!$A$8:$A$318,$A19,DemandTotal!L$8:L$318)+SUMIF(CommodityTotal!$A$8:$A$318,$A19,CommodityTotal!L$8:L$318)+SUMIF(CustomerTotal!$A$8:$A$316,$A19,CustomerTotal!L$8:L$316)</f>
        <v>6.2676473945097472E-3</v>
      </c>
      <c r="M19" s="14">
        <f ca="1">SUMIF(DemandTotal!$A$8:$A$318,$A19,DemandTotal!M$8:M$318)+SUMIF(CommodityTotal!$A$8:$A$318,$A19,CommodityTotal!M$8:M$318)+SUMIF(CustomerTotal!$A$8:$A$316,$A19,CustomerTotal!M$8:M$316)</f>
        <v>2.2964579006319132E-2</v>
      </c>
      <c r="N19" s="14">
        <f ca="1">SUMIF(DemandTotal!$A$8:$A$318,$A19,DemandTotal!N$8:N$318)+SUMIF(CommodityTotal!$A$8:$A$318,$A19,CommodityTotal!N$8:N$318)+SUMIF(CustomerTotal!$A$8:$A$316,$A19,CustomerTotal!N$8:N$316)</f>
        <v>0</v>
      </c>
      <c r="O19" s="14">
        <f ca="1">SUMIF(DemandTotal!$A$8:$A$318,$A19,DemandTotal!O$8:O$318)+SUMIF(CommodityTotal!$A$8:$A$318,$A19,CommodityTotal!O$8:O$318)+SUMIF(CustomerTotal!$A$8:$A$316,$A19,CustomerTotal!O$8:O$316)</f>
        <v>0</v>
      </c>
      <c r="P19" s="14">
        <f ca="1">SUMIF(DemandTotal!$A$8:$A$318,$A19,DemandTotal!P$8:P$318)+SUMIF(CommodityTotal!$A$8:$A$318,$A19,CommodityTotal!P$8:P$318)+SUMIF(CustomerTotal!$A$8:$A$316,$A19,CustomerTotal!P$8:P$316)</f>
        <v>0</v>
      </c>
      <c r="Q19" s="14">
        <f ca="1">SUMIF(DemandTotal!$A$8:$A$318,$A19,DemandTotal!Q$8:Q$318)+SUMIF(CommodityTotal!$A$8:$A$318,$A19,CommodityTotal!Q$8:Q$318)+SUMIF(CustomerTotal!$A$8:$A$316,$A19,CustomerTotal!Q$8:Q$316)</f>
        <v>0</v>
      </c>
      <c r="R19" s="14">
        <f ca="1">SUMIF(DemandTotal!$A$8:$A$318,$A19,DemandTotal!R$8:R$318)+SUMIF(CommodityTotal!$A$8:$A$318,$A19,CommodityTotal!R$8:R$318)+SUMIF(CustomerTotal!$A$8:$A$316,$A19,CustomerTotal!R$8:R$316)</f>
        <v>0</v>
      </c>
      <c r="S19" s="14">
        <f ca="1">SUMIF(DemandTotal!$A$8:$A$318,$A19,DemandTotal!S$8:S$318)+SUMIF(CommodityTotal!$A$8:$A$318,$A19,CommodityTotal!S$8:S$318)+SUMIF(CustomerTotal!$A$8:$A$316,$A19,CustomerTotal!S$8:S$316)</f>
        <v>0</v>
      </c>
      <c r="T19" s="14">
        <f ca="1">SUMIF(DemandTotal!$A$8:$A$318,$A19,DemandTotal!T$8:T$318)+SUMIF(CommodityTotal!$A$8:$A$318,$A19,CommodityTotal!T$8:T$318)+SUMIF(CustomerTotal!$A$8:$A$316,$A19,CustomerTotal!T$8:T$316)</f>
        <v>0</v>
      </c>
      <c r="U19" s="14">
        <f ca="1">SUMIF(DemandTotal!$A$8:$A$318,$A19,DemandTotal!U$8:U$318)+SUMIF(CommodityTotal!$A$8:$A$318,$A19,CommodityTotal!U$8:U$318)+SUMIF(CustomerTotal!$A$8:$A$316,$A19,CustomerTotal!U$8:U$316)</f>
        <v>0</v>
      </c>
      <c r="W19" s="14"/>
    </row>
    <row r="20" spans="1:23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>IF(ISBLANK('Input-Accounts'!D20),"",'Input-Accounts'!D20)</f>
        <v>444.58600000000001</v>
      </c>
      <c r="E20" s="14">
        <f t="shared" ca="1" si="0"/>
        <v>0</v>
      </c>
      <c r="F20" s="3"/>
      <c r="G20" s="14">
        <f ca="1">SUMIF(DemandTotal!$A$8:$A$318,$A20,DemandTotal!G$8:G$318)+SUMIF(CommodityTotal!$A$8:$A$318,$A20,CommodityTotal!G$8:G$318)+SUMIF(CustomerTotal!$A$8:$A$316,$A20,CustomerTotal!G$8:G$316)</f>
        <v>373.96485896565378</v>
      </c>
      <c r="H20" s="14">
        <f ca="1">SUMIF(DemandTotal!$A$8:$A$318,$A20,DemandTotal!H$8:H$318)+SUMIF(CommodityTotal!$A$8:$A$318,$A20,CommodityTotal!H$8:H$318)+SUMIF(CustomerTotal!$A$8:$A$316,$A20,CustomerTotal!H$8:H$316)</f>
        <v>19.68269171025597</v>
      </c>
      <c r="I20" s="14">
        <f ca="1">SUMIF(DemandTotal!$A$8:$A$318,$A20,DemandTotal!I$8:I$318)+SUMIF(CommodityTotal!$A$8:$A$318,$A20,CommodityTotal!I$8:I$318)+SUMIF(CustomerTotal!$A$8:$A$316,$A20,CustomerTotal!I$8:I$316)</f>
        <v>27.396537583664749</v>
      </c>
      <c r="J20" s="14">
        <f ca="1">SUMIF(DemandTotal!$A$8:$A$318,$A20,DemandTotal!J$8:J$318)+SUMIF(CommodityTotal!$A$8:$A$318,$A20,CommodityTotal!J$8:J$318)+SUMIF(CustomerTotal!$A$8:$A$316,$A20,CustomerTotal!J$8:J$316)</f>
        <v>16.0997018046641</v>
      </c>
      <c r="K20" s="14">
        <f ca="1">SUMIF(DemandTotal!$A$8:$A$318,$A20,DemandTotal!K$8:K$318)+SUMIF(CommodityTotal!$A$8:$A$318,$A20,CommodityTotal!K$8:K$318)+SUMIF(CustomerTotal!$A$8:$A$316,$A20,CustomerTotal!K$8:K$316)</f>
        <v>2.53796895212411</v>
      </c>
      <c r="L20" s="14">
        <f ca="1">SUMIF(DemandTotal!$A$8:$A$318,$A20,DemandTotal!L$8:L$318)+SUMIF(CommodityTotal!$A$8:$A$318,$A20,CommodityTotal!L$8:L$318)+SUMIF(CustomerTotal!$A$8:$A$316,$A20,CustomerTotal!L$8:L$316)</f>
        <v>1.0515125602020794</v>
      </c>
      <c r="M20" s="14">
        <f ca="1">SUMIF(DemandTotal!$A$8:$A$318,$A20,DemandTotal!M$8:M$318)+SUMIF(CommodityTotal!$A$8:$A$318,$A20,CommodityTotal!M$8:M$318)+SUMIF(CustomerTotal!$A$8:$A$316,$A20,CustomerTotal!M$8:M$316)</f>
        <v>3.8527284234352446</v>
      </c>
      <c r="N20" s="14">
        <f ca="1">SUMIF(DemandTotal!$A$8:$A$318,$A20,DemandTotal!N$8:N$318)+SUMIF(CommodityTotal!$A$8:$A$318,$A20,CommodityTotal!N$8:N$318)+SUMIF(CustomerTotal!$A$8:$A$316,$A20,CustomerTotal!N$8:N$316)</f>
        <v>0</v>
      </c>
      <c r="O20" s="14">
        <f ca="1">SUMIF(DemandTotal!$A$8:$A$318,$A20,DemandTotal!O$8:O$318)+SUMIF(CommodityTotal!$A$8:$A$318,$A20,CommodityTotal!O$8:O$318)+SUMIF(CustomerTotal!$A$8:$A$316,$A20,CustomerTotal!O$8:O$316)</f>
        <v>0</v>
      </c>
      <c r="P20" s="14">
        <f ca="1">SUMIF(DemandTotal!$A$8:$A$318,$A20,DemandTotal!P$8:P$318)+SUMIF(CommodityTotal!$A$8:$A$318,$A20,CommodityTotal!P$8:P$318)+SUMIF(CustomerTotal!$A$8:$A$316,$A20,CustomerTotal!P$8:P$316)</f>
        <v>0</v>
      </c>
      <c r="Q20" s="14">
        <f ca="1">SUMIF(DemandTotal!$A$8:$A$318,$A20,DemandTotal!Q$8:Q$318)+SUMIF(CommodityTotal!$A$8:$A$318,$A20,CommodityTotal!Q$8:Q$318)+SUMIF(CustomerTotal!$A$8:$A$316,$A20,CustomerTotal!Q$8:Q$316)</f>
        <v>0</v>
      </c>
      <c r="R20" s="14">
        <f ca="1">SUMIF(DemandTotal!$A$8:$A$318,$A20,DemandTotal!R$8:R$318)+SUMIF(CommodityTotal!$A$8:$A$318,$A20,CommodityTotal!R$8:R$318)+SUMIF(CustomerTotal!$A$8:$A$316,$A20,CustomerTotal!R$8:R$316)</f>
        <v>0</v>
      </c>
      <c r="S20" s="14">
        <f ca="1">SUMIF(DemandTotal!$A$8:$A$318,$A20,DemandTotal!S$8:S$318)+SUMIF(CommodityTotal!$A$8:$A$318,$A20,CommodityTotal!S$8:S$318)+SUMIF(CustomerTotal!$A$8:$A$316,$A20,CustomerTotal!S$8:S$316)</f>
        <v>0</v>
      </c>
      <c r="T20" s="14">
        <f ca="1">SUMIF(DemandTotal!$A$8:$A$318,$A20,DemandTotal!T$8:T$318)+SUMIF(CommodityTotal!$A$8:$A$318,$A20,CommodityTotal!T$8:T$318)+SUMIF(CustomerTotal!$A$8:$A$316,$A20,CustomerTotal!T$8:T$316)</f>
        <v>0</v>
      </c>
      <c r="U20" s="14">
        <f ca="1">SUMIF(DemandTotal!$A$8:$A$318,$A20,DemandTotal!U$8:U$318)+SUMIF(CommodityTotal!$A$8:$A$318,$A20,CommodityTotal!U$8:U$318)+SUMIF(CustomerTotal!$A$8:$A$316,$A20,CustomerTotal!U$8:U$316)</f>
        <v>0</v>
      </c>
      <c r="W20" s="14"/>
    </row>
    <row r="21" spans="1:23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>IF(ISBLANK('Input-Accounts'!D21),"",'Input-Accounts'!D21)</f>
        <v>3296.6979999999999</v>
      </c>
      <c r="E21" s="14">
        <f t="shared" ca="1" si="0"/>
        <v>0</v>
      </c>
      <c r="F21" s="3"/>
      <c r="G21" s="14">
        <f ca="1">SUMIF(DemandTotal!$A$8:$A$318,$A21,DemandTotal!G$8:G$318)+SUMIF(CommodityTotal!$A$8:$A$318,$A21,CommodityTotal!G$8:G$318)+SUMIF(CustomerTotal!$A$8:$A$316,$A21,CustomerTotal!G$8:G$316)</f>
        <v>2773.0274966426132</v>
      </c>
      <c r="H21" s="14">
        <f ca="1">SUMIF(DemandTotal!$A$8:$A$318,$A21,DemandTotal!H$8:H$318)+SUMIF(CommodityTotal!$A$8:$A$318,$A21,CommodityTotal!H$8:H$318)+SUMIF(CustomerTotal!$A$8:$A$316,$A21,CustomerTotal!H$8:H$316)</f>
        <v>145.95126791175934</v>
      </c>
      <c r="I21" s="14">
        <f ca="1">SUMIF(DemandTotal!$A$8:$A$318,$A21,DemandTotal!I$8:I$318)+SUMIF(CommodityTotal!$A$8:$A$318,$A21,CommodityTotal!I$8:I$318)+SUMIF(CustomerTotal!$A$8:$A$316,$A21,CustomerTotal!I$8:I$316)</f>
        <v>203.15104537478103</v>
      </c>
      <c r="J21" s="14">
        <f ca="1">SUMIF(DemandTotal!$A$8:$A$318,$A21,DemandTotal!J$8:J$318)+SUMIF(CommodityTotal!$A$8:$A$318,$A21,CommodityTotal!J$8:J$318)+SUMIF(CustomerTotal!$A$8:$A$316,$A21,CustomerTotal!J$8:J$316)</f>
        <v>119.3826497911147</v>
      </c>
      <c r="K21" s="14">
        <f ca="1">SUMIF(DemandTotal!$A$8:$A$318,$A21,DemandTotal!K$8:K$318)+SUMIF(CommodityTotal!$A$8:$A$318,$A21,CommodityTotal!K$8:K$318)+SUMIF(CustomerTotal!$A$8:$A$316,$A21,CustomerTotal!K$8:K$316)</f>
        <v>18.819569596275297</v>
      </c>
      <c r="L21" s="14">
        <f ca="1">SUMIF(DemandTotal!$A$8:$A$318,$A21,DemandTotal!L$8:L$318)+SUMIF(CommodityTotal!$A$8:$A$318,$A21,CommodityTotal!L$8:L$318)+SUMIF(CustomerTotal!$A$8:$A$316,$A21,CustomerTotal!L$8:L$316)</f>
        <v>7.7971851434662245</v>
      </c>
      <c r="M21" s="14">
        <f ca="1">SUMIF(DemandTotal!$A$8:$A$318,$A21,DemandTotal!M$8:M$318)+SUMIF(CommodityTotal!$A$8:$A$318,$A21,CommodityTotal!M$8:M$318)+SUMIF(CustomerTotal!$A$8:$A$316,$A21,CustomerTotal!M$8:M$316)</f>
        <v>28.568785539990287</v>
      </c>
      <c r="N21" s="14">
        <f ca="1">SUMIF(DemandTotal!$A$8:$A$318,$A21,DemandTotal!N$8:N$318)+SUMIF(CommodityTotal!$A$8:$A$318,$A21,CommodityTotal!N$8:N$318)+SUMIF(CustomerTotal!$A$8:$A$316,$A21,CustomerTotal!N$8:N$316)</f>
        <v>0</v>
      </c>
      <c r="O21" s="14">
        <f ca="1">SUMIF(DemandTotal!$A$8:$A$318,$A21,DemandTotal!O$8:O$318)+SUMIF(CommodityTotal!$A$8:$A$318,$A21,CommodityTotal!O$8:O$318)+SUMIF(CustomerTotal!$A$8:$A$316,$A21,CustomerTotal!O$8:O$316)</f>
        <v>0</v>
      </c>
      <c r="P21" s="14">
        <f ca="1">SUMIF(DemandTotal!$A$8:$A$318,$A21,DemandTotal!P$8:P$318)+SUMIF(CommodityTotal!$A$8:$A$318,$A21,CommodityTotal!P$8:P$318)+SUMIF(CustomerTotal!$A$8:$A$316,$A21,CustomerTotal!P$8:P$316)</f>
        <v>0</v>
      </c>
      <c r="Q21" s="14">
        <f ca="1">SUMIF(DemandTotal!$A$8:$A$318,$A21,DemandTotal!Q$8:Q$318)+SUMIF(CommodityTotal!$A$8:$A$318,$A21,CommodityTotal!Q$8:Q$318)+SUMIF(CustomerTotal!$A$8:$A$316,$A21,CustomerTotal!Q$8:Q$316)</f>
        <v>0</v>
      </c>
      <c r="R21" s="14">
        <f ca="1">SUMIF(DemandTotal!$A$8:$A$318,$A21,DemandTotal!R$8:R$318)+SUMIF(CommodityTotal!$A$8:$A$318,$A21,CommodityTotal!R$8:R$318)+SUMIF(CustomerTotal!$A$8:$A$316,$A21,CustomerTotal!R$8:R$316)</f>
        <v>0</v>
      </c>
      <c r="S21" s="14">
        <f ca="1">SUMIF(DemandTotal!$A$8:$A$318,$A21,DemandTotal!S$8:S$318)+SUMIF(CommodityTotal!$A$8:$A$318,$A21,CommodityTotal!S$8:S$318)+SUMIF(CustomerTotal!$A$8:$A$316,$A21,CustomerTotal!S$8:S$316)</f>
        <v>0</v>
      </c>
      <c r="T21" s="14">
        <f ca="1">SUMIF(DemandTotal!$A$8:$A$318,$A21,DemandTotal!T$8:T$318)+SUMIF(CommodityTotal!$A$8:$A$318,$A21,CommodityTotal!T$8:T$318)+SUMIF(CustomerTotal!$A$8:$A$316,$A21,CustomerTotal!T$8:T$316)</f>
        <v>0</v>
      </c>
      <c r="U21" s="14">
        <f ca="1">SUMIF(DemandTotal!$A$8:$A$318,$A21,DemandTotal!U$8:U$318)+SUMIF(CommodityTotal!$A$8:$A$318,$A21,CommodityTotal!U$8:U$318)+SUMIF(CustomerTotal!$A$8:$A$316,$A21,CustomerTotal!U$8:U$316)</f>
        <v>0</v>
      </c>
      <c r="W21" s="14"/>
    </row>
    <row r="22" spans="1:23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>IF(ISBLANK('Input-Accounts'!D22),"",'Input-Accounts'!D22)</f>
        <v>3807.0298399999997</v>
      </c>
      <c r="E22" s="14">
        <f t="shared" ca="1" si="0"/>
        <v>0</v>
      </c>
      <c r="G22" s="174">
        <f ca="1">SUMIF(DemandTotal!$A$8:$A$318,$A22,DemandTotal!G$8:G$318)+SUMIF(CommodityTotal!$A$8:$A$318,$A22,CommodityTotal!G$8:G$318)+SUMIF(CustomerTotal!$A$8:$A$316,$A22,CustomerTotal!G$8:G$316)</f>
        <v>3202.2946678339745</v>
      </c>
      <c r="H22" s="174">
        <f ca="1">SUMIF(DemandTotal!$A$8:$A$318,$A22,DemandTotal!H$8:H$318)+SUMIF(CommodityTotal!$A$8:$A$318,$A22,CommodityTotal!H$8:H$318)+SUMIF(CustomerTotal!$A$8:$A$316,$A22,CustomerTotal!H$8:H$316)</f>
        <v>168.54465653993853</v>
      </c>
      <c r="I22" s="174">
        <f ca="1">SUMIF(DemandTotal!$A$8:$A$318,$A22,DemandTotal!I$8:I$318)+SUMIF(CommodityTotal!$A$8:$A$318,$A22,CommodityTotal!I$8:I$318)+SUMIF(CustomerTotal!$A$8:$A$316,$A22,CustomerTotal!I$8:I$316)</f>
        <v>234.5990114256706</v>
      </c>
      <c r="J22" s="174">
        <f ca="1">SUMIF(DemandTotal!$A$8:$A$318,$A22,DemandTotal!J$8:J$318)+SUMIF(CommodityTotal!$A$8:$A$318,$A22,CommodityTotal!J$8:J$318)+SUMIF(CustomerTotal!$A$8:$A$316,$A22,CustomerTotal!J$8:J$316)</f>
        <v>137.86319224055205</v>
      </c>
      <c r="K22" s="174">
        <f ca="1">SUMIF(DemandTotal!$A$8:$A$318,$A22,DemandTotal!K$8:K$318)+SUMIF(CommodityTotal!$A$8:$A$318,$A22,CommodityTotal!K$8:K$318)+SUMIF(CustomerTotal!$A$8:$A$316,$A22,CustomerTotal!K$8:K$316)</f>
        <v>21.732856036244996</v>
      </c>
      <c r="L22" s="174">
        <f ca="1">SUMIF(DemandTotal!$A$8:$A$318,$A22,DemandTotal!L$8:L$318)+SUMIF(CommodityTotal!$A$8:$A$318,$A22,CommodityTotal!L$8:L$318)+SUMIF(CustomerTotal!$A$8:$A$316,$A22,CustomerTotal!L$8:L$316)</f>
        <v>9.0041964745271166</v>
      </c>
      <c r="M22" s="174">
        <f ca="1">SUMIF(DemandTotal!$A$8:$A$318,$A22,DemandTotal!M$8:M$318)+SUMIF(CommodityTotal!$A$8:$A$318,$A22,CommodityTotal!M$8:M$318)+SUMIF(CustomerTotal!$A$8:$A$316,$A22,CustomerTotal!M$8:M$316)</f>
        <v>32.991259449092254</v>
      </c>
      <c r="N22" s="174">
        <f ca="1">SUMIF(DemandTotal!$A$8:$A$318,$A22,DemandTotal!N$8:N$318)+SUMIF(CommodityTotal!$A$8:$A$318,$A22,CommodityTotal!N$8:N$318)+SUMIF(CustomerTotal!$A$8:$A$316,$A22,CustomerTotal!N$8:N$316)</f>
        <v>0</v>
      </c>
      <c r="O22" s="174">
        <f ca="1">SUMIF(DemandTotal!$A$8:$A$318,$A22,DemandTotal!O$8:O$318)+SUMIF(CommodityTotal!$A$8:$A$318,$A22,CommodityTotal!O$8:O$318)+SUMIF(CustomerTotal!$A$8:$A$316,$A22,CustomerTotal!O$8:O$316)</f>
        <v>0</v>
      </c>
      <c r="P22" s="174">
        <f ca="1">SUMIF(DemandTotal!$A$8:$A$318,$A22,DemandTotal!P$8:P$318)+SUMIF(CommodityTotal!$A$8:$A$318,$A22,CommodityTotal!P$8:P$318)+SUMIF(CustomerTotal!$A$8:$A$316,$A22,CustomerTotal!P$8:P$316)</f>
        <v>0</v>
      </c>
      <c r="Q22" s="174">
        <f ca="1">SUMIF(DemandTotal!$A$8:$A$318,$A22,DemandTotal!Q$8:Q$318)+SUMIF(CommodityTotal!$A$8:$A$318,$A22,CommodityTotal!Q$8:Q$318)+SUMIF(CustomerTotal!$A$8:$A$316,$A22,CustomerTotal!Q$8:Q$316)</f>
        <v>0</v>
      </c>
      <c r="R22" s="174">
        <f ca="1">SUMIF(DemandTotal!$A$8:$A$318,$A22,DemandTotal!R$8:R$318)+SUMIF(CommodityTotal!$A$8:$A$318,$A22,CommodityTotal!R$8:R$318)+SUMIF(CustomerTotal!$A$8:$A$316,$A22,CustomerTotal!R$8:R$316)</f>
        <v>0</v>
      </c>
      <c r="S22" s="174">
        <f ca="1">SUMIF(DemandTotal!$A$8:$A$318,$A22,DemandTotal!S$8:S$318)+SUMIF(CommodityTotal!$A$8:$A$318,$A22,CommodityTotal!S$8:S$318)+SUMIF(CustomerTotal!$A$8:$A$316,$A22,CustomerTotal!S$8:S$316)</f>
        <v>0</v>
      </c>
      <c r="T22" s="174">
        <f ca="1">SUMIF(DemandTotal!$A$8:$A$318,$A22,DemandTotal!T$8:T$318)+SUMIF(CommodityTotal!$A$8:$A$318,$A22,CommodityTotal!T$8:T$318)+SUMIF(CustomerTotal!$A$8:$A$316,$A22,CustomerTotal!T$8:T$316)</f>
        <v>0</v>
      </c>
      <c r="U22" s="174">
        <f ca="1">SUMIF(DemandTotal!$A$8:$A$318,$A22,DemandTotal!U$8:U$318)+SUMIF(CommodityTotal!$A$8:$A$318,$A22,CommodityTotal!U$8:U$318)+SUMIF(CustomerTotal!$A$8:$A$316,$A22,CustomerTotal!U$8:U$316)</f>
        <v>0</v>
      </c>
      <c r="W22" s="14"/>
    </row>
    <row r="23" spans="1:23">
      <c r="A23" s="46" t="str">
        <f>IF(ISBLANK('Input-Accounts'!A23),"",'Input-Accounts'!A23)</f>
        <v/>
      </c>
      <c r="B23" t="str">
        <f>IF(ISBLANK('Input-Accounts'!B23),"",'Input-Accounts'!B23)</f>
        <v/>
      </c>
      <c r="D23" s="14"/>
      <c r="E23" s="14"/>
      <c r="F23" s="3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W23" s="14"/>
    </row>
    <row r="24" spans="1:23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D24" s="14"/>
      <c r="E24" s="14"/>
      <c r="F24" s="3"/>
      <c r="G24" s="48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W24" s="14"/>
    </row>
    <row r="25" spans="1:23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>IF(ISBLANK('Input-Accounts'!D25),"",'Input-Accounts'!D25)</f>
        <v>17.652000000000001</v>
      </c>
      <c r="E25" s="14">
        <f t="shared" ref="E25:E70" ca="1" si="1">IFERROR(IF(D25="","",IF(D25=0,0,IF(ABS(D25-SUM($G25:$U25))&lt;Check_Limit,0,1))),1)</f>
        <v>0</v>
      </c>
      <c r="F25" s="3"/>
      <c r="G25" s="48">
        <f ca="1">SUMIF(DemandTotal!$A$8:$A$318,$A25,DemandTotal!G$8:G$318)+SUMIF(CommodityTotal!$A$8:$A$318,$A25,CommodityTotal!G$8:G$318)+SUMIF(CustomerTotal!$A$8:$A$316,$A25,CustomerTotal!G$8:G$316)</f>
        <v>9.9902278224251138</v>
      </c>
      <c r="H25" s="14">
        <f ca="1">SUMIF(DemandTotal!$A$8:$A$318,$A25,DemandTotal!H$8:H$318)+SUMIF(CommodityTotal!$A$8:$A$318,$A25,CommodityTotal!H$8:H$318)+SUMIF(CustomerTotal!$A$8:$A$316,$A25,CustomerTotal!H$8:H$316)</f>
        <v>0.61898005571916737</v>
      </c>
      <c r="I25" s="14">
        <f ca="1">SUMIF(DemandTotal!$A$8:$A$318,$A25,DemandTotal!I$8:I$318)+SUMIF(CommodityTotal!$A$8:$A$318,$A25,CommodityTotal!I$8:I$318)+SUMIF(CustomerTotal!$A$8:$A$316,$A25,CustomerTotal!I$8:I$316)</f>
        <v>1.1281325053790248</v>
      </c>
      <c r="J25" s="14">
        <f ca="1">SUMIF(DemandTotal!$A$8:$A$318,$A25,DemandTotal!J$8:J$318)+SUMIF(CommodityTotal!$A$8:$A$318,$A25,CommodityTotal!J$8:J$318)+SUMIF(CustomerTotal!$A$8:$A$316,$A25,CustomerTotal!J$8:J$316)</f>
        <v>3.4121301098575172</v>
      </c>
      <c r="K25" s="14">
        <f ca="1">SUMIF(DemandTotal!$A$8:$A$318,$A25,DemandTotal!K$8:K$318)+SUMIF(CommodityTotal!$A$8:$A$318,$A25,CommodityTotal!K$8:K$318)+SUMIF(CustomerTotal!$A$8:$A$316,$A25,CustomerTotal!K$8:K$316)</f>
        <v>1.3519128897594483E-2</v>
      </c>
      <c r="L25" s="14">
        <f ca="1">SUMIF(DemandTotal!$A$8:$A$318,$A25,DemandTotal!L$8:L$318)+SUMIF(CommodityTotal!$A$8:$A$318,$A25,CommodityTotal!L$8:L$318)+SUMIF(CustomerTotal!$A$8:$A$316,$A25,CustomerTotal!L$8:L$316)</f>
        <v>3.6187154692654724E-2</v>
      </c>
      <c r="M25" s="14">
        <f ca="1">SUMIF(DemandTotal!$A$8:$A$318,$A25,DemandTotal!M$8:M$318)+SUMIF(CommodityTotal!$A$8:$A$318,$A25,CommodityTotal!M$8:M$318)+SUMIF(CustomerTotal!$A$8:$A$316,$A25,CustomerTotal!M$8:M$316)</f>
        <v>1.175224818427141</v>
      </c>
      <c r="N25" s="14">
        <f ca="1">SUMIF(DemandTotal!$A$8:$A$318,$A25,DemandTotal!N$8:N$318)+SUMIF(CommodityTotal!$A$8:$A$318,$A25,CommodityTotal!N$8:N$318)+SUMIF(CustomerTotal!$A$8:$A$316,$A25,CustomerTotal!N$8:N$316)</f>
        <v>0.38947886015885907</v>
      </c>
      <c r="O25" s="14">
        <f ca="1">SUMIF(DemandTotal!$A$8:$A$318,$A25,DemandTotal!O$8:O$318)+SUMIF(CommodityTotal!$A$8:$A$318,$A25,CommodityTotal!O$8:O$318)+SUMIF(CustomerTotal!$A$8:$A$316,$A25,CustomerTotal!O$8:O$316)</f>
        <v>0.88811954444292696</v>
      </c>
      <c r="P25" s="14">
        <f ca="1">SUMIF(DemandTotal!$A$8:$A$318,$A25,DemandTotal!P$8:P$318)+SUMIF(CommodityTotal!$A$8:$A$318,$A25,CommodityTotal!P$8:P$318)+SUMIF(CustomerTotal!$A$8:$A$316,$A25,CustomerTotal!P$8:P$316)</f>
        <v>0</v>
      </c>
      <c r="Q25" s="14">
        <f ca="1">SUMIF(DemandTotal!$A$8:$A$318,$A25,DemandTotal!Q$8:Q$318)+SUMIF(CommodityTotal!$A$8:$A$318,$A25,CommodityTotal!Q$8:Q$318)+SUMIF(CustomerTotal!$A$8:$A$316,$A25,CustomerTotal!Q$8:Q$316)</f>
        <v>0</v>
      </c>
      <c r="R25" s="14">
        <f ca="1">SUMIF(DemandTotal!$A$8:$A$318,$A25,DemandTotal!R$8:R$318)+SUMIF(CommodityTotal!$A$8:$A$318,$A25,CommodityTotal!R$8:R$318)+SUMIF(CustomerTotal!$A$8:$A$316,$A25,CustomerTotal!R$8:R$316)</f>
        <v>0</v>
      </c>
      <c r="S25" s="14">
        <f ca="1">SUMIF(DemandTotal!$A$8:$A$318,$A25,DemandTotal!S$8:S$318)+SUMIF(CommodityTotal!$A$8:$A$318,$A25,CommodityTotal!S$8:S$318)+SUMIF(CustomerTotal!$A$8:$A$316,$A25,CustomerTotal!S$8:S$316)</f>
        <v>0</v>
      </c>
      <c r="T25" s="14">
        <f ca="1">SUMIF(DemandTotal!$A$8:$A$318,$A25,DemandTotal!T$8:T$318)+SUMIF(CommodityTotal!$A$8:$A$318,$A25,CommodityTotal!T$8:T$318)+SUMIF(CustomerTotal!$A$8:$A$316,$A25,CustomerTotal!T$8:T$316)</f>
        <v>0</v>
      </c>
      <c r="U25" s="14">
        <f ca="1">SUMIF(DemandTotal!$A$8:$A$318,$A25,DemandTotal!U$8:U$318)+SUMIF(CommodityTotal!$A$8:$A$318,$A25,CommodityTotal!U$8:U$318)+SUMIF(CustomerTotal!$A$8:$A$316,$A25,CustomerTotal!U$8:U$316)</f>
        <v>0</v>
      </c>
      <c r="W25" s="14"/>
    </row>
    <row r="26" spans="1:23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>IF(ISBLANK('Input-Accounts'!D26),"",'Input-Accounts'!D26)</f>
        <v>2430</v>
      </c>
      <c r="E26" s="14">
        <f t="shared" ref="E26:E29" ca="1" si="2">IFERROR(IF(D26="","",IF(D26=0,0,IF(ABS(D26-SUM($G26:$U26))&lt;Check_Limit,0,1))),1)</f>
        <v>0</v>
      </c>
      <c r="F26" s="3"/>
      <c r="G26" s="48">
        <f ca="1">SUMIF(DemandTotal!$A$8:$A$318,$A26,DemandTotal!G$8:G$318)+SUMIF(CommodityTotal!$A$8:$A$318,$A26,CommodityTotal!G$8:G$318)+SUMIF(CustomerTotal!$A$8:$A$316,$A26,CustomerTotal!G$8:G$316)</f>
        <v>1375.2692957451295</v>
      </c>
      <c r="H26" s="14">
        <f ca="1">SUMIF(DemandTotal!$A$8:$A$318,$A26,DemandTotal!H$8:H$318)+SUMIF(CommodityTotal!$A$8:$A$318,$A26,CommodityTotal!H$8:H$318)+SUMIF(CustomerTotal!$A$8:$A$316,$A26,CustomerTotal!H$8:H$316)</f>
        <v>85.209694957941124</v>
      </c>
      <c r="I26" s="14">
        <f ca="1">SUMIF(DemandTotal!$A$8:$A$318,$A26,DemandTotal!I$8:I$318)+SUMIF(CommodityTotal!$A$8:$A$318,$A26,CommodityTotal!I$8:I$318)+SUMIF(CustomerTotal!$A$8:$A$316,$A26,CustomerTotal!I$8:I$316)</f>
        <v>155.30036188936268</v>
      </c>
      <c r="J26" s="14">
        <f ca="1">SUMIF(DemandTotal!$A$8:$A$318,$A26,DemandTotal!J$8:J$318)+SUMIF(CommodityTotal!$A$8:$A$318,$A26,CommodityTotal!J$8:J$318)+SUMIF(CustomerTotal!$A$8:$A$316,$A26,CustomerTotal!J$8:J$316)</f>
        <v>469.71879486481794</v>
      </c>
      <c r="K26" s="14">
        <f ca="1">SUMIF(DemandTotal!$A$8:$A$318,$A26,DemandTotal!K$8:K$318)+SUMIF(CommodityTotal!$A$8:$A$318,$A26,CommodityTotal!K$8:K$318)+SUMIF(CustomerTotal!$A$8:$A$316,$A26,CustomerTotal!K$8:K$316)</f>
        <v>1.86106295157232</v>
      </c>
      <c r="L26" s="14">
        <f ca="1">SUMIF(DemandTotal!$A$8:$A$318,$A26,DemandTotal!L$8:L$318)+SUMIF(CommodityTotal!$A$8:$A$318,$A26,CommodityTotal!L$8:L$318)+SUMIF(CustomerTotal!$A$8:$A$316,$A26,CustomerTotal!L$8:L$316)</f>
        <v>4.9815763597978115</v>
      </c>
      <c r="M26" s="14">
        <f ca="1">SUMIF(DemandTotal!$A$8:$A$318,$A26,DemandTotal!M$8:M$318)+SUMIF(CommodityTotal!$A$8:$A$318,$A26,CommodityTotal!M$8:M$318)+SUMIF(CustomerTotal!$A$8:$A$316,$A26,CustomerTotal!M$8:M$316)</f>
        <v>161.78315821311764</v>
      </c>
      <c r="N26" s="14">
        <f ca="1">SUMIF(DemandTotal!$A$8:$A$318,$A26,DemandTotal!N$8:N$318)+SUMIF(CommodityTotal!$A$8:$A$318,$A26,CommodityTotal!N$8:N$318)+SUMIF(CustomerTotal!$A$8:$A$316,$A26,CustomerTotal!N$8:N$316)</f>
        <v>53.616226500454758</v>
      </c>
      <c r="O26" s="14">
        <f ca="1">SUMIF(DemandTotal!$A$8:$A$318,$A26,DemandTotal!O$8:O$318)+SUMIF(CommodityTotal!$A$8:$A$318,$A26,CommodityTotal!O$8:O$318)+SUMIF(CustomerTotal!$A$8:$A$316,$A26,CustomerTotal!O$8:O$316)</f>
        <v>122.25982851780606</v>
      </c>
      <c r="P26" s="14">
        <f ca="1">SUMIF(DemandTotal!$A$8:$A$318,$A26,DemandTotal!P$8:P$318)+SUMIF(CommodityTotal!$A$8:$A$318,$A26,CommodityTotal!P$8:P$318)+SUMIF(CustomerTotal!$A$8:$A$316,$A26,CustomerTotal!P$8:P$316)</f>
        <v>0</v>
      </c>
      <c r="Q26" s="14">
        <f ca="1">SUMIF(DemandTotal!$A$8:$A$318,$A26,DemandTotal!Q$8:Q$318)+SUMIF(CommodityTotal!$A$8:$A$318,$A26,CommodityTotal!Q$8:Q$318)+SUMIF(CustomerTotal!$A$8:$A$316,$A26,CustomerTotal!Q$8:Q$316)</f>
        <v>0</v>
      </c>
      <c r="R26" s="14">
        <f ca="1">SUMIF(DemandTotal!$A$8:$A$318,$A26,DemandTotal!R$8:R$318)+SUMIF(CommodityTotal!$A$8:$A$318,$A26,CommodityTotal!R$8:R$318)+SUMIF(CustomerTotal!$A$8:$A$316,$A26,CustomerTotal!R$8:R$316)</f>
        <v>0</v>
      </c>
      <c r="S26" s="14">
        <f ca="1">SUMIF(DemandTotal!$A$8:$A$318,$A26,DemandTotal!S$8:S$318)+SUMIF(CommodityTotal!$A$8:$A$318,$A26,CommodityTotal!S$8:S$318)+SUMIF(CustomerTotal!$A$8:$A$316,$A26,CustomerTotal!S$8:S$316)</f>
        <v>0</v>
      </c>
      <c r="T26" s="14">
        <f ca="1">SUMIF(DemandTotal!$A$8:$A$318,$A26,DemandTotal!T$8:T$318)+SUMIF(CommodityTotal!$A$8:$A$318,$A26,CommodityTotal!T$8:T$318)+SUMIF(CustomerTotal!$A$8:$A$316,$A26,CustomerTotal!T$8:T$316)</f>
        <v>0</v>
      </c>
      <c r="U26" s="14">
        <f ca="1">SUMIF(DemandTotal!$A$8:$A$318,$A26,DemandTotal!U$8:U$318)+SUMIF(CommodityTotal!$A$8:$A$318,$A26,CommodityTotal!U$8:U$318)+SUMIF(CustomerTotal!$A$8:$A$316,$A26,CustomerTotal!U$8:U$316)</f>
        <v>0</v>
      </c>
      <c r="W26" s="14"/>
    </row>
    <row r="27" spans="1:23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>IF(ISBLANK('Input-Accounts'!D27),"",'Input-Accounts'!D27)</f>
        <v>217.59899999999999</v>
      </c>
      <c r="E27" s="14">
        <f t="shared" ca="1" si="2"/>
        <v>0</v>
      </c>
      <c r="F27" s="3"/>
      <c r="G27" s="48">
        <f ca="1">SUMIF(DemandTotal!$A$8:$A$318,$A27,DemandTotal!G$8:G$318)+SUMIF(CommodityTotal!$A$8:$A$318,$A27,CommodityTotal!G$8:G$318)+SUMIF(CustomerTotal!$A$8:$A$316,$A27,CustomerTotal!G$8:G$316)</f>
        <v>123.15112077565614</v>
      </c>
      <c r="H27" s="14">
        <f ca="1">SUMIF(DemandTotal!$A$8:$A$318,$A27,DemandTotal!H$8:H$318)+SUMIF(CommodityTotal!$A$8:$A$318,$A27,CommodityTotal!H$8:H$318)+SUMIF(CustomerTotal!$A$8:$A$316,$A27,CustomerTotal!H$8:H$316)</f>
        <v>7.6302651905979548</v>
      </c>
      <c r="I27" s="14">
        <f ca="1">SUMIF(DemandTotal!$A$8:$A$318,$A27,DemandTotal!I$8:I$318)+SUMIF(CommodityTotal!$A$8:$A$318,$A27,CommodityTotal!I$8:I$318)+SUMIF(CustomerTotal!$A$8:$A$316,$A27,CustomerTotal!I$8:I$316)</f>
        <v>13.90666808508783</v>
      </c>
      <c r="J27" s="14">
        <f ca="1">SUMIF(DemandTotal!$A$8:$A$318,$A27,DemandTotal!J$8:J$318)+SUMIF(CommodityTotal!$A$8:$A$318,$A27,CommodityTotal!J$8:J$318)+SUMIF(CustomerTotal!$A$8:$A$316,$A27,CustomerTotal!J$8:J$316)</f>
        <v>42.061868330777578</v>
      </c>
      <c r="K27" s="14">
        <f ca="1">SUMIF(DemandTotal!$A$8:$A$318,$A27,DemandTotal!K$8:K$318)+SUMIF(CommodityTotal!$A$8:$A$318,$A27,CommodityTotal!K$8:K$318)+SUMIF(CustomerTotal!$A$8:$A$316,$A27,CustomerTotal!K$8:K$316)</f>
        <v>0.16665244329184578</v>
      </c>
      <c r="L27" s="14">
        <f ca="1">SUMIF(DemandTotal!$A$8:$A$318,$A27,DemandTotal!L$8:L$318)+SUMIF(CommodityTotal!$A$8:$A$318,$A27,CommodityTotal!L$8:L$318)+SUMIF(CustomerTotal!$A$8:$A$316,$A27,CustomerTotal!L$8:L$316)</f>
        <v>0.44608478778421562</v>
      </c>
      <c r="M27" s="14">
        <f ca="1">SUMIF(DemandTotal!$A$8:$A$318,$A27,DemandTotal!M$8:M$318)+SUMIF(CommodityTotal!$A$8:$A$318,$A27,CommodityTotal!M$8:M$318)+SUMIF(CustomerTotal!$A$8:$A$316,$A27,CustomerTotal!M$8:M$316)</f>
        <v>14.487182487249457</v>
      </c>
      <c r="N27" s="14">
        <f ca="1">SUMIF(DemandTotal!$A$8:$A$318,$A27,DemandTotal!N$8:N$318)+SUMIF(CommodityTotal!$A$8:$A$318,$A27,CommodityTotal!N$8:N$318)+SUMIF(CustomerTotal!$A$8:$A$316,$A27,CustomerTotal!N$8:N$316)</f>
        <v>4.8011676009351669</v>
      </c>
      <c r="O27" s="14">
        <f ca="1">SUMIF(DemandTotal!$A$8:$A$318,$A27,DemandTotal!O$8:O$318)+SUMIF(CommodityTotal!$A$8:$A$318,$A27,CommodityTotal!O$8:O$318)+SUMIF(CustomerTotal!$A$8:$A$316,$A27,CustomerTotal!O$8:O$316)</f>
        <v>10.947990298619786</v>
      </c>
      <c r="P27" s="14">
        <f ca="1">SUMIF(DemandTotal!$A$8:$A$318,$A27,DemandTotal!P$8:P$318)+SUMIF(CommodityTotal!$A$8:$A$318,$A27,CommodityTotal!P$8:P$318)+SUMIF(CustomerTotal!$A$8:$A$316,$A27,CustomerTotal!P$8:P$316)</f>
        <v>0</v>
      </c>
      <c r="Q27" s="14">
        <f ca="1">SUMIF(DemandTotal!$A$8:$A$318,$A27,DemandTotal!Q$8:Q$318)+SUMIF(CommodityTotal!$A$8:$A$318,$A27,CommodityTotal!Q$8:Q$318)+SUMIF(CustomerTotal!$A$8:$A$316,$A27,CustomerTotal!Q$8:Q$316)</f>
        <v>0</v>
      </c>
      <c r="R27" s="14">
        <f ca="1">SUMIF(DemandTotal!$A$8:$A$318,$A27,DemandTotal!R$8:R$318)+SUMIF(CommodityTotal!$A$8:$A$318,$A27,CommodityTotal!R$8:R$318)+SUMIF(CustomerTotal!$A$8:$A$316,$A27,CustomerTotal!R$8:R$316)</f>
        <v>0</v>
      </c>
      <c r="S27" s="14">
        <f ca="1">SUMIF(DemandTotal!$A$8:$A$318,$A27,DemandTotal!S$8:S$318)+SUMIF(CommodityTotal!$A$8:$A$318,$A27,CommodityTotal!S$8:S$318)+SUMIF(CustomerTotal!$A$8:$A$316,$A27,CustomerTotal!S$8:S$316)</f>
        <v>0</v>
      </c>
      <c r="T27" s="14">
        <f ca="1">SUMIF(DemandTotal!$A$8:$A$318,$A27,DemandTotal!T$8:T$318)+SUMIF(CommodityTotal!$A$8:$A$318,$A27,CommodityTotal!T$8:T$318)+SUMIF(CustomerTotal!$A$8:$A$316,$A27,CustomerTotal!T$8:T$316)</f>
        <v>0</v>
      </c>
      <c r="U27" s="14">
        <f ca="1">SUMIF(DemandTotal!$A$8:$A$318,$A27,DemandTotal!U$8:U$318)+SUMIF(CommodityTotal!$A$8:$A$318,$A27,CommodityTotal!U$8:U$318)+SUMIF(CustomerTotal!$A$8:$A$316,$A27,CustomerTotal!U$8:U$316)</f>
        <v>0</v>
      </c>
      <c r="W27" s="14"/>
    </row>
    <row r="28" spans="1:23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>IF(ISBLANK('Input-Accounts'!D28),"",'Input-Accounts'!D28)</f>
        <v>64340.521570000012</v>
      </c>
      <c r="E28" s="14">
        <f t="shared" ca="1" si="2"/>
        <v>0</v>
      </c>
      <c r="F28" s="3"/>
      <c r="G28" s="48">
        <f ca="1">SUMIF(DemandTotal!$A$8:$A$318,$A28,DemandTotal!G$8:G$318)+SUMIF(CommodityTotal!$A$8:$A$318,$A28,CommodityTotal!G$8:G$318)+SUMIF(CustomerTotal!$A$8:$A$316,$A28,CustomerTotal!G$8:G$316)</f>
        <v>36413.804027756472</v>
      </c>
      <c r="H28" s="14">
        <f ca="1">SUMIF(DemandTotal!$A$8:$A$318,$A28,DemandTotal!H$8:H$318)+SUMIF(CommodityTotal!$A$8:$A$318,$A28,CommodityTotal!H$8:H$318)+SUMIF(CustomerTotal!$A$8:$A$316,$A28,CustomerTotal!H$8:H$316)</f>
        <v>2256.1465911170912</v>
      </c>
      <c r="I28" s="14">
        <f ca="1">SUMIF(DemandTotal!$A$8:$A$318,$A28,DemandTotal!I$8:I$318)+SUMIF(CommodityTotal!$A$8:$A$318,$A28,CommodityTotal!I$8:I$318)+SUMIF(CustomerTotal!$A$8:$A$316,$A28,CustomerTotal!I$8:I$316)</f>
        <v>4111.977894638414</v>
      </c>
      <c r="J28" s="14">
        <f ca="1">SUMIF(DemandTotal!$A$8:$A$318,$A28,DemandTotal!J$8:J$318)+SUMIF(CommodityTotal!$A$8:$A$318,$A28,CommodityTotal!J$8:J$318)+SUMIF(CustomerTotal!$A$8:$A$316,$A28,CustomerTotal!J$8:J$316)</f>
        <v>12437.017387997626</v>
      </c>
      <c r="K28" s="14">
        <f ca="1">SUMIF(DemandTotal!$A$8:$A$318,$A28,DemandTotal!K$8:K$318)+SUMIF(CommodityTotal!$A$8:$A$318,$A28,CommodityTotal!K$8:K$318)+SUMIF(CustomerTotal!$A$8:$A$316,$A28,CustomerTotal!K$8:K$316)</f>
        <v>49.276444847229115</v>
      </c>
      <c r="L28" s="14">
        <f ca="1">SUMIF(DemandTotal!$A$8:$A$318,$A28,DemandTotal!L$8:L$318)+SUMIF(CommodityTotal!$A$8:$A$318,$A28,CommodityTotal!L$8:L$318)+SUMIF(CustomerTotal!$A$8:$A$316,$A28,CustomerTotal!L$8:L$316)</f>
        <v>131.90009104122356</v>
      </c>
      <c r="M28" s="14">
        <f ca="1">SUMIF(DemandTotal!$A$8:$A$318,$A28,DemandTotal!M$8:M$318)+SUMIF(CommodityTotal!$A$8:$A$318,$A28,CommodityTotal!M$8:M$318)+SUMIF(CustomerTotal!$A$8:$A$316,$A28,CustomerTotal!M$8:M$316)</f>
        <v>4283.626658713506</v>
      </c>
      <c r="N28" s="14">
        <f ca="1">SUMIF(DemandTotal!$A$8:$A$318,$A28,DemandTotal!N$8:N$318)+SUMIF(CommodityTotal!$A$8:$A$318,$A28,CommodityTotal!N$8:N$318)+SUMIF(CustomerTotal!$A$8:$A$316,$A28,CustomerTotal!N$8:N$316)</f>
        <v>1419.6279743434222</v>
      </c>
      <c r="O28" s="14">
        <f ca="1">SUMIF(DemandTotal!$A$8:$A$318,$A28,DemandTotal!O$8:O$318)+SUMIF(CommodityTotal!$A$8:$A$318,$A28,CommodityTotal!O$8:O$318)+SUMIF(CustomerTotal!$A$8:$A$316,$A28,CustomerTotal!O$8:O$316)</f>
        <v>3237.1444995450215</v>
      </c>
      <c r="P28" s="14">
        <f ca="1">SUMIF(DemandTotal!$A$8:$A$318,$A28,DemandTotal!P$8:P$318)+SUMIF(CommodityTotal!$A$8:$A$318,$A28,CommodityTotal!P$8:P$318)+SUMIF(CustomerTotal!$A$8:$A$316,$A28,CustomerTotal!P$8:P$316)</f>
        <v>0</v>
      </c>
      <c r="Q28" s="14">
        <f ca="1">SUMIF(DemandTotal!$A$8:$A$318,$A28,DemandTotal!Q$8:Q$318)+SUMIF(CommodityTotal!$A$8:$A$318,$A28,CommodityTotal!Q$8:Q$318)+SUMIF(CustomerTotal!$A$8:$A$316,$A28,CustomerTotal!Q$8:Q$316)</f>
        <v>0</v>
      </c>
      <c r="R28" s="14">
        <f ca="1">SUMIF(DemandTotal!$A$8:$A$318,$A28,DemandTotal!R$8:R$318)+SUMIF(CommodityTotal!$A$8:$A$318,$A28,CommodityTotal!R$8:R$318)+SUMIF(CustomerTotal!$A$8:$A$316,$A28,CustomerTotal!R$8:R$316)</f>
        <v>0</v>
      </c>
      <c r="S28" s="14">
        <f ca="1">SUMIF(DemandTotal!$A$8:$A$318,$A28,DemandTotal!S$8:S$318)+SUMIF(CommodityTotal!$A$8:$A$318,$A28,CommodityTotal!S$8:S$318)+SUMIF(CustomerTotal!$A$8:$A$316,$A28,CustomerTotal!S$8:S$316)</f>
        <v>0</v>
      </c>
      <c r="T28" s="14">
        <f ca="1">SUMIF(DemandTotal!$A$8:$A$318,$A28,DemandTotal!T$8:T$318)+SUMIF(CommodityTotal!$A$8:$A$318,$A28,CommodityTotal!T$8:T$318)+SUMIF(CustomerTotal!$A$8:$A$316,$A28,CustomerTotal!T$8:T$316)</f>
        <v>0</v>
      </c>
      <c r="U28" s="14">
        <f ca="1">SUMIF(DemandTotal!$A$8:$A$318,$A28,DemandTotal!U$8:U$318)+SUMIF(CommodityTotal!$A$8:$A$318,$A28,CommodityTotal!U$8:U$318)+SUMIF(CustomerTotal!$A$8:$A$316,$A28,CustomerTotal!U$8:U$316)</f>
        <v>0</v>
      </c>
      <c r="W28" s="14"/>
    </row>
    <row r="29" spans="1:23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>IF(ISBLANK('Input-Accounts'!D29),"",'Input-Accounts'!D29)</f>
        <v>7087.7312599999996</v>
      </c>
      <c r="E29" s="14">
        <f t="shared" ca="1" si="2"/>
        <v>0</v>
      </c>
      <c r="F29" s="3"/>
      <c r="G29" s="48">
        <f ca="1">SUMIF(DemandTotal!$A$8:$A$318,$A29,DemandTotal!G$8:G$318)+SUMIF(CommodityTotal!$A$8:$A$318,$A29,CommodityTotal!G$8:G$318)+SUMIF(CustomerTotal!$A$8:$A$316,$A29,CustomerTotal!G$8:G$316)</f>
        <v>4011.3329952143781</v>
      </c>
      <c r="H29" s="14">
        <f ca="1">SUMIF(DemandTotal!$A$8:$A$318,$A29,DemandTotal!H$8:H$318)+SUMIF(CommodityTotal!$A$8:$A$318,$A29,CommodityTotal!H$8:H$318)+SUMIF(CustomerTotal!$A$8:$A$316,$A29,CustomerTotal!H$8:H$316)</f>
        <v>248.536386258627</v>
      </c>
      <c r="I29" s="14">
        <f ca="1">SUMIF(DemandTotal!$A$8:$A$318,$A29,DemandTotal!I$8:I$318)+SUMIF(CommodityTotal!$A$8:$A$318,$A29,CommodityTotal!I$8:I$318)+SUMIF(CustomerTotal!$A$8:$A$316,$A29,CustomerTotal!I$8:I$316)</f>
        <v>452.97416858129566</v>
      </c>
      <c r="J29" s="14">
        <f ca="1">SUMIF(DemandTotal!$A$8:$A$318,$A29,DemandTotal!J$8:J$318)+SUMIF(CommodityTotal!$A$8:$A$318,$A29,CommodityTotal!J$8:J$318)+SUMIF(CustomerTotal!$A$8:$A$316,$A29,CustomerTotal!J$8:J$316)</f>
        <v>1370.0578542275298</v>
      </c>
      <c r="K29" s="14">
        <f ca="1">SUMIF(DemandTotal!$A$8:$A$318,$A29,DemandTotal!K$8:K$318)+SUMIF(CommodityTotal!$A$8:$A$318,$A29,CommodityTotal!K$8:K$318)+SUMIF(CustomerTotal!$A$8:$A$316,$A29,CustomerTotal!K$8:K$316)</f>
        <v>5.4282773904061719</v>
      </c>
      <c r="L29" s="14">
        <f ca="1">SUMIF(DemandTotal!$A$8:$A$318,$A29,DemandTotal!L$8:L$318)+SUMIF(CommodityTotal!$A$8:$A$318,$A29,CommodityTotal!L$8:L$318)+SUMIF(CustomerTotal!$A$8:$A$316,$A29,CustomerTotal!L$8:L$316)</f>
        <v>14.530071806344013</v>
      </c>
      <c r="M29" s="14">
        <f ca="1">SUMIF(DemandTotal!$A$8:$A$318,$A29,DemandTotal!M$8:M$318)+SUMIF(CommodityTotal!$A$8:$A$318,$A29,CommodityTotal!M$8:M$318)+SUMIF(CustomerTotal!$A$8:$A$316,$A29,CustomerTotal!M$8:M$316)</f>
        <v>471.88294148503684</v>
      </c>
      <c r="N29" s="14">
        <f ca="1">SUMIF(DemandTotal!$A$8:$A$318,$A29,DemandTotal!N$8:N$318)+SUMIF(CommodityTotal!$A$8:$A$318,$A29,CommodityTotal!N$8:N$318)+SUMIF(CustomerTotal!$A$8:$A$316,$A29,CustomerTotal!N$8:N$316)</f>
        <v>156.38576321420314</v>
      </c>
      <c r="O29" s="14">
        <f ca="1">SUMIF(DemandTotal!$A$8:$A$318,$A29,DemandTotal!O$8:O$318)+SUMIF(CommodityTotal!$A$8:$A$318,$A29,CommodityTotal!O$8:O$318)+SUMIF(CustomerTotal!$A$8:$A$316,$A29,CustomerTotal!O$8:O$316)</f>
        <v>356.60280182217832</v>
      </c>
      <c r="P29" s="14">
        <f ca="1">SUMIF(DemandTotal!$A$8:$A$318,$A29,DemandTotal!P$8:P$318)+SUMIF(CommodityTotal!$A$8:$A$318,$A29,CommodityTotal!P$8:P$318)+SUMIF(CustomerTotal!$A$8:$A$316,$A29,CustomerTotal!P$8:P$316)</f>
        <v>0</v>
      </c>
      <c r="Q29" s="14">
        <f ca="1">SUMIF(DemandTotal!$A$8:$A$318,$A29,DemandTotal!Q$8:Q$318)+SUMIF(CommodityTotal!$A$8:$A$318,$A29,CommodityTotal!Q$8:Q$318)+SUMIF(CustomerTotal!$A$8:$A$316,$A29,CustomerTotal!Q$8:Q$316)</f>
        <v>0</v>
      </c>
      <c r="R29" s="14">
        <f ca="1">SUMIF(DemandTotal!$A$8:$A$318,$A29,DemandTotal!R$8:R$318)+SUMIF(CommodityTotal!$A$8:$A$318,$A29,CommodityTotal!R$8:R$318)+SUMIF(CustomerTotal!$A$8:$A$316,$A29,CustomerTotal!R$8:R$316)</f>
        <v>0</v>
      </c>
      <c r="S29" s="14">
        <f ca="1">SUMIF(DemandTotal!$A$8:$A$318,$A29,DemandTotal!S$8:S$318)+SUMIF(CommodityTotal!$A$8:$A$318,$A29,CommodityTotal!S$8:S$318)+SUMIF(CustomerTotal!$A$8:$A$316,$A29,CustomerTotal!S$8:S$316)</f>
        <v>0</v>
      </c>
      <c r="T29" s="14">
        <f ca="1">SUMIF(DemandTotal!$A$8:$A$318,$A29,DemandTotal!T$8:T$318)+SUMIF(CommodityTotal!$A$8:$A$318,$A29,CommodityTotal!T$8:T$318)+SUMIF(CustomerTotal!$A$8:$A$316,$A29,CustomerTotal!T$8:T$316)</f>
        <v>0</v>
      </c>
      <c r="U29" s="14">
        <f ca="1">SUMIF(DemandTotal!$A$8:$A$318,$A29,DemandTotal!U$8:U$318)+SUMIF(CommodityTotal!$A$8:$A$318,$A29,CommodityTotal!U$8:U$318)+SUMIF(CustomerTotal!$A$8:$A$316,$A29,CustomerTotal!U$8:U$316)</f>
        <v>0</v>
      </c>
      <c r="W29" s="14"/>
    </row>
    <row r="30" spans="1:23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>IF(ISBLANK('Input-Accounts'!D30),"",'Input-Accounts'!D30)</f>
        <v>74093.503830000016</v>
      </c>
      <c r="E30" s="14">
        <f ca="1">IFERROR(IF(D30="","",IF(D30=0,0,IF(ABS(D30-SUM($G30:$U30))&lt;Check_Limit,0,1))),1)</f>
        <v>0</v>
      </c>
      <c r="G30" s="309">
        <f ca="1">SUMIF(DemandTotal!$A$8:$A$318,$A30,DemandTotal!G$8:G$318)+SUMIF(CommodityTotal!$A$8:$A$318,$A30,CommodityTotal!G$8:G$318)+SUMIF(CustomerTotal!$A$8:$A$316,$A30,CustomerTotal!G$8:G$316)</f>
        <v>41933.547667314058</v>
      </c>
      <c r="H30" s="174">
        <f ca="1">SUMIF(DemandTotal!$A$8:$A$318,$A30,DemandTotal!H$8:H$318)+SUMIF(CommodityTotal!$A$8:$A$318,$A30,CommodityTotal!H$8:H$318)+SUMIF(CustomerTotal!$A$8:$A$316,$A30,CustomerTotal!H$8:H$316)</f>
        <v>2598.1419175799765</v>
      </c>
      <c r="I30" s="174">
        <f ca="1">SUMIF(DemandTotal!$A$8:$A$318,$A30,DemandTotal!I$8:I$318)+SUMIF(CommodityTotal!$A$8:$A$318,$A30,CommodityTotal!I$8:I$318)+SUMIF(CustomerTotal!$A$8:$A$316,$A30,CustomerTotal!I$8:I$316)</f>
        <v>4735.2872256995397</v>
      </c>
      <c r="J30" s="174">
        <f ca="1">SUMIF(DemandTotal!$A$8:$A$318,$A30,DemandTotal!J$8:J$318)+SUMIF(CommodityTotal!$A$8:$A$318,$A30,CommodityTotal!J$8:J$318)+SUMIF(CustomerTotal!$A$8:$A$316,$A30,CustomerTotal!J$8:J$316)</f>
        <v>14322.268035530607</v>
      </c>
      <c r="K30" s="174">
        <f ca="1">SUMIF(DemandTotal!$A$8:$A$318,$A30,DemandTotal!K$8:K$318)+SUMIF(CommodityTotal!$A$8:$A$318,$A30,CommodityTotal!K$8:K$318)+SUMIF(CustomerTotal!$A$8:$A$316,$A30,CustomerTotal!K$8:K$316)</f>
        <v>56.745956761397046</v>
      </c>
      <c r="L30" s="174">
        <f ca="1">SUMIF(DemandTotal!$A$8:$A$318,$A30,DemandTotal!L$8:L$318)+SUMIF(CommodityTotal!$A$8:$A$318,$A30,CommodityTotal!L$8:L$318)+SUMIF(CustomerTotal!$A$8:$A$316,$A30,CustomerTotal!L$8:L$316)</f>
        <v>151.89401114984224</v>
      </c>
      <c r="M30" s="174">
        <f ca="1">SUMIF(DemandTotal!$A$8:$A$318,$A30,DemandTotal!M$8:M$318)+SUMIF(CommodityTotal!$A$8:$A$318,$A30,CommodityTotal!M$8:M$318)+SUMIF(CustomerTotal!$A$8:$A$316,$A30,CustomerTotal!M$8:M$316)</f>
        <v>4932.955165717337</v>
      </c>
      <c r="N30" s="174">
        <f ca="1">SUMIF(DemandTotal!$A$8:$A$318,$A30,DemandTotal!N$8:N$318)+SUMIF(CommodityTotal!$A$8:$A$318,$A30,CommodityTotal!N$8:N$318)+SUMIF(CustomerTotal!$A$8:$A$316,$A30,CustomerTotal!N$8:N$316)</f>
        <v>1634.8206105191741</v>
      </c>
      <c r="O30" s="174">
        <f ca="1">SUMIF(DemandTotal!$A$8:$A$318,$A30,DemandTotal!O$8:O$318)+SUMIF(CommodityTotal!$A$8:$A$318,$A30,CommodityTotal!O$8:O$318)+SUMIF(CustomerTotal!$A$8:$A$316,$A30,CustomerTotal!O$8:O$316)</f>
        <v>3727.8432397280685</v>
      </c>
      <c r="P30" s="174">
        <f ca="1">SUMIF(DemandTotal!$A$8:$A$318,$A30,DemandTotal!P$8:P$318)+SUMIF(CommodityTotal!$A$8:$A$318,$A30,CommodityTotal!P$8:P$318)+SUMIF(CustomerTotal!$A$8:$A$316,$A30,CustomerTotal!P$8:P$316)</f>
        <v>0</v>
      </c>
      <c r="Q30" s="174">
        <f ca="1">SUMIF(DemandTotal!$A$8:$A$318,$A30,DemandTotal!Q$8:Q$318)+SUMIF(CommodityTotal!$A$8:$A$318,$A30,CommodityTotal!Q$8:Q$318)+SUMIF(CustomerTotal!$A$8:$A$316,$A30,CustomerTotal!Q$8:Q$316)</f>
        <v>0</v>
      </c>
      <c r="R30" s="174">
        <f ca="1">SUMIF(DemandTotal!$A$8:$A$318,$A30,DemandTotal!R$8:R$318)+SUMIF(CommodityTotal!$A$8:$A$318,$A30,CommodityTotal!R$8:R$318)+SUMIF(CustomerTotal!$A$8:$A$316,$A30,CustomerTotal!R$8:R$316)</f>
        <v>0</v>
      </c>
      <c r="S30" s="174">
        <f ca="1">SUMIF(DemandTotal!$A$8:$A$318,$A30,DemandTotal!S$8:S$318)+SUMIF(CommodityTotal!$A$8:$A$318,$A30,CommodityTotal!S$8:S$318)+SUMIF(CustomerTotal!$A$8:$A$316,$A30,CustomerTotal!S$8:S$316)</f>
        <v>0</v>
      </c>
      <c r="T30" s="174">
        <f ca="1">SUMIF(DemandTotal!$A$8:$A$318,$A30,DemandTotal!T$8:T$318)+SUMIF(CommodityTotal!$A$8:$A$318,$A30,CommodityTotal!T$8:T$318)+SUMIF(CustomerTotal!$A$8:$A$316,$A30,CustomerTotal!T$8:T$316)</f>
        <v>0</v>
      </c>
      <c r="U30" s="174">
        <f ca="1">SUMIF(DemandTotal!$A$8:$A$318,$A30,DemandTotal!U$8:U$318)+SUMIF(CommodityTotal!$A$8:$A$318,$A30,CommodityTotal!U$8:U$318)+SUMIF(CustomerTotal!$A$8:$A$316,$A30,CustomerTotal!U$8:U$316)</f>
        <v>0</v>
      </c>
      <c r="W30" s="14"/>
    </row>
    <row r="31" spans="1:23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 t="str">
        <f>IF(ISBLANK('Input-Accounts'!D31),"",'Input-Accounts'!D31)</f>
        <v/>
      </c>
      <c r="E31" s="14" t="str">
        <f t="shared" si="1"/>
        <v/>
      </c>
      <c r="G31" s="48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W31" s="14"/>
    </row>
    <row r="32" spans="1:23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 t="str">
        <f>IF(ISBLANK('Input-Accounts'!D32),"",'Input-Accounts'!D32)</f>
        <v/>
      </c>
      <c r="E32" s="14" t="str">
        <f t="shared" si="1"/>
        <v/>
      </c>
      <c r="G32" s="48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W32" s="14"/>
    </row>
    <row r="33" spans="1:23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>IF(ISBLANK('Input-Accounts'!D33),"",'Input-Accounts'!D33)</f>
        <v>14029.952840000002</v>
      </c>
      <c r="E33" s="14">
        <f t="shared" ca="1" si="1"/>
        <v>0</v>
      </c>
      <c r="G33" s="48">
        <f ca="1">SUMIF(DemandTotal!$A$8:$A$318,$A33,DemandTotal!G$8:G$318)+SUMIF(CommodityTotal!$A$8:$A$318,$A33,CommodityTotal!G$8:G$318)+SUMIF(CustomerTotal!$A$8:$A$316,$A33,CustomerTotal!G$8:G$316)</f>
        <v>10981.173924366252</v>
      </c>
      <c r="H33" s="14">
        <f ca="1">SUMIF(DemandTotal!$A$8:$A$318,$A33,DemandTotal!H$8:H$318)+SUMIF(CommodityTotal!$A$8:$A$318,$A33,CommodityTotal!H$8:H$318)+SUMIF(CustomerTotal!$A$8:$A$316,$A33,CustomerTotal!H$8:H$316)</f>
        <v>602.73435478929673</v>
      </c>
      <c r="I33" s="14">
        <f ca="1">SUMIF(DemandTotal!$A$8:$A$318,$A33,DemandTotal!I$8:I$318)+SUMIF(CommodityTotal!$A$8:$A$318,$A33,CommodityTotal!I$8:I$318)+SUMIF(CustomerTotal!$A$8:$A$316,$A33,CustomerTotal!I$8:I$316)</f>
        <v>523.5519896351899</v>
      </c>
      <c r="J33" s="14">
        <f ca="1">SUMIF(DemandTotal!$A$8:$A$318,$A33,DemandTotal!J$8:J$318)+SUMIF(CommodityTotal!$A$8:$A$318,$A33,CommodityTotal!J$8:J$318)+SUMIF(CustomerTotal!$A$8:$A$316,$A33,CustomerTotal!J$8:J$316)</f>
        <v>1121.604301471413</v>
      </c>
      <c r="K33" s="14">
        <f ca="1">SUMIF(DemandTotal!$A$8:$A$318,$A33,DemandTotal!K$8:K$318)+SUMIF(CommodityTotal!$A$8:$A$318,$A33,CommodityTotal!K$8:K$318)+SUMIF(CustomerTotal!$A$8:$A$316,$A33,CustomerTotal!K$8:K$316)</f>
        <v>4.5187009761519237</v>
      </c>
      <c r="L33" s="14">
        <f ca="1">SUMIF(DemandTotal!$A$8:$A$318,$A33,DemandTotal!L$8:L$318)+SUMIF(CommodityTotal!$A$8:$A$318,$A33,CommodityTotal!L$8:L$318)+SUMIF(CustomerTotal!$A$8:$A$316,$A33,CustomerTotal!L$8:L$316)</f>
        <v>18.852587503796169</v>
      </c>
      <c r="M33" s="14">
        <f ca="1">SUMIF(DemandTotal!$A$8:$A$318,$A33,DemandTotal!M$8:M$318)+SUMIF(CommodityTotal!$A$8:$A$318,$A33,CommodityTotal!M$8:M$318)+SUMIF(CustomerTotal!$A$8:$A$316,$A33,CustomerTotal!M$8:M$316)</f>
        <v>379.08197613560634</v>
      </c>
      <c r="N33" s="14">
        <f ca="1">SUMIF(DemandTotal!$A$8:$A$318,$A33,DemandTotal!N$8:N$318)+SUMIF(CommodityTotal!$A$8:$A$318,$A33,CommodityTotal!N$8:N$318)+SUMIF(CustomerTotal!$A$8:$A$316,$A33,CustomerTotal!N$8:N$316)</f>
        <v>122.03795523252944</v>
      </c>
      <c r="O33" s="14">
        <f ca="1">SUMIF(DemandTotal!$A$8:$A$318,$A33,DemandTotal!O$8:O$318)+SUMIF(CommodityTotal!$A$8:$A$318,$A33,CommodityTotal!O$8:O$318)+SUMIF(CustomerTotal!$A$8:$A$316,$A33,CustomerTotal!O$8:O$316)</f>
        <v>276.39704988976547</v>
      </c>
      <c r="P33" s="14">
        <f ca="1">SUMIF(DemandTotal!$A$8:$A$318,$A33,DemandTotal!P$8:P$318)+SUMIF(CommodityTotal!$A$8:$A$318,$A33,CommodityTotal!P$8:P$318)+SUMIF(CustomerTotal!$A$8:$A$316,$A33,CustomerTotal!P$8:P$316)</f>
        <v>0</v>
      </c>
      <c r="Q33" s="14">
        <f ca="1">SUMIF(DemandTotal!$A$8:$A$318,$A33,DemandTotal!Q$8:Q$318)+SUMIF(CommodityTotal!$A$8:$A$318,$A33,CommodityTotal!Q$8:Q$318)+SUMIF(CustomerTotal!$A$8:$A$316,$A33,CustomerTotal!Q$8:Q$316)</f>
        <v>0</v>
      </c>
      <c r="R33" s="14">
        <f ca="1">SUMIF(DemandTotal!$A$8:$A$318,$A33,DemandTotal!R$8:R$318)+SUMIF(CommodityTotal!$A$8:$A$318,$A33,CommodityTotal!R$8:R$318)+SUMIF(CustomerTotal!$A$8:$A$316,$A33,CustomerTotal!R$8:R$316)</f>
        <v>0</v>
      </c>
      <c r="S33" s="14">
        <f ca="1">SUMIF(DemandTotal!$A$8:$A$318,$A33,DemandTotal!S$8:S$318)+SUMIF(CommodityTotal!$A$8:$A$318,$A33,CommodityTotal!S$8:S$318)+SUMIF(CustomerTotal!$A$8:$A$316,$A33,CustomerTotal!S$8:S$316)</f>
        <v>0</v>
      </c>
      <c r="T33" s="14">
        <f ca="1">SUMIF(DemandTotal!$A$8:$A$318,$A33,DemandTotal!T$8:T$318)+SUMIF(CommodityTotal!$A$8:$A$318,$A33,CommodityTotal!T$8:T$318)+SUMIF(CustomerTotal!$A$8:$A$316,$A33,CustomerTotal!T$8:T$316)</f>
        <v>0</v>
      </c>
      <c r="U33" s="14">
        <f ca="1">SUMIF(DemandTotal!$A$8:$A$318,$A33,DemandTotal!U$8:U$318)+SUMIF(CommodityTotal!$A$8:$A$318,$A33,CommodityTotal!U$8:U$318)+SUMIF(CustomerTotal!$A$8:$A$316,$A33,CustomerTotal!U$8:U$316)</f>
        <v>0</v>
      </c>
      <c r="W33" s="14"/>
    </row>
    <row r="34" spans="1:23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>IF(ISBLANK('Input-Accounts'!D34),"",'Input-Accounts'!D34)</f>
        <v>11639.32957</v>
      </c>
      <c r="E34" s="14">
        <f t="shared" ref="E34:E39" ca="1" si="3">IFERROR(IF(D34="","",IF(D34=0,0,IF(ABS(D34-SUM($G34:$U34))&lt;Check_Limit,0,1))),1)</f>
        <v>0</v>
      </c>
      <c r="G34" s="48">
        <f ca="1">SUMIF(DemandTotal!$A$8:$A$318,$A34,DemandTotal!G$8:G$318)+SUMIF(CommodityTotal!$A$8:$A$318,$A34,CommodityTotal!G$8:G$318)+SUMIF(CustomerTotal!$A$8:$A$316,$A34,CustomerTotal!G$8:G$316)</f>
        <v>9316.1354082495091</v>
      </c>
      <c r="H34" s="14">
        <f ca="1">SUMIF(DemandTotal!$A$8:$A$318,$A34,DemandTotal!H$8:H$318)+SUMIF(CommodityTotal!$A$8:$A$318,$A34,CommodityTotal!H$8:H$318)+SUMIF(CustomerTotal!$A$8:$A$316,$A34,CustomerTotal!H$8:H$316)</f>
        <v>547.05786443090051</v>
      </c>
      <c r="I34" s="14">
        <f ca="1">SUMIF(DemandTotal!$A$8:$A$318,$A34,DemandTotal!I$8:I$318)+SUMIF(CommodityTotal!$A$8:$A$318,$A34,CommodityTotal!I$8:I$318)+SUMIF(CustomerTotal!$A$8:$A$316,$A34,CustomerTotal!I$8:I$316)</f>
        <v>541.85480001790256</v>
      </c>
      <c r="J34" s="14">
        <f ca="1">SUMIF(DemandTotal!$A$8:$A$318,$A34,DemandTotal!J$8:J$318)+SUMIF(CommodityTotal!$A$8:$A$318,$A34,CommodityTotal!J$8:J$318)+SUMIF(CustomerTotal!$A$8:$A$316,$A34,CustomerTotal!J$8:J$316)</f>
        <v>689.06641754381178</v>
      </c>
      <c r="K34" s="14">
        <f ca="1">SUMIF(DemandTotal!$A$8:$A$318,$A34,DemandTotal!K$8:K$318)+SUMIF(CommodityTotal!$A$8:$A$318,$A34,CommodityTotal!K$8:K$318)+SUMIF(CustomerTotal!$A$8:$A$316,$A34,CustomerTotal!K$8:K$316)</f>
        <v>6.0461563243523191</v>
      </c>
      <c r="L34" s="14">
        <f ca="1">SUMIF(DemandTotal!$A$8:$A$318,$A34,DemandTotal!L$8:L$318)+SUMIF(CommodityTotal!$A$8:$A$318,$A34,CommodityTotal!L$8:L$318)+SUMIF(CustomerTotal!$A$8:$A$316,$A34,CustomerTotal!L$8:L$316)</f>
        <v>20.777096900309676</v>
      </c>
      <c r="M34" s="14">
        <f ca="1">SUMIF(DemandTotal!$A$8:$A$318,$A34,DemandTotal!M$8:M$318)+SUMIF(CommodityTotal!$A$8:$A$318,$A34,CommodityTotal!M$8:M$318)+SUMIF(CustomerTotal!$A$8:$A$316,$A34,CustomerTotal!M$8:M$316)</f>
        <v>262.14910553595598</v>
      </c>
      <c r="N34" s="14">
        <f ca="1">SUMIF(DemandTotal!$A$8:$A$318,$A34,DemandTotal!N$8:N$318)+SUMIF(CommodityTotal!$A$8:$A$318,$A34,CommodityTotal!N$8:N$318)+SUMIF(CustomerTotal!$A$8:$A$316,$A34,CustomerTotal!N$8:N$316)</f>
        <v>103.05073197631486</v>
      </c>
      <c r="O34" s="14">
        <f ca="1">SUMIF(DemandTotal!$A$8:$A$318,$A34,DemandTotal!O$8:O$318)+SUMIF(CommodityTotal!$A$8:$A$318,$A34,CommodityTotal!O$8:O$318)+SUMIF(CustomerTotal!$A$8:$A$316,$A34,CustomerTotal!O$8:O$316)</f>
        <v>153.19198902094385</v>
      </c>
      <c r="P34" s="14">
        <f ca="1">SUMIF(DemandTotal!$A$8:$A$318,$A34,DemandTotal!P$8:P$318)+SUMIF(CommodityTotal!$A$8:$A$318,$A34,CommodityTotal!P$8:P$318)+SUMIF(CustomerTotal!$A$8:$A$316,$A34,CustomerTotal!P$8:P$316)</f>
        <v>0</v>
      </c>
      <c r="Q34" s="14">
        <f ca="1">SUMIF(DemandTotal!$A$8:$A$318,$A34,DemandTotal!Q$8:Q$318)+SUMIF(CommodityTotal!$A$8:$A$318,$A34,CommodityTotal!Q$8:Q$318)+SUMIF(CustomerTotal!$A$8:$A$316,$A34,CustomerTotal!Q$8:Q$316)</f>
        <v>0</v>
      </c>
      <c r="R34" s="14">
        <f ca="1">SUMIF(DemandTotal!$A$8:$A$318,$A34,DemandTotal!R$8:R$318)+SUMIF(CommodityTotal!$A$8:$A$318,$A34,CommodityTotal!R$8:R$318)+SUMIF(CustomerTotal!$A$8:$A$316,$A34,CustomerTotal!R$8:R$316)</f>
        <v>0</v>
      </c>
      <c r="S34" s="14">
        <f ca="1">SUMIF(DemandTotal!$A$8:$A$318,$A34,DemandTotal!S$8:S$318)+SUMIF(CommodityTotal!$A$8:$A$318,$A34,CommodityTotal!S$8:S$318)+SUMIF(CustomerTotal!$A$8:$A$316,$A34,CustomerTotal!S$8:S$316)</f>
        <v>0</v>
      </c>
      <c r="T34" s="14">
        <f ca="1">SUMIF(DemandTotal!$A$8:$A$318,$A34,DemandTotal!T$8:T$318)+SUMIF(CommodityTotal!$A$8:$A$318,$A34,CommodityTotal!T$8:T$318)+SUMIF(CustomerTotal!$A$8:$A$316,$A34,CustomerTotal!T$8:T$316)</f>
        <v>0</v>
      </c>
      <c r="U34" s="14">
        <f ca="1">SUMIF(DemandTotal!$A$8:$A$318,$A34,DemandTotal!U$8:U$318)+SUMIF(CommodityTotal!$A$8:$A$318,$A34,CommodityTotal!U$8:U$318)+SUMIF(CustomerTotal!$A$8:$A$316,$A34,CustomerTotal!U$8:U$316)</f>
        <v>0</v>
      </c>
      <c r="W34" s="14"/>
    </row>
    <row r="35" spans="1:23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>IF(ISBLANK('Input-Accounts'!D35),"",'Input-Accounts'!D35)</f>
        <v>342572.78591999999</v>
      </c>
      <c r="E35" s="14">
        <f t="shared" ca="1" si="3"/>
        <v>0</v>
      </c>
      <c r="F35" s="20"/>
      <c r="G35" s="48">
        <f ca="1">SUMIF(DemandTotal!$A$8:$A$318,$A35,DemandTotal!G$8:G$318)+SUMIF(CommodityTotal!$A$8:$A$318,$A35,CommodityTotal!G$8:G$318)+SUMIF(CustomerTotal!$A$8:$A$316,$A35,CustomerTotal!G$8:G$316)</f>
        <v>268130.00634022133</v>
      </c>
      <c r="H35" s="14">
        <f ca="1">SUMIF(DemandTotal!$A$8:$A$318,$A35,DemandTotal!H$8:H$318)+SUMIF(CommodityTotal!$A$8:$A$318,$A35,CommodityTotal!H$8:H$318)+SUMIF(CustomerTotal!$A$8:$A$316,$A35,CustomerTotal!H$8:H$316)</f>
        <v>14717.111984951121</v>
      </c>
      <c r="I35" s="14">
        <f ca="1">SUMIF(DemandTotal!$A$8:$A$318,$A35,DemandTotal!I$8:I$318)+SUMIF(CommodityTotal!$A$8:$A$318,$A35,CommodityTotal!I$8:I$318)+SUMIF(CustomerTotal!$A$8:$A$316,$A35,CustomerTotal!I$8:I$316)</f>
        <v>12783.696831249359</v>
      </c>
      <c r="J35" s="14">
        <f ca="1">SUMIF(DemandTotal!$A$8:$A$318,$A35,DemandTotal!J$8:J$318)+SUMIF(CommodityTotal!$A$8:$A$318,$A35,CommodityTotal!J$8:J$318)+SUMIF(CustomerTotal!$A$8:$A$316,$A35,CustomerTotal!J$8:J$316)</f>
        <v>27386.486229622813</v>
      </c>
      <c r="K35" s="14">
        <f ca="1">SUMIF(DemandTotal!$A$8:$A$318,$A35,DemandTotal!K$8:K$318)+SUMIF(CommodityTotal!$A$8:$A$318,$A35,CommodityTotal!K$8:K$318)+SUMIF(CustomerTotal!$A$8:$A$316,$A35,CustomerTotal!K$8:K$316)</f>
        <v>110.33422562379674</v>
      </c>
      <c r="L35" s="14">
        <f ca="1">SUMIF(DemandTotal!$A$8:$A$318,$A35,DemandTotal!L$8:L$318)+SUMIF(CommodityTotal!$A$8:$A$318,$A35,CommodityTotal!L$8:L$318)+SUMIF(CustomerTotal!$A$8:$A$316,$A35,CustomerTotal!L$8:L$316)</f>
        <v>460.32823464401832</v>
      </c>
      <c r="M35" s="14">
        <f ca="1">SUMIF(DemandTotal!$A$8:$A$318,$A35,DemandTotal!M$8:M$318)+SUMIF(CommodityTotal!$A$8:$A$318,$A35,CommodityTotal!M$8:M$318)+SUMIF(CustomerTotal!$A$8:$A$316,$A35,CustomerTotal!M$8:M$316)</f>
        <v>9256.1372185505934</v>
      </c>
      <c r="N35" s="14">
        <f ca="1">SUMIF(DemandTotal!$A$8:$A$318,$A35,DemandTotal!N$8:N$318)+SUMIF(CommodityTotal!$A$8:$A$318,$A35,CommodityTotal!N$8:N$318)+SUMIF(CustomerTotal!$A$8:$A$316,$A35,CustomerTotal!N$8:N$316)</f>
        <v>2979.8305659869807</v>
      </c>
      <c r="O35" s="14">
        <f ca="1">SUMIF(DemandTotal!$A$8:$A$318,$A35,DemandTotal!O$8:O$318)+SUMIF(CommodityTotal!$A$8:$A$318,$A35,CommodityTotal!O$8:O$318)+SUMIF(CustomerTotal!$A$8:$A$316,$A35,CustomerTotal!O$8:O$316)</f>
        <v>6748.8542891499965</v>
      </c>
      <c r="P35" s="14">
        <f ca="1">SUMIF(DemandTotal!$A$8:$A$318,$A35,DemandTotal!P$8:P$318)+SUMIF(CommodityTotal!$A$8:$A$318,$A35,CommodityTotal!P$8:P$318)+SUMIF(CustomerTotal!$A$8:$A$316,$A35,CustomerTotal!P$8:P$316)</f>
        <v>0</v>
      </c>
      <c r="Q35" s="14">
        <f ca="1">SUMIF(DemandTotal!$A$8:$A$318,$A35,DemandTotal!Q$8:Q$318)+SUMIF(CommodityTotal!$A$8:$A$318,$A35,CommodityTotal!Q$8:Q$318)+SUMIF(CustomerTotal!$A$8:$A$316,$A35,CustomerTotal!Q$8:Q$316)</f>
        <v>0</v>
      </c>
      <c r="R35" s="14">
        <f ca="1">SUMIF(DemandTotal!$A$8:$A$318,$A35,DemandTotal!R$8:R$318)+SUMIF(CommodityTotal!$A$8:$A$318,$A35,CommodityTotal!R$8:R$318)+SUMIF(CustomerTotal!$A$8:$A$316,$A35,CustomerTotal!R$8:R$316)</f>
        <v>0</v>
      </c>
      <c r="S35" s="14">
        <f ca="1">SUMIF(DemandTotal!$A$8:$A$318,$A35,DemandTotal!S$8:S$318)+SUMIF(CommodityTotal!$A$8:$A$318,$A35,CommodityTotal!S$8:S$318)+SUMIF(CustomerTotal!$A$8:$A$316,$A35,CustomerTotal!S$8:S$316)</f>
        <v>0</v>
      </c>
      <c r="T35" s="14">
        <f ca="1">SUMIF(DemandTotal!$A$8:$A$318,$A35,DemandTotal!T$8:T$318)+SUMIF(CommodityTotal!$A$8:$A$318,$A35,CommodityTotal!T$8:T$318)+SUMIF(CustomerTotal!$A$8:$A$316,$A35,CustomerTotal!T$8:T$316)</f>
        <v>0</v>
      </c>
      <c r="U35" s="14">
        <f ca="1">SUMIF(DemandTotal!$A$8:$A$318,$A35,DemandTotal!U$8:U$318)+SUMIF(CommodityTotal!$A$8:$A$318,$A35,CommodityTotal!U$8:U$318)+SUMIF(CustomerTotal!$A$8:$A$316,$A35,CustomerTotal!U$8:U$316)</f>
        <v>0</v>
      </c>
      <c r="W35" s="14"/>
    </row>
    <row r="36" spans="1:23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>IF(ISBLANK('Input-Accounts'!D36),"",'Input-Accounts'!D36)</f>
        <v>12305.8667</v>
      </c>
      <c r="E36" s="14">
        <f t="shared" ca="1" si="3"/>
        <v>0</v>
      </c>
      <c r="G36" s="48">
        <f ca="1">SUMIF(DemandTotal!$A$8:$A$318,$A36,DemandTotal!G$8:G$318)+SUMIF(CommodityTotal!$A$8:$A$318,$A36,CommodityTotal!G$8:G$318)+SUMIF(CustomerTotal!$A$8:$A$316,$A36,CustomerTotal!G$8:G$316)</f>
        <v>9631.7403247071052</v>
      </c>
      <c r="H36" s="14">
        <f ca="1">SUMIF(DemandTotal!$A$8:$A$318,$A36,DemandTotal!H$8:H$318)+SUMIF(CommodityTotal!$A$8:$A$318,$A36,CommodityTotal!H$8:H$318)+SUMIF(CustomerTotal!$A$8:$A$316,$A36,CustomerTotal!H$8:H$316)</f>
        <v>528.66668264207726</v>
      </c>
      <c r="I36" s="14">
        <f ca="1">SUMIF(DemandTotal!$A$8:$A$318,$A36,DemandTotal!I$8:I$318)+SUMIF(CommodityTotal!$A$8:$A$318,$A36,CommodityTotal!I$8:I$318)+SUMIF(CustomerTotal!$A$8:$A$316,$A36,CustomerTotal!I$8:I$316)</f>
        <v>459.21472926137278</v>
      </c>
      <c r="J36" s="14">
        <f ca="1">SUMIF(DemandTotal!$A$8:$A$318,$A36,DemandTotal!J$8:J$318)+SUMIF(CommodityTotal!$A$8:$A$318,$A36,CommodityTotal!J$8:J$318)+SUMIF(CustomerTotal!$A$8:$A$316,$A36,CustomerTotal!J$8:J$316)</f>
        <v>983.77472693299683</v>
      </c>
      <c r="K36" s="14">
        <f ca="1">SUMIF(DemandTotal!$A$8:$A$318,$A36,DemandTotal!K$8:K$318)+SUMIF(CommodityTotal!$A$8:$A$318,$A36,CommodityTotal!K$8:K$318)+SUMIF(CustomerTotal!$A$8:$A$316,$A36,CustomerTotal!K$8:K$316)</f>
        <v>3.9634154514866813</v>
      </c>
      <c r="L36" s="14">
        <f ca="1">SUMIF(DemandTotal!$A$8:$A$318,$A36,DemandTotal!L$8:L$318)+SUMIF(CommodityTotal!$A$8:$A$318,$A36,CommodityTotal!L$8:L$318)+SUMIF(CustomerTotal!$A$8:$A$316,$A36,CustomerTotal!L$8:L$316)</f>
        <v>16.535866614630855</v>
      </c>
      <c r="M36" s="14">
        <f ca="1">SUMIF(DemandTotal!$A$8:$A$318,$A36,DemandTotal!M$8:M$318)+SUMIF(CommodityTotal!$A$8:$A$318,$A36,CommodityTotal!M$8:M$318)+SUMIF(CustomerTotal!$A$8:$A$316,$A36,CustomerTotal!M$8:M$316)</f>
        <v>332.4980717966086</v>
      </c>
      <c r="N36" s="14">
        <f ca="1">SUMIF(DemandTotal!$A$8:$A$318,$A36,DemandTotal!N$8:N$318)+SUMIF(CommodityTotal!$A$8:$A$318,$A36,CommodityTotal!N$8:N$318)+SUMIF(CustomerTotal!$A$8:$A$316,$A36,CustomerTotal!N$8:N$316)</f>
        <v>107.04118727686861</v>
      </c>
      <c r="O36" s="14">
        <f ca="1">SUMIF(DemandTotal!$A$8:$A$318,$A36,DemandTotal!O$8:O$318)+SUMIF(CommodityTotal!$A$8:$A$318,$A36,CommodityTotal!O$8:O$318)+SUMIF(CustomerTotal!$A$8:$A$316,$A36,CustomerTotal!O$8:O$316)</f>
        <v>242.43169531685348</v>
      </c>
      <c r="P36" s="14">
        <f ca="1">SUMIF(DemandTotal!$A$8:$A$318,$A36,DemandTotal!P$8:P$318)+SUMIF(CommodityTotal!$A$8:$A$318,$A36,CommodityTotal!P$8:P$318)+SUMIF(CustomerTotal!$A$8:$A$316,$A36,CustomerTotal!P$8:P$316)</f>
        <v>0</v>
      </c>
      <c r="Q36" s="14">
        <f ca="1">SUMIF(DemandTotal!$A$8:$A$318,$A36,DemandTotal!Q$8:Q$318)+SUMIF(CommodityTotal!$A$8:$A$318,$A36,CommodityTotal!Q$8:Q$318)+SUMIF(CustomerTotal!$A$8:$A$316,$A36,CustomerTotal!Q$8:Q$316)</f>
        <v>0</v>
      </c>
      <c r="R36" s="14">
        <f ca="1">SUMIF(DemandTotal!$A$8:$A$318,$A36,DemandTotal!R$8:R$318)+SUMIF(CommodityTotal!$A$8:$A$318,$A36,CommodityTotal!R$8:R$318)+SUMIF(CustomerTotal!$A$8:$A$316,$A36,CustomerTotal!R$8:R$316)</f>
        <v>0</v>
      </c>
      <c r="S36" s="14">
        <f ca="1">SUMIF(DemandTotal!$A$8:$A$318,$A36,DemandTotal!S$8:S$318)+SUMIF(CommodityTotal!$A$8:$A$318,$A36,CommodityTotal!S$8:S$318)+SUMIF(CustomerTotal!$A$8:$A$316,$A36,CustomerTotal!S$8:S$316)</f>
        <v>0</v>
      </c>
      <c r="T36" s="14">
        <f ca="1">SUMIF(DemandTotal!$A$8:$A$318,$A36,DemandTotal!T$8:T$318)+SUMIF(CommodityTotal!$A$8:$A$318,$A36,CommodityTotal!T$8:T$318)+SUMIF(CustomerTotal!$A$8:$A$316,$A36,CustomerTotal!T$8:T$316)</f>
        <v>0</v>
      </c>
      <c r="U36" s="14">
        <f ca="1">SUMIF(DemandTotal!$A$8:$A$318,$A36,DemandTotal!U$8:U$318)+SUMIF(CommodityTotal!$A$8:$A$318,$A36,CommodityTotal!U$8:U$318)+SUMIF(CustomerTotal!$A$8:$A$316,$A36,CustomerTotal!U$8:U$316)</f>
        <v>0</v>
      </c>
      <c r="W36" s="14"/>
    </row>
    <row r="37" spans="1:23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>IF(ISBLANK('Input-Accounts'!D37),"",'Input-Accounts'!D37)</f>
        <v>0</v>
      </c>
      <c r="E37" s="14">
        <f t="shared" ca="1" si="3"/>
        <v>0</v>
      </c>
      <c r="G37" s="48">
        <f ca="1">SUMIF(DemandTotal!$A$8:$A$318,$A37,DemandTotal!G$8:G$318)+SUMIF(CommodityTotal!$A$8:$A$318,$A37,CommodityTotal!G$8:G$318)+SUMIF(CustomerTotal!$A$8:$A$316,$A37,CustomerTotal!G$8:G$316)</f>
        <v>0</v>
      </c>
      <c r="H37" s="14">
        <f ca="1">SUMIF(DemandTotal!$A$8:$A$318,$A37,DemandTotal!H$8:H$318)+SUMIF(CommodityTotal!$A$8:$A$318,$A37,CommodityTotal!H$8:H$318)+SUMIF(CustomerTotal!$A$8:$A$316,$A37,CustomerTotal!H$8:H$316)</f>
        <v>0</v>
      </c>
      <c r="I37" s="14">
        <f ca="1">SUMIF(DemandTotal!$A$8:$A$318,$A37,DemandTotal!I$8:I$318)+SUMIF(CommodityTotal!$A$8:$A$318,$A37,CommodityTotal!I$8:I$318)+SUMIF(CustomerTotal!$A$8:$A$316,$A37,CustomerTotal!I$8:I$316)</f>
        <v>0</v>
      </c>
      <c r="J37" s="14">
        <f ca="1">SUMIF(DemandTotal!$A$8:$A$318,$A37,DemandTotal!J$8:J$318)+SUMIF(CommodityTotal!$A$8:$A$318,$A37,CommodityTotal!J$8:J$318)+SUMIF(CustomerTotal!$A$8:$A$316,$A37,CustomerTotal!J$8:J$316)</f>
        <v>0</v>
      </c>
      <c r="K37" s="14">
        <f ca="1">SUMIF(DemandTotal!$A$8:$A$318,$A37,DemandTotal!K$8:K$318)+SUMIF(CommodityTotal!$A$8:$A$318,$A37,CommodityTotal!K$8:K$318)+SUMIF(CustomerTotal!$A$8:$A$316,$A37,CustomerTotal!K$8:K$316)</f>
        <v>0</v>
      </c>
      <c r="L37" s="14">
        <f ca="1">SUMIF(DemandTotal!$A$8:$A$318,$A37,DemandTotal!L$8:L$318)+SUMIF(CommodityTotal!$A$8:$A$318,$A37,CommodityTotal!L$8:L$318)+SUMIF(CustomerTotal!$A$8:$A$316,$A37,CustomerTotal!L$8:L$316)</f>
        <v>0</v>
      </c>
      <c r="M37" s="14">
        <f ca="1">SUMIF(DemandTotal!$A$8:$A$318,$A37,DemandTotal!M$8:M$318)+SUMIF(CommodityTotal!$A$8:$A$318,$A37,CommodityTotal!M$8:M$318)+SUMIF(CustomerTotal!$A$8:$A$316,$A37,CustomerTotal!M$8:M$316)</f>
        <v>0</v>
      </c>
      <c r="N37" s="14">
        <f ca="1">SUMIF(DemandTotal!$A$8:$A$318,$A37,DemandTotal!N$8:N$318)+SUMIF(CommodityTotal!$A$8:$A$318,$A37,CommodityTotal!N$8:N$318)+SUMIF(CustomerTotal!$A$8:$A$316,$A37,CustomerTotal!N$8:N$316)</f>
        <v>0</v>
      </c>
      <c r="O37" s="14">
        <f ca="1">SUMIF(DemandTotal!$A$8:$A$318,$A37,DemandTotal!O$8:O$318)+SUMIF(CommodityTotal!$A$8:$A$318,$A37,CommodityTotal!O$8:O$318)+SUMIF(CustomerTotal!$A$8:$A$316,$A37,CustomerTotal!O$8:O$316)</f>
        <v>0</v>
      </c>
      <c r="P37" s="14">
        <f ca="1">SUMIF(DemandTotal!$A$8:$A$318,$A37,DemandTotal!P$8:P$318)+SUMIF(CommodityTotal!$A$8:$A$318,$A37,CommodityTotal!P$8:P$318)+SUMIF(CustomerTotal!$A$8:$A$316,$A37,CustomerTotal!P$8:P$316)</f>
        <v>0</v>
      </c>
      <c r="Q37" s="14">
        <f ca="1">SUMIF(DemandTotal!$A$8:$A$318,$A37,DemandTotal!Q$8:Q$318)+SUMIF(CommodityTotal!$A$8:$A$318,$A37,CommodityTotal!Q$8:Q$318)+SUMIF(CustomerTotal!$A$8:$A$316,$A37,CustomerTotal!Q$8:Q$316)</f>
        <v>0</v>
      </c>
      <c r="R37" s="14">
        <f ca="1">SUMIF(DemandTotal!$A$8:$A$318,$A37,DemandTotal!R$8:R$318)+SUMIF(CommodityTotal!$A$8:$A$318,$A37,CommodityTotal!R$8:R$318)+SUMIF(CustomerTotal!$A$8:$A$316,$A37,CustomerTotal!R$8:R$316)</f>
        <v>0</v>
      </c>
      <c r="S37" s="14">
        <f ca="1">SUMIF(DemandTotal!$A$8:$A$318,$A37,DemandTotal!S$8:S$318)+SUMIF(CommodityTotal!$A$8:$A$318,$A37,CommodityTotal!S$8:S$318)+SUMIF(CustomerTotal!$A$8:$A$316,$A37,CustomerTotal!S$8:S$316)</f>
        <v>0</v>
      </c>
      <c r="T37" s="14">
        <f ca="1">SUMIF(DemandTotal!$A$8:$A$318,$A37,DemandTotal!T$8:T$318)+SUMIF(CommodityTotal!$A$8:$A$318,$A37,CommodityTotal!T$8:T$318)+SUMIF(CustomerTotal!$A$8:$A$316,$A37,CustomerTotal!T$8:T$316)</f>
        <v>0</v>
      </c>
      <c r="U37" s="14">
        <f ca="1">SUMIF(DemandTotal!$A$8:$A$318,$A37,DemandTotal!U$8:U$318)+SUMIF(CommodityTotal!$A$8:$A$318,$A37,CommodityTotal!U$8:U$318)+SUMIF(CustomerTotal!$A$8:$A$316,$A37,CustomerTotal!U$8:U$316)</f>
        <v>0</v>
      </c>
      <c r="W37" s="14"/>
    </row>
    <row r="38" spans="1:23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>IF(ISBLANK('Input-Accounts'!D38),"",'Input-Accounts'!D38)</f>
        <v>218059.54416999998</v>
      </c>
      <c r="E38" s="14">
        <f t="shared" ca="1" si="3"/>
        <v>0</v>
      </c>
      <c r="G38" s="48">
        <f ca="1">SUMIF(DemandTotal!$A$8:$A$318,$A38,DemandTotal!G$8:G$318)+SUMIF(CommodityTotal!$A$8:$A$318,$A38,CommodityTotal!G$8:G$318)+SUMIF(CustomerTotal!$A$8:$A$316,$A38,CustomerTotal!G$8:G$316)</f>
        <v>196508.02184229053</v>
      </c>
      <c r="H38" s="14">
        <f ca="1">SUMIF(DemandTotal!$A$8:$A$318,$A38,DemandTotal!H$8:H$318)+SUMIF(CommodityTotal!$A$8:$A$318,$A38,CommodityTotal!H$8:H$318)+SUMIF(CustomerTotal!$A$8:$A$316,$A38,CustomerTotal!H$8:H$316)</f>
        <v>10915.805012800376</v>
      </c>
      <c r="I38" s="14">
        <f ca="1">SUMIF(DemandTotal!$A$8:$A$318,$A38,DemandTotal!I$8:I$318)+SUMIF(CommodityTotal!$A$8:$A$318,$A38,CommodityTotal!I$8:I$318)+SUMIF(CustomerTotal!$A$8:$A$316,$A38,CustomerTotal!I$8:I$316)</f>
        <v>6111.6826918984525</v>
      </c>
      <c r="J38" s="14">
        <f ca="1">SUMIF(DemandTotal!$A$8:$A$318,$A38,DemandTotal!J$8:J$318)+SUMIF(CommodityTotal!$A$8:$A$318,$A38,CommodityTotal!J$8:J$318)+SUMIF(CustomerTotal!$A$8:$A$316,$A38,CustomerTotal!J$8:J$316)</f>
        <v>3323.96642773145</v>
      </c>
      <c r="K38" s="14">
        <f ca="1">SUMIF(DemandTotal!$A$8:$A$318,$A38,DemandTotal!K$8:K$318)+SUMIF(CommodityTotal!$A$8:$A$318,$A38,CommodityTotal!K$8:K$318)+SUMIF(CustomerTotal!$A$8:$A$316,$A38,CustomerTotal!K$8:K$316)</f>
        <v>6.4238500154950477</v>
      </c>
      <c r="L38" s="14">
        <f ca="1">SUMIF(DemandTotal!$A$8:$A$318,$A38,DemandTotal!L$8:L$318)+SUMIF(CommodityTotal!$A$8:$A$318,$A38,CommodityTotal!L$8:L$318)+SUMIF(CustomerTotal!$A$8:$A$316,$A38,CustomerTotal!L$8:L$316)</f>
        <v>304.44076155337797</v>
      </c>
      <c r="M38" s="14">
        <f ca="1">SUMIF(DemandTotal!$A$8:$A$318,$A38,DemandTotal!M$8:M$318)+SUMIF(CommodityTotal!$A$8:$A$318,$A38,CommodityTotal!M$8:M$318)+SUMIF(CustomerTotal!$A$8:$A$316,$A38,CustomerTotal!M$8:M$316)</f>
        <v>781.29177664593146</v>
      </c>
      <c r="N38" s="14">
        <f ca="1">SUMIF(DemandTotal!$A$8:$A$318,$A38,DemandTotal!N$8:N$318)+SUMIF(CommodityTotal!$A$8:$A$318,$A38,CommodityTotal!N$8:N$318)+SUMIF(CustomerTotal!$A$8:$A$316,$A38,CustomerTotal!N$8:N$316)</f>
        <v>76.993815995579439</v>
      </c>
      <c r="O38" s="14">
        <f ca="1">SUMIF(DemandTotal!$A$8:$A$318,$A38,DemandTotal!O$8:O$318)+SUMIF(CommodityTotal!$A$8:$A$318,$A38,CommodityTotal!O$8:O$318)+SUMIF(CustomerTotal!$A$8:$A$316,$A38,CustomerTotal!O$8:O$316)</f>
        <v>30.917991068798063</v>
      </c>
      <c r="P38" s="14">
        <f ca="1">SUMIF(DemandTotal!$A$8:$A$318,$A38,DemandTotal!P$8:P$318)+SUMIF(CommodityTotal!$A$8:$A$318,$A38,CommodityTotal!P$8:P$318)+SUMIF(CustomerTotal!$A$8:$A$316,$A38,CustomerTotal!P$8:P$316)</f>
        <v>0</v>
      </c>
      <c r="Q38" s="14">
        <f ca="1">SUMIF(DemandTotal!$A$8:$A$318,$A38,DemandTotal!Q$8:Q$318)+SUMIF(CommodityTotal!$A$8:$A$318,$A38,CommodityTotal!Q$8:Q$318)+SUMIF(CustomerTotal!$A$8:$A$316,$A38,CustomerTotal!Q$8:Q$316)</f>
        <v>0</v>
      </c>
      <c r="R38" s="14">
        <f ca="1">SUMIF(DemandTotal!$A$8:$A$318,$A38,DemandTotal!R$8:R$318)+SUMIF(CommodityTotal!$A$8:$A$318,$A38,CommodityTotal!R$8:R$318)+SUMIF(CustomerTotal!$A$8:$A$316,$A38,CustomerTotal!R$8:R$316)</f>
        <v>0</v>
      </c>
      <c r="S38" s="14">
        <f ca="1">SUMIF(DemandTotal!$A$8:$A$318,$A38,DemandTotal!S$8:S$318)+SUMIF(CommodityTotal!$A$8:$A$318,$A38,CommodityTotal!S$8:S$318)+SUMIF(CustomerTotal!$A$8:$A$316,$A38,CustomerTotal!S$8:S$316)</f>
        <v>0</v>
      </c>
      <c r="T38" s="14">
        <f ca="1">SUMIF(DemandTotal!$A$8:$A$318,$A38,DemandTotal!T$8:T$318)+SUMIF(CommodityTotal!$A$8:$A$318,$A38,CommodityTotal!T$8:T$318)+SUMIF(CustomerTotal!$A$8:$A$316,$A38,CustomerTotal!T$8:T$316)</f>
        <v>0</v>
      </c>
      <c r="U38" s="14">
        <f ca="1">SUMIF(DemandTotal!$A$8:$A$318,$A38,DemandTotal!U$8:U$318)+SUMIF(CommodityTotal!$A$8:$A$318,$A38,CommodityTotal!U$8:U$318)+SUMIF(CustomerTotal!$A$8:$A$316,$A38,CustomerTotal!U$8:U$316)</f>
        <v>0</v>
      </c>
      <c r="W38" s="14"/>
    </row>
    <row r="39" spans="1:23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>IF(ISBLANK('Input-Accounts'!D39),"",'Input-Accounts'!D39)</f>
        <v>17300.948300000004</v>
      </c>
      <c r="E39" s="14">
        <f t="shared" ca="1" si="3"/>
        <v>0</v>
      </c>
      <c r="G39" s="48">
        <f ca="1">SUMIF(DemandTotal!$A$8:$A$318,$A39,DemandTotal!G$8:G$318)+SUMIF(CommodityTotal!$A$8:$A$318,$A39,CommodityTotal!G$8:G$318)+SUMIF(CustomerTotal!$A$8:$A$316,$A39,CustomerTotal!G$8:G$316)</f>
        <v>12151.226005266783</v>
      </c>
      <c r="H39" s="14">
        <f ca="1">SUMIF(DemandTotal!$A$8:$A$318,$A39,DemandTotal!H$8:H$318)+SUMIF(CommodityTotal!$A$8:$A$318,$A39,CommodityTotal!H$8:H$318)+SUMIF(CustomerTotal!$A$8:$A$316,$A39,CustomerTotal!H$8:H$316)</f>
        <v>1424.5391121997895</v>
      </c>
      <c r="I39" s="14">
        <f ca="1">SUMIF(DemandTotal!$A$8:$A$318,$A39,DemandTotal!I$8:I$318)+SUMIF(CommodityTotal!$A$8:$A$318,$A39,CommodityTotal!I$8:I$318)+SUMIF(CustomerTotal!$A$8:$A$316,$A39,CustomerTotal!I$8:I$316)</f>
        <v>2021.9525982721414</v>
      </c>
      <c r="J39" s="14">
        <f ca="1">SUMIF(DemandTotal!$A$8:$A$318,$A39,DemandTotal!J$8:J$318)+SUMIF(CommodityTotal!$A$8:$A$318,$A39,CommodityTotal!J$8:J$318)+SUMIF(CustomerTotal!$A$8:$A$316,$A39,CustomerTotal!J$8:J$316)</f>
        <v>1199.3531030805693</v>
      </c>
      <c r="K39" s="14">
        <f ca="1">SUMIF(DemandTotal!$A$8:$A$318,$A39,DemandTotal!K$8:K$318)+SUMIF(CommodityTotal!$A$8:$A$318,$A39,CommodityTotal!K$8:K$318)+SUMIF(CustomerTotal!$A$8:$A$316,$A39,CustomerTotal!K$8:K$316)</f>
        <v>15.501672432811594</v>
      </c>
      <c r="L39" s="14">
        <f ca="1">SUMIF(DemandTotal!$A$8:$A$318,$A39,DemandTotal!L$8:L$318)+SUMIF(CommodityTotal!$A$8:$A$318,$A39,CommodityTotal!L$8:L$318)+SUMIF(CustomerTotal!$A$8:$A$316,$A39,CustomerTotal!L$8:L$316)</f>
        <v>119.28959932328357</v>
      </c>
      <c r="M39" s="14">
        <f ca="1">SUMIF(DemandTotal!$A$8:$A$318,$A39,DemandTotal!M$8:M$318)+SUMIF(CommodityTotal!$A$8:$A$318,$A39,CommodityTotal!M$8:M$318)+SUMIF(CustomerTotal!$A$8:$A$316,$A39,CustomerTotal!M$8:M$316)</f>
        <v>320.72643459413149</v>
      </c>
      <c r="N39" s="14">
        <f ca="1">SUMIF(DemandTotal!$A$8:$A$318,$A39,DemandTotal!N$8:N$318)+SUMIF(CommodityTotal!$A$8:$A$318,$A39,CommodityTotal!N$8:N$318)+SUMIF(CustomerTotal!$A$8:$A$316,$A39,CustomerTotal!N$8:N$316)</f>
        <v>34.514820520629875</v>
      </c>
      <c r="O39" s="14">
        <f ca="1">SUMIF(DemandTotal!$A$8:$A$318,$A39,DemandTotal!O$8:O$318)+SUMIF(CommodityTotal!$A$8:$A$318,$A39,CommodityTotal!O$8:O$318)+SUMIF(CustomerTotal!$A$8:$A$316,$A39,CustomerTotal!O$8:O$316)</f>
        <v>13.844954309863807</v>
      </c>
      <c r="P39" s="14">
        <f ca="1">SUMIF(DemandTotal!$A$8:$A$318,$A39,DemandTotal!P$8:P$318)+SUMIF(CommodityTotal!$A$8:$A$318,$A39,CommodityTotal!P$8:P$318)+SUMIF(CustomerTotal!$A$8:$A$316,$A39,CustomerTotal!P$8:P$316)</f>
        <v>0</v>
      </c>
      <c r="Q39" s="14">
        <f ca="1">SUMIF(DemandTotal!$A$8:$A$318,$A39,DemandTotal!Q$8:Q$318)+SUMIF(CommodityTotal!$A$8:$A$318,$A39,CommodityTotal!Q$8:Q$318)+SUMIF(CustomerTotal!$A$8:$A$316,$A39,CustomerTotal!Q$8:Q$316)</f>
        <v>0</v>
      </c>
      <c r="R39" s="14">
        <f ca="1">SUMIF(DemandTotal!$A$8:$A$318,$A39,DemandTotal!R$8:R$318)+SUMIF(CommodityTotal!$A$8:$A$318,$A39,CommodityTotal!R$8:R$318)+SUMIF(CustomerTotal!$A$8:$A$316,$A39,CustomerTotal!R$8:R$316)</f>
        <v>0</v>
      </c>
      <c r="S39" s="14">
        <f ca="1">SUMIF(DemandTotal!$A$8:$A$318,$A39,DemandTotal!S$8:S$318)+SUMIF(CommodityTotal!$A$8:$A$318,$A39,CommodityTotal!S$8:S$318)+SUMIF(CustomerTotal!$A$8:$A$316,$A39,CustomerTotal!S$8:S$316)</f>
        <v>0</v>
      </c>
      <c r="T39" s="14">
        <f ca="1">SUMIF(DemandTotal!$A$8:$A$318,$A39,DemandTotal!T$8:T$318)+SUMIF(CommodityTotal!$A$8:$A$318,$A39,CommodityTotal!T$8:T$318)+SUMIF(CustomerTotal!$A$8:$A$316,$A39,CustomerTotal!T$8:T$316)</f>
        <v>0</v>
      </c>
      <c r="U39" s="14">
        <f ca="1">SUMIF(DemandTotal!$A$8:$A$318,$A39,DemandTotal!U$8:U$318)+SUMIF(CommodityTotal!$A$8:$A$318,$A39,CommodityTotal!U$8:U$318)+SUMIF(CustomerTotal!$A$8:$A$316,$A39,CustomerTotal!U$8:U$316)</f>
        <v>0</v>
      </c>
      <c r="W39" s="14"/>
    </row>
    <row r="40" spans="1:23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>IF(ISBLANK('Input-Accounts'!D40),"",'Input-Accounts'!D40)</f>
        <v>3311.6940800000002</v>
      </c>
      <c r="E40" s="14">
        <f t="shared" ca="1" si="1"/>
        <v>0</v>
      </c>
      <c r="F40" s="3"/>
      <c r="G40" s="48">
        <f ca="1">SUMIF(DemandTotal!$A$8:$A$318,$A40,DemandTotal!G$8:G$318)+SUMIF(CommodityTotal!$A$8:$A$318,$A40,CommodityTotal!G$8:G$318)+SUMIF(CustomerTotal!$A$8:$A$316,$A40,CustomerTotal!G$8:G$316)</f>
        <v>2325.950146119103</v>
      </c>
      <c r="H40" s="14">
        <f ca="1">SUMIF(DemandTotal!$A$8:$A$318,$A40,DemandTotal!H$8:H$318)+SUMIF(CommodityTotal!$A$8:$A$318,$A40,CommodityTotal!H$8:H$318)+SUMIF(CustomerTotal!$A$8:$A$316,$A40,CustomerTotal!H$8:H$316)</f>
        <v>272.68087637719242</v>
      </c>
      <c r="I40" s="14">
        <f ca="1">SUMIF(DemandTotal!$A$8:$A$318,$A40,DemandTotal!I$8:I$318)+SUMIF(CommodityTotal!$A$8:$A$318,$A40,CommodityTotal!I$8:I$318)+SUMIF(CustomerTotal!$A$8:$A$316,$A40,CustomerTotal!I$8:I$316)</f>
        <v>387.03592043786801</v>
      </c>
      <c r="J40" s="14">
        <f ca="1">SUMIF(DemandTotal!$A$8:$A$318,$A40,DemandTotal!J$8:J$318)+SUMIF(CommodityTotal!$A$8:$A$318,$A40,CommodityTotal!J$8:J$318)+SUMIF(CustomerTotal!$A$8:$A$316,$A40,CustomerTotal!J$8:J$316)</f>
        <v>229.57646612362575</v>
      </c>
      <c r="K40" s="14">
        <f ca="1">SUMIF(DemandTotal!$A$8:$A$318,$A40,DemandTotal!K$8:K$318)+SUMIF(CommodityTotal!$A$8:$A$318,$A40,CommodityTotal!K$8:K$318)+SUMIF(CustomerTotal!$A$8:$A$316,$A40,CustomerTotal!K$8:K$316)</f>
        <v>2.9672822515654445</v>
      </c>
      <c r="L40" s="14">
        <f ca="1">SUMIF(DemandTotal!$A$8:$A$318,$A40,DemandTotal!L$8:L$318)+SUMIF(CommodityTotal!$A$8:$A$318,$A40,CommodityTotal!L$8:L$318)+SUMIF(CustomerTotal!$A$8:$A$316,$A40,CustomerTotal!L$8:L$316)</f>
        <v>22.834046610294198</v>
      </c>
      <c r="M40" s="14">
        <f ca="1">SUMIF(DemandTotal!$A$8:$A$318,$A40,DemandTotal!M$8:M$318)+SUMIF(CommodityTotal!$A$8:$A$318,$A40,CommodityTotal!M$8:M$318)+SUMIF(CustomerTotal!$A$8:$A$316,$A40,CustomerTotal!M$8:M$316)</f>
        <v>61.392463368316776</v>
      </c>
      <c r="N40" s="14">
        <f ca="1">SUMIF(DemandTotal!$A$8:$A$318,$A40,DemandTotal!N$8:N$318)+SUMIF(CommodityTotal!$A$8:$A$318,$A40,CommodityTotal!N$8:N$318)+SUMIF(CustomerTotal!$A$8:$A$316,$A40,CustomerTotal!N$8:N$316)</f>
        <v>6.6067203258697944</v>
      </c>
      <c r="O40" s="14">
        <f ca="1">SUMIF(DemandTotal!$A$8:$A$318,$A40,DemandTotal!O$8:O$318)+SUMIF(CommodityTotal!$A$8:$A$318,$A40,CommodityTotal!O$8:O$318)+SUMIF(CustomerTotal!$A$8:$A$316,$A40,CustomerTotal!O$8:O$316)</f>
        <v>2.6501583861646734</v>
      </c>
      <c r="P40" s="14">
        <f ca="1">SUMIF(DemandTotal!$A$8:$A$318,$A40,DemandTotal!P$8:P$318)+SUMIF(CommodityTotal!$A$8:$A$318,$A40,CommodityTotal!P$8:P$318)+SUMIF(CustomerTotal!$A$8:$A$316,$A40,CustomerTotal!P$8:P$316)</f>
        <v>0</v>
      </c>
      <c r="Q40" s="14">
        <f ca="1">SUMIF(DemandTotal!$A$8:$A$318,$A40,DemandTotal!Q$8:Q$318)+SUMIF(CommodityTotal!$A$8:$A$318,$A40,CommodityTotal!Q$8:Q$318)+SUMIF(CustomerTotal!$A$8:$A$316,$A40,CustomerTotal!Q$8:Q$316)</f>
        <v>0</v>
      </c>
      <c r="R40" s="14">
        <f ca="1">SUMIF(DemandTotal!$A$8:$A$318,$A40,DemandTotal!R$8:R$318)+SUMIF(CommodityTotal!$A$8:$A$318,$A40,CommodityTotal!R$8:R$318)+SUMIF(CustomerTotal!$A$8:$A$316,$A40,CustomerTotal!R$8:R$316)</f>
        <v>0</v>
      </c>
      <c r="S40" s="14">
        <f ca="1">SUMIF(DemandTotal!$A$8:$A$318,$A40,DemandTotal!S$8:S$318)+SUMIF(CommodityTotal!$A$8:$A$318,$A40,CommodityTotal!S$8:S$318)+SUMIF(CustomerTotal!$A$8:$A$316,$A40,CustomerTotal!S$8:S$316)</f>
        <v>0</v>
      </c>
      <c r="T40" s="14">
        <f ca="1">SUMIF(DemandTotal!$A$8:$A$318,$A40,DemandTotal!T$8:T$318)+SUMIF(CommodityTotal!$A$8:$A$318,$A40,CommodityTotal!T$8:T$318)+SUMIF(CustomerTotal!$A$8:$A$316,$A40,CustomerTotal!T$8:T$316)</f>
        <v>0</v>
      </c>
      <c r="U40" s="14">
        <f ca="1">SUMIF(DemandTotal!$A$8:$A$318,$A40,DemandTotal!U$8:U$318)+SUMIF(CommodityTotal!$A$8:$A$318,$A40,CommodityTotal!U$8:U$318)+SUMIF(CustomerTotal!$A$8:$A$316,$A40,CustomerTotal!U$8:U$316)</f>
        <v>0</v>
      </c>
      <c r="W40" s="14"/>
    </row>
    <row r="41" spans="1:23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>IF(ISBLANK('Input-Accounts'!D41),"",'Input-Accounts'!D41)</f>
        <v>0</v>
      </c>
      <c r="E41" s="14">
        <f t="shared" ca="1" si="1"/>
        <v>0</v>
      </c>
      <c r="F41" s="3"/>
      <c r="G41" s="48">
        <f ca="1">SUMIF(DemandTotal!$A$8:$A$318,$A41,DemandTotal!G$8:G$318)+SUMIF(CommodityTotal!$A$8:$A$318,$A41,CommodityTotal!G$8:G$318)+SUMIF(CustomerTotal!$A$8:$A$316,$A41,CustomerTotal!G$8:G$316)</f>
        <v>0</v>
      </c>
      <c r="H41" s="14">
        <f ca="1">SUMIF(DemandTotal!$A$8:$A$318,$A41,DemandTotal!H$8:H$318)+SUMIF(CommodityTotal!$A$8:$A$318,$A41,CommodityTotal!H$8:H$318)+SUMIF(CustomerTotal!$A$8:$A$316,$A41,CustomerTotal!H$8:H$316)</f>
        <v>0</v>
      </c>
      <c r="I41" s="14">
        <f ca="1">SUMIF(DemandTotal!$A$8:$A$318,$A41,DemandTotal!I$8:I$318)+SUMIF(CommodityTotal!$A$8:$A$318,$A41,CommodityTotal!I$8:I$318)+SUMIF(CustomerTotal!$A$8:$A$316,$A41,CustomerTotal!I$8:I$316)</f>
        <v>0</v>
      </c>
      <c r="J41" s="14">
        <f ca="1">SUMIF(DemandTotal!$A$8:$A$318,$A41,DemandTotal!J$8:J$318)+SUMIF(CommodityTotal!$A$8:$A$318,$A41,CommodityTotal!J$8:J$318)+SUMIF(CustomerTotal!$A$8:$A$316,$A41,CustomerTotal!J$8:J$316)</f>
        <v>0</v>
      </c>
      <c r="K41" s="14">
        <f ca="1">SUMIF(DemandTotal!$A$8:$A$318,$A41,DemandTotal!K$8:K$318)+SUMIF(CommodityTotal!$A$8:$A$318,$A41,CommodityTotal!K$8:K$318)+SUMIF(CustomerTotal!$A$8:$A$316,$A41,CustomerTotal!K$8:K$316)</f>
        <v>0</v>
      </c>
      <c r="L41" s="14">
        <f ca="1">SUMIF(DemandTotal!$A$8:$A$318,$A41,DemandTotal!L$8:L$318)+SUMIF(CommodityTotal!$A$8:$A$318,$A41,CommodityTotal!L$8:L$318)+SUMIF(CustomerTotal!$A$8:$A$316,$A41,CustomerTotal!L$8:L$316)</f>
        <v>0</v>
      </c>
      <c r="M41" s="14">
        <f ca="1">SUMIF(DemandTotal!$A$8:$A$318,$A41,DemandTotal!M$8:M$318)+SUMIF(CommodityTotal!$A$8:$A$318,$A41,CommodityTotal!M$8:M$318)+SUMIF(CustomerTotal!$A$8:$A$316,$A41,CustomerTotal!M$8:M$316)</f>
        <v>0</v>
      </c>
      <c r="N41" s="14">
        <f ca="1">SUMIF(DemandTotal!$A$8:$A$318,$A41,DemandTotal!N$8:N$318)+SUMIF(CommodityTotal!$A$8:$A$318,$A41,CommodityTotal!N$8:N$318)+SUMIF(CustomerTotal!$A$8:$A$316,$A41,CustomerTotal!N$8:N$316)</f>
        <v>0</v>
      </c>
      <c r="O41" s="14">
        <f ca="1">SUMIF(DemandTotal!$A$8:$A$318,$A41,DemandTotal!O$8:O$318)+SUMIF(CommodityTotal!$A$8:$A$318,$A41,CommodityTotal!O$8:O$318)+SUMIF(CustomerTotal!$A$8:$A$316,$A41,CustomerTotal!O$8:O$316)</f>
        <v>0</v>
      </c>
      <c r="P41" s="14">
        <f ca="1">SUMIF(DemandTotal!$A$8:$A$318,$A41,DemandTotal!P$8:P$318)+SUMIF(CommodityTotal!$A$8:$A$318,$A41,CommodityTotal!P$8:P$318)+SUMIF(CustomerTotal!$A$8:$A$316,$A41,CustomerTotal!P$8:P$316)</f>
        <v>0</v>
      </c>
      <c r="Q41" s="14">
        <f ca="1">SUMIF(DemandTotal!$A$8:$A$318,$A41,DemandTotal!Q$8:Q$318)+SUMIF(CommodityTotal!$A$8:$A$318,$A41,CommodityTotal!Q$8:Q$318)+SUMIF(CustomerTotal!$A$8:$A$316,$A41,CustomerTotal!Q$8:Q$316)</f>
        <v>0</v>
      </c>
      <c r="R41" s="14">
        <f ca="1">SUMIF(DemandTotal!$A$8:$A$318,$A41,DemandTotal!R$8:R$318)+SUMIF(CommodityTotal!$A$8:$A$318,$A41,CommodityTotal!R$8:R$318)+SUMIF(CustomerTotal!$A$8:$A$316,$A41,CustomerTotal!R$8:R$316)</f>
        <v>0</v>
      </c>
      <c r="S41" s="14">
        <f ca="1">SUMIF(DemandTotal!$A$8:$A$318,$A41,DemandTotal!S$8:S$318)+SUMIF(CommodityTotal!$A$8:$A$318,$A41,CommodityTotal!S$8:S$318)+SUMIF(CustomerTotal!$A$8:$A$316,$A41,CustomerTotal!S$8:S$316)</f>
        <v>0</v>
      </c>
      <c r="T41" s="14">
        <f ca="1">SUMIF(DemandTotal!$A$8:$A$318,$A41,DemandTotal!T$8:T$318)+SUMIF(CommodityTotal!$A$8:$A$318,$A41,CommodityTotal!T$8:T$318)+SUMIF(CustomerTotal!$A$8:$A$316,$A41,CustomerTotal!T$8:T$316)</f>
        <v>0</v>
      </c>
      <c r="U41" s="14">
        <f ca="1">SUMIF(DemandTotal!$A$8:$A$318,$A41,DemandTotal!U$8:U$318)+SUMIF(CommodityTotal!$A$8:$A$318,$A41,CommodityTotal!U$8:U$318)+SUMIF(CustomerTotal!$A$8:$A$316,$A41,CustomerTotal!U$8:U$316)</f>
        <v>0</v>
      </c>
      <c r="W41" s="14"/>
    </row>
    <row r="42" spans="1:23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>IF(ISBLANK('Input-Accounts'!D42),"",'Input-Accounts'!D42)</f>
        <v>1103.1569</v>
      </c>
      <c r="E42" s="14">
        <f t="shared" ca="1" si="1"/>
        <v>0</v>
      </c>
      <c r="F42" s="3"/>
      <c r="G42" s="48">
        <f ca="1">SUMIF(DemandTotal!$A$8:$A$318,$A42,DemandTotal!G$8:G$318)+SUMIF(CommodityTotal!$A$8:$A$318,$A42,CommodityTotal!G$8:G$318)+SUMIF(CustomerTotal!$A$8:$A$316,$A42,CustomerTotal!G$8:G$316)</f>
        <v>774.79618912967237</v>
      </c>
      <c r="H42" s="14">
        <f ca="1">SUMIF(DemandTotal!$A$8:$A$318,$A42,DemandTotal!H$8:H$318)+SUMIF(CommodityTotal!$A$8:$A$318,$A42,CommodityTotal!H$8:H$318)+SUMIF(CustomerTotal!$A$8:$A$316,$A42,CustomerTotal!H$8:H$316)</f>
        <v>90.832601987665115</v>
      </c>
      <c r="I42" s="14">
        <f ca="1">SUMIF(DemandTotal!$A$8:$A$318,$A42,DemandTotal!I$8:I$318)+SUMIF(CommodityTotal!$A$8:$A$318,$A42,CommodityTotal!I$8:I$318)+SUMIF(CustomerTotal!$A$8:$A$316,$A42,CustomerTotal!I$8:I$316)</f>
        <v>128.92535840112535</v>
      </c>
      <c r="J42" s="14">
        <f ca="1">SUMIF(DemandTotal!$A$8:$A$318,$A42,DemandTotal!J$8:J$318)+SUMIF(CommodityTotal!$A$8:$A$318,$A42,CommodityTotal!J$8:J$318)+SUMIF(CustomerTotal!$A$8:$A$316,$A42,CustomerTotal!J$8:J$316)</f>
        <v>76.474111606919308</v>
      </c>
      <c r="K42" s="14">
        <f ca="1">SUMIF(DemandTotal!$A$8:$A$318,$A42,DemandTotal!K$8:K$318)+SUMIF(CommodityTotal!$A$8:$A$318,$A42,CommodityTotal!K$8:K$318)+SUMIF(CustomerTotal!$A$8:$A$316,$A42,CustomerTotal!K$8:K$316)</f>
        <v>0.98843003338700752</v>
      </c>
      <c r="L42" s="14">
        <f ca="1">SUMIF(DemandTotal!$A$8:$A$318,$A42,DemandTotal!L$8:L$318)+SUMIF(CommodityTotal!$A$8:$A$318,$A42,CommodityTotal!L$8:L$318)+SUMIF(CustomerTotal!$A$8:$A$316,$A42,CustomerTotal!L$8:L$316)</f>
        <v>7.6062388205457827</v>
      </c>
      <c r="M42" s="14">
        <f ca="1">SUMIF(DemandTotal!$A$8:$A$318,$A42,DemandTotal!M$8:M$318)+SUMIF(CommodityTotal!$A$8:$A$318,$A42,CommodityTotal!M$8:M$318)+SUMIF(CustomerTotal!$A$8:$A$316,$A42,CustomerTotal!M$8:M$316)</f>
        <v>20.450415387630215</v>
      </c>
      <c r="N42" s="14">
        <f ca="1">SUMIF(DemandTotal!$A$8:$A$318,$A42,DemandTotal!N$8:N$318)+SUMIF(CommodityTotal!$A$8:$A$318,$A42,CommodityTotal!N$8:N$318)+SUMIF(CustomerTotal!$A$8:$A$316,$A42,CustomerTotal!N$8:N$316)</f>
        <v>2.2007615853978613</v>
      </c>
      <c r="O42" s="14">
        <f ca="1">SUMIF(DemandTotal!$A$8:$A$318,$A42,DemandTotal!O$8:O$318)+SUMIF(CommodityTotal!$A$8:$A$318,$A42,CommodityTotal!O$8:O$318)+SUMIF(CustomerTotal!$A$8:$A$316,$A42,CustomerTotal!O$8:O$316)</f>
        <v>0.88279304765687283</v>
      </c>
      <c r="P42" s="14">
        <f ca="1">SUMIF(DemandTotal!$A$8:$A$318,$A42,DemandTotal!P$8:P$318)+SUMIF(CommodityTotal!$A$8:$A$318,$A42,CommodityTotal!P$8:P$318)+SUMIF(CustomerTotal!$A$8:$A$316,$A42,CustomerTotal!P$8:P$316)</f>
        <v>0</v>
      </c>
      <c r="Q42" s="14">
        <f ca="1">SUMIF(DemandTotal!$A$8:$A$318,$A42,DemandTotal!Q$8:Q$318)+SUMIF(CommodityTotal!$A$8:$A$318,$A42,CommodityTotal!Q$8:Q$318)+SUMIF(CustomerTotal!$A$8:$A$316,$A42,CustomerTotal!Q$8:Q$316)</f>
        <v>0</v>
      </c>
      <c r="R42" s="14">
        <f ca="1">SUMIF(DemandTotal!$A$8:$A$318,$A42,DemandTotal!R$8:R$318)+SUMIF(CommodityTotal!$A$8:$A$318,$A42,CommodityTotal!R$8:R$318)+SUMIF(CustomerTotal!$A$8:$A$316,$A42,CustomerTotal!R$8:R$316)</f>
        <v>0</v>
      </c>
      <c r="S42" s="14">
        <f ca="1">SUMIF(DemandTotal!$A$8:$A$318,$A42,DemandTotal!S$8:S$318)+SUMIF(CommodityTotal!$A$8:$A$318,$A42,CommodityTotal!S$8:S$318)+SUMIF(CustomerTotal!$A$8:$A$316,$A42,CustomerTotal!S$8:S$316)</f>
        <v>0</v>
      </c>
      <c r="T42" s="14">
        <f ca="1">SUMIF(DemandTotal!$A$8:$A$318,$A42,DemandTotal!T$8:T$318)+SUMIF(CommodityTotal!$A$8:$A$318,$A42,CommodityTotal!T$8:T$318)+SUMIF(CustomerTotal!$A$8:$A$316,$A42,CustomerTotal!T$8:T$316)</f>
        <v>0</v>
      </c>
      <c r="U42" s="14">
        <f ca="1">SUMIF(DemandTotal!$A$8:$A$318,$A42,DemandTotal!U$8:U$318)+SUMIF(CommodityTotal!$A$8:$A$318,$A42,CommodityTotal!U$8:U$318)+SUMIF(CustomerTotal!$A$8:$A$316,$A42,CustomerTotal!U$8:U$316)</f>
        <v>0</v>
      </c>
      <c r="W42" s="14"/>
    </row>
    <row r="43" spans="1:23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>IF(ISBLANK('Input-Accounts'!D43),"",'Input-Accounts'!D43)</f>
        <v>16713.339309999999</v>
      </c>
      <c r="E43" s="14">
        <f t="shared" ca="1" si="1"/>
        <v>0</v>
      </c>
      <c r="F43" s="3"/>
      <c r="G43" s="48">
        <f ca="1">SUMIF(DemandTotal!$A$8:$A$318,$A43,DemandTotal!G$8:G$318)+SUMIF(CommodityTotal!$A$8:$A$318,$A43,CommodityTotal!G$8:G$318)+SUMIF(CustomerTotal!$A$8:$A$316,$A43,CustomerTotal!G$8:G$316)</f>
        <v>65.935518609321576</v>
      </c>
      <c r="H43" s="14">
        <f ca="1">SUMIF(DemandTotal!$A$8:$A$318,$A43,DemandTotal!H$8:H$318)+SUMIF(CommodityTotal!$A$8:$A$318,$A43,CommodityTotal!H$8:H$318)+SUMIF(CustomerTotal!$A$8:$A$316,$A43,CustomerTotal!H$8:H$316)</f>
        <v>841.80563302385417</v>
      </c>
      <c r="I43" s="14">
        <f ca="1">SUMIF(DemandTotal!$A$8:$A$318,$A43,DemandTotal!I$8:I$318)+SUMIF(CommodityTotal!$A$8:$A$318,$A43,CommodityTotal!I$8:I$318)+SUMIF(CustomerTotal!$A$8:$A$316,$A43,CustomerTotal!I$8:I$316)</f>
        <v>6698.5482869527741</v>
      </c>
      <c r="J43" s="14">
        <f ca="1">SUMIF(DemandTotal!$A$8:$A$318,$A43,DemandTotal!J$8:J$318)+SUMIF(CommodityTotal!$A$8:$A$318,$A43,CommodityTotal!J$8:J$318)+SUMIF(CustomerTotal!$A$8:$A$316,$A43,CustomerTotal!J$8:J$316)</f>
        <v>2703.2570102166678</v>
      </c>
      <c r="K43" s="14">
        <f ca="1">SUMIF(DemandTotal!$A$8:$A$318,$A43,DemandTotal!K$8:K$318)+SUMIF(CommodityTotal!$A$8:$A$318,$A43,CommodityTotal!K$8:K$318)+SUMIF(CustomerTotal!$A$8:$A$316,$A43,CustomerTotal!K$8:K$316)</f>
        <v>180.17077122997071</v>
      </c>
      <c r="L43" s="14">
        <f ca="1">SUMIF(DemandTotal!$A$8:$A$318,$A43,DemandTotal!L$8:L$318)+SUMIF(CommodityTotal!$A$8:$A$318,$A43,CommodityTotal!L$8:L$318)+SUMIF(CustomerTotal!$A$8:$A$316,$A43,CustomerTotal!L$8:L$316)</f>
        <v>166.49483972724292</v>
      </c>
      <c r="M43" s="14">
        <f ca="1">SUMIF(DemandTotal!$A$8:$A$318,$A43,DemandTotal!M$8:M$318)+SUMIF(CommodityTotal!$A$8:$A$318,$A43,CommodityTotal!M$8:M$318)+SUMIF(CustomerTotal!$A$8:$A$316,$A43,CustomerTotal!M$8:M$316)</f>
        <v>2934.0559341812286</v>
      </c>
      <c r="N43" s="14">
        <f ca="1">SUMIF(DemandTotal!$A$8:$A$318,$A43,DemandTotal!N$8:N$318)+SUMIF(CommodityTotal!$A$8:$A$318,$A43,CommodityTotal!N$8:N$318)+SUMIF(CustomerTotal!$A$8:$A$316,$A43,CustomerTotal!N$8:N$316)</f>
        <v>2207.8326384696425</v>
      </c>
      <c r="O43" s="14">
        <f ca="1">SUMIF(DemandTotal!$A$8:$A$318,$A43,DemandTotal!O$8:O$318)+SUMIF(CommodityTotal!$A$8:$A$318,$A43,CommodityTotal!O$8:O$318)+SUMIF(CustomerTotal!$A$8:$A$316,$A43,CustomerTotal!O$8:O$316)</f>
        <v>915.23867758929782</v>
      </c>
      <c r="P43" s="14">
        <f ca="1">SUMIF(DemandTotal!$A$8:$A$318,$A43,DemandTotal!P$8:P$318)+SUMIF(CommodityTotal!$A$8:$A$318,$A43,CommodityTotal!P$8:P$318)+SUMIF(CustomerTotal!$A$8:$A$316,$A43,CustomerTotal!P$8:P$316)</f>
        <v>0</v>
      </c>
      <c r="Q43" s="14">
        <f ca="1">SUMIF(DemandTotal!$A$8:$A$318,$A43,DemandTotal!Q$8:Q$318)+SUMIF(CommodityTotal!$A$8:$A$318,$A43,CommodityTotal!Q$8:Q$318)+SUMIF(CustomerTotal!$A$8:$A$316,$A43,CustomerTotal!Q$8:Q$316)</f>
        <v>0</v>
      </c>
      <c r="R43" s="14">
        <f ca="1">SUMIF(DemandTotal!$A$8:$A$318,$A43,DemandTotal!R$8:R$318)+SUMIF(CommodityTotal!$A$8:$A$318,$A43,CommodityTotal!R$8:R$318)+SUMIF(CustomerTotal!$A$8:$A$316,$A43,CustomerTotal!R$8:R$316)</f>
        <v>0</v>
      </c>
      <c r="S43" s="14">
        <f ca="1">SUMIF(DemandTotal!$A$8:$A$318,$A43,DemandTotal!S$8:S$318)+SUMIF(CommodityTotal!$A$8:$A$318,$A43,CommodityTotal!S$8:S$318)+SUMIF(CustomerTotal!$A$8:$A$316,$A43,CustomerTotal!S$8:S$316)</f>
        <v>0</v>
      </c>
      <c r="T43" s="14">
        <f ca="1">SUMIF(DemandTotal!$A$8:$A$318,$A43,DemandTotal!T$8:T$318)+SUMIF(CommodityTotal!$A$8:$A$318,$A43,CommodityTotal!T$8:T$318)+SUMIF(CustomerTotal!$A$8:$A$316,$A43,CustomerTotal!T$8:T$316)</f>
        <v>0</v>
      </c>
      <c r="U43" s="14">
        <f ca="1">SUMIF(DemandTotal!$A$8:$A$318,$A43,DemandTotal!U$8:U$318)+SUMIF(CommodityTotal!$A$8:$A$318,$A43,CommodityTotal!U$8:U$318)+SUMIF(CustomerTotal!$A$8:$A$316,$A43,CustomerTotal!U$8:U$316)</f>
        <v>0</v>
      </c>
      <c r="W43" s="14"/>
    </row>
    <row r="44" spans="1:23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>IF(ISBLANK('Input-Accounts'!D44),"",'Input-Accounts'!D44)</f>
        <v>637036.61778999993</v>
      </c>
      <c r="E44" s="14">
        <f t="shared" ca="1" si="1"/>
        <v>0</v>
      </c>
      <c r="G44" s="309">
        <f ca="1">SUMIF(DemandTotal!$A$8:$A$318,$A44,DemandTotal!G$8:G$318)+SUMIF(CommodityTotal!$A$8:$A$318,$A44,CommodityTotal!G$8:G$318)+SUMIF(CustomerTotal!$A$8:$A$316,$A44,CustomerTotal!G$8:G$316)</f>
        <v>509884.98569895962</v>
      </c>
      <c r="H44" s="174">
        <f ca="1">SUMIF(DemandTotal!$A$8:$A$318,$A44,DemandTotal!H$8:H$318)+SUMIF(CommodityTotal!$A$8:$A$318,$A44,CommodityTotal!H$8:H$318)+SUMIF(CustomerTotal!$A$8:$A$316,$A44,CustomerTotal!H$8:H$316)</f>
        <v>29941.234123202274</v>
      </c>
      <c r="I44" s="174">
        <f ca="1">SUMIF(DemandTotal!$A$8:$A$318,$A44,DemandTotal!I$8:I$318)+SUMIF(CommodityTotal!$A$8:$A$318,$A44,CommodityTotal!I$8:I$318)+SUMIF(CustomerTotal!$A$8:$A$316,$A44,CustomerTotal!I$8:I$316)</f>
        <v>29656.463206126187</v>
      </c>
      <c r="J44" s="174">
        <f ca="1">SUMIF(DemandTotal!$A$8:$A$318,$A44,DemandTotal!J$8:J$318)+SUMIF(CommodityTotal!$A$8:$A$318,$A44,CommodityTotal!J$8:J$318)+SUMIF(CustomerTotal!$A$8:$A$316,$A44,CustomerTotal!J$8:J$316)</f>
        <v>37713.558794330267</v>
      </c>
      <c r="K44" s="174">
        <f ca="1">SUMIF(DemandTotal!$A$8:$A$318,$A44,DemandTotal!K$8:K$318)+SUMIF(CommodityTotal!$A$8:$A$318,$A44,CommodityTotal!K$8:K$318)+SUMIF(CustomerTotal!$A$8:$A$316,$A44,CustomerTotal!K$8:K$316)</f>
        <v>330.91450433901747</v>
      </c>
      <c r="L44" s="174">
        <f ca="1">SUMIF(DemandTotal!$A$8:$A$318,$A44,DemandTotal!L$8:L$318)+SUMIF(CommodityTotal!$A$8:$A$318,$A44,CommodityTotal!L$8:L$318)+SUMIF(CustomerTotal!$A$8:$A$316,$A44,CustomerTotal!L$8:L$316)</f>
        <v>1137.1592716974994</v>
      </c>
      <c r="M44" s="174">
        <f ca="1">SUMIF(DemandTotal!$A$8:$A$318,$A44,DemandTotal!M$8:M$318)+SUMIF(CommodityTotal!$A$8:$A$318,$A44,CommodityTotal!M$8:M$318)+SUMIF(CustomerTotal!$A$8:$A$316,$A44,CustomerTotal!M$8:M$316)</f>
        <v>14347.783396196002</v>
      </c>
      <c r="N44" s="174">
        <f ca="1">SUMIF(DemandTotal!$A$8:$A$318,$A44,DemandTotal!N$8:N$318)+SUMIF(CommodityTotal!$A$8:$A$318,$A44,CommodityTotal!N$8:N$318)+SUMIF(CustomerTotal!$A$8:$A$316,$A44,CustomerTotal!N$8:N$316)</f>
        <v>5640.109197369813</v>
      </c>
      <c r="O44" s="174">
        <f ca="1">SUMIF(DemandTotal!$A$8:$A$318,$A44,DemandTotal!O$8:O$318)+SUMIF(CommodityTotal!$A$8:$A$318,$A44,CommodityTotal!O$8:O$318)+SUMIF(CustomerTotal!$A$8:$A$316,$A44,CustomerTotal!O$8:O$316)</f>
        <v>8384.4095977793404</v>
      </c>
      <c r="P44" s="174">
        <f ca="1">SUMIF(DemandTotal!$A$8:$A$318,$A44,DemandTotal!P$8:P$318)+SUMIF(CommodityTotal!$A$8:$A$318,$A44,CommodityTotal!P$8:P$318)+SUMIF(CustomerTotal!$A$8:$A$316,$A44,CustomerTotal!P$8:P$316)</f>
        <v>0</v>
      </c>
      <c r="Q44" s="174">
        <f ca="1">SUMIF(DemandTotal!$A$8:$A$318,$A44,DemandTotal!Q$8:Q$318)+SUMIF(CommodityTotal!$A$8:$A$318,$A44,CommodityTotal!Q$8:Q$318)+SUMIF(CustomerTotal!$A$8:$A$316,$A44,CustomerTotal!Q$8:Q$316)</f>
        <v>0</v>
      </c>
      <c r="R44" s="174">
        <f ca="1">SUMIF(DemandTotal!$A$8:$A$318,$A44,DemandTotal!R$8:R$318)+SUMIF(CommodityTotal!$A$8:$A$318,$A44,CommodityTotal!R$8:R$318)+SUMIF(CustomerTotal!$A$8:$A$316,$A44,CustomerTotal!R$8:R$316)</f>
        <v>0</v>
      </c>
      <c r="S44" s="174">
        <f ca="1">SUMIF(DemandTotal!$A$8:$A$318,$A44,DemandTotal!S$8:S$318)+SUMIF(CommodityTotal!$A$8:$A$318,$A44,CommodityTotal!S$8:S$318)+SUMIF(CustomerTotal!$A$8:$A$316,$A44,CustomerTotal!S$8:S$316)</f>
        <v>0</v>
      </c>
      <c r="T44" s="174">
        <f ca="1">SUMIF(DemandTotal!$A$8:$A$318,$A44,DemandTotal!T$8:T$318)+SUMIF(CommodityTotal!$A$8:$A$318,$A44,CommodityTotal!T$8:T$318)+SUMIF(CustomerTotal!$A$8:$A$316,$A44,CustomerTotal!T$8:T$316)</f>
        <v>0</v>
      </c>
      <c r="U44" s="174">
        <f ca="1">SUMIF(DemandTotal!$A$8:$A$318,$A44,DemandTotal!U$8:U$318)+SUMIF(CommodityTotal!$A$8:$A$318,$A44,CommodityTotal!U$8:U$318)+SUMIF(CustomerTotal!$A$8:$A$316,$A44,CustomerTotal!U$8:U$316)</f>
        <v>0</v>
      </c>
      <c r="W44" s="14"/>
    </row>
    <row r="45" spans="1:23">
      <c r="A45" s="46" t="str">
        <f>IF(ISBLANK('Input-Accounts'!A45),"",'Input-Accounts'!A45)</f>
        <v/>
      </c>
      <c r="B45" s="80" t="str">
        <f>IF(ISBLANK('Input-Accounts'!B45),"",'Input-Accounts'!B45)</f>
        <v/>
      </c>
      <c r="D45" s="14"/>
      <c r="E45" s="14"/>
      <c r="F45" s="3"/>
      <c r="G45" s="48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W45" s="14"/>
    </row>
    <row r="46" spans="1:23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D46" s="14"/>
      <c r="E46" s="14"/>
      <c r="F46" s="3"/>
      <c r="G46" s="48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W46" s="14"/>
    </row>
    <row r="47" spans="1:23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>IF(ISBLANK('Input-Accounts'!D47),"",'Input-Accounts'!D47)</f>
        <v>0</v>
      </c>
      <c r="E47" s="14">
        <f t="shared" ca="1" si="1"/>
        <v>0</v>
      </c>
      <c r="F47" s="3"/>
      <c r="G47" s="48">
        <f ca="1">SUMIF(DemandTotal!$A$8:$A$318,$A47,DemandTotal!G$8:G$318)+SUMIF(CommodityTotal!$A$8:$A$318,$A47,CommodityTotal!G$8:G$318)+SUMIF(CustomerTotal!$A$8:$A$316,$A47,CustomerTotal!G$8:G$316)</f>
        <v>0</v>
      </c>
      <c r="H47" s="14">
        <f ca="1">SUMIF(DemandTotal!$A$8:$A$318,$A47,DemandTotal!H$8:H$318)+SUMIF(CommodityTotal!$A$8:$A$318,$A47,CommodityTotal!H$8:H$318)+SUMIF(CustomerTotal!$A$8:$A$316,$A47,CustomerTotal!H$8:H$316)</f>
        <v>0</v>
      </c>
      <c r="I47" s="14">
        <f ca="1">SUMIF(DemandTotal!$A$8:$A$318,$A47,DemandTotal!I$8:I$318)+SUMIF(CommodityTotal!$A$8:$A$318,$A47,CommodityTotal!I$8:I$318)+SUMIF(CustomerTotal!$A$8:$A$316,$A47,CustomerTotal!I$8:I$316)</f>
        <v>0</v>
      </c>
      <c r="J47" s="14">
        <f ca="1">SUMIF(DemandTotal!$A$8:$A$318,$A47,DemandTotal!J$8:J$318)+SUMIF(CommodityTotal!$A$8:$A$318,$A47,CommodityTotal!J$8:J$318)+SUMIF(CustomerTotal!$A$8:$A$316,$A47,CustomerTotal!J$8:J$316)</f>
        <v>0</v>
      </c>
      <c r="K47" s="14">
        <f ca="1">SUMIF(DemandTotal!$A$8:$A$318,$A47,DemandTotal!K$8:K$318)+SUMIF(CommodityTotal!$A$8:$A$318,$A47,CommodityTotal!K$8:K$318)+SUMIF(CustomerTotal!$A$8:$A$316,$A47,CustomerTotal!K$8:K$316)</f>
        <v>0</v>
      </c>
      <c r="L47" s="14">
        <f ca="1">SUMIF(DemandTotal!$A$8:$A$318,$A47,DemandTotal!L$8:L$318)+SUMIF(CommodityTotal!$A$8:$A$318,$A47,CommodityTotal!L$8:L$318)+SUMIF(CustomerTotal!$A$8:$A$316,$A47,CustomerTotal!L$8:L$316)</f>
        <v>0</v>
      </c>
      <c r="M47" s="14">
        <f ca="1">SUMIF(DemandTotal!$A$8:$A$318,$A47,DemandTotal!M$8:M$318)+SUMIF(CommodityTotal!$A$8:$A$318,$A47,CommodityTotal!M$8:M$318)+SUMIF(CustomerTotal!$A$8:$A$316,$A47,CustomerTotal!M$8:M$316)</f>
        <v>0</v>
      </c>
      <c r="N47" s="14">
        <f ca="1">SUMIF(DemandTotal!$A$8:$A$318,$A47,DemandTotal!N$8:N$318)+SUMIF(CommodityTotal!$A$8:$A$318,$A47,CommodityTotal!N$8:N$318)+SUMIF(CustomerTotal!$A$8:$A$316,$A47,CustomerTotal!N$8:N$316)</f>
        <v>0</v>
      </c>
      <c r="O47" s="14">
        <f ca="1">SUMIF(DemandTotal!$A$8:$A$318,$A47,DemandTotal!O$8:O$318)+SUMIF(CommodityTotal!$A$8:$A$318,$A47,CommodityTotal!O$8:O$318)+SUMIF(CustomerTotal!$A$8:$A$316,$A47,CustomerTotal!O$8:O$316)</f>
        <v>0</v>
      </c>
      <c r="P47" s="14">
        <f ca="1">SUMIF(DemandTotal!$A$8:$A$318,$A47,DemandTotal!P$8:P$318)+SUMIF(CommodityTotal!$A$8:$A$318,$A47,CommodityTotal!P$8:P$318)+SUMIF(CustomerTotal!$A$8:$A$316,$A47,CustomerTotal!P$8:P$316)</f>
        <v>0</v>
      </c>
      <c r="Q47" s="14">
        <f ca="1">SUMIF(DemandTotal!$A$8:$A$318,$A47,DemandTotal!Q$8:Q$318)+SUMIF(CommodityTotal!$A$8:$A$318,$A47,CommodityTotal!Q$8:Q$318)+SUMIF(CustomerTotal!$A$8:$A$316,$A47,CustomerTotal!Q$8:Q$316)</f>
        <v>0</v>
      </c>
      <c r="R47" s="14">
        <f ca="1">SUMIF(DemandTotal!$A$8:$A$318,$A47,DemandTotal!R$8:R$318)+SUMIF(CommodityTotal!$A$8:$A$318,$A47,CommodityTotal!R$8:R$318)+SUMIF(CustomerTotal!$A$8:$A$316,$A47,CustomerTotal!R$8:R$316)</f>
        <v>0</v>
      </c>
      <c r="S47" s="14">
        <f ca="1">SUMIF(DemandTotal!$A$8:$A$318,$A47,DemandTotal!S$8:S$318)+SUMIF(CommodityTotal!$A$8:$A$318,$A47,CommodityTotal!S$8:S$318)+SUMIF(CustomerTotal!$A$8:$A$316,$A47,CustomerTotal!S$8:S$316)</f>
        <v>0</v>
      </c>
      <c r="T47" s="14">
        <f ca="1">SUMIF(DemandTotal!$A$8:$A$318,$A47,DemandTotal!T$8:T$318)+SUMIF(CommodityTotal!$A$8:$A$318,$A47,CommodityTotal!T$8:T$318)+SUMIF(CustomerTotal!$A$8:$A$316,$A47,CustomerTotal!T$8:T$316)</f>
        <v>0</v>
      </c>
      <c r="U47" s="14">
        <f ca="1">SUMIF(DemandTotal!$A$8:$A$318,$A47,DemandTotal!U$8:U$318)+SUMIF(CommodityTotal!$A$8:$A$318,$A47,CommodityTotal!U$8:U$318)+SUMIF(CustomerTotal!$A$8:$A$316,$A47,CustomerTotal!U$8:U$316)</f>
        <v>0</v>
      </c>
      <c r="W47" s="14"/>
    </row>
    <row r="48" spans="1:23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>IF(ISBLANK('Input-Accounts'!D48),"",'Input-Accounts'!D48)</f>
        <v>25.917999999999999</v>
      </c>
      <c r="E48" s="14">
        <f t="shared" ca="1" si="1"/>
        <v>0</v>
      </c>
      <c r="G48" s="48">
        <f ca="1">SUMIF(DemandTotal!$A$8:$A$318,$A48,DemandTotal!G$8:G$318)+SUMIF(CommodityTotal!$A$8:$A$318,$A48,CommodityTotal!G$8:G$318)+SUMIF(CustomerTotal!$A$8:$A$316,$A48,CustomerTotal!G$8:G$316)</f>
        <v>20.979210198993368</v>
      </c>
      <c r="H48" s="14">
        <f ca="1">SUMIF(DemandTotal!$A$8:$A$318,$A48,DemandTotal!H$8:H$318)+SUMIF(CommodityTotal!$A$8:$A$318,$A48,CommodityTotal!H$8:H$318)+SUMIF(CustomerTotal!$A$8:$A$316,$A48,CustomerTotal!H$8:H$316)</f>
        <v>1.2895097942891396</v>
      </c>
      <c r="I48" s="14">
        <f ca="1">SUMIF(DemandTotal!$A$8:$A$318,$A48,DemandTotal!I$8:I$318)+SUMIF(CommodityTotal!$A$8:$A$318,$A48,CommodityTotal!I$8:I$318)+SUMIF(CustomerTotal!$A$8:$A$316,$A48,CustomerTotal!I$8:I$316)</f>
        <v>1.1912052132821476</v>
      </c>
      <c r="J48" s="14">
        <f ca="1">SUMIF(DemandTotal!$A$8:$A$318,$A48,DemandTotal!J$8:J$318)+SUMIF(CommodityTotal!$A$8:$A$318,$A48,CommodityTotal!J$8:J$318)+SUMIF(CustomerTotal!$A$8:$A$316,$A48,CustomerTotal!J$8:J$316)</f>
        <v>1.4530935932607141</v>
      </c>
      <c r="K48" s="14">
        <f ca="1">SUMIF(DemandTotal!$A$8:$A$318,$A48,DemandTotal!K$8:K$318)+SUMIF(CommodityTotal!$A$8:$A$318,$A48,CommodityTotal!K$8:K$318)+SUMIF(CustomerTotal!$A$8:$A$316,$A48,CustomerTotal!K$8:K$316)</f>
        <v>1.0717493722294084E-2</v>
      </c>
      <c r="L48" s="14">
        <f ca="1">SUMIF(DemandTotal!$A$8:$A$318,$A48,DemandTotal!L$8:L$318)+SUMIF(CommodityTotal!$A$8:$A$318,$A48,CommodityTotal!L$8:L$318)+SUMIF(CustomerTotal!$A$8:$A$316,$A48,CustomerTotal!L$8:L$316)</f>
        <v>5.251472759378556E-2</v>
      </c>
      <c r="M48" s="14">
        <f ca="1">SUMIF(DemandTotal!$A$8:$A$318,$A48,DemandTotal!M$8:M$318)+SUMIF(CommodityTotal!$A$8:$A$318,$A48,CommodityTotal!M$8:M$318)+SUMIF(CustomerTotal!$A$8:$A$316,$A48,CustomerTotal!M$8:M$316)</f>
        <v>0.49518767343920655</v>
      </c>
      <c r="N48" s="14">
        <f ca="1">SUMIF(DemandTotal!$A$8:$A$318,$A48,DemandTotal!N$8:N$318)+SUMIF(CommodityTotal!$A$8:$A$318,$A48,CommodityTotal!N$8:N$318)+SUMIF(CustomerTotal!$A$8:$A$316,$A48,CustomerTotal!N$8:N$316)</f>
        <v>0.16054348756093745</v>
      </c>
      <c r="O48" s="14">
        <f ca="1">SUMIF(DemandTotal!$A$8:$A$318,$A48,DemandTotal!O$8:O$318)+SUMIF(CommodityTotal!$A$8:$A$318,$A48,CommodityTotal!O$8:O$318)+SUMIF(CustomerTotal!$A$8:$A$316,$A48,CustomerTotal!O$8:O$316)</f>
        <v>0.28601781785840019</v>
      </c>
      <c r="P48" s="14">
        <f ca="1">SUMIF(DemandTotal!$A$8:$A$318,$A48,DemandTotal!P$8:P$318)+SUMIF(CommodityTotal!$A$8:$A$318,$A48,CommodityTotal!P$8:P$318)+SUMIF(CustomerTotal!$A$8:$A$316,$A48,CustomerTotal!P$8:P$316)</f>
        <v>0</v>
      </c>
      <c r="Q48" s="14">
        <f ca="1">SUMIF(DemandTotal!$A$8:$A$318,$A48,DemandTotal!Q$8:Q$318)+SUMIF(CommodityTotal!$A$8:$A$318,$A48,CommodityTotal!Q$8:Q$318)+SUMIF(CustomerTotal!$A$8:$A$316,$A48,CustomerTotal!Q$8:Q$316)</f>
        <v>0</v>
      </c>
      <c r="R48" s="14">
        <f ca="1">SUMIF(DemandTotal!$A$8:$A$318,$A48,DemandTotal!R$8:R$318)+SUMIF(CommodityTotal!$A$8:$A$318,$A48,CommodityTotal!R$8:R$318)+SUMIF(CustomerTotal!$A$8:$A$316,$A48,CustomerTotal!R$8:R$316)</f>
        <v>0</v>
      </c>
      <c r="S48" s="14">
        <f ca="1">SUMIF(DemandTotal!$A$8:$A$318,$A48,DemandTotal!S$8:S$318)+SUMIF(CommodityTotal!$A$8:$A$318,$A48,CommodityTotal!S$8:S$318)+SUMIF(CustomerTotal!$A$8:$A$316,$A48,CustomerTotal!S$8:S$316)</f>
        <v>0</v>
      </c>
      <c r="T48" s="14">
        <f ca="1">SUMIF(DemandTotal!$A$8:$A$318,$A48,DemandTotal!T$8:T$318)+SUMIF(CommodityTotal!$A$8:$A$318,$A48,CommodityTotal!T$8:T$318)+SUMIF(CustomerTotal!$A$8:$A$316,$A48,CustomerTotal!T$8:T$316)</f>
        <v>0</v>
      </c>
      <c r="U48" s="14">
        <f ca="1">SUMIF(DemandTotal!$A$8:$A$318,$A48,DemandTotal!U$8:U$318)+SUMIF(CommodityTotal!$A$8:$A$318,$A48,CommodityTotal!U$8:U$318)+SUMIF(CustomerTotal!$A$8:$A$316,$A48,CustomerTotal!U$8:U$316)</f>
        <v>0</v>
      </c>
      <c r="W48" s="14"/>
    </row>
    <row r="49" spans="1:23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>IF(ISBLANK('Input-Accounts'!D49),"",'Input-Accounts'!D49)</f>
        <v>10944.226999999999</v>
      </c>
      <c r="E49" s="14">
        <f t="shared" ca="1" si="1"/>
        <v>0</v>
      </c>
      <c r="G49" s="48">
        <f ca="1">SUMIF(DemandTotal!$A$8:$A$318,$A49,DemandTotal!G$8:G$318)+SUMIF(CommodityTotal!$A$8:$A$318,$A49,CommodityTotal!G$8:G$318)+SUMIF(CustomerTotal!$A$8:$A$316,$A49,CustomerTotal!G$8:G$316)</f>
        <v>8858.7560266416622</v>
      </c>
      <c r="H49" s="14">
        <f ca="1">SUMIF(DemandTotal!$A$8:$A$318,$A49,DemandTotal!H$8:H$318)+SUMIF(CommodityTotal!$A$8:$A$318,$A49,CommodityTotal!H$8:H$318)+SUMIF(CustomerTotal!$A$8:$A$316,$A49,CustomerTotal!H$8:H$316)</f>
        <v>544.51299897459864</v>
      </c>
      <c r="I49" s="14">
        <f ca="1">SUMIF(DemandTotal!$A$8:$A$318,$A49,DemandTotal!I$8:I$318)+SUMIF(CommodityTotal!$A$8:$A$318,$A49,CommodityTotal!I$8:I$318)+SUMIF(CustomerTotal!$A$8:$A$316,$A49,CustomerTotal!I$8:I$316)</f>
        <v>503.00255643734999</v>
      </c>
      <c r="J49" s="14">
        <f ca="1">SUMIF(DemandTotal!$A$8:$A$318,$A49,DemandTotal!J$8:J$318)+SUMIF(CommodityTotal!$A$8:$A$318,$A49,CommodityTotal!J$8:J$318)+SUMIF(CustomerTotal!$A$8:$A$316,$A49,CustomerTotal!J$8:J$316)</f>
        <v>613.58847661435766</v>
      </c>
      <c r="K49" s="14">
        <f ca="1">SUMIF(DemandTotal!$A$8:$A$318,$A49,DemandTotal!K$8:K$318)+SUMIF(CommodityTotal!$A$8:$A$318,$A49,CommodityTotal!K$8:K$318)+SUMIF(CustomerTotal!$A$8:$A$316,$A49,CustomerTotal!K$8:K$316)</f>
        <v>4.5256070749232729</v>
      </c>
      <c r="L49" s="14">
        <f ca="1">SUMIF(DemandTotal!$A$8:$A$318,$A49,DemandTotal!L$8:L$318)+SUMIF(CommodityTotal!$A$8:$A$318,$A49,CommodityTotal!L$8:L$318)+SUMIF(CustomerTotal!$A$8:$A$316,$A49,CustomerTotal!L$8:L$316)</f>
        <v>22.175055931381777</v>
      </c>
      <c r="M49" s="14">
        <f ca="1">SUMIF(DemandTotal!$A$8:$A$318,$A49,DemandTotal!M$8:M$318)+SUMIF(CommodityTotal!$A$8:$A$318,$A49,CommodityTotal!M$8:M$318)+SUMIF(CustomerTotal!$A$8:$A$316,$A49,CustomerTotal!M$8:M$316)</f>
        <v>209.09971084653702</v>
      </c>
      <c r="N49" s="14">
        <f ca="1">SUMIF(DemandTotal!$A$8:$A$318,$A49,DemandTotal!N$8:N$318)+SUMIF(CommodityTotal!$A$8:$A$318,$A49,CommodityTotal!N$8:N$318)+SUMIF(CustomerTotal!$A$8:$A$316,$A49,CustomerTotal!N$8:N$316)</f>
        <v>67.791664913904469</v>
      </c>
      <c r="O49" s="14">
        <f ca="1">SUMIF(DemandTotal!$A$8:$A$318,$A49,DemandTotal!O$8:O$318)+SUMIF(CommodityTotal!$A$8:$A$318,$A49,CommodityTotal!O$8:O$318)+SUMIF(CustomerTotal!$A$8:$A$316,$A49,CustomerTotal!O$8:O$316)</f>
        <v>120.77490256528225</v>
      </c>
      <c r="P49" s="14">
        <f ca="1">SUMIF(DemandTotal!$A$8:$A$318,$A49,DemandTotal!P$8:P$318)+SUMIF(CommodityTotal!$A$8:$A$318,$A49,CommodityTotal!P$8:P$318)+SUMIF(CustomerTotal!$A$8:$A$316,$A49,CustomerTotal!P$8:P$316)</f>
        <v>0</v>
      </c>
      <c r="Q49" s="14">
        <f ca="1">SUMIF(DemandTotal!$A$8:$A$318,$A49,DemandTotal!Q$8:Q$318)+SUMIF(CommodityTotal!$A$8:$A$318,$A49,CommodityTotal!Q$8:Q$318)+SUMIF(CustomerTotal!$A$8:$A$316,$A49,CustomerTotal!Q$8:Q$316)</f>
        <v>0</v>
      </c>
      <c r="R49" s="14">
        <f ca="1">SUMIF(DemandTotal!$A$8:$A$318,$A49,DemandTotal!R$8:R$318)+SUMIF(CommodityTotal!$A$8:$A$318,$A49,CommodityTotal!R$8:R$318)+SUMIF(CustomerTotal!$A$8:$A$316,$A49,CustomerTotal!R$8:R$316)</f>
        <v>0</v>
      </c>
      <c r="S49" s="14">
        <f ca="1">SUMIF(DemandTotal!$A$8:$A$318,$A49,DemandTotal!S$8:S$318)+SUMIF(CommodityTotal!$A$8:$A$318,$A49,CommodityTotal!S$8:S$318)+SUMIF(CustomerTotal!$A$8:$A$316,$A49,CustomerTotal!S$8:S$316)</f>
        <v>0</v>
      </c>
      <c r="T49" s="14">
        <f ca="1">SUMIF(DemandTotal!$A$8:$A$318,$A49,DemandTotal!T$8:T$318)+SUMIF(CommodityTotal!$A$8:$A$318,$A49,CommodityTotal!T$8:T$318)+SUMIF(CustomerTotal!$A$8:$A$316,$A49,CustomerTotal!T$8:T$316)</f>
        <v>0</v>
      </c>
      <c r="U49" s="14">
        <f ca="1">SUMIF(DemandTotal!$A$8:$A$318,$A49,DemandTotal!U$8:U$318)+SUMIF(CommodityTotal!$A$8:$A$318,$A49,CommodityTotal!U$8:U$318)+SUMIF(CustomerTotal!$A$8:$A$316,$A49,CustomerTotal!U$8:U$316)</f>
        <v>0</v>
      </c>
      <c r="W49" s="14"/>
    </row>
    <row r="50" spans="1:23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>IF(ISBLANK('Input-Accounts'!D50),"",'Input-Accounts'!D50)</f>
        <v>13151.261999999999</v>
      </c>
      <c r="E50" s="14">
        <f t="shared" ca="1" si="1"/>
        <v>0</v>
      </c>
      <c r="G50" s="48">
        <f ca="1">SUMIF(DemandTotal!$A$8:$A$318,$A50,DemandTotal!G$8:G$318)+SUMIF(CommodityTotal!$A$8:$A$318,$A50,CommodityTotal!G$8:G$318)+SUMIF(CustomerTotal!$A$8:$A$316,$A50,CustomerTotal!G$8:G$316)</f>
        <v>10645.230723050925</v>
      </c>
      <c r="H50" s="14">
        <f ca="1">SUMIF(DemandTotal!$A$8:$A$318,$A50,DemandTotal!H$8:H$318)+SUMIF(CommodityTotal!$A$8:$A$318,$A50,CommodityTotal!H$8:H$318)+SUMIF(CustomerTotal!$A$8:$A$316,$A50,CustomerTotal!H$8:H$316)</f>
        <v>654.32059403744802</v>
      </c>
      <c r="I50" s="14">
        <f ca="1">SUMIF(DemandTotal!$A$8:$A$318,$A50,DemandTotal!I$8:I$318)+SUMIF(CommodityTotal!$A$8:$A$318,$A50,CommodityTotal!I$8:I$318)+SUMIF(CustomerTotal!$A$8:$A$316,$A50,CustomerTotal!I$8:I$316)</f>
        <v>604.43907151938436</v>
      </c>
      <c r="J50" s="14">
        <f ca="1">SUMIF(DemandTotal!$A$8:$A$318,$A50,DemandTotal!J$8:J$318)+SUMIF(CommodityTotal!$A$8:$A$318,$A50,CommodityTotal!J$8:J$318)+SUMIF(CustomerTotal!$A$8:$A$316,$A50,CustomerTotal!J$8:J$316)</f>
        <v>737.32597250918604</v>
      </c>
      <c r="K50" s="14">
        <f ca="1">SUMIF(DemandTotal!$A$8:$A$318,$A50,DemandTotal!K$8:K$318)+SUMIF(CommodityTotal!$A$8:$A$318,$A50,CommodityTotal!K$8:K$318)+SUMIF(CustomerTotal!$A$8:$A$316,$A50,CustomerTotal!K$8:K$316)</f>
        <v>5.4382501707402078</v>
      </c>
      <c r="L50" s="14">
        <f ca="1">SUMIF(DemandTotal!$A$8:$A$318,$A50,DemandTotal!L$8:L$318)+SUMIF(CommodityTotal!$A$8:$A$318,$A50,CommodityTotal!L$8:L$318)+SUMIF(CustomerTotal!$A$8:$A$316,$A50,CustomerTotal!L$8:L$316)</f>
        <v>26.646922657786227</v>
      </c>
      <c r="M50" s="14">
        <f ca="1">SUMIF(DemandTotal!$A$8:$A$318,$A50,DemandTotal!M$8:M$318)+SUMIF(CommodityTotal!$A$8:$A$318,$A50,CommodityTotal!M$8:M$318)+SUMIF(CustomerTotal!$A$8:$A$316,$A50,CustomerTotal!M$8:M$316)</f>
        <v>251.26718236628776</v>
      </c>
      <c r="N50" s="14">
        <f ca="1">SUMIF(DemandTotal!$A$8:$A$318,$A50,DemandTotal!N$8:N$318)+SUMIF(CommodityTotal!$A$8:$A$318,$A50,CommodityTotal!N$8:N$318)+SUMIF(CustomerTotal!$A$8:$A$316,$A50,CustomerTotal!N$8:N$316)</f>
        <v>81.462669469389198</v>
      </c>
      <c r="O50" s="14">
        <f ca="1">SUMIF(DemandTotal!$A$8:$A$318,$A50,DemandTotal!O$8:O$318)+SUMIF(CommodityTotal!$A$8:$A$318,$A50,CommodityTotal!O$8:O$318)+SUMIF(CustomerTotal!$A$8:$A$316,$A50,CustomerTotal!O$8:O$316)</f>
        <v>145.13061421884788</v>
      </c>
      <c r="P50" s="14">
        <f ca="1">SUMIF(DemandTotal!$A$8:$A$318,$A50,DemandTotal!P$8:P$318)+SUMIF(CommodityTotal!$A$8:$A$318,$A50,CommodityTotal!P$8:P$318)+SUMIF(CustomerTotal!$A$8:$A$316,$A50,CustomerTotal!P$8:P$316)</f>
        <v>0</v>
      </c>
      <c r="Q50" s="14">
        <f ca="1">SUMIF(DemandTotal!$A$8:$A$318,$A50,DemandTotal!Q$8:Q$318)+SUMIF(CommodityTotal!$A$8:$A$318,$A50,CommodityTotal!Q$8:Q$318)+SUMIF(CustomerTotal!$A$8:$A$316,$A50,CustomerTotal!Q$8:Q$316)</f>
        <v>0</v>
      </c>
      <c r="R50" s="14">
        <f ca="1">SUMIF(DemandTotal!$A$8:$A$318,$A50,DemandTotal!R$8:R$318)+SUMIF(CommodityTotal!$A$8:$A$318,$A50,CommodityTotal!R$8:R$318)+SUMIF(CustomerTotal!$A$8:$A$316,$A50,CustomerTotal!R$8:R$316)</f>
        <v>0</v>
      </c>
      <c r="S50" s="14">
        <f ca="1">SUMIF(DemandTotal!$A$8:$A$318,$A50,DemandTotal!S$8:S$318)+SUMIF(CommodityTotal!$A$8:$A$318,$A50,CommodityTotal!S$8:S$318)+SUMIF(CustomerTotal!$A$8:$A$316,$A50,CustomerTotal!S$8:S$316)</f>
        <v>0</v>
      </c>
      <c r="T50" s="14">
        <f ca="1">SUMIF(DemandTotal!$A$8:$A$318,$A50,DemandTotal!T$8:T$318)+SUMIF(CommodityTotal!$A$8:$A$318,$A50,CommodityTotal!T$8:T$318)+SUMIF(CustomerTotal!$A$8:$A$316,$A50,CustomerTotal!T$8:T$316)</f>
        <v>0</v>
      </c>
      <c r="U50" s="14">
        <f ca="1">SUMIF(DemandTotal!$A$8:$A$318,$A50,DemandTotal!U$8:U$318)+SUMIF(CommodityTotal!$A$8:$A$318,$A50,CommodityTotal!U$8:U$318)+SUMIF(CustomerTotal!$A$8:$A$316,$A50,CustomerTotal!U$8:U$316)</f>
        <v>0</v>
      </c>
      <c r="W50" s="14"/>
    </row>
    <row r="51" spans="1:23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>IF(ISBLANK('Input-Accounts'!D51),"",'Input-Accounts'!D51)</f>
        <v>6363.8420000000006</v>
      </c>
      <c r="E51" s="14">
        <f t="shared" ca="1" si="1"/>
        <v>0</v>
      </c>
      <c r="F51" s="3"/>
      <c r="G51" s="48">
        <f ca="1">SUMIF(DemandTotal!$A$8:$A$318,$A51,DemandTotal!G$8:G$318)+SUMIF(CommodityTotal!$A$8:$A$318,$A51,CommodityTotal!G$8:G$318)+SUMIF(CustomerTotal!$A$8:$A$316,$A51,CustomerTotal!G$8:G$316)</f>
        <v>5151.1836943893195</v>
      </c>
      <c r="H51" s="14">
        <f ca="1">SUMIF(DemandTotal!$A$8:$A$318,$A51,DemandTotal!H$8:H$318)+SUMIF(CommodityTotal!$A$8:$A$318,$A51,CommodityTotal!H$8:H$318)+SUMIF(CustomerTotal!$A$8:$A$316,$A51,CustomerTotal!H$8:H$316)</f>
        <v>316.6230646002233</v>
      </c>
      <c r="I51" s="14">
        <f ca="1">SUMIF(DemandTotal!$A$8:$A$318,$A51,DemandTotal!I$8:I$318)+SUMIF(CommodityTotal!$A$8:$A$318,$A51,CommodityTotal!I$8:I$318)+SUMIF(CustomerTotal!$A$8:$A$316,$A51,CustomerTotal!I$8:I$316)</f>
        <v>292.48559946384324</v>
      </c>
      <c r="J51" s="14">
        <f ca="1">SUMIF(DemandTotal!$A$8:$A$318,$A51,DemandTotal!J$8:J$318)+SUMIF(CommodityTotal!$A$8:$A$318,$A51,CommodityTotal!J$8:J$318)+SUMIF(CustomerTotal!$A$8:$A$316,$A51,CustomerTotal!J$8:J$316)</f>
        <v>356.78902842516584</v>
      </c>
      <c r="K51" s="14">
        <f ca="1">SUMIF(DemandTotal!$A$8:$A$318,$A51,DemandTotal!K$8:K$318)+SUMIF(CommodityTotal!$A$8:$A$318,$A51,CommodityTotal!K$8:K$318)+SUMIF(CustomerTotal!$A$8:$A$316,$A51,CustomerTotal!K$8:K$316)</f>
        <v>2.6315470593669041</v>
      </c>
      <c r="L51" s="14">
        <f ca="1">SUMIF(DemandTotal!$A$8:$A$318,$A51,DemandTotal!L$8:L$318)+SUMIF(CommodityTotal!$A$8:$A$318,$A51,CommodityTotal!L$8:L$318)+SUMIF(CustomerTotal!$A$8:$A$316,$A51,CustomerTotal!L$8:L$316)</f>
        <v>12.894337104710685</v>
      </c>
      <c r="M51" s="14">
        <f ca="1">SUMIF(DemandTotal!$A$8:$A$318,$A51,DemandTotal!M$8:M$318)+SUMIF(CommodityTotal!$A$8:$A$318,$A51,CommodityTotal!M$8:M$318)+SUMIF(CustomerTotal!$A$8:$A$316,$A51,CustomerTotal!M$8:M$316)</f>
        <v>121.58716390596139</v>
      </c>
      <c r="N51" s="14">
        <f ca="1">SUMIF(DemandTotal!$A$8:$A$318,$A51,DemandTotal!N$8:N$318)+SUMIF(CommodityTotal!$A$8:$A$318,$A51,CommodityTotal!N$8:N$318)+SUMIF(CustomerTotal!$A$8:$A$316,$A51,CustomerTotal!N$8:N$316)</f>
        <v>39.419453235850433</v>
      </c>
      <c r="O51" s="14">
        <f ca="1">SUMIF(DemandTotal!$A$8:$A$318,$A51,DemandTotal!O$8:O$318)+SUMIF(CommodityTotal!$A$8:$A$318,$A51,CommodityTotal!O$8:O$318)+SUMIF(CustomerTotal!$A$8:$A$316,$A51,CustomerTotal!O$8:O$316)</f>
        <v>70.228111815558208</v>
      </c>
      <c r="P51" s="14">
        <f ca="1">SUMIF(DemandTotal!$A$8:$A$318,$A51,DemandTotal!P$8:P$318)+SUMIF(CommodityTotal!$A$8:$A$318,$A51,CommodityTotal!P$8:P$318)+SUMIF(CustomerTotal!$A$8:$A$316,$A51,CustomerTotal!P$8:P$316)</f>
        <v>0</v>
      </c>
      <c r="Q51" s="14">
        <f ca="1">SUMIF(DemandTotal!$A$8:$A$318,$A51,DemandTotal!Q$8:Q$318)+SUMIF(CommodityTotal!$A$8:$A$318,$A51,CommodityTotal!Q$8:Q$318)+SUMIF(CustomerTotal!$A$8:$A$316,$A51,CustomerTotal!Q$8:Q$316)</f>
        <v>0</v>
      </c>
      <c r="R51" s="14">
        <f ca="1">SUMIF(DemandTotal!$A$8:$A$318,$A51,DemandTotal!R$8:R$318)+SUMIF(CommodityTotal!$A$8:$A$318,$A51,CommodityTotal!R$8:R$318)+SUMIF(CustomerTotal!$A$8:$A$316,$A51,CustomerTotal!R$8:R$316)</f>
        <v>0</v>
      </c>
      <c r="S51" s="14">
        <f ca="1">SUMIF(DemandTotal!$A$8:$A$318,$A51,DemandTotal!S$8:S$318)+SUMIF(CommodityTotal!$A$8:$A$318,$A51,CommodityTotal!S$8:S$318)+SUMIF(CustomerTotal!$A$8:$A$316,$A51,CustomerTotal!S$8:S$316)</f>
        <v>0</v>
      </c>
      <c r="T51" s="14">
        <f ca="1">SUMIF(DemandTotal!$A$8:$A$318,$A51,DemandTotal!T$8:T$318)+SUMIF(CommodityTotal!$A$8:$A$318,$A51,CommodityTotal!T$8:T$318)+SUMIF(CustomerTotal!$A$8:$A$316,$A51,CustomerTotal!T$8:T$316)</f>
        <v>0</v>
      </c>
      <c r="U51" s="14">
        <f ca="1">SUMIF(DemandTotal!$A$8:$A$318,$A51,DemandTotal!U$8:U$318)+SUMIF(CommodityTotal!$A$8:$A$318,$A51,CommodityTotal!U$8:U$318)+SUMIF(CustomerTotal!$A$8:$A$316,$A51,CustomerTotal!U$8:U$316)</f>
        <v>0</v>
      </c>
      <c r="W51" s="14"/>
    </row>
    <row r="52" spans="1:23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>IF(ISBLANK('Input-Accounts'!D52),"",'Input-Accounts'!D52)</f>
        <v>0</v>
      </c>
      <c r="E52" s="14">
        <f t="shared" ca="1" si="1"/>
        <v>0</v>
      </c>
      <c r="F52" s="3"/>
      <c r="G52" s="48">
        <f ca="1">SUMIF(DemandTotal!$A$8:$A$318,$A52,DemandTotal!G$8:G$318)+SUMIF(CommodityTotal!$A$8:$A$318,$A52,CommodityTotal!G$8:G$318)+SUMIF(CustomerTotal!$A$8:$A$316,$A52,CustomerTotal!G$8:G$316)</f>
        <v>0</v>
      </c>
      <c r="H52" s="14">
        <f ca="1">SUMIF(DemandTotal!$A$8:$A$318,$A52,DemandTotal!H$8:H$318)+SUMIF(CommodityTotal!$A$8:$A$318,$A52,CommodityTotal!H$8:H$318)+SUMIF(CustomerTotal!$A$8:$A$316,$A52,CustomerTotal!H$8:H$316)</f>
        <v>0</v>
      </c>
      <c r="I52" s="14">
        <f ca="1">SUMIF(DemandTotal!$A$8:$A$318,$A52,DemandTotal!I$8:I$318)+SUMIF(CommodityTotal!$A$8:$A$318,$A52,CommodityTotal!I$8:I$318)+SUMIF(CustomerTotal!$A$8:$A$316,$A52,CustomerTotal!I$8:I$316)</f>
        <v>0</v>
      </c>
      <c r="J52" s="14">
        <f ca="1">SUMIF(DemandTotal!$A$8:$A$318,$A52,DemandTotal!J$8:J$318)+SUMIF(CommodityTotal!$A$8:$A$318,$A52,CommodityTotal!J$8:J$318)+SUMIF(CustomerTotal!$A$8:$A$316,$A52,CustomerTotal!J$8:J$316)</f>
        <v>0</v>
      </c>
      <c r="K52" s="14">
        <f ca="1">SUMIF(DemandTotal!$A$8:$A$318,$A52,DemandTotal!K$8:K$318)+SUMIF(CommodityTotal!$A$8:$A$318,$A52,CommodityTotal!K$8:K$318)+SUMIF(CustomerTotal!$A$8:$A$316,$A52,CustomerTotal!K$8:K$316)</f>
        <v>0</v>
      </c>
      <c r="L52" s="14">
        <f ca="1">SUMIF(DemandTotal!$A$8:$A$318,$A52,DemandTotal!L$8:L$318)+SUMIF(CommodityTotal!$A$8:$A$318,$A52,CommodityTotal!L$8:L$318)+SUMIF(CustomerTotal!$A$8:$A$316,$A52,CustomerTotal!L$8:L$316)</f>
        <v>0</v>
      </c>
      <c r="M52" s="14">
        <f ca="1">SUMIF(DemandTotal!$A$8:$A$318,$A52,DemandTotal!M$8:M$318)+SUMIF(CommodityTotal!$A$8:$A$318,$A52,CommodityTotal!M$8:M$318)+SUMIF(CustomerTotal!$A$8:$A$316,$A52,CustomerTotal!M$8:M$316)</f>
        <v>0</v>
      </c>
      <c r="N52" s="14">
        <f ca="1">SUMIF(DemandTotal!$A$8:$A$318,$A52,DemandTotal!N$8:N$318)+SUMIF(CommodityTotal!$A$8:$A$318,$A52,CommodityTotal!N$8:N$318)+SUMIF(CustomerTotal!$A$8:$A$316,$A52,CustomerTotal!N$8:N$316)</f>
        <v>0</v>
      </c>
      <c r="O52" s="14">
        <f ca="1">SUMIF(DemandTotal!$A$8:$A$318,$A52,DemandTotal!O$8:O$318)+SUMIF(CommodityTotal!$A$8:$A$318,$A52,CommodityTotal!O$8:O$318)+SUMIF(CustomerTotal!$A$8:$A$316,$A52,CustomerTotal!O$8:O$316)</f>
        <v>0</v>
      </c>
      <c r="P52" s="14">
        <f ca="1">SUMIF(DemandTotal!$A$8:$A$318,$A52,DemandTotal!P$8:P$318)+SUMIF(CommodityTotal!$A$8:$A$318,$A52,CommodityTotal!P$8:P$318)+SUMIF(CustomerTotal!$A$8:$A$316,$A52,CustomerTotal!P$8:P$316)</f>
        <v>0</v>
      </c>
      <c r="Q52" s="14">
        <f ca="1">SUMIF(DemandTotal!$A$8:$A$318,$A52,DemandTotal!Q$8:Q$318)+SUMIF(CommodityTotal!$A$8:$A$318,$A52,CommodityTotal!Q$8:Q$318)+SUMIF(CustomerTotal!$A$8:$A$316,$A52,CustomerTotal!Q$8:Q$316)</f>
        <v>0</v>
      </c>
      <c r="R52" s="14">
        <f ca="1">SUMIF(DemandTotal!$A$8:$A$318,$A52,DemandTotal!R$8:R$318)+SUMIF(CommodityTotal!$A$8:$A$318,$A52,CommodityTotal!R$8:R$318)+SUMIF(CustomerTotal!$A$8:$A$316,$A52,CustomerTotal!R$8:R$316)</f>
        <v>0</v>
      </c>
      <c r="S52" s="14">
        <f ca="1">SUMIF(DemandTotal!$A$8:$A$318,$A52,DemandTotal!S$8:S$318)+SUMIF(CommodityTotal!$A$8:$A$318,$A52,CommodityTotal!S$8:S$318)+SUMIF(CustomerTotal!$A$8:$A$316,$A52,CustomerTotal!S$8:S$316)</f>
        <v>0</v>
      </c>
      <c r="T52" s="14">
        <f ca="1">SUMIF(DemandTotal!$A$8:$A$318,$A52,DemandTotal!T$8:T$318)+SUMIF(CommodityTotal!$A$8:$A$318,$A52,CommodityTotal!T$8:T$318)+SUMIF(CustomerTotal!$A$8:$A$316,$A52,CustomerTotal!T$8:T$316)</f>
        <v>0</v>
      </c>
      <c r="U52" s="14">
        <f ca="1">SUMIF(DemandTotal!$A$8:$A$318,$A52,DemandTotal!U$8:U$318)+SUMIF(CommodityTotal!$A$8:$A$318,$A52,CommodityTotal!U$8:U$318)+SUMIF(CustomerTotal!$A$8:$A$316,$A52,CustomerTotal!U$8:U$316)</f>
        <v>0</v>
      </c>
      <c r="W52" s="14"/>
    </row>
    <row r="53" spans="1:23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>IF(ISBLANK('Input-Accounts'!D53),"",'Input-Accounts'!D53)</f>
        <v>6212.5094300000001</v>
      </c>
      <c r="E53" s="14">
        <f t="shared" ca="1" si="1"/>
        <v>0</v>
      </c>
      <c r="F53" s="3"/>
      <c r="G53" s="48">
        <f ca="1">SUMIF(DemandTotal!$A$8:$A$318,$A53,DemandTotal!G$8:G$318)+SUMIF(CommodityTotal!$A$8:$A$318,$A53,CommodityTotal!G$8:G$318)+SUMIF(CustomerTotal!$A$8:$A$316,$A53,CustomerTotal!G$8:G$316)</f>
        <v>5028.688216498128</v>
      </c>
      <c r="H53" s="14">
        <f ca="1">SUMIF(DemandTotal!$A$8:$A$318,$A53,DemandTotal!H$8:H$318)+SUMIF(CommodityTotal!$A$8:$A$318,$A53,CommodityTotal!H$8:H$318)+SUMIF(CustomerTotal!$A$8:$A$316,$A53,CustomerTotal!H$8:H$316)</f>
        <v>309.09374786243689</v>
      </c>
      <c r="I53" s="14">
        <f ca="1">SUMIF(DemandTotal!$A$8:$A$318,$A53,DemandTotal!I$8:I$318)+SUMIF(CommodityTotal!$A$8:$A$318,$A53,CommodityTotal!I$8:I$318)+SUMIF(CustomerTotal!$A$8:$A$316,$A53,CustomerTotal!I$8:I$316)</f>
        <v>285.53027319162368</v>
      </c>
      <c r="J53" s="14">
        <f ca="1">SUMIF(DemandTotal!$A$8:$A$318,$A53,DemandTotal!J$8:J$318)+SUMIF(CommodityTotal!$A$8:$A$318,$A53,CommodityTotal!J$8:J$318)+SUMIF(CustomerTotal!$A$8:$A$316,$A53,CustomerTotal!J$8:J$316)</f>
        <v>348.30456249729025</v>
      </c>
      <c r="K53" s="14">
        <f ca="1">SUMIF(DemandTotal!$A$8:$A$318,$A53,DemandTotal!K$8:K$318)+SUMIF(CommodityTotal!$A$8:$A$318,$A53,CommodityTotal!K$8:K$318)+SUMIF(CustomerTotal!$A$8:$A$316,$A53,CustomerTotal!K$8:K$316)</f>
        <v>2.5689687018951224</v>
      </c>
      <c r="L53" s="14">
        <f ca="1">SUMIF(DemandTotal!$A$8:$A$318,$A53,DemandTotal!L$8:L$318)+SUMIF(CommodityTotal!$A$8:$A$318,$A53,CommodityTotal!L$8:L$318)+SUMIF(CustomerTotal!$A$8:$A$316,$A53,CustomerTotal!L$8:L$316)</f>
        <v>12.587708943216066</v>
      </c>
      <c r="M53" s="14">
        <f ca="1">SUMIF(DemandTotal!$A$8:$A$318,$A53,DemandTotal!M$8:M$318)+SUMIF(CommodityTotal!$A$8:$A$318,$A53,CommodityTotal!M$8:M$318)+SUMIF(CustomerTotal!$A$8:$A$316,$A53,CustomerTotal!M$8:M$316)</f>
        <v>118.69581336757587</v>
      </c>
      <c r="N53" s="14">
        <f ca="1">SUMIF(DemandTotal!$A$8:$A$318,$A53,DemandTotal!N$8:N$318)+SUMIF(CommodityTotal!$A$8:$A$318,$A53,CommodityTotal!N$8:N$318)+SUMIF(CustomerTotal!$A$8:$A$316,$A53,CustomerTotal!N$8:N$316)</f>
        <v>38.482056115341138</v>
      </c>
      <c r="O53" s="14">
        <f ca="1">SUMIF(DemandTotal!$A$8:$A$318,$A53,DemandTotal!O$8:O$318)+SUMIF(CommodityTotal!$A$8:$A$318,$A53,CommodityTotal!O$8:O$318)+SUMIF(CustomerTotal!$A$8:$A$316,$A53,CustomerTotal!O$8:O$316)</f>
        <v>68.558082822491457</v>
      </c>
      <c r="P53" s="14">
        <f ca="1">SUMIF(DemandTotal!$A$8:$A$318,$A53,DemandTotal!P$8:P$318)+SUMIF(CommodityTotal!$A$8:$A$318,$A53,CommodityTotal!P$8:P$318)+SUMIF(CustomerTotal!$A$8:$A$316,$A53,CustomerTotal!P$8:P$316)</f>
        <v>0</v>
      </c>
      <c r="Q53" s="14">
        <f ca="1">SUMIF(DemandTotal!$A$8:$A$318,$A53,DemandTotal!Q$8:Q$318)+SUMIF(CommodityTotal!$A$8:$A$318,$A53,CommodityTotal!Q$8:Q$318)+SUMIF(CustomerTotal!$A$8:$A$316,$A53,CustomerTotal!Q$8:Q$316)</f>
        <v>0</v>
      </c>
      <c r="R53" s="14">
        <f ca="1">SUMIF(DemandTotal!$A$8:$A$318,$A53,DemandTotal!R$8:R$318)+SUMIF(CommodityTotal!$A$8:$A$318,$A53,CommodityTotal!R$8:R$318)+SUMIF(CustomerTotal!$A$8:$A$316,$A53,CustomerTotal!R$8:R$316)</f>
        <v>0</v>
      </c>
      <c r="S53" s="14">
        <f ca="1">SUMIF(DemandTotal!$A$8:$A$318,$A53,DemandTotal!S$8:S$318)+SUMIF(CommodityTotal!$A$8:$A$318,$A53,CommodityTotal!S$8:S$318)+SUMIF(CustomerTotal!$A$8:$A$316,$A53,CustomerTotal!S$8:S$316)</f>
        <v>0</v>
      </c>
      <c r="T53" s="14">
        <f ca="1">SUMIF(DemandTotal!$A$8:$A$318,$A53,DemandTotal!T$8:T$318)+SUMIF(CommodityTotal!$A$8:$A$318,$A53,CommodityTotal!T$8:T$318)+SUMIF(CustomerTotal!$A$8:$A$316,$A53,CustomerTotal!T$8:T$316)</f>
        <v>0</v>
      </c>
      <c r="U53" s="14">
        <f ca="1">SUMIF(DemandTotal!$A$8:$A$318,$A53,DemandTotal!U$8:U$318)+SUMIF(CommodityTotal!$A$8:$A$318,$A53,CommodityTotal!U$8:U$318)+SUMIF(CustomerTotal!$A$8:$A$316,$A53,CustomerTotal!U$8:U$316)</f>
        <v>0</v>
      </c>
      <c r="W53" s="14"/>
    </row>
    <row r="54" spans="1:23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>IF(ISBLANK('Input-Accounts'!D54),"",'Input-Accounts'!D54)</f>
        <v>3964.1820000000002</v>
      </c>
      <c r="E54" s="14">
        <f t="shared" ca="1" si="1"/>
        <v>0</v>
      </c>
      <c r="F54" s="3"/>
      <c r="G54" s="48">
        <f ca="1">SUMIF(DemandTotal!$A$8:$A$318,$A54,DemandTotal!G$8:G$318)+SUMIF(CommodityTotal!$A$8:$A$318,$A54,CommodityTotal!G$8:G$318)+SUMIF(CustomerTotal!$A$8:$A$316,$A54,CustomerTotal!G$8:G$316)</f>
        <v>3208.7895456850811</v>
      </c>
      <c r="H54" s="14">
        <f ca="1">SUMIF(DemandTotal!$A$8:$A$318,$A54,DemandTotal!H$8:H$318)+SUMIF(CommodityTotal!$A$8:$A$318,$A54,CommodityTotal!H$8:H$318)+SUMIF(CustomerTotal!$A$8:$A$316,$A54,CustomerTotal!H$8:H$316)</f>
        <v>197.23171214386568</v>
      </c>
      <c r="I54" s="14">
        <f ca="1">SUMIF(DemandTotal!$A$8:$A$318,$A54,DemandTotal!I$8:I$318)+SUMIF(CommodityTotal!$A$8:$A$318,$A54,CommodityTotal!I$8:I$318)+SUMIF(CustomerTotal!$A$8:$A$316,$A54,CustomerTotal!I$8:I$316)</f>
        <v>182.1959358283529</v>
      </c>
      <c r="J54" s="14">
        <f ca="1">SUMIF(DemandTotal!$A$8:$A$318,$A54,DemandTotal!J$8:J$318)+SUMIF(CommodityTotal!$A$8:$A$318,$A54,CommodityTotal!J$8:J$318)+SUMIF(CustomerTotal!$A$8:$A$316,$A54,CustomerTotal!J$8:J$316)</f>
        <v>222.25200504357758</v>
      </c>
      <c r="K54" s="14">
        <f ca="1">SUMIF(DemandTotal!$A$8:$A$318,$A54,DemandTotal!K$8:K$318)+SUMIF(CommodityTotal!$A$8:$A$318,$A54,CommodityTotal!K$8:K$318)+SUMIF(CustomerTotal!$A$8:$A$316,$A54,CustomerTotal!K$8:K$316)</f>
        <v>1.6392505478444015</v>
      </c>
      <c r="L54" s="14">
        <f ca="1">SUMIF(DemandTotal!$A$8:$A$318,$A54,DemandTotal!L$8:L$318)+SUMIF(CommodityTotal!$A$8:$A$318,$A54,CommodityTotal!L$8:L$318)+SUMIF(CustomerTotal!$A$8:$A$316,$A54,CustomerTotal!L$8:L$316)</f>
        <v>8.0321760113507228</v>
      </c>
      <c r="M54" s="14">
        <f ca="1">SUMIF(DemandTotal!$A$8:$A$318,$A54,DemandTotal!M$8:M$318)+SUMIF(CommodityTotal!$A$8:$A$318,$A54,CommodityTotal!M$8:M$318)+SUMIF(CustomerTotal!$A$8:$A$316,$A54,CustomerTotal!M$8:M$316)</f>
        <v>75.739411284419347</v>
      </c>
      <c r="N54" s="14">
        <f ca="1">SUMIF(DemandTotal!$A$8:$A$318,$A54,DemandTotal!N$8:N$318)+SUMIF(CommodityTotal!$A$8:$A$318,$A54,CommodityTotal!N$8:N$318)+SUMIF(CustomerTotal!$A$8:$A$316,$A54,CustomerTotal!N$8:N$316)</f>
        <v>24.555274465865121</v>
      </c>
      <c r="O54" s="14">
        <f ca="1">SUMIF(DemandTotal!$A$8:$A$318,$A54,DemandTotal!O$8:O$318)+SUMIF(CommodityTotal!$A$8:$A$318,$A54,CommodityTotal!O$8:O$318)+SUMIF(CustomerTotal!$A$8:$A$316,$A54,CustomerTotal!O$8:O$316)</f>
        <v>43.746688989642273</v>
      </c>
      <c r="P54" s="14">
        <f ca="1">SUMIF(DemandTotal!$A$8:$A$318,$A54,DemandTotal!P$8:P$318)+SUMIF(CommodityTotal!$A$8:$A$318,$A54,CommodityTotal!P$8:P$318)+SUMIF(CustomerTotal!$A$8:$A$316,$A54,CustomerTotal!P$8:P$316)</f>
        <v>0</v>
      </c>
      <c r="Q54" s="14">
        <f ca="1">SUMIF(DemandTotal!$A$8:$A$318,$A54,DemandTotal!Q$8:Q$318)+SUMIF(CommodityTotal!$A$8:$A$318,$A54,CommodityTotal!Q$8:Q$318)+SUMIF(CustomerTotal!$A$8:$A$316,$A54,CustomerTotal!Q$8:Q$316)</f>
        <v>0</v>
      </c>
      <c r="R54" s="14">
        <f ca="1">SUMIF(DemandTotal!$A$8:$A$318,$A54,DemandTotal!R$8:R$318)+SUMIF(CommodityTotal!$A$8:$A$318,$A54,CommodityTotal!R$8:R$318)+SUMIF(CustomerTotal!$A$8:$A$316,$A54,CustomerTotal!R$8:R$316)</f>
        <v>0</v>
      </c>
      <c r="S54" s="14">
        <f ca="1">SUMIF(DemandTotal!$A$8:$A$318,$A54,DemandTotal!S$8:S$318)+SUMIF(CommodityTotal!$A$8:$A$318,$A54,CommodityTotal!S$8:S$318)+SUMIF(CustomerTotal!$A$8:$A$316,$A54,CustomerTotal!S$8:S$316)</f>
        <v>0</v>
      </c>
      <c r="T54" s="14">
        <f ca="1">SUMIF(DemandTotal!$A$8:$A$318,$A54,DemandTotal!T$8:T$318)+SUMIF(CommodityTotal!$A$8:$A$318,$A54,CommodityTotal!T$8:T$318)+SUMIF(CustomerTotal!$A$8:$A$316,$A54,CustomerTotal!T$8:T$316)</f>
        <v>0</v>
      </c>
      <c r="U54" s="14">
        <f ca="1">SUMIF(DemandTotal!$A$8:$A$318,$A54,DemandTotal!U$8:U$318)+SUMIF(CommodityTotal!$A$8:$A$318,$A54,CommodityTotal!U$8:U$318)+SUMIF(CustomerTotal!$A$8:$A$316,$A54,CustomerTotal!U$8:U$316)</f>
        <v>0</v>
      </c>
      <c r="W54" s="14"/>
    </row>
    <row r="55" spans="1:23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>IF(ISBLANK('Input-Accounts'!D55),"",'Input-Accounts'!D55)</f>
        <v>0</v>
      </c>
      <c r="E55" s="14">
        <f t="shared" ca="1" si="1"/>
        <v>0</v>
      </c>
      <c r="F55" s="3"/>
      <c r="G55" s="48">
        <f ca="1">SUMIF(DemandTotal!$A$8:$A$318,$A55,DemandTotal!G$8:G$318)+SUMIF(CommodityTotal!$A$8:$A$318,$A55,CommodityTotal!G$8:G$318)+SUMIF(CustomerTotal!$A$8:$A$316,$A55,CustomerTotal!G$8:G$316)</f>
        <v>0</v>
      </c>
      <c r="H55" s="14">
        <f ca="1">SUMIF(DemandTotal!$A$8:$A$318,$A55,DemandTotal!H$8:H$318)+SUMIF(CommodityTotal!$A$8:$A$318,$A55,CommodityTotal!H$8:H$318)+SUMIF(CustomerTotal!$A$8:$A$316,$A55,CustomerTotal!H$8:H$316)</f>
        <v>0</v>
      </c>
      <c r="I55" s="14">
        <f ca="1">SUMIF(DemandTotal!$A$8:$A$318,$A55,DemandTotal!I$8:I$318)+SUMIF(CommodityTotal!$A$8:$A$318,$A55,CommodityTotal!I$8:I$318)+SUMIF(CustomerTotal!$A$8:$A$316,$A55,CustomerTotal!I$8:I$316)</f>
        <v>0</v>
      </c>
      <c r="J55" s="14">
        <f ca="1">SUMIF(DemandTotal!$A$8:$A$318,$A55,DemandTotal!J$8:J$318)+SUMIF(CommodityTotal!$A$8:$A$318,$A55,CommodityTotal!J$8:J$318)+SUMIF(CustomerTotal!$A$8:$A$316,$A55,CustomerTotal!J$8:J$316)</f>
        <v>0</v>
      </c>
      <c r="K55" s="14">
        <f ca="1">SUMIF(DemandTotal!$A$8:$A$318,$A55,DemandTotal!K$8:K$318)+SUMIF(CommodityTotal!$A$8:$A$318,$A55,CommodityTotal!K$8:K$318)+SUMIF(CustomerTotal!$A$8:$A$316,$A55,CustomerTotal!K$8:K$316)</f>
        <v>0</v>
      </c>
      <c r="L55" s="14">
        <f ca="1">SUMIF(DemandTotal!$A$8:$A$318,$A55,DemandTotal!L$8:L$318)+SUMIF(CommodityTotal!$A$8:$A$318,$A55,CommodityTotal!L$8:L$318)+SUMIF(CustomerTotal!$A$8:$A$316,$A55,CustomerTotal!L$8:L$316)</f>
        <v>0</v>
      </c>
      <c r="M55" s="14">
        <f ca="1">SUMIF(DemandTotal!$A$8:$A$318,$A55,DemandTotal!M$8:M$318)+SUMIF(CommodityTotal!$A$8:$A$318,$A55,CommodityTotal!M$8:M$318)+SUMIF(CustomerTotal!$A$8:$A$316,$A55,CustomerTotal!M$8:M$316)</f>
        <v>0</v>
      </c>
      <c r="N55" s="14">
        <f ca="1">SUMIF(DemandTotal!$A$8:$A$318,$A55,DemandTotal!N$8:N$318)+SUMIF(CommodityTotal!$A$8:$A$318,$A55,CommodityTotal!N$8:N$318)+SUMIF(CustomerTotal!$A$8:$A$316,$A55,CustomerTotal!N$8:N$316)</f>
        <v>0</v>
      </c>
      <c r="O55" s="14">
        <f ca="1">SUMIF(DemandTotal!$A$8:$A$318,$A55,DemandTotal!O$8:O$318)+SUMIF(CommodityTotal!$A$8:$A$318,$A55,CommodityTotal!O$8:O$318)+SUMIF(CustomerTotal!$A$8:$A$316,$A55,CustomerTotal!O$8:O$316)</f>
        <v>0</v>
      </c>
      <c r="P55" s="14">
        <f ca="1">SUMIF(DemandTotal!$A$8:$A$318,$A55,DemandTotal!P$8:P$318)+SUMIF(CommodityTotal!$A$8:$A$318,$A55,CommodityTotal!P$8:P$318)+SUMIF(CustomerTotal!$A$8:$A$316,$A55,CustomerTotal!P$8:P$316)</f>
        <v>0</v>
      </c>
      <c r="Q55" s="14">
        <f ca="1">SUMIF(DemandTotal!$A$8:$A$318,$A55,DemandTotal!Q$8:Q$318)+SUMIF(CommodityTotal!$A$8:$A$318,$A55,CommodityTotal!Q$8:Q$318)+SUMIF(CustomerTotal!$A$8:$A$316,$A55,CustomerTotal!Q$8:Q$316)</f>
        <v>0</v>
      </c>
      <c r="R55" s="14">
        <f ca="1">SUMIF(DemandTotal!$A$8:$A$318,$A55,DemandTotal!R$8:R$318)+SUMIF(CommodityTotal!$A$8:$A$318,$A55,CommodityTotal!R$8:R$318)+SUMIF(CustomerTotal!$A$8:$A$316,$A55,CustomerTotal!R$8:R$316)</f>
        <v>0</v>
      </c>
      <c r="S55" s="14">
        <f ca="1">SUMIF(DemandTotal!$A$8:$A$318,$A55,DemandTotal!S$8:S$318)+SUMIF(CommodityTotal!$A$8:$A$318,$A55,CommodityTotal!S$8:S$318)+SUMIF(CustomerTotal!$A$8:$A$316,$A55,CustomerTotal!S$8:S$316)</f>
        <v>0</v>
      </c>
      <c r="T55" s="14">
        <f ca="1">SUMIF(DemandTotal!$A$8:$A$318,$A55,DemandTotal!T$8:T$318)+SUMIF(CommodityTotal!$A$8:$A$318,$A55,CommodityTotal!T$8:T$318)+SUMIF(CustomerTotal!$A$8:$A$316,$A55,CustomerTotal!T$8:T$316)</f>
        <v>0</v>
      </c>
      <c r="U55" s="14">
        <f ca="1">SUMIF(DemandTotal!$A$8:$A$318,$A55,DemandTotal!U$8:U$318)+SUMIF(CommodityTotal!$A$8:$A$318,$A55,CommodityTotal!U$8:U$318)+SUMIF(CustomerTotal!$A$8:$A$316,$A55,CustomerTotal!U$8:U$316)</f>
        <v>0</v>
      </c>
      <c r="W55" s="14"/>
    </row>
    <row r="56" spans="1:23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>IF(ISBLANK('Input-Accounts'!D56),"",'Input-Accounts'!D56)</f>
        <v>0</v>
      </c>
      <c r="E56" s="14">
        <f t="shared" ca="1" si="1"/>
        <v>0</v>
      </c>
      <c r="F56" s="3"/>
      <c r="G56" s="48">
        <f ca="1">SUMIF(DemandTotal!$A$8:$A$318,$A56,DemandTotal!G$8:G$318)+SUMIF(CommodityTotal!$A$8:$A$318,$A56,CommodityTotal!G$8:G$318)+SUMIF(CustomerTotal!$A$8:$A$316,$A56,CustomerTotal!G$8:G$316)</f>
        <v>0</v>
      </c>
      <c r="H56" s="14">
        <f ca="1">SUMIF(DemandTotal!$A$8:$A$318,$A56,DemandTotal!H$8:H$318)+SUMIF(CommodityTotal!$A$8:$A$318,$A56,CommodityTotal!H$8:H$318)+SUMIF(CustomerTotal!$A$8:$A$316,$A56,CustomerTotal!H$8:H$316)</f>
        <v>0</v>
      </c>
      <c r="I56" s="14">
        <f ca="1">SUMIF(DemandTotal!$A$8:$A$318,$A56,DemandTotal!I$8:I$318)+SUMIF(CommodityTotal!$A$8:$A$318,$A56,CommodityTotal!I$8:I$318)+SUMIF(CustomerTotal!$A$8:$A$316,$A56,CustomerTotal!I$8:I$316)</f>
        <v>0</v>
      </c>
      <c r="J56" s="14">
        <f ca="1">SUMIF(DemandTotal!$A$8:$A$318,$A56,DemandTotal!J$8:J$318)+SUMIF(CommodityTotal!$A$8:$A$318,$A56,CommodityTotal!J$8:J$318)+SUMIF(CustomerTotal!$A$8:$A$316,$A56,CustomerTotal!J$8:J$316)</f>
        <v>0</v>
      </c>
      <c r="K56" s="14">
        <f ca="1">SUMIF(DemandTotal!$A$8:$A$318,$A56,DemandTotal!K$8:K$318)+SUMIF(CommodityTotal!$A$8:$A$318,$A56,CommodityTotal!K$8:K$318)+SUMIF(CustomerTotal!$A$8:$A$316,$A56,CustomerTotal!K$8:K$316)</f>
        <v>0</v>
      </c>
      <c r="L56" s="14">
        <f ca="1">SUMIF(DemandTotal!$A$8:$A$318,$A56,DemandTotal!L$8:L$318)+SUMIF(CommodityTotal!$A$8:$A$318,$A56,CommodityTotal!L$8:L$318)+SUMIF(CustomerTotal!$A$8:$A$316,$A56,CustomerTotal!L$8:L$316)</f>
        <v>0</v>
      </c>
      <c r="M56" s="14">
        <f ca="1">SUMIF(DemandTotal!$A$8:$A$318,$A56,DemandTotal!M$8:M$318)+SUMIF(CommodityTotal!$A$8:$A$318,$A56,CommodityTotal!M$8:M$318)+SUMIF(CustomerTotal!$A$8:$A$316,$A56,CustomerTotal!M$8:M$316)</f>
        <v>0</v>
      </c>
      <c r="N56" s="14">
        <f ca="1">SUMIF(DemandTotal!$A$8:$A$318,$A56,DemandTotal!N$8:N$318)+SUMIF(CommodityTotal!$A$8:$A$318,$A56,CommodityTotal!N$8:N$318)+SUMIF(CustomerTotal!$A$8:$A$316,$A56,CustomerTotal!N$8:N$316)</f>
        <v>0</v>
      </c>
      <c r="O56" s="14">
        <f ca="1">SUMIF(DemandTotal!$A$8:$A$318,$A56,DemandTotal!O$8:O$318)+SUMIF(CommodityTotal!$A$8:$A$318,$A56,CommodityTotal!O$8:O$318)+SUMIF(CustomerTotal!$A$8:$A$316,$A56,CustomerTotal!O$8:O$316)</f>
        <v>0</v>
      </c>
      <c r="P56" s="14">
        <f ca="1">SUMIF(DemandTotal!$A$8:$A$318,$A56,DemandTotal!P$8:P$318)+SUMIF(CommodityTotal!$A$8:$A$318,$A56,CommodityTotal!P$8:P$318)+SUMIF(CustomerTotal!$A$8:$A$316,$A56,CustomerTotal!P$8:P$316)</f>
        <v>0</v>
      </c>
      <c r="Q56" s="14">
        <f ca="1">SUMIF(DemandTotal!$A$8:$A$318,$A56,DemandTotal!Q$8:Q$318)+SUMIF(CommodityTotal!$A$8:$A$318,$A56,CommodityTotal!Q$8:Q$318)+SUMIF(CustomerTotal!$A$8:$A$316,$A56,CustomerTotal!Q$8:Q$316)</f>
        <v>0</v>
      </c>
      <c r="R56" s="14">
        <f ca="1">SUMIF(DemandTotal!$A$8:$A$318,$A56,DemandTotal!R$8:R$318)+SUMIF(CommodityTotal!$A$8:$A$318,$A56,CommodityTotal!R$8:R$318)+SUMIF(CustomerTotal!$A$8:$A$316,$A56,CustomerTotal!R$8:R$316)</f>
        <v>0</v>
      </c>
      <c r="S56" s="14">
        <f ca="1">SUMIF(DemandTotal!$A$8:$A$318,$A56,DemandTotal!S$8:S$318)+SUMIF(CommodityTotal!$A$8:$A$318,$A56,CommodityTotal!S$8:S$318)+SUMIF(CustomerTotal!$A$8:$A$316,$A56,CustomerTotal!S$8:S$316)</f>
        <v>0</v>
      </c>
      <c r="T56" s="14">
        <f ca="1">SUMIF(DemandTotal!$A$8:$A$318,$A56,DemandTotal!T$8:T$318)+SUMIF(CommodityTotal!$A$8:$A$318,$A56,CommodityTotal!T$8:T$318)+SUMIF(CustomerTotal!$A$8:$A$316,$A56,CustomerTotal!T$8:T$316)</f>
        <v>0</v>
      </c>
      <c r="U56" s="14">
        <f ca="1">SUMIF(DemandTotal!$A$8:$A$318,$A56,DemandTotal!U$8:U$318)+SUMIF(CommodityTotal!$A$8:$A$318,$A56,CommodityTotal!U$8:U$318)+SUMIF(CustomerTotal!$A$8:$A$316,$A56,CustomerTotal!U$8:U$316)</f>
        <v>0</v>
      </c>
      <c r="W56" s="14"/>
    </row>
    <row r="57" spans="1:23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>IF(ISBLANK('Input-Accounts'!D57),"",'Input-Accounts'!D57)</f>
        <v>40661.940430000002</v>
      </c>
      <c r="E57" s="14">
        <f t="shared" ca="1" si="1"/>
        <v>0</v>
      </c>
      <c r="G57" s="309">
        <f ca="1">SUMIF(DemandTotal!$A$8:$A$318,$A57,DemandTotal!G$8:G$318)+SUMIF(CommodityTotal!$A$8:$A$318,$A57,CommodityTotal!G$8:G$318)+SUMIF(CustomerTotal!$A$8:$A$316,$A57,CustomerTotal!G$8:G$316)</f>
        <v>32913.627416464107</v>
      </c>
      <c r="H57" s="174">
        <f ca="1">SUMIF(DemandTotal!$A$8:$A$318,$A57,DemandTotal!H$8:H$318)+SUMIF(CommodityTotal!$A$8:$A$318,$A57,CommodityTotal!H$8:H$318)+SUMIF(CustomerTotal!$A$8:$A$316,$A57,CustomerTotal!H$8:H$316)</f>
        <v>2023.0716274128617</v>
      </c>
      <c r="I57" s="174">
        <f ca="1">SUMIF(DemandTotal!$A$8:$A$318,$A57,DemandTotal!I$8:I$318)+SUMIF(CommodityTotal!$A$8:$A$318,$A57,CommodityTotal!I$8:I$318)+SUMIF(CustomerTotal!$A$8:$A$316,$A57,CustomerTotal!I$8:I$316)</f>
        <v>1868.8446416538366</v>
      </c>
      <c r="J57" s="174">
        <f ca="1">SUMIF(DemandTotal!$A$8:$A$318,$A57,DemandTotal!J$8:J$318)+SUMIF(CommodityTotal!$A$8:$A$318,$A57,CommodityTotal!J$8:J$318)+SUMIF(CustomerTotal!$A$8:$A$316,$A57,CustomerTotal!J$8:J$316)</f>
        <v>2279.7131386828382</v>
      </c>
      <c r="K57" s="174">
        <f ca="1">SUMIF(DemandTotal!$A$8:$A$318,$A57,DemandTotal!K$8:K$318)+SUMIF(CommodityTotal!$A$8:$A$318,$A57,CommodityTotal!K$8:K$318)+SUMIF(CustomerTotal!$A$8:$A$316,$A57,CustomerTotal!K$8:K$316)</f>
        <v>16.814341048492203</v>
      </c>
      <c r="L57" s="174">
        <f ca="1">SUMIF(DemandTotal!$A$8:$A$318,$A57,DemandTotal!L$8:L$318)+SUMIF(CommodityTotal!$A$8:$A$318,$A57,CommodityTotal!L$8:L$318)+SUMIF(CustomerTotal!$A$8:$A$316,$A57,CustomerTotal!L$8:L$316)</f>
        <v>82.388715376039244</v>
      </c>
      <c r="M57" s="174">
        <f ca="1">SUMIF(DemandTotal!$A$8:$A$318,$A57,DemandTotal!M$8:M$318)+SUMIF(CommodityTotal!$A$8:$A$318,$A57,CommodityTotal!M$8:M$318)+SUMIF(CustomerTotal!$A$8:$A$316,$A57,CustomerTotal!M$8:M$316)</f>
        <v>776.8844694442206</v>
      </c>
      <c r="N57" s="174">
        <f ca="1">SUMIF(DemandTotal!$A$8:$A$318,$A57,DemandTotal!N$8:N$318)+SUMIF(CommodityTotal!$A$8:$A$318,$A57,CommodityTotal!N$8:N$318)+SUMIF(CustomerTotal!$A$8:$A$316,$A57,CustomerTotal!N$8:N$316)</f>
        <v>251.87166168791131</v>
      </c>
      <c r="O57" s="174">
        <f ca="1">SUMIF(DemandTotal!$A$8:$A$318,$A57,DemandTotal!O$8:O$318)+SUMIF(CommodityTotal!$A$8:$A$318,$A57,CommodityTotal!O$8:O$318)+SUMIF(CustomerTotal!$A$8:$A$316,$A57,CustomerTotal!O$8:O$316)</f>
        <v>448.72441822968045</v>
      </c>
      <c r="P57" s="174">
        <f ca="1">SUMIF(DemandTotal!$A$8:$A$318,$A57,DemandTotal!P$8:P$318)+SUMIF(CommodityTotal!$A$8:$A$318,$A57,CommodityTotal!P$8:P$318)+SUMIF(CustomerTotal!$A$8:$A$316,$A57,CustomerTotal!P$8:P$316)</f>
        <v>0</v>
      </c>
      <c r="Q57" s="174">
        <f ca="1">SUMIF(DemandTotal!$A$8:$A$318,$A57,DemandTotal!Q$8:Q$318)+SUMIF(CommodityTotal!$A$8:$A$318,$A57,CommodityTotal!Q$8:Q$318)+SUMIF(CustomerTotal!$A$8:$A$316,$A57,CustomerTotal!Q$8:Q$316)</f>
        <v>0</v>
      </c>
      <c r="R57" s="174">
        <f ca="1">SUMIF(DemandTotal!$A$8:$A$318,$A57,DemandTotal!R$8:R$318)+SUMIF(CommodityTotal!$A$8:$A$318,$A57,CommodityTotal!R$8:R$318)+SUMIF(CustomerTotal!$A$8:$A$316,$A57,CustomerTotal!R$8:R$316)</f>
        <v>0</v>
      </c>
      <c r="S57" s="174">
        <f ca="1">SUMIF(DemandTotal!$A$8:$A$318,$A57,DemandTotal!S$8:S$318)+SUMIF(CommodityTotal!$A$8:$A$318,$A57,CommodityTotal!S$8:S$318)+SUMIF(CustomerTotal!$A$8:$A$316,$A57,CustomerTotal!S$8:S$316)</f>
        <v>0</v>
      </c>
      <c r="T57" s="174">
        <f ca="1">SUMIF(DemandTotal!$A$8:$A$318,$A57,DemandTotal!T$8:T$318)+SUMIF(CommodityTotal!$A$8:$A$318,$A57,CommodityTotal!T$8:T$318)+SUMIF(CustomerTotal!$A$8:$A$316,$A57,CustomerTotal!T$8:T$316)</f>
        <v>0</v>
      </c>
      <c r="U57" s="174">
        <f ca="1">SUMIF(DemandTotal!$A$8:$A$318,$A57,DemandTotal!U$8:U$318)+SUMIF(CommodityTotal!$A$8:$A$318,$A57,CommodityTotal!U$8:U$318)+SUMIF(CustomerTotal!$A$8:$A$316,$A57,CustomerTotal!U$8:U$316)</f>
        <v>0</v>
      </c>
      <c r="W57" s="14"/>
    </row>
    <row r="58" spans="1:23">
      <c r="A58" s="46" t="str">
        <f>IF(ISBLANK('Input-Accounts'!A58),"",'Input-Accounts'!A58)</f>
        <v/>
      </c>
      <c r="B58" t="str">
        <f>IF(ISBLANK('Input-Accounts'!B58),"",'Input-Accounts'!B58)</f>
        <v/>
      </c>
      <c r="D58" s="14"/>
      <c r="E58" s="14"/>
      <c r="F58" s="3"/>
      <c r="G58" s="48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W58" s="14"/>
    </row>
    <row r="59" spans="1:23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>IF(ISBLANK('Input-Accounts'!D59),"",'Input-Accounts'!D59)</f>
        <v>781189.00691999984</v>
      </c>
      <c r="E59" s="14">
        <f t="shared" ca="1" si="1"/>
        <v>0</v>
      </c>
      <c r="G59" s="267">
        <f ca="1">SUMIF(DemandTotal!$A$8:$A$318,$A59,DemandTotal!G$8:G$318)+SUMIF(CommodityTotal!$A$8:$A$318,$A59,CommodityTotal!G$8:G$318)+SUMIF(CustomerTotal!$A$8:$A$316,$A59,CustomerTotal!G$8:G$316)</f>
        <v>608643.9964131848</v>
      </c>
      <c r="H59" s="175">
        <f ca="1">SUMIF(DemandTotal!$A$8:$A$318,$A59,DemandTotal!H$8:H$318)+SUMIF(CommodityTotal!$A$8:$A$318,$A59,CommodityTotal!H$8:H$318)+SUMIF(CustomerTotal!$A$8:$A$316,$A59,CustomerTotal!H$8:H$316)</f>
        <v>36003.682873946498</v>
      </c>
      <c r="I59" s="175">
        <f ca="1">SUMIF(DemandTotal!$A$8:$A$318,$A59,DemandTotal!I$8:I$318)+SUMIF(CommodityTotal!$A$8:$A$318,$A59,CommodityTotal!I$8:I$318)+SUMIF(CustomerTotal!$A$8:$A$316,$A59,CustomerTotal!I$8:I$316)</f>
        <v>37671.626505108208</v>
      </c>
      <c r="J59" s="175">
        <f ca="1">SUMIF(DemandTotal!$A$8:$A$318,$A59,DemandTotal!J$8:J$318)+SUMIF(CommodityTotal!$A$8:$A$318,$A59,CommodityTotal!J$8:J$318)+SUMIF(CustomerTotal!$A$8:$A$316,$A59,CustomerTotal!J$8:J$316)</f>
        <v>55890.197081635648</v>
      </c>
      <c r="K59" s="175">
        <f ca="1">SUMIF(DemandTotal!$A$8:$A$318,$A59,DemandTotal!K$8:K$318)+SUMIF(CommodityTotal!$A$8:$A$318,$A59,CommodityTotal!K$8:K$318)+SUMIF(CustomerTotal!$A$8:$A$316,$A59,CustomerTotal!K$8:K$316)</f>
        <v>436.80918912760831</v>
      </c>
      <c r="L59" s="175">
        <f ca="1">SUMIF(DemandTotal!$A$8:$A$318,$A59,DemandTotal!L$8:L$318)+SUMIF(CommodityTotal!$A$8:$A$318,$A59,CommodityTotal!L$8:L$318)+SUMIF(CustomerTotal!$A$8:$A$316,$A59,CustomerTotal!L$8:L$316)</f>
        <v>1432.2700833509757</v>
      </c>
      <c r="M59" s="175">
        <f ca="1">SUMIF(DemandTotal!$A$8:$A$318,$A59,DemandTotal!M$8:M$318)+SUMIF(CommodityTotal!$A$8:$A$318,$A59,CommodityTotal!M$8:M$318)+SUMIF(CustomerTotal!$A$8:$A$316,$A59,CustomerTotal!M$8:M$316)</f>
        <v>20580.513044182218</v>
      </c>
      <c r="N59" s="175">
        <f ca="1">SUMIF(DemandTotal!$A$8:$A$318,$A59,DemandTotal!N$8:N$318)+SUMIF(CommodityTotal!$A$8:$A$318,$A59,CommodityTotal!N$8:N$318)+SUMIF(CustomerTotal!$A$8:$A$316,$A59,CustomerTotal!N$8:N$316)</f>
        <v>7685.8057759352596</v>
      </c>
      <c r="O59" s="175">
        <f ca="1">SUMIF(DemandTotal!$A$8:$A$318,$A59,DemandTotal!O$8:O$318)+SUMIF(CommodityTotal!$A$8:$A$318,$A59,CommodityTotal!O$8:O$318)+SUMIF(CustomerTotal!$A$8:$A$316,$A59,CustomerTotal!O$8:O$316)</f>
        <v>12844.105953528817</v>
      </c>
      <c r="P59" s="175">
        <f ca="1">SUMIF(DemandTotal!$A$8:$A$318,$A59,DemandTotal!P$8:P$318)+SUMIF(CommodityTotal!$A$8:$A$318,$A59,CommodityTotal!P$8:P$318)+SUMIF(CustomerTotal!$A$8:$A$316,$A59,CustomerTotal!P$8:P$316)</f>
        <v>0</v>
      </c>
      <c r="Q59" s="175">
        <f ca="1">SUMIF(DemandTotal!$A$8:$A$318,$A59,DemandTotal!Q$8:Q$318)+SUMIF(CommodityTotal!$A$8:$A$318,$A59,CommodityTotal!Q$8:Q$318)+SUMIF(CustomerTotal!$A$8:$A$316,$A59,CustomerTotal!Q$8:Q$316)</f>
        <v>0</v>
      </c>
      <c r="R59" s="175">
        <f ca="1">SUMIF(DemandTotal!$A$8:$A$318,$A59,DemandTotal!R$8:R$318)+SUMIF(CommodityTotal!$A$8:$A$318,$A59,CommodityTotal!R$8:R$318)+SUMIF(CustomerTotal!$A$8:$A$316,$A59,CustomerTotal!R$8:R$316)</f>
        <v>0</v>
      </c>
      <c r="S59" s="175">
        <f ca="1">SUMIF(DemandTotal!$A$8:$A$318,$A59,DemandTotal!S$8:S$318)+SUMIF(CommodityTotal!$A$8:$A$318,$A59,CommodityTotal!S$8:S$318)+SUMIF(CustomerTotal!$A$8:$A$316,$A59,CustomerTotal!S$8:S$316)</f>
        <v>0</v>
      </c>
      <c r="T59" s="175">
        <f ca="1">SUMIF(DemandTotal!$A$8:$A$318,$A59,DemandTotal!T$8:T$318)+SUMIF(CommodityTotal!$A$8:$A$318,$A59,CommodityTotal!T$8:T$318)+SUMIF(CustomerTotal!$A$8:$A$316,$A59,CustomerTotal!T$8:T$316)</f>
        <v>0</v>
      </c>
      <c r="U59" s="175">
        <f ca="1">SUMIF(DemandTotal!$A$8:$A$318,$A59,DemandTotal!U$8:U$318)+SUMIF(CommodityTotal!$A$8:$A$318,$A59,CommodityTotal!U$8:U$318)+SUMIF(CustomerTotal!$A$8:$A$316,$A59,CustomerTotal!U$8:U$316)</f>
        <v>0</v>
      </c>
      <c r="W59" s="14"/>
    </row>
    <row r="60" spans="1:23">
      <c r="A60" s="46" t="str">
        <f>IF(ISBLANK('Input-Accounts'!A60),"",'Input-Accounts'!A60)</f>
        <v/>
      </c>
      <c r="B60" t="str">
        <f>IF(ISBLANK('Input-Accounts'!B60),"",'Input-Accounts'!B60)</f>
        <v/>
      </c>
      <c r="D60" s="14"/>
      <c r="E60" s="14"/>
      <c r="F60" s="3"/>
      <c r="G60" s="48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W60" s="14"/>
    </row>
    <row r="61" spans="1:23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D61" s="14"/>
      <c r="E61" s="14"/>
      <c r="F61" s="3"/>
      <c r="G61" s="48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W61" s="14"/>
    </row>
    <row r="62" spans="1:23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D62" s="14"/>
      <c r="E62" s="14"/>
      <c r="F62" s="3"/>
      <c r="G62" s="48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W62" s="14"/>
    </row>
    <row r="63" spans="1:23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>IF(ISBLANK('Input-Accounts'!D63),"",'Input-Accounts'!D63)</f>
        <v>0</v>
      </c>
      <c r="E63" s="14">
        <f t="shared" ca="1" si="1"/>
        <v>0</v>
      </c>
      <c r="F63" s="3"/>
      <c r="G63" s="48">
        <f ca="1">SUMIF(DemandTotal!$A$8:$A$318,$A63,DemandTotal!G$8:G$318)+SUMIF(CommodityTotal!$A$8:$A$318,$A63,CommodityTotal!G$8:G$318)+SUMIF(CustomerTotal!$A$8:$A$316,$A63,CustomerTotal!G$8:G$316)</f>
        <v>0</v>
      </c>
      <c r="H63" s="14">
        <f ca="1">SUMIF(DemandTotal!$A$8:$A$318,$A63,DemandTotal!H$8:H$318)+SUMIF(CommodityTotal!$A$8:$A$318,$A63,CommodityTotal!H$8:H$318)+SUMIF(CustomerTotal!$A$8:$A$316,$A63,CustomerTotal!H$8:H$316)</f>
        <v>0</v>
      </c>
      <c r="I63" s="14">
        <f ca="1">SUMIF(DemandTotal!$A$8:$A$318,$A63,DemandTotal!I$8:I$318)+SUMIF(CommodityTotal!$A$8:$A$318,$A63,CommodityTotal!I$8:I$318)+SUMIF(CustomerTotal!$A$8:$A$316,$A63,CustomerTotal!I$8:I$316)</f>
        <v>0</v>
      </c>
      <c r="J63" s="14">
        <f ca="1">SUMIF(DemandTotal!$A$8:$A$318,$A63,DemandTotal!J$8:J$318)+SUMIF(CommodityTotal!$A$8:$A$318,$A63,CommodityTotal!J$8:J$318)+SUMIF(CustomerTotal!$A$8:$A$316,$A63,CustomerTotal!J$8:J$316)</f>
        <v>0</v>
      </c>
      <c r="K63" s="14">
        <f ca="1">SUMIF(DemandTotal!$A$8:$A$318,$A63,DemandTotal!K$8:K$318)+SUMIF(CommodityTotal!$A$8:$A$318,$A63,CommodityTotal!K$8:K$318)+SUMIF(CustomerTotal!$A$8:$A$316,$A63,CustomerTotal!K$8:K$316)</f>
        <v>0</v>
      </c>
      <c r="L63" s="14">
        <f ca="1">SUMIF(DemandTotal!$A$8:$A$318,$A63,DemandTotal!L$8:L$318)+SUMIF(CommodityTotal!$A$8:$A$318,$A63,CommodityTotal!L$8:L$318)+SUMIF(CustomerTotal!$A$8:$A$316,$A63,CustomerTotal!L$8:L$316)</f>
        <v>0</v>
      </c>
      <c r="M63" s="14">
        <f ca="1">SUMIF(DemandTotal!$A$8:$A$318,$A63,DemandTotal!M$8:M$318)+SUMIF(CommodityTotal!$A$8:$A$318,$A63,CommodityTotal!M$8:M$318)+SUMIF(CustomerTotal!$A$8:$A$316,$A63,CustomerTotal!M$8:M$316)</f>
        <v>0</v>
      </c>
      <c r="N63" s="14">
        <f ca="1">SUMIF(DemandTotal!$A$8:$A$318,$A63,DemandTotal!N$8:N$318)+SUMIF(CommodityTotal!$A$8:$A$318,$A63,CommodityTotal!N$8:N$318)+SUMIF(CustomerTotal!$A$8:$A$316,$A63,CustomerTotal!N$8:N$316)</f>
        <v>0</v>
      </c>
      <c r="O63" s="14">
        <f ca="1">SUMIF(DemandTotal!$A$8:$A$318,$A63,DemandTotal!O$8:O$318)+SUMIF(CommodityTotal!$A$8:$A$318,$A63,CommodityTotal!O$8:O$318)+SUMIF(CustomerTotal!$A$8:$A$316,$A63,CustomerTotal!O$8:O$316)</f>
        <v>0</v>
      </c>
      <c r="P63" s="14">
        <f ca="1">SUMIF(DemandTotal!$A$8:$A$318,$A63,DemandTotal!P$8:P$318)+SUMIF(CommodityTotal!$A$8:$A$318,$A63,CommodityTotal!P$8:P$318)+SUMIF(CustomerTotal!$A$8:$A$316,$A63,CustomerTotal!P$8:P$316)</f>
        <v>0</v>
      </c>
      <c r="Q63" s="14">
        <f ca="1">SUMIF(DemandTotal!$A$8:$A$318,$A63,DemandTotal!Q$8:Q$318)+SUMIF(CommodityTotal!$A$8:$A$318,$A63,CommodityTotal!Q$8:Q$318)+SUMIF(CustomerTotal!$A$8:$A$316,$A63,CustomerTotal!Q$8:Q$316)</f>
        <v>0</v>
      </c>
      <c r="R63" s="14">
        <f ca="1">SUMIF(DemandTotal!$A$8:$A$318,$A63,DemandTotal!R$8:R$318)+SUMIF(CommodityTotal!$A$8:$A$318,$A63,CommodityTotal!R$8:R$318)+SUMIF(CustomerTotal!$A$8:$A$316,$A63,CustomerTotal!R$8:R$316)</f>
        <v>0</v>
      </c>
      <c r="S63" s="14">
        <f ca="1">SUMIF(DemandTotal!$A$8:$A$318,$A63,DemandTotal!S$8:S$318)+SUMIF(CommodityTotal!$A$8:$A$318,$A63,CommodityTotal!S$8:S$318)+SUMIF(CustomerTotal!$A$8:$A$316,$A63,CustomerTotal!S$8:S$316)</f>
        <v>0</v>
      </c>
      <c r="T63" s="14">
        <f ca="1">SUMIF(DemandTotal!$A$8:$A$318,$A63,DemandTotal!T$8:T$318)+SUMIF(CommodityTotal!$A$8:$A$318,$A63,CommodityTotal!T$8:T$318)+SUMIF(CustomerTotal!$A$8:$A$316,$A63,CustomerTotal!T$8:T$316)</f>
        <v>0</v>
      </c>
      <c r="U63" s="14">
        <f ca="1">SUMIF(DemandTotal!$A$8:$A$318,$A63,DemandTotal!U$8:U$318)+SUMIF(CommodityTotal!$A$8:$A$318,$A63,CommodityTotal!U$8:U$318)+SUMIF(CustomerTotal!$A$8:$A$316,$A63,CustomerTotal!U$8:U$316)</f>
        <v>0</v>
      </c>
      <c r="W63" s="14"/>
    </row>
    <row r="64" spans="1:23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>IF(ISBLANK('Input-Accounts'!D64),"",'Input-Accounts'!D64)</f>
        <v>0</v>
      </c>
      <c r="E64" s="14">
        <f t="shared" ca="1" si="1"/>
        <v>0</v>
      </c>
      <c r="F64" s="3"/>
      <c r="G64" s="48">
        <f ca="1">SUMIF(DemandTotal!$A$8:$A$318,$A64,DemandTotal!G$8:G$318)+SUMIF(CommodityTotal!$A$8:$A$318,$A64,CommodityTotal!G$8:G$318)+SUMIF(CustomerTotal!$A$8:$A$316,$A64,CustomerTotal!G$8:G$316)</f>
        <v>0</v>
      </c>
      <c r="H64" s="14">
        <f ca="1">SUMIF(DemandTotal!$A$8:$A$318,$A64,DemandTotal!H$8:H$318)+SUMIF(CommodityTotal!$A$8:$A$318,$A64,CommodityTotal!H$8:H$318)+SUMIF(CustomerTotal!$A$8:$A$316,$A64,CustomerTotal!H$8:H$316)</f>
        <v>0</v>
      </c>
      <c r="I64" s="14">
        <f ca="1">SUMIF(DemandTotal!$A$8:$A$318,$A64,DemandTotal!I$8:I$318)+SUMIF(CommodityTotal!$A$8:$A$318,$A64,CommodityTotal!I$8:I$318)+SUMIF(CustomerTotal!$A$8:$A$316,$A64,CustomerTotal!I$8:I$316)</f>
        <v>0</v>
      </c>
      <c r="J64" s="14">
        <f ca="1">SUMIF(DemandTotal!$A$8:$A$318,$A64,DemandTotal!J$8:J$318)+SUMIF(CommodityTotal!$A$8:$A$318,$A64,CommodityTotal!J$8:J$318)+SUMIF(CustomerTotal!$A$8:$A$316,$A64,CustomerTotal!J$8:J$316)</f>
        <v>0</v>
      </c>
      <c r="K64" s="14">
        <f ca="1">SUMIF(DemandTotal!$A$8:$A$318,$A64,DemandTotal!K$8:K$318)+SUMIF(CommodityTotal!$A$8:$A$318,$A64,CommodityTotal!K$8:K$318)+SUMIF(CustomerTotal!$A$8:$A$316,$A64,CustomerTotal!K$8:K$316)</f>
        <v>0</v>
      </c>
      <c r="L64" s="14">
        <f ca="1">SUMIF(DemandTotal!$A$8:$A$318,$A64,DemandTotal!L$8:L$318)+SUMIF(CommodityTotal!$A$8:$A$318,$A64,CommodityTotal!L$8:L$318)+SUMIF(CustomerTotal!$A$8:$A$316,$A64,CustomerTotal!L$8:L$316)</f>
        <v>0</v>
      </c>
      <c r="M64" s="14">
        <f ca="1">SUMIF(DemandTotal!$A$8:$A$318,$A64,DemandTotal!M$8:M$318)+SUMIF(CommodityTotal!$A$8:$A$318,$A64,CommodityTotal!M$8:M$318)+SUMIF(CustomerTotal!$A$8:$A$316,$A64,CustomerTotal!M$8:M$316)</f>
        <v>0</v>
      </c>
      <c r="N64" s="14">
        <f ca="1">SUMIF(DemandTotal!$A$8:$A$318,$A64,DemandTotal!N$8:N$318)+SUMIF(CommodityTotal!$A$8:$A$318,$A64,CommodityTotal!N$8:N$318)+SUMIF(CustomerTotal!$A$8:$A$316,$A64,CustomerTotal!N$8:N$316)</f>
        <v>0</v>
      </c>
      <c r="O64" s="14">
        <f ca="1">SUMIF(DemandTotal!$A$8:$A$318,$A64,DemandTotal!O$8:O$318)+SUMIF(CommodityTotal!$A$8:$A$318,$A64,CommodityTotal!O$8:O$318)+SUMIF(CustomerTotal!$A$8:$A$316,$A64,CustomerTotal!O$8:O$316)</f>
        <v>0</v>
      </c>
      <c r="P64" s="14">
        <f ca="1">SUMIF(DemandTotal!$A$8:$A$318,$A64,DemandTotal!P$8:P$318)+SUMIF(CommodityTotal!$A$8:$A$318,$A64,CommodityTotal!P$8:P$318)+SUMIF(CustomerTotal!$A$8:$A$316,$A64,CustomerTotal!P$8:P$316)</f>
        <v>0</v>
      </c>
      <c r="Q64" s="14">
        <f ca="1">SUMIF(DemandTotal!$A$8:$A$318,$A64,DemandTotal!Q$8:Q$318)+SUMIF(CommodityTotal!$A$8:$A$318,$A64,CommodityTotal!Q$8:Q$318)+SUMIF(CustomerTotal!$A$8:$A$316,$A64,CustomerTotal!Q$8:Q$316)</f>
        <v>0</v>
      </c>
      <c r="R64" s="14">
        <f ca="1">SUMIF(DemandTotal!$A$8:$A$318,$A64,DemandTotal!R$8:R$318)+SUMIF(CommodityTotal!$A$8:$A$318,$A64,CommodityTotal!R$8:R$318)+SUMIF(CustomerTotal!$A$8:$A$316,$A64,CustomerTotal!R$8:R$316)</f>
        <v>0</v>
      </c>
      <c r="S64" s="14">
        <f ca="1">SUMIF(DemandTotal!$A$8:$A$318,$A64,DemandTotal!S$8:S$318)+SUMIF(CommodityTotal!$A$8:$A$318,$A64,CommodityTotal!S$8:S$318)+SUMIF(CustomerTotal!$A$8:$A$316,$A64,CustomerTotal!S$8:S$316)</f>
        <v>0</v>
      </c>
      <c r="T64" s="14">
        <f ca="1">SUMIF(DemandTotal!$A$8:$A$318,$A64,DemandTotal!T$8:T$318)+SUMIF(CommodityTotal!$A$8:$A$318,$A64,CommodityTotal!T$8:T$318)+SUMIF(CustomerTotal!$A$8:$A$316,$A64,CustomerTotal!T$8:T$316)</f>
        <v>0</v>
      </c>
      <c r="U64" s="14">
        <f ca="1">SUMIF(DemandTotal!$A$8:$A$318,$A64,DemandTotal!U$8:U$318)+SUMIF(CommodityTotal!$A$8:$A$318,$A64,CommodityTotal!U$8:U$318)+SUMIF(CustomerTotal!$A$8:$A$316,$A64,CustomerTotal!U$8:U$316)</f>
        <v>0</v>
      </c>
      <c r="W64" s="14"/>
    </row>
    <row r="65" spans="1:23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>IF(ISBLANK('Input-Accounts'!D65),"",'Input-Accounts'!D65)</f>
        <v>-18732</v>
      </c>
      <c r="E65" s="14">
        <f ca="1">IFERROR(IF(D65="","",IF(D65=0,0,IF(ABS(D65-SUM($G65:$U65))&lt;Check_Limit,0,1))),1)</f>
        <v>0</v>
      </c>
      <c r="F65" s="3"/>
      <c r="G65" s="48">
        <f ca="1">SUMIF(DemandTotal!$A$8:$A$318,$A65,DemandTotal!G$8:G$318)+SUMIF(CommodityTotal!$A$8:$A$318,$A65,CommodityTotal!G$8:G$318)+SUMIF(CustomerTotal!$A$8:$A$316,$A65,CustomerTotal!G$8:G$316)</f>
        <v>-15162.534356337055</v>
      </c>
      <c r="H65" s="14">
        <f ca="1">SUMIF(DemandTotal!$A$8:$A$318,$A65,DemandTotal!H$8:H$318)+SUMIF(CommodityTotal!$A$8:$A$318,$A65,CommodityTotal!H$8:H$318)+SUMIF(CustomerTotal!$A$8:$A$316,$A65,CustomerTotal!H$8:H$316)</f>
        <v>-931.98153663956191</v>
      </c>
      <c r="I65" s="14">
        <f ca="1">SUMIF(DemandTotal!$A$8:$A$318,$A65,DemandTotal!I$8:I$318)+SUMIF(CommodityTotal!$A$8:$A$318,$A65,CommodityTotal!I$8:I$318)+SUMIF(CustomerTotal!$A$8:$A$316,$A65,CustomerTotal!I$8:I$316)</f>
        <v>-860.93279015360713</v>
      </c>
      <c r="J65" s="14">
        <f ca="1">SUMIF(DemandTotal!$A$8:$A$318,$A65,DemandTotal!J$8:J$318)+SUMIF(CommodityTotal!$A$8:$A$318,$A65,CommodityTotal!J$8:J$318)+SUMIF(CustomerTotal!$A$8:$A$316,$A65,CustomerTotal!J$8:J$316)</f>
        <v>-1050.2102472783276</v>
      </c>
      <c r="K65" s="14">
        <f ca="1">SUMIF(DemandTotal!$A$8:$A$318,$A65,DemandTotal!K$8:K$318)+SUMIF(CommodityTotal!$A$8:$A$318,$A65,CommodityTotal!K$8:K$318)+SUMIF(CustomerTotal!$A$8:$A$316,$A65,CustomerTotal!K$8:K$316)</f>
        <v>-7.7459716184124066</v>
      </c>
      <c r="L65" s="14">
        <f ca="1">SUMIF(DemandTotal!$A$8:$A$318,$A65,DemandTotal!L$8:L$318)+SUMIF(CommodityTotal!$A$8:$A$318,$A65,CommodityTotal!L$8:L$318)+SUMIF(CustomerTotal!$A$8:$A$316,$A65,CustomerTotal!L$8:L$316)</f>
        <v>-37.954544227440046</v>
      </c>
      <c r="M65" s="14">
        <f ca="1">SUMIF(DemandTotal!$A$8:$A$318,$A65,DemandTotal!M$8:M$318)+SUMIF(CommodityTotal!$A$8:$A$318,$A65,CommodityTotal!M$8:M$318)+SUMIF(CustomerTotal!$A$8:$A$316,$A65,CustomerTotal!M$8:M$316)</f>
        <v>-357.89241063597564</v>
      </c>
      <c r="N65" s="14">
        <f ca="1">SUMIF(DemandTotal!$A$8:$A$318,$A65,DemandTotal!N$8:N$318)+SUMIF(CommodityTotal!$A$8:$A$318,$A65,CommodityTotal!N$8:N$318)+SUMIF(CustomerTotal!$A$8:$A$316,$A65,CustomerTotal!N$8:N$316)</f>
        <v>-116.03135307475425</v>
      </c>
      <c r="O65" s="14">
        <f ca="1">SUMIF(DemandTotal!$A$8:$A$318,$A65,DemandTotal!O$8:O$318)+SUMIF(CommodityTotal!$A$8:$A$318,$A65,CommodityTotal!O$8:O$318)+SUMIF(CustomerTotal!$A$8:$A$316,$A65,CustomerTotal!O$8:O$316)</f>
        <v>-206.71679003486196</v>
      </c>
      <c r="P65" s="14">
        <f ca="1">SUMIF(DemandTotal!$A$8:$A$318,$A65,DemandTotal!P$8:P$318)+SUMIF(CommodityTotal!$A$8:$A$318,$A65,CommodityTotal!P$8:P$318)+SUMIF(CustomerTotal!$A$8:$A$316,$A65,CustomerTotal!P$8:P$316)</f>
        <v>0</v>
      </c>
      <c r="Q65" s="14">
        <f ca="1">SUMIF(DemandTotal!$A$8:$A$318,$A65,DemandTotal!Q$8:Q$318)+SUMIF(CommodityTotal!$A$8:$A$318,$A65,CommodityTotal!Q$8:Q$318)+SUMIF(CustomerTotal!$A$8:$A$316,$A65,CustomerTotal!Q$8:Q$316)</f>
        <v>0</v>
      </c>
      <c r="R65" s="14">
        <f ca="1">SUMIF(DemandTotal!$A$8:$A$318,$A65,DemandTotal!R$8:R$318)+SUMIF(CommodityTotal!$A$8:$A$318,$A65,CommodityTotal!R$8:R$318)+SUMIF(CustomerTotal!$A$8:$A$316,$A65,CustomerTotal!R$8:R$316)</f>
        <v>0</v>
      </c>
      <c r="S65" s="14">
        <f ca="1">SUMIF(DemandTotal!$A$8:$A$318,$A65,DemandTotal!S$8:S$318)+SUMIF(CommodityTotal!$A$8:$A$318,$A65,CommodityTotal!S$8:S$318)+SUMIF(CustomerTotal!$A$8:$A$316,$A65,CustomerTotal!S$8:S$316)</f>
        <v>0</v>
      </c>
      <c r="T65" s="14">
        <f ca="1">SUMIF(DemandTotal!$A$8:$A$318,$A65,DemandTotal!T$8:T$318)+SUMIF(CommodityTotal!$A$8:$A$318,$A65,CommodityTotal!T$8:T$318)+SUMIF(CustomerTotal!$A$8:$A$316,$A65,CustomerTotal!T$8:T$316)</f>
        <v>0</v>
      </c>
      <c r="U65" s="14">
        <f ca="1">SUMIF(DemandTotal!$A$8:$A$318,$A65,DemandTotal!U$8:U$318)+SUMIF(CommodityTotal!$A$8:$A$318,$A65,CommodityTotal!U$8:U$318)+SUMIF(CustomerTotal!$A$8:$A$316,$A65,CustomerTotal!U$8:U$316)</f>
        <v>0</v>
      </c>
      <c r="W65" s="14"/>
    </row>
    <row r="66" spans="1:23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>IF(ISBLANK('Input-Accounts'!D66),"",'Input-Accounts'!D66)</f>
        <v>-18732</v>
      </c>
      <c r="E66" s="14">
        <f t="shared" ca="1" si="1"/>
        <v>0</v>
      </c>
      <c r="G66" s="309">
        <f ca="1">SUMIF(DemandTotal!$A$8:$A$318,$A66,DemandTotal!G$8:G$318)+SUMIF(CommodityTotal!$A$8:$A$318,$A66,CommodityTotal!G$8:G$318)+SUMIF(CustomerTotal!$A$8:$A$316,$A66,CustomerTotal!G$8:G$316)</f>
        <v>-15162.534356337055</v>
      </c>
      <c r="H66" s="174">
        <f ca="1">SUMIF(DemandTotal!$A$8:$A$318,$A66,DemandTotal!H$8:H$318)+SUMIF(CommodityTotal!$A$8:$A$318,$A66,CommodityTotal!H$8:H$318)+SUMIF(CustomerTotal!$A$8:$A$316,$A66,CustomerTotal!H$8:H$316)</f>
        <v>-931.98153663956191</v>
      </c>
      <c r="I66" s="174">
        <f ca="1">SUMIF(DemandTotal!$A$8:$A$318,$A66,DemandTotal!I$8:I$318)+SUMIF(CommodityTotal!$A$8:$A$318,$A66,CommodityTotal!I$8:I$318)+SUMIF(CustomerTotal!$A$8:$A$316,$A66,CustomerTotal!I$8:I$316)</f>
        <v>-860.93279015360713</v>
      </c>
      <c r="J66" s="174">
        <f ca="1">SUMIF(DemandTotal!$A$8:$A$318,$A66,DemandTotal!J$8:J$318)+SUMIF(CommodityTotal!$A$8:$A$318,$A66,CommodityTotal!J$8:J$318)+SUMIF(CustomerTotal!$A$8:$A$316,$A66,CustomerTotal!J$8:J$316)</f>
        <v>-1050.2102472783276</v>
      </c>
      <c r="K66" s="174">
        <f ca="1">SUMIF(DemandTotal!$A$8:$A$318,$A66,DemandTotal!K$8:K$318)+SUMIF(CommodityTotal!$A$8:$A$318,$A66,CommodityTotal!K$8:K$318)+SUMIF(CustomerTotal!$A$8:$A$316,$A66,CustomerTotal!K$8:K$316)</f>
        <v>-7.7459716184124066</v>
      </c>
      <c r="L66" s="174">
        <f ca="1">SUMIF(DemandTotal!$A$8:$A$318,$A66,DemandTotal!L$8:L$318)+SUMIF(CommodityTotal!$A$8:$A$318,$A66,CommodityTotal!L$8:L$318)+SUMIF(CustomerTotal!$A$8:$A$316,$A66,CustomerTotal!L$8:L$316)</f>
        <v>-37.954544227440046</v>
      </c>
      <c r="M66" s="174">
        <f ca="1">SUMIF(DemandTotal!$A$8:$A$318,$A66,DemandTotal!M$8:M$318)+SUMIF(CommodityTotal!$A$8:$A$318,$A66,CommodityTotal!M$8:M$318)+SUMIF(CustomerTotal!$A$8:$A$316,$A66,CustomerTotal!M$8:M$316)</f>
        <v>-357.89241063597564</v>
      </c>
      <c r="N66" s="174">
        <f ca="1">SUMIF(DemandTotal!$A$8:$A$318,$A66,DemandTotal!N$8:N$318)+SUMIF(CommodityTotal!$A$8:$A$318,$A66,CommodityTotal!N$8:N$318)+SUMIF(CustomerTotal!$A$8:$A$316,$A66,CustomerTotal!N$8:N$316)</f>
        <v>-116.03135307475425</v>
      </c>
      <c r="O66" s="174">
        <f ca="1">SUMIF(DemandTotal!$A$8:$A$318,$A66,DemandTotal!O$8:O$318)+SUMIF(CommodityTotal!$A$8:$A$318,$A66,CommodityTotal!O$8:O$318)+SUMIF(CustomerTotal!$A$8:$A$316,$A66,CustomerTotal!O$8:O$316)</f>
        <v>-206.71679003486196</v>
      </c>
      <c r="P66" s="174">
        <f ca="1">SUMIF(DemandTotal!$A$8:$A$318,$A66,DemandTotal!P$8:P$318)+SUMIF(CommodityTotal!$A$8:$A$318,$A66,CommodityTotal!P$8:P$318)+SUMIF(CustomerTotal!$A$8:$A$316,$A66,CustomerTotal!P$8:P$316)</f>
        <v>0</v>
      </c>
      <c r="Q66" s="174">
        <f ca="1">SUMIF(DemandTotal!$A$8:$A$318,$A66,DemandTotal!Q$8:Q$318)+SUMIF(CommodityTotal!$A$8:$A$318,$A66,CommodityTotal!Q$8:Q$318)+SUMIF(CustomerTotal!$A$8:$A$316,$A66,CustomerTotal!Q$8:Q$316)</f>
        <v>0</v>
      </c>
      <c r="R66" s="174">
        <f ca="1">SUMIF(DemandTotal!$A$8:$A$318,$A66,DemandTotal!R$8:R$318)+SUMIF(CommodityTotal!$A$8:$A$318,$A66,CommodityTotal!R$8:R$318)+SUMIF(CustomerTotal!$A$8:$A$316,$A66,CustomerTotal!R$8:R$316)</f>
        <v>0</v>
      </c>
      <c r="S66" s="174">
        <f ca="1">SUMIF(DemandTotal!$A$8:$A$318,$A66,DemandTotal!S$8:S$318)+SUMIF(CommodityTotal!$A$8:$A$318,$A66,CommodityTotal!S$8:S$318)+SUMIF(CustomerTotal!$A$8:$A$316,$A66,CustomerTotal!S$8:S$316)</f>
        <v>0</v>
      </c>
      <c r="T66" s="174">
        <f ca="1">SUMIF(DemandTotal!$A$8:$A$318,$A66,DemandTotal!T$8:T$318)+SUMIF(CommodityTotal!$A$8:$A$318,$A66,CommodityTotal!T$8:T$318)+SUMIF(CustomerTotal!$A$8:$A$316,$A66,CustomerTotal!T$8:T$316)</f>
        <v>0</v>
      </c>
      <c r="U66" s="174">
        <f ca="1">SUMIF(DemandTotal!$A$8:$A$318,$A66,DemandTotal!U$8:U$318)+SUMIF(CommodityTotal!$A$8:$A$318,$A66,CommodityTotal!U$8:U$318)+SUMIF(CustomerTotal!$A$8:$A$316,$A66,CustomerTotal!U$8:U$316)</f>
        <v>0</v>
      </c>
      <c r="W66" s="14"/>
    </row>
    <row r="67" spans="1:23">
      <c r="A67" s="46" t="str">
        <f>IF(ISBLANK('Input-Accounts'!A67),"",'Input-Accounts'!A67)</f>
        <v/>
      </c>
      <c r="B67" t="str">
        <f>IF(ISBLANK('Input-Accounts'!B67),"",'Input-Accounts'!B67)</f>
        <v/>
      </c>
      <c r="D67" s="14"/>
      <c r="E67" s="14"/>
      <c r="F67" s="3"/>
      <c r="G67" s="48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W67" s="14"/>
    </row>
    <row r="68" spans="1:23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D68" s="14"/>
      <c r="E68" s="14"/>
      <c r="G68" s="48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W68" s="14"/>
    </row>
    <row r="69" spans="1:23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>IF(ISBLANK('Input-Accounts'!D69),"",'Input-Accounts'!D69)</f>
        <v>-36.051000000000002</v>
      </c>
      <c r="E69" s="14">
        <f t="shared" ca="1" si="1"/>
        <v>0</v>
      </c>
      <c r="G69" s="48">
        <f ca="1">SUMIF(DemandTotal!$A$8:$A$318,$A69,DemandTotal!G$8:G$318)+SUMIF(CommodityTotal!$A$8:$A$318,$A69,CommodityTotal!G$8:G$318)+SUMIF(CustomerTotal!$A$8:$A$316,$A69,CustomerTotal!G$8:G$316)</f>
        <v>-30.324407719925468</v>
      </c>
      <c r="H69" s="14">
        <f ca="1">SUMIF(DemandTotal!$A$8:$A$318,$A69,DemandTotal!H$8:H$318)+SUMIF(CommodityTotal!$A$8:$A$318,$A69,CommodityTotal!H$8:H$318)+SUMIF(CustomerTotal!$A$8:$A$316,$A69,CustomerTotal!H$8:H$316)</f>
        <v>-1.5960482760285706</v>
      </c>
      <c r="I69" s="14">
        <f ca="1">SUMIF(DemandTotal!$A$8:$A$318,$A69,DemandTotal!I$8:I$318)+SUMIF(CommodityTotal!$A$8:$A$318,$A69,CommodityTotal!I$8:I$318)+SUMIF(CustomerTotal!$A$8:$A$316,$A69,CustomerTotal!I$8:I$316)</f>
        <v>-2.221555731464099</v>
      </c>
      <c r="J69" s="14">
        <f ca="1">SUMIF(DemandTotal!$A$8:$A$318,$A69,DemandTotal!J$8:J$318)+SUMIF(CommodityTotal!$A$8:$A$318,$A69,CommodityTotal!J$8:J$318)+SUMIF(CustomerTotal!$A$8:$A$316,$A69,CustomerTotal!J$8:J$316)</f>
        <v>-1.3055074828265969</v>
      </c>
      <c r="K69" s="14">
        <f ca="1">SUMIF(DemandTotal!$A$8:$A$318,$A69,DemandTotal!K$8:K$318)+SUMIF(CommodityTotal!$A$8:$A$318,$A69,CommodityTotal!K$8:K$318)+SUMIF(CustomerTotal!$A$8:$A$316,$A69,CustomerTotal!K$8:K$316)</f>
        <v>-0.20580116938685944</v>
      </c>
      <c r="L69" s="14">
        <f ca="1">SUMIF(DemandTotal!$A$8:$A$318,$A69,DemandTotal!L$8:L$318)+SUMIF(CommodityTotal!$A$8:$A$318,$A69,CommodityTotal!L$8:L$318)+SUMIF(CustomerTotal!$A$8:$A$316,$A69,CustomerTotal!L$8:L$316)</f>
        <v>-8.5266021214894683E-2</v>
      </c>
      <c r="M69" s="14">
        <f ca="1">SUMIF(DemandTotal!$A$8:$A$318,$A69,DemandTotal!M$8:M$318)+SUMIF(CommodityTotal!$A$8:$A$318,$A69,CommodityTotal!M$8:M$318)+SUMIF(CustomerTotal!$A$8:$A$316,$A69,CustomerTotal!M$8:M$316)</f>
        <v>-0.31241359915351358</v>
      </c>
      <c r="N69" s="14">
        <f ca="1">SUMIF(DemandTotal!$A$8:$A$318,$A69,DemandTotal!N$8:N$318)+SUMIF(CommodityTotal!$A$8:$A$318,$A69,CommodityTotal!N$8:N$318)+SUMIF(CustomerTotal!$A$8:$A$316,$A69,CustomerTotal!N$8:N$316)</f>
        <v>0</v>
      </c>
      <c r="O69" s="14">
        <f ca="1">SUMIF(DemandTotal!$A$8:$A$318,$A69,DemandTotal!O$8:O$318)+SUMIF(CommodityTotal!$A$8:$A$318,$A69,CommodityTotal!O$8:O$318)+SUMIF(CustomerTotal!$A$8:$A$316,$A69,CustomerTotal!O$8:O$316)</f>
        <v>0</v>
      </c>
      <c r="P69" s="14">
        <f ca="1">SUMIF(DemandTotal!$A$8:$A$318,$A69,DemandTotal!P$8:P$318)+SUMIF(CommodityTotal!$A$8:$A$318,$A69,CommodityTotal!P$8:P$318)+SUMIF(CustomerTotal!$A$8:$A$316,$A69,CustomerTotal!P$8:P$316)</f>
        <v>0</v>
      </c>
      <c r="Q69" s="14">
        <f ca="1">SUMIF(DemandTotal!$A$8:$A$318,$A69,DemandTotal!Q$8:Q$318)+SUMIF(CommodityTotal!$A$8:$A$318,$A69,CommodityTotal!Q$8:Q$318)+SUMIF(CustomerTotal!$A$8:$A$316,$A69,CustomerTotal!Q$8:Q$316)</f>
        <v>0</v>
      </c>
      <c r="R69" s="14">
        <f ca="1">SUMIF(DemandTotal!$A$8:$A$318,$A69,DemandTotal!R$8:R$318)+SUMIF(CommodityTotal!$A$8:$A$318,$A69,CommodityTotal!R$8:R$318)+SUMIF(CustomerTotal!$A$8:$A$316,$A69,CustomerTotal!R$8:R$316)</f>
        <v>0</v>
      </c>
      <c r="S69" s="14">
        <f ca="1">SUMIF(DemandTotal!$A$8:$A$318,$A69,DemandTotal!S$8:S$318)+SUMIF(CommodityTotal!$A$8:$A$318,$A69,CommodityTotal!S$8:S$318)+SUMIF(CustomerTotal!$A$8:$A$316,$A69,CustomerTotal!S$8:S$316)</f>
        <v>0</v>
      </c>
      <c r="T69" s="14">
        <f ca="1">SUMIF(DemandTotal!$A$8:$A$318,$A69,DemandTotal!T$8:T$318)+SUMIF(CommodityTotal!$A$8:$A$318,$A69,CommodityTotal!T$8:T$318)+SUMIF(CustomerTotal!$A$8:$A$316,$A69,CustomerTotal!T$8:T$316)</f>
        <v>0</v>
      </c>
      <c r="U69" s="14">
        <f ca="1">SUMIF(DemandTotal!$A$8:$A$318,$A69,DemandTotal!U$8:U$318)+SUMIF(CommodityTotal!$A$8:$A$318,$A69,CommodityTotal!U$8:U$318)+SUMIF(CustomerTotal!$A$8:$A$316,$A69,CustomerTotal!U$8:U$316)</f>
        <v>0</v>
      </c>
      <c r="W69" s="14"/>
    </row>
    <row r="70" spans="1:23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>IF(ISBLANK('Input-Accounts'!D70),"",'Input-Accounts'!D70)</f>
        <v>-9.9280000000000008</v>
      </c>
      <c r="E70" s="14">
        <f t="shared" ca="1" si="1"/>
        <v>0</v>
      </c>
      <c r="G70" s="48">
        <f ca="1">SUMIF(DemandTotal!$A$8:$A$318,$A70,DemandTotal!G$8:G$318)+SUMIF(CommodityTotal!$A$8:$A$318,$A70,CommodityTotal!G$8:G$318)+SUMIF(CustomerTotal!$A$8:$A$316,$A70,CustomerTotal!G$8:G$316)</f>
        <v>-8.3509672365099465</v>
      </c>
      <c r="H70" s="14">
        <f ca="1">SUMIF(DemandTotal!$A$8:$A$318,$A70,DemandTotal!H$8:H$318)+SUMIF(CommodityTotal!$A$8:$A$318,$A70,CommodityTotal!H$8:H$318)+SUMIF(CustomerTotal!$A$8:$A$316,$A70,CustomerTotal!H$8:H$316)</f>
        <v>-0.43953197648918613</v>
      </c>
      <c r="I70" s="14">
        <f ca="1">SUMIF(DemandTotal!$A$8:$A$318,$A70,DemandTotal!I$8:I$318)+SUMIF(CommodityTotal!$A$8:$A$318,$A70,CommodityTotal!I$8:I$318)+SUMIF(CustomerTotal!$A$8:$A$316,$A70,CustomerTotal!I$8:I$316)</f>
        <v>-0.61178900174684681</v>
      </c>
      <c r="J70" s="14">
        <f ca="1">SUMIF(DemandTotal!$A$8:$A$318,$A70,DemandTotal!J$8:J$318)+SUMIF(CommodityTotal!$A$8:$A$318,$A70,CommodityTotal!J$8:J$318)+SUMIF(CustomerTotal!$A$8:$A$316,$A70,CustomerTotal!J$8:J$316)</f>
        <v>-0.35952063159142478</v>
      </c>
      <c r="K70" s="14">
        <f ca="1">SUMIF(DemandTotal!$A$8:$A$318,$A70,DemandTotal!K$8:K$318)+SUMIF(CommodityTotal!$A$8:$A$318,$A70,CommodityTotal!K$8:K$318)+SUMIF(CustomerTotal!$A$8:$A$316,$A70,CustomerTotal!K$8:K$316)</f>
        <v>-5.6675099433378846E-2</v>
      </c>
      <c r="L70" s="14">
        <f ca="1">SUMIF(DemandTotal!$A$8:$A$318,$A70,DemandTotal!L$8:L$318)+SUMIF(CommodityTotal!$A$8:$A$318,$A70,CommodityTotal!L$8:L$318)+SUMIF(CustomerTotal!$A$8:$A$316,$A70,CustomerTotal!L$8:L$316)</f>
        <v>-2.3481208804789728E-2</v>
      </c>
      <c r="M70" s="14">
        <f ca="1">SUMIF(DemandTotal!$A$8:$A$318,$A70,DemandTotal!M$8:M$318)+SUMIF(CommodityTotal!$A$8:$A$318,$A70,CommodityTotal!M$8:M$318)+SUMIF(CustomerTotal!$A$8:$A$316,$A70,CustomerTotal!M$8:M$316)</f>
        <v>-8.603484542442881E-2</v>
      </c>
      <c r="N70" s="14">
        <f ca="1">SUMIF(DemandTotal!$A$8:$A$318,$A70,DemandTotal!N$8:N$318)+SUMIF(CommodityTotal!$A$8:$A$318,$A70,CommodityTotal!N$8:N$318)+SUMIF(CustomerTotal!$A$8:$A$316,$A70,CustomerTotal!N$8:N$316)</f>
        <v>0</v>
      </c>
      <c r="O70" s="14">
        <f ca="1">SUMIF(DemandTotal!$A$8:$A$318,$A70,DemandTotal!O$8:O$318)+SUMIF(CommodityTotal!$A$8:$A$318,$A70,CommodityTotal!O$8:O$318)+SUMIF(CustomerTotal!$A$8:$A$316,$A70,CustomerTotal!O$8:O$316)</f>
        <v>0</v>
      </c>
      <c r="P70" s="14">
        <f ca="1">SUMIF(DemandTotal!$A$8:$A$318,$A70,DemandTotal!P$8:P$318)+SUMIF(CommodityTotal!$A$8:$A$318,$A70,CommodityTotal!P$8:P$318)+SUMIF(CustomerTotal!$A$8:$A$316,$A70,CustomerTotal!P$8:P$316)</f>
        <v>0</v>
      </c>
      <c r="Q70" s="14">
        <f ca="1">SUMIF(DemandTotal!$A$8:$A$318,$A70,DemandTotal!Q$8:Q$318)+SUMIF(CommodityTotal!$A$8:$A$318,$A70,CommodityTotal!Q$8:Q$318)+SUMIF(CustomerTotal!$A$8:$A$316,$A70,CustomerTotal!Q$8:Q$316)</f>
        <v>0</v>
      </c>
      <c r="R70" s="14">
        <f ca="1">SUMIF(DemandTotal!$A$8:$A$318,$A70,DemandTotal!R$8:R$318)+SUMIF(CommodityTotal!$A$8:$A$318,$A70,CommodityTotal!R$8:R$318)+SUMIF(CustomerTotal!$A$8:$A$316,$A70,CustomerTotal!R$8:R$316)</f>
        <v>0</v>
      </c>
      <c r="S70" s="14">
        <f ca="1">SUMIF(DemandTotal!$A$8:$A$318,$A70,DemandTotal!S$8:S$318)+SUMIF(CommodityTotal!$A$8:$A$318,$A70,CommodityTotal!S$8:S$318)+SUMIF(CustomerTotal!$A$8:$A$316,$A70,CustomerTotal!S$8:S$316)</f>
        <v>0</v>
      </c>
      <c r="T70" s="14">
        <f ca="1">SUMIF(DemandTotal!$A$8:$A$318,$A70,DemandTotal!T$8:T$318)+SUMIF(CommodityTotal!$A$8:$A$318,$A70,CommodityTotal!T$8:T$318)+SUMIF(CustomerTotal!$A$8:$A$316,$A70,CustomerTotal!T$8:T$316)</f>
        <v>0</v>
      </c>
      <c r="U70" s="14">
        <f ca="1">SUMIF(DemandTotal!$A$8:$A$318,$A70,DemandTotal!U$8:U$318)+SUMIF(CommodityTotal!$A$8:$A$318,$A70,CommodityTotal!U$8:U$318)+SUMIF(CustomerTotal!$A$8:$A$316,$A70,CustomerTotal!U$8:U$316)</f>
        <v>0</v>
      </c>
      <c r="W70" s="14"/>
    </row>
    <row r="71" spans="1:23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>IF(ISBLANK('Input-Accounts'!D71),"",'Input-Accounts'!D71)</f>
        <v>-1.306</v>
      </c>
      <c r="E71" s="14">
        <f t="shared" ref="E71:E81" ca="1" si="4">IFERROR(IF(D71="","",IF(D71=0,0,IF(ABS(D71-SUM($G71:$U71))&lt;Check_Limit,0,1))),1)</f>
        <v>0</v>
      </c>
      <c r="F71" s="3"/>
      <c r="G71" s="48">
        <f ca="1">SUMIF(DemandTotal!$A$8:$A$318,$A71,DemandTotal!G$8:G$318)+SUMIF(CommodityTotal!$A$8:$A$318,$A71,CommodityTotal!G$8:G$318)+SUMIF(CustomerTotal!$A$8:$A$316,$A71,CustomerTotal!G$8:G$316)</f>
        <v>-1.098545851216961</v>
      </c>
      <c r="H71" s="14">
        <f ca="1">SUMIF(DemandTotal!$A$8:$A$318,$A71,DemandTotal!H$8:H$318)+SUMIF(CommodityTotal!$A$8:$A$318,$A71,CommodityTotal!H$8:H$318)+SUMIF(CustomerTotal!$A$8:$A$316,$A71,CustomerTotal!H$8:H$316)</f>
        <v>-5.7819174183609691E-2</v>
      </c>
      <c r="I71" s="14">
        <f ca="1">SUMIF(DemandTotal!$A$8:$A$318,$A71,DemandTotal!I$8:I$318)+SUMIF(CommodityTotal!$A$8:$A$318,$A71,CommodityTotal!I$8:I$318)+SUMIF(CustomerTotal!$A$8:$A$316,$A71,CustomerTotal!I$8:I$316)</f>
        <v>-8.0479093098447002E-2</v>
      </c>
      <c r="J71" s="14">
        <f ca="1">SUMIF(DemandTotal!$A$8:$A$318,$A71,DemandTotal!J$8:J$318)+SUMIF(CommodityTotal!$A$8:$A$318,$A71,CommodityTotal!J$8:J$318)+SUMIF(CustomerTotal!$A$8:$A$316,$A71,CustomerTotal!J$8:J$316)</f>
        <v>-4.7293910642465832E-2</v>
      </c>
      <c r="K71" s="14">
        <f ca="1">SUMIF(DemandTotal!$A$8:$A$318,$A71,DemandTotal!K$8:K$318)+SUMIF(CommodityTotal!$A$8:$A$318,$A71,CommodityTotal!K$8:K$318)+SUMIF(CustomerTotal!$A$8:$A$316,$A71,CustomerTotal!K$8:K$316)</f>
        <v>-7.4554472058816247E-3</v>
      </c>
      <c r="L71" s="14">
        <f ca="1">SUMIF(DemandTotal!$A$8:$A$318,$A71,DemandTotal!L$8:L$318)+SUMIF(CommodityTotal!$A$8:$A$318,$A71,CommodityTotal!L$8:L$318)+SUMIF(CustomerTotal!$A$8:$A$316,$A71,CustomerTotal!L$8:L$316)</f>
        <v>-3.088885848011219E-3</v>
      </c>
      <c r="M71" s="14">
        <f ca="1">SUMIF(DemandTotal!$A$8:$A$318,$A71,DemandTotal!M$8:M$318)+SUMIF(CommodityTotal!$A$8:$A$318,$A71,CommodityTotal!M$8:M$318)+SUMIF(CustomerTotal!$A$8:$A$316,$A71,CustomerTotal!M$8:M$316)</f>
        <v>-1.1317637804623693E-2</v>
      </c>
      <c r="N71" s="14">
        <f ca="1">SUMIF(DemandTotal!$A$8:$A$318,$A71,DemandTotal!N$8:N$318)+SUMIF(CommodityTotal!$A$8:$A$318,$A71,CommodityTotal!N$8:N$318)+SUMIF(CustomerTotal!$A$8:$A$316,$A71,CustomerTotal!N$8:N$316)</f>
        <v>0</v>
      </c>
      <c r="O71" s="14">
        <f ca="1">SUMIF(DemandTotal!$A$8:$A$318,$A71,DemandTotal!O$8:O$318)+SUMIF(CommodityTotal!$A$8:$A$318,$A71,CommodityTotal!O$8:O$318)+SUMIF(CustomerTotal!$A$8:$A$316,$A71,CustomerTotal!O$8:O$316)</f>
        <v>0</v>
      </c>
      <c r="P71" s="14">
        <f ca="1">SUMIF(DemandTotal!$A$8:$A$318,$A71,DemandTotal!P$8:P$318)+SUMIF(CommodityTotal!$A$8:$A$318,$A71,CommodityTotal!P$8:P$318)+SUMIF(CustomerTotal!$A$8:$A$316,$A71,CustomerTotal!P$8:P$316)</f>
        <v>0</v>
      </c>
      <c r="Q71" s="14">
        <f ca="1">SUMIF(DemandTotal!$A$8:$A$318,$A71,DemandTotal!Q$8:Q$318)+SUMIF(CommodityTotal!$A$8:$A$318,$A71,CommodityTotal!Q$8:Q$318)+SUMIF(CustomerTotal!$A$8:$A$316,$A71,CustomerTotal!Q$8:Q$316)</f>
        <v>0</v>
      </c>
      <c r="R71" s="14">
        <f ca="1">SUMIF(DemandTotal!$A$8:$A$318,$A71,DemandTotal!R$8:R$318)+SUMIF(CommodityTotal!$A$8:$A$318,$A71,CommodityTotal!R$8:R$318)+SUMIF(CustomerTotal!$A$8:$A$316,$A71,CustomerTotal!R$8:R$316)</f>
        <v>0</v>
      </c>
      <c r="S71" s="14">
        <f ca="1">SUMIF(DemandTotal!$A$8:$A$318,$A71,DemandTotal!S$8:S$318)+SUMIF(CommodityTotal!$A$8:$A$318,$A71,CommodityTotal!S$8:S$318)+SUMIF(CustomerTotal!$A$8:$A$316,$A71,CustomerTotal!S$8:S$316)</f>
        <v>0</v>
      </c>
      <c r="T71" s="14">
        <f ca="1">SUMIF(DemandTotal!$A$8:$A$318,$A71,DemandTotal!T$8:T$318)+SUMIF(CommodityTotal!$A$8:$A$318,$A71,CommodityTotal!T$8:T$318)+SUMIF(CustomerTotal!$A$8:$A$316,$A71,CustomerTotal!T$8:T$316)</f>
        <v>0</v>
      </c>
      <c r="U71" s="14">
        <f ca="1">SUMIF(DemandTotal!$A$8:$A$318,$A71,DemandTotal!U$8:U$318)+SUMIF(CommodityTotal!$A$8:$A$318,$A71,CommodityTotal!U$8:U$318)+SUMIF(CustomerTotal!$A$8:$A$316,$A71,CustomerTotal!U$8:U$316)</f>
        <v>0</v>
      </c>
      <c r="W71" s="14"/>
    </row>
    <row r="72" spans="1:23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>IF(ISBLANK('Input-Accounts'!D72),"",'Input-Accounts'!D72)</f>
        <v>-156.625</v>
      </c>
      <c r="E72" s="14">
        <f t="shared" ca="1" si="4"/>
        <v>0</v>
      </c>
      <c r="F72" s="3"/>
      <c r="G72" s="48">
        <f ca="1">SUMIF(DemandTotal!$A$8:$A$318,$A72,DemandTotal!G$8:G$318)+SUMIF(CommodityTotal!$A$8:$A$318,$A72,CommodityTotal!G$8:G$318)+SUMIF(CustomerTotal!$A$8:$A$316,$A72,CustomerTotal!G$8:G$316)</f>
        <v>-131.74559260861906</v>
      </c>
      <c r="H72" s="14">
        <f ca="1">SUMIF(DemandTotal!$A$8:$A$318,$A72,DemandTotal!H$8:H$318)+SUMIF(CommodityTotal!$A$8:$A$318,$A72,CommodityTotal!H$8:H$318)+SUMIF(CustomerTotal!$A$8:$A$316,$A72,CustomerTotal!H$8:H$316)</f>
        <v>-6.9340950662387959</v>
      </c>
      <c r="I72" s="14">
        <f ca="1">SUMIF(DemandTotal!$A$8:$A$318,$A72,DemandTotal!I$8:I$318)+SUMIF(CommodityTotal!$A$8:$A$318,$A72,CommodityTotal!I$8:I$318)+SUMIF(CustomerTotal!$A$8:$A$316,$A72,CustomerTotal!I$8:I$316)</f>
        <v>-9.6516370264504303</v>
      </c>
      <c r="J72" s="14">
        <f ca="1">SUMIF(DemandTotal!$A$8:$A$318,$A72,DemandTotal!J$8:J$318)+SUMIF(CommodityTotal!$A$8:$A$318,$A72,CommodityTotal!J$8:J$318)+SUMIF(CustomerTotal!$A$8:$A$316,$A72,CustomerTotal!J$8:J$316)</f>
        <v>-5.6718290615438054</v>
      </c>
      <c r="K72" s="14">
        <f ca="1">SUMIF(DemandTotal!$A$8:$A$318,$A72,DemandTotal!K$8:K$318)+SUMIF(CommodityTotal!$A$8:$A$318,$A72,CommodityTotal!K$8:K$318)+SUMIF(CustomerTotal!$A$8:$A$316,$A72,CustomerTotal!K$8:K$316)</f>
        <v>-0.89411134657060443</v>
      </c>
      <c r="L72" s="14">
        <f ca="1">SUMIF(DemandTotal!$A$8:$A$318,$A72,DemandTotal!L$8:L$318)+SUMIF(CommodityTotal!$A$8:$A$318,$A72,CommodityTotal!L$8:L$318)+SUMIF(CustomerTotal!$A$8:$A$316,$A72,CustomerTotal!L$8:L$316)</f>
        <v>-0.37044161251512797</v>
      </c>
      <c r="M72" s="14">
        <f ca="1">SUMIF(DemandTotal!$A$8:$A$318,$A72,DemandTotal!M$8:M$318)+SUMIF(CommodityTotal!$A$8:$A$318,$A72,CommodityTotal!M$8:M$318)+SUMIF(CustomerTotal!$A$8:$A$316,$A72,CustomerTotal!M$8:M$316)</f>
        <v>-1.3572932780621638</v>
      </c>
      <c r="N72" s="14">
        <f ca="1">SUMIF(DemandTotal!$A$8:$A$318,$A72,DemandTotal!N$8:N$318)+SUMIF(CommodityTotal!$A$8:$A$318,$A72,CommodityTotal!N$8:N$318)+SUMIF(CustomerTotal!$A$8:$A$316,$A72,CustomerTotal!N$8:N$316)</f>
        <v>0</v>
      </c>
      <c r="O72" s="14">
        <f ca="1">SUMIF(DemandTotal!$A$8:$A$318,$A72,DemandTotal!O$8:O$318)+SUMIF(CommodityTotal!$A$8:$A$318,$A72,CommodityTotal!O$8:O$318)+SUMIF(CustomerTotal!$A$8:$A$316,$A72,CustomerTotal!O$8:O$316)</f>
        <v>0</v>
      </c>
      <c r="P72" s="14">
        <f ca="1">SUMIF(DemandTotal!$A$8:$A$318,$A72,DemandTotal!P$8:P$318)+SUMIF(CommodityTotal!$A$8:$A$318,$A72,CommodityTotal!P$8:P$318)+SUMIF(CustomerTotal!$A$8:$A$316,$A72,CustomerTotal!P$8:P$316)</f>
        <v>0</v>
      </c>
      <c r="Q72" s="14">
        <f ca="1">SUMIF(DemandTotal!$A$8:$A$318,$A72,DemandTotal!Q$8:Q$318)+SUMIF(CommodityTotal!$A$8:$A$318,$A72,CommodityTotal!Q$8:Q$318)+SUMIF(CustomerTotal!$A$8:$A$316,$A72,CustomerTotal!Q$8:Q$316)</f>
        <v>0</v>
      </c>
      <c r="R72" s="14">
        <f ca="1">SUMIF(DemandTotal!$A$8:$A$318,$A72,DemandTotal!R$8:R$318)+SUMIF(CommodityTotal!$A$8:$A$318,$A72,CommodityTotal!R$8:R$318)+SUMIF(CustomerTotal!$A$8:$A$316,$A72,CustomerTotal!R$8:R$316)</f>
        <v>0</v>
      </c>
      <c r="S72" s="14">
        <f ca="1">SUMIF(DemandTotal!$A$8:$A$318,$A72,DemandTotal!S$8:S$318)+SUMIF(CommodityTotal!$A$8:$A$318,$A72,CommodityTotal!S$8:S$318)+SUMIF(CustomerTotal!$A$8:$A$316,$A72,CustomerTotal!S$8:S$316)</f>
        <v>0</v>
      </c>
      <c r="T72" s="14">
        <f ca="1">SUMIF(DemandTotal!$A$8:$A$318,$A72,DemandTotal!T$8:T$318)+SUMIF(CommodityTotal!$A$8:$A$318,$A72,CommodityTotal!T$8:T$318)+SUMIF(CustomerTotal!$A$8:$A$316,$A72,CustomerTotal!T$8:T$316)</f>
        <v>0</v>
      </c>
      <c r="U72" s="14">
        <f ca="1">SUMIF(DemandTotal!$A$8:$A$318,$A72,DemandTotal!U$8:U$318)+SUMIF(CommodityTotal!$A$8:$A$318,$A72,CommodityTotal!U$8:U$318)+SUMIF(CustomerTotal!$A$8:$A$316,$A72,CustomerTotal!U$8:U$316)</f>
        <v>0</v>
      </c>
      <c r="W72" s="14"/>
    </row>
    <row r="73" spans="1:23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>IF(ISBLANK('Input-Accounts'!D73),"",'Input-Accounts'!D73)</f>
        <v>-1743.328</v>
      </c>
      <c r="E73" s="14">
        <f t="shared" ca="1" si="4"/>
        <v>0</v>
      </c>
      <c r="F73" s="3"/>
      <c r="G73" s="48">
        <f ca="1">SUMIF(DemandTotal!$A$8:$A$318,$A73,DemandTotal!G$8:G$318)+SUMIF(CommodityTotal!$A$8:$A$318,$A73,CommodityTotal!G$8:G$318)+SUMIF(CustomerTotal!$A$8:$A$316,$A73,CustomerTotal!G$8:G$316)</f>
        <v>-1466.4056215240139</v>
      </c>
      <c r="H73" s="14">
        <f ca="1">SUMIF(DemandTotal!$A$8:$A$318,$A73,DemandTotal!H$8:H$318)+SUMIF(CommodityTotal!$A$8:$A$318,$A73,CommodityTotal!H$8:H$318)+SUMIF(CustomerTotal!$A$8:$A$316,$A73,CustomerTotal!H$8:H$316)</f>
        <v>-77.180540039176037</v>
      </c>
      <c r="I73" s="14">
        <f ca="1">SUMIF(DemandTotal!$A$8:$A$318,$A73,DemandTotal!I$8:I$318)+SUMIF(CommodityTotal!$A$8:$A$318,$A73,CommodityTotal!I$8:I$318)+SUMIF(CustomerTotal!$A$8:$A$316,$A73,CustomerTotal!I$8:I$316)</f>
        <v>-107.42837397636249</v>
      </c>
      <c r="J73" s="14">
        <f ca="1">SUMIF(DemandTotal!$A$8:$A$318,$A73,DemandTotal!J$8:J$318)+SUMIF(CommodityTotal!$A$8:$A$318,$A73,CommodityTotal!J$8:J$318)+SUMIF(CustomerTotal!$A$8:$A$316,$A73,CustomerTotal!J$8:J$316)</f>
        <v>-63.130779978949974</v>
      </c>
      <c r="K73" s="14">
        <f ca="1">SUMIF(DemandTotal!$A$8:$A$318,$A73,DemandTotal!K$8:K$318)+SUMIF(CommodityTotal!$A$8:$A$318,$A73,CommodityTotal!K$8:K$318)+SUMIF(CustomerTotal!$A$8:$A$316,$A73,CustomerTotal!K$8:K$316)</f>
        <v>-9.951983052477182</v>
      </c>
      <c r="L73" s="14">
        <f ca="1">SUMIF(DemandTotal!$A$8:$A$318,$A73,DemandTotal!L$8:L$318)+SUMIF(CommodityTotal!$A$8:$A$318,$A73,CommodityTotal!L$8:L$318)+SUMIF(CustomerTotal!$A$8:$A$316,$A73,CustomerTotal!L$8:L$316)</f>
        <v>-4.123232149802222</v>
      </c>
      <c r="M73" s="14">
        <f ca="1">SUMIF(DemandTotal!$A$8:$A$318,$A73,DemandTotal!M$8:M$318)+SUMIF(CommodityTotal!$A$8:$A$318,$A73,CommodityTotal!M$8:M$318)+SUMIF(CustomerTotal!$A$8:$A$316,$A73,CustomerTotal!M$8:M$316)</f>
        <v>-15.107469279218233</v>
      </c>
      <c r="N73" s="14">
        <f ca="1">SUMIF(DemandTotal!$A$8:$A$318,$A73,DemandTotal!N$8:N$318)+SUMIF(CommodityTotal!$A$8:$A$318,$A73,CommodityTotal!N$8:N$318)+SUMIF(CustomerTotal!$A$8:$A$316,$A73,CustomerTotal!N$8:N$316)</f>
        <v>0</v>
      </c>
      <c r="O73" s="14">
        <f ca="1">SUMIF(DemandTotal!$A$8:$A$318,$A73,DemandTotal!O$8:O$318)+SUMIF(CommodityTotal!$A$8:$A$318,$A73,CommodityTotal!O$8:O$318)+SUMIF(CustomerTotal!$A$8:$A$316,$A73,CustomerTotal!O$8:O$316)</f>
        <v>0</v>
      </c>
      <c r="P73" s="14">
        <f ca="1">SUMIF(DemandTotal!$A$8:$A$318,$A73,DemandTotal!P$8:P$318)+SUMIF(CommodityTotal!$A$8:$A$318,$A73,CommodityTotal!P$8:P$318)+SUMIF(CustomerTotal!$A$8:$A$316,$A73,CustomerTotal!P$8:P$316)</f>
        <v>0</v>
      </c>
      <c r="Q73" s="14">
        <f ca="1">SUMIF(DemandTotal!$A$8:$A$318,$A73,DemandTotal!Q$8:Q$318)+SUMIF(CommodityTotal!$A$8:$A$318,$A73,CommodityTotal!Q$8:Q$318)+SUMIF(CustomerTotal!$A$8:$A$316,$A73,CustomerTotal!Q$8:Q$316)</f>
        <v>0</v>
      </c>
      <c r="R73" s="14">
        <f ca="1">SUMIF(DemandTotal!$A$8:$A$318,$A73,DemandTotal!R$8:R$318)+SUMIF(CommodityTotal!$A$8:$A$318,$A73,CommodityTotal!R$8:R$318)+SUMIF(CustomerTotal!$A$8:$A$316,$A73,CustomerTotal!R$8:R$316)</f>
        <v>0</v>
      </c>
      <c r="S73" s="14">
        <f ca="1">SUMIF(DemandTotal!$A$8:$A$318,$A73,DemandTotal!S$8:S$318)+SUMIF(CommodityTotal!$A$8:$A$318,$A73,CommodityTotal!S$8:S$318)+SUMIF(CustomerTotal!$A$8:$A$316,$A73,CustomerTotal!S$8:S$316)</f>
        <v>0</v>
      </c>
      <c r="T73" s="14">
        <f ca="1">SUMIF(DemandTotal!$A$8:$A$318,$A73,DemandTotal!T$8:T$318)+SUMIF(CommodityTotal!$A$8:$A$318,$A73,CommodityTotal!T$8:T$318)+SUMIF(CustomerTotal!$A$8:$A$316,$A73,CustomerTotal!T$8:T$316)</f>
        <v>0</v>
      </c>
      <c r="U73" s="14">
        <f ca="1">SUMIF(DemandTotal!$A$8:$A$318,$A73,DemandTotal!U$8:U$318)+SUMIF(CommodityTotal!$A$8:$A$318,$A73,CommodityTotal!U$8:U$318)+SUMIF(CustomerTotal!$A$8:$A$316,$A73,CustomerTotal!U$8:U$316)</f>
        <v>0</v>
      </c>
      <c r="W73" s="14"/>
    </row>
    <row r="74" spans="1:23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>IF(ISBLANK('Input-Accounts'!D74),"",'Input-Accounts'!D74)</f>
        <v>-1947.2380000000001</v>
      </c>
      <c r="E74" s="14">
        <f t="shared" ca="1" si="4"/>
        <v>0</v>
      </c>
      <c r="G74" s="309">
        <f ca="1">SUMIF(DemandTotal!$A$8:$A$318,$A74,DemandTotal!G$8:G$318)+SUMIF(CommodityTotal!$A$8:$A$318,$A74,CommodityTotal!G$8:G$318)+SUMIF(CustomerTotal!$A$8:$A$316,$A74,CustomerTotal!G$8:G$316)</f>
        <v>-1637.9251349402853</v>
      </c>
      <c r="H74" s="174">
        <f ca="1">SUMIF(DemandTotal!$A$8:$A$318,$A74,DemandTotal!H$8:H$318)+SUMIF(CommodityTotal!$A$8:$A$318,$A74,CommodityTotal!H$8:H$318)+SUMIF(CustomerTotal!$A$8:$A$316,$A74,CustomerTotal!H$8:H$316)</f>
        <v>-86.208034532116201</v>
      </c>
      <c r="I74" s="174">
        <f ca="1">SUMIF(DemandTotal!$A$8:$A$318,$A74,DemandTotal!I$8:I$318)+SUMIF(CommodityTotal!$A$8:$A$318,$A74,CommodityTotal!I$8:I$318)+SUMIF(CustomerTotal!$A$8:$A$316,$A74,CustomerTotal!I$8:I$316)</f>
        <v>-119.99383482912232</v>
      </c>
      <c r="J74" s="174">
        <f ca="1">SUMIF(DemandTotal!$A$8:$A$318,$A74,DemandTotal!J$8:J$318)+SUMIF(CommodityTotal!$A$8:$A$318,$A74,CommodityTotal!J$8:J$318)+SUMIF(CustomerTotal!$A$8:$A$316,$A74,CustomerTotal!J$8:J$316)</f>
        <v>-70.514931065554265</v>
      </c>
      <c r="K74" s="174">
        <f ca="1">SUMIF(DemandTotal!$A$8:$A$318,$A74,DemandTotal!K$8:K$318)+SUMIF(CommodityTotal!$A$8:$A$318,$A74,CommodityTotal!K$8:K$318)+SUMIF(CustomerTotal!$A$8:$A$316,$A74,CustomerTotal!K$8:K$316)</f>
        <v>-11.116026115073906</v>
      </c>
      <c r="L74" s="174">
        <f ca="1">SUMIF(DemandTotal!$A$8:$A$318,$A74,DemandTotal!L$8:L$318)+SUMIF(CommodityTotal!$A$8:$A$318,$A74,CommodityTotal!L$8:L$318)+SUMIF(CustomerTotal!$A$8:$A$316,$A74,CustomerTotal!L$8:L$316)</f>
        <v>-4.6055098781850452</v>
      </c>
      <c r="M74" s="174">
        <f ca="1">SUMIF(DemandTotal!$A$8:$A$318,$A74,DemandTotal!M$8:M$318)+SUMIF(CommodityTotal!$A$8:$A$318,$A74,CommodityTotal!M$8:M$318)+SUMIF(CustomerTotal!$A$8:$A$316,$A74,CustomerTotal!M$8:M$316)</f>
        <v>-16.874528639662962</v>
      </c>
      <c r="N74" s="174">
        <f ca="1">SUMIF(DemandTotal!$A$8:$A$318,$A74,DemandTotal!N$8:N$318)+SUMIF(CommodityTotal!$A$8:$A$318,$A74,CommodityTotal!N$8:N$318)+SUMIF(CustomerTotal!$A$8:$A$316,$A74,CustomerTotal!N$8:N$316)</f>
        <v>0</v>
      </c>
      <c r="O74" s="174">
        <f ca="1">SUMIF(DemandTotal!$A$8:$A$318,$A74,DemandTotal!O$8:O$318)+SUMIF(CommodityTotal!$A$8:$A$318,$A74,CommodityTotal!O$8:O$318)+SUMIF(CustomerTotal!$A$8:$A$316,$A74,CustomerTotal!O$8:O$316)</f>
        <v>0</v>
      </c>
      <c r="P74" s="174">
        <f ca="1">SUMIF(DemandTotal!$A$8:$A$318,$A74,DemandTotal!P$8:P$318)+SUMIF(CommodityTotal!$A$8:$A$318,$A74,CommodityTotal!P$8:P$318)+SUMIF(CustomerTotal!$A$8:$A$316,$A74,CustomerTotal!P$8:P$316)</f>
        <v>0</v>
      </c>
      <c r="Q74" s="174">
        <f ca="1">SUMIF(DemandTotal!$A$8:$A$318,$A74,DemandTotal!Q$8:Q$318)+SUMIF(CommodityTotal!$A$8:$A$318,$A74,CommodityTotal!Q$8:Q$318)+SUMIF(CustomerTotal!$A$8:$A$316,$A74,CustomerTotal!Q$8:Q$316)</f>
        <v>0</v>
      </c>
      <c r="R74" s="174">
        <f ca="1">SUMIF(DemandTotal!$A$8:$A$318,$A74,DemandTotal!R$8:R$318)+SUMIF(CommodityTotal!$A$8:$A$318,$A74,CommodityTotal!R$8:R$318)+SUMIF(CustomerTotal!$A$8:$A$316,$A74,CustomerTotal!R$8:R$316)</f>
        <v>0</v>
      </c>
      <c r="S74" s="174">
        <f ca="1">SUMIF(DemandTotal!$A$8:$A$318,$A74,DemandTotal!S$8:S$318)+SUMIF(CommodityTotal!$A$8:$A$318,$A74,CommodityTotal!S$8:S$318)+SUMIF(CustomerTotal!$A$8:$A$316,$A74,CustomerTotal!S$8:S$316)</f>
        <v>0</v>
      </c>
      <c r="T74" s="174">
        <f ca="1">SUMIF(DemandTotal!$A$8:$A$318,$A74,DemandTotal!T$8:T$318)+SUMIF(CommodityTotal!$A$8:$A$318,$A74,CommodityTotal!T$8:T$318)+SUMIF(CustomerTotal!$A$8:$A$316,$A74,CustomerTotal!T$8:T$316)</f>
        <v>0</v>
      </c>
      <c r="U74" s="174">
        <f ca="1">SUMIF(DemandTotal!$A$8:$A$318,$A74,DemandTotal!U$8:U$318)+SUMIF(CommodityTotal!$A$8:$A$318,$A74,CommodityTotal!U$8:U$318)+SUMIF(CustomerTotal!$A$8:$A$316,$A74,CustomerTotal!U$8:U$316)</f>
        <v>0</v>
      </c>
      <c r="W74" s="14"/>
    </row>
    <row r="75" spans="1:23">
      <c r="A75" s="46" t="str">
        <f>IF(ISBLANK('Input-Accounts'!A75),"",'Input-Accounts'!A75)</f>
        <v/>
      </c>
      <c r="B75" t="str">
        <f>IF(ISBLANK('Input-Accounts'!B75),"",'Input-Accounts'!B75)</f>
        <v/>
      </c>
      <c r="D75" s="14"/>
      <c r="E75" s="14"/>
      <c r="F75" s="3"/>
      <c r="G75" s="48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W75" s="14"/>
    </row>
    <row r="76" spans="1:23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D76" s="14"/>
      <c r="E76" s="14"/>
      <c r="F76" s="3"/>
      <c r="G76" s="48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W76" s="14"/>
    </row>
    <row r="77" spans="1:23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>IF(ISBLANK('Input-Accounts'!D77),"",'Input-Accounts'!D77)</f>
        <v>0</v>
      </c>
      <c r="E77" s="14">
        <f t="shared" ca="1" si="4"/>
        <v>0</v>
      </c>
      <c r="F77" s="3"/>
      <c r="G77" s="48">
        <f ca="1">SUMIF(DemandTotal!$A$8:$A$318,$A77,DemandTotal!G$8:G$318)+SUMIF(CommodityTotal!$A$8:$A$318,$A77,CommodityTotal!G$8:G$318)+SUMIF(CustomerTotal!$A$8:$A$316,$A77,CustomerTotal!G$8:G$316)</f>
        <v>0</v>
      </c>
      <c r="H77" s="14">
        <f ca="1">SUMIF(DemandTotal!$A$8:$A$318,$A77,DemandTotal!H$8:H$318)+SUMIF(CommodityTotal!$A$8:$A$318,$A77,CommodityTotal!H$8:H$318)+SUMIF(CustomerTotal!$A$8:$A$316,$A77,CustomerTotal!H$8:H$316)</f>
        <v>0</v>
      </c>
      <c r="I77" s="14">
        <f ca="1">SUMIF(DemandTotal!$A$8:$A$318,$A77,DemandTotal!I$8:I$318)+SUMIF(CommodityTotal!$A$8:$A$318,$A77,CommodityTotal!I$8:I$318)+SUMIF(CustomerTotal!$A$8:$A$316,$A77,CustomerTotal!I$8:I$316)</f>
        <v>0</v>
      </c>
      <c r="J77" s="14">
        <f ca="1">SUMIF(DemandTotal!$A$8:$A$318,$A77,DemandTotal!J$8:J$318)+SUMIF(CommodityTotal!$A$8:$A$318,$A77,CommodityTotal!J$8:J$318)+SUMIF(CustomerTotal!$A$8:$A$316,$A77,CustomerTotal!J$8:J$316)</f>
        <v>0</v>
      </c>
      <c r="K77" s="14">
        <f ca="1">SUMIF(DemandTotal!$A$8:$A$318,$A77,DemandTotal!K$8:K$318)+SUMIF(CommodityTotal!$A$8:$A$318,$A77,CommodityTotal!K$8:K$318)+SUMIF(CustomerTotal!$A$8:$A$316,$A77,CustomerTotal!K$8:K$316)</f>
        <v>0</v>
      </c>
      <c r="L77" s="14">
        <f ca="1">SUMIF(DemandTotal!$A$8:$A$318,$A77,DemandTotal!L$8:L$318)+SUMIF(CommodityTotal!$A$8:$A$318,$A77,CommodityTotal!L$8:L$318)+SUMIF(CustomerTotal!$A$8:$A$316,$A77,CustomerTotal!L$8:L$316)</f>
        <v>0</v>
      </c>
      <c r="M77" s="14">
        <f ca="1">SUMIF(DemandTotal!$A$8:$A$318,$A77,DemandTotal!M$8:M$318)+SUMIF(CommodityTotal!$A$8:$A$318,$A77,CommodityTotal!M$8:M$318)+SUMIF(CustomerTotal!$A$8:$A$316,$A77,CustomerTotal!M$8:M$316)</f>
        <v>0</v>
      </c>
      <c r="N77" s="14">
        <f ca="1">SUMIF(DemandTotal!$A$8:$A$318,$A77,DemandTotal!N$8:N$318)+SUMIF(CommodityTotal!$A$8:$A$318,$A77,CommodityTotal!N$8:N$318)+SUMIF(CustomerTotal!$A$8:$A$316,$A77,CustomerTotal!N$8:N$316)</f>
        <v>0</v>
      </c>
      <c r="O77" s="14">
        <f ca="1">SUMIF(DemandTotal!$A$8:$A$318,$A77,DemandTotal!O$8:O$318)+SUMIF(CommodityTotal!$A$8:$A$318,$A77,CommodityTotal!O$8:O$318)+SUMIF(CustomerTotal!$A$8:$A$316,$A77,CustomerTotal!O$8:O$316)</f>
        <v>0</v>
      </c>
      <c r="P77" s="14">
        <f ca="1">SUMIF(DemandTotal!$A$8:$A$318,$A77,DemandTotal!P$8:P$318)+SUMIF(CommodityTotal!$A$8:$A$318,$A77,CommodityTotal!P$8:P$318)+SUMIF(CustomerTotal!$A$8:$A$316,$A77,CustomerTotal!P$8:P$316)</f>
        <v>0</v>
      </c>
      <c r="Q77" s="14">
        <f ca="1">SUMIF(DemandTotal!$A$8:$A$318,$A77,DemandTotal!Q$8:Q$318)+SUMIF(CommodityTotal!$A$8:$A$318,$A77,CommodityTotal!Q$8:Q$318)+SUMIF(CustomerTotal!$A$8:$A$316,$A77,CustomerTotal!Q$8:Q$316)</f>
        <v>0</v>
      </c>
      <c r="R77" s="14">
        <f ca="1">SUMIF(DemandTotal!$A$8:$A$318,$A77,DemandTotal!R$8:R$318)+SUMIF(CommodityTotal!$A$8:$A$318,$A77,CommodityTotal!R$8:R$318)+SUMIF(CustomerTotal!$A$8:$A$316,$A77,CustomerTotal!R$8:R$316)</f>
        <v>0</v>
      </c>
      <c r="S77" s="14">
        <f ca="1">SUMIF(DemandTotal!$A$8:$A$318,$A77,DemandTotal!S$8:S$318)+SUMIF(CommodityTotal!$A$8:$A$318,$A77,CommodityTotal!S$8:S$318)+SUMIF(CustomerTotal!$A$8:$A$316,$A77,CustomerTotal!S$8:S$316)</f>
        <v>0</v>
      </c>
      <c r="T77" s="14">
        <f ca="1">SUMIF(DemandTotal!$A$8:$A$318,$A77,DemandTotal!T$8:T$318)+SUMIF(CommodityTotal!$A$8:$A$318,$A77,CommodityTotal!T$8:T$318)+SUMIF(CustomerTotal!$A$8:$A$316,$A77,CustomerTotal!T$8:T$316)</f>
        <v>0</v>
      </c>
      <c r="U77" s="14">
        <f ca="1">SUMIF(DemandTotal!$A$8:$A$318,$A77,DemandTotal!U$8:U$318)+SUMIF(CommodityTotal!$A$8:$A$318,$A77,CommodityTotal!U$8:U$318)+SUMIF(CustomerTotal!$A$8:$A$316,$A77,CustomerTotal!U$8:U$316)</f>
        <v>0</v>
      </c>
      <c r="W77" s="14"/>
    </row>
    <row r="78" spans="1:23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>IF(ISBLANK('Input-Accounts'!D78),"",'Input-Accounts'!D78)</f>
        <v>-628.96500000000003</v>
      </c>
      <c r="E78" s="14">
        <f t="shared" ca="1" si="4"/>
        <v>0</v>
      </c>
      <c r="F78" s="3"/>
      <c r="G78" s="48">
        <f ca="1">SUMIF(DemandTotal!$A$8:$A$318,$A78,DemandTotal!G$8:G$318)+SUMIF(CommodityTotal!$A$8:$A$318,$A78,CommodityTotal!G$8:G$318)+SUMIF(CustomerTotal!$A$8:$A$316,$A78,CustomerTotal!G$8:G$316)</f>
        <v>-355.96553604869774</v>
      </c>
      <c r="H78" s="14">
        <f ca="1">SUMIF(DemandTotal!$A$8:$A$318,$A78,DemandTotal!H$8:H$318)+SUMIF(CommodityTotal!$A$8:$A$318,$A78,CommodityTotal!H$8:H$318)+SUMIF(CustomerTotal!$A$8:$A$316,$A78,CustomerTotal!H$8:H$316)</f>
        <v>-22.055109378280427</v>
      </c>
      <c r="I78" s="14">
        <f ca="1">SUMIF(DemandTotal!$A$8:$A$318,$A78,DemandTotal!I$8:I$318)+SUMIF(CommodityTotal!$A$8:$A$318,$A78,CommodityTotal!I$8:I$318)+SUMIF(CustomerTotal!$A$8:$A$316,$A78,CustomerTotal!I$8:I$316)</f>
        <v>-40.196910335696707</v>
      </c>
      <c r="J78" s="14">
        <f ca="1">SUMIF(DemandTotal!$A$8:$A$318,$A78,DemandTotal!J$8:J$318)+SUMIF(CommodityTotal!$A$8:$A$318,$A78,CommodityTotal!J$8:J$318)+SUMIF(CustomerTotal!$A$8:$A$316,$A78,CustomerTotal!J$8:J$316)</f>
        <v>-121.57888140417705</v>
      </c>
      <c r="K78" s="14">
        <f ca="1">SUMIF(DemandTotal!$A$8:$A$318,$A78,DemandTotal!K$8:K$318)+SUMIF(CommodityTotal!$A$8:$A$318,$A78,CommodityTotal!K$8:K$318)+SUMIF(CustomerTotal!$A$8:$A$316,$A78,CustomerTotal!K$8:K$316)</f>
        <v>-0.48170512729863552</v>
      </c>
      <c r="L78" s="14">
        <f ca="1">SUMIF(DemandTotal!$A$8:$A$318,$A78,DemandTotal!L$8:L$318)+SUMIF(CommodityTotal!$A$8:$A$318,$A78,CommodityTotal!L$8:L$318)+SUMIF(CustomerTotal!$A$8:$A$316,$A78,CustomerTotal!L$8:L$316)</f>
        <v>-1.2893980144610002</v>
      </c>
      <c r="M78" s="14">
        <f ca="1">SUMIF(DemandTotal!$A$8:$A$318,$A78,DemandTotal!M$8:M$318)+SUMIF(CommodityTotal!$A$8:$A$318,$A78,CommodityTotal!M$8:M$318)+SUMIF(CustomerTotal!$A$8:$A$316,$A78,CustomerTotal!M$8:M$316)</f>
        <v>-41.874874117495281</v>
      </c>
      <c r="N78" s="14">
        <f ca="1">SUMIF(DemandTotal!$A$8:$A$318,$A78,DemandTotal!N$8:N$318)+SUMIF(CommodityTotal!$A$8:$A$318,$A78,CommodityTotal!N$8:N$318)+SUMIF(CustomerTotal!$A$8:$A$316,$A78,CustomerTotal!N$8:N$316)</f>
        <v>-13.877666625867707</v>
      </c>
      <c r="O78" s="14">
        <f ca="1">SUMIF(DemandTotal!$A$8:$A$318,$A78,DemandTotal!O$8:O$318)+SUMIF(CommodityTotal!$A$8:$A$318,$A78,CommodityTotal!O$8:O$318)+SUMIF(CustomerTotal!$A$8:$A$316,$A78,CustomerTotal!O$8:O$316)</f>
        <v>-31.644918948025467</v>
      </c>
      <c r="P78" s="14">
        <f ca="1">SUMIF(DemandTotal!$A$8:$A$318,$A78,DemandTotal!P$8:P$318)+SUMIF(CommodityTotal!$A$8:$A$318,$A78,CommodityTotal!P$8:P$318)+SUMIF(CustomerTotal!$A$8:$A$316,$A78,CustomerTotal!P$8:P$316)</f>
        <v>0</v>
      </c>
      <c r="Q78" s="14">
        <f ca="1">SUMIF(DemandTotal!$A$8:$A$318,$A78,DemandTotal!Q$8:Q$318)+SUMIF(CommodityTotal!$A$8:$A$318,$A78,CommodityTotal!Q$8:Q$318)+SUMIF(CustomerTotal!$A$8:$A$316,$A78,CustomerTotal!Q$8:Q$316)</f>
        <v>0</v>
      </c>
      <c r="R78" s="14">
        <f ca="1">SUMIF(DemandTotal!$A$8:$A$318,$A78,DemandTotal!R$8:R$318)+SUMIF(CommodityTotal!$A$8:$A$318,$A78,CommodityTotal!R$8:R$318)+SUMIF(CustomerTotal!$A$8:$A$316,$A78,CustomerTotal!R$8:R$316)</f>
        <v>0</v>
      </c>
      <c r="S78" s="14">
        <f ca="1">SUMIF(DemandTotal!$A$8:$A$318,$A78,DemandTotal!S$8:S$318)+SUMIF(CommodityTotal!$A$8:$A$318,$A78,CommodityTotal!S$8:S$318)+SUMIF(CustomerTotal!$A$8:$A$316,$A78,CustomerTotal!S$8:S$316)</f>
        <v>0</v>
      </c>
      <c r="T78" s="14">
        <f ca="1">SUMIF(DemandTotal!$A$8:$A$318,$A78,DemandTotal!T$8:T$318)+SUMIF(CommodityTotal!$A$8:$A$318,$A78,CommodityTotal!T$8:T$318)+SUMIF(CustomerTotal!$A$8:$A$316,$A78,CustomerTotal!T$8:T$316)</f>
        <v>0</v>
      </c>
      <c r="U78" s="14">
        <f ca="1">SUMIF(DemandTotal!$A$8:$A$318,$A78,DemandTotal!U$8:U$318)+SUMIF(CommodityTotal!$A$8:$A$318,$A78,CommodityTotal!U$8:U$318)+SUMIF(CustomerTotal!$A$8:$A$316,$A78,CustomerTotal!U$8:U$316)</f>
        <v>0</v>
      </c>
      <c r="W78" s="14"/>
    </row>
    <row r="79" spans="1:23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>IF(ISBLANK('Input-Accounts'!D79),"",'Input-Accounts'!D79)</f>
        <v>-117.666</v>
      </c>
      <c r="E79" s="14">
        <f ca="1">IFERROR(IF(D79="","",IF(D79=0,0,IF(ABS(D79-SUM($G79:$U79))&lt;Check_Limit,0,1))),1)</f>
        <v>0</v>
      </c>
      <c r="F79" s="3"/>
      <c r="G79" s="48">
        <f ca="1">SUMIF(DemandTotal!$A$8:$A$318,$A79,DemandTotal!G$8:G$318)+SUMIF(CommodityTotal!$A$8:$A$318,$A79,CommodityTotal!G$8:G$318)+SUMIF(CustomerTotal!$A$8:$A$316,$A79,CustomerTotal!G$8:G$316)</f>
        <v>-66.593595453969712</v>
      </c>
      <c r="H79" s="14">
        <f ca="1">SUMIF(DemandTotal!$A$8:$A$318,$A79,DemandTotal!H$8:H$318)+SUMIF(CommodityTotal!$A$8:$A$318,$A79,CommodityTotal!H$8:H$318)+SUMIF(CustomerTotal!$A$8:$A$316,$A79,CustomerTotal!H$8:H$316)</f>
        <v>-4.1260427847411929</v>
      </c>
      <c r="I79" s="14">
        <f ca="1">SUMIF(DemandTotal!$A$8:$A$318,$A79,DemandTotal!I$8:I$318)+SUMIF(CommodityTotal!$A$8:$A$318,$A79,CommodityTotal!I$8:I$318)+SUMIF(CustomerTotal!$A$8:$A$316,$A79,CustomerTotal!I$8:I$316)</f>
        <v>-7.5199886345982501</v>
      </c>
      <c r="J79" s="14">
        <f ca="1">SUMIF(DemandTotal!$A$8:$A$318,$A79,DemandTotal!J$8:J$318)+SUMIF(CommodityTotal!$A$8:$A$318,$A79,CommodityTotal!J$8:J$318)+SUMIF(CustomerTotal!$A$8:$A$316,$A79,CustomerTotal!J$8:J$316)</f>
        <v>-22.744827866898628</v>
      </c>
      <c r="K79" s="14">
        <f ca="1">SUMIF(DemandTotal!$A$8:$A$318,$A79,DemandTotal!K$8:K$318)+SUMIF(CommodityTotal!$A$8:$A$318,$A79,CommodityTotal!K$8:K$318)+SUMIF(CustomerTotal!$A$8:$A$316,$A79,CustomerTotal!K$8:K$316)</f>
        <v>-9.0116803810579668E-2</v>
      </c>
      <c r="L79" s="14">
        <f ca="1">SUMIF(DemandTotal!$A$8:$A$318,$A79,DemandTotal!L$8:L$318)+SUMIF(CommodityTotal!$A$8:$A$318,$A79,CommodityTotal!L$8:L$318)+SUMIF(CustomerTotal!$A$8:$A$316,$A79,CustomerTotal!L$8:L$316)</f>
        <v>-0.24121899751109846</v>
      </c>
      <c r="M79" s="14">
        <f ca="1">SUMIF(DemandTotal!$A$8:$A$318,$A79,DemandTotal!M$8:M$318)+SUMIF(CommodityTotal!$A$8:$A$318,$A79,CommodityTotal!M$8:M$318)+SUMIF(CustomerTotal!$A$8:$A$316,$A79,CustomerTotal!M$8:M$316)</f>
        <v>-7.833900038808518</v>
      </c>
      <c r="N79" s="14">
        <f ca="1">SUMIF(DemandTotal!$A$8:$A$318,$A79,DemandTotal!N$8:N$318)+SUMIF(CommodityTotal!$A$8:$A$318,$A79,CommodityTotal!N$8:N$318)+SUMIF(CustomerTotal!$A$8:$A$316,$A79,CustomerTotal!N$8:N$316)</f>
        <v>-2.5962168343220204</v>
      </c>
      <c r="O79" s="14">
        <f ca="1">SUMIF(DemandTotal!$A$8:$A$318,$A79,DemandTotal!O$8:O$318)+SUMIF(CommodityTotal!$A$8:$A$318,$A79,CommodityTotal!O$8:O$318)+SUMIF(CustomerTotal!$A$8:$A$316,$A79,CustomerTotal!O$8:O$316)</f>
        <v>-5.9200925853399866</v>
      </c>
      <c r="P79" s="14">
        <f ca="1">SUMIF(DemandTotal!$A$8:$A$318,$A79,DemandTotal!P$8:P$318)+SUMIF(CommodityTotal!$A$8:$A$318,$A79,CommodityTotal!P$8:P$318)+SUMIF(CustomerTotal!$A$8:$A$316,$A79,CustomerTotal!P$8:P$316)</f>
        <v>0</v>
      </c>
      <c r="Q79" s="14">
        <f ca="1">SUMIF(DemandTotal!$A$8:$A$318,$A79,DemandTotal!Q$8:Q$318)+SUMIF(CommodityTotal!$A$8:$A$318,$A79,CommodityTotal!Q$8:Q$318)+SUMIF(CustomerTotal!$A$8:$A$316,$A79,CustomerTotal!Q$8:Q$316)</f>
        <v>0</v>
      </c>
      <c r="R79" s="14">
        <f ca="1">SUMIF(DemandTotal!$A$8:$A$318,$A79,DemandTotal!R$8:R$318)+SUMIF(CommodityTotal!$A$8:$A$318,$A79,CommodityTotal!R$8:R$318)+SUMIF(CustomerTotal!$A$8:$A$316,$A79,CustomerTotal!R$8:R$316)</f>
        <v>0</v>
      </c>
      <c r="S79" s="14">
        <f ca="1">SUMIF(DemandTotal!$A$8:$A$318,$A79,DemandTotal!S$8:S$318)+SUMIF(CommodityTotal!$A$8:$A$318,$A79,CommodityTotal!S$8:S$318)+SUMIF(CustomerTotal!$A$8:$A$316,$A79,CustomerTotal!S$8:S$316)</f>
        <v>0</v>
      </c>
      <c r="T79" s="14">
        <f ca="1">SUMIF(DemandTotal!$A$8:$A$318,$A79,DemandTotal!T$8:T$318)+SUMIF(CommodityTotal!$A$8:$A$318,$A79,CommodityTotal!T$8:T$318)+SUMIF(CustomerTotal!$A$8:$A$316,$A79,CustomerTotal!T$8:T$316)</f>
        <v>0</v>
      </c>
      <c r="U79" s="14">
        <f ca="1">SUMIF(DemandTotal!$A$8:$A$318,$A79,DemandTotal!U$8:U$318)+SUMIF(CommodityTotal!$A$8:$A$318,$A79,CommodityTotal!U$8:U$318)+SUMIF(CustomerTotal!$A$8:$A$316,$A79,CustomerTotal!U$8:U$316)</f>
        <v>0</v>
      </c>
      <c r="W79" s="14"/>
    </row>
    <row r="80" spans="1:23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>IF(ISBLANK('Input-Accounts'!D80),"",'Input-Accounts'!D80)</f>
        <v>-21651.488000000001</v>
      </c>
      <c r="E80" s="14">
        <f ca="1">IFERROR(IF(D80="","",IF(D80=0,0,IF(ABS(D80-SUM($G80:$U80))&lt;Check_Limit,0,1))),1)</f>
        <v>0</v>
      </c>
      <c r="F80" s="3"/>
      <c r="G80" s="48">
        <f ca="1">SUMIF(DemandTotal!$A$8:$A$318,$A80,DemandTotal!G$8:G$318)+SUMIF(CommodityTotal!$A$8:$A$318,$A80,CommodityTotal!G$8:G$318)+SUMIF(CustomerTotal!$A$8:$A$316,$A80,CustomerTotal!G$8:G$316)</f>
        <v>-12253.755824524331</v>
      </c>
      <c r="H80" s="14">
        <f ca="1">SUMIF(DemandTotal!$A$8:$A$318,$A80,DemandTotal!H$8:H$318)+SUMIF(CommodityTotal!$A$8:$A$318,$A80,CommodityTotal!H$8:H$318)+SUMIF(CustomerTotal!$A$8:$A$316,$A80,CustomerTotal!H$8:H$316)</f>
        <v>-759.22497443025634</v>
      </c>
      <c r="I80" s="14">
        <f ca="1">SUMIF(DemandTotal!$A$8:$A$318,$A80,DemandTotal!I$8:I$318)+SUMIF(CommodityTotal!$A$8:$A$318,$A80,CommodityTotal!I$8:I$318)+SUMIF(CustomerTotal!$A$8:$A$316,$A80,CustomerTotal!I$8:I$316)</f>
        <v>-1383.7382394416434</v>
      </c>
      <c r="J80" s="14">
        <f ca="1">SUMIF(DemandTotal!$A$8:$A$318,$A80,DemandTotal!J$8:J$318)+SUMIF(CommodityTotal!$A$8:$A$318,$A80,CommodityTotal!J$8:J$318)+SUMIF(CustomerTotal!$A$8:$A$316,$A80,CustomerTotal!J$8:J$316)</f>
        <v>-4185.2308026296578</v>
      </c>
      <c r="K80" s="14">
        <f ca="1">SUMIF(DemandTotal!$A$8:$A$318,$A80,DemandTotal!K$8:K$318)+SUMIF(CommodityTotal!$A$8:$A$318,$A80,CommodityTotal!K$8:K$318)+SUMIF(CustomerTotal!$A$8:$A$316,$A80,CustomerTotal!K$8:K$316)</f>
        <v>-16.582214881980523</v>
      </c>
      <c r="L80" s="14">
        <f ca="1">SUMIF(DemandTotal!$A$8:$A$318,$A80,DemandTotal!L$8:L$318)+SUMIF(CommodityTotal!$A$8:$A$318,$A80,CommodityTotal!L$8:L$318)+SUMIF(CustomerTotal!$A$8:$A$316,$A80,CustomerTotal!L$8:L$316)</f>
        <v>-44.386230771706174</v>
      </c>
      <c r="M80" s="14">
        <f ca="1">SUMIF(DemandTotal!$A$8:$A$318,$A80,DemandTotal!M$8:M$318)+SUMIF(CommodityTotal!$A$8:$A$318,$A80,CommodityTotal!M$8:M$318)+SUMIF(CustomerTotal!$A$8:$A$316,$A80,CustomerTotal!M$8:M$316)</f>
        <v>-1441.5004562359745</v>
      </c>
      <c r="N80" s="14">
        <f ca="1">SUMIF(DemandTotal!$A$8:$A$318,$A80,DemandTotal!N$8:N$318)+SUMIF(CommodityTotal!$A$8:$A$318,$A80,CommodityTotal!N$8:N$318)+SUMIF(CustomerTotal!$A$8:$A$316,$A80,CustomerTotal!N$8:N$316)</f>
        <v>-477.72472620571125</v>
      </c>
      <c r="O80" s="14">
        <f ca="1">SUMIF(DemandTotal!$A$8:$A$318,$A80,DemandTotal!O$8:O$318)+SUMIF(CommodityTotal!$A$8:$A$318,$A80,CommodityTotal!O$8:O$318)+SUMIF(CustomerTotal!$A$8:$A$316,$A80,CustomerTotal!O$8:O$316)</f>
        <v>-1089.3445308787389</v>
      </c>
      <c r="P80" s="14">
        <f ca="1">SUMIF(DemandTotal!$A$8:$A$318,$A80,DemandTotal!P$8:P$318)+SUMIF(CommodityTotal!$A$8:$A$318,$A80,CommodityTotal!P$8:P$318)+SUMIF(CustomerTotal!$A$8:$A$316,$A80,CustomerTotal!P$8:P$316)</f>
        <v>0</v>
      </c>
      <c r="Q80" s="14">
        <f ca="1">SUMIF(DemandTotal!$A$8:$A$318,$A80,DemandTotal!Q$8:Q$318)+SUMIF(CommodityTotal!$A$8:$A$318,$A80,CommodityTotal!Q$8:Q$318)+SUMIF(CustomerTotal!$A$8:$A$316,$A80,CustomerTotal!Q$8:Q$316)</f>
        <v>0</v>
      </c>
      <c r="R80" s="14">
        <f ca="1">SUMIF(DemandTotal!$A$8:$A$318,$A80,DemandTotal!R$8:R$318)+SUMIF(CommodityTotal!$A$8:$A$318,$A80,CommodityTotal!R$8:R$318)+SUMIF(CustomerTotal!$A$8:$A$316,$A80,CustomerTotal!R$8:R$316)</f>
        <v>0</v>
      </c>
      <c r="S80" s="14">
        <f ca="1">SUMIF(DemandTotal!$A$8:$A$318,$A80,DemandTotal!S$8:S$318)+SUMIF(CommodityTotal!$A$8:$A$318,$A80,CommodityTotal!S$8:S$318)+SUMIF(CustomerTotal!$A$8:$A$316,$A80,CustomerTotal!S$8:S$316)</f>
        <v>0</v>
      </c>
      <c r="T80" s="14">
        <f ca="1">SUMIF(DemandTotal!$A$8:$A$318,$A80,DemandTotal!T$8:T$318)+SUMIF(CommodityTotal!$A$8:$A$318,$A80,CommodityTotal!T$8:T$318)+SUMIF(CustomerTotal!$A$8:$A$316,$A80,CustomerTotal!T$8:T$316)</f>
        <v>0</v>
      </c>
      <c r="U80" s="14">
        <f ca="1">SUMIF(DemandTotal!$A$8:$A$318,$A80,DemandTotal!U$8:U$318)+SUMIF(CommodityTotal!$A$8:$A$318,$A80,CommodityTotal!U$8:U$318)+SUMIF(CustomerTotal!$A$8:$A$316,$A80,CustomerTotal!U$8:U$316)</f>
        <v>0</v>
      </c>
      <c r="W80" s="14"/>
    </row>
    <row r="81" spans="1:23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>IF(ISBLANK('Input-Accounts'!D81),"",'Input-Accounts'!D81)</f>
        <v>-4294.1350000000002</v>
      </c>
      <c r="E81" s="14">
        <f t="shared" ca="1" si="4"/>
        <v>0</v>
      </c>
      <c r="F81" s="3"/>
      <c r="G81" s="48">
        <f ca="1">SUMIF(DemandTotal!$A$8:$A$318,$A81,DemandTotal!G$8:G$318)+SUMIF(CommodityTotal!$A$8:$A$318,$A81,CommodityTotal!G$8:G$318)+SUMIF(CustomerTotal!$A$8:$A$316,$A81,CustomerTotal!G$8:G$316)</f>
        <v>-2430.2847807755193</v>
      </c>
      <c r="H81" s="14">
        <f ca="1">SUMIF(DemandTotal!$A$8:$A$318,$A81,DemandTotal!H$8:H$318)+SUMIF(CommodityTotal!$A$8:$A$318,$A81,CommodityTotal!H$8:H$318)+SUMIF(CustomerTotal!$A$8:$A$316,$A81,CustomerTotal!H$8:H$316)</f>
        <v>-150.57692734906112</v>
      </c>
      <c r="I81" s="14">
        <f ca="1">SUMIF(DemandTotal!$A$8:$A$318,$A81,DemandTotal!I$8:I$318)+SUMIF(CommodityTotal!$A$8:$A$318,$A81,CommodityTotal!I$8:I$318)+SUMIF(CustomerTotal!$A$8:$A$316,$A81,CustomerTotal!I$8:I$316)</f>
        <v>-274.43651008303641</v>
      </c>
      <c r="J81" s="14">
        <f ca="1">SUMIF(DemandTotal!$A$8:$A$318,$A81,DemandTotal!J$8:J$318)+SUMIF(CommodityTotal!$A$8:$A$318,$A81,CommodityTotal!J$8:J$318)+SUMIF(CustomerTotal!$A$8:$A$316,$A81,CustomerTotal!J$8:J$316)</f>
        <v>-830.05593299869759</v>
      </c>
      <c r="K81" s="14">
        <f ca="1">SUMIF(DemandTotal!$A$8:$A$318,$A81,DemandTotal!K$8:K$318)+SUMIF(CommodityTotal!$A$8:$A$318,$A81,CommodityTotal!K$8:K$318)+SUMIF(CustomerTotal!$A$8:$A$316,$A81,CustomerTotal!K$8:K$316)</f>
        <v>-3.2887471430246933</v>
      </c>
      <c r="L81" s="14">
        <f ca="1">SUMIF(DemandTotal!$A$8:$A$318,$A81,DemandTotal!L$8:L$318)+SUMIF(CommodityTotal!$A$8:$A$318,$A81,CommodityTotal!L$8:L$318)+SUMIF(CustomerTotal!$A$8:$A$316,$A81,CustomerTotal!L$8:L$316)</f>
        <v>-8.8031116879754627</v>
      </c>
      <c r="M81" s="14">
        <f ca="1">SUMIF(DemandTotal!$A$8:$A$318,$A81,DemandTotal!M$8:M$318)+SUMIF(CommodityTotal!$A$8:$A$318,$A81,CommodityTotal!M$8:M$318)+SUMIF(CustomerTotal!$A$8:$A$316,$A81,CustomerTotal!M$8:M$316)</f>
        <v>-285.89247822777202</v>
      </c>
      <c r="N81" s="14">
        <f ca="1">SUMIF(DemandTotal!$A$8:$A$318,$A81,DemandTotal!N$8:N$318)+SUMIF(CommodityTotal!$A$8:$A$318,$A81,CommodityTotal!N$8:N$318)+SUMIF(CustomerTotal!$A$8:$A$316,$A81,CustomerTotal!N$8:N$316)</f>
        <v>-94.747043120794373</v>
      </c>
      <c r="O81" s="14">
        <f ca="1">SUMIF(DemandTotal!$A$8:$A$318,$A81,DemandTotal!O$8:O$318)+SUMIF(CommodityTotal!$A$8:$A$318,$A81,CommodityTotal!O$8:O$318)+SUMIF(CustomerTotal!$A$8:$A$316,$A81,CustomerTotal!O$8:O$316)</f>
        <v>-216.04946861411898</v>
      </c>
      <c r="P81" s="14">
        <f ca="1">SUMIF(DemandTotal!$A$8:$A$318,$A81,DemandTotal!P$8:P$318)+SUMIF(CommodityTotal!$A$8:$A$318,$A81,CommodityTotal!P$8:P$318)+SUMIF(CustomerTotal!$A$8:$A$316,$A81,CustomerTotal!P$8:P$316)</f>
        <v>0</v>
      </c>
      <c r="Q81" s="14">
        <f ca="1">SUMIF(DemandTotal!$A$8:$A$318,$A81,DemandTotal!Q$8:Q$318)+SUMIF(CommodityTotal!$A$8:$A$318,$A81,CommodityTotal!Q$8:Q$318)+SUMIF(CustomerTotal!$A$8:$A$316,$A81,CustomerTotal!Q$8:Q$316)</f>
        <v>0</v>
      </c>
      <c r="R81" s="14">
        <f ca="1">SUMIF(DemandTotal!$A$8:$A$318,$A81,DemandTotal!R$8:R$318)+SUMIF(CommodityTotal!$A$8:$A$318,$A81,CommodityTotal!R$8:R$318)+SUMIF(CustomerTotal!$A$8:$A$316,$A81,CustomerTotal!R$8:R$316)</f>
        <v>0</v>
      </c>
      <c r="S81" s="14">
        <f ca="1">SUMIF(DemandTotal!$A$8:$A$318,$A81,DemandTotal!S$8:S$318)+SUMIF(CommodityTotal!$A$8:$A$318,$A81,CommodityTotal!S$8:S$318)+SUMIF(CustomerTotal!$A$8:$A$316,$A81,CustomerTotal!S$8:S$316)</f>
        <v>0</v>
      </c>
      <c r="T81" s="14">
        <f ca="1">SUMIF(DemandTotal!$A$8:$A$318,$A81,DemandTotal!T$8:T$318)+SUMIF(CommodityTotal!$A$8:$A$318,$A81,CommodityTotal!T$8:T$318)+SUMIF(CustomerTotal!$A$8:$A$316,$A81,CustomerTotal!T$8:T$316)</f>
        <v>0</v>
      </c>
      <c r="U81" s="14">
        <f ca="1">SUMIF(DemandTotal!$A$8:$A$318,$A81,DemandTotal!U$8:U$318)+SUMIF(CommodityTotal!$A$8:$A$318,$A81,CommodityTotal!U$8:U$318)+SUMIF(CustomerTotal!$A$8:$A$316,$A81,CustomerTotal!U$8:U$316)</f>
        <v>0</v>
      </c>
      <c r="W81" s="14"/>
    </row>
    <row r="82" spans="1:23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>IF(ISBLANK('Input-Accounts'!D82),"",'Input-Accounts'!D82)</f>
        <v>-26692.254000000001</v>
      </c>
      <c r="E82" s="14">
        <f t="shared" ref="E82:E120" ca="1" si="5">IFERROR(IF(D82="","",IF(D82=0,0,IF(ABS(D82-SUM($G82:$U82))&lt;Check_Limit,0,1))),1)</f>
        <v>0</v>
      </c>
      <c r="G82" s="309">
        <f ca="1">SUMIF(DemandTotal!$A$8:$A$318,$A82,DemandTotal!G$8:G$318)+SUMIF(CommodityTotal!$A$8:$A$318,$A82,CommodityTotal!G$8:G$318)+SUMIF(CustomerTotal!$A$8:$A$316,$A82,CustomerTotal!G$8:G$316)</f>
        <v>-15106.599736802516</v>
      </c>
      <c r="H82" s="174">
        <f ca="1">SUMIF(DemandTotal!$A$8:$A$318,$A82,DemandTotal!H$8:H$318)+SUMIF(CommodityTotal!$A$8:$A$318,$A82,CommodityTotal!H$8:H$318)+SUMIF(CustomerTotal!$A$8:$A$316,$A82,CustomerTotal!H$8:H$316)</f>
        <v>-935.98305394233898</v>
      </c>
      <c r="I82" s="174">
        <f ca="1">SUMIF(DemandTotal!$A$8:$A$318,$A82,DemandTotal!I$8:I$318)+SUMIF(CommodityTotal!$A$8:$A$318,$A82,CommodityTotal!I$8:I$318)+SUMIF(CustomerTotal!$A$8:$A$316,$A82,CustomerTotal!I$8:I$316)</f>
        <v>-1705.8916484949748</v>
      </c>
      <c r="J82" s="174">
        <f ca="1">SUMIF(DemandTotal!$A$8:$A$318,$A82,DemandTotal!J$8:J$318)+SUMIF(CommodityTotal!$A$8:$A$318,$A82,CommodityTotal!J$8:J$318)+SUMIF(CustomerTotal!$A$8:$A$316,$A82,CustomerTotal!J$8:J$316)</f>
        <v>-5159.6104448994311</v>
      </c>
      <c r="K82" s="174">
        <f ca="1">SUMIF(DemandTotal!$A$8:$A$318,$A82,DemandTotal!K$8:K$318)+SUMIF(CommodityTotal!$A$8:$A$318,$A82,CommodityTotal!K$8:K$318)+SUMIF(CustomerTotal!$A$8:$A$316,$A82,CustomerTotal!K$8:K$316)</f>
        <v>-20.442783956114432</v>
      </c>
      <c r="L82" s="174">
        <f ca="1">SUMIF(DemandTotal!$A$8:$A$318,$A82,DemandTotal!L$8:L$318)+SUMIF(CommodityTotal!$A$8:$A$318,$A82,CommodityTotal!L$8:L$318)+SUMIF(CustomerTotal!$A$8:$A$316,$A82,CustomerTotal!L$8:L$316)</f>
        <v>-54.719959471653738</v>
      </c>
      <c r="M82" s="174">
        <f ca="1">SUMIF(DemandTotal!$A$8:$A$318,$A82,DemandTotal!M$8:M$318)+SUMIF(CommodityTotal!$A$8:$A$318,$A82,CommodityTotal!M$8:M$318)+SUMIF(CustomerTotal!$A$8:$A$316,$A82,CustomerTotal!M$8:M$316)</f>
        <v>-1777.1017086200504</v>
      </c>
      <c r="N82" s="174">
        <f ca="1">SUMIF(DemandTotal!$A$8:$A$318,$A82,DemandTotal!N$8:N$318)+SUMIF(CommodityTotal!$A$8:$A$318,$A82,CommodityTotal!N$8:N$318)+SUMIF(CustomerTotal!$A$8:$A$316,$A82,CustomerTotal!N$8:N$316)</f>
        <v>-588.94565278669529</v>
      </c>
      <c r="O82" s="174">
        <f ca="1">SUMIF(DemandTotal!$A$8:$A$318,$A82,DemandTotal!O$8:O$318)+SUMIF(CommodityTotal!$A$8:$A$318,$A82,CommodityTotal!O$8:O$318)+SUMIF(CustomerTotal!$A$8:$A$316,$A82,CustomerTotal!O$8:O$316)</f>
        <v>-1342.9590110262232</v>
      </c>
      <c r="P82" s="174">
        <f ca="1">SUMIF(DemandTotal!$A$8:$A$318,$A82,DemandTotal!P$8:P$318)+SUMIF(CommodityTotal!$A$8:$A$318,$A82,CommodityTotal!P$8:P$318)+SUMIF(CustomerTotal!$A$8:$A$316,$A82,CustomerTotal!P$8:P$316)</f>
        <v>0</v>
      </c>
      <c r="Q82" s="174">
        <f ca="1">SUMIF(DemandTotal!$A$8:$A$318,$A82,DemandTotal!Q$8:Q$318)+SUMIF(CommodityTotal!$A$8:$A$318,$A82,CommodityTotal!Q$8:Q$318)+SUMIF(CustomerTotal!$A$8:$A$316,$A82,CustomerTotal!Q$8:Q$316)</f>
        <v>0</v>
      </c>
      <c r="R82" s="174">
        <f ca="1">SUMIF(DemandTotal!$A$8:$A$318,$A82,DemandTotal!R$8:R$318)+SUMIF(CommodityTotal!$A$8:$A$318,$A82,CommodityTotal!R$8:R$318)+SUMIF(CustomerTotal!$A$8:$A$316,$A82,CustomerTotal!R$8:R$316)</f>
        <v>0</v>
      </c>
      <c r="S82" s="174">
        <f ca="1">SUMIF(DemandTotal!$A$8:$A$318,$A82,DemandTotal!S$8:S$318)+SUMIF(CommodityTotal!$A$8:$A$318,$A82,CommodityTotal!S$8:S$318)+SUMIF(CustomerTotal!$A$8:$A$316,$A82,CustomerTotal!S$8:S$316)</f>
        <v>0</v>
      </c>
      <c r="T82" s="174">
        <f ca="1">SUMIF(DemandTotal!$A$8:$A$318,$A82,DemandTotal!T$8:T$318)+SUMIF(CommodityTotal!$A$8:$A$318,$A82,CommodityTotal!T$8:T$318)+SUMIF(CustomerTotal!$A$8:$A$316,$A82,CustomerTotal!T$8:T$316)</f>
        <v>0</v>
      </c>
      <c r="U82" s="174">
        <f ca="1">SUMIF(DemandTotal!$A$8:$A$318,$A82,DemandTotal!U$8:U$318)+SUMIF(CommodityTotal!$A$8:$A$318,$A82,CommodityTotal!U$8:U$318)+SUMIF(CustomerTotal!$A$8:$A$316,$A82,CustomerTotal!U$8:U$316)</f>
        <v>0</v>
      </c>
      <c r="W82" s="14"/>
    </row>
    <row r="83" spans="1:23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 t="str">
        <f>IF(ISBLANK('Input-Accounts'!D83),"",'Input-Accounts'!D83)</f>
        <v/>
      </c>
      <c r="E83" s="14" t="str">
        <f t="shared" si="5"/>
        <v/>
      </c>
      <c r="F83" s="3"/>
      <c r="G83" s="48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W83" s="14"/>
    </row>
    <row r="84" spans="1:23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 t="str">
        <f>IF(ISBLANK('Input-Accounts'!D84),"",'Input-Accounts'!D84)</f>
        <v/>
      </c>
      <c r="E84" s="14" t="str">
        <f t="shared" si="5"/>
        <v/>
      </c>
      <c r="G84" s="48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W84" s="14"/>
    </row>
    <row r="85" spans="1:23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>IF(ISBLANK('Input-Accounts'!D85),"",'Input-Accounts'!D85)</f>
        <v>-2840.0320000000002</v>
      </c>
      <c r="E85" s="14">
        <f t="shared" ca="1" si="5"/>
        <v>0</v>
      </c>
      <c r="G85" s="48">
        <f ca="1">SUMIF(DemandTotal!$A$8:$A$318,$A85,DemandTotal!G$8:G$318)+SUMIF(CommodityTotal!$A$8:$A$318,$A85,CommodityTotal!G$8:G$318)+SUMIF(CustomerTotal!$A$8:$A$316,$A85,CustomerTotal!G$8:G$316)</f>
        <v>-2222.8788434591584</v>
      </c>
      <c r="H85" s="14">
        <f ca="1">SUMIF(DemandTotal!$A$8:$A$318,$A85,DemandTotal!H$8:H$318)+SUMIF(CommodityTotal!$A$8:$A$318,$A85,CommodityTotal!H$8:H$318)+SUMIF(CustomerTotal!$A$8:$A$316,$A85,CustomerTotal!H$8:H$316)</f>
        <v>-122.00930927013407</v>
      </c>
      <c r="I85" s="14">
        <f ca="1">SUMIF(DemandTotal!$A$8:$A$318,$A85,DemandTotal!I$8:I$318)+SUMIF(CommodityTotal!$A$8:$A$318,$A85,CommodityTotal!I$8:I$318)+SUMIF(CustomerTotal!$A$8:$A$316,$A85,CustomerTotal!I$8:I$316)</f>
        <v>-105.98071292074333</v>
      </c>
      <c r="J85" s="14">
        <f ca="1">SUMIF(DemandTotal!$A$8:$A$318,$A85,DemandTotal!J$8:J$318)+SUMIF(CommodityTotal!$A$8:$A$318,$A85,CommodityTotal!J$8:J$318)+SUMIF(CustomerTotal!$A$8:$A$316,$A85,CustomerTotal!J$8:J$316)</f>
        <v>-227.04225337342334</v>
      </c>
      <c r="K85" s="14">
        <f ca="1">SUMIF(DemandTotal!$A$8:$A$318,$A85,DemandTotal!K$8:K$318)+SUMIF(CommodityTotal!$A$8:$A$318,$A85,CommodityTotal!K$8:K$318)+SUMIF(CustomerTotal!$A$8:$A$316,$A85,CustomerTotal!K$8:K$316)</f>
        <v>-0.91470409894141158</v>
      </c>
      <c r="L85" s="14">
        <f ca="1">SUMIF(DemandTotal!$A$8:$A$318,$A85,DemandTotal!L$8:L$318)+SUMIF(CommodityTotal!$A$8:$A$318,$A85,CommodityTotal!L$8:L$318)+SUMIF(CustomerTotal!$A$8:$A$316,$A85,CustomerTotal!L$8:L$316)</f>
        <v>-3.8162602828521863</v>
      </c>
      <c r="M85" s="14">
        <f ca="1">SUMIF(DemandTotal!$A$8:$A$318,$A85,DemandTotal!M$8:M$318)+SUMIF(CommodityTotal!$A$8:$A$318,$A85,CommodityTotal!M$8:M$318)+SUMIF(CustomerTotal!$A$8:$A$316,$A85,CustomerTotal!M$8:M$316)</f>
        <v>-76.736176887131876</v>
      </c>
      <c r="N85" s="14">
        <f ca="1">SUMIF(DemandTotal!$A$8:$A$318,$A85,DemandTotal!N$8:N$318)+SUMIF(CommodityTotal!$A$8:$A$318,$A85,CommodityTotal!N$8:N$318)+SUMIF(CustomerTotal!$A$8:$A$316,$A85,CustomerTotal!N$8:N$316)</f>
        <v>-24.703696585978761</v>
      </c>
      <c r="O85" s="14">
        <f ca="1">SUMIF(DemandTotal!$A$8:$A$318,$A85,DemandTotal!O$8:O$318)+SUMIF(CommodityTotal!$A$8:$A$318,$A85,CommodityTotal!O$8:O$318)+SUMIF(CustomerTotal!$A$8:$A$316,$A85,CustomerTotal!O$8:O$316)</f>
        <v>-55.950043121636774</v>
      </c>
      <c r="P85" s="14">
        <f ca="1">SUMIF(DemandTotal!$A$8:$A$318,$A85,DemandTotal!P$8:P$318)+SUMIF(CommodityTotal!$A$8:$A$318,$A85,CommodityTotal!P$8:P$318)+SUMIF(CustomerTotal!$A$8:$A$316,$A85,CustomerTotal!P$8:P$316)</f>
        <v>0</v>
      </c>
      <c r="Q85" s="14">
        <f ca="1">SUMIF(DemandTotal!$A$8:$A$318,$A85,DemandTotal!Q$8:Q$318)+SUMIF(CommodityTotal!$A$8:$A$318,$A85,CommodityTotal!Q$8:Q$318)+SUMIF(CustomerTotal!$A$8:$A$316,$A85,CustomerTotal!Q$8:Q$316)</f>
        <v>0</v>
      </c>
      <c r="R85" s="14">
        <f ca="1">SUMIF(DemandTotal!$A$8:$A$318,$A85,DemandTotal!R$8:R$318)+SUMIF(CommodityTotal!$A$8:$A$318,$A85,CommodityTotal!R$8:R$318)+SUMIF(CustomerTotal!$A$8:$A$316,$A85,CustomerTotal!R$8:R$316)</f>
        <v>0</v>
      </c>
      <c r="S85" s="14">
        <f ca="1">SUMIF(DemandTotal!$A$8:$A$318,$A85,DemandTotal!S$8:S$318)+SUMIF(CommodityTotal!$A$8:$A$318,$A85,CommodityTotal!S$8:S$318)+SUMIF(CustomerTotal!$A$8:$A$316,$A85,CustomerTotal!S$8:S$316)</f>
        <v>0</v>
      </c>
      <c r="T85" s="14">
        <f ca="1">SUMIF(DemandTotal!$A$8:$A$318,$A85,DemandTotal!T$8:T$318)+SUMIF(CommodityTotal!$A$8:$A$318,$A85,CommodityTotal!T$8:T$318)+SUMIF(CustomerTotal!$A$8:$A$316,$A85,CustomerTotal!T$8:T$316)</f>
        <v>0</v>
      </c>
      <c r="U85" s="14">
        <f ca="1">SUMIF(DemandTotal!$A$8:$A$318,$A85,DemandTotal!U$8:U$318)+SUMIF(CommodityTotal!$A$8:$A$318,$A85,CommodityTotal!U$8:U$318)+SUMIF(CustomerTotal!$A$8:$A$316,$A85,CustomerTotal!U$8:U$316)</f>
        <v>0</v>
      </c>
      <c r="W85" s="14"/>
    </row>
    <row r="86" spans="1:23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>IF(ISBLANK('Input-Accounts'!D86),"",'Input-Accounts'!D86)</f>
        <v>-5375.5910000000003</v>
      </c>
      <c r="E86" s="14">
        <f t="shared" ca="1" si="5"/>
        <v>0</v>
      </c>
      <c r="G86" s="48">
        <f ca="1">SUMIF(DemandTotal!$A$8:$A$318,$A86,DemandTotal!G$8:G$318)+SUMIF(CommodityTotal!$A$8:$A$318,$A86,CommodityTotal!G$8:G$318)+SUMIF(CustomerTotal!$A$8:$A$316,$A86,CustomerTotal!G$8:G$316)</f>
        <v>-4302.6304353857549</v>
      </c>
      <c r="H86" s="14">
        <f ca="1">SUMIF(DemandTotal!$A$8:$A$318,$A86,DemandTotal!H$8:H$318)+SUMIF(CommodityTotal!$A$8:$A$318,$A86,CommodityTotal!H$8:H$318)+SUMIF(CustomerTotal!$A$8:$A$316,$A86,CustomerTotal!H$8:H$316)</f>
        <v>-252.65710665102932</v>
      </c>
      <c r="I86" s="14">
        <f ca="1">SUMIF(DemandTotal!$A$8:$A$318,$A86,DemandTotal!I$8:I$318)+SUMIF(CommodityTotal!$A$8:$A$318,$A86,CommodityTotal!I$8:I$318)+SUMIF(CustomerTotal!$A$8:$A$316,$A86,CustomerTotal!I$8:I$316)</f>
        <v>-250.25408626547187</v>
      </c>
      <c r="J86" s="14">
        <f ca="1">SUMIF(DemandTotal!$A$8:$A$318,$A86,DemandTotal!J$8:J$318)+SUMIF(CommodityTotal!$A$8:$A$318,$A86,CommodityTotal!J$8:J$318)+SUMIF(CustomerTotal!$A$8:$A$316,$A86,CustomerTotal!J$8:J$316)</f>
        <v>-318.24334986596284</v>
      </c>
      <c r="K86" s="14">
        <f ca="1">SUMIF(DemandTotal!$A$8:$A$318,$A86,DemandTotal!K$8:K$318)+SUMIF(CommodityTotal!$A$8:$A$318,$A86,CommodityTotal!K$8:K$318)+SUMIF(CustomerTotal!$A$8:$A$316,$A86,CustomerTotal!K$8:K$316)</f>
        <v>-2.7923999682553378</v>
      </c>
      <c r="L86" s="14">
        <f ca="1">SUMIF(DemandTotal!$A$8:$A$318,$A86,DemandTotal!L$8:L$318)+SUMIF(CommodityTotal!$A$8:$A$318,$A86,CommodityTotal!L$8:L$318)+SUMIF(CustomerTotal!$A$8:$A$316,$A86,CustomerTotal!L$8:L$316)</f>
        <v>-9.595842649847107</v>
      </c>
      <c r="M86" s="14">
        <f ca="1">SUMIF(DemandTotal!$A$8:$A$318,$A86,DemandTotal!M$8:M$318)+SUMIF(CommodityTotal!$A$8:$A$318,$A86,CommodityTotal!M$8:M$318)+SUMIF(CustomerTotal!$A$8:$A$316,$A86,CustomerTotal!M$8:M$316)</f>
        <v>-121.07281299167948</v>
      </c>
      <c r="N86" s="14">
        <f ca="1">SUMIF(DemandTotal!$A$8:$A$318,$A86,DemandTotal!N$8:N$318)+SUMIF(CommodityTotal!$A$8:$A$318,$A86,CommodityTotal!N$8:N$318)+SUMIF(CustomerTotal!$A$8:$A$316,$A86,CustomerTotal!N$8:N$316)</f>
        <v>-47.593685188114357</v>
      </c>
      <c r="O86" s="14">
        <f ca="1">SUMIF(DemandTotal!$A$8:$A$318,$A86,DemandTotal!O$8:O$318)+SUMIF(CommodityTotal!$A$8:$A$318,$A86,CommodityTotal!O$8:O$318)+SUMIF(CustomerTotal!$A$8:$A$316,$A86,CustomerTotal!O$8:O$316)</f>
        <v>-70.751281033885576</v>
      </c>
      <c r="P86" s="14">
        <f ca="1">SUMIF(DemandTotal!$A$8:$A$318,$A86,DemandTotal!P$8:P$318)+SUMIF(CommodityTotal!$A$8:$A$318,$A86,CommodityTotal!P$8:P$318)+SUMIF(CustomerTotal!$A$8:$A$316,$A86,CustomerTotal!P$8:P$316)</f>
        <v>0</v>
      </c>
      <c r="Q86" s="14">
        <f ca="1">SUMIF(DemandTotal!$A$8:$A$318,$A86,DemandTotal!Q$8:Q$318)+SUMIF(CommodityTotal!$A$8:$A$318,$A86,CommodityTotal!Q$8:Q$318)+SUMIF(CustomerTotal!$A$8:$A$316,$A86,CustomerTotal!Q$8:Q$316)</f>
        <v>0</v>
      </c>
      <c r="R86" s="14">
        <f ca="1">SUMIF(DemandTotal!$A$8:$A$318,$A86,DemandTotal!R$8:R$318)+SUMIF(CommodityTotal!$A$8:$A$318,$A86,CommodityTotal!R$8:R$318)+SUMIF(CustomerTotal!$A$8:$A$316,$A86,CustomerTotal!R$8:R$316)</f>
        <v>0</v>
      </c>
      <c r="S86" s="14">
        <f ca="1">SUMIF(DemandTotal!$A$8:$A$318,$A86,DemandTotal!S$8:S$318)+SUMIF(CommodityTotal!$A$8:$A$318,$A86,CommodityTotal!S$8:S$318)+SUMIF(CustomerTotal!$A$8:$A$316,$A86,CustomerTotal!S$8:S$316)</f>
        <v>0</v>
      </c>
      <c r="T86" s="14">
        <f ca="1">SUMIF(DemandTotal!$A$8:$A$318,$A86,DemandTotal!T$8:T$318)+SUMIF(CommodityTotal!$A$8:$A$318,$A86,CommodityTotal!T$8:T$318)+SUMIF(CustomerTotal!$A$8:$A$316,$A86,CustomerTotal!T$8:T$316)</f>
        <v>0</v>
      </c>
      <c r="U86" s="14">
        <f ca="1">SUMIF(DemandTotal!$A$8:$A$318,$A86,DemandTotal!U$8:U$318)+SUMIF(CommodityTotal!$A$8:$A$318,$A86,CommodityTotal!U$8:U$318)+SUMIF(CustomerTotal!$A$8:$A$316,$A86,CustomerTotal!U$8:U$316)</f>
        <v>0</v>
      </c>
      <c r="W86" s="14"/>
    </row>
    <row r="87" spans="1:23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>IF(ISBLANK('Input-Accounts'!D87),"",'Input-Accounts'!D87)</f>
        <v>-108511.145</v>
      </c>
      <c r="E87" s="14">
        <f t="shared" ca="1" si="5"/>
        <v>0</v>
      </c>
      <c r="F87" s="3"/>
      <c r="G87" s="48">
        <f ca="1">SUMIF(DemandTotal!$A$8:$A$318,$A87,DemandTotal!G$8:G$318)+SUMIF(CommodityTotal!$A$8:$A$318,$A87,CommodityTotal!G$8:G$318)+SUMIF(CustomerTotal!$A$8:$A$316,$A87,CustomerTotal!G$8:G$316)</f>
        <v>-84931.130529525384</v>
      </c>
      <c r="H87" s="14">
        <f ca="1">SUMIF(DemandTotal!$A$8:$A$318,$A87,DemandTotal!H$8:H$318)+SUMIF(CommodityTotal!$A$8:$A$318,$A87,CommodityTotal!H$8:H$318)+SUMIF(CustomerTotal!$A$8:$A$316,$A87,CustomerTotal!H$8:H$316)</f>
        <v>-4661.6974208605261</v>
      </c>
      <c r="I87" s="14">
        <f ca="1">SUMIF(DemandTotal!$A$8:$A$318,$A87,DemandTotal!I$8:I$318)+SUMIF(CommodityTotal!$A$8:$A$318,$A87,CommodityTotal!I$8:I$318)+SUMIF(CustomerTotal!$A$8:$A$316,$A87,CustomerTotal!I$8:I$316)</f>
        <v>-4049.2813133606078</v>
      </c>
      <c r="J87" s="14">
        <f ca="1">SUMIF(DemandTotal!$A$8:$A$318,$A87,DemandTotal!J$8:J$318)+SUMIF(CommodityTotal!$A$8:$A$318,$A87,CommodityTotal!J$8:J$318)+SUMIF(CustomerTotal!$A$8:$A$316,$A87,CustomerTotal!J$8:J$316)</f>
        <v>-8674.7666494357381</v>
      </c>
      <c r="K87" s="14">
        <f ca="1">SUMIF(DemandTotal!$A$8:$A$318,$A87,DemandTotal!K$8:K$318)+SUMIF(CommodityTotal!$A$8:$A$318,$A87,CommodityTotal!K$8:K$318)+SUMIF(CustomerTotal!$A$8:$A$316,$A87,CustomerTotal!K$8:K$316)</f>
        <v>-34.948757307074658</v>
      </c>
      <c r="L87" s="14">
        <f ca="1">SUMIF(DemandTotal!$A$8:$A$318,$A87,DemandTotal!L$8:L$318)+SUMIF(CommodityTotal!$A$8:$A$318,$A87,CommodityTotal!L$8:L$318)+SUMIF(CustomerTotal!$A$8:$A$316,$A87,CustomerTotal!L$8:L$316)</f>
        <v>-145.81060104615531</v>
      </c>
      <c r="M87" s="14">
        <f ca="1">SUMIF(DemandTotal!$A$8:$A$318,$A87,DemandTotal!M$8:M$318)+SUMIF(CommodityTotal!$A$8:$A$318,$A87,CommodityTotal!M$8:M$318)+SUMIF(CustomerTotal!$A$8:$A$316,$A87,CustomerTotal!M$8:M$316)</f>
        <v>-2931.9142942562676</v>
      </c>
      <c r="N87" s="14">
        <f ca="1">SUMIF(DemandTotal!$A$8:$A$318,$A87,DemandTotal!N$8:N$318)+SUMIF(CommodityTotal!$A$8:$A$318,$A87,CommodityTotal!N$8:N$318)+SUMIF(CustomerTotal!$A$8:$A$316,$A87,CustomerTotal!N$8:N$316)</f>
        <v>-943.87190083673227</v>
      </c>
      <c r="O87" s="14">
        <f ca="1">SUMIF(DemandTotal!$A$8:$A$318,$A87,DemandTotal!O$8:O$318)+SUMIF(CommodityTotal!$A$8:$A$318,$A87,CommodityTotal!O$8:O$318)+SUMIF(CustomerTotal!$A$8:$A$316,$A87,CustomerTotal!O$8:O$316)</f>
        <v>-2137.7235333715184</v>
      </c>
      <c r="P87" s="14">
        <f ca="1">SUMIF(DemandTotal!$A$8:$A$318,$A87,DemandTotal!P$8:P$318)+SUMIF(CommodityTotal!$A$8:$A$318,$A87,CommodityTotal!P$8:P$318)+SUMIF(CustomerTotal!$A$8:$A$316,$A87,CustomerTotal!P$8:P$316)</f>
        <v>0</v>
      </c>
      <c r="Q87" s="14">
        <f ca="1">SUMIF(DemandTotal!$A$8:$A$318,$A87,DemandTotal!Q$8:Q$318)+SUMIF(CommodityTotal!$A$8:$A$318,$A87,CommodityTotal!Q$8:Q$318)+SUMIF(CustomerTotal!$A$8:$A$316,$A87,CustomerTotal!Q$8:Q$316)</f>
        <v>0</v>
      </c>
      <c r="R87" s="14">
        <f ca="1">SUMIF(DemandTotal!$A$8:$A$318,$A87,DemandTotal!R$8:R$318)+SUMIF(CommodityTotal!$A$8:$A$318,$A87,CommodityTotal!R$8:R$318)+SUMIF(CustomerTotal!$A$8:$A$316,$A87,CustomerTotal!R$8:R$316)</f>
        <v>0</v>
      </c>
      <c r="S87" s="14">
        <f ca="1">SUMIF(DemandTotal!$A$8:$A$318,$A87,DemandTotal!S$8:S$318)+SUMIF(CommodityTotal!$A$8:$A$318,$A87,CommodityTotal!S$8:S$318)+SUMIF(CustomerTotal!$A$8:$A$316,$A87,CustomerTotal!S$8:S$316)</f>
        <v>0</v>
      </c>
      <c r="T87" s="14">
        <f ca="1">SUMIF(DemandTotal!$A$8:$A$318,$A87,DemandTotal!T$8:T$318)+SUMIF(CommodityTotal!$A$8:$A$318,$A87,CommodityTotal!T$8:T$318)+SUMIF(CustomerTotal!$A$8:$A$316,$A87,CustomerTotal!T$8:T$316)</f>
        <v>0</v>
      </c>
      <c r="U87" s="14">
        <f ca="1">SUMIF(DemandTotal!$A$8:$A$318,$A87,DemandTotal!U$8:U$318)+SUMIF(CommodityTotal!$A$8:$A$318,$A87,CommodityTotal!U$8:U$318)+SUMIF(CustomerTotal!$A$8:$A$316,$A87,CustomerTotal!U$8:U$316)</f>
        <v>0</v>
      </c>
      <c r="W87" s="14"/>
    </row>
    <row r="88" spans="1:23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>IF(ISBLANK('Input-Accounts'!D88),"",'Input-Accounts'!D88)</f>
        <v>-4458.5129999999999</v>
      </c>
      <c r="E88" s="14">
        <f t="shared" ref="E88:E95" ca="1" si="6">IFERROR(IF(D88="","",IF(D88=0,0,IF(ABS(D88-SUM($G88:$U88))&lt;Check_Limit,0,1))),1)</f>
        <v>0</v>
      </c>
      <c r="F88" s="3"/>
      <c r="G88" s="48">
        <f ca="1">SUMIF(DemandTotal!$A$8:$A$318,$A88,DemandTotal!G$8:G$318)+SUMIF(CommodityTotal!$A$8:$A$318,$A88,CommodityTotal!G$8:G$318)+SUMIF(CustomerTotal!$A$8:$A$316,$A88,CustomerTotal!G$8:G$316)</f>
        <v>-3489.6558281694083</v>
      </c>
      <c r="H88" s="14">
        <f ca="1">SUMIF(DemandTotal!$A$8:$A$318,$A88,DemandTotal!H$8:H$318)+SUMIF(CommodityTotal!$A$8:$A$318,$A88,CommodityTotal!H$8:H$318)+SUMIF(CustomerTotal!$A$8:$A$316,$A88,CustomerTotal!H$8:H$316)</f>
        <v>-191.54012754149011</v>
      </c>
      <c r="I88" s="14">
        <f ca="1">SUMIF(DemandTotal!$A$8:$A$318,$A88,DemandTotal!I$8:I$318)+SUMIF(CommodityTotal!$A$8:$A$318,$A88,CommodityTotal!I$8:I$318)+SUMIF(CustomerTotal!$A$8:$A$316,$A88,CustomerTotal!I$8:I$316)</f>
        <v>-166.37713459087857</v>
      </c>
      <c r="J88" s="14">
        <f ca="1">SUMIF(DemandTotal!$A$8:$A$318,$A88,DemandTotal!J$8:J$318)+SUMIF(CommodityTotal!$A$8:$A$318,$A88,CommodityTotal!J$8:J$318)+SUMIF(CustomerTotal!$A$8:$A$316,$A88,CustomerTotal!J$8:J$316)</f>
        <v>-356.42937763190753</v>
      </c>
      <c r="K88" s="14">
        <f ca="1">SUMIF(DemandTotal!$A$8:$A$318,$A88,DemandTotal!K$8:K$318)+SUMIF(CommodityTotal!$A$8:$A$318,$A88,CommodityTotal!K$8:K$318)+SUMIF(CustomerTotal!$A$8:$A$316,$A88,CustomerTotal!K$8:K$316)</f>
        <v>-1.4359768186709057</v>
      </c>
      <c r="L88" s="14">
        <f ca="1">SUMIF(DemandTotal!$A$8:$A$318,$A88,DemandTotal!L$8:L$318)+SUMIF(CommodityTotal!$A$8:$A$318,$A88,CommodityTotal!L$8:L$318)+SUMIF(CustomerTotal!$A$8:$A$316,$A88,CustomerTotal!L$8:L$316)</f>
        <v>-5.9910754817129348</v>
      </c>
      <c r="M88" s="14">
        <f ca="1">SUMIF(DemandTotal!$A$8:$A$318,$A88,DemandTotal!M$8:M$318)+SUMIF(CommodityTotal!$A$8:$A$318,$A88,CommodityTotal!M$8:M$318)+SUMIF(CustomerTotal!$A$8:$A$316,$A88,CustomerTotal!M$8:M$316)</f>
        <v>-120.46668566466047</v>
      </c>
      <c r="N88" s="14">
        <f ca="1">SUMIF(DemandTotal!$A$8:$A$318,$A88,DemandTotal!N$8:N$318)+SUMIF(CommodityTotal!$A$8:$A$318,$A88,CommodityTotal!N$8:N$318)+SUMIF(CustomerTotal!$A$8:$A$316,$A88,CustomerTotal!N$8:N$316)</f>
        <v>-38.781870196054804</v>
      </c>
      <c r="O88" s="14">
        <f ca="1">SUMIF(DemandTotal!$A$8:$A$318,$A88,DemandTotal!O$8:O$318)+SUMIF(CommodityTotal!$A$8:$A$318,$A88,CommodityTotal!O$8:O$318)+SUMIF(CustomerTotal!$A$8:$A$316,$A88,CustomerTotal!O$8:O$316)</f>
        <v>-87.834923905215902</v>
      </c>
      <c r="P88" s="14">
        <f ca="1">SUMIF(DemandTotal!$A$8:$A$318,$A88,DemandTotal!P$8:P$318)+SUMIF(CommodityTotal!$A$8:$A$318,$A88,CommodityTotal!P$8:P$318)+SUMIF(CustomerTotal!$A$8:$A$316,$A88,CustomerTotal!P$8:P$316)</f>
        <v>0</v>
      </c>
      <c r="Q88" s="14">
        <f ca="1">SUMIF(DemandTotal!$A$8:$A$318,$A88,DemandTotal!Q$8:Q$318)+SUMIF(CommodityTotal!$A$8:$A$318,$A88,CommodityTotal!Q$8:Q$318)+SUMIF(CustomerTotal!$A$8:$A$316,$A88,CustomerTotal!Q$8:Q$316)</f>
        <v>0</v>
      </c>
      <c r="R88" s="14">
        <f ca="1">SUMIF(DemandTotal!$A$8:$A$318,$A88,DemandTotal!R$8:R$318)+SUMIF(CommodityTotal!$A$8:$A$318,$A88,CommodityTotal!R$8:R$318)+SUMIF(CustomerTotal!$A$8:$A$316,$A88,CustomerTotal!R$8:R$316)</f>
        <v>0</v>
      </c>
      <c r="S88" s="14">
        <f ca="1">SUMIF(DemandTotal!$A$8:$A$318,$A88,DemandTotal!S$8:S$318)+SUMIF(CommodityTotal!$A$8:$A$318,$A88,CommodityTotal!S$8:S$318)+SUMIF(CustomerTotal!$A$8:$A$316,$A88,CustomerTotal!S$8:S$316)</f>
        <v>0</v>
      </c>
      <c r="T88" s="14">
        <f ca="1">SUMIF(DemandTotal!$A$8:$A$318,$A88,DemandTotal!T$8:T$318)+SUMIF(CommodityTotal!$A$8:$A$318,$A88,CommodityTotal!T$8:T$318)+SUMIF(CustomerTotal!$A$8:$A$316,$A88,CustomerTotal!T$8:T$316)</f>
        <v>0</v>
      </c>
      <c r="U88" s="14">
        <f ca="1">SUMIF(DemandTotal!$A$8:$A$318,$A88,DemandTotal!U$8:U$318)+SUMIF(CommodityTotal!$A$8:$A$318,$A88,CommodityTotal!U$8:U$318)+SUMIF(CustomerTotal!$A$8:$A$316,$A88,CustomerTotal!U$8:U$316)</f>
        <v>0</v>
      </c>
      <c r="W88" s="14"/>
    </row>
    <row r="89" spans="1:23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>IF(ISBLANK('Input-Accounts'!D89),"",'Input-Accounts'!D89)</f>
        <v>0</v>
      </c>
      <c r="E89" s="14">
        <f t="shared" ca="1" si="6"/>
        <v>0</v>
      </c>
      <c r="F89" s="3"/>
      <c r="G89" s="48">
        <f ca="1">SUMIF(DemandTotal!$A$8:$A$318,$A89,DemandTotal!G$8:G$318)+SUMIF(CommodityTotal!$A$8:$A$318,$A89,CommodityTotal!G$8:G$318)+SUMIF(CustomerTotal!$A$8:$A$316,$A89,CustomerTotal!G$8:G$316)</f>
        <v>0</v>
      </c>
      <c r="H89" s="14">
        <f ca="1">SUMIF(DemandTotal!$A$8:$A$318,$A89,DemandTotal!H$8:H$318)+SUMIF(CommodityTotal!$A$8:$A$318,$A89,CommodityTotal!H$8:H$318)+SUMIF(CustomerTotal!$A$8:$A$316,$A89,CustomerTotal!H$8:H$316)</f>
        <v>0</v>
      </c>
      <c r="I89" s="14">
        <f ca="1">SUMIF(DemandTotal!$A$8:$A$318,$A89,DemandTotal!I$8:I$318)+SUMIF(CommodityTotal!$A$8:$A$318,$A89,CommodityTotal!I$8:I$318)+SUMIF(CustomerTotal!$A$8:$A$316,$A89,CustomerTotal!I$8:I$316)</f>
        <v>0</v>
      </c>
      <c r="J89" s="14">
        <f ca="1">SUMIF(DemandTotal!$A$8:$A$318,$A89,DemandTotal!J$8:J$318)+SUMIF(CommodityTotal!$A$8:$A$318,$A89,CommodityTotal!J$8:J$318)+SUMIF(CustomerTotal!$A$8:$A$316,$A89,CustomerTotal!J$8:J$316)</f>
        <v>0</v>
      </c>
      <c r="K89" s="14">
        <f ca="1">SUMIF(DemandTotal!$A$8:$A$318,$A89,DemandTotal!K$8:K$318)+SUMIF(CommodityTotal!$A$8:$A$318,$A89,CommodityTotal!K$8:K$318)+SUMIF(CustomerTotal!$A$8:$A$316,$A89,CustomerTotal!K$8:K$316)</f>
        <v>0</v>
      </c>
      <c r="L89" s="14">
        <f ca="1">SUMIF(DemandTotal!$A$8:$A$318,$A89,DemandTotal!L$8:L$318)+SUMIF(CommodityTotal!$A$8:$A$318,$A89,CommodityTotal!L$8:L$318)+SUMIF(CustomerTotal!$A$8:$A$316,$A89,CustomerTotal!L$8:L$316)</f>
        <v>0</v>
      </c>
      <c r="M89" s="14">
        <f ca="1">SUMIF(DemandTotal!$A$8:$A$318,$A89,DemandTotal!M$8:M$318)+SUMIF(CommodityTotal!$A$8:$A$318,$A89,CommodityTotal!M$8:M$318)+SUMIF(CustomerTotal!$A$8:$A$316,$A89,CustomerTotal!M$8:M$316)</f>
        <v>0</v>
      </c>
      <c r="N89" s="14">
        <f ca="1">SUMIF(DemandTotal!$A$8:$A$318,$A89,DemandTotal!N$8:N$318)+SUMIF(CommodityTotal!$A$8:$A$318,$A89,CommodityTotal!N$8:N$318)+SUMIF(CustomerTotal!$A$8:$A$316,$A89,CustomerTotal!N$8:N$316)</f>
        <v>0</v>
      </c>
      <c r="O89" s="14">
        <f ca="1">SUMIF(DemandTotal!$A$8:$A$318,$A89,DemandTotal!O$8:O$318)+SUMIF(CommodityTotal!$A$8:$A$318,$A89,CommodityTotal!O$8:O$318)+SUMIF(CustomerTotal!$A$8:$A$316,$A89,CustomerTotal!O$8:O$316)</f>
        <v>0</v>
      </c>
      <c r="P89" s="14">
        <f ca="1">SUMIF(DemandTotal!$A$8:$A$318,$A89,DemandTotal!P$8:P$318)+SUMIF(CommodityTotal!$A$8:$A$318,$A89,CommodityTotal!P$8:P$318)+SUMIF(CustomerTotal!$A$8:$A$316,$A89,CustomerTotal!P$8:P$316)</f>
        <v>0</v>
      </c>
      <c r="Q89" s="14">
        <f ca="1">SUMIF(DemandTotal!$A$8:$A$318,$A89,DemandTotal!Q$8:Q$318)+SUMIF(CommodityTotal!$A$8:$A$318,$A89,CommodityTotal!Q$8:Q$318)+SUMIF(CustomerTotal!$A$8:$A$316,$A89,CustomerTotal!Q$8:Q$316)</f>
        <v>0</v>
      </c>
      <c r="R89" s="14">
        <f ca="1">SUMIF(DemandTotal!$A$8:$A$318,$A89,DemandTotal!R$8:R$318)+SUMIF(CommodityTotal!$A$8:$A$318,$A89,CommodityTotal!R$8:R$318)+SUMIF(CustomerTotal!$A$8:$A$316,$A89,CustomerTotal!R$8:R$316)</f>
        <v>0</v>
      </c>
      <c r="S89" s="14">
        <f ca="1">SUMIF(DemandTotal!$A$8:$A$318,$A89,DemandTotal!S$8:S$318)+SUMIF(CommodityTotal!$A$8:$A$318,$A89,CommodityTotal!S$8:S$318)+SUMIF(CustomerTotal!$A$8:$A$316,$A89,CustomerTotal!S$8:S$316)</f>
        <v>0</v>
      </c>
      <c r="T89" s="14">
        <f ca="1">SUMIF(DemandTotal!$A$8:$A$318,$A89,DemandTotal!T$8:T$318)+SUMIF(CommodityTotal!$A$8:$A$318,$A89,CommodityTotal!T$8:T$318)+SUMIF(CustomerTotal!$A$8:$A$316,$A89,CustomerTotal!T$8:T$316)</f>
        <v>0</v>
      </c>
      <c r="U89" s="14">
        <f ca="1">SUMIF(DemandTotal!$A$8:$A$318,$A89,DemandTotal!U$8:U$318)+SUMIF(CommodityTotal!$A$8:$A$318,$A89,CommodityTotal!U$8:U$318)+SUMIF(CustomerTotal!$A$8:$A$316,$A89,CustomerTotal!U$8:U$316)</f>
        <v>0</v>
      </c>
      <c r="W89" s="14"/>
    </row>
    <row r="90" spans="1:23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>IF(ISBLANK('Input-Accounts'!D90),"",'Input-Accounts'!D90)</f>
        <v>-85245</v>
      </c>
      <c r="E90" s="14">
        <f t="shared" ca="1" si="6"/>
        <v>0</v>
      </c>
      <c r="F90" s="3"/>
      <c r="G90" s="48">
        <f ca="1">SUMIF(DemandTotal!$A$8:$A$318,$A90,DemandTotal!G$8:G$318)+SUMIF(CommodityTotal!$A$8:$A$318,$A90,CommodityTotal!G$8:G$318)+SUMIF(CustomerTotal!$A$8:$A$316,$A90,CustomerTotal!G$8:G$316)</f>
        <v>-76819.963949326906</v>
      </c>
      <c r="H90" s="14">
        <f ca="1">SUMIF(DemandTotal!$A$8:$A$318,$A90,DemandTotal!H$8:H$318)+SUMIF(CommodityTotal!$A$8:$A$318,$A90,CommodityTotal!H$8:H$318)+SUMIF(CustomerTotal!$A$8:$A$316,$A90,CustomerTotal!H$8:H$316)</f>
        <v>-4267.2647136725791</v>
      </c>
      <c r="I90" s="14">
        <f ca="1">SUMIF(DemandTotal!$A$8:$A$318,$A90,DemandTotal!I$8:I$318)+SUMIF(CommodityTotal!$A$8:$A$318,$A90,CommodityTotal!I$8:I$318)+SUMIF(CustomerTotal!$A$8:$A$316,$A90,CustomerTotal!I$8:I$316)</f>
        <v>-2389.2115938053948</v>
      </c>
      <c r="J90" s="14">
        <f ca="1">SUMIF(DemandTotal!$A$8:$A$318,$A90,DemandTotal!J$8:J$318)+SUMIF(CommodityTotal!$A$8:$A$318,$A90,CommodityTotal!J$8:J$318)+SUMIF(CustomerTotal!$A$8:$A$316,$A90,CustomerTotal!J$8:J$316)</f>
        <v>-1299.4226838842956</v>
      </c>
      <c r="K90" s="14">
        <f ca="1">SUMIF(DemandTotal!$A$8:$A$318,$A90,DemandTotal!K$8:K$318)+SUMIF(CommodityTotal!$A$8:$A$318,$A90,CommodityTotal!K$8:K$318)+SUMIF(CustomerTotal!$A$8:$A$316,$A90,CustomerTotal!K$8:K$316)</f>
        <v>-2.5112457088508067</v>
      </c>
      <c r="L90" s="14">
        <f ca="1">SUMIF(DemandTotal!$A$8:$A$318,$A90,DemandTotal!L$8:L$318)+SUMIF(CommodityTotal!$A$8:$A$318,$A90,CommodityTotal!L$8:L$318)+SUMIF(CustomerTotal!$A$8:$A$316,$A90,CustomerTotal!L$8:L$316)</f>
        <v>-119.01360620283327</v>
      </c>
      <c r="M90" s="14">
        <f ca="1">SUMIF(DemandTotal!$A$8:$A$318,$A90,DemandTotal!M$8:M$318)+SUMIF(CommodityTotal!$A$8:$A$318,$A90,CommodityTotal!M$8:M$318)+SUMIF(CustomerTotal!$A$8:$A$316,$A90,CustomerTotal!M$8:M$316)</f>
        <v>-305.42674824753323</v>
      </c>
      <c r="N90" s="14">
        <f ca="1">SUMIF(DemandTotal!$A$8:$A$318,$A90,DemandTotal!N$8:N$318)+SUMIF(CommodityTotal!$A$8:$A$318,$A90,CommodityTotal!N$8:N$318)+SUMIF(CustomerTotal!$A$8:$A$316,$A90,CustomerTotal!N$8:N$316)</f>
        <v>-30.09883318579428</v>
      </c>
      <c r="O90" s="14">
        <f ca="1">SUMIF(DemandTotal!$A$8:$A$318,$A90,DemandTotal!O$8:O$318)+SUMIF(CommodityTotal!$A$8:$A$318,$A90,CommodityTotal!O$8:O$318)+SUMIF(CustomerTotal!$A$8:$A$316,$A90,CustomerTotal!O$8:O$316)</f>
        <v>-12.086625965818605</v>
      </c>
      <c r="P90" s="14">
        <f ca="1">SUMIF(DemandTotal!$A$8:$A$318,$A90,DemandTotal!P$8:P$318)+SUMIF(CommodityTotal!$A$8:$A$318,$A90,CommodityTotal!P$8:P$318)+SUMIF(CustomerTotal!$A$8:$A$316,$A90,CustomerTotal!P$8:P$316)</f>
        <v>0</v>
      </c>
      <c r="Q90" s="14">
        <f ca="1">SUMIF(DemandTotal!$A$8:$A$318,$A90,DemandTotal!Q$8:Q$318)+SUMIF(CommodityTotal!$A$8:$A$318,$A90,CommodityTotal!Q$8:Q$318)+SUMIF(CustomerTotal!$A$8:$A$316,$A90,CustomerTotal!Q$8:Q$316)</f>
        <v>0</v>
      </c>
      <c r="R90" s="14">
        <f ca="1">SUMIF(DemandTotal!$A$8:$A$318,$A90,DemandTotal!R$8:R$318)+SUMIF(CommodityTotal!$A$8:$A$318,$A90,CommodityTotal!R$8:R$318)+SUMIF(CustomerTotal!$A$8:$A$316,$A90,CustomerTotal!R$8:R$316)</f>
        <v>0</v>
      </c>
      <c r="S90" s="14">
        <f ca="1">SUMIF(DemandTotal!$A$8:$A$318,$A90,DemandTotal!S$8:S$318)+SUMIF(CommodityTotal!$A$8:$A$318,$A90,CommodityTotal!S$8:S$318)+SUMIF(CustomerTotal!$A$8:$A$316,$A90,CustomerTotal!S$8:S$316)</f>
        <v>0</v>
      </c>
      <c r="T90" s="14">
        <f ca="1">SUMIF(DemandTotal!$A$8:$A$318,$A90,DemandTotal!T$8:T$318)+SUMIF(CommodityTotal!$A$8:$A$318,$A90,CommodityTotal!T$8:T$318)+SUMIF(CustomerTotal!$A$8:$A$316,$A90,CustomerTotal!T$8:T$316)</f>
        <v>0</v>
      </c>
      <c r="U90" s="14">
        <f ca="1">SUMIF(DemandTotal!$A$8:$A$318,$A90,DemandTotal!U$8:U$318)+SUMIF(CommodityTotal!$A$8:$A$318,$A90,CommodityTotal!U$8:U$318)+SUMIF(CustomerTotal!$A$8:$A$316,$A90,CustomerTotal!U$8:U$316)</f>
        <v>0</v>
      </c>
      <c r="W90" s="14"/>
    </row>
    <row r="91" spans="1:23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>IF(ISBLANK('Input-Accounts'!D91),"",'Input-Accounts'!D91)</f>
        <v>-6419.8879999999999</v>
      </c>
      <c r="E91" s="14">
        <f t="shared" ca="1" si="6"/>
        <v>0</v>
      </c>
      <c r="F91" s="3"/>
      <c r="G91" s="48">
        <f ca="1">SUMIF(DemandTotal!$A$8:$A$318,$A91,DemandTotal!G$8:G$318)+SUMIF(CommodityTotal!$A$8:$A$318,$A91,CommodityTotal!G$8:G$318)+SUMIF(CustomerTotal!$A$8:$A$316,$A91,CustomerTotal!G$8:G$316)</f>
        <v>-4508.9730726783419</v>
      </c>
      <c r="H91" s="14">
        <f ca="1">SUMIF(DemandTotal!$A$8:$A$318,$A91,DemandTotal!H$8:H$318)+SUMIF(CommodityTotal!$A$8:$A$318,$A91,CommodityTotal!H$8:H$318)+SUMIF(CustomerTotal!$A$8:$A$316,$A91,CustomerTotal!H$8:H$316)</f>
        <v>-528.60579624656066</v>
      </c>
      <c r="I91" s="14">
        <f ca="1">SUMIF(DemandTotal!$A$8:$A$318,$A91,DemandTotal!I$8:I$318)+SUMIF(CommodityTotal!$A$8:$A$318,$A91,CommodityTotal!I$8:I$318)+SUMIF(CustomerTotal!$A$8:$A$316,$A91,CustomerTotal!I$8:I$316)</f>
        <v>-750.28888573790709</v>
      </c>
      <c r="J91" s="14">
        <f ca="1">SUMIF(DemandTotal!$A$8:$A$318,$A91,DemandTotal!J$8:J$318)+SUMIF(CommodityTotal!$A$8:$A$318,$A91,CommodityTotal!J$8:J$318)+SUMIF(CustomerTotal!$A$8:$A$316,$A91,CustomerTotal!J$8:J$316)</f>
        <v>-445.04569695926483</v>
      </c>
      <c r="K91" s="14">
        <f ca="1">SUMIF(DemandTotal!$A$8:$A$318,$A91,DemandTotal!K$8:K$318)+SUMIF(CommodityTotal!$A$8:$A$318,$A91,CommodityTotal!K$8:K$318)+SUMIF(CustomerTotal!$A$8:$A$316,$A91,CustomerTotal!K$8:K$316)</f>
        <v>-5.7522280921062539</v>
      </c>
      <c r="L91" s="14">
        <f ca="1">SUMIF(DemandTotal!$A$8:$A$318,$A91,DemandTotal!L$8:L$318)+SUMIF(CommodityTotal!$A$8:$A$318,$A91,CommodityTotal!L$8:L$318)+SUMIF(CustomerTotal!$A$8:$A$316,$A91,CustomerTotal!L$8:L$316)</f>
        <v>-44.264964783482775</v>
      </c>
      <c r="M91" s="14">
        <f ca="1">SUMIF(DemandTotal!$A$8:$A$318,$A91,DemandTotal!M$8:M$318)+SUMIF(CommodityTotal!$A$8:$A$318,$A91,CommodityTotal!M$8:M$318)+SUMIF(CustomerTotal!$A$8:$A$316,$A91,CustomerTotal!M$8:M$316)</f>
        <v>-119.01242365620209</v>
      </c>
      <c r="N91" s="14">
        <f ca="1">SUMIF(DemandTotal!$A$8:$A$318,$A91,DemandTotal!N$8:N$318)+SUMIF(CommodityTotal!$A$8:$A$318,$A91,CommodityTotal!N$8:N$318)+SUMIF(CustomerTotal!$A$8:$A$316,$A91,CustomerTotal!N$8:N$316)</f>
        <v>-12.807464552827168</v>
      </c>
      <c r="O91" s="14">
        <f ca="1">SUMIF(DemandTotal!$A$8:$A$318,$A91,DemandTotal!O$8:O$318)+SUMIF(CommodityTotal!$A$8:$A$318,$A91,CommodityTotal!O$8:O$318)+SUMIF(CustomerTotal!$A$8:$A$316,$A91,CustomerTotal!O$8:O$316)</f>
        <v>-5.1374672933068597</v>
      </c>
      <c r="P91" s="14">
        <f ca="1">SUMIF(DemandTotal!$A$8:$A$318,$A91,DemandTotal!P$8:P$318)+SUMIF(CommodityTotal!$A$8:$A$318,$A91,CommodityTotal!P$8:P$318)+SUMIF(CustomerTotal!$A$8:$A$316,$A91,CustomerTotal!P$8:P$316)</f>
        <v>0</v>
      </c>
      <c r="Q91" s="14">
        <f ca="1">SUMIF(DemandTotal!$A$8:$A$318,$A91,DemandTotal!Q$8:Q$318)+SUMIF(CommodityTotal!$A$8:$A$318,$A91,CommodityTotal!Q$8:Q$318)+SUMIF(CustomerTotal!$A$8:$A$316,$A91,CustomerTotal!Q$8:Q$316)</f>
        <v>0</v>
      </c>
      <c r="R91" s="14">
        <f ca="1">SUMIF(DemandTotal!$A$8:$A$318,$A91,DemandTotal!R$8:R$318)+SUMIF(CommodityTotal!$A$8:$A$318,$A91,CommodityTotal!R$8:R$318)+SUMIF(CustomerTotal!$A$8:$A$316,$A91,CustomerTotal!R$8:R$316)</f>
        <v>0</v>
      </c>
      <c r="S91" s="14">
        <f ca="1">SUMIF(DemandTotal!$A$8:$A$318,$A91,DemandTotal!S$8:S$318)+SUMIF(CommodityTotal!$A$8:$A$318,$A91,CommodityTotal!S$8:S$318)+SUMIF(CustomerTotal!$A$8:$A$316,$A91,CustomerTotal!S$8:S$316)</f>
        <v>0</v>
      </c>
      <c r="T91" s="14">
        <f ca="1">SUMIF(DemandTotal!$A$8:$A$318,$A91,DemandTotal!T$8:T$318)+SUMIF(CommodityTotal!$A$8:$A$318,$A91,CommodityTotal!T$8:T$318)+SUMIF(CustomerTotal!$A$8:$A$316,$A91,CustomerTotal!T$8:T$316)</f>
        <v>0</v>
      </c>
      <c r="U91" s="14">
        <f ca="1">SUMIF(DemandTotal!$A$8:$A$318,$A91,DemandTotal!U$8:U$318)+SUMIF(CommodityTotal!$A$8:$A$318,$A91,CommodityTotal!U$8:U$318)+SUMIF(CustomerTotal!$A$8:$A$316,$A91,CustomerTotal!U$8:U$316)</f>
        <v>0</v>
      </c>
      <c r="W91" s="14"/>
    </row>
    <row r="92" spans="1:23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>IF(ISBLANK('Input-Accounts'!D92),"",'Input-Accounts'!D92)</f>
        <v>-1972.6020000000001</v>
      </c>
      <c r="E92" s="14">
        <f t="shared" ca="1" si="6"/>
        <v>0</v>
      </c>
      <c r="F92" s="3"/>
      <c r="G92" s="48">
        <f ca="1">SUMIF(DemandTotal!$A$8:$A$318,$A92,DemandTotal!G$8:G$318)+SUMIF(CommodityTotal!$A$8:$A$318,$A92,CommodityTotal!G$8:G$318)+SUMIF(CustomerTotal!$A$8:$A$316,$A92,CustomerTotal!G$8:G$316)</f>
        <v>-1385.4461792964992</v>
      </c>
      <c r="H92" s="14">
        <f ca="1">SUMIF(DemandTotal!$A$8:$A$318,$A92,DemandTotal!H$8:H$318)+SUMIF(CommodityTotal!$A$8:$A$318,$A92,CommodityTotal!H$8:H$318)+SUMIF(CustomerTotal!$A$8:$A$316,$A92,CustomerTotal!H$8:H$316)</f>
        <v>-162.42165765003347</v>
      </c>
      <c r="I92" s="14">
        <f ca="1">SUMIF(DemandTotal!$A$8:$A$318,$A92,DemandTotal!I$8:I$318)+SUMIF(CommodityTotal!$A$8:$A$318,$A92,CommodityTotal!I$8:I$318)+SUMIF(CustomerTotal!$A$8:$A$316,$A92,CustomerTotal!I$8:I$316)</f>
        <v>-230.53694341464634</v>
      </c>
      <c r="J92" s="14">
        <f ca="1">SUMIF(DemandTotal!$A$8:$A$318,$A92,DemandTotal!J$8:J$318)+SUMIF(CommodityTotal!$A$8:$A$318,$A92,CommodityTotal!J$8:J$318)+SUMIF(CustomerTotal!$A$8:$A$316,$A92,CustomerTotal!J$8:J$316)</f>
        <v>-136.74662734197852</v>
      </c>
      <c r="K92" s="14">
        <f ca="1">SUMIF(DemandTotal!$A$8:$A$318,$A92,DemandTotal!K$8:K$318)+SUMIF(CommodityTotal!$A$8:$A$318,$A92,CommodityTotal!K$8:K$318)+SUMIF(CustomerTotal!$A$8:$A$316,$A92,CustomerTotal!K$8:K$316)</f>
        <v>-1.7674539865718812</v>
      </c>
      <c r="L92" s="14">
        <f ca="1">SUMIF(DemandTotal!$A$8:$A$318,$A92,DemandTotal!L$8:L$318)+SUMIF(CommodityTotal!$A$8:$A$318,$A92,CommodityTotal!L$8:L$318)+SUMIF(CustomerTotal!$A$8:$A$316,$A92,CustomerTotal!L$8:L$316)</f>
        <v>-13.60104071314448</v>
      </c>
      <c r="M92" s="14">
        <f ca="1">SUMIF(DemandTotal!$A$8:$A$318,$A92,DemandTotal!M$8:M$318)+SUMIF(CommodityTotal!$A$8:$A$318,$A92,CommodityTotal!M$8:M$318)+SUMIF(CustomerTotal!$A$8:$A$316,$A92,CustomerTotal!M$8:M$316)</f>
        <v>-36.568261771711839</v>
      </c>
      <c r="N92" s="14">
        <f ca="1">SUMIF(DemandTotal!$A$8:$A$318,$A92,DemandTotal!N$8:N$318)+SUMIF(CommodityTotal!$A$8:$A$318,$A92,CommodityTotal!N$8:N$318)+SUMIF(CustomerTotal!$A$8:$A$316,$A92,CustomerTotal!N$8:N$316)</f>
        <v>-3.9352758477774037</v>
      </c>
      <c r="O92" s="14">
        <f ca="1">SUMIF(DemandTotal!$A$8:$A$318,$A92,DemandTotal!O$8:O$318)+SUMIF(CommodityTotal!$A$8:$A$318,$A92,CommodityTotal!O$8:O$318)+SUMIF(CustomerTotal!$A$8:$A$316,$A92,CustomerTotal!O$8:O$316)</f>
        <v>-1.5785599776369461</v>
      </c>
      <c r="P92" s="14">
        <f ca="1">SUMIF(DemandTotal!$A$8:$A$318,$A92,DemandTotal!P$8:P$318)+SUMIF(CommodityTotal!$A$8:$A$318,$A92,CommodityTotal!P$8:P$318)+SUMIF(CustomerTotal!$A$8:$A$316,$A92,CustomerTotal!P$8:P$316)</f>
        <v>0</v>
      </c>
      <c r="Q92" s="14">
        <f ca="1">SUMIF(DemandTotal!$A$8:$A$318,$A92,DemandTotal!Q$8:Q$318)+SUMIF(CommodityTotal!$A$8:$A$318,$A92,CommodityTotal!Q$8:Q$318)+SUMIF(CustomerTotal!$A$8:$A$316,$A92,CustomerTotal!Q$8:Q$316)</f>
        <v>0</v>
      </c>
      <c r="R92" s="14">
        <f ca="1">SUMIF(DemandTotal!$A$8:$A$318,$A92,DemandTotal!R$8:R$318)+SUMIF(CommodityTotal!$A$8:$A$318,$A92,CommodityTotal!R$8:R$318)+SUMIF(CustomerTotal!$A$8:$A$316,$A92,CustomerTotal!R$8:R$316)</f>
        <v>0</v>
      </c>
      <c r="S92" s="14">
        <f ca="1">SUMIF(DemandTotal!$A$8:$A$318,$A92,DemandTotal!S$8:S$318)+SUMIF(CommodityTotal!$A$8:$A$318,$A92,CommodityTotal!S$8:S$318)+SUMIF(CustomerTotal!$A$8:$A$316,$A92,CustomerTotal!S$8:S$316)</f>
        <v>0</v>
      </c>
      <c r="T92" s="14">
        <f ca="1">SUMIF(DemandTotal!$A$8:$A$318,$A92,DemandTotal!T$8:T$318)+SUMIF(CommodityTotal!$A$8:$A$318,$A92,CommodityTotal!T$8:T$318)+SUMIF(CustomerTotal!$A$8:$A$316,$A92,CustomerTotal!T$8:T$316)</f>
        <v>0</v>
      </c>
      <c r="U92" s="14">
        <f ca="1">SUMIF(DemandTotal!$A$8:$A$318,$A92,DemandTotal!U$8:U$318)+SUMIF(CommodityTotal!$A$8:$A$318,$A92,CommodityTotal!U$8:U$318)+SUMIF(CustomerTotal!$A$8:$A$316,$A92,CustomerTotal!U$8:U$316)</f>
        <v>0</v>
      </c>
      <c r="W92" s="14"/>
    </row>
    <row r="93" spans="1:23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>IF(ISBLANK('Input-Accounts'!D93),"",'Input-Accounts'!D93)</f>
        <v>0</v>
      </c>
      <c r="E93" s="14">
        <f t="shared" ca="1" si="6"/>
        <v>0</v>
      </c>
      <c r="F93" s="3"/>
      <c r="G93" s="48">
        <f ca="1">SUMIF(DemandTotal!$A$8:$A$318,$A93,DemandTotal!G$8:G$318)+SUMIF(CommodityTotal!$A$8:$A$318,$A93,CommodityTotal!G$8:G$318)+SUMIF(CustomerTotal!$A$8:$A$316,$A93,CustomerTotal!G$8:G$316)</f>
        <v>0</v>
      </c>
      <c r="H93" s="14">
        <f ca="1">SUMIF(DemandTotal!$A$8:$A$318,$A93,DemandTotal!H$8:H$318)+SUMIF(CommodityTotal!$A$8:$A$318,$A93,CommodityTotal!H$8:H$318)+SUMIF(CustomerTotal!$A$8:$A$316,$A93,CustomerTotal!H$8:H$316)</f>
        <v>0</v>
      </c>
      <c r="I93" s="14">
        <f ca="1">SUMIF(DemandTotal!$A$8:$A$318,$A93,DemandTotal!I$8:I$318)+SUMIF(CommodityTotal!$A$8:$A$318,$A93,CommodityTotal!I$8:I$318)+SUMIF(CustomerTotal!$A$8:$A$316,$A93,CustomerTotal!I$8:I$316)</f>
        <v>0</v>
      </c>
      <c r="J93" s="14">
        <f ca="1">SUMIF(DemandTotal!$A$8:$A$318,$A93,DemandTotal!J$8:J$318)+SUMIF(CommodityTotal!$A$8:$A$318,$A93,CommodityTotal!J$8:J$318)+SUMIF(CustomerTotal!$A$8:$A$316,$A93,CustomerTotal!J$8:J$316)</f>
        <v>0</v>
      </c>
      <c r="K93" s="14">
        <f ca="1">SUMIF(DemandTotal!$A$8:$A$318,$A93,DemandTotal!K$8:K$318)+SUMIF(CommodityTotal!$A$8:$A$318,$A93,CommodityTotal!K$8:K$318)+SUMIF(CustomerTotal!$A$8:$A$316,$A93,CustomerTotal!K$8:K$316)</f>
        <v>0</v>
      </c>
      <c r="L93" s="14">
        <f ca="1">SUMIF(DemandTotal!$A$8:$A$318,$A93,DemandTotal!L$8:L$318)+SUMIF(CommodityTotal!$A$8:$A$318,$A93,CommodityTotal!L$8:L$318)+SUMIF(CustomerTotal!$A$8:$A$316,$A93,CustomerTotal!L$8:L$316)</f>
        <v>0</v>
      </c>
      <c r="M93" s="14">
        <f ca="1">SUMIF(DemandTotal!$A$8:$A$318,$A93,DemandTotal!M$8:M$318)+SUMIF(CommodityTotal!$A$8:$A$318,$A93,CommodityTotal!M$8:M$318)+SUMIF(CustomerTotal!$A$8:$A$316,$A93,CustomerTotal!M$8:M$316)</f>
        <v>0</v>
      </c>
      <c r="N93" s="14">
        <f ca="1">SUMIF(DemandTotal!$A$8:$A$318,$A93,DemandTotal!N$8:N$318)+SUMIF(CommodityTotal!$A$8:$A$318,$A93,CommodityTotal!N$8:N$318)+SUMIF(CustomerTotal!$A$8:$A$316,$A93,CustomerTotal!N$8:N$316)</f>
        <v>0</v>
      </c>
      <c r="O93" s="14">
        <f ca="1">SUMIF(DemandTotal!$A$8:$A$318,$A93,DemandTotal!O$8:O$318)+SUMIF(CommodityTotal!$A$8:$A$318,$A93,CommodityTotal!O$8:O$318)+SUMIF(CustomerTotal!$A$8:$A$316,$A93,CustomerTotal!O$8:O$316)</f>
        <v>0</v>
      </c>
      <c r="P93" s="14">
        <f ca="1">SUMIF(DemandTotal!$A$8:$A$318,$A93,DemandTotal!P$8:P$318)+SUMIF(CommodityTotal!$A$8:$A$318,$A93,CommodityTotal!P$8:P$318)+SUMIF(CustomerTotal!$A$8:$A$316,$A93,CustomerTotal!P$8:P$316)</f>
        <v>0</v>
      </c>
      <c r="Q93" s="14">
        <f ca="1">SUMIF(DemandTotal!$A$8:$A$318,$A93,DemandTotal!Q$8:Q$318)+SUMIF(CommodityTotal!$A$8:$A$318,$A93,CommodityTotal!Q$8:Q$318)+SUMIF(CustomerTotal!$A$8:$A$316,$A93,CustomerTotal!Q$8:Q$316)</f>
        <v>0</v>
      </c>
      <c r="R93" s="14">
        <f ca="1">SUMIF(DemandTotal!$A$8:$A$318,$A93,DemandTotal!R$8:R$318)+SUMIF(CommodityTotal!$A$8:$A$318,$A93,CommodityTotal!R$8:R$318)+SUMIF(CustomerTotal!$A$8:$A$316,$A93,CustomerTotal!R$8:R$316)</f>
        <v>0</v>
      </c>
      <c r="S93" s="14">
        <f ca="1">SUMIF(DemandTotal!$A$8:$A$318,$A93,DemandTotal!S$8:S$318)+SUMIF(CommodityTotal!$A$8:$A$318,$A93,CommodityTotal!S$8:S$318)+SUMIF(CustomerTotal!$A$8:$A$316,$A93,CustomerTotal!S$8:S$316)</f>
        <v>0</v>
      </c>
      <c r="T93" s="14">
        <f ca="1">SUMIF(DemandTotal!$A$8:$A$318,$A93,DemandTotal!T$8:T$318)+SUMIF(CommodityTotal!$A$8:$A$318,$A93,CommodityTotal!T$8:T$318)+SUMIF(CustomerTotal!$A$8:$A$316,$A93,CustomerTotal!T$8:T$316)</f>
        <v>0</v>
      </c>
      <c r="U93" s="14">
        <f ca="1">SUMIF(DemandTotal!$A$8:$A$318,$A93,DemandTotal!U$8:U$318)+SUMIF(CommodityTotal!$A$8:$A$318,$A93,CommodityTotal!U$8:U$318)+SUMIF(CustomerTotal!$A$8:$A$316,$A93,CustomerTotal!U$8:U$316)</f>
        <v>0</v>
      </c>
      <c r="W93" s="14"/>
    </row>
    <row r="94" spans="1:23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>IF(ISBLANK('Input-Accounts'!D94),"",'Input-Accounts'!D94)</f>
        <v>-598.73299999999995</v>
      </c>
      <c r="E94" s="14">
        <f t="shared" ca="1" si="6"/>
        <v>0</v>
      </c>
      <c r="F94" s="3"/>
      <c r="G94" s="48">
        <f ca="1">SUMIF(DemandTotal!$A$8:$A$318,$A94,DemandTotal!G$8:G$318)+SUMIF(CommodityTotal!$A$8:$A$318,$A94,CommodityTotal!G$8:G$318)+SUMIF(CustomerTotal!$A$8:$A$316,$A94,CustomerTotal!G$8:G$316)</f>
        <v>-420.51683373976641</v>
      </c>
      <c r="H94" s="14">
        <f ca="1">SUMIF(DemandTotal!$A$8:$A$318,$A94,DemandTotal!H$8:H$318)+SUMIF(CommodityTotal!$A$8:$A$318,$A94,CommodityTotal!H$8:H$318)+SUMIF(CustomerTotal!$A$8:$A$316,$A94,CustomerTotal!H$8:H$316)</f>
        <v>-49.298949483868249</v>
      </c>
      <c r="I94" s="14">
        <f ca="1">SUMIF(DemandTotal!$A$8:$A$318,$A94,DemandTotal!I$8:I$318)+SUMIF(CommodityTotal!$A$8:$A$318,$A94,CommodityTotal!I$8:I$318)+SUMIF(CustomerTotal!$A$8:$A$316,$A94,CustomerTotal!I$8:I$316)</f>
        <v>-69.973606303492261</v>
      </c>
      <c r="J94" s="14">
        <f ca="1">SUMIF(DemandTotal!$A$8:$A$318,$A94,DemandTotal!J$8:J$318)+SUMIF(CommodityTotal!$A$8:$A$318,$A94,CommodityTotal!J$8:J$318)+SUMIF(CustomerTotal!$A$8:$A$316,$A94,CustomerTotal!J$8:J$316)</f>
        <v>-41.505949212433535</v>
      </c>
      <c r="K94" s="14">
        <f ca="1">SUMIF(DemandTotal!$A$8:$A$318,$A94,DemandTotal!K$8:K$318)+SUMIF(CommodityTotal!$A$8:$A$318,$A94,CommodityTotal!K$8:K$318)+SUMIF(CustomerTotal!$A$8:$A$316,$A94,CustomerTotal!K$8:K$316)</f>
        <v>-0.53646555551608588</v>
      </c>
      <c r="L94" s="14">
        <f ca="1">SUMIF(DemandTotal!$A$8:$A$318,$A94,DemandTotal!L$8:L$318)+SUMIF(CommodityTotal!$A$8:$A$318,$A94,CommodityTotal!L$8:L$318)+SUMIF(CustomerTotal!$A$8:$A$316,$A94,CustomerTotal!L$8:L$316)</f>
        <v>-4.1282488354483737</v>
      </c>
      <c r="M94" s="14">
        <f ca="1">SUMIF(DemandTotal!$A$8:$A$318,$A94,DemandTotal!M$8:M$318)+SUMIF(CommodityTotal!$A$8:$A$318,$A94,CommodityTotal!M$8:M$318)+SUMIF(CustomerTotal!$A$8:$A$316,$A94,CustomerTotal!M$8:M$316)</f>
        <v>-11.099362707409981</v>
      </c>
      <c r="N94" s="14">
        <f ca="1">SUMIF(DemandTotal!$A$8:$A$318,$A94,DemandTotal!N$8:N$318)+SUMIF(CommodityTotal!$A$8:$A$318,$A94,CommodityTotal!N$8:N$318)+SUMIF(CustomerTotal!$A$8:$A$316,$A94,CustomerTotal!N$8:N$316)</f>
        <v>-1.1944525627406379</v>
      </c>
      <c r="O94" s="14">
        <f ca="1">SUMIF(DemandTotal!$A$8:$A$318,$A94,DemandTotal!O$8:O$318)+SUMIF(CommodityTotal!$A$8:$A$318,$A94,CommodityTotal!O$8:O$318)+SUMIF(CustomerTotal!$A$8:$A$316,$A94,CustomerTotal!O$8:O$316)</f>
        <v>-0.4791315993243957</v>
      </c>
      <c r="P94" s="14">
        <f ca="1">SUMIF(DemandTotal!$A$8:$A$318,$A94,DemandTotal!P$8:P$318)+SUMIF(CommodityTotal!$A$8:$A$318,$A94,CommodityTotal!P$8:P$318)+SUMIF(CustomerTotal!$A$8:$A$316,$A94,CustomerTotal!P$8:P$316)</f>
        <v>0</v>
      </c>
      <c r="Q94" s="14">
        <f ca="1">SUMIF(DemandTotal!$A$8:$A$318,$A94,DemandTotal!Q$8:Q$318)+SUMIF(CommodityTotal!$A$8:$A$318,$A94,CommodityTotal!Q$8:Q$318)+SUMIF(CustomerTotal!$A$8:$A$316,$A94,CustomerTotal!Q$8:Q$316)</f>
        <v>0</v>
      </c>
      <c r="R94" s="14">
        <f ca="1">SUMIF(DemandTotal!$A$8:$A$318,$A94,DemandTotal!R$8:R$318)+SUMIF(CommodityTotal!$A$8:$A$318,$A94,CommodityTotal!R$8:R$318)+SUMIF(CustomerTotal!$A$8:$A$316,$A94,CustomerTotal!R$8:R$316)</f>
        <v>0</v>
      </c>
      <c r="S94" s="14">
        <f ca="1">SUMIF(DemandTotal!$A$8:$A$318,$A94,DemandTotal!S$8:S$318)+SUMIF(CommodityTotal!$A$8:$A$318,$A94,CommodityTotal!S$8:S$318)+SUMIF(CustomerTotal!$A$8:$A$316,$A94,CustomerTotal!S$8:S$316)</f>
        <v>0</v>
      </c>
      <c r="T94" s="14">
        <f ca="1">SUMIF(DemandTotal!$A$8:$A$318,$A94,DemandTotal!T$8:T$318)+SUMIF(CommodityTotal!$A$8:$A$318,$A94,CommodityTotal!T$8:T$318)+SUMIF(CustomerTotal!$A$8:$A$316,$A94,CustomerTotal!T$8:T$316)</f>
        <v>0</v>
      </c>
      <c r="U94" s="14">
        <f ca="1">SUMIF(DemandTotal!$A$8:$A$318,$A94,DemandTotal!U$8:U$318)+SUMIF(CommodityTotal!$A$8:$A$318,$A94,CommodityTotal!U$8:U$318)+SUMIF(CustomerTotal!$A$8:$A$316,$A94,CustomerTotal!U$8:U$316)</f>
        <v>0</v>
      </c>
      <c r="W94" s="14"/>
    </row>
    <row r="95" spans="1:23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>IF(ISBLANK('Input-Accounts'!D95),"",'Input-Accounts'!D95)</f>
        <v>-7010.2749999999996</v>
      </c>
      <c r="E95" s="14">
        <f t="shared" ca="1" si="6"/>
        <v>0</v>
      </c>
      <c r="F95" s="3"/>
      <c r="G95" s="48">
        <f ca="1">SUMIF(DemandTotal!$A$8:$A$318,$A95,DemandTotal!G$8:G$318)+SUMIF(CommodityTotal!$A$8:$A$318,$A95,CommodityTotal!G$8:G$318)+SUMIF(CustomerTotal!$A$8:$A$316,$A95,CustomerTotal!G$8:G$316)</f>
        <v>-27.656120009626118</v>
      </c>
      <c r="H95" s="14">
        <f ca="1">SUMIF(DemandTotal!$A$8:$A$318,$A95,DemandTotal!H$8:H$318)+SUMIF(CommodityTotal!$A$8:$A$318,$A95,CommodityTotal!H$8:H$318)+SUMIF(CustomerTotal!$A$8:$A$316,$A95,CustomerTotal!H$8:H$316)</f>
        <v>-353.08856444477334</v>
      </c>
      <c r="I95" s="14">
        <f ca="1">SUMIF(DemandTotal!$A$8:$A$318,$A95,DemandTotal!I$8:I$318)+SUMIF(CommodityTotal!$A$8:$A$318,$A95,CommodityTotal!I$8:I$318)+SUMIF(CustomerTotal!$A$8:$A$316,$A95,CustomerTotal!I$8:I$316)</f>
        <v>-2809.6519026704218</v>
      </c>
      <c r="J95" s="14">
        <f ca="1">SUMIF(DemandTotal!$A$8:$A$318,$A95,DemandTotal!J$8:J$318)+SUMIF(CommodityTotal!$A$8:$A$318,$A95,CommodityTotal!J$8:J$318)+SUMIF(CustomerTotal!$A$8:$A$316,$A95,CustomerTotal!J$8:J$316)</f>
        <v>-1133.8592896249081</v>
      </c>
      <c r="K95" s="14">
        <f ca="1">SUMIF(DemandTotal!$A$8:$A$318,$A95,DemandTotal!K$8:K$318)+SUMIF(CommodityTotal!$A$8:$A$318,$A95,CommodityTotal!K$8:K$318)+SUMIF(CustomerTotal!$A$8:$A$316,$A95,CustomerTotal!K$8:K$316)</f>
        <v>-75.571172813351026</v>
      </c>
      <c r="L95" s="14">
        <f ca="1">SUMIF(DemandTotal!$A$8:$A$318,$A95,DemandTotal!L$8:L$318)+SUMIF(CommodityTotal!$A$8:$A$318,$A95,CommodityTotal!L$8:L$318)+SUMIF(CustomerTotal!$A$8:$A$316,$A95,CustomerTotal!L$8:L$316)</f>
        <v>-69.834913952267385</v>
      </c>
      <c r="M95" s="14">
        <f ca="1">SUMIF(DemandTotal!$A$8:$A$318,$A95,DemandTotal!M$8:M$318)+SUMIF(CommodityTotal!$A$8:$A$318,$A95,CommodityTotal!M$8:M$318)+SUMIF(CustomerTotal!$A$8:$A$316,$A95,CustomerTotal!M$8:M$316)</f>
        <v>-1230.6660316341242</v>
      </c>
      <c r="N95" s="14">
        <f ca="1">SUMIF(DemandTotal!$A$8:$A$318,$A95,DemandTotal!N$8:N$318)+SUMIF(CommodityTotal!$A$8:$A$318,$A95,CommodityTotal!N$8:N$318)+SUMIF(CustomerTotal!$A$8:$A$316,$A95,CustomerTotal!N$8:N$316)</f>
        <v>-926.05754377206949</v>
      </c>
      <c r="O95" s="14">
        <f ca="1">SUMIF(DemandTotal!$A$8:$A$318,$A95,DemandTotal!O$8:O$318)+SUMIF(CommodityTotal!$A$8:$A$318,$A95,CommodityTotal!O$8:O$318)+SUMIF(CustomerTotal!$A$8:$A$316,$A95,CustomerTotal!O$8:O$316)</f>
        <v>-383.88946107845845</v>
      </c>
      <c r="P95" s="14">
        <f ca="1">SUMIF(DemandTotal!$A$8:$A$318,$A95,DemandTotal!P$8:P$318)+SUMIF(CommodityTotal!$A$8:$A$318,$A95,CommodityTotal!P$8:P$318)+SUMIF(CustomerTotal!$A$8:$A$316,$A95,CustomerTotal!P$8:P$316)</f>
        <v>0</v>
      </c>
      <c r="Q95" s="14">
        <f ca="1">SUMIF(DemandTotal!$A$8:$A$318,$A95,DemandTotal!Q$8:Q$318)+SUMIF(CommodityTotal!$A$8:$A$318,$A95,CommodityTotal!Q$8:Q$318)+SUMIF(CustomerTotal!$A$8:$A$316,$A95,CustomerTotal!Q$8:Q$316)</f>
        <v>0</v>
      </c>
      <c r="R95" s="14">
        <f ca="1">SUMIF(DemandTotal!$A$8:$A$318,$A95,DemandTotal!R$8:R$318)+SUMIF(CommodityTotal!$A$8:$A$318,$A95,CommodityTotal!R$8:R$318)+SUMIF(CustomerTotal!$A$8:$A$316,$A95,CustomerTotal!R$8:R$316)</f>
        <v>0</v>
      </c>
      <c r="S95" s="14">
        <f ca="1">SUMIF(DemandTotal!$A$8:$A$318,$A95,DemandTotal!S$8:S$318)+SUMIF(CommodityTotal!$A$8:$A$318,$A95,CommodityTotal!S$8:S$318)+SUMIF(CustomerTotal!$A$8:$A$316,$A95,CustomerTotal!S$8:S$316)</f>
        <v>0</v>
      </c>
      <c r="T95" s="14">
        <f ca="1">SUMIF(DemandTotal!$A$8:$A$318,$A95,DemandTotal!T$8:T$318)+SUMIF(CommodityTotal!$A$8:$A$318,$A95,CommodityTotal!T$8:T$318)+SUMIF(CustomerTotal!$A$8:$A$316,$A95,CustomerTotal!T$8:T$316)</f>
        <v>0</v>
      </c>
      <c r="U95" s="14">
        <f ca="1">SUMIF(DemandTotal!$A$8:$A$318,$A95,DemandTotal!U$8:U$318)+SUMIF(CommodityTotal!$A$8:$A$318,$A95,CommodityTotal!U$8:U$318)+SUMIF(CustomerTotal!$A$8:$A$316,$A95,CustomerTotal!U$8:U$316)</f>
        <v>0</v>
      </c>
      <c r="W95" s="14"/>
    </row>
    <row r="96" spans="1:23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>IF(ISBLANK('Input-Accounts'!D96),"",'Input-Accounts'!D96)</f>
        <v>-222431.77900000004</v>
      </c>
      <c r="E96" s="14">
        <f t="shared" ca="1" si="5"/>
        <v>0</v>
      </c>
      <c r="G96" s="309">
        <f ca="1">SUMIF(DemandTotal!$A$8:$A$318,$A96,DemandTotal!G$8:G$318)+SUMIF(CommodityTotal!$A$8:$A$318,$A96,CommodityTotal!G$8:G$318)+SUMIF(CustomerTotal!$A$8:$A$316,$A96,CustomerTotal!G$8:G$316)</f>
        <v>-178108.85179159086</v>
      </c>
      <c r="H96" s="174">
        <f ca="1">SUMIF(DemandTotal!$A$8:$A$318,$A96,DemandTotal!H$8:H$318)+SUMIF(CommodityTotal!$A$8:$A$318,$A96,CommodityTotal!H$8:H$318)+SUMIF(CustomerTotal!$A$8:$A$316,$A96,CustomerTotal!H$8:H$316)</f>
        <v>-10588.583645820992</v>
      </c>
      <c r="I96" s="174">
        <f ca="1">SUMIF(DemandTotal!$A$8:$A$318,$A96,DemandTotal!I$8:I$318)+SUMIF(CommodityTotal!$A$8:$A$318,$A96,CommodityTotal!I$8:I$318)+SUMIF(CustomerTotal!$A$8:$A$316,$A96,CustomerTotal!I$8:I$316)</f>
        <v>-10821.556179069565</v>
      </c>
      <c r="J96" s="174">
        <f ca="1">SUMIF(DemandTotal!$A$8:$A$318,$A96,DemandTotal!J$8:J$318)+SUMIF(CommodityTotal!$A$8:$A$318,$A96,CommodityTotal!J$8:J$318)+SUMIF(CustomerTotal!$A$8:$A$316,$A96,CustomerTotal!J$8:J$316)</f>
        <v>-12633.061877329914</v>
      </c>
      <c r="K96" s="174">
        <f ca="1">SUMIF(DemandTotal!$A$8:$A$318,$A96,DemandTotal!K$8:K$318)+SUMIF(CommodityTotal!$A$8:$A$318,$A96,CommodityTotal!K$8:K$318)+SUMIF(CustomerTotal!$A$8:$A$316,$A96,CustomerTotal!K$8:K$316)</f>
        <v>-126.23040434933837</v>
      </c>
      <c r="L96" s="174">
        <f ca="1">SUMIF(DemandTotal!$A$8:$A$318,$A96,DemandTotal!L$8:L$318)+SUMIF(CommodityTotal!$A$8:$A$318,$A96,CommodityTotal!L$8:L$318)+SUMIF(CustomerTotal!$A$8:$A$316,$A96,CustomerTotal!L$8:L$316)</f>
        <v>-416.05655394774385</v>
      </c>
      <c r="M96" s="174">
        <f ca="1">SUMIF(DemandTotal!$A$8:$A$318,$A96,DemandTotal!M$8:M$318)+SUMIF(CommodityTotal!$A$8:$A$318,$A96,CommodityTotal!M$8:M$318)+SUMIF(CustomerTotal!$A$8:$A$316,$A96,CustomerTotal!M$8:M$316)</f>
        <v>-4952.9627978167209</v>
      </c>
      <c r="N96" s="174">
        <f ca="1">SUMIF(DemandTotal!$A$8:$A$318,$A96,DemandTotal!N$8:N$318)+SUMIF(CommodityTotal!$A$8:$A$318,$A96,CommodityTotal!N$8:N$318)+SUMIF(CustomerTotal!$A$8:$A$316,$A96,CustomerTotal!N$8:N$316)</f>
        <v>-2029.0447227280893</v>
      </c>
      <c r="O96" s="174">
        <f ca="1">SUMIF(DemandTotal!$A$8:$A$318,$A96,DemandTotal!O$8:O$318)+SUMIF(CommodityTotal!$A$8:$A$318,$A96,CommodityTotal!O$8:O$318)+SUMIF(CustomerTotal!$A$8:$A$316,$A96,CustomerTotal!O$8:O$316)</f>
        <v>-2755.4310273468018</v>
      </c>
      <c r="P96" s="174">
        <f ca="1">SUMIF(DemandTotal!$A$8:$A$318,$A96,DemandTotal!P$8:P$318)+SUMIF(CommodityTotal!$A$8:$A$318,$A96,CommodityTotal!P$8:P$318)+SUMIF(CustomerTotal!$A$8:$A$316,$A96,CustomerTotal!P$8:P$316)</f>
        <v>0</v>
      </c>
      <c r="Q96" s="174">
        <f ca="1">SUMIF(DemandTotal!$A$8:$A$318,$A96,DemandTotal!Q$8:Q$318)+SUMIF(CommodityTotal!$A$8:$A$318,$A96,CommodityTotal!Q$8:Q$318)+SUMIF(CustomerTotal!$A$8:$A$316,$A96,CustomerTotal!Q$8:Q$316)</f>
        <v>0</v>
      </c>
      <c r="R96" s="174">
        <f ca="1">SUMIF(DemandTotal!$A$8:$A$318,$A96,DemandTotal!R$8:R$318)+SUMIF(CommodityTotal!$A$8:$A$318,$A96,CommodityTotal!R$8:R$318)+SUMIF(CustomerTotal!$A$8:$A$316,$A96,CustomerTotal!R$8:R$316)</f>
        <v>0</v>
      </c>
      <c r="S96" s="174">
        <f ca="1">SUMIF(DemandTotal!$A$8:$A$318,$A96,DemandTotal!S$8:S$318)+SUMIF(CommodityTotal!$A$8:$A$318,$A96,CommodityTotal!S$8:S$318)+SUMIF(CustomerTotal!$A$8:$A$316,$A96,CustomerTotal!S$8:S$316)</f>
        <v>0</v>
      </c>
      <c r="T96" s="174">
        <f ca="1">SUMIF(DemandTotal!$A$8:$A$318,$A96,DemandTotal!T$8:T$318)+SUMIF(CommodityTotal!$A$8:$A$318,$A96,CommodityTotal!T$8:T$318)+SUMIF(CustomerTotal!$A$8:$A$316,$A96,CustomerTotal!T$8:T$316)</f>
        <v>0</v>
      </c>
      <c r="U96" s="174">
        <f ca="1">SUMIF(DemandTotal!$A$8:$A$318,$A96,DemandTotal!U$8:U$318)+SUMIF(CommodityTotal!$A$8:$A$318,$A96,CommodityTotal!U$8:U$318)+SUMIF(CustomerTotal!$A$8:$A$316,$A96,CustomerTotal!U$8:U$316)</f>
        <v>0</v>
      </c>
      <c r="W96" s="14"/>
    </row>
    <row r="97" spans="1:23">
      <c r="A97" s="46" t="str">
        <f>IF(ISBLANK('Input-Accounts'!A97),"",'Input-Accounts'!A97)</f>
        <v/>
      </c>
      <c r="B97" t="str">
        <f>IF(ISBLANK('Input-Accounts'!B97),"",'Input-Accounts'!B97)</f>
        <v/>
      </c>
      <c r="D97" s="14"/>
      <c r="E97" s="14"/>
      <c r="F97" s="3"/>
      <c r="G97" s="48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W97" s="14"/>
    </row>
    <row r="98" spans="1:23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D98" s="14"/>
      <c r="E98" s="14"/>
      <c r="F98" s="3"/>
      <c r="G98" s="48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W98" s="14"/>
    </row>
    <row r="99" spans="1:23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>IF(ISBLANK('Input-Accounts'!D99),"",'Input-Accounts'!D99)</f>
        <v>0</v>
      </c>
      <c r="E99" s="14">
        <f t="shared" ca="1" si="5"/>
        <v>0</v>
      </c>
      <c r="F99" s="3"/>
      <c r="G99" s="48">
        <f ca="1">SUMIF(DemandTotal!$A$8:$A$318,$A99,DemandTotal!G$8:G$318)+SUMIF(CommodityTotal!$A$8:$A$318,$A99,CommodityTotal!G$8:G$318)+SUMIF(CustomerTotal!$A$8:$A$316,$A99,CustomerTotal!G$8:G$316)</f>
        <v>0</v>
      </c>
      <c r="H99" s="14">
        <f ca="1">SUMIF(DemandTotal!$A$8:$A$318,$A99,DemandTotal!H$8:H$318)+SUMIF(CommodityTotal!$A$8:$A$318,$A99,CommodityTotal!H$8:H$318)+SUMIF(CustomerTotal!$A$8:$A$316,$A99,CustomerTotal!H$8:H$316)</f>
        <v>0</v>
      </c>
      <c r="I99" s="14">
        <f ca="1">SUMIF(DemandTotal!$A$8:$A$318,$A99,DemandTotal!I$8:I$318)+SUMIF(CommodityTotal!$A$8:$A$318,$A99,CommodityTotal!I$8:I$318)+SUMIF(CustomerTotal!$A$8:$A$316,$A99,CustomerTotal!I$8:I$316)</f>
        <v>0</v>
      </c>
      <c r="J99" s="14">
        <f ca="1">SUMIF(DemandTotal!$A$8:$A$318,$A99,DemandTotal!J$8:J$318)+SUMIF(CommodityTotal!$A$8:$A$318,$A99,CommodityTotal!J$8:J$318)+SUMIF(CustomerTotal!$A$8:$A$316,$A99,CustomerTotal!J$8:J$316)</f>
        <v>0</v>
      </c>
      <c r="K99" s="14">
        <f ca="1">SUMIF(DemandTotal!$A$8:$A$318,$A99,DemandTotal!K$8:K$318)+SUMIF(CommodityTotal!$A$8:$A$318,$A99,CommodityTotal!K$8:K$318)+SUMIF(CustomerTotal!$A$8:$A$316,$A99,CustomerTotal!K$8:K$316)</f>
        <v>0</v>
      </c>
      <c r="L99" s="14">
        <f ca="1">SUMIF(DemandTotal!$A$8:$A$318,$A99,DemandTotal!L$8:L$318)+SUMIF(CommodityTotal!$A$8:$A$318,$A99,CommodityTotal!L$8:L$318)+SUMIF(CustomerTotal!$A$8:$A$316,$A99,CustomerTotal!L$8:L$316)</f>
        <v>0</v>
      </c>
      <c r="M99" s="14">
        <f ca="1">SUMIF(DemandTotal!$A$8:$A$318,$A99,DemandTotal!M$8:M$318)+SUMIF(CommodityTotal!$A$8:$A$318,$A99,CommodityTotal!M$8:M$318)+SUMIF(CustomerTotal!$A$8:$A$316,$A99,CustomerTotal!M$8:M$316)</f>
        <v>0</v>
      </c>
      <c r="N99" s="14">
        <f ca="1">SUMIF(DemandTotal!$A$8:$A$318,$A99,DemandTotal!N$8:N$318)+SUMIF(CommodityTotal!$A$8:$A$318,$A99,CommodityTotal!N$8:N$318)+SUMIF(CustomerTotal!$A$8:$A$316,$A99,CustomerTotal!N$8:N$316)</f>
        <v>0</v>
      </c>
      <c r="O99" s="14">
        <f ca="1">SUMIF(DemandTotal!$A$8:$A$318,$A99,DemandTotal!O$8:O$318)+SUMIF(CommodityTotal!$A$8:$A$318,$A99,CommodityTotal!O$8:O$318)+SUMIF(CustomerTotal!$A$8:$A$316,$A99,CustomerTotal!O$8:O$316)</f>
        <v>0</v>
      </c>
      <c r="P99" s="14">
        <f ca="1">SUMIF(DemandTotal!$A$8:$A$318,$A99,DemandTotal!P$8:P$318)+SUMIF(CommodityTotal!$A$8:$A$318,$A99,CommodityTotal!P$8:P$318)+SUMIF(CustomerTotal!$A$8:$A$316,$A99,CustomerTotal!P$8:P$316)</f>
        <v>0</v>
      </c>
      <c r="Q99" s="14">
        <f ca="1">SUMIF(DemandTotal!$A$8:$A$318,$A99,DemandTotal!Q$8:Q$318)+SUMIF(CommodityTotal!$A$8:$A$318,$A99,CommodityTotal!Q$8:Q$318)+SUMIF(CustomerTotal!$A$8:$A$316,$A99,CustomerTotal!Q$8:Q$316)</f>
        <v>0</v>
      </c>
      <c r="R99" s="14">
        <f ca="1">SUMIF(DemandTotal!$A$8:$A$318,$A99,DemandTotal!R$8:R$318)+SUMIF(CommodityTotal!$A$8:$A$318,$A99,CommodityTotal!R$8:R$318)+SUMIF(CustomerTotal!$A$8:$A$316,$A99,CustomerTotal!R$8:R$316)</f>
        <v>0</v>
      </c>
      <c r="S99" s="14">
        <f ca="1">SUMIF(DemandTotal!$A$8:$A$318,$A99,DemandTotal!S$8:S$318)+SUMIF(CommodityTotal!$A$8:$A$318,$A99,CommodityTotal!S$8:S$318)+SUMIF(CustomerTotal!$A$8:$A$316,$A99,CustomerTotal!S$8:S$316)</f>
        <v>0</v>
      </c>
      <c r="T99" s="14">
        <f ca="1">SUMIF(DemandTotal!$A$8:$A$318,$A99,DemandTotal!T$8:T$318)+SUMIF(CommodityTotal!$A$8:$A$318,$A99,CommodityTotal!T$8:T$318)+SUMIF(CustomerTotal!$A$8:$A$316,$A99,CustomerTotal!T$8:T$316)</f>
        <v>0</v>
      </c>
      <c r="U99" s="14">
        <f ca="1">SUMIF(DemandTotal!$A$8:$A$318,$A99,DemandTotal!U$8:U$318)+SUMIF(CommodityTotal!$A$8:$A$318,$A99,CommodityTotal!U$8:U$318)+SUMIF(CustomerTotal!$A$8:$A$316,$A99,CustomerTotal!U$8:U$316)</f>
        <v>0</v>
      </c>
      <c r="W99" s="14"/>
    </row>
    <row r="100" spans="1:23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>IF(ISBLANK('Input-Accounts'!D100),"",'Input-Accounts'!D100)</f>
        <v>14.052</v>
      </c>
      <c r="E100" s="14">
        <f t="shared" ca="1" si="5"/>
        <v>0</v>
      </c>
      <c r="F100" s="3"/>
      <c r="G100" s="48">
        <f ca="1">SUMIF(DemandTotal!$A$8:$A$318,$A100,DemandTotal!G$8:G$318)+SUMIF(CommodityTotal!$A$8:$A$318,$A100,CommodityTotal!G$8:G$318)+SUMIF(CustomerTotal!$A$8:$A$316,$A100,CustomerTotal!G$8:G$316)</f>
        <v>11.374329103953038</v>
      </c>
      <c r="H100" s="14">
        <f ca="1">SUMIF(DemandTotal!$A$8:$A$318,$A100,DemandTotal!H$8:H$318)+SUMIF(CommodityTotal!$A$8:$A$318,$A100,CommodityTotal!H$8:H$318)+SUMIF(CustomerTotal!$A$8:$A$316,$A100,CustomerTotal!H$8:H$316)</f>
        <v>0.6991354128154561</v>
      </c>
      <c r="I100" s="14">
        <f ca="1">SUMIF(DemandTotal!$A$8:$A$318,$A100,DemandTotal!I$8:I$318)+SUMIF(CommodityTotal!$A$8:$A$318,$A100,CommodityTotal!I$8:I$318)+SUMIF(CustomerTotal!$A$8:$A$316,$A100,CustomerTotal!I$8:I$316)</f>
        <v>0.64583747422797821</v>
      </c>
      <c r="J100" s="14">
        <f ca="1">SUMIF(DemandTotal!$A$8:$A$318,$A100,DemandTotal!J$8:J$318)+SUMIF(CommodityTotal!$A$8:$A$318,$A100,CommodityTotal!J$8:J$318)+SUMIF(CustomerTotal!$A$8:$A$316,$A100,CustomerTotal!J$8:J$316)</f>
        <v>0.78782588056561276</v>
      </c>
      <c r="K100" s="14">
        <f ca="1">SUMIF(DemandTotal!$A$8:$A$318,$A100,DemandTotal!K$8:K$318)+SUMIF(CommodityTotal!$A$8:$A$318,$A100,CommodityTotal!K$8:K$318)+SUMIF(CustomerTotal!$A$8:$A$316,$A100,CustomerTotal!K$8:K$316)</f>
        <v>5.8107192601927777E-3</v>
      </c>
      <c r="L100" s="14">
        <f ca="1">SUMIF(DemandTotal!$A$8:$A$318,$A100,DemandTotal!L$8:L$318)+SUMIF(CommodityTotal!$A$8:$A$318,$A100,CommodityTotal!L$8:L$318)+SUMIF(CustomerTotal!$A$8:$A$316,$A100,CustomerTotal!L$8:L$316)</f>
        <v>2.847198673307642E-2</v>
      </c>
      <c r="M100" s="14">
        <f ca="1">SUMIF(DemandTotal!$A$8:$A$318,$A100,DemandTotal!M$8:M$318)+SUMIF(CommodityTotal!$A$8:$A$318,$A100,CommodityTotal!M$8:M$318)+SUMIF(CustomerTotal!$A$8:$A$316,$A100,CustomerTotal!M$8:M$316)</f>
        <v>0.26847662578778186</v>
      </c>
      <c r="N100" s="14">
        <f ca="1">SUMIF(DemandTotal!$A$8:$A$318,$A100,DemandTotal!N$8:N$318)+SUMIF(CommodityTotal!$A$8:$A$318,$A100,CommodityTotal!N$8:N$318)+SUMIF(CustomerTotal!$A$8:$A$316,$A100,CustomerTotal!N$8:N$316)</f>
        <v>8.704209766209943E-2</v>
      </c>
      <c r="O100" s="14">
        <f ca="1">SUMIF(DemandTotal!$A$8:$A$318,$A100,DemandTotal!O$8:O$318)+SUMIF(CommodityTotal!$A$8:$A$318,$A100,CommodityTotal!O$8:O$318)+SUMIF(CustomerTotal!$A$8:$A$316,$A100,CustomerTotal!O$8:O$316)</f>
        <v>0.15507069899476189</v>
      </c>
      <c r="P100" s="14">
        <f ca="1">SUMIF(DemandTotal!$A$8:$A$318,$A100,DemandTotal!P$8:P$318)+SUMIF(CommodityTotal!$A$8:$A$318,$A100,CommodityTotal!P$8:P$318)+SUMIF(CustomerTotal!$A$8:$A$316,$A100,CustomerTotal!P$8:P$316)</f>
        <v>0</v>
      </c>
      <c r="Q100" s="14">
        <f ca="1">SUMIF(DemandTotal!$A$8:$A$318,$A100,DemandTotal!Q$8:Q$318)+SUMIF(CommodityTotal!$A$8:$A$318,$A100,CommodityTotal!Q$8:Q$318)+SUMIF(CustomerTotal!$A$8:$A$316,$A100,CustomerTotal!Q$8:Q$316)</f>
        <v>0</v>
      </c>
      <c r="R100" s="14">
        <f ca="1">SUMIF(DemandTotal!$A$8:$A$318,$A100,DemandTotal!R$8:R$318)+SUMIF(CommodityTotal!$A$8:$A$318,$A100,CommodityTotal!R$8:R$318)+SUMIF(CustomerTotal!$A$8:$A$316,$A100,CustomerTotal!R$8:R$316)</f>
        <v>0</v>
      </c>
      <c r="S100" s="14">
        <f ca="1">SUMIF(DemandTotal!$A$8:$A$318,$A100,DemandTotal!S$8:S$318)+SUMIF(CommodityTotal!$A$8:$A$318,$A100,CommodityTotal!S$8:S$318)+SUMIF(CustomerTotal!$A$8:$A$316,$A100,CustomerTotal!S$8:S$316)</f>
        <v>0</v>
      </c>
      <c r="T100" s="14">
        <f ca="1">SUMIF(DemandTotal!$A$8:$A$318,$A100,DemandTotal!T$8:T$318)+SUMIF(CommodityTotal!$A$8:$A$318,$A100,CommodityTotal!T$8:T$318)+SUMIF(CustomerTotal!$A$8:$A$316,$A100,CustomerTotal!T$8:T$316)</f>
        <v>0</v>
      </c>
      <c r="U100" s="14">
        <f ca="1">SUMIF(DemandTotal!$A$8:$A$318,$A100,DemandTotal!U$8:U$318)+SUMIF(CommodityTotal!$A$8:$A$318,$A100,CommodityTotal!U$8:U$318)+SUMIF(CustomerTotal!$A$8:$A$316,$A100,CustomerTotal!U$8:U$316)</f>
        <v>0</v>
      </c>
      <c r="W100" s="14"/>
    </row>
    <row r="101" spans="1:23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>IF(ISBLANK('Input-Accounts'!D101),"",'Input-Accounts'!D101)</f>
        <v>-3883.21</v>
      </c>
      <c r="E101" s="14">
        <f t="shared" ca="1" si="5"/>
        <v>0</v>
      </c>
      <c r="F101" s="3"/>
      <c r="G101" s="48">
        <f ca="1">SUMIF(DemandTotal!$A$8:$A$318,$A101,DemandTotal!G$8:G$318)+SUMIF(CommodityTotal!$A$8:$A$318,$A101,CommodityTotal!G$8:G$318)+SUMIF(CustomerTotal!$A$8:$A$316,$A101,CustomerTotal!G$8:G$316)</f>
        <v>-3143.2471192543035</v>
      </c>
      <c r="H101" s="14">
        <f ca="1">SUMIF(DemandTotal!$A$8:$A$318,$A101,DemandTotal!H$8:H$318)+SUMIF(CommodityTotal!$A$8:$A$318,$A101,CommodityTotal!H$8:H$318)+SUMIF(CustomerTotal!$A$8:$A$316,$A101,CustomerTotal!H$8:H$316)</f>
        <v>-193.20307617414653</v>
      </c>
      <c r="I101" s="14">
        <f ca="1">SUMIF(DemandTotal!$A$8:$A$318,$A101,DemandTotal!I$8:I$318)+SUMIF(CommodityTotal!$A$8:$A$318,$A101,CommodityTotal!I$8:I$318)+SUMIF(CustomerTotal!$A$8:$A$316,$A101,CustomerTotal!I$8:I$316)</f>
        <v>-178.47441917853882</v>
      </c>
      <c r="J101" s="14">
        <f ca="1">SUMIF(DemandTotal!$A$8:$A$318,$A101,DemandTotal!J$8:J$318)+SUMIF(CommodityTotal!$A$8:$A$318,$A101,CommodityTotal!J$8:J$318)+SUMIF(CustomerTotal!$A$8:$A$316,$A101,CustomerTotal!J$8:J$316)</f>
        <v>-217.71230697916266</v>
      </c>
      <c r="K101" s="14">
        <f ca="1">SUMIF(DemandTotal!$A$8:$A$318,$A101,DemandTotal!K$8:K$318)+SUMIF(CommodityTotal!$A$8:$A$318,$A101,CommodityTotal!K$8:K$318)+SUMIF(CustomerTotal!$A$8:$A$316,$A101,CustomerTotal!K$8:K$316)</f>
        <v>-1.6057673739235128</v>
      </c>
      <c r="L101" s="14">
        <f ca="1">SUMIF(DemandTotal!$A$8:$A$318,$A101,DemandTotal!L$8:L$318)+SUMIF(CommodityTotal!$A$8:$A$318,$A101,CommodityTotal!L$8:L$318)+SUMIF(CustomerTotal!$A$8:$A$316,$A101,CustomerTotal!L$8:L$316)</f>
        <v>-7.8681115571982421</v>
      </c>
      <c r="M101" s="14">
        <f ca="1">SUMIF(DemandTotal!$A$8:$A$318,$A101,DemandTotal!M$8:M$318)+SUMIF(CommodityTotal!$A$8:$A$318,$A101,CommodityTotal!M$8:M$318)+SUMIF(CustomerTotal!$A$8:$A$316,$A101,CustomerTotal!M$8:M$316)</f>
        <v>-74.192365359050129</v>
      </c>
      <c r="N101" s="14">
        <f ca="1">SUMIF(DemandTotal!$A$8:$A$318,$A101,DemandTotal!N$8:N$318)+SUMIF(CommodityTotal!$A$8:$A$318,$A101,CommodityTotal!N$8:N$318)+SUMIF(CustomerTotal!$A$8:$A$316,$A101,CustomerTotal!N$8:N$316)</f>
        <v>-24.053710792943434</v>
      </c>
      <c r="O101" s="14">
        <f ca="1">SUMIF(DemandTotal!$A$8:$A$318,$A101,DemandTotal!O$8:O$318)+SUMIF(CommodityTotal!$A$8:$A$318,$A101,CommodityTotal!O$8:O$318)+SUMIF(CustomerTotal!$A$8:$A$316,$A101,CustomerTotal!O$8:O$316)</f>
        <v>-42.853123330732245</v>
      </c>
      <c r="P101" s="14">
        <f ca="1">SUMIF(DemandTotal!$A$8:$A$318,$A101,DemandTotal!P$8:P$318)+SUMIF(CommodityTotal!$A$8:$A$318,$A101,CommodityTotal!P$8:P$318)+SUMIF(CustomerTotal!$A$8:$A$316,$A101,CustomerTotal!P$8:P$316)</f>
        <v>0</v>
      </c>
      <c r="Q101" s="14">
        <f ca="1">SUMIF(DemandTotal!$A$8:$A$318,$A101,DemandTotal!Q$8:Q$318)+SUMIF(CommodityTotal!$A$8:$A$318,$A101,CommodityTotal!Q$8:Q$318)+SUMIF(CustomerTotal!$A$8:$A$316,$A101,CustomerTotal!Q$8:Q$316)</f>
        <v>0</v>
      </c>
      <c r="R101" s="14">
        <f ca="1">SUMIF(DemandTotal!$A$8:$A$318,$A101,DemandTotal!R$8:R$318)+SUMIF(CommodityTotal!$A$8:$A$318,$A101,CommodityTotal!R$8:R$318)+SUMIF(CustomerTotal!$A$8:$A$316,$A101,CustomerTotal!R$8:R$316)</f>
        <v>0</v>
      </c>
      <c r="S101" s="14">
        <f ca="1">SUMIF(DemandTotal!$A$8:$A$318,$A101,DemandTotal!S$8:S$318)+SUMIF(CommodityTotal!$A$8:$A$318,$A101,CommodityTotal!S$8:S$318)+SUMIF(CustomerTotal!$A$8:$A$316,$A101,CustomerTotal!S$8:S$316)</f>
        <v>0</v>
      </c>
      <c r="T101" s="14">
        <f ca="1">SUMIF(DemandTotal!$A$8:$A$318,$A101,DemandTotal!T$8:T$318)+SUMIF(CommodityTotal!$A$8:$A$318,$A101,CommodityTotal!T$8:T$318)+SUMIF(CustomerTotal!$A$8:$A$316,$A101,CustomerTotal!T$8:T$316)</f>
        <v>0</v>
      </c>
      <c r="U101" s="14">
        <f ca="1">SUMIF(DemandTotal!$A$8:$A$318,$A101,DemandTotal!U$8:U$318)+SUMIF(CommodityTotal!$A$8:$A$318,$A101,CommodityTotal!U$8:U$318)+SUMIF(CustomerTotal!$A$8:$A$316,$A101,CustomerTotal!U$8:U$316)</f>
        <v>0</v>
      </c>
      <c r="W101" s="14"/>
    </row>
    <row r="102" spans="1:23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>IF(ISBLANK('Input-Accounts'!D102),"",'Input-Accounts'!D102)</f>
        <v>-4956.8549999999996</v>
      </c>
      <c r="E102" s="14">
        <f t="shared" ca="1" si="5"/>
        <v>0</v>
      </c>
      <c r="F102" s="3"/>
      <c r="G102" s="48">
        <f ca="1">SUMIF(DemandTotal!$A$8:$A$318,$A102,DemandTotal!G$8:G$318)+SUMIF(CommodityTotal!$A$8:$A$318,$A102,CommodityTotal!G$8:G$318)+SUMIF(CustomerTotal!$A$8:$A$316,$A102,CustomerTotal!G$8:G$316)</f>
        <v>-4012.3043047662341</v>
      </c>
      <c r="H102" s="14">
        <f ca="1">SUMIF(DemandTotal!$A$8:$A$318,$A102,DemandTotal!H$8:H$318)+SUMIF(CommodityTotal!$A$8:$A$318,$A102,CommodityTotal!H$8:H$318)+SUMIF(CustomerTotal!$A$8:$A$316,$A102,CustomerTotal!H$8:H$316)</f>
        <v>-246.62061391199524</v>
      </c>
      <c r="I102" s="14">
        <f ca="1">SUMIF(DemandTotal!$A$8:$A$318,$A102,DemandTotal!I$8:I$318)+SUMIF(CommodityTotal!$A$8:$A$318,$A102,CommodityTotal!I$8:I$318)+SUMIF(CustomerTotal!$A$8:$A$316,$A102,CustomerTotal!I$8:I$316)</f>
        <v>-227.81972056037037</v>
      </c>
      <c r="J102" s="14">
        <f ca="1">SUMIF(DemandTotal!$A$8:$A$318,$A102,DemandTotal!J$8:J$318)+SUMIF(CommodityTotal!$A$8:$A$318,$A102,CommodityTotal!J$8:J$318)+SUMIF(CustomerTotal!$A$8:$A$316,$A102,CustomerTotal!J$8:J$316)</f>
        <v>-277.90625214994736</v>
      </c>
      <c r="K102" s="14">
        <f ca="1">SUMIF(DemandTotal!$A$8:$A$318,$A102,DemandTotal!K$8:K$318)+SUMIF(CommodityTotal!$A$8:$A$318,$A102,CommodityTotal!K$8:K$318)+SUMIF(CustomerTotal!$A$8:$A$316,$A102,CustomerTotal!K$8:K$316)</f>
        <v>-2.0497361812185364</v>
      </c>
      <c r="L102" s="14">
        <f ca="1">SUMIF(DemandTotal!$A$8:$A$318,$A102,DemandTotal!L$8:L$318)+SUMIF(CommodityTotal!$A$8:$A$318,$A102,CommodityTotal!L$8:L$318)+SUMIF(CustomerTotal!$A$8:$A$316,$A102,CustomerTotal!L$8:L$316)</f>
        <v>-10.043517634342692</v>
      </c>
      <c r="M102" s="14">
        <f ca="1">SUMIF(DemandTotal!$A$8:$A$318,$A102,DemandTotal!M$8:M$318)+SUMIF(CommodityTotal!$A$8:$A$318,$A102,CommodityTotal!M$8:M$318)+SUMIF(CustomerTotal!$A$8:$A$316,$A102,CustomerTotal!M$8:M$316)</f>
        <v>-94.705359017883239</v>
      </c>
      <c r="N102" s="14">
        <f ca="1">SUMIF(DemandTotal!$A$8:$A$318,$A102,DemandTotal!N$8:N$318)+SUMIF(CommodityTotal!$A$8:$A$318,$A102,CommodityTotal!N$8:N$318)+SUMIF(CustomerTotal!$A$8:$A$316,$A102,CustomerTotal!N$8:N$316)</f>
        <v>-30.70417428172971</v>
      </c>
      <c r="O102" s="14">
        <f ca="1">SUMIF(DemandTotal!$A$8:$A$318,$A102,DemandTotal!O$8:O$318)+SUMIF(CommodityTotal!$A$8:$A$318,$A102,CommodityTotal!O$8:O$318)+SUMIF(CustomerTotal!$A$8:$A$316,$A102,CustomerTotal!O$8:O$316)</f>
        <v>-54.701321496276719</v>
      </c>
      <c r="P102" s="14">
        <f ca="1">SUMIF(DemandTotal!$A$8:$A$318,$A102,DemandTotal!P$8:P$318)+SUMIF(CommodityTotal!$A$8:$A$318,$A102,CommodityTotal!P$8:P$318)+SUMIF(CustomerTotal!$A$8:$A$316,$A102,CustomerTotal!P$8:P$316)</f>
        <v>0</v>
      </c>
      <c r="Q102" s="14">
        <f ca="1">SUMIF(DemandTotal!$A$8:$A$318,$A102,DemandTotal!Q$8:Q$318)+SUMIF(CommodityTotal!$A$8:$A$318,$A102,CommodityTotal!Q$8:Q$318)+SUMIF(CustomerTotal!$A$8:$A$316,$A102,CustomerTotal!Q$8:Q$316)</f>
        <v>0</v>
      </c>
      <c r="R102" s="14">
        <f ca="1">SUMIF(DemandTotal!$A$8:$A$318,$A102,DemandTotal!R$8:R$318)+SUMIF(CommodityTotal!$A$8:$A$318,$A102,CommodityTotal!R$8:R$318)+SUMIF(CustomerTotal!$A$8:$A$316,$A102,CustomerTotal!R$8:R$316)</f>
        <v>0</v>
      </c>
      <c r="S102" s="14">
        <f ca="1">SUMIF(DemandTotal!$A$8:$A$318,$A102,DemandTotal!S$8:S$318)+SUMIF(CommodityTotal!$A$8:$A$318,$A102,CommodityTotal!S$8:S$318)+SUMIF(CustomerTotal!$A$8:$A$316,$A102,CustomerTotal!S$8:S$316)</f>
        <v>0</v>
      </c>
      <c r="T102" s="14">
        <f ca="1">SUMIF(DemandTotal!$A$8:$A$318,$A102,DemandTotal!T$8:T$318)+SUMIF(CommodityTotal!$A$8:$A$318,$A102,CommodityTotal!T$8:T$318)+SUMIF(CustomerTotal!$A$8:$A$316,$A102,CustomerTotal!T$8:T$316)</f>
        <v>0</v>
      </c>
      <c r="U102" s="14">
        <f ca="1">SUMIF(DemandTotal!$A$8:$A$318,$A102,DemandTotal!U$8:U$318)+SUMIF(CommodityTotal!$A$8:$A$318,$A102,CommodityTotal!U$8:U$318)+SUMIF(CustomerTotal!$A$8:$A$316,$A102,CustomerTotal!U$8:U$316)</f>
        <v>0</v>
      </c>
      <c r="W102" s="14"/>
    </row>
    <row r="103" spans="1:23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>IF(ISBLANK('Input-Accounts'!D103),"",'Input-Accounts'!D103)</f>
        <v>-1752.5160000000001</v>
      </c>
      <c r="E103" s="14">
        <f t="shared" ca="1" si="5"/>
        <v>0</v>
      </c>
      <c r="F103" s="3"/>
      <c r="G103" s="48">
        <f ca="1">SUMIF(DemandTotal!$A$8:$A$318,$A103,DemandTotal!G$8:G$318)+SUMIF(CommodityTotal!$A$8:$A$318,$A103,CommodityTotal!G$8:G$318)+SUMIF(CustomerTotal!$A$8:$A$316,$A103,CustomerTotal!G$8:G$316)</f>
        <v>-1418.5663068562028</v>
      </c>
      <c r="H103" s="14">
        <f ca="1">SUMIF(DemandTotal!$A$8:$A$318,$A103,DemandTotal!H$8:H$318)+SUMIF(CommodityTotal!$A$8:$A$318,$A103,CommodityTotal!H$8:H$318)+SUMIF(CustomerTotal!$A$8:$A$316,$A103,CustomerTotal!H$8:H$316)</f>
        <v>-87.193708876009964</v>
      </c>
      <c r="I103" s="14">
        <f ca="1">SUMIF(DemandTotal!$A$8:$A$318,$A103,DemandTotal!I$8:I$318)+SUMIF(CommodityTotal!$A$8:$A$318,$A103,CommodityTotal!I$8:I$318)+SUMIF(CustomerTotal!$A$8:$A$316,$A103,CustomerTotal!I$8:I$316)</f>
        <v>-80.546577496734955</v>
      </c>
      <c r="J103" s="14">
        <f ca="1">SUMIF(DemandTotal!$A$8:$A$318,$A103,DemandTotal!J$8:J$318)+SUMIF(CommodityTotal!$A$8:$A$318,$A103,CommodityTotal!J$8:J$318)+SUMIF(CustomerTotal!$A$8:$A$316,$A103,CustomerTotal!J$8:J$316)</f>
        <v>-98.254871968782069</v>
      </c>
      <c r="K103" s="14">
        <f ca="1">SUMIF(DemandTotal!$A$8:$A$318,$A103,DemandTotal!K$8:K$318)+SUMIF(CommodityTotal!$A$8:$A$318,$A103,CommodityTotal!K$8:K$318)+SUMIF(CustomerTotal!$A$8:$A$316,$A103,CustomerTotal!K$8:K$316)</f>
        <v>-0.72469246192684378</v>
      </c>
      <c r="L103" s="14">
        <f ca="1">SUMIF(DemandTotal!$A$8:$A$318,$A103,DemandTotal!L$8:L$318)+SUMIF(CommodityTotal!$A$8:$A$318,$A103,CommodityTotal!L$8:L$318)+SUMIF(CustomerTotal!$A$8:$A$316,$A103,CustomerTotal!L$8:L$316)</f>
        <v>-3.5509260106393512</v>
      </c>
      <c r="M103" s="14">
        <f ca="1">SUMIF(DemandTotal!$A$8:$A$318,$A103,DemandTotal!M$8:M$318)+SUMIF(CommodityTotal!$A$8:$A$318,$A103,CommodityTotal!M$8:M$318)+SUMIF(CustomerTotal!$A$8:$A$316,$A103,CustomerTotal!M$8:M$316)</f>
        <v>-33.483460170730169</v>
      </c>
      <c r="N103" s="14">
        <f ca="1">SUMIF(DemandTotal!$A$8:$A$318,$A103,DemandTotal!N$8:N$318)+SUMIF(CommodityTotal!$A$8:$A$318,$A103,CommodityTotal!N$8:N$318)+SUMIF(CustomerTotal!$A$8:$A$316,$A103,CustomerTotal!N$8:N$316)</f>
        <v>-10.855584174949607</v>
      </c>
      <c r="O103" s="14">
        <f ca="1">SUMIF(DemandTotal!$A$8:$A$318,$A103,DemandTotal!O$8:O$318)+SUMIF(CommodityTotal!$A$8:$A$318,$A103,CommodityTotal!O$8:O$318)+SUMIF(CustomerTotal!$A$8:$A$316,$A103,CustomerTotal!O$8:O$316)</f>
        <v>-19.339871984023922</v>
      </c>
      <c r="P103" s="14">
        <f ca="1">SUMIF(DemandTotal!$A$8:$A$318,$A103,DemandTotal!P$8:P$318)+SUMIF(CommodityTotal!$A$8:$A$318,$A103,CommodityTotal!P$8:P$318)+SUMIF(CustomerTotal!$A$8:$A$316,$A103,CustomerTotal!P$8:P$316)</f>
        <v>0</v>
      </c>
      <c r="Q103" s="14">
        <f ca="1">SUMIF(DemandTotal!$A$8:$A$318,$A103,DemandTotal!Q$8:Q$318)+SUMIF(CommodityTotal!$A$8:$A$318,$A103,CommodityTotal!Q$8:Q$318)+SUMIF(CustomerTotal!$A$8:$A$316,$A103,CustomerTotal!Q$8:Q$316)</f>
        <v>0</v>
      </c>
      <c r="R103" s="14">
        <f ca="1">SUMIF(DemandTotal!$A$8:$A$318,$A103,DemandTotal!R$8:R$318)+SUMIF(CommodityTotal!$A$8:$A$318,$A103,CommodityTotal!R$8:R$318)+SUMIF(CustomerTotal!$A$8:$A$316,$A103,CustomerTotal!R$8:R$316)</f>
        <v>0</v>
      </c>
      <c r="S103" s="14">
        <f ca="1">SUMIF(DemandTotal!$A$8:$A$318,$A103,DemandTotal!S$8:S$318)+SUMIF(CommodityTotal!$A$8:$A$318,$A103,CommodityTotal!S$8:S$318)+SUMIF(CustomerTotal!$A$8:$A$316,$A103,CustomerTotal!S$8:S$316)</f>
        <v>0</v>
      </c>
      <c r="T103" s="14">
        <f ca="1">SUMIF(DemandTotal!$A$8:$A$318,$A103,DemandTotal!T$8:T$318)+SUMIF(CommodityTotal!$A$8:$A$318,$A103,CommodityTotal!T$8:T$318)+SUMIF(CustomerTotal!$A$8:$A$316,$A103,CustomerTotal!T$8:T$316)</f>
        <v>0</v>
      </c>
      <c r="U103" s="14">
        <f ca="1">SUMIF(DemandTotal!$A$8:$A$318,$A103,DemandTotal!U$8:U$318)+SUMIF(CommodityTotal!$A$8:$A$318,$A103,CommodityTotal!U$8:U$318)+SUMIF(CustomerTotal!$A$8:$A$316,$A103,CustomerTotal!U$8:U$316)</f>
        <v>0</v>
      </c>
      <c r="W103" s="14"/>
    </row>
    <row r="104" spans="1:23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>IF(ISBLANK('Input-Accounts'!D104),"",'Input-Accounts'!D104)</f>
        <v>0</v>
      </c>
      <c r="E104" s="14">
        <f t="shared" ca="1" si="5"/>
        <v>0</v>
      </c>
      <c r="G104" s="48">
        <f ca="1">SUMIF(DemandTotal!$A$8:$A$318,$A104,DemandTotal!G$8:G$318)+SUMIF(CommodityTotal!$A$8:$A$318,$A104,CommodityTotal!G$8:G$318)+SUMIF(CustomerTotal!$A$8:$A$316,$A104,CustomerTotal!G$8:G$316)</f>
        <v>0</v>
      </c>
      <c r="H104" s="14">
        <f ca="1">SUMIF(DemandTotal!$A$8:$A$318,$A104,DemandTotal!H$8:H$318)+SUMIF(CommodityTotal!$A$8:$A$318,$A104,CommodityTotal!H$8:H$318)+SUMIF(CustomerTotal!$A$8:$A$316,$A104,CustomerTotal!H$8:H$316)</f>
        <v>0</v>
      </c>
      <c r="I104" s="14">
        <f ca="1">SUMIF(DemandTotal!$A$8:$A$318,$A104,DemandTotal!I$8:I$318)+SUMIF(CommodityTotal!$A$8:$A$318,$A104,CommodityTotal!I$8:I$318)+SUMIF(CustomerTotal!$A$8:$A$316,$A104,CustomerTotal!I$8:I$316)</f>
        <v>0</v>
      </c>
      <c r="J104" s="14">
        <f ca="1">SUMIF(DemandTotal!$A$8:$A$318,$A104,DemandTotal!J$8:J$318)+SUMIF(CommodityTotal!$A$8:$A$318,$A104,CommodityTotal!J$8:J$318)+SUMIF(CustomerTotal!$A$8:$A$316,$A104,CustomerTotal!J$8:J$316)</f>
        <v>0</v>
      </c>
      <c r="K104" s="14">
        <f ca="1">SUMIF(DemandTotal!$A$8:$A$318,$A104,DemandTotal!K$8:K$318)+SUMIF(CommodityTotal!$A$8:$A$318,$A104,CommodityTotal!K$8:K$318)+SUMIF(CustomerTotal!$A$8:$A$316,$A104,CustomerTotal!K$8:K$316)</f>
        <v>0</v>
      </c>
      <c r="L104" s="14">
        <f ca="1">SUMIF(DemandTotal!$A$8:$A$318,$A104,DemandTotal!L$8:L$318)+SUMIF(CommodityTotal!$A$8:$A$318,$A104,CommodityTotal!L$8:L$318)+SUMIF(CustomerTotal!$A$8:$A$316,$A104,CustomerTotal!L$8:L$316)</f>
        <v>0</v>
      </c>
      <c r="M104" s="14">
        <f ca="1">SUMIF(DemandTotal!$A$8:$A$318,$A104,DemandTotal!M$8:M$318)+SUMIF(CommodityTotal!$A$8:$A$318,$A104,CommodityTotal!M$8:M$318)+SUMIF(CustomerTotal!$A$8:$A$316,$A104,CustomerTotal!M$8:M$316)</f>
        <v>0</v>
      </c>
      <c r="N104" s="14">
        <f ca="1">SUMIF(DemandTotal!$A$8:$A$318,$A104,DemandTotal!N$8:N$318)+SUMIF(CommodityTotal!$A$8:$A$318,$A104,CommodityTotal!N$8:N$318)+SUMIF(CustomerTotal!$A$8:$A$316,$A104,CustomerTotal!N$8:N$316)</f>
        <v>0</v>
      </c>
      <c r="O104" s="14">
        <f ca="1">SUMIF(DemandTotal!$A$8:$A$318,$A104,DemandTotal!O$8:O$318)+SUMIF(CommodityTotal!$A$8:$A$318,$A104,CommodityTotal!O$8:O$318)+SUMIF(CustomerTotal!$A$8:$A$316,$A104,CustomerTotal!O$8:O$316)</f>
        <v>0</v>
      </c>
      <c r="P104" s="14">
        <f ca="1">SUMIF(DemandTotal!$A$8:$A$318,$A104,DemandTotal!P$8:P$318)+SUMIF(CommodityTotal!$A$8:$A$318,$A104,CommodityTotal!P$8:P$318)+SUMIF(CustomerTotal!$A$8:$A$316,$A104,CustomerTotal!P$8:P$316)</f>
        <v>0</v>
      </c>
      <c r="Q104" s="14">
        <f ca="1">SUMIF(DemandTotal!$A$8:$A$318,$A104,DemandTotal!Q$8:Q$318)+SUMIF(CommodityTotal!$A$8:$A$318,$A104,CommodityTotal!Q$8:Q$318)+SUMIF(CustomerTotal!$A$8:$A$316,$A104,CustomerTotal!Q$8:Q$316)</f>
        <v>0</v>
      </c>
      <c r="R104" s="14">
        <f ca="1">SUMIF(DemandTotal!$A$8:$A$318,$A104,DemandTotal!R$8:R$318)+SUMIF(CommodityTotal!$A$8:$A$318,$A104,CommodityTotal!R$8:R$318)+SUMIF(CustomerTotal!$A$8:$A$316,$A104,CustomerTotal!R$8:R$316)</f>
        <v>0</v>
      </c>
      <c r="S104" s="14">
        <f ca="1">SUMIF(DemandTotal!$A$8:$A$318,$A104,DemandTotal!S$8:S$318)+SUMIF(CommodityTotal!$A$8:$A$318,$A104,CommodityTotal!S$8:S$318)+SUMIF(CustomerTotal!$A$8:$A$316,$A104,CustomerTotal!S$8:S$316)</f>
        <v>0</v>
      </c>
      <c r="T104" s="14">
        <f ca="1">SUMIF(DemandTotal!$A$8:$A$318,$A104,DemandTotal!T$8:T$318)+SUMIF(CommodityTotal!$A$8:$A$318,$A104,CommodityTotal!T$8:T$318)+SUMIF(CustomerTotal!$A$8:$A$316,$A104,CustomerTotal!T$8:T$316)</f>
        <v>0</v>
      </c>
      <c r="U104" s="14">
        <f ca="1">SUMIF(DemandTotal!$A$8:$A$318,$A104,DemandTotal!U$8:U$318)+SUMIF(CommodityTotal!$A$8:$A$318,$A104,CommodityTotal!U$8:U$318)+SUMIF(CustomerTotal!$A$8:$A$316,$A104,CustomerTotal!U$8:U$316)</f>
        <v>0</v>
      </c>
      <c r="W104" s="14"/>
    </row>
    <row r="105" spans="1:23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>IF(ISBLANK('Input-Accounts'!D105),"",'Input-Accounts'!D105)</f>
        <v>-2885.5309999999999</v>
      </c>
      <c r="E105" s="14">
        <f t="shared" ca="1" si="5"/>
        <v>0</v>
      </c>
      <c r="G105" s="48">
        <f ca="1">SUMIF(DemandTotal!$A$8:$A$318,$A105,DemandTotal!G$8:G$318)+SUMIF(CommodityTotal!$A$8:$A$318,$A105,CommodityTotal!G$8:G$318)+SUMIF(CustomerTotal!$A$8:$A$316,$A105,CustomerTotal!G$8:G$316)</f>
        <v>-2335.6802756660054</v>
      </c>
      <c r="H105" s="14">
        <f ca="1">SUMIF(DemandTotal!$A$8:$A$318,$A105,DemandTotal!H$8:H$318)+SUMIF(CommodityTotal!$A$8:$A$318,$A105,CommodityTotal!H$8:H$318)+SUMIF(CustomerTotal!$A$8:$A$316,$A105,CustomerTotal!H$8:H$316)</f>
        <v>-143.56510865903755</v>
      </c>
      <c r="I105" s="14">
        <f ca="1">SUMIF(DemandTotal!$A$8:$A$318,$A105,DemandTotal!I$8:I$318)+SUMIF(CommodityTotal!$A$8:$A$318,$A105,CommodityTotal!I$8:I$318)+SUMIF(CustomerTotal!$A$8:$A$316,$A105,CustomerTotal!I$8:I$316)</f>
        <v>-132.62055599534102</v>
      </c>
      <c r="J105" s="14">
        <f ca="1">SUMIF(DemandTotal!$A$8:$A$318,$A105,DemandTotal!J$8:J$318)+SUMIF(CommodityTotal!$A$8:$A$318,$A105,CommodityTotal!J$8:J$318)+SUMIF(CustomerTotal!$A$8:$A$316,$A105,CustomerTotal!J$8:J$316)</f>
        <v>-161.77739830446723</v>
      </c>
      <c r="K105" s="14">
        <f ca="1">SUMIF(DemandTotal!$A$8:$A$318,$A105,DemandTotal!K$8:K$318)+SUMIF(CommodityTotal!$A$8:$A$318,$A105,CommodityTotal!K$8:K$318)+SUMIF(CustomerTotal!$A$8:$A$316,$A105,CustomerTotal!K$8:K$316)</f>
        <v>-1.1932116821508205</v>
      </c>
      <c r="L105" s="14">
        <f ca="1">SUMIF(DemandTotal!$A$8:$A$318,$A105,DemandTotal!L$8:L$318)+SUMIF(CommodityTotal!$A$8:$A$318,$A105,CommodityTotal!L$8:L$318)+SUMIF(CustomerTotal!$A$8:$A$316,$A105,CustomerTotal!L$8:L$316)</f>
        <v>-5.8466268395872998</v>
      </c>
      <c r="M105" s="14">
        <f ca="1">SUMIF(DemandTotal!$A$8:$A$318,$A105,DemandTotal!M$8:M$318)+SUMIF(CommodityTotal!$A$8:$A$318,$A105,CommodityTotal!M$8:M$318)+SUMIF(CustomerTotal!$A$8:$A$316,$A105,CustomerTotal!M$8:M$316)</f>
        <v>-55.130773305297751</v>
      </c>
      <c r="N105" s="14">
        <f ca="1">SUMIF(DemandTotal!$A$8:$A$318,$A105,DemandTotal!N$8:N$318)+SUMIF(CommodityTotal!$A$8:$A$318,$A105,CommodityTotal!N$8:N$318)+SUMIF(CustomerTotal!$A$8:$A$316,$A105,CustomerTotal!N$8:N$316)</f>
        <v>-17.873802384643856</v>
      </c>
      <c r="O105" s="14">
        <f ca="1">SUMIF(DemandTotal!$A$8:$A$318,$A105,DemandTotal!O$8:O$318)+SUMIF(CommodityTotal!$A$8:$A$318,$A105,CommodityTotal!O$8:O$318)+SUMIF(CustomerTotal!$A$8:$A$316,$A105,CustomerTotal!O$8:O$316)</f>
        <v>-31.843247163468142</v>
      </c>
      <c r="P105" s="14">
        <f ca="1">SUMIF(DemandTotal!$A$8:$A$318,$A105,DemandTotal!P$8:P$318)+SUMIF(CommodityTotal!$A$8:$A$318,$A105,CommodityTotal!P$8:P$318)+SUMIF(CustomerTotal!$A$8:$A$316,$A105,CustomerTotal!P$8:P$316)</f>
        <v>0</v>
      </c>
      <c r="Q105" s="14">
        <f ca="1">SUMIF(DemandTotal!$A$8:$A$318,$A105,DemandTotal!Q$8:Q$318)+SUMIF(CommodityTotal!$A$8:$A$318,$A105,CommodityTotal!Q$8:Q$318)+SUMIF(CustomerTotal!$A$8:$A$316,$A105,CustomerTotal!Q$8:Q$316)</f>
        <v>0</v>
      </c>
      <c r="R105" s="14">
        <f ca="1">SUMIF(DemandTotal!$A$8:$A$318,$A105,DemandTotal!R$8:R$318)+SUMIF(CommodityTotal!$A$8:$A$318,$A105,CommodityTotal!R$8:R$318)+SUMIF(CustomerTotal!$A$8:$A$316,$A105,CustomerTotal!R$8:R$316)</f>
        <v>0</v>
      </c>
      <c r="S105" s="14">
        <f ca="1">SUMIF(DemandTotal!$A$8:$A$318,$A105,DemandTotal!S$8:S$318)+SUMIF(CommodityTotal!$A$8:$A$318,$A105,CommodityTotal!S$8:S$318)+SUMIF(CustomerTotal!$A$8:$A$316,$A105,CustomerTotal!S$8:S$316)</f>
        <v>0</v>
      </c>
      <c r="T105" s="14">
        <f ca="1">SUMIF(DemandTotal!$A$8:$A$318,$A105,DemandTotal!T$8:T$318)+SUMIF(CommodityTotal!$A$8:$A$318,$A105,CommodityTotal!T$8:T$318)+SUMIF(CustomerTotal!$A$8:$A$316,$A105,CustomerTotal!T$8:T$316)</f>
        <v>0</v>
      </c>
      <c r="U105" s="14">
        <f ca="1">SUMIF(DemandTotal!$A$8:$A$318,$A105,DemandTotal!U$8:U$318)+SUMIF(CommodityTotal!$A$8:$A$318,$A105,CommodityTotal!U$8:U$318)+SUMIF(CustomerTotal!$A$8:$A$316,$A105,CustomerTotal!U$8:U$316)</f>
        <v>0</v>
      </c>
      <c r="W105" s="14"/>
    </row>
    <row r="106" spans="1:23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>IF(ISBLANK('Input-Accounts'!D106),"",'Input-Accounts'!D106)</f>
        <v>-2068.2139999999999</v>
      </c>
      <c r="E106" s="14">
        <f t="shared" ca="1" si="5"/>
        <v>0</v>
      </c>
      <c r="G106" s="48">
        <f ca="1">SUMIF(DemandTotal!$A$8:$A$318,$A106,DemandTotal!G$8:G$318)+SUMIF(CommodityTotal!$A$8:$A$318,$A106,CommodityTotal!G$8:G$318)+SUMIF(CustomerTotal!$A$8:$A$316,$A106,CustomerTotal!G$8:G$316)</f>
        <v>-1674.1066533876406</v>
      </c>
      <c r="H106" s="14">
        <f ca="1">SUMIF(DemandTotal!$A$8:$A$318,$A106,DemandTotal!H$8:H$318)+SUMIF(CommodityTotal!$A$8:$A$318,$A106,CommodityTotal!H$8:H$318)+SUMIF(CustomerTotal!$A$8:$A$316,$A106,CustomerTotal!H$8:H$316)</f>
        <v>-102.90077203819425</v>
      </c>
      <c r="I106" s="14">
        <f ca="1">SUMIF(DemandTotal!$A$8:$A$318,$A106,DemandTotal!I$8:I$318)+SUMIF(CommodityTotal!$A$8:$A$318,$A106,CommodityTotal!I$8:I$318)+SUMIF(CustomerTotal!$A$8:$A$316,$A106,CustomerTotal!I$8:I$316)</f>
        <v>-95.056227293121538</v>
      </c>
      <c r="J106" s="14">
        <f ca="1">SUMIF(DemandTotal!$A$8:$A$318,$A106,DemandTotal!J$8:J$318)+SUMIF(CommodityTotal!$A$8:$A$318,$A106,CommodityTotal!J$8:J$318)+SUMIF(CustomerTotal!$A$8:$A$316,$A106,CustomerTotal!J$8:J$316)</f>
        <v>-115.95449158469457</v>
      </c>
      <c r="K106" s="14">
        <f ca="1">SUMIF(DemandTotal!$A$8:$A$318,$A106,DemandTotal!K$8:K$318)+SUMIF(CommodityTotal!$A$8:$A$318,$A106,CommodityTotal!K$8:K$318)+SUMIF(CustomerTotal!$A$8:$A$316,$A106,CustomerTotal!K$8:K$316)</f>
        <v>-0.85523846598351461</v>
      </c>
      <c r="L106" s="14">
        <f ca="1">SUMIF(DemandTotal!$A$8:$A$318,$A106,DemandTotal!L$8:L$318)+SUMIF(CommodityTotal!$A$8:$A$318,$A106,CommodityTotal!L$8:L$318)+SUMIF(CustomerTotal!$A$8:$A$316,$A106,CustomerTotal!L$8:L$316)</f>
        <v>-4.1905893516341379</v>
      </c>
      <c r="M106" s="14">
        <f ca="1">SUMIF(DemandTotal!$A$8:$A$318,$A106,DemandTotal!M$8:M$318)+SUMIF(CommodityTotal!$A$8:$A$318,$A106,CommodityTotal!M$8:M$318)+SUMIF(CustomerTotal!$A$8:$A$316,$A106,CustomerTotal!M$8:M$316)</f>
        <v>-39.5151662487227</v>
      </c>
      <c r="N106" s="14">
        <f ca="1">SUMIF(DemandTotal!$A$8:$A$318,$A106,DemandTotal!N$8:N$318)+SUMIF(CommodityTotal!$A$8:$A$318,$A106,CommodityTotal!N$8:N$318)+SUMIF(CustomerTotal!$A$8:$A$316,$A106,CustomerTotal!N$8:N$316)</f>
        <v>-12.811107669664198</v>
      </c>
      <c r="O106" s="14">
        <f ca="1">SUMIF(DemandTotal!$A$8:$A$318,$A106,DemandTotal!O$8:O$318)+SUMIF(CommodityTotal!$A$8:$A$318,$A106,CommodityTotal!O$8:O$318)+SUMIF(CustomerTotal!$A$8:$A$316,$A106,CustomerTotal!O$8:O$316)</f>
        <v>-22.8237539603439</v>
      </c>
      <c r="P106" s="14">
        <f ca="1">SUMIF(DemandTotal!$A$8:$A$318,$A106,DemandTotal!P$8:P$318)+SUMIF(CommodityTotal!$A$8:$A$318,$A106,CommodityTotal!P$8:P$318)+SUMIF(CustomerTotal!$A$8:$A$316,$A106,CustomerTotal!P$8:P$316)</f>
        <v>0</v>
      </c>
      <c r="Q106" s="14">
        <f ca="1">SUMIF(DemandTotal!$A$8:$A$318,$A106,DemandTotal!Q$8:Q$318)+SUMIF(CommodityTotal!$A$8:$A$318,$A106,CommodityTotal!Q$8:Q$318)+SUMIF(CustomerTotal!$A$8:$A$316,$A106,CustomerTotal!Q$8:Q$316)</f>
        <v>0</v>
      </c>
      <c r="R106" s="14">
        <f ca="1">SUMIF(DemandTotal!$A$8:$A$318,$A106,DemandTotal!R$8:R$318)+SUMIF(CommodityTotal!$A$8:$A$318,$A106,CommodityTotal!R$8:R$318)+SUMIF(CustomerTotal!$A$8:$A$316,$A106,CustomerTotal!R$8:R$316)</f>
        <v>0</v>
      </c>
      <c r="S106" s="14">
        <f ca="1">SUMIF(DemandTotal!$A$8:$A$318,$A106,DemandTotal!S$8:S$318)+SUMIF(CommodityTotal!$A$8:$A$318,$A106,CommodityTotal!S$8:S$318)+SUMIF(CustomerTotal!$A$8:$A$316,$A106,CustomerTotal!S$8:S$316)</f>
        <v>0</v>
      </c>
      <c r="T106" s="14">
        <f ca="1">SUMIF(DemandTotal!$A$8:$A$318,$A106,DemandTotal!T$8:T$318)+SUMIF(CommodityTotal!$A$8:$A$318,$A106,CommodityTotal!T$8:T$318)+SUMIF(CustomerTotal!$A$8:$A$316,$A106,CustomerTotal!T$8:T$316)</f>
        <v>0</v>
      </c>
      <c r="U106" s="14">
        <f ca="1">SUMIF(DemandTotal!$A$8:$A$318,$A106,DemandTotal!U$8:U$318)+SUMIF(CommodityTotal!$A$8:$A$318,$A106,CommodityTotal!U$8:U$318)+SUMIF(CustomerTotal!$A$8:$A$316,$A106,CustomerTotal!U$8:U$316)</f>
        <v>0</v>
      </c>
      <c r="W106" s="14"/>
    </row>
    <row r="107" spans="1:23" s="1" customFormat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>IF(ISBLANK('Input-Accounts'!D107),"",'Input-Accounts'!D107)</f>
        <v>0</v>
      </c>
      <c r="E107" s="14">
        <f t="shared" ca="1" si="5"/>
        <v>0</v>
      </c>
      <c r="F107"/>
      <c r="G107" s="48">
        <f ca="1">SUMIF(DemandTotal!$A$8:$A$318,$A107,DemandTotal!G$8:G$318)+SUMIF(CommodityTotal!$A$8:$A$318,$A107,CommodityTotal!G$8:G$318)+SUMIF(CustomerTotal!$A$8:$A$316,$A107,CustomerTotal!G$8:G$316)</f>
        <v>0</v>
      </c>
      <c r="H107" s="14">
        <f ca="1">SUMIF(DemandTotal!$A$8:$A$318,$A107,DemandTotal!H$8:H$318)+SUMIF(CommodityTotal!$A$8:$A$318,$A107,CommodityTotal!H$8:H$318)+SUMIF(CustomerTotal!$A$8:$A$316,$A107,CustomerTotal!H$8:H$316)</f>
        <v>0</v>
      </c>
      <c r="I107" s="14">
        <f ca="1">SUMIF(DemandTotal!$A$8:$A$318,$A107,DemandTotal!I$8:I$318)+SUMIF(CommodityTotal!$A$8:$A$318,$A107,CommodityTotal!I$8:I$318)+SUMIF(CustomerTotal!$A$8:$A$316,$A107,CustomerTotal!I$8:I$316)</f>
        <v>0</v>
      </c>
      <c r="J107" s="14">
        <f ca="1">SUMIF(DemandTotal!$A$8:$A$318,$A107,DemandTotal!J$8:J$318)+SUMIF(CommodityTotal!$A$8:$A$318,$A107,CommodityTotal!J$8:J$318)+SUMIF(CustomerTotal!$A$8:$A$316,$A107,CustomerTotal!J$8:J$316)</f>
        <v>0</v>
      </c>
      <c r="K107" s="14">
        <f ca="1">SUMIF(DemandTotal!$A$8:$A$318,$A107,DemandTotal!K$8:K$318)+SUMIF(CommodityTotal!$A$8:$A$318,$A107,CommodityTotal!K$8:K$318)+SUMIF(CustomerTotal!$A$8:$A$316,$A107,CustomerTotal!K$8:K$316)</f>
        <v>0</v>
      </c>
      <c r="L107" s="14">
        <f ca="1">SUMIF(DemandTotal!$A$8:$A$318,$A107,DemandTotal!L$8:L$318)+SUMIF(CommodityTotal!$A$8:$A$318,$A107,CommodityTotal!L$8:L$318)+SUMIF(CustomerTotal!$A$8:$A$316,$A107,CustomerTotal!L$8:L$316)</f>
        <v>0</v>
      </c>
      <c r="M107" s="14">
        <f ca="1">SUMIF(DemandTotal!$A$8:$A$318,$A107,DemandTotal!M$8:M$318)+SUMIF(CommodityTotal!$A$8:$A$318,$A107,CommodityTotal!M$8:M$318)+SUMIF(CustomerTotal!$A$8:$A$316,$A107,CustomerTotal!M$8:M$316)</f>
        <v>0</v>
      </c>
      <c r="N107" s="14">
        <f ca="1">SUMIF(DemandTotal!$A$8:$A$318,$A107,DemandTotal!N$8:N$318)+SUMIF(CommodityTotal!$A$8:$A$318,$A107,CommodityTotal!N$8:N$318)+SUMIF(CustomerTotal!$A$8:$A$316,$A107,CustomerTotal!N$8:N$316)</f>
        <v>0</v>
      </c>
      <c r="O107" s="14">
        <f ca="1">SUMIF(DemandTotal!$A$8:$A$318,$A107,DemandTotal!O$8:O$318)+SUMIF(CommodityTotal!$A$8:$A$318,$A107,CommodityTotal!O$8:O$318)+SUMIF(CustomerTotal!$A$8:$A$316,$A107,CustomerTotal!O$8:O$316)</f>
        <v>0</v>
      </c>
      <c r="P107" s="14">
        <f ca="1">SUMIF(DemandTotal!$A$8:$A$318,$A107,DemandTotal!P$8:P$318)+SUMIF(CommodityTotal!$A$8:$A$318,$A107,CommodityTotal!P$8:P$318)+SUMIF(CustomerTotal!$A$8:$A$316,$A107,CustomerTotal!P$8:P$316)</f>
        <v>0</v>
      </c>
      <c r="Q107" s="14">
        <f ca="1">SUMIF(DemandTotal!$A$8:$A$318,$A107,DemandTotal!Q$8:Q$318)+SUMIF(CommodityTotal!$A$8:$A$318,$A107,CommodityTotal!Q$8:Q$318)+SUMIF(CustomerTotal!$A$8:$A$316,$A107,CustomerTotal!Q$8:Q$316)</f>
        <v>0</v>
      </c>
      <c r="R107" s="14">
        <f ca="1">SUMIF(DemandTotal!$A$8:$A$318,$A107,DemandTotal!R$8:R$318)+SUMIF(CommodityTotal!$A$8:$A$318,$A107,CommodityTotal!R$8:R$318)+SUMIF(CustomerTotal!$A$8:$A$316,$A107,CustomerTotal!R$8:R$316)</f>
        <v>0</v>
      </c>
      <c r="S107" s="14">
        <f ca="1">SUMIF(DemandTotal!$A$8:$A$318,$A107,DemandTotal!S$8:S$318)+SUMIF(CommodityTotal!$A$8:$A$318,$A107,CommodityTotal!S$8:S$318)+SUMIF(CustomerTotal!$A$8:$A$316,$A107,CustomerTotal!S$8:S$316)</f>
        <v>0</v>
      </c>
      <c r="T107" s="14">
        <f ca="1">SUMIF(DemandTotal!$A$8:$A$318,$A107,DemandTotal!T$8:T$318)+SUMIF(CommodityTotal!$A$8:$A$318,$A107,CommodityTotal!T$8:T$318)+SUMIF(CustomerTotal!$A$8:$A$316,$A107,CustomerTotal!T$8:T$316)</f>
        <v>0</v>
      </c>
      <c r="U107" s="14">
        <f ca="1">SUMIF(DemandTotal!$A$8:$A$318,$A107,DemandTotal!U$8:U$318)+SUMIF(CommodityTotal!$A$8:$A$318,$A107,CommodityTotal!U$8:U$318)+SUMIF(CustomerTotal!$A$8:$A$316,$A107,CustomerTotal!U$8:U$316)</f>
        <v>0</v>
      </c>
      <c r="W107" s="82"/>
    </row>
    <row r="108" spans="1:23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>IF(ISBLANK('Input-Accounts'!D108),"",'Input-Accounts'!D108)</f>
        <v>0</v>
      </c>
      <c r="E108" s="14">
        <f t="shared" ca="1" si="5"/>
        <v>0</v>
      </c>
      <c r="G108" s="48">
        <f ca="1">SUMIF(DemandTotal!$A$8:$A$318,$A108,DemandTotal!G$8:G$318)+SUMIF(CommodityTotal!$A$8:$A$318,$A108,CommodityTotal!G$8:G$318)+SUMIF(CustomerTotal!$A$8:$A$316,$A108,CustomerTotal!G$8:G$316)</f>
        <v>0</v>
      </c>
      <c r="H108" s="14">
        <f ca="1">SUMIF(DemandTotal!$A$8:$A$318,$A108,DemandTotal!H$8:H$318)+SUMIF(CommodityTotal!$A$8:$A$318,$A108,CommodityTotal!H$8:H$318)+SUMIF(CustomerTotal!$A$8:$A$316,$A108,CustomerTotal!H$8:H$316)</f>
        <v>0</v>
      </c>
      <c r="I108" s="14">
        <f ca="1">SUMIF(DemandTotal!$A$8:$A$318,$A108,DemandTotal!I$8:I$318)+SUMIF(CommodityTotal!$A$8:$A$318,$A108,CommodityTotal!I$8:I$318)+SUMIF(CustomerTotal!$A$8:$A$316,$A108,CustomerTotal!I$8:I$316)</f>
        <v>0</v>
      </c>
      <c r="J108" s="14">
        <f ca="1">SUMIF(DemandTotal!$A$8:$A$318,$A108,DemandTotal!J$8:J$318)+SUMIF(CommodityTotal!$A$8:$A$318,$A108,CommodityTotal!J$8:J$318)+SUMIF(CustomerTotal!$A$8:$A$316,$A108,CustomerTotal!J$8:J$316)</f>
        <v>0</v>
      </c>
      <c r="K108" s="14">
        <f ca="1">SUMIF(DemandTotal!$A$8:$A$318,$A108,DemandTotal!K$8:K$318)+SUMIF(CommodityTotal!$A$8:$A$318,$A108,CommodityTotal!K$8:K$318)+SUMIF(CustomerTotal!$A$8:$A$316,$A108,CustomerTotal!K$8:K$316)</f>
        <v>0</v>
      </c>
      <c r="L108" s="14">
        <f ca="1">SUMIF(DemandTotal!$A$8:$A$318,$A108,DemandTotal!L$8:L$318)+SUMIF(CommodityTotal!$A$8:$A$318,$A108,CommodityTotal!L$8:L$318)+SUMIF(CustomerTotal!$A$8:$A$316,$A108,CustomerTotal!L$8:L$316)</f>
        <v>0</v>
      </c>
      <c r="M108" s="14">
        <f ca="1">SUMIF(DemandTotal!$A$8:$A$318,$A108,DemandTotal!M$8:M$318)+SUMIF(CommodityTotal!$A$8:$A$318,$A108,CommodityTotal!M$8:M$318)+SUMIF(CustomerTotal!$A$8:$A$316,$A108,CustomerTotal!M$8:M$316)</f>
        <v>0</v>
      </c>
      <c r="N108" s="14">
        <f ca="1">SUMIF(DemandTotal!$A$8:$A$318,$A108,DemandTotal!N$8:N$318)+SUMIF(CommodityTotal!$A$8:$A$318,$A108,CommodityTotal!N$8:N$318)+SUMIF(CustomerTotal!$A$8:$A$316,$A108,CustomerTotal!N$8:N$316)</f>
        <v>0</v>
      </c>
      <c r="O108" s="14">
        <f ca="1">SUMIF(DemandTotal!$A$8:$A$318,$A108,DemandTotal!O$8:O$318)+SUMIF(CommodityTotal!$A$8:$A$318,$A108,CommodityTotal!O$8:O$318)+SUMIF(CustomerTotal!$A$8:$A$316,$A108,CustomerTotal!O$8:O$316)</f>
        <v>0</v>
      </c>
      <c r="P108" s="14">
        <f ca="1">SUMIF(DemandTotal!$A$8:$A$318,$A108,DemandTotal!P$8:P$318)+SUMIF(CommodityTotal!$A$8:$A$318,$A108,CommodityTotal!P$8:P$318)+SUMIF(CustomerTotal!$A$8:$A$316,$A108,CustomerTotal!P$8:P$316)</f>
        <v>0</v>
      </c>
      <c r="Q108" s="14">
        <f ca="1">SUMIF(DemandTotal!$A$8:$A$318,$A108,DemandTotal!Q$8:Q$318)+SUMIF(CommodityTotal!$A$8:$A$318,$A108,CommodityTotal!Q$8:Q$318)+SUMIF(CustomerTotal!$A$8:$A$316,$A108,CustomerTotal!Q$8:Q$316)</f>
        <v>0</v>
      </c>
      <c r="R108" s="14">
        <f ca="1">SUMIF(DemandTotal!$A$8:$A$318,$A108,DemandTotal!R$8:R$318)+SUMIF(CommodityTotal!$A$8:$A$318,$A108,CommodityTotal!R$8:R$318)+SUMIF(CustomerTotal!$A$8:$A$316,$A108,CustomerTotal!R$8:R$316)</f>
        <v>0</v>
      </c>
      <c r="S108" s="14">
        <f ca="1">SUMIF(DemandTotal!$A$8:$A$318,$A108,DemandTotal!S$8:S$318)+SUMIF(CommodityTotal!$A$8:$A$318,$A108,CommodityTotal!S$8:S$318)+SUMIF(CustomerTotal!$A$8:$A$316,$A108,CustomerTotal!S$8:S$316)</f>
        <v>0</v>
      </c>
      <c r="T108" s="14">
        <f ca="1">SUMIF(DemandTotal!$A$8:$A$318,$A108,DemandTotal!T$8:T$318)+SUMIF(CommodityTotal!$A$8:$A$318,$A108,CommodityTotal!T$8:T$318)+SUMIF(CustomerTotal!$A$8:$A$316,$A108,CustomerTotal!T$8:T$316)</f>
        <v>0</v>
      </c>
      <c r="U108" s="14">
        <f ca="1">SUMIF(DemandTotal!$A$8:$A$318,$A108,DemandTotal!U$8:U$318)+SUMIF(CommodityTotal!$A$8:$A$318,$A108,CommodityTotal!U$8:U$318)+SUMIF(CustomerTotal!$A$8:$A$316,$A108,CustomerTotal!U$8:U$316)</f>
        <v>0</v>
      </c>
      <c r="W108" s="14"/>
    </row>
    <row r="109" spans="1:23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>IF(ISBLANK('Input-Accounts'!D109),"",'Input-Accounts'!D109)</f>
        <v>-15532.273999999998</v>
      </c>
      <c r="E109" s="14">
        <f t="shared" ca="1" si="5"/>
        <v>0</v>
      </c>
      <c r="G109" s="309">
        <f ca="1">SUMIF(DemandTotal!$A$8:$A$318,$A109,DemandTotal!G$8:G$318)+SUMIF(CommodityTotal!$A$8:$A$318,$A109,CommodityTotal!G$8:G$318)+SUMIF(CustomerTotal!$A$8:$A$316,$A109,CustomerTotal!G$8:G$316)</f>
        <v>-12572.530330826434</v>
      </c>
      <c r="H109" s="174">
        <f ca="1">SUMIF(DemandTotal!$A$8:$A$318,$A109,DemandTotal!H$8:H$318)+SUMIF(CommodityTotal!$A$8:$A$318,$A109,CommodityTotal!H$8:H$318)+SUMIF(CustomerTotal!$A$8:$A$316,$A109,CustomerTotal!H$8:H$316)</f>
        <v>-772.78414424656808</v>
      </c>
      <c r="I109" s="174">
        <f ca="1">SUMIF(DemandTotal!$A$8:$A$318,$A109,DemandTotal!I$8:I$318)+SUMIF(CommodityTotal!$A$8:$A$318,$A109,CommodityTotal!I$8:I$318)+SUMIF(CustomerTotal!$A$8:$A$316,$A109,CustomerTotal!I$8:I$316)</f>
        <v>-713.87166304987886</v>
      </c>
      <c r="J109" s="174">
        <f ca="1">SUMIF(DemandTotal!$A$8:$A$318,$A109,DemandTotal!J$8:J$318)+SUMIF(CommodityTotal!$A$8:$A$318,$A109,CommodityTotal!J$8:J$318)+SUMIF(CustomerTotal!$A$8:$A$316,$A109,CustomerTotal!J$8:J$316)</f>
        <v>-870.81749510648831</v>
      </c>
      <c r="K109" s="174">
        <f ca="1">SUMIF(DemandTotal!$A$8:$A$318,$A109,DemandTotal!K$8:K$318)+SUMIF(CommodityTotal!$A$8:$A$318,$A109,CommodityTotal!K$8:K$318)+SUMIF(CustomerTotal!$A$8:$A$316,$A109,CustomerTotal!K$8:K$316)</f>
        <v>-6.4228354459430363</v>
      </c>
      <c r="L109" s="174">
        <f ca="1">SUMIF(DemandTotal!$A$8:$A$318,$A109,DemandTotal!L$8:L$318)+SUMIF(CommodityTotal!$A$8:$A$318,$A109,CommodityTotal!L$8:L$318)+SUMIF(CustomerTotal!$A$8:$A$316,$A109,CustomerTotal!L$8:L$316)</f>
        <v>-31.471299406668649</v>
      </c>
      <c r="M109" s="174">
        <f ca="1">SUMIF(DemandTotal!$A$8:$A$318,$A109,DemandTotal!M$8:M$318)+SUMIF(CommodityTotal!$A$8:$A$318,$A109,CommodityTotal!M$8:M$318)+SUMIF(CustomerTotal!$A$8:$A$316,$A109,CustomerTotal!M$8:M$316)</f>
        <v>-296.75864747589617</v>
      </c>
      <c r="N109" s="174">
        <f ca="1">SUMIF(DemandTotal!$A$8:$A$318,$A109,DemandTotal!N$8:N$318)+SUMIF(CommodityTotal!$A$8:$A$318,$A109,CommodityTotal!N$8:N$318)+SUMIF(CustomerTotal!$A$8:$A$316,$A109,CustomerTotal!N$8:N$316)</f>
        <v>-96.211337206268695</v>
      </c>
      <c r="O109" s="174">
        <f ca="1">SUMIF(DemandTotal!$A$8:$A$318,$A109,DemandTotal!O$8:O$318)+SUMIF(CommodityTotal!$A$8:$A$318,$A109,CommodityTotal!O$8:O$318)+SUMIF(CustomerTotal!$A$8:$A$316,$A109,CustomerTotal!O$8:O$316)</f>
        <v>-171.40624723585015</v>
      </c>
      <c r="P109" s="174">
        <f ca="1">SUMIF(DemandTotal!$A$8:$A$318,$A109,DemandTotal!P$8:P$318)+SUMIF(CommodityTotal!$A$8:$A$318,$A109,CommodityTotal!P$8:P$318)+SUMIF(CustomerTotal!$A$8:$A$316,$A109,CustomerTotal!P$8:P$316)</f>
        <v>0</v>
      </c>
      <c r="Q109" s="174">
        <f ca="1">SUMIF(DemandTotal!$A$8:$A$318,$A109,DemandTotal!Q$8:Q$318)+SUMIF(CommodityTotal!$A$8:$A$318,$A109,CommodityTotal!Q$8:Q$318)+SUMIF(CustomerTotal!$A$8:$A$316,$A109,CustomerTotal!Q$8:Q$316)</f>
        <v>0</v>
      </c>
      <c r="R109" s="174">
        <f ca="1">SUMIF(DemandTotal!$A$8:$A$318,$A109,DemandTotal!R$8:R$318)+SUMIF(CommodityTotal!$A$8:$A$318,$A109,CommodityTotal!R$8:R$318)+SUMIF(CustomerTotal!$A$8:$A$316,$A109,CustomerTotal!R$8:R$316)</f>
        <v>0</v>
      </c>
      <c r="S109" s="174">
        <f ca="1">SUMIF(DemandTotal!$A$8:$A$318,$A109,DemandTotal!S$8:S$318)+SUMIF(CommodityTotal!$A$8:$A$318,$A109,CommodityTotal!S$8:S$318)+SUMIF(CustomerTotal!$A$8:$A$316,$A109,CustomerTotal!S$8:S$316)</f>
        <v>0</v>
      </c>
      <c r="T109" s="174">
        <f ca="1">SUMIF(DemandTotal!$A$8:$A$318,$A109,DemandTotal!T$8:T$318)+SUMIF(CommodityTotal!$A$8:$A$318,$A109,CommodityTotal!T$8:T$318)+SUMIF(CustomerTotal!$A$8:$A$316,$A109,CustomerTotal!T$8:T$316)</f>
        <v>0</v>
      </c>
      <c r="U109" s="174">
        <f ca="1">SUMIF(DemandTotal!$A$8:$A$318,$A109,DemandTotal!U$8:U$318)+SUMIF(CommodityTotal!$A$8:$A$318,$A109,CommodityTotal!U$8:U$318)+SUMIF(CustomerTotal!$A$8:$A$316,$A109,CustomerTotal!U$8:U$316)</f>
        <v>0</v>
      </c>
      <c r="W109" s="14"/>
    </row>
    <row r="110" spans="1:23">
      <c r="A110" s="46" t="str">
        <f>IF(ISBLANK('Input-Accounts'!A110),"",'Input-Accounts'!A110)</f>
        <v/>
      </c>
      <c r="B110" t="str">
        <f>IF(ISBLANK('Input-Accounts'!B110),"",'Input-Accounts'!B110)</f>
        <v/>
      </c>
      <c r="D110" s="14"/>
      <c r="E110" s="14"/>
      <c r="F110" s="3"/>
      <c r="G110" s="48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W110" s="14"/>
    </row>
    <row r="111" spans="1:23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>IF(ISBLANK('Input-Accounts'!D111),"",'Input-Accounts'!D111)</f>
        <v>-285335.54500000004</v>
      </c>
      <c r="E111" s="14">
        <f t="shared" ca="1" si="5"/>
        <v>0</v>
      </c>
      <c r="G111" s="267">
        <f ca="1">SUMIF(DemandTotal!$A$8:$A$318,$A111,DemandTotal!G$8:G$318)+SUMIF(CommodityTotal!$A$8:$A$318,$A111,CommodityTotal!G$8:G$318)+SUMIF(CustomerTotal!$A$8:$A$316,$A111,CustomerTotal!G$8:G$316)</f>
        <v>-222588.44135049713</v>
      </c>
      <c r="H111" s="175">
        <f ca="1">SUMIF(DemandTotal!$A$8:$A$318,$A111,DemandTotal!H$8:H$318)+SUMIF(CommodityTotal!$A$8:$A$318,$A111,CommodityTotal!H$8:H$318)+SUMIF(CustomerTotal!$A$8:$A$316,$A111,CustomerTotal!H$8:H$316)</f>
        <v>-13315.540415181578</v>
      </c>
      <c r="I111" s="175">
        <f ca="1">SUMIF(DemandTotal!$A$8:$A$318,$A111,DemandTotal!I$8:I$318)+SUMIF(CommodityTotal!$A$8:$A$318,$A111,CommodityTotal!I$8:I$318)+SUMIF(CustomerTotal!$A$8:$A$316,$A111,CustomerTotal!I$8:I$316)</f>
        <v>-14222.246115597147</v>
      </c>
      <c r="J111" s="175">
        <f ca="1">SUMIF(DemandTotal!$A$8:$A$318,$A111,DemandTotal!J$8:J$318)+SUMIF(CommodityTotal!$A$8:$A$318,$A111,CommodityTotal!J$8:J$318)+SUMIF(CustomerTotal!$A$8:$A$316,$A111,CustomerTotal!J$8:J$316)</f>
        <v>-19784.214995679715</v>
      </c>
      <c r="K111" s="175">
        <f ca="1">SUMIF(DemandTotal!$A$8:$A$318,$A111,DemandTotal!K$8:K$318)+SUMIF(CommodityTotal!$A$8:$A$318,$A111,CommodityTotal!K$8:K$318)+SUMIF(CustomerTotal!$A$8:$A$316,$A111,CustomerTotal!K$8:K$316)</f>
        <v>-171.95802148488215</v>
      </c>
      <c r="L111" s="175">
        <f ca="1">SUMIF(DemandTotal!$A$8:$A$318,$A111,DemandTotal!L$8:L$318)+SUMIF(CommodityTotal!$A$8:$A$318,$A111,CommodityTotal!L$8:L$318)+SUMIF(CustomerTotal!$A$8:$A$316,$A111,CustomerTotal!L$8:L$316)</f>
        <v>-544.80786693169125</v>
      </c>
      <c r="M111" s="175">
        <f ca="1">SUMIF(DemandTotal!$A$8:$A$318,$A111,DemandTotal!M$8:M$318)+SUMIF(CommodityTotal!$A$8:$A$318,$A111,CommodityTotal!M$8:M$318)+SUMIF(CustomerTotal!$A$8:$A$316,$A111,CustomerTotal!M$8:M$316)</f>
        <v>-7401.5900931883061</v>
      </c>
      <c r="N111" s="175">
        <f ca="1">SUMIF(DemandTotal!$A$8:$A$318,$A111,DemandTotal!N$8:N$318)+SUMIF(CommodityTotal!$A$8:$A$318,$A111,CommodityTotal!N$8:N$318)+SUMIF(CustomerTotal!$A$8:$A$316,$A111,CustomerTotal!N$8:N$316)</f>
        <v>-2830.2330657958073</v>
      </c>
      <c r="O111" s="175">
        <f ca="1">SUMIF(DemandTotal!$A$8:$A$318,$A111,DemandTotal!O$8:O$318)+SUMIF(CommodityTotal!$A$8:$A$318,$A111,CommodityTotal!O$8:O$318)+SUMIF(CustomerTotal!$A$8:$A$316,$A111,CustomerTotal!O$8:O$316)</f>
        <v>-4476.5130756437375</v>
      </c>
      <c r="P111" s="175">
        <f ca="1">SUMIF(DemandTotal!$A$8:$A$318,$A111,DemandTotal!P$8:P$318)+SUMIF(CommodityTotal!$A$8:$A$318,$A111,CommodityTotal!P$8:P$318)+SUMIF(CustomerTotal!$A$8:$A$316,$A111,CustomerTotal!P$8:P$316)</f>
        <v>0</v>
      </c>
      <c r="Q111" s="175">
        <f ca="1">SUMIF(DemandTotal!$A$8:$A$318,$A111,DemandTotal!Q$8:Q$318)+SUMIF(CommodityTotal!$A$8:$A$318,$A111,CommodityTotal!Q$8:Q$318)+SUMIF(CustomerTotal!$A$8:$A$316,$A111,CustomerTotal!Q$8:Q$316)</f>
        <v>0</v>
      </c>
      <c r="R111" s="175">
        <f ca="1">SUMIF(DemandTotal!$A$8:$A$318,$A111,DemandTotal!R$8:R$318)+SUMIF(CommodityTotal!$A$8:$A$318,$A111,CommodityTotal!R$8:R$318)+SUMIF(CustomerTotal!$A$8:$A$316,$A111,CustomerTotal!R$8:R$316)</f>
        <v>0</v>
      </c>
      <c r="S111" s="175">
        <f ca="1">SUMIF(DemandTotal!$A$8:$A$318,$A111,DemandTotal!S$8:S$318)+SUMIF(CommodityTotal!$A$8:$A$318,$A111,CommodityTotal!S$8:S$318)+SUMIF(CustomerTotal!$A$8:$A$316,$A111,CustomerTotal!S$8:S$316)</f>
        <v>0</v>
      </c>
      <c r="T111" s="175">
        <f ca="1">SUMIF(DemandTotal!$A$8:$A$318,$A111,DemandTotal!T$8:T$318)+SUMIF(CommodityTotal!$A$8:$A$318,$A111,CommodityTotal!T$8:T$318)+SUMIF(CustomerTotal!$A$8:$A$316,$A111,CustomerTotal!T$8:T$316)</f>
        <v>0</v>
      </c>
      <c r="U111" s="175">
        <f ca="1">SUMIF(DemandTotal!$A$8:$A$318,$A111,DemandTotal!U$8:U$318)+SUMIF(CommodityTotal!$A$8:$A$318,$A111,CommodityTotal!U$8:U$318)+SUMIF(CustomerTotal!$A$8:$A$316,$A111,CustomerTotal!U$8:U$316)</f>
        <v>0</v>
      </c>
      <c r="W111" s="14"/>
    </row>
    <row r="112" spans="1:23">
      <c r="A112" s="46" t="str">
        <f>IF(ISBLANK('Input-Accounts'!A112),"",'Input-Accounts'!A112)</f>
        <v/>
      </c>
      <c r="B112" t="str">
        <f>IF(ISBLANK('Input-Accounts'!B112),"",'Input-Accounts'!B112)</f>
        <v/>
      </c>
      <c r="D112" s="14"/>
      <c r="E112" s="14"/>
      <c r="F112" s="3"/>
      <c r="G112" s="48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W112" s="14"/>
    </row>
    <row r="113" spans="1:23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D113" s="14"/>
      <c r="E113" s="14"/>
      <c r="F113" s="3"/>
      <c r="G113" s="48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W113" s="14"/>
    </row>
    <row r="114" spans="1:23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>IF(ISBLANK('Input-Accounts'!D114),"",'Input-Accounts'!D114)</f>
        <v>939</v>
      </c>
      <c r="E114" s="14">
        <f t="shared" ref="E114" ca="1" si="7">IFERROR(IF(D114="","",IF(D114=0,0,IF(ABS(D114-SUM($G114:$U114))&lt;Check_Limit,0,1))),1)</f>
        <v>0</v>
      </c>
      <c r="F114" s="3"/>
      <c r="G114" s="48">
        <f ca="1">SUMIF(DemandTotal!$A$8:$A$318,$A114,DemandTotal!G$8:G$318)+SUMIF(CommodityTotal!$A$8:$A$318,$A114,CommodityTotal!G$8:G$318)+SUMIF(CustomerTotal!$A$8:$A$316,$A114,CustomerTotal!G$8:G$316)</f>
        <v>728.96555516766398</v>
      </c>
      <c r="H114" s="14">
        <f ca="1">SUMIF(DemandTotal!$A$8:$A$318,$A114,DemandTotal!H$8:H$318)+SUMIF(CommodityTotal!$A$8:$A$318,$A114,CommodityTotal!H$8:H$318)+SUMIF(CustomerTotal!$A$8:$A$316,$A114,CustomerTotal!H$8:H$316)</f>
        <v>42.958653739095674</v>
      </c>
      <c r="I114" s="14">
        <f ca="1">SUMIF(DemandTotal!$A$8:$A$318,$A114,DemandTotal!I$8:I$318)+SUMIF(CommodityTotal!$A$8:$A$318,$A114,CommodityTotal!I$8:I$318)+SUMIF(CustomerTotal!$A$8:$A$316,$A114,CustomerTotal!I$8:I$316)</f>
        <v>45.478322200510519</v>
      </c>
      <c r="J114" s="14">
        <f ca="1">SUMIF(DemandTotal!$A$8:$A$318,$A114,DemandTotal!J$8:J$318)+SUMIF(CommodityTotal!$A$8:$A$318,$A114,CommodityTotal!J$8:J$318)+SUMIF(CustomerTotal!$A$8:$A$316,$A114,CustomerTotal!J$8:J$316)</f>
        <v>68.525037243772672</v>
      </c>
      <c r="K114" s="14">
        <f ca="1">SUMIF(DemandTotal!$A$8:$A$318,$A114,DemandTotal!K$8:K$318)+SUMIF(CommodityTotal!$A$8:$A$318,$A114,CommodityTotal!K$8:K$318)+SUMIF(CustomerTotal!$A$8:$A$316,$A114,CustomerTotal!K$8:K$316)</f>
        <v>0.53769806759417127</v>
      </c>
      <c r="L114" s="14">
        <f ca="1">SUMIF(DemandTotal!$A$8:$A$318,$A114,DemandTotal!L$8:L$318)+SUMIF(CommodityTotal!$A$8:$A$318,$A114,CommodityTotal!L$8:L$318)+SUMIF(CustomerTotal!$A$8:$A$316,$A114,CustomerTotal!L$8:L$316)</f>
        <v>1.7048714989759906</v>
      </c>
      <c r="M114" s="14">
        <f ca="1">SUMIF(DemandTotal!$A$8:$A$318,$A114,DemandTotal!M$8:M$318)+SUMIF(CommodityTotal!$A$8:$A$318,$A114,CommodityTotal!M$8:M$318)+SUMIF(CustomerTotal!$A$8:$A$316,$A114,CustomerTotal!M$8:M$316)</f>
        <v>25.366694492269637</v>
      </c>
      <c r="N114" s="14">
        <f ca="1">SUMIF(DemandTotal!$A$8:$A$318,$A114,DemandTotal!N$8:N$318)+SUMIF(CommodityTotal!$A$8:$A$318,$A114,CommodityTotal!N$8:N$318)+SUMIF(CustomerTotal!$A$8:$A$316,$A114,CustomerTotal!N$8:N$316)</f>
        <v>9.5549085337887298</v>
      </c>
      <c r="O114" s="14">
        <f ca="1">SUMIF(DemandTotal!$A$8:$A$318,$A114,DemandTotal!O$8:O$318)+SUMIF(CommodityTotal!$A$8:$A$318,$A114,CommodityTotal!O$8:O$318)+SUMIF(CustomerTotal!$A$8:$A$316,$A114,CustomerTotal!O$8:O$316)</f>
        <v>15.908259056328799</v>
      </c>
      <c r="P114" s="14">
        <f ca="1">SUMIF(DemandTotal!$A$8:$A$318,$A114,DemandTotal!P$8:P$318)+SUMIF(CommodityTotal!$A$8:$A$318,$A114,CommodityTotal!P$8:P$318)+SUMIF(CustomerTotal!$A$8:$A$316,$A114,CustomerTotal!P$8:P$316)</f>
        <v>0</v>
      </c>
      <c r="Q114" s="14">
        <f ca="1">SUMIF(DemandTotal!$A$8:$A$318,$A114,DemandTotal!Q$8:Q$318)+SUMIF(CommodityTotal!$A$8:$A$318,$A114,CommodityTotal!Q$8:Q$318)+SUMIF(CustomerTotal!$A$8:$A$316,$A114,CustomerTotal!Q$8:Q$316)</f>
        <v>0</v>
      </c>
      <c r="R114" s="14">
        <f ca="1">SUMIF(DemandTotal!$A$8:$A$318,$A114,DemandTotal!R$8:R$318)+SUMIF(CommodityTotal!$A$8:$A$318,$A114,CommodityTotal!R$8:R$318)+SUMIF(CustomerTotal!$A$8:$A$316,$A114,CustomerTotal!R$8:R$316)</f>
        <v>0</v>
      </c>
      <c r="S114" s="14">
        <f ca="1">SUMIF(DemandTotal!$A$8:$A$318,$A114,DemandTotal!S$8:S$318)+SUMIF(CommodityTotal!$A$8:$A$318,$A114,CommodityTotal!S$8:S$318)+SUMIF(CustomerTotal!$A$8:$A$316,$A114,CustomerTotal!S$8:S$316)</f>
        <v>0</v>
      </c>
      <c r="T114" s="14">
        <f ca="1">SUMIF(DemandTotal!$A$8:$A$318,$A114,DemandTotal!T$8:T$318)+SUMIF(CommodityTotal!$A$8:$A$318,$A114,CommodityTotal!T$8:T$318)+SUMIF(CustomerTotal!$A$8:$A$316,$A114,CustomerTotal!T$8:T$316)</f>
        <v>0</v>
      </c>
      <c r="U114" s="14">
        <f ca="1">SUMIF(DemandTotal!$A$8:$A$318,$A114,DemandTotal!U$8:U$318)+SUMIF(CommodityTotal!$A$8:$A$318,$A114,CommodityTotal!U$8:U$318)+SUMIF(CustomerTotal!$A$8:$A$316,$A114,CustomerTotal!U$8:U$316)</f>
        <v>0</v>
      </c>
      <c r="W114" s="14"/>
    </row>
    <row r="115" spans="1:23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>IF(ISBLANK('Input-Accounts'!D115),"",'Input-Accounts'!D115)</f>
        <v>297</v>
      </c>
      <c r="E115" s="14">
        <f t="shared" ref="E115" ca="1" si="8">IFERROR(IF(D115="","",IF(D115=0,0,IF(ABS(D115-SUM($G115:$U115))&lt;Check_Limit,0,1))),1)</f>
        <v>0</v>
      </c>
      <c r="F115" s="3"/>
      <c r="G115" s="48">
        <f ca="1">SUMIF(DemandTotal!$A$8:$A$318,$A115,DemandTotal!G$8:G$318)+SUMIF(CommodityTotal!$A$8:$A$318,$A115,CommodityTotal!G$8:G$318)+SUMIF(CustomerTotal!$A$8:$A$316,$A115,CustomerTotal!G$8:G$316)</f>
        <v>230.56738006900554</v>
      </c>
      <c r="H115" s="14">
        <f ca="1">SUMIF(DemandTotal!$A$8:$A$318,$A115,DemandTotal!H$8:H$318)+SUMIF(CommodityTotal!$A$8:$A$318,$A115,CommodityTotal!H$8:H$318)+SUMIF(CustomerTotal!$A$8:$A$316,$A115,CustomerTotal!H$8:H$316)</f>
        <v>13.587561406295436</v>
      </c>
      <c r="I115" s="14">
        <f ca="1">SUMIF(DemandTotal!$A$8:$A$318,$A115,DemandTotal!I$8:I$318)+SUMIF(CommodityTotal!$A$8:$A$318,$A115,CommodityTotal!I$8:I$318)+SUMIF(CustomerTotal!$A$8:$A$316,$A115,CustomerTotal!I$8:I$316)</f>
        <v>14.384517245528885</v>
      </c>
      <c r="J115" s="14">
        <f ca="1">SUMIF(DemandTotal!$A$8:$A$318,$A115,DemandTotal!J$8:J$318)+SUMIF(CommodityTotal!$A$8:$A$318,$A115,CommodityTotal!J$8:J$318)+SUMIF(CustomerTotal!$A$8:$A$316,$A115,CustomerTotal!J$8:J$316)</f>
        <v>21.67405331352554</v>
      </c>
      <c r="K115" s="14">
        <f ca="1">SUMIF(DemandTotal!$A$8:$A$318,$A115,DemandTotal!K$8:K$318)+SUMIF(CommodityTotal!$A$8:$A$318,$A115,CommodityTotal!K$8:K$318)+SUMIF(CustomerTotal!$A$8:$A$316,$A115,CustomerTotal!K$8:K$316)</f>
        <v>0.1700706347981564</v>
      </c>
      <c r="L115" s="14">
        <f ca="1">SUMIF(DemandTotal!$A$8:$A$318,$A115,DemandTotal!L$8:L$318)+SUMIF(CommodityTotal!$A$8:$A$318,$A115,CommodityTotal!L$8:L$318)+SUMIF(CustomerTotal!$A$8:$A$316,$A115,CustomerTotal!L$8:L$316)</f>
        <v>0.53924050606588836</v>
      </c>
      <c r="M115" s="14">
        <f ca="1">SUMIF(DemandTotal!$A$8:$A$318,$A115,DemandTotal!M$8:M$318)+SUMIF(CommodityTotal!$A$8:$A$318,$A115,CommodityTotal!M$8:M$318)+SUMIF(CustomerTotal!$A$8:$A$316,$A115,CustomerTotal!M$8:M$316)</f>
        <v>8.0233314847753796</v>
      </c>
      <c r="N115" s="14">
        <f ca="1">SUMIF(DemandTotal!$A$8:$A$318,$A115,DemandTotal!N$8:N$318)+SUMIF(CommodityTotal!$A$8:$A$318,$A115,CommodityTotal!N$8:N$318)+SUMIF(CustomerTotal!$A$8:$A$316,$A115,CustomerTotal!N$8:N$316)</f>
        <v>3.0221595681951574</v>
      </c>
      <c r="O115" s="14">
        <f ca="1">SUMIF(DemandTotal!$A$8:$A$318,$A115,DemandTotal!O$8:O$318)+SUMIF(CommodityTotal!$A$8:$A$318,$A115,CommodityTotal!O$8:O$318)+SUMIF(CustomerTotal!$A$8:$A$316,$A115,CustomerTotal!O$8:O$316)</f>
        <v>5.0316857718100678</v>
      </c>
      <c r="P115" s="14">
        <f ca="1">SUMIF(DemandTotal!$A$8:$A$318,$A115,DemandTotal!P$8:P$318)+SUMIF(CommodityTotal!$A$8:$A$318,$A115,CommodityTotal!P$8:P$318)+SUMIF(CustomerTotal!$A$8:$A$316,$A115,CustomerTotal!P$8:P$316)</f>
        <v>0</v>
      </c>
      <c r="Q115" s="14">
        <f ca="1">SUMIF(DemandTotal!$A$8:$A$318,$A115,DemandTotal!Q$8:Q$318)+SUMIF(CommodityTotal!$A$8:$A$318,$A115,CommodityTotal!Q$8:Q$318)+SUMIF(CustomerTotal!$A$8:$A$316,$A115,CustomerTotal!Q$8:Q$316)</f>
        <v>0</v>
      </c>
      <c r="R115" s="14">
        <f ca="1">SUMIF(DemandTotal!$A$8:$A$318,$A115,DemandTotal!R$8:R$318)+SUMIF(CommodityTotal!$A$8:$A$318,$A115,CommodityTotal!R$8:R$318)+SUMIF(CustomerTotal!$A$8:$A$316,$A115,CustomerTotal!R$8:R$316)</f>
        <v>0</v>
      </c>
      <c r="S115" s="14">
        <f ca="1">SUMIF(DemandTotal!$A$8:$A$318,$A115,DemandTotal!S$8:S$318)+SUMIF(CommodityTotal!$A$8:$A$318,$A115,CommodityTotal!S$8:S$318)+SUMIF(CustomerTotal!$A$8:$A$316,$A115,CustomerTotal!S$8:S$316)</f>
        <v>0</v>
      </c>
      <c r="T115" s="14">
        <f ca="1">SUMIF(DemandTotal!$A$8:$A$318,$A115,DemandTotal!T$8:T$318)+SUMIF(CommodityTotal!$A$8:$A$318,$A115,CommodityTotal!T$8:T$318)+SUMIF(CustomerTotal!$A$8:$A$316,$A115,CustomerTotal!T$8:T$316)</f>
        <v>0</v>
      </c>
      <c r="U115" s="14">
        <f ca="1">SUMIF(DemandTotal!$A$8:$A$318,$A115,DemandTotal!U$8:U$318)+SUMIF(CommodityTotal!$A$8:$A$318,$A115,CommodityTotal!U$8:U$318)+SUMIF(CustomerTotal!$A$8:$A$316,$A115,CustomerTotal!U$8:U$316)</f>
        <v>0</v>
      </c>
      <c r="W115" s="14"/>
    </row>
    <row r="116" spans="1:23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>IF(ISBLANK('Input-Accounts'!D116),"",'Input-Accounts'!D116)</f>
        <v>9766</v>
      </c>
      <c r="E116" s="14">
        <f t="shared" ref="E116" ca="1" si="9">IFERROR(IF(D116="","",IF(D116=0,0,IF(ABS(D116-SUM($G116:$U116))&lt;Check_Limit,0,1))),1)</f>
        <v>0</v>
      </c>
      <c r="F116" s="3"/>
      <c r="G116" s="48">
        <f ca="1">SUMIF(DemandTotal!$A$8:$A$318,$A116,DemandTotal!G$8:G$318)+SUMIF(CommodityTotal!$A$8:$A$318,$A116,CommodityTotal!G$8:G$318)+SUMIF(CustomerTotal!$A$8:$A$316,$A116,CustomerTotal!G$8:G$316)</f>
        <v>8230.3789785495028</v>
      </c>
      <c r="H116" s="14">
        <f ca="1">SUMIF(DemandTotal!$A$8:$A$318,$A116,DemandTotal!H$8:H$318)+SUMIF(CommodityTotal!$A$8:$A$318,$A116,CommodityTotal!H$8:H$318)+SUMIF(CustomerTotal!$A$8:$A$316,$A116,CustomerTotal!H$8:H$316)</f>
        <v>506.31910603428281</v>
      </c>
      <c r="I116" s="14">
        <f ca="1">SUMIF(DemandTotal!$A$8:$A$318,$A116,DemandTotal!I$8:I$318)+SUMIF(CommodityTotal!$A$8:$A$318,$A116,CommodityTotal!I$8:I$318)+SUMIF(CustomerTotal!$A$8:$A$316,$A116,CustomerTotal!I$8:I$316)</f>
        <v>601.97549885155991</v>
      </c>
      <c r="J116" s="14">
        <f ca="1">SUMIF(DemandTotal!$A$8:$A$318,$A116,DemandTotal!J$8:J$318)+SUMIF(CommodityTotal!$A$8:$A$318,$A116,CommodityTotal!J$8:J$318)+SUMIF(CustomerTotal!$A$8:$A$316,$A116,CustomerTotal!J$8:J$316)</f>
        <v>319.71217283787763</v>
      </c>
      <c r="K116" s="14">
        <f ca="1">SUMIF(DemandTotal!$A$8:$A$318,$A116,DemandTotal!K$8:K$318)+SUMIF(CommodityTotal!$A$8:$A$318,$A116,CommodityTotal!K$8:K$318)+SUMIF(CustomerTotal!$A$8:$A$316,$A116,CustomerTotal!K$8:K$316)</f>
        <v>0.25877980024117164</v>
      </c>
      <c r="L116" s="14">
        <f ca="1">SUMIF(DemandTotal!$A$8:$A$318,$A116,DemandTotal!L$8:L$318)+SUMIF(CommodityTotal!$A$8:$A$318,$A116,CommodityTotal!L$8:L$318)+SUMIF(CustomerTotal!$A$8:$A$316,$A116,CustomerTotal!L$8:L$316)</f>
        <v>30.042798833342442</v>
      </c>
      <c r="M116" s="14">
        <f ca="1">SUMIF(DemandTotal!$A$8:$A$318,$A116,DemandTotal!M$8:M$318)+SUMIF(CommodityTotal!$A$8:$A$318,$A116,CommodityTotal!M$8:M$318)+SUMIF(CustomerTotal!$A$8:$A$316,$A116,CustomerTotal!M$8:M$316)</f>
        <v>77.312665093192692</v>
      </c>
      <c r="N116" s="14">
        <f ca="1">SUMIF(DemandTotal!$A$8:$A$318,$A116,DemandTotal!N$8:N$318)+SUMIF(CommodityTotal!$A$8:$A$318,$A116,CommodityTotal!N$8:N$318)+SUMIF(CustomerTotal!$A$8:$A$316,$A116,CustomerTotal!N$8:N$316)</f>
        <v>0</v>
      </c>
      <c r="O116" s="14">
        <f ca="1">SUMIF(DemandTotal!$A$8:$A$318,$A116,DemandTotal!O$8:O$318)+SUMIF(CommodityTotal!$A$8:$A$318,$A116,CommodityTotal!O$8:O$318)+SUMIF(CustomerTotal!$A$8:$A$316,$A116,CustomerTotal!O$8:O$316)</f>
        <v>0</v>
      </c>
      <c r="P116" s="14">
        <f ca="1">SUMIF(DemandTotal!$A$8:$A$318,$A116,DemandTotal!P$8:P$318)+SUMIF(CommodityTotal!$A$8:$A$318,$A116,CommodityTotal!P$8:P$318)+SUMIF(CustomerTotal!$A$8:$A$316,$A116,CustomerTotal!P$8:P$316)</f>
        <v>0</v>
      </c>
      <c r="Q116" s="14">
        <f ca="1">SUMIF(DemandTotal!$A$8:$A$318,$A116,DemandTotal!Q$8:Q$318)+SUMIF(CommodityTotal!$A$8:$A$318,$A116,CommodityTotal!Q$8:Q$318)+SUMIF(CustomerTotal!$A$8:$A$316,$A116,CustomerTotal!Q$8:Q$316)</f>
        <v>0</v>
      </c>
      <c r="R116" s="14">
        <f ca="1">SUMIF(DemandTotal!$A$8:$A$318,$A116,DemandTotal!R$8:R$318)+SUMIF(CommodityTotal!$A$8:$A$318,$A116,CommodityTotal!R$8:R$318)+SUMIF(CustomerTotal!$A$8:$A$316,$A116,CustomerTotal!R$8:R$316)</f>
        <v>0</v>
      </c>
      <c r="S116" s="14">
        <f ca="1">SUMIF(DemandTotal!$A$8:$A$318,$A116,DemandTotal!S$8:S$318)+SUMIF(CommodityTotal!$A$8:$A$318,$A116,CommodityTotal!S$8:S$318)+SUMIF(CustomerTotal!$A$8:$A$316,$A116,CustomerTotal!S$8:S$316)</f>
        <v>0</v>
      </c>
      <c r="T116" s="14">
        <f ca="1">SUMIF(DemandTotal!$A$8:$A$318,$A116,DemandTotal!T$8:T$318)+SUMIF(CommodityTotal!$A$8:$A$318,$A116,CommodityTotal!T$8:T$318)+SUMIF(CustomerTotal!$A$8:$A$316,$A116,CustomerTotal!T$8:T$316)</f>
        <v>0</v>
      </c>
      <c r="U116" s="14">
        <f ca="1">SUMIF(DemandTotal!$A$8:$A$318,$A116,DemandTotal!U$8:U$318)+SUMIF(CommodityTotal!$A$8:$A$318,$A116,CommodityTotal!U$8:U$318)+SUMIF(CustomerTotal!$A$8:$A$316,$A116,CustomerTotal!U$8:U$316)</f>
        <v>0</v>
      </c>
      <c r="W116" s="14"/>
    </row>
    <row r="117" spans="1:23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>IF(ISBLANK('Input-Accounts'!D117),"",'Input-Accounts'!D117)</f>
        <v>0</v>
      </c>
      <c r="E117" s="14">
        <f t="shared" ref="E117" ca="1" si="10">IFERROR(IF(D117="","",IF(D117=0,0,IF(ABS(D117-SUM($G117:$U117))&lt;Check_Limit,0,1))),1)</f>
        <v>0</v>
      </c>
      <c r="F117" s="3"/>
      <c r="G117" s="48">
        <f ca="1">SUMIF(DemandTotal!$A$8:$A$318,$A117,DemandTotal!G$8:G$318)+SUMIF(CommodityTotal!$A$8:$A$318,$A117,CommodityTotal!G$8:G$318)+SUMIF(CustomerTotal!$A$8:$A$316,$A117,CustomerTotal!G$8:G$316)</f>
        <v>0</v>
      </c>
      <c r="H117" s="14">
        <f ca="1">SUMIF(DemandTotal!$A$8:$A$318,$A117,DemandTotal!H$8:H$318)+SUMIF(CommodityTotal!$A$8:$A$318,$A117,CommodityTotal!H$8:H$318)+SUMIF(CustomerTotal!$A$8:$A$316,$A117,CustomerTotal!H$8:H$316)</f>
        <v>0</v>
      </c>
      <c r="I117" s="14">
        <f ca="1">SUMIF(DemandTotal!$A$8:$A$318,$A117,DemandTotal!I$8:I$318)+SUMIF(CommodityTotal!$A$8:$A$318,$A117,CommodityTotal!I$8:I$318)+SUMIF(CustomerTotal!$A$8:$A$316,$A117,CustomerTotal!I$8:I$316)</f>
        <v>0</v>
      </c>
      <c r="J117" s="14">
        <f ca="1">SUMIF(DemandTotal!$A$8:$A$318,$A117,DemandTotal!J$8:J$318)+SUMIF(CommodityTotal!$A$8:$A$318,$A117,CommodityTotal!J$8:J$318)+SUMIF(CustomerTotal!$A$8:$A$316,$A117,CustomerTotal!J$8:J$316)</f>
        <v>0</v>
      </c>
      <c r="K117" s="14">
        <f ca="1">SUMIF(DemandTotal!$A$8:$A$318,$A117,DemandTotal!K$8:K$318)+SUMIF(CommodityTotal!$A$8:$A$318,$A117,CommodityTotal!K$8:K$318)+SUMIF(CustomerTotal!$A$8:$A$316,$A117,CustomerTotal!K$8:K$316)</f>
        <v>0</v>
      </c>
      <c r="L117" s="14">
        <f ca="1">SUMIF(DemandTotal!$A$8:$A$318,$A117,DemandTotal!L$8:L$318)+SUMIF(CommodityTotal!$A$8:$A$318,$A117,CommodityTotal!L$8:L$318)+SUMIF(CustomerTotal!$A$8:$A$316,$A117,CustomerTotal!L$8:L$316)</f>
        <v>0</v>
      </c>
      <c r="M117" s="14">
        <f ca="1">SUMIF(DemandTotal!$A$8:$A$318,$A117,DemandTotal!M$8:M$318)+SUMIF(CommodityTotal!$A$8:$A$318,$A117,CommodityTotal!M$8:M$318)+SUMIF(CustomerTotal!$A$8:$A$316,$A117,CustomerTotal!M$8:M$316)</f>
        <v>0</v>
      </c>
      <c r="N117" s="14">
        <f ca="1">SUMIF(DemandTotal!$A$8:$A$318,$A117,DemandTotal!N$8:N$318)+SUMIF(CommodityTotal!$A$8:$A$318,$A117,CommodityTotal!N$8:N$318)+SUMIF(CustomerTotal!$A$8:$A$316,$A117,CustomerTotal!N$8:N$316)</f>
        <v>0</v>
      </c>
      <c r="O117" s="14">
        <f ca="1">SUMIF(DemandTotal!$A$8:$A$318,$A117,DemandTotal!O$8:O$318)+SUMIF(CommodityTotal!$A$8:$A$318,$A117,CommodityTotal!O$8:O$318)+SUMIF(CustomerTotal!$A$8:$A$316,$A117,CustomerTotal!O$8:O$316)</f>
        <v>0</v>
      </c>
      <c r="P117" s="14">
        <f ca="1">SUMIF(DemandTotal!$A$8:$A$318,$A117,DemandTotal!P$8:P$318)+SUMIF(CommodityTotal!$A$8:$A$318,$A117,CommodityTotal!P$8:P$318)+SUMIF(CustomerTotal!$A$8:$A$316,$A117,CustomerTotal!P$8:P$316)</f>
        <v>0</v>
      </c>
      <c r="Q117" s="14">
        <f ca="1">SUMIF(DemandTotal!$A$8:$A$318,$A117,DemandTotal!Q$8:Q$318)+SUMIF(CommodityTotal!$A$8:$A$318,$A117,CommodityTotal!Q$8:Q$318)+SUMIF(CustomerTotal!$A$8:$A$316,$A117,CustomerTotal!Q$8:Q$316)</f>
        <v>0</v>
      </c>
      <c r="R117" s="14">
        <f ca="1">SUMIF(DemandTotal!$A$8:$A$318,$A117,DemandTotal!R$8:R$318)+SUMIF(CommodityTotal!$A$8:$A$318,$A117,CommodityTotal!R$8:R$318)+SUMIF(CustomerTotal!$A$8:$A$316,$A117,CustomerTotal!R$8:R$316)</f>
        <v>0</v>
      </c>
      <c r="S117" s="14">
        <f ca="1">SUMIF(DemandTotal!$A$8:$A$318,$A117,DemandTotal!S$8:S$318)+SUMIF(CommodityTotal!$A$8:$A$318,$A117,CommodityTotal!S$8:S$318)+SUMIF(CustomerTotal!$A$8:$A$316,$A117,CustomerTotal!S$8:S$316)</f>
        <v>0</v>
      </c>
      <c r="T117" s="14">
        <f ca="1">SUMIF(DemandTotal!$A$8:$A$318,$A117,DemandTotal!T$8:T$318)+SUMIF(CommodityTotal!$A$8:$A$318,$A117,CommodityTotal!T$8:T$318)+SUMIF(CustomerTotal!$A$8:$A$316,$A117,CustomerTotal!T$8:T$316)</f>
        <v>0</v>
      </c>
      <c r="U117" s="14">
        <f ca="1">SUMIF(DemandTotal!$A$8:$A$318,$A117,DemandTotal!U$8:U$318)+SUMIF(CommodityTotal!$A$8:$A$318,$A117,CommodityTotal!U$8:U$318)+SUMIF(CustomerTotal!$A$8:$A$316,$A117,CustomerTotal!U$8:U$316)</f>
        <v>0</v>
      </c>
      <c r="W117" s="14"/>
    </row>
    <row r="118" spans="1:23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>IF(ISBLANK('Input-Accounts'!D118),"",'Input-Accounts'!D118)</f>
        <v>746.51900000000001</v>
      </c>
      <c r="E118" s="14">
        <f t="shared" ref="E118" ca="1" si="11">IFERROR(IF(D118="","",IF(D118=0,0,IF(ABS(D118-SUM($G118:$U118))&lt;Check_Limit,0,1))),1)</f>
        <v>0</v>
      </c>
      <c r="F118" s="3"/>
      <c r="G118" s="48">
        <f ca="1">SUMIF(DemandTotal!$A$8:$A$318,$A118,DemandTotal!G$8:G$318)+SUMIF(CommodityTotal!$A$8:$A$318,$A118,CommodityTotal!G$8:G$318)+SUMIF(CustomerTotal!$A$8:$A$316,$A118,CustomerTotal!G$8:G$316)</f>
        <v>581.63172232773741</v>
      </c>
      <c r="H118" s="14">
        <f ca="1">SUMIF(DemandTotal!$A$8:$A$318,$A118,DemandTotal!H$8:H$318)+SUMIF(CommodityTotal!$A$8:$A$318,$A118,CommodityTotal!H$8:H$318)+SUMIF(CustomerTotal!$A$8:$A$316,$A118,CustomerTotal!H$8:H$316)</f>
        <v>34.405800769452121</v>
      </c>
      <c r="I118" s="14">
        <f ca="1">SUMIF(DemandTotal!$A$8:$A$318,$A118,DemandTotal!I$8:I$318)+SUMIF(CommodityTotal!$A$8:$A$318,$A118,CommodityTotal!I$8:I$318)+SUMIF(CustomerTotal!$A$8:$A$316,$A118,CustomerTotal!I$8:I$316)</f>
        <v>35.999719271327201</v>
      </c>
      <c r="J118" s="14">
        <f ca="1">SUMIF(DemandTotal!$A$8:$A$318,$A118,DemandTotal!J$8:J$318)+SUMIF(CommodityTotal!$A$8:$A$318,$A118,CommodityTotal!J$8:J$318)+SUMIF(CustomerTotal!$A$8:$A$316,$A118,CustomerTotal!J$8:J$316)</f>
        <v>53.40973012368358</v>
      </c>
      <c r="K118" s="14">
        <f ca="1">SUMIF(DemandTotal!$A$8:$A$318,$A118,DemandTotal!K$8:K$318)+SUMIF(CommodityTotal!$A$8:$A$318,$A118,CommodityTotal!K$8:K$318)+SUMIF(CustomerTotal!$A$8:$A$316,$A118,CustomerTotal!K$8:K$316)</f>
        <v>0.41742312829518219</v>
      </c>
      <c r="L118" s="14">
        <f ca="1">SUMIF(DemandTotal!$A$8:$A$318,$A118,DemandTotal!L$8:L$318)+SUMIF(CommodityTotal!$A$8:$A$318,$A118,CommodityTotal!L$8:L$318)+SUMIF(CustomerTotal!$A$8:$A$316,$A118,CustomerTotal!L$8:L$316)</f>
        <v>1.3687043991680028</v>
      </c>
      <c r="M118" s="14">
        <f ca="1">SUMIF(DemandTotal!$A$8:$A$318,$A118,DemandTotal!M$8:M$318)+SUMIF(CommodityTotal!$A$8:$A$318,$A118,CommodityTotal!M$8:M$318)+SUMIF(CustomerTotal!$A$8:$A$316,$A118,CustomerTotal!M$8:M$316)</f>
        <v>19.667127777187531</v>
      </c>
      <c r="N118" s="14">
        <f ca="1">SUMIF(DemandTotal!$A$8:$A$318,$A118,DemandTotal!N$8:N$318)+SUMIF(CommodityTotal!$A$8:$A$318,$A118,CommodityTotal!N$8:N$318)+SUMIF(CustomerTotal!$A$8:$A$316,$A118,CustomerTotal!N$8:N$316)</f>
        <v>7.3447014630519405</v>
      </c>
      <c r="O118" s="14">
        <f ca="1">SUMIF(DemandTotal!$A$8:$A$318,$A118,DemandTotal!O$8:O$318)+SUMIF(CommodityTotal!$A$8:$A$318,$A118,CommodityTotal!O$8:O$318)+SUMIF(CustomerTotal!$A$8:$A$316,$A118,CustomerTotal!O$8:O$316)</f>
        <v>12.274070740097226</v>
      </c>
      <c r="P118" s="14">
        <f ca="1">SUMIF(DemandTotal!$A$8:$A$318,$A118,DemandTotal!P$8:P$318)+SUMIF(CommodityTotal!$A$8:$A$318,$A118,CommodityTotal!P$8:P$318)+SUMIF(CustomerTotal!$A$8:$A$316,$A118,CustomerTotal!P$8:P$316)</f>
        <v>0</v>
      </c>
      <c r="Q118" s="14">
        <f ca="1">SUMIF(DemandTotal!$A$8:$A$318,$A118,DemandTotal!Q$8:Q$318)+SUMIF(CommodityTotal!$A$8:$A$318,$A118,CommodityTotal!Q$8:Q$318)+SUMIF(CustomerTotal!$A$8:$A$316,$A118,CustomerTotal!Q$8:Q$316)</f>
        <v>0</v>
      </c>
      <c r="R118" s="14">
        <f ca="1">SUMIF(DemandTotal!$A$8:$A$318,$A118,DemandTotal!R$8:R$318)+SUMIF(CommodityTotal!$A$8:$A$318,$A118,CommodityTotal!R$8:R$318)+SUMIF(CustomerTotal!$A$8:$A$316,$A118,CustomerTotal!R$8:R$316)</f>
        <v>0</v>
      </c>
      <c r="S118" s="14">
        <f ca="1">SUMIF(DemandTotal!$A$8:$A$318,$A118,DemandTotal!S$8:S$318)+SUMIF(CommodityTotal!$A$8:$A$318,$A118,CommodityTotal!S$8:S$318)+SUMIF(CustomerTotal!$A$8:$A$316,$A118,CustomerTotal!S$8:S$316)</f>
        <v>0</v>
      </c>
      <c r="T118" s="14">
        <f ca="1">SUMIF(DemandTotal!$A$8:$A$318,$A118,DemandTotal!T$8:T$318)+SUMIF(CommodityTotal!$A$8:$A$318,$A118,CommodityTotal!T$8:T$318)+SUMIF(CustomerTotal!$A$8:$A$316,$A118,CustomerTotal!T$8:T$316)</f>
        <v>0</v>
      </c>
      <c r="U118" s="14">
        <f ca="1">SUMIF(DemandTotal!$A$8:$A$318,$A118,DemandTotal!U$8:U$318)+SUMIF(CommodityTotal!$A$8:$A$318,$A118,CommodityTotal!U$8:U$318)+SUMIF(CustomerTotal!$A$8:$A$316,$A118,CustomerTotal!U$8:U$316)</f>
        <v>0</v>
      </c>
      <c r="W118" s="14"/>
    </row>
    <row r="119" spans="1:23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>IF(ISBLANK('Input-Accounts'!D119),"",'Input-Accounts'!D119)</f>
        <v>-3419</v>
      </c>
      <c r="E119" s="14">
        <f t="shared" ca="1" si="5"/>
        <v>0</v>
      </c>
      <c r="F119" s="3"/>
      <c r="G119" s="48">
        <f ca="1">SUMIF(DemandTotal!$A$8:$A$318,$A119,DemandTotal!G$8:G$318)+SUMIF(CommodityTotal!$A$8:$A$318,$A119,CommodityTotal!G$8:G$318)+SUMIF(CustomerTotal!$A$8:$A$316,$A119,CustomerTotal!G$8:G$316)</f>
        <v>-3151.5747173664076</v>
      </c>
      <c r="H119" s="14">
        <f ca="1">SUMIF(DemandTotal!$A$8:$A$318,$A119,DemandTotal!H$8:H$318)+SUMIF(CommodityTotal!$A$8:$A$318,$A119,CommodityTotal!H$8:H$318)+SUMIF(CustomerTotal!$A$8:$A$316,$A119,CustomerTotal!H$8:H$316)</f>
        <v>-164.2037548296548</v>
      </c>
      <c r="I119" s="14">
        <f ca="1">SUMIF(DemandTotal!$A$8:$A$318,$A119,DemandTotal!I$8:I$318)+SUMIF(CommodityTotal!$A$8:$A$318,$A119,CommodityTotal!I$8:I$318)+SUMIF(CustomerTotal!$A$8:$A$316,$A119,CustomerTotal!I$8:I$316)</f>
        <v>-69.239683694262126</v>
      </c>
      <c r="J119" s="14">
        <f ca="1">SUMIF(DemandTotal!$A$8:$A$318,$A119,DemandTotal!J$8:J$318)+SUMIF(CommodityTotal!$A$8:$A$318,$A119,CommodityTotal!J$8:J$318)+SUMIF(CustomerTotal!$A$8:$A$316,$A119,CustomerTotal!J$8:J$316)</f>
        <v>-24.617019880177569</v>
      </c>
      <c r="K119" s="14">
        <f ca="1">SUMIF(DemandTotal!$A$8:$A$318,$A119,DemandTotal!K$8:K$318)+SUMIF(CommodityTotal!$A$8:$A$318,$A119,CommodityTotal!K$8:K$318)+SUMIF(CustomerTotal!$A$8:$A$316,$A119,CustomerTotal!K$8:K$316)</f>
        <v>-0.12746676960609743</v>
      </c>
      <c r="L119" s="14">
        <f ca="1">SUMIF(DemandTotal!$A$8:$A$318,$A119,DemandTotal!L$8:L$318)+SUMIF(CommodityTotal!$A$8:$A$318,$A119,CommodityTotal!L$8:L$318)+SUMIF(CustomerTotal!$A$8:$A$316,$A119,CustomerTotal!L$8:L$316)</f>
        <v>-3.0445969031956395</v>
      </c>
      <c r="M119" s="14">
        <f ca="1">SUMIF(DemandTotal!$A$8:$A$318,$A119,DemandTotal!M$8:M$318)+SUMIF(CommodityTotal!$A$8:$A$318,$A119,CommodityTotal!M$8:M$318)+SUMIF(CustomerTotal!$A$8:$A$316,$A119,CustomerTotal!M$8:M$316)</f>
        <v>-5.5872934010672717</v>
      </c>
      <c r="N119" s="14">
        <f ca="1">SUMIF(DemandTotal!$A$8:$A$318,$A119,DemandTotal!N$8:N$318)+SUMIF(CommodityTotal!$A$8:$A$318,$A119,CommodityTotal!N$8:N$318)+SUMIF(CustomerTotal!$A$8:$A$316,$A119,CustomerTotal!N$8:N$316)</f>
        <v>-0.41426700121981669</v>
      </c>
      <c r="O119" s="14">
        <f ca="1">SUMIF(DemandTotal!$A$8:$A$318,$A119,DemandTotal!O$8:O$318)+SUMIF(CommodityTotal!$A$8:$A$318,$A119,CommodityTotal!O$8:O$318)+SUMIF(CustomerTotal!$A$8:$A$316,$A119,CustomerTotal!O$8:O$316)</f>
        <v>-0.19120015440914617</v>
      </c>
      <c r="P119" s="14">
        <f ca="1">SUMIF(DemandTotal!$A$8:$A$318,$A119,DemandTotal!P$8:P$318)+SUMIF(CommodityTotal!$A$8:$A$318,$A119,CommodityTotal!P$8:P$318)+SUMIF(CustomerTotal!$A$8:$A$316,$A119,CustomerTotal!P$8:P$316)</f>
        <v>0</v>
      </c>
      <c r="Q119" s="14">
        <f ca="1">SUMIF(DemandTotal!$A$8:$A$318,$A119,DemandTotal!Q$8:Q$318)+SUMIF(CommodityTotal!$A$8:$A$318,$A119,CommodityTotal!Q$8:Q$318)+SUMIF(CustomerTotal!$A$8:$A$316,$A119,CustomerTotal!Q$8:Q$316)</f>
        <v>0</v>
      </c>
      <c r="R119" s="14">
        <f ca="1">SUMIF(DemandTotal!$A$8:$A$318,$A119,DemandTotal!R$8:R$318)+SUMIF(CommodityTotal!$A$8:$A$318,$A119,CommodityTotal!R$8:R$318)+SUMIF(CustomerTotal!$A$8:$A$316,$A119,CustomerTotal!R$8:R$316)</f>
        <v>0</v>
      </c>
      <c r="S119" s="14">
        <f ca="1">SUMIF(DemandTotal!$A$8:$A$318,$A119,DemandTotal!S$8:S$318)+SUMIF(CommodityTotal!$A$8:$A$318,$A119,CommodityTotal!S$8:S$318)+SUMIF(CustomerTotal!$A$8:$A$316,$A119,CustomerTotal!S$8:S$316)</f>
        <v>0</v>
      </c>
      <c r="T119" s="14">
        <f ca="1">SUMIF(DemandTotal!$A$8:$A$318,$A119,DemandTotal!T$8:T$318)+SUMIF(CommodityTotal!$A$8:$A$318,$A119,CommodityTotal!T$8:T$318)+SUMIF(CustomerTotal!$A$8:$A$316,$A119,CustomerTotal!T$8:T$316)</f>
        <v>0</v>
      </c>
      <c r="U119" s="14">
        <f ca="1">SUMIF(DemandTotal!$A$8:$A$318,$A119,DemandTotal!U$8:U$318)+SUMIF(CommodityTotal!$A$8:$A$318,$A119,CommodityTotal!U$8:U$318)+SUMIF(CustomerTotal!$A$8:$A$316,$A119,CustomerTotal!U$8:U$316)</f>
        <v>0</v>
      </c>
      <c r="W119" s="14"/>
    </row>
    <row r="120" spans="1:23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>IF(ISBLANK('Input-Accounts'!D120),"",'Input-Accounts'!D120)</f>
        <v>-70416</v>
      </c>
      <c r="E120" s="14">
        <f t="shared" ca="1" si="5"/>
        <v>0</v>
      </c>
      <c r="F120" s="3"/>
      <c r="G120" s="48">
        <f ca="1">SUMIF(DemandTotal!$A$8:$A$318,$A120,DemandTotal!G$8:G$318)+SUMIF(CommodityTotal!$A$8:$A$318,$A120,CommodityTotal!G$8:G$318)+SUMIF(CustomerTotal!$A$8:$A$316,$A120,CustomerTotal!G$8:G$316)</f>
        <v>-54862.876041239346</v>
      </c>
      <c r="H120" s="14">
        <f ca="1">SUMIF(DemandTotal!$A$8:$A$318,$A120,DemandTotal!H$8:H$318)+SUMIF(CommodityTotal!$A$8:$A$318,$A120,CommodityTotal!H$8:H$318)+SUMIF(CustomerTotal!$A$8:$A$316,$A120,CustomerTotal!H$8:H$316)</f>
        <v>-3245.3545951030592</v>
      </c>
      <c r="I120" s="14">
        <f ca="1">SUMIF(DemandTotal!$A$8:$A$318,$A120,DemandTotal!I$8:I$318)+SUMIF(CommodityTotal!$A$8:$A$318,$A120,CommodityTotal!I$8:I$318)+SUMIF(CustomerTotal!$A$8:$A$316,$A120,CustomerTotal!I$8:I$316)</f>
        <v>-3395.7022288913963</v>
      </c>
      <c r="J120" s="14">
        <f ca="1">SUMIF(DemandTotal!$A$8:$A$318,$A120,DemandTotal!J$8:J$318)+SUMIF(CommodityTotal!$A$8:$A$318,$A120,CommodityTotal!J$8:J$318)+SUMIF(CustomerTotal!$A$8:$A$316,$A120,CustomerTotal!J$8:J$316)</f>
        <v>-5037.9153864661221</v>
      </c>
      <c r="K120" s="14">
        <f ca="1">SUMIF(DemandTotal!$A$8:$A$318,$A120,DemandTotal!K$8:K$318)+SUMIF(CommodityTotal!$A$8:$A$318,$A120,CommodityTotal!K$8:K$318)+SUMIF(CustomerTotal!$A$8:$A$316,$A120,CustomerTotal!K$8:K$316)</f>
        <v>-39.373769458022565</v>
      </c>
      <c r="L120" s="14">
        <f ca="1">SUMIF(DemandTotal!$A$8:$A$318,$A120,DemandTotal!L$8:L$318)+SUMIF(CommodityTotal!$A$8:$A$318,$A120,CommodityTotal!L$8:L$318)+SUMIF(CustomerTotal!$A$8:$A$316,$A120,CustomerTotal!L$8:L$316)</f>
        <v>-129.10413394945618</v>
      </c>
      <c r="M120" s="14">
        <f ca="1">SUMIF(DemandTotal!$A$8:$A$318,$A120,DemandTotal!M$8:M$318)+SUMIF(CommodityTotal!$A$8:$A$318,$A120,CommodityTotal!M$8:M$318)+SUMIF(CustomerTotal!$A$8:$A$316,$A120,CustomerTotal!M$8:M$316)</f>
        <v>-1855.1175114879018</v>
      </c>
      <c r="N120" s="14">
        <f ca="1">SUMIF(DemandTotal!$A$8:$A$318,$A120,DemandTotal!N$8:N$318)+SUMIF(CommodityTotal!$A$8:$A$318,$A120,CommodityTotal!N$8:N$318)+SUMIF(CustomerTotal!$A$8:$A$316,$A120,CustomerTotal!N$8:N$316)</f>
        <v>-692.79482266662399</v>
      </c>
      <c r="O120" s="14">
        <f ca="1">SUMIF(DemandTotal!$A$8:$A$318,$A120,DemandTotal!O$8:O$318)+SUMIF(CommodityTotal!$A$8:$A$318,$A120,CommodityTotal!O$8:O$318)+SUMIF(CustomerTotal!$A$8:$A$316,$A120,CustomerTotal!O$8:O$316)</f>
        <v>-1157.7615107380873</v>
      </c>
      <c r="P120" s="14">
        <f ca="1">SUMIF(DemandTotal!$A$8:$A$318,$A120,DemandTotal!P$8:P$318)+SUMIF(CommodityTotal!$A$8:$A$318,$A120,CommodityTotal!P$8:P$318)+SUMIF(CustomerTotal!$A$8:$A$316,$A120,CustomerTotal!P$8:P$316)</f>
        <v>0</v>
      </c>
      <c r="Q120" s="14">
        <f ca="1">SUMIF(DemandTotal!$A$8:$A$318,$A120,DemandTotal!Q$8:Q$318)+SUMIF(CommodityTotal!$A$8:$A$318,$A120,CommodityTotal!Q$8:Q$318)+SUMIF(CustomerTotal!$A$8:$A$316,$A120,CustomerTotal!Q$8:Q$316)</f>
        <v>0</v>
      </c>
      <c r="R120" s="14">
        <f ca="1">SUMIF(DemandTotal!$A$8:$A$318,$A120,DemandTotal!R$8:R$318)+SUMIF(CommodityTotal!$A$8:$A$318,$A120,CommodityTotal!R$8:R$318)+SUMIF(CustomerTotal!$A$8:$A$316,$A120,CustomerTotal!R$8:R$316)</f>
        <v>0</v>
      </c>
      <c r="S120" s="14">
        <f ca="1">SUMIF(DemandTotal!$A$8:$A$318,$A120,DemandTotal!S$8:S$318)+SUMIF(CommodityTotal!$A$8:$A$318,$A120,CommodityTotal!S$8:S$318)+SUMIF(CustomerTotal!$A$8:$A$316,$A120,CustomerTotal!S$8:S$316)</f>
        <v>0</v>
      </c>
      <c r="T120" s="14">
        <f ca="1">SUMIF(DemandTotal!$A$8:$A$318,$A120,DemandTotal!T$8:T$318)+SUMIF(CommodityTotal!$A$8:$A$318,$A120,CommodityTotal!T$8:T$318)+SUMIF(CustomerTotal!$A$8:$A$316,$A120,CustomerTotal!T$8:T$316)</f>
        <v>0</v>
      </c>
      <c r="U120" s="14">
        <f ca="1">SUMIF(DemandTotal!$A$8:$A$318,$A120,DemandTotal!U$8:U$318)+SUMIF(CommodityTotal!$A$8:$A$318,$A120,CommodityTotal!U$8:U$318)+SUMIF(CustomerTotal!$A$8:$A$316,$A120,CustomerTotal!U$8:U$316)</f>
        <v>0</v>
      </c>
      <c r="W120" s="14"/>
    </row>
    <row r="121" spans="1:23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>IF(ISBLANK('Input-Accounts'!D121),"",'Input-Accounts'!D121)</f>
        <v>23016</v>
      </c>
      <c r="E121" s="14">
        <f t="shared" ref="E121:E152" ca="1" si="12">IFERROR(IF(D121="","",IF(D121=0,0,IF(ABS(D121-SUM($G121:$U121))&lt;Check_Limit,0,1))),1)</f>
        <v>0</v>
      </c>
      <c r="F121" s="3"/>
      <c r="G121" s="48">
        <f ca="1">SUMIF(DemandTotal!$A$8:$A$318,$A121,DemandTotal!G$8:G$318)+SUMIF(CommodityTotal!$A$8:$A$318,$A121,CommodityTotal!G$8:G$318)+SUMIF(CustomerTotal!$A$8:$A$316,$A121,CustomerTotal!G$8:G$316)</f>
        <v>19636.791534100012</v>
      </c>
      <c r="H121" s="14">
        <f ca="1">SUMIF(DemandTotal!$A$8:$A$318,$A121,DemandTotal!H$8:H$318)+SUMIF(CommodityTotal!$A$8:$A$318,$A121,CommodityTotal!H$8:H$318)+SUMIF(CustomerTotal!$A$8:$A$316,$A121,CustomerTotal!H$8:H$316)</f>
        <v>1054.7216385655988</v>
      </c>
      <c r="I121" s="14">
        <f ca="1">SUMIF(DemandTotal!$A$8:$A$318,$A121,DemandTotal!I$8:I$318)+SUMIF(CommodityTotal!$A$8:$A$318,$A121,CommodityTotal!I$8:I$318)+SUMIF(CustomerTotal!$A$8:$A$316,$A121,CustomerTotal!I$8:I$316)</f>
        <v>807.66606176441678</v>
      </c>
      <c r="J121" s="14">
        <f ca="1">SUMIF(DemandTotal!$A$8:$A$318,$A121,DemandTotal!J$8:J$318)+SUMIF(CommodityTotal!$A$8:$A$318,$A121,CommodityTotal!J$8:J$318)+SUMIF(CustomerTotal!$A$8:$A$316,$A121,CustomerTotal!J$8:J$316)</f>
        <v>892.60310217815254</v>
      </c>
      <c r="K121" s="14">
        <f ca="1">SUMIF(DemandTotal!$A$8:$A$318,$A121,DemandTotal!K$8:K$318)+SUMIF(CommodityTotal!$A$8:$A$318,$A121,CommodityTotal!K$8:K$318)+SUMIF(CustomerTotal!$A$8:$A$316,$A121,CustomerTotal!K$8:K$316)</f>
        <v>6.2461660803197372</v>
      </c>
      <c r="L121" s="14">
        <f ca="1">SUMIF(DemandTotal!$A$8:$A$318,$A121,DemandTotal!L$8:L$318)+SUMIF(CommodityTotal!$A$8:$A$318,$A121,CommodityTotal!L$8:L$318)+SUMIF(CustomerTotal!$A$8:$A$316,$A121,CustomerTotal!L$8:L$316)</f>
        <v>37.118843058757186</v>
      </c>
      <c r="M121" s="14">
        <f ca="1">SUMIF(DemandTotal!$A$8:$A$318,$A121,DemandTotal!M$8:M$318)+SUMIF(CommodityTotal!$A$8:$A$318,$A121,CommodityTotal!M$8:M$318)+SUMIF(CustomerTotal!$A$8:$A$316,$A121,CustomerTotal!M$8:M$316)</f>
        <v>308.1035361701006</v>
      </c>
      <c r="N121" s="14">
        <f ca="1">SUMIF(DemandTotal!$A$8:$A$318,$A121,DemandTotal!N$8:N$318)+SUMIF(CommodityTotal!$A$8:$A$318,$A121,CommodityTotal!N$8:N$318)+SUMIF(CustomerTotal!$A$8:$A$316,$A121,CustomerTotal!N$8:N$316)</f>
        <v>99.461705486641208</v>
      </c>
      <c r="O121" s="14">
        <f ca="1">SUMIF(DemandTotal!$A$8:$A$318,$A121,DemandTotal!O$8:O$318)+SUMIF(CommodityTotal!$A$8:$A$318,$A121,CommodityTotal!O$8:O$318)+SUMIF(CustomerTotal!$A$8:$A$316,$A121,CustomerTotal!O$8:O$316)</f>
        <v>173.28741259600679</v>
      </c>
      <c r="P121" s="14">
        <f ca="1">SUMIF(DemandTotal!$A$8:$A$318,$A121,DemandTotal!P$8:P$318)+SUMIF(CommodityTotal!$A$8:$A$318,$A121,CommodityTotal!P$8:P$318)+SUMIF(CustomerTotal!$A$8:$A$316,$A121,CustomerTotal!P$8:P$316)</f>
        <v>0</v>
      </c>
      <c r="Q121" s="14">
        <f ca="1">SUMIF(DemandTotal!$A$8:$A$318,$A121,DemandTotal!Q$8:Q$318)+SUMIF(CommodityTotal!$A$8:$A$318,$A121,CommodityTotal!Q$8:Q$318)+SUMIF(CustomerTotal!$A$8:$A$316,$A121,CustomerTotal!Q$8:Q$316)</f>
        <v>0</v>
      </c>
      <c r="R121" s="14">
        <f ca="1">SUMIF(DemandTotal!$A$8:$A$318,$A121,DemandTotal!R$8:R$318)+SUMIF(CommodityTotal!$A$8:$A$318,$A121,CommodityTotal!R$8:R$318)+SUMIF(CustomerTotal!$A$8:$A$316,$A121,CustomerTotal!R$8:R$316)</f>
        <v>0</v>
      </c>
      <c r="S121" s="14">
        <f ca="1">SUMIF(DemandTotal!$A$8:$A$318,$A121,DemandTotal!S$8:S$318)+SUMIF(CommodityTotal!$A$8:$A$318,$A121,CommodityTotal!S$8:S$318)+SUMIF(CustomerTotal!$A$8:$A$316,$A121,CustomerTotal!S$8:S$316)</f>
        <v>0</v>
      </c>
      <c r="T121" s="14">
        <f ca="1">SUMIF(DemandTotal!$A$8:$A$318,$A121,DemandTotal!T$8:T$318)+SUMIF(CommodityTotal!$A$8:$A$318,$A121,CommodityTotal!T$8:T$318)+SUMIF(CustomerTotal!$A$8:$A$316,$A121,CustomerTotal!T$8:T$316)</f>
        <v>0</v>
      </c>
      <c r="U121" s="14">
        <f ca="1">SUMIF(DemandTotal!$A$8:$A$318,$A121,DemandTotal!U$8:U$318)+SUMIF(CommodityTotal!$A$8:$A$318,$A121,CommodityTotal!U$8:U$318)+SUMIF(CustomerTotal!$A$8:$A$316,$A121,CustomerTotal!U$8:U$316)</f>
        <v>0</v>
      </c>
      <c r="W121" s="14"/>
    </row>
    <row r="122" spans="1:23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>IF(ISBLANK('Input-Accounts'!D122),"",'Input-Accounts'!D122)</f>
        <v>-39070.481</v>
      </c>
      <c r="E122" s="14">
        <f t="shared" ca="1" si="12"/>
        <v>0</v>
      </c>
      <c r="G122" s="309">
        <f ca="1">SUMIF(DemandTotal!$A$8:$A$318,$A122,DemandTotal!G$8:G$318)+SUMIF(CommodityTotal!$A$8:$A$318,$A122,CommodityTotal!G$8:G$318)+SUMIF(CustomerTotal!$A$8:$A$316,$A122,CustomerTotal!G$8:G$316)</f>
        <v>-28606.115588391833</v>
      </c>
      <c r="H122" s="174">
        <f ca="1">SUMIF(DemandTotal!$A$8:$A$318,$A122,DemandTotal!H$8:H$318)+SUMIF(CommodityTotal!$A$8:$A$318,$A122,CommodityTotal!H$8:H$318)+SUMIF(CustomerTotal!$A$8:$A$316,$A122,CustomerTotal!H$8:H$316)</f>
        <v>-1757.5655894179888</v>
      </c>
      <c r="I122" s="174">
        <f ca="1">SUMIF(DemandTotal!$A$8:$A$318,$A122,DemandTotal!I$8:I$318)+SUMIF(CommodityTotal!$A$8:$A$318,$A122,CommodityTotal!I$8:I$318)+SUMIF(CustomerTotal!$A$8:$A$316,$A122,CustomerTotal!I$8:I$316)</f>
        <v>-1959.4377932523148</v>
      </c>
      <c r="J122" s="174">
        <f ca="1">SUMIF(DemandTotal!$A$8:$A$318,$A122,DemandTotal!J$8:J$318)+SUMIF(CommodityTotal!$A$8:$A$318,$A122,CommodityTotal!J$8:J$318)+SUMIF(CustomerTotal!$A$8:$A$316,$A122,CustomerTotal!J$8:J$316)</f>
        <v>-3706.6083106492874</v>
      </c>
      <c r="K122" s="174">
        <f ca="1">SUMIF(DemandTotal!$A$8:$A$318,$A122,DemandTotal!K$8:K$318)+SUMIF(CommodityTotal!$A$8:$A$318,$A122,CommodityTotal!K$8:K$318)+SUMIF(CustomerTotal!$A$8:$A$316,$A122,CustomerTotal!K$8:K$316)</f>
        <v>-31.871098516380247</v>
      </c>
      <c r="L122" s="174">
        <f ca="1">SUMIF(DemandTotal!$A$8:$A$318,$A122,DemandTotal!L$8:L$318)+SUMIF(CommodityTotal!$A$8:$A$318,$A122,CommodityTotal!L$8:L$318)+SUMIF(CustomerTotal!$A$8:$A$316,$A122,CustomerTotal!L$8:L$316)</f>
        <v>-61.374272556342319</v>
      </c>
      <c r="M122" s="174">
        <f ca="1">SUMIF(DemandTotal!$A$8:$A$318,$A122,DemandTotal!M$8:M$318)+SUMIF(CommodityTotal!$A$8:$A$318,$A122,CommodityTotal!M$8:M$318)+SUMIF(CustomerTotal!$A$8:$A$316,$A122,CustomerTotal!M$8:M$316)</f>
        <v>-1422.2314498714431</v>
      </c>
      <c r="N122" s="174">
        <f ca="1">SUMIF(DemandTotal!$A$8:$A$318,$A122,DemandTotal!N$8:N$318)+SUMIF(CommodityTotal!$A$8:$A$318,$A122,CommodityTotal!N$8:N$318)+SUMIF(CustomerTotal!$A$8:$A$316,$A122,CustomerTotal!N$8:N$316)</f>
        <v>-573.82561461616672</v>
      </c>
      <c r="O122" s="174">
        <f ca="1">SUMIF(DemandTotal!$A$8:$A$318,$A122,DemandTotal!O$8:O$318)+SUMIF(CommodityTotal!$A$8:$A$318,$A122,CommodityTotal!O$8:O$318)+SUMIF(CustomerTotal!$A$8:$A$316,$A122,CustomerTotal!O$8:O$316)</f>
        <v>-951.45128272825343</v>
      </c>
      <c r="P122" s="174">
        <f ca="1">SUMIF(DemandTotal!$A$8:$A$318,$A122,DemandTotal!P$8:P$318)+SUMIF(CommodityTotal!$A$8:$A$318,$A122,CommodityTotal!P$8:P$318)+SUMIF(CustomerTotal!$A$8:$A$316,$A122,CustomerTotal!P$8:P$316)</f>
        <v>0</v>
      </c>
      <c r="Q122" s="174">
        <f ca="1">SUMIF(DemandTotal!$A$8:$A$318,$A122,DemandTotal!Q$8:Q$318)+SUMIF(CommodityTotal!$A$8:$A$318,$A122,CommodityTotal!Q$8:Q$318)+SUMIF(CustomerTotal!$A$8:$A$316,$A122,CustomerTotal!Q$8:Q$316)</f>
        <v>0</v>
      </c>
      <c r="R122" s="174">
        <f ca="1">SUMIF(DemandTotal!$A$8:$A$318,$A122,DemandTotal!R$8:R$318)+SUMIF(CommodityTotal!$A$8:$A$318,$A122,CommodityTotal!R$8:R$318)+SUMIF(CustomerTotal!$A$8:$A$316,$A122,CustomerTotal!R$8:R$316)</f>
        <v>0</v>
      </c>
      <c r="S122" s="174">
        <f ca="1">SUMIF(DemandTotal!$A$8:$A$318,$A122,DemandTotal!S$8:S$318)+SUMIF(CommodityTotal!$A$8:$A$318,$A122,CommodityTotal!S$8:S$318)+SUMIF(CustomerTotal!$A$8:$A$316,$A122,CustomerTotal!S$8:S$316)</f>
        <v>0</v>
      </c>
      <c r="T122" s="174">
        <f ca="1">SUMIF(DemandTotal!$A$8:$A$318,$A122,DemandTotal!T$8:T$318)+SUMIF(CommodityTotal!$A$8:$A$318,$A122,CommodityTotal!T$8:T$318)+SUMIF(CustomerTotal!$A$8:$A$316,$A122,CustomerTotal!T$8:T$316)</f>
        <v>0</v>
      </c>
      <c r="U122" s="174">
        <f ca="1">SUMIF(DemandTotal!$A$8:$A$318,$A122,DemandTotal!U$8:U$318)+SUMIF(CommodityTotal!$A$8:$A$318,$A122,CommodityTotal!U$8:U$318)+SUMIF(CustomerTotal!$A$8:$A$316,$A122,CustomerTotal!U$8:U$316)</f>
        <v>0</v>
      </c>
      <c r="W122" s="14"/>
    </row>
    <row r="123" spans="1:23">
      <c r="A123" s="46" t="str">
        <f>IF(ISBLANK('Input-Accounts'!A123),"",'Input-Accounts'!A123)</f>
        <v/>
      </c>
      <c r="B123" t="str">
        <f>IF(ISBLANK('Input-Accounts'!B123),"",'Input-Accounts'!B123)</f>
        <v/>
      </c>
      <c r="D123" s="46"/>
      <c r="E123" s="14"/>
      <c r="F123" s="3"/>
      <c r="G123" s="310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W123" s="14"/>
    </row>
    <row r="124" spans="1:23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>IF(ISBLANK('Input-Accounts'!D124),"",'Input-Accounts'!D124)</f>
        <v>456782.98091999989</v>
      </c>
      <c r="E124" s="14">
        <f t="shared" ca="1" si="12"/>
        <v>0</v>
      </c>
      <c r="F124" s="3"/>
      <c r="G124" s="311">
        <f ca="1">SUMIF(DemandTotal!$A$8:$A$318,$A124,DemandTotal!G$8:G$318)+SUMIF(CommodityTotal!$A$8:$A$318,$A124,CommodityTotal!G$8:G$318)+SUMIF(CustomerTotal!$A$8:$A$316,$A124,CustomerTotal!G$8:G$316)</f>
        <v>357449.43947429577</v>
      </c>
      <c r="H124" s="176">
        <f ca="1">SUMIF(DemandTotal!$A$8:$A$318,$A124,DemandTotal!H$8:H$318)+SUMIF(CommodityTotal!$A$8:$A$318,$A124,CommodityTotal!H$8:H$318)+SUMIF(CustomerTotal!$A$8:$A$316,$A124,CustomerTotal!H$8:H$316)</f>
        <v>20930.576869346936</v>
      </c>
      <c r="I124" s="176">
        <f ca="1">SUMIF(DemandTotal!$A$8:$A$318,$A124,DemandTotal!I$8:I$318)+SUMIF(CommodityTotal!$A$8:$A$318,$A124,CommodityTotal!I$8:I$318)+SUMIF(CustomerTotal!$A$8:$A$316,$A124,CustomerTotal!I$8:I$316)</f>
        <v>21489.942596258748</v>
      </c>
      <c r="J124" s="176">
        <f ca="1">SUMIF(DemandTotal!$A$8:$A$318,$A124,DemandTotal!J$8:J$318)+SUMIF(CommodityTotal!$A$8:$A$318,$A124,CommodityTotal!J$8:J$318)+SUMIF(CustomerTotal!$A$8:$A$316,$A124,CustomerTotal!J$8:J$316)</f>
        <v>32399.373775306667</v>
      </c>
      <c r="K124" s="176">
        <f ca="1">SUMIF(DemandTotal!$A$8:$A$318,$A124,DemandTotal!K$8:K$318)+SUMIF(CommodityTotal!$A$8:$A$318,$A124,CommodityTotal!K$8:K$318)+SUMIF(CustomerTotal!$A$8:$A$316,$A124,CustomerTotal!K$8:K$316)</f>
        <v>232.98006912634588</v>
      </c>
      <c r="L124" s="176">
        <f ca="1">SUMIF(DemandTotal!$A$8:$A$318,$A124,DemandTotal!L$8:L$318)+SUMIF(CommodityTotal!$A$8:$A$318,$A124,CommodityTotal!L$8:L$318)+SUMIF(CustomerTotal!$A$8:$A$316,$A124,CustomerTotal!L$8:L$316)</f>
        <v>826.08794386294221</v>
      </c>
      <c r="M124" s="176">
        <f ca="1">SUMIF(DemandTotal!$A$8:$A$318,$A124,DemandTotal!M$8:M$318)+SUMIF(CommodityTotal!$A$8:$A$318,$A124,CommodityTotal!M$8:M$318)+SUMIF(CustomerTotal!$A$8:$A$316,$A124,CustomerTotal!M$8:M$316)</f>
        <v>11756.69150112247</v>
      </c>
      <c r="N124" s="176">
        <f ca="1">SUMIF(DemandTotal!$A$8:$A$318,$A124,DemandTotal!N$8:N$318)+SUMIF(CommodityTotal!$A$8:$A$318,$A124,CommodityTotal!N$8:N$318)+SUMIF(CustomerTotal!$A$8:$A$316,$A124,CustomerTotal!N$8:N$316)</f>
        <v>4281.7470955232857</v>
      </c>
      <c r="O124" s="176">
        <f ca="1">SUMIF(DemandTotal!$A$8:$A$318,$A124,DemandTotal!O$8:O$318)+SUMIF(CommodityTotal!$A$8:$A$318,$A124,CommodityTotal!O$8:O$318)+SUMIF(CustomerTotal!$A$8:$A$316,$A124,CustomerTotal!O$8:O$316)</f>
        <v>7416.1415951568279</v>
      </c>
      <c r="P124" s="176">
        <f ca="1">SUMIF(DemandTotal!$A$8:$A$318,$A124,DemandTotal!P$8:P$318)+SUMIF(CommodityTotal!$A$8:$A$318,$A124,CommodityTotal!P$8:P$318)+SUMIF(CustomerTotal!$A$8:$A$316,$A124,CustomerTotal!P$8:P$316)</f>
        <v>0</v>
      </c>
      <c r="Q124" s="176">
        <f ca="1">SUMIF(DemandTotal!$A$8:$A$318,$A124,DemandTotal!Q$8:Q$318)+SUMIF(CommodityTotal!$A$8:$A$318,$A124,CommodityTotal!Q$8:Q$318)+SUMIF(CustomerTotal!$A$8:$A$316,$A124,CustomerTotal!Q$8:Q$316)</f>
        <v>0</v>
      </c>
      <c r="R124" s="176">
        <f ca="1">SUMIF(DemandTotal!$A$8:$A$318,$A124,DemandTotal!R$8:R$318)+SUMIF(CommodityTotal!$A$8:$A$318,$A124,CommodityTotal!R$8:R$318)+SUMIF(CustomerTotal!$A$8:$A$316,$A124,CustomerTotal!R$8:R$316)</f>
        <v>0</v>
      </c>
      <c r="S124" s="176">
        <f ca="1">SUMIF(DemandTotal!$A$8:$A$318,$A124,DemandTotal!S$8:S$318)+SUMIF(CommodityTotal!$A$8:$A$318,$A124,CommodityTotal!S$8:S$318)+SUMIF(CustomerTotal!$A$8:$A$316,$A124,CustomerTotal!S$8:S$316)</f>
        <v>0</v>
      </c>
      <c r="T124" s="176">
        <f ca="1">SUMIF(DemandTotal!$A$8:$A$318,$A124,DemandTotal!T$8:T$318)+SUMIF(CommodityTotal!$A$8:$A$318,$A124,CommodityTotal!T$8:T$318)+SUMIF(CustomerTotal!$A$8:$A$316,$A124,CustomerTotal!T$8:T$316)</f>
        <v>0</v>
      </c>
      <c r="U124" s="176">
        <f ca="1">SUMIF(DemandTotal!$A$8:$A$318,$A124,DemandTotal!U$8:U$318)+SUMIF(CommodityTotal!$A$8:$A$318,$A124,CommodityTotal!U$8:U$318)+SUMIF(CustomerTotal!$A$8:$A$316,$A124,CustomerTotal!U$8:U$316)</f>
        <v>0</v>
      </c>
      <c r="W124" s="14"/>
    </row>
    <row r="125" spans="1:23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D125" s="14"/>
      <c r="E125" s="14"/>
      <c r="F125" s="3"/>
      <c r="G125" s="48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W125" s="14"/>
    </row>
    <row r="126" spans="1:23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D126" s="14"/>
      <c r="E126" s="14"/>
      <c r="F126" s="3"/>
      <c r="G126" s="48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W126" s="14"/>
    </row>
    <row r="127" spans="1:23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D127" s="14"/>
      <c r="E127" s="14"/>
      <c r="F127" s="153"/>
      <c r="G127" s="48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W127" s="14"/>
    </row>
    <row r="128" spans="1:23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D128" s="14"/>
      <c r="E128" s="14"/>
      <c r="G128" s="48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W128" s="14"/>
    </row>
    <row r="129" spans="1:23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>IF(ISBLANK('Input-Accounts'!D129),"",'Input-Accounts'!D129)</f>
        <v>0.16421411787511755</v>
      </c>
      <c r="E129" s="14">
        <f t="shared" ca="1" si="12"/>
        <v>0</v>
      </c>
      <c r="F129" s="3"/>
      <c r="G129" s="48">
        <f ca="1">SUMIF(DemandTotal!$A$8:$A$318,$A129,DemandTotal!G$8:G$318)+SUMIF(CommodityTotal!$A$8:$A$318,$A129,CommodityTotal!G$8:G$318)+SUMIF(CustomerTotal!$A$8:$A$316,$A129,CustomerTotal!G$8:G$316)</f>
        <v>0.13812920206965038</v>
      </c>
      <c r="H129" s="14">
        <f ca="1">SUMIF(DemandTotal!$A$8:$A$318,$A129,DemandTotal!H$8:H$318)+SUMIF(CommodityTotal!$A$8:$A$318,$A129,CommodityTotal!H$8:H$318)+SUMIF(CustomerTotal!$A$8:$A$316,$A129,CustomerTotal!H$8:H$316)</f>
        <v>7.2700801568370867E-3</v>
      </c>
      <c r="I129" s="14">
        <f ca="1">SUMIF(DemandTotal!$A$8:$A$318,$A129,DemandTotal!I$8:I$318)+SUMIF(CommodityTotal!$A$8:$A$318,$A129,CommodityTotal!I$8:I$318)+SUMIF(CustomerTotal!$A$8:$A$316,$A129,CustomerTotal!I$8:I$316)</f>
        <v>1.0119298070865954E-2</v>
      </c>
      <c r="J129" s="14">
        <f ca="1">SUMIF(DemandTotal!$A$8:$A$318,$A129,DemandTotal!J$8:J$318)+SUMIF(CommodityTotal!$A$8:$A$318,$A129,CommodityTotal!J$8:J$318)+SUMIF(CustomerTotal!$A$8:$A$316,$A129,CustomerTotal!J$8:J$316)</f>
        <v>5.9466522335506582E-3</v>
      </c>
      <c r="K129" s="14">
        <f ca="1">SUMIF(DemandTotal!$A$8:$A$318,$A129,DemandTotal!K$8:K$318)+SUMIF(CommodityTotal!$A$8:$A$318,$A129,CommodityTotal!K$8:K$318)+SUMIF(CustomerTotal!$A$8:$A$316,$A129,CustomerTotal!K$8:K$316)</f>
        <v>9.3743467555770354E-4</v>
      </c>
      <c r="L129" s="14">
        <f ca="1">SUMIF(DemandTotal!$A$8:$A$318,$A129,DemandTotal!L$8:L$318)+SUMIF(CommodityTotal!$A$8:$A$318,$A129,CommodityTotal!L$8:L$318)+SUMIF(CustomerTotal!$A$8:$A$316,$A129,CustomerTotal!L$8:L$316)</f>
        <v>3.8839101435535737E-4</v>
      </c>
      <c r="M129" s="14">
        <f ca="1">SUMIF(DemandTotal!$A$8:$A$318,$A129,DemandTotal!M$8:M$318)+SUMIF(CommodityTotal!$A$8:$A$318,$A129,CommodityTotal!M$8:M$318)+SUMIF(CustomerTotal!$A$8:$A$316,$A129,CustomerTotal!M$8:M$316)</f>
        <v>1.4230596543004302E-3</v>
      </c>
      <c r="N129" s="14">
        <f ca="1">SUMIF(DemandTotal!$A$8:$A$318,$A129,DemandTotal!N$8:N$318)+SUMIF(CommodityTotal!$A$8:$A$318,$A129,CommodityTotal!N$8:N$318)+SUMIF(CustomerTotal!$A$8:$A$316,$A129,CustomerTotal!N$8:N$316)</f>
        <v>0</v>
      </c>
      <c r="O129" s="14">
        <f ca="1">SUMIF(DemandTotal!$A$8:$A$318,$A129,DemandTotal!O$8:O$318)+SUMIF(CommodityTotal!$A$8:$A$318,$A129,CommodityTotal!O$8:O$318)+SUMIF(CustomerTotal!$A$8:$A$316,$A129,CustomerTotal!O$8:O$316)</f>
        <v>0</v>
      </c>
      <c r="P129" s="14">
        <f ca="1">SUMIF(DemandTotal!$A$8:$A$318,$A129,DemandTotal!P$8:P$318)+SUMIF(CommodityTotal!$A$8:$A$318,$A129,CommodityTotal!P$8:P$318)+SUMIF(CustomerTotal!$A$8:$A$316,$A129,CustomerTotal!P$8:P$316)</f>
        <v>0</v>
      </c>
      <c r="Q129" s="14">
        <f ca="1">SUMIF(DemandTotal!$A$8:$A$318,$A129,DemandTotal!Q$8:Q$318)+SUMIF(CommodityTotal!$A$8:$A$318,$A129,CommodityTotal!Q$8:Q$318)+SUMIF(CustomerTotal!$A$8:$A$316,$A129,CustomerTotal!Q$8:Q$316)</f>
        <v>0</v>
      </c>
      <c r="R129" s="14">
        <f ca="1">SUMIF(DemandTotal!$A$8:$A$318,$A129,DemandTotal!R$8:R$318)+SUMIF(CommodityTotal!$A$8:$A$318,$A129,CommodityTotal!R$8:R$318)+SUMIF(CustomerTotal!$A$8:$A$316,$A129,CustomerTotal!R$8:R$316)</f>
        <v>0</v>
      </c>
      <c r="S129" s="14">
        <f ca="1">SUMIF(DemandTotal!$A$8:$A$318,$A129,DemandTotal!S$8:S$318)+SUMIF(CommodityTotal!$A$8:$A$318,$A129,CommodityTotal!S$8:S$318)+SUMIF(CustomerTotal!$A$8:$A$316,$A129,CustomerTotal!S$8:S$316)</f>
        <v>0</v>
      </c>
      <c r="T129" s="14">
        <f ca="1">SUMIF(DemandTotal!$A$8:$A$318,$A129,DemandTotal!T$8:T$318)+SUMIF(CommodityTotal!$A$8:$A$318,$A129,CommodityTotal!T$8:T$318)+SUMIF(CustomerTotal!$A$8:$A$316,$A129,CustomerTotal!T$8:T$316)</f>
        <v>0</v>
      </c>
      <c r="U129" s="14">
        <f ca="1">SUMIF(DemandTotal!$A$8:$A$318,$A129,DemandTotal!U$8:U$318)+SUMIF(CommodityTotal!$A$8:$A$318,$A129,CommodityTotal!U$8:U$318)+SUMIF(CustomerTotal!$A$8:$A$316,$A129,CustomerTotal!U$8:U$316)</f>
        <v>0</v>
      </c>
      <c r="W129" s="14"/>
    </row>
    <row r="130" spans="1:23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>IF(ISBLANK('Input-Accounts'!D130),"",'Input-Accounts'!D130)</f>
        <v>13.214052353374084</v>
      </c>
      <c r="E130" s="14">
        <f t="shared" ca="1" si="12"/>
        <v>0</v>
      </c>
      <c r="F130" s="3"/>
      <c r="G130" s="48">
        <f ca="1">SUMIF(DemandTotal!$A$8:$A$318,$A130,DemandTotal!G$8:G$318)+SUMIF(CommodityTotal!$A$8:$A$318,$A130,CommodityTotal!G$8:G$318)+SUMIF(CustomerTotal!$A$8:$A$316,$A130,CustomerTotal!G$8:G$316)</f>
        <v>11.115040115285467</v>
      </c>
      <c r="H130" s="14">
        <f ca="1">SUMIF(DemandTotal!$A$8:$A$318,$A130,DemandTotal!H$8:H$318)+SUMIF(CommodityTotal!$A$8:$A$318,$A130,CommodityTotal!H$8:H$318)+SUMIF(CustomerTotal!$A$8:$A$316,$A130,CustomerTotal!H$8:H$316)</f>
        <v>0.58501194080480379</v>
      </c>
      <c r="I130" s="14">
        <f ca="1">SUMIF(DemandTotal!$A$8:$A$318,$A130,DemandTotal!I$8:I$318)+SUMIF(CommodityTotal!$A$8:$A$318,$A130,CommodityTotal!I$8:I$318)+SUMIF(CustomerTotal!$A$8:$A$316,$A130,CustomerTotal!I$8:I$316)</f>
        <v>0.81428403488127532</v>
      </c>
      <c r="J130" s="14">
        <f ca="1">SUMIF(DemandTotal!$A$8:$A$318,$A130,DemandTotal!J$8:J$318)+SUMIF(CommodityTotal!$A$8:$A$318,$A130,CommodityTotal!J$8:J$318)+SUMIF(CustomerTotal!$A$8:$A$316,$A130,CustomerTotal!J$8:J$316)</f>
        <v>0.47851777276059665</v>
      </c>
      <c r="K130" s="14">
        <f ca="1">SUMIF(DemandTotal!$A$8:$A$318,$A130,DemandTotal!K$8:K$318)+SUMIF(CommodityTotal!$A$8:$A$318,$A130,CommodityTotal!K$8:K$318)+SUMIF(CustomerTotal!$A$8:$A$316,$A130,CustomerTotal!K$8:K$316)</f>
        <v>7.5433897164116623E-2</v>
      </c>
      <c r="L130" s="14">
        <f ca="1">SUMIF(DemandTotal!$A$8:$A$318,$A130,DemandTotal!L$8:L$318)+SUMIF(CommodityTotal!$A$8:$A$318,$A130,CommodityTotal!L$8:L$318)+SUMIF(CustomerTotal!$A$8:$A$316,$A130,CustomerTotal!L$8:L$316)</f>
        <v>3.1253215397562442E-2</v>
      </c>
      <c r="M130" s="14">
        <f ca="1">SUMIF(DemandTotal!$A$8:$A$318,$A130,DemandTotal!M$8:M$318)+SUMIF(CommodityTotal!$A$8:$A$318,$A130,CommodityTotal!M$8:M$318)+SUMIF(CustomerTotal!$A$8:$A$316,$A130,CustomerTotal!M$8:M$316)</f>
        <v>0.11451137708026279</v>
      </c>
      <c r="N130" s="14">
        <f ca="1">SUMIF(DemandTotal!$A$8:$A$318,$A130,DemandTotal!N$8:N$318)+SUMIF(CommodityTotal!$A$8:$A$318,$A130,CommodityTotal!N$8:N$318)+SUMIF(CustomerTotal!$A$8:$A$316,$A130,CustomerTotal!N$8:N$316)</f>
        <v>0</v>
      </c>
      <c r="O130" s="14">
        <f ca="1">SUMIF(DemandTotal!$A$8:$A$318,$A130,DemandTotal!O$8:O$318)+SUMIF(CommodityTotal!$A$8:$A$318,$A130,CommodityTotal!O$8:O$318)+SUMIF(CustomerTotal!$A$8:$A$316,$A130,CustomerTotal!O$8:O$316)</f>
        <v>0</v>
      </c>
      <c r="P130" s="14">
        <f ca="1">SUMIF(DemandTotal!$A$8:$A$318,$A130,DemandTotal!P$8:P$318)+SUMIF(CommodityTotal!$A$8:$A$318,$A130,CommodityTotal!P$8:P$318)+SUMIF(CustomerTotal!$A$8:$A$316,$A130,CustomerTotal!P$8:P$316)</f>
        <v>0</v>
      </c>
      <c r="Q130" s="14">
        <f ca="1">SUMIF(DemandTotal!$A$8:$A$318,$A130,DemandTotal!Q$8:Q$318)+SUMIF(CommodityTotal!$A$8:$A$318,$A130,CommodityTotal!Q$8:Q$318)+SUMIF(CustomerTotal!$A$8:$A$316,$A130,CustomerTotal!Q$8:Q$316)</f>
        <v>0</v>
      </c>
      <c r="R130" s="14">
        <f ca="1">SUMIF(DemandTotal!$A$8:$A$318,$A130,DemandTotal!R$8:R$318)+SUMIF(CommodityTotal!$A$8:$A$318,$A130,CommodityTotal!R$8:R$318)+SUMIF(CustomerTotal!$A$8:$A$316,$A130,CustomerTotal!R$8:R$316)</f>
        <v>0</v>
      </c>
      <c r="S130" s="14">
        <f ca="1">SUMIF(DemandTotal!$A$8:$A$318,$A130,DemandTotal!S$8:S$318)+SUMIF(CommodityTotal!$A$8:$A$318,$A130,CommodityTotal!S$8:S$318)+SUMIF(CustomerTotal!$A$8:$A$316,$A130,CustomerTotal!S$8:S$316)</f>
        <v>0</v>
      </c>
      <c r="T130" s="14">
        <f ca="1">SUMIF(DemandTotal!$A$8:$A$318,$A130,DemandTotal!T$8:T$318)+SUMIF(CommodityTotal!$A$8:$A$318,$A130,CommodityTotal!T$8:T$318)+SUMIF(CustomerTotal!$A$8:$A$316,$A130,CustomerTotal!T$8:T$316)</f>
        <v>0</v>
      </c>
      <c r="U130" s="14">
        <f ca="1">SUMIF(DemandTotal!$A$8:$A$318,$A130,DemandTotal!U$8:U$318)+SUMIF(CommodityTotal!$A$8:$A$318,$A130,CommodityTotal!U$8:U$318)+SUMIF(CustomerTotal!$A$8:$A$316,$A130,CustomerTotal!U$8:U$316)</f>
        <v>0</v>
      </c>
      <c r="W130" s="14"/>
    </row>
    <row r="131" spans="1:23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>IF(ISBLANK('Input-Accounts'!D131),"",'Input-Accounts'!D131)</f>
        <v>6.3061236266868659E-2</v>
      </c>
      <c r="E131" s="14">
        <f t="shared" ca="1" si="12"/>
        <v>0</v>
      </c>
      <c r="F131" s="3"/>
      <c r="G131" s="48">
        <f ca="1">SUMIF(DemandTotal!$A$8:$A$318,$A131,DemandTotal!G$8:G$318)+SUMIF(CommodityTotal!$A$8:$A$318,$A131,CommodityTotal!G$8:G$318)+SUMIF(CustomerTotal!$A$8:$A$316,$A131,CustomerTotal!G$8:G$316)</f>
        <v>5.3044149673492434E-2</v>
      </c>
      <c r="H131" s="14">
        <f ca="1">SUMIF(DemandTotal!$A$8:$A$318,$A131,DemandTotal!H$8:H$318)+SUMIF(CommodityTotal!$A$8:$A$318,$A131,CommodityTotal!H$8:H$318)+SUMIF(CustomerTotal!$A$8:$A$316,$A131,CustomerTotal!H$8:H$316)</f>
        <v>2.7918442602969705E-3</v>
      </c>
      <c r="I131" s="14">
        <f ca="1">SUMIF(DemandTotal!$A$8:$A$318,$A131,DemandTotal!I$8:I$318)+SUMIF(CommodityTotal!$A$8:$A$318,$A131,CommodityTotal!I$8:I$318)+SUMIF(CustomerTotal!$A$8:$A$316,$A131,CustomerTotal!I$8:I$316)</f>
        <v>3.8859962514735721E-3</v>
      </c>
      <c r="J131" s="14">
        <f ca="1">SUMIF(DemandTotal!$A$8:$A$318,$A131,DemandTotal!J$8:J$318)+SUMIF(CommodityTotal!$A$8:$A$318,$A131,CommodityTotal!J$8:J$318)+SUMIF(CustomerTotal!$A$8:$A$316,$A131,CustomerTotal!J$8:J$316)</f>
        <v>2.2836236393634851E-3</v>
      </c>
      <c r="K131" s="14">
        <f ca="1">SUMIF(DemandTotal!$A$8:$A$318,$A131,DemandTotal!K$8:K$318)+SUMIF(CommodityTotal!$A$8:$A$318,$A131,CommodityTotal!K$8:K$318)+SUMIF(CustomerTotal!$A$8:$A$316,$A131,CustomerTotal!K$8:K$316)</f>
        <v>3.5999212689530389E-4</v>
      </c>
      <c r="L131" s="14">
        <f ca="1">SUMIF(DemandTotal!$A$8:$A$318,$A131,DemandTotal!L$8:L$318)+SUMIF(CommodityTotal!$A$8:$A$318,$A131,CommodityTotal!L$8:L$318)+SUMIF(CustomerTotal!$A$8:$A$316,$A131,CustomerTotal!L$8:L$316)</f>
        <v>1.4914928044626525E-4</v>
      </c>
      <c r="M131" s="14">
        <f ca="1">SUMIF(DemandTotal!$A$8:$A$318,$A131,DemandTotal!M$8:M$318)+SUMIF(CommodityTotal!$A$8:$A$318,$A131,CommodityTotal!M$8:M$318)+SUMIF(CustomerTotal!$A$8:$A$316,$A131,CustomerTotal!M$8:M$316)</f>
        <v>5.4648103490062745E-4</v>
      </c>
      <c r="N131" s="14">
        <f ca="1">SUMIF(DemandTotal!$A$8:$A$318,$A131,DemandTotal!N$8:N$318)+SUMIF(CommodityTotal!$A$8:$A$318,$A131,CommodityTotal!N$8:N$318)+SUMIF(CustomerTotal!$A$8:$A$316,$A131,CustomerTotal!N$8:N$316)</f>
        <v>0</v>
      </c>
      <c r="O131" s="14">
        <f ca="1">SUMIF(DemandTotal!$A$8:$A$318,$A131,DemandTotal!O$8:O$318)+SUMIF(CommodityTotal!$A$8:$A$318,$A131,CommodityTotal!O$8:O$318)+SUMIF(CustomerTotal!$A$8:$A$316,$A131,CustomerTotal!O$8:O$316)</f>
        <v>0</v>
      </c>
      <c r="P131" s="14">
        <f ca="1">SUMIF(DemandTotal!$A$8:$A$318,$A131,DemandTotal!P$8:P$318)+SUMIF(CommodityTotal!$A$8:$A$318,$A131,CommodityTotal!P$8:P$318)+SUMIF(CustomerTotal!$A$8:$A$316,$A131,CustomerTotal!P$8:P$316)</f>
        <v>0</v>
      </c>
      <c r="Q131" s="14">
        <f ca="1">SUMIF(DemandTotal!$A$8:$A$318,$A131,DemandTotal!Q$8:Q$318)+SUMIF(CommodityTotal!$A$8:$A$318,$A131,CommodityTotal!Q$8:Q$318)+SUMIF(CustomerTotal!$A$8:$A$316,$A131,CustomerTotal!Q$8:Q$316)</f>
        <v>0</v>
      </c>
      <c r="R131" s="14">
        <f ca="1">SUMIF(DemandTotal!$A$8:$A$318,$A131,DemandTotal!R$8:R$318)+SUMIF(CommodityTotal!$A$8:$A$318,$A131,CommodityTotal!R$8:R$318)+SUMIF(CustomerTotal!$A$8:$A$316,$A131,CustomerTotal!R$8:R$316)</f>
        <v>0</v>
      </c>
      <c r="S131" s="14">
        <f ca="1">SUMIF(DemandTotal!$A$8:$A$318,$A131,DemandTotal!S$8:S$318)+SUMIF(CommodityTotal!$A$8:$A$318,$A131,CommodityTotal!S$8:S$318)+SUMIF(CustomerTotal!$A$8:$A$316,$A131,CustomerTotal!S$8:S$316)</f>
        <v>0</v>
      </c>
      <c r="T131" s="14">
        <f ca="1">SUMIF(DemandTotal!$A$8:$A$318,$A131,DemandTotal!T$8:T$318)+SUMIF(CommodityTotal!$A$8:$A$318,$A131,CommodityTotal!T$8:T$318)+SUMIF(CustomerTotal!$A$8:$A$316,$A131,CustomerTotal!T$8:T$316)</f>
        <v>0</v>
      </c>
      <c r="U131" s="14">
        <f ca="1">SUMIF(DemandTotal!$A$8:$A$318,$A131,DemandTotal!U$8:U$318)+SUMIF(CommodityTotal!$A$8:$A$318,$A131,CommodityTotal!U$8:U$318)+SUMIF(CustomerTotal!$A$8:$A$316,$A131,CustomerTotal!U$8:U$316)</f>
        <v>0</v>
      </c>
      <c r="W131" s="14"/>
    </row>
    <row r="132" spans="1:23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>IF(ISBLANK('Input-Accounts'!D132),"",'Input-Accounts'!D132)</f>
        <v>0</v>
      </c>
      <c r="E132" s="14">
        <f t="shared" ca="1" si="12"/>
        <v>0</v>
      </c>
      <c r="G132" s="48">
        <f ca="1">SUMIF(DemandTotal!$A$8:$A$318,$A132,DemandTotal!G$8:G$318)+SUMIF(CommodityTotal!$A$8:$A$318,$A132,CommodityTotal!G$8:G$318)+SUMIF(CustomerTotal!$A$8:$A$316,$A132,CustomerTotal!G$8:G$316)</f>
        <v>0</v>
      </c>
      <c r="H132" s="14">
        <f ca="1">SUMIF(DemandTotal!$A$8:$A$318,$A132,DemandTotal!H$8:H$318)+SUMIF(CommodityTotal!$A$8:$A$318,$A132,CommodityTotal!H$8:H$318)+SUMIF(CustomerTotal!$A$8:$A$316,$A132,CustomerTotal!H$8:H$316)</f>
        <v>0</v>
      </c>
      <c r="I132" s="14">
        <f ca="1">SUMIF(DemandTotal!$A$8:$A$318,$A132,DemandTotal!I$8:I$318)+SUMIF(CommodityTotal!$A$8:$A$318,$A132,CommodityTotal!I$8:I$318)+SUMIF(CustomerTotal!$A$8:$A$316,$A132,CustomerTotal!I$8:I$316)</f>
        <v>0</v>
      </c>
      <c r="J132" s="14">
        <f ca="1">SUMIF(DemandTotal!$A$8:$A$318,$A132,DemandTotal!J$8:J$318)+SUMIF(CommodityTotal!$A$8:$A$318,$A132,CommodityTotal!J$8:J$318)+SUMIF(CustomerTotal!$A$8:$A$316,$A132,CustomerTotal!J$8:J$316)</f>
        <v>0</v>
      </c>
      <c r="K132" s="14">
        <f ca="1">SUMIF(DemandTotal!$A$8:$A$318,$A132,DemandTotal!K$8:K$318)+SUMIF(CommodityTotal!$A$8:$A$318,$A132,CommodityTotal!K$8:K$318)+SUMIF(CustomerTotal!$A$8:$A$316,$A132,CustomerTotal!K$8:K$316)</f>
        <v>0</v>
      </c>
      <c r="L132" s="14">
        <f ca="1">SUMIF(DemandTotal!$A$8:$A$318,$A132,DemandTotal!L$8:L$318)+SUMIF(CommodityTotal!$A$8:$A$318,$A132,CommodityTotal!L$8:L$318)+SUMIF(CustomerTotal!$A$8:$A$316,$A132,CustomerTotal!L$8:L$316)</f>
        <v>0</v>
      </c>
      <c r="M132" s="14">
        <f ca="1">SUMIF(DemandTotal!$A$8:$A$318,$A132,DemandTotal!M$8:M$318)+SUMIF(CommodityTotal!$A$8:$A$318,$A132,CommodityTotal!M$8:M$318)+SUMIF(CustomerTotal!$A$8:$A$316,$A132,CustomerTotal!M$8:M$316)</f>
        <v>0</v>
      </c>
      <c r="N132" s="14">
        <f ca="1">SUMIF(DemandTotal!$A$8:$A$318,$A132,DemandTotal!N$8:N$318)+SUMIF(CommodityTotal!$A$8:$A$318,$A132,CommodityTotal!N$8:N$318)+SUMIF(CustomerTotal!$A$8:$A$316,$A132,CustomerTotal!N$8:N$316)</f>
        <v>0</v>
      </c>
      <c r="O132" s="14">
        <f ca="1">SUMIF(DemandTotal!$A$8:$A$318,$A132,DemandTotal!O$8:O$318)+SUMIF(CommodityTotal!$A$8:$A$318,$A132,CommodityTotal!O$8:O$318)+SUMIF(CustomerTotal!$A$8:$A$316,$A132,CustomerTotal!O$8:O$316)</f>
        <v>0</v>
      </c>
      <c r="P132" s="14">
        <f ca="1">SUMIF(DemandTotal!$A$8:$A$318,$A132,DemandTotal!P$8:P$318)+SUMIF(CommodityTotal!$A$8:$A$318,$A132,CommodityTotal!P$8:P$318)+SUMIF(CustomerTotal!$A$8:$A$316,$A132,CustomerTotal!P$8:P$316)</f>
        <v>0</v>
      </c>
      <c r="Q132" s="14">
        <f ca="1">SUMIF(DemandTotal!$A$8:$A$318,$A132,DemandTotal!Q$8:Q$318)+SUMIF(CommodityTotal!$A$8:$A$318,$A132,CommodityTotal!Q$8:Q$318)+SUMIF(CustomerTotal!$A$8:$A$316,$A132,CustomerTotal!Q$8:Q$316)</f>
        <v>0</v>
      </c>
      <c r="R132" s="14">
        <f ca="1">SUMIF(DemandTotal!$A$8:$A$318,$A132,DemandTotal!R$8:R$318)+SUMIF(CommodityTotal!$A$8:$A$318,$A132,CommodityTotal!R$8:R$318)+SUMIF(CustomerTotal!$A$8:$A$316,$A132,CustomerTotal!R$8:R$316)</f>
        <v>0</v>
      </c>
      <c r="S132" s="14">
        <f ca="1">SUMIF(DemandTotal!$A$8:$A$318,$A132,DemandTotal!S$8:S$318)+SUMIF(CommodityTotal!$A$8:$A$318,$A132,CommodityTotal!S$8:S$318)+SUMIF(CustomerTotal!$A$8:$A$316,$A132,CustomerTotal!S$8:S$316)</f>
        <v>0</v>
      </c>
      <c r="T132" s="14">
        <f ca="1">SUMIF(DemandTotal!$A$8:$A$318,$A132,DemandTotal!T$8:T$318)+SUMIF(CommodityTotal!$A$8:$A$318,$A132,CommodityTotal!T$8:T$318)+SUMIF(CustomerTotal!$A$8:$A$316,$A132,CustomerTotal!T$8:T$316)</f>
        <v>0</v>
      </c>
      <c r="U132" s="14">
        <f ca="1">SUMIF(DemandTotal!$A$8:$A$318,$A132,DemandTotal!U$8:U$318)+SUMIF(CommodityTotal!$A$8:$A$318,$A132,CommodityTotal!U$8:U$318)+SUMIF(CustomerTotal!$A$8:$A$316,$A132,CustomerTotal!U$8:U$316)</f>
        <v>0</v>
      </c>
      <c r="W132" s="14"/>
    </row>
    <row r="133" spans="1:23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>IF(ISBLANK('Input-Accounts'!D133),"",'Input-Accounts'!D133)</f>
        <v>9.330589155088595E-2</v>
      </c>
      <c r="E133" s="14">
        <f t="shared" ca="1" si="12"/>
        <v>0</v>
      </c>
      <c r="G133" s="48">
        <f ca="1">SUMIF(DemandTotal!$A$8:$A$318,$A133,DemandTotal!G$8:G$318)+SUMIF(CommodityTotal!$A$8:$A$318,$A133,CommodityTotal!G$8:G$318)+SUMIF(CustomerTotal!$A$8:$A$316,$A133,CustomerTotal!G$8:G$316)</f>
        <v>7.848453296885563E-2</v>
      </c>
      <c r="H133" s="14">
        <f ca="1">SUMIF(DemandTotal!$A$8:$A$318,$A133,DemandTotal!H$8:H$318)+SUMIF(CommodityTotal!$A$8:$A$318,$A133,CommodityTotal!H$8:H$318)+SUMIF(CustomerTotal!$A$8:$A$316,$A133,CustomerTotal!H$8:H$316)</f>
        <v>4.1308343001054135E-3</v>
      </c>
      <c r="I133" s="14">
        <f ca="1">SUMIF(DemandTotal!$A$8:$A$318,$A133,DemandTotal!I$8:I$318)+SUMIF(CommodityTotal!$A$8:$A$318,$A133,CommodityTotal!I$8:I$318)+SUMIF(CustomerTotal!$A$8:$A$316,$A133,CustomerTotal!I$8:I$316)</f>
        <v>5.7497500250821973E-3</v>
      </c>
      <c r="J133" s="14">
        <f ca="1">SUMIF(DemandTotal!$A$8:$A$318,$A133,DemandTotal!J$8:J$318)+SUMIF(CommodityTotal!$A$8:$A$318,$A133,CommodityTotal!J$8:J$318)+SUMIF(CustomerTotal!$A$8:$A$316,$A133,CustomerTotal!J$8:J$316)</f>
        <v>3.3788671496349214E-3</v>
      </c>
      <c r="K133" s="14">
        <f ca="1">SUMIF(DemandTotal!$A$8:$A$318,$A133,DemandTotal!K$8:K$318)+SUMIF(CommodityTotal!$A$8:$A$318,$A133,CommodityTotal!K$8:K$318)+SUMIF(CustomerTotal!$A$8:$A$316,$A133,CustomerTotal!K$8:K$316)</f>
        <v>5.3264712745432349E-4</v>
      </c>
      <c r="L133" s="14">
        <f ca="1">SUMIF(DemandTotal!$A$8:$A$318,$A133,DemandTotal!L$8:L$318)+SUMIF(CommodityTotal!$A$8:$A$318,$A133,CommodityTotal!L$8:L$318)+SUMIF(CustomerTotal!$A$8:$A$316,$A133,CustomerTotal!L$8:L$316)</f>
        <v>2.2068242568729033E-4</v>
      </c>
      <c r="M133" s="14">
        <f ca="1">SUMIF(DemandTotal!$A$8:$A$318,$A133,DemandTotal!M$8:M$318)+SUMIF(CommodityTotal!$A$8:$A$318,$A133,CommodityTotal!M$8:M$318)+SUMIF(CustomerTotal!$A$8:$A$316,$A133,CustomerTotal!M$8:M$316)</f>
        <v>8.0857755406617553E-4</v>
      </c>
      <c r="N133" s="14">
        <f ca="1">SUMIF(DemandTotal!$A$8:$A$318,$A133,DemandTotal!N$8:N$318)+SUMIF(CommodityTotal!$A$8:$A$318,$A133,CommodityTotal!N$8:N$318)+SUMIF(CustomerTotal!$A$8:$A$316,$A133,CustomerTotal!N$8:N$316)</f>
        <v>0</v>
      </c>
      <c r="O133" s="14">
        <f ca="1">SUMIF(DemandTotal!$A$8:$A$318,$A133,DemandTotal!O$8:O$318)+SUMIF(CommodityTotal!$A$8:$A$318,$A133,CommodityTotal!O$8:O$318)+SUMIF(CustomerTotal!$A$8:$A$316,$A133,CustomerTotal!O$8:O$316)</f>
        <v>0</v>
      </c>
      <c r="P133" s="14">
        <f ca="1">SUMIF(DemandTotal!$A$8:$A$318,$A133,DemandTotal!P$8:P$318)+SUMIF(CommodityTotal!$A$8:$A$318,$A133,CommodityTotal!P$8:P$318)+SUMIF(CustomerTotal!$A$8:$A$316,$A133,CustomerTotal!P$8:P$316)</f>
        <v>0</v>
      </c>
      <c r="Q133" s="14">
        <f ca="1">SUMIF(DemandTotal!$A$8:$A$318,$A133,DemandTotal!Q$8:Q$318)+SUMIF(CommodityTotal!$A$8:$A$318,$A133,CommodityTotal!Q$8:Q$318)+SUMIF(CustomerTotal!$A$8:$A$316,$A133,CustomerTotal!Q$8:Q$316)</f>
        <v>0</v>
      </c>
      <c r="R133" s="14">
        <f ca="1">SUMIF(DemandTotal!$A$8:$A$318,$A133,DemandTotal!R$8:R$318)+SUMIF(CommodityTotal!$A$8:$A$318,$A133,CommodityTotal!R$8:R$318)+SUMIF(CustomerTotal!$A$8:$A$316,$A133,CustomerTotal!R$8:R$316)</f>
        <v>0</v>
      </c>
      <c r="S133" s="14">
        <f ca="1">SUMIF(DemandTotal!$A$8:$A$318,$A133,DemandTotal!S$8:S$318)+SUMIF(CommodityTotal!$A$8:$A$318,$A133,CommodityTotal!S$8:S$318)+SUMIF(CustomerTotal!$A$8:$A$316,$A133,CustomerTotal!S$8:S$316)</f>
        <v>0</v>
      </c>
      <c r="T133" s="14">
        <f ca="1">SUMIF(DemandTotal!$A$8:$A$318,$A133,DemandTotal!T$8:T$318)+SUMIF(CommodityTotal!$A$8:$A$318,$A133,CommodityTotal!T$8:T$318)+SUMIF(CustomerTotal!$A$8:$A$316,$A133,CustomerTotal!T$8:T$316)</f>
        <v>0</v>
      </c>
      <c r="U133" s="14">
        <f ca="1">SUMIF(DemandTotal!$A$8:$A$318,$A133,DemandTotal!U$8:U$318)+SUMIF(CommodityTotal!$A$8:$A$318,$A133,CommodityTotal!U$8:U$318)+SUMIF(CustomerTotal!$A$8:$A$316,$A133,CustomerTotal!U$8:U$316)</f>
        <v>0</v>
      </c>
      <c r="W133" s="14"/>
    </row>
    <row r="134" spans="1:23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>IF(ISBLANK('Input-Accounts'!D134),"",'Input-Accounts'!D134)</f>
        <v>0.87926254648202573</v>
      </c>
      <c r="E134" s="14">
        <f t="shared" ca="1" si="12"/>
        <v>0</v>
      </c>
      <c r="G134" s="48">
        <f ca="1">SUMIF(DemandTotal!$A$8:$A$318,$A134,DemandTotal!G$8:G$318)+SUMIF(CommodityTotal!$A$8:$A$318,$A134,CommodityTotal!G$8:G$318)+SUMIF(CustomerTotal!$A$8:$A$316,$A134,CustomerTotal!G$8:G$316)</f>
        <v>0.73959435112426464</v>
      </c>
      <c r="H134" s="14">
        <f ca="1">SUMIF(DemandTotal!$A$8:$A$318,$A134,DemandTotal!H$8:H$318)+SUMIF(CommodityTotal!$A$8:$A$318,$A134,CommodityTotal!H$8:H$318)+SUMIF(CustomerTotal!$A$8:$A$316,$A134,CustomerTotal!H$8:H$316)</f>
        <v>3.8926672533053951E-2</v>
      </c>
      <c r="I134" s="14">
        <f ca="1">SUMIF(DemandTotal!$A$8:$A$318,$A134,DemandTotal!I$8:I$318)+SUMIF(CommodityTotal!$A$8:$A$318,$A134,CommodityTotal!I$8:I$318)+SUMIF(CustomerTotal!$A$8:$A$316,$A134,CustomerTotal!I$8:I$316)</f>
        <v>5.4182429047706378E-2</v>
      </c>
      <c r="J134" s="14">
        <f ca="1">SUMIF(DemandTotal!$A$8:$A$318,$A134,DemandTotal!J$8:J$318)+SUMIF(CommodityTotal!$A$8:$A$318,$A134,CommodityTotal!J$8:J$318)+SUMIF(CustomerTotal!$A$8:$A$316,$A134,CustomerTotal!J$8:J$316)</f>
        <v>3.1840554597693631E-2</v>
      </c>
      <c r="K134" s="14">
        <f ca="1">SUMIF(DemandTotal!$A$8:$A$318,$A134,DemandTotal!K$8:K$318)+SUMIF(CommodityTotal!$A$8:$A$318,$A134,CommodityTotal!K$8:K$318)+SUMIF(CustomerTotal!$A$8:$A$316,$A134,CustomerTotal!K$8:K$316)</f>
        <v>5.019368679483752E-3</v>
      </c>
      <c r="L134" s="14">
        <f ca="1">SUMIF(DemandTotal!$A$8:$A$318,$A134,DemandTotal!L$8:L$318)+SUMIF(CommodityTotal!$A$8:$A$318,$A134,CommodityTotal!L$8:L$318)+SUMIF(CustomerTotal!$A$8:$A$316,$A134,CustomerTotal!L$8:L$316)</f>
        <v>2.0795877768105941E-3</v>
      </c>
      <c r="M134" s="14">
        <f ca="1">SUMIF(DemandTotal!$A$8:$A$318,$A134,DemandTotal!M$8:M$318)+SUMIF(CommodityTotal!$A$8:$A$318,$A134,CommodityTotal!M$8:M$318)+SUMIF(CustomerTotal!$A$8:$A$316,$A134,CustomerTotal!M$8:M$316)</f>
        <v>7.6195827230127649E-3</v>
      </c>
      <c r="N134" s="14">
        <f ca="1">SUMIF(DemandTotal!$A$8:$A$318,$A134,DemandTotal!N$8:N$318)+SUMIF(CommodityTotal!$A$8:$A$318,$A134,CommodityTotal!N$8:N$318)+SUMIF(CustomerTotal!$A$8:$A$316,$A134,CustomerTotal!N$8:N$316)</f>
        <v>0</v>
      </c>
      <c r="O134" s="14">
        <f ca="1">SUMIF(DemandTotal!$A$8:$A$318,$A134,DemandTotal!O$8:O$318)+SUMIF(CommodityTotal!$A$8:$A$318,$A134,CommodityTotal!O$8:O$318)+SUMIF(CustomerTotal!$A$8:$A$316,$A134,CustomerTotal!O$8:O$316)</f>
        <v>0</v>
      </c>
      <c r="P134" s="14">
        <f ca="1">SUMIF(DemandTotal!$A$8:$A$318,$A134,DemandTotal!P$8:P$318)+SUMIF(CommodityTotal!$A$8:$A$318,$A134,CommodityTotal!P$8:P$318)+SUMIF(CustomerTotal!$A$8:$A$316,$A134,CustomerTotal!P$8:P$316)</f>
        <v>0</v>
      </c>
      <c r="Q134" s="14">
        <f ca="1">SUMIF(DemandTotal!$A$8:$A$318,$A134,DemandTotal!Q$8:Q$318)+SUMIF(CommodityTotal!$A$8:$A$318,$A134,CommodityTotal!Q$8:Q$318)+SUMIF(CustomerTotal!$A$8:$A$316,$A134,CustomerTotal!Q$8:Q$316)</f>
        <v>0</v>
      </c>
      <c r="R134" s="14">
        <f ca="1">SUMIF(DemandTotal!$A$8:$A$318,$A134,DemandTotal!R$8:R$318)+SUMIF(CommodityTotal!$A$8:$A$318,$A134,CommodityTotal!R$8:R$318)+SUMIF(CustomerTotal!$A$8:$A$316,$A134,CustomerTotal!R$8:R$316)</f>
        <v>0</v>
      </c>
      <c r="S134" s="14">
        <f ca="1">SUMIF(DemandTotal!$A$8:$A$318,$A134,DemandTotal!S$8:S$318)+SUMIF(CommodityTotal!$A$8:$A$318,$A134,CommodityTotal!S$8:S$318)+SUMIF(CustomerTotal!$A$8:$A$316,$A134,CustomerTotal!S$8:S$316)</f>
        <v>0</v>
      </c>
      <c r="T134" s="14">
        <f ca="1">SUMIF(DemandTotal!$A$8:$A$318,$A134,DemandTotal!T$8:T$318)+SUMIF(CommodityTotal!$A$8:$A$318,$A134,CommodityTotal!T$8:T$318)+SUMIF(CustomerTotal!$A$8:$A$316,$A134,CustomerTotal!T$8:T$316)</f>
        <v>0</v>
      </c>
      <c r="U134" s="14">
        <f ca="1">SUMIF(DemandTotal!$A$8:$A$318,$A134,DemandTotal!U$8:U$318)+SUMIF(CommodityTotal!$A$8:$A$318,$A134,CommodityTotal!U$8:U$318)+SUMIF(CustomerTotal!$A$8:$A$316,$A134,CustomerTotal!U$8:U$316)</f>
        <v>0</v>
      </c>
      <c r="W134" s="14"/>
    </row>
    <row r="135" spans="1:23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>IF(ISBLANK('Input-Accounts'!D135),"",'Input-Accounts'!D135)</f>
        <v>0.5142205631456791</v>
      </c>
      <c r="E135" s="14">
        <f t="shared" ca="1" si="12"/>
        <v>0</v>
      </c>
      <c r="F135" s="3"/>
      <c r="G135" s="48">
        <f ca="1">SUMIF(DemandTotal!$A$8:$A$318,$A135,DemandTotal!G$8:G$318)+SUMIF(CommodityTotal!$A$8:$A$318,$A135,CommodityTotal!G$8:G$318)+SUMIF(CustomerTotal!$A$8:$A$316,$A135,CustomerTotal!G$8:G$316)</f>
        <v>0.43253818243042502</v>
      </c>
      <c r="H135" s="14">
        <f ca="1">SUMIF(DemandTotal!$A$8:$A$318,$A135,DemandTotal!H$8:H$318)+SUMIF(CommodityTotal!$A$8:$A$318,$A135,CommodityTotal!H$8:H$318)+SUMIF(CustomerTotal!$A$8:$A$316,$A135,CustomerTotal!H$8:H$316)</f>
        <v>2.2765550007131614E-2</v>
      </c>
      <c r="I135" s="14">
        <f ca="1">SUMIF(DemandTotal!$A$8:$A$318,$A135,DemandTotal!I$8:I$318)+SUMIF(CommodityTotal!$A$8:$A$318,$A135,CommodityTotal!I$8:I$318)+SUMIF(CustomerTotal!$A$8:$A$316,$A135,CustomerTotal!I$8:I$316)</f>
        <v>3.1687599214806246E-2</v>
      </c>
      <c r="J135" s="14">
        <f ca="1">SUMIF(DemandTotal!$A$8:$A$318,$A135,DemandTotal!J$8:J$318)+SUMIF(CommodityTotal!$A$8:$A$318,$A135,CommodityTotal!J$8:J$318)+SUMIF(CustomerTotal!$A$8:$A$316,$A135,CustomerTotal!J$8:J$316)</f>
        <v>1.862136398463262E-2</v>
      </c>
      <c r="K135" s="14">
        <f ca="1">SUMIF(DemandTotal!$A$8:$A$318,$A135,DemandTotal!K$8:K$318)+SUMIF(CommodityTotal!$A$8:$A$318,$A135,CommodityTotal!K$8:K$318)+SUMIF(CustomerTotal!$A$8:$A$316,$A135,CustomerTotal!K$8:K$316)</f>
        <v>2.9354856513869282E-3</v>
      </c>
      <c r="L135" s="14">
        <f ca="1">SUMIF(DemandTotal!$A$8:$A$318,$A135,DemandTotal!L$8:L$318)+SUMIF(CommodityTotal!$A$8:$A$318,$A135,CommodityTotal!L$8:L$318)+SUMIF(CustomerTotal!$A$8:$A$316,$A135,CustomerTotal!L$8:L$316)</f>
        <v>1.2162087444540946E-3</v>
      </c>
      <c r="M135" s="14">
        <f ca="1">SUMIF(DemandTotal!$A$8:$A$318,$A135,DemandTotal!M$8:M$318)+SUMIF(CommodityTotal!$A$8:$A$318,$A135,CommodityTotal!M$8:M$318)+SUMIF(CustomerTotal!$A$8:$A$316,$A135,CustomerTotal!M$8:M$316)</f>
        <v>4.4561731128425902E-3</v>
      </c>
      <c r="N135" s="14">
        <f ca="1">SUMIF(DemandTotal!$A$8:$A$318,$A135,DemandTotal!N$8:N$318)+SUMIF(CommodityTotal!$A$8:$A$318,$A135,CommodityTotal!N$8:N$318)+SUMIF(CustomerTotal!$A$8:$A$316,$A135,CustomerTotal!N$8:N$316)</f>
        <v>0</v>
      </c>
      <c r="O135" s="14">
        <f ca="1">SUMIF(DemandTotal!$A$8:$A$318,$A135,DemandTotal!O$8:O$318)+SUMIF(CommodityTotal!$A$8:$A$318,$A135,CommodityTotal!O$8:O$318)+SUMIF(CustomerTotal!$A$8:$A$316,$A135,CustomerTotal!O$8:O$316)</f>
        <v>0</v>
      </c>
      <c r="P135" s="14">
        <f ca="1">SUMIF(DemandTotal!$A$8:$A$318,$A135,DemandTotal!P$8:P$318)+SUMIF(CommodityTotal!$A$8:$A$318,$A135,CommodityTotal!P$8:P$318)+SUMIF(CustomerTotal!$A$8:$A$316,$A135,CustomerTotal!P$8:P$316)</f>
        <v>0</v>
      </c>
      <c r="Q135" s="14">
        <f ca="1">SUMIF(DemandTotal!$A$8:$A$318,$A135,DemandTotal!Q$8:Q$318)+SUMIF(CommodityTotal!$A$8:$A$318,$A135,CommodityTotal!Q$8:Q$318)+SUMIF(CustomerTotal!$A$8:$A$316,$A135,CustomerTotal!Q$8:Q$316)</f>
        <v>0</v>
      </c>
      <c r="R135" s="14">
        <f ca="1">SUMIF(DemandTotal!$A$8:$A$318,$A135,DemandTotal!R$8:R$318)+SUMIF(CommodityTotal!$A$8:$A$318,$A135,CommodityTotal!R$8:R$318)+SUMIF(CustomerTotal!$A$8:$A$316,$A135,CustomerTotal!R$8:R$316)</f>
        <v>0</v>
      </c>
      <c r="S135" s="14">
        <f ca="1">SUMIF(DemandTotal!$A$8:$A$318,$A135,DemandTotal!S$8:S$318)+SUMIF(CommodityTotal!$A$8:$A$318,$A135,CommodityTotal!S$8:S$318)+SUMIF(CustomerTotal!$A$8:$A$316,$A135,CustomerTotal!S$8:S$316)</f>
        <v>0</v>
      </c>
      <c r="T135" s="14">
        <f ca="1">SUMIF(DemandTotal!$A$8:$A$318,$A135,DemandTotal!T$8:T$318)+SUMIF(CommodityTotal!$A$8:$A$318,$A135,CommodityTotal!T$8:T$318)+SUMIF(CustomerTotal!$A$8:$A$316,$A135,CustomerTotal!T$8:T$316)</f>
        <v>0</v>
      </c>
      <c r="U135" s="14">
        <f ca="1">SUMIF(DemandTotal!$A$8:$A$318,$A135,DemandTotal!U$8:U$318)+SUMIF(CommodityTotal!$A$8:$A$318,$A135,CommodityTotal!U$8:U$318)+SUMIF(CustomerTotal!$A$8:$A$316,$A135,CustomerTotal!U$8:U$316)</f>
        <v>0</v>
      </c>
      <c r="W135" s="14"/>
    </row>
    <row r="136" spans="1:23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>IF(ISBLANK('Input-Accounts'!D136),"",'Input-Accounts'!D136)</f>
        <v>0.1963754197108441</v>
      </c>
      <c r="E136" s="14">
        <f t="shared" ca="1" si="12"/>
        <v>0</v>
      </c>
      <c r="F136" s="3"/>
      <c r="G136" s="48">
        <f ca="1">SUMIF(DemandTotal!$A$8:$A$318,$A136,DemandTotal!G$8:G$318)+SUMIF(CommodityTotal!$A$8:$A$318,$A136,CommodityTotal!G$8:G$318)+SUMIF(CustomerTotal!$A$8:$A$316,$A136,CustomerTotal!G$8:G$316)</f>
        <v>0.16518177841067166</v>
      </c>
      <c r="H136" s="14">
        <f ca="1">SUMIF(DemandTotal!$A$8:$A$318,$A136,DemandTotal!H$8:H$318)+SUMIF(CommodityTotal!$A$8:$A$318,$A136,CommodityTotal!H$8:H$318)+SUMIF(CustomerTotal!$A$8:$A$316,$A136,CustomerTotal!H$8:H$316)</f>
        <v>8.6939238879331967E-3</v>
      </c>
      <c r="I136" s="14">
        <f ca="1">SUMIF(DemandTotal!$A$8:$A$318,$A136,DemandTotal!I$8:I$318)+SUMIF(CommodityTotal!$A$8:$A$318,$A136,CommodityTotal!I$8:I$318)+SUMIF(CustomerTotal!$A$8:$A$316,$A136,CustomerTotal!I$8:I$316)</f>
        <v>1.2101160555249332E-2</v>
      </c>
      <c r="J136" s="14">
        <f ca="1">SUMIF(DemandTotal!$A$8:$A$318,$A136,DemandTotal!J$8:J$318)+SUMIF(CommodityTotal!$A$8:$A$318,$A136,CommodityTotal!J$8:J$318)+SUMIF(CustomerTotal!$A$8:$A$316,$A136,CustomerTotal!J$8:J$316)</f>
        <v>7.1113028730332185E-3</v>
      </c>
      <c r="K136" s="14">
        <f ca="1">SUMIF(DemandTotal!$A$8:$A$318,$A136,DemandTotal!K$8:K$318)+SUMIF(CommodityTotal!$A$8:$A$318,$A136,CommodityTotal!K$8:K$318)+SUMIF(CustomerTotal!$A$8:$A$316,$A136,CustomerTotal!K$8:K$316)</f>
        <v>1.1210310675245359E-3</v>
      </c>
      <c r="L136" s="14">
        <f ca="1">SUMIF(DemandTotal!$A$8:$A$318,$A136,DemandTotal!L$8:L$318)+SUMIF(CommodityTotal!$A$8:$A$318,$A136,CommodityTotal!L$8:L$318)+SUMIF(CustomerTotal!$A$8:$A$316,$A136,CustomerTotal!L$8:L$316)</f>
        <v>4.6445731611186042E-4</v>
      </c>
      <c r="M136" s="14">
        <f ca="1">SUMIF(DemandTotal!$A$8:$A$318,$A136,DemandTotal!M$8:M$318)+SUMIF(CommodityTotal!$A$8:$A$318,$A136,CommodityTotal!M$8:M$318)+SUMIF(CustomerTotal!$A$8:$A$316,$A136,CustomerTotal!M$8:M$316)</f>
        <v>1.7017656003202862E-3</v>
      </c>
      <c r="N136" s="14">
        <f ca="1">SUMIF(DemandTotal!$A$8:$A$318,$A136,DemandTotal!N$8:N$318)+SUMIF(CommodityTotal!$A$8:$A$318,$A136,CommodityTotal!N$8:N$318)+SUMIF(CustomerTotal!$A$8:$A$316,$A136,CustomerTotal!N$8:N$316)</f>
        <v>0</v>
      </c>
      <c r="O136" s="14">
        <f ca="1">SUMIF(DemandTotal!$A$8:$A$318,$A136,DemandTotal!O$8:O$318)+SUMIF(CommodityTotal!$A$8:$A$318,$A136,CommodityTotal!O$8:O$318)+SUMIF(CustomerTotal!$A$8:$A$316,$A136,CustomerTotal!O$8:O$316)</f>
        <v>0</v>
      </c>
      <c r="P136" s="14">
        <f ca="1">SUMIF(DemandTotal!$A$8:$A$318,$A136,DemandTotal!P$8:P$318)+SUMIF(CommodityTotal!$A$8:$A$318,$A136,CommodityTotal!P$8:P$318)+SUMIF(CustomerTotal!$A$8:$A$316,$A136,CustomerTotal!P$8:P$316)</f>
        <v>0</v>
      </c>
      <c r="Q136" s="14">
        <f ca="1">SUMIF(DemandTotal!$A$8:$A$318,$A136,DemandTotal!Q$8:Q$318)+SUMIF(CommodityTotal!$A$8:$A$318,$A136,CommodityTotal!Q$8:Q$318)+SUMIF(CustomerTotal!$A$8:$A$316,$A136,CustomerTotal!Q$8:Q$316)</f>
        <v>0</v>
      </c>
      <c r="R136" s="14">
        <f ca="1">SUMIF(DemandTotal!$A$8:$A$318,$A136,DemandTotal!R$8:R$318)+SUMIF(CommodityTotal!$A$8:$A$318,$A136,CommodityTotal!R$8:R$318)+SUMIF(CustomerTotal!$A$8:$A$316,$A136,CustomerTotal!R$8:R$316)</f>
        <v>0</v>
      </c>
      <c r="S136" s="14">
        <f ca="1">SUMIF(DemandTotal!$A$8:$A$318,$A136,DemandTotal!S$8:S$318)+SUMIF(CommodityTotal!$A$8:$A$318,$A136,CommodityTotal!S$8:S$318)+SUMIF(CustomerTotal!$A$8:$A$316,$A136,CustomerTotal!S$8:S$316)</f>
        <v>0</v>
      </c>
      <c r="T136" s="14">
        <f ca="1">SUMIF(DemandTotal!$A$8:$A$318,$A136,DemandTotal!T$8:T$318)+SUMIF(CommodityTotal!$A$8:$A$318,$A136,CommodityTotal!T$8:T$318)+SUMIF(CustomerTotal!$A$8:$A$316,$A136,CustomerTotal!T$8:T$316)</f>
        <v>0</v>
      </c>
      <c r="U136" s="14">
        <f ca="1">SUMIF(DemandTotal!$A$8:$A$318,$A136,DemandTotal!U$8:U$318)+SUMIF(CommodityTotal!$A$8:$A$318,$A136,CommodityTotal!U$8:U$318)+SUMIF(CustomerTotal!$A$8:$A$316,$A136,CustomerTotal!U$8:U$316)</f>
        <v>0</v>
      </c>
      <c r="W136" s="14"/>
    </row>
    <row r="137" spans="1:23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>IF(ISBLANK('Input-Accounts'!D137),"",'Input-Accounts'!D137)</f>
        <v>0</v>
      </c>
      <c r="E137" s="14">
        <f t="shared" ca="1" si="12"/>
        <v>0</v>
      </c>
      <c r="F137" s="3"/>
      <c r="G137" s="48">
        <f ca="1">SUMIF(DemandTotal!$A$8:$A$318,$A137,DemandTotal!G$8:G$318)+SUMIF(CommodityTotal!$A$8:$A$318,$A137,CommodityTotal!G$8:G$318)+SUMIF(CustomerTotal!$A$8:$A$316,$A137,CustomerTotal!G$8:G$316)</f>
        <v>0</v>
      </c>
      <c r="H137" s="14">
        <f ca="1">SUMIF(DemandTotal!$A$8:$A$318,$A137,DemandTotal!H$8:H$318)+SUMIF(CommodityTotal!$A$8:$A$318,$A137,CommodityTotal!H$8:H$318)+SUMIF(CustomerTotal!$A$8:$A$316,$A137,CustomerTotal!H$8:H$316)</f>
        <v>0</v>
      </c>
      <c r="I137" s="14">
        <f ca="1">SUMIF(DemandTotal!$A$8:$A$318,$A137,DemandTotal!I$8:I$318)+SUMIF(CommodityTotal!$A$8:$A$318,$A137,CommodityTotal!I$8:I$318)+SUMIF(CustomerTotal!$A$8:$A$316,$A137,CustomerTotal!I$8:I$316)</f>
        <v>0</v>
      </c>
      <c r="J137" s="14">
        <f ca="1">SUMIF(DemandTotal!$A$8:$A$318,$A137,DemandTotal!J$8:J$318)+SUMIF(CommodityTotal!$A$8:$A$318,$A137,CommodityTotal!J$8:J$318)+SUMIF(CustomerTotal!$A$8:$A$316,$A137,CustomerTotal!J$8:J$316)</f>
        <v>0</v>
      </c>
      <c r="K137" s="14">
        <f ca="1">SUMIF(DemandTotal!$A$8:$A$318,$A137,DemandTotal!K$8:K$318)+SUMIF(CommodityTotal!$A$8:$A$318,$A137,CommodityTotal!K$8:K$318)+SUMIF(CustomerTotal!$A$8:$A$316,$A137,CustomerTotal!K$8:K$316)</f>
        <v>0</v>
      </c>
      <c r="L137" s="14">
        <f ca="1">SUMIF(DemandTotal!$A$8:$A$318,$A137,DemandTotal!L$8:L$318)+SUMIF(CommodityTotal!$A$8:$A$318,$A137,CommodityTotal!L$8:L$318)+SUMIF(CustomerTotal!$A$8:$A$316,$A137,CustomerTotal!L$8:L$316)</f>
        <v>0</v>
      </c>
      <c r="M137" s="14">
        <f ca="1">SUMIF(DemandTotal!$A$8:$A$318,$A137,DemandTotal!M$8:M$318)+SUMIF(CommodityTotal!$A$8:$A$318,$A137,CommodityTotal!M$8:M$318)+SUMIF(CustomerTotal!$A$8:$A$316,$A137,CustomerTotal!M$8:M$316)</f>
        <v>0</v>
      </c>
      <c r="N137" s="14">
        <f ca="1">SUMIF(DemandTotal!$A$8:$A$318,$A137,DemandTotal!N$8:N$318)+SUMIF(CommodityTotal!$A$8:$A$318,$A137,CommodityTotal!N$8:N$318)+SUMIF(CustomerTotal!$A$8:$A$316,$A137,CustomerTotal!N$8:N$316)</f>
        <v>0</v>
      </c>
      <c r="O137" s="14">
        <f ca="1">SUMIF(DemandTotal!$A$8:$A$318,$A137,DemandTotal!O$8:O$318)+SUMIF(CommodityTotal!$A$8:$A$318,$A137,CommodityTotal!O$8:O$318)+SUMIF(CustomerTotal!$A$8:$A$316,$A137,CustomerTotal!O$8:O$316)</f>
        <v>0</v>
      </c>
      <c r="P137" s="14">
        <f ca="1">SUMIF(DemandTotal!$A$8:$A$318,$A137,DemandTotal!P$8:P$318)+SUMIF(CommodityTotal!$A$8:$A$318,$A137,CommodityTotal!P$8:P$318)+SUMIF(CustomerTotal!$A$8:$A$316,$A137,CustomerTotal!P$8:P$316)</f>
        <v>0</v>
      </c>
      <c r="Q137" s="14">
        <f ca="1">SUMIF(DemandTotal!$A$8:$A$318,$A137,DemandTotal!Q$8:Q$318)+SUMIF(CommodityTotal!$A$8:$A$318,$A137,CommodityTotal!Q$8:Q$318)+SUMIF(CustomerTotal!$A$8:$A$316,$A137,CustomerTotal!Q$8:Q$316)</f>
        <v>0</v>
      </c>
      <c r="R137" s="14">
        <f ca="1">SUMIF(DemandTotal!$A$8:$A$318,$A137,DemandTotal!R$8:R$318)+SUMIF(CommodityTotal!$A$8:$A$318,$A137,CommodityTotal!R$8:R$318)+SUMIF(CustomerTotal!$A$8:$A$316,$A137,CustomerTotal!R$8:R$316)</f>
        <v>0</v>
      </c>
      <c r="S137" s="14">
        <f ca="1">SUMIF(DemandTotal!$A$8:$A$318,$A137,DemandTotal!S$8:S$318)+SUMIF(CommodityTotal!$A$8:$A$318,$A137,CommodityTotal!S$8:S$318)+SUMIF(CustomerTotal!$A$8:$A$316,$A137,CustomerTotal!S$8:S$316)</f>
        <v>0</v>
      </c>
      <c r="T137" s="14">
        <f ca="1">SUMIF(DemandTotal!$A$8:$A$318,$A137,DemandTotal!T$8:T$318)+SUMIF(CommodityTotal!$A$8:$A$318,$A137,CommodityTotal!T$8:T$318)+SUMIF(CustomerTotal!$A$8:$A$316,$A137,CustomerTotal!T$8:T$316)</f>
        <v>0</v>
      </c>
      <c r="U137" s="14">
        <f ca="1">SUMIF(DemandTotal!$A$8:$A$318,$A137,DemandTotal!U$8:U$318)+SUMIF(CommodityTotal!$A$8:$A$318,$A137,CommodityTotal!U$8:U$318)+SUMIF(CustomerTotal!$A$8:$A$316,$A137,CustomerTotal!U$8:U$316)</f>
        <v>0</v>
      </c>
      <c r="W137" s="14"/>
    </row>
    <row r="138" spans="1:23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>IF(ISBLANK('Input-Accounts'!D138),"",'Input-Accounts'!D138)</f>
        <v>0</v>
      </c>
      <c r="E138" s="14">
        <f t="shared" ca="1" si="12"/>
        <v>0</v>
      </c>
      <c r="F138" s="3"/>
      <c r="G138" s="48">
        <f ca="1">SUMIF(DemandTotal!$A$8:$A$318,$A138,DemandTotal!G$8:G$318)+SUMIF(CommodityTotal!$A$8:$A$318,$A138,CommodityTotal!G$8:G$318)+SUMIF(CustomerTotal!$A$8:$A$316,$A138,CustomerTotal!G$8:G$316)</f>
        <v>0</v>
      </c>
      <c r="H138" s="14">
        <f ca="1">SUMIF(DemandTotal!$A$8:$A$318,$A138,DemandTotal!H$8:H$318)+SUMIF(CommodityTotal!$A$8:$A$318,$A138,CommodityTotal!H$8:H$318)+SUMIF(CustomerTotal!$A$8:$A$316,$A138,CustomerTotal!H$8:H$316)</f>
        <v>0</v>
      </c>
      <c r="I138" s="14">
        <f ca="1">SUMIF(DemandTotal!$A$8:$A$318,$A138,DemandTotal!I$8:I$318)+SUMIF(CommodityTotal!$A$8:$A$318,$A138,CommodityTotal!I$8:I$318)+SUMIF(CustomerTotal!$A$8:$A$316,$A138,CustomerTotal!I$8:I$316)</f>
        <v>0</v>
      </c>
      <c r="J138" s="14">
        <f ca="1">SUMIF(DemandTotal!$A$8:$A$318,$A138,DemandTotal!J$8:J$318)+SUMIF(CommodityTotal!$A$8:$A$318,$A138,CommodityTotal!J$8:J$318)+SUMIF(CustomerTotal!$A$8:$A$316,$A138,CustomerTotal!J$8:J$316)</f>
        <v>0</v>
      </c>
      <c r="K138" s="14">
        <f ca="1">SUMIF(DemandTotal!$A$8:$A$318,$A138,DemandTotal!K$8:K$318)+SUMIF(CommodityTotal!$A$8:$A$318,$A138,CommodityTotal!K$8:K$318)+SUMIF(CustomerTotal!$A$8:$A$316,$A138,CustomerTotal!K$8:K$316)</f>
        <v>0</v>
      </c>
      <c r="L138" s="14">
        <f ca="1">SUMIF(DemandTotal!$A$8:$A$318,$A138,DemandTotal!L$8:L$318)+SUMIF(CommodityTotal!$A$8:$A$318,$A138,CommodityTotal!L$8:L$318)+SUMIF(CustomerTotal!$A$8:$A$316,$A138,CustomerTotal!L$8:L$316)</f>
        <v>0</v>
      </c>
      <c r="M138" s="14">
        <f ca="1">SUMIF(DemandTotal!$A$8:$A$318,$A138,DemandTotal!M$8:M$318)+SUMIF(CommodityTotal!$A$8:$A$318,$A138,CommodityTotal!M$8:M$318)+SUMIF(CustomerTotal!$A$8:$A$316,$A138,CustomerTotal!M$8:M$316)</f>
        <v>0</v>
      </c>
      <c r="N138" s="14">
        <f ca="1">SUMIF(DemandTotal!$A$8:$A$318,$A138,DemandTotal!N$8:N$318)+SUMIF(CommodityTotal!$A$8:$A$318,$A138,CommodityTotal!N$8:N$318)+SUMIF(CustomerTotal!$A$8:$A$316,$A138,CustomerTotal!N$8:N$316)</f>
        <v>0</v>
      </c>
      <c r="O138" s="14">
        <f ca="1">SUMIF(DemandTotal!$A$8:$A$318,$A138,DemandTotal!O$8:O$318)+SUMIF(CommodityTotal!$A$8:$A$318,$A138,CommodityTotal!O$8:O$318)+SUMIF(CustomerTotal!$A$8:$A$316,$A138,CustomerTotal!O$8:O$316)</f>
        <v>0</v>
      </c>
      <c r="P138" s="14">
        <f ca="1">SUMIF(DemandTotal!$A$8:$A$318,$A138,DemandTotal!P$8:P$318)+SUMIF(CommodityTotal!$A$8:$A$318,$A138,CommodityTotal!P$8:P$318)+SUMIF(CustomerTotal!$A$8:$A$316,$A138,CustomerTotal!P$8:P$316)</f>
        <v>0</v>
      </c>
      <c r="Q138" s="14">
        <f ca="1">SUMIF(DemandTotal!$A$8:$A$318,$A138,DemandTotal!Q$8:Q$318)+SUMIF(CommodityTotal!$A$8:$A$318,$A138,CommodityTotal!Q$8:Q$318)+SUMIF(CustomerTotal!$A$8:$A$316,$A138,CustomerTotal!Q$8:Q$316)</f>
        <v>0</v>
      </c>
      <c r="R138" s="14">
        <f ca="1">SUMIF(DemandTotal!$A$8:$A$318,$A138,DemandTotal!R$8:R$318)+SUMIF(CommodityTotal!$A$8:$A$318,$A138,CommodityTotal!R$8:R$318)+SUMIF(CustomerTotal!$A$8:$A$316,$A138,CustomerTotal!R$8:R$316)</f>
        <v>0</v>
      </c>
      <c r="S138" s="14">
        <f ca="1">SUMIF(DemandTotal!$A$8:$A$318,$A138,DemandTotal!S$8:S$318)+SUMIF(CommodityTotal!$A$8:$A$318,$A138,CommodityTotal!S$8:S$318)+SUMIF(CustomerTotal!$A$8:$A$316,$A138,CustomerTotal!S$8:S$316)</f>
        <v>0</v>
      </c>
      <c r="T138" s="14">
        <f ca="1">SUMIF(DemandTotal!$A$8:$A$318,$A138,DemandTotal!T$8:T$318)+SUMIF(CommodityTotal!$A$8:$A$318,$A138,CommodityTotal!T$8:T$318)+SUMIF(CustomerTotal!$A$8:$A$316,$A138,CustomerTotal!T$8:T$316)</f>
        <v>0</v>
      </c>
      <c r="U138" s="14">
        <f ca="1">SUMIF(DemandTotal!$A$8:$A$318,$A138,DemandTotal!U$8:U$318)+SUMIF(CommodityTotal!$A$8:$A$318,$A138,CommodityTotal!U$8:U$318)+SUMIF(CustomerTotal!$A$8:$A$316,$A138,CustomerTotal!U$8:U$316)</f>
        <v>0</v>
      </c>
      <c r="W138" s="14"/>
    </row>
    <row r="139" spans="1:23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>IF(ISBLANK('Input-Accounts'!D139),"",'Input-Accounts'!D139)</f>
        <v>0.25220975000000007</v>
      </c>
      <c r="E139" s="14">
        <f t="shared" ca="1" si="12"/>
        <v>0</v>
      </c>
      <c r="F139" s="3"/>
      <c r="G139" s="48">
        <f ca="1">SUMIF(DemandTotal!$A$8:$A$318,$A139,DemandTotal!G$8:G$318)+SUMIF(CommodityTotal!$A$8:$A$318,$A139,CommodityTotal!G$8:G$318)+SUMIF(CustomerTotal!$A$8:$A$316,$A139,CustomerTotal!G$8:G$316)</f>
        <v>0.21214699425648315</v>
      </c>
      <c r="H139" s="14">
        <f ca="1">SUMIF(DemandTotal!$A$8:$A$318,$A139,DemandTotal!H$8:H$318)+SUMIF(CommodityTotal!$A$8:$A$318,$A139,CommodityTotal!H$8:H$318)+SUMIF(CustomerTotal!$A$8:$A$316,$A139,CustomerTotal!H$8:H$316)</f>
        <v>1.1165818886718727E-2</v>
      </c>
      <c r="I139" s="14">
        <f ca="1">SUMIF(DemandTotal!$A$8:$A$318,$A139,DemandTotal!I$8:I$318)+SUMIF(CommodityTotal!$A$8:$A$318,$A139,CommodityTotal!I$8:I$318)+SUMIF(CustomerTotal!$A$8:$A$316,$A139,CustomerTotal!I$8:I$316)</f>
        <v>1.5541816194935719E-2</v>
      </c>
      <c r="J139" s="14">
        <f ca="1">SUMIF(DemandTotal!$A$8:$A$318,$A139,DemandTotal!J$8:J$318)+SUMIF(CommodityTotal!$A$8:$A$318,$A139,CommodityTotal!J$8:J$318)+SUMIF(CustomerTotal!$A$8:$A$316,$A139,CustomerTotal!J$8:J$316)</f>
        <v>9.133220045680436E-3</v>
      </c>
      <c r="K139" s="14">
        <f ca="1">SUMIF(DemandTotal!$A$8:$A$318,$A139,DemandTotal!K$8:K$318)+SUMIF(CommodityTotal!$A$8:$A$318,$A139,CommodityTotal!K$8:K$318)+SUMIF(CustomerTotal!$A$8:$A$316,$A139,CustomerTotal!K$8:K$316)</f>
        <v>1.4397675925984712E-3</v>
      </c>
      <c r="L139" s="14">
        <f ca="1">SUMIF(DemandTotal!$A$8:$A$318,$A139,DemandTotal!L$8:L$318)+SUMIF(CommodityTotal!$A$8:$A$318,$A139,CommodityTotal!L$8:L$318)+SUMIF(CustomerTotal!$A$8:$A$316,$A139,CustomerTotal!L$8:L$316)</f>
        <v>5.9651388017262458E-4</v>
      </c>
      <c r="M139" s="14">
        <f ca="1">SUMIF(DemandTotal!$A$8:$A$318,$A139,DemandTotal!M$8:M$318)+SUMIF(CommodityTotal!$A$8:$A$318,$A139,CommodityTotal!M$8:M$318)+SUMIF(CustomerTotal!$A$8:$A$316,$A139,CustomerTotal!M$8:M$316)</f>
        <v>2.1856191434109426E-3</v>
      </c>
      <c r="N139" s="14">
        <f ca="1">SUMIF(DemandTotal!$A$8:$A$318,$A139,DemandTotal!N$8:N$318)+SUMIF(CommodityTotal!$A$8:$A$318,$A139,CommodityTotal!N$8:N$318)+SUMIF(CustomerTotal!$A$8:$A$316,$A139,CustomerTotal!N$8:N$316)</f>
        <v>0</v>
      </c>
      <c r="O139" s="14">
        <f ca="1">SUMIF(DemandTotal!$A$8:$A$318,$A139,DemandTotal!O$8:O$318)+SUMIF(CommodityTotal!$A$8:$A$318,$A139,CommodityTotal!O$8:O$318)+SUMIF(CustomerTotal!$A$8:$A$316,$A139,CustomerTotal!O$8:O$316)</f>
        <v>0</v>
      </c>
      <c r="P139" s="14">
        <f ca="1">SUMIF(DemandTotal!$A$8:$A$318,$A139,DemandTotal!P$8:P$318)+SUMIF(CommodityTotal!$A$8:$A$318,$A139,CommodityTotal!P$8:P$318)+SUMIF(CustomerTotal!$A$8:$A$316,$A139,CustomerTotal!P$8:P$316)</f>
        <v>0</v>
      </c>
      <c r="Q139" s="14">
        <f ca="1">SUMIF(DemandTotal!$A$8:$A$318,$A139,DemandTotal!Q$8:Q$318)+SUMIF(CommodityTotal!$A$8:$A$318,$A139,CommodityTotal!Q$8:Q$318)+SUMIF(CustomerTotal!$A$8:$A$316,$A139,CustomerTotal!Q$8:Q$316)</f>
        <v>0</v>
      </c>
      <c r="R139" s="14">
        <f ca="1">SUMIF(DemandTotal!$A$8:$A$318,$A139,DemandTotal!R$8:R$318)+SUMIF(CommodityTotal!$A$8:$A$318,$A139,CommodityTotal!R$8:R$318)+SUMIF(CustomerTotal!$A$8:$A$316,$A139,CustomerTotal!R$8:R$316)</f>
        <v>0</v>
      </c>
      <c r="S139" s="14">
        <f ca="1">SUMIF(DemandTotal!$A$8:$A$318,$A139,DemandTotal!S$8:S$318)+SUMIF(CommodityTotal!$A$8:$A$318,$A139,CommodityTotal!S$8:S$318)+SUMIF(CustomerTotal!$A$8:$A$316,$A139,CustomerTotal!S$8:S$316)</f>
        <v>0</v>
      </c>
      <c r="T139" s="14">
        <f ca="1">SUMIF(DemandTotal!$A$8:$A$318,$A139,DemandTotal!T$8:T$318)+SUMIF(CommodityTotal!$A$8:$A$318,$A139,CommodityTotal!T$8:T$318)+SUMIF(CustomerTotal!$A$8:$A$316,$A139,CustomerTotal!T$8:T$316)</f>
        <v>0</v>
      </c>
      <c r="U139" s="14">
        <f ca="1">SUMIF(DemandTotal!$A$8:$A$318,$A139,DemandTotal!U$8:U$318)+SUMIF(CommodityTotal!$A$8:$A$318,$A139,CommodityTotal!U$8:U$318)+SUMIF(CustomerTotal!$A$8:$A$316,$A139,CustomerTotal!U$8:U$316)</f>
        <v>0</v>
      </c>
      <c r="W139" s="14"/>
    </row>
    <row r="140" spans="1:23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>IF(ISBLANK('Input-Accounts'!D140),"",'Input-Accounts'!D140)</f>
        <v>15.376701878405505</v>
      </c>
      <c r="E140" s="14">
        <f t="shared" ca="1" si="12"/>
        <v>0</v>
      </c>
      <c r="G140" s="309">
        <f ca="1">SUMIF(DemandTotal!$A$8:$A$318,$A140,DemandTotal!G$8:G$318)+SUMIF(CommodityTotal!$A$8:$A$318,$A140,CommodityTotal!G$8:G$318)+SUMIF(CustomerTotal!$A$8:$A$316,$A140,CustomerTotal!G$8:G$316)</f>
        <v>12.934159306219312</v>
      </c>
      <c r="H140" s="174">
        <f ca="1">SUMIF(DemandTotal!$A$8:$A$318,$A140,DemandTotal!H$8:H$318)+SUMIF(CommodityTotal!$A$8:$A$318,$A140,CommodityTotal!H$8:H$318)+SUMIF(CustomerTotal!$A$8:$A$316,$A140,CustomerTotal!H$8:H$316)</f>
        <v>0.6807566648368808</v>
      </c>
      <c r="I140" s="174">
        <f ca="1">SUMIF(DemandTotal!$A$8:$A$318,$A140,DemandTotal!I$8:I$318)+SUMIF(CommodityTotal!$A$8:$A$318,$A140,CommodityTotal!I$8:I$318)+SUMIF(CustomerTotal!$A$8:$A$316,$A140,CustomerTotal!I$8:I$316)</f>
        <v>0.9475520842413947</v>
      </c>
      <c r="J140" s="174">
        <f ca="1">SUMIF(DemandTotal!$A$8:$A$318,$A140,DemandTotal!J$8:J$318)+SUMIF(CommodityTotal!$A$8:$A$318,$A140,CommodityTotal!J$8:J$318)+SUMIF(CustomerTotal!$A$8:$A$316,$A140,CustomerTotal!J$8:J$316)</f>
        <v>0.55683335728418559</v>
      </c>
      <c r="K140" s="174">
        <f ca="1">SUMIF(DemandTotal!$A$8:$A$318,$A140,DemandTotal!K$8:K$318)+SUMIF(CommodityTotal!$A$8:$A$318,$A140,CommodityTotal!K$8:K$318)+SUMIF(CustomerTotal!$A$8:$A$316,$A140,CustomerTotal!K$8:K$316)</f>
        <v>8.7779624085017646E-2</v>
      </c>
      <c r="L140" s="174">
        <f ca="1">SUMIF(DemandTotal!$A$8:$A$318,$A140,DemandTotal!L$8:L$318)+SUMIF(CommodityTotal!$A$8:$A$318,$A140,CommodityTotal!L$8:L$318)+SUMIF(CustomerTotal!$A$8:$A$316,$A140,CustomerTotal!L$8:L$316)</f>
        <v>3.6368205835600527E-2</v>
      </c>
      <c r="M140" s="174">
        <f ca="1">SUMIF(DemandTotal!$A$8:$A$318,$A140,DemandTotal!M$8:M$318)+SUMIF(CommodityTotal!$A$8:$A$318,$A140,CommodityTotal!M$8:M$318)+SUMIF(CustomerTotal!$A$8:$A$316,$A140,CustomerTotal!M$8:M$316)</f>
        <v>0.13325263590311659</v>
      </c>
      <c r="N140" s="174">
        <f ca="1">SUMIF(DemandTotal!$A$8:$A$318,$A140,DemandTotal!N$8:N$318)+SUMIF(CommodityTotal!$A$8:$A$318,$A140,CommodityTotal!N$8:N$318)+SUMIF(CustomerTotal!$A$8:$A$316,$A140,CustomerTotal!N$8:N$316)</f>
        <v>0</v>
      </c>
      <c r="O140" s="174">
        <f ca="1">SUMIF(DemandTotal!$A$8:$A$318,$A140,DemandTotal!O$8:O$318)+SUMIF(CommodityTotal!$A$8:$A$318,$A140,CommodityTotal!O$8:O$318)+SUMIF(CustomerTotal!$A$8:$A$316,$A140,CustomerTotal!O$8:O$316)</f>
        <v>0</v>
      </c>
      <c r="P140" s="174">
        <f ca="1">SUMIF(DemandTotal!$A$8:$A$318,$A140,DemandTotal!P$8:P$318)+SUMIF(CommodityTotal!$A$8:$A$318,$A140,CommodityTotal!P$8:P$318)+SUMIF(CustomerTotal!$A$8:$A$316,$A140,CustomerTotal!P$8:P$316)</f>
        <v>0</v>
      </c>
      <c r="Q140" s="174">
        <f ca="1">SUMIF(DemandTotal!$A$8:$A$318,$A140,DemandTotal!Q$8:Q$318)+SUMIF(CommodityTotal!$A$8:$A$318,$A140,CommodityTotal!Q$8:Q$318)+SUMIF(CustomerTotal!$A$8:$A$316,$A140,CustomerTotal!Q$8:Q$316)</f>
        <v>0</v>
      </c>
      <c r="R140" s="174">
        <f ca="1">SUMIF(DemandTotal!$A$8:$A$318,$A140,DemandTotal!R$8:R$318)+SUMIF(CommodityTotal!$A$8:$A$318,$A140,CommodityTotal!R$8:R$318)+SUMIF(CustomerTotal!$A$8:$A$316,$A140,CustomerTotal!R$8:R$316)</f>
        <v>0</v>
      </c>
      <c r="S140" s="174">
        <f ca="1">SUMIF(DemandTotal!$A$8:$A$318,$A140,DemandTotal!S$8:S$318)+SUMIF(CommodityTotal!$A$8:$A$318,$A140,CommodityTotal!S$8:S$318)+SUMIF(CustomerTotal!$A$8:$A$316,$A140,CustomerTotal!S$8:S$316)</f>
        <v>0</v>
      </c>
      <c r="T140" s="174">
        <f ca="1">SUMIF(DemandTotal!$A$8:$A$318,$A140,DemandTotal!T$8:T$318)+SUMIF(CommodityTotal!$A$8:$A$318,$A140,CommodityTotal!T$8:T$318)+SUMIF(CustomerTotal!$A$8:$A$316,$A140,CustomerTotal!T$8:T$316)</f>
        <v>0</v>
      </c>
      <c r="U140" s="174">
        <f ca="1">SUMIF(DemandTotal!$A$8:$A$318,$A140,DemandTotal!U$8:U$318)+SUMIF(CommodityTotal!$A$8:$A$318,$A140,CommodityTotal!U$8:U$318)+SUMIF(CustomerTotal!$A$8:$A$316,$A140,CustomerTotal!U$8:U$316)</f>
        <v>0</v>
      </c>
      <c r="W140" s="14"/>
    </row>
    <row r="141" spans="1:23">
      <c r="A141" s="46" t="str">
        <f>IF(ISBLANK('Input-Accounts'!A141),"",'Input-Accounts'!A141)</f>
        <v/>
      </c>
      <c r="B141" t="str">
        <f>IF(ISBLANK('Input-Accounts'!B141),"",'Input-Accounts'!B141)</f>
        <v/>
      </c>
      <c r="D141" s="14"/>
      <c r="E141" s="14"/>
      <c r="F141" s="3"/>
      <c r="G141" s="48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W141" s="14"/>
    </row>
    <row r="142" spans="1:23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D142" s="14"/>
      <c r="E142" s="14"/>
      <c r="F142" s="3"/>
      <c r="G142" s="48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W142" s="14"/>
    </row>
    <row r="143" spans="1:23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>IF(ISBLANK('Input-Accounts'!D143),"",'Input-Accounts'!D143)</f>
        <v>121963.55702800059</v>
      </c>
      <c r="E143" s="14">
        <f t="shared" ca="1" si="12"/>
        <v>0</v>
      </c>
      <c r="F143" s="3"/>
      <c r="G143" s="48">
        <f ca="1">SUMIF(DemandTotal!$A$8:$A$318,$A143,DemandTotal!G$8:G$318)+SUMIF(CommodityTotal!$A$8:$A$318,$A143,CommodityTotal!G$8:G$318)+SUMIF(CustomerTotal!$A$8:$A$316,$A143,CustomerTotal!G$8:G$316)</f>
        <v>101694.55140886032</v>
      </c>
      <c r="H143" s="14">
        <f ca="1">SUMIF(DemandTotal!$A$8:$A$318,$A143,DemandTotal!H$8:H$318)+SUMIF(CommodityTotal!$A$8:$A$318,$A143,CommodityTotal!H$8:H$318)+SUMIF(CustomerTotal!$A$8:$A$316,$A143,CustomerTotal!H$8:H$316)</f>
        <v>5423.2294640196724</v>
      </c>
      <c r="I143" s="14">
        <f ca="1">SUMIF(DemandTotal!$A$8:$A$318,$A143,DemandTotal!I$8:I$318)+SUMIF(CommodityTotal!$A$8:$A$318,$A143,CommodityTotal!I$8:I$318)+SUMIF(CustomerTotal!$A$8:$A$316,$A143,CustomerTotal!I$8:I$316)</f>
        <v>7696.5213826182044</v>
      </c>
      <c r="J143" s="14">
        <f ca="1">SUMIF(DemandTotal!$A$8:$A$318,$A143,DemandTotal!J$8:J$318)+SUMIF(CommodityTotal!$A$8:$A$318,$A143,CommodityTotal!J$8:J$318)+SUMIF(CustomerTotal!$A$8:$A$316,$A143,CustomerTotal!J$8:J$316)</f>
        <v>4881.7968700283709</v>
      </c>
      <c r="K143" s="14">
        <f ca="1">SUMIF(DemandTotal!$A$8:$A$318,$A143,DemandTotal!K$8:K$318)+SUMIF(CommodityTotal!$A$8:$A$318,$A143,CommodityTotal!K$8:K$318)+SUMIF(CustomerTotal!$A$8:$A$316,$A143,CustomerTotal!K$8:K$316)</f>
        <v>711.26482885374605</v>
      </c>
      <c r="L143" s="14">
        <f ca="1">SUMIF(DemandTotal!$A$8:$A$318,$A143,DemandTotal!L$8:L$318)+SUMIF(CommodityTotal!$A$8:$A$318,$A143,CommodityTotal!L$8:L$318)+SUMIF(CustomerTotal!$A$8:$A$316,$A143,CustomerTotal!L$8:L$316)</f>
        <v>294.45165765920876</v>
      </c>
      <c r="M143" s="14">
        <f ca="1">SUMIF(DemandTotal!$A$8:$A$318,$A143,DemandTotal!M$8:M$318)+SUMIF(CommodityTotal!$A$8:$A$318,$A143,CommodityTotal!M$8:M$318)+SUMIF(CustomerTotal!$A$8:$A$316,$A143,CustomerTotal!M$8:M$316)</f>
        <v>1410.3829903154724</v>
      </c>
      <c r="N143" s="14">
        <f ca="1">SUMIF(DemandTotal!$A$8:$A$318,$A143,DemandTotal!N$8:N$318)+SUMIF(CommodityTotal!$A$8:$A$318,$A143,CommodityTotal!N$8:N$318)+SUMIF(CustomerTotal!$A$8:$A$316,$A143,CustomerTotal!N$8:N$316)</f>
        <v>-34.993041315836315</v>
      </c>
      <c r="O143" s="14">
        <f ca="1">SUMIF(DemandTotal!$A$8:$A$318,$A143,DemandTotal!O$8:O$318)+SUMIF(CommodityTotal!$A$8:$A$318,$A143,CommodityTotal!O$8:O$318)+SUMIF(CustomerTotal!$A$8:$A$316,$A143,CustomerTotal!O$8:O$316)</f>
        <v>-113.64853303857946</v>
      </c>
      <c r="P143" s="14">
        <f ca="1">SUMIF(DemandTotal!$A$8:$A$318,$A143,DemandTotal!P$8:P$318)+SUMIF(CommodityTotal!$A$8:$A$318,$A143,CommodityTotal!P$8:P$318)+SUMIF(CustomerTotal!$A$8:$A$316,$A143,CustomerTotal!P$8:P$316)</f>
        <v>0</v>
      </c>
      <c r="Q143" s="14">
        <f ca="1">SUMIF(DemandTotal!$A$8:$A$318,$A143,DemandTotal!Q$8:Q$318)+SUMIF(CommodityTotal!$A$8:$A$318,$A143,CommodityTotal!Q$8:Q$318)+SUMIF(CustomerTotal!$A$8:$A$316,$A143,CustomerTotal!Q$8:Q$316)</f>
        <v>0</v>
      </c>
      <c r="R143" s="14">
        <f ca="1">SUMIF(DemandTotal!$A$8:$A$318,$A143,DemandTotal!R$8:R$318)+SUMIF(CommodityTotal!$A$8:$A$318,$A143,CommodityTotal!R$8:R$318)+SUMIF(CustomerTotal!$A$8:$A$316,$A143,CustomerTotal!R$8:R$316)</f>
        <v>0</v>
      </c>
      <c r="S143" s="14">
        <f ca="1">SUMIF(DemandTotal!$A$8:$A$318,$A143,DemandTotal!S$8:S$318)+SUMIF(CommodityTotal!$A$8:$A$318,$A143,CommodityTotal!S$8:S$318)+SUMIF(CustomerTotal!$A$8:$A$316,$A143,CustomerTotal!S$8:S$316)</f>
        <v>0</v>
      </c>
      <c r="T143" s="14">
        <f ca="1">SUMIF(DemandTotal!$A$8:$A$318,$A143,DemandTotal!T$8:T$318)+SUMIF(CommodityTotal!$A$8:$A$318,$A143,CommodityTotal!T$8:T$318)+SUMIF(CustomerTotal!$A$8:$A$316,$A143,CustomerTotal!T$8:T$316)</f>
        <v>0</v>
      </c>
      <c r="U143" s="14">
        <f ca="1">SUMIF(DemandTotal!$A$8:$A$318,$A143,DemandTotal!U$8:U$318)+SUMIF(CommodityTotal!$A$8:$A$318,$A143,CommodityTotal!U$8:U$318)+SUMIF(CustomerTotal!$A$8:$A$316,$A143,CustomerTotal!U$8:U$316)</f>
        <v>0</v>
      </c>
      <c r="W143" s="14"/>
    </row>
    <row r="144" spans="1:23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>IF(ISBLANK('Input-Accounts'!D144),"",'Input-Accounts'!D144)</f>
        <v>76.447753061564285</v>
      </c>
      <c r="E144" s="14">
        <f t="shared" ca="1" si="12"/>
        <v>0</v>
      </c>
      <c r="F144" s="3"/>
      <c r="G144" s="48">
        <f ca="1">SUMIF(DemandTotal!$A$8:$A$318,$A144,DemandTotal!G$8:G$318)+SUMIF(CommodityTotal!$A$8:$A$318,$A144,CommodityTotal!G$8:G$318)+SUMIF(CustomerTotal!$A$8:$A$316,$A144,CustomerTotal!G$8:G$316)</f>
        <v>63.742974895576943</v>
      </c>
      <c r="H144" s="14">
        <f ca="1">SUMIF(DemandTotal!$A$8:$A$318,$A144,DemandTotal!H$8:H$318)+SUMIF(CommodityTotal!$A$8:$A$318,$A144,CommodityTotal!H$8:H$318)+SUMIF(CustomerTotal!$A$8:$A$316,$A144,CustomerTotal!H$8:H$316)</f>
        <v>3.3993244946635364</v>
      </c>
      <c r="I144" s="14">
        <f ca="1">SUMIF(DemandTotal!$A$8:$A$318,$A144,DemandTotal!I$8:I$318)+SUMIF(CommodityTotal!$A$8:$A$318,$A144,CommodityTotal!I$8:I$318)+SUMIF(CustomerTotal!$A$8:$A$316,$A144,CustomerTotal!I$8:I$316)</f>
        <v>4.8242424247791016</v>
      </c>
      <c r="J144" s="14">
        <f ca="1">SUMIF(DemandTotal!$A$8:$A$318,$A144,DemandTotal!J$8:J$318)+SUMIF(CommodityTotal!$A$8:$A$318,$A144,CommodityTotal!J$8:J$318)+SUMIF(CustomerTotal!$A$8:$A$316,$A144,CustomerTotal!J$8:J$316)</f>
        <v>3.0599501253556087</v>
      </c>
      <c r="K144" s="14">
        <f ca="1">SUMIF(DemandTotal!$A$8:$A$318,$A144,DemandTotal!K$8:K$318)+SUMIF(CommodityTotal!$A$8:$A$318,$A144,CommodityTotal!K$8:K$318)+SUMIF(CustomerTotal!$A$8:$A$316,$A144,CustomerTotal!K$8:K$316)</f>
        <v>0.4458266003598399</v>
      </c>
      <c r="L144" s="14">
        <f ca="1">SUMIF(DemandTotal!$A$8:$A$318,$A144,DemandTotal!L$8:L$318)+SUMIF(CommodityTotal!$A$8:$A$318,$A144,CommodityTotal!L$8:L$318)+SUMIF(CustomerTotal!$A$8:$A$316,$A144,CustomerTotal!L$8:L$316)</f>
        <v>0.18456470245559939</v>
      </c>
      <c r="M144" s="14">
        <f ca="1">SUMIF(DemandTotal!$A$8:$A$318,$A144,DemandTotal!M$8:M$318)+SUMIF(CommodityTotal!$A$8:$A$318,$A144,CommodityTotal!M$8:M$318)+SUMIF(CustomerTotal!$A$8:$A$316,$A144,CustomerTotal!M$8:M$316)</f>
        <v>0.88403957045229675</v>
      </c>
      <c r="N144" s="14">
        <f ca="1">SUMIF(DemandTotal!$A$8:$A$318,$A144,DemandTotal!N$8:N$318)+SUMIF(CommodityTotal!$A$8:$A$318,$A144,CommodityTotal!N$8:N$318)+SUMIF(CustomerTotal!$A$8:$A$316,$A144,CustomerTotal!N$8:N$316)</f>
        <v>-2.1933923924275248E-2</v>
      </c>
      <c r="O144" s="14">
        <f ca="1">SUMIF(DemandTotal!$A$8:$A$318,$A144,DemandTotal!O$8:O$318)+SUMIF(CommodityTotal!$A$8:$A$318,$A144,CommodityTotal!O$8:O$318)+SUMIF(CustomerTotal!$A$8:$A$316,$A144,CustomerTotal!O$8:O$316)</f>
        <v>-7.1235828154369976E-2</v>
      </c>
      <c r="P144" s="14">
        <f ca="1">SUMIF(DemandTotal!$A$8:$A$318,$A144,DemandTotal!P$8:P$318)+SUMIF(CommodityTotal!$A$8:$A$318,$A144,CommodityTotal!P$8:P$318)+SUMIF(CustomerTotal!$A$8:$A$316,$A144,CustomerTotal!P$8:P$316)</f>
        <v>0</v>
      </c>
      <c r="Q144" s="14">
        <f ca="1">SUMIF(DemandTotal!$A$8:$A$318,$A144,DemandTotal!Q$8:Q$318)+SUMIF(CommodityTotal!$A$8:$A$318,$A144,CommodityTotal!Q$8:Q$318)+SUMIF(CustomerTotal!$A$8:$A$316,$A144,CustomerTotal!Q$8:Q$316)</f>
        <v>0</v>
      </c>
      <c r="R144" s="14">
        <f ca="1">SUMIF(DemandTotal!$A$8:$A$318,$A144,DemandTotal!R$8:R$318)+SUMIF(CommodityTotal!$A$8:$A$318,$A144,CommodityTotal!R$8:R$318)+SUMIF(CustomerTotal!$A$8:$A$316,$A144,CustomerTotal!R$8:R$316)</f>
        <v>0</v>
      </c>
      <c r="S144" s="14">
        <f ca="1">SUMIF(DemandTotal!$A$8:$A$318,$A144,DemandTotal!S$8:S$318)+SUMIF(CommodityTotal!$A$8:$A$318,$A144,CommodityTotal!S$8:S$318)+SUMIF(CustomerTotal!$A$8:$A$316,$A144,CustomerTotal!S$8:S$316)</f>
        <v>0</v>
      </c>
      <c r="T144" s="14">
        <f ca="1">SUMIF(DemandTotal!$A$8:$A$318,$A144,DemandTotal!T$8:T$318)+SUMIF(CommodityTotal!$A$8:$A$318,$A144,CommodityTotal!T$8:T$318)+SUMIF(CustomerTotal!$A$8:$A$316,$A144,CustomerTotal!T$8:T$316)</f>
        <v>0</v>
      </c>
      <c r="U144" s="14">
        <f ca="1">SUMIF(DemandTotal!$A$8:$A$318,$A144,DemandTotal!U$8:U$318)+SUMIF(CommodityTotal!$A$8:$A$318,$A144,CommodityTotal!U$8:U$318)+SUMIF(CustomerTotal!$A$8:$A$316,$A144,CustomerTotal!U$8:U$316)</f>
        <v>0</v>
      </c>
      <c r="W144" s="14"/>
    </row>
    <row r="145" spans="1:23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>IF(ISBLANK('Input-Accounts'!D145),"",'Input-Accounts'!D145)</f>
        <v>203.7139914349963</v>
      </c>
      <c r="E145" s="14">
        <f t="shared" ca="1" si="12"/>
        <v>0</v>
      </c>
      <c r="F145" s="3"/>
      <c r="G145" s="48">
        <f ca="1">SUMIF(DemandTotal!$A$8:$A$318,$A145,DemandTotal!G$8:G$318)+SUMIF(CommodityTotal!$A$8:$A$318,$A145,CommodityTotal!G$8:G$318)+SUMIF(CustomerTotal!$A$8:$A$316,$A145,CustomerTotal!G$8:G$316)</f>
        <v>169.85896016409404</v>
      </c>
      <c r="H145" s="14">
        <f ca="1">SUMIF(DemandTotal!$A$8:$A$318,$A145,DemandTotal!H$8:H$318)+SUMIF(CommodityTotal!$A$8:$A$318,$A145,CommodityTotal!H$8:H$318)+SUMIF(CustomerTotal!$A$8:$A$316,$A145,CustomerTotal!H$8:H$316)</f>
        <v>9.05834289770414</v>
      </c>
      <c r="I145" s="14">
        <f ca="1">SUMIF(DemandTotal!$A$8:$A$318,$A145,DemandTotal!I$8:I$318)+SUMIF(CommodityTotal!$A$8:$A$318,$A145,CommodityTotal!I$8:I$318)+SUMIF(CustomerTotal!$A$8:$A$316,$A145,CustomerTotal!I$8:I$316)</f>
        <v>12.855389997013553</v>
      </c>
      <c r="J145" s="14">
        <f ca="1">SUMIF(DemandTotal!$A$8:$A$318,$A145,DemandTotal!J$8:J$318)+SUMIF(CommodityTotal!$A$8:$A$318,$A145,CommodityTotal!J$8:J$318)+SUMIF(CustomerTotal!$A$8:$A$316,$A145,CustomerTotal!J$8:J$316)</f>
        <v>8.1539957508785559</v>
      </c>
      <c r="K145" s="14">
        <f ca="1">SUMIF(DemandTotal!$A$8:$A$318,$A145,DemandTotal!K$8:K$318)+SUMIF(CommodityTotal!$A$8:$A$318,$A145,CommodityTotal!K$8:K$318)+SUMIF(CustomerTotal!$A$8:$A$316,$A145,CustomerTotal!K$8:K$316)</f>
        <v>1.1880155087626791</v>
      </c>
      <c r="L145" s="14">
        <f ca="1">SUMIF(DemandTotal!$A$8:$A$318,$A145,DemandTotal!L$8:L$318)+SUMIF(CommodityTotal!$A$8:$A$318,$A145,CommodityTotal!L$8:L$318)+SUMIF(CustomerTotal!$A$8:$A$316,$A145,CustomerTotal!L$8:L$316)</f>
        <v>0.49181840812200411</v>
      </c>
      <c r="M145" s="14">
        <f ca="1">SUMIF(DemandTotal!$A$8:$A$318,$A145,DemandTotal!M$8:M$318)+SUMIF(CommodityTotal!$A$8:$A$318,$A145,CommodityTotal!M$8:M$318)+SUMIF(CustomerTotal!$A$8:$A$316,$A145,CustomerTotal!M$8:M$316)</f>
        <v>2.3557426120593421</v>
      </c>
      <c r="N145" s="14">
        <f ca="1">SUMIF(DemandTotal!$A$8:$A$318,$A145,DemandTotal!N$8:N$318)+SUMIF(CommodityTotal!$A$8:$A$318,$A145,CommodityTotal!N$8:N$318)+SUMIF(CustomerTotal!$A$8:$A$316,$A145,CustomerTotal!N$8:N$316)</f>
        <v>-5.8448378291083791E-2</v>
      </c>
      <c r="O145" s="14">
        <f ca="1">SUMIF(DemandTotal!$A$8:$A$318,$A145,DemandTotal!O$8:O$318)+SUMIF(CommodityTotal!$A$8:$A$318,$A145,CommodityTotal!O$8:O$318)+SUMIF(CustomerTotal!$A$8:$A$316,$A145,CustomerTotal!O$8:O$316)</f>
        <v>-0.18982552534693492</v>
      </c>
      <c r="P145" s="14">
        <f ca="1">SUMIF(DemandTotal!$A$8:$A$318,$A145,DemandTotal!P$8:P$318)+SUMIF(CommodityTotal!$A$8:$A$318,$A145,CommodityTotal!P$8:P$318)+SUMIF(CustomerTotal!$A$8:$A$316,$A145,CustomerTotal!P$8:P$316)</f>
        <v>0</v>
      </c>
      <c r="Q145" s="14">
        <f ca="1">SUMIF(DemandTotal!$A$8:$A$318,$A145,DemandTotal!Q$8:Q$318)+SUMIF(CommodityTotal!$A$8:$A$318,$A145,CommodityTotal!Q$8:Q$318)+SUMIF(CustomerTotal!$A$8:$A$316,$A145,CustomerTotal!Q$8:Q$316)</f>
        <v>0</v>
      </c>
      <c r="R145" s="14">
        <f ca="1">SUMIF(DemandTotal!$A$8:$A$318,$A145,DemandTotal!R$8:R$318)+SUMIF(CommodityTotal!$A$8:$A$318,$A145,CommodityTotal!R$8:R$318)+SUMIF(CustomerTotal!$A$8:$A$316,$A145,CustomerTotal!R$8:R$316)</f>
        <v>0</v>
      </c>
      <c r="S145" s="14">
        <f ca="1">SUMIF(DemandTotal!$A$8:$A$318,$A145,DemandTotal!S$8:S$318)+SUMIF(CommodityTotal!$A$8:$A$318,$A145,CommodityTotal!S$8:S$318)+SUMIF(CustomerTotal!$A$8:$A$316,$A145,CustomerTotal!S$8:S$316)</f>
        <v>0</v>
      </c>
      <c r="T145" s="14">
        <f ca="1">SUMIF(DemandTotal!$A$8:$A$318,$A145,DemandTotal!T$8:T$318)+SUMIF(CommodityTotal!$A$8:$A$318,$A145,CommodityTotal!T$8:T$318)+SUMIF(CustomerTotal!$A$8:$A$316,$A145,CustomerTotal!T$8:T$316)</f>
        <v>0</v>
      </c>
      <c r="U145" s="14">
        <f ca="1">SUMIF(DemandTotal!$A$8:$A$318,$A145,DemandTotal!U$8:U$318)+SUMIF(CommodityTotal!$A$8:$A$318,$A145,CommodityTotal!U$8:U$318)+SUMIF(CustomerTotal!$A$8:$A$316,$A145,CustomerTotal!U$8:U$316)</f>
        <v>0</v>
      </c>
      <c r="W145" s="14"/>
    </row>
    <row r="146" spans="1:23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>IF(ISBLANK('Input-Accounts'!D146),"",'Input-Accounts'!D146)</f>
        <v>99</v>
      </c>
      <c r="E146" s="14">
        <f t="shared" ca="1" si="12"/>
        <v>0</v>
      </c>
      <c r="F146" s="3"/>
      <c r="G146" s="48">
        <f ca="1">SUMIF(DemandTotal!$A$8:$A$318,$A146,DemandTotal!G$8:G$318)+SUMIF(CommodityTotal!$A$8:$A$318,$A146,CommodityTotal!G$8:G$318)+SUMIF(CustomerTotal!$A$8:$A$316,$A146,CustomerTotal!G$8:G$316)</f>
        <v>83.274149517977904</v>
      </c>
      <c r="H146" s="14">
        <f ca="1">SUMIF(DemandTotal!$A$8:$A$318,$A146,DemandTotal!H$8:H$318)+SUMIF(CommodityTotal!$A$8:$A$318,$A146,CommodityTotal!H$8:H$318)+SUMIF(CustomerTotal!$A$8:$A$316,$A146,CustomerTotal!H$8:H$316)</f>
        <v>4.3829236172874113</v>
      </c>
      <c r="I146" s="14">
        <f ca="1">SUMIF(DemandTotal!$A$8:$A$318,$A146,DemandTotal!I$8:I$318)+SUMIF(CommodityTotal!$A$8:$A$318,$A146,CommodityTotal!I$8:I$318)+SUMIF(CustomerTotal!$A$8:$A$316,$A146,CustomerTotal!I$8:I$316)</f>
        <v>6.1006356942926905</v>
      </c>
      <c r="J146" s="14">
        <f ca="1">SUMIF(DemandTotal!$A$8:$A$318,$A146,DemandTotal!J$8:J$318)+SUMIF(CommodityTotal!$A$8:$A$318,$A146,CommodityTotal!J$8:J$318)+SUMIF(CustomerTotal!$A$8:$A$316,$A146,CustomerTotal!J$8:J$316)</f>
        <v>3.5850667332343926</v>
      </c>
      <c r="K146" s="14">
        <f ca="1">SUMIF(DemandTotal!$A$8:$A$318,$A146,DemandTotal!K$8:K$318)+SUMIF(CommodityTotal!$A$8:$A$318,$A146,CommodityTotal!K$8:K$318)+SUMIF(CustomerTotal!$A$8:$A$316,$A146,CustomerTotal!K$8:K$316)</f>
        <v>0.56515258298796389</v>
      </c>
      <c r="L146" s="14">
        <f ca="1">SUMIF(DemandTotal!$A$8:$A$318,$A146,DemandTotal!L$8:L$318)+SUMIF(CommodityTotal!$A$8:$A$318,$A146,CommodityTotal!L$8:L$318)+SUMIF(CustomerTotal!$A$8:$A$316,$A146,CustomerTotal!L$8:L$316)</f>
        <v>0.23414984605904338</v>
      </c>
      <c r="M146" s="14">
        <f ca="1">SUMIF(DemandTotal!$A$8:$A$318,$A146,DemandTotal!M$8:M$318)+SUMIF(CommodityTotal!$A$8:$A$318,$A146,CommodityTotal!M$8:M$318)+SUMIF(CustomerTotal!$A$8:$A$316,$A146,CustomerTotal!M$8:M$316)</f>
        <v>0.85792200816060149</v>
      </c>
      <c r="N146" s="14">
        <f ca="1">SUMIF(DemandTotal!$A$8:$A$318,$A146,DemandTotal!N$8:N$318)+SUMIF(CommodityTotal!$A$8:$A$318,$A146,CommodityTotal!N$8:N$318)+SUMIF(CustomerTotal!$A$8:$A$316,$A146,CustomerTotal!N$8:N$316)</f>
        <v>0</v>
      </c>
      <c r="O146" s="14">
        <f ca="1">SUMIF(DemandTotal!$A$8:$A$318,$A146,DemandTotal!O$8:O$318)+SUMIF(CommodityTotal!$A$8:$A$318,$A146,CommodityTotal!O$8:O$318)+SUMIF(CustomerTotal!$A$8:$A$316,$A146,CustomerTotal!O$8:O$316)</f>
        <v>0</v>
      </c>
      <c r="P146" s="14">
        <f ca="1">SUMIF(DemandTotal!$A$8:$A$318,$A146,DemandTotal!P$8:P$318)+SUMIF(CommodityTotal!$A$8:$A$318,$A146,CommodityTotal!P$8:P$318)+SUMIF(CustomerTotal!$A$8:$A$316,$A146,CustomerTotal!P$8:P$316)</f>
        <v>0</v>
      </c>
      <c r="Q146" s="14">
        <f ca="1">SUMIF(DemandTotal!$A$8:$A$318,$A146,DemandTotal!Q$8:Q$318)+SUMIF(CommodityTotal!$A$8:$A$318,$A146,CommodityTotal!Q$8:Q$318)+SUMIF(CustomerTotal!$A$8:$A$316,$A146,CustomerTotal!Q$8:Q$316)</f>
        <v>0</v>
      </c>
      <c r="R146" s="14">
        <f ca="1">SUMIF(DemandTotal!$A$8:$A$318,$A146,DemandTotal!R$8:R$318)+SUMIF(CommodityTotal!$A$8:$A$318,$A146,CommodityTotal!R$8:R$318)+SUMIF(CustomerTotal!$A$8:$A$316,$A146,CustomerTotal!R$8:R$316)</f>
        <v>0</v>
      </c>
      <c r="S146" s="14">
        <f ca="1">SUMIF(DemandTotal!$A$8:$A$318,$A146,DemandTotal!S$8:S$318)+SUMIF(CommodityTotal!$A$8:$A$318,$A146,CommodityTotal!S$8:S$318)+SUMIF(CustomerTotal!$A$8:$A$316,$A146,CustomerTotal!S$8:S$316)</f>
        <v>0</v>
      </c>
      <c r="T146" s="14">
        <f ca="1">SUMIF(DemandTotal!$A$8:$A$318,$A146,DemandTotal!T$8:T$318)+SUMIF(CommodityTotal!$A$8:$A$318,$A146,CommodityTotal!T$8:T$318)+SUMIF(CustomerTotal!$A$8:$A$316,$A146,CustomerTotal!T$8:T$316)</f>
        <v>0</v>
      </c>
      <c r="U146" s="14">
        <f ca="1">SUMIF(DemandTotal!$A$8:$A$318,$A146,DemandTotal!U$8:U$318)+SUMIF(CommodityTotal!$A$8:$A$318,$A146,CommodityTotal!U$8:U$318)+SUMIF(CustomerTotal!$A$8:$A$316,$A146,CustomerTotal!U$8:U$316)</f>
        <v>0</v>
      </c>
      <c r="V146" t="e">
        <f ca="1">SUM(DemandTotal:CustomerTotal!#REF!)</f>
        <v>#NAME?</v>
      </c>
      <c r="W146" s="14"/>
    </row>
    <row r="147" spans="1:23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>IF(ISBLANK('Input-Accounts'!D147),"",'Input-Accounts'!D147)</f>
        <v>18</v>
      </c>
      <c r="E147" s="14">
        <f t="shared" ca="1" si="12"/>
        <v>0</v>
      </c>
      <c r="F147" s="3"/>
      <c r="G147" s="48">
        <f ca="1">SUMIF(DemandTotal!$A$8:$A$318,$A147,DemandTotal!G$8:G$318)+SUMIF(CommodityTotal!$A$8:$A$318,$A147,CommodityTotal!G$8:G$318)+SUMIF(CustomerTotal!$A$8:$A$316,$A147,CustomerTotal!G$8:G$316)</f>
        <v>15.140754457814163</v>
      </c>
      <c r="H147" s="14">
        <f ca="1">SUMIF(DemandTotal!$A$8:$A$318,$A147,DemandTotal!H$8:H$318)+SUMIF(CommodityTotal!$A$8:$A$318,$A147,CommodityTotal!H$8:H$318)+SUMIF(CustomerTotal!$A$8:$A$316,$A147,CustomerTotal!H$8:H$316)</f>
        <v>0.79689520314316575</v>
      </c>
      <c r="I147" s="14">
        <f ca="1">SUMIF(DemandTotal!$A$8:$A$318,$A147,DemandTotal!I$8:I$318)+SUMIF(CommodityTotal!$A$8:$A$318,$A147,CommodityTotal!I$8:I$318)+SUMIF(CustomerTotal!$A$8:$A$316,$A147,CustomerTotal!I$8:I$316)</f>
        <v>1.1092064898713982</v>
      </c>
      <c r="J147" s="14">
        <f ca="1">SUMIF(DemandTotal!$A$8:$A$318,$A147,DemandTotal!J$8:J$318)+SUMIF(CommodityTotal!$A$8:$A$318,$A147,CommodityTotal!J$8:J$318)+SUMIF(CustomerTotal!$A$8:$A$316,$A147,CustomerTotal!J$8:J$316)</f>
        <v>0.65183031513352596</v>
      </c>
      <c r="K147" s="14">
        <f ca="1">SUMIF(DemandTotal!$A$8:$A$318,$A147,DemandTotal!K$8:K$318)+SUMIF(CommodityTotal!$A$8:$A$318,$A147,CommodityTotal!K$8:K$318)+SUMIF(CustomerTotal!$A$8:$A$316,$A147,CustomerTotal!K$8:K$316)</f>
        <v>0.1027550150887207</v>
      </c>
      <c r="L147" s="14">
        <f ca="1">SUMIF(DemandTotal!$A$8:$A$318,$A147,DemandTotal!L$8:L$318)+SUMIF(CommodityTotal!$A$8:$A$318,$A147,CommodityTotal!L$8:L$318)+SUMIF(CustomerTotal!$A$8:$A$316,$A147,CustomerTotal!L$8:L$316)</f>
        <v>4.2572699283462433E-2</v>
      </c>
      <c r="M147" s="14">
        <f ca="1">SUMIF(DemandTotal!$A$8:$A$318,$A147,DemandTotal!M$8:M$318)+SUMIF(CommodityTotal!$A$8:$A$318,$A147,CommodityTotal!M$8:M$318)+SUMIF(CustomerTotal!$A$8:$A$316,$A147,CustomerTotal!M$8:M$316)</f>
        <v>0.15598581966556391</v>
      </c>
      <c r="N147" s="14">
        <f ca="1">SUMIF(DemandTotal!$A$8:$A$318,$A147,DemandTotal!N$8:N$318)+SUMIF(CommodityTotal!$A$8:$A$318,$A147,CommodityTotal!N$8:N$318)+SUMIF(CustomerTotal!$A$8:$A$316,$A147,CustomerTotal!N$8:N$316)</f>
        <v>0</v>
      </c>
      <c r="O147" s="14">
        <f ca="1">SUMIF(DemandTotal!$A$8:$A$318,$A147,DemandTotal!O$8:O$318)+SUMIF(CommodityTotal!$A$8:$A$318,$A147,CommodityTotal!O$8:O$318)+SUMIF(CustomerTotal!$A$8:$A$316,$A147,CustomerTotal!O$8:O$316)</f>
        <v>0</v>
      </c>
      <c r="P147" s="14">
        <f ca="1">SUMIF(DemandTotal!$A$8:$A$318,$A147,DemandTotal!P$8:P$318)+SUMIF(CommodityTotal!$A$8:$A$318,$A147,CommodityTotal!P$8:P$318)+SUMIF(CustomerTotal!$A$8:$A$316,$A147,CustomerTotal!P$8:P$316)</f>
        <v>0</v>
      </c>
      <c r="Q147" s="14">
        <f ca="1">SUMIF(DemandTotal!$A$8:$A$318,$A147,DemandTotal!Q$8:Q$318)+SUMIF(CommodityTotal!$A$8:$A$318,$A147,CommodityTotal!Q$8:Q$318)+SUMIF(CustomerTotal!$A$8:$A$316,$A147,CustomerTotal!Q$8:Q$316)</f>
        <v>0</v>
      </c>
      <c r="R147" s="14">
        <f ca="1">SUMIF(DemandTotal!$A$8:$A$318,$A147,DemandTotal!R$8:R$318)+SUMIF(CommodityTotal!$A$8:$A$318,$A147,CommodityTotal!R$8:R$318)+SUMIF(CustomerTotal!$A$8:$A$316,$A147,CustomerTotal!R$8:R$316)</f>
        <v>0</v>
      </c>
      <c r="S147" s="14">
        <f ca="1">SUMIF(DemandTotal!$A$8:$A$318,$A147,DemandTotal!S$8:S$318)+SUMIF(CommodityTotal!$A$8:$A$318,$A147,CommodityTotal!S$8:S$318)+SUMIF(CustomerTotal!$A$8:$A$316,$A147,CustomerTotal!S$8:S$316)</f>
        <v>0</v>
      </c>
      <c r="T147" s="14">
        <f ca="1">SUMIF(DemandTotal!$A$8:$A$318,$A147,DemandTotal!T$8:T$318)+SUMIF(CommodityTotal!$A$8:$A$318,$A147,CommodityTotal!T$8:T$318)+SUMIF(CustomerTotal!$A$8:$A$316,$A147,CustomerTotal!T$8:T$316)</f>
        <v>0</v>
      </c>
      <c r="U147" s="14">
        <f ca="1">SUMIF(DemandTotal!$A$8:$A$318,$A147,DemandTotal!U$8:U$318)+SUMIF(CommodityTotal!$A$8:$A$318,$A147,CommodityTotal!U$8:U$318)+SUMIF(CustomerTotal!$A$8:$A$316,$A147,CustomerTotal!U$8:U$316)</f>
        <v>0</v>
      </c>
      <c r="V147">
        <f>SUM(DemandTotal:CustomerTotal!V78)</f>
        <v>0</v>
      </c>
      <c r="W147" s="14"/>
    </row>
    <row r="148" spans="1:23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>IF(ISBLANK('Input-Accounts'!D148),"",'Input-Accounts'!D148)</f>
        <v>8</v>
      </c>
      <c r="E148" s="14">
        <f t="shared" ca="1" si="12"/>
        <v>0</v>
      </c>
      <c r="F148" s="3"/>
      <c r="G148" s="48">
        <f ca="1">SUMIF(DemandTotal!$A$8:$A$318,$A148,DemandTotal!G$8:G$318)+SUMIF(CommodityTotal!$A$8:$A$318,$A148,CommodityTotal!G$8:G$318)+SUMIF(CustomerTotal!$A$8:$A$316,$A148,CustomerTotal!G$8:G$316)</f>
        <v>6.7292242034729615</v>
      </c>
      <c r="H148" s="14">
        <f ca="1">SUMIF(DemandTotal!$A$8:$A$318,$A148,DemandTotal!H$8:H$318)+SUMIF(CommodityTotal!$A$8:$A$318,$A148,CommodityTotal!H$8:H$318)+SUMIF(CustomerTotal!$A$8:$A$316,$A148,CustomerTotal!H$8:H$316)</f>
        <v>0.35417564584140698</v>
      </c>
      <c r="I148" s="14">
        <f ca="1">SUMIF(DemandTotal!$A$8:$A$318,$A148,DemandTotal!I$8:I$318)+SUMIF(CommodityTotal!$A$8:$A$318,$A148,CommodityTotal!I$8:I$318)+SUMIF(CustomerTotal!$A$8:$A$316,$A148,CustomerTotal!I$8:I$316)</f>
        <v>0.49298066216506586</v>
      </c>
      <c r="J148" s="14">
        <f ca="1">SUMIF(DemandTotal!$A$8:$A$318,$A148,DemandTotal!J$8:J$318)+SUMIF(CommodityTotal!$A$8:$A$318,$A148,CommodityTotal!J$8:J$318)+SUMIF(CustomerTotal!$A$8:$A$316,$A148,CustomerTotal!J$8:J$316)</f>
        <v>0.28970236228156709</v>
      </c>
      <c r="K148" s="14">
        <f ca="1">SUMIF(DemandTotal!$A$8:$A$318,$A148,DemandTotal!K$8:K$318)+SUMIF(CommodityTotal!$A$8:$A$318,$A148,CommodityTotal!K$8:K$318)+SUMIF(CustomerTotal!$A$8:$A$316,$A148,CustomerTotal!K$8:K$316)</f>
        <v>4.5668895594986977E-2</v>
      </c>
      <c r="L148" s="14">
        <f ca="1">SUMIF(DemandTotal!$A$8:$A$318,$A148,DemandTotal!L$8:L$318)+SUMIF(CommodityTotal!$A$8:$A$318,$A148,CommodityTotal!L$8:L$318)+SUMIF(CustomerTotal!$A$8:$A$316,$A148,CustomerTotal!L$8:L$316)</f>
        <v>1.892119968153886E-2</v>
      </c>
      <c r="M148" s="14">
        <f ca="1">SUMIF(DemandTotal!$A$8:$A$318,$A148,DemandTotal!M$8:M$318)+SUMIF(CommodityTotal!$A$8:$A$318,$A148,CommodityTotal!M$8:M$318)+SUMIF(CustomerTotal!$A$8:$A$316,$A148,CustomerTotal!M$8:M$316)</f>
        <v>6.9327030962472849E-2</v>
      </c>
      <c r="N148" s="14">
        <f ca="1">SUMIF(DemandTotal!$A$8:$A$318,$A148,DemandTotal!N$8:N$318)+SUMIF(CommodityTotal!$A$8:$A$318,$A148,CommodityTotal!N$8:N$318)+SUMIF(CustomerTotal!$A$8:$A$316,$A148,CustomerTotal!N$8:N$316)</f>
        <v>0</v>
      </c>
      <c r="O148" s="14">
        <f ca="1">SUMIF(DemandTotal!$A$8:$A$318,$A148,DemandTotal!O$8:O$318)+SUMIF(CommodityTotal!$A$8:$A$318,$A148,CommodityTotal!O$8:O$318)+SUMIF(CustomerTotal!$A$8:$A$316,$A148,CustomerTotal!O$8:O$316)</f>
        <v>0</v>
      </c>
      <c r="P148" s="14">
        <f ca="1">SUMIF(DemandTotal!$A$8:$A$318,$A148,DemandTotal!P$8:P$318)+SUMIF(CommodityTotal!$A$8:$A$318,$A148,CommodityTotal!P$8:P$318)+SUMIF(CustomerTotal!$A$8:$A$316,$A148,CustomerTotal!P$8:P$316)</f>
        <v>0</v>
      </c>
      <c r="Q148" s="14">
        <f ca="1">SUMIF(DemandTotal!$A$8:$A$318,$A148,DemandTotal!Q$8:Q$318)+SUMIF(CommodityTotal!$A$8:$A$318,$A148,CommodityTotal!Q$8:Q$318)+SUMIF(CustomerTotal!$A$8:$A$316,$A148,CustomerTotal!Q$8:Q$316)</f>
        <v>0</v>
      </c>
      <c r="R148" s="14">
        <f ca="1">SUMIF(DemandTotal!$A$8:$A$318,$A148,DemandTotal!R$8:R$318)+SUMIF(CommodityTotal!$A$8:$A$318,$A148,CommodityTotal!R$8:R$318)+SUMIF(CustomerTotal!$A$8:$A$316,$A148,CustomerTotal!R$8:R$316)</f>
        <v>0</v>
      </c>
      <c r="S148" s="14">
        <f ca="1">SUMIF(DemandTotal!$A$8:$A$318,$A148,DemandTotal!S$8:S$318)+SUMIF(CommodityTotal!$A$8:$A$318,$A148,CommodityTotal!S$8:S$318)+SUMIF(CustomerTotal!$A$8:$A$316,$A148,CustomerTotal!S$8:S$316)</f>
        <v>0</v>
      </c>
      <c r="T148" s="14">
        <f ca="1">SUMIF(DemandTotal!$A$8:$A$318,$A148,DemandTotal!T$8:T$318)+SUMIF(CommodityTotal!$A$8:$A$318,$A148,CommodityTotal!T$8:T$318)+SUMIF(CustomerTotal!$A$8:$A$316,$A148,CustomerTotal!T$8:T$316)</f>
        <v>0</v>
      </c>
      <c r="U148" s="14">
        <f ca="1">SUMIF(DemandTotal!$A$8:$A$318,$A148,DemandTotal!U$8:U$318)+SUMIF(CommodityTotal!$A$8:$A$318,$A148,CommodityTotal!U$8:U$318)+SUMIF(CustomerTotal!$A$8:$A$316,$A148,CustomerTotal!U$8:U$316)</f>
        <v>0</v>
      </c>
      <c r="V148">
        <f>SUM(DemandTotal:CustomerTotal!V79)</f>
        <v>0</v>
      </c>
      <c r="W148" s="14"/>
    </row>
    <row r="149" spans="1:23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>IF(ISBLANK('Input-Accounts'!D149),"",'Input-Accounts'!D149)</f>
        <v>43</v>
      </c>
      <c r="E149" s="14">
        <f t="shared" ca="1" si="12"/>
        <v>0</v>
      </c>
      <c r="F149" s="3"/>
      <c r="G149" s="48">
        <f ca="1">SUMIF(DemandTotal!$A$8:$A$318,$A149,DemandTotal!G$8:G$318)+SUMIF(CommodityTotal!$A$8:$A$318,$A149,CommodityTotal!G$8:G$318)+SUMIF(CustomerTotal!$A$8:$A$316,$A149,CustomerTotal!G$8:G$316)</f>
        <v>36.169580093667165</v>
      </c>
      <c r="H149" s="14">
        <f ca="1">SUMIF(DemandTotal!$A$8:$A$318,$A149,DemandTotal!H$8:H$318)+SUMIF(CommodityTotal!$A$8:$A$318,$A149,CommodityTotal!H$8:H$318)+SUMIF(CustomerTotal!$A$8:$A$316,$A149,CustomerTotal!H$8:H$316)</f>
        <v>1.9036940963975626</v>
      </c>
      <c r="I149" s="14">
        <f ca="1">SUMIF(DemandTotal!$A$8:$A$318,$A149,DemandTotal!I$8:I$318)+SUMIF(CommodityTotal!$A$8:$A$318,$A149,CommodityTotal!I$8:I$318)+SUMIF(CustomerTotal!$A$8:$A$316,$A149,CustomerTotal!I$8:I$316)</f>
        <v>2.6497710591372292</v>
      </c>
      <c r="J149" s="14">
        <f ca="1">SUMIF(DemandTotal!$A$8:$A$318,$A149,DemandTotal!J$8:J$318)+SUMIF(CommodityTotal!$A$8:$A$318,$A149,CommodityTotal!J$8:J$318)+SUMIF(CustomerTotal!$A$8:$A$316,$A149,CustomerTotal!J$8:J$316)</f>
        <v>1.5571501972634232</v>
      </c>
      <c r="K149" s="14">
        <f ca="1">SUMIF(DemandTotal!$A$8:$A$318,$A149,DemandTotal!K$8:K$318)+SUMIF(CommodityTotal!$A$8:$A$318,$A149,CommodityTotal!K$8:K$318)+SUMIF(CustomerTotal!$A$8:$A$316,$A149,CustomerTotal!K$8:K$316)</f>
        <v>0.24547031382305501</v>
      </c>
      <c r="L149" s="14">
        <f ca="1">SUMIF(DemandTotal!$A$8:$A$318,$A149,DemandTotal!L$8:L$318)+SUMIF(CommodityTotal!$A$8:$A$318,$A149,CommodityTotal!L$8:L$318)+SUMIF(CustomerTotal!$A$8:$A$316,$A149,CustomerTotal!L$8:L$316)</f>
        <v>0.10170144828827136</v>
      </c>
      <c r="M149" s="14">
        <f ca="1">SUMIF(DemandTotal!$A$8:$A$318,$A149,DemandTotal!M$8:M$318)+SUMIF(CommodityTotal!$A$8:$A$318,$A149,CommodityTotal!M$8:M$318)+SUMIF(CustomerTotal!$A$8:$A$316,$A149,CustomerTotal!M$8:M$316)</f>
        <v>0.37263279142329159</v>
      </c>
      <c r="N149" s="14">
        <f ca="1">SUMIF(DemandTotal!$A$8:$A$318,$A149,DemandTotal!N$8:N$318)+SUMIF(CommodityTotal!$A$8:$A$318,$A149,CommodityTotal!N$8:N$318)+SUMIF(CustomerTotal!$A$8:$A$316,$A149,CustomerTotal!N$8:N$316)</f>
        <v>0</v>
      </c>
      <c r="O149" s="14">
        <f ca="1">SUMIF(DemandTotal!$A$8:$A$318,$A149,DemandTotal!O$8:O$318)+SUMIF(CommodityTotal!$A$8:$A$318,$A149,CommodityTotal!O$8:O$318)+SUMIF(CustomerTotal!$A$8:$A$316,$A149,CustomerTotal!O$8:O$316)</f>
        <v>0</v>
      </c>
      <c r="P149" s="14">
        <f ca="1">SUMIF(DemandTotal!$A$8:$A$318,$A149,DemandTotal!P$8:P$318)+SUMIF(CommodityTotal!$A$8:$A$318,$A149,CommodityTotal!P$8:P$318)+SUMIF(CustomerTotal!$A$8:$A$316,$A149,CustomerTotal!P$8:P$316)</f>
        <v>0</v>
      </c>
      <c r="Q149" s="14">
        <f ca="1">SUMIF(DemandTotal!$A$8:$A$318,$A149,DemandTotal!Q$8:Q$318)+SUMIF(CommodityTotal!$A$8:$A$318,$A149,CommodityTotal!Q$8:Q$318)+SUMIF(CustomerTotal!$A$8:$A$316,$A149,CustomerTotal!Q$8:Q$316)</f>
        <v>0</v>
      </c>
      <c r="R149" s="14">
        <f ca="1">SUMIF(DemandTotal!$A$8:$A$318,$A149,DemandTotal!R$8:R$318)+SUMIF(CommodityTotal!$A$8:$A$318,$A149,CommodityTotal!R$8:R$318)+SUMIF(CustomerTotal!$A$8:$A$316,$A149,CustomerTotal!R$8:R$316)</f>
        <v>0</v>
      </c>
      <c r="S149" s="14">
        <f ca="1">SUMIF(DemandTotal!$A$8:$A$318,$A149,DemandTotal!S$8:S$318)+SUMIF(CommodityTotal!$A$8:$A$318,$A149,CommodityTotal!S$8:S$318)+SUMIF(CustomerTotal!$A$8:$A$316,$A149,CustomerTotal!S$8:S$316)</f>
        <v>0</v>
      </c>
      <c r="T149" s="14">
        <f ca="1">SUMIF(DemandTotal!$A$8:$A$318,$A149,DemandTotal!T$8:T$318)+SUMIF(CommodityTotal!$A$8:$A$318,$A149,CommodityTotal!T$8:T$318)+SUMIF(CustomerTotal!$A$8:$A$316,$A149,CustomerTotal!T$8:T$316)</f>
        <v>0</v>
      </c>
      <c r="U149" s="14">
        <f ca="1">SUMIF(DemandTotal!$A$8:$A$318,$A149,DemandTotal!U$8:U$318)+SUMIF(CommodityTotal!$A$8:$A$318,$A149,CommodityTotal!U$8:U$318)+SUMIF(CustomerTotal!$A$8:$A$316,$A149,CustomerTotal!U$8:U$316)</f>
        <v>0</v>
      </c>
      <c r="V149">
        <f>SUM(DemandTotal:CustomerTotal!V80)</f>
        <v>0</v>
      </c>
      <c r="W149" s="14"/>
    </row>
    <row r="150" spans="1:23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>IF(ISBLANK('Input-Accounts'!D150),"",'Input-Accounts'!D150)</f>
        <v>69259.651159096829</v>
      </c>
      <c r="E150" s="14">
        <f t="shared" ca="1" si="12"/>
        <v>0</v>
      </c>
      <c r="F150" s="3"/>
      <c r="G150" s="48">
        <f ca="1">SUMIF(DemandTotal!$A$8:$A$318,$A150,DemandTotal!G$8:G$318)+SUMIF(CommodityTotal!$A$8:$A$318,$A150,CommodityTotal!G$8:G$318)+SUMIF(CustomerTotal!$A$8:$A$316,$A150,CustomerTotal!G$8:G$316)</f>
        <v>57749.456698294613</v>
      </c>
      <c r="H150" s="14">
        <f ca="1">SUMIF(DemandTotal!$A$8:$A$318,$A150,DemandTotal!H$8:H$318)+SUMIF(CommodityTotal!$A$8:$A$318,$A150,CommodityTotal!H$8:H$318)+SUMIF(CustomerTotal!$A$8:$A$316,$A150,CustomerTotal!H$8:H$316)</f>
        <v>3079.698477041833</v>
      </c>
      <c r="I150" s="14">
        <f ca="1">SUMIF(DemandTotal!$A$8:$A$318,$A150,DemandTotal!I$8:I$318)+SUMIF(CommodityTotal!$A$8:$A$318,$A150,CommodityTotal!I$8:I$318)+SUMIF(CustomerTotal!$A$8:$A$316,$A150,CustomerTotal!I$8:I$316)</f>
        <v>4370.6365990644736</v>
      </c>
      <c r="J150" s="14">
        <f ca="1">SUMIF(DemandTotal!$A$8:$A$318,$A150,DemandTotal!J$8:J$318)+SUMIF(CommodityTotal!$A$8:$A$318,$A150,CommodityTotal!J$8:J$318)+SUMIF(CustomerTotal!$A$8:$A$316,$A150,CustomerTotal!J$8:J$316)</f>
        <v>2772.2342352651417</v>
      </c>
      <c r="K150" s="14">
        <f ca="1">SUMIF(DemandTotal!$A$8:$A$318,$A150,DemandTotal!K$8:K$318)+SUMIF(CommodityTotal!$A$8:$A$318,$A150,CommodityTotal!K$8:K$318)+SUMIF(CustomerTotal!$A$8:$A$316,$A150,CustomerTotal!K$8:K$316)</f>
        <v>403.90715988084474</v>
      </c>
      <c r="L150" s="14">
        <f ca="1">SUMIF(DemandTotal!$A$8:$A$318,$A150,DemandTotal!L$8:L$318)+SUMIF(CommodityTotal!$A$8:$A$318,$A150,CommodityTotal!L$8:L$318)+SUMIF(CustomerTotal!$A$8:$A$316,$A150,CustomerTotal!L$8:L$316)</f>
        <v>167.21076024383746</v>
      </c>
      <c r="M150" s="14">
        <f ca="1">SUMIF(DemandTotal!$A$8:$A$318,$A150,DemandTotal!M$8:M$318)+SUMIF(CommodityTotal!$A$8:$A$318,$A150,CommodityTotal!M$8:M$318)+SUMIF(CustomerTotal!$A$8:$A$316,$A150,CustomerTotal!M$8:M$316)</f>
        <v>800.9165712307597</v>
      </c>
      <c r="N150" s="14">
        <f ca="1">SUMIF(DemandTotal!$A$8:$A$318,$A150,DemandTotal!N$8:N$318)+SUMIF(CommodityTotal!$A$8:$A$318,$A150,CommodityTotal!N$8:N$318)+SUMIF(CustomerTotal!$A$8:$A$316,$A150,CustomerTotal!N$8:N$316)</f>
        <v>-19.871557484784329</v>
      </c>
      <c r="O150" s="14">
        <f ca="1">SUMIF(DemandTotal!$A$8:$A$318,$A150,DemandTotal!O$8:O$318)+SUMIF(CommodityTotal!$A$8:$A$318,$A150,CommodityTotal!O$8:O$318)+SUMIF(CustomerTotal!$A$8:$A$316,$A150,CustomerTotal!O$8:O$316)</f>
        <v>-64.537784439888114</v>
      </c>
      <c r="P150" s="14">
        <f ca="1">SUMIF(DemandTotal!$A$8:$A$318,$A150,DemandTotal!P$8:P$318)+SUMIF(CommodityTotal!$A$8:$A$318,$A150,CommodityTotal!P$8:P$318)+SUMIF(CustomerTotal!$A$8:$A$316,$A150,CustomerTotal!P$8:P$316)</f>
        <v>0</v>
      </c>
      <c r="Q150" s="14">
        <f ca="1">SUMIF(DemandTotal!$A$8:$A$318,$A150,DemandTotal!Q$8:Q$318)+SUMIF(CommodityTotal!$A$8:$A$318,$A150,CommodityTotal!Q$8:Q$318)+SUMIF(CustomerTotal!$A$8:$A$316,$A150,CustomerTotal!Q$8:Q$316)</f>
        <v>0</v>
      </c>
      <c r="R150" s="14">
        <f ca="1">SUMIF(DemandTotal!$A$8:$A$318,$A150,DemandTotal!R$8:R$318)+SUMIF(CommodityTotal!$A$8:$A$318,$A150,CommodityTotal!R$8:R$318)+SUMIF(CustomerTotal!$A$8:$A$316,$A150,CustomerTotal!R$8:R$316)</f>
        <v>0</v>
      </c>
      <c r="S150" s="14">
        <f ca="1">SUMIF(DemandTotal!$A$8:$A$318,$A150,DemandTotal!S$8:S$318)+SUMIF(CommodityTotal!$A$8:$A$318,$A150,CommodityTotal!S$8:S$318)+SUMIF(CustomerTotal!$A$8:$A$316,$A150,CustomerTotal!S$8:S$316)</f>
        <v>0</v>
      </c>
      <c r="T150" s="14">
        <f ca="1">SUMIF(DemandTotal!$A$8:$A$318,$A150,DemandTotal!T$8:T$318)+SUMIF(CommodityTotal!$A$8:$A$318,$A150,CommodityTotal!T$8:T$318)+SUMIF(CustomerTotal!$A$8:$A$316,$A150,CustomerTotal!T$8:T$316)</f>
        <v>0</v>
      </c>
      <c r="U150" s="14">
        <f ca="1">SUMIF(DemandTotal!$A$8:$A$318,$A150,DemandTotal!U$8:U$318)+SUMIF(CommodityTotal!$A$8:$A$318,$A150,CommodityTotal!U$8:U$318)+SUMIF(CustomerTotal!$A$8:$A$316,$A150,CustomerTotal!U$8:U$316)</f>
        <v>0</v>
      </c>
      <c r="V150">
        <f>SUM(DemandTotal:CustomerTotal!V81)</f>
        <v>0</v>
      </c>
      <c r="W150" s="14"/>
    </row>
    <row r="151" spans="1:23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>IF(ISBLANK('Input-Accounts'!D151),"",'Input-Accounts'!D151)</f>
        <v>-53508.442087999145</v>
      </c>
      <c r="E151" s="14">
        <f t="shared" ca="1" si="12"/>
        <v>0</v>
      </c>
      <c r="F151" s="3"/>
      <c r="G151" s="48">
        <f ca="1">SUMIF(DemandTotal!$A$8:$A$318,$A151,DemandTotal!G$8:G$318)+SUMIF(CommodityTotal!$A$8:$A$318,$A151,CommodityTotal!G$8:G$318)+SUMIF(CustomerTotal!$A$8:$A$316,$A151,CustomerTotal!G$8:G$316)</f>
        <v>-44615.925833294466</v>
      </c>
      <c r="H151" s="14">
        <f ca="1">SUMIF(DemandTotal!$A$8:$A$318,$A151,DemandTotal!H$8:H$318)+SUMIF(CommodityTotal!$A$8:$A$318,$A151,CommodityTotal!H$8:H$318)+SUMIF(CustomerTotal!$A$8:$A$316,$A151,CustomerTotal!H$8:H$316)</f>
        <v>-2379.305480888896</v>
      </c>
      <c r="I151" s="14">
        <f ca="1">SUMIF(DemandTotal!$A$8:$A$318,$A151,DemandTotal!I$8:I$318)+SUMIF(CommodityTotal!$A$8:$A$318,$A151,CommodityTotal!I$8:I$318)+SUMIF(CustomerTotal!$A$8:$A$316,$A151,CustomerTotal!I$8:I$316)</f>
        <v>-3376.6551149891843</v>
      </c>
      <c r="J151" s="14">
        <f ca="1">SUMIF(DemandTotal!$A$8:$A$318,$A151,DemandTotal!J$8:J$318)+SUMIF(CommodityTotal!$A$8:$A$318,$A151,CommodityTotal!J$8:J$318)+SUMIF(CustomerTotal!$A$8:$A$316,$A151,CustomerTotal!J$8:J$316)</f>
        <v>-2141.7655525192486</v>
      </c>
      <c r="K151" s="14">
        <f ca="1">SUMIF(DemandTotal!$A$8:$A$318,$A151,DemandTotal!K$8:K$318)+SUMIF(CommodityTotal!$A$8:$A$318,$A151,CommodityTotal!K$8:K$318)+SUMIF(CustomerTotal!$A$8:$A$316,$A151,CustomerTotal!K$8:K$316)</f>
        <v>-312.04954849925969</v>
      </c>
      <c r="L151" s="14">
        <f ca="1">SUMIF(DemandTotal!$A$8:$A$318,$A151,DemandTotal!L$8:L$318)+SUMIF(CommodityTotal!$A$8:$A$318,$A151,CommodityTotal!L$8:L$318)+SUMIF(CustomerTotal!$A$8:$A$316,$A151,CustomerTotal!L$8:L$316)</f>
        <v>-129.18325650305457</v>
      </c>
      <c r="M151" s="14">
        <f ca="1">SUMIF(DemandTotal!$A$8:$A$318,$A151,DemandTotal!M$8:M$318)+SUMIF(CommodityTotal!$A$8:$A$318,$A151,CommodityTotal!M$8:M$318)+SUMIF(CustomerTotal!$A$8:$A$316,$A151,CustomerTotal!M$8:M$316)</f>
        <v>-618.77005228593475</v>
      </c>
      <c r="N151" s="14">
        <f ca="1">SUMIF(DemandTotal!$A$8:$A$318,$A151,DemandTotal!N$8:N$318)+SUMIF(CommodityTotal!$A$8:$A$318,$A151,CommodityTotal!N$8:N$318)+SUMIF(CustomerTotal!$A$8:$A$316,$A151,CustomerTotal!N$8:N$316)</f>
        <v>15.352316465331645</v>
      </c>
      <c r="O151" s="14">
        <f ca="1">SUMIF(DemandTotal!$A$8:$A$318,$A151,DemandTotal!O$8:O$318)+SUMIF(CommodityTotal!$A$8:$A$318,$A151,CommodityTotal!O$8:O$318)+SUMIF(CustomerTotal!$A$8:$A$316,$A151,CustomerTotal!O$8:O$316)</f>
        <v>49.860434515572258</v>
      </c>
      <c r="P151" s="14">
        <f ca="1">SUMIF(DemandTotal!$A$8:$A$318,$A151,DemandTotal!P$8:P$318)+SUMIF(CommodityTotal!$A$8:$A$318,$A151,CommodityTotal!P$8:P$318)+SUMIF(CustomerTotal!$A$8:$A$316,$A151,CustomerTotal!P$8:P$316)</f>
        <v>0</v>
      </c>
      <c r="Q151" s="14">
        <f ca="1">SUMIF(DemandTotal!$A$8:$A$318,$A151,DemandTotal!Q$8:Q$318)+SUMIF(CommodityTotal!$A$8:$A$318,$A151,CommodityTotal!Q$8:Q$318)+SUMIF(CustomerTotal!$A$8:$A$316,$A151,CustomerTotal!Q$8:Q$316)</f>
        <v>0</v>
      </c>
      <c r="R151" s="14">
        <f ca="1">SUMIF(DemandTotal!$A$8:$A$318,$A151,DemandTotal!R$8:R$318)+SUMIF(CommodityTotal!$A$8:$A$318,$A151,CommodityTotal!R$8:R$318)+SUMIF(CustomerTotal!$A$8:$A$316,$A151,CustomerTotal!R$8:R$316)</f>
        <v>0</v>
      </c>
      <c r="S151" s="14">
        <f ca="1">SUMIF(DemandTotal!$A$8:$A$318,$A151,DemandTotal!S$8:S$318)+SUMIF(CommodityTotal!$A$8:$A$318,$A151,CommodityTotal!S$8:S$318)+SUMIF(CustomerTotal!$A$8:$A$316,$A151,CustomerTotal!S$8:S$316)</f>
        <v>0</v>
      </c>
      <c r="T151" s="14">
        <f ca="1">SUMIF(DemandTotal!$A$8:$A$318,$A151,DemandTotal!T$8:T$318)+SUMIF(CommodityTotal!$A$8:$A$318,$A151,CommodityTotal!T$8:T$318)+SUMIF(CustomerTotal!$A$8:$A$316,$A151,CustomerTotal!T$8:T$316)</f>
        <v>0</v>
      </c>
      <c r="U151" s="14">
        <f ca="1">SUMIF(DemandTotal!$A$8:$A$318,$A151,DemandTotal!U$8:U$318)+SUMIF(CommodityTotal!$A$8:$A$318,$A151,CommodityTotal!U$8:U$318)+SUMIF(CustomerTotal!$A$8:$A$316,$A151,CustomerTotal!U$8:U$316)</f>
        <v>0</v>
      </c>
      <c r="V151">
        <f>SUM(DemandTotal:CustomerTotal!V82)</f>
        <v>0</v>
      </c>
      <c r="W151" s="14"/>
    </row>
    <row r="152" spans="1:23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>IF(ISBLANK('Input-Accounts'!D152),"",'Input-Accounts'!D152)</f>
        <v>-51.433075004419244</v>
      </c>
      <c r="E152" s="14">
        <f t="shared" ca="1" si="12"/>
        <v>0</v>
      </c>
      <c r="F152" s="3"/>
      <c r="G152" s="48">
        <f ca="1">SUMIF(DemandTotal!$A$8:$A$318,$A152,DemandTotal!G$8:G$318)+SUMIF(CommodityTotal!$A$8:$A$318,$A152,CommodityTotal!G$8:G$318)+SUMIF(CustomerTotal!$A$8:$A$316,$A152,CustomerTotal!G$8:G$316)</f>
        <v>-43.263086647347272</v>
      </c>
      <c r="H152" s="14">
        <f ca="1">SUMIF(DemandTotal!$A$8:$A$318,$A152,DemandTotal!H$8:H$318)+SUMIF(CommodityTotal!$A$8:$A$318,$A152,CommodityTotal!H$8:H$318)+SUMIF(CustomerTotal!$A$8:$A$316,$A152,CustomerTotal!H$8:H$316)</f>
        <v>-2.2770428196624639</v>
      </c>
      <c r="I152" s="14">
        <f ca="1">SUMIF(DemandTotal!$A$8:$A$318,$A152,DemandTotal!I$8:I$318)+SUMIF(CommodityTotal!$A$8:$A$318,$A152,CommodityTotal!I$8:I$318)+SUMIF(CustomerTotal!$A$8:$A$316,$A152,CustomerTotal!I$8:I$316)</f>
        <v>-3.1694389216080121</v>
      </c>
      <c r="J152" s="14">
        <f ca="1">SUMIF(DemandTotal!$A$8:$A$318,$A152,DemandTotal!J$8:J$318)+SUMIF(CommodityTotal!$A$8:$A$318,$A152,CommodityTotal!J$8:J$318)+SUMIF(CustomerTotal!$A$8:$A$316,$A152,CustomerTotal!J$8:J$316)</f>
        <v>-1.8625354160231595</v>
      </c>
      <c r="K152" s="14">
        <f ca="1">SUMIF(DemandTotal!$A$8:$A$318,$A152,DemandTotal!K$8:K$318)+SUMIF(CommodityTotal!$A$8:$A$318,$A152,CommodityTotal!K$8:K$318)+SUMIF(CustomerTotal!$A$8:$A$316,$A152,CustomerTotal!K$8:K$316)</f>
        <v>-0.29361146656324461</v>
      </c>
      <c r="L152" s="14">
        <f ca="1">SUMIF(DemandTotal!$A$8:$A$318,$A152,DemandTotal!L$8:L$318)+SUMIF(CommodityTotal!$A$8:$A$318,$A152,CommodityTotal!L$8:L$318)+SUMIF(CustomerTotal!$A$8:$A$316,$A152,CustomerTotal!L$8:L$316)</f>
        <v>-0.12164693529927272</v>
      </c>
      <c r="M152" s="14">
        <f ca="1">SUMIF(DemandTotal!$A$8:$A$318,$A152,DemandTotal!M$8:M$318)+SUMIF(CommodityTotal!$A$8:$A$318,$A152,CommodityTotal!M$8:M$318)+SUMIF(CustomerTotal!$A$8:$A$316,$A152,CustomerTotal!M$8:M$316)</f>
        <v>-0.44571279791582019</v>
      </c>
      <c r="N152" s="14">
        <f ca="1">SUMIF(DemandTotal!$A$8:$A$318,$A152,DemandTotal!N$8:N$318)+SUMIF(CommodityTotal!$A$8:$A$318,$A152,CommodityTotal!N$8:N$318)+SUMIF(CustomerTotal!$A$8:$A$316,$A152,CustomerTotal!N$8:N$316)</f>
        <v>0</v>
      </c>
      <c r="O152" s="14">
        <f ca="1">SUMIF(DemandTotal!$A$8:$A$318,$A152,DemandTotal!O$8:O$318)+SUMIF(CommodityTotal!$A$8:$A$318,$A152,CommodityTotal!O$8:O$318)+SUMIF(CustomerTotal!$A$8:$A$316,$A152,CustomerTotal!O$8:O$316)</f>
        <v>0</v>
      </c>
      <c r="P152" s="14">
        <f ca="1">SUMIF(DemandTotal!$A$8:$A$318,$A152,DemandTotal!P$8:P$318)+SUMIF(CommodityTotal!$A$8:$A$318,$A152,CommodityTotal!P$8:P$318)+SUMIF(CustomerTotal!$A$8:$A$316,$A152,CustomerTotal!P$8:P$316)</f>
        <v>0</v>
      </c>
      <c r="Q152" s="14">
        <f ca="1">SUMIF(DemandTotal!$A$8:$A$318,$A152,DemandTotal!Q$8:Q$318)+SUMIF(CommodityTotal!$A$8:$A$318,$A152,CommodityTotal!Q$8:Q$318)+SUMIF(CustomerTotal!$A$8:$A$316,$A152,CustomerTotal!Q$8:Q$316)</f>
        <v>0</v>
      </c>
      <c r="R152" s="14">
        <f ca="1">SUMIF(DemandTotal!$A$8:$A$318,$A152,DemandTotal!R$8:R$318)+SUMIF(CommodityTotal!$A$8:$A$318,$A152,CommodityTotal!R$8:R$318)+SUMIF(CustomerTotal!$A$8:$A$316,$A152,CustomerTotal!R$8:R$316)</f>
        <v>0</v>
      </c>
      <c r="S152" s="14">
        <f ca="1">SUMIF(DemandTotal!$A$8:$A$318,$A152,DemandTotal!S$8:S$318)+SUMIF(CommodityTotal!$A$8:$A$318,$A152,CommodityTotal!S$8:S$318)+SUMIF(CustomerTotal!$A$8:$A$316,$A152,CustomerTotal!S$8:S$316)</f>
        <v>0</v>
      </c>
      <c r="T152" s="14">
        <f ca="1">SUMIF(DemandTotal!$A$8:$A$318,$A152,DemandTotal!T$8:T$318)+SUMIF(CommodityTotal!$A$8:$A$318,$A152,CommodityTotal!T$8:T$318)+SUMIF(CustomerTotal!$A$8:$A$316,$A152,CustomerTotal!T$8:T$316)</f>
        <v>0</v>
      </c>
      <c r="U152" s="14">
        <f ca="1">SUMIF(DemandTotal!$A$8:$A$318,$A152,DemandTotal!U$8:U$318)+SUMIF(CommodityTotal!$A$8:$A$318,$A152,CommodityTotal!U$8:U$318)+SUMIF(CustomerTotal!$A$8:$A$316,$A152,CustomerTotal!U$8:U$316)</f>
        <v>0</v>
      </c>
      <c r="W152" s="14"/>
    </row>
    <row r="153" spans="1:23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>IF(ISBLANK('Input-Accounts'!D153),"",'Input-Accounts'!D153)</f>
        <v>138111.49476859043</v>
      </c>
      <c r="E153" s="14">
        <f ca="1">IFERROR(IF(D153="","",IF(D153=0,0,IF(ABS(D153-SUM($G153:$U153))&lt;Check_Limit,0,1))),1)</f>
        <v>0</v>
      </c>
      <c r="G153" s="309">
        <f ca="1">SUMIF(DemandTotal!$A$8:$A$318,$A153,DemandTotal!G$8:G$318)+SUMIF(CommodityTotal!$A$8:$A$318,$A153,CommodityTotal!G$8:G$318)+SUMIF(CustomerTotal!$A$8:$A$316,$A153,CustomerTotal!G$8:G$316)</f>
        <v>115159.73483054576</v>
      </c>
      <c r="H153" s="174">
        <f ca="1">SUMIF(DemandTotal!$A$8:$A$318,$A153,DemandTotal!H$8:H$318)+SUMIF(CommodityTotal!$A$8:$A$318,$A153,CommodityTotal!H$8:H$318)+SUMIF(CustomerTotal!$A$8:$A$316,$A153,CustomerTotal!H$8:H$316)</f>
        <v>6141.2407733079845</v>
      </c>
      <c r="I153" s="174">
        <f ca="1">SUMIF(DemandTotal!$A$8:$A$318,$A153,DemandTotal!I$8:I$318)+SUMIF(CommodityTotal!$A$8:$A$318,$A153,CommodityTotal!I$8:I$318)+SUMIF(CustomerTotal!$A$8:$A$316,$A153,CustomerTotal!I$8:I$316)</f>
        <v>8715.3656540991469</v>
      </c>
      <c r="J153" s="174">
        <f ca="1">SUMIF(DemandTotal!$A$8:$A$318,$A153,DemandTotal!J$8:J$318)+SUMIF(CommodityTotal!$A$8:$A$318,$A153,CommodityTotal!J$8:J$318)+SUMIF(CustomerTotal!$A$8:$A$316,$A153,CustomerTotal!J$8:J$316)</f>
        <v>5527.7007128423875</v>
      </c>
      <c r="K153" s="174">
        <f ca="1">SUMIF(DemandTotal!$A$8:$A$318,$A153,DemandTotal!K$8:K$318)+SUMIF(CommodityTotal!$A$8:$A$318,$A153,CommodityTotal!K$8:K$318)+SUMIF(CustomerTotal!$A$8:$A$316,$A153,CustomerTotal!K$8:K$316)</f>
        <v>805.42171768538503</v>
      </c>
      <c r="L153" s="174">
        <f ca="1">SUMIF(DemandTotal!$A$8:$A$318,$A153,DemandTotal!L$8:L$318)+SUMIF(CommodityTotal!$A$8:$A$318,$A153,CommodityTotal!L$8:L$318)+SUMIF(CustomerTotal!$A$8:$A$316,$A153,CustomerTotal!L$8:L$316)</f>
        <v>333.43124276858231</v>
      </c>
      <c r="M153" s="174">
        <f ca="1">SUMIF(DemandTotal!$A$8:$A$318,$A153,DemandTotal!M$8:M$318)+SUMIF(CommodityTotal!$A$8:$A$318,$A153,CommodityTotal!M$8:M$318)+SUMIF(CustomerTotal!$A$8:$A$316,$A153,CustomerTotal!M$8:M$316)</f>
        <v>1596.7794462951053</v>
      </c>
      <c r="N153" s="174">
        <f ca="1">SUMIF(DemandTotal!$A$8:$A$318,$A153,DemandTotal!N$8:N$318)+SUMIF(CommodityTotal!$A$8:$A$318,$A153,CommodityTotal!N$8:N$318)+SUMIF(CustomerTotal!$A$8:$A$316,$A153,CustomerTotal!N$8:N$316)</f>
        <v>-39.592664637504349</v>
      </c>
      <c r="O153" s="174">
        <f ca="1">SUMIF(DemandTotal!$A$8:$A$318,$A153,DemandTotal!O$8:O$318)+SUMIF(CommodityTotal!$A$8:$A$318,$A153,CommodityTotal!O$8:O$318)+SUMIF(CustomerTotal!$A$8:$A$316,$A153,CustomerTotal!O$8:O$316)</f>
        <v>-128.58694431639663</v>
      </c>
      <c r="P153" s="174">
        <f ca="1">SUMIF(DemandTotal!$A$8:$A$318,$A153,DemandTotal!P$8:P$318)+SUMIF(CommodityTotal!$A$8:$A$318,$A153,CommodityTotal!P$8:P$318)+SUMIF(CustomerTotal!$A$8:$A$316,$A153,CustomerTotal!P$8:P$316)</f>
        <v>0</v>
      </c>
      <c r="Q153" s="174">
        <f ca="1">SUMIF(DemandTotal!$A$8:$A$318,$A153,DemandTotal!Q$8:Q$318)+SUMIF(CommodityTotal!$A$8:$A$318,$A153,CommodityTotal!Q$8:Q$318)+SUMIF(CustomerTotal!$A$8:$A$316,$A153,CustomerTotal!Q$8:Q$316)</f>
        <v>0</v>
      </c>
      <c r="R153" s="174">
        <f ca="1">SUMIF(DemandTotal!$A$8:$A$318,$A153,DemandTotal!R$8:R$318)+SUMIF(CommodityTotal!$A$8:$A$318,$A153,CommodityTotal!R$8:R$318)+SUMIF(CustomerTotal!$A$8:$A$316,$A153,CustomerTotal!R$8:R$316)</f>
        <v>0</v>
      </c>
      <c r="S153" s="174">
        <f ca="1">SUMIF(DemandTotal!$A$8:$A$318,$A153,DemandTotal!S$8:S$318)+SUMIF(CommodityTotal!$A$8:$A$318,$A153,CommodityTotal!S$8:S$318)+SUMIF(CustomerTotal!$A$8:$A$316,$A153,CustomerTotal!S$8:S$316)</f>
        <v>0</v>
      </c>
      <c r="T153" s="174">
        <f ca="1">SUMIF(DemandTotal!$A$8:$A$318,$A153,DemandTotal!T$8:T$318)+SUMIF(CommodityTotal!$A$8:$A$318,$A153,CommodityTotal!T$8:T$318)+SUMIF(CustomerTotal!$A$8:$A$316,$A153,CustomerTotal!T$8:T$316)</f>
        <v>0</v>
      </c>
      <c r="U153" s="174">
        <f ca="1">SUMIF(DemandTotal!$A$8:$A$318,$A153,DemandTotal!U$8:U$318)+SUMIF(CommodityTotal!$A$8:$A$318,$A153,CommodityTotal!U$8:U$318)+SUMIF(CustomerTotal!$A$8:$A$316,$A153,CustomerTotal!U$8:U$316)</f>
        <v>0</v>
      </c>
      <c r="W153" s="14"/>
    </row>
    <row r="154" spans="1:23">
      <c r="A154" s="46" t="str">
        <f>IF(ISBLANK('Input-Accounts'!A154),"",'Input-Accounts'!A154)</f>
        <v/>
      </c>
      <c r="B154" t="str">
        <f>IF(ISBLANK('Input-Accounts'!B154),"",'Input-Accounts'!B154)</f>
        <v/>
      </c>
      <c r="D154" s="14"/>
      <c r="E154" s="14"/>
      <c r="F154" s="3"/>
      <c r="G154" s="48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W154" s="14"/>
    </row>
    <row r="155" spans="1:23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D155" s="14"/>
      <c r="E155" s="14"/>
      <c r="F155" s="3"/>
      <c r="G155" s="48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W155" s="14"/>
    </row>
    <row r="156" spans="1:23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>IF(ISBLANK('Input-Accounts'!D156),"",'Input-Accounts'!D156)</f>
        <v>0</v>
      </c>
      <c r="E156" s="14">
        <f ca="1">IFERROR(IF(D156="","",IF(D156=0,0,IF(ABS(D156-SUM($G156:$U156))&lt;Check_Limit,0,1))),1)</f>
        <v>0</v>
      </c>
      <c r="F156" s="3"/>
      <c r="G156" s="48">
        <f ca="1">SUMIF(DemandTotal!$A$8:$A$318,$A156,DemandTotal!G$8:G$318)+SUMIF(CommodityTotal!$A$8:$A$318,$A156,CommodityTotal!G$8:G$318)+SUMIF(CustomerTotal!$A$8:$A$316,$A156,CustomerTotal!G$8:G$316)</f>
        <v>0</v>
      </c>
      <c r="H156" s="14">
        <f ca="1">SUMIF(DemandTotal!$A$8:$A$318,$A156,DemandTotal!H$8:H$318)+SUMIF(CommodityTotal!$A$8:$A$318,$A156,CommodityTotal!H$8:H$318)+SUMIF(CustomerTotal!$A$8:$A$316,$A156,CustomerTotal!H$8:H$316)</f>
        <v>0</v>
      </c>
      <c r="I156" s="14">
        <f ca="1">SUMIF(DemandTotal!$A$8:$A$318,$A156,DemandTotal!I$8:I$318)+SUMIF(CommodityTotal!$A$8:$A$318,$A156,CommodityTotal!I$8:I$318)+SUMIF(CustomerTotal!$A$8:$A$316,$A156,CustomerTotal!I$8:I$316)</f>
        <v>0</v>
      </c>
      <c r="J156" s="14">
        <f ca="1">SUMIF(DemandTotal!$A$8:$A$318,$A156,DemandTotal!J$8:J$318)+SUMIF(CommodityTotal!$A$8:$A$318,$A156,CommodityTotal!J$8:J$318)+SUMIF(CustomerTotal!$A$8:$A$316,$A156,CustomerTotal!J$8:J$316)</f>
        <v>0</v>
      </c>
      <c r="K156" s="14">
        <f ca="1">SUMIF(DemandTotal!$A$8:$A$318,$A156,DemandTotal!K$8:K$318)+SUMIF(CommodityTotal!$A$8:$A$318,$A156,CommodityTotal!K$8:K$318)+SUMIF(CustomerTotal!$A$8:$A$316,$A156,CustomerTotal!K$8:K$316)</f>
        <v>0</v>
      </c>
      <c r="L156" s="14">
        <f ca="1">SUMIF(DemandTotal!$A$8:$A$318,$A156,DemandTotal!L$8:L$318)+SUMIF(CommodityTotal!$A$8:$A$318,$A156,CommodityTotal!L$8:L$318)+SUMIF(CustomerTotal!$A$8:$A$316,$A156,CustomerTotal!L$8:L$316)</f>
        <v>0</v>
      </c>
      <c r="M156" s="14">
        <f ca="1">SUMIF(DemandTotal!$A$8:$A$318,$A156,DemandTotal!M$8:M$318)+SUMIF(CommodityTotal!$A$8:$A$318,$A156,CommodityTotal!M$8:M$318)+SUMIF(CustomerTotal!$A$8:$A$316,$A156,CustomerTotal!M$8:M$316)</f>
        <v>0</v>
      </c>
      <c r="N156" s="14">
        <f ca="1">SUMIF(DemandTotal!$A$8:$A$318,$A156,DemandTotal!N$8:N$318)+SUMIF(CommodityTotal!$A$8:$A$318,$A156,CommodityTotal!N$8:N$318)+SUMIF(CustomerTotal!$A$8:$A$316,$A156,CustomerTotal!N$8:N$316)</f>
        <v>0</v>
      </c>
      <c r="O156" s="14">
        <f ca="1">SUMIF(DemandTotal!$A$8:$A$318,$A156,DemandTotal!O$8:O$318)+SUMIF(CommodityTotal!$A$8:$A$318,$A156,CommodityTotal!O$8:O$318)+SUMIF(CustomerTotal!$A$8:$A$316,$A156,CustomerTotal!O$8:O$316)</f>
        <v>0</v>
      </c>
      <c r="P156" s="14">
        <f ca="1">SUMIF(DemandTotal!$A$8:$A$318,$A156,DemandTotal!P$8:P$318)+SUMIF(CommodityTotal!$A$8:$A$318,$A156,CommodityTotal!P$8:P$318)+SUMIF(CustomerTotal!$A$8:$A$316,$A156,CustomerTotal!P$8:P$316)</f>
        <v>0</v>
      </c>
      <c r="Q156" s="14">
        <f ca="1">SUMIF(DemandTotal!$A$8:$A$318,$A156,DemandTotal!Q$8:Q$318)+SUMIF(CommodityTotal!$A$8:$A$318,$A156,CommodityTotal!Q$8:Q$318)+SUMIF(CustomerTotal!$A$8:$A$316,$A156,CustomerTotal!Q$8:Q$316)</f>
        <v>0</v>
      </c>
      <c r="R156" s="14">
        <f ca="1">SUMIF(DemandTotal!$A$8:$A$318,$A156,DemandTotal!R$8:R$318)+SUMIF(CommodityTotal!$A$8:$A$318,$A156,CommodityTotal!R$8:R$318)+SUMIF(CustomerTotal!$A$8:$A$316,$A156,CustomerTotal!R$8:R$316)</f>
        <v>0</v>
      </c>
      <c r="S156" s="14">
        <f ca="1">SUMIF(DemandTotal!$A$8:$A$318,$A156,DemandTotal!S$8:S$318)+SUMIF(CommodityTotal!$A$8:$A$318,$A156,CommodityTotal!S$8:S$318)+SUMIF(CustomerTotal!$A$8:$A$316,$A156,CustomerTotal!S$8:S$316)</f>
        <v>0</v>
      </c>
      <c r="T156" s="14">
        <f ca="1">SUMIF(DemandTotal!$A$8:$A$318,$A156,DemandTotal!T$8:T$318)+SUMIF(CommodityTotal!$A$8:$A$318,$A156,CommodityTotal!T$8:T$318)+SUMIF(CustomerTotal!$A$8:$A$316,$A156,CustomerTotal!T$8:T$316)</f>
        <v>0</v>
      </c>
      <c r="U156" s="14">
        <f ca="1">SUMIF(DemandTotal!$A$8:$A$318,$A156,DemandTotal!U$8:U$318)+SUMIF(CommodityTotal!$A$8:$A$318,$A156,CommodityTotal!U$8:U$318)+SUMIF(CustomerTotal!$A$8:$A$316,$A156,CustomerTotal!U$8:U$316)</f>
        <v>0</v>
      </c>
      <c r="W156" s="14"/>
    </row>
    <row r="157" spans="1:23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>IF(ISBLANK('Input-Accounts'!D157),"",'Input-Accounts'!D157)</f>
        <v>0</v>
      </c>
      <c r="E157" s="14">
        <f ca="1">IFERROR(IF(D157="","",IF(D157=0,0,IF(ABS(D157-SUM($G157:$U157))&lt;Check_Limit,0,1))),1)</f>
        <v>0</v>
      </c>
      <c r="F157" s="3"/>
      <c r="G157" s="48">
        <f ca="1">SUMIF(DemandTotal!$A$8:$A$318,$A157,DemandTotal!G$8:G$318)+SUMIF(CommodityTotal!$A$8:$A$318,$A157,CommodityTotal!G$8:G$318)+SUMIF(CustomerTotal!$A$8:$A$316,$A157,CustomerTotal!G$8:G$316)</f>
        <v>0</v>
      </c>
      <c r="H157" s="14">
        <f ca="1">SUMIF(DemandTotal!$A$8:$A$318,$A157,DemandTotal!H$8:H$318)+SUMIF(CommodityTotal!$A$8:$A$318,$A157,CommodityTotal!H$8:H$318)+SUMIF(CustomerTotal!$A$8:$A$316,$A157,CustomerTotal!H$8:H$316)</f>
        <v>0</v>
      </c>
      <c r="I157" s="14">
        <f ca="1">SUMIF(DemandTotal!$A$8:$A$318,$A157,DemandTotal!I$8:I$318)+SUMIF(CommodityTotal!$A$8:$A$318,$A157,CommodityTotal!I$8:I$318)+SUMIF(CustomerTotal!$A$8:$A$316,$A157,CustomerTotal!I$8:I$316)</f>
        <v>0</v>
      </c>
      <c r="J157" s="14">
        <f ca="1">SUMIF(DemandTotal!$A$8:$A$318,$A157,DemandTotal!J$8:J$318)+SUMIF(CommodityTotal!$A$8:$A$318,$A157,CommodityTotal!J$8:J$318)+SUMIF(CustomerTotal!$A$8:$A$316,$A157,CustomerTotal!J$8:J$316)</f>
        <v>0</v>
      </c>
      <c r="K157" s="14">
        <f ca="1">SUMIF(DemandTotal!$A$8:$A$318,$A157,DemandTotal!K$8:K$318)+SUMIF(CommodityTotal!$A$8:$A$318,$A157,CommodityTotal!K$8:K$318)+SUMIF(CustomerTotal!$A$8:$A$316,$A157,CustomerTotal!K$8:K$316)</f>
        <v>0</v>
      </c>
      <c r="L157" s="14">
        <f ca="1">SUMIF(DemandTotal!$A$8:$A$318,$A157,DemandTotal!L$8:L$318)+SUMIF(CommodityTotal!$A$8:$A$318,$A157,CommodityTotal!L$8:L$318)+SUMIF(CustomerTotal!$A$8:$A$316,$A157,CustomerTotal!L$8:L$316)</f>
        <v>0</v>
      </c>
      <c r="M157" s="14">
        <f ca="1">SUMIF(DemandTotal!$A$8:$A$318,$A157,DemandTotal!M$8:M$318)+SUMIF(CommodityTotal!$A$8:$A$318,$A157,CommodityTotal!M$8:M$318)+SUMIF(CustomerTotal!$A$8:$A$316,$A157,CustomerTotal!M$8:M$316)</f>
        <v>0</v>
      </c>
      <c r="N157" s="14">
        <f ca="1">SUMIF(DemandTotal!$A$8:$A$318,$A157,DemandTotal!N$8:N$318)+SUMIF(CommodityTotal!$A$8:$A$318,$A157,CommodityTotal!N$8:N$318)+SUMIF(CustomerTotal!$A$8:$A$316,$A157,CustomerTotal!N$8:N$316)</f>
        <v>0</v>
      </c>
      <c r="O157" s="14">
        <f ca="1">SUMIF(DemandTotal!$A$8:$A$318,$A157,DemandTotal!O$8:O$318)+SUMIF(CommodityTotal!$A$8:$A$318,$A157,CommodityTotal!O$8:O$318)+SUMIF(CustomerTotal!$A$8:$A$316,$A157,CustomerTotal!O$8:O$316)</f>
        <v>0</v>
      </c>
      <c r="P157" s="14">
        <f ca="1">SUMIF(DemandTotal!$A$8:$A$318,$A157,DemandTotal!P$8:P$318)+SUMIF(CommodityTotal!$A$8:$A$318,$A157,CommodityTotal!P$8:P$318)+SUMIF(CustomerTotal!$A$8:$A$316,$A157,CustomerTotal!P$8:P$316)</f>
        <v>0</v>
      </c>
      <c r="Q157" s="14">
        <f ca="1">SUMIF(DemandTotal!$A$8:$A$318,$A157,DemandTotal!Q$8:Q$318)+SUMIF(CommodityTotal!$A$8:$A$318,$A157,CommodityTotal!Q$8:Q$318)+SUMIF(CustomerTotal!$A$8:$A$316,$A157,CustomerTotal!Q$8:Q$316)</f>
        <v>0</v>
      </c>
      <c r="R157" s="14">
        <f ca="1">SUMIF(DemandTotal!$A$8:$A$318,$A157,DemandTotal!R$8:R$318)+SUMIF(CommodityTotal!$A$8:$A$318,$A157,CommodityTotal!R$8:R$318)+SUMIF(CustomerTotal!$A$8:$A$316,$A157,CustomerTotal!R$8:R$316)</f>
        <v>0</v>
      </c>
      <c r="S157" s="14">
        <f ca="1">SUMIF(DemandTotal!$A$8:$A$318,$A157,DemandTotal!S$8:S$318)+SUMIF(CommodityTotal!$A$8:$A$318,$A157,CommodityTotal!S$8:S$318)+SUMIF(CustomerTotal!$A$8:$A$316,$A157,CustomerTotal!S$8:S$316)</f>
        <v>0</v>
      </c>
      <c r="T157" s="14">
        <f ca="1">SUMIF(DemandTotal!$A$8:$A$318,$A157,DemandTotal!T$8:T$318)+SUMIF(CommodityTotal!$A$8:$A$318,$A157,CommodityTotal!T$8:T$318)+SUMIF(CustomerTotal!$A$8:$A$316,$A157,CustomerTotal!T$8:T$316)</f>
        <v>0</v>
      </c>
      <c r="U157" s="14">
        <f ca="1">SUMIF(DemandTotal!$A$8:$A$318,$A157,DemandTotal!U$8:U$318)+SUMIF(CommodityTotal!$A$8:$A$318,$A157,CommodityTotal!U$8:U$318)+SUMIF(CustomerTotal!$A$8:$A$316,$A157,CustomerTotal!U$8:U$316)</f>
        <v>0</v>
      </c>
      <c r="W157" s="14"/>
    </row>
    <row r="158" spans="1:23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>IF(ISBLANK('Input-Accounts'!D158),"",'Input-Accounts'!D158)</f>
        <v>0</v>
      </c>
      <c r="E158" s="14">
        <f t="shared" ref="E158:E168" ca="1" si="13">IFERROR(IF(D158="","",IF(D158=0,0,IF(ABS(D158-SUM($G158:$U158))&lt;Check_Limit,0,1))),1)</f>
        <v>0</v>
      </c>
      <c r="F158" s="3"/>
      <c r="G158" s="48">
        <f ca="1">SUMIF(DemandTotal!$A$8:$A$318,$A158,DemandTotal!G$8:G$318)+SUMIF(CommodityTotal!$A$8:$A$318,$A158,CommodityTotal!G$8:G$318)+SUMIF(CustomerTotal!$A$8:$A$316,$A158,CustomerTotal!G$8:G$316)</f>
        <v>0</v>
      </c>
      <c r="H158" s="14">
        <f ca="1">SUMIF(DemandTotal!$A$8:$A$318,$A158,DemandTotal!H$8:H$318)+SUMIF(CommodityTotal!$A$8:$A$318,$A158,CommodityTotal!H$8:H$318)+SUMIF(CustomerTotal!$A$8:$A$316,$A158,CustomerTotal!H$8:H$316)</f>
        <v>0</v>
      </c>
      <c r="I158" s="14">
        <f ca="1">SUMIF(DemandTotal!$A$8:$A$318,$A158,DemandTotal!I$8:I$318)+SUMIF(CommodityTotal!$A$8:$A$318,$A158,CommodityTotal!I$8:I$318)+SUMIF(CustomerTotal!$A$8:$A$316,$A158,CustomerTotal!I$8:I$316)</f>
        <v>0</v>
      </c>
      <c r="J158" s="14">
        <f ca="1">SUMIF(DemandTotal!$A$8:$A$318,$A158,DemandTotal!J$8:J$318)+SUMIF(CommodityTotal!$A$8:$A$318,$A158,CommodityTotal!J$8:J$318)+SUMIF(CustomerTotal!$A$8:$A$316,$A158,CustomerTotal!J$8:J$316)</f>
        <v>0</v>
      </c>
      <c r="K158" s="14">
        <f ca="1">SUMIF(DemandTotal!$A$8:$A$318,$A158,DemandTotal!K$8:K$318)+SUMIF(CommodityTotal!$A$8:$A$318,$A158,CommodityTotal!K$8:K$318)+SUMIF(CustomerTotal!$A$8:$A$316,$A158,CustomerTotal!K$8:K$316)</f>
        <v>0</v>
      </c>
      <c r="L158" s="14">
        <f ca="1">SUMIF(DemandTotal!$A$8:$A$318,$A158,DemandTotal!L$8:L$318)+SUMIF(CommodityTotal!$A$8:$A$318,$A158,CommodityTotal!L$8:L$318)+SUMIF(CustomerTotal!$A$8:$A$316,$A158,CustomerTotal!L$8:L$316)</f>
        <v>0</v>
      </c>
      <c r="M158" s="14">
        <f ca="1">SUMIF(DemandTotal!$A$8:$A$318,$A158,DemandTotal!M$8:M$318)+SUMIF(CommodityTotal!$A$8:$A$318,$A158,CommodityTotal!M$8:M$318)+SUMIF(CustomerTotal!$A$8:$A$316,$A158,CustomerTotal!M$8:M$316)</f>
        <v>0</v>
      </c>
      <c r="N158" s="14">
        <f ca="1">SUMIF(DemandTotal!$A$8:$A$318,$A158,DemandTotal!N$8:N$318)+SUMIF(CommodityTotal!$A$8:$A$318,$A158,CommodityTotal!N$8:N$318)+SUMIF(CustomerTotal!$A$8:$A$316,$A158,CustomerTotal!N$8:N$316)</f>
        <v>0</v>
      </c>
      <c r="O158" s="14">
        <f ca="1">SUMIF(DemandTotal!$A$8:$A$318,$A158,DemandTotal!O$8:O$318)+SUMIF(CommodityTotal!$A$8:$A$318,$A158,CommodityTotal!O$8:O$318)+SUMIF(CustomerTotal!$A$8:$A$316,$A158,CustomerTotal!O$8:O$316)</f>
        <v>0</v>
      </c>
      <c r="P158" s="14">
        <f ca="1">SUMIF(DemandTotal!$A$8:$A$318,$A158,DemandTotal!P$8:P$318)+SUMIF(CommodityTotal!$A$8:$A$318,$A158,CommodityTotal!P$8:P$318)+SUMIF(CustomerTotal!$A$8:$A$316,$A158,CustomerTotal!P$8:P$316)</f>
        <v>0</v>
      </c>
      <c r="Q158" s="14">
        <f ca="1">SUMIF(DemandTotal!$A$8:$A$318,$A158,DemandTotal!Q$8:Q$318)+SUMIF(CommodityTotal!$A$8:$A$318,$A158,CommodityTotal!Q$8:Q$318)+SUMIF(CustomerTotal!$A$8:$A$316,$A158,CustomerTotal!Q$8:Q$316)</f>
        <v>0</v>
      </c>
      <c r="R158" s="14">
        <f ca="1">SUMIF(DemandTotal!$A$8:$A$318,$A158,DemandTotal!R$8:R$318)+SUMIF(CommodityTotal!$A$8:$A$318,$A158,CommodityTotal!R$8:R$318)+SUMIF(CustomerTotal!$A$8:$A$316,$A158,CustomerTotal!R$8:R$316)</f>
        <v>0</v>
      </c>
      <c r="S158" s="14">
        <f ca="1">SUMIF(DemandTotal!$A$8:$A$318,$A158,DemandTotal!S$8:S$318)+SUMIF(CommodityTotal!$A$8:$A$318,$A158,CommodityTotal!S$8:S$318)+SUMIF(CustomerTotal!$A$8:$A$316,$A158,CustomerTotal!S$8:S$316)</f>
        <v>0</v>
      </c>
      <c r="T158" s="14">
        <f ca="1">SUMIF(DemandTotal!$A$8:$A$318,$A158,DemandTotal!T$8:T$318)+SUMIF(CommodityTotal!$A$8:$A$318,$A158,CommodityTotal!T$8:T$318)+SUMIF(CustomerTotal!$A$8:$A$316,$A158,CustomerTotal!T$8:T$316)</f>
        <v>0</v>
      </c>
      <c r="U158" s="14">
        <f ca="1">SUMIF(DemandTotal!$A$8:$A$318,$A158,DemandTotal!U$8:U$318)+SUMIF(CommodityTotal!$A$8:$A$318,$A158,CommodityTotal!U$8:U$318)+SUMIF(CustomerTotal!$A$8:$A$316,$A158,CustomerTotal!U$8:U$316)</f>
        <v>0</v>
      </c>
      <c r="W158" s="14"/>
    </row>
    <row r="159" spans="1:23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>IF(ISBLANK('Input-Accounts'!D159),"",'Input-Accounts'!D159)</f>
        <v>0</v>
      </c>
      <c r="E159" s="14">
        <f t="shared" ca="1" si="13"/>
        <v>0</v>
      </c>
      <c r="F159" s="3"/>
      <c r="G159" s="48">
        <f ca="1">SUMIF(DemandTotal!$A$8:$A$318,$A159,DemandTotal!G$8:G$318)+SUMIF(CommodityTotal!$A$8:$A$318,$A159,CommodityTotal!G$8:G$318)+SUMIF(CustomerTotal!$A$8:$A$316,$A159,CustomerTotal!G$8:G$316)</f>
        <v>0</v>
      </c>
      <c r="H159" s="14">
        <f ca="1">SUMIF(DemandTotal!$A$8:$A$318,$A159,DemandTotal!H$8:H$318)+SUMIF(CommodityTotal!$A$8:$A$318,$A159,CommodityTotal!H$8:H$318)+SUMIF(CustomerTotal!$A$8:$A$316,$A159,CustomerTotal!H$8:H$316)</f>
        <v>0</v>
      </c>
      <c r="I159" s="14">
        <f ca="1">SUMIF(DemandTotal!$A$8:$A$318,$A159,DemandTotal!I$8:I$318)+SUMIF(CommodityTotal!$A$8:$A$318,$A159,CommodityTotal!I$8:I$318)+SUMIF(CustomerTotal!$A$8:$A$316,$A159,CustomerTotal!I$8:I$316)</f>
        <v>0</v>
      </c>
      <c r="J159" s="14">
        <f ca="1">SUMIF(DemandTotal!$A$8:$A$318,$A159,DemandTotal!J$8:J$318)+SUMIF(CommodityTotal!$A$8:$A$318,$A159,CommodityTotal!J$8:J$318)+SUMIF(CustomerTotal!$A$8:$A$316,$A159,CustomerTotal!J$8:J$316)</f>
        <v>0</v>
      </c>
      <c r="K159" s="14">
        <f ca="1">SUMIF(DemandTotal!$A$8:$A$318,$A159,DemandTotal!K$8:K$318)+SUMIF(CommodityTotal!$A$8:$A$318,$A159,CommodityTotal!K$8:K$318)+SUMIF(CustomerTotal!$A$8:$A$316,$A159,CustomerTotal!K$8:K$316)</f>
        <v>0</v>
      </c>
      <c r="L159" s="14">
        <f ca="1">SUMIF(DemandTotal!$A$8:$A$318,$A159,DemandTotal!L$8:L$318)+SUMIF(CommodityTotal!$A$8:$A$318,$A159,CommodityTotal!L$8:L$318)+SUMIF(CustomerTotal!$A$8:$A$316,$A159,CustomerTotal!L$8:L$316)</f>
        <v>0</v>
      </c>
      <c r="M159" s="14">
        <f ca="1">SUMIF(DemandTotal!$A$8:$A$318,$A159,DemandTotal!M$8:M$318)+SUMIF(CommodityTotal!$A$8:$A$318,$A159,CommodityTotal!M$8:M$318)+SUMIF(CustomerTotal!$A$8:$A$316,$A159,CustomerTotal!M$8:M$316)</f>
        <v>0</v>
      </c>
      <c r="N159" s="14">
        <f ca="1">SUMIF(DemandTotal!$A$8:$A$318,$A159,DemandTotal!N$8:N$318)+SUMIF(CommodityTotal!$A$8:$A$318,$A159,CommodityTotal!N$8:N$318)+SUMIF(CustomerTotal!$A$8:$A$316,$A159,CustomerTotal!N$8:N$316)</f>
        <v>0</v>
      </c>
      <c r="O159" s="14">
        <f ca="1">SUMIF(DemandTotal!$A$8:$A$318,$A159,DemandTotal!O$8:O$318)+SUMIF(CommodityTotal!$A$8:$A$318,$A159,CommodityTotal!O$8:O$318)+SUMIF(CustomerTotal!$A$8:$A$316,$A159,CustomerTotal!O$8:O$316)</f>
        <v>0</v>
      </c>
      <c r="P159" s="14">
        <f ca="1">SUMIF(DemandTotal!$A$8:$A$318,$A159,DemandTotal!P$8:P$318)+SUMIF(CommodityTotal!$A$8:$A$318,$A159,CommodityTotal!P$8:P$318)+SUMIF(CustomerTotal!$A$8:$A$316,$A159,CustomerTotal!P$8:P$316)</f>
        <v>0</v>
      </c>
      <c r="Q159" s="14">
        <f ca="1">SUMIF(DemandTotal!$A$8:$A$318,$A159,DemandTotal!Q$8:Q$318)+SUMIF(CommodityTotal!$A$8:$A$318,$A159,CommodityTotal!Q$8:Q$318)+SUMIF(CustomerTotal!$A$8:$A$316,$A159,CustomerTotal!Q$8:Q$316)</f>
        <v>0</v>
      </c>
      <c r="R159" s="14">
        <f ca="1">SUMIF(DemandTotal!$A$8:$A$318,$A159,DemandTotal!R$8:R$318)+SUMIF(CommodityTotal!$A$8:$A$318,$A159,CommodityTotal!R$8:R$318)+SUMIF(CustomerTotal!$A$8:$A$316,$A159,CustomerTotal!R$8:R$316)</f>
        <v>0</v>
      </c>
      <c r="S159" s="14">
        <f ca="1">SUMIF(DemandTotal!$A$8:$A$318,$A159,DemandTotal!S$8:S$318)+SUMIF(CommodityTotal!$A$8:$A$318,$A159,CommodityTotal!S$8:S$318)+SUMIF(CustomerTotal!$A$8:$A$316,$A159,CustomerTotal!S$8:S$316)</f>
        <v>0</v>
      </c>
      <c r="T159" s="14">
        <f ca="1">SUMIF(DemandTotal!$A$8:$A$318,$A159,DemandTotal!T$8:T$318)+SUMIF(CommodityTotal!$A$8:$A$318,$A159,CommodityTotal!T$8:T$318)+SUMIF(CustomerTotal!$A$8:$A$316,$A159,CustomerTotal!T$8:T$316)</f>
        <v>0</v>
      </c>
      <c r="U159" s="14">
        <f ca="1">SUMIF(DemandTotal!$A$8:$A$318,$A159,DemandTotal!U$8:U$318)+SUMIF(CommodityTotal!$A$8:$A$318,$A159,CommodityTotal!U$8:U$318)+SUMIF(CustomerTotal!$A$8:$A$316,$A159,CustomerTotal!U$8:U$316)</f>
        <v>0</v>
      </c>
      <c r="W159" s="14"/>
    </row>
    <row r="160" spans="1:23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>IF(ISBLANK('Input-Accounts'!D160),"",'Input-Accounts'!D160)</f>
        <v>0</v>
      </c>
      <c r="E160" s="14">
        <f t="shared" ca="1" si="13"/>
        <v>0</v>
      </c>
      <c r="F160" s="3"/>
      <c r="G160" s="48">
        <f ca="1">SUMIF(DemandTotal!$A$8:$A$318,$A160,DemandTotal!G$8:G$318)+SUMIF(CommodityTotal!$A$8:$A$318,$A160,CommodityTotal!G$8:G$318)+SUMIF(CustomerTotal!$A$8:$A$316,$A160,CustomerTotal!G$8:G$316)</f>
        <v>0</v>
      </c>
      <c r="H160" s="14">
        <f ca="1">SUMIF(DemandTotal!$A$8:$A$318,$A160,DemandTotal!H$8:H$318)+SUMIF(CommodityTotal!$A$8:$A$318,$A160,CommodityTotal!H$8:H$318)+SUMIF(CustomerTotal!$A$8:$A$316,$A160,CustomerTotal!H$8:H$316)</f>
        <v>0</v>
      </c>
      <c r="I160" s="14">
        <f ca="1">SUMIF(DemandTotal!$A$8:$A$318,$A160,DemandTotal!I$8:I$318)+SUMIF(CommodityTotal!$A$8:$A$318,$A160,CommodityTotal!I$8:I$318)+SUMIF(CustomerTotal!$A$8:$A$316,$A160,CustomerTotal!I$8:I$316)</f>
        <v>0</v>
      </c>
      <c r="J160" s="14">
        <f ca="1">SUMIF(DemandTotal!$A$8:$A$318,$A160,DemandTotal!J$8:J$318)+SUMIF(CommodityTotal!$A$8:$A$318,$A160,CommodityTotal!J$8:J$318)+SUMIF(CustomerTotal!$A$8:$A$316,$A160,CustomerTotal!J$8:J$316)</f>
        <v>0</v>
      </c>
      <c r="K160" s="14">
        <f ca="1">SUMIF(DemandTotal!$A$8:$A$318,$A160,DemandTotal!K$8:K$318)+SUMIF(CommodityTotal!$A$8:$A$318,$A160,CommodityTotal!K$8:K$318)+SUMIF(CustomerTotal!$A$8:$A$316,$A160,CustomerTotal!K$8:K$316)</f>
        <v>0</v>
      </c>
      <c r="L160" s="14">
        <f ca="1">SUMIF(DemandTotal!$A$8:$A$318,$A160,DemandTotal!L$8:L$318)+SUMIF(CommodityTotal!$A$8:$A$318,$A160,CommodityTotal!L$8:L$318)+SUMIF(CustomerTotal!$A$8:$A$316,$A160,CustomerTotal!L$8:L$316)</f>
        <v>0</v>
      </c>
      <c r="M160" s="14">
        <f ca="1">SUMIF(DemandTotal!$A$8:$A$318,$A160,DemandTotal!M$8:M$318)+SUMIF(CommodityTotal!$A$8:$A$318,$A160,CommodityTotal!M$8:M$318)+SUMIF(CustomerTotal!$A$8:$A$316,$A160,CustomerTotal!M$8:M$316)</f>
        <v>0</v>
      </c>
      <c r="N160" s="14">
        <f ca="1">SUMIF(DemandTotal!$A$8:$A$318,$A160,DemandTotal!N$8:N$318)+SUMIF(CommodityTotal!$A$8:$A$318,$A160,CommodityTotal!N$8:N$318)+SUMIF(CustomerTotal!$A$8:$A$316,$A160,CustomerTotal!N$8:N$316)</f>
        <v>0</v>
      </c>
      <c r="O160" s="14">
        <f ca="1">SUMIF(DemandTotal!$A$8:$A$318,$A160,DemandTotal!O$8:O$318)+SUMIF(CommodityTotal!$A$8:$A$318,$A160,CommodityTotal!O$8:O$318)+SUMIF(CustomerTotal!$A$8:$A$316,$A160,CustomerTotal!O$8:O$316)</f>
        <v>0</v>
      </c>
      <c r="P160" s="14">
        <f ca="1">SUMIF(DemandTotal!$A$8:$A$318,$A160,DemandTotal!P$8:P$318)+SUMIF(CommodityTotal!$A$8:$A$318,$A160,CommodityTotal!P$8:P$318)+SUMIF(CustomerTotal!$A$8:$A$316,$A160,CustomerTotal!P$8:P$316)</f>
        <v>0</v>
      </c>
      <c r="Q160" s="14">
        <f ca="1">SUMIF(DemandTotal!$A$8:$A$318,$A160,DemandTotal!Q$8:Q$318)+SUMIF(CommodityTotal!$A$8:$A$318,$A160,CommodityTotal!Q$8:Q$318)+SUMIF(CustomerTotal!$A$8:$A$316,$A160,CustomerTotal!Q$8:Q$316)</f>
        <v>0</v>
      </c>
      <c r="R160" s="14">
        <f ca="1">SUMIF(DemandTotal!$A$8:$A$318,$A160,DemandTotal!R$8:R$318)+SUMIF(CommodityTotal!$A$8:$A$318,$A160,CommodityTotal!R$8:R$318)+SUMIF(CustomerTotal!$A$8:$A$316,$A160,CustomerTotal!R$8:R$316)</f>
        <v>0</v>
      </c>
      <c r="S160" s="14">
        <f ca="1">SUMIF(DemandTotal!$A$8:$A$318,$A160,DemandTotal!S$8:S$318)+SUMIF(CommodityTotal!$A$8:$A$318,$A160,CommodityTotal!S$8:S$318)+SUMIF(CustomerTotal!$A$8:$A$316,$A160,CustomerTotal!S$8:S$316)</f>
        <v>0</v>
      </c>
      <c r="T160" s="14">
        <f ca="1">SUMIF(DemandTotal!$A$8:$A$318,$A160,DemandTotal!T$8:T$318)+SUMIF(CommodityTotal!$A$8:$A$318,$A160,CommodityTotal!T$8:T$318)+SUMIF(CustomerTotal!$A$8:$A$316,$A160,CustomerTotal!T$8:T$316)</f>
        <v>0</v>
      </c>
      <c r="U160" s="14">
        <f ca="1">SUMIF(DemandTotal!$A$8:$A$318,$A160,DemandTotal!U$8:U$318)+SUMIF(CommodityTotal!$A$8:$A$318,$A160,CommodityTotal!U$8:U$318)+SUMIF(CustomerTotal!$A$8:$A$316,$A160,CustomerTotal!U$8:U$316)</f>
        <v>0</v>
      </c>
      <c r="W160" s="14"/>
    </row>
    <row r="161" spans="1:23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>IF(ISBLANK('Input-Accounts'!D161),"",'Input-Accounts'!D161)</f>
        <v>0</v>
      </c>
      <c r="E161" s="14">
        <f t="shared" ca="1" si="13"/>
        <v>0</v>
      </c>
      <c r="F161" s="3"/>
      <c r="G161" s="48">
        <f ca="1">SUMIF(DemandTotal!$A$8:$A$318,$A161,DemandTotal!G$8:G$318)+SUMIF(CommodityTotal!$A$8:$A$318,$A161,CommodityTotal!G$8:G$318)+SUMIF(CustomerTotal!$A$8:$A$316,$A161,CustomerTotal!G$8:G$316)</f>
        <v>0</v>
      </c>
      <c r="H161" s="14">
        <f ca="1">SUMIF(DemandTotal!$A$8:$A$318,$A161,DemandTotal!H$8:H$318)+SUMIF(CommodityTotal!$A$8:$A$318,$A161,CommodityTotal!H$8:H$318)+SUMIF(CustomerTotal!$A$8:$A$316,$A161,CustomerTotal!H$8:H$316)</f>
        <v>0</v>
      </c>
      <c r="I161" s="14">
        <f ca="1">SUMIF(DemandTotal!$A$8:$A$318,$A161,DemandTotal!I$8:I$318)+SUMIF(CommodityTotal!$A$8:$A$318,$A161,CommodityTotal!I$8:I$318)+SUMIF(CustomerTotal!$A$8:$A$316,$A161,CustomerTotal!I$8:I$316)</f>
        <v>0</v>
      </c>
      <c r="J161" s="14">
        <f ca="1">SUMIF(DemandTotal!$A$8:$A$318,$A161,DemandTotal!J$8:J$318)+SUMIF(CommodityTotal!$A$8:$A$318,$A161,CommodityTotal!J$8:J$318)+SUMIF(CustomerTotal!$A$8:$A$316,$A161,CustomerTotal!J$8:J$316)</f>
        <v>0</v>
      </c>
      <c r="K161" s="14">
        <f ca="1">SUMIF(DemandTotal!$A$8:$A$318,$A161,DemandTotal!K$8:K$318)+SUMIF(CommodityTotal!$A$8:$A$318,$A161,CommodityTotal!K$8:K$318)+SUMIF(CustomerTotal!$A$8:$A$316,$A161,CustomerTotal!K$8:K$316)</f>
        <v>0</v>
      </c>
      <c r="L161" s="14">
        <f ca="1">SUMIF(DemandTotal!$A$8:$A$318,$A161,DemandTotal!L$8:L$318)+SUMIF(CommodityTotal!$A$8:$A$318,$A161,CommodityTotal!L$8:L$318)+SUMIF(CustomerTotal!$A$8:$A$316,$A161,CustomerTotal!L$8:L$316)</f>
        <v>0</v>
      </c>
      <c r="M161" s="14">
        <f ca="1">SUMIF(DemandTotal!$A$8:$A$318,$A161,DemandTotal!M$8:M$318)+SUMIF(CommodityTotal!$A$8:$A$318,$A161,CommodityTotal!M$8:M$318)+SUMIF(CustomerTotal!$A$8:$A$316,$A161,CustomerTotal!M$8:M$316)</f>
        <v>0</v>
      </c>
      <c r="N161" s="14">
        <f ca="1">SUMIF(DemandTotal!$A$8:$A$318,$A161,DemandTotal!N$8:N$318)+SUMIF(CommodityTotal!$A$8:$A$318,$A161,CommodityTotal!N$8:N$318)+SUMIF(CustomerTotal!$A$8:$A$316,$A161,CustomerTotal!N$8:N$316)</f>
        <v>0</v>
      </c>
      <c r="O161" s="14">
        <f ca="1">SUMIF(DemandTotal!$A$8:$A$318,$A161,DemandTotal!O$8:O$318)+SUMIF(CommodityTotal!$A$8:$A$318,$A161,CommodityTotal!O$8:O$318)+SUMIF(CustomerTotal!$A$8:$A$316,$A161,CustomerTotal!O$8:O$316)</f>
        <v>0</v>
      </c>
      <c r="P161" s="14">
        <f ca="1">SUMIF(DemandTotal!$A$8:$A$318,$A161,DemandTotal!P$8:P$318)+SUMIF(CommodityTotal!$A$8:$A$318,$A161,CommodityTotal!P$8:P$318)+SUMIF(CustomerTotal!$A$8:$A$316,$A161,CustomerTotal!P$8:P$316)</f>
        <v>0</v>
      </c>
      <c r="Q161" s="14">
        <f ca="1">SUMIF(DemandTotal!$A$8:$A$318,$A161,DemandTotal!Q$8:Q$318)+SUMIF(CommodityTotal!$A$8:$A$318,$A161,CommodityTotal!Q$8:Q$318)+SUMIF(CustomerTotal!$A$8:$A$316,$A161,CustomerTotal!Q$8:Q$316)</f>
        <v>0</v>
      </c>
      <c r="R161" s="14">
        <f ca="1">SUMIF(DemandTotal!$A$8:$A$318,$A161,DemandTotal!R$8:R$318)+SUMIF(CommodityTotal!$A$8:$A$318,$A161,CommodityTotal!R$8:R$318)+SUMIF(CustomerTotal!$A$8:$A$316,$A161,CustomerTotal!R$8:R$316)</f>
        <v>0</v>
      </c>
      <c r="S161" s="14">
        <f ca="1">SUMIF(DemandTotal!$A$8:$A$318,$A161,DemandTotal!S$8:S$318)+SUMIF(CommodityTotal!$A$8:$A$318,$A161,CommodityTotal!S$8:S$318)+SUMIF(CustomerTotal!$A$8:$A$316,$A161,CustomerTotal!S$8:S$316)</f>
        <v>0</v>
      </c>
      <c r="T161" s="14">
        <f ca="1">SUMIF(DemandTotal!$A$8:$A$318,$A161,DemandTotal!T$8:T$318)+SUMIF(CommodityTotal!$A$8:$A$318,$A161,CommodityTotal!T$8:T$318)+SUMIF(CustomerTotal!$A$8:$A$316,$A161,CustomerTotal!T$8:T$316)</f>
        <v>0</v>
      </c>
      <c r="U161" s="14">
        <f ca="1">SUMIF(DemandTotal!$A$8:$A$318,$A161,DemandTotal!U$8:U$318)+SUMIF(CommodityTotal!$A$8:$A$318,$A161,CommodityTotal!U$8:U$318)+SUMIF(CustomerTotal!$A$8:$A$316,$A161,CustomerTotal!U$8:U$316)</f>
        <v>0</v>
      </c>
      <c r="W161" s="14"/>
    </row>
    <row r="162" spans="1:23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>IF(ISBLANK('Input-Accounts'!D162),"",'Input-Accounts'!D162)</f>
        <v>0</v>
      </c>
      <c r="E162" s="14">
        <f t="shared" ca="1" si="13"/>
        <v>0</v>
      </c>
      <c r="F162" s="3"/>
      <c r="G162" s="48">
        <f ca="1">SUMIF(DemandTotal!$A$8:$A$318,$A162,DemandTotal!G$8:G$318)+SUMIF(CommodityTotal!$A$8:$A$318,$A162,CommodityTotal!G$8:G$318)+SUMIF(CustomerTotal!$A$8:$A$316,$A162,CustomerTotal!G$8:G$316)</f>
        <v>0</v>
      </c>
      <c r="H162" s="14">
        <f ca="1">SUMIF(DemandTotal!$A$8:$A$318,$A162,DemandTotal!H$8:H$318)+SUMIF(CommodityTotal!$A$8:$A$318,$A162,CommodityTotal!H$8:H$318)+SUMIF(CustomerTotal!$A$8:$A$316,$A162,CustomerTotal!H$8:H$316)</f>
        <v>0</v>
      </c>
      <c r="I162" s="14">
        <f ca="1">SUMIF(DemandTotal!$A$8:$A$318,$A162,DemandTotal!I$8:I$318)+SUMIF(CommodityTotal!$A$8:$A$318,$A162,CommodityTotal!I$8:I$318)+SUMIF(CustomerTotal!$A$8:$A$316,$A162,CustomerTotal!I$8:I$316)</f>
        <v>0</v>
      </c>
      <c r="J162" s="14">
        <f ca="1">SUMIF(DemandTotal!$A$8:$A$318,$A162,DemandTotal!J$8:J$318)+SUMIF(CommodityTotal!$A$8:$A$318,$A162,CommodityTotal!J$8:J$318)+SUMIF(CustomerTotal!$A$8:$A$316,$A162,CustomerTotal!J$8:J$316)</f>
        <v>0</v>
      </c>
      <c r="K162" s="14">
        <f ca="1">SUMIF(DemandTotal!$A$8:$A$318,$A162,DemandTotal!K$8:K$318)+SUMIF(CommodityTotal!$A$8:$A$318,$A162,CommodityTotal!K$8:K$318)+SUMIF(CustomerTotal!$A$8:$A$316,$A162,CustomerTotal!K$8:K$316)</f>
        <v>0</v>
      </c>
      <c r="L162" s="14">
        <f ca="1">SUMIF(DemandTotal!$A$8:$A$318,$A162,DemandTotal!L$8:L$318)+SUMIF(CommodityTotal!$A$8:$A$318,$A162,CommodityTotal!L$8:L$318)+SUMIF(CustomerTotal!$A$8:$A$316,$A162,CustomerTotal!L$8:L$316)</f>
        <v>0</v>
      </c>
      <c r="M162" s="14">
        <f ca="1">SUMIF(DemandTotal!$A$8:$A$318,$A162,DemandTotal!M$8:M$318)+SUMIF(CommodityTotal!$A$8:$A$318,$A162,CommodityTotal!M$8:M$318)+SUMIF(CustomerTotal!$A$8:$A$316,$A162,CustomerTotal!M$8:M$316)</f>
        <v>0</v>
      </c>
      <c r="N162" s="14">
        <f ca="1">SUMIF(DemandTotal!$A$8:$A$318,$A162,DemandTotal!N$8:N$318)+SUMIF(CommodityTotal!$A$8:$A$318,$A162,CommodityTotal!N$8:N$318)+SUMIF(CustomerTotal!$A$8:$A$316,$A162,CustomerTotal!N$8:N$316)</f>
        <v>0</v>
      </c>
      <c r="O162" s="14">
        <f ca="1">SUMIF(DemandTotal!$A$8:$A$318,$A162,DemandTotal!O$8:O$318)+SUMIF(CommodityTotal!$A$8:$A$318,$A162,CommodityTotal!O$8:O$318)+SUMIF(CustomerTotal!$A$8:$A$316,$A162,CustomerTotal!O$8:O$316)</f>
        <v>0</v>
      </c>
      <c r="P162" s="14">
        <f ca="1">SUMIF(DemandTotal!$A$8:$A$318,$A162,DemandTotal!P$8:P$318)+SUMIF(CommodityTotal!$A$8:$A$318,$A162,CommodityTotal!P$8:P$318)+SUMIF(CustomerTotal!$A$8:$A$316,$A162,CustomerTotal!P$8:P$316)</f>
        <v>0</v>
      </c>
      <c r="Q162" s="14">
        <f ca="1">SUMIF(DemandTotal!$A$8:$A$318,$A162,DemandTotal!Q$8:Q$318)+SUMIF(CommodityTotal!$A$8:$A$318,$A162,CommodityTotal!Q$8:Q$318)+SUMIF(CustomerTotal!$A$8:$A$316,$A162,CustomerTotal!Q$8:Q$316)</f>
        <v>0</v>
      </c>
      <c r="R162" s="14">
        <f ca="1">SUMIF(DemandTotal!$A$8:$A$318,$A162,DemandTotal!R$8:R$318)+SUMIF(CommodityTotal!$A$8:$A$318,$A162,CommodityTotal!R$8:R$318)+SUMIF(CustomerTotal!$A$8:$A$316,$A162,CustomerTotal!R$8:R$316)</f>
        <v>0</v>
      </c>
      <c r="S162" s="14">
        <f ca="1">SUMIF(DemandTotal!$A$8:$A$318,$A162,DemandTotal!S$8:S$318)+SUMIF(CommodityTotal!$A$8:$A$318,$A162,CommodityTotal!S$8:S$318)+SUMIF(CustomerTotal!$A$8:$A$316,$A162,CustomerTotal!S$8:S$316)</f>
        <v>0</v>
      </c>
      <c r="T162" s="14">
        <f ca="1">SUMIF(DemandTotal!$A$8:$A$318,$A162,DemandTotal!T$8:T$318)+SUMIF(CommodityTotal!$A$8:$A$318,$A162,CommodityTotal!T$8:T$318)+SUMIF(CustomerTotal!$A$8:$A$316,$A162,CustomerTotal!T$8:T$316)</f>
        <v>0</v>
      </c>
      <c r="U162" s="14">
        <f ca="1">SUMIF(DemandTotal!$A$8:$A$318,$A162,DemandTotal!U$8:U$318)+SUMIF(CommodityTotal!$A$8:$A$318,$A162,CommodityTotal!U$8:U$318)+SUMIF(CustomerTotal!$A$8:$A$316,$A162,CustomerTotal!U$8:U$316)</f>
        <v>0</v>
      </c>
      <c r="W162" s="14"/>
    </row>
    <row r="163" spans="1:23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>IF(ISBLANK('Input-Accounts'!D163),"",'Input-Accounts'!D163)</f>
        <v>0</v>
      </c>
      <c r="E163" s="14">
        <f t="shared" ca="1" si="13"/>
        <v>0</v>
      </c>
      <c r="F163" s="3"/>
      <c r="G163" s="48">
        <f ca="1">SUMIF(DemandTotal!$A$8:$A$318,$A163,DemandTotal!G$8:G$318)+SUMIF(CommodityTotal!$A$8:$A$318,$A163,CommodityTotal!G$8:G$318)+SUMIF(CustomerTotal!$A$8:$A$316,$A163,CustomerTotal!G$8:G$316)</f>
        <v>0</v>
      </c>
      <c r="H163" s="14">
        <f ca="1">SUMIF(DemandTotal!$A$8:$A$318,$A163,DemandTotal!H$8:H$318)+SUMIF(CommodityTotal!$A$8:$A$318,$A163,CommodityTotal!H$8:H$318)+SUMIF(CustomerTotal!$A$8:$A$316,$A163,CustomerTotal!H$8:H$316)</f>
        <v>0</v>
      </c>
      <c r="I163" s="14">
        <f ca="1">SUMIF(DemandTotal!$A$8:$A$318,$A163,DemandTotal!I$8:I$318)+SUMIF(CommodityTotal!$A$8:$A$318,$A163,CommodityTotal!I$8:I$318)+SUMIF(CustomerTotal!$A$8:$A$316,$A163,CustomerTotal!I$8:I$316)</f>
        <v>0</v>
      </c>
      <c r="J163" s="14">
        <f ca="1">SUMIF(DemandTotal!$A$8:$A$318,$A163,DemandTotal!J$8:J$318)+SUMIF(CommodityTotal!$A$8:$A$318,$A163,CommodityTotal!J$8:J$318)+SUMIF(CustomerTotal!$A$8:$A$316,$A163,CustomerTotal!J$8:J$316)</f>
        <v>0</v>
      </c>
      <c r="K163" s="14">
        <f ca="1">SUMIF(DemandTotal!$A$8:$A$318,$A163,DemandTotal!K$8:K$318)+SUMIF(CommodityTotal!$A$8:$A$318,$A163,CommodityTotal!K$8:K$318)+SUMIF(CustomerTotal!$A$8:$A$316,$A163,CustomerTotal!K$8:K$316)</f>
        <v>0</v>
      </c>
      <c r="L163" s="14">
        <f ca="1">SUMIF(DemandTotal!$A$8:$A$318,$A163,DemandTotal!L$8:L$318)+SUMIF(CommodityTotal!$A$8:$A$318,$A163,CommodityTotal!L$8:L$318)+SUMIF(CustomerTotal!$A$8:$A$316,$A163,CustomerTotal!L$8:L$316)</f>
        <v>0</v>
      </c>
      <c r="M163" s="14">
        <f ca="1">SUMIF(DemandTotal!$A$8:$A$318,$A163,DemandTotal!M$8:M$318)+SUMIF(CommodityTotal!$A$8:$A$318,$A163,CommodityTotal!M$8:M$318)+SUMIF(CustomerTotal!$A$8:$A$316,$A163,CustomerTotal!M$8:M$316)</f>
        <v>0</v>
      </c>
      <c r="N163" s="14">
        <f ca="1">SUMIF(DemandTotal!$A$8:$A$318,$A163,DemandTotal!N$8:N$318)+SUMIF(CommodityTotal!$A$8:$A$318,$A163,CommodityTotal!N$8:N$318)+SUMIF(CustomerTotal!$A$8:$A$316,$A163,CustomerTotal!N$8:N$316)</f>
        <v>0</v>
      </c>
      <c r="O163" s="14">
        <f ca="1">SUMIF(DemandTotal!$A$8:$A$318,$A163,DemandTotal!O$8:O$318)+SUMIF(CommodityTotal!$A$8:$A$318,$A163,CommodityTotal!O$8:O$318)+SUMIF(CustomerTotal!$A$8:$A$316,$A163,CustomerTotal!O$8:O$316)</f>
        <v>0</v>
      </c>
      <c r="P163" s="14">
        <f ca="1">SUMIF(DemandTotal!$A$8:$A$318,$A163,DemandTotal!P$8:P$318)+SUMIF(CommodityTotal!$A$8:$A$318,$A163,CommodityTotal!P$8:P$318)+SUMIF(CustomerTotal!$A$8:$A$316,$A163,CustomerTotal!P$8:P$316)</f>
        <v>0</v>
      </c>
      <c r="Q163" s="14">
        <f ca="1">SUMIF(DemandTotal!$A$8:$A$318,$A163,DemandTotal!Q$8:Q$318)+SUMIF(CommodityTotal!$A$8:$A$318,$A163,CommodityTotal!Q$8:Q$318)+SUMIF(CustomerTotal!$A$8:$A$316,$A163,CustomerTotal!Q$8:Q$316)</f>
        <v>0</v>
      </c>
      <c r="R163" s="14">
        <f ca="1">SUMIF(DemandTotal!$A$8:$A$318,$A163,DemandTotal!R$8:R$318)+SUMIF(CommodityTotal!$A$8:$A$318,$A163,CommodityTotal!R$8:R$318)+SUMIF(CustomerTotal!$A$8:$A$316,$A163,CustomerTotal!R$8:R$316)</f>
        <v>0</v>
      </c>
      <c r="S163" s="14">
        <f ca="1">SUMIF(DemandTotal!$A$8:$A$318,$A163,DemandTotal!S$8:S$318)+SUMIF(CommodityTotal!$A$8:$A$318,$A163,CommodityTotal!S$8:S$318)+SUMIF(CustomerTotal!$A$8:$A$316,$A163,CustomerTotal!S$8:S$316)</f>
        <v>0</v>
      </c>
      <c r="T163" s="14">
        <f ca="1">SUMIF(DemandTotal!$A$8:$A$318,$A163,DemandTotal!T$8:T$318)+SUMIF(CommodityTotal!$A$8:$A$318,$A163,CommodityTotal!T$8:T$318)+SUMIF(CustomerTotal!$A$8:$A$316,$A163,CustomerTotal!T$8:T$316)</f>
        <v>0</v>
      </c>
      <c r="U163" s="14">
        <f ca="1">SUMIF(DemandTotal!$A$8:$A$318,$A163,DemandTotal!U$8:U$318)+SUMIF(CommodityTotal!$A$8:$A$318,$A163,CommodityTotal!U$8:U$318)+SUMIF(CustomerTotal!$A$8:$A$316,$A163,CustomerTotal!U$8:U$316)</f>
        <v>0</v>
      </c>
      <c r="W163" s="14"/>
    </row>
    <row r="164" spans="1:23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>IF(ISBLANK('Input-Accounts'!D164),"",'Input-Accounts'!D164)</f>
        <v>0</v>
      </c>
      <c r="E164" s="14">
        <f t="shared" ca="1" si="13"/>
        <v>0</v>
      </c>
      <c r="F164" s="3"/>
      <c r="G164" s="48">
        <f ca="1">SUMIF(DemandTotal!$A$8:$A$318,$A164,DemandTotal!G$8:G$318)+SUMIF(CommodityTotal!$A$8:$A$318,$A164,CommodityTotal!G$8:G$318)+SUMIF(CustomerTotal!$A$8:$A$316,$A164,CustomerTotal!G$8:G$316)</f>
        <v>0</v>
      </c>
      <c r="H164" s="14">
        <f ca="1">SUMIF(DemandTotal!$A$8:$A$318,$A164,DemandTotal!H$8:H$318)+SUMIF(CommodityTotal!$A$8:$A$318,$A164,CommodityTotal!H$8:H$318)+SUMIF(CustomerTotal!$A$8:$A$316,$A164,CustomerTotal!H$8:H$316)</f>
        <v>0</v>
      </c>
      <c r="I164" s="14">
        <f ca="1">SUMIF(DemandTotal!$A$8:$A$318,$A164,DemandTotal!I$8:I$318)+SUMIF(CommodityTotal!$A$8:$A$318,$A164,CommodityTotal!I$8:I$318)+SUMIF(CustomerTotal!$A$8:$A$316,$A164,CustomerTotal!I$8:I$316)</f>
        <v>0</v>
      </c>
      <c r="J164" s="14">
        <f ca="1">SUMIF(DemandTotal!$A$8:$A$318,$A164,DemandTotal!J$8:J$318)+SUMIF(CommodityTotal!$A$8:$A$318,$A164,CommodityTotal!J$8:J$318)+SUMIF(CustomerTotal!$A$8:$A$316,$A164,CustomerTotal!J$8:J$316)</f>
        <v>0</v>
      </c>
      <c r="K164" s="14">
        <f ca="1">SUMIF(DemandTotal!$A$8:$A$318,$A164,DemandTotal!K$8:K$318)+SUMIF(CommodityTotal!$A$8:$A$318,$A164,CommodityTotal!K$8:K$318)+SUMIF(CustomerTotal!$A$8:$A$316,$A164,CustomerTotal!K$8:K$316)</f>
        <v>0</v>
      </c>
      <c r="L164" s="14">
        <f ca="1">SUMIF(DemandTotal!$A$8:$A$318,$A164,DemandTotal!L$8:L$318)+SUMIF(CommodityTotal!$A$8:$A$318,$A164,CommodityTotal!L$8:L$318)+SUMIF(CustomerTotal!$A$8:$A$316,$A164,CustomerTotal!L$8:L$316)</f>
        <v>0</v>
      </c>
      <c r="M164" s="14">
        <f ca="1">SUMIF(DemandTotal!$A$8:$A$318,$A164,DemandTotal!M$8:M$318)+SUMIF(CommodityTotal!$A$8:$A$318,$A164,CommodityTotal!M$8:M$318)+SUMIF(CustomerTotal!$A$8:$A$316,$A164,CustomerTotal!M$8:M$316)</f>
        <v>0</v>
      </c>
      <c r="N164" s="14">
        <f ca="1">SUMIF(DemandTotal!$A$8:$A$318,$A164,DemandTotal!N$8:N$318)+SUMIF(CommodityTotal!$A$8:$A$318,$A164,CommodityTotal!N$8:N$318)+SUMIF(CustomerTotal!$A$8:$A$316,$A164,CustomerTotal!N$8:N$316)</f>
        <v>0</v>
      </c>
      <c r="O164" s="14">
        <f ca="1">SUMIF(DemandTotal!$A$8:$A$318,$A164,DemandTotal!O$8:O$318)+SUMIF(CommodityTotal!$A$8:$A$318,$A164,CommodityTotal!O$8:O$318)+SUMIF(CustomerTotal!$A$8:$A$316,$A164,CustomerTotal!O$8:O$316)</f>
        <v>0</v>
      </c>
      <c r="P164" s="14">
        <f ca="1">SUMIF(DemandTotal!$A$8:$A$318,$A164,DemandTotal!P$8:P$318)+SUMIF(CommodityTotal!$A$8:$A$318,$A164,CommodityTotal!P$8:P$318)+SUMIF(CustomerTotal!$A$8:$A$316,$A164,CustomerTotal!P$8:P$316)</f>
        <v>0</v>
      </c>
      <c r="Q164" s="14">
        <f ca="1">SUMIF(DemandTotal!$A$8:$A$318,$A164,DemandTotal!Q$8:Q$318)+SUMIF(CommodityTotal!$A$8:$A$318,$A164,CommodityTotal!Q$8:Q$318)+SUMIF(CustomerTotal!$A$8:$A$316,$A164,CustomerTotal!Q$8:Q$316)</f>
        <v>0</v>
      </c>
      <c r="R164" s="14">
        <f ca="1">SUMIF(DemandTotal!$A$8:$A$318,$A164,DemandTotal!R$8:R$318)+SUMIF(CommodityTotal!$A$8:$A$318,$A164,CommodityTotal!R$8:R$318)+SUMIF(CustomerTotal!$A$8:$A$316,$A164,CustomerTotal!R$8:R$316)</f>
        <v>0</v>
      </c>
      <c r="S164" s="14">
        <f ca="1">SUMIF(DemandTotal!$A$8:$A$318,$A164,DemandTotal!S$8:S$318)+SUMIF(CommodityTotal!$A$8:$A$318,$A164,CommodityTotal!S$8:S$318)+SUMIF(CustomerTotal!$A$8:$A$316,$A164,CustomerTotal!S$8:S$316)</f>
        <v>0</v>
      </c>
      <c r="T164" s="14">
        <f ca="1">SUMIF(DemandTotal!$A$8:$A$318,$A164,DemandTotal!T$8:T$318)+SUMIF(CommodityTotal!$A$8:$A$318,$A164,CommodityTotal!T$8:T$318)+SUMIF(CustomerTotal!$A$8:$A$316,$A164,CustomerTotal!T$8:T$316)</f>
        <v>0</v>
      </c>
      <c r="U164" s="14">
        <f ca="1">SUMIF(DemandTotal!$A$8:$A$318,$A164,DemandTotal!U$8:U$318)+SUMIF(CommodityTotal!$A$8:$A$318,$A164,CommodityTotal!U$8:U$318)+SUMIF(CustomerTotal!$A$8:$A$316,$A164,CustomerTotal!U$8:U$316)</f>
        <v>0</v>
      </c>
      <c r="W164" s="14"/>
    </row>
    <row r="165" spans="1:23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>IF(ISBLANK('Input-Accounts'!D165),"",'Input-Accounts'!D165)</f>
        <v>0</v>
      </c>
      <c r="E165" s="14">
        <f t="shared" ca="1" si="13"/>
        <v>0</v>
      </c>
      <c r="F165" s="3"/>
      <c r="G165" s="48">
        <f ca="1">SUMIF(DemandTotal!$A$8:$A$318,$A165,DemandTotal!G$8:G$318)+SUMIF(CommodityTotal!$A$8:$A$318,$A165,CommodityTotal!G$8:G$318)+SUMIF(CustomerTotal!$A$8:$A$316,$A165,CustomerTotal!G$8:G$316)</f>
        <v>0</v>
      </c>
      <c r="H165" s="14">
        <f ca="1">SUMIF(DemandTotal!$A$8:$A$318,$A165,DemandTotal!H$8:H$318)+SUMIF(CommodityTotal!$A$8:$A$318,$A165,CommodityTotal!H$8:H$318)+SUMIF(CustomerTotal!$A$8:$A$316,$A165,CustomerTotal!H$8:H$316)</f>
        <v>0</v>
      </c>
      <c r="I165" s="14">
        <f ca="1">SUMIF(DemandTotal!$A$8:$A$318,$A165,DemandTotal!I$8:I$318)+SUMIF(CommodityTotal!$A$8:$A$318,$A165,CommodityTotal!I$8:I$318)+SUMIF(CustomerTotal!$A$8:$A$316,$A165,CustomerTotal!I$8:I$316)</f>
        <v>0</v>
      </c>
      <c r="J165" s="14">
        <f ca="1">SUMIF(DemandTotal!$A$8:$A$318,$A165,DemandTotal!J$8:J$318)+SUMIF(CommodityTotal!$A$8:$A$318,$A165,CommodityTotal!J$8:J$318)+SUMIF(CustomerTotal!$A$8:$A$316,$A165,CustomerTotal!J$8:J$316)</f>
        <v>0</v>
      </c>
      <c r="K165" s="14">
        <f ca="1">SUMIF(DemandTotal!$A$8:$A$318,$A165,DemandTotal!K$8:K$318)+SUMIF(CommodityTotal!$A$8:$A$318,$A165,CommodityTotal!K$8:K$318)+SUMIF(CustomerTotal!$A$8:$A$316,$A165,CustomerTotal!K$8:K$316)</f>
        <v>0</v>
      </c>
      <c r="L165" s="14">
        <f ca="1">SUMIF(DemandTotal!$A$8:$A$318,$A165,DemandTotal!L$8:L$318)+SUMIF(CommodityTotal!$A$8:$A$318,$A165,CommodityTotal!L$8:L$318)+SUMIF(CustomerTotal!$A$8:$A$316,$A165,CustomerTotal!L$8:L$316)</f>
        <v>0</v>
      </c>
      <c r="M165" s="14">
        <f ca="1">SUMIF(DemandTotal!$A$8:$A$318,$A165,DemandTotal!M$8:M$318)+SUMIF(CommodityTotal!$A$8:$A$318,$A165,CommodityTotal!M$8:M$318)+SUMIF(CustomerTotal!$A$8:$A$316,$A165,CustomerTotal!M$8:M$316)</f>
        <v>0</v>
      </c>
      <c r="N165" s="14">
        <f ca="1">SUMIF(DemandTotal!$A$8:$A$318,$A165,DemandTotal!N$8:N$318)+SUMIF(CommodityTotal!$A$8:$A$318,$A165,CommodityTotal!N$8:N$318)+SUMIF(CustomerTotal!$A$8:$A$316,$A165,CustomerTotal!N$8:N$316)</f>
        <v>0</v>
      </c>
      <c r="O165" s="14">
        <f ca="1">SUMIF(DemandTotal!$A$8:$A$318,$A165,DemandTotal!O$8:O$318)+SUMIF(CommodityTotal!$A$8:$A$318,$A165,CommodityTotal!O$8:O$318)+SUMIF(CustomerTotal!$A$8:$A$316,$A165,CustomerTotal!O$8:O$316)</f>
        <v>0</v>
      </c>
      <c r="P165" s="14">
        <f ca="1">SUMIF(DemandTotal!$A$8:$A$318,$A165,DemandTotal!P$8:P$318)+SUMIF(CommodityTotal!$A$8:$A$318,$A165,CommodityTotal!P$8:P$318)+SUMIF(CustomerTotal!$A$8:$A$316,$A165,CustomerTotal!P$8:P$316)</f>
        <v>0</v>
      </c>
      <c r="Q165" s="14">
        <f ca="1">SUMIF(DemandTotal!$A$8:$A$318,$A165,DemandTotal!Q$8:Q$318)+SUMIF(CommodityTotal!$A$8:$A$318,$A165,CommodityTotal!Q$8:Q$318)+SUMIF(CustomerTotal!$A$8:$A$316,$A165,CustomerTotal!Q$8:Q$316)</f>
        <v>0</v>
      </c>
      <c r="R165" s="14">
        <f ca="1">SUMIF(DemandTotal!$A$8:$A$318,$A165,DemandTotal!R$8:R$318)+SUMIF(CommodityTotal!$A$8:$A$318,$A165,CommodityTotal!R$8:R$318)+SUMIF(CustomerTotal!$A$8:$A$316,$A165,CustomerTotal!R$8:R$316)</f>
        <v>0</v>
      </c>
      <c r="S165" s="14">
        <f ca="1">SUMIF(DemandTotal!$A$8:$A$318,$A165,DemandTotal!S$8:S$318)+SUMIF(CommodityTotal!$A$8:$A$318,$A165,CommodityTotal!S$8:S$318)+SUMIF(CustomerTotal!$A$8:$A$316,$A165,CustomerTotal!S$8:S$316)</f>
        <v>0</v>
      </c>
      <c r="T165" s="14">
        <f ca="1">SUMIF(DemandTotal!$A$8:$A$318,$A165,DemandTotal!T$8:T$318)+SUMIF(CommodityTotal!$A$8:$A$318,$A165,CommodityTotal!T$8:T$318)+SUMIF(CustomerTotal!$A$8:$A$316,$A165,CustomerTotal!T$8:T$316)</f>
        <v>0</v>
      </c>
      <c r="U165" s="14">
        <f ca="1">SUMIF(DemandTotal!$A$8:$A$318,$A165,DemandTotal!U$8:U$318)+SUMIF(CommodityTotal!$A$8:$A$318,$A165,CommodityTotal!U$8:U$318)+SUMIF(CustomerTotal!$A$8:$A$316,$A165,CustomerTotal!U$8:U$316)</f>
        <v>0</v>
      </c>
      <c r="W165" s="14"/>
    </row>
    <row r="166" spans="1:23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>IF(ISBLANK('Input-Accounts'!D166),"",'Input-Accounts'!D166)</f>
        <v>0</v>
      </c>
      <c r="E166" s="14">
        <f t="shared" ca="1" si="13"/>
        <v>0</v>
      </c>
      <c r="F166" s="3"/>
      <c r="G166" s="48">
        <f ca="1">SUMIF(DemandTotal!$A$8:$A$318,$A166,DemandTotal!G$8:G$318)+SUMIF(CommodityTotal!$A$8:$A$318,$A166,CommodityTotal!G$8:G$318)+SUMIF(CustomerTotal!$A$8:$A$316,$A166,CustomerTotal!G$8:G$316)</f>
        <v>0</v>
      </c>
      <c r="H166" s="14">
        <f ca="1">SUMIF(DemandTotal!$A$8:$A$318,$A166,DemandTotal!H$8:H$318)+SUMIF(CommodityTotal!$A$8:$A$318,$A166,CommodityTotal!H$8:H$318)+SUMIF(CustomerTotal!$A$8:$A$316,$A166,CustomerTotal!H$8:H$316)</f>
        <v>0</v>
      </c>
      <c r="I166" s="14">
        <f ca="1">SUMIF(DemandTotal!$A$8:$A$318,$A166,DemandTotal!I$8:I$318)+SUMIF(CommodityTotal!$A$8:$A$318,$A166,CommodityTotal!I$8:I$318)+SUMIF(CustomerTotal!$A$8:$A$316,$A166,CustomerTotal!I$8:I$316)</f>
        <v>0</v>
      </c>
      <c r="J166" s="14">
        <f ca="1">SUMIF(DemandTotal!$A$8:$A$318,$A166,DemandTotal!J$8:J$318)+SUMIF(CommodityTotal!$A$8:$A$318,$A166,CommodityTotal!J$8:J$318)+SUMIF(CustomerTotal!$A$8:$A$316,$A166,CustomerTotal!J$8:J$316)</f>
        <v>0</v>
      </c>
      <c r="K166" s="14">
        <f ca="1">SUMIF(DemandTotal!$A$8:$A$318,$A166,DemandTotal!K$8:K$318)+SUMIF(CommodityTotal!$A$8:$A$318,$A166,CommodityTotal!K$8:K$318)+SUMIF(CustomerTotal!$A$8:$A$316,$A166,CustomerTotal!K$8:K$316)</f>
        <v>0</v>
      </c>
      <c r="L166" s="14">
        <f ca="1">SUMIF(DemandTotal!$A$8:$A$318,$A166,DemandTotal!L$8:L$318)+SUMIF(CommodityTotal!$A$8:$A$318,$A166,CommodityTotal!L$8:L$318)+SUMIF(CustomerTotal!$A$8:$A$316,$A166,CustomerTotal!L$8:L$316)</f>
        <v>0</v>
      </c>
      <c r="M166" s="14">
        <f ca="1">SUMIF(DemandTotal!$A$8:$A$318,$A166,DemandTotal!M$8:M$318)+SUMIF(CommodityTotal!$A$8:$A$318,$A166,CommodityTotal!M$8:M$318)+SUMIF(CustomerTotal!$A$8:$A$316,$A166,CustomerTotal!M$8:M$316)</f>
        <v>0</v>
      </c>
      <c r="N166" s="14">
        <f ca="1">SUMIF(DemandTotal!$A$8:$A$318,$A166,DemandTotal!N$8:N$318)+SUMIF(CommodityTotal!$A$8:$A$318,$A166,CommodityTotal!N$8:N$318)+SUMIF(CustomerTotal!$A$8:$A$316,$A166,CustomerTotal!N$8:N$316)</f>
        <v>0</v>
      </c>
      <c r="O166" s="14">
        <f ca="1">SUMIF(DemandTotal!$A$8:$A$318,$A166,DemandTotal!O$8:O$318)+SUMIF(CommodityTotal!$A$8:$A$318,$A166,CommodityTotal!O$8:O$318)+SUMIF(CustomerTotal!$A$8:$A$316,$A166,CustomerTotal!O$8:O$316)</f>
        <v>0</v>
      </c>
      <c r="P166" s="14">
        <f ca="1">SUMIF(DemandTotal!$A$8:$A$318,$A166,DemandTotal!P$8:P$318)+SUMIF(CommodityTotal!$A$8:$A$318,$A166,CommodityTotal!P$8:P$318)+SUMIF(CustomerTotal!$A$8:$A$316,$A166,CustomerTotal!P$8:P$316)</f>
        <v>0</v>
      </c>
      <c r="Q166" s="14">
        <f ca="1">SUMIF(DemandTotal!$A$8:$A$318,$A166,DemandTotal!Q$8:Q$318)+SUMIF(CommodityTotal!$A$8:$A$318,$A166,CommodityTotal!Q$8:Q$318)+SUMIF(CustomerTotal!$A$8:$A$316,$A166,CustomerTotal!Q$8:Q$316)</f>
        <v>0</v>
      </c>
      <c r="R166" s="14">
        <f ca="1">SUMIF(DemandTotal!$A$8:$A$318,$A166,DemandTotal!R$8:R$318)+SUMIF(CommodityTotal!$A$8:$A$318,$A166,CommodityTotal!R$8:R$318)+SUMIF(CustomerTotal!$A$8:$A$316,$A166,CustomerTotal!R$8:R$316)</f>
        <v>0</v>
      </c>
      <c r="S166" s="14">
        <f ca="1">SUMIF(DemandTotal!$A$8:$A$318,$A166,DemandTotal!S$8:S$318)+SUMIF(CommodityTotal!$A$8:$A$318,$A166,CommodityTotal!S$8:S$318)+SUMIF(CustomerTotal!$A$8:$A$316,$A166,CustomerTotal!S$8:S$316)</f>
        <v>0</v>
      </c>
      <c r="T166" s="14">
        <f ca="1">SUMIF(DemandTotal!$A$8:$A$318,$A166,DemandTotal!T$8:T$318)+SUMIF(CommodityTotal!$A$8:$A$318,$A166,CommodityTotal!T$8:T$318)+SUMIF(CustomerTotal!$A$8:$A$316,$A166,CustomerTotal!T$8:T$316)</f>
        <v>0</v>
      </c>
      <c r="U166" s="14">
        <f ca="1">SUMIF(DemandTotal!$A$8:$A$318,$A166,DemandTotal!U$8:U$318)+SUMIF(CommodityTotal!$A$8:$A$318,$A166,CommodityTotal!U$8:U$318)+SUMIF(CustomerTotal!$A$8:$A$316,$A166,CustomerTotal!U$8:U$316)</f>
        <v>0</v>
      </c>
      <c r="W166" s="14"/>
    </row>
    <row r="167" spans="1:23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>IF(ISBLANK('Input-Accounts'!D167),"",'Input-Accounts'!D167)</f>
        <v>0</v>
      </c>
      <c r="E167" s="14">
        <f t="shared" ca="1" si="13"/>
        <v>0</v>
      </c>
      <c r="F167" s="3"/>
      <c r="G167" s="48">
        <f ca="1">SUMIF(DemandTotal!$A$8:$A$318,$A167,DemandTotal!G$8:G$318)+SUMIF(CommodityTotal!$A$8:$A$318,$A167,CommodityTotal!G$8:G$318)+SUMIF(CustomerTotal!$A$8:$A$316,$A167,CustomerTotal!G$8:G$316)</f>
        <v>0</v>
      </c>
      <c r="H167" s="14">
        <f ca="1">SUMIF(DemandTotal!$A$8:$A$318,$A167,DemandTotal!H$8:H$318)+SUMIF(CommodityTotal!$A$8:$A$318,$A167,CommodityTotal!H$8:H$318)+SUMIF(CustomerTotal!$A$8:$A$316,$A167,CustomerTotal!H$8:H$316)</f>
        <v>0</v>
      </c>
      <c r="I167" s="14">
        <f ca="1">SUMIF(DemandTotal!$A$8:$A$318,$A167,DemandTotal!I$8:I$318)+SUMIF(CommodityTotal!$A$8:$A$318,$A167,CommodityTotal!I$8:I$318)+SUMIF(CustomerTotal!$A$8:$A$316,$A167,CustomerTotal!I$8:I$316)</f>
        <v>0</v>
      </c>
      <c r="J167" s="14">
        <f ca="1">SUMIF(DemandTotal!$A$8:$A$318,$A167,DemandTotal!J$8:J$318)+SUMIF(CommodityTotal!$A$8:$A$318,$A167,CommodityTotal!J$8:J$318)+SUMIF(CustomerTotal!$A$8:$A$316,$A167,CustomerTotal!J$8:J$316)</f>
        <v>0</v>
      </c>
      <c r="K167" s="14">
        <f ca="1">SUMIF(DemandTotal!$A$8:$A$318,$A167,DemandTotal!K$8:K$318)+SUMIF(CommodityTotal!$A$8:$A$318,$A167,CommodityTotal!K$8:K$318)+SUMIF(CustomerTotal!$A$8:$A$316,$A167,CustomerTotal!K$8:K$316)</f>
        <v>0</v>
      </c>
      <c r="L167" s="14">
        <f ca="1">SUMIF(DemandTotal!$A$8:$A$318,$A167,DemandTotal!L$8:L$318)+SUMIF(CommodityTotal!$A$8:$A$318,$A167,CommodityTotal!L$8:L$318)+SUMIF(CustomerTotal!$A$8:$A$316,$A167,CustomerTotal!L$8:L$316)</f>
        <v>0</v>
      </c>
      <c r="M167" s="14">
        <f ca="1">SUMIF(DemandTotal!$A$8:$A$318,$A167,DemandTotal!M$8:M$318)+SUMIF(CommodityTotal!$A$8:$A$318,$A167,CommodityTotal!M$8:M$318)+SUMIF(CustomerTotal!$A$8:$A$316,$A167,CustomerTotal!M$8:M$316)</f>
        <v>0</v>
      </c>
      <c r="N167" s="14">
        <f ca="1">SUMIF(DemandTotal!$A$8:$A$318,$A167,DemandTotal!N$8:N$318)+SUMIF(CommodityTotal!$A$8:$A$318,$A167,CommodityTotal!N$8:N$318)+SUMIF(CustomerTotal!$A$8:$A$316,$A167,CustomerTotal!N$8:N$316)</f>
        <v>0</v>
      </c>
      <c r="O167" s="14">
        <f ca="1">SUMIF(DemandTotal!$A$8:$A$318,$A167,DemandTotal!O$8:O$318)+SUMIF(CommodityTotal!$A$8:$A$318,$A167,CommodityTotal!O$8:O$318)+SUMIF(CustomerTotal!$A$8:$A$316,$A167,CustomerTotal!O$8:O$316)</f>
        <v>0</v>
      </c>
      <c r="P167" s="14">
        <f ca="1">SUMIF(DemandTotal!$A$8:$A$318,$A167,DemandTotal!P$8:P$318)+SUMIF(CommodityTotal!$A$8:$A$318,$A167,CommodityTotal!P$8:P$318)+SUMIF(CustomerTotal!$A$8:$A$316,$A167,CustomerTotal!P$8:P$316)</f>
        <v>0</v>
      </c>
      <c r="Q167" s="14">
        <f ca="1">SUMIF(DemandTotal!$A$8:$A$318,$A167,DemandTotal!Q$8:Q$318)+SUMIF(CommodityTotal!$A$8:$A$318,$A167,CommodityTotal!Q$8:Q$318)+SUMIF(CustomerTotal!$A$8:$A$316,$A167,CustomerTotal!Q$8:Q$316)</f>
        <v>0</v>
      </c>
      <c r="R167" s="14">
        <f ca="1">SUMIF(DemandTotal!$A$8:$A$318,$A167,DemandTotal!R$8:R$318)+SUMIF(CommodityTotal!$A$8:$A$318,$A167,CommodityTotal!R$8:R$318)+SUMIF(CustomerTotal!$A$8:$A$316,$A167,CustomerTotal!R$8:R$316)</f>
        <v>0</v>
      </c>
      <c r="S167" s="14">
        <f ca="1">SUMIF(DemandTotal!$A$8:$A$318,$A167,DemandTotal!S$8:S$318)+SUMIF(CommodityTotal!$A$8:$A$318,$A167,CommodityTotal!S$8:S$318)+SUMIF(CustomerTotal!$A$8:$A$316,$A167,CustomerTotal!S$8:S$316)</f>
        <v>0</v>
      </c>
      <c r="T167" s="14">
        <f ca="1">SUMIF(DemandTotal!$A$8:$A$318,$A167,DemandTotal!T$8:T$318)+SUMIF(CommodityTotal!$A$8:$A$318,$A167,CommodityTotal!T$8:T$318)+SUMIF(CustomerTotal!$A$8:$A$316,$A167,CustomerTotal!T$8:T$316)</f>
        <v>0</v>
      </c>
      <c r="U167" s="14">
        <f ca="1">SUMIF(DemandTotal!$A$8:$A$318,$A167,DemandTotal!U$8:U$318)+SUMIF(CommodityTotal!$A$8:$A$318,$A167,CommodityTotal!U$8:U$318)+SUMIF(CustomerTotal!$A$8:$A$316,$A167,CustomerTotal!U$8:U$316)</f>
        <v>0</v>
      </c>
      <c r="W167" s="14"/>
    </row>
    <row r="168" spans="1:23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>IF(ISBLANK('Input-Accounts'!D168),"",'Input-Accounts'!D168)</f>
        <v>16463.133786572598</v>
      </c>
      <c r="E168" s="14">
        <f t="shared" ca="1" si="13"/>
        <v>0</v>
      </c>
      <c r="F168" s="3"/>
      <c r="G168" s="48">
        <f ca="1">SUMIF(DemandTotal!$A$8:$A$318,$A168,DemandTotal!G$8:G$318)+SUMIF(CommodityTotal!$A$8:$A$318,$A168,CommodityTotal!G$8:G$318)+SUMIF(CustomerTotal!$A$8:$A$316,$A168,CustomerTotal!G$8:G$316)</f>
        <v>13727.14150035149</v>
      </c>
      <c r="H168" s="14">
        <f ca="1">SUMIF(DemandTotal!$A$8:$A$318,$A168,DemandTotal!H$8:H$318)+SUMIF(CommodityTotal!$A$8:$A$318,$A168,CommodityTotal!H$8:H$318)+SUMIF(CustomerTotal!$A$8:$A$316,$A168,CustomerTotal!H$8:H$316)</f>
        <v>732.04942851035776</v>
      </c>
      <c r="I168" s="14">
        <f ca="1">SUMIF(DemandTotal!$A$8:$A$318,$A168,DemandTotal!I$8:I$318)+SUMIF(CommodityTotal!$A$8:$A$318,$A168,CommodityTotal!I$8:I$318)+SUMIF(CustomerTotal!$A$8:$A$316,$A168,CustomerTotal!I$8:I$316)</f>
        <v>1038.9075581336988</v>
      </c>
      <c r="J168" s="14">
        <f ca="1">SUMIF(DemandTotal!$A$8:$A$318,$A168,DemandTotal!J$8:J$318)+SUMIF(CommodityTotal!$A$8:$A$318,$A168,CommodityTotal!J$8:J$318)+SUMIF(CustomerTotal!$A$8:$A$316,$A168,CustomerTotal!J$8:J$316)</f>
        <v>658.9646690256584</v>
      </c>
      <c r="K168" s="14">
        <f ca="1">SUMIF(DemandTotal!$A$8:$A$318,$A168,DemandTotal!K$8:K$318)+SUMIF(CommodityTotal!$A$8:$A$318,$A168,CommodityTotal!K$8:K$318)+SUMIF(CustomerTotal!$A$8:$A$316,$A168,CustomerTotal!K$8:K$316)</f>
        <v>96.009400844340448</v>
      </c>
      <c r="L168" s="14">
        <f ca="1">SUMIF(DemandTotal!$A$8:$A$318,$A168,DemandTotal!L$8:L$318)+SUMIF(CommodityTotal!$A$8:$A$318,$A168,CommodityTotal!L$8:L$318)+SUMIF(CustomerTotal!$A$8:$A$316,$A168,CustomerTotal!L$8:L$316)</f>
        <v>39.746274640126387</v>
      </c>
      <c r="M168" s="14">
        <f ca="1">SUMIF(DemandTotal!$A$8:$A$318,$A168,DemandTotal!M$8:M$318)+SUMIF(CommodityTotal!$A$8:$A$318,$A168,CommodityTotal!M$8:M$318)+SUMIF(CustomerTotal!$A$8:$A$316,$A168,CustomerTotal!M$8:M$316)</f>
        <v>190.37919543900492</v>
      </c>
      <c r="N168" s="14">
        <f ca="1">SUMIF(DemandTotal!$A$8:$A$318,$A168,DemandTotal!N$8:N$318)+SUMIF(CommodityTotal!$A$8:$A$318,$A168,CommodityTotal!N$8:N$318)+SUMIF(CustomerTotal!$A$8:$A$316,$A168,CustomerTotal!N$8:N$316)</f>
        <v>-4.7235021248963305</v>
      </c>
      <c r="O168" s="14">
        <f ca="1">SUMIF(DemandTotal!$A$8:$A$318,$A168,DemandTotal!O$8:O$318)+SUMIF(CommodityTotal!$A$8:$A$318,$A168,CommodityTotal!O$8:O$318)+SUMIF(CustomerTotal!$A$8:$A$316,$A168,CustomerTotal!O$8:O$316)</f>
        <v>-15.34073824718231</v>
      </c>
      <c r="P168" s="14">
        <f ca="1">SUMIF(DemandTotal!$A$8:$A$318,$A168,DemandTotal!P$8:P$318)+SUMIF(CommodityTotal!$A$8:$A$318,$A168,CommodityTotal!P$8:P$318)+SUMIF(CustomerTotal!$A$8:$A$316,$A168,CustomerTotal!P$8:P$316)</f>
        <v>0</v>
      </c>
      <c r="Q168" s="14">
        <f ca="1">SUMIF(DemandTotal!$A$8:$A$318,$A168,DemandTotal!Q$8:Q$318)+SUMIF(CommodityTotal!$A$8:$A$318,$A168,CommodityTotal!Q$8:Q$318)+SUMIF(CustomerTotal!$A$8:$A$316,$A168,CustomerTotal!Q$8:Q$316)</f>
        <v>0</v>
      </c>
      <c r="R168" s="14">
        <f ca="1">SUMIF(DemandTotal!$A$8:$A$318,$A168,DemandTotal!R$8:R$318)+SUMIF(CommodityTotal!$A$8:$A$318,$A168,CommodityTotal!R$8:R$318)+SUMIF(CustomerTotal!$A$8:$A$316,$A168,CustomerTotal!R$8:R$316)</f>
        <v>0</v>
      </c>
      <c r="S168" s="14">
        <f ca="1">SUMIF(DemandTotal!$A$8:$A$318,$A168,DemandTotal!S$8:S$318)+SUMIF(CommodityTotal!$A$8:$A$318,$A168,CommodityTotal!S$8:S$318)+SUMIF(CustomerTotal!$A$8:$A$316,$A168,CustomerTotal!S$8:S$316)</f>
        <v>0</v>
      </c>
      <c r="T168" s="14">
        <f ca="1">SUMIF(DemandTotal!$A$8:$A$318,$A168,DemandTotal!T$8:T$318)+SUMIF(CommodityTotal!$A$8:$A$318,$A168,CommodityTotal!T$8:T$318)+SUMIF(CustomerTotal!$A$8:$A$316,$A168,CustomerTotal!T$8:T$316)</f>
        <v>0</v>
      </c>
      <c r="U168" s="14">
        <f ca="1">SUMIF(DemandTotal!$A$8:$A$318,$A168,DemandTotal!U$8:U$318)+SUMIF(CommodityTotal!$A$8:$A$318,$A168,CommodityTotal!U$8:U$318)+SUMIF(CustomerTotal!$A$8:$A$316,$A168,CustomerTotal!U$8:U$316)</f>
        <v>0</v>
      </c>
      <c r="W168" s="14"/>
    </row>
    <row r="169" spans="1:23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>IF(ISBLANK('Input-Accounts'!D169),"",'Input-Accounts'!D169)</f>
        <v>16463.133786572598</v>
      </c>
      <c r="E169" s="14">
        <f ca="1">IFERROR(IF(D169="","",IF(D169=0,0,IF(ABS(D169-SUM($G169:$U169))&lt;Check_Limit,0,1))),1)</f>
        <v>0</v>
      </c>
      <c r="G169" s="309">
        <f ca="1">SUMIF(DemandTotal!$A$8:$A$318,$A169,DemandTotal!G$8:G$318)+SUMIF(CommodityTotal!$A$8:$A$318,$A169,CommodityTotal!G$8:G$318)+SUMIF(CustomerTotal!$A$8:$A$316,$A169,CustomerTotal!G$8:G$316)</f>
        <v>13727.14150035149</v>
      </c>
      <c r="H169" s="174">
        <f ca="1">SUMIF(DemandTotal!$A$8:$A$318,$A169,DemandTotal!H$8:H$318)+SUMIF(CommodityTotal!$A$8:$A$318,$A169,CommodityTotal!H$8:H$318)+SUMIF(CustomerTotal!$A$8:$A$316,$A169,CustomerTotal!H$8:H$316)</f>
        <v>732.04942851035776</v>
      </c>
      <c r="I169" s="174">
        <f ca="1">SUMIF(DemandTotal!$A$8:$A$318,$A169,DemandTotal!I$8:I$318)+SUMIF(CommodityTotal!$A$8:$A$318,$A169,CommodityTotal!I$8:I$318)+SUMIF(CustomerTotal!$A$8:$A$316,$A169,CustomerTotal!I$8:I$316)</f>
        <v>1038.9075581336988</v>
      </c>
      <c r="J169" s="174">
        <f ca="1">SUMIF(DemandTotal!$A$8:$A$318,$A169,DemandTotal!J$8:J$318)+SUMIF(CommodityTotal!$A$8:$A$318,$A169,CommodityTotal!J$8:J$318)+SUMIF(CustomerTotal!$A$8:$A$316,$A169,CustomerTotal!J$8:J$316)</f>
        <v>658.9646690256584</v>
      </c>
      <c r="K169" s="174">
        <f ca="1">SUMIF(DemandTotal!$A$8:$A$318,$A169,DemandTotal!K$8:K$318)+SUMIF(CommodityTotal!$A$8:$A$318,$A169,CommodityTotal!K$8:K$318)+SUMIF(CustomerTotal!$A$8:$A$316,$A169,CustomerTotal!K$8:K$316)</f>
        <v>96.009400844340448</v>
      </c>
      <c r="L169" s="174">
        <f ca="1">SUMIF(DemandTotal!$A$8:$A$318,$A169,DemandTotal!L$8:L$318)+SUMIF(CommodityTotal!$A$8:$A$318,$A169,CommodityTotal!L$8:L$318)+SUMIF(CustomerTotal!$A$8:$A$316,$A169,CustomerTotal!L$8:L$316)</f>
        <v>39.746274640126387</v>
      </c>
      <c r="M169" s="174">
        <f ca="1">SUMIF(DemandTotal!$A$8:$A$318,$A169,DemandTotal!M$8:M$318)+SUMIF(CommodityTotal!$A$8:$A$318,$A169,CommodityTotal!M$8:M$318)+SUMIF(CustomerTotal!$A$8:$A$316,$A169,CustomerTotal!M$8:M$316)</f>
        <v>190.37919543900492</v>
      </c>
      <c r="N169" s="174">
        <f ca="1">SUMIF(DemandTotal!$A$8:$A$318,$A169,DemandTotal!N$8:N$318)+SUMIF(CommodityTotal!$A$8:$A$318,$A169,CommodityTotal!N$8:N$318)+SUMIF(CustomerTotal!$A$8:$A$316,$A169,CustomerTotal!N$8:N$316)</f>
        <v>-4.7235021248963305</v>
      </c>
      <c r="O169" s="174">
        <f ca="1">SUMIF(DemandTotal!$A$8:$A$318,$A169,DemandTotal!O$8:O$318)+SUMIF(CommodityTotal!$A$8:$A$318,$A169,CommodityTotal!O$8:O$318)+SUMIF(CustomerTotal!$A$8:$A$316,$A169,CustomerTotal!O$8:O$316)</f>
        <v>-15.34073824718231</v>
      </c>
      <c r="P169" s="174">
        <f ca="1">SUMIF(DemandTotal!$A$8:$A$318,$A169,DemandTotal!P$8:P$318)+SUMIF(CommodityTotal!$A$8:$A$318,$A169,CommodityTotal!P$8:P$318)+SUMIF(CustomerTotal!$A$8:$A$316,$A169,CustomerTotal!P$8:P$316)</f>
        <v>0</v>
      </c>
      <c r="Q169" s="174">
        <f ca="1">SUMIF(DemandTotal!$A$8:$A$318,$A169,DemandTotal!Q$8:Q$318)+SUMIF(CommodityTotal!$A$8:$A$318,$A169,CommodityTotal!Q$8:Q$318)+SUMIF(CustomerTotal!$A$8:$A$316,$A169,CustomerTotal!Q$8:Q$316)</f>
        <v>0</v>
      </c>
      <c r="R169" s="174">
        <f ca="1">SUMIF(DemandTotal!$A$8:$A$318,$A169,DemandTotal!R$8:R$318)+SUMIF(CommodityTotal!$A$8:$A$318,$A169,CommodityTotal!R$8:R$318)+SUMIF(CustomerTotal!$A$8:$A$316,$A169,CustomerTotal!R$8:R$316)</f>
        <v>0</v>
      </c>
      <c r="S169" s="174">
        <f ca="1">SUMIF(DemandTotal!$A$8:$A$318,$A169,DemandTotal!S$8:S$318)+SUMIF(CommodityTotal!$A$8:$A$318,$A169,CommodityTotal!S$8:S$318)+SUMIF(CustomerTotal!$A$8:$A$316,$A169,CustomerTotal!S$8:S$316)</f>
        <v>0</v>
      </c>
      <c r="T169" s="174">
        <f ca="1">SUMIF(DemandTotal!$A$8:$A$318,$A169,DemandTotal!T$8:T$318)+SUMIF(CommodityTotal!$A$8:$A$318,$A169,CommodityTotal!T$8:T$318)+SUMIF(CustomerTotal!$A$8:$A$316,$A169,CustomerTotal!T$8:T$316)</f>
        <v>0</v>
      </c>
      <c r="U169" s="174">
        <f ca="1">SUMIF(DemandTotal!$A$8:$A$318,$A169,DemandTotal!U$8:U$318)+SUMIF(CommodityTotal!$A$8:$A$318,$A169,CommodityTotal!U$8:U$318)+SUMIF(CustomerTotal!$A$8:$A$316,$A169,CustomerTotal!U$8:U$316)</f>
        <v>0</v>
      </c>
      <c r="W169" s="14"/>
    </row>
    <row r="170" spans="1:23">
      <c r="A170" s="46" t="str">
        <f>IF(ISBLANK('Input-Accounts'!A170),"",'Input-Accounts'!A170)</f>
        <v/>
      </c>
      <c r="B170" t="str">
        <f>IF(ISBLANK('Input-Accounts'!B170),"",'Input-Accounts'!B170)</f>
        <v/>
      </c>
      <c r="D170" s="14"/>
      <c r="E170" s="14"/>
      <c r="G170" s="48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W170" s="14"/>
    </row>
    <row r="171" spans="1:23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48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W171" s="14"/>
    </row>
    <row r="172" spans="1:23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>IF(ISBLANK('Input-Accounts'!D172),"",'Input-Accounts'!D172)</f>
        <v>8.3620063239876963</v>
      </c>
      <c r="E172" s="14">
        <f ca="1">IFERROR(IF(D172="","",IF(D172=0,0,IF(ABS(D172-SUM($G172:$U172))&lt;Check_Limit,0,1))),1)</f>
        <v>0</v>
      </c>
      <c r="F172" s="3"/>
      <c r="G172" s="48">
        <f ca="1">SUMIF(DemandTotal!$A$8:$A$318,$A172,DemandTotal!G$8:G$318)+SUMIF(CommodityTotal!$A$8:$A$318,$A172,CommodityTotal!G$8:G$318)+SUMIF(CustomerTotal!$A$8:$A$316,$A172,CustomerTotal!G$8:G$316)</f>
        <v>4.7325146288917193</v>
      </c>
      <c r="H172" s="14">
        <f ca="1">SUMIF(DemandTotal!$A$8:$A$318,$A172,DemandTotal!H$8:H$318)+SUMIF(CommodityTotal!$A$8:$A$318,$A172,CommodityTotal!H$8:H$318)+SUMIF(CustomerTotal!$A$8:$A$316,$A172,CustomerTotal!H$8:H$316)</f>
        <v>0.29321975642113834</v>
      </c>
      <c r="I172" s="14">
        <f ca="1">SUMIF(DemandTotal!$A$8:$A$318,$A172,DemandTotal!I$8:I$318)+SUMIF(CommodityTotal!$A$8:$A$318,$A172,CommodityTotal!I$8:I$318)+SUMIF(CustomerTotal!$A$8:$A$316,$A172,CustomerTotal!I$8:I$316)</f>
        <v>0.53441259598206936</v>
      </c>
      <c r="J172" s="14">
        <f ca="1">SUMIF(DemandTotal!$A$8:$A$318,$A172,DemandTotal!J$8:J$318)+SUMIF(CommodityTotal!$A$8:$A$318,$A172,CommodityTotal!J$8:J$318)+SUMIF(CustomerTotal!$A$8:$A$316,$A172,CustomerTotal!J$8:J$316)</f>
        <v>1.6163751165248919</v>
      </c>
      <c r="K172" s="14">
        <f ca="1">SUMIF(DemandTotal!$A$8:$A$318,$A172,DemandTotal!K$8:K$318)+SUMIF(CommodityTotal!$A$8:$A$318,$A172,CommodityTotal!K$8:K$318)+SUMIF(CustomerTotal!$A$8:$A$316,$A172,CustomerTotal!K$8:K$316)</f>
        <v>6.4042058314349578E-3</v>
      </c>
      <c r="L172" s="14">
        <f ca="1">SUMIF(DemandTotal!$A$8:$A$318,$A172,DemandTotal!L$8:L$318)+SUMIF(CommodityTotal!$A$8:$A$318,$A172,CommodityTotal!L$8:L$318)+SUMIF(CustomerTotal!$A$8:$A$316,$A172,CustomerTotal!L$8:L$316)</f>
        <v>1.7142375730064569E-2</v>
      </c>
      <c r="M172" s="14">
        <f ca="1">SUMIF(DemandTotal!$A$8:$A$318,$A172,DemandTotal!M$8:M$318)+SUMIF(CommodityTotal!$A$8:$A$318,$A172,CommodityTotal!M$8:M$318)+SUMIF(CustomerTotal!$A$8:$A$316,$A172,CustomerTotal!M$8:M$316)</f>
        <v>0.55672090209579905</v>
      </c>
      <c r="N172" s="14">
        <f ca="1">SUMIF(DemandTotal!$A$8:$A$318,$A172,DemandTotal!N$8:N$318)+SUMIF(CommodityTotal!$A$8:$A$318,$A172,CommodityTotal!N$8:N$318)+SUMIF(CustomerTotal!$A$8:$A$316,$A172,CustomerTotal!N$8:N$316)</f>
        <v>0.18450173870994216</v>
      </c>
      <c r="O172" s="14">
        <f ca="1">SUMIF(DemandTotal!$A$8:$A$318,$A172,DemandTotal!O$8:O$318)+SUMIF(CommodityTotal!$A$8:$A$318,$A172,CommodityTotal!O$8:O$318)+SUMIF(CustomerTotal!$A$8:$A$316,$A172,CustomerTotal!O$8:O$316)</f>
        <v>0.42071500380063603</v>
      </c>
      <c r="P172" s="14">
        <f ca="1">SUMIF(DemandTotal!$A$8:$A$318,$A172,DemandTotal!P$8:P$318)+SUMIF(CommodityTotal!$A$8:$A$318,$A172,CommodityTotal!P$8:P$318)+SUMIF(CustomerTotal!$A$8:$A$316,$A172,CustomerTotal!P$8:P$316)</f>
        <v>0</v>
      </c>
      <c r="Q172" s="14">
        <f ca="1">SUMIF(DemandTotal!$A$8:$A$318,$A172,DemandTotal!Q$8:Q$318)+SUMIF(CommodityTotal!$A$8:$A$318,$A172,CommodityTotal!Q$8:Q$318)+SUMIF(CustomerTotal!$A$8:$A$316,$A172,CustomerTotal!Q$8:Q$316)</f>
        <v>0</v>
      </c>
      <c r="R172" s="14">
        <f ca="1">SUMIF(DemandTotal!$A$8:$A$318,$A172,DemandTotal!R$8:R$318)+SUMIF(CommodityTotal!$A$8:$A$318,$A172,CommodityTotal!R$8:R$318)+SUMIF(CustomerTotal!$A$8:$A$316,$A172,CustomerTotal!R$8:R$316)</f>
        <v>0</v>
      </c>
      <c r="S172" s="14">
        <f ca="1">SUMIF(DemandTotal!$A$8:$A$318,$A172,DemandTotal!S$8:S$318)+SUMIF(CommodityTotal!$A$8:$A$318,$A172,CommodityTotal!S$8:S$318)+SUMIF(CustomerTotal!$A$8:$A$316,$A172,CustomerTotal!S$8:S$316)</f>
        <v>0</v>
      </c>
      <c r="T172" s="14">
        <f ca="1">SUMIF(DemandTotal!$A$8:$A$318,$A172,DemandTotal!T$8:T$318)+SUMIF(CommodityTotal!$A$8:$A$318,$A172,CommodityTotal!T$8:T$318)+SUMIF(CustomerTotal!$A$8:$A$316,$A172,CustomerTotal!T$8:T$316)</f>
        <v>0</v>
      </c>
      <c r="U172" s="14">
        <f ca="1">SUMIF(DemandTotal!$A$8:$A$318,$A172,DemandTotal!U$8:U$318)+SUMIF(CommodityTotal!$A$8:$A$318,$A172,CommodityTotal!U$8:U$318)+SUMIF(CustomerTotal!$A$8:$A$316,$A172,CustomerTotal!U$8:U$316)</f>
        <v>0</v>
      </c>
      <c r="W172" s="14"/>
    </row>
    <row r="173" spans="1:23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>IF(ISBLANK('Input-Accounts'!D173),"",'Input-Accounts'!D173)</f>
        <v>9.205554921658079</v>
      </c>
      <c r="E173" s="14">
        <f ca="1">IFERROR(IF(D173="","",IF(D173=0,0,IF(ABS(D173-SUM($G173:$U173))&lt;Check_Limit,0,1))),1)</f>
        <v>0</v>
      </c>
      <c r="F173" s="3"/>
      <c r="G173" s="48">
        <f ca="1">SUMIF(DemandTotal!$A$8:$A$318,$A173,DemandTotal!G$8:G$318)+SUMIF(CommodityTotal!$A$8:$A$318,$A173,CommodityTotal!G$8:G$318)+SUMIF(CustomerTotal!$A$8:$A$316,$A173,CustomerTotal!G$8:G$316)</f>
        <v>5.209924705371118</v>
      </c>
      <c r="H173" s="14">
        <f ca="1">SUMIF(DemandTotal!$A$8:$A$318,$A173,DemandTotal!H$8:H$318)+SUMIF(CommodityTotal!$A$8:$A$318,$A173,CommodityTotal!H$8:H$318)+SUMIF(CustomerTotal!$A$8:$A$316,$A173,CustomerTotal!H$8:H$316)</f>
        <v>0.3227993937419994</v>
      </c>
      <c r="I173" s="14">
        <f ca="1">SUMIF(DemandTotal!$A$8:$A$318,$A173,DemandTotal!I$8:I$318)+SUMIF(CommodityTotal!$A$8:$A$318,$A173,CommodityTotal!I$8:I$318)+SUMIF(CustomerTotal!$A$8:$A$316,$A173,CustomerTotal!I$8:I$316)</f>
        <v>0.58832346120407542</v>
      </c>
      <c r="J173" s="14">
        <f ca="1">SUMIF(DemandTotal!$A$8:$A$318,$A173,DemandTotal!J$8:J$318)+SUMIF(CommodityTotal!$A$8:$A$318,$A173,CommodityTotal!J$8:J$318)+SUMIF(CustomerTotal!$A$8:$A$316,$A173,CustomerTotal!J$8:J$316)</f>
        <v>1.779432989244085</v>
      </c>
      <c r="K173" s="14">
        <f ca="1">SUMIF(DemandTotal!$A$8:$A$318,$A173,DemandTotal!K$8:K$318)+SUMIF(CommodityTotal!$A$8:$A$318,$A173,CommodityTotal!K$8:K$318)+SUMIF(CustomerTotal!$A$8:$A$316,$A173,CustomerTotal!K$8:K$316)</f>
        <v>7.0502539972683463E-3</v>
      </c>
      <c r="L173" s="14">
        <f ca="1">SUMIF(DemandTotal!$A$8:$A$318,$A173,DemandTotal!L$8:L$318)+SUMIF(CommodityTotal!$A$8:$A$318,$A173,CommodityTotal!L$8:L$318)+SUMIF(CustomerTotal!$A$8:$A$316,$A173,CustomerTotal!L$8:L$316)</f>
        <v>1.8871676862778717E-2</v>
      </c>
      <c r="M173" s="14">
        <f ca="1">SUMIF(DemandTotal!$A$8:$A$318,$A173,DemandTotal!M$8:M$318)+SUMIF(CommodityTotal!$A$8:$A$318,$A173,CommodityTotal!M$8:M$318)+SUMIF(CustomerTotal!$A$8:$A$316,$A173,CustomerTotal!M$8:M$316)</f>
        <v>0.61288220095891055</v>
      </c>
      <c r="N173" s="14">
        <f ca="1">SUMIF(DemandTotal!$A$8:$A$318,$A173,DemandTotal!N$8:N$318)+SUMIF(CommodityTotal!$A$8:$A$318,$A173,CommodityTotal!N$8:N$318)+SUMIF(CustomerTotal!$A$8:$A$316,$A173,CustomerTotal!N$8:N$316)</f>
        <v>0.20311404022304347</v>
      </c>
      <c r="O173" s="14">
        <f ca="1">SUMIF(DemandTotal!$A$8:$A$318,$A173,DemandTotal!O$8:O$318)+SUMIF(CommodityTotal!$A$8:$A$318,$A173,CommodityTotal!O$8:O$318)+SUMIF(CustomerTotal!$A$8:$A$316,$A173,CustomerTotal!O$8:O$316)</f>
        <v>0.46315620005479929</v>
      </c>
      <c r="P173" s="14">
        <f ca="1">SUMIF(DemandTotal!$A$8:$A$318,$A173,DemandTotal!P$8:P$318)+SUMIF(CommodityTotal!$A$8:$A$318,$A173,CommodityTotal!P$8:P$318)+SUMIF(CustomerTotal!$A$8:$A$316,$A173,CustomerTotal!P$8:P$316)</f>
        <v>0</v>
      </c>
      <c r="Q173" s="14">
        <f ca="1">SUMIF(DemandTotal!$A$8:$A$318,$A173,DemandTotal!Q$8:Q$318)+SUMIF(CommodityTotal!$A$8:$A$318,$A173,CommodityTotal!Q$8:Q$318)+SUMIF(CustomerTotal!$A$8:$A$316,$A173,CustomerTotal!Q$8:Q$316)</f>
        <v>0</v>
      </c>
      <c r="R173" s="14">
        <f ca="1">SUMIF(DemandTotal!$A$8:$A$318,$A173,DemandTotal!R$8:R$318)+SUMIF(CommodityTotal!$A$8:$A$318,$A173,CommodityTotal!R$8:R$318)+SUMIF(CustomerTotal!$A$8:$A$316,$A173,CustomerTotal!R$8:R$316)</f>
        <v>0</v>
      </c>
      <c r="S173" s="14">
        <f ca="1">SUMIF(DemandTotal!$A$8:$A$318,$A173,DemandTotal!S$8:S$318)+SUMIF(CommodityTotal!$A$8:$A$318,$A173,CommodityTotal!S$8:S$318)+SUMIF(CustomerTotal!$A$8:$A$316,$A173,CustomerTotal!S$8:S$316)</f>
        <v>0</v>
      </c>
      <c r="T173" s="14">
        <f ca="1">SUMIF(DemandTotal!$A$8:$A$318,$A173,DemandTotal!T$8:T$318)+SUMIF(CommodityTotal!$A$8:$A$318,$A173,CommodityTotal!T$8:T$318)+SUMIF(CustomerTotal!$A$8:$A$316,$A173,CustomerTotal!T$8:T$316)</f>
        <v>0</v>
      </c>
      <c r="U173" s="14">
        <f ca="1">SUMIF(DemandTotal!$A$8:$A$318,$A173,DemandTotal!U$8:U$318)+SUMIF(CommodityTotal!$A$8:$A$318,$A173,CommodityTotal!U$8:U$318)+SUMIF(CustomerTotal!$A$8:$A$316,$A173,CustomerTotal!U$8:U$316)</f>
        <v>0</v>
      </c>
      <c r="W173" s="14"/>
    </row>
    <row r="174" spans="1:23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>IF(ISBLANK('Input-Accounts'!D174),"",'Input-Accounts'!D174)</f>
        <v>0</v>
      </c>
      <c r="E174" s="14">
        <f t="shared" ref="E174:E175" ca="1" si="14">IFERROR(IF(D174="","",IF(D174=0,0,IF(ABS(D174-SUM($G174:$U174))&lt;Check_Limit,0,1))),1)</f>
        <v>0</v>
      </c>
      <c r="F174" s="3"/>
      <c r="G174" s="48">
        <f ca="1">SUMIF(DemandTotal!$A$8:$A$318,$A174,DemandTotal!G$8:G$318)+SUMIF(CommodityTotal!$A$8:$A$318,$A174,CommodityTotal!G$8:G$318)+SUMIF(CustomerTotal!$A$8:$A$316,$A174,CustomerTotal!G$8:G$316)</f>
        <v>0</v>
      </c>
      <c r="H174" s="14">
        <f ca="1">SUMIF(DemandTotal!$A$8:$A$318,$A174,DemandTotal!H$8:H$318)+SUMIF(CommodityTotal!$A$8:$A$318,$A174,CommodityTotal!H$8:H$318)+SUMIF(CustomerTotal!$A$8:$A$316,$A174,CustomerTotal!H$8:H$316)</f>
        <v>0</v>
      </c>
      <c r="I174" s="14">
        <f ca="1">SUMIF(DemandTotal!$A$8:$A$318,$A174,DemandTotal!I$8:I$318)+SUMIF(CommodityTotal!$A$8:$A$318,$A174,CommodityTotal!I$8:I$318)+SUMIF(CustomerTotal!$A$8:$A$316,$A174,CustomerTotal!I$8:I$316)</f>
        <v>0</v>
      </c>
      <c r="J174" s="14">
        <f ca="1">SUMIF(DemandTotal!$A$8:$A$318,$A174,DemandTotal!J$8:J$318)+SUMIF(CommodityTotal!$A$8:$A$318,$A174,CommodityTotal!J$8:J$318)+SUMIF(CustomerTotal!$A$8:$A$316,$A174,CustomerTotal!J$8:J$316)</f>
        <v>0</v>
      </c>
      <c r="K174" s="14">
        <f ca="1">SUMIF(DemandTotal!$A$8:$A$318,$A174,DemandTotal!K$8:K$318)+SUMIF(CommodityTotal!$A$8:$A$318,$A174,CommodityTotal!K$8:K$318)+SUMIF(CustomerTotal!$A$8:$A$316,$A174,CustomerTotal!K$8:K$316)</f>
        <v>0</v>
      </c>
      <c r="L174" s="14">
        <f ca="1">SUMIF(DemandTotal!$A$8:$A$318,$A174,DemandTotal!L$8:L$318)+SUMIF(CommodityTotal!$A$8:$A$318,$A174,CommodityTotal!L$8:L$318)+SUMIF(CustomerTotal!$A$8:$A$316,$A174,CustomerTotal!L$8:L$316)</f>
        <v>0</v>
      </c>
      <c r="M174" s="14">
        <f ca="1">SUMIF(DemandTotal!$A$8:$A$318,$A174,DemandTotal!M$8:M$318)+SUMIF(CommodityTotal!$A$8:$A$318,$A174,CommodityTotal!M$8:M$318)+SUMIF(CustomerTotal!$A$8:$A$316,$A174,CustomerTotal!M$8:M$316)</f>
        <v>0</v>
      </c>
      <c r="N174" s="14">
        <f ca="1">SUMIF(DemandTotal!$A$8:$A$318,$A174,DemandTotal!N$8:N$318)+SUMIF(CommodityTotal!$A$8:$A$318,$A174,CommodityTotal!N$8:N$318)+SUMIF(CustomerTotal!$A$8:$A$316,$A174,CustomerTotal!N$8:N$316)</f>
        <v>0</v>
      </c>
      <c r="O174" s="14">
        <f ca="1">SUMIF(DemandTotal!$A$8:$A$318,$A174,DemandTotal!O$8:O$318)+SUMIF(CommodityTotal!$A$8:$A$318,$A174,CommodityTotal!O$8:O$318)+SUMIF(CustomerTotal!$A$8:$A$316,$A174,CustomerTotal!O$8:O$316)</f>
        <v>0</v>
      </c>
      <c r="P174" s="14">
        <f ca="1">SUMIF(DemandTotal!$A$8:$A$318,$A174,DemandTotal!P$8:P$318)+SUMIF(CommodityTotal!$A$8:$A$318,$A174,CommodityTotal!P$8:P$318)+SUMIF(CustomerTotal!$A$8:$A$316,$A174,CustomerTotal!P$8:P$316)</f>
        <v>0</v>
      </c>
      <c r="Q174" s="14">
        <f ca="1">SUMIF(DemandTotal!$A$8:$A$318,$A174,DemandTotal!Q$8:Q$318)+SUMIF(CommodityTotal!$A$8:$A$318,$A174,CommodityTotal!Q$8:Q$318)+SUMIF(CustomerTotal!$A$8:$A$316,$A174,CustomerTotal!Q$8:Q$316)</f>
        <v>0</v>
      </c>
      <c r="R174" s="14">
        <f ca="1">SUMIF(DemandTotal!$A$8:$A$318,$A174,DemandTotal!R$8:R$318)+SUMIF(CommodityTotal!$A$8:$A$318,$A174,CommodityTotal!R$8:R$318)+SUMIF(CustomerTotal!$A$8:$A$316,$A174,CustomerTotal!R$8:R$316)</f>
        <v>0</v>
      </c>
      <c r="S174" s="14">
        <f ca="1">SUMIF(DemandTotal!$A$8:$A$318,$A174,DemandTotal!S$8:S$318)+SUMIF(CommodityTotal!$A$8:$A$318,$A174,CommodityTotal!S$8:S$318)+SUMIF(CustomerTotal!$A$8:$A$316,$A174,CustomerTotal!S$8:S$316)</f>
        <v>0</v>
      </c>
      <c r="T174" s="14">
        <f ca="1">SUMIF(DemandTotal!$A$8:$A$318,$A174,DemandTotal!T$8:T$318)+SUMIF(CommodityTotal!$A$8:$A$318,$A174,CommodityTotal!T$8:T$318)+SUMIF(CustomerTotal!$A$8:$A$316,$A174,CustomerTotal!T$8:T$316)</f>
        <v>0</v>
      </c>
      <c r="U174" s="14">
        <f ca="1">SUMIF(DemandTotal!$A$8:$A$318,$A174,DemandTotal!U$8:U$318)+SUMIF(CommodityTotal!$A$8:$A$318,$A174,CommodityTotal!U$8:U$318)+SUMIF(CustomerTotal!$A$8:$A$316,$A174,CustomerTotal!U$8:U$316)</f>
        <v>0</v>
      </c>
      <c r="W174" s="14"/>
    </row>
    <row r="175" spans="1:23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>IF(ISBLANK('Input-Accounts'!D175),"",'Input-Accounts'!D175)</f>
        <v>1.1100338698547307</v>
      </c>
      <c r="E175" s="14">
        <f t="shared" ca="1" si="14"/>
        <v>0</v>
      </c>
      <c r="F175" s="3"/>
      <c r="G175" s="48">
        <f ca="1">SUMIF(DemandTotal!$A$8:$A$318,$A175,DemandTotal!G$8:G$318)+SUMIF(CommodityTotal!$A$8:$A$318,$A175,CommodityTotal!G$8:G$318)+SUMIF(CustomerTotal!$A$8:$A$316,$A175,CustomerTotal!G$8:G$316)</f>
        <v>0.62822860018450877</v>
      </c>
      <c r="H175" s="14">
        <f ca="1">SUMIF(DemandTotal!$A$8:$A$318,$A175,DemandTotal!H$8:H$318)+SUMIF(CommodityTotal!$A$8:$A$318,$A175,CommodityTotal!H$8:H$318)+SUMIF(CustomerTotal!$A$8:$A$316,$A175,CustomerTotal!H$8:H$316)</f>
        <v>3.8924134750331081E-2</v>
      </c>
      <c r="I175" s="14">
        <f ca="1">SUMIF(DemandTotal!$A$8:$A$318,$A175,DemandTotal!I$8:I$318)+SUMIF(CommodityTotal!$A$8:$A$318,$A175,CommodityTotal!I$8:I$318)+SUMIF(CustomerTotal!$A$8:$A$316,$A175,CustomerTotal!I$8:I$316)</f>
        <v>7.0941836089666421E-2</v>
      </c>
      <c r="J175" s="14">
        <f ca="1">SUMIF(DemandTotal!$A$8:$A$318,$A175,DemandTotal!J$8:J$318)+SUMIF(CommodityTotal!$A$8:$A$318,$A175,CommodityTotal!J$8:J$318)+SUMIF(CustomerTotal!$A$8:$A$316,$A175,CustomerTotal!J$8:J$316)</f>
        <v>0.21456945333633512</v>
      </c>
      <c r="K175" s="14">
        <f ca="1">SUMIF(DemandTotal!$A$8:$A$318,$A175,DemandTotal!K$8:K$318)+SUMIF(CommodityTotal!$A$8:$A$318,$A175,CommodityTotal!K$8:K$318)+SUMIF(CustomerTotal!$A$8:$A$316,$A175,CustomerTotal!K$8:K$316)</f>
        <v>8.5014111529921387E-4</v>
      </c>
      <c r="L175" s="14">
        <f ca="1">SUMIF(DemandTotal!$A$8:$A$318,$A175,DemandTotal!L$8:L$318)+SUMIF(CommodityTotal!$A$8:$A$318,$A175,CommodityTotal!L$8:L$318)+SUMIF(CustomerTotal!$A$8:$A$316,$A175,CustomerTotal!L$8:L$316)</f>
        <v>2.2756043146679866E-3</v>
      </c>
      <c r="M175" s="14">
        <f ca="1">SUMIF(DemandTotal!$A$8:$A$318,$A175,DemandTotal!M$8:M$318)+SUMIF(CommodityTotal!$A$8:$A$318,$A175,CommodityTotal!M$8:M$318)+SUMIF(CustomerTotal!$A$8:$A$316,$A175,CustomerTotal!M$8:M$316)</f>
        <v>7.3903203781328045E-2</v>
      </c>
      <c r="N175" s="14">
        <f ca="1">SUMIF(DemandTotal!$A$8:$A$318,$A175,DemandTotal!N$8:N$318)+SUMIF(CommodityTotal!$A$8:$A$318,$A175,CommodityTotal!N$8:N$318)+SUMIF(CustomerTotal!$A$8:$A$316,$A175,CustomerTotal!N$8:N$316)</f>
        <v>2.4492110036752085E-2</v>
      </c>
      <c r="O175" s="14">
        <f ca="1">SUMIF(DemandTotal!$A$8:$A$318,$A175,DemandTotal!O$8:O$318)+SUMIF(CommodityTotal!$A$8:$A$318,$A175,CommodityTotal!O$8:O$318)+SUMIF(CustomerTotal!$A$8:$A$316,$A175,CustomerTotal!O$8:O$316)</f>
        <v>5.5848786245841983E-2</v>
      </c>
      <c r="P175" s="14">
        <f ca="1">SUMIF(DemandTotal!$A$8:$A$318,$A175,DemandTotal!P$8:P$318)+SUMIF(CommodityTotal!$A$8:$A$318,$A175,CommodityTotal!P$8:P$318)+SUMIF(CustomerTotal!$A$8:$A$316,$A175,CustomerTotal!P$8:P$316)</f>
        <v>0</v>
      </c>
      <c r="Q175" s="14">
        <f ca="1">SUMIF(DemandTotal!$A$8:$A$318,$A175,DemandTotal!Q$8:Q$318)+SUMIF(CommodityTotal!$A$8:$A$318,$A175,CommodityTotal!Q$8:Q$318)+SUMIF(CustomerTotal!$A$8:$A$316,$A175,CustomerTotal!Q$8:Q$316)</f>
        <v>0</v>
      </c>
      <c r="R175" s="14">
        <f ca="1">SUMIF(DemandTotal!$A$8:$A$318,$A175,DemandTotal!R$8:R$318)+SUMIF(CommodityTotal!$A$8:$A$318,$A175,CommodityTotal!R$8:R$318)+SUMIF(CustomerTotal!$A$8:$A$316,$A175,CustomerTotal!R$8:R$316)</f>
        <v>0</v>
      </c>
      <c r="S175" s="14">
        <f ca="1">SUMIF(DemandTotal!$A$8:$A$318,$A175,DemandTotal!S$8:S$318)+SUMIF(CommodityTotal!$A$8:$A$318,$A175,CommodityTotal!S$8:S$318)+SUMIF(CustomerTotal!$A$8:$A$316,$A175,CustomerTotal!S$8:S$316)</f>
        <v>0</v>
      </c>
      <c r="T175" s="14">
        <f ca="1">SUMIF(DemandTotal!$A$8:$A$318,$A175,DemandTotal!T$8:T$318)+SUMIF(CommodityTotal!$A$8:$A$318,$A175,CommodityTotal!T$8:T$318)+SUMIF(CustomerTotal!$A$8:$A$316,$A175,CustomerTotal!T$8:T$316)</f>
        <v>0</v>
      </c>
      <c r="U175" s="14">
        <f ca="1">SUMIF(DemandTotal!$A$8:$A$318,$A175,DemandTotal!U$8:U$318)+SUMIF(CommodityTotal!$A$8:$A$318,$A175,CommodityTotal!U$8:U$318)+SUMIF(CustomerTotal!$A$8:$A$316,$A175,CustomerTotal!U$8:U$316)</f>
        <v>0</v>
      </c>
      <c r="W175" s="14"/>
    </row>
    <row r="176" spans="1:23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>IF(ISBLANK('Input-Accounts'!D176),"",'Input-Accounts'!D176)</f>
        <v>0</v>
      </c>
      <c r="E176" s="14">
        <f ca="1">IFERROR(IF(D176="","",IF(D176=0,0,IF(ABS(D176-SUM($G176:$U176))&lt;Check_Limit,0,1))),1)</f>
        <v>0</v>
      </c>
      <c r="F176" s="3"/>
      <c r="G176" s="48">
        <f ca="1">SUMIF(DemandTotal!$A$8:$A$318,$A176,DemandTotal!G$8:G$318)+SUMIF(CommodityTotal!$A$8:$A$318,$A176,CommodityTotal!G$8:G$318)+SUMIF(CustomerTotal!$A$8:$A$316,$A176,CustomerTotal!G$8:G$316)</f>
        <v>0</v>
      </c>
      <c r="H176" s="14">
        <f ca="1">SUMIF(DemandTotal!$A$8:$A$318,$A176,DemandTotal!H$8:H$318)+SUMIF(CommodityTotal!$A$8:$A$318,$A176,CommodityTotal!H$8:H$318)+SUMIF(CustomerTotal!$A$8:$A$316,$A176,CustomerTotal!H$8:H$316)</f>
        <v>0</v>
      </c>
      <c r="I176" s="14">
        <f ca="1">SUMIF(DemandTotal!$A$8:$A$318,$A176,DemandTotal!I$8:I$318)+SUMIF(CommodityTotal!$A$8:$A$318,$A176,CommodityTotal!I$8:I$318)+SUMIF(CustomerTotal!$A$8:$A$316,$A176,CustomerTotal!I$8:I$316)</f>
        <v>0</v>
      </c>
      <c r="J176" s="14">
        <f ca="1">SUMIF(DemandTotal!$A$8:$A$318,$A176,DemandTotal!J$8:J$318)+SUMIF(CommodityTotal!$A$8:$A$318,$A176,CommodityTotal!J$8:J$318)+SUMIF(CustomerTotal!$A$8:$A$316,$A176,CustomerTotal!J$8:J$316)</f>
        <v>0</v>
      </c>
      <c r="K176" s="14">
        <f ca="1">SUMIF(DemandTotal!$A$8:$A$318,$A176,DemandTotal!K$8:K$318)+SUMIF(CommodityTotal!$A$8:$A$318,$A176,CommodityTotal!K$8:K$318)+SUMIF(CustomerTotal!$A$8:$A$316,$A176,CustomerTotal!K$8:K$316)</f>
        <v>0</v>
      </c>
      <c r="L176" s="14">
        <f ca="1">SUMIF(DemandTotal!$A$8:$A$318,$A176,DemandTotal!L$8:L$318)+SUMIF(CommodityTotal!$A$8:$A$318,$A176,CommodityTotal!L$8:L$318)+SUMIF(CustomerTotal!$A$8:$A$316,$A176,CustomerTotal!L$8:L$316)</f>
        <v>0</v>
      </c>
      <c r="M176" s="14">
        <f ca="1">SUMIF(DemandTotal!$A$8:$A$318,$A176,DemandTotal!M$8:M$318)+SUMIF(CommodityTotal!$A$8:$A$318,$A176,CommodityTotal!M$8:M$318)+SUMIF(CustomerTotal!$A$8:$A$316,$A176,CustomerTotal!M$8:M$316)</f>
        <v>0</v>
      </c>
      <c r="N176" s="14">
        <f ca="1">SUMIF(DemandTotal!$A$8:$A$318,$A176,DemandTotal!N$8:N$318)+SUMIF(CommodityTotal!$A$8:$A$318,$A176,CommodityTotal!N$8:N$318)+SUMIF(CustomerTotal!$A$8:$A$316,$A176,CustomerTotal!N$8:N$316)</f>
        <v>0</v>
      </c>
      <c r="O176" s="14">
        <f ca="1">SUMIF(DemandTotal!$A$8:$A$318,$A176,DemandTotal!O$8:O$318)+SUMIF(CommodityTotal!$A$8:$A$318,$A176,CommodityTotal!O$8:O$318)+SUMIF(CustomerTotal!$A$8:$A$316,$A176,CustomerTotal!O$8:O$316)</f>
        <v>0</v>
      </c>
      <c r="P176" s="14">
        <f ca="1">SUMIF(DemandTotal!$A$8:$A$318,$A176,DemandTotal!P$8:P$318)+SUMIF(CommodityTotal!$A$8:$A$318,$A176,CommodityTotal!P$8:P$318)+SUMIF(CustomerTotal!$A$8:$A$316,$A176,CustomerTotal!P$8:P$316)</f>
        <v>0</v>
      </c>
      <c r="Q176" s="14">
        <f ca="1">SUMIF(DemandTotal!$A$8:$A$318,$A176,DemandTotal!Q$8:Q$318)+SUMIF(CommodityTotal!$A$8:$A$318,$A176,CommodityTotal!Q$8:Q$318)+SUMIF(CustomerTotal!$A$8:$A$316,$A176,CustomerTotal!Q$8:Q$316)</f>
        <v>0</v>
      </c>
      <c r="R176" s="14">
        <f ca="1">SUMIF(DemandTotal!$A$8:$A$318,$A176,DemandTotal!R$8:R$318)+SUMIF(CommodityTotal!$A$8:$A$318,$A176,CommodityTotal!R$8:R$318)+SUMIF(CustomerTotal!$A$8:$A$316,$A176,CustomerTotal!R$8:R$316)</f>
        <v>0</v>
      </c>
      <c r="S176" s="14">
        <f ca="1">SUMIF(DemandTotal!$A$8:$A$318,$A176,DemandTotal!S$8:S$318)+SUMIF(CommodityTotal!$A$8:$A$318,$A176,CommodityTotal!S$8:S$318)+SUMIF(CustomerTotal!$A$8:$A$316,$A176,CustomerTotal!S$8:S$316)</f>
        <v>0</v>
      </c>
      <c r="T176" s="14">
        <f ca="1">SUMIF(DemandTotal!$A$8:$A$318,$A176,DemandTotal!T$8:T$318)+SUMIF(CommodityTotal!$A$8:$A$318,$A176,CommodityTotal!T$8:T$318)+SUMIF(CustomerTotal!$A$8:$A$316,$A176,CustomerTotal!T$8:T$316)</f>
        <v>0</v>
      </c>
      <c r="U176" s="14">
        <f ca="1">SUMIF(DemandTotal!$A$8:$A$318,$A176,DemandTotal!U$8:U$318)+SUMIF(CommodityTotal!$A$8:$A$318,$A176,CommodityTotal!U$8:U$318)+SUMIF(CustomerTotal!$A$8:$A$316,$A176,CustomerTotal!U$8:U$316)</f>
        <v>0</v>
      </c>
      <c r="W176" s="14"/>
    </row>
    <row r="177" spans="1:23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>IF(ISBLANK('Input-Accounts'!D177),"",'Input-Accounts'!D177)</f>
        <v>0</v>
      </c>
      <c r="E177" s="14">
        <f ca="1">IFERROR(IF(D177="","",IF(D177=0,0,IF(ABS(D177-SUM($G177:$U177))&lt;Check_Limit,0,1))),1)</f>
        <v>0</v>
      </c>
      <c r="F177" s="3"/>
      <c r="G177" s="48">
        <f ca="1">SUMIF(DemandTotal!$A$8:$A$318,$A177,DemandTotal!G$8:G$318)+SUMIF(CommodityTotal!$A$8:$A$318,$A177,CommodityTotal!G$8:G$318)+SUMIF(CustomerTotal!$A$8:$A$316,$A177,CustomerTotal!G$8:G$316)</f>
        <v>0</v>
      </c>
      <c r="H177" s="14">
        <f ca="1">SUMIF(DemandTotal!$A$8:$A$318,$A177,DemandTotal!H$8:H$318)+SUMIF(CommodityTotal!$A$8:$A$318,$A177,CommodityTotal!H$8:H$318)+SUMIF(CustomerTotal!$A$8:$A$316,$A177,CustomerTotal!H$8:H$316)</f>
        <v>0</v>
      </c>
      <c r="I177" s="14">
        <f ca="1">SUMIF(DemandTotal!$A$8:$A$318,$A177,DemandTotal!I$8:I$318)+SUMIF(CommodityTotal!$A$8:$A$318,$A177,CommodityTotal!I$8:I$318)+SUMIF(CustomerTotal!$A$8:$A$316,$A177,CustomerTotal!I$8:I$316)</f>
        <v>0</v>
      </c>
      <c r="J177" s="14">
        <f ca="1">SUMIF(DemandTotal!$A$8:$A$318,$A177,DemandTotal!J$8:J$318)+SUMIF(CommodityTotal!$A$8:$A$318,$A177,CommodityTotal!J$8:J$318)+SUMIF(CustomerTotal!$A$8:$A$316,$A177,CustomerTotal!J$8:J$316)</f>
        <v>0</v>
      </c>
      <c r="K177" s="14">
        <f ca="1">SUMIF(DemandTotal!$A$8:$A$318,$A177,DemandTotal!K$8:K$318)+SUMIF(CommodityTotal!$A$8:$A$318,$A177,CommodityTotal!K$8:K$318)+SUMIF(CustomerTotal!$A$8:$A$316,$A177,CustomerTotal!K$8:K$316)</f>
        <v>0</v>
      </c>
      <c r="L177" s="14">
        <f ca="1">SUMIF(DemandTotal!$A$8:$A$318,$A177,DemandTotal!L$8:L$318)+SUMIF(CommodityTotal!$A$8:$A$318,$A177,CommodityTotal!L$8:L$318)+SUMIF(CustomerTotal!$A$8:$A$316,$A177,CustomerTotal!L$8:L$316)</f>
        <v>0</v>
      </c>
      <c r="M177" s="14">
        <f ca="1">SUMIF(DemandTotal!$A$8:$A$318,$A177,DemandTotal!M$8:M$318)+SUMIF(CommodityTotal!$A$8:$A$318,$A177,CommodityTotal!M$8:M$318)+SUMIF(CustomerTotal!$A$8:$A$316,$A177,CustomerTotal!M$8:M$316)</f>
        <v>0</v>
      </c>
      <c r="N177" s="14">
        <f ca="1">SUMIF(DemandTotal!$A$8:$A$318,$A177,DemandTotal!N$8:N$318)+SUMIF(CommodityTotal!$A$8:$A$318,$A177,CommodityTotal!N$8:N$318)+SUMIF(CustomerTotal!$A$8:$A$316,$A177,CustomerTotal!N$8:N$316)</f>
        <v>0</v>
      </c>
      <c r="O177" s="14">
        <f ca="1">SUMIF(DemandTotal!$A$8:$A$318,$A177,DemandTotal!O$8:O$318)+SUMIF(CommodityTotal!$A$8:$A$318,$A177,CommodityTotal!O$8:O$318)+SUMIF(CustomerTotal!$A$8:$A$316,$A177,CustomerTotal!O$8:O$316)</f>
        <v>0</v>
      </c>
      <c r="P177" s="14">
        <f ca="1">SUMIF(DemandTotal!$A$8:$A$318,$A177,DemandTotal!P$8:P$318)+SUMIF(CommodityTotal!$A$8:$A$318,$A177,CommodityTotal!P$8:P$318)+SUMIF(CustomerTotal!$A$8:$A$316,$A177,CustomerTotal!P$8:P$316)</f>
        <v>0</v>
      </c>
      <c r="Q177" s="14">
        <f ca="1">SUMIF(DemandTotal!$A$8:$A$318,$A177,DemandTotal!Q$8:Q$318)+SUMIF(CommodityTotal!$A$8:$A$318,$A177,CommodityTotal!Q$8:Q$318)+SUMIF(CustomerTotal!$A$8:$A$316,$A177,CustomerTotal!Q$8:Q$316)</f>
        <v>0</v>
      </c>
      <c r="R177" s="14">
        <f ca="1">SUMIF(DemandTotal!$A$8:$A$318,$A177,DemandTotal!R$8:R$318)+SUMIF(CommodityTotal!$A$8:$A$318,$A177,CommodityTotal!R$8:R$318)+SUMIF(CustomerTotal!$A$8:$A$316,$A177,CustomerTotal!R$8:R$316)</f>
        <v>0</v>
      </c>
      <c r="S177" s="14">
        <f ca="1">SUMIF(DemandTotal!$A$8:$A$318,$A177,DemandTotal!S$8:S$318)+SUMIF(CommodityTotal!$A$8:$A$318,$A177,CommodityTotal!S$8:S$318)+SUMIF(CustomerTotal!$A$8:$A$316,$A177,CustomerTotal!S$8:S$316)</f>
        <v>0</v>
      </c>
      <c r="T177" s="14">
        <f ca="1">SUMIF(DemandTotal!$A$8:$A$318,$A177,DemandTotal!T$8:T$318)+SUMIF(CommodityTotal!$A$8:$A$318,$A177,CommodityTotal!T$8:T$318)+SUMIF(CustomerTotal!$A$8:$A$316,$A177,CustomerTotal!T$8:T$316)</f>
        <v>0</v>
      </c>
      <c r="U177" s="14">
        <f ca="1">SUMIF(DemandTotal!$A$8:$A$318,$A177,DemandTotal!U$8:U$318)+SUMIF(CommodityTotal!$A$8:$A$318,$A177,CommodityTotal!U$8:U$318)+SUMIF(CustomerTotal!$A$8:$A$316,$A177,CustomerTotal!U$8:U$316)</f>
        <v>0</v>
      </c>
      <c r="W177" s="14"/>
    </row>
    <row r="178" spans="1:23" ht="17.25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>IF(ISBLANK('Input-Accounts'!D178),"",'Input-Accounts'!D178)</f>
        <v>869.66899889479566</v>
      </c>
      <c r="E178" s="14">
        <f ca="1">IFERROR(IF(D178="","",IF(D178=0,0,IF(ABS(D178-SUM($G178:$U178))&lt;Check_Limit,0,1))),1)</f>
        <v>0</v>
      </c>
      <c r="F178" s="152"/>
      <c r="G178" s="48">
        <f ca="1">SUMIF(DemandTotal!$A$8:$A$318,$A178,DemandTotal!G$8:G$318)+SUMIF(CommodityTotal!$A$8:$A$318,$A178,CommodityTotal!G$8:G$318)+SUMIF(CustomerTotal!$A$8:$A$316,$A178,CustomerTotal!G$8:G$316)</f>
        <v>492.19303359729116</v>
      </c>
      <c r="H178" s="14">
        <f ca="1">SUMIF(DemandTotal!$A$8:$A$318,$A178,DemandTotal!H$8:H$318)+SUMIF(CommodityTotal!$A$8:$A$318,$A178,CommodityTotal!H$8:H$318)+SUMIF(CustomerTotal!$A$8:$A$316,$A178,CustomerTotal!H$8:H$316)</f>
        <v>30.495567946585833</v>
      </c>
      <c r="I178" s="14">
        <f ca="1">SUMIF(DemandTotal!$A$8:$A$318,$A178,DemandTotal!I$8:I$318)+SUMIF(CommodityTotal!$A$8:$A$318,$A178,CommodityTotal!I$8:I$318)+SUMIF(CustomerTotal!$A$8:$A$316,$A178,CustomerTotal!I$8:I$316)</f>
        <v>55.580209980379223</v>
      </c>
      <c r="J178" s="14">
        <f ca="1">SUMIF(DemandTotal!$A$8:$A$318,$A178,DemandTotal!J$8:J$318)+SUMIF(CommodityTotal!$A$8:$A$318,$A178,CommodityTotal!J$8:J$318)+SUMIF(CustomerTotal!$A$8:$A$316,$A178,CustomerTotal!J$8:J$316)</f>
        <v>168.10694407084614</v>
      </c>
      <c r="K178" s="14">
        <f ca="1">SUMIF(DemandTotal!$A$8:$A$318,$A178,DemandTotal!K$8:K$318)+SUMIF(CommodityTotal!$A$8:$A$318,$A178,CommodityTotal!K$8:K$318)+SUMIF(CustomerTotal!$A$8:$A$316,$A178,CustomerTotal!K$8:K$316)</f>
        <v>0.66605298517452394</v>
      </c>
      <c r="L178" s="14">
        <f ca="1">SUMIF(DemandTotal!$A$8:$A$318,$A178,DemandTotal!L$8:L$318)+SUMIF(CommodityTotal!$A$8:$A$318,$A178,CommodityTotal!L$8:L$318)+SUMIF(CustomerTotal!$A$8:$A$316,$A178,CustomerTotal!L$8:L$316)</f>
        <v>1.7828487760260672</v>
      </c>
      <c r="M178" s="14">
        <f ca="1">SUMIF(DemandTotal!$A$8:$A$318,$A178,DemandTotal!M$8:M$318)+SUMIF(CommodityTotal!$A$8:$A$318,$A178,CommodityTotal!M$8:M$318)+SUMIF(CustomerTotal!$A$8:$A$316,$A178,CustomerTotal!M$8:M$316)</f>
        <v>57.900328082814958</v>
      </c>
      <c r="N178" s="14">
        <f ca="1">SUMIF(DemandTotal!$A$8:$A$318,$A178,DemandTotal!N$8:N$318)+SUMIF(CommodityTotal!$A$8:$A$318,$A178,CommodityTotal!N$8:N$318)+SUMIF(CustomerTotal!$A$8:$A$316,$A178,CustomerTotal!N$8:N$316)</f>
        <v>19.188629639986463</v>
      </c>
      <c r="O178" s="14">
        <f ca="1">SUMIF(DemandTotal!$A$8:$A$318,$A178,DemandTotal!O$8:O$318)+SUMIF(CommodityTotal!$A$8:$A$318,$A178,CommodityTotal!O$8:O$318)+SUMIF(CustomerTotal!$A$8:$A$316,$A178,CustomerTotal!O$8:O$316)</f>
        <v>43.755383815691268</v>
      </c>
      <c r="P178" s="14">
        <f ca="1">SUMIF(DemandTotal!$A$8:$A$318,$A178,DemandTotal!P$8:P$318)+SUMIF(CommodityTotal!$A$8:$A$318,$A178,CommodityTotal!P$8:P$318)+SUMIF(CustomerTotal!$A$8:$A$316,$A178,CustomerTotal!P$8:P$316)</f>
        <v>0</v>
      </c>
      <c r="Q178" s="14">
        <f ca="1">SUMIF(DemandTotal!$A$8:$A$318,$A178,DemandTotal!Q$8:Q$318)+SUMIF(CommodityTotal!$A$8:$A$318,$A178,CommodityTotal!Q$8:Q$318)+SUMIF(CustomerTotal!$A$8:$A$316,$A178,CustomerTotal!Q$8:Q$316)</f>
        <v>0</v>
      </c>
      <c r="R178" s="14">
        <f ca="1">SUMIF(DemandTotal!$A$8:$A$318,$A178,DemandTotal!R$8:R$318)+SUMIF(CommodityTotal!$A$8:$A$318,$A178,CommodityTotal!R$8:R$318)+SUMIF(CustomerTotal!$A$8:$A$316,$A178,CustomerTotal!R$8:R$316)</f>
        <v>0</v>
      </c>
      <c r="S178" s="14">
        <f ca="1">SUMIF(DemandTotal!$A$8:$A$318,$A178,DemandTotal!S$8:S$318)+SUMIF(CommodityTotal!$A$8:$A$318,$A178,CommodityTotal!S$8:S$318)+SUMIF(CustomerTotal!$A$8:$A$316,$A178,CustomerTotal!S$8:S$316)</f>
        <v>0</v>
      </c>
      <c r="T178" s="14">
        <f ca="1">SUMIF(DemandTotal!$A$8:$A$318,$A178,DemandTotal!T$8:T$318)+SUMIF(CommodityTotal!$A$8:$A$318,$A178,CommodityTotal!T$8:T$318)+SUMIF(CustomerTotal!$A$8:$A$316,$A178,CustomerTotal!T$8:T$316)</f>
        <v>0</v>
      </c>
      <c r="U178" s="14">
        <f ca="1">SUMIF(DemandTotal!$A$8:$A$318,$A178,DemandTotal!U$8:U$318)+SUMIF(CommodityTotal!$A$8:$A$318,$A178,CommodityTotal!U$8:U$318)+SUMIF(CustomerTotal!$A$8:$A$316,$A178,CustomerTotal!U$8:U$316)</f>
        <v>0</v>
      </c>
      <c r="W178" s="14"/>
    </row>
    <row r="179" spans="1:23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>IF(ISBLANK('Input-Accounts'!D179),"",'Input-Accounts'!D179)</f>
        <v>77.742428138020159</v>
      </c>
      <c r="E179" s="14">
        <f t="shared" ref="E179:E183" ca="1" si="15">IFERROR(IF(D179="","",IF(D179=0,0,IF(ABS(D179-SUM($G179:$U179))&lt;Check_Limit,0,1))),1)</f>
        <v>0</v>
      </c>
      <c r="G179" s="48">
        <f ca="1">SUMIF(DemandTotal!$A$8:$A$318,$A179,DemandTotal!G$8:G$318)+SUMIF(CommodityTotal!$A$8:$A$318,$A179,CommodityTotal!G$8:G$318)+SUMIF(CustomerTotal!$A$8:$A$316,$A179,CustomerTotal!G$8:G$316)</f>
        <v>43.998672590490258</v>
      </c>
      <c r="H179" s="14">
        <f ca="1">SUMIF(DemandTotal!$A$8:$A$318,$A179,DemandTotal!H$8:H$318)+SUMIF(CommodityTotal!$A$8:$A$318,$A179,CommodityTotal!H$8:H$318)+SUMIF(CustomerTotal!$A$8:$A$316,$A179,CustomerTotal!H$8:H$316)</f>
        <v>2.7260940686956201</v>
      </c>
      <c r="I179" s="14">
        <f ca="1">SUMIF(DemandTotal!$A$8:$A$318,$A179,DemandTotal!I$8:I$318)+SUMIF(CommodityTotal!$A$8:$A$318,$A179,CommodityTotal!I$8:I$318)+SUMIF(CustomerTotal!$A$8:$A$316,$A179,CustomerTotal!I$8:I$316)</f>
        <v>4.9684885695441574</v>
      </c>
      <c r="J179" s="14">
        <f ca="1">SUMIF(DemandTotal!$A$8:$A$318,$A179,DemandTotal!J$8:J$318)+SUMIF(CommodityTotal!$A$8:$A$318,$A179,CommodityTotal!J$8:J$318)+SUMIF(CustomerTotal!$A$8:$A$316,$A179,CustomerTotal!J$8:J$316)</f>
        <v>15.027604796236849</v>
      </c>
      <c r="K179" s="14">
        <f ca="1">SUMIF(DemandTotal!$A$8:$A$318,$A179,DemandTotal!K$8:K$318)+SUMIF(CommodityTotal!$A$8:$A$318,$A179,CommodityTotal!K$8:K$318)+SUMIF(CustomerTotal!$A$8:$A$316,$A179,CustomerTotal!K$8:K$316)</f>
        <v>5.9540556696684274E-2</v>
      </c>
      <c r="L179" s="14">
        <f ca="1">SUMIF(DemandTotal!$A$8:$A$318,$A179,DemandTotal!L$8:L$318)+SUMIF(CommodityTotal!$A$8:$A$318,$A179,CommodityTotal!L$8:L$318)+SUMIF(CustomerTotal!$A$8:$A$316,$A179,CustomerTotal!L$8:L$316)</f>
        <v>0.15937442064429688</v>
      </c>
      <c r="M179" s="14">
        <f ca="1">SUMIF(DemandTotal!$A$8:$A$318,$A179,DemandTotal!M$8:M$318)+SUMIF(CommodityTotal!$A$8:$A$318,$A179,CommodityTotal!M$8:M$318)+SUMIF(CustomerTotal!$A$8:$A$316,$A179,CustomerTotal!M$8:M$316)</f>
        <v>5.1758911733848736</v>
      </c>
      <c r="N179" s="14">
        <f ca="1">SUMIF(DemandTotal!$A$8:$A$318,$A179,DemandTotal!N$8:N$318)+SUMIF(CommodityTotal!$A$8:$A$318,$A179,CommodityTotal!N$8:N$318)+SUMIF(CustomerTotal!$A$8:$A$316,$A179,CustomerTotal!N$8:N$316)</f>
        <v>1.7153315373429696</v>
      </c>
      <c r="O179" s="14">
        <f ca="1">SUMIF(DemandTotal!$A$8:$A$318,$A179,DemandTotal!O$8:O$318)+SUMIF(CommodityTotal!$A$8:$A$318,$A179,CommodityTotal!O$8:O$318)+SUMIF(CustomerTotal!$A$8:$A$316,$A179,CustomerTotal!O$8:O$316)</f>
        <v>3.9114304249844465</v>
      </c>
      <c r="P179" s="14">
        <f ca="1">SUMIF(DemandTotal!$A$8:$A$318,$A179,DemandTotal!P$8:P$318)+SUMIF(CommodityTotal!$A$8:$A$318,$A179,CommodityTotal!P$8:P$318)+SUMIF(CustomerTotal!$A$8:$A$316,$A179,CustomerTotal!P$8:P$316)</f>
        <v>0</v>
      </c>
      <c r="Q179" s="14">
        <f ca="1">SUMIF(DemandTotal!$A$8:$A$318,$A179,DemandTotal!Q$8:Q$318)+SUMIF(CommodityTotal!$A$8:$A$318,$A179,CommodityTotal!Q$8:Q$318)+SUMIF(CustomerTotal!$A$8:$A$316,$A179,CustomerTotal!Q$8:Q$316)</f>
        <v>0</v>
      </c>
      <c r="R179" s="14">
        <f ca="1">SUMIF(DemandTotal!$A$8:$A$318,$A179,DemandTotal!R$8:R$318)+SUMIF(CommodityTotal!$A$8:$A$318,$A179,CommodityTotal!R$8:R$318)+SUMIF(CustomerTotal!$A$8:$A$316,$A179,CustomerTotal!R$8:R$316)</f>
        <v>0</v>
      </c>
      <c r="S179" s="14">
        <f ca="1">SUMIF(DemandTotal!$A$8:$A$318,$A179,DemandTotal!S$8:S$318)+SUMIF(CommodityTotal!$A$8:$A$318,$A179,CommodityTotal!S$8:S$318)+SUMIF(CustomerTotal!$A$8:$A$316,$A179,CustomerTotal!S$8:S$316)</f>
        <v>0</v>
      </c>
      <c r="T179" s="14">
        <f ca="1">SUMIF(DemandTotal!$A$8:$A$318,$A179,DemandTotal!T$8:T$318)+SUMIF(CommodityTotal!$A$8:$A$318,$A179,CommodityTotal!T$8:T$318)+SUMIF(CustomerTotal!$A$8:$A$316,$A179,CustomerTotal!T$8:T$316)</f>
        <v>0</v>
      </c>
      <c r="U179" s="14">
        <f ca="1">SUMIF(DemandTotal!$A$8:$A$318,$A179,DemandTotal!U$8:U$318)+SUMIF(CommodityTotal!$A$8:$A$318,$A179,CommodityTotal!U$8:U$318)+SUMIF(CustomerTotal!$A$8:$A$316,$A179,CustomerTotal!U$8:U$316)</f>
        <v>0</v>
      </c>
      <c r="W179" s="14"/>
    </row>
    <row r="180" spans="1:23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>IF(ISBLANK('Input-Accounts'!D180),"",'Input-Accounts'!D180)</f>
        <v>33085.998369832574</v>
      </c>
      <c r="E180" s="14">
        <f t="shared" ca="1" si="15"/>
        <v>0</v>
      </c>
      <c r="G180" s="48">
        <f ca="1">SUMIF(DemandTotal!$A$8:$A$318,$A180,DemandTotal!G$8:G$318)+SUMIF(CommodityTotal!$A$8:$A$318,$A180,CommodityTotal!G$8:G$318)+SUMIF(CustomerTotal!$A$8:$A$316,$A180,CustomerTotal!G$8:G$316)</f>
        <v>27587.468290728371</v>
      </c>
      <c r="H180" s="14">
        <f ca="1">SUMIF(DemandTotal!$A$8:$A$318,$A180,DemandTotal!H$8:H$318)+SUMIF(CommodityTotal!$A$8:$A$318,$A180,CommodityTotal!H$8:H$318)+SUMIF(CustomerTotal!$A$8:$A$316,$A180,CustomerTotal!H$8:H$316)</f>
        <v>1471.2014439246664</v>
      </c>
      <c r="I180" s="14">
        <f ca="1">SUMIF(DemandTotal!$A$8:$A$318,$A180,DemandTotal!I$8:I$318)+SUMIF(CommodityTotal!$A$8:$A$318,$A180,CommodityTotal!I$8:I$318)+SUMIF(CustomerTotal!$A$8:$A$316,$A180,CustomerTotal!I$8:I$316)</f>
        <v>2087.8949427510152</v>
      </c>
      <c r="J180" s="14">
        <f ca="1">SUMIF(DemandTotal!$A$8:$A$318,$A180,DemandTotal!J$8:J$318)+SUMIF(CommodityTotal!$A$8:$A$318,$A180,CommodityTotal!J$8:J$318)+SUMIF(CustomerTotal!$A$8:$A$316,$A180,CustomerTotal!J$8:J$316)</f>
        <v>1324.3228323238441</v>
      </c>
      <c r="K180" s="14">
        <f ca="1">SUMIF(DemandTotal!$A$8:$A$318,$A180,DemandTotal!K$8:K$318)+SUMIF(CommodityTotal!$A$8:$A$318,$A180,CommodityTotal!K$8:K$318)+SUMIF(CustomerTotal!$A$8:$A$316,$A180,CustomerTotal!K$8:K$316)</f>
        <v>192.95031681120585</v>
      </c>
      <c r="L180" s="14">
        <f ca="1">SUMIF(DemandTotal!$A$8:$A$318,$A180,DemandTotal!L$8:L$318)+SUMIF(CommodityTotal!$A$8:$A$318,$A180,CommodityTotal!L$8:L$318)+SUMIF(CustomerTotal!$A$8:$A$316,$A180,CustomerTotal!L$8:L$316)</f>
        <v>79.878180849304385</v>
      </c>
      <c r="M180" s="14">
        <f ca="1">SUMIF(DemandTotal!$A$8:$A$318,$A180,DemandTotal!M$8:M$318)+SUMIF(CommodityTotal!$A$8:$A$318,$A180,CommodityTotal!M$8:M$318)+SUMIF(CustomerTotal!$A$8:$A$316,$A180,CustomerTotal!M$8:M$316)</f>
        <v>382.60551311818602</v>
      </c>
      <c r="N180" s="14">
        <f ca="1">SUMIF(DemandTotal!$A$8:$A$318,$A180,DemandTotal!N$8:N$318)+SUMIF(CommodityTotal!$A$8:$A$318,$A180,CommodityTotal!N$8:N$318)+SUMIF(CustomerTotal!$A$8:$A$316,$A180,CustomerTotal!N$8:N$316)</f>
        <v>-9.492833237599319</v>
      </c>
      <c r="O180" s="14">
        <f ca="1">SUMIF(DemandTotal!$A$8:$A$318,$A180,DemandTotal!O$8:O$318)+SUMIF(CommodityTotal!$A$8:$A$318,$A180,CommodityTotal!O$8:O$318)+SUMIF(CustomerTotal!$A$8:$A$316,$A180,CustomerTotal!O$8:O$316)</f>
        <v>-30.83031743642108</v>
      </c>
      <c r="P180" s="14">
        <f ca="1">SUMIF(DemandTotal!$A$8:$A$318,$A180,DemandTotal!P$8:P$318)+SUMIF(CommodityTotal!$A$8:$A$318,$A180,CommodityTotal!P$8:P$318)+SUMIF(CustomerTotal!$A$8:$A$316,$A180,CustomerTotal!P$8:P$316)</f>
        <v>0</v>
      </c>
      <c r="Q180" s="14">
        <f ca="1">SUMIF(DemandTotal!$A$8:$A$318,$A180,DemandTotal!Q$8:Q$318)+SUMIF(CommodityTotal!$A$8:$A$318,$A180,CommodityTotal!Q$8:Q$318)+SUMIF(CustomerTotal!$A$8:$A$316,$A180,CustomerTotal!Q$8:Q$316)</f>
        <v>0</v>
      </c>
      <c r="R180" s="14">
        <f ca="1">SUMIF(DemandTotal!$A$8:$A$318,$A180,DemandTotal!R$8:R$318)+SUMIF(CommodityTotal!$A$8:$A$318,$A180,CommodityTotal!R$8:R$318)+SUMIF(CustomerTotal!$A$8:$A$316,$A180,CustomerTotal!R$8:R$316)</f>
        <v>0</v>
      </c>
      <c r="S180" s="14">
        <f ca="1">SUMIF(DemandTotal!$A$8:$A$318,$A180,DemandTotal!S$8:S$318)+SUMIF(CommodityTotal!$A$8:$A$318,$A180,CommodityTotal!S$8:S$318)+SUMIF(CustomerTotal!$A$8:$A$316,$A180,CustomerTotal!S$8:S$316)</f>
        <v>0</v>
      </c>
      <c r="T180" s="14">
        <f ca="1">SUMIF(DemandTotal!$A$8:$A$318,$A180,DemandTotal!T$8:T$318)+SUMIF(CommodityTotal!$A$8:$A$318,$A180,CommodityTotal!T$8:T$318)+SUMIF(CustomerTotal!$A$8:$A$316,$A180,CustomerTotal!T$8:T$316)</f>
        <v>0</v>
      </c>
      <c r="U180" s="14">
        <f ca="1">SUMIF(DemandTotal!$A$8:$A$318,$A180,DemandTotal!U$8:U$318)+SUMIF(CommodityTotal!$A$8:$A$318,$A180,CommodityTotal!U$8:U$318)+SUMIF(CustomerTotal!$A$8:$A$316,$A180,CustomerTotal!U$8:U$316)</f>
        <v>0</v>
      </c>
      <c r="W180" s="14"/>
    </row>
    <row r="181" spans="1:23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>IF(ISBLANK('Input-Accounts'!D181),"",'Input-Accounts'!D181)</f>
        <v>17.174186760966894</v>
      </c>
      <c r="E181" s="14">
        <f t="shared" ca="1" si="15"/>
        <v>0</v>
      </c>
      <c r="G181" s="48">
        <f ca="1">SUMIF(DemandTotal!$A$8:$A$318,$A181,DemandTotal!G$8:G$318)+SUMIF(CommodityTotal!$A$8:$A$318,$A181,CommodityTotal!G$8:G$318)+SUMIF(CustomerTotal!$A$8:$A$316,$A181,CustomerTotal!G$8:G$316)</f>
        <v>9.7198072970165708</v>
      </c>
      <c r="H181" s="14">
        <f ca="1">SUMIF(DemandTotal!$A$8:$A$318,$A181,DemandTotal!H$8:H$318)+SUMIF(CommodityTotal!$A$8:$A$318,$A181,CommodityTotal!H$8:H$318)+SUMIF(CustomerTotal!$A$8:$A$316,$A181,CustomerTotal!H$8:H$316)</f>
        <v>0.60222519137971187</v>
      </c>
      <c r="I181" s="14">
        <f ca="1">SUMIF(DemandTotal!$A$8:$A$318,$A181,DemandTotal!I$8:I$318)+SUMIF(CommodityTotal!$A$8:$A$318,$A181,CommodityTotal!I$8:I$318)+SUMIF(CustomerTotal!$A$8:$A$316,$A181,CustomerTotal!I$8:I$316)</f>
        <v>1.0975956457340166</v>
      </c>
      <c r="J181" s="14">
        <f ca="1">SUMIF(DemandTotal!$A$8:$A$318,$A181,DemandTotal!J$8:J$318)+SUMIF(CommodityTotal!$A$8:$A$318,$A181,CommodityTotal!J$8:J$318)+SUMIF(CustomerTotal!$A$8:$A$316,$A181,CustomerTotal!J$8:J$316)</f>
        <v>3.3197688510883459</v>
      </c>
      <c r="K181" s="14">
        <f ca="1">SUMIF(DemandTotal!$A$8:$A$318,$A181,DemandTotal!K$8:K$318)+SUMIF(CommodityTotal!$A$8:$A$318,$A181,CommodityTotal!K$8:K$318)+SUMIF(CustomerTotal!$A$8:$A$316,$A181,CustomerTotal!K$8:K$316)</f>
        <v>1.3153186298032638E-2</v>
      </c>
      <c r="L181" s="14">
        <f ca="1">SUMIF(DemandTotal!$A$8:$A$318,$A181,DemandTotal!L$8:L$318)+SUMIF(CommodityTotal!$A$8:$A$318,$A181,CommodityTotal!L$8:L$318)+SUMIF(CustomerTotal!$A$8:$A$316,$A181,CustomerTotal!L$8:L$316)</f>
        <v>3.5207622537936308E-2</v>
      </c>
      <c r="M181" s="14">
        <f ca="1">SUMIF(DemandTotal!$A$8:$A$318,$A181,DemandTotal!M$8:M$318)+SUMIF(CommodityTotal!$A$8:$A$318,$A181,CommodityTotal!M$8:M$318)+SUMIF(CustomerTotal!$A$8:$A$316,$A181,CustomerTotal!M$8:M$316)</f>
        <v>1.1434132403008794</v>
      </c>
      <c r="N181" s="14">
        <f ca="1">SUMIF(DemandTotal!$A$8:$A$318,$A181,DemandTotal!N$8:N$318)+SUMIF(CommodityTotal!$A$8:$A$318,$A181,CommodityTotal!N$8:N$318)+SUMIF(CustomerTotal!$A$8:$A$316,$A181,CustomerTotal!N$8:N$316)</f>
        <v>0.37893624993296809</v>
      </c>
      <c r="O181" s="14">
        <f ca="1">SUMIF(DemandTotal!$A$8:$A$318,$A181,DemandTotal!O$8:O$318)+SUMIF(CommodityTotal!$A$8:$A$318,$A181,CommodityTotal!O$8:O$318)+SUMIF(CustomerTotal!$A$8:$A$316,$A181,CustomerTotal!O$8:O$316)</f>
        <v>0.86407947667843099</v>
      </c>
      <c r="P181" s="14">
        <f ca="1">SUMIF(DemandTotal!$A$8:$A$318,$A181,DemandTotal!P$8:P$318)+SUMIF(CommodityTotal!$A$8:$A$318,$A181,CommodityTotal!P$8:P$318)+SUMIF(CustomerTotal!$A$8:$A$316,$A181,CustomerTotal!P$8:P$316)</f>
        <v>0</v>
      </c>
      <c r="Q181" s="14">
        <f ca="1">SUMIF(DemandTotal!$A$8:$A$318,$A181,DemandTotal!Q$8:Q$318)+SUMIF(CommodityTotal!$A$8:$A$318,$A181,CommodityTotal!Q$8:Q$318)+SUMIF(CustomerTotal!$A$8:$A$316,$A181,CustomerTotal!Q$8:Q$316)</f>
        <v>0</v>
      </c>
      <c r="R181" s="14">
        <f ca="1">SUMIF(DemandTotal!$A$8:$A$318,$A181,DemandTotal!R$8:R$318)+SUMIF(CommodityTotal!$A$8:$A$318,$A181,CommodityTotal!R$8:R$318)+SUMIF(CustomerTotal!$A$8:$A$316,$A181,CustomerTotal!R$8:R$316)</f>
        <v>0</v>
      </c>
      <c r="S181" s="14">
        <f ca="1">SUMIF(DemandTotal!$A$8:$A$318,$A181,DemandTotal!S$8:S$318)+SUMIF(CommodityTotal!$A$8:$A$318,$A181,CommodityTotal!S$8:S$318)+SUMIF(CustomerTotal!$A$8:$A$316,$A181,CustomerTotal!S$8:S$316)</f>
        <v>0</v>
      </c>
      <c r="T181" s="14">
        <f ca="1">SUMIF(DemandTotal!$A$8:$A$318,$A181,DemandTotal!T$8:T$318)+SUMIF(CommodityTotal!$A$8:$A$318,$A181,CommodityTotal!T$8:T$318)+SUMIF(CustomerTotal!$A$8:$A$316,$A181,CustomerTotal!T$8:T$316)</f>
        <v>0</v>
      </c>
      <c r="U181" s="14">
        <f ca="1">SUMIF(DemandTotal!$A$8:$A$318,$A181,DemandTotal!U$8:U$318)+SUMIF(CommodityTotal!$A$8:$A$318,$A181,CommodityTotal!U$8:U$318)+SUMIF(CustomerTotal!$A$8:$A$316,$A181,CustomerTotal!U$8:U$316)</f>
        <v>0</v>
      </c>
      <c r="W181" s="14"/>
    </row>
    <row r="182" spans="1:23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>IF(ISBLANK('Input-Accounts'!D182),"",'Input-Accounts'!D182)</f>
        <v>7.2138000000000002E-3</v>
      </c>
      <c r="E182" s="14">
        <f t="shared" ca="1" si="15"/>
        <v>0</v>
      </c>
      <c r="F182" s="3"/>
      <c r="G182" s="48">
        <f ca="1">SUMIF(DemandTotal!$A$8:$A$318,$A182,DemandTotal!G$8:G$318)+SUMIF(CommodityTotal!$A$8:$A$318,$A182,CommodityTotal!G$8:G$318)+SUMIF(CustomerTotal!$A$8:$A$316,$A182,CustomerTotal!G$8:G$316)</f>
        <v>4.0826821587021467E-3</v>
      </c>
      <c r="H182" s="14">
        <f ca="1">SUMIF(DemandTotal!$A$8:$A$318,$A182,DemandTotal!H$8:H$318)+SUMIF(CommodityTotal!$A$8:$A$318,$A182,CommodityTotal!H$8:H$318)+SUMIF(CustomerTotal!$A$8:$A$316,$A182,CustomerTotal!H$8:H$316)</f>
        <v>2.5295707715538917E-4</v>
      </c>
      <c r="I182" s="14">
        <f ca="1">SUMIF(DemandTotal!$A$8:$A$318,$A182,DemandTotal!I$8:I$318)+SUMIF(CommodityTotal!$A$8:$A$318,$A182,CommodityTotal!I$8:I$318)+SUMIF(CustomerTotal!$A$8:$A$316,$A182,CustomerTotal!I$8:I$316)</f>
        <v>4.6103117308538455E-4</v>
      </c>
      <c r="J182" s="14">
        <f ca="1">SUMIF(DemandTotal!$A$8:$A$318,$A182,DemandTotal!J$8:J$318)+SUMIF(CommodityTotal!$A$8:$A$318,$A182,CommodityTotal!J$8:J$318)+SUMIF(CustomerTotal!$A$8:$A$316,$A182,CustomerTotal!J$8:J$316)</f>
        <v>1.3944269310270879E-3</v>
      </c>
      <c r="K182" s="14">
        <f ca="1">SUMIF(DemandTotal!$A$8:$A$318,$A182,DemandTotal!K$8:K$318)+SUMIF(CommodityTotal!$A$8:$A$318,$A182,CommodityTotal!K$8:K$318)+SUMIF(CustomerTotal!$A$8:$A$316,$A182,CustomerTotal!K$8:K$316)</f>
        <v>5.5248295967293837E-6</v>
      </c>
      <c r="L182" s="14">
        <f ca="1">SUMIF(DemandTotal!$A$8:$A$318,$A182,DemandTotal!L$8:L$318)+SUMIF(CommodityTotal!$A$8:$A$318,$A182,CommodityTotal!L$8:L$318)+SUMIF(CustomerTotal!$A$8:$A$316,$A182,CustomerTotal!L$8:L$316)</f>
        <v>1.478851668490101E-5</v>
      </c>
      <c r="M182" s="14">
        <f ca="1">SUMIF(DemandTotal!$A$8:$A$318,$A182,DemandTotal!M$8:M$318)+SUMIF(CommodityTotal!$A$8:$A$318,$A182,CommodityTotal!M$8:M$318)+SUMIF(CustomerTotal!$A$8:$A$316,$A182,CustomerTotal!M$8:M$316)</f>
        <v>4.8027627436946012E-4</v>
      </c>
      <c r="N182" s="14">
        <f ca="1">SUMIF(DemandTotal!$A$8:$A$318,$A182,DemandTotal!N$8:N$318)+SUMIF(CommodityTotal!$A$8:$A$318,$A182,CommodityTotal!N$8:N$318)+SUMIF(CustomerTotal!$A$8:$A$316,$A182,CustomerTotal!N$8:N$316)</f>
        <v>1.5916738054690558E-4</v>
      </c>
      <c r="O182" s="14">
        <f ca="1">SUMIF(DemandTotal!$A$8:$A$318,$A182,DemandTotal!O$8:O$318)+SUMIF(CommodityTotal!$A$8:$A$318,$A182,CommodityTotal!O$8:O$318)+SUMIF(CustomerTotal!$A$8:$A$316,$A182,CustomerTotal!O$8:O$316)</f>
        <v>3.6294565883199562E-4</v>
      </c>
      <c r="P182" s="14">
        <f ca="1">SUMIF(DemandTotal!$A$8:$A$318,$A182,DemandTotal!P$8:P$318)+SUMIF(CommodityTotal!$A$8:$A$318,$A182,CommodityTotal!P$8:P$318)+SUMIF(CustomerTotal!$A$8:$A$316,$A182,CustomerTotal!P$8:P$316)</f>
        <v>0</v>
      </c>
      <c r="Q182" s="14">
        <f ca="1">SUMIF(DemandTotal!$A$8:$A$318,$A182,DemandTotal!Q$8:Q$318)+SUMIF(CommodityTotal!$A$8:$A$318,$A182,CommodityTotal!Q$8:Q$318)+SUMIF(CustomerTotal!$A$8:$A$316,$A182,CustomerTotal!Q$8:Q$316)</f>
        <v>0</v>
      </c>
      <c r="R182" s="14">
        <f ca="1">SUMIF(DemandTotal!$A$8:$A$318,$A182,DemandTotal!R$8:R$318)+SUMIF(CommodityTotal!$A$8:$A$318,$A182,CommodityTotal!R$8:R$318)+SUMIF(CustomerTotal!$A$8:$A$316,$A182,CustomerTotal!R$8:R$316)</f>
        <v>0</v>
      </c>
      <c r="S182" s="14">
        <f ca="1">SUMIF(DemandTotal!$A$8:$A$318,$A182,DemandTotal!S$8:S$318)+SUMIF(CommodityTotal!$A$8:$A$318,$A182,CommodityTotal!S$8:S$318)+SUMIF(CustomerTotal!$A$8:$A$316,$A182,CustomerTotal!S$8:S$316)</f>
        <v>0</v>
      </c>
      <c r="T182" s="14">
        <f ca="1">SUMIF(DemandTotal!$A$8:$A$318,$A182,DemandTotal!T$8:T$318)+SUMIF(CommodityTotal!$A$8:$A$318,$A182,CommodityTotal!T$8:T$318)+SUMIF(CustomerTotal!$A$8:$A$316,$A182,CustomerTotal!T$8:T$316)</f>
        <v>0</v>
      </c>
      <c r="U182" s="14">
        <f ca="1">SUMIF(DemandTotal!$A$8:$A$318,$A182,DemandTotal!U$8:U$318)+SUMIF(CommodityTotal!$A$8:$A$318,$A182,CommodityTotal!U$8:U$318)+SUMIF(CustomerTotal!$A$8:$A$316,$A182,CustomerTotal!U$8:U$316)</f>
        <v>0</v>
      </c>
      <c r="W182" s="14"/>
    </row>
    <row r="183" spans="1:23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>IF(ISBLANK('Input-Accounts'!D183),"",'Input-Accounts'!D183)</f>
        <v>34069.268792541858</v>
      </c>
      <c r="E183" s="14">
        <f t="shared" ca="1" si="15"/>
        <v>0</v>
      </c>
      <c r="G183" s="309">
        <f ca="1">SUMIF(DemandTotal!$A$8:$A$318,$A183,DemandTotal!G$8:G$318)+SUMIF(CommodityTotal!$A$8:$A$318,$A183,CommodityTotal!G$8:G$318)+SUMIF(CustomerTotal!$A$8:$A$316,$A183,CustomerTotal!G$8:G$316)</f>
        <v>28143.954554829776</v>
      </c>
      <c r="H183" s="174">
        <f ca="1">SUMIF(DemandTotal!$A$8:$A$318,$A183,DemandTotal!H$8:H$318)+SUMIF(CommodityTotal!$A$8:$A$318,$A183,CommodityTotal!H$8:H$318)+SUMIF(CustomerTotal!$A$8:$A$316,$A183,CustomerTotal!H$8:H$316)</f>
        <v>1505.6805273733182</v>
      </c>
      <c r="I183" s="174">
        <f ca="1">SUMIF(DemandTotal!$A$8:$A$318,$A183,DemandTotal!I$8:I$318)+SUMIF(CommodityTotal!$A$8:$A$318,$A183,CommodityTotal!I$8:I$318)+SUMIF(CustomerTotal!$A$8:$A$316,$A183,CustomerTotal!I$8:I$316)</f>
        <v>2150.7353758711215</v>
      </c>
      <c r="J183" s="174">
        <f ca="1">SUMIF(DemandTotal!$A$8:$A$318,$A183,DemandTotal!J$8:J$318)+SUMIF(CommodityTotal!$A$8:$A$318,$A183,CommodityTotal!J$8:J$318)+SUMIF(CustomerTotal!$A$8:$A$316,$A183,CustomerTotal!J$8:J$316)</f>
        <v>1514.3889220280516</v>
      </c>
      <c r="K183" s="174">
        <f ca="1">SUMIF(DemandTotal!$A$8:$A$318,$A183,DemandTotal!K$8:K$318)+SUMIF(CommodityTotal!$A$8:$A$318,$A183,CommodityTotal!K$8:K$318)+SUMIF(CustomerTotal!$A$8:$A$316,$A183,CustomerTotal!K$8:K$316)</f>
        <v>193.70337366514869</v>
      </c>
      <c r="L183" s="174">
        <f ca="1">SUMIF(DemandTotal!$A$8:$A$318,$A183,DemandTotal!L$8:L$318)+SUMIF(CommodityTotal!$A$8:$A$318,$A183,CommodityTotal!L$8:L$318)+SUMIF(CustomerTotal!$A$8:$A$316,$A183,CustomerTotal!L$8:L$316)</f>
        <v>81.893916113936882</v>
      </c>
      <c r="M183" s="174">
        <f ca="1">SUMIF(DemandTotal!$A$8:$A$318,$A183,DemandTotal!M$8:M$318)+SUMIF(CommodityTotal!$A$8:$A$318,$A183,CommodityTotal!M$8:M$318)+SUMIF(CustomerTotal!$A$8:$A$316,$A183,CustomerTotal!M$8:M$316)</f>
        <v>448.06913219779716</v>
      </c>
      <c r="N183" s="174">
        <f ca="1">SUMIF(DemandTotal!$A$8:$A$318,$A183,DemandTotal!N$8:N$318)+SUMIF(CommodityTotal!$A$8:$A$318,$A183,CommodityTotal!N$8:N$318)+SUMIF(CustomerTotal!$A$8:$A$316,$A183,CustomerTotal!N$8:N$316)</f>
        <v>12.202331246013371</v>
      </c>
      <c r="O183" s="174">
        <f ca="1">SUMIF(DemandTotal!$A$8:$A$318,$A183,DemandTotal!O$8:O$318)+SUMIF(CommodityTotal!$A$8:$A$318,$A183,CommodityTotal!O$8:O$318)+SUMIF(CustomerTotal!$A$8:$A$316,$A183,CustomerTotal!O$8:O$316)</f>
        <v>18.640659216693169</v>
      </c>
      <c r="P183" s="174">
        <f ca="1">SUMIF(DemandTotal!$A$8:$A$318,$A183,DemandTotal!P$8:P$318)+SUMIF(CommodityTotal!$A$8:$A$318,$A183,CommodityTotal!P$8:P$318)+SUMIF(CustomerTotal!$A$8:$A$316,$A183,CustomerTotal!P$8:P$316)</f>
        <v>0</v>
      </c>
      <c r="Q183" s="174">
        <f ca="1">SUMIF(DemandTotal!$A$8:$A$318,$A183,DemandTotal!Q$8:Q$318)+SUMIF(CommodityTotal!$A$8:$A$318,$A183,CommodityTotal!Q$8:Q$318)+SUMIF(CustomerTotal!$A$8:$A$316,$A183,CustomerTotal!Q$8:Q$316)</f>
        <v>0</v>
      </c>
      <c r="R183" s="174">
        <f ca="1">SUMIF(DemandTotal!$A$8:$A$318,$A183,DemandTotal!R$8:R$318)+SUMIF(CommodityTotal!$A$8:$A$318,$A183,CommodityTotal!R$8:R$318)+SUMIF(CustomerTotal!$A$8:$A$316,$A183,CustomerTotal!R$8:R$316)</f>
        <v>0</v>
      </c>
      <c r="S183" s="174">
        <f ca="1">SUMIF(DemandTotal!$A$8:$A$318,$A183,DemandTotal!S$8:S$318)+SUMIF(CommodityTotal!$A$8:$A$318,$A183,CommodityTotal!S$8:S$318)+SUMIF(CustomerTotal!$A$8:$A$316,$A183,CustomerTotal!S$8:S$316)</f>
        <v>0</v>
      </c>
      <c r="T183" s="174">
        <f ca="1">SUMIF(DemandTotal!$A$8:$A$318,$A183,DemandTotal!T$8:T$318)+SUMIF(CommodityTotal!$A$8:$A$318,$A183,CommodityTotal!T$8:T$318)+SUMIF(CustomerTotal!$A$8:$A$316,$A183,CustomerTotal!T$8:T$316)</f>
        <v>0</v>
      </c>
      <c r="U183" s="174">
        <f ca="1">SUMIF(DemandTotal!$A$8:$A$318,$A183,DemandTotal!U$8:U$318)+SUMIF(CommodityTotal!$A$8:$A$318,$A183,CommodityTotal!U$8:U$318)+SUMIF(CustomerTotal!$A$8:$A$316,$A183,CustomerTotal!U$8:U$316)</f>
        <v>0</v>
      </c>
      <c r="W183" s="14"/>
    </row>
    <row r="184" spans="1:23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3"/>
      <c r="G184" s="48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W184" s="14"/>
    </row>
    <row r="185" spans="1:23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3"/>
      <c r="G185" s="48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W185" s="14"/>
    </row>
    <row r="186" spans="1:23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>IF(ISBLANK('Input-Accounts'!D186),"",'Input-Accounts'!D186)</f>
        <v>0</v>
      </c>
      <c r="E186" s="14">
        <f t="shared" ref="E186:E193" ca="1" si="16">IFERROR(IF(D186="","",IF(D186=0,0,IF(ABS(D186-SUM($G186:$U186))&lt;Check_Limit,0,1))),1)</f>
        <v>0</v>
      </c>
      <c r="G186" s="48">
        <f ca="1">SUMIF(DemandTotal!$A$8:$A$318,$A186,DemandTotal!G$8:G$318)+SUMIF(CommodityTotal!$A$8:$A$318,$A186,CommodityTotal!G$8:G$318)+SUMIF(CustomerTotal!$A$8:$A$316,$A186,CustomerTotal!G$8:G$316)</f>
        <v>0</v>
      </c>
      <c r="H186" s="14">
        <f ca="1">SUMIF(DemandTotal!$A$8:$A$318,$A186,DemandTotal!H$8:H$318)+SUMIF(CommodityTotal!$A$8:$A$318,$A186,CommodityTotal!H$8:H$318)+SUMIF(CustomerTotal!$A$8:$A$316,$A186,CustomerTotal!H$8:H$316)</f>
        <v>0</v>
      </c>
      <c r="I186" s="14">
        <f ca="1">SUMIF(DemandTotal!$A$8:$A$318,$A186,DemandTotal!I$8:I$318)+SUMIF(CommodityTotal!$A$8:$A$318,$A186,CommodityTotal!I$8:I$318)+SUMIF(CustomerTotal!$A$8:$A$316,$A186,CustomerTotal!I$8:I$316)</f>
        <v>0</v>
      </c>
      <c r="J186" s="14">
        <f ca="1">SUMIF(DemandTotal!$A$8:$A$318,$A186,DemandTotal!J$8:J$318)+SUMIF(CommodityTotal!$A$8:$A$318,$A186,CommodityTotal!J$8:J$318)+SUMIF(CustomerTotal!$A$8:$A$316,$A186,CustomerTotal!J$8:J$316)</f>
        <v>0</v>
      </c>
      <c r="K186" s="14">
        <f ca="1">SUMIF(DemandTotal!$A$8:$A$318,$A186,DemandTotal!K$8:K$318)+SUMIF(CommodityTotal!$A$8:$A$318,$A186,CommodityTotal!K$8:K$318)+SUMIF(CustomerTotal!$A$8:$A$316,$A186,CustomerTotal!K$8:K$316)</f>
        <v>0</v>
      </c>
      <c r="L186" s="14">
        <f ca="1">SUMIF(DemandTotal!$A$8:$A$318,$A186,DemandTotal!L$8:L$318)+SUMIF(CommodityTotal!$A$8:$A$318,$A186,CommodityTotal!L$8:L$318)+SUMIF(CustomerTotal!$A$8:$A$316,$A186,CustomerTotal!L$8:L$316)</f>
        <v>0</v>
      </c>
      <c r="M186" s="14">
        <f ca="1">SUMIF(DemandTotal!$A$8:$A$318,$A186,DemandTotal!M$8:M$318)+SUMIF(CommodityTotal!$A$8:$A$318,$A186,CommodityTotal!M$8:M$318)+SUMIF(CustomerTotal!$A$8:$A$316,$A186,CustomerTotal!M$8:M$316)</f>
        <v>0</v>
      </c>
      <c r="N186" s="14">
        <f ca="1">SUMIF(DemandTotal!$A$8:$A$318,$A186,DemandTotal!N$8:N$318)+SUMIF(CommodityTotal!$A$8:$A$318,$A186,CommodityTotal!N$8:N$318)+SUMIF(CustomerTotal!$A$8:$A$316,$A186,CustomerTotal!N$8:N$316)</f>
        <v>0</v>
      </c>
      <c r="O186" s="14">
        <f ca="1">SUMIF(DemandTotal!$A$8:$A$318,$A186,DemandTotal!O$8:O$318)+SUMIF(CommodityTotal!$A$8:$A$318,$A186,CommodityTotal!O$8:O$318)+SUMIF(CustomerTotal!$A$8:$A$316,$A186,CustomerTotal!O$8:O$316)</f>
        <v>0</v>
      </c>
      <c r="P186" s="14">
        <f ca="1">SUMIF(DemandTotal!$A$8:$A$318,$A186,DemandTotal!P$8:P$318)+SUMIF(CommodityTotal!$A$8:$A$318,$A186,CommodityTotal!P$8:P$318)+SUMIF(CustomerTotal!$A$8:$A$316,$A186,CustomerTotal!P$8:P$316)</f>
        <v>0</v>
      </c>
      <c r="Q186" s="14">
        <f ca="1">SUMIF(DemandTotal!$A$8:$A$318,$A186,DemandTotal!Q$8:Q$318)+SUMIF(CommodityTotal!$A$8:$A$318,$A186,CommodityTotal!Q$8:Q$318)+SUMIF(CustomerTotal!$A$8:$A$316,$A186,CustomerTotal!Q$8:Q$316)</f>
        <v>0</v>
      </c>
      <c r="R186" s="14">
        <f ca="1">SUMIF(DemandTotal!$A$8:$A$318,$A186,DemandTotal!R$8:R$318)+SUMIF(CommodityTotal!$A$8:$A$318,$A186,CommodityTotal!R$8:R$318)+SUMIF(CustomerTotal!$A$8:$A$316,$A186,CustomerTotal!R$8:R$316)</f>
        <v>0</v>
      </c>
      <c r="S186" s="14">
        <f ca="1">SUMIF(DemandTotal!$A$8:$A$318,$A186,DemandTotal!S$8:S$318)+SUMIF(CommodityTotal!$A$8:$A$318,$A186,CommodityTotal!S$8:S$318)+SUMIF(CustomerTotal!$A$8:$A$316,$A186,CustomerTotal!S$8:S$316)</f>
        <v>0</v>
      </c>
      <c r="T186" s="14">
        <f ca="1">SUMIF(DemandTotal!$A$8:$A$318,$A186,DemandTotal!T$8:T$318)+SUMIF(CommodityTotal!$A$8:$A$318,$A186,CommodityTotal!T$8:T$318)+SUMIF(CustomerTotal!$A$8:$A$316,$A186,CustomerTotal!T$8:T$316)</f>
        <v>0</v>
      </c>
      <c r="U186" s="14">
        <f ca="1">SUMIF(DemandTotal!$A$8:$A$318,$A186,DemandTotal!U$8:U$318)+SUMIF(CommodityTotal!$A$8:$A$318,$A186,CommodityTotal!U$8:U$318)+SUMIF(CustomerTotal!$A$8:$A$316,$A186,CustomerTotal!U$8:U$316)</f>
        <v>0</v>
      </c>
      <c r="W186" s="14"/>
    </row>
    <row r="187" spans="1:23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>IF(ISBLANK('Input-Accounts'!D187),"",'Input-Accounts'!D187)</f>
        <v>14.94821082363551</v>
      </c>
      <c r="E187" s="14">
        <f t="shared" ca="1" si="16"/>
        <v>0</v>
      </c>
      <c r="G187" s="48">
        <f ca="1">SUMIF(DemandTotal!$A$8:$A$318,$A187,DemandTotal!G$8:G$318)+SUMIF(CommodityTotal!$A$8:$A$318,$A187,CommodityTotal!G$8:G$318)+SUMIF(CustomerTotal!$A$8:$A$316,$A187,CustomerTotal!G$8:G$316)</f>
        <v>8.4600063259551153</v>
      </c>
      <c r="H187" s="14">
        <f ca="1">SUMIF(DemandTotal!$A$8:$A$318,$A187,DemandTotal!H$8:H$318)+SUMIF(CommodityTotal!$A$8:$A$318,$A187,CommodityTotal!H$8:H$318)+SUMIF(CustomerTotal!$A$8:$A$316,$A187,CustomerTotal!H$8:H$316)</f>
        <v>0.52416974668682126</v>
      </c>
      <c r="I187" s="14">
        <f ca="1">SUMIF(DemandTotal!$A$8:$A$318,$A187,DemandTotal!I$8:I$318)+SUMIF(CommodityTotal!$A$8:$A$318,$A187,CommodityTotal!I$8:I$318)+SUMIF(CustomerTotal!$A$8:$A$316,$A187,CustomerTotal!I$8:I$316)</f>
        <v>0.95533438292554851</v>
      </c>
      <c r="J187" s="14">
        <f ca="1">SUMIF(DemandTotal!$A$8:$A$318,$A187,DemandTotal!J$8:J$318)+SUMIF(CommodityTotal!$A$8:$A$318,$A187,CommodityTotal!J$8:J$318)+SUMIF(CustomerTotal!$A$8:$A$316,$A187,CustomerTotal!J$8:J$316)</f>
        <v>2.8894878903141152</v>
      </c>
      <c r="K187" s="14">
        <f ca="1">SUMIF(DemandTotal!$A$8:$A$318,$A187,DemandTotal!K$8:K$318)+SUMIF(CommodityTotal!$A$8:$A$318,$A187,CommodityTotal!K$8:K$318)+SUMIF(CustomerTotal!$A$8:$A$316,$A187,CustomerTotal!K$8:K$316)</f>
        <v>1.1448379158913747E-2</v>
      </c>
      <c r="L187" s="14">
        <f ca="1">SUMIF(DemandTotal!$A$8:$A$318,$A187,DemandTotal!L$8:L$318)+SUMIF(CommodityTotal!$A$8:$A$318,$A187,CommodityTotal!L$8:L$318)+SUMIF(CustomerTotal!$A$8:$A$316,$A187,CustomerTotal!L$8:L$316)</f>
        <v>3.064430191781746E-2</v>
      </c>
      <c r="M187" s="14">
        <f ca="1">SUMIF(DemandTotal!$A$8:$A$318,$A187,DemandTotal!M$8:M$318)+SUMIF(CommodityTotal!$A$8:$A$318,$A187,CommodityTotal!M$8:M$318)+SUMIF(CustomerTotal!$A$8:$A$316,$A187,CustomerTotal!M$8:M$316)</f>
        <v>0.99521348011656841</v>
      </c>
      <c r="N187" s="14">
        <f ca="1">SUMIF(DemandTotal!$A$8:$A$318,$A187,DemandTotal!N$8:N$318)+SUMIF(CommodityTotal!$A$8:$A$318,$A187,CommodityTotal!N$8:N$318)+SUMIF(CustomerTotal!$A$8:$A$316,$A187,CustomerTotal!N$8:N$316)</f>
        <v>0.32982166966937898</v>
      </c>
      <c r="O187" s="14">
        <f ca="1">SUMIF(DemandTotal!$A$8:$A$318,$A187,DemandTotal!O$8:O$318)+SUMIF(CommodityTotal!$A$8:$A$318,$A187,CommodityTotal!O$8:O$318)+SUMIF(CustomerTotal!$A$8:$A$316,$A187,CustomerTotal!O$8:O$316)</f>
        <v>0.75208464689123034</v>
      </c>
      <c r="P187" s="14">
        <f ca="1">SUMIF(DemandTotal!$A$8:$A$318,$A187,DemandTotal!P$8:P$318)+SUMIF(CommodityTotal!$A$8:$A$318,$A187,CommodityTotal!P$8:P$318)+SUMIF(CustomerTotal!$A$8:$A$316,$A187,CustomerTotal!P$8:P$316)</f>
        <v>0</v>
      </c>
      <c r="Q187" s="14">
        <f ca="1">SUMIF(DemandTotal!$A$8:$A$318,$A187,DemandTotal!Q$8:Q$318)+SUMIF(CommodityTotal!$A$8:$A$318,$A187,CommodityTotal!Q$8:Q$318)+SUMIF(CustomerTotal!$A$8:$A$316,$A187,CustomerTotal!Q$8:Q$316)</f>
        <v>0</v>
      </c>
      <c r="R187" s="14">
        <f ca="1">SUMIF(DemandTotal!$A$8:$A$318,$A187,DemandTotal!R$8:R$318)+SUMIF(CommodityTotal!$A$8:$A$318,$A187,CommodityTotal!R$8:R$318)+SUMIF(CustomerTotal!$A$8:$A$316,$A187,CustomerTotal!R$8:R$316)</f>
        <v>0</v>
      </c>
      <c r="S187" s="14">
        <f ca="1">SUMIF(DemandTotal!$A$8:$A$318,$A187,DemandTotal!S$8:S$318)+SUMIF(CommodityTotal!$A$8:$A$318,$A187,CommodityTotal!S$8:S$318)+SUMIF(CustomerTotal!$A$8:$A$316,$A187,CustomerTotal!S$8:S$316)</f>
        <v>0</v>
      </c>
      <c r="T187" s="14">
        <f ca="1">SUMIF(DemandTotal!$A$8:$A$318,$A187,DemandTotal!T$8:T$318)+SUMIF(CommodityTotal!$A$8:$A$318,$A187,CommodityTotal!T$8:T$318)+SUMIF(CustomerTotal!$A$8:$A$316,$A187,CustomerTotal!T$8:T$316)</f>
        <v>0</v>
      </c>
      <c r="U187" s="14">
        <f ca="1">SUMIF(DemandTotal!$A$8:$A$318,$A187,DemandTotal!U$8:U$318)+SUMIF(CommodityTotal!$A$8:$A$318,$A187,CommodityTotal!U$8:U$318)+SUMIF(CustomerTotal!$A$8:$A$316,$A187,CustomerTotal!U$8:U$316)</f>
        <v>0</v>
      </c>
      <c r="W187" s="14"/>
    </row>
    <row r="188" spans="1:23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>IF(ISBLANK('Input-Accounts'!D188),"",'Input-Accounts'!D188)</f>
        <v>281.20890029628265</v>
      </c>
      <c r="E188" s="14">
        <f t="shared" ca="1" si="16"/>
        <v>0</v>
      </c>
      <c r="G188" s="48">
        <f ca="1">SUMIF(DemandTotal!$A$8:$A$318,$A188,DemandTotal!G$8:G$318)+SUMIF(CommodityTotal!$A$8:$A$318,$A188,CommodityTotal!G$8:G$318)+SUMIF(CustomerTotal!$A$8:$A$316,$A188,CustomerTotal!G$8:G$316)</f>
        <v>159.15142644762594</v>
      </c>
      <c r="H188" s="14">
        <f ca="1">SUMIF(DemandTotal!$A$8:$A$318,$A188,DemandTotal!H$8:H$318)+SUMIF(CommodityTotal!$A$8:$A$318,$A188,CommodityTotal!H$8:H$318)+SUMIF(CustomerTotal!$A$8:$A$316,$A188,CustomerTotal!H$8:H$316)</f>
        <v>9.8607920221005454</v>
      </c>
      <c r="I188" s="14">
        <f ca="1">SUMIF(DemandTotal!$A$8:$A$318,$A188,DemandTotal!I$8:I$318)+SUMIF(CommodityTotal!$A$8:$A$318,$A188,CommodityTotal!I$8:I$318)+SUMIF(CustomerTotal!$A$8:$A$316,$A188,CustomerTotal!I$8:I$316)</f>
        <v>17.97195225618206</v>
      </c>
      <c r="J188" s="14">
        <f ca="1">SUMIF(DemandTotal!$A$8:$A$318,$A188,DemandTotal!J$8:J$318)+SUMIF(CommodityTotal!$A$8:$A$318,$A188,CommodityTotal!J$8:J$318)+SUMIF(CustomerTotal!$A$8:$A$316,$A188,CustomerTotal!J$8:J$316)</f>
        <v>54.357656688243061</v>
      </c>
      <c r="K188" s="14">
        <f ca="1">SUMIF(DemandTotal!$A$8:$A$318,$A188,DemandTotal!K$8:K$318)+SUMIF(CommodityTotal!$A$8:$A$318,$A188,CommodityTotal!K$8:K$318)+SUMIF(CustomerTotal!$A$8:$A$316,$A188,CustomerTotal!K$8:K$316)</f>
        <v>0.2153693275694675</v>
      </c>
      <c r="L188" s="14">
        <f ca="1">SUMIF(DemandTotal!$A$8:$A$318,$A188,DemandTotal!L$8:L$318)+SUMIF(CommodityTotal!$A$8:$A$318,$A188,CommodityTotal!L$8:L$318)+SUMIF(CustomerTotal!$A$8:$A$316,$A188,CustomerTotal!L$8:L$316)</f>
        <v>0.57648708225543266</v>
      </c>
      <c r="M188" s="14">
        <f ca="1">SUMIF(DemandTotal!$A$8:$A$318,$A188,DemandTotal!M$8:M$318)+SUMIF(CommodityTotal!$A$8:$A$318,$A188,CommodityTotal!M$8:M$318)+SUMIF(CustomerTotal!$A$8:$A$316,$A188,CustomerTotal!M$8:M$316)</f>
        <v>18.722166258259392</v>
      </c>
      <c r="N188" s="14">
        <f ca="1">SUMIF(DemandTotal!$A$8:$A$318,$A188,DemandTotal!N$8:N$318)+SUMIF(CommodityTotal!$A$8:$A$318,$A188,CommodityTotal!N$8:N$318)+SUMIF(CustomerTotal!$A$8:$A$316,$A188,CustomerTotal!N$8:N$316)</f>
        <v>6.2046749350737818</v>
      </c>
      <c r="O188" s="14">
        <f ca="1">SUMIF(DemandTotal!$A$8:$A$318,$A188,DemandTotal!O$8:O$318)+SUMIF(CommodityTotal!$A$8:$A$318,$A188,CommodityTotal!O$8:O$318)+SUMIF(CustomerTotal!$A$8:$A$316,$A188,CustomerTotal!O$8:O$316)</f>
        <v>14.148375278972978</v>
      </c>
      <c r="P188" s="14">
        <f ca="1">SUMIF(DemandTotal!$A$8:$A$318,$A188,DemandTotal!P$8:P$318)+SUMIF(CommodityTotal!$A$8:$A$318,$A188,CommodityTotal!P$8:P$318)+SUMIF(CustomerTotal!$A$8:$A$316,$A188,CustomerTotal!P$8:P$316)</f>
        <v>0</v>
      </c>
      <c r="Q188" s="14">
        <f ca="1">SUMIF(DemandTotal!$A$8:$A$318,$A188,DemandTotal!Q$8:Q$318)+SUMIF(CommodityTotal!$A$8:$A$318,$A188,CommodityTotal!Q$8:Q$318)+SUMIF(CustomerTotal!$A$8:$A$316,$A188,CustomerTotal!Q$8:Q$316)</f>
        <v>0</v>
      </c>
      <c r="R188" s="14">
        <f ca="1">SUMIF(DemandTotal!$A$8:$A$318,$A188,DemandTotal!R$8:R$318)+SUMIF(CommodityTotal!$A$8:$A$318,$A188,CommodityTotal!R$8:R$318)+SUMIF(CustomerTotal!$A$8:$A$316,$A188,CustomerTotal!R$8:R$316)</f>
        <v>0</v>
      </c>
      <c r="S188" s="14">
        <f ca="1">SUMIF(DemandTotal!$A$8:$A$318,$A188,DemandTotal!S$8:S$318)+SUMIF(CommodityTotal!$A$8:$A$318,$A188,CommodityTotal!S$8:S$318)+SUMIF(CustomerTotal!$A$8:$A$316,$A188,CustomerTotal!S$8:S$316)</f>
        <v>0</v>
      </c>
      <c r="T188" s="14">
        <f ca="1">SUMIF(DemandTotal!$A$8:$A$318,$A188,DemandTotal!T$8:T$318)+SUMIF(CommodityTotal!$A$8:$A$318,$A188,CommodityTotal!T$8:T$318)+SUMIF(CustomerTotal!$A$8:$A$316,$A188,CustomerTotal!T$8:T$316)</f>
        <v>0</v>
      </c>
      <c r="U188" s="14">
        <f ca="1">SUMIF(DemandTotal!$A$8:$A$318,$A188,DemandTotal!U$8:U$318)+SUMIF(CommodityTotal!$A$8:$A$318,$A188,CommodityTotal!U$8:U$318)+SUMIF(CustomerTotal!$A$8:$A$316,$A188,CustomerTotal!U$8:U$316)</f>
        <v>0</v>
      </c>
      <c r="W188" s="14"/>
    </row>
    <row r="189" spans="1:23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>IF(ISBLANK('Input-Accounts'!D189),"",'Input-Accounts'!D189)</f>
        <v>0.13655573103463783</v>
      </c>
      <c r="E189" s="14">
        <f t="shared" ca="1" si="16"/>
        <v>0</v>
      </c>
      <c r="F189" s="3"/>
      <c r="G189" s="48">
        <f ca="1">SUMIF(DemandTotal!$A$8:$A$318,$A189,DemandTotal!G$8:G$318)+SUMIF(CommodityTotal!$A$8:$A$318,$A189,CommodityTotal!G$8:G$318)+SUMIF(CustomerTotal!$A$8:$A$316,$A189,CustomerTotal!G$8:G$316)</f>
        <v>7.7284322654307694E-2</v>
      </c>
      <c r="H189" s="14">
        <f ca="1">SUMIF(DemandTotal!$A$8:$A$318,$A189,DemandTotal!H$8:H$318)+SUMIF(CommodityTotal!$A$8:$A$318,$A189,CommodityTotal!H$8:H$318)+SUMIF(CustomerTotal!$A$8:$A$316,$A189,CustomerTotal!H$8:H$316)</f>
        <v>4.7884247679918284E-3</v>
      </c>
      <c r="I189" s="14">
        <f ca="1">SUMIF(DemandTotal!$A$8:$A$318,$A189,DemandTotal!I$8:I$318)+SUMIF(CommodityTotal!$A$8:$A$318,$A189,CommodityTotal!I$8:I$318)+SUMIF(CustomerTotal!$A$8:$A$316,$A189,CustomerTotal!I$8:I$316)</f>
        <v>8.7272240525702593E-3</v>
      </c>
      <c r="J189" s="14">
        <f ca="1">SUMIF(DemandTotal!$A$8:$A$318,$A189,DemandTotal!J$8:J$318)+SUMIF(CommodityTotal!$A$8:$A$318,$A189,CommodityTotal!J$8:J$318)+SUMIF(CustomerTotal!$A$8:$A$316,$A189,CustomerTotal!J$8:J$316)</f>
        <v>2.6396211281265146E-2</v>
      </c>
      <c r="K189" s="14">
        <f ca="1">SUMIF(DemandTotal!$A$8:$A$318,$A189,DemandTotal!K$8:K$318)+SUMIF(CommodityTotal!$A$8:$A$318,$A189,CommodityTotal!K$8:K$318)+SUMIF(CustomerTotal!$A$8:$A$316,$A189,CustomerTotal!K$8:K$316)</f>
        <v>1.0458387319071561E-4</v>
      </c>
      <c r="L189" s="14">
        <f ca="1">SUMIF(DemandTotal!$A$8:$A$318,$A189,DemandTotal!L$8:L$318)+SUMIF(CommodityTotal!$A$8:$A$318,$A189,CommodityTotal!L$8:L$318)+SUMIF(CustomerTotal!$A$8:$A$316,$A189,CustomerTotal!L$8:L$316)</f>
        <v>2.799435397189548E-4</v>
      </c>
      <c r="M189" s="14">
        <f ca="1">SUMIF(DemandTotal!$A$8:$A$318,$A189,DemandTotal!M$8:M$318)+SUMIF(CommodityTotal!$A$8:$A$318,$A189,CommodityTotal!M$8:M$318)+SUMIF(CustomerTotal!$A$8:$A$316,$A189,CustomerTotal!M$8:M$316)</f>
        <v>9.0915298102406377E-3</v>
      </c>
      <c r="N189" s="14">
        <f ca="1">SUMIF(DemandTotal!$A$8:$A$318,$A189,DemandTotal!N$8:N$318)+SUMIF(CommodityTotal!$A$8:$A$318,$A189,CommodityTotal!N$8:N$318)+SUMIF(CustomerTotal!$A$8:$A$316,$A189,CustomerTotal!N$8:N$316)</f>
        <v>3.0130053518881983E-3</v>
      </c>
      <c r="O189" s="14">
        <f ca="1">SUMIF(DemandTotal!$A$8:$A$318,$A189,DemandTotal!O$8:O$318)+SUMIF(CommodityTotal!$A$8:$A$318,$A189,CommodityTotal!O$8:O$318)+SUMIF(CustomerTotal!$A$8:$A$316,$A189,CustomerTotal!O$8:O$316)</f>
        <v>6.87048570346439E-3</v>
      </c>
      <c r="P189" s="14">
        <f ca="1">SUMIF(DemandTotal!$A$8:$A$318,$A189,DemandTotal!P$8:P$318)+SUMIF(CommodityTotal!$A$8:$A$318,$A189,CommodityTotal!P$8:P$318)+SUMIF(CustomerTotal!$A$8:$A$316,$A189,CustomerTotal!P$8:P$316)</f>
        <v>0</v>
      </c>
      <c r="Q189" s="14">
        <f ca="1">SUMIF(DemandTotal!$A$8:$A$318,$A189,DemandTotal!Q$8:Q$318)+SUMIF(CommodityTotal!$A$8:$A$318,$A189,CommodityTotal!Q$8:Q$318)+SUMIF(CustomerTotal!$A$8:$A$316,$A189,CustomerTotal!Q$8:Q$316)</f>
        <v>0</v>
      </c>
      <c r="R189" s="14">
        <f ca="1">SUMIF(DemandTotal!$A$8:$A$318,$A189,DemandTotal!R$8:R$318)+SUMIF(CommodityTotal!$A$8:$A$318,$A189,CommodityTotal!R$8:R$318)+SUMIF(CustomerTotal!$A$8:$A$316,$A189,CustomerTotal!R$8:R$316)</f>
        <v>0</v>
      </c>
      <c r="S189" s="14">
        <f ca="1">SUMIF(DemandTotal!$A$8:$A$318,$A189,DemandTotal!S$8:S$318)+SUMIF(CommodityTotal!$A$8:$A$318,$A189,CommodityTotal!S$8:S$318)+SUMIF(CustomerTotal!$A$8:$A$316,$A189,CustomerTotal!S$8:S$316)</f>
        <v>0</v>
      </c>
      <c r="T189" s="14">
        <f ca="1">SUMIF(DemandTotal!$A$8:$A$318,$A189,DemandTotal!T$8:T$318)+SUMIF(CommodityTotal!$A$8:$A$318,$A189,CommodityTotal!T$8:T$318)+SUMIF(CustomerTotal!$A$8:$A$316,$A189,CustomerTotal!T$8:T$316)</f>
        <v>0</v>
      </c>
      <c r="U189" s="14">
        <f ca="1">SUMIF(DemandTotal!$A$8:$A$318,$A189,DemandTotal!U$8:U$318)+SUMIF(CommodityTotal!$A$8:$A$318,$A189,CommodityTotal!U$8:U$318)+SUMIF(CustomerTotal!$A$8:$A$316,$A189,CustomerTotal!U$8:U$316)</f>
        <v>0</v>
      </c>
      <c r="W189" s="14"/>
    </row>
    <row r="190" spans="1:23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>IF(ISBLANK('Input-Accounts'!D190),"",'Input-Accounts'!D190)</f>
        <v>30.71922811449355</v>
      </c>
      <c r="E190" s="14">
        <f t="shared" ca="1" si="16"/>
        <v>0</v>
      </c>
      <c r="F190" s="3"/>
      <c r="G190" s="48">
        <f ca="1">SUMIF(DemandTotal!$A$8:$A$318,$A190,DemandTotal!G$8:G$318)+SUMIF(CommodityTotal!$A$8:$A$318,$A190,CommodityTotal!G$8:G$318)+SUMIF(CustomerTotal!$A$8:$A$316,$A190,CustomerTotal!G$8:G$316)</f>
        <v>17.385683627511739</v>
      </c>
      <c r="H190" s="14">
        <f ca="1">SUMIF(DemandTotal!$A$8:$A$318,$A190,DemandTotal!H$8:H$318)+SUMIF(CommodityTotal!$A$8:$A$318,$A190,CommodityTotal!H$8:H$318)+SUMIF(CustomerTotal!$A$8:$A$316,$A190,CustomerTotal!H$8:H$316)</f>
        <v>1.0771917929956396</v>
      </c>
      <c r="I190" s="14">
        <f ca="1">SUMIF(DemandTotal!$A$8:$A$318,$A190,DemandTotal!I$8:I$318)+SUMIF(CommodityTotal!$A$8:$A$318,$A190,CommodityTotal!I$8:I$318)+SUMIF(CustomerTotal!$A$8:$A$316,$A190,CustomerTotal!I$8:I$316)</f>
        <v>1.9632540095237583</v>
      </c>
      <c r="J190" s="14">
        <f ca="1">SUMIF(DemandTotal!$A$8:$A$318,$A190,DemandTotal!J$8:J$318)+SUMIF(CommodityTotal!$A$8:$A$318,$A190,CommodityTotal!J$8:J$318)+SUMIF(CustomerTotal!$A$8:$A$316,$A190,CustomerTotal!J$8:J$316)</f>
        <v>5.9380242012828575</v>
      </c>
      <c r="K190" s="14">
        <f ca="1">SUMIF(DemandTotal!$A$8:$A$318,$A190,DemandTotal!K$8:K$318)+SUMIF(CommodityTotal!$A$8:$A$318,$A190,CommodityTotal!K$8:K$318)+SUMIF(CustomerTotal!$A$8:$A$316,$A190,CustomerTotal!K$8:K$316)</f>
        <v>2.3526920718017597E-2</v>
      </c>
      <c r="L190" s="14">
        <f ca="1">SUMIF(DemandTotal!$A$8:$A$318,$A190,DemandTotal!L$8:L$318)+SUMIF(CommodityTotal!$A$8:$A$318,$A190,CommodityTotal!L$8:L$318)+SUMIF(CustomerTotal!$A$8:$A$316,$A190,CustomerTotal!L$8:L$316)</f>
        <v>6.2975382949134726E-2</v>
      </c>
      <c r="M190" s="14">
        <f ca="1">SUMIF(DemandTotal!$A$8:$A$318,$A190,DemandTotal!M$8:M$318)+SUMIF(CommodityTotal!$A$8:$A$318,$A190,CommodityTotal!M$8:M$318)+SUMIF(CustomerTotal!$A$8:$A$316,$A190,CustomerTotal!M$8:M$316)</f>
        <v>2.0452073013300254</v>
      </c>
      <c r="N190" s="14">
        <f ca="1">SUMIF(DemandTotal!$A$8:$A$318,$A190,DemandTotal!N$8:N$318)+SUMIF(CommodityTotal!$A$8:$A$318,$A190,CommodityTotal!N$8:N$318)+SUMIF(CustomerTotal!$A$8:$A$316,$A190,CustomerTotal!N$8:N$316)</f>
        <v>0.67779798045507167</v>
      </c>
      <c r="O190" s="14">
        <f ca="1">SUMIF(DemandTotal!$A$8:$A$318,$A190,DemandTotal!O$8:O$318)+SUMIF(CommodityTotal!$A$8:$A$318,$A190,CommodityTotal!O$8:O$318)+SUMIF(CustomerTotal!$A$8:$A$316,$A190,CustomerTotal!O$8:O$316)</f>
        <v>1.5455668977273036</v>
      </c>
      <c r="P190" s="14">
        <f ca="1">SUMIF(DemandTotal!$A$8:$A$318,$A190,DemandTotal!P$8:P$318)+SUMIF(CommodityTotal!$A$8:$A$318,$A190,CommodityTotal!P$8:P$318)+SUMIF(CustomerTotal!$A$8:$A$316,$A190,CustomerTotal!P$8:P$316)</f>
        <v>0</v>
      </c>
      <c r="Q190" s="14">
        <f ca="1">SUMIF(DemandTotal!$A$8:$A$318,$A190,DemandTotal!Q$8:Q$318)+SUMIF(CommodityTotal!$A$8:$A$318,$A190,CommodityTotal!Q$8:Q$318)+SUMIF(CustomerTotal!$A$8:$A$316,$A190,CustomerTotal!Q$8:Q$316)</f>
        <v>0</v>
      </c>
      <c r="R190" s="14">
        <f ca="1">SUMIF(DemandTotal!$A$8:$A$318,$A190,DemandTotal!R$8:R$318)+SUMIF(CommodityTotal!$A$8:$A$318,$A190,CommodityTotal!R$8:R$318)+SUMIF(CustomerTotal!$A$8:$A$316,$A190,CustomerTotal!R$8:R$316)</f>
        <v>0</v>
      </c>
      <c r="S190" s="14">
        <f ca="1">SUMIF(DemandTotal!$A$8:$A$318,$A190,DemandTotal!S$8:S$318)+SUMIF(CommodityTotal!$A$8:$A$318,$A190,CommodityTotal!S$8:S$318)+SUMIF(CustomerTotal!$A$8:$A$316,$A190,CustomerTotal!S$8:S$316)</f>
        <v>0</v>
      </c>
      <c r="T190" s="14">
        <f ca="1">SUMIF(DemandTotal!$A$8:$A$318,$A190,DemandTotal!T$8:T$318)+SUMIF(CommodityTotal!$A$8:$A$318,$A190,CommodityTotal!T$8:T$318)+SUMIF(CustomerTotal!$A$8:$A$316,$A190,CustomerTotal!T$8:T$316)</f>
        <v>0</v>
      </c>
      <c r="U190" s="14">
        <f ca="1">SUMIF(DemandTotal!$A$8:$A$318,$A190,DemandTotal!U$8:U$318)+SUMIF(CommodityTotal!$A$8:$A$318,$A190,CommodityTotal!U$8:U$318)+SUMIF(CustomerTotal!$A$8:$A$316,$A190,CustomerTotal!U$8:U$316)</f>
        <v>0</v>
      </c>
      <c r="W190" s="14"/>
    </row>
    <row r="191" spans="1:23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>IF(ISBLANK('Input-Accounts'!D191),"",'Input-Accounts'!D191)</f>
        <v>0</v>
      </c>
      <c r="E191" s="14">
        <f t="shared" ca="1" si="16"/>
        <v>0</v>
      </c>
      <c r="F191" s="3"/>
      <c r="G191" s="48">
        <f ca="1">SUMIF(DemandTotal!$A$8:$A$318,$A191,DemandTotal!G$8:G$318)+SUMIF(CommodityTotal!$A$8:$A$318,$A191,CommodityTotal!G$8:G$318)+SUMIF(CustomerTotal!$A$8:$A$316,$A191,CustomerTotal!G$8:G$316)</f>
        <v>0</v>
      </c>
      <c r="H191" s="14">
        <f ca="1">SUMIF(DemandTotal!$A$8:$A$318,$A191,DemandTotal!H$8:H$318)+SUMIF(CommodityTotal!$A$8:$A$318,$A191,CommodityTotal!H$8:H$318)+SUMIF(CustomerTotal!$A$8:$A$316,$A191,CustomerTotal!H$8:H$316)</f>
        <v>0</v>
      </c>
      <c r="I191" s="14">
        <f ca="1">SUMIF(DemandTotal!$A$8:$A$318,$A191,DemandTotal!I$8:I$318)+SUMIF(CommodityTotal!$A$8:$A$318,$A191,CommodityTotal!I$8:I$318)+SUMIF(CustomerTotal!$A$8:$A$316,$A191,CustomerTotal!I$8:I$316)</f>
        <v>0</v>
      </c>
      <c r="J191" s="14">
        <f ca="1">SUMIF(DemandTotal!$A$8:$A$318,$A191,DemandTotal!J$8:J$318)+SUMIF(CommodityTotal!$A$8:$A$318,$A191,CommodityTotal!J$8:J$318)+SUMIF(CustomerTotal!$A$8:$A$316,$A191,CustomerTotal!J$8:J$316)</f>
        <v>0</v>
      </c>
      <c r="K191" s="14">
        <f ca="1">SUMIF(DemandTotal!$A$8:$A$318,$A191,DemandTotal!K$8:K$318)+SUMIF(CommodityTotal!$A$8:$A$318,$A191,CommodityTotal!K$8:K$318)+SUMIF(CustomerTotal!$A$8:$A$316,$A191,CustomerTotal!K$8:K$316)</f>
        <v>0</v>
      </c>
      <c r="L191" s="14">
        <f ca="1">SUMIF(DemandTotal!$A$8:$A$318,$A191,DemandTotal!L$8:L$318)+SUMIF(CommodityTotal!$A$8:$A$318,$A191,CommodityTotal!L$8:L$318)+SUMIF(CustomerTotal!$A$8:$A$316,$A191,CustomerTotal!L$8:L$316)</f>
        <v>0</v>
      </c>
      <c r="M191" s="14">
        <f ca="1">SUMIF(DemandTotal!$A$8:$A$318,$A191,DemandTotal!M$8:M$318)+SUMIF(CommodityTotal!$A$8:$A$318,$A191,CommodityTotal!M$8:M$318)+SUMIF(CustomerTotal!$A$8:$A$316,$A191,CustomerTotal!M$8:M$316)</f>
        <v>0</v>
      </c>
      <c r="N191" s="14">
        <f ca="1">SUMIF(DemandTotal!$A$8:$A$318,$A191,DemandTotal!N$8:N$318)+SUMIF(CommodityTotal!$A$8:$A$318,$A191,CommodityTotal!N$8:N$318)+SUMIF(CustomerTotal!$A$8:$A$316,$A191,CustomerTotal!N$8:N$316)</f>
        <v>0</v>
      </c>
      <c r="O191" s="14">
        <f ca="1">SUMIF(DemandTotal!$A$8:$A$318,$A191,DemandTotal!O$8:O$318)+SUMIF(CommodityTotal!$A$8:$A$318,$A191,CommodityTotal!O$8:O$318)+SUMIF(CustomerTotal!$A$8:$A$316,$A191,CustomerTotal!O$8:O$316)</f>
        <v>0</v>
      </c>
      <c r="P191" s="14">
        <f ca="1">SUMIF(DemandTotal!$A$8:$A$318,$A191,DemandTotal!P$8:P$318)+SUMIF(CommodityTotal!$A$8:$A$318,$A191,CommodityTotal!P$8:P$318)+SUMIF(CustomerTotal!$A$8:$A$316,$A191,CustomerTotal!P$8:P$316)</f>
        <v>0</v>
      </c>
      <c r="Q191" s="14">
        <f ca="1">SUMIF(DemandTotal!$A$8:$A$318,$A191,DemandTotal!Q$8:Q$318)+SUMIF(CommodityTotal!$A$8:$A$318,$A191,CommodityTotal!Q$8:Q$318)+SUMIF(CustomerTotal!$A$8:$A$316,$A191,CustomerTotal!Q$8:Q$316)</f>
        <v>0</v>
      </c>
      <c r="R191" s="14">
        <f ca="1">SUMIF(DemandTotal!$A$8:$A$318,$A191,DemandTotal!R$8:R$318)+SUMIF(CommodityTotal!$A$8:$A$318,$A191,CommodityTotal!R$8:R$318)+SUMIF(CustomerTotal!$A$8:$A$316,$A191,CustomerTotal!R$8:R$316)</f>
        <v>0</v>
      </c>
      <c r="S191" s="14">
        <f ca="1">SUMIF(DemandTotal!$A$8:$A$318,$A191,DemandTotal!S$8:S$318)+SUMIF(CommodityTotal!$A$8:$A$318,$A191,CommodityTotal!S$8:S$318)+SUMIF(CustomerTotal!$A$8:$A$316,$A191,CustomerTotal!S$8:S$316)</f>
        <v>0</v>
      </c>
      <c r="T191" s="14">
        <f ca="1">SUMIF(DemandTotal!$A$8:$A$318,$A191,DemandTotal!T$8:T$318)+SUMIF(CommodityTotal!$A$8:$A$318,$A191,CommodityTotal!T$8:T$318)+SUMIF(CustomerTotal!$A$8:$A$316,$A191,CustomerTotal!T$8:T$316)</f>
        <v>0</v>
      </c>
      <c r="U191" s="14">
        <f ca="1">SUMIF(DemandTotal!$A$8:$A$318,$A191,DemandTotal!U$8:U$318)+SUMIF(CommodityTotal!$A$8:$A$318,$A191,CommodityTotal!U$8:U$318)+SUMIF(CustomerTotal!$A$8:$A$316,$A191,CustomerTotal!U$8:U$316)</f>
        <v>0</v>
      </c>
      <c r="W191" s="14"/>
    </row>
    <row r="192" spans="1:23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>IF(ISBLANK('Input-Accounts'!D192),"",'Input-Accounts'!D192)</f>
        <v>17</v>
      </c>
      <c r="E192" s="14">
        <f t="shared" ca="1" si="16"/>
        <v>0</v>
      </c>
      <c r="F192" s="3"/>
      <c r="G192" s="48">
        <f ca="1">SUMIF(DemandTotal!$A$8:$A$318,$A192,DemandTotal!G$8:G$318)+SUMIF(CommodityTotal!$A$8:$A$318,$A192,CommodityTotal!G$8:G$318)+SUMIF(CustomerTotal!$A$8:$A$316,$A192,CustomerTotal!G$8:G$316)</f>
        <v>9.6212255257889723</v>
      </c>
      <c r="H192" s="14">
        <f ca="1">SUMIF(DemandTotal!$A$8:$A$318,$A192,DemandTotal!H$8:H$318)+SUMIF(CommodityTotal!$A$8:$A$318,$A192,CommodityTotal!H$8:H$318)+SUMIF(CustomerTotal!$A$8:$A$316,$A192,CustomerTotal!H$8:H$316)</f>
        <v>0.596117207524691</v>
      </c>
      <c r="I192" s="14">
        <f ca="1">SUMIF(DemandTotal!$A$8:$A$318,$A192,DemandTotal!I$8:I$318)+SUMIF(CommodityTotal!$A$8:$A$318,$A192,CommodityTotal!I$8:I$318)+SUMIF(CustomerTotal!$A$8:$A$316,$A192,CustomerTotal!I$8:I$316)</f>
        <v>1.0864634370860764</v>
      </c>
      <c r="J192" s="14">
        <f ca="1">SUMIF(DemandTotal!$A$8:$A$318,$A192,DemandTotal!J$8:J$318)+SUMIF(CommodityTotal!$A$8:$A$318,$A192,CommodityTotal!J$8:J$318)+SUMIF(CustomerTotal!$A$8:$A$316,$A192,CustomerTotal!J$8:J$316)</f>
        <v>3.2860985648979035</v>
      </c>
      <c r="K192" s="14">
        <f ca="1">SUMIF(DemandTotal!$A$8:$A$318,$A192,DemandTotal!K$8:K$318)+SUMIF(CommodityTotal!$A$8:$A$318,$A192,CommodityTotal!K$8:K$318)+SUMIF(CustomerTotal!$A$8:$A$316,$A192,CustomerTotal!K$8:K$316)</f>
        <v>1.301978196573228E-2</v>
      </c>
      <c r="L192" s="14">
        <f ca="1">SUMIF(DemandTotal!$A$8:$A$318,$A192,DemandTotal!L$8:L$318)+SUMIF(CommodityTotal!$A$8:$A$318,$A192,CommodityTotal!L$8:L$318)+SUMIF(CustomerTotal!$A$8:$A$316,$A192,CustomerTotal!L$8:L$316)</f>
        <v>3.4850534204346827E-2</v>
      </c>
      <c r="M192" s="14">
        <f ca="1">SUMIF(DemandTotal!$A$8:$A$318,$A192,DemandTotal!M$8:M$318)+SUMIF(CommodityTotal!$A$8:$A$318,$A192,CommodityTotal!M$8:M$318)+SUMIF(CustomerTotal!$A$8:$A$316,$A192,CustomerTotal!M$8:M$316)</f>
        <v>1.1318163331781892</v>
      </c>
      <c r="N192" s="14">
        <f ca="1">SUMIF(DemandTotal!$A$8:$A$318,$A192,DemandTotal!N$8:N$318)+SUMIF(CommodityTotal!$A$8:$A$318,$A192,CommodityTotal!N$8:N$318)+SUMIF(CustomerTotal!$A$8:$A$316,$A192,CustomerTotal!N$8:N$316)</f>
        <v>0.37509294259577403</v>
      </c>
      <c r="O192" s="14">
        <f ca="1">SUMIF(DemandTotal!$A$8:$A$318,$A192,DemandTotal!O$8:O$318)+SUMIF(CommodityTotal!$A$8:$A$318,$A192,CommodityTotal!O$8:O$318)+SUMIF(CustomerTotal!$A$8:$A$316,$A192,CustomerTotal!O$8:O$316)</f>
        <v>0.85531567275831399</v>
      </c>
      <c r="P192" s="14">
        <f ca="1">SUMIF(DemandTotal!$A$8:$A$318,$A192,DemandTotal!P$8:P$318)+SUMIF(CommodityTotal!$A$8:$A$318,$A192,CommodityTotal!P$8:P$318)+SUMIF(CustomerTotal!$A$8:$A$316,$A192,CustomerTotal!P$8:P$316)</f>
        <v>0</v>
      </c>
      <c r="Q192" s="14">
        <f ca="1">SUMIF(DemandTotal!$A$8:$A$318,$A192,DemandTotal!Q$8:Q$318)+SUMIF(CommodityTotal!$A$8:$A$318,$A192,CommodityTotal!Q$8:Q$318)+SUMIF(CustomerTotal!$A$8:$A$316,$A192,CustomerTotal!Q$8:Q$316)</f>
        <v>0</v>
      </c>
      <c r="R192" s="14">
        <f ca="1">SUMIF(DemandTotal!$A$8:$A$318,$A192,DemandTotal!R$8:R$318)+SUMIF(CommodityTotal!$A$8:$A$318,$A192,CommodityTotal!R$8:R$318)+SUMIF(CustomerTotal!$A$8:$A$316,$A192,CustomerTotal!R$8:R$316)</f>
        <v>0</v>
      </c>
      <c r="S192" s="14">
        <f ca="1">SUMIF(DemandTotal!$A$8:$A$318,$A192,DemandTotal!S$8:S$318)+SUMIF(CommodityTotal!$A$8:$A$318,$A192,CommodityTotal!S$8:S$318)+SUMIF(CustomerTotal!$A$8:$A$316,$A192,CustomerTotal!S$8:S$316)</f>
        <v>0</v>
      </c>
      <c r="T192" s="14">
        <f ca="1">SUMIF(DemandTotal!$A$8:$A$318,$A192,DemandTotal!T$8:T$318)+SUMIF(CommodityTotal!$A$8:$A$318,$A192,CommodityTotal!T$8:T$318)+SUMIF(CustomerTotal!$A$8:$A$316,$A192,CustomerTotal!T$8:T$316)</f>
        <v>0</v>
      </c>
      <c r="U192" s="14">
        <f ca="1">SUMIF(DemandTotal!$A$8:$A$318,$A192,DemandTotal!U$8:U$318)+SUMIF(CommodityTotal!$A$8:$A$318,$A192,CommodityTotal!U$8:U$318)+SUMIF(CustomerTotal!$A$8:$A$316,$A192,CustomerTotal!U$8:U$316)</f>
        <v>0</v>
      </c>
      <c r="W192" s="14"/>
    </row>
    <row r="193" spans="1:23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>IF(ISBLANK('Input-Accounts'!D193),"",'Input-Accounts'!D193)</f>
        <v>344.01289496544638</v>
      </c>
      <c r="E193" s="14">
        <f t="shared" ca="1" si="16"/>
        <v>0</v>
      </c>
      <c r="G193" s="309">
        <f ca="1">SUMIF(DemandTotal!$A$8:$A$318,$A193,DemandTotal!G$8:G$318)+SUMIF(CommodityTotal!$A$8:$A$318,$A193,CommodityTotal!G$8:G$318)+SUMIF(CustomerTotal!$A$8:$A$316,$A193,CustomerTotal!G$8:G$316)</f>
        <v>194.69562624953608</v>
      </c>
      <c r="H193" s="174">
        <f ca="1">SUMIF(DemandTotal!$A$8:$A$318,$A193,DemandTotal!H$8:H$318)+SUMIF(CommodityTotal!$A$8:$A$318,$A193,CommodityTotal!H$8:H$318)+SUMIF(CustomerTotal!$A$8:$A$316,$A193,CustomerTotal!H$8:H$316)</f>
        <v>12.063059194075688</v>
      </c>
      <c r="I193" s="174">
        <f ca="1">SUMIF(DemandTotal!$A$8:$A$318,$A193,DemandTotal!I$8:I$318)+SUMIF(CommodityTotal!$A$8:$A$318,$A193,CommodityTotal!I$8:I$318)+SUMIF(CustomerTotal!$A$8:$A$316,$A193,CustomerTotal!I$8:I$316)</f>
        <v>21.985731309770017</v>
      </c>
      <c r="J193" s="174">
        <f ca="1">SUMIF(DemandTotal!$A$8:$A$318,$A193,DemandTotal!J$8:J$318)+SUMIF(CommodityTotal!$A$8:$A$318,$A193,CommodityTotal!J$8:J$318)+SUMIF(CustomerTotal!$A$8:$A$316,$A193,CustomerTotal!J$8:J$316)</f>
        <v>66.497663556019205</v>
      </c>
      <c r="K193" s="174">
        <f ca="1">SUMIF(DemandTotal!$A$8:$A$318,$A193,DemandTotal!K$8:K$318)+SUMIF(CommodityTotal!$A$8:$A$318,$A193,CommodityTotal!K$8:K$318)+SUMIF(CustomerTotal!$A$8:$A$316,$A193,CustomerTotal!K$8:K$316)</f>
        <v>0.26346899328532181</v>
      </c>
      <c r="L193" s="174">
        <f ca="1">SUMIF(DemandTotal!$A$8:$A$318,$A193,DemandTotal!L$8:L$318)+SUMIF(CommodityTotal!$A$8:$A$318,$A193,CommodityTotal!L$8:L$318)+SUMIF(CustomerTotal!$A$8:$A$316,$A193,CustomerTotal!L$8:L$316)</f>
        <v>0.70523724486645056</v>
      </c>
      <c r="M193" s="174">
        <f ca="1">SUMIF(DemandTotal!$A$8:$A$318,$A193,DemandTotal!M$8:M$318)+SUMIF(CommodityTotal!$A$8:$A$318,$A193,CommodityTotal!M$8:M$318)+SUMIF(CustomerTotal!$A$8:$A$316,$A193,CustomerTotal!M$8:M$316)</f>
        <v>22.903494902694415</v>
      </c>
      <c r="N193" s="174">
        <f ca="1">SUMIF(DemandTotal!$A$8:$A$318,$A193,DemandTotal!N$8:N$318)+SUMIF(CommodityTotal!$A$8:$A$318,$A193,CommodityTotal!N$8:N$318)+SUMIF(CustomerTotal!$A$8:$A$316,$A193,CustomerTotal!N$8:N$316)</f>
        <v>7.5904005331458952</v>
      </c>
      <c r="O193" s="174">
        <f ca="1">SUMIF(DemandTotal!$A$8:$A$318,$A193,DemandTotal!O$8:O$318)+SUMIF(CommodityTotal!$A$8:$A$318,$A193,CommodityTotal!O$8:O$318)+SUMIF(CustomerTotal!$A$8:$A$316,$A193,CustomerTotal!O$8:O$316)</f>
        <v>17.308212982053291</v>
      </c>
      <c r="P193" s="174">
        <f ca="1">SUMIF(DemandTotal!$A$8:$A$318,$A193,DemandTotal!P$8:P$318)+SUMIF(CommodityTotal!$A$8:$A$318,$A193,CommodityTotal!P$8:P$318)+SUMIF(CustomerTotal!$A$8:$A$316,$A193,CustomerTotal!P$8:P$316)</f>
        <v>0</v>
      </c>
      <c r="Q193" s="174">
        <f ca="1">SUMIF(DemandTotal!$A$8:$A$318,$A193,DemandTotal!Q$8:Q$318)+SUMIF(CommodityTotal!$A$8:$A$318,$A193,CommodityTotal!Q$8:Q$318)+SUMIF(CustomerTotal!$A$8:$A$316,$A193,CustomerTotal!Q$8:Q$316)</f>
        <v>0</v>
      </c>
      <c r="R193" s="174">
        <f ca="1">SUMIF(DemandTotal!$A$8:$A$318,$A193,DemandTotal!R$8:R$318)+SUMIF(CommodityTotal!$A$8:$A$318,$A193,CommodityTotal!R$8:R$318)+SUMIF(CustomerTotal!$A$8:$A$316,$A193,CustomerTotal!R$8:R$316)</f>
        <v>0</v>
      </c>
      <c r="S193" s="174">
        <f ca="1">SUMIF(DemandTotal!$A$8:$A$318,$A193,DemandTotal!S$8:S$318)+SUMIF(CommodityTotal!$A$8:$A$318,$A193,CommodityTotal!S$8:S$318)+SUMIF(CustomerTotal!$A$8:$A$316,$A193,CustomerTotal!S$8:S$316)</f>
        <v>0</v>
      </c>
      <c r="T193" s="174">
        <f ca="1">SUMIF(DemandTotal!$A$8:$A$318,$A193,DemandTotal!T$8:T$318)+SUMIF(CommodityTotal!$A$8:$A$318,$A193,CommodityTotal!T$8:T$318)+SUMIF(CustomerTotal!$A$8:$A$316,$A193,CustomerTotal!T$8:T$316)</f>
        <v>0</v>
      </c>
      <c r="U193" s="174">
        <f ca="1">SUMIF(DemandTotal!$A$8:$A$318,$A193,DemandTotal!U$8:U$318)+SUMIF(CommodityTotal!$A$8:$A$318,$A193,CommodityTotal!U$8:U$318)+SUMIF(CustomerTotal!$A$8:$A$316,$A193,CustomerTotal!U$8:U$316)</f>
        <v>0</v>
      </c>
      <c r="W193" s="14"/>
    </row>
    <row r="194" spans="1:23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G194" s="48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W194" s="14"/>
    </row>
    <row r="195" spans="1:23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48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W195" s="14"/>
    </row>
    <row r="196" spans="1:23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>IF(ISBLANK('Input-Accounts'!D196),"",'Input-Accounts'!D196)</f>
        <v>5882.8516564902984</v>
      </c>
      <c r="E196" s="14">
        <f ca="1">IFERROR(IF(D196="","",IF(D196=0,0,IF(ABS(D196-SUM($G196:$U196))&lt;Check_Limit,0,1))),1)</f>
        <v>0</v>
      </c>
      <c r="F196" s="3"/>
      <c r="G196" s="48">
        <f ca="1">SUMIF(DemandTotal!$A$8:$A$318,$A196,DemandTotal!G$8:G$318)+SUMIF(CommodityTotal!$A$8:$A$318,$A196,CommodityTotal!G$8:G$318)+SUMIF(CustomerTotal!$A$8:$A$316,$A196,CustomerTotal!G$8:G$316)</f>
        <v>4793.2082112594471</v>
      </c>
      <c r="H196" s="14">
        <f ca="1">SUMIF(DemandTotal!$A$8:$A$318,$A196,DemandTotal!H$8:H$318)+SUMIF(CommodityTotal!$A$8:$A$318,$A196,CommodityTotal!H$8:H$318)+SUMIF(CustomerTotal!$A$8:$A$316,$A196,CustomerTotal!H$8:H$316)</f>
        <v>296.02193559227453</v>
      </c>
      <c r="I196" s="14">
        <f ca="1">SUMIF(DemandTotal!$A$8:$A$318,$A196,DemandTotal!I$8:I$318)+SUMIF(CommodityTotal!$A$8:$A$318,$A196,CommodityTotal!I$8:I$318)+SUMIF(CustomerTotal!$A$8:$A$316,$A196,CustomerTotal!I$8:I$316)</f>
        <v>270.47861248752798</v>
      </c>
      <c r="J196" s="14">
        <f ca="1">SUMIF(DemandTotal!$A$8:$A$318,$A196,DemandTotal!J$8:J$318)+SUMIF(CommodityTotal!$A$8:$A$318,$A196,CommodityTotal!J$8:J$318)+SUMIF(CustomerTotal!$A$8:$A$316,$A196,CustomerTotal!J$8:J$316)</f>
        <v>309.47987665590455</v>
      </c>
      <c r="K196" s="14">
        <f ca="1">SUMIF(DemandTotal!$A$8:$A$318,$A196,DemandTotal!K$8:K$318)+SUMIF(CommodityTotal!$A$8:$A$318,$A196,CommodityTotal!K$8:K$318)+SUMIF(CustomerTotal!$A$8:$A$316,$A196,CustomerTotal!K$8:K$316)</f>
        <v>2.2954475043238078</v>
      </c>
      <c r="L196" s="14">
        <f ca="1">SUMIF(DemandTotal!$A$8:$A$318,$A196,DemandTotal!L$8:L$318)+SUMIF(CommodityTotal!$A$8:$A$318,$A196,CommodityTotal!L$8:L$318)+SUMIF(CustomerTotal!$A$8:$A$316,$A196,CustomerTotal!L$8:L$316)</f>
        <v>12.067113041814089</v>
      </c>
      <c r="M196" s="14">
        <f ca="1">SUMIF(DemandTotal!$A$8:$A$318,$A196,DemandTotal!M$8:M$318)+SUMIF(CommodityTotal!$A$8:$A$318,$A196,CommodityTotal!M$8:M$318)+SUMIF(CustomerTotal!$A$8:$A$316,$A196,CustomerTotal!M$8:M$316)</f>
        <v>105.83045966748784</v>
      </c>
      <c r="N196" s="14">
        <f ca="1">SUMIF(DemandTotal!$A$8:$A$318,$A196,DemandTotal!N$8:N$318)+SUMIF(CommodityTotal!$A$8:$A$318,$A196,CommodityTotal!N$8:N$318)+SUMIF(CustomerTotal!$A$8:$A$316,$A196,CustomerTotal!N$8:N$316)</f>
        <v>34.519847819614256</v>
      </c>
      <c r="O196" s="14">
        <f ca="1">SUMIF(DemandTotal!$A$8:$A$318,$A196,DemandTotal!O$8:O$318)+SUMIF(CommodityTotal!$A$8:$A$318,$A196,CommodityTotal!O$8:O$318)+SUMIF(CustomerTotal!$A$8:$A$316,$A196,CustomerTotal!O$8:O$316)</f>
        <v>58.950152461904615</v>
      </c>
      <c r="P196" s="14">
        <f ca="1">SUMIF(DemandTotal!$A$8:$A$318,$A196,DemandTotal!P$8:P$318)+SUMIF(CommodityTotal!$A$8:$A$318,$A196,CommodityTotal!P$8:P$318)+SUMIF(CustomerTotal!$A$8:$A$316,$A196,CustomerTotal!P$8:P$316)</f>
        <v>0</v>
      </c>
      <c r="Q196" s="14">
        <f ca="1">SUMIF(DemandTotal!$A$8:$A$318,$A196,DemandTotal!Q$8:Q$318)+SUMIF(CommodityTotal!$A$8:$A$318,$A196,CommodityTotal!Q$8:Q$318)+SUMIF(CustomerTotal!$A$8:$A$316,$A196,CustomerTotal!Q$8:Q$316)</f>
        <v>0</v>
      </c>
      <c r="R196" s="14">
        <f ca="1">SUMIF(DemandTotal!$A$8:$A$318,$A196,DemandTotal!R$8:R$318)+SUMIF(CommodityTotal!$A$8:$A$318,$A196,CommodityTotal!R$8:R$318)+SUMIF(CustomerTotal!$A$8:$A$316,$A196,CustomerTotal!R$8:R$316)</f>
        <v>0</v>
      </c>
      <c r="S196" s="14">
        <f ca="1">SUMIF(DemandTotal!$A$8:$A$318,$A196,DemandTotal!S$8:S$318)+SUMIF(CommodityTotal!$A$8:$A$318,$A196,CommodityTotal!S$8:S$318)+SUMIF(CustomerTotal!$A$8:$A$316,$A196,CustomerTotal!S$8:S$316)</f>
        <v>0</v>
      </c>
      <c r="T196" s="14">
        <f ca="1">SUMIF(DemandTotal!$A$8:$A$318,$A196,DemandTotal!T$8:T$318)+SUMIF(CommodityTotal!$A$8:$A$318,$A196,CommodityTotal!T$8:T$318)+SUMIF(CustomerTotal!$A$8:$A$316,$A196,CustomerTotal!T$8:T$316)</f>
        <v>0</v>
      </c>
      <c r="U196" s="14">
        <f ca="1">SUMIF(DemandTotal!$A$8:$A$318,$A196,DemandTotal!U$8:U$318)+SUMIF(CommodityTotal!$A$8:$A$318,$A196,CommodityTotal!U$8:U$318)+SUMIF(CustomerTotal!$A$8:$A$316,$A196,CustomerTotal!U$8:U$316)</f>
        <v>0</v>
      </c>
      <c r="W196" s="14"/>
    </row>
    <row r="197" spans="1:23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>IF(ISBLANK('Input-Accounts'!D197),"",'Input-Accounts'!D197)</f>
        <v>195.52483251546758</v>
      </c>
      <c r="E197" s="14">
        <f ca="1">IFERROR(IF(D197="","",IF(D197=0,0,IF(ABS(D197-SUM($G197:$U197))&lt;Check_Limit,0,1))),1)</f>
        <v>0</v>
      </c>
      <c r="F197" s="3"/>
      <c r="G197" s="48">
        <f ca="1">SUMIF(DemandTotal!$A$8:$A$318,$A197,DemandTotal!G$8:G$318)+SUMIF(CommodityTotal!$A$8:$A$318,$A197,CommodityTotal!G$8:G$318)+SUMIF(CustomerTotal!$A$8:$A$316,$A197,CustomerTotal!G$8:G$316)</f>
        <v>153.03630859424408</v>
      </c>
      <c r="H197" s="14">
        <f ca="1">SUMIF(DemandTotal!$A$8:$A$318,$A197,DemandTotal!H$8:H$318)+SUMIF(CommodityTotal!$A$8:$A$318,$A197,CommodityTotal!H$8:H$318)+SUMIF(CustomerTotal!$A$8:$A$316,$A197,CustomerTotal!H$8:H$316)</f>
        <v>8.3998524524973117</v>
      </c>
      <c r="I197" s="14">
        <f ca="1">SUMIF(DemandTotal!$A$8:$A$318,$A197,DemandTotal!I$8:I$318)+SUMIF(CommodityTotal!$A$8:$A$318,$A197,CommodityTotal!I$8:I$318)+SUMIF(CustomerTotal!$A$8:$A$316,$A197,CustomerTotal!I$8:I$316)</f>
        <v>7.2963477678062043</v>
      </c>
      <c r="J197" s="14">
        <f ca="1">SUMIF(DemandTotal!$A$8:$A$318,$A197,DemandTotal!J$8:J$318)+SUMIF(CommodityTotal!$A$8:$A$318,$A197,CommodityTotal!J$8:J$318)+SUMIF(CustomerTotal!$A$8:$A$316,$A197,CustomerTotal!J$8:J$316)</f>
        <v>15.630950131819976</v>
      </c>
      <c r="K197" s="14">
        <f ca="1">SUMIF(DemandTotal!$A$8:$A$318,$A197,DemandTotal!K$8:K$318)+SUMIF(CommodityTotal!$A$8:$A$318,$A197,CommodityTotal!K$8:K$318)+SUMIF(CustomerTotal!$A$8:$A$316,$A197,CustomerTotal!K$8:K$316)</f>
        <v>6.2973714995722296E-2</v>
      </c>
      <c r="L197" s="14">
        <f ca="1">SUMIF(DemandTotal!$A$8:$A$318,$A197,DemandTotal!L$8:L$318)+SUMIF(CommodityTotal!$A$8:$A$318,$A197,CommodityTotal!L$8:L$318)+SUMIF(CustomerTotal!$A$8:$A$316,$A197,CustomerTotal!L$8:L$316)</f>
        <v>0.2627342412480228</v>
      </c>
      <c r="M197" s="14">
        <f ca="1">SUMIF(DemandTotal!$A$8:$A$318,$A197,DemandTotal!M$8:M$318)+SUMIF(CommodityTotal!$A$8:$A$318,$A197,CommodityTotal!M$8:M$318)+SUMIF(CustomerTotal!$A$8:$A$316,$A197,CustomerTotal!M$8:M$316)</f>
        <v>5.2829785487395053</v>
      </c>
      <c r="N197" s="14">
        <f ca="1">SUMIF(DemandTotal!$A$8:$A$318,$A197,DemandTotal!N$8:N$318)+SUMIF(CommodityTotal!$A$8:$A$318,$A197,CommodityTotal!N$8:N$318)+SUMIF(CustomerTotal!$A$8:$A$316,$A197,CustomerTotal!N$8:N$316)</f>
        <v>1.7007506033334925</v>
      </c>
      <c r="O197" s="14">
        <f ca="1">SUMIF(DemandTotal!$A$8:$A$318,$A197,DemandTotal!O$8:O$318)+SUMIF(CommodityTotal!$A$8:$A$318,$A197,CommodityTotal!O$8:O$318)+SUMIF(CustomerTotal!$A$8:$A$316,$A197,CustomerTotal!O$8:O$316)</f>
        <v>3.8519364607832656</v>
      </c>
      <c r="P197" s="14">
        <f ca="1">SUMIF(DemandTotal!$A$8:$A$318,$A197,DemandTotal!P$8:P$318)+SUMIF(CommodityTotal!$A$8:$A$318,$A197,CommodityTotal!P$8:P$318)+SUMIF(CustomerTotal!$A$8:$A$316,$A197,CustomerTotal!P$8:P$316)</f>
        <v>0</v>
      </c>
      <c r="Q197" s="14">
        <f ca="1">SUMIF(DemandTotal!$A$8:$A$318,$A197,DemandTotal!Q$8:Q$318)+SUMIF(CommodityTotal!$A$8:$A$318,$A197,CommodityTotal!Q$8:Q$318)+SUMIF(CustomerTotal!$A$8:$A$316,$A197,CustomerTotal!Q$8:Q$316)</f>
        <v>0</v>
      </c>
      <c r="R197" s="14">
        <f ca="1">SUMIF(DemandTotal!$A$8:$A$318,$A197,DemandTotal!R$8:R$318)+SUMIF(CommodityTotal!$A$8:$A$318,$A197,CommodityTotal!R$8:R$318)+SUMIF(CustomerTotal!$A$8:$A$316,$A197,CustomerTotal!R$8:R$316)</f>
        <v>0</v>
      </c>
      <c r="S197" s="14">
        <f ca="1">SUMIF(DemandTotal!$A$8:$A$318,$A197,DemandTotal!S$8:S$318)+SUMIF(CommodityTotal!$A$8:$A$318,$A197,CommodityTotal!S$8:S$318)+SUMIF(CustomerTotal!$A$8:$A$316,$A197,CustomerTotal!S$8:S$316)</f>
        <v>0</v>
      </c>
      <c r="T197" s="14">
        <f ca="1">SUMIF(DemandTotal!$A$8:$A$318,$A197,DemandTotal!T$8:T$318)+SUMIF(CommodityTotal!$A$8:$A$318,$A197,CommodityTotal!T$8:T$318)+SUMIF(CustomerTotal!$A$8:$A$316,$A197,CustomerTotal!T$8:T$316)</f>
        <v>0</v>
      </c>
      <c r="U197" s="14">
        <f ca="1">SUMIF(DemandTotal!$A$8:$A$318,$A197,DemandTotal!U$8:U$318)+SUMIF(CommodityTotal!$A$8:$A$318,$A197,CommodityTotal!U$8:U$318)+SUMIF(CustomerTotal!$A$8:$A$316,$A197,CustomerTotal!U$8:U$316)</f>
        <v>0</v>
      </c>
      <c r="W197" s="14"/>
    </row>
    <row r="198" spans="1:23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>IF(ISBLANK('Input-Accounts'!D198),"",'Input-Accounts'!D198)</f>
        <v>8.5223454994013608</v>
      </c>
      <c r="E198" s="14">
        <f t="shared" ref="E198:E244" ca="1" si="17">IFERROR(IF(D198="","",IF(D198=0,0,IF(ABS(D198-SUM($G198:$U198))&lt;Check_Limit,0,1))),1)</f>
        <v>0</v>
      </c>
      <c r="F198" s="3"/>
      <c r="G198" s="48">
        <f ca="1">SUMIF(DemandTotal!$A$8:$A$318,$A198,DemandTotal!G$8:G$318)+SUMIF(CommodityTotal!$A$8:$A$318,$A198,CommodityTotal!G$8:G$318)+SUMIF(CustomerTotal!$A$8:$A$316,$A198,CustomerTotal!G$8:G$316)</f>
        <v>6.6703972023092204</v>
      </c>
      <c r="H198" s="14">
        <f ca="1">SUMIF(DemandTotal!$A$8:$A$318,$A198,DemandTotal!H$8:H$318)+SUMIF(CommodityTotal!$A$8:$A$318,$A198,CommodityTotal!H$8:H$318)+SUMIF(CustomerTotal!$A$8:$A$316,$A198,CustomerTotal!H$8:H$316)</f>
        <v>0.36612456752015321</v>
      </c>
      <c r="I198" s="14">
        <f ca="1">SUMIF(DemandTotal!$A$8:$A$318,$A198,DemandTotal!I$8:I$318)+SUMIF(CommodityTotal!$A$8:$A$318,$A198,CommodityTotal!I$8:I$318)+SUMIF(CustomerTotal!$A$8:$A$316,$A198,CustomerTotal!I$8:I$316)</f>
        <v>0.31802608272844973</v>
      </c>
      <c r="J198" s="14">
        <f ca="1">SUMIF(DemandTotal!$A$8:$A$318,$A198,DemandTotal!J$8:J$318)+SUMIF(CommodityTotal!$A$8:$A$318,$A198,CommodityTotal!J$8:J$318)+SUMIF(CustomerTotal!$A$8:$A$316,$A198,CustomerTotal!J$8:J$316)</f>
        <v>0.68130659309857688</v>
      </c>
      <c r="K198" s="14">
        <f ca="1">SUMIF(DemandTotal!$A$8:$A$318,$A198,DemandTotal!K$8:K$318)+SUMIF(CommodityTotal!$A$8:$A$318,$A198,CommodityTotal!K$8:K$318)+SUMIF(CustomerTotal!$A$8:$A$316,$A198,CustomerTotal!K$8:K$316)</f>
        <v>2.7448368049716749E-3</v>
      </c>
      <c r="L198" s="14">
        <f ca="1">SUMIF(DemandTotal!$A$8:$A$318,$A198,DemandTotal!L$8:L$318)+SUMIF(CommodityTotal!$A$8:$A$318,$A198,CommodityTotal!L$8:L$318)+SUMIF(CustomerTotal!$A$8:$A$316,$A198,CustomerTotal!L$8:L$316)</f>
        <v>1.145180358746292E-2</v>
      </c>
      <c r="M198" s="14">
        <f ca="1">SUMIF(DemandTotal!$A$8:$A$318,$A198,DemandTotal!M$8:M$318)+SUMIF(CommodityTotal!$A$8:$A$318,$A198,CommodityTotal!M$8:M$318)+SUMIF(CustomerTotal!$A$8:$A$316,$A198,CustomerTotal!M$8:M$316)</f>
        <v>0.23026931095681846</v>
      </c>
      <c r="N198" s="14">
        <f ca="1">SUMIF(DemandTotal!$A$8:$A$318,$A198,DemandTotal!N$8:N$318)+SUMIF(CommodityTotal!$A$8:$A$318,$A198,CommodityTotal!N$8:N$318)+SUMIF(CustomerTotal!$A$8:$A$316,$A198,CustomerTotal!N$8:N$316)</f>
        <v>7.4130656773618339E-2</v>
      </c>
      <c r="O198" s="14">
        <f ca="1">SUMIF(DemandTotal!$A$8:$A$318,$A198,DemandTotal!O$8:O$318)+SUMIF(CommodityTotal!$A$8:$A$318,$A198,CommodityTotal!O$8:O$318)+SUMIF(CustomerTotal!$A$8:$A$316,$A198,CustomerTotal!O$8:O$316)</f>
        <v>0.16789444562208919</v>
      </c>
      <c r="P198" s="14">
        <f ca="1">SUMIF(DemandTotal!$A$8:$A$318,$A198,DemandTotal!P$8:P$318)+SUMIF(CommodityTotal!$A$8:$A$318,$A198,CommodityTotal!P$8:P$318)+SUMIF(CustomerTotal!$A$8:$A$316,$A198,CustomerTotal!P$8:P$316)</f>
        <v>0</v>
      </c>
      <c r="Q198" s="14">
        <f ca="1">SUMIF(DemandTotal!$A$8:$A$318,$A198,DemandTotal!Q$8:Q$318)+SUMIF(CommodityTotal!$A$8:$A$318,$A198,CommodityTotal!Q$8:Q$318)+SUMIF(CustomerTotal!$A$8:$A$316,$A198,CustomerTotal!Q$8:Q$316)</f>
        <v>0</v>
      </c>
      <c r="R198" s="14">
        <f ca="1">SUMIF(DemandTotal!$A$8:$A$318,$A198,DemandTotal!R$8:R$318)+SUMIF(CommodityTotal!$A$8:$A$318,$A198,CommodityTotal!R$8:R$318)+SUMIF(CustomerTotal!$A$8:$A$316,$A198,CustomerTotal!R$8:R$316)</f>
        <v>0</v>
      </c>
      <c r="S198" s="14">
        <f ca="1">SUMIF(DemandTotal!$A$8:$A$318,$A198,DemandTotal!S$8:S$318)+SUMIF(CommodityTotal!$A$8:$A$318,$A198,CommodityTotal!S$8:S$318)+SUMIF(CustomerTotal!$A$8:$A$316,$A198,CustomerTotal!S$8:S$316)</f>
        <v>0</v>
      </c>
      <c r="T198" s="14">
        <f ca="1">SUMIF(DemandTotal!$A$8:$A$318,$A198,DemandTotal!T$8:T$318)+SUMIF(CommodityTotal!$A$8:$A$318,$A198,CommodityTotal!T$8:T$318)+SUMIF(CustomerTotal!$A$8:$A$316,$A198,CustomerTotal!T$8:T$316)</f>
        <v>0</v>
      </c>
      <c r="U198" s="14">
        <f ca="1">SUMIF(DemandTotal!$A$8:$A$318,$A198,DemandTotal!U$8:U$318)+SUMIF(CommodityTotal!$A$8:$A$318,$A198,CommodityTotal!U$8:U$318)+SUMIF(CustomerTotal!$A$8:$A$316,$A198,CustomerTotal!U$8:U$316)</f>
        <v>0</v>
      </c>
      <c r="W198" s="14"/>
    </row>
    <row r="199" spans="1:23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>IF(ISBLANK('Input-Accounts'!D199),"",'Input-Accounts'!D199)</f>
        <v>0</v>
      </c>
      <c r="E199" s="14">
        <f t="shared" ca="1" si="17"/>
        <v>0</v>
      </c>
      <c r="F199" s="3"/>
      <c r="G199" s="48">
        <f ca="1">SUMIF(DemandTotal!$A$8:$A$318,$A199,DemandTotal!G$8:G$318)+SUMIF(CommodityTotal!$A$8:$A$318,$A199,CommodityTotal!G$8:G$318)+SUMIF(CustomerTotal!$A$8:$A$316,$A199,CustomerTotal!G$8:G$316)</f>
        <v>0</v>
      </c>
      <c r="H199" s="14">
        <f ca="1">SUMIF(DemandTotal!$A$8:$A$318,$A199,DemandTotal!H$8:H$318)+SUMIF(CommodityTotal!$A$8:$A$318,$A199,CommodityTotal!H$8:H$318)+SUMIF(CustomerTotal!$A$8:$A$316,$A199,CustomerTotal!H$8:H$316)</f>
        <v>0</v>
      </c>
      <c r="I199" s="14">
        <f ca="1">SUMIF(DemandTotal!$A$8:$A$318,$A199,DemandTotal!I$8:I$318)+SUMIF(CommodityTotal!$A$8:$A$318,$A199,CommodityTotal!I$8:I$318)+SUMIF(CustomerTotal!$A$8:$A$316,$A199,CustomerTotal!I$8:I$316)</f>
        <v>0</v>
      </c>
      <c r="J199" s="14">
        <f ca="1">SUMIF(DemandTotal!$A$8:$A$318,$A199,DemandTotal!J$8:J$318)+SUMIF(CommodityTotal!$A$8:$A$318,$A199,CommodityTotal!J$8:J$318)+SUMIF(CustomerTotal!$A$8:$A$316,$A199,CustomerTotal!J$8:J$316)</f>
        <v>0</v>
      </c>
      <c r="K199" s="14">
        <f ca="1">SUMIF(DemandTotal!$A$8:$A$318,$A199,DemandTotal!K$8:K$318)+SUMIF(CommodityTotal!$A$8:$A$318,$A199,CommodityTotal!K$8:K$318)+SUMIF(CustomerTotal!$A$8:$A$316,$A199,CustomerTotal!K$8:K$316)</f>
        <v>0</v>
      </c>
      <c r="L199" s="14">
        <f ca="1">SUMIF(DemandTotal!$A$8:$A$318,$A199,DemandTotal!L$8:L$318)+SUMIF(CommodityTotal!$A$8:$A$318,$A199,CommodityTotal!L$8:L$318)+SUMIF(CustomerTotal!$A$8:$A$316,$A199,CustomerTotal!L$8:L$316)</f>
        <v>0</v>
      </c>
      <c r="M199" s="14">
        <f ca="1">SUMIF(DemandTotal!$A$8:$A$318,$A199,DemandTotal!M$8:M$318)+SUMIF(CommodityTotal!$A$8:$A$318,$A199,CommodityTotal!M$8:M$318)+SUMIF(CustomerTotal!$A$8:$A$316,$A199,CustomerTotal!M$8:M$316)</f>
        <v>0</v>
      </c>
      <c r="N199" s="14">
        <f ca="1">SUMIF(DemandTotal!$A$8:$A$318,$A199,DemandTotal!N$8:N$318)+SUMIF(CommodityTotal!$A$8:$A$318,$A199,CommodityTotal!N$8:N$318)+SUMIF(CustomerTotal!$A$8:$A$316,$A199,CustomerTotal!N$8:N$316)</f>
        <v>0</v>
      </c>
      <c r="O199" s="14">
        <f ca="1">SUMIF(DemandTotal!$A$8:$A$318,$A199,DemandTotal!O$8:O$318)+SUMIF(CommodityTotal!$A$8:$A$318,$A199,CommodityTotal!O$8:O$318)+SUMIF(CustomerTotal!$A$8:$A$316,$A199,CustomerTotal!O$8:O$316)</f>
        <v>0</v>
      </c>
      <c r="P199" s="14">
        <f ca="1">SUMIF(DemandTotal!$A$8:$A$318,$A199,DemandTotal!P$8:P$318)+SUMIF(CommodityTotal!$A$8:$A$318,$A199,CommodityTotal!P$8:P$318)+SUMIF(CustomerTotal!$A$8:$A$316,$A199,CustomerTotal!P$8:P$316)</f>
        <v>0</v>
      </c>
      <c r="Q199" s="14">
        <f ca="1">SUMIF(DemandTotal!$A$8:$A$318,$A199,DemandTotal!Q$8:Q$318)+SUMIF(CommodityTotal!$A$8:$A$318,$A199,CommodityTotal!Q$8:Q$318)+SUMIF(CustomerTotal!$A$8:$A$316,$A199,CustomerTotal!Q$8:Q$316)</f>
        <v>0</v>
      </c>
      <c r="R199" s="14">
        <f ca="1">SUMIF(DemandTotal!$A$8:$A$318,$A199,DemandTotal!R$8:R$318)+SUMIF(CommodityTotal!$A$8:$A$318,$A199,CommodityTotal!R$8:R$318)+SUMIF(CustomerTotal!$A$8:$A$316,$A199,CustomerTotal!R$8:R$316)</f>
        <v>0</v>
      </c>
      <c r="S199" s="14">
        <f ca="1">SUMIF(DemandTotal!$A$8:$A$318,$A199,DemandTotal!S$8:S$318)+SUMIF(CommodityTotal!$A$8:$A$318,$A199,CommodityTotal!S$8:S$318)+SUMIF(CustomerTotal!$A$8:$A$316,$A199,CustomerTotal!S$8:S$316)</f>
        <v>0</v>
      </c>
      <c r="T199" s="14">
        <f ca="1">SUMIF(DemandTotal!$A$8:$A$318,$A199,DemandTotal!T$8:T$318)+SUMIF(CommodityTotal!$A$8:$A$318,$A199,CommodityTotal!T$8:T$318)+SUMIF(CustomerTotal!$A$8:$A$316,$A199,CustomerTotal!T$8:T$316)</f>
        <v>0</v>
      </c>
      <c r="U199" s="14">
        <f ca="1">SUMIF(DemandTotal!$A$8:$A$318,$A199,DemandTotal!U$8:U$318)+SUMIF(CommodityTotal!$A$8:$A$318,$A199,CommodityTotal!U$8:U$318)+SUMIF(CustomerTotal!$A$8:$A$316,$A199,CustomerTotal!U$8:U$316)</f>
        <v>0</v>
      </c>
      <c r="W199" s="14"/>
    </row>
    <row r="200" spans="1:23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>IF(ISBLANK('Input-Accounts'!D200),"",'Input-Accounts'!D200)</f>
        <v>5107.108128888186</v>
      </c>
      <c r="E200" s="14">
        <f ca="1">IFERROR(IF(D200="","",IF(D200=0,0,IF(ABS(D200-SUM($G200:$U200))&lt;Check_Limit,0,1))),1)</f>
        <v>0</v>
      </c>
      <c r="F200" s="3"/>
      <c r="G200" s="48">
        <f ca="1">SUMIF(DemandTotal!$A$8:$A$318,$A200,DemandTotal!G$8:G$318)+SUMIF(CommodityTotal!$A$8:$A$318,$A200,CommodityTotal!G$8:G$318)+SUMIF(CustomerTotal!$A$8:$A$316,$A200,CustomerTotal!G$8:G$316)</f>
        <v>4232.6432554122357</v>
      </c>
      <c r="H200" s="14">
        <f ca="1">SUMIF(DemandTotal!$A$8:$A$318,$A200,DemandTotal!H$8:H$318)+SUMIF(CommodityTotal!$A$8:$A$318,$A200,CommodityTotal!H$8:H$318)+SUMIF(CustomerTotal!$A$8:$A$316,$A200,CustomerTotal!H$8:H$316)</f>
        <v>233.50433383910888</v>
      </c>
      <c r="I200" s="14">
        <f ca="1">SUMIF(DemandTotal!$A$8:$A$318,$A200,DemandTotal!I$8:I$318)+SUMIF(CommodityTotal!$A$8:$A$318,$A200,CommodityTotal!I$8:I$318)+SUMIF(CustomerTotal!$A$8:$A$316,$A200,CustomerTotal!I$8:I$316)</f>
        <v>172.12840070354846</v>
      </c>
      <c r="J200" s="14">
        <f ca="1">SUMIF(DemandTotal!$A$8:$A$318,$A200,DemandTotal!J$8:J$318)+SUMIF(CommodityTotal!$A$8:$A$318,$A200,CommodityTotal!J$8:J$318)+SUMIF(CustomerTotal!$A$8:$A$316,$A200,CustomerTotal!J$8:J$316)</f>
        <v>279.75839777743732</v>
      </c>
      <c r="K200" s="14">
        <f ca="1">SUMIF(DemandTotal!$A$8:$A$318,$A200,DemandTotal!K$8:K$318)+SUMIF(CommodityTotal!$A$8:$A$318,$A200,CommodityTotal!K$8:K$318)+SUMIF(CustomerTotal!$A$8:$A$316,$A200,CustomerTotal!K$8:K$316)</f>
        <v>1.0636135042640933</v>
      </c>
      <c r="L200" s="14">
        <f ca="1">SUMIF(DemandTotal!$A$8:$A$318,$A200,DemandTotal!L$8:L$318)+SUMIF(CommodityTotal!$A$8:$A$318,$A200,CommodityTotal!L$8:L$318)+SUMIF(CustomerTotal!$A$8:$A$316,$A200,CustomerTotal!L$8:L$316)</f>
        <v>6.9667012542326585</v>
      </c>
      <c r="M200" s="14">
        <f ca="1">SUMIF(DemandTotal!$A$8:$A$318,$A200,DemandTotal!M$8:M$318)+SUMIF(CommodityTotal!$A$8:$A$318,$A200,CommodityTotal!M$8:M$318)+SUMIF(CustomerTotal!$A$8:$A$316,$A200,CustomerTotal!M$8:M$316)</f>
        <v>91.436459267835787</v>
      </c>
      <c r="N200" s="14">
        <f ca="1">SUMIF(DemandTotal!$A$8:$A$318,$A200,DemandTotal!N$8:N$318)+SUMIF(CommodityTotal!$A$8:$A$318,$A200,CommodityTotal!N$8:N$318)+SUMIF(CustomerTotal!$A$8:$A$316,$A200,CustomerTotal!N$8:N$316)</f>
        <v>27.846293929036474</v>
      </c>
      <c r="O200" s="14">
        <f ca="1">SUMIF(DemandTotal!$A$8:$A$318,$A200,DemandTotal!O$8:O$318)+SUMIF(CommodityTotal!$A$8:$A$318,$A200,CommodityTotal!O$8:O$318)+SUMIF(CustomerTotal!$A$8:$A$316,$A200,CustomerTotal!O$8:O$316)</f>
        <v>61.760673200487282</v>
      </c>
      <c r="P200" s="14">
        <f ca="1">SUMIF(DemandTotal!$A$8:$A$318,$A200,DemandTotal!P$8:P$318)+SUMIF(CommodityTotal!$A$8:$A$318,$A200,CommodityTotal!P$8:P$318)+SUMIF(CustomerTotal!$A$8:$A$316,$A200,CustomerTotal!P$8:P$316)</f>
        <v>0</v>
      </c>
      <c r="Q200" s="14">
        <f ca="1">SUMIF(DemandTotal!$A$8:$A$318,$A200,DemandTotal!Q$8:Q$318)+SUMIF(CommodityTotal!$A$8:$A$318,$A200,CommodityTotal!Q$8:Q$318)+SUMIF(CustomerTotal!$A$8:$A$316,$A200,CustomerTotal!Q$8:Q$316)</f>
        <v>0</v>
      </c>
      <c r="R200" s="14">
        <f ca="1">SUMIF(DemandTotal!$A$8:$A$318,$A200,DemandTotal!R$8:R$318)+SUMIF(CommodityTotal!$A$8:$A$318,$A200,CommodityTotal!R$8:R$318)+SUMIF(CustomerTotal!$A$8:$A$316,$A200,CustomerTotal!R$8:R$316)</f>
        <v>0</v>
      </c>
      <c r="S200" s="14">
        <f ca="1">SUMIF(DemandTotal!$A$8:$A$318,$A200,DemandTotal!S$8:S$318)+SUMIF(CommodityTotal!$A$8:$A$318,$A200,CommodityTotal!S$8:S$318)+SUMIF(CustomerTotal!$A$8:$A$316,$A200,CustomerTotal!S$8:S$316)</f>
        <v>0</v>
      </c>
      <c r="T200" s="14">
        <f ca="1">SUMIF(DemandTotal!$A$8:$A$318,$A200,DemandTotal!T$8:T$318)+SUMIF(CommodityTotal!$A$8:$A$318,$A200,CommodityTotal!T$8:T$318)+SUMIF(CustomerTotal!$A$8:$A$316,$A200,CustomerTotal!T$8:T$316)</f>
        <v>0</v>
      </c>
      <c r="U200" s="14">
        <f ca="1">SUMIF(DemandTotal!$A$8:$A$318,$A200,DemandTotal!U$8:U$318)+SUMIF(CommodityTotal!$A$8:$A$318,$A200,CommodityTotal!U$8:U$318)+SUMIF(CustomerTotal!$A$8:$A$316,$A200,CustomerTotal!U$8:U$316)</f>
        <v>0</v>
      </c>
      <c r="W200" s="14"/>
    </row>
    <row r="201" spans="1:23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>IF(ISBLANK('Input-Accounts'!D201),"",'Input-Accounts'!D201)</f>
        <v>343.69571137362954</v>
      </c>
      <c r="E201" s="14">
        <f ca="1">IFERROR(IF(D201="","",IF(D201=0,0,IF(ABS(D201-SUM($G201:$U201))&lt;Check_Limit,0,1))),1)</f>
        <v>0</v>
      </c>
      <c r="F201" s="3"/>
      <c r="G201" s="48">
        <f ca="1">SUMIF(DemandTotal!$A$8:$A$318,$A201,DemandTotal!G$8:G$318)+SUMIF(CommodityTotal!$A$8:$A$318,$A201,CommodityTotal!G$8:G$318)+SUMIF(CustomerTotal!$A$8:$A$316,$A201,CustomerTotal!G$8:G$316)</f>
        <v>269.00891447705033</v>
      </c>
      <c r="H201" s="14">
        <f ca="1">SUMIF(DemandTotal!$A$8:$A$318,$A201,DemandTotal!H$8:H$318)+SUMIF(CommodityTotal!$A$8:$A$318,$A201,CommodityTotal!H$8:H$318)+SUMIF(CustomerTotal!$A$8:$A$316,$A201,CustomerTotal!H$8:H$316)</f>
        <v>14.765353469187636</v>
      </c>
      <c r="I201" s="14">
        <f ca="1">SUMIF(DemandTotal!$A$8:$A$318,$A201,DemandTotal!I$8:I$318)+SUMIF(CommodityTotal!$A$8:$A$318,$A201,CommodityTotal!I$8:I$318)+SUMIF(CustomerTotal!$A$8:$A$316,$A201,CustomerTotal!I$8:I$316)</f>
        <v>12.825600739420995</v>
      </c>
      <c r="J201" s="14">
        <f ca="1">SUMIF(DemandTotal!$A$8:$A$318,$A201,DemandTotal!J$8:J$318)+SUMIF(CommodityTotal!$A$8:$A$318,$A201,CommodityTotal!J$8:J$318)+SUMIF(CustomerTotal!$A$8:$A$316,$A201,CustomerTotal!J$8:J$316)</f>
        <v>27.476256881982515</v>
      </c>
      <c r="K201" s="14">
        <f ca="1">SUMIF(DemandTotal!$A$8:$A$318,$A201,DemandTotal!K$8:K$318)+SUMIF(CommodityTotal!$A$8:$A$318,$A201,CommodityTotal!K$8:K$318)+SUMIF(CustomerTotal!$A$8:$A$316,$A201,CustomerTotal!K$8:K$316)</f>
        <v>0.11069589215263886</v>
      </c>
      <c r="L201" s="14">
        <f ca="1">SUMIF(DemandTotal!$A$8:$A$318,$A201,DemandTotal!L$8:L$318)+SUMIF(CommodityTotal!$A$8:$A$318,$A201,CommodityTotal!L$8:L$318)+SUMIF(CustomerTotal!$A$8:$A$316,$A201,CustomerTotal!L$8:L$316)</f>
        <v>0.46183715278623999</v>
      </c>
      <c r="M201" s="14">
        <f ca="1">SUMIF(DemandTotal!$A$8:$A$318,$A201,DemandTotal!M$8:M$318)+SUMIF(CommodityTotal!$A$8:$A$318,$A201,CommodityTotal!M$8:M$318)+SUMIF(CustomerTotal!$A$8:$A$316,$A201,CustomerTotal!M$8:M$316)</f>
        <v>9.2864780760623322</v>
      </c>
      <c r="N201" s="14">
        <f ca="1">SUMIF(DemandTotal!$A$8:$A$318,$A201,DemandTotal!N$8:N$318)+SUMIF(CommodityTotal!$A$8:$A$318,$A201,CommodityTotal!N$8:N$318)+SUMIF(CustomerTotal!$A$8:$A$316,$A201,CustomerTotal!N$8:N$316)</f>
        <v>2.989598205821721</v>
      </c>
      <c r="O201" s="14">
        <f ca="1">SUMIF(DemandTotal!$A$8:$A$318,$A201,DemandTotal!O$8:O$318)+SUMIF(CommodityTotal!$A$8:$A$318,$A201,CommodityTotal!O$8:O$318)+SUMIF(CustomerTotal!$A$8:$A$316,$A201,CustomerTotal!O$8:O$316)</f>
        <v>6.7709764791650935</v>
      </c>
      <c r="P201" s="14">
        <f ca="1">SUMIF(DemandTotal!$A$8:$A$318,$A201,DemandTotal!P$8:P$318)+SUMIF(CommodityTotal!$A$8:$A$318,$A201,CommodityTotal!P$8:P$318)+SUMIF(CustomerTotal!$A$8:$A$316,$A201,CustomerTotal!P$8:P$316)</f>
        <v>0</v>
      </c>
      <c r="Q201" s="14">
        <f ca="1">SUMIF(DemandTotal!$A$8:$A$318,$A201,DemandTotal!Q$8:Q$318)+SUMIF(CommodityTotal!$A$8:$A$318,$A201,CommodityTotal!Q$8:Q$318)+SUMIF(CustomerTotal!$A$8:$A$316,$A201,CustomerTotal!Q$8:Q$316)</f>
        <v>0</v>
      </c>
      <c r="R201" s="14">
        <f ca="1">SUMIF(DemandTotal!$A$8:$A$318,$A201,DemandTotal!R$8:R$318)+SUMIF(CommodityTotal!$A$8:$A$318,$A201,CommodityTotal!R$8:R$318)+SUMIF(CustomerTotal!$A$8:$A$316,$A201,CustomerTotal!R$8:R$316)</f>
        <v>0</v>
      </c>
      <c r="S201" s="14">
        <f ca="1">SUMIF(DemandTotal!$A$8:$A$318,$A201,DemandTotal!S$8:S$318)+SUMIF(CommodityTotal!$A$8:$A$318,$A201,CommodityTotal!S$8:S$318)+SUMIF(CustomerTotal!$A$8:$A$316,$A201,CustomerTotal!S$8:S$316)</f>
        <v>0</v>
      </c>
      <c r="T201" s="14">
        <f ca="1">SUMIF(DemandTotal!$A$8:$A$318,$A201,DemandTotal!T$8:T$318)+SUMIF(CommodityTotal!$A$8:$A$318,$A201,CommodityTotal!T$8:T$318)+SUMIF(CustomerTotal!$A$8:$A$316,$A201,CustomerTotal!T$8:T$316)</f>
        <v>0</v>
      </c>
      <c r="U201" s="14">
        <f ca="1">SUMIF(DemandTotal!$A$8:$A$318,$A201,DemandTotal!U$8:U$318)+SUMIF(CommodityTotal!$A$8:$A$318,$A201,CommodityTotal!U$8:U$318)+SUMIF(CustomerTotal!$A$8:$A$316,$A201,CustomerTotal!U$8:U$316)</f>
        <v>0</v>
      </c>
      <c r="W201" s="14"/>
    </row>
    <row r="202" spans="1:23" ht="17.25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>IF(ISBLANK('Input-Accounts'!D202),"",'Input-Accounts'!D202)</f>
        <v>107.69490458866315</v>
      </c>
      <c r="E202" s="14">
        <f ca="1">IFERROR(IF(D202="","",IF(D202=0,0,IF(ABS(D202-SUM($G202:$U202))&lt;Check_Limit,0,1))),1)</f>
        <v>0</v>
      </c>
      <c r="F202" s="152"/>
      <c r="G202" s="48">
        <f ca="1">SUMIF(DemandTotal!$A$8:$A$318,$A202,DemandTotal!G$8:G$318)+SUMIF(CommodityTotal!$A$8:$A$318,$A202,CommodityTotal!G$8:G$318)+SUMIF(CustomerTotal!$A$8:$A$316,$A202,CustomerTotal!G$8:G$316)</f>
        <v>0.42486538769581833</v>
      </c>
      <c r="H202" s="14">
        <f ca="1">SUMIF(DemandTotal!$A$8:$A$318,$A202,DemandTotal!H$8:H$318)+SUMIF(CommodityTotal!$A$8:$A$318,$A202,CommodityTotal!H$8:H$318)+SUMIF(CustomerTotal!$A$8:$A$316,$A202,CustomerTotal!H$8:H$316)</f>
        <v>5.4243006528599675</v>
      </c>
      <c r="I202" s="14">
        <f ca="1">SUMIF(DemandTotal!$A$8:$A$318,$A202,DemandTotal!I$8:I$318)+SUMIF(CommodityTotal!$A$8:$A$318,$A202,CommodityTotal!I$8:I$318)+SUMIF(CustomerTotal!$A$8:$A$316,$A202,CustomerTotal!I$8:I$316)</f>
        <v>43.163098963371191</v>
      </c>
      <c r="J202" s="14">
        <f ca="1">SUMIF(DemandTotal!$A$8:$A$318,$A202,DemandTotal!J$8:J$318)+SUMIF(CommodityTotal!$A$8:$A$318,$A202,CommodityTotal!J$8:J$318)+SUMIF(CustomerTotal!$A$8:$A$316,$A202,CustomerTotal!J$8:J$316)</f>
        <v>17.418841345471307</v>
      </c>
      <c r="K202" s="14">
        <f ca="1">SUMIF(DemandTotal!$A$8:$A$318,$A202,DemandTotal!K$8:K$318)+SUMIF(CommodityTotal!$A$8:$A$318,$A202,CommodityTotal!K$8:K$318)+SUMIF(CustomerTotal!$A$8:$A$316,$A202,CustomerTotal!K$8:K$316)</f>
        <v>1.1609573441537191</v>
      </c>
      <c r="L202" s="14">
        <f ca="1">SUMIF(DemandTotal!$A$8:$A$318,$A202,DemandTotal!L$8:L$318)+SUMIF(CommodityTotal!$A$8:$A$318,$A202,CommodityTotal!L$8:L$318)+SUMIF(CustomerTotal!$A$8:$A$316,$A202,CustomerTotal!L$8:L$316)</f>
        <v>1.0728344316088794</v>
      </c>
      <c r="M202" s="14">
        <f ca="1">SUMIF(DemandTotal!$A$8:$A$318,$A202,DemandTotal!M$8:M$318)+SUMIF(CommodityTotal!$A$8:$A$318,$A202,CommodityTotal!M$8:M$318)+SUMIF(CustomerTotal!$A$8:$A$316,$A202,CustomerTotal!M$8:M$316)</f>
        <v>18.906028773100303</v>
      </c>
      <c r="N202" s="14">
        <f ca="1">SUMIF(DemandTotal!$A$8:$A$318,$A202,DemandTotal!N$8:N$318)+SUMIF(CommodityTotal!$A$8:$A$318,$A202,CommodityTotal!N$8:N$318)+SUMIF(CustomerTotal!$A$8:$A$316,$A202,CustomerTotal!N$8:N$316)</f>
        <v>14.226500218628338</v>
      </c>
      <c r="O202" s="14">
        <f ca="1">SUMIF(DemandTotal!$A$8:$A$318,$A202,DemandTotal!O$8:O$318)+SUMIF(CommodityTotal!$A$8:$A$318,$A202,CommodityTotal!O$8:O$318)+SUMIF(CustomerTotal!$A$8:$A$316,$A202,CustomerTotal!O$8:O$316)</f>
        <v>5.8974774717736329</v>
      </c>
      <c r="P202" s="14">
        <f ca="1">SUMIF(DemandTotal!$A$8:$A$318,$A202,DemandTotal!P$8:P$318)+SUMIF(CommodityTotal!$A$8:$A$318,$A202,CommodityTotal!P$8:P$318)+SUMIF(CustomerTotal!$A$8:$A$316,$A202,CustomerTotal!P$8:P$316)</f>
        <v>0</v>
      </c>
      <c r="Q202" s="14">
        <f ca="1">SUMIF(DemandTotal!$A$8:$A$318,$A202,DemandTotal!Q$8:Q$318)+SUMIF(CommodityTotal!$A$8:$A$318,$A202,CommodityTotal!Q$8:Q$318)+SUMIF(CustomerTotal!$A$8:$A$316,$A202,CustomerTotal!Q$8:Q$316)</f>
        <v>0</v>
      </c>
      <c r="R202" s="14">
        <f ca="1">SUMIF(DemandTotal!$A$8:$A$318,$A202,DemandTotal!R$8:R$318)+SUMIF(CommodityTotal!$A$8:$A$318,$A202,CommodityTotal!R$8:R$318)+SUMIF(CustomerTotal!$A$8:$A$316,$A202,CustomerTotal!R$8:R$316)</f>
        <v>0</v>
      </c>
      <c r="S202" s="14">
        <f ca="1">SUMIF(DemandTotal!$A$8:$A$318,$A202,DemandTotal!S$8:S$318)+SUMIF(CommodityTotal!$A$8:$A$318,$A202,CommodityTotal!S$8:S$318)+SUMIF(CustomerTotal!$A$8:$A$316,$A202,CustomerTotal!S$8:S$316)</f>
        <v>0</v>
      </c>
      <c r="T202" s="14">
        <f ca="1">SUMIF(DemandTotal!$A$8:$A$318,$A202,DemandTotal!T$8:T$318)+SUMIF(CommodityTotal!$A$8:$A$318,$A202,CommodityTotal!T$8:T$318)+SUMIF(CustomerTotal!$A$8:$A$316,$A202,CustomerTotal!T$8:T$316)</f>
        <v>0</v>
      </c>
      <c r="U202" s="14">
        <f ca="1">SUMIF(DemandTotal!$A$8:$A$318,$A202,DemandTotal!U$8:U$318)+SUMIF(CommodityTotal!$A$8:$A$318,$A202,CommodityTotal!U$8:U$318)+SUMIF(CustomerTotal!$A$8:$A$316,$A202,CustomerTotal!U$8:U$316)</f>
        <v>0</v>
      </c>
      <c r="W202" s="14"/>
    </row>
    <row r="203" spans="1:23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>IF(ISBLANK('Input-Accounts'!D203),"",'Input-Accounts'!D203)</f>
        <v>10.441151878267545</v>
      </c>
      <c r="E203" s="14">
        <f t="shared" ca="1" si="17"/>
        <v>0</v>
      </c>
      <c r="G203" s="48">
        <f ca="1">SUMIF(DemandTotal!$A$8:$A$318,$A203,DemandTotal!G$8:G$318)+SUMIF(CommodityTotal!$A$8:$A$318,$A203,CommodityTotal!G$8:G$318)+SUMIF(CustomerTotal!$A$8:$A$316,$A203,CustomerTotal!G$8:G$316)</f>
        <v>8.1722373591370729</v>
      </c>
      <c r="H203" s="14">
        <f ca="1">SUMIF(DemandTotal!$A$8:$A$318,$A203,DemandTotal!H$8:H$318)+SUMIF(CommodityTotal!$A$8:$A$318,$A203,CommodityTotal!H$8:H$318)+SUMIF(CustomerTotal!$A$8:$A$316,$A203,CustomerTotal!H$8:H$316)</f>
        <v>0.44855752634195178</v>
      </c>
      <c r="I203" s="14">
        <f ca="1">SUMIF(DemandTotal!$A$8:$A$318,$A203,DemandTotal!I$8:I$318)+SUMIF(CommodityTotal!$A$8:$A$318,$A203,CommodityTotal!I$8:I$318)+SUMIF(CustomerTotal!$A$8:$A$316,$A203,CustomerTotal!I$8:I$316)</f>
        <v>0.38962966606452065</v>
      </c>
      <c r="J203" s="14">
        <f ca="1">SUMIF(DemandTotal!$A$8:$A$318,$A203,DemandTotal!J$8:J$318)+SUMIF(CommodityTotal!$A$8:$A$318,$A203,CommodityTotal!J$8:J$318)+SUMIF(CustomerTotal!$A$8:$A$316,$A203,CustomerTotal!J$8:J$316)</f>
        <v>0.8347027956924481</v>
      </c>
      <c r="K203" s="14">
        <f ca="1">SUMIF(DemandTotal!$A$8:$A$318,$A203,DemandTotal!K$8:K$318)+SUMIF(CommodityTotal!$A$8:$A$318,$A203,CommodityTotal!K$8:K$318)+SUMIF(CustomerTotal!$A$8:$A$316,$A203,CustomerTotal!K$8:K$316)</f>
        <v>3.3628369049085159E-3</v>
      </c>
      <c r="L203" s="14">
        <f ca="1">SUMIF(DemandTotal!$A$8:$A$318,$A203,DemandTotal!L$8:L$318)+SUMIF(CommodityTotal!$A$8:$A$318,$A203,CommodityTotal!L$8:L$318)+SUMIF(CustomerTotal!$A$8:$A$316,$A203,CustomerTotal!L$8:L$316)</f>
        <v>1.4030177554428942E-2</v>
      </c>
      <c r="M203" s="14">
        <f ca="1">SUMIF(DemandTotal!$A$8:$A$318,$A203,DemandTotal!M$8:M$318)+SUMIF(CommodityTotal!$A$8:$A$318,$A203,CommodityTotal!M$8:M$318)+SUMIF(CustomerTotal!$A$8:$A$316,$A203,CustomerTotal!M$8:M$316)</f>
        <v>0.28211445414563907</v>
      </c>
      <c r="N203" s="14">
        <f ca="1">SUMIF(DemandTotal!$A$8:$A$318,$A203,DemandTotal!N$8:N$318)+SUMIF(CommodityTotal!$A$8:$A$318,$A203,CommodityTotal!N$8:N$318)+SUMIF(CustomerTotal!$A$8:$A$316,$A203,CustomerTotal!N$8:N$316)</f>
        <v>9.0821176665912107E-2</v>
      </c>
      <c r="O203" s="14">
        <f ca="1">SUMIF(DemandTotal!$A$8:$A$318,$A203,DemandTotal!O$8:O$318)+SUMIF(CommodityTotal!$A$8:$A$318,$A203,CommodityTotal!O$8:O$318)+SUMIF(CustomerTotal!$A$8:$A$316,$A203,CustomerTotal!O$8:O$316)</f>
        <v>0.20569588576066325</v>
      </c>
      <c r="P203" s="14">
        <f ca="1">SUMIF(DemandTotal!$A$8:$A$318,$A203,DemandTotal!P$8:P$318)+SUMIF(CommodityTotal!$A$8:$A$318,$A203,CommodityTotal!P$8:P$318)+SUMIF(CustomerTotal!$A$8:$A$316,$A203,CustomerTotal!P$8:P$316)</f>
        <v>0</v>
      </c>
      <c r="Q203" s="14">
        <f ca="1">SUMIF(DemandTotal!$A$8:$A$318,$A203,DemandTotal!Q$8:Q$318)+SUMIF(CommodityTotal!$A$8:$A$318,$A203,CommodityTotal!Q$8:Q$318)+SUMIF(CustomerTotal!$A$8:$A$316,$A203,CustomerTotal!Q$8:Q$316)</f>
        <v>0</v>
      </c>
      <c r="R203" s="14">
        <f ca="1">SUMIF(DemandTotal!$A$8:$A$318,$A203,DemandTotal!R$8:R$318)+SUMIF(CommodityTotal!$A$8:$A$318,$A203,CommodityTotal!R$8:R$318)+SUMIF(CustomerTotal!$A$8:$A$316,$A203,CustomerTotal!R$8:R$316)</f>
        <v>0</v>
      </c>
      <c r="S203" s="14">
        <f ca="1">SUMIF(DemandTotal!$A$8:$A$318,$A203,DemandTotal!S$8:S$318)+SUMIF(CommodityTotal!$A$8:$A$318,$A203,CommodityTotal!S$8:S$318)+SUMIF(CustomerTotal!$A$8:$A$316,$A203,CustomerTotal!S$8:S$316)</f>
        <v>0</v>
      </c>
      <c r="T203" s="14">
        <f ca="1">SUMIF(DemandTotal!$A$8:$A$318,$A203,DemandTotal!T$8:T$318)+SUMIF(CommodityTotal!$A$8:$A$318,$A203,CommodityTotal!T$8:T$318)+SUMIF(CustomerTotal!$A$8:$A$316,$A203,CustomerTotal!T$8:T$316)</f>
        <v>0</v>
      </c>
      <c r="U203" s="14">
        <f ca="1">SUMIF(DemandTotal!$A$8:$A$318,$A203,DemandTotal!U$8:U$318)+SUMIF(CommodityTotal!$A$8:$A$318,$A203,CommodityTotal!U$8:U$318)+SUMIF(CustomerTotal!$A$8:$A$316,$A203,CustomerTotal!U$8:U$316)</f>
        <v>0</v>
      </c>
      <c r="W203" s="14"/>
    </row>
    <row r="204" spans="1:23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>IF(ISBLANK('Input-Accounts'!D204),"",'Input-Accounts'!D204)</f>
        <v>1019.7822875701537</v>
      </c>
      <c r="E204" s="14">
        <f t="shared" ca="1" si="17"/>
        <v>0</v>
      </c>
      <c r="G204" s="48">
        <f ca="1">SUMIF(DemandTotal!$A$8:$A$318,$A204,DemandTotal!G$8:G$318)+SUMIF(CommodityTotal!$A$8:$A$318,$A204,CommodityTotal!G$8:G$318)+SUMIF(CustomerTotal!$A$8:$A$316,$A204,CustomerTotal!G$8:G$316)</f>
        <v>716.23848806211959</v>
      </c>
      <c r="H204" s="14">
        <f ca="1">SUMIF(DemandTotal!$A$8:$A$318,$A204,DemandTotal!H$8:H$318)+SUMIF(CommodityTotal!$A$8:$A$318,$A204,CommodityTotal!H$8:H$318)+SUMIF(CustomerTotal!$A$8:$A$316,$A204,CustomerTotal!H$8:H$316)</f>
        <v>83.967637460211179</v>
      </c>
      <c r="I204" s="14">
        <f ca="1">SUMIF(DemandTotal!$A$8:$A$318,$A204,DemandTotal!I$8:I$318)+SUMIF(CommodityTotal!$A$8:$A$318,$A204,CommodityTotal!I$8:I$318)+SUMIF(CustomerTotal!$A$8:$A$316,$A204,CustomerTotal!I$8:I$316)</f>
        <v>119.18141192436138</v>
      </c>
      <c r="J204" s="14">
        <f ca="1">SUMIF(DemandTotal!$A$8:$A$318,$A204,DemandTotal!J$8:J$318)+SUMIF(CommodityTotal!$A$8:$A$318,$A204,CommodityTotal!J$8:J$318)+SUMIF(CustomerTotal!$A$8:$A$316,$A204,CustomerTotal!J$8:J$316)</f>
        <v>70.694335932086744</v>
      </c>
      <c r="K204" s="14">
        <f ca="1">SUMIF(DemandTotal!$A$8:$A$318,$A204,DemandTotal!K$8:K$318)+SUMIF(CommodityTotal!$A$8:$A$318,$A204,CommodityTotal!K$8:K$318)+SUMIF(CustomerTotal!$A$8:$A$316,$A204,CustomerTotal!K$8:K$316)</f>
        <v>0.91372627098687953</v>
      </c>
      <c r="L204" s="14">
        <f ca="1">SUMIF(DemandTotal!$A$8:$A$318,$A204,DemandTotal!L$8:L$318)+SUMIF(CommodityTotal!$A$8:$A$318,$A204,CommodityTotal!L$8:L$318)+SUMIF(CustomerTotal!$A$8:$A$316,$A204,CustomerTotal!L$8:L$316)</f>
        <v>7.0313729844060138</v>
      </c>
      <c r="M204" s="14">
        <f ca="1">SUMIF(DemandTotal!$A$8:$A$318,$A204,DemandTotal!M$8:M$318)+SUMIF(CommodityTotal!$A$8:$A$318,$A204,CommodityTotal!M$8:M$318)+SUMIF(CustomerTotal!$A$8:$A$316,$A204,CustomerTotal!M$8:M$316)</f>
        <v>18.904809810605737</v>
      </c>
      <c r="N204" s="14">
        <f ca="1">SUMIF(DemandTotal!$A$8:$A$318,$A204,DemandTotal!N$8:N$318)+SUMIF(CommodityTotal!$A$8:$A$318,$A204,CommodityTotal!N$8:N$318)+SUMIF(CustomerTotal!$A$8:$A$316,$A204,CustomerTotal!N$8:N$316)</f>
        <v>2.0344319869218506</v>
      </c>
      <c r="O204" s="14">
        <f ca="1">SUMIF(DemandTotal!$A$8:$A$318,$A204,DemandTotal!O$8:O$318)+SUMIF(CommodityTotal!$A$8:$A$318,$A204,CommodityTotal!O$8:O$318)+SUMIF(CustomerTotal!$A$8:$A$316,$A204,CustomerTotal!O$8:O$316)</f>
        <v>0.81607313845433371</v>
      </c>
      <c r="P204" s="14">
        <f ca="1">SUMIF(DemandTotal!$A$8:$A$318,$A204,DemandTotal!P$8:P$318)+SUMIF(CommodityTotal!$A$8:$A$318,$A204,CommodityTotal!P$8:P$318)+SUMIF(CustomerTotal!$A$8:$A$316,$A204,CustomerTotal!P$8:P$316)</f>
        <v>0</v>
      </c>
      <c r="Q204" s="14">
        <f ca="1">SUMIF(DemandTotal!$A$8:$A$318,$A204,DemandTotal!Q$8:Q$318)+SUMIF(CommodityTotal!$A$8:$A$318,$A204,CommodityTotal!Q$8:Q$318)+SUMIF(CustomerTotal!$A$8:$A$316,$A204,CustomerTotal!Q$8:Q$316)</f>
        <v>0</v>
      </c>
      <c r="R204" s="14">
        <f ca="1">SUMIF(DemandTotal!$A$8:$A$318,$A204,DemandTotal!R$8:R$318)+SUMIF(CommodityTotal!$A$8:$A$318,$A204,CommodityTotal!R$8:R$318)+SUMIF(CustomerTotal!$A$8:$A$316,$A204,CustomerTotal!R$8:R$316)</f>
        <v>0</v>
      </c>
      <c r="S204" s="14">
        <f ca="1">SUMIF(DemandTotal!$A$8:$A$318,$A204,DemandTotal!S$8:S$318)+SUMIF(CommodityTotal!$A$8:$A$318,$A204,CommodityTotal!S$8:S$318)+SUMIF(CustomerTotal!$A$8:$A$316,$A204,CustomerTotal!S$8:S$316)</f>
        <v>0</v>
      </c>
      <c r="T204" s="14">
        <f ca="1">SUMIF(DemandTotal!$A$8:$A$318,$A204,DemandTotal!T$8:T$318)+SUMIF(CommodityTotal!$A$8:$A$318,$A204,CommodityTotal!T$8:T$318)+SUMIF(CustomerTotal!$A$8:$A$316,$A204,CustomerTotal!T$8:T$316)</f>
        <v>0</v>
      </c>
      <c r="U204" s="14">
        <f ca="1">SUMIF(DemandTotal!$A$8:$A$318,$A204,DemandTotal!U$8:U$318)+SUMIF(CommodityTotal!$A$8:$A$318,$A204,CommodityTotal!U$8:U$318)+SUMIF(CustomerTotal!$A$8:$A$316,$A204,CustomerTotal!U$8:U$316)</f>
        <v>0</v>
      </c>
      <c r="W204" s="14"/>
    </row>
    <row r="205" spans="1:23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>IF(ISBLANK('Input-Accounts'!D205),"",'Input-Accounts'!D205)</f>
        <v>1301.2316395233688</v>
      </c>
      <c r="E205" s="14">
        <f t="shared" ca="1" si="17"/>
        <v>0</v>
      </c>
      <c r="G205" s="48">
        <f ca="1">SUMIF(DemandTotal!$A$8:$A$318,$A205,DemandTotal!G$8:G$318)+SUMIF(CommodityTotal!$A$8:$A$318,$A205,CommodityTotal!G$8:G$318)+SUMIF(CustomerTotal!$A$8:$A$316,$A205,CustomerTotal!G$8:G$316)</f>
        <v>1199.4526869140359</v>
      </c>
      <c r="H205" s="14">
        <f ca="1">SUMIF(DemandTotal!$A$8:$A$318,$A205,DemandTotal!H$8:H$318)+SUMIF(CommodityTotal!$A$8:$A$318,$A205,CommodityTotal!H$8:H$318)+SUMIF(CustomerTotal!$A$8:$A$316,$A205,CustomerTotal!H$8:H$316)</f>
        <v>62.494039518246559</v>
      </c>
      <c r="I205" s="14">
        <f ca="1">SUMIF(DemandTotal!$A$8:$A$318,$A205,DemandTotal!I$8:I$318)+SUMIF(CommodityTotal!$A$8:$A$318,$A205,CommodityTotal!I$8:I$318)+SUMIF(CustomerTotal!$A$8:$A$316,$A205,CustomerTotal!I$8:I$316)</f>
        <v>26.351818407009116</v>
      </c>
      <c r="J205" s="14">
        <f ca="1">SUMIF(DemandTotal!$A$8:$A$318,$A205,DemandTotal!J$8:J$318)+SUMIF(CommodityTotal!$A$8:$A$318,$A205,CommodityTotal!J$8:J$318)+SUMIF(CustomerTotal!$A$8:$A$316,$A205,CustomerTotal!J$8:J$316)</f>
        <v>9.3689514884067915</v>
      </c>
      <c r="K205" s="14">
        <f ca="1">SUMIF(DemandTotal!$A$8:$A$318,$A205,DemandTotal!K$8:K$318)+SUMIF(CommodityTotal!$A$8:$A$318,$A205,CommodityTotal!K$8:K$318)+SUMIF(CustomerTotal!$A$8:$A$316,$A205,CustomerTotal!K$8:K$316)</f>
        <v>4.8512370166507654E-2</v>
      </c>
      <c r="L205" s="14">
        <f ca="1">SUMIF(DemandTotal!$A$8:$A$318,$A205,DemandTotal!L$8:L$318)+SUMIF(CommodityTotal!$A$8:$A$318,$A205,CommodityTotal!L$8:L$318)+SUMIF(CustomerTotal!$A$8:$A$316,$A205,CustomerTotal!L$8:L$316)</f>
        <v>1.1587381749146048</v>
      </c>
      <c r="M205" s="14">
        <f ca="1">SUMIF(DemandTotal!$A$8:$A$318,$A205,DemandTotal!M$8:M$318)+SUMIF(CommodityTotal!$A$8:$A$318,$A205,CommodityTotal!M$8:M$318)+SUMIF(CustomerTotal!$A$8:$A$316,$A205,CustomerTotal!M$8:M$316)</f>
        <v>2.1264588922985861</v>
      </c>
      <c r="N205" s="14">
        <f ca="1">SUMIF(DemandTotal!$A$8:$A$318,$A205,DemandTotal!N$8:N$318)+SUMIF(CommodityTotal!$A$8:$A$318,$A205,CommodityTotal!N$8:N$318)+SUMIF(CustomerTotal!$A$8:$A$316,$A205,CustomerTotal!N$8:N$316)</f>
        <v>0.15766520304114989</v>
      </c>
      <c r="O205" s="14">
        <f ca="1">SUMIF(DemandTotal!$A$8:$A$318,$A205,DemandTotal!O$8:O$318)+SUMIF(CommodityTotal!$A$8:$A$318,$A205,CommodityTotal!O$8:O$318)+SUMIF(CustomerTotal!$A$8:$A$316,$A205,CustomerTotal!O$8:O$316)</f>
        <v>7.2768555249761488E-2</v>
      </c>
      <c r="P205" s="14">
        <f ca="1">SUMIF(DemandTotal!$A$8:$A$318,$A205,DemandTotal!P$8:P$318)+SUMIF(CommodityTotal!$A$8:$A$318,$A205,CommodityTotal!P$8:P$318)+SUMIF(CustomerTotal!$A$8:$A$316,$A205,CustomerTotal!P$8:P$316)</f>
        <v>0</v>
      </c>
      <c r="Q205" s="14">
        <f ca="1">SUMIF(DemandTotal!$A$8:$A$318,$A205,DemandTotal!Q$8:Q$318)+SUMIF(CommodityTotal!$A$8:$A$318,$A205,CommodityTotal!Q$8:Q$318)+SUMIF(CustomerTotal!$A$8:$A$316,$A205,CustomerTotal!Q$8:Q$316)</f>
        <v>0</v>
      </c>
      <c r="R205" s="14">
        <f ca="1">SUMIF(DemandTotal!$A$8:$A$318,$A205,DemandTotal!R$8:R$318)+SUMIF(CommodityTotal!$A$8:$A$318,$A205,CommodityTotal!R$8:R$318)+SUMIF(CustomerTotal!$A$8:$A$316,$A205,CustomerTotal!R$8:R$316)</f>
        <v>0</v>
      </c>
      <c r="S205" s="14">
        <f ca="1">SUMIF(DemandTotal!$A$8:$A$318,$A205,DemandTotal!S$8:S$318)+SUMIF(CommodityTotal!$A$8:$A$318,$A205,CommodityTotal!S$8:S$318)+SUMIF(CustomerTotal!$A$8:$A$316,$A205,CustomerTotal!S$8:S$316)</f>
        <v>0</v>
      </c>
      <c r="T205" s="14">
        <f ca="1">SUMIF(DemandTotal!$A$8:$A$318,$A205,DemandTotal!T$8:T$318)+SUMIF(CommodityTotal!$A$8:$A$318,$A205,CommodityTotal!T$8:T$318)+SUMIF(CustomerTotal!$A$8:$A$316,$A205,CustomerTotal!T$8:T$316)</f>
        <v>0</v>
      </c>
      <c r="U205" s="14">
        <f ca="1">SUMIF(DemandTotal!$A$8:$A$318,$A205,DemandTotal!U$8:U$318)+SUMIF(CommodityTotal!$A$8:$A$318,$A205,CommodityTotal!U$8:U$318)+SUMIF(CustomerTotal!$A$8:$A$316,$A205,CustomerTotal!U$8:U$316)</f>
        <v>0</v>
      </c>
      <c r="W205" s="14"/>
    </row>
    <row r="206" spans="1:23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>IF(ISBLANK('Input-Accounts'!D206),"",'Input-Accounts'!D206)</f>
        <v>6450.8438624909359</v>
      </c>
      <c r="E206" s="14">
        <f t="shared" ca="1" si="17"/>
        <v>0</v>
      </c>
      <c r="G206" s="48">
        <f ca="1">SUMIF(DemandTotal!$A$8:$A$318,$A206,DemandTotal!G$8:G$318)+SUMIF(CommodityTotal!$A$8:$A$318,$A206,CommodityTotal!G$8:G$318)+SUMIF(CustomerTotal!$A$8:$A$316,$A206,CustomerTotal!G$8:G$316)</f>
        <v>5165.8101504724364</v>
      </c>
      <c r="H206" s="14">
        <f ca="1">SUMIF(DemandTotal!$A$8:$A$318,$A206,DemandTotal!H$8:H$318)+SUMIF(CommodityTotal!$A$8:$A$318,$A206,CommodityTotal!H$8:H$318)+SUMIF(CustomerTotal!$A$8:$A$316,$A206,CustomerTotal!H$8:H$316)</f>
        <v>321.705053496532</v>
      </c>
      <c r="I206" s="14">
        <f ca="1">SUMIF(DemandTotal!$A$8:$A$318,$A206,DemandTotal!I$8:I$318)+SUMIF(CommodityTotal!$A$8:$A$318,$A206,CommodityTotal!I$8:I$318)+SUMIF(CustomerTotal!$A$8:$A$316,$A206,CustomerTotal!I$8:I$316)</f>
        <v>314.46415991189906</v>
      </c>
      <c r="J206" s="14">
        <f ca="1">SUMIF(DemandTotal!$A$8:$A$318,$A206,DemandTotal!J$8:J$318)+SUMIF(CommodityTotal!$A$8:$A$318,$A206,CommodityTotal!J$8:J$318)+SUMIF(CustomerTotal!$A$8:$A$316,$A206,CustomerTotal!J$8:J$316)</f>
        <v>377.54804960200124</v>
      </c>
      <c r="K206" s="14">
        <f ca="1">SUMIF(DemandTotal!$A$8:$A$318,$A206,DemandTotal!K$8:K$318)+SUMIF(CommodityTotal!$A$8:$A$318,$A206,CommodityTotal!K$8:K$318)+SUMIF(CustomerTotal!$A$8:$A$316,$A206,CustomerTotal!K$8:K$316)</f>
        <v>2.970067107065109</v>
      </c>
      <c r="L206" s="14">
        <f ca="1">SUMIF(DemandTotal!$A$8:$A$318,$A206,DemandTotal!L$8:L$318)+SUMIF(CommodityTotal!$A$8:$A$318,$A206,CommodityTotal!L$8:L$318)+SUMIF(CustomerTotal!$A$8:$A$316,$A206,CustomerTotal!L$8:L$316)</f>
        <v>13.611058140418706</v>
      </c>
      <c r="M206" s="14">
        <f ca="1">SUMIF(DemandTotal!$A$8:$A$318,$A206,DemandTotal!M$8:M$318)+SUMIF(CommodityTotal!$A$8:$A$318,$A206,CommodityTotal!M$8:M$318)+SUMIF(CustomerTotal!$A$8:$A$316,$A206,CustomerTotal!M$8:M$316)</f>
        <v>133.11057920197146</v>
      </c>
      <c r="N206" s="14">
        <f ca="1">SUMIF(DemandTotal!$A$8:$A$318,$A206,DemandTotal!N$8:N$318)+SUMIF(CommodityTotal!$A$8:$A$318,$A206,CommodityTotal!N$8:N$318)+SUMIF(CustomerTotal!$A$8:$A$316,$A206,CustomerTotal!N$8:N$316)</f>
        <v>45.892118265140581</v>
      </c>
      <c r="O206" s="14">
        <f ca="1">SUMIF(DemandTotal!$A$8:$A$318,$A206,DemandTotal!O$8:O$318)+SUMIF(CommodityTotal!$A$8:$A$318,$A206,CommodityTotal!O$8:O$318)+SUMIF(CustomerTotal!$A$8:$A$316,$A206,CustomerTotal!O$8:O$316)</f>
        <v>75.732626293471782</v>
      </c>
      <c r="P206" s="14">
        <f ca="1">SUMIF(DemandTotal!$A$8:$A$318,$A206,DemandTotal!P$8:P$318)+SUMIF(CommodityTotal!$A$8:$A$318,$A206,CommodityTotal!P$8:P$318)+SUMIF(CustomerTotal!$A$8:$A$316,$A206,CustomerTotal!P$8:P$316)</f>
        <v>0</v>
      </c>
      <c r="Q206" s="14">
        <f ca="1">SUMIF(DemandTotal!$A$8:$A$318,$A206,DemandTotal!Q$8:Q$318)+SUMIF(CommodityTotal!$A$8:$A$318,$A206,CommodityTotal!Q$8:Q$318)+SUMIF(CustomerTotal!$A$8:$A$316,$A206,CustomerTotal!Q$8:Q$316)</f>
        <v>0</v>
      </c>
      <c r="R206" s="14">
        <f ca="1">SUMIF(DemandTotal!$A$8:$A$318,$A206,DemandTotal!R$8:R$318)+SUMIF(CommodityTotal!$A$8:$A$318,$A206,CommodityTotal!R$8:R$318)+SUMIF(CustomerTotal!$A$8:$A$316,$A206,CustomerTotal!R$8:R$316)</f>
        <v>0</v>
      </c>
      <c r="S206" s="14">
        <f ca="1">SUMIF(DemandTotal!$A$8:$A$318,$A206,DemandTotal!S$8:S$318)+SUMIF(CommodityTotal!$A$8:$A$318,$A206,CommodityTotal!S$8:S$318)+SUMIF(CustomerTotal!$A$8:$A$316,$A206,CustomerTotal!S$8:S$316)</f>
        <v>0</v>
      </c>
      <c r="T206" s="14">
        <f ca="1">SUMIF(DemandTotal!$A$8:$A$318,$A206,DemandTotal!T$8:T$318)+SUMIF(CommodityTotal!$A$8:$A$318,$A206,CommodityTotal!T$8:T$318)+SUMIF(CustomerTotal!$A$8:$A$316,$A206,CustomerTotal!T$8:T$316)</f>
        <v>0</v>
      </c>
      <c r="U206" s="14">
        <f ca="1">SUMIF(DemandTotal!$A$8:$A$318,$A206,DemandTotal!U$8:U$318)+SUMIF(CommodityTotal!$A$8:$A$318,$A206,CommodityTotal!U$8:U$318)+SUMIF(CustomerTotal!$A$8:$A$316,$A206,CustomerTotal!U$8:U$316)</f>
        <v>0</v>
      </c>
      <c r="W206" s="14"/>
    </row>
    <row r="207" spans="1:23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>IF(ISBLANK('Input-Accounts'!D207),"",'Input-Accounts'!D207)</f>
        <v>99.715548460333125</v>
      </c>
      <c r="E207" s="14">
        <f t="shared" ca="1" si="17"/>
        <v>0</v>
      </c>
      <c r="F207" s="3"/>
      <c r="G207" s="48">
        <f ca="1">SUMIF(DemandTotal!$A$8:$A$318,$A207,DemandTotal!G$8:G$318)+SUMIF(CommodityTotal!$A$8:$A$318,$A207,CommodityTotal!G$8:G$318)+SUMIF(CustomerTotal!$A$8:$A$316,$A207,CustomerTotal!G$8:G$316)</f>
        <v>81.245867409047818</v>
      </c>
      <c r="H207" s="14">
        <f ca="1">SUMIF(DemandTotal!$A$8:$A$318,$A207,DemandTotal!H$8:H$318)+SUMIF(CommodityTotal!$A$8:$A$318,$A207,CommodityTotal!H$8:H$318)+SUMIF(CustomerTotal!$A$8:$A$316,$A207,CustomerTotal!H$8:H$316)</f>
        <v>5.0176328399012293</v>
      </c>
      <c r="I207" s="14">
        <f ca="1">SUMIF(DemandTotal!$A$8:$A$318,$A207,DemandTotal!I$8:I$318)+SUMIF(CommodityTotal!$A$8:$A$318,$A207,CommodityTotal!I$8:I$318)+SUMIF(CustomerTotal!$A$8:$A$316,$A207,CustomerTotal!I$8:I$316)</f>
        <v>4.5846682469424325</v>
      </c>
      <c r="J207" s="14">
        <f ca="1">SUMIF(DemandTotal!$A$8:$A$318,$A207,DemandTotal!J$8:J$318)+SUMIF(CommodityTotal!$A$8:$A$318,$A207,CommodityTotal!J$8:J$318)+SUMIF(CustomerTotal!$A$8:$A$316,$A207,CustomerTotal!J$8:J$316)</f>
        <v>5.2457477155884602</v>
      </c>
      <c r="K207" s="14">
        <f ca="1">SUMIF(DemandTotal!$A$8:$A$318,$A207,DemandTotal!K$8:K$318)+SUMIF(CommodityTotal!$A$8:$A$318,$A207,CommodityTotal!K$8:K$318)+SUMIF(CustomerTotal!$A$8:$A$316,$A207,CustomerTotal!K$8:K$316)</f>
        <v>3.8908308456669122E-2</v>
      </c>
      <c r="L207" s="14">
        <f ca="1">SUMIF(DemandTotal!$A$8:$A$318,$A207,DemandTotal!L$8:L$318)+SUMIF(CommodityTotal!$A$8:$A$318,$A207,CommodityTotal!L$8:L$318)+SUMIF(CustomerTotal!$A$8:$A$316,$A207,CustomerTotal!L$8:L$316)</f>
        <v>0.20454005396682146</v>
      </c>
      <c r="M207" s="14">
        <f ca="1">SUMIF(DemandTotal!$A$8:$A$318,$A207,DemandTotal!M$8:M$318)+SUMIF(CommodityTotal!$A$8:$A$318,$A207,CommodityTotal!M$8:M$318)+SUMIF(CustomerTotal!$A$8:$A$316,$A207,CustomerTotal!M$8:M$316)</f>
        <v>1.7938481107049682</v>
      </c>
      <c r="N207" s="14">
        <f ca="1">SUMIF(DemandTotal!$A$8:$A$318,$A207,DemandTotal!N$8:N$318)+SUMIF(CommodityTotal!$A$8:$A$318,$A207,CommodityTotal!N$8:N$318)+SUMIF(CustomerTotal!$A$8:$A$316,$A207,CustomerTotal!N$8:N$316)</f>
        <v>0.58511853758924492</v>
      </c>
      <c r="O207" s="14">
        <f ca="1">SUMIF(DemandTotal!$A$8:$A$318,$A207,DemandTotal!O$8:O$318)+SUMIF(CommodityTotal!$A$8:$A$318,$A207,CommodityTotal!O$8:O$318)+SUMIF(CustomerTotal!$A$8:$A$316,$A207,CustomerTotal!O$8:O$316)</f>
        <v>0.99921723813549823</v>
      </c>
      <c r="P207" s="14">
        <f ca="1">SUMIF(DemandTotal!$A$8:$A$318,$A207,DemandTotal!P$8:P$318)+SUMIF(CommodityTotal!$A$8:$A$318,$A207,CommodityTotal!P$8:P$318)+SUMIF(CustomerTotal!$A$8:$A$316,$A207,CustomerTotal!P$8:P$316)</f>
        <v>0</v>
      </c>
      <c r="Q207" s="14">
        <f ca="1">SUMIF(DemandTotal!$A$8:$A$318,$A207,DemandTotal!Q$8:Q$318)+SUMIF(CommodityTotal!$A$8:$A$318,$A207,CommodityTotal!Q$8:Q$318)+SUMIF(CustomerTotal!$A$8:$A$316,$A207,CustomerTotal!Q$8:Q$316)</f>
        <v>0</v>
      </c>
      <c r="R207" s="14">
        <f ca="1">SUMIF(DemandTotal!$A$8:$A$318,$A207,DemandTotal!R$8:R$318)+SUMIF(CommodityTotal!$A$8:$A$318,$A207,CommodityTotal!R$8:R$318)+SUMIF(CustomerTotal!$A$8:$A$316,$A207,CustomerTotal!R$8:R$316)</f>
        <v>0</v>
      </c>
      <c r="S207" s="14">
        <f ca="1">SUMIF(DemandTotal!$A$8:$A$318,$A207,DemandTotal!S$8:S$318)+SUMIF(CommodityTotal!$A$8:$A$318,$A207,CommodityTotal!S$8:S$318)+SUMIF(CustomerTotal!$A$8:$A$316,$A207,CustomerTotal!S$8:S$316)</f>
        <v>0</v>
      </c>
      <c r="T207" s="14">
        <f ca="1">SUMIF(DemandTotal!$A$8:$A$318,$A207,DemandTotal!T$8:T$318)+SUMIF(CommodityTotal!$A$8:$A$318,$A207,CommodityTotal!T$8:T$318)+SUMIF(CustomerTotal!$A$8:$A$316,$A207,CustomerTotal!T$8:T$316)</f>
        <v>0</v>
      </c>
      <c r="U207" s="14">
        <f ca="1">SUMIF(DemandTotal!$A$8:$A$318,$A207,DemandTotal!U$8:U$318)+SUMIF(CommodityTotal!$A$8:$A$318,$A207,CommodityTotal!U$8:U$318)+SUMIF(CustomerTotal!$A$8:$A$316,$A207,CustomerTotal!U$8:U$316)</f>
        <v>0</v>
      </c>
      <c r="W207" s="14"/>
    </row>
    <row r="208" spans="1:23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>IF(ISBLANK('Input-Accounts'!D208),"",'Input-Accounts'!D208)</f>
        <v>20527.4120692787</v>
      </c>
      <c r="E208" s="14">
        <f t="shared" ca="1" si="17"/>
        <v>0</v>
      </c>
      <c r="G208" s="309">
        <f ca="1">SUMIF(DemandTotal!$A$8:$A$318,$A208,DemandTotal!G$8:G$318)+SUMIF(CommodityTotal!$A$8:$A$318,$A208,CommodityTotal!G$8:G$318)+SUMIF(CustomerTotal!$A$8:$A$316,$A208,CustomerTotal!G$8:G$316)</f>
        <v>16625.911382549759</v>
      </c>
      <c r="H208" s="174">
        <f ca="1">SUMIF(DemandTotal!$A$8:$A$318,$A208,DemandTotal!H$8:H$318)+SUMIF(CommodityTotal!$A$8:$A$318,$A208,CommodityTotal!H$8:H$318)+SUMIF(CustomerTotal!$A$8:$A$316,$A208,CustomerTotal!H$8:H$316)</f>
        <v>1032.1148214146815</v>
      </c>
      <c r="I208" s="174">
        <f ca="1">SUMIF(DemandTotal!$A$8:$A$318,$A208,DemandTotal!I$8:I$318)+SUMIF(CommodityTotal!$A$8:$A$318,$A208,CommodityTotal!I$8:I$318)+SUMIF(CustomerTotal!$A$8:$A$316,$A208,CustomerTotal!I$8:I$316)</f>
        <v>971.18177490067978</v>
      </c>
      <c r="J208" s="174">
        <f ca="1">SUMIF(DemandTotal!$A$8:$A$318,$A208,DemandTotal!J$8:J$318)+SUMIF(CommodityTotal!$A$8:$A$318,$A208,CommodityTotal!J$8:J$318)+SUMIF(CustomerTotal!$A$8:$A$316,$A208,CustomerTotal!J$8:J$316)</f>
        <v>1114.1374169194901</v>
      </c>
      <c r="K208" s="174">
        <f ca="1">SUMIF(DemandTotal!$A$8:$A$318,$A208,DemandTotal!K$8:K$318)+SUMIF(CommodityTotal!$A$8:$A$318,$A208,CommodityTotal!K$8:K$318)+SUMIF(CustomerTotal!$A$8:$A$316,$A208,CustomerTotal!K$8:K$316)</f>
        <v>8.671009690275028</v>
      </c>
      <c r="L208" s="174">
        <f ca="1">SUMIF(DemandTotal!$A$8:$A$318,$A208,DemandTotal!L$8:L$318)+SUMIF(CommodityTotal!$A$8:$A$318,$A208,CommodityTotal!L$8:L$318)+SUMIF(CustomerTotal!$A$8:$A$316,$A208,CustomerTotal!L$8:L$316)</f>
        <v>42.86241145653792</v>
      </c>
      <c r="M208" s="174">
        <f ca="1">SUMIF(DemandTotal!$A$8:$A$318,$A208,DemandTotal!M$8:M$318)+SUMIF(CommodityTotal!$A$8:$A$318,$A208,CommodityTotal!M$8:M$318)+SUMIF(CustomerTotal!$A$8:$A$316,$A208,CustomerTotal!M$8:M$316)</f>
        <v>387.19048411390895</v>
      </c>
      <c r="N208" s="174">
        <f ca="1">SUMIF(DemandTotal!$A$8:$A$318,$A208,DemandTotal!N$8:N$318)+SUMIF(CommodityTotal!$A$8:$A$318,$A208,CommodityTotal!N$8:N$318)+SUMIF(CustomerTotal!$A$8:$A$316,$A208,CustomerTotal!N$8:N$316)</f>
        <v>130.11727660256665</v>
      </c>
      <c r="O208" s="174">
        <f ca="1">SUMIF(DemandTotal!$A$8:$A$318,$A208,DemandTotal!O$8:O$318)+SUMIF(CommodityTotal!$A$8:$A$318,$A208,CommodityTotal!O$8:O$318)+SUMIF(CustomerTotal!$A$8:$A$316,$A208,CustomerTotal!O$8:O$316)</f>
        <v>215.22549163080799</v>
      </c>
      <c r="P208" s="174">
        <f ca="1">SUMIF(DemandTotal!$A$8:$A$318,$A208,DemandTotal!P$8:P$318)+SUMIF(CommodityTotal!$A$8:$A$318,$A208,CommodityTotal!P$8:P$318)+SUMIF(CustomerTotal!$A$8:$A$316,$A208,CustomerTotal!P$8:P$316)</f>
        <v>0</v>
      </c>
      <c r="Q208" s="174">
        <f ca="1">SUMIF(DemandTotal!$A$8:$A$318,$A208,DemandTotal!Q$8:Q$318)+SUMIF(CommodityTotal!$A$8:$A$318,$A208,CommodityTotal!Q$8:Q$318)+SUMIF(CustomerTotal!$A$8:$A$316,$A208,CustomerTotal!Q$8:Q$316)</f>
        <v>0</v>
      </c>
      <c r="R208" s="174">
        <f ca="1">SUMIF(DemandTotal!$A$8:$A$318,$A208,DemandTotal!R$8:R$318)+SUMIF(CommodityTotal!$A$8:$A$318,$A208,CommodityTotal!R$8:R$318)+SUMIF(CustomerTotal!$A$8:$A$316,$A208,CustomerTotal!R$8:R$316)</f>
        <v>0</v>
      </c>
      <c r="S208" s="174">
        <f ca="1">SUMIF(DemandTotal!$A$8:$A$318,$A208,DemandTotal!S$8:S$318)+SUMIF(CommodityTotal!$A$8:$A$318,$A208,CommodityTotal!S$8:S$318)+SUMIF(CustomerTotal!$A$8:$A$316,$A208,CustomerTotal!S$8:S$316)</f>
        <v>0</v>
      </c>
      <c r="T208" s="174">
        <f ca="1">SUMIF(DemandTotal!$A$8:$A$318,$A208,DemandTotal!T$8:T$318)+SUMIF(CommodityTotal!$A$8:$A$318,$A208,CommodityTotal!T$8:T$318)+SUMIF(CustomerTotal!$A$8:$A$316,$A208,CustomerTotal!T$8:T$316)</f>
        <v>0</v>
      </c>
      <c r="U208" s="174">
        <f ca="1">SUMIF(DemandTotal!$A$8:$A$318,$A208,DemandTotal!U$8:U$318)+SUMIF(CommodityTotal!$A$8:$A$318,$A208,CommodityTotal!U$8:U$318)+SUMIF(CustomerTotal!$A$8:$A$316,$A208,CustomerTotal!U$8:U$316)</f>
        <v>0</v>
      </c>
      <c r="W208" s="14"/>
    </row>
    <row r="209" spans="1:23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3"/>
      <c r="G209" s="48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W209" s="14"/>
    </row>
    <row r="210" spans="1:23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3"/>
      <c r="G210" s="48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W210" s="14"/>
    </row>
    <row r="211" spans="1:23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>IF(ISBLANK('Input-Accounts'!D211),"",'Input-Accounts'!D211)</f>
        <v>713.91937613085577</v>
      </c>
      <c r="E211" s="14">
        <f t="shared" ca="1" si="17"/>
        <v>0</v>
      </c>
      <c r="G211" s="48">
        <f ca="1">SUMIF(DemandTotal!$A$8:$A$318,$A211,DemandTotal!G$8:G$318)+SUMIF(CommodityTotal!$A$8:$A$318,$A211,CommodityTotal!G$8:G$318)+SUMIF(CustomerTotal!$A$8:$A$316,$A211,CustomerTotal!G$8:G$316)</f>
        <v>573.00824170560713</v>
      </c>
      <c r="H211" s="14">
        <f ca="1">SUMIF(DemandTotal!$A$8:$A$318,$A211,DemandTotal!H$8:H$318)+SUMIF(CommodityTotal!$A$8:$A$318,$A211,CommodityTotal!H$8:H$318)+SUMIF(CustomerTotal!$A$8:$A$316,$A211,CustomerTotal!H$8:H$316)</f>
        <v>34.249526145197017</v>
      </c>
      <c r="I211" s="14">
        <f ca="1">SUMIF(DemandTotal!$A$8:$A$318,$A211,DemandTotal!I$8:I$318)+SUMIF(CommodityTotal!$A$8:$A$318,$A211,CommodityTotal!I$8:I$318)+SUMIF(CustomerTotal!$A$8:$A$316,$A211,CustomerTotal!I$8:I$316)</f>
        <v>30.796174192476208</v>
      </c>
      <c r="J211" s="14">
        <f ca="1">SUMIF(DemandTotal!$A$8:$A$318,$A211,DemandTotal!J$8:J$318)+SUMIF(CommodityTotal!$A$8:$A$318,$A211,CommodityTotal!J$8:J$318)+SUMIF(CustomerTotal!$A$8:$A$316,$A211,CustomerTotal!J$8:J$316)</f>
        <v>44.963361129197679</v>
      </c>
      <c r="K211" s="14">
        <f ca="1">SUMIF(DemandTotal!$A$8:$A$318,$A211,DemandTotal!K$8:K$318)+SUMIF(CommodityTotal!$A$8:$A$318,$A211,CommodityTotal!K$8:K$318)+SUMIF(CustomerTotal!$A$8:$A$316,$A211,CustomerTotal!K$8:K$316)</f>
        <v>0.246495264055139</v>
      </c>
      <c r="L211" s="14">
        <f ca="1">SUMIF(DemandTotal!$A$8:$A$318,$A211,DemandTotal!L$8:L$318)+SUMIF(CommodityTotal!$A$8:$A$318,$A211,CommodityTotal!L$8:L$318)+SUMIF(CustomerTotal!$A$8:$A$316,$A211,CustomerTotal!L$8:L$316)</f>
        <v>1.3177966304066517</v>
      </c>
      <c r="M211" s="14">
        <f ca="1">SUMIF(DemandTotal!$A$8:$A$318,$A211,DemandTotal!M$8:M$318)+SUMIF(CommodityTotal!$A$8:$A$318,$A211,CommodityTotal!M$8:M$318)+SUMIF(CustomerTotal!$A$8:$A$316,$A211,CustomerTotal!M$8:M$316)</f>
        <v>15.057075396823645</v>
      </c>
      <c r="N211" s="14">
        <f ca="1">SUMIF(DemandTotal!$A$8:$A$318,$A211,DemandTotal!N$8:N$318)+SUMIF(CommodityTotal!$A$8:$A$318,$A211,CommodityTotal!N$8:N$318)+SUMIF(CustomerTotal!$A$8:$A$316,$A211,CustomerTotal!N$8:N$316)</f>
        <v>4.7403531430085577</v>
      </c>
      <c r="O211" s="14">
        <f ca="1">SUMIF(DemandTotal!$A$8:$A$318,$A211,DemandTotal!O$8:O$318)+SUMIF(CommodityTotal!$A$8:$A$318,$A211,CommodityTotal!O$8:O$318)+SUMIF(CustomerTotal!$A$8:$A$316,$A211,CustomerTotal!O$8:O$316)</f>
        <v>9.5403525240836533</v>
      </c>
      <c r="P211" s="14">
        <f ca="1">SUMIF(DemandTotal!$A$8:$A$318,$A211,DemandTotal!P$8:P$318)+SUMIF(CommodityTotal!$A$8:$A$318,$A211,CommodityTotal!P$8:P$318)+SUMIF(CustomerTotal!$A$8:$A$316,$A211,CustomerTotal!P$8:P$316)</f>
        <v>0</v>
      </c>
      <c r="Q211" s="14">
        <f ca="1">SUMIF(DemandTotal!$A$8:$A$318,$A211,DemandTotal!Q$8:Q$318)+SUMIF(CommodityTotal!$A$8:$A$318,$A211,CommodityTotal!Q$8:Q$318)+SUMIF(CustomerTotal!$A$8:$A$316,$A211,CustomerTotal!Q$8:Q$316)</f>
        <v>0</v>
      </c>
      <c r="R211" s="14">
        <f ca="1">SUMIF(DemandTotal!$A$8:$A$318,$A211,DemandTotal!R$8:R$318)+SUMIF(CommodityTotal!$A$8:$A$318,$A211,CommodityTotal!R$8:R$318)+SUMIF(CustomerTotal!$A$8:$A$316,$A211,CustomerTotal!R$8:R$316)</f>
        <v>0</v>
      </c>
      <c r="S211" s="14">
        <f ca="1">SUMIF(DemandTotal!$A$8:$A$318,$A211,DemandTotal!S$8:S$318)+SUMIF(CommodityTotal!$A$8:$A$318,$A211,CommodityTotal!S$8:S$318)+SUMIF(CustomerTotal!$A$8:$A$316,$A211,CustomerTotal!S$8:S$316)</f>
        <v>0</v>
      </c>
      <c r="T211" s="14">
        <f ca="1">SUMIF(DemandTotal!$A$8:$A$318,$A211,DemandTotal!T$8:T$318)+SUMIF(CommodityTotal!$A$8:$A$318,$A211,CommodityTotal!T$8:T$318)+SUMIF(CustomerTotal!$A$8:$A$316,$A211,CustomerTotal!T$8:T$316)</f>
        <v>0</v>
      </c>
      <c r="U211" s="14">
        <f ca="1">SUMIF(DemandTotal!$A$8:$A$318,$A211,DemandTotal!U$8:U$318)+SUMIF(CommodityTotal!$A$8:$A$318,$A211,CommodityTotal!U$8:U$318)+SUMIF(CustomerTotal!$A$8:$A$316,$A211,CustomerTotal!U$8:U$316)</f>
        <v>0</v>
      </c>
      <c r="W211" s="14"/>
    </row>
    <row r="212" spans="1:23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>IF(ISBLANK('Input-Accounts'!D212),"",'Input-Accounts'!D212)</f>
        <v>634.30567564778573</v>
      </c>
      <c r="E212" s="14">
        <f t="shared" ca="1" si="17"/>
        <v>0</v>
      </c>
      <c r="G212" s="48">
        <f ca="1">SUMIF(DemandTotal!$A$8:$A$318,$A212,DemandTotal!G$8:G$318)+SUMIF(CommodityTotal!$A$8:$A$318,$A212,CommodityTotal!G$8:G$318)+SUMIF(CustomerTotal!$A$8:$A$316,$A212,CustomerTotal!G$8:G$316)</f>
        <v>496.46788018005776</v>
      </c>
      <c r="H212" s="14">
        <f ca="1">SUMIF(DemandTotal!$A$8:$A$318,$A212,DemandTotal!H$8:H$318)+SUMIF(CommodityTotal!$A$8:$A$318,$A212,CommodityTotal!H$8:H$318)+SUMIF(CustomerTotal!$A$8:$A$316,$A212,CustomerTotal!H$8:H$316)</f>
        <v>27.250114559241595</v>
      </c>
      <c r="I212" s="14">
        <f ca="1">SUMIF(DemandTotal!$A$8:$A$318,$A212,DemandTotal!I$8:I$318)+SUMIF(CommodityTotal!$A$8:$A$318,$A212,CommodityTotal!I$8:I$318)+SUMIF(CustomerTotal!$A$8:$A$316,$A212,CustomerTotal!I$8:I$316)</f>
        <v>23.670214883080934</v>
      </c>
      <c r="J212" s="14">
        <f ca="1">SUMIF(DemandTotal!$A$8:$A$318,$A212,DemandTotal!J$8:J$318)+SUMIF(CommodityTotal!$A$8:$A$318,$A212,CommodityTotal!J$8:J$318)+SUMIF(CustomerTotal!$A$8:$A$316,$A212,CustomerTotal!J$8:J$316)</f>
        <v>50.70865044007428</v>
      </c>
      <c r="K212" s="14">
        <f ca="1">SUMIF(DemandTotal!$A$8:$A$318,$A212,DemandTotal!K$8:K$318)+SUMIF(CommodityTotal!$A$8:$A$318,$A212,CommodityTotal!K$8:K$318)+SUMIF(CustomerTotal!$A$8:$A$316,$A212,CustomerTotal!K$8:K$316)</f>
        <v>0.20429417749406736</v>
      </c>
      <c r="L212" s="14">
        <f ca="1">SUMIF(DemandTotal!$A$8:$A$318,$A212,DemandTotal!L$8:L$318)+SUMIF(CommodityTotal!$A$8:$A$318,$A212,CommodityTotal!L$8:L$318)+SUMIF(CustomerTotal!$A$8:$A$316,$A212,CustomerTotal!L$8:L$316)</f>
        <v>0.85234094445497999</v>
      </c>
      <c r="M212" s="14">
        <f ca="1">SUMIF(DemandTotal!$A$8:$A$318,$A212,DemandTotal!M$8:M$318)+SUMIF(CommodityTotal!$A$8:$A$318,$A212,CommodityTotal!M$8:M$318)+SUMIF(CustomerTotal!$A$8:$A$316,$A212,CustomerTotal!M$8:M$316)</f>
        <v>17.138607074504858</v>
      </c>
      <c r="N212" s="14">
        <f ca="1">SUMIF(DemandTotal!$A$8:$A$318,$A212,DemandTotal!N$8:N$318)+SUMIF(CommodityTotal!$A$8:$A$318,$A212,CommodityTotal!N$8:N$318)+SUMIF(CustomerTotal!$A$8:$A$316,$A212,CustomerTotal!N$8:N$316)</f>
        <v>5.5174360549342945</v>
      </c>
      <c r="O212" s="14">
        <f ca="1">SUMIF(DemandTotal!$A$8:$A$318,$A212,DemandTotal!O$8:O$318)+SUMIF(CommodityTotal!$A$8:$A$318,$A212,CommodityTotal!O$8:O$318)+SUMIF(CustomerTotal!$A$8:$A$316,$A212,CustomerTotal!O$8:O$316)</f>
        <v>12.496137333942913</v>
      </c>
      <c r="P212" s="14">
        <f ca="1">SUMIF(DemandTotal!$A$8:$A$318,$A212,DemandTotal!P$8:P$318)+SUMIF(CommodityTotal!$A$8:$A$318,$A212,CommodityTotal!P$8:P$318)+SUMIF(CustomerTotal!$A$8:$A$316,$A212,CustomerTotal!P$8:P$316)</f>
        <v>0</v>
      </c>
      <c r="Q212" s="14">
        <f ca="1">SUMIF(DemandTotal!$A$8:$A$318,$A212,DemandTotal!Q$8:Q$318)+SUMIF(CommodityTotal!$A$8:$A$318,$A212,CommodityTotal!Q$8:Q$318)+SUMIF(CustomerTotal!$A$8:$A$316,$A212,CustomerTotal!Q$8:Q$316)</f>
        <v>0</v>
      </c>
      <c r="R212" s="14">
        <f ca="1">SUMIF(DemandTotal!$A$8:$A$318,$A212,DemandTotal!R$8:R$318)+SUMIF(CommodityTotal!$A$8:$A$318,$A212,CommodityTotal!R$8:R$318)+SUMIF(CustomerTotal!$A$8:$A$316,$A212,CustomerTotal!R$8:R$316)</f>
        <v>0</v>
      </c>
      <c r="S212" s="14">
        <f ca="1">SUMIF(DemandTotal!$A$8:$A$318,$A212,DemandTotal!S$8:S$318)+SUMIF(CommodityTotal!$A$8:$A$318,$A212,CommodityTotal!S$8:S$318)+SUMIF(CustomerTotal!$A$8:$A$316,$A212,CustomerTotal!S$8:S$316)</f>
        <v>0</v>
      </c>
      <c r="T212" s="14">
        <f ca="1">SUMIF(DemandTotal!$A$8:$A$318,$A212,DemandTotal!T$8:T$318)+SUMIF(CommodityTotal!$A$8:$A$318,$A212,CommodityTotal!T$8:T$318)+SUMIF(CustomerTotal!$A$8:$A$316,$A212,CustomerTotal!T$8:T$316)</f>
        <v>0</v>
      </c>
      <c r="U212" s="14">
        <f ca="1">SUMIF(DemandTotal!$A$8:$A$318,$A212,DemandTotal!U$8:U$318)+SUMIF(CommodityTotal!$A$8:$A$318,$A212,CommodityTotal!U$8:U$318)+SUMIF(CustomerTotal!$A$8:$A$316,$A212,CustomerTotal!U$8:U$316)</f>
        <v>0</v>
      </c>
      <c r="W212" s="14"/>
    </row>
    <row r="213" spans="1:23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>IF(ISBLANK('Input-Accounts'!D213),"",'Input-Accounts'!D213)</f>
        <v>2133.6258390497951</v>
      </c>
      <c r="E213" s="14">
        <f t="shared" ca="1" si="17"/>
        <v>0</v>
      </c>
      <c r="G213" s="48">
        <f ca="1">SUMIF(DemandTotal!$A$8:$A$318,$A213,DemandTotal!G$8:G$318)+SUMIF(CommodityTotal!$A$8:$A$318,$A213,CommodityTotal!G$8:G$318)+SUMIF(CustomerTotal!$A$8:$A$316,$A213,CustomerTotal!G$8:G$316)</f>
        <v>1669.9782740059213</v>
      </c>
      <c r="H213" s="14">
        <f ca="1">SUMIF(DemandTotal!$A$8:$A$318,$A213,DemandTotal!H$8:H$318)+SUMIF(CommodityTotal!$A$8:$A$318,$A213,CommodityTotal!H$8:H$318)+SUMIF(CustomerTotal!$A$8:$A$316,$A213,CustomerTotal!H$8:H$316)</f>
        <v>91.661718904355908</v>
      </c>
      <c r="I213" s="14">
        <f ca="1">SUMIF(DemandTotal!$A$8:$A$318,$A213,DemandTotal!I$8:I$318)+SUMIF(CommodityTotal!$A$8:$A$318,$A213,CommodityTotal!I$8:I$318)+SUMIF(CustomerTotal!$A$8:$A$316,$A213,CustomerTotal!I$8:I$316)</f>
        <v>79.619943552965751</v>
      </c>
      <c r="J213" s="14">
        <f ca="1">SUMIF(DemandTotal!$A$8:$A$318,$A213,DemandTotal!J$8:J$318)+SUMIF(CommodityTotal!$A$8:$A$318,$A213,CommodityTotal!J$8:J$318)+SUMIF(CustomerTotal!$A$8:$A$316,$A213,CustomerTotal!J$8:J$316)</f>
        <v>170.56963384695189</v>
      </c>
      <c r="K213" s="14">
        <f ca="1">SUMIF(DemandTotal!$A$8:$A$318,$A213,DemandTotal!K$8:K$318)+SUMIF(CommodityTotal!$A$8:$A$318,$A213,CommodityTotal!K$8:K$318)+SUMIF(CustomerTotal!$A$8:$A$316,$A213,CustomerTotal!K$8:K$316)</f>
        <v>0.68718813752315333</v>
      </c>
      <c r="L213" s="14">
        <f ca="1">SUMIF(DemandTotal!$A$8:$A$318,$A213,DemandTotal!L$8:L$318)+SUMIF(CommodityTotal!$A$8:$A$318,$A213,CommodityTotal!L$8:L$318)+SUMIF(CustomerTotal!$A$8:$A$316,$A213,CustomerTotal!L$8:L$316)</f>
        <v>2.8670351418691422</v>
      </c>
      <c r="M213" s="14">
        <f ca="1">SUMIF(DemandTotal!$A$8:$A$318,$A213,DemandTotal!M$8:M$318)+SUMIF(CommodityTotal!$A$8:$A$318,$A213,CommodityTotal!M$8:M$318)+SUMIF(CustomerTotal!$A$8:$A$316,$A213,CustomerTotal!M$8:M$316)</f>
        <v>57.649452469648317</v>
      </c>
      <c r="N213" s="14">
        <f ca="1">SUMIF(DemandTotal!$A$8:$A$318,$A213,DemandTotal!N$8:N$318)+SUMIF(CommodityTotal!$A$8:$A$318,$A213,CommodityTotal!N$8:N$318)+SUMIF(CustomerTotal!$A$8:$A$316,$A213,CustomerTotal!N$8:N$316)</f>
        <v>18.559102628382529</v>
      </c>
      <c r="O213" s="14">
        <f ca="1">SUMIF(DemandTotal!$A$8:$A$318,$A213,DemandTotal!O$8:O$318)+SUMIF(CommodityTotal!$A$8:$A$318,$A213,CommodityTotal!O$8:O$318)+SUMIF(CustomerTotal!$A$8:$A$316,$A213,CustomerTotal!O$8:O$316)</f>
        <v>42.033490362177076</v>
      </c>
      <c r="P213" s="14">
        <f ca="1">SUMIF(DemandTotal!$A$8:$A$318,$A213,DemandTotal!P$8:P$318)+SUMIF(CommodityTotal!$A$8:$A$318,$A213,CommodityTotal!P$8:P$318)+SUMIF(CustomerTotal!$A$8:$A$316,$A213,CustomerTotal!P$8:P$316)</f>
        <v>0</v>
      </c>
      <c r="Q213" s="14">
        <f ca="1">SUMIF(DemandTotal!$A$8:$A$318,$A213,DemandTotal!Q$8:Q$318)+SUMIF(CommodityTotal!$A$8:$A$318,$A213,CommodityTotal!Q$8:Q$318)+SUMIF(CustomerTotal!$A$8:$A$316,$A213,CustomerTotal!Q$8:Q$316)</f>
        <v>0</v>
      </c>
      <c r="R213" s="14">
        <f ca="1">SUMIF(DemandTotal!$A$8:$A$318,$A213,DemandTotal!R$8:R$318)+SUMIF(CommodityTotal!$A$8:$A$318,$A213,CommodityTotal!R$8:R$318)+SUMIF(CustomerTotal!$A$8:$A$316,$A213,CustomerTotal!R$8:R$316)</f>
        <v>0</v>
      </c>
      <c r="S213" s="14">
        <f ca="1">SUMIF(DemandTotal!$A$8:$A$318,$A213,DemandTotal!S$8:S$318)+SUMIF(CommodityTotal!$A$8:$A$318,$A213,CommodityTotal!S$8:S$318)+SUMIF(CustomerTotal!$A$8:$A$316,$A213,CustomerTotal!S$8:S$316)</f>
        <v>0</v>
      </c>
      <c r="T213" s="14">
        <f ca="1">SUMIF(DemandTotal!$A$8:$A$318,$A213,DemandTotal!T$8:T$318)+SUMIF(CommodityTotal!$A$8:$A$318,$A213,CommodityTotal!T$8:T$318)+SUMIF(CustomerTotal!$A$8:$A$316,$A213,CustomerTotal!T$8:T$316)</f>
        <v>0</v>
      </c>
      <c r="U213" s="14">
        <f ca="1">SUMIF(DemandTotal!$A$8:$A$318,$A213,DemandTotal!U$8:U$318)+SUMIF(CommodityTotal!$A$8:$A$318,$A213,CommodityTotal!U$8:U$318)+SUMIF(CustomerTotal!$A$8:$A$316,$A213,CustomerTotal!U$8:U$316)</f>
        <v>0</v>
      </c>
      <c r="W213" s="14"/>
    </row>
    <row r="214" spans="1:23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>IF(ISBLANK('Input-Accounts'!D214),"",'Input-Accounts'!D214)</f>
        <v>0.51989265686899866</v>
      </c>
      <c r="E214" s="14">
        <f t="shared" ca="1" si="17"/>
        <v>0</v>
      </c>
      <c r="F214" s="3"/>
      <c r="G214" s="48">
        <f ca="1">SUMIF(DemandTotal!$A$8:$A$318,$A214,DemandTotal!G$8:G$318)+SUMIF(CommodityTotal!$A$8:$A$318,$A214,CommodityTotal!G$8:G$318)+SUMIF(CustomerTotal!$A$8:$A$316,$A214,CustomerTotal!G$8:G$316)</f>
        <v>0.40691738255902354</v>
      </c>
      <c r="H214" s="14">
        <f ca="1">SUMIF(DemandTotal!$A$8:$A$318,$A214,DemandTotal!H$8:H$318)+SUMIF(CommodityTotal!$A$8:$A$318,$A214,CommodityTotal!H$8:H$318)+SUMIF(CustomerTotal!$A$8:$A$316,$A214,CustomerTotal!H$8:H$316)</f>
        <v>2.2334869451893974E-2</v>
      </c>
      <c r="I214" s="14">
        <f ca="1">SUMIF(DemandTotal!$A$8:$A$318,$A214,DemandTotal!I$8:I$318)+SUMIF(CommodityTotal!$A$8:$A$318,$A214,CommodityTotal!I$8:I$318)+SUMIF(CustomerTotal!$A$8:$A$316,$A214,CustomerTotal!I$8:I$316)</f>
        <v>1.9400694927816257E-2</v>
      </c>
      <c r="J214" s="14">
        <f ca="1">SUMIF(DemandTotal!$A$8:$A$318,$A214,DemandTotal!J$8:J$318)+SUMIF(CommodityTotal!$A$8:$A$318,$A214,CommodityTotal!J$8:J$318)+SUMIF(CustomerTotal!$A$8:$A$316,$A214,CustomerTotal!J$8:J$316)</f>
        <v>4.1562067021721383E-2</v>
      </c>
      <c r="K214" s="14">
        <f ca="1">SUMIF(DemandTotal!$A$8:$A$318,$A214,DemandTotal!K$8:K$318)+SUMIF(CommodityTotal!$A$8:$A$318,$A214,CommodityTotal!K$8:K$318)+SUMIF(CustomerTotal!$A$8:$A$316,$A214,CustomerTotal!K$8:K$316)</f>
        <v>1.6744457254270863E-4</v>
      </c>
      <c r="L214" s="14">
        <f ca="1">SUMIF(DemandTotal!$A$8:$A$318,$A214,DemandTotal!L$8:L$318)+SUMIF(CommodityTotal!$A$8:$A$318,$A214,CommodityTotal!L$8:L$318)+SUMIF(CustomerTotal!$A$8:$A$316,$A214,CustomerTotal!L$8:L$316)</f>
        <v>6.9859976850812221E-4</v>
      </c>
      <c r="M214" s="14">
        <f ca="1">SUMIF(DemandTotal!$A$8:$A$318,$A214,DemandTotal!M$8:M$318)+SUMIF(CommodityTotal!$A$8:$A$318,$A214,CommodityTotal!M$8:M$318)+SUMIF(CustomerTotal!$A$8:$A$316,$A214,CustomerTotal!M$8:M$316)</f>
        <v>1.4047227242446718E-2</v>
      </c>
      <c r="N214" s="14">
        <f ca="1">SUMIF(DemandTotal!$A$8:$A$318,$A214,DemandTotal!N$8:N$318)+SUMIF(CommodityTotal!$A$8:$A$318,$A214,CommodityTotal!N$8:N$318)+SUMIF(CustomerTotal!$A$8:$A$316,$A214,CustomerTotal!N$8:N$316)</f>
        <v>4.5222273736951236E-3</v>
      </c>
      <c r="O214" s="14">
        <f ca="1">SUMIF(DemandTotal!$A$8:$A$318,$A214,DemandTotal!O$8:O$318)+SUMIF(CommodityTotal!$A$8:$A$318,$A214,CommodityTotal!O$8:O$318)+SUMIF(CustomerTotal!$A$8:$A$316,$A214,CustomerTotal!O$8:O$316)</f>
        <v>1.0242143951350825E-2</v>
      </c>
      <c r="P214" s="14">
        <f ca="1">SUMIF(DemandTotal!$A$8:$A$318,$A214,DemandTotal!P$8:P$318)+SUMIF(CommodityTotal!$A$8:$A$318,$A214,CommodityTotal!P$8:P$318)+SUMIF(CustomerTotal!$A$8:$A$316,$A214,CustomerTotal!P$8:P$316)</f>
        <v>0</v>
      </c>
      <c r="Q214" s="14">
        <f ca="1">SUMIF(DemandTotal!$A$8:$A$318,$A214,DemandTotal!Q$8:Q$318)+SUMIF(CommodityTotal!$A$8:$A$318,$A214,CommodityTotal!Q$8:Q$318)+SUMIF(CustomerTotal!$A$8:$A$316,$A214,CustomerTotal!Q$8:Q$316)</f>
        <v>0</v>
      </c>
      <c r="R214" s="14">
        <f ca="1">SUMIF(DemandTotal!$A$8:$A$318,$A214,DemandTotal!R$8:R$318)+SUMIF(CommodityTotal!$A$8:$A$318,$A214,CommodityTotal!R$8:R$318)+SUMIF(CustomerTotal!$A$8:$A$316,$A214,CustomerTotal!R$8:R$316)</f>
        <v>0</v>
      </c>
      <c r="S214" s="14">
        <f ca="1">SUMIF(DemandTotal!$A$8:$A$318,$A214,DemandTotal!S$8:S$318)+SUMIF(CommodityTotal!$A$8:$A$318,$A214,CommodityTotal!S$8:S$318)+SUMIF(CustomerTotal!$A$8:$A$316,$A214,CustomerTotal!S$8:S$316)</f>
        <v>0</v>
      </c>
      <c r="T214" s="14">
        <f ca="1">SUMIF(DemandTotal!$A$8:$A$318,$A214,DemandTotal!T$8:T$318)+SUMIF(CommodityTotal!$A$8:$A$318,$A214,CommodityTotal!T$8:T$318)+SUMIF(CustomerTotal!$A$8:$A$316,$A214,CustomerTotal!T$8:T$316)</f>
        <v>0</v>
      </c>
      <c r="U214" s="14">
        <f ca="1">SUMIF(DemandTotal!$A$8:$A$318,$A214,DemandTotal!U$8:U$318)+SUMIF(CommodityTotal!$A$8:$A$318,$A214,CommodityTotal!U$8:U$318)+SUMIF(CustomerTotal!$A$8:$A$316,$A214,CustomerTotal!U$8:U$316)</f>
        <v>0</v>
      </c>
      <c r="W214" s="14"/>
    </row>
    <row r="215" spans="1:23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>IF(ISBLANK('Input-Accounts'!D215),"",'Input-Accounts'!D215)</f>
        <v>170.87257498112569</v>
      </c>
      <c r="E215" s="14">
        <f t="shared" ca="1" si="17"/>
        <v>0</v>
      </c>
      <c r="F215" s="3"/>
      <c r="G215" s="48">
        <f ca="1">SUMIF(DemandTotal!$A$8:$A$318,$A215,DemandTotal!G$8:G$318)+SUMIF(CommodityTotal!$A$8:$A$318,$A215,CommodityTotal!G$8:G$318)+SUMIF(CustomerTotal!$A$8:$A$316,$A215,CustomerTotal!G$8:G$316)</f>
        <v>133.74110990754082</v>
      </c>
      <c r="H215" s="14">
        <f ca="1">SUMIF(DemandTotal!$A$8:$A$318,$A215,DemandTotal!H$8:H$318)+SUMIF(CommodityTotal!$A$8:$A$318,$A215,CommodityTotal!H$8:H$318)+SUMIF(CustomerTotal!$A$8:$A$316,$A215,CustomerTotal!H$8:H$316)</f>
        <v>7.3407781485054873</v>
      </c>
      <c r="I215" s="14">
        <f ca="1">SUMIF(DemandTotal!$A$8:$A$318,$A215,DemandTotal!I$8:I$318)+SUMIF(CommodityTotal!$A$8:$A$318,$A215,CommodityTotal!I$8:I$318)+SUMIF(CustomerTotal!$A$8:$A$316,$A215,CustomerTotal!I$8:I$316)</f>
        <v>6.3764060810240419</v>
      </c>
      <c r="J215" s="14">
        <f ca="1">SUMIF(DemandTotal!$A$8:$A$318,$A215,DemandTotal!J$8:J$318)+SUMIF(CommodityTotal!$A$8:$A$318,$A215,CommodityTotal!J$8:J$318)+SUMIF(CustomerTotal!$A$8:$A$316,$A215,CustomerTotal!J$8:J$316)</f>
        <v>13.660161034605952</v>
      </c>
      <c r="K215" s="14">
        <f ca="1">SUMIF(DemandTotal!$A$8:$A$318,$A215,DemandTotal!K$8:K$318)+SUMIF(CommodityTotal!$A$8:$A$318,$A215,CommodityTotal!K$8:K$318)+SUMIF(CustomerTotal!$A$8:$A$316,$A215,CustomerTotal!K$8:K$316)</f>
        <v>5.503383227087208E-2</v>
      </c>
      <c r="L215" s="14">
        <f ca="1">SUMIF(DemandTotal!$A$8:$A$318,$A215,DemandTotal!L$8:L$318)+SUMIF(CommodityTotal!$A$8:$A$318,$A215,CommodityTotal!L$8:L$318)+SUMIF(CustomerTotal!$A$8:$A$316,$A215,CustomerTotal!L$8:L$316)</f>
        <v>0.22960805418007688</v>
      </c>
      <c r="M215" s="14">
        <f ca="1">SUMIF(DemandTotal!$A$8:$A$318,$A215,DemandTotal!M$8:M$318)+SUMIF(CommodityTotal!$A$8:$A$318,$A215,CommodityTotal!M$8:M$318)+SUMIF(CustomerTotal!$A$8:$A$316,$A215,CustomerTotal!M$8:M$316)</f>
        <v>4.616887464264968</v>
      </c>
      <c r="N215" s="14">
        <f ca="1">SUMIF(DemandTotal!$A$8:$A$318,$A215,DemandTotal!N$8:N$318)+SUMIF(CommodityTotal!$A$8:$A$318,$A215,CommodityTotal!N$8:N$318)+SUMIF(CustomerTotal!$A$8:$A$316,$A215,CustomerTotal!N$8:N$316)</f>
        <v>1.4863157341884297</v>
      </c>
      <c r="O215" s="14">
        <f ca="1">SUMIF(DemandTotal!$A$8:$A$318,$A215,DemandTotal!O$8:O$318)+SUMIF(CommodityTotal!$A$8:$A$318,$A215,CommodityTotal!O$8:O$318)+SUMIF(CustomerTotal!$A$8:$A$316,$A215,CustomerTotal!O$8:O$316)</f>
        <v>3.3662747245450388</v>
      </c>
      <c r="P215" s="14">
        <f ca="1">SUMIF(DemandTotal!$A$8:$A$318,$A215,DemandTotal!P$8:P$318)+SUMIF(CommodityTotal!$A$8:$A$318,$A215,CommodityTotal!P$8:P$318)+SUMIF(CustomerTotal!$A$8:$A$316,$A215,CustomerTotal!P$8:P$316)</f>
        <v>0</v>
      </c>
      <c r="Q215" s="14">
        <f ca="1">SUMIF(DemandTotal!$A$8:$A$318,$A215,DemandTotal!Q$8:Q$318)+SUMIF(CommodityTotal!$A$8:$A$318,$A215,CommodityTotal!Q$8:Q$318)+SUMIF(CustomerTotal!$A$8:$A$316,$A215,CustomerTotal!Q$8:Q$316)</f>
        <v>0</v>
      </c>
      <c r="R215" s="14">
        <f ca="1">SUMIF(DemandTotal!$A$8:$A$318,$A215,DemandTotal!R$8:R$318)+SUMIF(CommodityTotal!$A$8:$A$318,$A215,CommodityTotal!R$8:R$318)+SUMIF(CustomerTotal!$A$8:$A$316,$A215,CustomerTotal!R$8:R$316)</f>
        <v>0</v>
      </c>
      <c r="S215" s="14">
        <f ca="1">SUMIF(DemandTotal!$A$8:$A$318,$A215,DemandTotal!S$8:S$318)+SUMIF(CommodityTotal!$A$8:$A$318,$A215,CommodityTotal!S$8:S$318)+SUMIF(CustomerTotal!$A$8:$A$316,$A215,CustomerTotal!S$8:S$316)</f>
        <v>0</v>
      </c>
      <c r="T215" s="14">
        <f ca="1">SUMIF(DemandTotal!$A$8:$A$318,$A215,DemandTotal!T$8:T$318)+SUMIF(CommodityTotal!$A$8:$A$318,$A215,CommodityTotal!T$8:T$318)+SUMIF(CustomerTotal!$A$8:$A$316,$A215,CustomerTotal!T$8:T$316)</f>
        <v>0</v>
      </c>
      <c r="U215" s="14">
        <f ca="1">SUMIF(DemandTotal!$A$8:$A$318,$A215,DemandTotal!U$8:U$318)+SUMIF(CommodityTotal!$A$8:$A$318,$A215,CommodityTotal!U$8:U$318)+SUMIF(CustomerTotal!$A$8:$A$316,$A215,CustomerTotal!U$8:U$316)</f>
        <v>0</v>
      </c>
      <c r="W215" s="14"/>
    </row>
    <row r="216" spans="1:23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>IF(ISBLANK('Input-Accounts'!D216),"",'Input-Accounts'!D216)</f>
        <v>78.68725147297539</v>
      </c>
      <c r="E216" s="14">
        <f t="shared" ca="1" si="17"/>
        <v>0</v>
      </c>
      <c r="F216" s="3"/>
      <c r="G216" s="48">
        <f ca="1">SUMIF(DemandTotal!$A$8:$A$318,$A216,DemandTotal!G$8:G$318)+SUMIF(CommodityTotal!$A$8:$A$318,$A216,CommodityTotal!G$8:G$318)+SUMIF(CustomerTotal!$A$8:$A$316,$A216,CustomerTotal!G$8:G$316)</f>
        <v>0.31042777493953333</v>
      </c>
      <c r="H216" s="14">
        <f ca="1">SUMIF(DemandTotal!$A$8:$A$318,$A216,DemandTotal!H$8:H$318)+SUMIF(CommodityTotal!$A$8:$A$318,$A216,CommodityTotal!H$8:H$318)+SUMIF(CustomerTotal!$A$8:$A$316,$A216,CustomerTotal!H$8:H$316)</f>
        <v>3.963263732549402</v>
      </c>
      <c r="I216" s="14">
        <f ca="1">SUMIF(DemandTotal!$A$8:$A$318,$A216,DemandTotal!I$8:I$318)+SUMIF(CommodityTotal!$A$8:$A$318,$A216,CommodityTotal!I$8:I$318)+SUMIF(CustomerTotal!$A$8:$A$316,$A216,CustomerTotal!I$8:I$316)</f>
        <v>31.537106007531985</v>
      </c>
      <c r="J216" s="14">
        <f ca="1">SUMIF(DemandTotal!$A$8:$A$318,$A216,DemandTotal!J$8:J$318)+SUMIF(CommodityTotal!$A$8:$A$318,$A216,CommodityTotal!J$8:J$318)+SUMIF(CustomerTotal!$A$8:$A$316,$A216,CustomerTotal!J$8:J$316)</f>
        <v>12.727071485453051</v>
      </c>
      <c r="K216" s="14">
        <f ca="1">SUMIF(DemandTotal!$A$8:$A$318,$A216,DemandTotal!K$8:K$318)+SUMIF(CommodityTotal!$A$8:$A$318,$A216,CommodityTotal!K$8:K$318)+SUMIF(CustomerTotal!$A$8:$A$316,$A216,CustomerTotal!K$8:K$316)</f>
        <v>0.84825315401633083</v>
      </c>
      <c r="L216" s="14">
        <f ca="1">SUMIF(DemandTotal!$A$8:$A$318,$A216,DemandTotal!L$8:L$318)+SUMIF(CommodityTotal!$A$8:$A$318,$A216,CommodityTotal!L$8:L$318)+SUMIF(CustomerTotal!$A$8:$A$316,$A216,CustomerTotal!L$8:L$316)</f>
        <v>0.78386617297547689</v>
      </c>
      <c r="M216" s="14">
        <f ca="1">SUMIF(DemandTotal!$A$8:$A$318,$A216,DemandTotal!M$8:M$318)+SUMIF(CommodityTotal!$A$8:$A$318,$A216,CommodityTotal!M$8:M$318)+SUMIF(CustomerTotal!$A$8:$A$316,$A216,CustomerTotal!M$8:M$316)</f>
        <v>13.813684557373715</v>
      </c>
      <c r="N216" s="14">
        <f ca="1">SUMIF(DemandTotal!$A$8:$A$318,$A216,DemandTotal!N$8:N$318)+SUMIF(CommodityTotal!$A$8:$A$318,$A216,CommodityTotal!N$8:N$318)+SUMIF(CustomerTotal!$A$8:$A$316,$A216,CustomerTotal!N$8:N$316)</f>
        <v>10.394588347138843</v>
      </c>
      <c r="O216" s="14">
        <f ca="1">SUMIF(DemandTotal!$A$8:$A$318,$A216,DemandTotal!O$8:O$318)+SUMIF(CommodityTotal!$A$8:$A$318,$A216,CommodityTotal!O$8:O$318)+SUMIF(CustomerTotal!$A$8:$A$316,$A216,CustomerTotal!O$8:O$316)</f>
        <v>4.3089902409970593</v>
      </c>
      <c r="P216" s="14">
        <f ca="1">SUMIF(DemandTotal!$A$8:$A$318,$A216,DemandTotal!P$8:P$318)+SUMIF(CommodityTotal!$A$8:$A$318,$A216,CommodityTotal!P$8:P$318)+SUMIF(CustomerTotal!$A$8:$A$316,$A216,CustomerTotal!P$8:P$316)</f>
        <v>0</v>
      </c>
      <c r="Q216" s="14">
        <f ca="1">SUMIF(DemandTotal!$A$8:$A$318,$A216,DemandTotal!Q$8:Q$318)+SUMIF(CommodityTotal!$A$8:$A$318,$A216,CommodityTotal!Q$8:Q$318)+SUMIF(CustomerTotal!$A$8:$A$316,$A216,CustomerTotal!Q$8:Q$316)</f>
        <v>0</v>
      </c>
      <c r="R216" s="14">
        <f ca="1">SUMIF(DemandTotal!$A$8:$A$318,$A216,DemandTotal!R$8:R$318)+SUMIF(CommodityTotal!$A$8:$A$318,$A216,CommodityTotal!R$8:R$318)+SUMIF(CustomerTotal!$A$8:$A$316,$A216,CustomerTotal!R$8:R$316)</f>
        <v>0</v>
      </c>
      <c r="S216" s="14">
        <f ca="1">SUMIF(DemandTotal!$A$8:$A$318,$A216,DemandTotal!S$8:S$318)+SUMIF(CommodityTotal!$A$8:$A$318,$A216,CommodityTotal!S$8:S$318)+SUMIF(CustomerTotal!$A$8:$A$316,$A216,CustomerTotal!S$8:S$316)</f>
        <v>0</v>
      </c>
      <c r="T216" s="14">
        <f ca="1">SUMIF(DemandTotal!$A$8:$A$318,$A216,DemandTotal!T$8:T$318)+SUMIF(CommodityTotal!$A$8:$A$318,$A216,CommodityTotal!T$8:T$318)+SUMIF(CustomerTotal!$A$8:$A$316,$A216,CustomerTotal!T$8:T$316)</f>
        <v>0</v>
      </c>
      <c r="U216" s="14">
        <f ca="1">SUMIF(DemandTotal!$A$8:$A$318,$A216,DemandTotal!U$8:U$318)+SUMIF(CommodityTotal!$A$8:$A$318,$A216,CommodityTotal!U$8:U$318)+SUMIF(CustomerTotal!$A$8:$A$316,$A216,CustomerTotal!U$8:U$316)</f>
        <v>0</v>
      </c>
      <c r="W216" s="14"/>
    </row>
    <row r="217" spans="1:23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>IF(ISBLANK('Input-Accounts'!D217),"",'Input-Accounts'!D217)</f>
        <v>0</v>
      </c>
      <c r="E217" s="14">
        <f t="shared" ca="1" si="17"/>
        <v>0</v>
      </c>
      <c r="F217" s="3"/>
      <c r="G217" s="48">
        <f ca="1">SUMIF(DemandTotal!$A$8:$A$318,$A217,DemandTotal!G$8:G$318)+SUMIF(CommodityTotal!$A$8:$A$318,$A217,CommodityTotal!G$8:G$318)+SUMIF(CustomerTotal!$A$8:$A$316,$A217,CustomerTotal!G$8:G$316)</f>
        <v>0</v>
      </c>
      <c r="H217" s="14">
        <f ca="1">SUMIF(DemandTotal!$A$8:$A$318,$A217,DemandTotal!H$8:H$318)+SUMIF(CommodityTotal!$A$8:$A$318,$A217,CommodityTotal!H$8:H$318)+SUMIF(CustomerTotal!$A$8:$A$316,$A217,CustomerTotal!H$8:H$316)</f>
        <v>0</v>
      </c>
      <c r="I217" s="14">
        <f ca="1">SUMIF(DemandTotal!$A$8:$A$318,$A217,DemandTotal!I$8:I$318)+SUMIF(CommodityTotal!$A$8:$A$318,$A217,CommodityTotal!I$8:I$318)+SUMIF(CustomerTotal!$A$8:$A$316,$A217,CustomerTotal!I$8:I$316)</f>
        <v>0</v>
      </c>
      <c r="J217" s="14">
        <f ca="1">SUMIF(DemandTotal!$A$8:$A$318,$A217,DemandTotal!J$8:J$318)+SUMIF(CommodityTotal!$A$8:$A$318,$A217,CommodityTotal!J$8:J$318)+SUMIF(CustomerTotal!$A$8:$A$316,$A217,CustomerTotal!J$8:J$316)</f>
        <v>0</v>
      </c>
      <c r="K217" s="14">
        <f ca="1">SUMIF(DemandTotal!$A$8:$A$318,$A217,DemandTotal!K$8:K$318)+SUMIF(CommodityTotal!$A$8:$A$318,$A217,CommodityTotal!K$8:K$318)+SUMIF(CustomerTotal!$A$8:$A$316,$A217,CustomerTotal!K$8:K$316)</f>
        <v>0</v>
      </c>
      <c r="L217" s="14">
        <f ca="1">SUMIF(DemandTotal!$A$8:$A$318,$A217,DemandTotal!L$8:L$318)+SUMIF(CommodityTotal!$A$8:$A$318,$A217,CommodityTotal!L$8:L$318)+SUMIF(CustomerTotal!$A$8:$A$316,$A217,CustomerTotal!L$8:L$316)</f>
        <v>0</v>
      </c>
      <c r="M217" s="14">
        <f ca="1">SUMIF(DemandTotal!$A$8:$A$318,$A217,DemandTotal!M$8:M$318)+SUMIF(CommodityTotal!$A$8:$A$318,$A217,CommodityTotal!M$8:M$318)+SUMIF(CustomerTotal!$A$8:$A$316,$A217,CustomerTotal!M$8:M$316)</f>
        <v>0</v>
      </c>
      <c r="N217" s="14">
        <f ca="1">SUMIF(DemandTotal!$A$8:$A$318,$A217,DemandTotal!N$8:N$318)+SUMIF(CommodityTotal!$A$8:$A$318,$A217,CommodityTotal!N$8:N$318)+SUMIF(CustomerTotal!$A$8:$A$316,$A217,CustomerTotal!N$8:N$316)</f>
        <v>0</v>
      </c>
      <c r="O217" s="14">
        <f ca="1">SUMIF(DemandTotal!$A$8:$A$318,$A217,DemandTotal!O$8:O$318)+SUMIF(CommodityTotal!$A$8:$A$318,$A217,CommodityTotal!O$8:O$318)+SUMIF(CustomerTotal!$A$8:$A$316,$A217,CustomerTotal!O$8:O$316)</f>
        <v>0</v>
      </c>
      <c r="P217" s="14">
        <f ca="1">SUMIF(DemandTotal!$A$8:$A$318,$A217,DemandTotal!P$8:P$318)+SUMIF(CommodityTotal!$A$8:$A$318,$A217,CommodityTotal!P$8:P$318)+SUMIF(CustomerTotal!$A$8:$A$316,$A217,CustomerTotal!P$8:P$316)</f>
        <v>0</v>
      </c>
      <c r="Q217" s="14">
        <f ca="1">SUMIF(DemandTotal!$A$8:$A$318,$A217,DemandTotal!Q$8:Q$318)+SUMIF(CommodityTotal!$A$8:$A$318,$A217,CommodityTotal!Q$8:Q$318)+SUMIF(CustomerTotal!$A$8:$A$316,$A217,CustomerTotal!Q$8:Q$316)</f>
        <v>0</v>
      </c>
      <c r="R217" s="14">
        <f ca="1">SUMIF(DemandTotal!$A$8:$A$318,$A217,DemandTotal!R$8:R$318)+SUMIF(CommodityTotal!$A$8:$A$318,$A217,CommodityTotal!R$8:R$318)+SUMIF(CustomerTotal!$A$8:$A$316,$A217,CustomerTotal!R$8:R$316)</f>
        <v>0</v>
      </c>
      <c r="S217" s="14">
        <f ca="1">SUMIF(DemandTotal!$A$8:$A$318,$A217,DemandTotal!S$8:S$318)+SUMIF(CommodityTotal!$A$8:$A$318,$A217,CommodityTotal!S$8:S$318)+SUMIF(CustomerTotal!$A$8:$A$316,$A217,CustomerTotal!S$8:S$316)</f>
        <v>0</v>
      </c>
      <c r="T217" s="14">
        <f ca="1">SUMIF(DemandTotal!$A$8:$A$318,$A217,DemandTotal!T$8:T$318)+SUMIF(CommodityTotal!$A$8:$A$318,$A217,CommodityTotal!T$8:T$318)+SUMIF(CustomerTotal!$A$8:$A$316,$A217,CustomerTotal!T$8:T$316)</f>
        <v>0</v>
      </c>
      <c r="U217" s="14">
        <f ca="1">SUMIF(DemandTotal!$A$8:$A$318,$A217,DemandTotal!U$8:U$318)+SUMIF(CommodityTotal!$A$8:$A$318,$A217,CommodityTotal!U$8:U$318)+SUMIF(CustomerTotal!$A$8:$A$316,$A217,CustomerTotal!U$8:U$316)</f>
        <v>0</v>
      </c>
      <c r="W217" s="14"/>
    </row>
    <row r="218" spans="1:23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>IF(ISBLANK('Input-Accounts'!D218),"",'Input-Accounts'!D218)</f>
        <v>554.99542383527432</v>
      </c>
      <c r="E218" s="14">
        <f t="shared" ca="1" si="17"/>
        <v>0</v>
      </c>
      <c r="G218" s="48">
        <f ca="1">SUMIF(DemandTotal!$A$8:$A$318,$A218,DemandTotal!G$8:G$318)+SUMIF(CommodityTotal!$A$8:$A$318,$A218,CommodityTotal!G$8:G$318)+SUMIF(CustomerTotal!$A$8:$A$316,$A218,CustomerTotal!G$8:G$316)</f>
        <v>500.1434506547854</v>
      </c>
      <c r="H218" s="14">
        <f ca="1">SUMIF(DemandTotal!$A$8:$A$318,$A218,DemandTotal!H$8:H$318)+SUMIF(CommodityTotal!$A$8:$A$318,$A218,CommodityTotal!H$8:H$318)+SUMIF(CustomerTotal!$A$8:$A$316,$A218,CustomerTotal!H$8:H$316)</f>
        <v>27.782419947000101</v>
      </c>
      <c r="I218" s="14">
        <f ca="1">SUMIF(DemandTotal!$A$8:$A$318,$A218,DemandTotal!I$8:I$318)+SUMIF(CommodityTotal!$A$8:$A$318,$A218,CommodityTotal!I$8:I$318)+SUMIF(CustomerTotal!$A$8:$A$316,$A218,CustomerTotal!I$8:I$316)</f>
        <v>15.555182135446964</v>
      </c>
      <c r="J218" s="14">
        <f ca="1">SUMIF(DemandTotal!$A$8:$A$318,$A218,DemandTotal!J$8:J$318)+SUMIF(CommodityTotal!$A$8:$A$318,$A218,CommodityTotal!J$8:J$318)+SUMIF(CustomerTotal!$A$8:$A$316,$A218,CustomerTotal!J$8:J$316)</f>
        <v>8.4600110643854105</v>
      </c>
      <c r="K218" s="14">
        <f ca="1">SUMIF(DemandTotal!$A$8:$A$318,$A218,DemandTotal!K$8:K$318)+SUMIF(CommodityTotal!$A$8:$A$318,$A218,CommodityTotal!K$8:K$318)+SUMIF(CustomerTotal!$A$8:$A$316,$A218,CustomerTotal!K$8:K$316)</f>
        <v>1.6349696481179746E-2</v>
      </c>
      <c r="L218" s="14">
        <f ca="1">SUMIF(DemandTotal!$A$8:$A$318,$A218,DemandTotal!L$8:L$318)+SUMIF(CommodityTotal!$A$8:$A$318,$A218,CommodityTotal!L$8:L$318)+SUMIF(CustomerTotal!$A$8:$A$316,$A218,CustomerTotal!L$8:L$316)</f>
        <v>0.77484904471471505</v>
      </c>
      <c r="M218" s="14">
        <f ca="1">SUMIF(DemandTotal!$A$8:$A$318,$A218,DemandTotal!M$8:M$318)+SUMIF(CommodityTotal!$A$8:$A$318,$A218,CommodityTotal!M$8:M$318)+SUMIF(CustomerTotal!$A$8:$A$316,$A218,CustomerTotal!M$8:M$316)</f>
        <v>1.9885089752392435</v>
      </c>
      <c r="N218" s="14">
        <f ca="1">SUMIF(DemandTotal!$A$8:$A$318,$A218,DemandTotal!N$8:N$318)+SUMIF(CommodityTotal!$A$8:$A$318,$A218,CommodityTotal!N$8:N$318)+SUMIF(CustomerTotal!$A$8:$A$316,$A218,CustomerTotal!N$8:N$316)</f>
        <v>0.19596122565425675</v>
      </c>
      <c r="O218" s="14">
        <f ca="1">SUMIF(DemandTotal!$A$8:$A$318,$A218,DemandTotal!O$8:O$318)+SUMIF(CommodityTotal!$A$8:$A$318,$A218,CommodityTotal!O$8:O$318)+SUMIF(CustomerTotal!$A$8:$A$316,$A218,CustomerTotal!O$8:O$316)</f>
        <v>7.8691091567105742E-2</v>
      </c>
      <c r="P218" s="14">
        <f ca="1">SUMIF(DemandTotal!$A$8:$A$318,$A218,DemandTotal!P$8:P$318)+SUMIF(CommodityTotal!$A$8:$A$318,$A218,CommodityTotal!P$8:P$318)+SUMIF(CustomerTotal!$A$8:$A$316,$A218,CustomerTotal!P$8:P$316)</f>
        <v>0</v>
      </c>
      <c r="Q218" s="14">
        <f ca="1">SUMIF(DemandTotal!$A$8:$A$318,$A218,DemandTotal!Q$8:Q$318)+SUMIF(CommodityTotal!$A$8:$A$318,$A218,CommodityTotal!Q$8:Q$318)+SUMIF(CustomerTotal!$A$8:$A$316,$A218,CustomerTotal!Q$8:Q$316)</f>
        <v>0</v>
      </c>
      <c r="R218" s="14">
        <f ca="1">SUMIF(DemandTotal!$A$8:$A$318,$A218,DemandTotal!R$8:R$318)+SUMIF(CommodityTotal!$A$8:$A$318,$A218,CommodityTotal!R$8:R$318)+SUMIF(CustomerTotal!$A$8:$A$316,$A218,CustomerTotal!R$8:R$316)</f>
        <v>0</v>
      </c>
      <c r="S218" s="14">
        <f ca="1">SUMIF(DemandTotal!$A$8:$A$318,$A218,DemandTotal!S$8:S$318)+SUMIF(CommodityTotal!$A$8:$A$318,$A218,CommodityTotal!S$8:S$318)+SUMIF(CustomerTotal!$A$8:$A$316,$A218,CustomerTotal!S$8:S$316)</f>
        <v>0</v>
      </c>
      <c r="T218" s="14">
        <f ca="1">SUMIF(DemandTotal!$A$8:$A$318,$A218,DemandTotal!T$8:T$318)+SUMIF(CommodityTotal!$A$8:$A$318,$A218,CommodityTotal!T$8:T$318)+SUMIF(CustomerTotal!$A$8:$A$316,$A218,CustomerTotal!T$8:T$316)</f>
        <v>0</v>
      </c>
      <c r="U218" s="14">
        <f ca="1">SUMIF(DemandTotal!$A$8:$A$318,$A218,DemandTotal!U$8:U$318)+SUMIF(CommodityTotal!$A$8:$A$318,$A218,CommodityTotal!U$8:U$318)+SUMIF(CustomerTotal!$A$8:$A$316,$A218,CustomerTotal!U$8:U$316)</f>
        <v>0</v>
      </c>
      <c r="W218" s="14"/>
    </row>
    <row r="219" spans="1:23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>IF(ISBLANK('Input-Accounts'!D219),"",'Input-Accounts'!D219)</f>
        <v>444.90735387236708</v>
      </c>
      <c r="E219" s="14">
        <f t="shared" ca="1" si="17"/>
        <v>0</v>
      </c>
      <c r="G219" s="48">
        <f ca="1">SUMIF(DemandTotal!$A$8:$A$318,$A219,DemandTotal!G$8:G$318)+SUMIF(CommodityTotal!$A$8:$A$318,$A219,CommodityTotal!G$8:G$318)+SUMIF(CustomerTotal!$A$8:$A$316,$A219,CustomerTotal!G$8:G$316)</f>
        <v>312.4782361385553</v>
      </c>
      <c r="H219" s="14">
        <f ca="1">SUMIF(DemandTotal!$A$8:$A$318,$A219,DemandTotal!H$8:H$318)+SUMIF(CommodityTotal!$A$8:$A$318,$A219,CommodityTotal!H$8:H$318)+SUMIF(CustomerTotal!$A$8:$A$316,$A219,CustomerTotal!H$8:H$316)</f>
        <v>36.633132236832317</v>
      </c>
      <c r="I219" s="14">
        <f ca="1">SUMIF(DemandTotal!$A$8:$A$318,$A219,DemandTotal!I$8:I$318)+SUMIF(CommodityTotal!$A$8:$A$318,$A219,CommodityTotal!I$8:I$318)+SUMIF(CustomerTotal!$A$8:$A$316,$A219,CustomerTotal!I$8:I$316)</f>
        <v>51.996085102029667</v>
      </c>
      <c r="J219" s="14">
        <f ca="1">SUMIF(DemandTotal!$A$8:$A$318,$A219,DemandTotal!J$8:J$318)+SUMIF(CommodityTotal!$A$8:$A$318,$A219,CommodityTotal!J$8:J$318)+SUMIF(CustomerTotal!$A$8:$A$316,$A219,CustomerTotal!J$8:J$316)</f>
        <v>30.84229871088559</v>
      </c>
      <c r="K219" s="14">
        <f ca="1">SUMIF(DemandTotal!$A$8:$A$318,$A219,DemandTotal!K$8:K$318)+SUMIF(CommodityTotal!$A$8:$A$318,$A219,CommodityTotal!K$8:K$318)+SUMIF(CustomerTotal!$A$8:$A$316,$A219,CustomerTotal!K$8:K$316)</f>
        <v>0.39863757425819391</v>
      </c>
      <c r="L219" s="14">
        <f ca="1">SUMIF(DemandTotal!$A$8:$A$318,$A219,DemandTotal!L$8:L$318)+SUMIF(CommodityTotal!$A$8:$A$318,$A219,CommodityTotal!L$8:L$318)+SUMIF(CustomerTotal!$A$8:$A$316,$A219,CustomerTotal!L$8:L$316)</f>
        <v>3.0676249104459199</v>
      </c>
      <c r="M219" s="14">
        <f ca="1">SUMIF(DemandTotal!$A$8:$A$318,$A219,DemandTotal!M$8:M$318)+SUMIF(CommodityTotal!$A$8:$A$318,$A219,CommodityTotal!M$8:M$318)+SUMIF(CustomerTotal!$A$8:$A$316,$A219,CustomerTotal!M$8:M$316)</f>
        <v>8.2477299427681565</v>
      </c>
      <c r="N219" s="14">
        <f ca="1">SUMIF(DemandTotal!$A$8:$A$318,$A219,DemandTotal!N$8:N$318)+SUMIF(CommodityTotal!$A$8:$A$318,$A219,CommodityTotal!N$8:N$318)+SUMIF(CustomerTotal!$A$8:$A$316,$A219,CustomerTotal!N$8:N$316)</f>
        <v>0.88757547857727026</v>
      </c>
      <c r="O219" s="14">
        <f ca="1">SUMIF(DemandTotal!$A$8:$A$318,$A219,DemandTotal!O$8:O$318)+SUMIF(CommodityTotal!$A$8:$A$318,$A219,CommodityTotal!O$8:O$318)+SUMIF(CustomerTotal!$A$8:$A$316,$A219,CustomerTotal!O$8:O$316)</f>
        <v>0.35603377801466118</v>
      </c>
      <c r="P219" s="14">
        <f ca="1">SUMIF(DemandTotal!$A$8:$A$318,$A219,DemandTotal!P$8:P$318)+SUMIF(CommodityTotal!$A$8:$A$318,$A219,CommodityTotal!P$8:P$318)+SUMIF(CustomerTotal!$A$8:$A$316,$A219,CustomerTotal!P$8:P$316)</f>
        <v>0</v>
      </c>
      <c r="Q219" s="14">
        <f ca="1">SUMIF(DemandTotal!$A$8:$A$318,$A219,DemandTotal!Q$8:Q$318)+SUMIF(CommodityTotal!$A$8:$A$318,$A219,CommodityTotal!Q$8:Q$318)+SUMIF(CustomerTotal!$A$8:$A$316,$A219,CustomerTotal!Q$8:Q$316)</f>
        <v>0</v>
      </c>
      <c r="R219" s="14">
        <f ca="1">SUMIF(DemandTotal!$A$8:$A$318,$A219,DemandTotal!R$8:R$318)+SUMIF(CommodityTotal!$A$8:$A$318,$A219,CommodityTotal!R$8:R$318)+SUMIF(CustomerTotal!$A$8:$A$316,$A219,CustomerTotal!R$8:R$316)</f>
        <v>0</v>
      </c>
      <c r="S219" s="14">
        <f ca="1">SUMIF(DemandTotal!$A$8:$A$318,$A219,DemandTotal!S$8:S$318)+SUMIF(CommodityTotal!$A$8:$A$318,$A219,CommodityTotal!S$8:S$318)+SUMIF(CustomerTotal!$A$8:$A$316,$A219,CustomerTotal!S$8:S$316)</f>
        <v>0</v>
      </c>
      <c r="T219" s="14">
        <f ca="1">SUMIF(DemandTotal!$A$8:$A$318,$A219,DemandTotal!T$8:T$318)+SUMIF(CommodityTotal!$A$8:$A$318,$A219,CommodityTotal!T$8:T$318)+SUMIF(CustomerTotal!$A$8:$A$316,$A219,CustomerTotal!T$8:T$316)</f>
        <v>0</v>
      </c>
      <c r="U219" s="14">
        <f ca="1">SUMIF(DemandTotal!$A$8:$A$318,$A219,DemandTotal!U$8:U$318)+SUMIF(CommodityTotal!$A$8:$A$318,$A219,CommodityTotal!U$8:U$318)+SUMIF(CustomerTotal!$A$8:$A$316,$A219,CustomerTotal!U$8:U$316)</f>
        <v>0</v>
      </c>
      <c r="W219" s="14"/>
    </row>
    <row r="220" spans="1:23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>IF(ISBLANK('Input-Accounts'!D220),"",'Input-Accounts'!D220)</f>
        <v>98.099234458017435</v>
      </c>
      <c r="E220" s="14">
        <f t="shared" ca="1" si="17"/>
        <v>0</v>
      </c>
      <c r="F220" s="3"/>
      <c r="G220" s="48">
        <f ca="1">SUMIF(DemandTotal!$A$8:$A$318,$A220,DemandTotal!G$8:G$318)+SUMIF(CommodityTotal!$A$8:$A$318,$A220,CommodityTotal!G$8:G$318)+SUMIF(CustomerTotal!$A$8:$A$316,$A220,CustomerTotal!G$8:G$316)</f>
        <v>78.557477427630715</v>
      </c>
      <c r="H220" s="14">
        <f ca="1">SUMIF(DemandTotal!$A$8:$A$318,$A220,DemandTotal!H$8:H$318)+SUMIF(CommodityTotal!$A$8:$A$318,$A220,CommodityTotal!H$8:H$318)+SUMIF(CustomerTotal!$A$8:$A$316,$A220,CustomerTotal!H$8:H$316)</f>
        <v>4.8922311781235859</v>
      </c>
      <c r="I220" s="14">
        <f ca="1">SUMIF(DemandTotal!$A$8:$A$318,$A220,DemandTotal!I$8:I$318)+SUMIF(CommodityTotal!$A$8:$A$318,$A220,CommodityTotal!I$8:I$318)+SUMIF(CustomerTotal!$A$8:$A$316,$A220,CustomerTotal!I$8:I$316)</f>
        <v>4.7821175042250861</v>
      </c>
      <c r="J220" s="14">
        <f ca="1">SUMIF(DemandTotal!$A$8:$A$318,$A220,DemandTotal!J$8:J$318)+SUMIF(CommodityTotal!$A$8:$A$318,$A220,CommodityTotal!J$8:J$318)+SUMIF(CustomerTotal!$A$8:$A$316,$A220,CustomerTotal!J$8:J$316)</f>
        <v>5.741446456707811</v>
      </c>
      <c r="K220" s="14">
        <f ca="1">SUMIF(DemandTotal!$A$8:$A$318,$A220,DemandTotal!K$8:K$318)+SUMIF(CommodityTotal!$A$8:$A$318,$A220,CommodityTotal!K$8:K$318)+SUMIF(CustomerTotal!$A$8:$A$316,$A220,CustomerTotal!K$8:K$316)</f>
        <v>4.5166386863922492E-2</v>
      </c>
      <c r="L220" s="14">
        <f ca="1">SUMIF(DemandTotal!$A$8:$A$318,$A220,DemandTotal!L$8:L$318)+SUMIF(CommodityTotal!$A$8:$A$318,$A220,CommodityTotal!L$8:L$318)+SUMIF(CustomerTotal!$A$8:$A$316,$A220,CustomerTotal!L$8:L$316)</f>
        <v>0.2069860024829453</v>
      </c>
      <c r="M220" s="14">
        <f ca="1">SUMIF(DemandTotal!$A$8:$A$318,$A220,DemandTotal!M$8:M$318)+SUMIF(CommodityTotal!$A$8:$A$318,$A220,CommodityTotal!M$8:M$318)+SUMIF(CustomerTotal!$A$8:$A$316,$A220,CustomerTotal!M$8:M$316)</f>
        <v>2.0242384091644174</v>
      </c>
      <c r="N220" s="14">
        <f ca="1">SUMIF(DemandTotal!$A$8:$A$318,$A220,DemandTotal!N$8:N$318)+SUMIF(CommodityTotal!$A$8:$A$318,$A220,CommodityTotal!N$8:N$318)+SUMIF(CustomerTotal!$A$8:$A$316,$A220,CustomerTotal!N$8:N$316)</f>
        <v>0.69789034821386764</v>
      </c>
      <c r="O220" s="14">
        <f ca="1">SUMIF(DemandTotal!$A$8:$A$318,$A220,DemandTotal!O$8:O$318)+SUMIF(CommodityTotal!$A$8:$A$318,$A220,CommodityTotal!O$8:O$318)+SUMIF(CustomerTotal!$A$8:$A$316,$A220,CustomerTotal!O$8:O$316)</f>
        <v>1.1516807446050847</v>
      </c>
      <c r="P220" s="14">
        <f ca="1">SUMIF(DemandTotal!$A$8:$A$318,$A220,DemandTotal!P$8:P$318)+SUMIF(CommodityTotal!$A$8:$A$318,$A220,CommodityTotal!P$8:P$318)+SUMIF(CustomerTotal!$A$8:$A$316,$A220,CustomerTotal!P$8:P$316)</f>
        <v>0</v>
      </c>
      <c r="Q220" s="14">
        <f ca="1">SUMIF(DemandTotal!$A$8:$A$318,$A220,DemandTotal!Q$8:Q$318)+SUMIF(CommodityTotal!$A$8:$A$318,$A220,CommodityTotal!Q$8:Q$318)+SUMIF(CustomerTotal!$A$8:$A$316,$A220,CustomerTotal!Q$8:Q$316)</f>
        <v>0</v>
      </c>
      <c r="R220" s="14">
        <f ca="1">SUMIF(DemandTotal!$A$8:$A$318,$A220,DemandTotal!R$8:R$318)+SUMIF(CommodityTotal!$A$8:$A$318,$A220,CommodityTotal!R$8:R$318)+SUMIF(CustomerTotal!$A$8:$A$316,$A220,CustomerTotal!R$8:R$316)</f>
        <v>0</v>
      </c>
      <c r="S220" s="14">
        <f ca="1">SUMIF(DemandTotal!$A$8:$A$318,$A220,DemandTotal!S$8:S$318)+SUMIF(CommodityTotal!$A$8:$A$318,$A220,CommodityTotal!S$8:S$318)+SUMIF(CustomerTotal!$A$8:$A$316,$A220,CustomerTotal!S$8:S$316)</f>
        <v>0</v>
      </c>
      <c r="T220" s="14">
        <f ca="1">SUMIF(DemandTotal!$A$8:$A$318,$A220,DemandTotal!T$8:T$318)+SUMIF(CommodityTotal!$A$8:$A$318,$A220,CommodityTotal!T$8:T$318)+SUMIF(CustomerTotal!$A$8:$A$316,$A220,CustomerTotal!T$8:T$316)</f>
        <v>0</v>
      </c>
      <c r="U220" s="14">
        <f ca="1">SUMIF(DemandTotal!$A$8:$A$318,$A220,DemandTotal!U$8:U$318)+SUMIF(CommodityTotal!$A$8:$A$318,$A220,CommodityTotal!U$8:U$318)+SUMIF(CustomerTotal!$A$8:$A$316,$A220,CustomerTotal!U$8:U$316)</f>
        <v>0</v>
      </c>
      <c r="W220" s="14"/>
    </row>
    <row r="221" spans="1:23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>IF(ISBLANK('Input-Accounts'!D221),"",'Input-Accounts'!D221)</f>
        <v>4829.9326221050651</v>
      </c>
      <c r="E221" s="14">
        <f t="shared" ca="1" si="17"/>
        <v>0</v>
      </c>
      <c r="G221" s="309">
        <f ca="1">SUMIF(DemandTotal!$A$8:$A$318,$A221,DemandTotal!G$8:G$318)+SUMIF(CommodityTotal!$A$8:$A$318,$A221,CommodityTotal!G$8:G$318)+SUMIF(CustomerTotal!$A$8:$A$316,$A221,CustomerTotal!G$8:G$316)</f>
        <v>3765.0920151775972</v>
      </c>
      <c r="H221" s="174">
        <f ca="1">SUMIF(DemandTotal!$A$8:$A$318,$A221,DemandTotal!H$8:H$318)+SUMIF(CommodityTotal!$A$8:$A$318,$A221,CommodityTotal!H$8:H$318)+SUMIF(CustomerTotal!$A$8:$A$316,$A221,CustomerTotal!H$8:H$316)</f>
        <v>233.79551972125728</v>
      </c>
      <c r="I221" s="174">
        <f ca="1">SUMIF(DemandTotal!$A$8:$A$318,$A221,DemandTotal!I$8:I$318)+SUMIF(CommodityTotal!$A$8:$A$318,$A221,CommodityTotal!I$8:I$318)+SUMIF(CustomerTotal!$A$8:$A$316,$A221,CustomerTotal!I$8:I$316)</f>
        <v>244.35263015370845</v>
      </c>
      <c r="J221" s="174">
        <f ca="1">SUMIF(DemandTotal!$A$8:$A$318,$A221,DemandTotal!J$8:J$318)+SUMIF(CommodityTotal!$A$8:$A$318,$A221,CommodityTotal!J$8:J$318)+SUMIF(CustomerTotal!$A$8:$A$316,$A221,CustomerTotal!J$8:J$316)</f>
        <v>337.71419623528334</v>
      </c>
      <c r="K221" s="174">
        <f ca="1">SUMIF(DemandTotal!$A$8:$A$318,$A221,DemandTotal!K$8:K$318)+SUMIF(CommodityTotal!$A$8:$A$318,$A221,CommodityTotal!K$8:K$318)+SUMIF(CustomerTotal!$A$8:$A$316,$A221,CustomerTotal!K$8:K$316)</f>
        <v>2.5015856675354016</v>
      </c>
      <c r="L221" s="174">
        <f ca="1">SUMIF(DemandTotal!$A$8:$A$318,$A221,DemandTotal!L$8:L$318)+SUMIF(CommodityTotal!$A$8:$A$318,$A221,CommodityTotal!L$8:L$318)+SUMIF(CustomerTotal!$A$8:$A$316,$A221,CustomerTotal!L$8:L$316)</f>
        <v>10.100805501298417</v>
      </c>
      <c r="M221" s="174">
        <f ca="1">SUMIF(DemandTotal!$A$8:$A$318,$A221,DemandTotal!M$8:M$318)+SUMIF(CommodityTotal!$A$8:$A$318,$A221,CommodityTotal!M$8:M$318)+SUMIF(CustomerTotal!$A$8:$A$316,$A221,CustomerTotal!M$8:M$316)</f>
        <v>120.55023151702977</v>
      </c>
      <c r="N221" s="174">
        <f ca="1">SUMIF(DemandTotal!$A$8:$A$318,$A221,DemandTotal!N$8:N$318)+SUMIF(CommodityTotal!$A$8:$A$318,$A221,CommodityTotal!N$8:N$318)+SUMIF(CustomerTotal!$A$8:$A$316,$A221,CustomerTotal!N$8:N$316)</f>
        <v>42.48374518747174</v>
      </c>
      <c r="O221" s="174">
        <f ca="1">SUMIF(DemandTotal!$A$8:$A$318,$A221,DemandTotal!O$8:O$318)+SUMIF(CommodityTotal!$A$8:$A$318,$A221,CommodityTotal!O$8:O$318)+SUMIF(CustomerTotal!$A$8:$A$316,$A221,CustomerTotal!O$8:O$316)</f>
        <v>73.341892943883948</v>
      </c>
      <c r="P221" s="174">
        <f ca="1">SUMIF(DemandTotal!$A$8:$A$318,$A221,DemandTotal!P$8:P$318)+SUMIF(CommodityTotal!$A$8:$A$318,$A221,CommodityTotal!P$8:P$318)+SUMIF(CustomerTotal!$A$8:$A$316,$A221,CustomerTotal!P$8:P$316)</f>
        <v>0</v>
      </c>
      <c r="Q221" s="174">
        <f ca="1">SUMIF(DemandTotal!$A$8:$A$318,$A221,DemandTotal!Q$8:Q$318)+SUMIF(CommodityTotal!$A$8:$A$318,$A221,CommodityTotal!Q$8:Q$318)+SUMIF(CustomerTotal!$A$8:$A$316,$A221,CustomerTotal!Q$8:Q$316)</f>
        <v>0</v>
      </c>
      <c r="R221" s="174">
        <f ca="1">SUMIF(DemandTotal!$A$8:$A$318,$A221,DemandTotal!R$8:R$318)+SUMIF(CommodityTotal!$A$8:$A$318,$A221,CommodityTotal!R$8:R$318)+SUMIF(CustomerTotal!$A$8:$A$316,$A221,CustomerTotal!R$8:R$316)</f>
        <v>0</v>
      </c>
      <c r="S221" s="174">
        <f ca="1">SUMIF(DemandTotal!$A$8:$A$318,$A221,DemandTotal!S$8:S$318)+SUMIF(CommodityTotal!$A$8:$A$318,$A221,CommodityTotal!S$8:S$318)+SUMIF(CustomerTotal!$A$8:$A$316,$A221,CustomerTotal!S$8:S$316)</f>
        <v>0</v>
      </c>
      <c r="T221" s="174">
        <f ca="1">SUMIF(DemandTotal!$A$8:$A$318,$A221,DemandTotal!T$8:T$318)+SUMIF(CommodityTotal!$A$8:$A$318,$A221,CommodityTotal!T$8:T$318)+SUMIF(CustomerTotal!$A$8:$A$316,$A221,CustomerTotal!T$8:T$316)</f>
        <v>0</v>
      </c>
      <c r="U221" s="174">
        <f ca="1">SUMIF(DemandTotal!$A$8:$A$318,$A221,DemandTotal!U$8:U$318)+SUMIF(CommodityTotal!$A$8:$A$318,$A221,CommodityTotal!U$8:U$318)+SUMIF(CustomerTotal!$A$8:$A$316,$A221,CustomerTotal!U$8:U$316)</f>
        <v>0</v>
      </c>
      <c r="W221" s="14"/>
    </row>
    <row r="222" spans="1:23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G222" s="48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W222" s="14"/>
    </row>
    <row r="223" spans="1:23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>IF(ISBLANK('Input-Accounts'!D223),"",'Input-Accounts'!D223)</f>
        <v>214360.63163593248</v>
      </c>
      <c r="E223" s="14">
        <f t="shared" ca="1" si="17"/>
        <v>0</v>
      </c>
      <c r="G223" s="267">
        <f ca="1">SUMIF(DemandTotal!$A$8:$A$318,$A223,DemandTotal!G$8:G$318)+SUMIF(CommodityTotal!$A$8:$A$318,$A223,CommodityTotal!G$8:G$318)+SUMIF(CustomerTotal!$A$8:$A$316,$A223,CustomerTotal!G$8:G$316)</f>
        <v>177629.46406901014</v>
      </c>
      <c r="H223" s="175">
        <f ca="1">SUMIF(DemandTotal!$A$8:$A$318,$A223,DemandTotal!H$8:H$318)+SUMIF(CommodityTotal!$A$8:$A$318,$A223,CommodityTotal!H$8:H$318)+SUMIF(CustomerTotal!$A$8:$A$316,$A223,CustomerTotal!H$8:H$316)</f>
        <v>9657.6248861865133</v>
      </c>
      <c r="I223" s="175">
        <f ca="1">SUMIF(DemandTotal!$A$8:$A$318,$A223,DemandTotal!I$8:I$318)+SUMIF(CommodityTotal!$A$8:$A$318,$A223,CommodityTotal!I$8:I$318)+SUMIF(CustomerTotal!$A$8:$A$316,$A223,CustomerTotal!I$8:I$316)</f>
        <v>13143.476276552365</v>
      </c>
      <c r="J223" s="175">
        <f ca="1">SUMIF(DemandTotal!$A$8:$A$318,$A223,DemandTotal!J$8:J$318)+SUMIF(CommodityTotal!$A$8:$A$318,$A223,CommodityTotal!J$8:J$318)+SUMIF(CustomerTotal!$A$8:$A$316,$A223,CustomerTotal!J$8:J$316)</f>
        <v>9219.9604139641742</v>
      </c>
      <c r="K223" s="175">
        <f ca="1">SUMIF(DemandTotal!$A$8:$A$318,$A223,DemandTotal!K$8:K$318)+SUMIF(CommodityTotal!$A$8:$A$318,$A223,CommodityTotal!K$8:K$318)+SUMIF(CustomerTotal!$A$8:$A$316,$A223,CustomerTotal!K$8:K$316)</f>
        <v>1106.6583361700548</v>
      </c>
      <c r="L223" s="175">
        <f ca="1">SUMIF(DemandTotal!$A$8:$A$318,$A223,DemandTotal!L$8:L$318)+SUMIF(CommodityTotal!$A$8:$A$318,$A223,CommodityTotal!L$8:L$318)+SUMIF(CustomerTotal!$A$8:$A$316,$A223,CustomerTotal!L$8:L$316)</f>
        <v>508.77625593118393</v>
      </c>
      <c r="M223" s="175">
        <f ca="1">SUMIF(DemandTotal!$A$8:$A$318,$A223,DemandTotal!M$8:M$318)+SUMIF(CommodityTotal!$A$8:$A$318,$A223,CommodityTotal!M$8:M$318)+SUMIF(CustomerTotal!$A$8:$A$316,$A223,CustomerTotal!M$8:M$316)</f>
        <v>2766.0052371014431</v>
      </c>
      <c r="N223" s="175">
        <f ca="1">SUMIF(DemandTotal!$A$8:$A$318,$A223,DemandTotal!N$8:N$318)+SUMIF(CommodityTotal!$A$8:$A$318,$A223,CommodityTotal!N$8:N$318)+SUMIF(CustomerTotal!$A$8:$A$316,$A223,CustomerTotal!N$8:N$316)</f>
        <v>148.07758680679697</v>
      </c>
      <c r="O223" s="175">
        <f ca="1">SUMIF(DemandTotal!$A$8:$A$318,$A223,DemandTotal!O$8:O$318)+SUMIF(CommodityTotal!$A$8:$A$318,$A223,CommodityTotal!O$8:O$318)+SUMIF(CustomerTotal!$A$8:$A$316,$A223,CustomerTotal!O$8:O$316)</f>
        <v>180.5885742098595</v>
      </c>
      <c r="P223" s="175">
        <f ca="1">SUMIF(DemandTotal!$A$8:$A$318,$A223,DemandTotal!P$8:P$318)+SUMIF(CommodityTotal!$A$8:$A$318,$A223,CommodityTotal!P$8:P$318)+SUMIF(CustomerTotal!$A$8:$A$316,$A223,CustomerTotal!P$8:P$316)</f>
        <v>0</v>
      </c>
      <c r="Q223" s="175">
        <f ca="1">SUMIF(DemandTotal!$A$8:$A$318,$A223,DemandTotal!Q$8:Q$318)+SUMIF(CommodityTotal!$A$8:$A$318,$A223,CommodityTotal!Q$8:Q$318)+SUMIF(CustomerTotal!$A$8:$A$316,$A223,CustomerTotal!Q$8:Q$316)</f>
        <v>0</v>
      </c>
      <c r="R223" s="175">
        <f ca="1">SUMIF(DemandTotal!$A$8:$A$318,$A223,DemandTotal!R$8:R$318)+SUMIF(CommodityTotal!$A$8:$A$318,$A223,CommodityTotal!R$8:R$318)+SUMIF(CustomerTotal!$A$8:$A$316,$A223,CustomerTotal!R$8:R$316)</f>
        <v>0</v>
      </c>
      <c r="S223" s="175">
        <f ca="1">SUMIF(DemandTotal!$A$8:$A$318,$A223,DemandTotal!S$8:S$318)+SUMIF(CommodityTotal!$A$8:$A$318,$A223,CommodityTotal!S$8:S$318)+SUMIF(CustomerTotal!$A$8:$A$316,$A223,CustomerTotal!S$8:S$316)</f>
        <v>0</v>
      </c>
      <c r="T223" s="175">
        <f ca="1">SUMIF(DemandTotal!$A$8:$A$318,$A223,DemandTotal!T$8:T$318)+SUMIF(CommodityTotal!$A$8:$A$318,$A223,CommodityTotal!T$8:T$318)+SUMIF(CustomerTotal!$A$8:$A$316,$A223,CustomerTotal!T$8:T$316)</f>
        <v>0</v>
      </c>
      <c r="U223" s="175">
        <f ca="1">SUMIF(DemandTotal!$A$8:$A$318,$A223,DemandTotal!U$8:U$318)+SUMIF(CommodityTotal!$A$8:$A$318,$A223,CommodityTotal!U$8:U$318)+SUMIF(CustomerTotal!$A$8:$A$316,$A223,CustomerTotal!U$8:U$316)</f>
        <v>0</v>
      </c>
      <c r="V223" s="14"/>
      <c r="W223" s="14"/>
    </row>
    <row r="224" spans="1:23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3"/>
      <c r="G224" s="48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W224" s="14"/>
    </row>
    <row r="225" spans="1:23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D225" s="14"/>
      <c r="E225" s="14"/>
      <c r="F225" s="3"/>
      <c r="G225" s="48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W225" s="14"/>
    </row>
    <row r="226" spans="1:23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3"/>
      <c r="G226" s="48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W226" s="14"/>
    </row>
    <row r="227" spans="1:23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>IF(ISBLANK('Input-Accounts'!D227),"",'Input-Accounts'!D227)</f>
        <v>1237.3987558815804</v>
      </c>
      <c r="E227" s="14">
        <f t="shared" ca="1" si="17"/>
        <v>0</v>
      </c>
      <c r="F227" s="3"/>
      <c r="G227" s="48">
        <f ca="1">SUMIF(DemandTotal!$A$8:$A$318,$A227,DemandTotal!G$8:G$318)+SUMIF(CommodityTotal!$A$8:$A$318,$A227,CommodityTotal!G$8:G$318)+SUMIF(CustomerTotal!$A$8:$A$316,$A227,CustomerTotal!G$8:G$316)</f>
        <v>1155.9200961242764</v>
      </c>
      <c r="H227" s="14">
        <f ca="1">SUMIF(DemandTotal!$A$8:$A$318,$A227,DemandTotal!H$8:H$318)+SUMIF(CommodityTotal!$A$8:$A$318,$A227,CommodityTotal!H$8:H$318)+SUMIF(CustomerTotal!$A$8:$A$316,$A227,CustomerTotal!H$8:H$316)</f>
        <v>49.363816417000855</v>
      </c>
      <c r="I227" s="14">
        <f ca="1">SUMIF(DemandTotal!$A$8:$A$318,$A227,DemandTotal!I$8:I$318)+SUMIF(CommodityTotal!$A$8:$A$318,$A227,CommodityTotal!I$8:I$318)+SUMIF(CustomerTotal!$A$8:$A$316,$A227,CustomerTotal!I$8:I$316)</f>
        <v>20.815206316082929</v>
      </c>
      <c r="J227" s="14">
        <f ca="1">SUMIF(DemandTotal!$A$8:$A$318,$A227,DemandTotal!J$8:J$318)+SUMIF(CommodityTotal!$A$8:$A$318,$A227,CommodityTotal!J$8:J$318)+SUMIF(CustomerTotal!$A$8:$A$316,$A227,CustomerTotal!J$8:J$316)</f>
        <v>7.4005009895138238</v>
      </c>
      <c r="K227" s="14">
        <f ca="1">SUMIF(DemandTotal!$A$8:$A$318,$A227,DemandTotal!K$8:K$318)+SUMIF(CommodityTotal!$A$8:$A$318,$A227,CommodityTotal!K$8:K$318)+SUMIF(CustomerTotal!$A$8:$A$316,$A227,CustomerTotal!K$8:K$316)</f>
        <v>3.8319746224019804E-2</v>
      </c>
      <c r="L227" s="14">
        <f ca="1">SUMIF(DemandTotal!$A$8:$A$318,$A227,DemandTotal!L$8:L$318)+SUMIF(CommodityTotal!$A$8:$A$318,$A227,CommodityTotal!L$8:L$318)+SUMIF(CustomerTotal!$A$8:$A$316,$A227,CustomerTotal!L$8:L$316)</f>
        <v>1.2725099539299438</v>
      </c>
      <c r="M227" s="14">
        <f ca="1">SUMIF(DemandTotal!$A$8:$A$318,$A227,DemandTotal!M$8:M$318)+SUMIF(CommodityTotal!$A$8:$A$318,$A227,CommodityTotal!M$8:M$318)+SUMIF(CustomerTotal!$A$8:$A$316,$A227,CustomerTotal!M$8:M$316)</f>
        <v>2.3352472246564342</v>
      </c>
      <c r="N227" s="14">
        <f ca="1">SUMIF(DemandTotal!$A$8:$A$318,$A227,DemandTotal!N$8:N$318)+SUMIF(CommodityTotal!$A$8:$A$318,$A227,CommodityTotal!N$8:N$318)+SUMIF(CustomerTotal!$A$8:$A$316,$A227,CustomerTotal!N$8:N$316)</f>
        <v>0.17314570677110444</v>
      </c>
      <c r="O227" s="14">
        <f ca="1">SUMIF(DemandTotal!$A$8:$A$318,$A227,DemandTotal!O$8:O$318)+SUMIF(CommodityTotal!$A$8:$A$318,$A227,CommodityTotal!O$8:O$318)+SUMIF(CustomerTotal!$A$8:$A$316,$A227,CustomerTotal!O$8:O$316)</f>
        <v>7.9913403125125113E-2</v>
      </c>
      <c r="P227" s="14">
        <f ca="1">SUMIF(DemandTotal!$A$8:$A$318,$A227,DemandTotal!P$8:P$318)+SUMIF(CommodityTotal!$A$8:$A$318,$A227,CommodityTotal!P$8:P$318)+SUMIF(CustomerTotal!$A$8:$A$316,$A227,CustomerTotal!P$8:P$316)</f>
        <v>0</v>
      </c>
      <c r="Q227" s="14">
        <f ca="1">SUMIF(DemandTotal!$A$8:$A$318,$A227,DemandTotal!Q$8:Q$318)+SUMIF(CommodityTotal!$A$8:$A$318,$A227,CommodityTotal!Q$8:Q$318)+SUMIF(CustomerTotal!$A$8:$A$316,$A227,CustomerTotal!Q$8:Q$316)</f>
        <v>0</v>
      </c>
      <c r="R227" s="14">
        <f ca="1">SUMIF(DemandTotal!$A$8:$A$318,$A227,DemandTotal!R$8:R$318)+SUMIF(CommodityTotal!$A$8:$A$318,$A227,CommodityTotal!R$8:R$318)+SUMIF(CustomerTotal!$A$8:$A$316,$A227,CustomerTotal!R$8:R$316)</f>
        <v>0</v>
      </c>
      <c r="S227" s="14">
        <f ca="1">SUMIF(DemandTotal!$A$8:$A$318,$A227,DemandTotal!S$8:S$318)+SUMIF(CommodityTotal!$A$8:$A$318,$A227,CommodityTotal!S$8:S$318)+SUMIF(CustomerTotal!$A$8:$A$316,$A227,CustomerTotal!S$8:S$316)</f>
        <v>0</v>
      </c>
      <c r="T227" s="14">
        <f ca="1">SUMIF(DemandTotal!$A$8:$A$318,$A227,DemandTotal!T$8:T$318)+SUMIF(CommodityTotal!$A$8:$A$318,$A227,CommodityTotal!T$8:T$318)+SUMIF(CustomerTotal!$A$8:$A$316,$A227,CustomerTotal!T$8:T$316)</f>
        <v>0</v>
      </c>
      <c r="U227" s="14">
        <f ca="1">SUMIF(DemandTotal!$A$8:$A$318,$A227,DemandTotal!U$8:U$318)+SUMIF(CommodityTotal!$A$8:$A$318,$A227,CommodityTotal!U$8:U$318)+SUMIF(CustomerTotal!$A$8:$A$316,$A227,CustomerTotal!U$8:U$316)</f>
        <v>0</v>
      </c>
      <c r="W227" s="14"/>
    </row>
    <row r="228" spans="1:23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>IF(ISBLANK('Input-Accounts'!D228),"",'Input-Accounts'!D228)</f>
        <v>1888.2069528695706</v>
      </c>
      <c r="E228" s="14">
        <f t="shared" ca="1" si="17"/>
        <v>0</v>
      </c>
      <c r="F228" s="3"/>
      <c r="G228" s="48">
        <f ca="1">SUMIF(DemandTotal!$A$8:$A$318,$A228,DemandTotal!G$8:G$318)+SUMIF(CommodityTotal!$A$8:$A$318,$A228,CommodityTotal!G$8:G$318)+SUMIF(CustomerTotal!$A$8:$A$316,$A228,CustomerTotal!G$8:G$316)</f>
        <v>1740.5163187537885</v>
      </c>
      <c r="H228" s="14">
        <f ca="1">SUMIF(DemandTotal!$A$8:$A$318,$A228,DemandTotal!H$8:H$318)+SUMIF(CommodityTotal!$A$8:$A$318,$A228,CommodityTotal!H$8:H$318)+SUMIF(CustomerTotal!$A$8:$A$316,$A228,CustomerTotal!H$8:H$316)</f>
        <v>90.684607065412266</v>
      </c>
      <c r="I228" s="14">
        <f ca="1">SUMIF(DemandTotal!$A$8:$A$318,$A228,DemandTotal!I$8:I$318)+SUMIF(CommodityTotal!$A$8:$A$318,$A228,CommodityTotal!I$8:I$318)+SUMIF(CustomerTotal!$A$8:$A$316,$A228,CustomerTotal!I$8:I$316)</f>
        <v>38.238915520911256</v>
      </c>
      <c r="J228" s="14">
        <f ca="1">SUMIF(DemandTotal!$A$8:$A$318,$A228,DemandTotal!J$8:J$318)+SUMIF(CommodityTotal!$A$8:$A$318,$A228,CommodityTotal!J$8:J$318)+SUMIF(CustomerTotal!$A$8:$A$316,$A228,CustomerTotal!J$8:J$316)</f>
        <v>13.595211493617937</v>
      </c>
      <c r="K228" s="14">
        <f ca="1">SUMIF(DemandTotal!$A$8:$A$318,$A228,DemandTotal!K$8:K$318)+SUMIF(CommodityTotal!$A$8:$A$318,$A228,CommodityTotal!K$8:K$318)+SUMIF(CustomerTotal!$A$8:$A$316,$A228,CustomerTotal!K$8:K$316)</f>
        <v>7.039591711905728E-2</v>
      </c>
      <c r="L228" s="14">
        <f ca="1">SUMIF(DemandTotal!$A$8:$A$318,$A228,DemandTotal!L$8:L$318)+SUMIF(CommodityTotal!$A$8:$A$318,$A228,CommodityTotal!L$8:L$318)+SUMIF(CustomerTotal!$A$8:$A$316,$A228,CustomerTotal!L$8:L$316)</f>
        <v>1.6814358120208159</v>
      </c>
      <c r="M228" s="14">
        <f ca="1">SUMIF(DemandTotal!$A$8:$A$318,$A228,DemandTotal!M$8:M$318)+SUMIF(CommodityTotal!$A$8:$A$318,$A228,CommodityTotal!M$8:M$318)+SUMIF(CustomerTotal!$A$8:$A$316,$A228,CustomerTotal!M$8:M$316)</f>
        <v>3.0856877003853445</v>
      </c>
      <c r="N228" s="14">
        <f ca="1">SUMIF(DemandTotal!$A$8:$A$318,$A228,DemandTotal!N$8:N$318)+SUMIF(CommodityTotal!$A$8:$A$318,$A228,CommodityTotal!N$8:N$318)+SUMIF(CustomerTotal!$A$8:$A$316,$A228,CustomerTotal!N$8:N$316)</f>
        <v>0.22878673063693616</v>
      </c>
      <c r="O228" s="14">
        <f ca="1">SUMIF(DemandTotal!$A$8:$A$318,$A228,DemandTotal!O$8:O$318)+SUMIF(CommodityTotal!$A$8:$A$318,$A228,CommodityTotal!O$8:O$318)+SUMIF(CustomerTotal!$A$8:$A$316,$A228,CustomerTotal!O$8:O$316)</f>
        <v>0.10559387567858593</v>
      </c>
      <c r="P228" s="14">
        <f ca="1">SUMIF(DemandTotal!$A$8:$A$318,$A228,DemandTotal!P$8:P$318)+SUMIF(CommodityTotal!$A$8:$A$318,$A228,CommodityTotal!P$8:P$318)+SUMIF(CustomerTotal!$A$8:$A$316,$A228,CustomerTotal!P$8:P$316)</f>
        <v>0</v>
      </c>
      <c r="Q228" s="14">
        <f ca="1">SUMIF(DemandTotal!$A$8:$A$318,$A228,DemandTotal!Q$8:Q$318)+SUMIF(CommodityTotal!$A$8:$A$318,$A228,CommodityTotal!Q$8:Q$318)+SUMIF(CustomerTotal!$A$8:$A$316,$A228,CustomerTotal!Q$8:Q$316)</f>
        <v>0</v>
      </c>
      <c r="R228" s="14">
        <f ca="1">SUMIF(DemandTotal!$A$8:$A$318,$A228,DemandTotal!R$8:R$318)+SUMIF(CommodityTotal!$A$8:$A$318,$A228,CommodityTotal!R$8:R$318)+SUMIF(CustomerTotal!$A$8:$A$316,$A228,CustomerTotal!R$8:R$316)</f>
        <v>0</v>
      </c>
      <c r="S228" s="14">
        <f ca="1">SUMIF(DemandTotal!$A$8:$A$318,$A228,DemandTotal!S$8:S$318)+SUMIF(CommodityTotal!$A$8:$A$318,$A228,CommodityTotal!S$8:S$318)+SUMIF(CustomerTotal!$A$8:$A$316,$A228,CustomerTotal!S$8:S$316)</f>
        <v>0</v>
      </c>
      <c r="T228" s="14">
        <f ca="1">SUMIF(DemandTotal!$A$8:$A$318,$A228,DemandTotal!T$8:T$318)+SUMIF(CommodityTotal!$A$8:$A$318,$A228,CommodityTotal!T$8:T$318)+SUMIF(CustomerTotal!$A$8:$A$316,$A228,CustomerTotal!T$8:T$316)</f>
        <v>0</v>
      </c>
      <c r="U228" s="14">
        <f ca="1">SUMIF(DemandTotal!$A$8:$A$318,$A228,DemandTotal!U$8:U$318)+SUMIF(CommodityTotal!$A$8:$A$318,$A228,CommodityTotal!U$8:U$318)+SUMIF(CustomerTotal!$A$8:$A$316,$A228,CustomerTotal!U$8:U$316)</f>
        <v>0</v>
      </c>
      <c r="W228" s="14"/>
    </row>
    <row r="229" spans="1:23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>IF(ISBLANK('Input-Accounts'!D229),"",'Input-Accounts'!D229)</f>
        <v>8626.0971059930289</v>
      </c>
      <c r="E229" s="14">
        <f t="shared" ca="1" si="17"/>
        <v>0</v>
      </c>
      <c r="F229" s="3"/>
      <c r="G229" s="48">
        <f ca="1">SUMIF(DemandTotal!$A$8:$A$318,$A229,DemandTotal!G$8:G$318)+SUMIF(CommodityTotal!$A$8:$A$318,$A229,CommodityTotal!G$8:G$318)+SUMIF(CustomerTotal!$A$8:$A$316,$A229,CustomerTotal!G$8:G$316)</f>
        <v>7951.386238313883</v>
      </c>
      <c r="H229" s="14">
        <f ca="1">SUMIF(DemandTotal!$A$8:$A$318,$A229,DemandTotal!H$8:H$318)+SUMIF(CommodityTotal!$A$8:$A$318,$A229,CommodityTotal!H$8:H$318)+SUMIF(CustomerTotal!$A$8:$A$316,$A229,CustomerTotal!H$8:H$316)</f>
        <v>414.28415745225914</v>
      </c>
      <c r="I229" s="14">
        <f ca="1">SUMIF(DemandTotal!$A$8:$A$318,$A229,DemandTotal!I$8:I$318)+SUMIF(CommodityTotal!$A$8:$A$318,$A229,CommodityTotal!I$8:I$318)+SUMIF(CustomerTotal!$A$8:$A$316,$A229,CustomerTotal!I$8:I$316)</f>
        <v>174.69091404941423</v>
      </c>
      <c r="J229" s="14">
        <f ca="1">SUMIF(DemandTotal!$A$8:$A$318,$A229,DemandTotal!J$8:J$318)+SUMIF(CommodityTotal!$A$8:$A$318,$A229,CommodityTotal!J$8:J$318)+SUMIF(CustomerTotal!$A$8:$A$316,$A229,CustomerTotal!J$8:J$316)</f>
        <v>62.108453918272176</v>
      </c>
      <c r="K229" s="14">
        <f ca="1">SUMIF(DemandTotal!$A$8:$A$318,$A229,DemandTotal!K$8:K$318)+SUMIF(CommodityTotal!$A$8:$A$318,$A229,CommodityTotal!K$8:K$318)+SUMIF(CustomerTotal!$A$8:$A$316,$A229,CustomerTotal!K$8:K$316)</f>
        <v>0.32159717239234781</v>
      </c>
      <c r="L229" s="14">
        <f ca="1">SUMIF(DemandTotal!$A$8:$A$318,$A229,DemandTotal!L$8:L$318)+SUMIF(CommodityTotal!$A$8:$A$318,$A229,CommodityTotal!L$8:L$318)+SUMIF(CustomerTotal!$A$8:$A$316,$A229,CustomerTotal!L$8:L$316)</f>
        <v>7.6814824614130579</v>
      </c>
      <c r="M229" s="14">
        <f ca="1">SUMIF(DemandTotal!$A$8:$A$318,$A229,DemandTotal!M$8:M$318)+SUMIF(CommodityTotal!$A$8:$A$318,$A229,CommodityTotal!M$8:M$318)+SUMIF(CustomerTotal!$A$8:$A$316,$A229,CustomerTotal!M$8:M$316)</f>
        <v>14.096676056531249</v>
      </c>
      <c r="N229" s="14">
        <f ca="1">SUMIF(DemandTotal!$A$8:$A$318,$A229,DemandTotal!N$8:N$318)+SUMIF(CommodityTotal!$A$8:$A$318,$A229,CommodityTotal!N$8:N$318)+SUMIF(CustomerTotal!$A$8:$A$316,$A229,CustomerTotal!N$8:N$316)</f>
        <v>1.0451908102751306</v>
      </c>
      <c r="O229" s="14">
        <f ca="1">SUMIF(DemandTotal!$A$8:$A$318,$A229,DemandTotal!O$8:O$318)+SUMIF(CommodityTotal!$A$8:$A$318,$A229,CommodityTotal!O$8:O$318)+SUMIF(CustomerTotal!$A$8:$A$316,$A229,CustomerTotal!O$8:O$316)</f>
        <v>0.48239575858852179</v>
      </c>
      <c r="P229" s="14">
        <f ca="1">SUMIF(DemandTotal!$A$8:$A$318,$A229,DemandTotal!P$8:P$318)+SUMIF(CommodityTotal!$A$8:$A$318,$A229,CommodityTotal!P$8:P$318)+SUMIF(CustomerTotal!$A$8:$A$316,$A229,CustomerTotal!P$8:P$316)</f>
        <v>0</v>
      </c>
      <c r="Q229" s="14">
        <f ca="1">SUMIF(DemandTotal!$A$8:$A$318,$A229,DemandTotal!Q$8:Q$318)+SUMIF(CommodityTotal!$A$8:$A$318,$A229,CommodityTotal!Q$8:Q$318)+SUMIF(CustomerTotal!$A$8:$A$316,$A229,CustomerTotal!Q$8:Q$316)</f>
        <v>0</v>
      </c>
      <c r="R229" s="14">
        <f ca="1">SUMIF(DemandTotal!$A$8:$A$318,$A229,DemandTotal!R$8:R$318)+SUMIF(CommodityTotal!$A$8:$A$318,$A229,CommodityTotal!R$8:R$318)+SUMIF(CustomerTotal!$A$8:$A$316,$A229,CustomerTotal!R$8:R$316)</f>
        <v>0</v>
      </c>
      <c r="S229" s="14">
        <f ca="1">SUMIF(DemandTotal!$A$8:$A$318,$A229,DemandTotal!S$8:S$318)+SUMIF(CommodityTotal!$A$8:$A$318,$A229,CommodityTotal!S$8:S$318)+SUMIF(CustomerTotal!$A$8:$A$316,$A229,CustomerTotal!S$8:S$316)</f>
        <v>0</v>
      </c>
      <c r="T229" s="14">
        <f ca="1">SUMIF(DemandTotal!$A$8:$A$318,$A229,DemandTotal!T$8:T$318)+SUMIF(CommodityTotal!$A$8:$A$318,$A229,CommodityTotal!T$8:T$318)+SUMIF(CustomerTotal!$A$8:$A$316,$A229,CustomerTotal!T$8:T$316)</f>
        <v>0</v>
      </c>
      <c r="U229" s="14">
        <f ca="1">SUMIF(DemandTotal!$A$8:$A$318,$A229,DemandTotal!U$8:U$318)+SUMIF(CommodityTotal!$A$8:$A$318,$A229,CommodityTotal!U$8:U$318)+SUMIF(CustomerTotal!$A$8:$A$316,$A229,CustomerTotal!U$8:U$316)</f>
        <v>0</v>
      </c>
      <c r="W229" s="14"/>
    </row>
    <row r="230" spans="1:23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>IF(ISBLANK('Input-Accounts'!D230),"",'Input-Accounts'!D230)</f>
        <v>4392.03303291462</v>
      </c>
      <c r="E230" s="14">
        <f t="shared" ca="1" si="17"/>
        <v>0</v>
      </c>
      <c r="F230" s="3"/>
      <c r="G230" s="48">
        <f ca="1">SUMIF(DemandTotal!$A$8:$A$318,$A230,DemandTotal!G$8:G$318)+SUMIF(CommodityTotal!$A$8:$A$318,$A230,CommodityTotal!G$8:G$318)+SUMIF(CustomerTotal!$A$8:$A$316,$A230,CustomerTotal!G$8:G$316)</f>
        <v>4232.9010053152188</v>
      </c>
      <c r="H230" s="14">
        <f ca="1">SUMIF(DemandTotal!$A$8:$A$318,$A230,DemandTotal!H$8:H$318)+SUMIF(CommodityTotal!$A$8:$A$318,$A230,CommodityTotal!H$8:H$318)+SUMIF(CustomerTotal!$A$8:$A$316,$A230,CustomerTotal!H$8:H$316)</f>
        <v>89.692967725770913</v>
      </c>
      <c r="I230" s="14">
        <f ca="1">SUMIF(DemandTotal!$A$8:$A$318,$A230,DemandTotal!I$8:I$318)+SUMIF(CommodityTotal!$A$8:$A$318,$A230,CommodityTotal!I$8:I$318)+SUMIF(CustomerTotal!$A$8:$A$316,$A230,CustomerTotal!I$8:I$316)</f>
        <v>37.820771646632728</v>
      </c>
      <c r="J230" s="14">
        <f ca="1">SUMIF(DemandTotal!$A$8:$A$318,$A230,DemandTotal!J$8:J$318)+SUMIF(CommodityTotal!$A$8:$A$318,$A230,CommodityTotal!J$8:J$318)+SUMIF(CustomerTotal!$A$8:$A$316,$A230,CustomerTotal!J$8:J$316)</f>
        <v>13.446547381988815</v>
      </c>
      <c r="K230" s="14">
        <f ca="1">SUMIF(DemandTotal!$A$8:$A$318,$A230,DemandTotal!K$8:K$318)+SUMIF(CommodityTotal!$A$8:$A$318,$A230,CommodityTotal!K$8:K$318)+SUMIF(CustomerTotal!$A$8:$A$316,$A230,CustomerTotal!K$8:K$316)</f>
        <v>6.9626135311268947E-2</v>
      </c>
      <c r="L230" s="14">
        <f ca="1">SUMIF(DemandTotal!$A$8:$A$318,$A230,DemandTotal!L$8:L$318)+SUMIF(CommodityTotal!$A$8:$A$318,$A230,CommodityTotal!L$8:L$318)+SUMIF(CustomerTotal!$A$8:$A$316,$A230,CustomerTotal!L$8:L$316)</f>
        <v>5.9663862339135774</v>
      </c>
      <c r="M230" s="14">
        <f ca="1">SUMIF(DemandTotal!$A$8:$A$318,$A230,DemandTotal!M$8:M$318)+SUMIF(CommodityTotal!$A$8:$A$318,$A230,CommodityTotal!M$8:M$318)+SUMIF(CustomerTotal!$A$8:$A$316,$A230,CustomerTotal!M$8:M$316)</f>
        <v>10.94921642926661</v>
      </c>
      <c r="N230" s="14">
        <f ca="1">SUMIF(DemandTotal!$A$8:$A$318,$A230,DemandTotal!N$8:N$318)+SUMIF(CommodityTotal!$A$8:$A$318,$A230,CommodityTotal!N$8:N$318)+SUMIF(CustomerTotal!$A$8:$A$316,$A230,CustomerTotal!N$8:N$316)</f>
        <v>0.81182403182775253</v>
      </c>
      <c r="O230" s="14">
        <f ca="1">SUMIF(DemandTotal!$A$8:$A$318,$A230,DemandTotal!O$8:O$318)+SUMIF(CommodityTotal!$A$8:$A$318,$A230,CommodityTotal!O$8:O$318)+SUMIF(CustomerTotal!$A$8:$A$316,$A230,CustomerTotal!O$8:O$316)</f>
        <v>0.37468801468973195</v>
      </c>
      <c r="P230" s="14">
        <f ca="1">SUMIF(DemandTotal!$A$8:$A$318,$A230,DemandTotal!P$8:P$318)+SUMIF(CommodityTotal!$A$8:$A$318,$A230,CommodityTotal!P$8:P$318)+SUMIF(CustomerTotal!$A$8:$A$316,$A230,CustomerTotal!P$8:P$316)</f>
        <v>0</v>
      </c>
      <c r="Q230" s="14">
        <f ca="1">SUMIF(DemandTotal!$A$8:$A$318,$A230,DemandTotal!Q$8:Q$318)+SUMIF(CommodityTotal!$A$8:$A$318,$A230,CommodityTotal!Q$8:Q$318)+SUMIF(CustomerTotal!$A$8:$A$316,$A230,CustomerTotal!Q$8:Q$316)</f>
        <v>0</v>
      </c>
      <c r="R230" s="14">
        <f ca="1">SUMIF(DemandTotal!$A$8:$A$318,$A230,DemandTotal!R$8:R$318)+SUMIF(CommodityTotal!$A$8:$A$318,$A230,CommodityTotal!R$8:R$318)+SUMIF(CustomerTotal!$A$8:$A$316,$A230,CustomerTotal!R$8:R$316)</f>
        <v>0</v>
      </c>
      <c r="S230" s="14">
        <f ca="1">SUMIF(DemandTotal!$A$8:$A$318,$A230,DemandTotal!S$8:S$318)+SUMIF(CommodityTotal!$A$8:$A$318,$A230,CommodityTotal!S$8:S$318)+SUMIF(CustomerTotal!$A$8:$A$316,$A230,CustomerTotal!S$8:S$316)</f>
        <v>0</v>
      </c>
      <c r="T230" s="14">
        <f ca="1">SUMIF(DemandTotal!$A$8:$A$318,$A230,DemandTotal!T$8:T$318)+SUMIF(CommodityTotal!$A$8:$A$318,$A230,CommodityTotal!T$8:T$318)+SUMIF(CustomerTotal!$A$8:$A$316,$A230,CustomerTotal!T$8:T$316)</f>
        <v>0</v>
      </c>
      <c r="U230" s="14">
        <f ca="1">SUMIF(DemandTotal!$A$8:$A$318,$A230,DemandTotal!U$8:U$318)+SUMIF(CommodityTotal!$A$8:$A$318,$A230,CommodityTotal!U$8:U$318)+SUMIF(CustomerTotal!$A$8:$A$316,$A230,CustomerTotal!U$8:U$316)</f>
        <v>0</v>
      </c>
      <c r="W230" s="14"/>
    </row>
    <row r="231" spans="1:23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>IF(ISBLANK('Input-Accounts'!D231),"",'Input-Accounts'!D231)</f>
        <v>472.13076334614664</v>
      </c>
      <c r="E231" s="14">
        <f t="shared" ca="1" si="17"/>
        <v>0</v>
      </c>
      <c r="F231" s="3"/>
      <c r="G231" s="48">
        <f ca="1">SUMIF(DemandTotal!$A$8:$A$318,$A231,DemandTotal!G$8:G$318)+SUMIF(CommodityTotal!$A$8:$A$318,$A231,CommodityTotal!G$8:G$318)+SUMIF(CustomerTotal!$A$8:$A$316,$A231,CustomerTotal!G$8:G$316)</f>
        <v>441.04249721949276</v>
      </c>
      <c r="H231" s="14">
        <f ca="1">SUMIF(DemandTotal!$A$8:$A$318,$A231,DemandTotal!H$8:H$318)+SUMIF(CommodityTotal!$A$8:$A$318,$A231,CommodityTotal!H$8:H$318)+SUMIF(CustomerTotal!$A$8:$A$316,$A231,CustomerTotal!H$8:H$316)</f>
        <v>18.834814740082113</v>
      </c>
      <c r="I231" s="14">
        <f ca="1">SUMIF(DemandTotal!$A$8:$A$318,$A231,DemandTotal!I$8:I$318)+SUMIF(CommodityTotal!$A$8:$A$318,$A231,CommodityTotal!I$8:I$318)+SUMIF(CustomerTotal!$A$8:$A$316,$A231,CustomerTotal!I$8:I$316)</f>
        <v>7.94206330053904</v>
      </c>
      <c r="J231" s="14">
        <f ca="1">SUMIF(DemandTotal!$A$8:$A$318,$A231,DemandTotal!J$8:J$318)+SUMIF(CommodityTotal!$A$8:$A$318,$A231,CommodityTotal!J$8:J$318)+SUMIF(CustomerTotal!$A$8:$A$316,$A231,CustomerTotal!J$8:J$316)</f>
        <v>2.8236687363030231</v>
      </c>
      <c r="K231" s="14">
        <f ca="1">SUMIF(DemandTotal!$A$8:$A$318,$A231,DemandTotal!K$8:K$318)+SUMIF(CommodityTotal!$A$8:$A$318,$A231,CommodityTotal!K$8:K$318)+SUMIF(CustomerTotal!$A$8:$A$316,$A231,CustomerTotal!K$8:K$316)</f>
        <v>1.4620938440404005E-2</v>
      </c>
      <c r="L231" s="14">
        <f ca="1">SUMIF(DemandTotal!$A$8:$A$318,$A231,DemandTotal!L$8:L$318)+SUMIF(CommodityTotal!$A$8:$A$318,$A231,CommodityTotal!L$8:L$318)+SUMIF(CustomerTotal!$A$8:$A$316,$A231,CustomerTotal!L$8:L$316)</f>
        <v>0.48552747694212989</v>
      </c>
      <c r="M231" s="14">
        <f ca="1">SUMIF(DemandTotal!$A$8:$A$318,$A231,DemandTotal!M$8:M$318)+SUMIF(CommodityTotal!$A$8:$A$318,$A231,CommodityTotal!M$8:M$318)+SUMIF(CustomerTotal!$A$8:$A$316,$A231,CustomerTotal!M$8:M$316)</f>
        <v>0.891015971640856</v>
      </c>
      <c r="N231" s="14">
        <f ca="1">SUMIF(DemandTotal!$A$8:$A$318,$A231,DemandTotal!N$8:N$318)+SUMIF(CommodityTotal!$A$8:$A$318,$A231,CommodityTotal!N$8:N$318)+SUMIF(CustomerTotal!$A$8:$A$316,$A231,CustomerTotal!N$8:N$316)</f>
        <v>6.6063921851698446E-2</v>
      </c>
      <c r="O231" s="14">
        <f ca="1">SUMIF(DemandTotal!$A$8:$A$318,$A231,DemandTotal!O$8:O$318)+SUMIF(CommodityTotal!$A$8:$A$318,$A231,CommodityTotal!O$8:O$318)+SUMIF(CustomerTotal!$A$8:$A$316,$A231,CustomerTotal!O$8:O$316)</f>
        <v>3.0491040854630048E-2</v>
      </c>
      <c r="P231" s="14">
        <f ca="1">SUMIF(DemandTotal!$A$8:$A$318,$A231,DemandTotal!P$8:P$318)+SUMIF(CommodityTotal!$A$8:$A$318,$A231,CommodityTotal!P$8:P$318)+SUMIF(CustomerTotal!$A$8:$A$316,$A231,CustomerTotal!P$8:P$316)</f>
        <v>0</v>
      </c>
      <c r="Q231" s="14">
        <f ca="1">SUMIF(DemandTotal!$A$8:$A$318,$A231,DemandTotal!Q$8:Q$318)+SUMIF(CommodityTotal!$A$8:$A$318,$A231,CommodityTotal!Q$8:Q$318)+SUMIF(CustomerTotal!$A$8:$A$316,$A231,CustomerTotal!Q$8:Q$316)</f>
        <v>0</v>
      </c>
      <c r="R231" s="14">
        <f ca="1">SUMIF(DemandTotal!$A$8:$A$318,$A231,DemandTotal!R$8:R$318)+SUMIF(CommodityTotal!$A$8:$A$318,$A231,CommodityTotal!R$8:R$318)+SUMIF(CustomerTotal!$A$8:$A$316,$A231,CustomerTotal!R$8:R$316)</f>
        <v>0</v>
      </c>
      <c r="S231" s="14">
        <f ca="1">SUMIF(DemandTotal!$A$8:$A$318,$A231,DemandTotal!S$8:S$318)+SUMIF(CommodityTotal!$A$8:$A$318,$A231,CommodityTotal!S$8:S$318)+SUMIF(CustomerTotal!$A$8:$A$316,$A231,CustomerTotal!S$8:S$316)</f>
        <v>0</v>
      </c>
      <c r="T231" s="14">
        <f ca="1">SUMIF(DemandTotal!$A$8:$A$318,$A231,DemandTotal!T$8:T$318)+SUMIF(CommodityTotal!$A$8:$A$318,$A231,CommodityTotal!T$8:T$318)+SUMIF(CustomerTotal!$A$8:$A$316,$A231,CustomerTotal!T$8:T$316)</f>
        <v>0</v>
      </c>
      <c r="U231" s="14">
        <f ca="1">SUMIF(DemandTotal!$A$8:$A$318,$A231,DemandTotal!U$8:U$318)+SUMIF(CommodityTotal!$A$8:$A$318,$A231,CommodityTotal!U$8:U$318)+SUMIF(CustomerTotal!$A$8:$A$316,$A231,CustomerTotal!U$8:U$316)</f>
        <v>0</v>
      </c>
      <c r="W231" s="14"/>
    </row>
    <row r="232" spans="1:23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>IF(ISBLANK('Input-Accounts'!D232),"",'Input-Accounts'!D232)</f>
        <v>16615.866611004945</v>
      </c>
      <c r="E232" s="14">
        <f t="shared" ca="1" si="17"/>
        <v>0</v>
      </c>
      <c r="G232" s="309">
        <f ca="1">SUMIF(DemandTotal!$A$8:$A$318,$A232,DemandTotal!G$8:G$318)+SUMIF(CommodityTotal!$A$8:$A$318,$A232,CommodityTotal!G$8:G$318)+SUMIF(CustomerTotal!$A$8:$A$316,$A232,CustomerTotal!G$8:G$316)</f>
        <v>15521.766155726658</v>
      </c>
      <c r="H232" s="174">
        <f ca="1">SUMIF(DemandTotal!$A$8:$A$318,$A232,DemandTotal!H$8:H$318)+SUMIF(CommodityTotal!$A$8:$A$318,$A232,CommodityTotal!H$8:H$318)+SUMIF(CustomerTotal!$A$8:$A$316,$A232,CustomerTotal!H$8:H$316)</f>
        <v>662.86036340052533</v>
      </c>
      <c r="I232" s="174">
        <f ca="1">SUMIF(DemandTotal!$A$8:$A$318,$A232,DemandTotal!I$8:I$318)+SUMIF(CommodityTotal!$A$8:$A$318,$A232,CommodityTotal!I$8:I$318)+SUMIF(CustomerTotal!$A$8:$A$316,$A232,CustomerTotal!I$8:I$316)</f>
        <v>279.50787083358017</v>
      </c>
      <c r="J232" s="174">
        <f ca="1">SUMIF(DemandTotal!$A$8:$A$318,$A232,DemandTotal!J$8:J$318)+SUMIF(CommodityTotal!$A$8:$A$318,$A232,CommodityTotal!J$8:J$318)+SUMIF(CustomerTotal!$A$8:$A$316,$A232,CustomerTotal!J$8:J$316)</f>
        <v>99.374382519695772</v>
      </c>
      <c r="K232" s="174">
        <f ca="1">SUMIF(DemandTotal!$A$8:$A$318,$A232,DemandTotal!K$8:K$318)+SUMIF(CommodityTotal!$A$8:$A$318,$A232,CommodityTotal!K$8:K$318)+SUMIF(CustomerTotal!$A$8:$A$316,$A232,CustomerTotal!K$8:K$316)</f>
        <v>0.51455990948709784</v>
      </c>
      <c r="L232" s="174">
        <f ca="1">SUMIF(DemandTotal!$A$8:$A$318,$A232,DemandTotal!L$8:L$318)+SUMIF(CommodityTotal!$A$8:$A$318,$A232,CommodityTotal!L$8:L$318)+SUMIF(CustomerTotal!$A$8:$A$316,$A232,CustomerTotal!L$8:L$316)</f>
        <v>17.087341938219527</v>
      </c>
      <c r="M232" s="174">
        <f ca="1">SUMIF(DemandTotal!$A$8:$A$318,$A232,DemandTotal!M$8:M$318)+SUMIF(CommodityTotal!$A$8:$A$318,$A232,CommodityTotal!M$8:M$318)+SUMIF(CustomerTotal!$A$8:$A$316,$A232,CustomerTotal!M$8:M$316)</f>
        <v>31.357843382480493</v>
      </c>
      <c r="N232" s="174">
        <f ca="1">SUMIF(DemandTotal!$A$8:$A$318,$A232,DemandTotal!N$8:N$318)+SUMIF(CommodityTotal!$A$8:$A$318,$A232,CommodityTotal!N$8:N$318)+SUMIF(CustomerTotal!$A$8:$A$316,$A232,CustomerTotal!N$8:N$316)</f>
        <v>2.3250112013626221</v>
      </c>
      <c r="O232" s="174">
        <f ca="1">SUMIF(DemandTotal!$A$8:$A$318,$A232,DemandTotal!O$8:O$318)+SUMIF(CommodityTotal!$A$8:$A$318,$A232,CommodityTotal!O$8:O$318)+SUMIF(CustomerTotal!$A$8:$A$316,$A232,CustomerTotal!O$8:O$316)</f>
        <v>1.0730820929365947</v>
      </c>
      <c r="P232" s="174">
        <f ca="1">SUMIF(DemandTotal!$A$8:$A$318,$A232,DemandTotal!P$8:P$318)+SUMIF(CommodityTotal!$A$8:$A$318,$A232,CommodityTotal!P$8:P$318)+SUMIF(CustomerTotal!$A$8:$A$316,$A232,CustomerTotal!P$8:P$316)</f>
        <v>0</v>
      </c>
      <c r="Q232" s="174">
        <f ca="1">SUMIF(DemandTotal!$A$8:$A$318,$A232,DemandTotal!Q$8:Q$318)+SUMIF(CommodityTotal!$A$8:$A$318,$A232,CommodityTotal!Q$8:Q$318)+SUMIF(CustomerTotal!$A$8:$A$316,$A232,CustomerTotal!Q$8:Q$316)</f>
        <v>0</v>
      </c>
      <c r="R232" s="174">
        <f ca="1">SUMIF(DemandTotal!$A$8:$A$318,$A232,DemandTotal!R$8:R$318)+SUMIF(CommodityTotal!$A$8:$A$318,$A232,CommodityTotal!R$8:R$318)+SUMIF(CustomerTotal!$A$8:$A$316,$A232,CustomerTotal!R$8:R$316)</f>
        <v>0</v>
      </c>
      <c r="S232" s="174">
        <f ca="1">SUMIF(DemandTotal!$A$8:$A$318,$A232,DemandTotal!S$8:S$318)+SUMIF(CommodityTotal!$A$8:$A$318,$A232,CommodityTotal!S$8:S$318)+SUMIF(CustomerTotal!$A$8:$A$316,$A232,CustomerTotal!S$8:S$316)</f>
        <v>0</v>
      </c>
      <c r="T232" s="174">
        <f ca="1">SUMIF(DemandTotal!$A$8:$A$318,$A232,DemandTotal!T$8:T$318)+SUMIF(CommodityTotal!$A$8:$A$318,$A232,CommodityTotal!T$8:T$318)+SUMIF(CustomerTotal!$A$8:$A$316,$A232,CustomerTotal!T$8:T$316)</f>
        <v>0</v>
      </c>
      <c r="U232" s="174">
        <f ca="1">SUMIF(DemandTotal!$A$8:$A$318,$A232,DemandTotal!U$8:U$318)+SUMIF(CommodityTotal!$A$8:$A$318,$A232,CommodityTotal!U$8:U$318)+SUMIF(CustomerTotal!$A$8:$A$316,$A232,CustomerTotal!U$8:U$316)</f>
        <v>0</v>
      </c>
      <c r="V232" s="14"/>
      <c r="W232" s="14"/>
    </row>
    <row r="233" spans="1:23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3"/>
      <c r="G233" s="48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W233" s="14"/>
    </row>
    <row r="234" spans="1:23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3"/>
      <c r="G234" s="48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W234" s="14"/>
    </row>
    <row r="235" spans="1:23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>IF(ISBLANK('Input-Accounts'!D235),"",'Input-Accounts'!D235)</f>
        <v>26.094616447485286</v>
      </c>
      <c r="E235" s="14">
        <f t="shared" ca="1" si="17"/>
        <v>0</v>
      </c>
      <c r="F235" s="3"/>
      <c r="G235" s="48">
        <f ca="1">SUMIF(DemandTotal!$A$8:$A$318,$A235,DemandTotal!G$8:G$318)+SUMIF(CommodityTotal!$A$8:$A$318,$A235,CommodityTotal!G$8:G$318)+SUMIF(CustomerTotal!$A$8:$A$316,$A235,CustomerTotal!G$8:G$316)</f>
        <v>24.053563455767257</v>
      </c>
      <c r="H235" s="14">
        <f ca="1">SUMIF(DemandTotal!$A$8:$A$318,$A235,DemandTotal!H$8:H$318)+SUMIF(CommodityTotal!$A$8:$A$318,$A235,CommodityTotal!H$8:H$318)+SUMIF(CustomerTotal!$A$8:$A$316,$A235,CustomerTotal!H$8:H$316)</f>
        <v>1.2532418840353179</v>
      </c>
      <c r="I235" s="14">
        <f ca="1">SUMIF(DemandTotal!$A$8:$A$318,$A235,DemandTotal!I$8:I$318)+SUMIF(CommodityTotal!$A$8:$A$318,$A235,CommodityTotal!I$8:I$318)+SUMIF(CustomerTotal!$A$8:$A$316,$A235,CustomerTotal!I$8:I$316)</f>
        <v>0.52845363818279356</v>
      </c>
      <c r="J235" s="14">
        <f ca="1">SUMIF(DemandTotal!$A$8:$A$318,$A235,DemandTotal!J$8:J$318)+SUMIF(CommodityTotal!$A$8:$A$318,$A235,CommodityTotal!J$8:J$318)+SUMIF(CustomerTotal!$A$8:$A$316,$A235,CustomerTotal!J$8:J$316)</f>
        <v>0.18788291659940154</v>
      </c>
      <c r="K235" s="14">
        <f ca="1">SUMIF(DemandTotal!$A$8:$A$318,$A235,DemandTotal!K$8:K$318)+SUMIF(CommodityTotal!$A$8:$A$318,$A235,CommodityTotal!K$8:K$318)+SUMIF(CustomerTotal!$A$8:$A$316,$A235,CustomerTotal!K$8:K$316)</f>
        <v>9.7285652608104344E-4</v>
      </c>
      <c r="L235" s="14">
        <f ca="1">SUMIF(DemandTotal!$A$8:$A$318,$A235,DemandTotal!L$8:L$318)+SUMIF(CommodityTotal!$A$8:$A$318,$A235,CommodityTotal!L$8:L$318)+SUMIF(CustomerTotal!$A$8:$A$316,$A235,CustomerTotal!L$8:L$316)</f>
        <v>2.323708348233159E-2</v>
      </c>
      <c r="M235" s="14">
        <f ca="1">SUMIF(DemandTotal!$A$8:$A$318,$A235,DemandTotal!M$8:M$318)+SUMIF(CommodityTotal!$A$8:$A$318,$A235,CommodityTotal!M$8:M$318)+SUMIF(CustomerTotal!$A$8:$A$316,$A235,CustomerTotal!M$8:M$316)</f>
        <v>4.2643544393219081E-2</v>
      </c>
      <c r="N235" s="14">
        <f ca="1">SUMIF(DemandTotal!$A$8:$A$318,$A235,DemandTotal!N$8:N$318)+SUMIF(CommodityTotal!$A$8:$A$318,$A235,CommodityTotal!N$8:N$318)+SUMIF(CustomerTotal!$A$8:$A$316,$A235,CustomerTotal!N$8:N$316)</f>
        <v>3.1617837097633918E-3</v>
      </c>
      <c r="O235" s="14">
        <f ca="1">SUMIF(DemandTotal!$A$8:$A$318,$A235,DemandTotal!O$8:O$318)+SUMIF(CommodityTotal!$A$8:$A$318,$A235,CommodityTotal!O$8:O$318)+SUMIF(CustomerTotal!$A$8:$A$316,$A235,CustomerTotal!O$8:O$316)</f>
        <v>1.4592847891215653E-3</v>
      </c>
      <c r="P235" s="14">
        <f ca="1">SUMIF(DemandTotal!$A$8:$A$318,$A235,DemandTotal!P$8:P$318)+SUMIF(CommodityTotal!$A$8:$A$318,$A235,CommodityTotal!P$8:P$318)+SUMIF(CustomerTotal!$A$8:$A$316,$A235,CustomerTotal!P$8:P$316)</f>
        <v>0</v>
      </c>
      <c r="Q235" s="14">
        <f ca="1">SUMIF(DemandTotal!$A$8:$A$318,$A235,DemandTotal!Q$8:Q$318)+SUMIF(CommodityTotal!$A$8:$A$318,$A235,CommodityTotal!Q$8:Q$318)+SUMIF(CustomerTotal!$A$8:$A$316,$A235,CustomerTotal!Q$8:Q$316)</f>
        <v>0</v>
      </c>
      <c r="R235" s="14">
        <f ca="1">SUMIF(DemandTotal!$A$8:$A$318,$A235,DemandTotal!R$8:R$318)+SUMIF(CommodityTotal!$A$8:$A$318,$A235,CommodityTotal!R$8:R$318)+SUMIF(CustomerTotal!$A$8:$A$316,$A235,CustomerTotal!R$8:R$316)</f>
        <v>0</v>
      </c>
      <c r="S235" s="14">
        <f ca="1">SUMIF(DemandTotal!$A$8:$A$318,$A235,DemandTotal!S$8:S$318)+SUMIF(CommodityTotal!$A$8:$A$318,$A235,CommodityTotal!S$8:S$318)+SUMIF(CustomerTotal!$A$8:$A$316,$A235,CustomerTotal!S$8:S$316)</f>
        <v>0</v>
      </c>
      <c r="T235" s="14">
        <f ca="1">SUMIF(DemandTotal!$A$8:$A$318,$A235,DemandTotal!T$8:T$318)+SUMIF(CommodityTotal!$A$8:$A$318,$A235,CommodityTotal!T$8:T$318)+SUMIF(CustomerTotal!$A$8:$A$316,$A235,CustomerTotal!T$8:T$316)</f>
        <v>0</v>
      </c>
      <c r="U235" s="14">
        <f ca="1">SUMIF(DemandTotal!$A$8:$A$318,$A235,DemandTotal!U$8:U$318)+SUMIF(CommodityTotal!$A$8:$A$318,$A235,CommodityTotal!U$8:U$318)+SUMIF(CustomerTotal!$A$8:$A$316,$A235,CustomerTotal!U$8:U$316)</f>
        <v>0</v>
      </c>
      <c r="W235" s="14"/>
    </row>
    <row r="236" spans="1:23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>IF(ISBLANK('Input-Accounts'!D236),"",'Input-Accounts'!D236)</f>
        <v>3033.2323056485884</v>
      </c>
      <c r="E236" s="14">
        <f t="shared" ca="1" si="17"/>
        <v>0</v>
      </c>
      <c r="F236" s="3"/>
      <c r="G236" s="48">
        <f ca="1">SUMIF(DemandTotal!$A$8:$A$318,$A236,DemandTotal!G$8:G$318)+SUMIF(CommodityTotal!$A$8:$A$318,$A236,CommodityTotal!G$8:G$318)+SUMIF(CustomerTotal!$A$8:$A$316,$A236,CustomerTotal!G$8:G$316)</f>
        <v>2795.9807681723041</v>
      </c>
      <c r="H236" s="14">
        <f ca="1">SUMIF(DemandTotal!$A$8:$A$318,$A236,DemandTotal!H$8:H$318)+SUMIF(CommodityTotal!$A$8:$A$318,$A236,CommodityTotal!H$8:H$318)+SUMIF(CustomerTotal!$A$8:$A$316,$A236,CustomerTotal!H$8:H$316)</f>
        <v>145.67655275171376</v>
      </c>
      <c r="I236" s="14">
        <f ca="1">SUMIF(DemandTotal!$A$8:$A$318,$A236,DemandTotal!I$8:I$318)+SUMIF(CommodityTotal!$A$8:$A$318,$A236,CommodityTotal!I$8:I$318)+SUMIF(CustomerTotal!$A$8:$A$316,$A236,CustomerTotal!I$8:I$316)</f>
        <v>61.42733121214556</v>
      </c>
      <c r="J236" s="14">
        <f ca="1">SUMIF(DemandTotal!$A$8:$A$318,$A236,DemandTotal!J$8:J$318)+SUMIF(CommodityTotal!$A$8:$A$318,$A236,CommodityTotal!J$8:J$318)+SUMIF(CustomerTotal!$A$8:$A$316,$A236,CustomerTotal!J$8:J$316)</f>
        <v>21.839467671643213</v>
      </c>
      <c r="K236" s="14">
        <f ca="1">SUMIF(DemandTotal!$A$8:$A$318,$A236,DemandTotal!K$8:K$318)+SUMIF(CommodityTotal!$A$8:$A$318,$A236,CommodityTotal!K$8:K$318)+SUMIF(CustomerTotal!$A$8:$A$316,$A236,CustomerTotal!K$8:K$316)</f>
        <v>0.11308462224799073</v>
      </c>
      <c r="L236" s="14">
        <f ca="1">SUMIF(DemandTotal!$A$8:$A$318,$A236,DemandTotal!L$8:L$318)+SUMIF(CommodityTotal!$A$8:$A$318,$A236,CommodityTotal!L$8:L$318)+SUMIF(CustomerTotal!$A$8:$A$316,$A236,CustomerTotal!L$8:L$316)</f>
        <v>2.7010733209858619</v>
      </c>
      <c r="M236" s="14">
        <f ca="1">SUMIF(DemandTotal!$A$8:$A$318,$A236,DemandTotal!M$8:M$318)+SUMIF(CommodityTotal!$A$8:$A$318,$A236,CommodityTotal!M$8:M$318)+SUMIF(CustomerTotal!$A$8:$A$316,$A236,CustomerTotal!M$8:M$316)</f>
        <v>4.956875941870261</v>
      </c>
      <c r="N236" s="14">
        <f ca="1">SUMIF(DemandTotal!$A$8:$A$318,$A236,DemandTotal!N$8:N$318)+SUMIF(CommodityTotal!$A$8:$A$318,$A236,CommodityTotal!N$8:N$318)+SUMIF(CustomerTotal!$A$8:$A$316,$A236,CustomerTotal!N$8:N$316)</f>
        <v>0.36752502230596995</v>
      </c>
      <c r="O236" s="14">
        <f ca="1">SUMIF(DemandTotal!$A$8:$A$318,$A236,DemandTotal!O$8:O$318)+SUMIF(CommodityTotal!$A$8:$A$318,$A236,CommodityTotal!O$8:O$318)+SUMIF(CustomerTotal!$A$8:$A$316,$A236,CustomerTotal!O$8:O$316)</f>
        <v>0.16962693337198612</v>
      </c>
      <c r="P236" s="14">
        <f ca="1">SUMIF(DemandTotal!$A$8:$A$318,$A236,DemandTotal!P$8:P$318)+SUMIF(CommodityTotal!$A$8:$A$318,$A236,CommodityTotal!P$8:P$318)+SUMIF(CustomerTotal!$A$8:$A$316,$A236,CustomerTotal!P$8:P$316)</f>
        <v>0</v>
      </c>
      <c r="Q236" s="14">
        <f ca="1">SUMIF(DemandTotal!$A$8:$A$318,$A236,DemandTotal!Q$8:Q$318)+SUMIF(CommodityTotal!$A$8:$A$318,$A236,CommodityTotal!Q$8:Q$318)+SUMIF(CustomerTotal!$A$8:$A$316,$A236,CustomerTotal!Q$8:Q$316)</f>
        <v>0</v>
      </c>
      <c r="R236" s="14">
        <f ca="1">SUMIF(DemandTotal!$A$8:$A$318,$A236,DemandTotal!R$8:R$318)+SUMIF(CommodityTotal!$A$8:$A$318,$A236,CommodityTotal!R$8:R$318)+SUMIF(CustomerTotal!$A$8:$A$316,$A236,CustomerTotal!R$8:R$316)</f>
        <v>0</v>
      </c>
      <c r="S236" s="14">
        <f ca="1">SUMIF(DemandTotal!$A$8:$A$318,$A236,DemandTotal!S$8:S$318)+SUMIF(CommodityTotal!$A$8:$A$318,$A236,CommodityTotal!S$8:S$318)+SUMIF(CustomerTotal!$A$8:$A$316,$A236,CustomerTotal!S$8:S$316)</f>
        <v>0</v>
      </c>
      <c r="T236" s="14">
        <f ca="1">SUMIF(DemandTotal!$A$8:$A$318,$A236,DemandTotal!T$8:T$318)+SUMIF(CommodityTotal!$A$8:$A$318,$A236,CommodityTotal!T$8:T$318)+SUMIF(CustomerTotal!$A$8:$A$316,$A236,CustomerTotal!T$8:T$316)</f>
        <v>0</v>
      </c>
      <c r="U236" s="14">
        <f ca="1">SUMIF(DemandTotal!$A$8:$A$318,$A236,DemandTotal!U$8:U$318)+SUMIF(CommodityTotal!$A$8:$A$318,$A236,CommodityTotal!U$8:U$318)+SUMIF(CustomerTotal!$A$8:$A$316,$A236,CustomerTotal!U$8:U$316)</f>
        <v>0</v>
      </c>
      <c r="W236" s="14"/>
    </row>
    <row r="237" spans="1:23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>IF(ISBLANK('Input-Accounts'!D237),"",'Input-Accounts'!D237)</f>
        <v>635.14230127758242</v>
      </c>
      <c r="E237" s="14">
        <f t="shared" ca="1" si="17"/>
        <v>0</v>
      </c>
      <c r="F237" s="3"/>
      <c r="G237" s="48">
        <f ca="1">SUMIF(DemandTotal!$A$8:$A$318,$A237,DemandTotal!G$8:G$318)+SUMIF(CommodityTotal!$A$8:$A$318,$A237,CommodityTotal!G$8:G$318)+SUMIF(CustomerTotal!$A$8:$A$316,$A237,CustomerTotal!G$8:G$316)</f>
        <v>585.46312332154037</v>
      </c>
      <c r="H237" s="14">
        <f ca="1">SUMIF(DemandTotal!$A$8:$A$318,$A237,DemandTotal!H$8:H$318)+SUMIF(CommodityTotal!$A$8:$A$318,$A237,CommodityTotal!H$8:H$318)+SUMIF(CustomerTotal!$A$8:$A$316,$A237,CustomerTotal!H$8:H$316)</f>
        <v>30.503875613023364</v>
      </c>
      <c r="I237" s="14">
        <f ca="1">SUMIF(DemandTotal!$A$8:$A$318,$A237,DemandTotal!I$8:I$318)+SUMIF(CommodityTotal!$A$8:$A$318,$A237,CommodityTotal!I$8:I$318)+SUMIF(CustomerTotal!$A$8:$A$316,$A237,CustomerTotal!I$8:I$316)</f>
        <v>12.862548125564652</v>
      </c>
      <c r="J237" s="14">
        <f ca="1">SUMIF(DemandTotal!$A$8:$A$318,$A237,DemandTotal!J$8:J$318)+SUMIF(CommodityTotal!$A$8:$A$318,$A237,CommodityTotal!J$8:J$318)+SUMIF(CustomerTotal!$A$8:$A$316,$A237,CustomerTotal!J$8:J$316)</f>
        <v>4.5730654159964832</v>
      </c>
      <c r="K237" s="14">
        <f ca="1">SUMIF(DemandTotal!$A$8:$A$318,$A237,DemandTotal!K$8:K$318)+SUMIF(CommodityTotal!$A$8:$A$318,$A237,CommodityTotal!K$8:K$318)+SUMIF(CustomerTotal!$A$8:$A$316,$A237,CustomerTotal!K$8:K$316)</f>
        <v>2.3679303124900884E-2</v>
      </c>
      <c r="L237" s="14">
        <f ca="1">SUMIF(DemandTotal!$A$8:$A$318,$A237,DemandTotal!L$8:L$318)+SUMIF(CommodityTotal!$A$8:$A$318,$A237,CommodityTotal!L$8:L$318)+SUMIF(CustomerTotal!$A$8:$A$316,$A237,CustomerTotal!L$8:L$316)</f>
        <v>0.56559002151455962</v>
      </c>
      <c r="M237" s="14">
        <f ca="1">SUMIF(DemandTotal!$A$8:$A$318,$A237,DemandTotal!M$8:M$318)+SUMIF(CommodityTotal!$A$8:$A$318,$A237,CommodityTotal!M$8:M$318)+SUMIF(CustomerTotal!$A$8:$A$316,$A237,CustomerTotal!M$8:M$316)</f>
        <v>1.0379427869748223</v>
      </c>
      <c r="N237" s="14">
        <f ca="1">SUMIF(DemandTotal!$A$8:$A$318,$A237,DemandTotal!N$8:N$318)+SUMIF(CommodityTotal!$A$8:$A$318,$A237,CommodityTotal!N$8:N$318)+SUMIF(CustomerTotal!$A$8:$A$316,$A237,CustomerTotal!N$8:N$316)</f>
        <v>7.6957735155927881E-2</v>
      </c>
      <c r="O237" s="14">
        <f ca="1">SUMIF(DemandTotal!$A$8:$A$318,$A237,DemandTotal!O$8:O$318)+SUMIF(CommodityTotal!$A$8:$A$318,$A237,CommodityTotal!O$8:O$318)+SUMIF(CustomerTotal!$A$8:$A$316,$A237,CustomerTotal!O$8:O$316)</f>
        <v>3.5518954687351327E-2</v>
      </c>
      <c r="P237" s="14">
        <f ca="1">SUMIF(DemandTotal!$A$8:$A$318,$A237,DemandTotal!P$8:P$318)+SUMIF(CommodityTotal!$A$8:$A$318,$A237,CommodityTotal!P$8:P$318)+SUMIF(CustomerTotal!$A$8:$A$316,$A237,CustomerTotal!P$8:P$316)</f>
        <v>0</v>
      </c>
      <c r="Q237" s="14">
        <f ca="1">SUMIF(DemandTotal!$A$8:$A$318,$A237,DemandTotal!Q$8:Q$318)+SUMIF(CommodityTotal!$A$8:$A$318,$A237,CommodityTotal!Q$8:Q$318)+SUMIF(CustomerTotal!$A$8:$A$316,$A237,CustomerTotal!Q$8:Q$316)</f>
        <v>0</v>
      </c>
      <c r="R237" s="14">
        <f ca="1">SUMIF(DemandTotal!$A$8:$A$318,$A237,DemandTotal!R$8:R$318)+SUMIF(CommodityTotal!$A$8:$A$318,$A237,CommodityTotal!R$8:R$318)+SUMIF(CustomerTotal!$A$8:$A$316,$A237,CustomerTotal!R$8:R$316)</f>
        <v>0</v>
      </c>
      <c r="S237" s="14">
        <f ca="1">SUMIF(DemandTotal!$A$8:$A$318,$A237,DemandTotal!S$8:S$318)+SUMIF(CommodityTotal!$A$8:$A$318,$A237,CommodityTotal!S$8:S$318)+SUMIF(CustomerTotal!$A$8:$A$316,$A237,CustomerTotal!S$8:S$316)</f>
        <v>0</v>
      </c>
      <c r="T237" s="14">
        <f ca="1">SUMIF(DemandTotal!$A$8:$A$318,$A237,DemandTotal!T$8:T$318)+SUMIF(CommodityTotal!$A$8:$A$318,$A237,CommodityTotal!T$8:T$318)+SUMIF(CustomerTotal!$A$8:$A$316,$A237,CustomerTotal!T$8:T$316)</f>
        <v>0</v>
      </c>
      <c r="U237" s="14">
        <f ca="1">SUMIF(DemandTotal!$A$8:$A$318,$A237,DemandTotal!U$8:U$318)+SUMIF(CommodityTotal!$A$8:$A$318,$A237,CommodityTotal!U$8:U$318)+SUMIF(CustomerTotal!$A$8:$A$316,$A237,CustomerTotal!U$8:U$316)</f>
        <v>0</v>
      </c>
      <c r="W237" s="14"/>
    </row>
    <row r="238" spans="1:23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>IF(ISBLANK('Input-Accounts'!D238),"",'Input-Accounts'!D238)</f>
        <v>319.2501018082346</v>
      </c>
      <c r="E238" s="14">
        <f t="shared" ca="1" si="17"/>
        <v>0</v>
      </c>
      <c r="F238" s="3"/>
      <c r="G238" s="48">
        <f ca="1">SUMIF(DemandTotal!$A$8:$A$318,$A238,DemandTotal!G$8:G$318)+SUMIF(CommodityTotal!$A$8:$A$318,$A238,CommodityTotal!G$8:G$318)+SUMIF(CustomerTotal!$A$8:$A$316,$A238,CustomerTotal!G$8:G$316)</f>
        <v>294.27918963892478</v>
      </c>
      <c r="H238" s="14">
        <f ca="1">SUMIF(DemandTotal!$A$8:$A$318,$A238,DemandTotal!H$8:H$318)+SUMIF(CommodityTotal!$A$8:$A$318,$A238,CommodityTotal!H$8:H$318)+SUMIF(CustomerTotal!$A$8:$A$316,$A238,CustomerTotal!H$8:H$316)</f>
        <v>15.332572520228631</v>
      </c>
      <c r="I238" s="14">
        <f ca="1">SUMIF(DemandTotal!$A$8:$A$318,$A238,DemandTotal!I$8:I$318)+SUMIF(CommodityTotal!$A$8:$A$318,$A238,CommodityTotal!I$8:I$318)+SUMIF(CustomerTotal!$A$8:$A$316,$A238,CustomerTotal!I$8:I$316)</f>
        <v>6.4652752467280328</v>
      </c>
      <c r="J238" s="14">
        <f ca="1">SUMIF(DemandTotal!$A$8:$A$318,$A238,DemandTotal!J$8:J$318)+SUMIF(CommodityTotal!$A$8:$A$318,$A238,CommodityTotal!J$8:J$318)+SUMIF(CustomerTotal!$A$8:$A$316,$A238,CustomerTotal!J$8:J$316)</f>
        <v>2.2986212643936894</v>
      </c>
      <c r="K238" s="14">
        <f ca="1">SUMIF(DemandTotal!$A$8:$A$318,$A238,DemandTotal!K$8:K$318)+SUMIF(CommodityTotal!$A$8:$A$318,$A238,CommodityTotal!K$8:K$318)+SUMIF(CustomerTotal!$A$8:$A$316,$A238,CustomerTotal!K$8:K$316)</f>
        <v>1.1902246029222985E-2</v>
      </c>
      <c r="L238" s="14">
        <f ca="1">SUMIF(DemandTotal!$A$8:$A$318,$A238,DemandTotal!L$8:L$318)+SUMIF(CommodityTotal!$A$8:$A$318,$A238,CommodityTotal!L$8:L$318)+SUMIF(CustomerTotal!$A$8:$A$316,$A238,CustomerTotal!L$8:L$316)</f>
        <v>0.28429010567716984</v>
      </c>
      <c r="M238" s="14">
        <f ca="1">SUMIF(DemandTotal!$A$8:$A$318,$A238,DemandTotal!M$8:M$318)+SUMIF(CommodityTotal!$A$8:$A$318,$A238,CommodityTotal!M$8:M$318)+SUMIF(CustomerTotal!$A$8:$A$316,$A238,CustomerTotal!M$8:M$316)</f>
        <v>0.52171511761427436</v>
      </c>
      <c r="N238" s="14">
        <f ca="1">SUMIF(DemandTotal!$A$8:$A$318,$A238,DemandTotal!N$8:N$318)+SUMIF(CommodityTotal!$A$8:$A$318,$A238,CommodityTotal!N$8:N$318)+SUMIF(CustomerTotal!$A$8:$A$316,$A238,CustomerTotal!N$8:N$316)</f>
        <v>3.8682299594974712E-2</v>
      </c>
      <c r="O238" s="14">
        <f ca="1">SUMIF(DemandTotal!$A$8:$A$318,$A238,DemandTotal!O$8:O$318)+SUMIF(CommodityTotal!$A$8:$A$318,$A238,CommodityTotal!O$8:O$318)+SUMIF(CustomerTotal!$A$8:$A$316,$A238,CustomerTotal!O$8:O$316)</f>
        <v>1.7853369043834482E-2</v>
      </c>
      <c r="P238" s="14">
        <f ca="1">SUMIF(DemandTotal!$A$8:$A$318,$A238,DemandTotal!P$8:P$318)+SUMIF(CommodityTotal!$A$8:$A$318,$A238,CommodityTotal!P$8:P$318)+SUMIF(CustomerTotal!$A$8:$A$316,$A238,CustomerTotal!P$8:P$316)</f>
        <v>0</v>
      </c>
      <c r="Q238" s="14">
        <f ca="1">SUMIF(DemandTotal!$A$8:$A$318,$A238,DemandTotal!Q$8:Q$318)+SUMIF(CommodityTotal!$A$8:$A$318,$A238,CommodityTotal!Q$8:Q$318)+SUMIF(CustomerTotal!$A$8:$A$316,$A238,CustomerTotal!Q$8:Q$316)</f>
        <v>0</v>
      </c>
      <c r="R238" s="14">
        <f ca="1">SUMIF(DemandTotal!$A$8:$A$318,$A238,DemandTotal!R$8:R$318)+SUMIF(CommodityTotal!$A$8:$A$318,$A238,CommodityTotal!R$8:R$318)+SUMIF(CustomerTotal!$A$8:$A$316,$A238,CustomerTotal!R$8:R$316)</f>
        <v>0</v>
      </c>
      <c r="S238" s="14">
        <f ca="1">SUMIF(DemandTotal!$A$8:$A$318,$A238,DemandTotal!S$8:S$318)+SUMIF(CommodityTotal!$A$8:$A$318,$A238,CommodityTotal!S$8:S$318)+SUMIF(CustomerTotal!$A$8:$A$316,$A238,CustomerTotal!S$8:S$316)</f>
        <v>0</v>
      </c>
      <c r="T238" s="14">
        <f ca="1">SUMIF(DemandTotal!$A$8:$A$318,$A238,DemandTotal!T$8:T$318)+SUMIF(CommodityTotal!$A$8:$A$318,$A238,CommodityTotal!T$8:T$318)+SUMIF(CustomerTotal!$A$8:$A$316,$A238,CustomerTotal!T$8:T$316)</f>
        <v>0</v>
      </c>
      <c r="U238" s="14">
        <f ca="1">SUMIF(DemandTotal!$A$8:$A$318,$A238,DemandTotal!U$8:U$318)+SUMIF(CommodityTotal!$A$8:$A$318,$A238,CommodityTotal!U$8:U$318)+SUMIF(CustomerTotal!$A$8:$A$316,$A238,CustomerTotal!U$8:U$316)</f>
        <v>0</v>
      </c>
      <c r="W238" s="171"/>
    </row>
    <row r="239" spans="1:23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>IF(ISBLANK('Input-Accounts'!D239),"",'Input-Accounts'!D239)</f>
        <v>4013.7193251818908</v>
      </c>
      <c r="E239" s="14">
        <f t="shared" ca="1" si="17"/>
        <v>0</v>
      </c>
      <c r="G239" s="309">
        <f ca="1">SUMIF(DemandTotal!$A$8:$A$318,$A239,DemandTotal!G$8:G$318)+SUMIF(CommodityTotal!$A$8:$A$318,$A239,CommodityTotal!G$8:G$318)+SUMIF(CustomerTotal!$A$8:$A$316,$A239,CustomerTotal!G$8:G$316)</f>
        <v>3699.7766445885368</v>
      </c>
      <c r="H239" s="174">
        <f ca="1">SUMIF(DemandTotal!$A$8:$A$318,$A239,DemandTotal!H$8:H$318)+SUMIF(CommodityTotal!$A$8:$A$318,$A239,CommodityTotal!H$8:H$318)+SUMIF(CustomerTotal!$A$8:$A$316,$A239,CustomerTotal!H$8:H$316)</f>
        <v>192.76624276900105</v>
      </c>
      <c r="I239" s="174">
        <f ca="1">SUMIF(DemandTotal!$A$8:$A$318,$A239,DemandTotal!I$8:I$318)+SUMIF(CommodityTotal!$A$8:$A$318,$A239,CommodityTotal!I$8:I$318)+SUMIF(CustomerTotal!$A$8:$A$316,$A239,CustomerTotal!I$8:I$316)</f>
        <v>81.283608222621041</v>
      </c>
      <c r="J239" s="174">
        <f ca="1">SUMIF(DemandTotal!$A$8:$A$318,$A239,DemandTotal!J$8:J$318)+SUMIF(CommodityTotal!$A$8:$A$318,$A239,CommodityTotal!J$8:J$318)+SUMIF(CustomerTotal!$A$8:$A$316,$A239,CustomerTotal!J$8:J$316)</f>
        <v>28.899037268632789</v>
      </c>
      <c r="K239" s="174">
        <f ca="1">SUMIF(DemandTotal!$A$8:$A$318,$A239,DemandTotal!K$8:K$318)+SUMIF(CommodityTotal!$A$8:$A$318,$A239,CommodityTotal!K$8:K$318)+SUMIF(CustomerTotal!$A$8:$A$316,$A239,CustomerTotal!K$8:K$316)</f>
        <v>0.14963902792819567</v>
      </c>
      <c r="L239" s="174">
        <f ca="1">SUMIF(DemandTotal!$A$8:$A$318,$A239,DemandTotal!L$8:L$318)+SUMIF(CommodityTotal!$A$8:$A$318,$A239,CommodityTotal!L$8:L$318)+SUMIF(CustomerTotal!$A$8:$A$316,$A239,CustomerTotal!L$8:L$316)</f>
        <v>3.574190531659923</v>
      </c>
      <c r="M239" s="174">
        <f ca="1">SUMIF(DemandTotal!$A$8:$A$318,$A239,DemandTotal!M$8:M$318)+SUMIF(CommodityTotal!$A$8:$A$318,$A239,CommodityTotal!M$8:M$318)+SUMIF(CustomerTotal!$A$8:$A$316,$A239,CustomerTotal!M$8:M$316)</f>
        <v>6.559177390852577</v>
      </c>
      <c r="N239" s="174">
        <f ca="1">SUMIF(DemandTotal!$A$8:$A$318,$A239,DemandTotal!N$8:N$318)+SUMIF(CommodityTotal!$A$8:$A$318,$A239,CommodityTotal!N$8:N$318)+SUMIF(CustomerTotal!$A$8:$A$316,$A239,CustomerTotal!N$8:N$316)</f>
        <v>0.4863268407666359</v>
      </c>
      <c r="O239" s="174">
        <f ca="1">SUMIF(DemandTotal!$A$8:$A$318,$A239,DemandTotal!O$8:O$318)+SUMIF(CommodityTotal!$A$8:$A$318,$A239,CommodityTotal!O$8:O$318)+SUMIF(CustomerTotal!$A$8:$A$316,$A239,CustomerTotal!O$8:O$316)</f>
        <v>0.2244585418922935</v>
      </c>
      <c r="P239" s="174">
        <f ca="1">SUMIF(DemandTotal!$A$8:$A$318,$A239,DemandTotal!P$8:P$318)+SUMIF(CommodityTotal!$A$8:$A$318,$A239,CommodityTotal!P$8:P$318)+SUMIF(CustomerTotal!$A$8:$A$316,$A239,CustomerTotal!P$8:P$316)</f>
        <v>0</v>
      </c>
      <c r="Q239" s="174">
        <f ca="1">SUMIF(DemandTotal!$A$8:$A$318,$A239,DemandTotal!Q$8:Q$318)+SUMIF(CommodityTotal!$A$8:$A$318,$A239,CommodityTotal!Q$8:Q$318)+SUMIF(CustomerTotal!$A$8:$A$316,$A239,CustomerTotal!Q$8:Q$316)</f>
        <v>0</v>
      </c>
      <c r="R239" s="174">
        <f ca="1">SUMIF(DemandTotal!$A$8:$A$318,$A239,DemandTotal!R$8:R$318)+SUMIF(CommodityTotal!$A$8:$A$318,$A239,CommodityTotal!R$8:R$318)+SUMIF(CustomerTotal!$A$8:$A$316,$A239,CustomerTotal!R$8:R$316)</f>
        <v>0</v>
      </c>
      <c r="S239" s="174">
        <f ca="1">SUMIF(DemandTotal!$A$8:$A$318,$A239,DemandTotal!S$8:S$318)+SUMIF(CommodityTotal!$A$8:$A$318,$A239,CommodityTotal!S$8:S$318)+SUMIF(CustomerTotal!$A$8:$A$316,$A239,CustomerTotal!S$8:S$316)</f>
        <v>0</v>
      </c>
      <c r="T239" s="174">
        <f ca="1">SUMIF(DemandTotal!$A$8:$A$318,$A239,DemandTotal!T$8:T$318)+SUMIF(CommodityTotal!$A$8:$A$318,$A239,CommodityTotal!T$8:T$318)+SUMIF(CustomerTotal!$A$8:$A$316,$A239,CustomerTotal!T$8:T$316)</f>
        <v>0</v>
      </c>
      <c r="U239" s="174">
        <f ca="1">SUMIF(DemandTotal!$A$8:$A$318,$A239,DemandTotal!U$8:U$318)+SUMIF(CommodityTotal!$A$8:$A$318,$A239,CommodityTotal!U$8:U$318)+SUMIF(CustomerTotal!$A$8:$A$316,$A239,CustomerTotal!U$8:U$316)</f>
        <v>0</v>
      </c>
      <c r="W239" s="14"/>
    </row>
    <row r="240" spans="1:23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48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W240" s="14"/>
    </row>
    <row r="241" spans="1:23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48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W241" s="14"/>
    </row>
    <row r="242" spans="1:23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>IF(ISBLANK('Input-Accounts'!D242),"",'Input-Accounts'!D242)</f>
        <v>0</v>
      </c>
      <c r="E242" s="14">
        <f t="shared" ca="1" si="17"/>
        <v>0</v>
      </c>
      <c r="F242" s="3"/>
      <c r="G242" s="48">
        <f ca="1">SUMIF(DemandTotal!$A$8:$A$318,$A242,DemandTotal!G$8:G$318)+SUMIF(CommodityTotal!$A$8:$A$318,$A242,CommodityTotal!G$8:G$318)+SUMIF(CustomerTotal!$A$8:$A$316,$A242,CustomerTotal!G$8:G$316)</f>
        <v>0</v>
      </c>
      <c r="H242" s="14">
        <f ca="1">SUMIF(DemandTotal!$A$8:$A$318,$A242,DemandTotal!H$8:H$318)+SUMIF(CommodityTotal!$A$8:$A$318,$A242,CommodityTotal!H$8:H$318)+SUMIF(CustomerTotal!$A$8:$A$316,$A242,CustomerTotal!H$8:H$316)</f>
        <v>0</v>
      </c>
      <c r="I242" s="14">
        <f ca="1">SUMIF(DemandTotal!$A$8:$A$318,$A242,DemandTotal!I$8:I$318)+SUMIF(CommodityTotal!$A$8:$A$318,$A242,CommodityTotal!I$8:I$318)+SUMIF(CustomerTotal!$A$8:$A$316,$A242,CustomerTotal!I$8:I$316)</f>
        <v>0</v>
      </c>
      <c r="J242" s="14">
        <f ca="1">SUMIF(DemandTotal!$A$8:$A$318,$A242,DemandTotal!J$8:J$318)+SUMIF(CommodityTotal!$A$8:$A$318,$A242,CommodityTotal!J$8:J$318)+SUMIF(CustomerTotal!$A$8:$A$316,$A242,CustomerTotal!J$8:J$316)</f>
        <v>0</v>
      </c>
      <c r="K242" s="14">
        <f ca="1">SUMIF(DemandTotal!$A$8:$A$318,$A242,DemandTotal!K$8:K$318)+SUMIF(CommodityTotal!$A$8:$A$318,$A242,CommodityTotal!K$8:K$318)+SUMIF(CustomerTotal!$A$8:$A$316,$A242,CustomerTotal!K$8:K$316)</f>
        <v>0</v>
      </c>
      <c r="L242" s="14">
        <f ca="1">SUMIF(DemandTotal!$A$8:$A$318,$A242,DemandTotal!L$8:L$318)+SUMIF(CommodityTotal!$A$8:$A$318,$A242,CommodityTotal!L$8:L$318)+SUMIF(CustomerTotal!$A$8:$A$316,$A242,CustomerTotal!L$8:L$316)</f>
        <v>0</v>
      </c>
      <c r="M242" s="14">
        <f ca="1">SUMIF(DemandTotal!$A$8:$A$318,$A242,DemandTotal!M$8:M$318)+SUMIF(CommodityTotal!$A$8:$A$318,$A242,CommodityTotal!M$8:M$318)+SUMIF(CustomerTotal!$A$8:$A$316,$A242,CustomerTotal!M$8:M$316)</f>
        <v>0</v>
      </c>
      <c r="N242" s="14">
        <f ca="1">SUMIF(DemandTotal!$A$8:$A$318,$A242,DemandTotal!N$8:N$318)+SUMIF(CommodityTotal!$A$8:$A$318,$A242,CommodityTotal!N$8:N$318)+SUMIF(CustomerTotal!$A$8:$A$316,$A242,CustomerTotal!N$8:N$316)</f>
        <v>0</v>
      </c>
      <c r="O242" s="14">
        <f ca="1">SUMIF(DemandTotal!$A$8:$A$318,$A242,DemandTotal!O$8:O$318)+SUMIF(CommodityTotal!$A$8:$A$318,$A242,CommodityTotal!O$8:O$318)+SUMIF(CustomerTotal!$A$8:$A$316,$A242,CustomerTotal!O$8:O$316)</f>
        <v>0</v>
      </c>
      <c r="P242" s="14">
        <f ca="1">SUMIF(DemandTotal!$A$8:$A$318,$A242,DemandTotal!P$8:P$318)+SUMIF(CommodityTotal!$A$8:$A$318,$A242,CommodityTotal!P$8:P$318)+SUMIF(CustomerTotal!$A$8:$A$316,$A242,CustomerTotal!P$8:P$316)</f>
        <v>0</v>
      </c>
      <c r="Q242" s="14">
        <f ca="1">SUMIF(DemandTotal!$A$8:$A$318,$A242,DemandTotal!Q$8:Q$318)+SUMIF(CommodityTotal!$A$8:$A$318,$A242,CommodityTotal!Q$8:Q$318)+SUMIF(CustomerTotal!$A$8:$A$316,$A242,CustomerTotal!Q$8:Q$316)</f>
        <v>0</v>
      </c>
      <c r="R242" s="14">
        <f ca="1">SUMIF(DemandTotal!$A$8:$A$318,$A242,DemandTotal!R$8:R$318)+SUMIF(CommodityTotal!$A$8:$A$318,$A242,CommodityTotal!R$8:R$318)+SUMIF(CustomerTotal!$A$8:$A$316,$A242,CustomerTotal!R$8:R$316)</f>
        <v>0</v>
      </c>
      <c r="S242" s="14">
        <f ca="1">SUMIF(DemandTotal!$A$8:$A$318,$A242,DemandTotal!S$8:S$318)+SUMIF(CommodityTotal!$A$8:$A$318,$A242,CommodityTotal!S$8:S$318)+SUMIF(CustomerTotal!$A$8:$A$316,$A242,CustomerTotal!S$8:S$316)</f>
        <v>0</v>
      </c>
      <c r="T242" s="14">
        <f ca="1">SUMIF(DemandTotal!$A$8:$A$318,$A242,DemandTotal!T$8:T$318)+SUMIF(CommodityTotal!$A$8:$A$318,$A242,CommodityTotal!T$8:T$318)+SUMIF(CustomerTotal!$A$8:$A$316,$A242,CustomerTotal!T$8:T$316)</f>
        <v>0</v>
      </c>
      <c r="U242" s="14">
        <f ca="1">SUMIF(DemandTotal!$A$8:$A$318,$A242,DemandTotal!U$8:U$318)+SUMIF(CommodityTotal!$A$8:$A$318,$A242,CommodityTotal!U$8:U$318)+SUMIF(CustomerTotal!$A$8:$A$316,$A242,CustomerTotal!U$8:U$316)</f>
        <v>0</v>
      </c>
      <c r="W242" s="14"/>
    </row>
    <row r="243" spans="1:23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>IF(ISBLANK('Input-Accounts'!D243),"",'Input-Accounts'!D243)</f>
        <v>0</v>
      </c>
      <c r="E243" s="14">
        <f t="shared" ca="1" si="17"/>
        <v>0</v>
      </c>
      <c r="F243" s="3"/>
      <c r="G243" s="48">
        <f ca="1">SUMIF(DemandTotal!$A$8:$A$318,$A243,DemandTotal!G$8:G$318)+SUMIF(CommodityTotal!$A$8:$A$318,$A243,CommodityTotal!G$8:G$318)+SUMIF(CustomerTotal!$A$8:$A$316,$A243,CustomerTotal!G$8:G$316)</f>
        <v>0</v>
      </c>
      <c r="H243" s="14">
        <f ca="1">SUMIF(DemandTotal!$A$8:$A$318,$A243,DemandTotal!H$8:H$318)+SUMIF(CommodityTotal!$A$8:$A$318,$A243,CommodityTotal!H$8:H$318)+SUMIF(CustomerTotal!$A$8:$A$316,$A243,CustomerTotal!H$8:H$316)</f>
        <v>0</v>
      </c>
      <c r="I243" s="14">
        <f ca="1">SUMIF(DemandTotal!$A$8:$A$318,$A243,DemandTotal!I$8:I$318)+SUMIF(CommodityTotal!$A$8:$A$318,$A243,CommodityTotal!I$8:I$318)+SUMIF(CustomerTotal!$A$8:$A$316,$A243,CustomerTotal!I$8:I$316)</f>
        <v>0</v>
      </c>
      <c r="J243" s="14">
        <f ca="1">SUMIF(DemandTotal!$A$8:$A$318,$A243,DemandTotal!J$8:J$318)+SUMIF(CommodityTotal!$A$8:$A$318,$A243,CommodityTotal!J$8:J$318)+SUMIF(CustomerTotal!$A$8:$A$316,$A243,CustomerTotal!J$8:J$316)</f>
        <v>0</v>
      </c>
      <c r="K243" s="14">
        <f ca="1">SUMIF(DemandTotal!$A$8:$A$318,$A243,DemandTotal!K$8:K$318)+SUMIF(CommodityTotal!$A$8:$A$318,$A243,CommodityTotal!K$8:K$318)+SUMIF(CustomerTotal!$A$8:$A$316,$A243,CustomerTotal!K$8:K$316)</f>
        <v>0</v>
      </c>
      <c r="L243" s="14">
        <f ca="1">SUMIF(DemandTotal!$A$8:$A$318,$A243,DemandTotal!L$8:L$318)+SUMIF(CommodityTotal!$A$8:$A$318,$A243,CommodityTotal!L$8:L$318)+SUMIF(CustomerTotal!$A$8:$A$316,$A243,CustomerTotal!L$8:L$316)</f>
        <v>0</v>
      </c>
      <c r="M243" s="14">
        <f ca="1">SUMIF(DemandTotal!$A$8:$A$318,$A243,DemandTotal!M$8:M$318)+SUMIF(CommodityTotal!$A$8:$A$318,$A243,CommodityTotal!M$8:M$318)+SUMIF(CustomerTotal!$A$8:$A$316,$A243,CustomerTotal!M$8:M$316)</f>
        <v>0</v>
      </c>
      <c r="N243" s="14">
        <f ca="1">SUMIF(DemandTotal!$A$8:$A$318,$A243,DemandTotal!N$8:N$318)+SUMIF(CommodityTotal!$A$8:$A$318,$A243,CommodityTotal!N$8:N$318)+SUMIF(CustomerTotal!$A$8:$A$316,$A243,CustomerTotal!N$8:N$316)</f>
        <v>0</v>
      </c>
      <c r="O243" s="14">
        <f ca="1">SUMIF(DemandTotal!$A$8:$A$318,$A243,DemandTotal!O$8:O$318)+SUMIF(CommodityTotal!$A$8:$A$318,$A243,CommodityTotal!O$8:O$318)+SUMIF(CustomerTotal!$A$8:$A$316,$A243,CustomerTotal!O$8:O$316)</f>
        <v>0</v>
      </c>
      <c r="P243" s="14">
        <f ca="1">SUMIF(DemandTotal!$A$8:$A$318,$A243,DemandTotal!P$8:P$318)+SUMIF(CommodityTotal!$A$8:$A$318,$A243,CommodityTotal!P$8:P$318)+SUMIF(CustomerTotal!$A$8:$A$316,$A243,CustomerTotal!P$8:P$316)</f>
        <v>0</v>
      </c>
      <c r="Q243" s="14">
        <f ca="1">SUMIF(DemandTotal!$A$8:$A$318,$A243,DemandTotal!Q$8:Q$318)+SUMIF(CommodityTotal!$A$8:$A$318,$A243,CommodityTotal!Q$8:Q$318)+SUMIF(CustomerTotal!$A$8:$A$316,$A243,CustomerTotal!Q$8:Q$316)</f>
        <v>0</v>
      </c>
      <c r="R243" s="14">
        <f ca="1">SUMIF(DemandTotal!$A$8:$A$318,$A243,DemandTotal!R$8:R$318)+SUMIF(CommodityTotal!$A$8:$A$318,$A243,CommodityTotal!R$8:R$318)+SUMIF(CustomerTotal!$A$8:$A$316,$A243,CustomerTotal!R$8:R$316)</f>
        <v>0</v>
      </c>
      <c r="S243" s="14">
        <f ca="1">SUMIF(DemandTotal!$A$8:$A$318,$A243,DemandTotal!S$8:S$318)+SUMIF(CommodityTotal!$A$8:$A$318,$A243,CommodityTotal!S$8:S$318)+SUMIF(CustomerTotal!$A$8:$A$316,$A243,CustomerTotal!S$8:S$316)</f>
        <v>0</v>
      </c>
      <c r="T243" s="14">
        <f ca="1">SUMIF(DemandTotal!$A$8:$A$318,$A243,DemandTotal!T$8:T$318)+SUMIF(CommodityTotal!$A$8:$A$318,$A243,CommodityTotal!T$8:T$318)+SUMIF(CustomerTotal!$A$8:$A$316,$A243,CustomerTotal!T$8:T$316)</f>
        <v>0</v>
      </c>
      <c r="U243" s="14">
        <f ca="1">SUMIF(DemandTotal!$A$8:$A$318,$A243,DemandTotal!U$8:U$318)+SUMIF(CommodityTotal!$A$8:$A$318,$A243,CommodityTotal!U$8:U$318)+SUMIF(CustomerTotal!$A$8:$A$316,$A243,CustomerTotal!U$8:U$316)</f>
        <v>0</v>
      </c>
      <c r="W243" s="14"/>
    </row>
    <row r="244" spans="1:23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>IF(ISBLANK('Input-Accounts'!D244),"",'Input-Accounts'!D244)</f>
        <v>55.600101179999982</v>
      </c>
      <c r="E244" s="14">
        <f t="shared" ca="1" si="17"/>
        <v>0</v>
      </c>
      <c r="F244" s="3"/>
      <c r="G244" s="48">
        <f ca="1">SUMIF(DemandTotal!$A$8:$A$318,$A244,DemandTotal!G$8:G$318)+SUMIF(CommodityTotal!$A$8:$A$318,$A244,CommodityTotal!G$8:G$318)+SUMIF(CustomerTotal!$A$8:$A$316,$A244,CustomerTotal!G$8:G$316)</f>
        <v>51.251205955513925</v>
      </c>
      <c r="H244" s="14">
        <f ca="1">SUMIF(DemandTotal!$A$8:$A$318,$A244,DemandTotal!H$8:H$318)+SUMIF(CommodityTotal!$A$8:$A$318,$A244,CommodityTotal!H$8:H$318)+SUMIF(CustomerTotal!$A$8:$A$316,$A244,CustomerTotal!H$8:H$316)</f>
        <v>2.6702969823529443</v>
      </c>
      <c r="I244" s="14">
        <f ca="1">SUMIF(DemandTotal!$A$8:$A$318,$A244,DemandTotal!I$8:I$318)+SUMIF(CommodityTotal!$A$8:$A$318,$A244,CommodityTotal!I$8:I$318)+SUMIF(CustomerTotal!$A$8:$A$316,$A244,CustomerTotal!I$8:I$316)</f>
        <v>1.1259822810974465</v>
      </c>
      <c r="J244" s="14">
        <f ca="1">SUMIF(DemandTotal!$A$8:$A$318,$A244,DemandTotal!J$8:J$318)+SUMIF(CommodityTotal!$A$8:$A$318,$A244,CommodityTotal!J$8:J$318)+SUMIF(CustomerTotal!$A$8:$A$316,$A244,CustomerTotal!J$8:J$316)</f>
        <v>0.40032430420823162</v>
      </c>
      <c r="K244" s="14">
        <f ca="1">SUMIF(DemandTotal!$A$8:$A$318,$A244,DemandTotal!K$8:K$318)+SUMIF(CommodityTotal!$A$8:$A$318,$A244,CommodityTotal!K$8:K$318)+SUMIF(CustomerTotal!$A$8:$A$316,$A244,CustomerTotal!K$8:K$316)</f>
        <v>2.0728766560944027E-3</v>
      </c>
      <c r="L244" s="14">
        <f ca="1">SUMIF(DemandTotal!$A$8:$A$318,$A244,DemandTotal!L$8:L$318)+SUMIF(CommodityTotal!$A$8:$A$318,$A244,CommodityTotal!L$8:L$318)+SUMIF(CustomerTotal!$A$8:$A$316,$A244,CustomerTotal!L$8:L$316)</f>
        <v>4.9511522629421517E-2</v>
      </c>
      <c r="M244" s="14">
        <f ca="1">SUMIF(DemandTotal!$A$8:$A$318,$A244,DemandTotal!M$8:M$318)+SUMIF(CommodityTotal!$A$8:$A$318,$A244,CommodityTotal!M$8:M$318)+SUMIF(CustomerTotal!$A$8:$A$316,$A244,CustomerTotal!M$8:M$316)</f>
        <v>9.0861093425471343E-2</v>
      </c>
      <c r="N244" s="14">
        <f ca="1">SUMIF(DemandTotal!$A$8:$A$318,$A244,DemandTotal!N$8:N$318)+SUMIF(CommodityTotal!$A$8:$A$318,$A244,CommodityTotal!N$8:N$318)+SUMIF(CustomerTotal!$A$8:$A$316,$A244,CustomerTotal!N$8:N$316)</f>
        <v>6.7368491323068101E-3</v>
      </c>
      <c r="O244" s="14">
        <f ca="1">SUMIF(DemandTotal!$A$8:$A$318,$A244,DemandTotal!O$8:O$318)+SUMIF(CommodityTotal!$A$8:$A$318,$A244,CommodityTotal!O$8:O$318)+SUMIF(CustomerTotal!$A$8:$A$316,$A244,CustomerTotal!O$8:O$316)</f>
        <v>3.1093149841416048E-3</v>
      </c>
      <c r="P244" s="14">
        <f ca="1">SUMIF(DemandTotal!$A$8:$A$318,$A244,DemandTotal!P$8:P$318)+SUMIF(CommodityTotal!$A$8:$A$318,$A244,CommodityTotal!P$8:P$318)+SUMIF(CustomerTotal!$A$8:$A$316,$A244,CustomerTotal!P$8:P$316)</f>
        <v>0</v>
      </c>
      <c r="Q244" s="14">
        <f ca="1">SUMIF(DemandTotal!$A$8:$A$318,$A244,DemandTotal!Q$8:Q$318)+SUMIF(CommodityTotal!$A$8:$A$318,$A244,CommodityTotal!Q$8:Q$318)+SUMIF(CustomerTotal!$A$8:$A$316,$A244,CustomerTotal!Q$8:Q$316)</f>
        <v>0</v>
      </c>
      <c r="R244" s="14">
        <f ca="1">SUMIF(DemandTotal!$A$8:$A$318,$A244,DemandTotal!R$8:R$318)+SUMIF(CommodityTotal!$A$8:$A$318,$A244,CommodityTotal!R$8:R$318)+SUMIF(CustomerTotal!$A$8:$A$316,$A244,CustomerTotal!R$8:R$316)</f>
        <v>0</v>
      </c>
      <c r="S244" s="14">
        <f ca="1">SUMIF(DemandTotal!$A$8:$A$318,$A244,DemandTotal!S$8:S$318)+SUMIF(CommodityTotal!$A$8:$A$318,$A244,CommodityTotal!S$8:S$318)+SUMIF(CustomerTotal!$A$8:$A$316,$A244,CustomerTotal!S$8:S$316)</f>
        <v>0</v>
      </c>
      <c r="T244" s="14">
        <f ca="1">SUMIF(DemandTotal!$A$8:$A$318,$A244,DemandTotal!T$8:T$318)+SUMIF(CommodityTotal!$A$8:$A$318,$A244,CommodityTotal!T$8:T$318)+SUMIF(CustomerTotal!$A$8:$A$316,$A244,CustomerTotal!T$8:T$316)</f>
        <v>0</v>
      </c>
      <c r="U244" s="14">
        <f ca="1">SUMIF(DemandTotal!$A$8:$A$318,$A244,DemandTotal!U$8:U$318)+SUMIF(CommodityTotal!$A$8:$A$318,$A244,CommodityTotal!U$8:U$318)+SUMIF(CustomerTotal!$A$8:$A$316,$A244,CustomerTotal!U$8:U$316)</f>
        <v>0</v>
      </c>
      <c r="W244" s="14"/>
    </row>
    <row r="245" spans="1:23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>IF(ISBLANK('Input-Accounts'!D245),"",'Input-Accounts'!D245)</f>
        <v>0</v>
      </c>
      <c r="E245" s="14">
        <f t="shared" ref="E245:E289" ca="1" si="18">IFERROR(IF(D245="","",IF(D245=0,0,IF(ABS(D245-SUM($G245:$U245))&lt;Check_Limit,0,1))),1)</f>
        <v>0</v>
      </c>
      <c r="F245" s="3"/>
      <c r="G245" s="48">
        <f ca="1">SUMIF(DemandTotal!$A$8:$A$318,$A245,DemandTotal!G$8:G$318)+SUMIF(CommodityTotal!$A$8:$A$318,$A245,CommodityTotal!G$8:G$318)+SUMIF(CustomerTotal!$A$8:$A$316,$A245,CustomerTotal!G$8:G$316)</f>
        <v>0</v>
      </c>
      <c r="H245" s="14">
        <f ca="1">SUMIF(DemandTotal!$A$8:$A$318,$A245,DemandTotal!H$8:H$318)+SUMIF(CommodityTotal!$A$8:$A$318,$A245,CommodityTotal!H$8:H$318)+SUMIF(CustomerTotal!$A$8:$A$316,$A245,CustomerTotal!H$8:H$316)</f>
        <v>0</v>
      </c>
      <c r="I245" s="14">
        <f ca="1">SUMIF(DemandTotal!$A$8:$A$318,$A245,DemandTotal!I$8:I$318)+SUMIF(CommodityTotal!$A$8:$A$318,$A245,CommodityTotal!I$8:I$318)+SUMIF(CustomerTotal!$A$8:$A$316,$A245,CustomerTotal!I$8:I$316)</f>
        <v>0</v>
      </c>
      <c r="J245" s="14">
        <f ca="1">SUMIF(DemandTotal!$A$8:$A$318,$A245,DemandTotal!J$8:J$318)+SUMIF(CommodityTotal!$A$8:$A$318,$A245,CommodityTotal!J$8:J$318)+SUMIF(CustomerTotal!$A$8:$A$316,$A245,CustomerTotal!J$8:J$316)</f>
        <v>0</v>
      </c>
      <c r="K245" s="14">
        <f ca="1">SUMIF(DemandTotal!$A$8:$A$318,$A245,DemandTotal!K$8:K$318)+SUMIF(CommodityTotal!$A$8:$A$318,$A245,CommodityTotal!K$8:K$318)+SUMIF(CustomerTotal!$A$8:$A$316,$A245,CustomerTotal!K$8:K$316)</f>
        <v>0</v>
      </c>
      <c r="L245" s="14">
        <f ca="1">SUMIF(DemandTotal!$A$8:$A$318,$A245,DemandTotal!L$8:L$318)+SUMIF(CommodityTotal!$A$8:$A$318,$A245,CommodityTotal!L$8:L$318)+SUMIF(CustomerTotal!$A$8:$A$316,$A245,CustomerTotal!L$8:L$316)</f>
        <v>0</v>
      </c>
      <c r="M245" s="14">
        <f ca="1">SUMIF(DemandTotal!$A$8:$A$318,$A245,DemandTotal!M$8:M$318)+SUMIF(CommodityTotal!$A$8:$A$318,$A245,CommodityTotal!M$8:M$318)+SUMIF(CustomerTotal!$A$8:$A$316,$A245,CustomerTotal!M$8:M$316)</f>
        <v>0</v>
      </c>
      <c r="N245" s="14">
        <f ca="1">SUMIF(DemandTotal!$A$8:$A$318,$A245,DemandTotal!N$8:N$318)+SUMIF(CommodityTotal!$A$8:$A$318,$A245,CommodityTotal!N$8:N$318)+SUMIF(CustomerTotal!$A$8:$A$316,$A245,CustomerTotal!N$8:N$316)</f>
        <v>0</v>
      </c>
      <c r="O245" s="14">
        <f ca="1">SUMIF(DemandTotal!$A$8:$A$318,$A245,DemandTotal!O$8:O$318)+SUMIF(CommodityTotal!$A$8:$A$318,$A245,CommodityTotal!O$8:O$318)+SUMIF(CustomerTotal!$A$8:$A$316,$A245,CustomerTotal!O$8:O$316)</f>
        <v>0</v>
      </c>
      <c r="P245" s="14">
        <f ca="1">SUMIF(DemandTotal!$A$8:$A$318,$A245,DemandTotal!P$8:P$318)+SUMIF(CommodityTotal!$A$8:$A$318,$A245,CommodityTotal!P$8:P$318)+SUMIF(CustomerTotal!$A$8:$A$316,$A245,CustomerTotal!P$8:P$316)</f>
        <v>0</v>
      </c>
      <c r="Q245" s="14">
        <f ca="1">SUMIF(DemandTotal!$A$8:$A$318,$A245,DemandTotal!Q$8:Q$318)+SUMIF(CommodityTotal!$A$8:$A$318,$A245,CommodityTotal!Q$8:Q$318)+SUMIF(CustomerTotal!$A$8:$A$316,$A245,CustomerTotal!Q$8:Q$316)</f>
        <v>0</v>
      </c>
      <c r="R245" s="14">
        <f ca="1">SUMIF(DemandTotal!$A$8:$A$318,$A245,DemandTotal!R$8:R$318)+SUMIF(CommodityTotal!$A$8:$A$318,$A245,CommodityTotal!R$8:R$318)+SUMIF(CustomerTotal!$A$8:$A$316,$A245,CustomerTotal!R$8:R$316)</f>
        <v>0</v>
      </c>
      <c r="S245" s="14">
        <f ca="1">SUMIF(DemandTotal!$A$8:$A$318,$A245,DemandTotal!S$8:S$318)+SUMIF(CommodityTotal!$A$8:$A$318,$A245,CommodityTotal!S$8:S$318)+SUMIF(CustomerTotal!$A$8:$A$316,$A245,CustomerTotal!S$8:S$316)</f>
        <v>0</v>
      </c>
      <c r="T245" s="14">
        <f ca="1">SUMIF(DemandTotal!$A$8:$A$318,$A245,DemandTotal!T$8:T$318)+SUMIF(CommodityTotal!$A$8:$A$318,$A245,CommodityTotal!T$8:T$318)+SUMIF(CustomerTotal!$A$8:$A$316,$A245,CustomerTotal!T$8:T$316)</f>
        <v>0</v>
      </c>
      <c r="U245" s="14">
        <f ca="1">SUMIF(DemandTotal!$A$8:$A$318,$A245,DemandTotal!U$8:U$318)+SUMIF(CommodityTotal!$A$8:$A$318,$A245,CommodityTotal!U$8:U$318)+SUMIF(CustomerTotal!$A$8:$A$316,$A245,CustomerTotal!U$8:U$316)</f>
        <v>0</v>
      </c>
      <c r="W245" s="14"/>
    </row>
    <row r="246" spans="1:23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>IF(ISBLANK('Input-Accounts'!D246),"",'Input-Accounts'!D246)</f>
        <v>55.600101179999982</v>
      </c>
      <c r="E246" s="14">
        <f t="shared" ca="1" si="18"/>
        <v>0</v>
      </c>
      <c r="G246" s="309">
        <f ca="1">SUMIF(DemandTotal!$A$8:$A$318,$A246,DemandTotal!G$8:G$318)+SUMIF(CommodityTotal!$A$8:$A$318,$A246,CommodityTotal!G$8:G$318)+SUMIF(CustomerTotal!$A$8:$A$316,$A246,CustomerTotal!G$8:G$316)</f>
        <v>51.251205955513925</v>
      </c>
      <c r="H246" s="174">
        <f ca="1">SUMIF(DemandTotal!$A$8:$A$318,$A246,DemandTotal!H$8:H$318)+SUMIF(CommodityTotal!$A$8:$A$318,$A246,CommodityTotal!H$8:H$318)+SUMIF(CustomerTotal!$A$8:$A$316,$A246,CustomerTotal!H$8:H$316)</f>
        <v>2.6702969823529443</v>
      </c>
      <c r="I246" s="174">
        <f ca="1">SUMIF(DemandTotal!$A$8:$A$318,$A246,DemandTotal!I$8:I$318)+SUMIF(CommodityTotal!$A$8:$A$318,$A246,CommodityTotal!I$8:I$318)+SUMIF(CustomerTotal!$A$8:$A$316,$A246,CustomerTotal!I$8:I$316)</f>
        <v>1.1259822810974465</v>
      </c>
      <c r="J246" s="174">
        <f ca="1">SUMIF(DemandTotal!$A$8:$A$318,$A246,DemandTotal!J$8:J$318)+SUMIF(CommodityTotal!$A$8:$A$318,$A246,CommodityTotal!J$8:J$318)+SUMIF(CustomerTotal!$A$8:$A$316,$A246,CustomerTotal!J$8:J$316)</f>
        <v>0.40032430420823162</v>
      </c>
      <c r="K246" s="174">
        <f ca="1">SUMIF(DemandTotal!$A$8:$A$318,$A246,DemandTotal!K$8:K$318)+SUMIF(CommodityTotal!$A$8:$A$318,$A246,CommodityTotal!K$8:K$318)+SUMIF(CustomerTotal!$A$8:$A$316,$A246,CustomerTotal!K$8:K$316)</f>
        <v>2.0728766560944027E-3</v>
      </c>
      <c r="L246" s="174">
        <f ca="1">SUMIF(DemandTotal!$A$8:$A$318,$A246,DemandTotal!L$8:L$318)+SUMIF(CommodityTotal!$A$8:$A$318,$A246,CommodityTotal!L$8:L$318)+SUMIF(CustomerTotal!$A$8:$A$316,$A246,CustomerTotal!L$8:L$316)</f>
        <v>4.9511522629421517E-2</v>
      </c>
      <c r="M246" s="174">
        <f ca="1">SUMIF(DemandTotal!$A$8:$A$318,$A246,DemandTotal!M$8:M$318)+SUMIF(CommodityTotal!$A$8:$A$318,$A246,CommodityTotal!M$8:M$318)+SUMIF(CustomerTotal!$A$8:$A$316,$A246,CustomerTotal!M$8:M$316)</f>
        <v>9.0861093425471343E-2</v>
      </c>
      <c r="N246" s="174">
        <f ca="1">SUMIF(DemandTotal!$A$8:$A$318,$A246,DemandTotal!N$8:N$318)+SUMIF(CommodityTotal!$A$8:$A$318,$A246,CommodityTotal!N$8:N$318)+SUMIF(CustomerTotal!$A$8:$A$316,$A246,CustomerTotal!N$8:N$316)</f>
        <v>6.7368491323068101E-3</v>
      </c>
      <c r="O246" s="174">
        <f ca="1">SUMIF(DemandTotal!$A$8:$A$318,$A246,DemandTotal!O$8:O$318)+SUMIF(CommodityTotal!$A$8:$A$318,$A246,CommodityTotal!O$8:O$318)+SUMIF(CustomerTotal!$A$8:$A$316,$A246,CustomerTotal!O$8:O$316)</f>
        <v>3.1093149841416048E-3</v>
      </c>
      <c r="P246" s="174">
        <f ca="1">SUMIF(DemandTotal!$A$8:$A$318,$A246,DemandTotal!P$8:P$318)+SUMIF(CommodityTotal!$A$8:$A$318,$A246,CommodityTotal!P$8:P$318)+SUMIF(CustomerTotal!$A$8:$A$316,$A246,CustomerTotal!P$8:P$316)</f>
        <v>0</v>
      </c>
      <c r="Q246" s="174">
        <f ca="1">SUMIF(DemandTotal!$A$8:$A$318,$A246,DemandTotal!Q$8:Q$318)+SUMIF(CommodityTotal!$A$8:$A$318,$A246,CommodityTotal!Q$8:Q$318)+SUMIF(CustomerTotal!$A$8:$A$316,$A246,CustomerTotal!Q$8:Q$316)</f>
        <v>0</v>
      </c>
      <c r="R246" s="174">
        <f ca="1">SUMIF(DemandTotal!$A$8:$A$318,$A246,DemandTotal!R$8:R$318)+SUMIF(CommodityTotal!$A$8:$A$318,$A246,CommodityTotal!R$8:R$318)+SUMIF(CustomerTotal!$A$8:$A$316,$A246,CustomerTotal!R$8:R$316)</f>
        <v>0</v>
      </c>
      <c r="S246" s="174">
        <f ca="1">SUMIF(DemandTotal!$A$8:$A$318,$A246,DemandTotal!S$8:S$318)+SUMIF(CommodityTotal!$A$8:$A$318,$A246,CommodityTotal!S$8:S$318)+SUMIF(CustomerTotal!$A$8:$A$316,$A246,CustomerTotal!S$8:S$316)</f>
        <v>0</v>
      </c>
      <c r="T246" s="174">
        <f ca="1">SUMIF(DemandTotal!$A$8:$A$318,$A246,DemandTotal!T$8:T$318)+SUMIF(CommodityTotal!$A$8:$A$318,$A246,CommodityTotal!T$8:T$318)+SUMIF(CustomerTotal!$A$8:$A$316,$A246,CustomerTotal!T$8:T$316)</f>
        <v>0</v>
      </c>
      <c r="U246" s="174">
        <f ca="1">SUMIF(DemandTotal!$A$8:$A$318,$A246,DemandTotal!U$8:U$318)+SUMIF(CommodityTotal!$A$8:$A$318,$A246,CommodityTotal!U$8:U$318)+SUMIF(CustomerTotal!$A$8:$A$316,$A246,CustomerTotal!U$8:U$316)</f>
        <v>0</v>
      </c>
      <c r="W246" s="14"/>
    </row>
    <row r="247" spans="1:23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3"/>
      <c r="G247" s="48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W247" s="14"/>
    </row>
    <row r="248" spans="1:23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>IF(ISBLANK('Input-Accounts'!D248),"",'Input-Accounts'!D248)</f>
        <v>20685.186037366831</v>
      </c>
      <c r="E248" s="14">
        <f t="shared" ca="1" si="18"/>
        <v>0</v>
      </c>
      <c r="G248" s="267">
        <f ca="1">SUMIF(DemandTotal!$A$8:$A$318,$A248,DemandTotal!G$8:G$318)+SUMIF(CommodityTotal!$A$8:$A$318,$A248,CommodityTotal!G$8:G$318)+SUMIF(CustomerTotal!$A$8:$A$316,$A248,CustomerTotal!G$8:G$316)</f>
        <v>19272.794006270709</v>
      </c>
      <c r="H248" s="175">
        <f ca="1">SUMIF(DemandTotal!$A$8:$A$318,$A248,DemandTotal!H$8:H$318)+SUMIF(CommodityTotal!$A$8:$A$318,$A248,CommodityTotal!H$8:H$318)+SUMIF(CustomerTotal!$A$8:$A$316,$A248,CustomerTotal!H$8:H$316)</f>
        <v>858.29690315187941</v>
      </c>
      <c r="I248" s="175">
        <f ca="1">SUMIF(DemandTotal!$A$8:$A$318,$A248,DemandTotal!I$8:I$318)+SUMIF(CommodityTotal!$A$8:$A$318,$A248,CommodityTotal!I$8:I$318)+SUMIF(CustomerTotal!$A$8:$A$316,$A248,CustomerTotal!I$8:I$316)</f>
        <v>361.91746133729868</v>
      </c>
      <c r="J248" s="175">
        <f ca="1">SUMIF(DemandTotal!$A$8:$A$318,$A248,DemandTotal!J$8:J$318)+SUMIF(CommodityTotal!$A$8:$A$318,$A248,CommodityTotal!J$8:J$318)+SUMIF(CustomerTotal!$A$8:$A$316,$A248,CustomerTotal!J$8:J$316)</f>
        <v>128.67374409253679</v>
      </c>
      <c r="K248" s="175">
        <f ca="1">SUMIF(DemandTotal!$A$8:$A$318,$A248,DemandTotal!K$8:K$318)+SUMIF(CommodityTotal!$A$8:$A$318,$A248,CommodityTotal!K$8:K$318)+SUMIF(CustomerTotal!$A$8:$A$316,$A248,CustomerTotal!K$8:K$316)</f>
        <v>0.66627181407138791</v>
      </c>
      <c r="L248" s="175">
        <f ca="1">SUMIF(DemandTotal!$A$8:$A$318,$A248,DemandTotal!L$8:L$318)+SUMIF(CommodityTotal!$A$8:$A$318,$A248,CommodityTotal!L$8:L$318)+SUMIF(CustomerTotal!$A$8:$A$316,$A248,CustomerTotal!L$8:L$316)</f>
        <v>20.711043992508873</v>
      </c>
      <c r="M248" s="175">
        <f ca="1">SUMIF(DemandTotal!$A$8:$A$318,$A248,DemandTotal!M$8:M$318)+SUMIF(CommodityTotal!$A$8:$A$318,$A248,CommodityTotal!M$8:M$318)+SUMIF(CustomerTotal!$A$8:$A$316,$A248,CustomerTotal!M$8:M$316)</f>
        <v>38.007881866758545</v>
      </c>
      <c r="N248" s="175">
        <f ca="1">SUMIF(DemandTotal!$A$8:$A$318,$A248,DemandTotal!N$8:N$318)+SUMIF(CommodityTotal!$A$8:$A$318,$A248,CommodityTotal!N$8:N$318)+SUMIF(CustomerTotal!$A$8:$A$316,$A248,CustomerTotal!N$8:N$316)</f>
        <v>2.8180748912615647</v>
      </c>
      <c r="O248" s="175">
        <f ca="1">SUMIF(DemandTotal!$A$8:$A$318,$A248,DemandTotal!O$8:O$318)+SUMIF(CommodityTotal!$A$8:$A$318,$A248,CommodityTotal!O$8:O$318)+SUMIF(CustomerTotal!$A$8:$A$316,$A248,CustomerTotal!O$8:O$316)</f>
        <v>1.3006499498130299</v>
      </c>
      <c r="P248" s="175">
        <f ca="1">SUMIF(DemandTotal!$A$8:$A$318,$A248,DemandTotal!P$8:P$318)+SUMIF(CommodityTotal!$A$8:$A$318,$A248,CommodityTotal!P$8:P$318)+SUMIF(CustomerTotal!$A$8:$A$316,$A248,CustomerTotal!P$8:P$316)</f>
        <v>0</v>
      </c>
      <c r="Q248" s="175">
        <f ca="1">SUMIF(DemandTotal!$A$8:$A$318,$A248,DemandTotal!Q$8:Q$318)+SUMIF(CommodityTotal!$A$8:$A$318,$A248,CommodityTotal!Q$8:Q$318)+SUMIF(CustomerTotal!$A$8:$A$316,$A248,CustomerTotal!Q$8:Q$316)</f>
        <v>0</v>
      </c>
      <c r="R248" s="175">
        <f ca="1">SUMIF(DemandTotal!$A$8:$A$318,$A248,DemandTotal!R$8:R$318)+SUMIF(CommodityTotal!$A$8:$A$318,$A248,CommodityTotal!R$8:R$318)+SUMIF(CustomerTotal!$A$8:$A$316,$A248,CustomerTotal!R$8:R$316)</f>
        <v>0</v>
      </c>
      <c r="S248" s="175">
        <f ca="1">SUMIF(DemandTotal!$A$8:$A$318,$A248,DemandTotal!S$8:S$318)+SUMIF(CommodityTotal!$A$8:$A$318,$A248,CommodityTotal!S$8:S$318)+SUMIF(CustomerTotal!$A$8:$A$316,$A248,CustomerTotal!S$8:S$316)</f>
        <v>0</v>
      </c>
      <c r="T248" s="175">
        <f ca="1">SUMIF(DemandTotal!$A$8:$A$318,$A248,DemandTotal!T$8:T$318)+SUMIF(CommodityTotal!$A$8:$A$318,$A248,CommodityTotal!T$8:T$318)+SUMIF(CustomerTotal!$A$8:$A$316,$A248,CustomerTotal!T$8:T$316)</f>
        <v>0</v>
      </c>
      <c r="U248" s="175">
        <f ca="1">SUMIF(DemandTotal!$A$8:$A$318,$A248,DemandTotal!U$8:U$318)+SUMIF(CommodityTotal!$A$8:$A$318,$A248,CommodityTotal!U$8:U$318)+SUMIF(CustomerTotal!$A$8:$A$316,$A248,CustomerTotal!U$8:U$316)</f>
        <v>0</v>
      </c>
      <c r="V248" s="14"/>
      <c r="W248" s="14"/>
    </row>
    <row r="249" spans="1:23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G249" s="48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W249" s="14"/>
    </row>
    <row r="250" spans="1:23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G250" s="48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W250" s="14"/>
    </row>
    <row r="251" spans="1:23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>IF(ISBLANK('Input-Accounts'!D251),"",'Input-Accounts'!D251)</f>
        <v>3863.4339650329593</v>
      </c>
      <c r="E251" s="14">
        <f t="shared" ca="1" si="18"/>
        <v>0</v>
      </c>
      <c r="G251" s="48">
        <f ca="1">SUMIF(DemandTotal!$A$8:$A$318,$A251,DemandTotal!G$8:G$318)+SUMIF(CommodityTotal!$A$8:$A$318,$A251,CommodityTotal!G$8:G$318)+SUMIF(CustomerTotal!$A$8:$A$316,$A251,CustomerTotal!G$8:G$316)</f>
        <v>3127.2394954223646</v>
      </c>
      <c r="H251" s="14">
        <f ca="1">SUMIF(DemandTotal!$A$8:$A$318,$A251,DemandTotal!H$8:H$318)+SUMIF(CommodityTotal!$A$8:$A$318,$A251,CommodityTotal!H$8:H$318)+SUMIF(CustomerTotal!$A$8:$A$316,$A251,CustomerTotal!H$8:H$316)</f>
        <v>192.21915030092316</v>
      </c>
      <c r="I251" s="14">
        <f ca="1">SUMIF(DemandTotal!$A$8:$A$318,$A251,DemandTotal!I$8:I$318)+SUMIF(CommodityTotal!$A$8:$A$318,$A251,CommodityTotal!I$8:I$318)+SUMIF(CustomerTotal!$A$8:$A$316,$A251,CustomerTotal!I$8:I$316)</f>
        <v>177.56550198003626</v>
      </c>
      <c r="J251" s="14">
        <f ca="1">SUMIF(DemandTotal!$A$8:$A$318,$A251,DemandTotal!J$8:J$318)+SUMIF(CommodityTotal!$A$8:$A$318,$A251,CommodityTotal!J$8:J$318)+SUMIF(CustomerTotal!$A$8:$A$316,$A251,CustomerTotal!J$8:J$316)</f>
        <v>216.60356287426617</v>
      </c>
      <c r="K251" s="14">
        <f ca="1">SUMIF(DemandTotal!$A$8:$A$318,$A251,DemandTotal!K$8:K$318)+SUMIF(CommodityTotal!$A$8:$A$318,$A251,CommodityTotal!K$8:K$318)+SUMIF(CustomerTotal!$A$8:$A$316,$A251,CustomerTotal!K$8:K$316)</f>
        <v>1.5975896777042395</v>
      </c>
      <c r="L251" s="14">
        <f ca="1">SUMIF(DemandTotal!$A$8:$A$318,$A251,DemandTotal!L$8:L$318)+SUMIF(CommodityTotal!$A$8:$A$318,$A251,CommodityTotal!L$8:L$318)+SUMIF(CustomerTotal!$A$8:$A$316,$A251,CustomerTotal!L$8:L$316)</f>
        <v>7.828041602372279</v>
      </c>
      <c r="M251" s="14">
        <f ca="1">SUMIF(DemandTotal!$A$8:$A$318,$A251,DemandTotal!M$8:M$318)+SUMIF(CommodityTotal!$A$8:$A$318,$A251,CommodityTotal!M$8:M$318)+SUMIF(CustomerTotal!$A$8:$A$316,$A251,CustomerTotal!M$8:M$316)</f>
        <v>73.814525682177631</v>
      </c>
      <c r="N251" s="14">
        <f ca="1">SUMIF(DemandTotal!$A$8:$A$318,$A251,DemandTotal!N$8:N$318)+SUMIF(CommodityTotal!$A$8:$A$318,$A251,CommodityTotal!N$8:N$318)+SUMIF(CustomerTotal!$A$8:$A$316,$A251,CustomerTotal!N$8:N$316)</f>
        <v>23.931212389373105</v>
      </c>
      <c r="O251" s="14">
        <f ca="1">SUMIF(DemandTotal!$A$8:$A$318,$A251,DemandTotal!O$8:O$318)+SUMIF(CommodityTotal!$A$8:$A$318,$A251,CommodityTotal!O$8:O$318)+SUMIF(CustomerTotal!$A$8:$A$316,$A251,CustomerTotal!O$8:O$316)</f>
        <v>42.634885103740785</v>
      </c>
      <c r="P251" s="14">
        <f ca="1">SUMIF(DemandTotal!$A$8:$A$318,$A251,DemandTotal!P$8:P$318)+SUMIF(CommodityTotal!$A$8:$A$318,$A251,CommodityTotal!P$8:P$318)+SUMIF(CustomerTotal!$A$8:$A$316,$A251,CustomerTotal!P$8:P$316)</f>
        <v>0</v>
      </c>
      <c r="Q251" s="14">
        <f ca="1">SUMIF(DemandTotal!$A$8:$A$318,$A251,DemandTotal!Q$8:Q$318)+SUMIF(CommodityTotal!$A$8:$A$318,$A251,CommodityTotal!Q$8:Q$318)+SUMIF(CustomerTotal!$A$8:$A$316,$A251,CustomerTotal!Q$8:Q$316)</f>
        <v>0</v>
      </c>
      <c r="R251" s="14">
        <f ca="1">SUMIF(DemandTotal!$A$8:$A$318,$A251,DemandTotal!R$8:R$318)+SUMIF(CommodityTotal!$A$8:$A$318,$A251,CommodityTotal!R$8:R$318)+SUMIF(CustomerTotal!$A$8:$A$316,$A251,CustomerTotal!R$8:R$316)</f>
        <v>0</v>
      </c>
      <c r="S251" s="14">
        <f ca="1">SUMIF(DemandTotal!$A$8:$A$318,$A251,DemandTotal!S$8:S$318)+SUMIF(CommodityTotal!$A$8:$A$318,$A251,CommodityTotal!S$8:S$318)+SUMIF(CustomerTotal!$A$8:$A$316,$A251,CustomerTotal!S$8:S$316)</f>
        <v>0</v>
      </c>
      <c r="T251" s="14">
        <f ca="1">SUMIF(DemandTotal!$A$8:$A$318,$A251,DemandTotal!T$8:T$318)+SUMIF(CommodityTotal!$A$8:$A$318,$A251,CommodityTotal!T$8:T$318)+SUMIF(CustomerTotal!$A$8:$A$316,$A251,CustomerTotal!T$8:T$316)</f>
        <v>0</v>
      </c>
      <c r="U251" s="14">
        <f ca="1">SUMIF(DemandTotal!$A$8:$A$318,$A251,DemandTotal!U$8:U$318)+SUMIF(CommodityTotal!$A$8:$A$318,$A251,CommodityTotal!U$8:U$318)+SUMIF(CustomerTotal!$A$8:$A$316,$A251,CustomerTotal!U$8:U$316)</f>
        <v>0</v>
      </c>
      <c r="W251" s="14"/>
    </row>
    <row r="252" spans="1:23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>IF(ISBLANK('Input-Accounts'!D252),"",'Input-Accounts'!D252)</f>
        <v>5641.7857612408943</v>
      </c>
      <c r="E252" s="14">
        <f t="shared" ca="1" si="18"/>
        <v>0</v>
      </c>
      <c r="G252" s="48">
        <f ca="1">SUMIF(DemandTotal!$A$8:$A$318,$A252,DemandTotal!G$8:G$318)+SUMIF(CommodityTotal!$A$8:$A$318,$A252,CommodityTotal!G$8:G$318)+SUMIF(CustomerTotal!$A$8:$A$316,$A252,CustomerTotal!G$8:G$316)</f>
        <v>4566.718472982504</v>
      </c>
      <c r="H252" s="14">
        <f ca="1">SUMIF(DemandTotal!$A$8:$A$318,$A252,DemandTotal!H$8:H$318)+SUMIF(CommodityTotal!$A$8:$A$318,$A252,CommodityTotal!H$8:H$318)+SUMIF(CustomerTotal!$A$8:$A$316,$A252,CustomerTotal!H$8:H$316)</f>
        <v>280.69827904935346</v>
      </c>
      <c r="I252" s="14">
        <f ca="1">SUMIF(DemandTotal!$A$8:$A$318,$A252,DemandTotal!I$8:I$318)+SUMIF(CommodityTotal!$A$8:$A$318,$A252,CommodityTotal!I$8:I$318)+SUMIF(CustomerTotal!$A$8:$A$316,$A252,CustomerTotal!I$8:I$316)</f>
        <v>259.29950655957805</v>
      </c>
      <c r="J252" s="14">
        <f ca="1">SUMIF(DemandTotal!$A$8:$A$318,$A252,DemandTotal!J$8:J$318)+SUMIF(CommodityTotal!$A$8:$A$318,$A252,CommodityTotal!J$8:J$318)+SUMIF(CustomerTotal!$A$8:$A$316,$A252,CustomerTotal!J$8:J$316)</f>
        <v>316.30691967777852</v>
      </c>
      <c r="K252" s="14">
        <f ca="1">SUMIF(DemandTotal!$A$8:$A$318,$A252,DemandTotal!K$8:K$318)+SUMIF(CommodityTotal!$A$8:$A$318,$A252,CommodityTotal!K$8:K$318)+SUMIF(CustomerTotal!$A$8:$A$316,$A252,CustomerTotal!K$8:K$316)</f>
        <v>2.3329656408143924</v>
      </c>
      <c r="L252" s="14">
        <f ca="1">SUMIF(DemandTotal!$A$8:$A$318,$A252,DemandTotal!L$8:L$318)+SUMIF(CommodityTotal!$A$8:$A$318,$A252,CommodityTotal!L$8:L$318)+SUMIF(CustomerTotal!$A$8:$A$316,$A252,CustomerTotal!L$8:L$316)</f>
        <v>11.431315780309578</v>
      </c>
      <c r="M252" s="14">
        <f ca="1">SUMIF(DemandTotal!$A$8:$A$318,$A252,DemandTotal!M$8:M$318)+SUMIF(CommodityTotal!$A$8:$A$318,$A252,CommodityTotal!M$8:M$318)+SUMIF(CustomerTotal!$A$8:$A$316,$A252,CustomerTotal!M$8:M$316)</f>
        <v>107.79160294588013</v>
      </c>
      <c r="N252" s="14">
        <f ca="1">SUMIF(DemandTotal!$A$8:$A$318,$A252,DemandTotal!N$8:N$318)+SUMIF(CommodityTotal!$A$8:$A$318,$A252,CommodityTotal!N$8:N$318)+SUMIF(CustomerTotal!$A$8:$A$316,$A252,CustomerTotal!N$8:N$316)</f>
        <v>34.946830858139194</v>
      </c>
      <c r="O252" s="14">
        <f ca="1">SUMIF(DemandTotal!$A$8:$A$318,$A252,DemandTotal!O$8:O$318)+SUMIF(CommodityTotal!$A$8:$A$318,$A252,CommodityTotal!O$8:O$318)+SUMIF(CustomerTotal!$A$8:$A$316,$A252,CustomerTotal!O$8:O$316)</f>
        <v>62.259867746535754</v>
      </c>
      <c r="P252" s="14">
        <f ca="1">SUMIF(DemandTotal!$A$8:$A$318,$A252,DemandTotal!P$8:P$318)+SUMIF(CommodityTotal!$A$8:$A$318,$A252,CommodityTotal!P$8:P$318)+SUMIF(CustomerTotal!$A$8:$A$316,$A252,CustomerTotal!P$8:P$316)</f>
        <v>0</v>
      </c>
      <c r="Q252" s="14">
        <f ca="1">SUMIF(DemandTotal!$A$8:$A$318,$A252,DemandTotal!Q$8:Q$318)+SUMIF(CommodityTotal!$A$8:$A$318,$A252,CommodityTotal!Q$8:Q$318)+SUMIF(CustomerTotal!$A$8:$A$316,$A252,CustomerTotal!Q$8:Q$316)</f>
        <v>0</v>
      </c>
      <c r="R252" s="14">
        <f ca="1">SUMIF(DemandTotal!$A$8:$A$318,$A252,DemandTotal!R$8:R$318)+SUMIF(CommodityTotal!$A$8:$A$318,$A252,CommodityTotal!R$8:R$318)+SUMIF(CustomerTotal!$A$8:$A$316,$A252,CustomerTotal!R$8:R$316)</f>
        <v>0</v>
      </c>
      <c r="S252" s="14">
        <f ca="1">SUMIF(DemandTotal!$A$8:$A$318,$A252,DemandTotal!S$8:S$318)+SUMIF(CommodityTotal!$A$8:$A$318,$A252,CommodityTotal!S$8:S$318)+SUMIF(CustomerTotal!$A$8:$A$316,$A252,CustomerTotal!S$8:S$316)</f>
        <v>0</v>
      </c>
      <c r="T252" s="14">
        <f ca="1">SUMIF(DemandTotal!$A$8:$A$318,$A252,DemandTotal!T$8:T$318)+SUMIF(CommodityTotal!$A$8:$A$318,$A252,CommodityTotal!T$8:T$318)+SUMIF(CustomerTotal!$A$8:$A$316,$A252,CustomerTotal!T$8:T$316)</f>
        <v>0</v>
      </c>
      <c r="U252" s="14">
        <f ca="1">SUMIF(DemandTotal!$A$8:$A$318,$A252,DemandTotal!U$8:U$318)+SUMIF(CommodityTotal!$A$8:$A$318,$A252,CommodityTotal!U$8:U$318)+SUMIF(CustomerTotal!$A$8:$A$316,$A252,CustomerTotal!U$8:U$316)</f>
        <v>0</v>
      </c>
      <c r="W252" s="14"/>
    </row>
    <row r="253" spans="1:23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>IF(ISBLANK('Input-Accounts'!D253),"",'Input-Accounts'!D253)</f>
        <v>-959.99261434247694</v>
      </c>
      <c r="E253" s="14">
        <f t="shared" ca="1" si="18"/>
        <v>0</v>
      </c>
      <c r="G253" s="48">
        <f ca="1">SUMIF(DemandTotal!$A$8:$A$318,$A253,DemandTotal!G$8:G$318)+SUMIF(CommodityTotal!$A$8:$A$318,$A253,CommodityTotal!G$8:G$318)+SUMIF(CustomerTotal!$A$8:$A$316,$A253,CustomerTotal!G$8:G$316)</f>
        <v>-777.06176579103317</v>
      </c>
      <c r="H253" s="14">
        <f ca="1">SUMIF(DemandTotal!$A$8:$A$318,$A253,DemandTotal!H$8:H$318)+SUMIF(CommodityTotal!$A$8:$A$318,$A253,CommodityTotal!H$8:H$318)+SUMIF(CustomerTotal!$A$8:$A$316,$A253,CustomerTotal!H$8:H$316)</f>
        <v>-47.762939989191324</v>
      </c>
      <c r="I253" s="14">
        <f ca="1">SUMIF(DemandTotal!$A$8:$A$318,$A253,DemandTotal!I$8:I$318)+SUMIF(CommodityTotal!$A$8:$A$318,$A253,CommodityTotal!I$8:I$318)+SUMIF(CustomerTotal!$A$8:$A$316,$A253,CustomerTotal!I$8:I$316)</f>
        <v>-44.12177663851827</v>
      </c>
      <c r="J253" s="14">
        <f ca="1">SUMIF(DemandTotal!$A$8:$A$318,$A253,DemandTotal!J$8:J$318)+SUMIF(CommodityTotal!$A$8:$A$318,$A253,CommodityTotal!J$8:J$318)+SUMIF(CustomerTotal!$A$8:$A$316,$A253,CustomerTotal!J$8:J$316)</f>
        <v>-53.822020120327821</v>
      </c>
      <c r="K253" s="14">
        <f ca="1">SUMIF(DemandTotal!$A$8:$A$318,$A253,DemandTotal!K$8:K$318)+SUMIF(CommodityTotal!$A$8:$A$318,$A253,CommodityTotal!K$8:K$318)+SUMIF(CustomerTotal!$A$8:$A$316,$A253,CustomerTotal!K$8:K$316)</f>
        <v>-0.39697178862814186</v>
      </c>
      <c r="L253" s="14">
        <f ca="1">SUMIF(DemandTotal!$A$8:$A$318,$A253,DemandTotal!L$8:L$318)+SUMIF(CommodityTotal!$A$8:$A$318,$A253,CommodityTotal!L$8:L$318)+SUMIF(CustomerTotal!$A$8:$A$316,$A253,CustomerTotal!L$8:L$316)</f>
        <v>-1.9451250341168764</v>
      </c>
      <c r="M253" s="14">
        <f ca="1">SUMIF(DemandTotal!$A$8:$A$318,$A253,DemandTotal!M$8:M$318)+SUMIF(CommodityTotal!$A$8:$A$318,$A253,CommodityTotal!M$8:M$318)+SUMIF(CustomerTotal!$A$8:$A$316,$A253,CustomerTotal!M$8:M$316)</f>
        <v>-18.341558346132903</v>
      </c>
      <c r="N253" s="14">
        <f ca="1">SUMIF(DemandTotal!$A$8:$A$318,$A253,DemandTotal!N$8:N$318)+SUMIF(CommodityTotal!$A$8:$A$318,$A253,CommodityTotal!N$8:N$318)+SUMIF(CustomerTotal!$A$8:$A$316,$A253,CustomerTotal!N$8:N$316)</f>
        <v>-5.9464681819308307</v>
      </c>
      <c r="O253" s="14">
        <f ca="1">SUMIF(DemandTotal!$A$8:$A$318,$A253,DemandTotal!O$8:O$318)+SUMIF(CommodityTotal!$A$8:$A$318,$A253,CommodityTotal!O$8:O$318)+SUMIF(CustomerTotal!$A$8:$A$316,$A253,CustomerTotal!O$8:O$316)</f>
        <v>-10.593988452597268</v>
      </c>
      <c r="P253" s="14">
        <f ca="1">SUMIF(DemandTotal!$A$8:$A$318,$A253,DemandTotal!P$8:P$318)+SUMIF(CommodityTotal!$A$8:$A$318,$A253,CommodityTotal!P$8:P$318)+SUMIF(CustomerTotal!$A$8:$A$316,$A253,CustomerTotal!P$8:P$316)</f>
        <v>0</v>
      </c>
      <c r="Q253" s="14">
        <f ca="1">SUMIF(DemandTotal!$A$8:$A$318,$A253,DemandTotal!Q$8:Q$318)+SUMIF(CommodityTotal!$A$8:$A$318,$A253,CommodityTotal!Q$8:Q$318)+SUMIF(CustomerTotal!$A$8:$A$316,$A253,CustomerTotal!Q$8:Q$316)</f>
        <v>0</v>
      </c>
      <c r="R253" s="14">
        <f ca="1">SUMIF(DemandTotal!$A$8:$A$318,$A253,DemandTotal!R$8:R$318)+SUMIF(CommodityTotal!$A$8:$A$318,$A253,CommodityTotal!R$8:R$318)+SUMIF(CustomerTotal!$A$8:$A$316,$A253,CustomerTotal!R$8:R$316)</f>
        <v>0</v>
      </c>
      <c r="S253" s="14">
        <f ca="1">SUMIF(DemandTotal!$A$8:$A$318,$A253,DemandTotal!S$8:S$318)+SUMIF(CommodityTotal!$A$8:$A$318,$A253,CommodityTotal!S$8:S$318)+SUMIF(CustomerTotal!$A$8:$A$316,$A253,CustomerTotal!S$8:S$316)</f>
        <v>0</v>
      </c>
      <c r="T253" s="14">
        <f ca="1">SUMIF(DemandTotal!$A$8:$A$318,$A253,DemandTotal!T$8:T$318)+SUMIF(CommodityTotal!$A$8:$A$318,$A253,CommodityTotal!T$8:T$318)+SUMIF(CustomerTotal!$A$8:$A$316,$A253,CustomerTotal!T$8:T$316)</f>
        <v>0</v>
      </c>
      <c r="U253" s="14">
        <f ca="1">SUMIF(DemandTotal!$A$8:$A$318,$A253,DemandTotal!U$8:U$318)+SUMIF(CommodityTotal!$A$8:$A$318,$A253,CommodityTotal!U$8:U$318)+SUMIF(CustomerTotal!$A$8:$A$316,$A253,CustomerTotal!U$8:U$316)</f>
        <v>0</v>
      </c>
      <c r="W253" s="14"/>
    </row>
    <row r="254" spans="1:23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>IF(ISBLANK('Input-Accounts'!D254),"",'Input-Accounts'!D254)</f>
        <v>706.33325653250722</v>
      </c>
      <c r="E254" s="14">
        <f t="shared" ca="1" si="18"/>
        <v>0</v>
      </c>
      <c r="G254" s="48">
        <f ca="1">SUMIF(DemandTotal!$A$8:$A$318,$A254,DemandTotal!G$8:G$318)+SUMIF(CommodityTotal!$A$8:$A$318,$A254,CommodityTotal!G$8:G$318)+SUMIF(CustomerTotal!$A$8:$A$316,$A254,CustomerTotal!G$8:G$316)</f>
        <v>571.73832314742549</v>
      </c>
      <c r="H254" s="14">
        <f ca="1">SUMIF(DemandTotal!$A$8:$A$318,$A254,DemandTotal!H$8:H$318)+SUMIF(CommodityTotal!$A$8:$A$318,$A254,CommodityTotal!H$8:H$318)+SUMIF(CustomerTotal!$A$8:$A$316,$A254,CustomerTotal!H$8:H$316)</f>
        <v>35.142513015310264</v>
      </c>
      <c r="I254" s="14">
        <f ca="1">SUMIF(DemandTotal!$A$8:$A$318,$A254,DemandTotal!I$8:I$318)+SUMIF(CommodityTotal!$A$8:$A$318,$A254,CommodityTotal!I$8:I$318)+SUMIF(CustomerTotal!$A$8:$A$316,$A254,CustomerTotal!I$8:I$316)</f>
        <v>32.463456188597853</v>
      </c>
      <c r="J254" s="14">
        <f ca="1">SUMIF(DemandTotal!$A$8:$A$318,$A254,DemandTotal!J$8:J$318)+SUMIF(CommodityTotal!$A$8:$A$318,$A254,CommodityTotal!J$8:J$318)+SUMIF(CustomerTotal!$A$8:$A$316,$A254,CustomerTotal!J$8:J$316)</f>
        <v>39.60059918876312</v>
      </c>
      <c r="K254" s="14">
        <f ca="1">SUMIF(DemandTotal!$A$8:$A$318,$A254,DemandTotal!K$8:K$318)+SUMIF(CommodityTotal!$A$8:$A$318,$A254,CommodityTotal!K$8:K$318)+SUMIF(CustomerTotal!$A$8:$A$316,$A254,CustomerTotal!K$8:K$316)</f>
        <v>0.29207972230629997</v>
      </c>
      <c r="L254" s="14">
        <f ca="1">SUMIF(DemandTotal!$A$8:$A$318,$A254,DemandTotal!L$8:L$318)+SUMIF(CommodityTotal!$A$8:$A$318,$A254,CommodityTotal!L$8:L$318)+SUMIF(CustomerTotal!$A$8:$A$316,$A254,CustomerTotal!L$8:L$316)</f>
        <v>1.4311636143697841</v>
      </c>
      <c r="M254" s="14">
        <f ca="1">SUMIF(DemandTotal!$A$8:$A$318,$A254,DemandTotal!M$8:M$318)+SUMIF(CommodityTotal!$A$8:$A$318,$A254,CommodityTotal!M$8:M$318)+SUMIF(CustomerTotal!$A$8:$A$316,$A254,CustomerTotal!M$8:M$316)</f>
        <v>13.495158653255285</v>
      </c>
      <c r="N254" s="14">
        <f ca="1">SUMIF(DemandTotal!$A$8:$A$318,$A254,DemandTotal!N$8:N$318)+SUMIF(CommodityTotal!$A$8:$A$318,$A254,CommodityTotal!N$8:N$318)+SUMIF(CustomerTotal!$A$8:$A$316,$A254,CustomerTotal!N$8:N$316)</f>
        <v>4.3752297393318553</v>
      </c>
      <c r="O254" s="14">
        <f ca="1">SUMIF(DemandTotal!$A$8:$A$318,$A254,DemandTotal!O$8:O$318)+SUMIF(CommodityTotal!$A$8:$A$318,$A254,CommodityTotal!O$8:O$318)+SUMIF(CustomerTotal!$A$8:$A$316,$A254,CustomerTotal!O$8:O$316)</f>
        <v>7.7947332631470516</v>
      </c>
      <c r="P254" s="14">
        <f ca="1">SUMIF(DemandTotal!$A$8:$A$318,$A254,DemandTotal!P$8:P$318)+SUMIF(CommodityTotal!$A$8:$A$318,$A254,CommodityTotal!P$8:P$318)+SUMIF(CustomerTotal!$A$8:$A$316,$A254,CustomerTotal!P$8:P$316)</f>
        <v>0</v>
      </c>
      <c r="Q254" s="14">
        <f ca="1">SUMIF(DemandTotal!$A$8:$A$318,$A254,DemandTotal!Q$8:Q$318)+SUMIF(CommodityTotal!$A$8:$A$318,$A254,CommodityTotal!Q$8:Q$318)+SUMIF(CustomerTotal!$A$8:$A$316,$A254,CustomerTotal!Q$8:Q$316)</f>
        <v>0</v>
      </c>
      <c r="R254" s="14">
        <f ca="1">SUMIF(DemandTotal!$A$8:$A$318,$A254,DemandTotal!R$8:R$318)+SUMIF(CommodityTotal!$A$8:$A$318,$A254,CommodityTotal!R$8:R$318)+SUMIF(CustomerTotal!$A$8:$A$316,$A254,CustomerTotal!R$8:R$316)</f>
        <v>0</v>
      </c>
      <c r="S254" s="14">
        <f ca="1">SUMIF(DemandTotal!$A$8:$A$318,$A254,DemandTotal!S$8:S$318)+SUMIF(CommodityTotal!$A$8:$A$318,$A254,CommodityTotal!S$8:S$318)+SUMIF(CustomerTotal!$A$8:$A$316,$A254,CustomerTotal!S$8:S$316)</f>
        <v>0</v>
      </c>
      <c r="T254" s="14">
        <f ca="1">SUMIF(DemandTotal!$A$8:$A$318,$A254,DemandTotal!T$8:T$318)+SUMIF(CommodityTotal!$A$8:$A$318,$A254,CommodityTotal!T$8:T$318)+SUMIF(CustomerTotal!$A$8:$A$316,$A254,CustomerTotal!T$8:T$316)</f>
        <v>0</v>
      </c>
      <c r="U254" s="14">
        <f ca="1">SUMIF(DemandTotal!$A$8:$A$318,$A254,DemandTotal!U$8:U$318)+SUMIF(CommodityTotal!$A$8:$A$318,$A254,CommodityTotal!U$8:U$318)+SUMIF(CustomerTotal!$A$8:$A$316,$A254,CustomerTotal!U$8:U$316)</f>
        <v>0</v>
      </c>
      <c r="W254" s="14"/>
    </row>
    <row r="255" spans="1:23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>IF(ISBLANK('Input-Accounts'!D255),"",'Input-Accounts'!D255)</f>
        <v>71.058116000000012</v>
      </c>
      <c r="E255" s="14">
        <f t="shared" ca="1" si="18"/>
        <v>0</v>
      </c>
      <c r="G255" s="48">
        <f ca="1">SUMIF(DemandTotal!$A$8:$A$318,$A255,DemandTotal!G$8:G$318)+SUMIF(CommodityTotal!$A$8:$A$318,$A255,CommodityTotal!G$8:G$318)+SUMIF(CustomerTotal!$A$8:$A$316,$A255,CustomerTotal!G$8:G$316)</f>
        <v>55.363164761304354</v>
      </c>
      <c r="H255" s="14">
        <f ca="1">SUMIF(DemandTotal!$A$8:$A$318,$A255,DemandTotal!H$8:H$318)+SUMIF(CommodityTotal!$A$8:$A$318,$A255,CommodityTotal!H$8:H$318)+SUMIF(CustomerTotal!$A$8:$A$316,$A255,CustomerTotal!H$8:H$316)</f>
        <v>3.2749486378091093</v>
      </c>
      <c r="I255" s="14">
        <f ca="1">SUMIF(DemandTotal!$A$8:$A$318,$A255,DemandTotal!I$8:I$318)+SUMIF(CommodityTotal!$A$8:$A$318,$A255,CommodityTotal!I$8:I$318)+SUMIF(CustomerTotal!$A$8:$A$316,$A255,CustomerTotal!I$8:I$316)</f>
        <v>3.4266672756479126</v>
      </c>
      <c r="J255" s="14">
        <f ca="1">SUMIF(DemandTotal!$A$8:$A$318,$A255,DemandTotal!J$8:J$318)+SUMIF(CommodityTotal!$A$8:$A$318,$A255,CommodityTotal!J$8:J$318)+SUMIF(CustomerTotal!$A$8:$A$316,$A255,CustomerTotal!J$8:J$316)</f>
        <v>5.0838556000013435</v>
      </c>
      <c r="K255" s="14">
        <f ca="1">SUMIF(DemandTotal!$A$8:$A$318,$A255,DemandTotal!K$8:K$318)+SUMIF(CommodityTotal!$A$8:$A$318,$A255,CommodityTotal!K$8:K$318)+SUMIF(CustomerTotal!$A$8:$A$316,$A255,CustomerTotal!K$8:K$316)</f>
        <v>3.9732814665778021E-2</v>
      </c>
      <c r="L255" s="14">
        <f ca="1">SUMIF(DemandTotal!$A$8:$A$318,$A255,DemandTotal!L$8:L$318)+SUMIF(CommodityTotal!$A$8:$A$318,$A255,CommodityTotal!L$8:L$318)+SUMIF(CustomerTotal!$A$8:$A$316,$A255,CustomerTotal!L$8:L$316)</f>
        <v>0.13028142078874116</v>
      </c>
      <c r="M255" s="14">
        <f ca="1">SUMIF(DemandTotal!$A$8:$A$318,$A255,DemandTotal!M$8:M$318)+SUMIF(CommodityTotal!$A$8:$A$318,$A255,CommodityTotal!M$8:M$318)+SUMIF(CustomerTotal!$A$8:$A$316,$A255,CustomerTotal!M$8:M$316)</f>
        <v>1.8720341303814287</v>
      </c>
      <c r="N255" s="14">
        <f ca="1">SUMIF(DemandTotal!$A$8:$A$318,$A255,DemandTotal!N$8:N$318)+SUMIF(CommodityTotal!$A$8:$A$318,$A255,CommodityTotal!N$8:N$318)+SUMIF(CustomerTotal!$A$8:$A$316,$A255,CustomerTotal!N$8:N$316)</f>
        <v>0.69911234482567031</v>
      </c>
      <c r="O255" s="14">
        <f ca="1">SUMIF(DemandTotal!$A$8:$A$318,$A255,DemandTotal!O$8:O$318)+SUMIF(CommodityTotal!$A$8:$A$318,$A255,CommodityTotal!O$8:O$318)+SUMIF(CustomerTotal!$A$8:$A$316,$A255,CustomerTotal!O$8:O$316)</f>
        <v>1.168319014575697</v>
      </c>
      <c r="P255" s="14">
        <f ca="1">SUMIF(DemandTotal!$A$8:$A$318,$A255,DemandTotal!P$8:P$318)+SUMIF(CommodityTotal!$A$8:$A$318,$A255,CommodityTotal!P$8:P$318)+SUMIF(CustomerTotal!$A$8:$A$316,$A255,CustomerTotal!P$8:P$316)</f>
        <v>0</v>
      </c>
      <c r="Q255" s="14">
        <f ca="1">SUMIF(DemandTotal!$A$8:$A$318,$A255,DemandTotal!Q$8:Q$318)+SUMIF(CommodityTotal!$A$8:$A$318,$A255,CommodityTotal!Q$8:Q$318)+SUMIF(CustomerTotal!$A$8:$A$316,$A255,CustomerTotal!Q$8:Q$316)</f>
        <v>0</v>
      </c>
      <c r="R255" s="14">
        <f ca="1">SUMIF(DemandTotal!$A$8:$A$318,$A255,DemandTotal!R$8:R$318)+SUMIF(CommodityTotal!$A$8:$A$318,$A255,CommodityTotal!R$8:R$318)+SUMIF(CustomerTotal!$A$8:$A$316,$A255,CustomerTotal!R$8:R$316)</f>
        <v>0</v>
      </c>
      <c r="S255" s="14">
        <f ca="1">SUMIF(DemandTotal!$A$8:$A$318,$A255,DemandTotal!S$8:S$318)+SUMIF(CommodityTotal!$A$8:$A$318,$A255,CommodityTotal!S$8:S$318)+SUMIF(CustomerTotal!$A$8:$A$316,$A255,CustomerTotal!S$8:S$316)</f>
        <v>0</v>
      </c>
      <c r="T255" s="14">
        <f ca="1">SUMIF(DemandTotal!$A$8:$A$318,$A255,DemandTotal!T$8:T$318)+SUMIF(CommodityTotal!$A$8:$A$318,$A255,CommodityTotal!T$8:T$318)+SUMIF(CustomerTotal!$A$8:$A$316,$A255,CustomerTotal!T$8:T$316)</f>
        <v>0</v>
      </c>
      <c r="U255" s="14">
        <f ca="1">SUMIF(DemandTotal!$A$8:$A$318,$A255,DemandTotal!U$8:U$318)+SUMIF(CommodityTotal!$A$8:$A$318,$A255,CommodityTotal!U$8:U$318)+SUMIF(CustomerTotal!$A$8:$A$316,$A255,CustomerTotal!U$8:U$316)</f>
        <v>0</v>
      </c>
      <c r="W255" s="14"/>
    </row>
    <row r="256" spans="1:23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>IF(ISBLANK('Input-Accounts'!D256),"",'Input-Accounts'!D256)</f>
        <v>1515.8306095305456</v>
      </c>
      <c r="E256" s="14">
        <f t="shared" ca="1" si="18"/>
        <v>0</v>
      </c>
      <c r="G256" s="48">
        <f ca="1">SUMIF(DemandTotal!$A$8:$A$318,$A256,DemandTotal!G$8:G$318)+SUMIF(CommodityTotal!$A$8:$A$318,$A256,CommodityTotal!G$8:G$318)+SUMIF(CustomerTotal!$A$8:$A$316,$A256,CustomerTotal!G$8:G$316)</f>
        <v>1226.9823668265126</v>
      </c>
      <c r="H256" s="14">
        <f ca="1">SUMIF(DemandTotal!$A$8:$A$318,$A256,DemandTotal!H$8:H$318)+SUMIF(CommodityTotal!$A$8:$A$318,$A256,CommodityTotal!H$8:H$318)+SUMIF(CustomerTotal!$A$8:$A$316,$A256,CustomerTotal!H$8:H$316)</f>
        <v>75.417795257076747</v>
      </c>
      <c r="I256" s="14">
        <f ca="1">SUMIF(DemandTotal!$A$8:$A$318,$A256,DemandTotal!I$8:I$318)+SUMIF(CommodityTotal!$A$8:$A$318,$A256,CommodityTotal!I$8:I$318)+SUMIF(CustomerTotal!$A$8:$A$316,$A256,CustomerTotal!I$8:I$316)</f>
        <v>69.668389710835768</v>
      </c>
      <c r="J256" s="14">
        <f ca="1">SUMIF(DemandTotal!$A$8:$A$318,$A256,DemandTotal!J$8:J$318)+SUMIF(CommodityTotal!$A$8:$A$318,$A256,CommodityTotal!J$8:J$318)+SUMIF(CustomerTotal!$A$8:$A$316,$A256,CustomerTotal!J$8:J$316)</f>
        <v>84.985097120816377</v>
      </c>
      <c r="K256" s="14">
        <f ca="1">SUMIF(DemandTotal!$A$8:$A$318,$A256,DemandTotal!K$8:K$318)+SUMIF(CommodityTotal!$A$8:$A$318,$A256,CommodityTotal!K$8:K$318)+SUMIF(CustomerTotal!$A$8:$A$316,$A256,CustomerTotal!K$8:K$316)</f>
        <v>0.62681939353749661</v>
      </c>
      <c r="L256" s="14">
        <f ca="1">SUMIF(DemandTotal!$A$8:$A$318,$A256,DemandTotal!L$8:L$318)+SUMIF(CommodityTotal!$A$8:$A$318,$A256,CommodityTotal!L$8:L$318)+SUMIF(CustomerTotal!$A$8:$A$316,$A256,CustomerTotal!L$8:L$316)</f>
        <v>3.0713570313225764</v>
      </c>
      <c r="M256" s="14">
        <f ca="1">SUMIF(DemandTotal!$A$8:$A$318,$A256,DemandTotal!M$8:M$318)+SUMIF(CommodityTotal!$A$8:$A$318,$A256,CommodityTotal!M$8:M$318)+SUMIF(CustomerTotal!$A$8:$A$316,$A256,CustomerTotal!M$8:M$316)</f>
        <v>28.961364027369598</v>
      </c>
      <c r="N256" s="14">
        <f ca="1">SUMIF(DemandTotal!$A$8:$A$318,$A256,DemandTotal!N$8:N$318)+SUMIF(CommodityTotal!$A$8:$A$318,$A256,CommodityTotal!N$8:N$318)+SUMIF(CustomerTotal!$A$8:$A$316,$A256,CustomerTotal!N$8:N$316)</f>
        <v>9.3894873294874373</v>
      </c>
      <c r="O256" s="14">
        <f ca="1">SUMIF(DemandTotal!$A$8:$A$318,$A256,DemandTotal!O$8:O$318)+SUMIF(CommodityTotal!$A$8:$A$318,$A256,CommodityTotal!O$8:O$318)+SUMIF(CustomerTotal!$A$8:$A$316,$A256,CustomerTotal!O$8:O$316)</f>
        <v>16.727932833586515</v>
      </c>
      <c r="P256" s="14">
        <f ca="1">SUMIF(DemandTotal!$A$8:$A$318,$A256,DemandTotal!P$8:P$318)+SUMIF(CommodityTotal!$A$8:$A$318,$A256,CommodityTotal!P$8:P$318)+SUMIF(CustomerTotal!$A$8:$A$316,$A256,CustomerTotal!P$8:P$316)</f>
        <v>0</v>
      </c>
      <c r="Q256" s="14">
        <f ca="1">SUMIF(DemandTotal!$A$8:$A$318,$A256,DemandTotal!Q$8:Q$318)+SUMIF(CommodityTotal!$A$8:$A$318,$A256,CommodityTotal!Q$8:Q$318)+SUMIF(CustomerTotal!$A$8:$A$316,$A256,CustomerTotal!Q$8:Q$316)</f>
        <v>0</v>
      </c>
      <c r="R256" s="14">
        <f ca="1">SUMIF(DemandTotal!$A$8:$A$318,$A256,DemandTotal!R$8:R$318)+SUMIF(CommodityTotal!$A$8:$A$318,$A256,CommodityTotal!R$8:R$318)+SUMIF(CustomerTotal!$A$8:$A$316,$A256,CustomerTotal!R$8:R$316)</f>
        <v>0</v>
      </c>
      <c r="S256" s="14">
        <f ca="1">SUMIF(DemandTotal!$A$8:$A$318,$A256,DemandTotal!S$8:S$318)+SUMIF(CommodityTotal!$A$8:$A$318,$A256,CommodityTotal!S$8:S$318)+SUMIF(CustomerTotal!$A$8:$A$316,$A256,CustomerTotal!S$8:S$316)</f>
        <v>0</v>
      </c>
      <c r="T256" s="14">
        <f ca="1">SUMIF(DemandTotal!$A$8:$A$318,$A256,DemandTotal!T$8:T$318)+SUMIF(CommodityTotal!$A$8:$A$318,$A256,CommodityTotal!T$8:T$318)+SUMIF(CustomerTotal!$A$8:$A$316,$A256,CustomerTotal!T$8:T$316)</f>
        <v>0</v>
      </c>
      <c r="U256" s="14">
        <f ca="1">SUMIF(DemandTotal!$A$8:$A$318,$A256,DemandTotal!U$8:U$318)+SUMIF(CommodityTotal!$A$8:$A$318,$A256,CommodityTotal!U$8:U$318)+SUMIF(CustomerTotal!$A$8:$A$316,$A256,CustomerTotal!U$8:U$316)</f>
        <v>0</v>
      </c>
      <c r="W256" s="14"/>
    </row>
    <row r="257" spans="1:23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>IF(ISBLANK('Input-Accounts'!D257),"",'Input-Accounts'!D257)</f>
        <v>10051.979320887052</v>
      </c>
      <c r="E257" s="14">
        <f t="shared" ca="1" si="18"/>
        <v>0</v>
      </c>
      <c r="F257" s="3"/>
      <c r="G257" s="48">
        <f ca="1">SUMIF(DemandTotal!$A$8:$A$318,$A257,DemandTotal!G$8:G$318)+SUMIF(CommodityTotal!$A$8:$A$318,$A257,CommodityTotal!G$8:G$318)+SUMIF(CustomerTotal!$A$8:$A$316,$A257,CustomerTotal!G$8:G$316)</f>
        <v>8136.530098341851</v>
      </c>
      <c r="H257" s="14">
        <f ca="1">SUMIF(DemandTotal!$A$8:$A$318,$A257,DemandTotal!H$8:H$318)+SUMIF(CommodityTotal!$A$8:$A$318,$A257,CommodityTotal!H$8:H$318)+SUMIF(CustomerTotal!$A$8:$A$316,$A257,CustomerTotal!H$8:H$316)</f>
        <v>500.12060291209775</v>
      </c>
      <c r="I257" s="14">
        <f ca="1">SUMIF(DemandTotal!$A$8:$A$318,$A257,DemandTotal!I$8:I$318)+SUMIF(CommodityTotal!$A$8:$A$318,$A257,CommodityTotal!I$8:I$318)+SUMIF(CustomerTotal!$A$8:$A$316,$A257,CustomerTotal!I$8:I$316)</f>
        <v>461.99437344104479</v>
      </c>
      <c r="J257" s="14">
        <f ca="1">SUMIF(DemandTotal!$A$8:$A$318,$A257,DemandTotal!J$8:J$318)+SUMIF(CommodityTotal!$A$8:$A$318,$A257,CommodityTotal!J$8:J$318)+SUMIF(CustomerTotal!$A$8:$A$316,$A257,CustomerTotal!J$8:J$316)</f>
        <v>563.56457870090901</v>
      </c>
      <c r="K257" s="14">
        <f ca="1">SUMIF(DemandTotal!$A$8:$A$318,$A257,DemandTotal!K$8:K$318)+SUMIF(CommodityTotal!$A$8:$A$318,$A257,CommodityTotal!K$8:K$318)+SUMIF(CustomerTotal!$A$8:$A$316,$A257,CustomerTotal!K$8:K$316)</f>
        <v>4.1566488644276918</v>
      </c>
      <c r="L257" s="14">
        <f ca="1">SUMIF(DemandTotal!$A$8:$A$318,$A257,DemandTotal!L$8:L$318)+SUMIF(CommodityTotal!$A$8:$A$318,$A257,CommodityTotal!L$8:L$318)+SUMIF(CustomerTotal!$A$8:$A$316,$A257,CustomerTotal!L$8:L$316)</f>
        <v>20.367194838133695</v>
      </c>
      <c r="M257" s="14">
        <f ca="1">SUMIF(DemandTotal!$A$8:$A$318,$A257,DemandTotal!M$8:M$318)+SUMIF(CommodityTotal!$A$8:$A$318,$A257,CommodityTotal!M$8:M$318)+SUMIF(CustomerTotal!$A$8:$A$316,$A257,CustomerTotal!M$8:M$316)</f>
        <v>192.05248296045508</v>
      </c>
      <c r="N257" s="14">
        <f ca="1">SUMIF(DemandTotal!$A$8:$A$318,$A257,DemandTotal!N$8:N$318)+SUMIF(CommodityTotal!$A$8:$A$318,$A257,CommodityTotal!N$8:N$318)+SUMIF(CustomerTotal!$A$8:$A$316,$A257,CustomerTotal!N$8:N$316)</f>
        <v>62.264828191435726</v>
      </c>
      <c r="O257" s="14">
        <f ca="1">SUMIF(DemandTotal!$A$8:$A$318,$A257,DemandTotal!O$8:O$318)+SUMIF(CommodityTotal!$A$8:$A$318,$A257,CommodityTotal!O$8:O$318)+SUMIF(CustomerTotal!$A$8:$A$316,$A257,CustomerTotal!O$8:O$316)</f>
        <v>110.92851263669566</v>
      </c>
      <c r="P257" s="14">
        <f ca="1">SUMIF(DemandTotal!$A$8:$A$318,$A257,DemandTotal!P$8:P$318)+SUMIF(CommodityTotal!$A$8:$A$318,$A257,CommodityTotal!P$8:P$318)+SUMIF(CustomerTotal!$A$8:$A$316,$A257,CustomerTotal!P$8:P$316)</f>
        <v>0</v>
      </c>
      <c r="Q257" s="14">
        <f ca="1">SUMIF(DemandTotal!$A$8:$A$318,$A257,DemandTotal!Q$8:Q$318)+SUMIF(CommodityTotal!$A$8:$A$318,$A257,CommodityTotal!Q$8:Q$318)+SUMIF(CustomerTotal!$A$8:$A$316,$A257,CustomerTotal!Q$8:Q$316)</f>
        <v>0</v>
      </c>
      <c r="R257" s="14">
        <f ca="1">SUMIF(DemandTotal!$A$8:$A$318,$A257,DemandTotal!R$8:R$318)+SUMIF(CommodityTotal!$A$8:$A$318,$A257,CommodityTotal!R$8:R$318)+SUMIF(CustomerTotal!$A$8:$A$316,$A257,CustomerTotal!R$8:R$316)</f>
        <v>0</v>
      </c>
      <c r="S257" s="14">
        <f ca="1">SUMIF(DemandTotal!$A$8:$A$318,$A257,DemandTotal!S$8:S$318)+SUMIF(CommodityTotal!$A$8:$A$318,$A257,CommodityTotal!S$8:S$318)+SUMIF(CustomerTotal!$A$8:$A$316,$A257,CustomerTotal!S$8:S$316)</f>
        <v>0</v>
      </c>
      <c r="T257" s="14">
        <f ca="1">SUMIF(DemandTotal!$A$8:$A$318,$A257,DemandTotal!T$8:T$318)+SUMIF(CommodityTotal!$A$8:$A$318,$A257,CommodityTotal!T$8:T$318)+SUMIF(CustomerTotal!$A$8:$A$316,$A257,CustomerTotal!T$8:T$316)</f>
        <v>0</v>
      </c>
      <c r="U257" s="14">
        <f ca="1">SUMIF(DemandTotal!$A$8:$A$318,$A257,DemandTotal!U$8:U$318)+SUMIF(CommodityTotal!$A$8:$A$318,$A257,CommodityTotal!U$8:U$318)+SUMIF(CustomerTotal!$A$8:$A$316,$A257,CustomerTotal!U$8:U$316)</f>
        <v>0</v>
      </c>
      <c r="W257" s="14"/>
    </row>
    <row r="258" spans="1:23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>IF(ISBLANK('Input-Accounts'!D258),"",'Input-Accounts'!D258)</f>
        <v>0</v>
      </c>
      <c r="E258" s="14">
        <f t="shared" ca="1" si="18"/>
        <v>0</v>
      </c>
      <c r="F258" s="3"/>
      <c r="G258" s="48">
        <f ca="1">SUMIF(DemandTotal!$A$8:$A$318,$A258,DemandTotal!G$8:G$318)+SUMIF(CommodityTotal!$A$8:$A$318,$A258,CommodityTotal!G$8:G$318)+SUMIF(CustomerTotal!$A$8:$A$316,$A258,CustomerTotal!G$8:G$316)</f>
        <v>0</v>
      </c>
      <c r="H258" s="14">
        <f ca="1">SUMIF(DemandTotal!$A$8:$A$318,$A258,DemandTotal!H$8:H$318)+SUMIF(CommodityTotal!$A$8:$A$318,$A258,CommodityTotal!H$8:H$318)+SUMIF(CustomerTotal!$A$8:$A$316,$A258,CustomerTotal!H$8:H$316)</f>
        <v>0</v>
      </c>
      <c r="I258" s="14">
        <f ca="1">SUMIF(DemandTotal!$A$8:$A$318,$A258,DemandTotal!I$8:I$318)+SUMIF(CommodityTotal!$A$8:$A$318,$A258,CommodityTotal!I$8:I$318)+SUMIF(CustomerTotal!$A$8:$A$316,$A258,CustomerTotal!I$8:I$316)</f>
        <v>0</v>
      </c>
      <c r="J258" s="14">
        <f ca="1">SUMIF(DemandTotal!$A$8:$A$318,$A258,DemandTotal!J$8:J$318)+SUMIF(CommodityTotal!$A$8:$A$318,$A258,CommodityTotal!J$8:J$318)+SUMIF(CustomerTotal!$A$8:$A$316,$A258,CustomerTotal!J$8:J$316)</f>
        <v>0</v>
      </c>
      <c r="K258" s="14">
        <f ca="1">SUMIF(DemandTotal!$A$8:$A$318,$A258,DemandTotal!K$8:K$318)+SUMIF(CommodityTotal!$A$8:$A$318,$A258,CommodityTotal!K$8:K$318)+SUMIF(CustomerTotal!$A$8:$A$316,$A258,CustomerTotal!K$8:K$316)</f>
        <v>0</v>
      </c>
      <c r="L258" s="14">
        <f ca="1">SUMIF(DemandTotal!$A$8:$A$318,$A258,DemandTotal!L$8:L$318)+SUMIF(CommodityTotal!$A$8:$A$318,$A258,CommodityTotal!L$8:L$318)+SUMIF(CustomerTotal!$A$8:$A$316,$A258,CustomerTotal!L$8:L$316)</f>
        <v>0</v>
      </c>
      <c r="M258" s="14">
        <f ca="1">SUMIF(DemandTotal!$A$8:$A$318,$A258,DemandTotal!M$8:M$318)+SUMIF(CommodityTotal!$A$8:$A$318,$A258,CommodityTotal!M$8:M$318)+SUMIF(CustomerTotal!$A$8:$A$316,$A258,CustomerTotal!M$8:M$316)</f>
        <v>0</v>
      </c>
      <c r="N258" s="14">
        <f ca="1">SUMIF(DemandTotal!$A$8:$A$318,$A258,DemandTotal!N$8:N$318)+SUMIF(CommodityTotal!$A$8:$A$318,$A258,CommodityTotal!N$8:N$318)+SUMIF(CustomerTotal!$A$8:$A$316,$A258,CustomerTotal!N$8:N$316)</f>
        <v>0</v>
      </c>
      <c r="O258" s="14">
        <f ca="1">SUMIF(DemandTotal!$A$8:$A$318,$A258,DemandTotal!O$8:O$318)+SUMIF(CommodityTotal!$A$8:$A$318,$A258,CommodityTotal!O$8:O$318)+SUMIF(CustomerTotal!$A$8:$A$316,$A258,CustomerTotal!O$8:O$316)</f>
        <v>0</v>
      </c>
      <c r="P258" s="14">
        <f ca="1">SUMIF(DemandTotal!$A$8:$A$318,$A258,DemandTotal!P$8:P$318)+SUMIF(CommodityTotal!$A$8:$A$318,$A258,CommodityTotal!P$8:P$318)+SUMIF(CustomerTotal!$A$8:$A$316,$A258,CustomerTotal!P$8:P$316)</f>
        <v>0</v>
      </c>
      <c r="Q258" s="14">
        <f ca="1">SUMIF(DemandTotal!$A$8:$A$318,$A258,DemandTotal!Q$8:Q$318)+SUMIF(CommodityTotal!$A$8:$A$318,$A258,CommodityTotal!Q$8:Q$318)+SUMIF(CustomerTotal!$A$8:$A$316,$A258,CustomerTotal!Q$8:Q$316)</f>
        <v>0</v>
      </c>
      <c r="R258" s="14">
        <f ca="1">SUMIF(DemandTotal!$A$8:$A$318,$A258,DemandTotal!R$8:R$318)+SUMIF(CommodityTotal!$A$8:$A$318,$A258,CommodityTotal!R$8:R$318)+SUMIF(CustomerTotal!$A$8:$A$316,$A258,CustomerTotal!R$8:R$316)</f>
        <v>0</v>
      </c>
      <c r="S258" s="14">
        <f ca="1">SUMIF(DemandTotal!$A$8:$A$318,$A258,DemandTotal!S$8:S$318)+SUMIF(CommodityTotal!$A$8:$A$318,$A258,CommodityTotal!S$8:S$318)+SUMIF(CustomerTotal!$A$8:$A$316,$A258,CustomerTotal!S$8:S$316)</f>
        <v>0</v>
      </c>
      <c r="T258" s="14">
        <f ca="1">SUMIF(DemandTotal!$A$8:$A$318,$A258,DemandTotal!T$8:T$318)+SUMIF(CommodityTotal!$A$8:$A$318,$A258,CommodityTotal!T$8:T$318)+SUMIF(CustomerTotal!$A$8:$A$316,$A258,CustomerTotal!T$8:T$316)</f>
        <v>0</v>
      </c>
      <c r="U258" s="14">
        <f ca="1">SUMIF(DemandTotal!$A$8:$A$318,$A258,DemandTotal!U$8:U$318)+SUMIF(CommodityTotal!$A$8:$A$318,$A258,CommodityTotal!U$8:U$318)+SUMIF(CustomerTotal!$A$8:$A$316,$A258,CustomerTotal!U$8:U$316)</f>
        <v>0</v>
      </c>
      <c r="W258" s="14"/>
    </row>
    <row r="259" spans="1:23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>IF(ISBLANK('Input-Accounts'!D259),"",'Input-Accounts'!D259)</f>
        <v>1723.9854567529201</v>
      </c>
      <c r="E259" s="14">
        <f t="shared" ca="1" si="18"/>
        <v>0</v>
      </c>
      <c r="F259" s="3"/>
      <c r="G259" s="48">
        <f ca="1">SUMIF(DemandTotal!$A$8:$A$318,$A259,DemandTotal!G$8:G$318)+SUMIF(CommodityTotal!$A$8:$A$318,$A259,CommodityTotal!G$8:G$318)+SUMIF(CustomerTotal!$A$8:$A$316,$A259,CustomerTotal!G$8:G$316)</f>
        <v>1225.8247403716214</v>
      </c>
      <c r="H259" s="14">
        <f ca="1">SUMIF(DemandTotal!$A$8:$A$318,$A259,DemandTotal!H$8:H$318)+SUMIF(CommodityTotal!$A$8:$A$318,$A259,CommodityTotal!H$8:H$318)+SUMIF(CustomerTotal!$A$8:$A$316,$A259,CustomerTotal!H$8:H$316)</f>
        <v>80.44836748103809</v>
      </c>
      <c r="I259" s="14">
        <f ca="1">SUMIF(DemandTotal!$A$8:$A$318,$A259,DemandTotal!I$8:I$318)+SUMIF(CommodityTotal!$A$8:$A$318,$A259,CommodityTotal!I$8:I$318)+SUMIF(CustomerTotal!$A$8:$A$316,$A259,CustomerTotal!I$8:I$316)</f>
        <v>84.890467666950485</v>
      </c>
      <c r="J259" s="14">
        <f ca="1">SUMIF(DemandTotal!$A$8:$A$318,$A259,DemandTotal!J$8:J$318)+SUMIF(CommodityTotal!$A$8:$A$318,$A259,CommodityTotal!J$8:J$318)+SUMIF(CustomerTotal!$A$8:$A$316,$A259,CustomerTotal!J$8:J$316)</f>
        <v>180.8429975933999</v>
      </c>
      <c r="K259" s="14">
        <f ca="1">SUMIF(DemandTotal!$A$8:$A$318,$A259,DemandTotal!K$8:K$318)+SUMIF(CommodityTotal!$A$8:$A$318,$A259,CommodityTotal!K$8:K$318)+SUMIF(CustomerTotal!$A$8:$A$316,$A259,CustomerTotal!K$8:K$316)</f>
        <v>0.51762135209892257</v>
      </c>
      <c r="L259" s="14">
        <f ca="1">SUMIF(DemandTotal!$A$8:$A$318,$A259,DemandTotal!L$8:L$318)+SUMIF(CommodityTotal!$A$8:$A$318,$A259,CommodityTotal!L$8:L$318)+SUMIF(CustomerTotal!$A$8:$A$316,$A259,CustomerTotal!L$8:L$316)</f>
        <v>5.3915568812000938</v>
      </c>
      <c r="M259" s="14">
        <f ca="1">SUMIF(DemandTotal!$A$8:$A$318,$A259,DemandTotal!M$8:M$318)+SUMIF(CommodityTotal!$A$8:$A$318,$A259,CommodityTotal!M$8:M$318)+SUMIF(CustomerTotal!$A$8:$A$316,$A259,CustomerTotal!M$8:M$316)</f>
        <v>64.396618872316623</v>
      </c>
      <c r="N259" s="14">
        <f ca="1">SUMIF(DemandTotal!$A$8:$A$318,$A259,DemandTotal!N$8:N$318)+SUMIF(CommodityTotal!$A$8:$A$318,$A259,CommodityTotal!N$8:N$318)+SUMIF(CustomerTotal!$A$8:$A$316,$A259,CustomerTotal!N$8:N$316)</f>
        <v>32.520957823163151</v>
      </c>
      <c r="O259" s="14">
        <f ca="1">SUMIF(DemandTotal!$A$8:$A$318,$A259,DemandTotal!O$8:O$318)+SUMIF(CommodityTotal!$A$8:$A$318,$A259,CommodityTotal!O$8:O$318)+SUMIF(CustomerTotal!$A$8:$A$316,$A259,CustomerTotal!O$8:O$316)</f>
        <v>49.152128711131461</v>
      </c>
      <c r="P259" s="14">
        <f ca="1">SUMIF(DemandTotal!$A$8:$A$318,$A259,DemandTotal!P$8:P$318)+SUMIF(CommodityTotal!$A$8:$A$318,$A259,CommodityTotal!P$8:P$318)+SUMIF(CustomerTotal!$A$8:$A$316,$A259,CustomerTotal!P$8:P$316)</f>
        <v>0</v>
      </c>
      <c r="Q259" s="14">
        <f ca="1">SUMIF(DemandTotal!$A$8:$A$318,$A259,DemandTotal!Q$8:Q$318)+SUMIF(CommodityTotal!$A$8:$A$318,$A259,CommodityTotal!Q$8:Q$318)+SUMIF(CustomerTotal!$A$8:$A$316,$A259,CustomerTotal!Q$8:Q$316)</f>
        <v>0</v>
      </c>
      <c r="R259" s="14">
        <f ca="1">SUMIF(DemandTotal!$A$8:$A$318,$A259,DemandTotal!R$8:R$318)+SUMIF(CommodityTotal!$A$8:$A$318,$A259,CommodityTotal!R$8:R$318)+SUMIF(CustomerTotal!$A$8:$A$316,$A259,CustomerTotal!R$8:R$316)</f>
        <v>0</v>
      </c>
      <c r="S259" s="14">
        <f ca="1">SUMIF(DemandTotal!$A$8:$A$318,$A259,DemandTotal!S$8:S$318)+SUMIF(CommodityTotal!$A$8:$A$318,$A259,CommodityTotal!S$8:S$318)+SUMIF(CustomerTotal!$A$8:$A$316,$A259,CustomerTotal!S$8:S$316)</f>
        <v>0</v>
      </c>
      <c r="T259" s="14">
        <f ca="1">SUMIF(DemandTotal!$A$8:$A$318,$A259,DemandTotal!T$8:T$318)+SUMIF(CommodityTotal!$A$8:$A$318,$A259,CommodityTotal!T$8:T$318)+SUMIF(CustomerTotal!$A$8:$A$316,$A259,CustomerTotal!T$8:T$316)</f>
        <v>0</v>
      </c>
      <c r="U259" s="14">
        <f ca="1">SUMIF(DemandTotal!$A$8:$A$318,$A259,DemandTotal!U$8:U$318)+SUMIF(CommodityTotal!$A$8:$A$318,$A259,CommodityTotal!U$8:U$318)+SUMIF(CustomerTotal!$A$8:$A$316,$A259,CustomerTotal!U$8:U$316)</f>
        <v>0</v>
      </c>
      <c r="W259" s="14"/>
    </row>
    <row r="260" spans="1:23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>IF(ISBLANK('Input-Accounts'!D260),"",'Input-Accounts'!D260)</f>
        <v>0</v>
      </c>
      <c r="E260" s="14">
        <f t="shared" ca="1" si="18"/>
        <v>0</v>
      </c>
      <c r="G260" s="48">
        <f ca="1">SUMIF(DemandTotal!$A$8:$A$318,$A260,DemandTotal!G$8:G$318)+SUMIF(CommodityTotal!$A$8:$A$318,$A260,CommodityTotal!G$8:G$318)+SUMIF(CustomerTotal!$A$8:$A$316,$A260,CustomerTotal!G$8:G$316)</f>
        <v>0</v>
      </c>
      <c r="H260" s="14">
        <f ca="1">SUMIF(DemandTotal!$A$8:$A$318,$A260,DemandTotal!H$8:H$318)+SUMIF(CommodityTotal!$A$8:$A$318,$A260,CommodityTotal!H$8:H$318)+SUMIF(CustomerTotal!$A$8:$A$316,$A260,CustomerTotal!H$8:H$316)</f>
        <v>0</v>
      </c>
      <c r="I260" s="14">
        <f ca="1">SUMIF(DemandTotal!$A$8:$A$318,$A260,DemandTotal!I$8:I$318)+SUMIF(CommodityTotal!$A$8:$A$318,$A260,CommodityTotal!I$8:I$318)+SUMIF(CustomerTotal!$A$8:$A$316,$A260,CustomerTotal!I$8:I$316)</f>
        <v>0</v>
      </c>
      <c r="J260" s="14">
        <f ca="1">SUMIF(DemandTotal!$A$8:$A$318,$A260,DemandTotal!J$8:J$318)+SUMIF(CommodityTotal!$A$8:$A$318,$A260,CommodityTotal!J$8:J$318)+SUMIF(CustomerTotal!$A$8:$A$316,$A260,CustomerTotal!J$8:J$316)</f>
        <v>0</v>
      </c>
      <c r="K260" s="14">
        <f ca="1">SUMIF(DemandTotal!$A$8:$A$318,$A260,DemandTotal!K$8:K$318)+SUMIF(CommodityTotal!$A$8:$A$318,$A260,CommodityTotal!K$8:K$318)+SUMIF(CustomerTotal!$A$8:$A$316,$A260,CustomerTotal!K$8:K$316)</f>
        <v>0</v>
      </c>
      <c r="L260" s="14">
        <f ca="1">SUMIF(DemandTotal!$A$8:$A$318,$A260,DemandTotal!L$8:L$318)+SUMIF(CommodityTotal!$A$8:$A$318,$A260,CommodityTotal!L$8:L$318)+SUMIF(CustomerTotal!$A$8:$A$316,$A260,CustomerTotal!L$8:L$316)</f>
        <v>0</v>
      </c>
      <c r="M260" s="14">
        <f ca="1">SUMIF(DemandTotal!$A$8:$A$318,$A260,DemandTotal!M$8:M$318)+SUMIF(CommodityTotal!$A$8:$A$318,$A260,CommodityTotal!M$8:M$318)+SUMIF(CustomerTotal!$A$8:$A$316,$A260,CustomerTotal!M$8:M$316)</f>
        <v>0</v>
      </c>
      <c r="N260" s="14">
        <f ca="1">SUMIF(DemandTotal!$A$8:$A$318,$A260,DemandTotal!N$8:N$318)+SUMIF(CommodityTotal!$A$8:$A$318,$A260,CommodityTotal!N$8:N$318)+SUMIF(CustomerTotal!$A$8:$A$316,$A260,CustomerTotal!N$8:N$316)</f>
        <v>0</v>
      </c>
      <c r="O260" s="14">
        <f ca="1">SUMIF(DemandTotal!$A$8:$A$318,$A260,DemandTotal!O$8:O$318)+SUMIF(CommodityTotal!$A$8:$A$318,$A260,CommodityTotal!O$8:O$318)+SUMIF(CustomerTotal!$A$8:$A$316,$A260,CustomerTotal!O$8:O$316)</f>
        <v>0</v>
      </c>
      <c r="P260" s="14">
        <f ca="1">SUMIF(DemandTotal!$A$8:$A$318,$A260,DemandTotal!P$8:P$318)+SUMIF(CommodityTotal!$A$8:$A$318,$A260,CommodityTotal!P$8:P$318)+SUMIF(CustomerTotal!$A$8:$A$316,$A260,CustomerTotal!P$8:P$316)</f>
        <v>0</v>
      </c>
      <c r="Q260" s="14">
        <f ca="1">SUMIF(DemandTotal!$A$8:$A$318,$A260,DemandTotal!Q$8:Q$318)+SUMIF(CommodityTotal!$A$8:$A$318,$A260,CommodityTotal!Q$8:Q$318)+SUMIF(CustomerTotal!$A$8:$A$316,$A260,CustomerTotal!Q$8:Q$316)</f>
        <v>0</v>
      </c>
      <c r="R260" s="14">
        <f ca="1">SUMIF(DemandTotal!$A$8:$A$318,$A260,DemandTotal!R$8:R$318)+SUMIF(CommodityTotal!$A$8:$A$318,$A260,CommodityTotal!R$8:R$318)+SUMIF(CustomerTotal!$A$8:$A$316,$A260,CustomerTotal!R$8:R$316)</f>
        <v>0</v>
      </c>
      <c r="S260" s="14">
        <f ca="1">SUMIF(DemandTotal!$A$8:$A$318,$A260,DemandTotal!S$8:S$318)+SUMIF(CommodityTotal!$A$8:$A$318,$A260,CommodityTotal!S$8:S$318)+SUMIF(CustomerTotal!$A$8:$A$316,$A260,CustomerTotal!S$8:S$316)</f>
        <v>0</v>
      </c>
      <c r="T260" s="14">
        <f ca="1">SUMIF(DemandTotal!$A$8:$A$318,$A260,DemandTotal!T$8:T$318)+SUMIF(CommodityTotal!$A$8:$A$318,$A260,CommodityTotal!T$8:T$318)+SUMIF(CustomerTotal!$A$8:$A$316,$A260,CustomerTotal!T$8:T$316)</f>
        <v>0</v>
      </c>
      <c r="U260" s="14">
        <f ca="1">SUMIF(DemandTotal!$A$8:$A$318,$A260,DemandTotal!U$8:U$318)+SUMIF(CommodityTotal!$A$8:$A$318,$A260,CommodityTotal!U$8:U$318)+SUMIF(CustomerTotal!$A$8:$A$316,$A260,CustomerTotal!U$8:U$316)</f>
        <v>0</v>
      </c>
      <c r="W260" s="14"/>
    </row>
    <row r="261" spans="1:23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>IF(ISBLANK('Input-Accounts'!D261),"",'Input-Accounts'!D261)</f>
        <v>0</v>
      </c>
      <c r="E261" s="14">
        <f t="shared" ca="1" si="18"/>
        <v>0</v>
      </c>
      <c r="G261" s="48">
        <f ca="1">SUMIF(DemandTotal!$A$8:$A$318,$A261,DemandTotal!G$8:G$318)+SUMIF(CommodityTotal!$A$8:$A$318,$A261,CommodityTotal!G$8:G$318)+SUMIF(CustomerTotal!$A$8:$A$316,$A261,CustomerTotal!G$8:G$316)</f>
        <v>0</v>
      </c>
      <c r="H261" s="14">
        <f ca="1">SUMIF(DemandTotal!$A$8:$A$318,$A261,DemandTotal!H$8:H$318)+SUMIF(CommodityTotal!$A$8:$A$318,$A261,CommodityTotal!H$8:H$318)+SUMIF(CustomerTotal!$A$8:$A$316,$A261,CustomerTotal!H$8:H$316)</f>
        <v>0</v>
      </c>
      <c r="I261" s="14">
        <f ca="1">SUMIF(DemandTotal!$A$8:$A$318,$A261,DemandTotal!I$8:I$318)+SUMIF(CommodityTotal!$A$8:$A$318,$A261,CommodityTotal!I$8:I$318)+SUMIF(CustomerTotal!$A$8:$A$316,$A261,CustomerTotal!I$8:I$316)</f>
        <v>0</v>
      </c>
      <c r="J261" s="14">
        <f ca="1">SUMIF(DemandTotal!$A$8:$A$318,$A261,DemandTotal!J$8:J$318)+SUMIF(CommodityTotal!$A$8:$A$318,$A261,CommodityTotal!J$8:J$318)+SUMIF(CustomerTotal!$A$8:$A$316,$A261,CustomerTotal!J$8:J$316)</f>
        <v>0</v>
      </c>
      <c r="K261" s="14">
        <f ca="1">SUMIF(DemandTotal!$A$8:$A$318,$A261,DemandTotal!K$8:K$318)+SUMIF(CommodityTotal!$A$8:$A$318,$A261,CommodityTotal!K$8:K$318)+SUMIF(CustomerTotal!$A$8:$A$316,$A261,CustomerTotal!K$8:K$316)</f>
        <v>0</v>
      </c>
      <c r="L261" s="14">
        <f ca="1">SUMIF(DemandTotal!$A$8:$A$318,$A261,DemandTotal!L$8:L$318)+SUMIF(CommodityTotal!$A$8:$A$318,$A261,CommodityTotal!L$8:L$318)+SUMIF(CustomerTotal!$A$8:$A$316,$A261,CustomerTotal!L$8:L$316)</f>
        <v>0</v>
      </c>
      <c r="M261" s="14">
        <f ca="1">SUMIF(DemandTotal!$A$8:$A$318,$A261,DemandTotal!M$8:M$318)+SUMIF(CommodityTotal!$A$8:$A$318,$A261,CommodityTotal!M$8:M$318)+SUMIF(CustomerTotal!$A$8:$A$316,$A261,CustomerTotal!M$8:M$316)</f>
        <v>0</v>
      </c>
      <c r="N261" s="14">
        <f ca="1">SUMIF(DemandTotal!$A$8:$A$318,$A261,DemandTotal!N$8:N$318)+SUMIF(CommodityTotal!$A$8:$A$318,$A261,CommodityTotal!N$8:N$318)+SUMIF(CustomerTotal!$A$8:$A$316,$A261,CustomerTotal!N$8:N$316)</f>
        <v>0</v>
      </c>
      <c r="O261" s="14">
        <f ca="1">SUMIF(DemandTotal!$A$8:$A$318,$A261,DemandTotal!O$8:O$318)+SUMIF(CommodityTotal!$A$8:$A$318,$A261,CommodityTotal!O$8:O$318)+SUMIF(CustomerTotal!$A$8:$A$316,$A261,CustomerTotal!O$8:O$316)</f>
        <v>0</v>
      </c>
      <c r="P261" s="14">
        <f ca="1">SUMIF(DemandTotal!$A$8:$A$318,$A261,DemandTotal!P$8:P$318)+SUMIF(CommodityTotal!$A$8:$A$318,$A261,CommodityTotal!P$8:P$318)+SUMIF(CustomerTotal!$A$8:$A$316,$A261,CustomerTotal!P$8:P$316)</f>
        <v>0</v>
      </c>
      <c r="Q261" s="14">
        <f ca="1">SUMIF(DemandTotal!$A$8:$A$318,$A261,DemandTotal!Q$8:Q$318)+SUMIF(CommodityTotal!$A$8:$A$318,$A261,CommodityTotal!Q$8:Q$318)+SUMIF(CustomerTotal!$A$8:$A$316,$A261,CustomerTotal!Q$8:Q$316)</f>
        <v>0</v>
      </c>
      <c r="R261" s="14">
        <f ca="1">SUMIF(DemandTotal!$A$8:$A$318,$A261,DemandTotal!R$8:R$318)+SUMIF(CommodityTotal!$A$8:$A$318,$A261,CommodityTotal!R$8:R$318)+SUMIF(CustomerTotal!$A$8:$A$316,$A261,CustomerTotal!R$8:R$316)</f>
        <v>0</v>
      </c>
      <c r="S261" s="14">
        <f ca="1">SUMIF(DemandTotal!$A$8:$A$318,$A261,DemandTotal!S$8:S$318)+SUMIF(CommodityTotal!$A$8:$A$318,$A261,CommodityTotal!S$8:S$318)+SUMIF(CustomerTotal!$A$8:$A$316,$A261,CustomerTotal!S$8:S$316)</f>
        <v>0</v>
      </c>
      <c r="T261" s="14">
        <f ca="1">SUMIF(DemandTotal!$A$8:$A$318,$A261,DemandTotal!T$8:T$318)+SUMIF(CommodityTotal!$A$8:$A$318,$A261,CommodityTotal!T$8:T$318)+SUMIF(CustomerTotal!$A$8:$A$316,$A261,CustomerTotal!T$8:T$316)</f>
        <v>0</v>
      </c>
      <c r="U261" s="14">
        <f ca="1">SUMIF(DemandTotal!$A$8:$A$318,$A261,DemandTotal!U$8:U$318)+SUMIF(CommodityTotal!$A$8:$A$318,$A261,CommodityTotal!U$8:U$318)+SUMIF(CustomerTotal!$A$8:$A$316,$A261,CustomerTotal!U$8:U$316)</f>
        <v>0</v>
      </c>
      <c r="W261" s="14"/>
    </row>
    <row r="262" spans="1:23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>IF(ISBLANK('Input-Accounts'!D262),"",'Input-Accounts'!D262)</f>
        <v>695.61577355570705</v>
      </c>
      <c r="E262" s="14">
        <f t="shared" ca="1" si="18"/>
        <v>0</v>
      </c>
      <c r="G262" s="48">
        <f ca="1">SUMIF(DemandTotal!$A$8:$A$318,$A262,DemandTotal!G$8:G$318)+SUMIF(CommodityTotal!$A$8:$A$318,$A262,CommodityTotal!G$8:G$318)+SUMIF(CustomerTotal!$A$8:$A$316,$A262,CustomerTotal!G$8:G$316)</f>
        <v>556.77182260242466</v>
      </c>
      <c r="H262" s="14">
        <f ca="1">SUMIF(DemandTotal!$A$8:$A$318,$A262,DemandTotal!H$8:H$318)+SUMIF(CommodityTotal!$A$8:$A$318,$A262,CommodityTotal!H$8:H$318)+SUMIF(CustomerTotal!$A$8:$A$316,$A262,CustomerTotal!H$8:H$316)</f>
        <v>32.694501625477557</v>
      </c>
      <c r="I262" s="14">
        <f ca="1">SUMIF(DemandTotal!$A$8:$A$318,$A262,DemandTotal!I$8:I$318)+SUMIF(CommodityTotal!$A$8:$A$318,$A262,CommodityTotal!I$8:I$318)+SUMIF(CustomerTotal!$A$8:$A$316,$A262,CustomerTotal!I$8:I$316)</f>
        <v>32.383544395961835</v>
      </c>
      <c r="J262" s="14">
        <f ca="1">SUMIF(DemandTotal!$A$8:$A$318,$A262,DemandTotal!J$8:J$318)+SUMIF(CommodityTotal!$A$8:$A$318,$A262,CommodityTotal!J$8:J$318)+SUMIF(CustomerTotal!$A$8:$A$316,$A262,CustomerTotal!J$8:J$316)</f>
        <v>41.181535945716711</v>
      </c>
      <c r="K262" s="14">
        <f ca="1">SUMIF(DemandTotal!$A$8:$A$318,$A262,DemandTotal!K$8:K$318)+SUMIF(CommodityTotal!$A$8:$A$318,$A262,CommodityTotal!K$8:K$318)+SUMIF(CustomerTotal!$A$8:$A$316,$A262,CustomerTotal!K$8:K$316)</f>
        <v>0.36134398320014827</v>
      </c>
      <c r="L262" s="14">
        <f ca="1">SUMIF(DemandTotal!$A$8:$A$318,$A262,DemandTotal!L$8:L$318)+SUMIF(CommodityTotal!$A$8:$A$318,$A262,CommodityTotal!L$8:L$318)+SUMIF(CustomerTotal!$A$8:$A$316,$A262,CustomerTotal!L$8:L$316)</f>
        <v>1.2417275621959039</v>
      </c>
      <c r="M262" s="14">
        <f ca="1">SUMIF(DemandTotal!$A$8:$A$318,$A262,DemandTotal!M$8:M$318)+SUMIF(CommodityTotal!$A$8:$A$318,$A262,CommodityTotal!M$8:M$318)+SUMIF(CustomerTotal!$A$8:$A$316,$A262,CustomerTotal!M$8:M$316)</f>
        <v>15.667144034167144</v>
      </c>
      <c r="N262" s="14">
        <f ca="1">SUMIF(DemandTotal!$A$8:$A$318,$A262,DemandTotal!N$8:N$318)+SUMIF(CommodityTotal!$A$8:$A$318,$A262,CommodityTotal!N$8:N$318)+SUMIF(CustomerTotal!$A$8:$A$316,$A262,CustomerTotal!N$8:N$316)</f>
        <v>6.1587494544315149</v>
      </c>
      <c r="O262" s="14">
        <f ca="1">SUMIF(DemandTotal!$A$8:$A$318,$A262,DemandTotal!O$8:O$318)+SUMIF(CommodityTotal!$A$8:$A$318,$A262,CommodityTotal!O$8:O$318)+SUMIF(CustomerTotal!$A$8:$A$316,$A262,CustomerTotal!O$8:O$316)</f>
        <v>9.1554039521316906</v>
      </c>
      <c r="P262" s="14">
        <f ca="1">SUMIF(DemandTotal!$A$8:$A$318,$A262,DemandTotal!P$8:P$318)+SUMIF(CommodityTotal!$A$8:$A$318,$A262,CommodityTotal!P$8:P$318)+SUMIF(CustomerTotal!$A$8:$A$316,$A262,CustomerTotal!P$8:P$316)</f>
        <v>0</v>
      </c>
      <c r="Q262" s="14">
        <f ca="1">SUMIF(DemandTotal!$A$8:$A$318,$A262,DemandTotal!Q$8:Q$318)+SUMIF(CommodityTotal!$A$8:$A$318,$A262,CommodityTotal!Q$8:Q$318)+SUMIF(CustomerTotal!$A$8:$A$316,$A262,CustomerTotal!Q$8:Q$316)</f>
        <v>0</v>
      </c>
      <c r="R262" s="14">
        <f ca="1">SUMIF(DemandTotal!$A$8:$A$318,$A262,DemandTotal!R$8:R$318)+SUMIF(CommodityTotal!$A$8:$A$318,$A262,CommodityTotal!R$8:R$318)+SUMIF(CustomerTotal!$A$8:$A$316,$A262,CustomerTotal!R$8:R$316)</f>
        <v>0</v>
      </c>
      <c r="S262" s="14">
        <f ca="1">SUMIF(DemandTotal!$A$8:$A$318,$A262,DemandTotal!S$8:S$318)+SUMIF(CommodityTotal!$A$8:$A$318,$A262,CommodityTotal!S$8:S$318)+SUMIF(CustomerTotal!$A$8:$A$316,$A262,CustomerTotal!S$8:S$316)</f>
        <v>0</v>
      </c>
      <c r="T262" s="14">
        <f ca="1">SUMIF(DemandTotal!$A$8:$A$318,$A262,DemandTotal!T$8:T$318)+SUMIF(CommodityTotal!$A$8:$A$318,$A262,CommodityTotal!T$8:T$318)+SUMIF(CustomerTotal!$A$8:$A$316,$A262,CustomerTotal!T$8:T$316)</f>
        <v>0</v>
      </c>
      <c r="U262" s="14">
        <f ca="1">SUMIF(DemandTotal!$A$8:$A$318,$A262,DemandTotal!U$8:U$318)+SUMIF(CommodityTotal!$A$8:$A$318,$A262,CommodityTotal!U$8:U$318)+SUMIF(CustomerTotal!$A$8:$A$316,$A262,CustomerTotal!U$8:U$316)</f>
        <v>0</v>
      </c>
      <c r="W262" s="14"/>
    </row>
    <row r="263" spans="1:23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>IF(ISBLANK('Input-Accounts'!D263),"",'Input-Accounts'!D263)</f>
        <v>1043.988798429011</v>
      </c>
      <c r="E263" s="14">
        <f t="shared" ca="1" si="18"/>
        <v>0</v>
      </c>
      <c r="F263" s="3"/>
      <c r="G263" s="48">
        <f ca="1">SUMIF(DemandTotal!$A$8:$A$318,$A263,DemandTotal!G$8:G$318)+SUMIF(CommodityTotal!$A$8:$A$318,$A263,CommodityTotal!G$8:G$318)+SUMIF(CustomerTotal!$A$8:$A$316,$A263,CustomerTotal!G$8:G$316)</f>
        <v>845.05210462368768</v>
      </c>
      <c r="H263" s="14">
        <f ca="1">SUMIF(DemandTotal!$A$8:$A$318,$A263,DemandTotal!H$8:H$318)+SUMIF(CommodityTotal!$A$8:$A$318,$A263,CommodityTotal!H$8:H$318)+SUMIF(CustomerTotal!$A$8:$A$316,$A263,CustomerTotal!H$8:H$316)</f>
        <v>51.942039536320706</v>
      </c>
      <c r="I263" s="14">
        <f ca="1">SUMIF(DemandTotal!$A$8:$A$318,$A263,DemandTotal!I$8:I$318)+SUMIF(CommodityTotal!$A$8:$A$318,$A263,CommodityTotal!I$8:I$318)+SUMIF(CustomerTotal!$A$8:$A$316,$A263,CustomerTotal!I$8:I$316)</f>
        <v>47.982286414723475</v>
      </c>
      <c r="J263" s="14">
        <f ca="1">SUMIF(DemandTotal!$A$8:$A$318,$A263,DemandTotal!J$8:J$318)+SUMIF(CommodityTotal!$A$8:$A$318,$A263,CommodityTotal!J$8:J$318)+SUMIF(CustomerTotal!$A$8:$A$316,$A263,CustomerTotal!J$8:J$316)</f>
        <v>58.531269173282922</v>
      </c>
      <c r="K263" s="14">
        <f ca="1">SUMIF(DemandTotal!$A$8:$A$318,$A263,DemandTotal!K$8:K$318)+SUMIF(CommodityTotal!$A$8:$A$318,$A263,CommodityTotal!K$8:K$318)+SUMIF(CustomerTotal!$A$8:$A$316,$A263,CustomerTotal!K$8:K$316)</f>
        <v>0.43170550942620056</v>
      </c>
      <c r="L263" s="14">
        <f ca="1">SUMIF(DemandTotal!$A$8:$A$318,$A263,DemandTotal!L$8:L$318)+SUMIF(CommodityTotal!$A$8:$A$318,$A263,CommodityTotal!L$8:L$318)+SUMIF(CustomerTotal!$A$8:$A$316,$A263,CustomerTotal!L$8:L$316)</f>
        <v>2.1153170522595497</v>
      </c>
      <c r="M263" s="14">
        <f ca="1">SUMIF(DemandTotal!$A$8:$A$318,$A263,DemandTotal!M$8:M$318)+SUMIF(CommodityTotal!$A$8:$A$318,$A263,CommodityTotal!M$8:M$318)+SUMIF(CustomerTotal!$A$8:$A$316,$A263,CustomerTotal!M$8:M$316)</f>
        <v>19.946384141934359</v>
      </c>
      <c r="N263" s="14">
        <f ca="1">SUMIF(DemandTotal!$A$8:$A$318,$A263,DemandTotal!N$8:N$318)+SUMIF(CommodityTotal!$A$8:$A$318,$A263,CommodityTotal!N$8:N$318)+SUMIF(CustomerTotal!$A$8:$A$316,$A263,CustomerTotal!N$8:N$316)</f>
        <v>6.4667645140190597</v>
      </c>
      <c r="O263" s="14">
        <f ca="1">SUMIF(DemandTotal!$A$8:$A$318,$A263,DemandTotal!O$8:O$318)+SUMIF(CommodityTotal!$A$8:$A$318,$A263,CommodityTotal!O$8:O$318)+SUMIF(CustomerTotal!$A$8:$A$316,$A263,CustomerTotal!O$8:O$316)</f>
        <v>11.520927463356699</v>
      </c>
      <c r="P263" s="14">
        <f ca="1">SUMIF(DemandTotal!$A$8:$A$318,$A263,DemandTotal!P$8:P$318)+SUMIF(CommodityTotal!$A$8:$A$318,$A263,CommodityTotal!P$8:P$318)+SUMIF(CustomerTotal!$A$8:$A$316,$A263,CustomerTotal!P$8:P$316)</f>
        <v>0</v>
      </c>
      <c r="Q263" s="14">
        <f ca="1">SUMIF(DemandTotal!$A$8:$A$318,$A263,DemandTotal!Q$8:Q$318)+SUMIF(CommodityTotal!$A$8:$A$318,$A263,CommodityTotal!Q$8:Q$318)+SUMIF(CustomerTotal!$A$8:$A$316,$A263,CustomerTotal!Q$8:Q$316)</f>
        <v>0</v>
      </c>
      <c r="R263" s="14">
        <f ca="1">SUMIF(DemandTotal!$A$8:$A$318,$A263,DemandTotal!R$8:R$318)+SUMIF(CommodityTotal!$A$8:$A$318,$A263,CommodityTotal!R$8:R$318)+SUMIF(CustomerTotal!$A$8:$A$316,$A263,CustomerTotal!R$8:R$316)</f>
        <v>0</v>
      </c>
      <c r="S263" s="14">
        <f ca="1">SUMIF(DemandTotal!$A$8:$A$318,$A263,DemandTotal!S$8:S$318)+SUMIF(CommodityTotal!$A$8:$A$318,$A263,CommodityTotal!S$8:S$318)+SUMIF(CustomerTotal!$A$8:$A$316,$A263,CustomerTotal!S$8:S$316)</f>
        <v>0</v>
      </c>
      <c r="T263" s="14">
        <f ca="1">SUMIF(DemandTotal!$A$8:$A$318,$A263,DemandTotal!T$8:T$318)+SUMIF(CommodityTotal!$A$8:$A$318,$A263,CommodityTotal!T$8:T$318)+SUMIF(CustomerTotal!$A$8:$A$316,$A263,CustomerTotal!T$8:T$316)</f>
        <v>0</v>
      </c>
      <c r="U263" s="14">
        <f ca="1">SUMIF(DemandTotal!$A$8:$A$318,$A263,DemandTotal!U$8:U$318)+SUMIF(CommodityTotal!$A$8:$A$318,$A263,CommodityTotal!U$8:U$318)+SUMIF(CustomerTotal!$A$8:$A$316,$A263,CustomerTotal!U$8:U$316)</f>
        <v>0</v>
      </c>
      <c r="W263" s="14"/>
    </row>
    <row r="264" spans="1:23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>IF(ISBLANK('Input-Accounts'!D264),"",'Input-Accounts'!D264)</f>
        <v>398.31350746980678</v>
      </c>
      <c r="E264" s="14">
        <f t="shared" ca="1" si="18"/>
        <v>0</v>
      </c>
      <c r="F264" s="3"/>
      <c r="G264" s="48">
        <f ca="1">SUMIF(DemandTotal!$A$8:$A$318,$A264,DemandTotal!G$8:G$318)+SUMIF(CommodityTotal!$A$8:$A$318,$A264,CommodityTotal!G$8:G$318)+SUMIF(CustomerTotal!$A$8:$A$316,$A264,CustomerTotal!G$8:G$316)</f>
        <v>318.81067961919757</v>
      </c>
      <c r="H264" s="14">
        <f ca="1">SUMIF(DemandTotal!$A$8:$A$318,$A264,DemandTotal!H$8:H$318)+SUMIF(CommodityTotal!$A$8:$A$318,$A264,CommodityTotal!H$8:H$318)+SUMIF(CustomerTotal!$A$8:$A$316,$A264,CustomerTotal!H$8:H$316)</f>
        <v>18.721055663897147</v>
      </c>
      <c r="I264" s="14">
        <f ca="1">SUMIF(DemandTotal!$A$8:$A$318,$A264,DemandTotal!I$8:I$318)+SUMIF(CommodityTotal!$A$8:$A$318,$A264,CommodityTotal!I$8:I$318)+SUMIF(CustomerTotal!$A$8:$A$316,$A264,CustomerTotal!I$8:I$316)</f>
        <v>18.542999803938152</v>
      </c>
      <c r="J264" s="14">
        <f ca="1">SUMIF(DemandTotal!$A$8:$A$318,$A264,DemandTotal!J$8:J$318)+SUMIF(CommodityTotal!$A$8:$A$318,$A264,CommodityTotal!J$8:J$318)+SUMIF(CustomerTotal!$A$8:$A$316,$A264,CustomerTotal!J$8:J$316)</f>
        <v>23.580779288091769</v>
      </c>
      <c r="K264" s="14">
        <f ca="1">SUMIF(DemandTotal!$A$8:$A$318,$A264,DemandTotal!K$8:K$318)+SUMIF(CommodityTotal!$A$8:$A$318,$A264,CommodityTotal!K$8:K$318)+SUMIF(CustomerTotal!$A$8:$A$316,$A264,CustomerTotal!K$8:K$316)</f>
        <v>0.20690759873925685</v>
      </c>
      <c r="L264" s="14">
        <f ca="1">SUMIF(DemandTotal!$A$8:$A$318,$A264,DemandTotal!L$8:L$318)+SUMIF(CommodityTotal!$A$8:$A$318,$A264,CommodityTotal!L$8:L$318)+SUMIF(CustomerTotal!$A$8:$A$316,$A264,CustomerTotal!L$8:L$316)</f>
        <v>0.71102019163827124</v>
      </c>
      <c r="M264" s="14">
        <f ca="1">SUMIF(DemandTotal!$A$8:$A$318,$A264,DemandTotal!M$8:M$318)+SUMIF(CommodityTotal!$A$8:$A$318,$A264,CommodityTotal!M$8:M$318)+SUMIF(CustomerTotal!$A$8:$A$316,$A264,CustomerTotal!M$8:M$316)</f>
        <v>8.9710948623047866</v>
      </c>
      <c r="N264" s="14">
        <f ca="1">SUMIF(DemandTotal!$A$8:$A$318,$A264,DemandTotal!N$8:N$318)+SUMIF(CommodityTotal!$A$8:$A$318,$A264,CommodityTotal!N$8:N$318)+SUMIF(CustomerTotal!$A$8:$A$316,$A264,CustomerTotal!N$8:N$316)</f>
        <v>3.5265346044168204</v>
      </c>
      <c r="O264" s="14">
        <f ca="1">SUMIF(DemandTotal!$A$8:$A$318,$A264,DemandTotal!O$8:O$318)+SUMIF(CommodityTotal!$A$8:$A$318,$A264,CommodityTotal!O$8:O$318)+SUMIF(CustomerTotal!$A$8:$A$316,$A264,CustomerTotal!O$8:O$316)</f>
        <v>5.2424358375830646</v>
      </c>
      <c r="P264" s="14">
        <f ca="1">SUMIF(DemandTotal!$A$8:$A$318,$A264,DemandTotal!P$8:P$318)+SUMIF(CommodityTotal!$A$8:$A$318,$A264,CommodityTotal!P$8:P$318)+SUMIF(CustomerTotal!$A$8:$A$316,$A264,CustomerTotal!P$8:P$316)</f>
        <v>0</v>
      </c>
      <c r="Q264" s="14">
        <f ca="1">SUMIF(DemandTotal!$A$8:$A$318,$A264,DemandTotal!Q$8:Q$318)+SUMIF(CommodityTotal!$A$8:$A$318,$A264,CommodityTotal!Q$8:Q$318)+SUMIF(CustomerTotal!$A$8:$A$316,$A264,CustomerTotal!Q$8:Q$316)</f>
        <v>0</v>
      </c>
      <c r="R264" s="14">
        <f ca="1">SUMIF(DemandTotal!$A$8:$A$318,$A264,DemandTotal!R$8:R$318)+SUMIF(CommodityTotal!$A$8:$A$318,$A264,CommodityTotal!R$8:R$318)+SUMIF(CustomerTotal!$A$8:$A$316,$A264,CustomerTotal!R$8:R$316)</f>
        <v>0</v>
      </c>
      <c r="S264" s="14">
        <f ca="1">SUMIF(DemandTotal!$A$8:$A$318,$A264,DemandTotal!S$8:S$318)+SUMIF(CommodityTotal!$A$8:$A$318,$A264,CommodityTotal!S$8:S$318)+SUMIF(CustomerTotal!$A$8:$A$316,$A264,CustomerTotal!S$8:S$316)</f>
        <v>0</v>
      </c>
      <c r="T264" s="14">
        <f ca="1">SUMIF(DemandTotal!$A$8:$A$318,$A264,DemandTotal!T$8:T$318)+SUMIF(CommodityTotal!$A$8:$A$318,$A264,CommodityTotal!T$8:T$318)+SUMIF(CustomerTotal!$A$8:$A$316,$A264,CustomerTotal!T$8:T$316)</f>
        <v>0</v>
      </c>
      <c r="U264" s="14">
        <f ca="1">SUMIF(DemandTotal!$A$8:$A$318,$A264,DemandTotal!U$8:U$318)+SUMIF(CommodityTotal!$A$8:$A$318,$A264,CommodityTotal!U$8:U$318)+SUMIF(CustomerTotal!$A$8:$A$316,$A264,CustomerTotal!U$8:U$316)</f>
        <v>0</v>
      </c>
      <c r="V264" s="14"/>
      <c r="W264" s="14"/>
    </row>
    <row r="265" spans="1:23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>IF(ISBLANK('Input-Accounts'!D265),"",'Input-Accounts'!D265)</f>
        <v>24752.331951088927</v>
      </c>
      <c r="E265" s="14">
        <f t="shared" ca="1" si="18"/>
        <v>0</v>
      </c>
      <c r="G265" s="309">
        <f ca="1">SUMIF(DemandTotal!$A$8:$A$318,$A265,DemandTotal!G$8:G$318)+SUMIF(CommodityTotal!$A$8:$A$318,$A265,CommodityTotal!G$8:G$318)+SUMIF(CustomerTotal!$A$8:$A$316,$A265,CustomerTotal!G$8:G$316)</f>
        <v>19853.969502907858</v>
      </c>
      <c r="H265" s="174">
        <f ca="1">SUMIF(DemandTotal!$A$8:$A$318,$A265,DemandTotal!H$8:H$318)+SUMIF(CommodityTotal!$A$8:$A$318,$A265,CommodityTotal!H$8:H$318)+SUMIF(CustomerTotal!$A$8:$A$316,$A265,CustomerTotal!H$8:H$316)</f>
        <v>1222.9163134901128</v>
      </c>
      <c r="I265" s="174">
        <f ca="1">SUMIF(DemandTotal!$A$8:$A$318,$A265,DemandTotal!I$8:I$318)+SUMIF(CommodityTotal!$A$8:$A$318,$A265,CommodityTotal!I$8:I$318)+SUMIF(CustomerTotal!$A$8:$A$316,$A265,CustomerTotal!I$8:I$316)</f>
        <v>1144.0954167987964</v>
      </c>
      <c r="J265" s="174">
        <f ca="1">SUMIF(DemandTotal!$A$8:$A$318,$A265,DemandTotal!J$8:J$318)+SUMIF(CommodityTotal!$A$8:$A$318,$A265,CommodityTotal!J$8:J$318)+SUMIF(CustomerTotal!$A$8:$A$316,$A265,CustomerTotal!J$8:J$316)</f>
        <v>1476.459175042698</v>
      </c>
      <c r="K265" s="174">
        <f ca="1">SUMIF(DemandTotal!$A$8:$A$318,$A265,DemandTotal!K$8:K$318)+SUMIF(CommodityTotal!$A$8:$A$318,$A265,CommodityTotal!K$8:K$318)+SUMIF(CustomerTotal!$A$8:$A$316,$A265,CustomerTotal!K$8:K$316)</f>
        <v>10.166442768292285</v>
      </c>
      <c r="L265" s="174">
        <f ca="1">SUMIF(DemandTotal!$A$8:$A$318,$A265,DemandTotal!L$8:L$318)+SUMIF(CommodityTotal!$A$8:$A$318,$A265,CommodityTotal!L$8:L$318)+SUMIF(CustomerTotal!$A$8:$A$316,$A265,CustomerTotal!L$8:L$316)</f>
        <v>51.773850940473594</v>
      </c>
      <c r="M265" s="174">
        <f ca="1">SUMIF(DemandTotal!$A$8:$A$318,$A265,DemandTotal!M$8:M$318)+SUMIF(CommodityTotal!$A$8:$A$318,$A265,CommodityTotal!M$8:M$318)+SUMIF(CustomerTotal!$A$8:$A$316,$A265,CustomerTotal!M$8:M$316)</f>
        <v>508.62685196410905</v>
      </c>
      <c r="N265" s="174">
        <f ca="1">SUMIF(DemandTotal!$A$8:$A$318,$A265,DemandTotal!N$8:N$318)+SUMIF(CommodityTotal!$A$8:$A$318,$A265,CommodityTotal!N$8:N$318)+SUMIF(CustomerTotal!$A$8:$A$316,$A265,CustomerTotal!N$8:N$316)</f>
        <v>178.3332390666927</v>
      </c>
      <c r="O265" s="174">
        <f ca="1">SUMIF(DemandTotal!$A$8:$A$318,$A265,DemandTotal!O$8:O$318)+SUMIF(CommodityTotal!$A$8:$A$318,$A265,CommodityTotal!O$8:O$318)+SUMIF(CustomerTotal!$A$8:$A$316,$A265,CustomerTotal!O$8:O$316)</f>
        <v>305.99115810988712</v>
      </c>
      <c r="P265" s="174">
        <f ca="1">SUMIF(DemandTotal!$A$8:$A$318,$A265,DemandTotal!P$8:P$318)+SUMIF(CommodityTotal!$A$8:$A$318,$A265,CommodityTotal!P$8:P$318)+SUMIF(CustomerTotal!$A$8:$A$316,$A265,CustomerTotal!P$8:P$316)</f>
        <v>0</v>
      </c>
      <c r="Q265" s="174">
        <f ca="1">SUMIF(DemandTotal!$A$8:$A$318,$A265,DemandTotal!Q$8:Q$318)+SUMIF(CommodityTotal!$A$8:$A$318,$A265,CommodityTotal!Q$8:Q$318)+SUMIF(CustomerTotal!$A$8:$A$316,$A265,CustomerTotal!Q$8:Q$316)</f>
        <v>0</v>
      </c>
      <c r="R265" s="174">
        <f ca="1">SUMIF(DemandTotal!$A$8:$A$318,$A265,DemandTotal!R$8:R$318)+SUMIF(CommodityTotal!$A$8:$A$318,$A265,CommodityTotal!R$8:R$318)+SUMIF(CustomerTotal!$A$8:$A$316,$A265,CustomerTotal!R$8:R$316)</f>
        <v>0</v>
      </c>
      <c r="S265" s="174">
        <f ca="1">SUMIF(DemandTotal!$A$8:$A$318,$A265,DemandTotal!S$8:S$318)+SUMIF(CommodityTotal!$A$8:$A$318,$A265,CommodityTotal!S$8:S$318)+SUMIF(CustomerTotal!$A$8:$A$316,$A265,CustomerTotal!S$8:S$316)</f>
        <v>0</v>
      </c>
      <c r="T265" s="174">
        <f ca="1">SUMIF(DemandTotal!$A$8:$A$318,$A265,DemandTotal!T$8:T$318)+SUMIF(CommodityTotal!$A$8:$A$318,$A265,CommodityTotal!T$8:T$318)+SUMIF(CustomerTotal!$A$8:$A$316,$A265,CustomerTotal!T$8:T$316)</f>
        <v>0</v>
      </c>
      <c r="U265" s="174">
        <f ca="1">SUMIF(DemandTotal!$A$8:$A$318,$A265,DemandTotal!U$8:U$318)+SUMIF(CommodityTotal!$A$8:$A$318,$A265,CommodityTotal!U$8:U$318)+SUMIF(CustomerTotal!$A$8:$A$316,$A265,CustomerTotal!U$8:U$316)</f>
        <v>0</v>
      </c>
      <c r="V265" s="14"/>
      <c r="W265" s="14"/>
    </row>
    <row r="266" spans="1:23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3"/>
      <c r="G266" s="48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W266" s="14"/>
    </row>
    <row r="267" spans="1:23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6">
        <f>IF(ISBLANK('Input-Accounts'!D267),"",'Input-Accounts'!D267)</f>
        <v>259798.14962438823</v>
      </c>
      <c r="E267" s="14">
        <f t="shared" ca="1" si="18"/>
        <v>0</v>
      </c>
      <c r="F267" s="3"/>
      <c r="G267" s="311">
        <f ca="1">SUMIF(DemandTotal!$A$8:$A$318,$A267,DemandTotal!G$8:G$318)+SUMIF(CommodityTotal!$A$8:$A$318,$A267,CommodityTotal!G$8:G$318)+SUMIF(CustomerTotal!$A$8:$A$316,$A267,CustomerTotal!G$8:G$316)</f>
        <v>216756.2275781887</v>
      </c>
      <c r="H267" s="176">
        <f ca="1">SUMIF(DemandTotal!$A$8:$A$318,$A267,DemandTotal!H$8:H$318)+SUMIF(CommodityTotal!$A$8:$A$318,$A267,CommodityTotal!H$8:H$318)+SUMIF(CustomerTotal!$A$8:$A$316,$A267,CustomerTotal!H$8:H$316)</f>
        <v>11738.838102828506</v>
      </c>
      <c r="I267" s="176">
        <f ca="1">SUMIF(DemandTotal!$A$8:$A$318,$A267,DemandTotal!I$8:I$318)+SUMIF(CommodityTotal!$A$8:$A$318,$A267,CommodityTotal!I$8:I$318)+SUMIF(CustomerTotal!$A$8:$A$316,$A267,CustomerTotal!I$8:I$316)</f>
        <v>14649.489154688461</v>
      </c>
      <c r="J267" s="176">
        <f ca="1">SUMIF(DemandTotal!$A$8:$A$318,$A267,DemandTotal!J$8:J$318)+SUMIF(CommodityTotal!$A$8:$A$318,$A267,CommodityTotal!J$8:J$318)+SUMIF(CustomerTotal!$A$8:$A$316,$A267,CustomerTotal!J$8:J$316)</f>
        <v>10825.093333099408</v>
      </c>
      <c r="K267" s="176">
        <f ca="1">SUMIF(DemandTotal!$A$8:$A$318,$A267,DemandTotal!K$8:K$318)+SUMIF(CommodityTotal!$A$8:$A$318,$A267,CommodityTotal!K$8:K$318)+SUMIF(CustomerTotal!$A$8:$A$316,$A267,CustomerTotal!K$8:K$316)</f>
        <v>1117.4910507524187</v>
      </c>
      <c r="L267" s="176">
        <f ca="1">SUMIF(DemandTotal!$A$8:$A$318,$A267,DemandTotal!L$8:L$318)+SUMIF(CommodityTotal!$A$8:$A$318,$A267,CommodityTotal!L$8:L$318)+SUMIF(CustomerTotal!$A$8:$A$316,$A267,CustomerTotal!L$8:L$316)</f>
        <v>581.26115086416644</v>
      </c>
      <c r="M267" s="176">
        <f ca="1">SUMIF(DemandTotal!$A$8:$A$318,$A267,DemandTotal!M$8:M$318)+SUMIF(CommodityTotal!$A$8:$A$318,$A267,CommodityTotal!M$8:M$318)+SUMIF(CustomerTotal!$A$8:$A$316,$A267,CustomerTotal!M$8:M$316)</f>
        <v>3312.6399709323109</v>
      </c>
      <c r="N267" s="176">
        <f ca="1">SUMIF(DemandTotal!$A$8:$A$318,$A267,DemandTotal!N$8:N$318)+SUMIF(CommodityTotal!$A$8:$A$318,$A267,CommodityTotal!N$8:N$318)+SUMIF(CustomerTotal!$A$8:$A$316,$A267,CustomerTotal!N$8:N$316)</f>
        <v>329.2289007647513</v>
      </c>
      <c r="O267" s="176">
        <f ca="1">SUMIF(DemandTotal!$A$8:$A$318,$A267,DemandTotal!O$8:O$318)+SUMIF(CommodityTotal!$A$8:$A$318,$A267,CommodityTotal!O$8:O$318)+SUMIF(CustomerTotal!$A$8:$A$316,$A267,CustomerTotal!O$8:O$316)</f>
        <v>487.88038226955956</v>
      </c>
      <c r="P267" s="176">
        <f ca="1">SUMIF(DemandTotal!$A$8:$A$318,$A267,DemandTotal!P$8:P$318)+SUMIF(CommodityTotal!$A$8:$A$318,$A267,CommodityTotal!P$8:P$318)+SUMIF(CustomerTotal!$A$8:$A$316,$A267,CustomerTotal!P$8:P$316)</f>
        <v>0</v>
      </c>
      <c r="Q267" s="176">
        <f ca="1">SUMIF(DemandTotal!$A$8:$A$318,$A267,DemandTotal!Q$8:Q$318)+SUMIF(CommodityTotal!$A$8:$A$318,$A267,CommodityTotal!Q$8:Q$318)+SUMIF(CustomerTotal!$A$8:$A$316,$A267,CustomerTotal!Q$8:Q$316)</f>
        <v>0</v>
      </c>
      <c r="R267" s="176">
        <f ca="1">SUMIF(DemandTotal!$A$8:$A$318,$A267,DemandTotal!R$8:R$318)+SUMIF(CommodityTotal!$A$8:$A$318,$A267,CommodityTotal!R$8:R$318)+SUMIF(CustomerTotal!$A$8:$A$316,$A267,CustomerTotal!R$8:R$316)</f>
        <v>0</v>
      </c>
      <c r="S267" s="176">
        <f ca="1">SUMIF(DemandTotal!$A$8:$A$318,$A267,DemandTotal!S$8:S$318)+SUMIF(CommodityTotal!$A$8:$A$318,$A267,CommodityTotal!S$8:S$318)+SUMIF(CustomerTotal!$A$8:$A$316,$A267,CustomerTotal!S$8:S$316)</f>
        <v>0</v>
      </c>
      <c r="T267" s="176">
        <f ca="1">SUMIF(DemandTotal!$A$8:$A$318,$A267,DemandTotal!T$8:T$318)+SUMIF(CommodityTotal!$A$8:$A$318,$A267,CommodityTotal!T$8:T$318)+SUMIF(CustomerTotal!$A$8:$A$316,$A267,CustomerTotal!T$8:T$316)</f>
        <v>0</v>
      </c>
      <c r="U267" s="176">
        <f ca="1">SUMIF(DemandTotal!$A$8:$A$318,$A267,DemandTotal!U$8:U$318)+SUMIF(CommodityTotal!$A$8:$A$318,$A267,CommodityTotal!U$8:U$318)+SUMIF(CustomerTotal!$A$8:$A$316,$A267,CustomerTotal!U$8:U$316)</f>
        <v>0</v>
      </c>
      <c r="W267" s="14"/>
    </row>
    <row r="268" spans="1:23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3"/>
      <c r="G268" s="48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W268" s="14"/>
    </row>
    <row r="269" spans="1:23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3"/>
      <c r="G269" s="48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W269" s="14"/>
    </row>
    <row r="270" spans="1:23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3"/>
      <c r="G270" s="48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W270" s="14"/>
    </row>
    <row r="271" spans="1:23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>IF(ISBLANK('Input-Accounts'!D271),"",'Input-Accounts'!D271)</f>
        <v>111.69499999999999</v>
      </c>
      <c r="E271" s="14">
        <f t="shared" ca="1" si="18"/>
        <v>0</v>
      </c>
      <c r="G271" s="48">
        <f ca="1">SUMIF(DemandTotal!$A$8:$A$318,$A271,DemandTotal!G$8:G$318)+SUMIF(CommodityTotal!$A$8:$A$318,$A271,CommodityTotal!G$8:G$318)+SUMIF(CustomerTotal!$A$8:$A$316,$A271,CustomerTotal!G$8:G$316)</f>
        <v>93.952587175864053</v>
      </c>
      <c r="H271" s="14">
        <f ca="1">SUMIF(DemandTotal!$A$8:$A$318,$A271,DemandTotal!H$8:H$318)+SUMIF(CommodityTotal!$A$8:$A$318,$A271,CommodityTotal!H$8:H$318)+SUMIF(CustomerTotal!$A$8:$A$316,$A271,CustomerTotal!H$8:H$316)</f>
        <v>4.9449560952819942</v>
      </c>
      <c r="I271" s="14">
        <f ca="1">SUMIF(DemandTotal!$A$8:$A$318,$A271,DemandTotal!I$8:I$318)+SUMIF(CommodityTotal!$A$8:$A$318,$A271,CommodityTotal!I$8:I$318)+SUMIF(CustomerTotal!$A$8:$A$316,$A271,CustomerTotal!I$8:I$316)</f>
        <v>6.8829343825658791</v>
      </c>
      <c r="J271" s="14">
        <f ca="1">SUMIF(DemandTotal!$A$8:$A$318,$A271,DemandTotal!J$8:J$318)+SUMIF(CommodityTotal!$A$8:$A$318,$A271,CommodityTotal!J$8:J$318)+SUMIF(CustomerTotal!$A$8:$A$316,$A271,CustomerTotal!J$8:J$316)</f>
        <v>4.0447881693799541</v>
      </c>
      <c r="K271" s="14">
        <f ca="1">SUMIF(DemandTotal!$A$8:$A$318,$A271,DemandTotal!K$8:K$318)+SUMIF(CommodityTotal!$A$8:$A$318,$A271,CommodityTotal!K$8:K$318)+SUMIF(CustomerTotal!$A$8:$A$316,$A271,CustomerTotal!K$8:K$316)</f>
        <v>0.63762341168525871</v>
      </c>
      <c r="L271" s="14">
        <f ca="1">SUMIF(DemandTotal!$A$8:$A$318,$A271,DemandTotal!L$8:L$318)+SUMIF(CommodityTotal!$A$8:$A$318,$A271,CommodityTotal!L$8:L$318)+SUMIF(CustomerTotal!$A$8:$A$316,$A271,CustomerTotal!L$8:L$316)</f>
        <v>0.26417542480368533</v>
      </c>
      <c r="M271" s="14">
        <f ca="1">SUMIF(DemandTotal!$A$8:$A$318,$A271,DemandTotal!M$8:M$318)+SUMIF(CommodityTotal!$A$8:$A$318,$A271,CommodityTotal!M$8:M$318)+SUMIF(CustomerTotal!$A$8:$A$316,$A271,CustomerTotal!M$8:M$316)</f>
        <v>0.96793534041917551</v>
      </c>
      <c r="N271" s="14">
        <f ca="1">SUMIF(DemandTotal!$A$8:$A$318,$A271,DemandTotal!N$8:N$318)+SUMIF(CommodityTotal!$A$8:$A$318,$A271,CommodityTotal!N$8:N$318)+SUMIF(CustomerTotal!$A$8:$A$316,$A271,CustomerTotal!N$8:N$316)</f>
        <v>0</v>
      </c>
      <c r="O271" s="14">
        <f ca="1">SUMIF(DemandTotal!$A$8:$A$318,$A271,DemandTotal!O$8:O$318)+SUMIF(CommodityTotal!$A$8:$A$318,$A271,CommodityTotal!O$8:O$318)+SUMIF(CustomerTotal!$A$8:$A$316,$A271,CustomerTotal!O$8:O$316)</f>
        <v>0</v>
      </c>
      <c r="P271" s="14">
        <f ca="1">SUMIF(DemandTotal!$A$8:$A$318,$A271,DemandTotal!P$8:P$318)+SUMIF(CommodityTotal!$A$8:$A$318,$A271,CommodityTotal!P$8:P$318)+SUMIF(CustomerTotal!$A$8:$A$316,$A271,CustomerTotal!P$8:P$316)</f>
        <v>0</v>
      </c>
      <c r="Q271" s="14">
        <f ca="1">SUMIF(DemandTotal!$A$8:$A$318,$A271,DemandTotal!Q$8:Q$318)+SUMIF(CommodityTotal!$A$8:$A$318,$A271,CommodityTotal!Q$8:Q$318)+SUMIF(CustomerTotal!$A$8:$A$316,$A271,CustomerTotal!Q$8:Q$316)</f>
        <v>0</v>
      </c>
      <c r="R271" s="14">
        <f ca="1">SUMIF(DemandTotal!$A$8:$A$318,$A271,DemandTotal!R$8:R$318)+SUMIF(CommodityTotal!$A$8:$A$318,$A271,CommodityTotal!R$8:R$318)+SUMIF(CustomerTotal!$A$8:$A$316,$A271,CustomerTotal!R$8:R$316)</f>
        <v>0</v>
      </c>
      <c r="S271" s="14">
        <f ca="1">SUMIF(DemandTotal!$A$8:$A$318,$A271,DemandTotal!S$8:S$318)+SUMIF(CommodityTotal!$A$8:$A$318,$A271,CommodityTotal!S$8:S$318)+SUMIF(CustomerTotal!$A$8:$A$316,$A271,CustomerTotal!S$8:S$316)</f>
        <v>0</v>
      </c>
      <c r="T271" s="14">
        <f ca="1">SUMIF(DemandTotal!$A$8:$A$318,$A271,DemandTotal!T$8:T$318)+SUMIF(CommodityTotal!$A$8:$A$318,$A271,CommodityTotal!T$8:T$318)+SUMIF(CustomerTotal!$A$8:$A$316,$A271,CustomerTotal!T$8:T$316)</f>
        <v>0</v>
      </c>
      <c r="U271" s="14">
        <f ca="1">SUMIF(DemandTotal!$A$8:$A$318,$A271,DemandTotal!U$8:U$318)+SUMIF(CommodityTotal!$A$8:$A$318,$A271,CommodityTotal!U$8:U$318)+SUMIF(CustomerTotal!$A$8:$A$316,$A271,CustomerTotal!U$8:U$316)</f>
        <v>0</v>
      </c>
      <c r="W271" s="14"/>
    </row>
    <row r="272" spans="1:23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>IF(ISBLANK('Input-Accounts'!D272),"",'Input-Accounts'!D272)</f>
        <v>0</v>
      </c>
      <c r="E272" s="14">
        <f t="shared" ca="1" si="18"/>
        <v>0</v>
      </c>
      <c r="G272" s="48">
        <f ca="1">SUMIF(DemandTotal!$A$8:$A$318,$A272,DemandTotal!G$8:G$318)+SUMIF(CommodityTotal!$A$8:$A$318,$A272,CommodityTotal!G$8:G$318)+SUMIF(CustomerTotal!$A$8:$A$316,$A272,CustomerTotal!G$8:G$316)</f>
        <v>0</v>
      </c>
      <c r="H272" s="14">
        <f ca="1">SUMIF(DemandTotal!$A$8:$A$318,$A272,DemandTotal!H$8:H$318)+SUMIF(CommodityTotal!$A$8:$A$318,$A272,CommodityTotal!H$8:H$318)+SUMIF(CustomerTotal!$A$8:$A$316,$A272,CustomerTotal!H$8:H$316)</f>
        <v>0</v>
      </c>
      <c r="I272" s="14">
        <f ca="1">SUMIF(DemandTotal!$A$8:$A$318,$A272,DemandTotal!I$8:I$318)+SUMIF(CommodityTotal!$A$8:$A$318,$A272,CommodityTotal!I$8:I$318)+SUMIF(CustomerTotal!$A$8:$A$316,$A272,CustomerTotal!I$8:I$316)</f>
        <v>0</v>
      </c>
      <c r="J272" s="14">
        <f ca="1">SUMIF(DemandTotal!$A$8:$A$318,$A272,DemandTotal!J$8:J$318)+SUMIF(CommodityTotal!$A$8:$A$318,$A272,CommodityTotal!J$8:J$318)+SUMIF(CustomerTotal!$A$8:$A$316,$A272,CustomerTotal!J$8:J$316)</f>
        <v>0</v>
      </c>
      <c r="K272" s="14">
        <f ca="1">SUMIF(DemandTotal!$A$8:$A$318,$A272,DemandTotal!K$8:K$318)+SUMIF(CommodityTotal!$A$8:$A$318,$A272,CommodityTotal!K$8:K$318)+SUMIF(CustomerTotal!$A$8:$A$316,$A272,CustomerTotal!K$8:K$316)</f>
        <v>0</v>
      </c>
      <c r="L272" s="14">
        <f ca="1">SUMIF(DemandTotal!$A$8:$A$318,$A272,DemandTotal!L$8:L$318)+SUMIF(CommodityTotal!$A$8:$A$318,$A272,CommodityTotal!L$8:L$318)+SUMIF(CustomerTotal!$A$8:$A$316,$A272,CustomerTotal!L$8:L$316)</f>
        <v>0</v>
      </c>
      <c r="M272" s="14">
        <f ca="1">SUMIF(DemandTotal!$A$8:$A$318,$A272,DemandTotal!M$8:M$318)+SUMIF(CommodityTotal!$A$8:$A$318,$A272,CommodityTotal!M$8:M$318)+SUMIF(CustomerTotal!$A$8:$A$316,$A272,CustomerTotal!M$8:M$316)</f>
        <v>0</v>
      </c>
      <c r="N272" s="14">
        <f ca="1">SUMIF(DemandTotal!$A$8:$A$318,$A272,DemandTotal!N$8:N$318)+SUMIF(CommodityTotal!$A$8:$A$318,$A272,CommodityTotal!N$8:N$318)+SUMIF(CustomerTotal!$A$8:$A$316,$A272,CustomerTotal!N$8:N$316)</f>
        <v>0</v>
      </c>
      <c r="O272" s="14">
        <f ca="1">SUMIF(DemandTotal!$A$8:$A$318,$A272,DemandTotal!O$8:O$318)+SUMIF(CommodityTotal!$A$8:$A$318,$A272,CommodityTotal!O$8:O$318)+SUMIF(CustomerTotal!$A$8:$A$316,$A272,CustomerTotal!O$8:O$316)</f>
        <v>0</v>
      </c>
      <c r="P272" s="14">
        <f ca="1">SUMIF(DemandTotal!$A$8:$A$318,$A272,DemandTotal!P$8:P$318)+SUMIF(CommodityTotal!$A$8:$A$318,$A272,CommodityTotal!P$8:P$318)+SUMIF(CustomerTotal!$A$8:$A$316,$A272,CustomerTotal!P$8:P$316)</f>
        <v>0</v>
      </c>
      <c r="Q272" s="14">
        <f ca="1">SUMIF(DemandTotal!$A$8:$A$318,$A272,DemandTotal!Q$8:Q$318)+SUMIF(CommodityTotal!$A$8:$A$318,$A272,CommodityTotal!Q$8:Q$318)+SUMIF(CustomerTotal!$A$8:$A$316,$A272,CustomerTotal!Q$8:Q$316)</f>
        <v>0</v>
      </c>
      <c r="R272" s="14">
        <f ca="1">SUMIF(DemandTotal!$A$8:$A$318,$A272,DemandTotal!R$8:R$318)+SUMIF(CommodityTotal!$A$8:$A$318,$A272,CommodityTotal!R$8:R$318)+SUMIF(CustomerTotal!$A$8:$A$316,$A272,CustomerTotal!R$8:R$316)</f>
        <v>0</v>
      </c>
      <c r="S272" s="14">
        <f ca="1">SUMIF(DemandTotal!$A$8:$A$318,$A272,DemandTotal!S$8:S$318)+SUMIF(CommodityTotal!$A$8:$A$318,$A272,CommodityTotal!S$8:S$318)+SUMIF(CustomerTotal!$A$8:$A$316,$A272,CustomerTotal!S$8:S$316)</f>
        <v>0</v>
      </c>
      <c r="T272" s="14">
        <f ca="1">SUMIF(DemandTotal!$A$8:$A$318,$A272,DemandTotal!T$8:T$318)+SUMIF(CommodityTotal!$A$8:$A$318,$A272,CommodityTotal!T$8:T$318)+SUMIF(CustomerTotal!$A$8:$A$316,$A272,CustomerTotal!T$8:T$316)</f>
        <v>0</v>
      </c>
      <c r="U272" s="14">
        <f ca="1">SUMIF(DemandTotal!$A$8:$A$318,$A272,DemandTotal!U$8:U$318)+SUMIF(CommodityTotal!$A$8:$A$318,$A272,CommodityTotal!U$8:U$318)+SUMIF(CustomerTotal!$A$8:$A$316,$A272,CustomerTotal!U$8:U$316)</f>
        <v>0</v>
      </c>
      <c r="W272" s="14"/>
    </row>
    <row r="273" spans="1:23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>IF(ISBLANK('Input-Accounts'!D273),"",'Input-Accounts'!D273)</f>
        <v>1269.58</v>
      </c>
      <c r="E273" s="14">
        <f t="shared" ca="1" si="18"/>
        <v>0</v>
      </c>
      <c r="G273" s="48">
        <f ca="1">SUMIF(DemandTotal!$A$8:$A$318,$A273,DemandTotal!G$8:G$318)+SUMIF(CommodityTotal!$A$8:$A$318,$A273,CommodityTotal!G$8:G$318)+SUMIF(CustomerTotal!$A$8:$A$316,$A273,CustomerTotal!G$8:G$316)</f>
        <v>718.52444135477413</v>
      </c>
      <c r="H273" s="14">
        <f ca="1">SUMIF(DemandTotal!$A$8:$A$318,$A273,DemandTotal!H$8:H$318)+SUMIF(CommodityTotal!$A$8:$A$318,$A273,CommodityTotal!H$8:H$318)+SUMIF(CustomerTotal!$A$8:$A$316,$A273,CustomerTotal!H$8:H$316)</f>
        <v>44.518734372305701</v>
      </c>
      <c r="I273" s="14">
        <f ca="1">SUMIF(DemandTotal!$A$8:$A$318,$A273,DemandTotal!I$8:I$318)+SUMIF(CommodityTotal!$A$8:$A$318,$A273,CommodityTotal!I$8:I$318)+SUMIF(CustomerTotal!$A$8:$A$316,$A273,CustomerTotal!I$8:I$316)</f>
        <v>81.138367673867108</v>
      </c>
      <c r="J273" s="14">
        <f ca="1">SUMIF(DemandTotal!$A$8:$A$318,$A273,DemandTotal!J$8:J$318)+SUMIF(CommodityTotal!$A$8:$A$318,$A273,CommodityTotal!J$8:J$318)+SUMIF(CustomerTotal!$A$8:$A$316,$A273,CustomerTotal!J$8:J$316)</f>
        <v>245.40970682488702</v>
      </c>
      <c r="K273" s="14">
        <f ca="1">SUMIF(DemandTotal!$A$8:$A$318,$A273,DemandTotal!K$8:K$318)+SUMIF(CommodityTotal!$A$8:$A$318,$A273,CommodityTotal!K$8:K$318)+SUMIF(CustomerTotal!$A$8:$A$316,$A273,CustomerTotal!K$8:K$316)</f>
        <v>0.97233263459143449</v>
      </c>
      <c r="L273" s="14">
        <f ca="1">SUMIF(DemandTotal!$A$8:$A$318,$A273,DemandTotal!L$8:L$318)+SUMIF(CommodityTotal!$A$8:$A$318,$A273,CommodityTotal!L$8:L$318)+SUMIF(CustomerTotal!$A$8:$A$316,$A273,CustomerTotal!L$8:L$316)</f>
        <v>2.6026788950090967</v>
      </c>
      <c r="M273" s="14">
        <f ca="1">SUMIF(DemandTotal!$A$8:$A$318,$A273,DemandTotal!M$8:M$318)+SUMIF(CommodityTotal!$A$8:$A$318,$A273,CommodityTotal!M$8:M$318)+SUMIF(CustomerTotal!$A$8:$A$316,$A273,CustomerTotal!M$8:M$316)</f>
        <v>84.525375310374415</v>
      </c>
      <c r="N273" s="14">
        <f ca="1">SUMIF(DemandTotal!$A$8:$A$318,$A273,DemandTotal!N$8:N$318)+SUMIF(CommodityTotal!$A$8:$A$318,$A273,CommodityTotal!N$8:N$318)+SUMIF(CustomerTotal!$A$8:$A$316,$A273,CustomerTotal!N$8:N$316)</f>
        <v>28.012382238867222</v>
      </c>
      <c r="O273" s="14">
        <f ca="1">SUMIF(DemandTotal!$A$8:$A$318,$A273,DemandTotal!O$8:O$318)+SUMIF(CommodityTotal!$A$8:$A$318,$A273,CommodityTotal!O$8:O$318)+SUMIF(CustomerTotal!$A$8:$A$316,$A273,CustomerTotal!O$8:O$316)</f>
        <v>63.875980695323527</v>
      </c>
      <c r="P273" s="14">
        <f ca="1">SUMIF(DemandTotal!$A$8:$A$318,$A273,DemandTotal!P$8:P$318)+SUMIF(CommodityTotal!$A$8:$A$318,$A273,CommodityTotal!P$8:P$318)+SUMIF(CustomerTotal!$A$8:$A$316,$A273,CustomerTotal!P$8:P$316)</f>
        <v>0</v>
      </c>
      <c r="Q273" s="14">
        <f ca="1">SUMIF(DemandTotal!$A$8:$A$318,$A273,DemandTotal!Q$8:Q$318)+SUMIF(CommodityTotal!$A$8:$A$318,$A273,CommodityTotal!Q$8:Q$318)+SUMIF(CustomerTotal!$A$8:$A$316,$A273,CustomerTotal!Q$8:Q$316)</f>
        <v>0</v>
      </c>
      <c r="R273" s="14">
        <f ca="1">SUMIF(DemandTotal!$A$8:$A$318,$A273,DemandTotal!R$8:R$318)+SUMIF(CommodityTotal!$A$8:$A$318,$A273,CommodityTotal!R$8:R$318)+SUMIF(CustomerTotal!$A$8:$A$316,$A273,CustomerTotal!R$8:R$316)</f>
        <v>0</v>
      </c>
      <c r="S273" s="14">
        <f ca="1">SUMIF(DemandTotal!$A$8:$A$318,$A273,DemandTotal!S$8:S$318)+SUMIF(CommodityTotal!$A$8:$A$318,$A273,CommodityTotal!S$8:S$318)+SUMIF(CustomerTotal!$A$8:$A$316,$A273,CustomerTotal!S$8:S$316)</f>
        <v>0</v>
      </c>
      <c r="T273" s="14">
        <f ca="1">SUMIF(DemandTotal!$A$8:$A$318,$A273,DemandTotal!T$8:T$318)+SUMIF(CommodityTotal!$A$8:$A$318,$A273,CommodityTotal!T$8:T$318)+SUMIF(CustomerTotal!$A$8:$A$316,$A273,CustomerTotal!T$8:T$316)</f>
        <v>0</v>
      </c>
      <c r="U273" s="14">
        <f ca="1">SUMIF(DemandTotal!$A$8:$A$318,$A273,DemandTotal!U$8:U$318)+SUMIF(CommodityTotal!$A$8:$A$318,$A273,CommodityTotal!U$8:U$318)+SUMIF(CustomerTotal!$A$8:$A$316,$A273,CustomerTotal!U$8:U$316)</f>
        <v>0</v>
      </c>
      <c r="W273" s="14"/>
    </row>
    <row r="274" spans="1:23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>IF(ISBLANK('Input-Accounts'!D274),"",'Input-Accounts'!D274)</f>
        <v>12920</v>
      </c>
      <c r="E274" s="14">
        <f t="shared" ca="1" si="18"/>
        <v>0</v>
      </c>
      <c r="F274" s="3"/>
      <c r="G274" s="48">
        <f ca="1">SUMIF(DemandTotal!$A$8:$A$318,$A274,DemandTotal!G$8:G$318)+SUMIF(CommodityTotal!$A$8:$A$318,$A274,CommodityTotal!G$8:G$318)+SUMIF(CustomerTotal!$A$8:$A$316,$A274,CustomerTotal!G$8:G$316)</f>
        <v>10341.185783141602</v>
      </c>
      <c r="H274" s="14">
        <f ca="1">SUMIF(DemandTotal!$A$8:$A$318,$A274,DemandTotal!H$8:H$318)+SUMIF(CommodityTotal!$A$8:$A$318,$A274,CommodityTotal!H$8:H$318)+SUMIF(CustomerTotal!$A$8:$A$316,$A274,CustomerTotal!H$8:H$316)</f>
        <v>607.25040612860971</v>
      </c>
      <c r="I274" s="14">
        <f ca="1">SUMIF(DemandTotal!$A$8:$A$318,$A274,DemandTotal!I$8:I$318)+SUMIF(CommodityTotal!$A$8:$A$318,$A274,CommodityTotal!I$8:I$318)+SUMIF(CustomerTotal!$A$8:$A$316,$A274,CustomerTotal!I$8:I$316)</f>
        <v>601.47485077452825</v>
      </c>
      <c r="J274" s="14">
        <f ca="1">SUMIF(DemandTotal!$A$8:$A$318,$A274,DemandTotal!J$8:J$318)+SUMIF(CommodityTotal!$A$8:$A$318,$A274,CommodityTotal!J$8:J$318)+SUMIF(CustomerTotal!$A$8:$A$316,$A274,CustomerTotal!J$8:J$316)</f>
        <v>764.88409930521891</v>
      </c>
      <c r="K274" s="14">
        <f ca="1">SUMIF(DemandTotal!$A$8:$A$318,$A274,DemandTotal!K$8:K$318)+SUMIF(CommodityTotal!$A$8:$A$318,$A274,CommodityTotal!K$8:K$318)+SUMIF(CustomerTotal!$A$8:$A$316,$A274,CustomerTotal!K$8:K$316)</f>
        <v>6.7114123060811277</v>
      </c>
      <c r="L274" s="14">
        <f ca="1">SUMIF(DemandTotal!$A$8:$A$318,$A274,DemandTotal!L$8:L$318)+SUMIF(CommodityTotal!$A$8:$A$318,$A274,CommodityTotal!L$8:L$318)+SUMIF(CustomerTotal!$A$8:$A$316,$A274,CustomerTotal!L$8:L$316)</f>
        <v>23.0631919422487</v>
      </c>
      <c r="M274" s="14">
        <f ca="1">SUMIF(DemandTotal!$A$8:$A$318,$A274,DemandTotal!M$8:M$318)+SUMIF(CommodityTotal!$A$8:$A$318,$A274,CommodityTotal!M$8:M$318)+SUMIF(CustomerTotal!$A$8:$A$316,$A274,CustomerTotal!M$8:M$316)</f>
        <v>290.99325894631852</v>
      </c>
      <c r="N274" s="14">
        <f ca="1">SUMIF(DemandTotal!$A$8:$A$318,$A274,DemandTotal!N$8:N$318)+SUMIF(CommodityTotal!$A$8:$A$318,$A274,CommodityTotal!N$8:N$318)+SUMIF(CustomerTotal!$A$8:$A$316,$A274,CustomerTotal!N$8:N$316)</f>
        <v>114.38935972443545</v>
      </c>
      <c r="O274" s="14">
        <f ca="1">SUMIF(DemandTotal!$A$8:$A$318,$A274,DemandTotal!O$8:O$318)+SUMIF(CommodityTotal!$A$8:$A$318,$A274,CommodityTotal!O$8:O$318)+SUMIF(CustomerTotal!$A$8:$A$316,$A274,CustomerTotal!O$8:O$316)</f>
        <v>170.04763773095868</v>
      </c>
      <c r="P274" s="14">
        <f ca="1">SUMIF(DemandTotal!$A$8:$A$318,$A274,DemandTotal!P$8:P$318)+SUMIF(CommodityTotal!$A$8:$A$318,$A274,CommodityTotal!P$8:P$318)+SUMIF(CustomerTotal!$A$8:$A$316,$A274,CustomerTotal!P$8:P$316)</f>
        <v>0</v>
      </c>
      <c r="Q274" s="14">
        <f ca="1">SUMIF(DemandTotal!$A$8:$A$318,$A274,DemandTotal!Q$8:Q$318)+SUMIF(CommodityTotal!$A$8:$A$318,$A274,CommodityTotal!Q$8:Q$318)+SUMIF(CustomerTotal!$A$8:$A$316,$A274,CustomerTotal!Q$8:Q$316)</f>
        <v>0</v>
      </c>
      <c r="R274" s="14">
        <f ca="1">SUMIF(DemandTotal!$A$8:$A$318,$A274,DemandTotal!R$8:R$318)+SUMIF(CommodityTotal!$A$8:$A$318,$A274,CommodityTotal!R$8:R$318)+SUMIF(CustomerTotal!$A$8:$A$316,$A274,CustomerTotal!R$8:R$316)</f>
        <v>0</v>
      </c>
      <c r="S274" s="14">
        <f ca="1">SUMIF(DemandTotal!$A$8:$A$318,$A274,DemandTotal!S$8:S$318)+SUMIF(CommodityTotal!$A$8:$A$318,$A274,CommodityTotal!S$8:S$318)+SUMIF(CustomerTotal!$A$8:$A$316,$A274,CustomerTotal!S$8:S$316)</f>
        <v>0</v>
      </c>
      <c r="T274" s="14">
        <f ca="1">SUMIF(DemandTotal!$A$8:$A$318,$A274,DemandTotal!T$8:T$318)+SUMIF(CommodityTotal!$A$8:$A$318,$A274,CommodityTotal!T$8:T$318)+SUMIF(CustomerTotal!$A$8:$A$316,$A274,CustomerTotal!T$8:T$316)</f>
        <v>0</v>
      </c>
      <c r="U274" s="14">
        <f ca="1">SUMIF(DemandTotal!$A$8:$A$318,$A274,DemandTotal!U$8:U$318)+SUMIF(CommodityTotal!$A$8:$A$318,$A274,CommodityTotal!U$8:U$318)+SUMIF(CustomerTotal!$A$8:$A$316,$A274,CustomerTotal!U$8:U$316)</f>
        <v>0</v>
      </c>
      <c r="W274" s="14"/>
    </row>
    <row r="275" spans="1:23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>IF(ISBLANK('Input-Accounts'!D275),"",'Input-Accounts'!D275)</f>
        <v>4278</v>
      </c>
      <c r="E275" s="14">
        <f t="shared" ca="1" si="18"/>
        <v>0</v>
      </c>
      <c r="F275" s="3"/>
      <c r="G275" s="48">
        <f ca="1">SUMIF(DemandTotal!$A$8:$A$318,$A275,DemandTotal!G$8:G$318)+SUMIF(CommodityTotal!$A$8:$A$318,$A275,CommodityTotal!G$8:G$318)+SUMIF(CustomerTotal!$A$8:$A$316,$A275,CustomerTotal!G$8:G$316)</f>
        <v>3462.8081345510313</v>
      </c>
      <c r="H275" s="14">
        <f ca="1">SUMIF(DemandTotal!$A$8:$A$318,$A275,DemandTotal!H$8:H$318)+SUMIF(CommodityTotal!$A$8:$A$318,$A275,CommodityTotal!H$8:H$318)+SUMIF(CustomerTotal!$A$8:$A$316,$A275,CustomerTotal!H$8:H$316)</f>
        <v>212.8452388289582</v>
      </c>
      <c r="I275" s="14">
        <f ca="1">SUMIF(DemandTotal!$A$8:$A$318,$A275,DemandTotal!I$8:I$318)+SUMIF(CommodityTotal!$A$8:$A$318,$A275,CommodityTotal!I$8:I$318)+SUMIF(CustomerTotal!$A$8:$A$316,$A275,CustomerTotal!I$8:I$316)</f>
        <v>196.6191798140685</v>
      </c>
      <c r="J275" s="14">
        <f ca="1">SUMIF(DemandTotal!$A$8:$A$318,$A275,DemandTotal!J$8:J$318)+SUMIF(CommodityTotal!$A$8:$A$318,$A275,CommodityTotal!J$8:J$318)+SUMIF(CustomerTotal!$A$8:$A$316,$A275,CustomerTotal!J$8:J$316)</f>
        <v>239.84622239252005</v>
      </c>
      <c r="K275" s="14">
        <f ca="1">SUMIF(DemandTotal!$A$8:$A$318,$A275,DemandTotal!K$8:K$318)+SUMIF(CommodityTotal!$A$8:$A$318,$A275,CommodityTotal!K$8:K$318)+SUMIF(CustomerTotal!$A$8:$A$316,$A275,CustomerTotal!K$8:K$316)</f>
        <v>1.7690191428340953</v>
      </c>
      <c r="L275" s="14">
        <f ca="1">SUMIF(DemandTotal!$A$8:$A$318,$A275,DemandTotal!L$8:L$318)+SUMIF(CommodityTotal!$A$8:$A$318,$A275,CommodityTotal!L$8:L$318)+SUMIF(CustomerTotal!$A$8:$A$316,$A275,CustomerTotal!L$8:L$316)</f>
        <v>8.6680301198477743</v>
      </c>
      <c r="M275" s="14">
        <f ca="1">SUMIF(DemandTotal!$A$8:$A$318,$A275,DemandTotal!M$8:M$318)+SUMIF(CommodityTotal!$A$8:$A$318,$A275,CommodityTotal!M$8:M$318)+SUMIF(CustomerTotal!$A$8:$A$316,$A275,CustomerTotal!M$8:M$316)</f>
        <v>81.735198200977138</v>
      </c>
      <c r="N275" s="14">
        <f ca="1">SUMIF(DemandTotal!$A$8:$A$318,$A275,DemandTotal!N$8:N$318)+SUMIF(CommodityTotal!$A$8:$A$318,$A275,CommodityTotal!N$8:N$318)+SUMIF(CustomerTotal!$A$8:$A$316,$A275,CustomerTotal!N$8:N$316)</f>
        <v>26.499152704131898</v>
      </c>
      <c r="O275" s="14">
        <f ca="1">SUMIF(DemandTotal!$A$8:$A$318,$A275,DemandTotal!O$8:O$318)+SUMIF(CommodityTotal!$A$8:$A$318,$A275,CommodityTotal!O$8:O$318)+SUMIF(CustomerTotal!$A$8:$A$316,$A275,CustomerTotal!O$8:O$316)</f>
        <v>47.20982424562991</v>
      </c>
      <c r="P275" s="14">
        <f ca="1">SUMIF(DemandTotal!$A$8:$A$318,$A275,DemandTotal!P$8:P$318)+SUMIF(CommodityTotal!$A$8:$A$318,$A275,CommodityTotal!P$8:P$318)+SUMIF(CustomerTotal!$A$8:$A$316,$A275,CustomerTotal!P$8:P$316)</f>
        <v>0</v>
      </c>
      <c r="Q275" s="14">
        <f ca="1">SUMIF(DemandTotal!$A$8:$A$318,$A275,DemandTotal!Q$8:Q$318)+SUMIF(CommodityTotal!$A$8:$A$318,$A275,CommodityTotal!Q$8:Q$318)+SUMIF(CustomerTotal!$A$8:$A$316,$A275,CustomerTotal!Q$8:Q$316)</f>
        <v>0</v>
      </c>
      <c r="R275" s="14">
        <f ca="1">SUMIF(DemandTotal!$A$8:$A$318,$A275,DemandTotal!R$8:R$318)+SUMIF(CommodityTotal!$A$8:$A$318,$A275,CommodityTotal!R$8:R$318)+SUMIF(CustomerTotal!$A$8:$A$316,$A275,CustomerTotal!R$8:R$316)</f>
        <v>0</v>
      </c>
      <c r="S275" s="14">
        <f ca="1">SUMIF(DemandTotal!$A$8:$A$318,$A275,DemandTotal!S$8:S$318)+SUMIF(CommodityTotal!$A$8:$A$318,$A275,CommodityTotal!S$8:S$318)+SUMIF(CustomerTotal!$A$8:$A$316,$A275,CustomerTotal!S$8:S$316)</f>
        <v>0</v>
      </c>
      <c r="T275" s="14">
        <f ca="1">SUMIF(DemandTotal!$A$8:$A$318,$A275,DemandTotal!T$8:T$318)+SUMIF(CommodityTotal!$A$8:$A$318,$A275,CommodityTotal!T$8:T$318)+SUMIF(CustomerTotal!$A$8:$A$316,$A275,CustomerTotal!T$8:T$316)</f>
        <v>0</v>
      </c>
      <c r="U275" s="14">
        <f ca="1">SUMIF(DemandTotal!$A$8:$A$318,$A275,DemandTotal!U$8:U$318)+SUMIF(CommodityTotal!$A$8:$A$318,$A275,CommodityTotal!U$8:U$318)+SUMIF(CustomerTotal!$A$8:$A$316,$A275,CustomerTotal!U$8:U$316)</f>
        <v>0</v>
      </c>
      <c r="W275" s="14"/>
    </row>
    <row r="276" spans="1:23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>IF(ISBLANK('Input-Accounts'!D276),"",'Input-Accounts'!D276)</f>
        <v>2131.0189999999998</v>
      </c>
      <c r="E276" s="14">
        <f t="shared" ca="1" si="18"/>
        <v>0</v>
      </c>
      <c r="F276" s="3"/>
      <c r="G276" s="48">
        <f ca="1">SUMIF(DemandTotal!$A$8:$A$318,$A276,DemandTotal!G$8:G$318)+SUMIF(CommodityTotal!$A$8:$A$318,$A276,CommodityTotal!G$8:G$318)+SUMIF(CustomerTotal!$A$8:$A$316,$A276,CustomerTotal!G$8:G$316)</f>
        <v>1660.33048225582</v>
      </c>
      <c r="H276" s="14">
        <f ca="1">SUMIF(DemandTotal!$A$8:$A$318,$A276,DemandTotal!H$8:H$318)+SUMIF(CommodityTotal!$A$8:$A$318,$A276,CommodityTotal!H$8:H$318)+SUMIF(CustomerTotal!$A$8:$A$316,$A276,CustomerTotal!H$8:H$316)</f>
        <v>98.215069073817375</v>
      </c>
      <c r="I276" s="14">
        <f ca="1">SUMIF(DemandTotal!$A$8:$A$318,$A276,DemandTotal!I$8:I$318)+SUMIF(CommodityTotal!$A$8:$A$318,$A276,CommodityTotal!I$8:I$318)+SUMIF(CustomerTotal!$A$8:$A$316,$A276,CustomerTotal!I$8:I$316)</f>
        <v>102.76508134670975</v>
      </c>
      <c r="J276" s="14">
        <f ca="1">SUMIF(DemandTotal!$A$8:$A$318,$A276,DemandTotal!J$8:J$318)+SUMIF(CommodityTotal!$A$8:$A$318,$A276,CommodityTotal!J$8:J$318)+SUMIF(CustomerTotal!$A$8:$A$316,$A276,CustomerTotal!J$8:J$316)</f>
        <v>152.46383505100613</v>
      </c>
      <c r="K276" s="14">
        <f ca="1">SUMIF(DemandTotal!$A$8:$A$318,$A276,DemandTotal!K$8:K$318)+SUMIF(CommodityTotal!$A$8:$A$318,$A276,CommodityTotal!K$8:K$318)+SUMIF(CustomerTotal!$A$8:$A$316,$A276,CustomerTotal!K$8:K$316)</f>
        <v>1.1915793401594208</v>
      </c>
      <c r="L276" s="14">
        <f ca="1">SUMIF(DemandTotal!$A$8:$A$318,$A276,DemandTotal!L$8:L$318)+SUMIF(CommodityTotal!$A$8:$A$318,$A276,CommodityTotal!L$8:L$318)+SUMIF(CustomerTotal!$A$8:$A$316,$A276,CustomerTotal!L$8:L$316)</f>
        <v>3.9071143266421853</v>
      </c>
      <c r="M276" s="14">
        <f ca="1">SUMIF(DemandTotal!$A$8:$A$318,$A276,DemandTotal!M$8:M$318)+SUMIF(CommodityTotal!$A$8:$A$318,$A276,CommodityTotal!M$8:M$318)+SUMIF(CustomerTotal!$A$8:$A$316,$A276,CustomerTotal!M$8:M$316)</f>
        <v>56.141937403621853</v>
      </c>
      <c r="N276" s="14">
        <f ca="1">SUMIF(DemandTotal!$A$8:$A$318,$A276,DemandTotal!N$8:N$318)+SUMIF(CommodityTotal!$A$8:$A$318,$A276,CommodityTotal!N$8:N$318)+SUMIF(CustomerTotal!$A$8:$A$316,$A276,CustomerTotal!N$8:N$316)</f>
        <v>20.966242476201518</v>
      </c>
      <c r="O276" s="14">
        <f ca="1">SUMIF(DemandTotal!$A$8:$A$318,$A276,DemandTotal!O$8:O$318)+SUMIF(CommodityTotal!$A$8:$A$318,$A276,CommodityTotal!O$8:O$318)+SUMIF(CustomerTotal!$A$8:$A$316,$A276,CustomerTotal!O$8:O$316)</f>
        <v>35.037658726022038</v>
      </c>
      <c r="P276" s="14">
        <f ca="1">SUMIF(DemandTotal!$A$8:$A$318,$A276,DemandTotal!P$8:P$318)+SUMIF(CommodityTotal!$A$8:$A$318,$A276,CommodityTotal!P$8:P$318)+SUMIF(CustomerTotal!$A$8:$A$316,$A276,CustomerTotal!P$8:P$316)</f>
        <v>0</v>
      </c>
      <c r="Q276" s="14">
        <f ca="1">SUMIF(DemandTotal!$A$8:$A$318,$A276,DemandTotal!Q$8:Q$318)+SUMIF(CommodityTotal!$A$8:$A$318,$A276,CommodityTotal!Q$8:Q$318)+SUMIF(CustomerTotal!$A$8:$A$316,$A276,CustomerTotal!Q$8:Q$316)</f>
        <v>0</v>
      </c>
      <c r="R276" s="14">
        <f ca="1">SUMIF(DemandTotal!$A$8:$A$318,$A276,DemandTotal!R$8:R$318)+SUMIF(CommodityTotal!$A$8:$A$318,$A276,CommodityTotal!R$8:R$318)+SUMIF(CustomerTotal!$A$8:$A$316,$A276,CustomerTotal!R$8:R$316)</f>
        <v>0</v>
      </c>
      <c r="S276" s="14">
        <f ca="1">SUMIF(DemandTotal!$A$8:$A$318,$A276,DemandTotal!S$8:S$318)+SUMIF(CommodityTotal!$A$8:$A$318,$A276,CommodityTotal!S$8:S$318)+SUMIF(CustomerTotal!$A$8:$A$316,$A276,CustomerTotal!S$8:S$316)</f>
        <v>0</v>
      </c>
      <c r="T276" s="14">
        <f ca="1">SUMIF(DemandTotal!$A$8:$A$318,$A276,DemandTotal!T$8:T$318)+SUMIF(CommodityTotal!$A$8:$A$318,$A276,CommodityTotal!T$8:T$318)+SUMIF(CustomerTotal!$A$8:$A$316,$A276,CustomerTotal!T$8:T$316)</f>
        <v>0</v>
      </c>
      <c r="U276" s="14">
        <f ca="1">SUMIF(DemandTotal!$A$8:$A$318,$A276,DemandTotal!U$8:U$318)+SUMIF(CommodityTotal!$A$8:$A$318,$A276,CommodityTotal!U$8:U$318)+SUMIF(CustomerTotal!$A$8:$A$316,$A276,CustomerTotal!U$8:U$316)</f>
        <v>0</v>
      </c>
      <c r="W276" s="14"/>
    </row>
    <row r="277" spans="1:23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>IF(ISBLANK('Input-Accounts'!D277),"",'Input-Accounts'!D277)</f>
        <v>20710.294000000002</v>
      </c>
      <c r="E277" s="14">
        <f t="shared" ca="1" si="18"/>
        <v>0</v>
      </c>
      <c r="G277" s="309">
        <f ca="1">SUMIF(DemandTotal!$A$8:$A$318,$A277,DemandTotal!G$8:G$318)+SUMIF(CommodityTotal!$A$8:$A$318,$A277,CommodityTotal!G$8:G$318)+SUMIF(CustomerTotal!$A$8:$A$316,$A277,CustomerTotal!G$8:G$316)</f>
        <v>16276.801428479092</v>
      </c>
      <c r="H277" s="174">
        <f ca="1">SUMIF(DemandTotal!$A$8:$A$318,$A277,DemandTotal!H$8:H$318)+SUMIF(CommodityTotal!$A$8:$A$318,$A277,CommodityTotal!H$8:H$318)+SUMIF(CustomerTotal!$A$8:$A$316,$A277,CustomerTotal!H$8:H$316)</f>
        <v>967.77440449897313</v>
      </c>
      <c r="I277" s="174">
        <f ca="1">SUMIF(DemandTotal!$A$8:$A$318,$A277,DemandTotal!I$8:I$318)+SUMIF(CommodityTotal!$A$8:$A$318,$A277,CommodityTotal!I$8:I$318)+SUMIF(CustomerTotal!$A$8:$A$316,$A277,CustomerTotal!I$8:I$316)</f>
        <v>988.88041399173949</v>
      </c>
      <c r="J277" s="174">
        <f ca="1">SUMIF(DemandTotal!$A$8:$A$318,$A277,DemandTotal!J$8:J$318)+SUMIF(CommodityTotal!$A$8:$A$318,$A277,CommodityTotal!J$8:J$318)+SUMIF(CustomerTotal!$A$8:$A$316,$A277,CustomerTotal!J$8:J$316)</f>
        <v>1406.6486517430121</v>
      </c>
      <c r="K277" s="174">
        <f ca="1">SUMIF(DemandTotal!$A$8:$A$318,$A277,DemandTotal!K$8:K$318)+SUMIF(CommodityTotal!$A$8:$A$318,$A277,CommodityTotal!K$8:K$318)+SUMIF(CustomerTotal!$A$8:$A$316,$A277,CustomerTotal!K$8:K$316)</f>
        <v>11.281966835351337</v>
      </c>
      <c r="L277" s="174">
        <f ca="1">SUMIF(DemandTotal!$A$8:$A$318,$A277,DemandTotal!L$8:L$318)+SUMIF(CommodityTotal!$A$8:$A$318,$A277,CommodityTotal!L$8:L$318)+SUMIF(CustomerTotal!$A$8:$A$316,$A277,CustomerTotal!L$8:L$316)</f>
        <v>38.505190708551446</v>
      </c>
      <c r="M277" s="174">
        <f ca="1">SUMIF(DemandTotal!$A$8:$A$318,$A277,DemandTotal!M$8:M$318)+SUMIF(CommodityTotal!$A$8:$A$318,$A277,CommodityTotal!M$8:M$318)+SUMIF(CustomerTotal!$A$8:$A$316,$A277,CustomerTotal!M$8:M$316)</f>
        <v>514.36370520171101</v>
      </c>
      <c r="N277" s="174">
        <f ca="1">SUMIF(DemandTotal!$A$8:$A$318,$A277,DemandTotal!N$8:N$318)+SUMIF(CommodityTotal!$A$8:$A$318,$A277,CommodityTotal!N$8:N$318)+SUMIF(CustomerTotal!$A$8:$A$316,$A277,CustomerTotal!N$8:N$316)</f>
        <v>189.86713714363609</v>
      </c>
      <c r="O277" s="174">
        <f ca="1">SUMIF(DemandTotal!$A$8:$A$318,$A277,DemandTotal!O$8:O$318)+SUMIF(CommodityTotal!$A$8:$A$318,$A277,CommodityTotal!O$8:O$318)+SUMIF(CustomerTotal!$A$8:$A$316,$A277,CustomerTotal!O$8:O$316)</f>
        <v>316.17110139793414</v>
      </c>
      <c r="P277" s="174">
        <f ca="1">SUMIF(DemandTotal!$A$8:$A$318,$A277,DemandTotal!P$8:P$318)+SUMIF(CommodityTotal!$A$8:$A$318,$A277,CommodityTotal!P$8:P$318)+SUMIF(CustomerTotal!$A$8:$A$316,$A277,CustomerTotal!P$8:P$316)</f>
        <v>0</v>
      </c>
      <c r="Q277" s="174">
        <f ca="1">SUMIF(DemandTotal!$A$8:$A$318,$A277,DemandTotal!Q$8:Q$318)+SUMIF(CommodityTotal!$A$8:$A$318,$A277,CommodityTotal!Q$8:Q$318)+SUMIF(CustomerTotal!$A$8:$A$316,$A277,CustomerTotal!Q$8:Q$316)</f>
        <v>0</v>
      </c>
      <c r="R277" s="174">
        <f ca="1">SUMIF(DemandTotal!$A$8:$A$318,$A277,DemandTotal!R$8:R$318)+SUMIF(CommodityTotal!$A$8:$A$318,$A277,CommodityTotal!R$8:R$318)+SUMIF(CustomerTotal!$A$8:$A$316,$A277,CustomerTotal!R$8:R$316)</f>
        <v>0</v>
      </c>
      <c r="S277" s="174">
        <f ca="1">SUMIF(DemandTotal!$A$8:$A$318,$A277,DemandTotal!S$8:S$318)+SUMIF(CommodityTotal!$A$8:$A$318,$A277,CommodityTotal!S$8:S$318)+SUMIF(CustomerTotal!$A$8:$A$316,$A277,CustomerTotal!S$8:S$316)</f>
        <v>0</v>
      </c>
      <c r="T277" s="174">
        <f ca="1">SUMIF(DemandTotal!$A$8:$A$318,$A277,DemandTotal!T$8:T$318)+SUMIF(CommodityTotal!$A$8:$A$318,$A277,CommodityTotal!T$8:T$318)+SUMIF(CustomerTotal!$A$8:$A$316,$A277,CustomerTotal!T$8:T$316)</f>
        <v>0</v>
      </c>
      <c r="U277" s="174">
        <f ca="1">SUMIF(DemandTotal!$A$8:$A$318,$A277,DemandTotal!U$8:U$318)+SUMIF(CommodityTotal!$A$8:$A$318,$A277,CommodityTotal!U$8:U$318)+SUMIF(CustomerTotal!$A$8:$A$316,$A277,CustomerTotal!U$8:U$316)</f>
        <v>0</v>
      </c>
      <c r="W277" s="14"/>
    </row>
    <row r="278" spans="1:23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3"/>
      <c r="G278" s="48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W278" s="14"/>
    </row>
    <row r="279" spans="1:23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3"/>
      <c r="G279" s="48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W279" s="14"/>
    </row>
    <row r="280" spans="1:23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>IF(ISBLANK('Input-Accounts'!D280),"",'Input-Accounts'!D280)</f>
        <v>1701</v>
      </c>
      <c r="E280" s="14">
        <f t="shared" ca="1" si="18"/>
        <v>0</v>
      </c>
      <c r="F280" s="3"/>
      <c r="G280" s="48">
        <f ca="1">SUMIF(DemandTotal!$A$8:$A$318,$A280,DemandTotal!G$8:G$318)+SUMIF(CommodityTotal!$A$8:$A$318,$A280,CommodityTotal!G$8:G$318)+SUMIF(CustomerTotal!$A$8:$A$316,$A280,CustomerTotal!G$8:G$316)</f>
        <v>1430.8012962634386</v>
      </c>
      <c r="H280" s="14">
        <f ca="1">SUMIF(DemandTotal!$A$8:$A$318,$A280,DemandTotal!H$8:H$318)+SUMIF(CommodityTotal!$A$8:$A$318,$A280,CommodityTotal!H$8:H$318)+SUMIF(CustomerTotal!$A$8:$A$316,$A280,CustomerTotal!H$8:H$316)</f>
        <v>75.306596697029164</v>
      </c>
      <c r="I280" s="14">
        <f ca="1">SUMIF(DemandTotal!$A$8:$A$318,$A280,DemandTotal!I$8:I$318)+SUMIF(CommodityTotal!$A$8:$A$318,$A280,CommodityTotal!I$8:I$318)+SUMIF(CustomerTotal!$A$8:$A$316,$A280,CustomerTotal!I$8:I$316)</f>
        <v>104.82001329284714</v>
      </c>
      <c r="J280" s="14">
        <f ca="1">SUMIF(DemandTotal!$A$8:$A$318,$A280,DemandTotal!J$8:J$318)+SUMIF(CommodityTotal!$A$8:$A$318,$A280,CommodityTotal!J$8:J$318)+SUMIF(CustomerTotal!$A$8:$A$316,$A280,CustomerTotal!J$8:J$316)</f>
        <v>61.597964780118204</v>
      </c>
      <c r="K280" s="14">
        <f ca="1">SUMIF(DemandTotal!$A$8:$A$318,$A280,DemandTotal!K$8:K$318)+SUMIF(CommodityTotal!$A$8:$A$318,$A280,CommodityTotal!K$8:K$318)+SUMIF(CustomerTotal!$A$8:$A$316,$A280,CustomerTotal!K$8:K$316)</f>
        <v>9.7103489258841069</v>
      </c>
      <c r="L280" s="14">
        <f ca="1">SUMIF(DemandTotal!$A$8:$A$318,$A280,DemandTotal!L$8:L$318)+SUMIF(CommodityTotal!$A$8:$A$318,$A280,CommodityTotal!L$8:L$318)+SUMIF(CustomerTotal!$A$8:$A$316,$A280,CustomerTotal!L$8:L$316)</f>
        <v>4.0231200822871998</v>
      </c>
      <c r="M280" s="14">
        <f ca="1">SUMIF(DemandTotal!$A$8:$A$318,$A280,DemandTotal!M$8:M$318)+SUMIF(CommodityTotal!$A$8:$A$318,$A280,CommodityTotal!M$8:M$318)+SUMIF(CustomerTotal!$A$8:$A$316,$A280,CustomerTotal!M$8:M$316)</f>
        <v>14.74065995839579</v>
      </c>
      <c r="N280" s="14">
        <f ca="1">SUMIF(DemandTotal!$A$8:$A$318,$A280,DemandTotal!N$8:N$318)+SUMIF(CommodityTotal!$A$8:$A$318,$A280,CommodityTotal!N$8:N$318)+SUMIF(CustomerTotal!$A$8:$A$316,$A280,CustomerTotal!N$8:N$316)</f>
        <v>0</v>
      </c>
      <c r="O280" s="14">
        <f ca="1">SUMIF(DemandTotal!$A$8:$A$318,$A280,DemandTotal!O$8:O$318)+SUMIF(CommodityTotal!$A$8:$A$318,$A280,CommodityTotal!O$8:O$318)+SUMIF(CustomerTotal!$A$8:$A$316,$A280,CustomerTotal!O$8:O$316)</f>
        <v>0</v>
      </c>
      <c r="P280" s="14">
        <f ca="1">SUMIF(DemandTotal!$A$8:$A$318,$A280,DemandTotal!P$8:P$318)+SUMIF(CommodityTotal!$A$8:$A$318,$A280,CommodityTotal!P$8:P$318)+SUMIF(CustomerTotal!$A$8:$A$316,$A280,CustomerTotal!P$8:P$316)</f>
        <v>0</v>
      </c>
      <c r="Q280" s="14">
        <f ca="1">SUMIF(DemandTotal!$A$8:$A$318,$A280,DemandTotal!Q$8:Q$318)+SUMIF(CommodityTotal!$A$8:$A$318,$A280,CommodityTotal!Q$8:Q$318)+SUMIF(CustomerTotal!$A$8:$A$316,$A280,CustomerTotal!Q$8:Q$316)</f>
        <v>0</v>
      </c>
      <c r="R280" s="14">
        <f ca="1">SUMIF(DemandTotal!$A$8:$A$318,$A280,DemandTotal!R$8:R$318)+SUMIF(CommodityTotal!$A$8:$A$318,$A280,CommodityTotal!R$8:R$318)+SUMIF(CustomerTotal!$A$8:$A$316,$A280,CustomerTotal!R$8:R$316)</f>
        <v>0</v>
      </c>
      <c r="S280" s="14">
        <f ca="1">SUMIF(DemandTotal!$A$8:$A$318,$A280,DemandTotal!S$8:S$318)+SUMIF(CommodityTotal!$A$8:$A$318,$A280,CommodityTotal!S$8:S$318)+SUMIF(CustomerTotal!$A$8:$A$316,$A280,CustomerTotal!S$8:S$316)</f>
        <v>0</v>
      </c>
      <c r="T280" s="14">
        <f ca="1">SUMIF(DemandTotal!$A$8:$A$318,$A280,DemandTotal!T$8:T$318)+SUMIF(CommodityTotal!$A$8:$A$318,$A280,CommodityTotal!T$8:T$318)+SUMIF(CustomerTotal!$A$8:$A$316,$A280,CustomerTotal!T$8:T$316)</f>
        <v>0</v>
      </c>
      <c r="U280" s="14">
        <f ca="1">SUMIF(DemandTotal!$A$8:$A$318,$A280,DemandTotal!U$8:U$318)+SUMIF(CommodityTotal!$A$8:$A$318,$A280,CommodityTotal!U$8:U$318)+SUMIF(CustomerTotal!$A$8:$A$316,$A280,CustomerTotal!U$8:U$316)</f>
        <v>0</v>
      </c>
      <c r="W280" s="14"/>
    </row>
    <row r="281" spans="1:23" ht="17.25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>IF(ISBLANK('Input-Accounts'!D281),"",'Input-Accounts'!D281)</f>
        <v>0</v>
      </c>
      <c r="E281" s="14">
        <f t="shared" ca="1" si="18"/>
        <v>0</v>
      </c>
      <c r="F281" s="152"/>
      <c r="G281" s="48">
        <f ca="1">SUMIF(DemandTotal!$A$8:$A$318,$A281,DemandTotal!G$8:G$318)+SUMIF(CommodityTotal!$A$8:$A$318,$A281,CommodityTotal!G$8:G$318)+SUMIF(CustomerTotal!$A$8:$A$316,$A281,CustomerTotal!G$8:G$316)</f>
        <v>0</v>
      </c>
      <c r="H281" s="14">
        <f ca="1">SUMIF(DemandTotal!$A$8:$A$318,$A281,DemandTotal!H$8:H$318)+SUMIF(CommodityTotal!$A$8:$A$318,$A281,CommodityTotal!H$8:H$318)+SUMIF(CustomerTotal!$A$8:$A$316,$A281,CustomerTotal!H$8:H$316)</f>
        <v>0</v>
      </c>
      <c r="I281" s="14">
        <f ca="1">SUMIF(DemandTotal!$A$8:$A$318,$A281,DemandTotal!I$8:I$318)+SUMIF(CommodityTotal!$A$8:$A$318,$A281,CommodityTotal!I$8:I$318)+SUMIF(CustomerTotal!$A$8:$A$316,$A281,CustomerTotal!I$8:I$316)</f>
        <v>0</v>
      </c>
      <c r="J281" s="14">
        <f ca="1">SUMIF(DemandTotal!$A$8:$A$318,$A281,DemandTotal!J$8:J$318)+SUMIF(CommodityTotal!$A$8:$A$318,$A281,CommodityTotal!J$8:J$318)+SUMIF(CustomerTotal!$A$8:$A$316,$A281,CustomerTotal!J$8:J$316)</f>
        <v>0</v>
      </c>
      <c r="K281" s="14">
        <f ca="1">SUMIF(DemandTotal!$A$8:$A$318,$A281,DemandTotal!K$8:K$318)+SUMIF(CommodityTotal!$A$8:$A$318,$A281,CommodityTotal!K$8:K$318)+SUMIF(CustomerTotal!$A$8:$A$316,$A281,CustomerTotal!K$8:K$316)</f>
        <v>0</v>
      </c>
      <c r="L281" s="14">
        <f ca="1">SUMIF(DemandTotal!$A$8:$A$318,$A281,DemandTotal!L$8:L$318)+SUMIF(CommodityTotal!$A$8:$A$318,$A281,CommodityTotal!L$8:L$318)+SUMIF(CustomerTotal!$A$8:$A$316,$A281,CustomerTotal!L$8:L$316)</f>
        <v>0</v>
      </c>
      <c r="M281" s="14">
        <f ca="1">SUMIF(DemandTotal!$A$8:$A$318,$A281,DemandTotal!M$8:M$318)+SUMIF(CommodityTotal!$A$8:$A$318,$A281,CommodityTotal!M$8:M$318)+SUMIF(CustomerTotal!$A$8:$A$316,$A281,CustomerTotal!M$8:M$316)</f>
        <v>0</v>
      </c>
      <c r="N281" s="14">
        <f ca="1">SUMIF(DemandTotal!$A$8:$A$318,$A281,DemandTotal!N$8:N$318)+SUMIF(CommodityTotal!$A$8:$A$318,$A281,CommodityTotal!N$8:N$318)+SUMIF(CustomerTotal!$A$8:$A$316,$A281,CustomerTotal!N$8:N$316)</f>
        <v>0</v>
      </c>
      <c r="O281" s="14">
        <f ca="1">SUMIF(DemandTotal!$A$8:$A$318,$A281,DemandTotal!O$8:O$318)+SUMIF(CommodityTotal!$A$8:$A$318,$A281,CommodityTotal!O$8:O$318)+SUMIF(CustomerTotal!$A$8:$A$316,$A281,CustomerTotal!O$8:O$316)</f>
        <v>0</v>
      </c>
      <c r="P281" s="14">
        <f ca="1">SUMIF(DemandTotal!$A$8:$A$318,$A281,DemandTotal!P$8:P$318)+SUMIF(CommodityTotal!$A$8:$A$318,$A281,CommodityTotal!P$8:P$318)+SUMIF(CustomerTotal!$A$8:$A$316,$A281,CustomerTotal!P$8:P$316)</f>
        <v>0</v>
      </c>
      <c r="Q281" s="14">
        <f ca="1">SUMIF(DemandTotal!$A$8:$A$318,$A281,DemandTotal!Q$8:Q$318)+SUMIF(CommodityTotal!$A$8:$A$318,$A281,CommodityTotal!Q$8:Q$318)+SUMIF(CustomerTotal!$A$8:$A$316,$A281,CustomerTotal!Q$8:Q$316)</f>
        <v>0</v>
      </c>
      <c r="R281" s="14">
        <f ca="1">SUMIF(DemandTotal!$A$8:$A$318,$A281,DemandTotal!R$8:R$318)+SUMIF(CommodityTotal!$A$8:$A$318,$A281,CommodityTotal!R$8:R$318)+SUMIF(CustomerTotal!$A$8:$A$316,$A281,CustomerTotal!R$8:R$316)</f>
        <v>0</v>
      </c>
      <c r="S281" s="14">
        <f ca="1">SUMIF(DemandTotal!$A$8:$A$318,$A281,DemandTotal!S$8:S$318)+SUMIF(CommodityTotal!$A$8:$A$318,$A281,CommodityTotal!S$8:S$318)+SUMIF(CustomerTotal!$A$8:$A$316,$A281,CustomerTotal!S$8:S$316)</f>
        <v>0</v>
      </c>
      <c r="T281" s="14">
        <f ca="1">SUMIF(DemandTotal!$A$8:$A$318,$A281,DemandTotal!T$8:T$318)+SUMIF(CommodityTotal!$A$8:$A$318,$A281,CommodityTotal!T$8:T$318)+SUMIF(CustomerTotal!$A$8:$A$316,$A281,CustomerTotal!T$8:T$316)</f>
        <v>0</v>
      </c>
      <c r="U281" s="14">
        <f ca="1">SUMIF(DemandTotal!$A$8:$A$318,$A281,DemandTotal!U$8:U$318)+SUMIF(CommodityTotal!$A$8:$A$318,$A281,CommodityTotal!U$8:U$318)+SUMIF(CustomerTotal!$A$8:$A$316,$A281,CustomerTotal!U$8:U$316)</f>
        <v>0</v>
      </c>
      <c r="W281" s="14"/>
    </row>
    <row r="282" spans="1:23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>IF(ISBLANK('Input-Accounts'!D282),"",'Input-Accounts'!D282)</f>
        <v>0</v>
      </c>
      <c r="E282" s="14">
        <f t="shared" ca="1" si="18"/>
        <v>0</v>
      </c>
      <c r="G282" s="48">
        <f ca="1">SUMIF(DemandTotal!$A$8:$A$318,$A282,DemandTotal!G$8:G$318)+SUMIF(CommodityTotal!$A$8:$A$318,$A282,CommodityTotal!G$8:G$318)+SUMIF(CustomerTotal!$A$8:$A$316,$A282,CustomerTotal!G$8:G$316)</f>
        <v>0</v>
      </c>
      <c r="H282" s="14">
        <f ca="1">SUMIF(DemandTotal!$A$8:$A$318,$A282,DemandTotal!H$8:H$318)+SUMIF(CommodityTotal!$A$8:$A$318,$A282,CommodityTotal!H$8:H$318)+SUMIF(CustomerTotal!$A$8:$A$316,$A282,CustomerTotal!H$8:H$316)</f>
        <v>0</v>
      </c>
      <c r="I282" s="14">
        <f ca="1">SUMIF(DemandTotal!$A$8:$A$318,$A282,DemandTotal!I$8:I$318)+SUMIF(CommodityTotal!$A$8:$A$318,$A282,CommodityTotal!I$8:I$318)+SUMIF(CustomerTotal!$A$8:$A$316,$A282,CustomerTotal!I$8:I$316)</f>
        <v>0</v>
      </c>
      <c r="J282" s="14">
        <f ca="1">SUMIF(DemandTotal!$A$8:$A$318,$A282,DemandTotal!J$8:J$318)+SUMIF(CommodityTotal!$A$8:$A$318,$A282,CommodityTotal!J$8:J$318)+SUMIF(CustomerTotal!$A$8:$A$316,$A282,CustomerTotal!J$8:J$316)</f>
        <v>0</v>
      </c>
      <c r="K282" s="14">
        <f ca="1">SUMIF(DemandTotal!$A$8:$A$318,$A282,DemandTotal!K$8:K$318)+SUMIF(CommodityTotal!$A$8:$A$318,$A282,CommodityTotal!K$8:K$318)+SUMIF(CustomerTotal!$A$8:$A$316,$A282,CustomerTotal!K$8:K$316)</f>
        <v>0</v>
      </c>
      <c r="L282" s="14">
        <f ca="1">SUMIF(DemandTotal!$A$8:$A$318,$A282,DemandTotal!L$8:L$318)+SUMIF(CommodityTotal!$A$8:$A$318,$A282,CommodityTotal!L$8:L$318)+SUMIF(CustomerTotal!$A$8:$A$316,$A282,CustomerTotal!L$8:L$316)</f>
        <v>0</v>
      </c>
      <c r="M282" s="14">
        <f ca="1">SUMIF(DemandTotal!$A$8:$A$318,$A282,DemandTotal!M$8:M$318)+SUMIF(CommodityTotal!$A$8:$A$318,$A282,CommodityTotal!M$8:M$318)+SUMIF(CustomerTotal!$A$8:$A$316,$A282,CustomerTotal!M$8:M$316)</f>
        <v>0</v>
      </c>
      <c r="N282" s="14">
        <f ca="1">SUMIF(DemandTotal!$A$8:$A$318,$A282,DemandTotal!N$8:N$318)+SUMIF(CommodityTotal!$A$8:$A$318,$A282,CommodityTotal!N$8:N$318)+SUMIF(CustomerTotal!$A$8:$A$316,$A282,CustomerTotal!N$8:N$316)</f>
        <v>0</v>
      </c>
      <c r="O282" s="14">
        <f ca="1">SUMIF(DemandTotal!$A$8:$A$318,$A282,DemandTotal!O$8:O$318)+SUMIF(CommodityTotal!$A$8:$A$318,$A282,CommodityTotal!O$8:O$318)+SUMIF(CustomerTotal!$A$8:$A$316,$A282,CustomerTotal!O$8:O$316)</f>
        <v>0</v>
      </c>
      <c r="P282" s="14">
        <f ca="1">SUMIF(DemandTotal!$A$8:$A$318,$A282,DemandTotal!P$8:P$318)+SUMIF(CommodityTotal!$A$8:$A$318,$A282,CommodityTotal!P$8:P$318)+SUMIF(CustomerTotal!$A$8:$A$316,$A282,CustomerTotal!P$8:P$316)</f>
        <v>0</v>
      </c>
      <c r="Q282" s="14">
        <f ca="1">SUMIF(DemandTotal!$A$8:$A$318,$A282,DemandTotal!Q$8:Q$318)+SUMIF(CommodityTotal!$A$8:$A$318,$A282,CommodityTotal!Q$8:Q$318)+SUMIF(CustomerTotal!$A$8:$A$316,$A282,CustomerTotal!Q$8:Q$316)</f>
        <v>0</v>
      </c>
      <c r="R282" s="14">
        <f ca="1">SUMIF(DemandTotal!$A$8:$A$318,$A282,DemandTotal!R$8:R$318)+SUMIF(CommodityTotal!$A$8:$A$318,$A282,CommodityTotal!R$8:R$318)+SUMIF(CustomerTotal!$A$8:$A$316,$A282,CustomerTotal!R$8:R$316)</f>
        <v>0</v>
      </c>
      <c r="S282" s="14">
        <f ca="1">SUMIF(DemandTotal!$A$8:$A$318,$A282,DemandTotal!S$8:S$318)+SUMIF(CommodityTotal!$A$8:$A$318,$A282,CommodityTotal!S$8:S$318)+SUMIF(CustomerTotal!$A$8:$A$316,$A282,CustomerTotal!S$8:S$316)</f>
        <v>0</v>
      </c>
      <c r="T282" s="14">
        <f ca="1">SUMIF(DemandTotal!$A$8:$A$318,$A282,DemandTotal!T$8:T$318)+SUMIF(CommodityTotal!$A$8:$A$318,$A282,CommodityTotal!T$8:T$318)+SUMIF(CustomerTotal!$A$8:$A$316,$A282,CustomerTotal!T$8:T$316)</f>
        <v>0</v>
      </c>
      <c r="U282" s="14">
        <f ca="1">SUMIF(DemandTotal!$A$8:$A$318,$A282,DemandTotal!U$8:U$318)+SUMIF(CommodityTotal!$A$8:$A$318,$A282,CommodityTotal!U$8:U$318)+SUMIF(CustomerTotal!$A$8:$A$316,$A282,CustomerTotal!U$8:U$316)</f>
        <v>0</v>
      </c>
      <c r="W282" s="14"/>
    </row>
    <row r="283" spans="1:23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>IF(ISBLANK('Input-Accounts'!D283),"",'Input-Accounts'!D283)</f>
        <v>0</v>
      </c>
      <c r="E283" s="14">
        <f t="shared" ca="1" si="18"/>
        <v>0</v>
      </c>
      <c r="G283" s="48">
        <f ca="1">SUMIF(DemandTotal!$A$8:$A$318,$A283,DemandTotal!G$8:G$318)+SUMIF(CommodityTotal!$A$8:$A$318,$A283,CommodityTotal!G$8:G$318)+SUMIF(CustomerTotal!$A$8:$A$316,$A283,CustomerTotal!G$8:G$316)</f>
        <v>0</v>
      </c>
      <c r="H283" s="14">
        <f ca="1">SUMIF(DemandTotal!$A$8:$A$318,$A283,DemandTotal!H$8:H$318)+SUMIF(CommodityTotal!$A$8:$A$318,$A283,CommodityTotal!H$8:H$318)+SUMIF(CustomerTotal!$A$8:$A$316,$A283,CustomerTotal!H$8:H$316)</f>
        <v>0</v>
      </c>
      <c r="I283" s="14">
        <f ca="1">SUMIF(DemandTotal!$A$8:$A$318,$A283,DemandTotal!I$8:I$318)+SUMIF(CommodityTotal!$A$8:$A$318,$A283,CommodityTotal!I$8:I$318)+SUMIF(CustomerTotal!$A$8:$A$316,$A283,CustomerTotal!I$8:I$316)</f>
        <v>0</v>
      </c>
      <c r="J283" s="14">
        <f ca="1">SUMIF(DemandTotal!$A$8:$A$318,$A283,DemandTotal!J$8:J$318)+SUMIF(CommodityTotal!$A$8:$A$318,$A283,CommodityTotal!J$8:J$318)+SUMIF(CustomerTotal!$A$8:$A$316,$A283,CustomerTotal!J$8:J$316)</f>
        <v>0</v>
      </c>
      <c r="K283" s="14">
        <f ca="1">SUMIF(DemandTotal!$A$8:$A$318,$A283,DemandTotal!K$8:K$318)+SUMIF(CommodityTotal!$A$8:$A$318,$A283,CommodityTotal!K$8:K$318)+SUMIF(CustomerTotal!$A$8:$A$316,$A283,CustomerTotal!K$8:K$316)</f>
        <v>0</v>
      </c>
      <c r="L283" s="14">
        <f ca="1">SUMIF(DemandTotal!$A$8:$A$318,$A283,DemandTotal!L$8:L$318)+SUMIF(CommodityTotal!$A$8:$A$318,$A283,CommodityTotal!L$8:L$318)+SUMIF(CustomerTotal!$A$8:$A$316,$A283,CustomerTotal!L$8:L$316)</f>
        <v>0</v>
      </c>
      <c r="M283" s="14">
        <f ca="1">SUMIF(DemandTotal!$A$8:$A$318,$A283,DemandTotal!M$8:M$318)+SUMIF(CommodityTotal!$A$8:$A$318,$A283,CommodityTotal!M$8:M$318)+SUMIF(CustomerTotal!$A$8:$A$316,$A283,CustomerTotal!M$8:M$316)</f>
        <v>0</v>
      </c>
      <c r="N283" s="14">
        <f ca="1">SUMIF(DemandTotal!$A$8:$A$318,$A283,DemandTotal!N$8:N$318)+SUMIF(CommodityTotal!$A$8:$A$318,$A283,CommodityTotal!N$8:N$318)+SUMIF(CustomerTotal!$A$8:$A$316,$A283,CustomerTotal!N$8:N$316)</f>
        <v>0</v>
      </c>
      <c r="O283" s="14">
        <f ca="1">SUMIF(DemandTotal!$A$8:$A$318,$A283,DemandTotal!O$8:O$318)+SUMIF(CommodityTotal!$A$8:$A$318,$A283,CommodityTotal!O$8:O$318)+SUMIF(CustomerTotal!$A$8:$A$316,$A283,CustomerTotal!O$8:O$316)</f>
        <v>0</v>
      </c>
      <c r="P283" s="14">
        <f ca="1">SUMIF(DemandTotal!$A$8:$A$318,$A283,DemandTotal!P$8:P$318)+SUMIF(CommodityTotal!$A$8:$A$318,$A283,CommodityTotal!P$8:P$318)+SUMIF(CustomerTotal!$A$8:$A$316,$A283,CustomerTotal!P$8:P$316)</f>
        <v>0</v>
      </c>
      <c r="Q283" s="14">
        <f ca="1">SUMIF(DemandTotal!$A$8:$A$318,$A283,DemandTotal!Q$8:Q$318)+SUMIF(CommodityTotal!$A$8:$A$318,$A283,CommodityTotal!Q$8:Q$318)+SUMIF(CustomerTotal!$A$8:$A$316,$A283,CustomerTotal!Q$8:Q$316)</f>
        <v>0</v>
      </c>
      <c r="R283" s="14">
        <f ca="1">SUMIF(DemandTotal!$A$8:$A$318,$A283,DemandTotal!R$8:R$318)+SUMIF(CommodityTotal!$A$8:$A$318,$A283,CommodityTotal!R$8:R$318)+SUMIF(CustomerTotal!$A$8:$A$316,$A283,CustomerTotal!R$8:R$316)</f>
        <v>0</v>
      </c>
      <c r="S283" s="14">
        <f ca="1">SUMIF(DemandTotal!$A$8:$A$318,$A283,DemandTotal!S$8:S$318)+SUMIF(CommodityTotal!$A$8:$A$318,$A283,CommodityTotal!S$8:S$318)+SUMIF(CustomerTotal!$A$8:$A$316,$A283,CustomerTotal!S$8:S$316)</f>
        <v>0</v>
      </c>
      <c r="T283" s="14">
        <f ca="1">SUMIF(DemandTotal!$A$8:$A$318,$A283,DemandTotal!T$8:T$318)+SUMIF(CommodityTotal!$A$8:$A$318,$A283,CommodityTotal!T$8:T$318)+SUMIF(CustomerTotal!$A$8:$A$316,$A283,CustomerTotal!T$8:T$316)</f>
        <v>0</v>
      </c>
      <c r="U283" s="14">
        <f ca="1">SUMIF(DemandTotal!$A$8:$A$318,$A283,DemandTotal!U$8:U$318)+SUMIF(CommodityTotal!$A$8:$A$318,$A283,CommodityTotal!U$8:U$318)+SUMIF(CustomerTotal!$A$8:$A$316,$A283,CustomerTotal!U$8:U$316)</f>
        <v>0</v>
      </c>
      <c r="W283" s="14"/>
    </row>
    <row r="284" spans="1:23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>IF(ISBLANK('Input-Accounts'!D284),"",'Input-Accounts'!D284)</f>
        <v>0</v>
      </c>
      <c r="E284" s="14">
        <f t="shared" ca="1" si="18"/>
        <v>0</v>
      </c>
      <c r="G284" s="48">
        <f ca="1">SUMIF(DemandTotal!$A$8:$A$318,$A284,DemandTotal!G$8:G$318)+SUMIF(CommodityTotal!$A$8:$A$318,$A284,CommodityTotal!G$8:G$318)+SUMIF(CustomerTotal!$A$8:$A$316,$A284,CustomerTotal!G$8:G$316)</f>
        <v>0</v>
      </c>
      <c r="H284" s="14">
        <f ca="1">SUMIF(DemandTotal!$A$8:$A$318,$A284,DemandTotal!H$8:H$318)+SUMIF(CommodityTotal!$A$8:$A$318,$A284,CommodityTotal!H$8:H$318)+SUMIF(CustomerTotal!$A$8:$A$316,$A284,CustomerTotal!H$8:H$316)</f>
        <v>0</v>
      </c>
      <c r="I284" s="14">
        <f ca="1">SUMIF(DemandTotal!$A$8:$A$318,$A284,DemandTotal!I$8:I$318)+SUMIF(CommodityTotal!$A$8:$A$318,$A284,CommodityTotal!I$8:I$318)+SUMIF(CustomerTotal!$A$8:$A$316,$A284,CustomerTotal!I$8:I$316)</f>
        <v>0</v>
      </c>
      <c r="J284" s="14">
        <f ca="1">SUMIF(DemandTotal!$A$8:$A$318,$A284,DemandTotal!J$8:J$318)+SUMIF(CommodityTotal!$A$8:$A$318,$A284,CommodityTotal!J$8:J$318)+SUMIF(CustomerTotal!$A$8:$A$316,$A284,CustomerTotal!J$8:J$316)</f>
        <v>0</v>
      </c>
      <c r="K284" s="14">
        <f ca="1">SUMIF(DemandTotal!$A$8:$A$318,$A284,DemandTotal!K$8:K$318)+SUMIF(CommodityTotal!$A$8:$A$318,$A284,CommodityTotal!K$8:K$318)+SUMIF(CustomerTotal!$A$8:$A$316,$A284,CustomerTotal!K$8:K$316)</f>
        <v>0</v>
      </c>
      <c r="L284" s="14">
        <f ca="1">SUMIF(DemandTotal!$A$8:$A$318,$A284,DemandTotal!L$8:L$318)+SUMIF(CommodityTotal!$A$8:$A$318,$A284,CommodityTotal!L$8:L$318)+SUMIF(CustomerTotal!$A$8:$A$316,$A284,CustomerTotal!L$8:L$316)</f>
        <v>0</v>
      </c>
      <c r="M284" s="14">
        <f ca="1">SUMIF(DemandTotal!$A$8:$A$318,$A284,DemandTotal!M$8:M$318)+SUMIF(CommodityTotal!$A$8:$A$318,$A284,CommodityTotal!M$8:M$318)+SUMIF(CustomerTotal!$A$8:$A$316,$A284,CustomerTotal!M$8:M$316)</f>
        <v>0</v>
      </c>
      <c r="N284" s="14">
        <f ca="1">SUMIF(DemandTotal!$A$8:$A$318,$A284,DemandTotal!N$8:N$318)+SUMIF(CommodityTotal!$A$8:$A$318,$A284,CommodityTotal!N$8:N$318)+SUMIF(CustomerTotal!$A$8:$A$316,$A284,CustomerTotal!N$8:N$316)</f>
        <v>0</v>
      </c>
      <c r="O284" s="14">
        <f ca="1">SUMIF(DemandTotal!$A$8:$A$318,$A284,DemandTotal!O$8:O$318)+SUMIF(CommodityTotal!$A$8:$A$318,$A284,CommodityTotal!O$8:O$318)+SUMIF(CustomerTotal!$A$8:$A$316,$A284,CustomerTotal!O$8:O$316)</f>
        <v>0</v>
      </c>
      <c r="P284" s="14">
        <f ca="1">SUMIF(DemandTotal!$A$8:$A$318,$A284,DemandTotal!P$8:P$318)+SUMIF(CommodityTotal!$A$8:$A$318,$A284,CommodityTotal!P$8:P$318)+SUMIF(CustomerTotal!$A$8:$A$316,$A284,CustomerTotal!P$8:P$316)</f>
        <v>0</v>
      </c>
      <c r="Q284" s="14">
        <f ca="1">SUMIF(DemandTotal!$A$8:$A$318,$A284,DemandTotal!Q$8:Q$318)+SUMIF(CommodityTotal!$A$8:$A$318,$A284,CommodityTotal!Q$8:Q$318)+SUMIF(CustomerTotal!$A$8:$A$316,$A284,CustomerTotal!Q$8:Q$316)</f>
        <v>0</v>
      </c>
      <c r="R284" s="14">
        <f ca="1">SUMIF(DemandTotal!$A$8:$A$318,$A284,DemandTotal!R$8:R$318)+SUMIF(CommodityTotal!$A$8:$A$318,$A284,CommodityTotal!R$8:R$318)+SUMIF(CustomerTotal!$A$8:$A$316,$A284,CustomerTotal!R$8:R$316)</f>
        <v>0</v>
      </c>
      <c r="S284" s="14">
        <f ca="1">SUMIF(DemandTotal!$A$8:$A$318,$A284,DemandTotal!S$8:S$318)+SUMIF(CommodityTotal!$A$8:$A$318,$A284,CommodityTotal!S$8:S$318)+SUMIF(CustomerTotal!$A$8:$A$316,$A284,CustomerTotal!S$8:S$316)</f>
        <v>0</v>
      </c>
      <c r="T284" s="14">
        <f ca="1">SUMIF(DemandTotal!$A$8:$A$318,$A284,DemandTotal!T$8:T$318)+SUMIF(CommodityTotal!$A$8:$A$318,$A284,CommodityTotal!T$8:T$318)+SUMIF(CustomerTotal!$A$8:$A$316,$A284,CustomerTotal!T$8:T$316)</f>
        <v>0</v>
      </c>
      <c r="U284" s="14">
        <f ca="1">SUMIF(DemandTotal!$A$8:$A$318,$A284,DemandTotal!U$8:U$318)+SUMIF(CommodityTotal!$A$8:$A$318,$A284,CommodityTotal!U$8:U$318)+SUMIF(CustomerTotal!$A$8:$A$316,$A284,CustomerTotal!U$8:U$316)</f>
        <v>0</v>
      </c>
      <c r="W284" s="14"/>
    </row>
    <row r="285" spans="1:23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>IF(ISBLANK('Input-Accounts'!D285),"",'Input-Accounts'!D285)</f>
        <v>0</v>
      </c>
      <c r="E285" s="14">
        <f t="shared" ca="1" si="18"/>
        <v>0</v>
      </c>
      <c r="F285" s="3"/>
      <c r="G285" s="48">
        <f ca="1">SUMIF(DemandTotal!$A$8:$A$318,$A285,DemandTotal!G$8:G$318)+SUMIF(CommodityTotal!$A$8:$A$318,$A285,CommodityTotal!G$8:G$318)+SUMIF(CustomerTotal!$A$8:$A$316,$A285,CustomerTotal!G$8:G$316)</f>
        <v>0</v>
      </c>
      <c r="H285" s="14">
        <f ca="1">SUMIF(DemandTotal!$A$8:$A$318,$A285,DemandTotal!H$8:H$318)+SUMIF(CommodityTotal!$A$8:$A$318,$A285,CommodityTotal!H$8:H$318)+SUMIF(CustomerTotal!$A$8:$A$316,$A285,CustomerTotal!H$8:H$316)</f>
        <v>0</v>
      </c>
      <c r="I285" s="14">
        <f ca="1">SUMIF(DemandTotal!$A$8:$A$318,$A285,DemandTotal!I$8:I$318)+SUMIF(CommodityTotal!$A$8:$A$318,$A285,CommodityTotal!I$8:I$318)+SUMIF(CustomerTotal!$A$8:$A$316,$A285,CustomerTotal!I$8:I$316)</f>
        <v>0</v>
      </c>
      <c r="J285" s="14">
        <f ca="1">SUMIF(DemandTotal!$A$8:$A$318,$A285,DemandTotal!J$8:J$318)+SUMIF(CommodityTotal!$A$8:$A$318,$A285,CommodityTotal!J$8:J$318)+SUMIF(CustomerTotal!$A$8:$A$316,$A285,CustomerTotal!J$8:J$316)</f>
        <v>0</v>
      </c>
      <c r="K285" s="14">
        <f ca="1">SUMIF(DemandTotal!$A$8:$A$318,$A285,DemandTotal!K$8:K$318)+SUMIF(CommodityTotal!$A$8:$A$318,$A285,CommodityTotal!K$8:K$318)+SUMIF(CustomerTotal!$A$8:$A$316,$A285,CustomerTotal!K$8:K$316)</f>
        <v>0</v>
      </c>
      <c r="L285" s="14">
        <f ca="1">SUMIF(DemandTotal!$A$8:$A$318,$A285,DemandTotal!L$8:L$318)+SUMIF(CommodityTotal!$A$8:$A$318,$A285,CommodityTotal!L$8:L$318)+SUMIF(CustomerTotal!$A$8:$A$316,$A285,CustomerTotal!L$8:L$316)</f>
        <v>0</v>
      </c>
      <c r="M285" s="14">
        <f ca="1">SUMIF(DemandTotal!$A$8:$A$318,$A285,DemandTotal!M$8:M$318)+SUMIF(CommodityTotal!$A$8:$A$318,$A285,CommodityTotal!M$8:M$318)+SUMIF(CustomerTotal!$A$8:$A$316,$A285,CustomerTotal!M$8:M$316)</f>
        <v>0</v>
      </c>
      <c r="N285" s="14">
        <f ca="1">SUMIF(DemandTotal!$A$8:$A$318,$A285,DemandTotal!N$8:N$318)+SUMIF(CommodityTotal!$A$8:$A$318,$A285,CommodityTotal!N$8:N$318)+SUMIF(CustomerTotal!$A$8:$A$316,$A285,CustomerTotal!N$8:N$316)</f>
        <v>0</v>
      </c>
      <c r="O285" s="14">
        <f ca="1">SUMIF(DemandTotal!$A$8:$A$318,$A285,DemandTotal!O$8:O$318)+SUMIF(CommodityTotal!$A$8:$A$318,$A285,CommodityTotal!O$8:O$318)+SUMIF(CustomerTotal!$A$8:$A$316,$A285,CustomerTotal!O$8:O$316)</f>
        <v>0</v>
      </c>
      <c r="P285" s="14">
        <f ca="1">SUMIF(DemandTotal!$A$8:$A$318,$A285,DemandTotal!P$8:P$318)+SUMIF(CommodityTotal!$A$8:$A$318,$A285,CommodityTotal!P$8:P$318)+SUMIF(CustomerTotal!$A$8:$A$316,$A285,CustomerTotal!P$8:P$316)</f>
        <v>0</v>
      </c>
      <c r="Q285" s="14">
        <f ca="1">SUMIF(DemandTotal!$A$8:$A$318,$A285,DemandTotal!Q$8:Q$318)+SUMIF(CommodityTotal!$A$8:$A$318,$A285,CommodityTotal!Q$8:Q$318)+SUMIF(CustomerTotal!$A$8:$A$316,$A285,CustomerTotal!Q$8:Q$316)</f>
        <v>0</v>
      </c>
      <c r="R285" s="14">
        <f ca="1">SUMIF(DemandTotal!$A$8:$A$318,$A285,DemandTotal!R$8:R$318)+SUMIF(CommodityTotal!$A$8:$A$318,$A285,CommodityTotal!R$8:R$318)+SUMIF(CustomerTotal!$A$8:$A$316,$A285,CustomerTotal!R$8:R$316)</f>
        <v>0</v>
      </c>
      <c r="S285" s="14">
        <f ca="1">SUMIF(DemandTotal!$A$8:$A$318,$A285,DemandTotal!S$8:S$318)+SUMIF(CommodityTotal!$A$8:$A$318,$A285,CommodityTotal!S$8:S$318)+SUMIF(CustomerTotal!$A$8:$A$316,$A285,CustomerTotal!S$8:S$316)</f>
        <v>0</v>
      </c>
      <c r="T285" s="14">
        <f ca="1">SUMIF(DemandTotal!$A$8:$A$318,$A285,DemandTotal!T$8:T$318)+SUMIF(CommodityTotal!$A$8:$A$318,$A285,CommodityTotal!T$8:T$318)+SUMIF(CustomerTotal!$A$8:$A$316,$A285,CustomerTotal!T$8:T$316)</f>
        <v>0</v>
      </c>
      <c r="U285" s="14">
        <f ca="1">SUMIF(DemandTotal!$A$8:$A$318,$A285,DemandTotal!U$8:U$318)+SUMIF(CommodityTotal!$A$8:$A$318,$A285,CommodityTotal!U$8:U$318)+SUMIF(CustomerTotal!$A$8:$A$316,$A285,CustomerTotal!U$8:U$316)</f>
        <v>0</v>
      </c>
      <c r="W285" s="14"/>
    </row>
    <row r="286" spans="1:23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>IF(ISBLANK('Input-Accounts'!D286),"",'Input-Accounts'!D286)</f>
        <v>0</v>
      </c>
      <c r="E286" s="14">
        <f t="shared" ca="1" si="18"/>
        <v>0</v>
      </c>
      <c r="F286" s="3"/>
      <c r="G286" s="48">
        <f ca="1">SUMIF(DemandTotal!$A$8:$A$318,$A286,DemandTotal!G$8:G$318)+SUMIF(CommodityTotal!$A$8:$A$318,$A286,CommodityTotal!G$8:G$318)+SUMIF(CustomerTotal!$A$8:$A$316,$A286,CustomerTotal!G$8:G$316)</f>
        <v>0</v>
      </c>
      <c r="H286" s="14">
        <f ca="1">SUMIF(DemandTotal!$A$8:$A$318,$A286,DemandTotal!H$8:H$318)+SUMIF(CommodityTotal!$A$8:$A$318,$A286,CommodityTotal!H$8:H$318)+SUMIF(CustomerTotal!$A$8:$A$316,$A286,CustomerTotal!H$8:H$316)</f>
        <v>0</v>
      </c>
      <c r="I286" s="14">
        <f ca="1">SUMIF(DemandTotal!$A$8:$A$318,$A286,DemandTotal!I$8:I$318)+SUMIF(CommodityTotal!$A$8:$A$318,$A286,CommodityTotal!I$8:I$318)+SUMIF(CustomerTotal!$A$8:$A$316,$A286,CustomerTotal!I$8:I$316)</f>
        <v>0</v>
      </c>
      <c r="J286" s="14">
        <f ca="1">SUMIF(DemandTotal!$A$8:$A$318,$A286,DemandTotal!J$8:J$318)+SUMIF(CommodityTotal!$A$8:$A$318,$A286,CommodityTotal!J$8:J$318)+SUMIF(CustomerTotal!$A$8:$A$316,$A286,CustomerTotal!J$8:J$316)</f>
        <v>0</v>
      </c>
      <c r="K286" s="14">
        <f ca="1">SUMIF(DemandTotal!$A$8:$A$318,$A286,DemandTotal!K$8:K$318)+SUMIF(CommodityTotal!$A$8:$A$318,$A286,CommodityTotal!K$8:K$318)+SUMIF(CustomerTotal!$A$8:$A$316,$A286,CustomerTotal!K$8:K$316)</f>
        <v>0</v>
      </c>
      <c r="L286" s="14">
        <f ca="1">SUMIF(DemandTotal!$A$8:$A$318,$A286,DemandTotal!L$8:L$318)+SUMIF(CommodityTotal!$A$8:$A$318,$A286,CommodityTotal!L$8:L$318)+SUMIF(CustomerTotal!$A$8:$A$316,$A286,CustomerTotal!L$8:L$316)</f>
        <v>0</v>
      </c>
      <c r="M286" s="14">
        <f ca="1">SUMIF(DemandTotal!$A$8:$A$318,$A286,DemandTotal!M$8:M$318)+SUMIF(CommodityTotal!$A$8:$A$318,$A286,CommodityTotal!M$8:M$318)+SUMIF(CustomerTotal!$A$8:$A$316,$A286,CustomerTotal!M$8:M$316)</f>
        <v>0</v>
      </c>
      <c r="N286" s="14">
        <f ca="1">SUMIF(DemandTotal!$A$8:$A$318,$A286,DemandTotal!N$8:N$318)+SUMIF(CommodityTotal!$A$8:$A$318,$A286,CommodityTotal!N$8:N$318)+SUMIF(CustomerTotal!$A$8:$A$316,$A286,CustomerTotal!N$8:N$316)</f>
        <v>0</v>
      </c>
      <c r="O286" s="14">
        <f ca="1">SUMIF(DemandTotal!$A$8:$A$318,$A286,DemandTotal!O$8:O$318)+SUMIF(CommodityTotal!$A$8:$A$318,$A286,CommodityTotal!O$8:O$318)+SUMIF(CustomerTotal!$A$8:$A$316,$A286,CustomerTotal!O$8:O$316)</f>
        <v>0</v>
      </c>
      <c r="P286" s="14">
        <f ca="1">SUMIF(DemandTotal!$A$8:$A$318,$A286,DemandTotal!P$8:P$318)+SUMIF(CommodityTotal!$A$8:$A$318,$A286,CommodityTotal!P$8:P$318)+SUMIF(CustomerTotal!$A$8:$A$316,$A286,CustomerTotal!P$8:P$316)</f>
        <v>0</v>
      </c>
      <c r="Q286" s="14">
        <f ca="1">SUMIF(DemandTotal!$A$8:$A$318,$A286,DemandTotal!Q$8:Q$318)+SUMIF(CommodityTotal!$A$8:$A$318,$A286,CommodityTotal!Q$8:Q$318)+SUMIF(CustomerTotal!$A$8:$A$316,$A286,CustomerTotal!Q$8:Q$316)</f>
        <v>0</v>
      </c>
      <c r="R286" s="14">
        <f ca="1">SUMIF(DemandTotal!$A$8:$A$318,$A286,DemandTotal!R$8:R$318)+SUMIF(CommodityTotal!$A$8:$A$318,$A286,CommodityTotal!R$8:R$318)+SUMIF(CustomerTotal!$A$8:$A$316,$A286,CustomerTotal!R$8:R$316)</f>
        <v>0</v>
      </c>
      <c r="S286" s="14">
        <f ca="1">SUMIF(DemandTotal!$A$8:$A$318,$A286,DemandTotal!S$8:S$318)+SUMIF(CommodityTotal!$A$8:$A$318,$A286,CommodityTotal!S$8:S$318)+SUMIF(CustomerTotal!$A$8:$A$316,$A286,CustomerTotal!S$8:S$316)</f>
        <v>0</v>
      </c>
      <c r="T286" s="14">
        <f ca="1">SUMIF(DemandTotal!$A$8:$A$318,$A286,DemandTotal!T$8:T$318)+SUMIF(CommodityTotal!$A$8:$A$318,$A286,CommodityTotal!T$8:T$318)+SUMIF(CustomerTotal!$A$8:$A$316,$A286,CustomerTotal!T$8:T$316)</f>
        <v>0</v>
      </c>
      <c r="U286" s="14">
        <f ca="1">SUMIF(DemandTotal!$A$8:$A$318,$A286,DemandTotal!U$8:U$318)+SUMIF(CommodityTotal!$A$8:$A$318,$A286,CommodityTotal!U$8:U$318)+SUMIF(CustomerTotal!$A$8:$A$316,$A286,CustomerTotal!U$8:U$316)</f>
        <v>0</v>
      </c>
      <c r="W286" s="14"/>
    </row>
    <row r="287" spans="1:23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>IF(ISBLANK('Input-Accounts'!D287),"",'Input-Accounts'!D287)</f>
        <v>1701</v>
      </c>
      <c r="E287" s="14">
        <f t="shared" ca="1" si="18"/>
        <v>0</v>
      </c>
      <c r="G287" s="309">
        <f ca="1">SUMIF(DemandTotal!$A$8:$A$318,$A287,DemandTotal!G$8:G$318)+SUMIF(CommodityTotal!$A$8:$A$318,$A287,CommodityTotal!G$8:G$318)+SUMIF(CustomerTotal!$A$8:$A$316,$A287,CustomerTotal!G$8:G$316)</f>
        <v>1430.8012962634386</v>
      </c>
      <c r="H287" s="174">
        <f ca="1">SUMIF(DemandTotal!$A$8:$A$318,$A287,DemandTotal!H$8:H$318)+SUMIF(CommodityTotal!$A$8:$A$318,$A287,CommodityTotal!H$8:H$318)+SUMIF(CustomerTotal!$A$8:$A$316,$A287,CustomerTotal!H$8:H$316)</f>
        <v>75.306596697029164</v>
      </c>
      <c r="I287" s="174">
        <f ca="1">SUMIF(DemandTotal!$A$8:$A$318,$A287,DemandTotal!I$8:I$318)+SUMIF(CommodityTotal!$A$8:$A$318,$A287,CommodityTotal!I$8:I$318)+SUMIF(CustomerTotal!$A$8:$A$316,$A287,CustomerTotal!I$8:I$316)</f>
        <v>104.82001329284714</v>
      </c>
      <c r="J287" s="174">
        <f ca="1">SUMIF(DemandTotal!$A$8:$A$318,$A287,DemandTotal!J$8:J$318)+SUMIF(CommodityTotal!$A$8:$A$318,$A287,CommodityTotal!J$8:J$318)+SUMIF(CustomerTotal!$A$8:$A$316,$A287,CustomerTotal!J$8:J$316)</f>
        <v>61.597964780118204</v>
      </c>
      <c r="K287" s="174">
        <f ca="1">SUMIF(DemandTotal!$A$8:$A$318,$A287,DemandTotal!K$8:K$318)+SUMIF(CommodityTotal!$A$8:$A$318,$A287,CommodityTotal!K$8:K$318)+SUMIF(CustomerTotal!$A$8:$A$316,$A287,CustomerTotal!K$8:K$316)</f>
        <v>9.7103489258841069</v>
      </c>
      <c r="L287" s="174">
        <f ca="1">SUMIF(DemandTotal!$A$8:$A$318,$A287,DemandTotal!L$8:L$318)+SUMIF(CommodityTotal!$A$8:$A$318,$A287,CommodityTotal!L$8:L$318)+SUMIF(CustomerTotal!$A$8:$A$316,$A287,CustomerTotal!L$8:L$316)</f>
        <v>4.0231200822871998</v>
      </c>
      <c r="M287" s="174">
        <f ca="1">SUMIF(DemandTotal!$A$8:$A$318,$A287,DemandTotal!M$8:M$318)+SUMIF(CommodityTotal!$A$8:$A$318,$A287,CommodityTotal!M$8:M$318)+SUMIF(CustomerTotal!$A$8:$A$316,$A287,CustomerTotal!M$8:M$316)</f>
        <v>14.74065995839579</v>
      </c>
      <c r="N287" s="174">
        <f ca="1">SUMIF(DemandTotal!$A$8:$A$318,$A287,DemandTotal!N$8:N$318)+SUMIF(CommodityTotal!$A$8:$A$318,$A287,CommodityTotal!N$8:N$318)+SUMIF(CustomerTotal!$A$8:$A$316,$A287,CustomerTotal!N$8:N$316)</f>
        <v>0</v>
      </c>
      <c r="O287" s="174">
        <f ca="1">SUMIF(DemandTotal!$A$8:$A$318,$A287,DemandTotal!O$8:O$318)+SUMIF(CommodityTotal!$A$8:$A$318,$A287,CommodityTotal!O$8:O$318)+SUMIF(CustomerTotal!$A$8:$A$316,$A287,CustomerTotal!O$8:O$316)</f>
        <v>0</v>
      </c>
      <c r="P287" s="174">
        <f ca="1">SUMIF(DemandTotal!$A$8:$A$318,$A287,DemandTotal!P$8:P$318)+SUMIF(CommodityTotal!$A$8:$A$318,$A287,CommodityTotal!P$8:P$318)+SUMIF(CustomerTotal!$A$8:$A$316,$A287,CustomerTotal!P$8:P$316)</f>
        <v>0</v>
      </c>
      <c r="Q287" s="174">
        <f ca="1">SUMIF(DemandTotal!$A$8:$A$318,$A287,DemandTotal!Q$8:Q$318)+SUMIF(CommodityTotal!$A$8:$A$318,$A287,CommodityTotal!Q$8:Q$318)+SUMIF(CustomerTotal!$A$8:$A$316,$A287,CustomerTotal!Q$8:Q$316)</f>
        <v>0</v>
      </c>
      <c r="R287" s="174">
        <f ca="1">SUMIF(DemandTotal!$A$8:$A$318,$A287,DemandTotal!R$8:R$318)+SUMIF(CommodityTotal!$A$8:$A$318,$A287,CommodityTotal!R$8:R$318)+SUMIF(CustomerTotal!$A$8:$A$316,$A287,CustomerTotal!R$8:R$316)</f>
        <v>0</v>
      </c>
      <c r="S287" s="174">
        <f ca="1">SUMIF(DemandTotal!$A$8:$A$318,$A287,DemandTotal!S$8:S$318)+SUMIF(CommodityTotal!$A$8:$A$318,$A287,CommodityTotal!S$8:S$318)+SUMIF(CustomerTotal!$A$8:$A$316,$A287,CustomerTotal!S$8:S$316)</f>
        <v>0</v>
      </c>
      <c r="T287" s="174">
        <f ca="1">SUMIF(DemandTotal!$A$8:$A$318,$A287,DemandTotal!T$8:T$318)+SUMIF(CommodityTotal!$A$8:$A$318,$A287,CommodityTotal!T$8:T$318)+SUMIF(CustomerTotal!$A$8:$A$316,$A287,CustomerTotal!T$8:T$316)</f>
        <v>0</v>
      </c>
      <c r="U287" s="174">
        <f ca="1">SUMIF(DemandTotal!$A$8:$A$318,$A287,DemandTotal!U$8:U$318)+SUMIF(CommodityTotal!$A$8:$A$318,$A287,CommodityTotal!U$8:U$318)+SUMIF(CustomerTotal!$A$8:$A$316,$A287,CustomerTotal!U$8:U$316)</f>
        <v>0</v>
      </c>
      <c r="W287" s="14"/>
    </row>
    <row r="288" spans="1:23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G288" s="48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W288" s="14"/>
    </row>
    <row r="289" spans="1:23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75">
        <f>IF(ISBLANK('Input-Accounts'!D289),"",'Input-Accounts'!D289)</f>
        <v>22411.294000000002</v>
      </c>
      <c r="E289" s="14">
        <f t="shared" ca="1" si="18"/>
        <v>0</v>
      </c>
      <c r="G289" s="267">
        <f ca="1">SUMIF(DemandTotal!$A$8:$A$318,$A289,DemandTotal!G$8:G$318)+SUMIF(CommodityTotal!$A$8:$A$318,$A289,CommodityTotal!G$8:G$318)+SUMIF(CustomerTotal!$A$8:$A$316,$A289,CustomerTotal!G$8:G$316)</f>
        <v>17707.60272474253</v>
      </c>
      <c r="H289" s="175">
        <f ca="1">SUMIF(DemandTotal!$A$8:$A$318,$A289,DemandTotal!H$8:H$318)+SUMIF(CommodityTotal!$A$8:$A$318,$A289,CommodityTotal!H$8:H$318)+SUMIF(CustomerTotal!$A$8:$A$316,$A289,CustomerTotal!H$8:H$316)</f>
        <v>1043.0810011960023</v>
      </c>
      <c r="I289" s="175">
        <f ca="1">SUMIF(DemandTotal!$A$8:$A$318,$A289,DemandTotal!I$8:I$318)+SUMIF(CommodityTotal!$A$8:$A$318,$A289,CommodityTotal!I$8:I$318)+SUMIF(CustomerTotal!$A$8:$A$316,$A289,CustomerTotal!I$8:I$316)</f>
        <v>1093.7004272845866</v>
      </c>
      <c r="J289" s="175">
        <f ca="1">SUMIF(DemandTotal!$A$8:$A$318,$A289,DemandTotal!J$8:J$318)+SUMIF(CommodityTotal!$A$8:$A$318,$A289,CommodityTotal!J$8:J$318)+SUMIF(CustomerTotal!$A$8:$A$316,$A289,CustomerTotal!J$8:J$316)</f>
        <v>1468.2466165231303</v>
      </c>
      <c r="K289" s="175">
        <f ca="1">SUMIF(DemandTotal!$A$8:$A$318,$A289,DemandTotal!K$8:K$318)+SUMIF(CommodityTotal!$A$8:$A$318,$A289,CommodityTotal!K$8:K$318)+SUMIF(CustomerTotal!$A$8:$A$316,$A289,CustomerTotal!K$8:K$316)</f>
        <v>20.992315761235446</v>
      </c>
      <c r="L289" s="175">
        <f ca="1">SUMIF(DemandTotal!$A$8:$A$318,$A289,DemandTotal!L$8:L$318)+SUMIF(CommodityTotal!$A$8:$A$318,$A289,CommodityTotal!L$8:L$318)+SUMIF(CustomerTotal!$A$8:$A$316,$A289,CustomerTotal!L$8:L$316)</f>
        <v>42.528310790838646</v>
      </c>
      <c r="M289" s="175">
        <f ca="1">SUMIF(DemandTotal!$A$8:$A$318,$A289,DemandTotal!M$8:M$318)+SUMIF(CommodityTotal!$A$8:$A$318,$A289,CommodityTotal!M$8:M$318)+SUMIF(CustomerTotal!$A$8:$A$316,$A289,CustomerTotal!M$8:M$316)</f>
        <v>529.10436516010679</v>
      </c>
      <c r="N289" s="175">
        <f ca="1">SUMIF(DemandTotal!$A$8:$A$318,$A289,DemandTotal!N$8:N$318)+SUMIF(CommodityTotal!$A$8:$A$318,$A289,CommodityTotal!N$8:N$318)+SUMIF(CustomerTotal!$A$8:$A$316,$A289,CustomerTotal!N$8:N$316)</f>
        <v>189.86713714363609</v>
      </c>
      <c r="O289" s="175">
        <f ca="1">SUMIF(DemandTotal!$A$8:$A$318,$A289,DemandTotal!O$8:O$318)+SUMIF(CommodityTotal!$A$8:$A$318,$A289,CommodityTotal!O$8:O$318)+SUMIF(CustomerTotal!$A$8:$A$316,$A289,CustomerTotal!O$8:O$316)</f>
        <v>316.17110139793414</v>
      </c>
      <c r="P289" s="175">
        <f ca="1">SUMIF(DemandTotal!$A$8:$A$318,$A289,DemandTotal!P$8:P$318)+SUMIF(CommodityTotal!$A$8:$A$318,$A289,CommodityTotal!P$8:P$318)+SUMIF(CustomerTotal!$A$8:$A$316,$A289,CustomerTotal!P$8:P$316)</f>
        <v>0</v>
      </c>
      <c r="Q289" s="175">
        <f ca="1">SUMIF(DemandTotal!$A$8:$A$318,$A289,DemandTotal!Q$8:Q$318)+SUMIF(CommodityTotal!$A$8:$A$318,$A289,CommodityTotal!Q$8:Q$318)+SUMIF(CustomerTotal!$A$8:$A$316,$A289,CustomerTotal!Q$8:Q$316)</f>
        <v>0</v>
      </c>
      <c r="R289" s="175">
        <f ca="1">SUMIF(DemandTotal!$A$8:$A$318,$A289,DemandTotal!R$8:R$318)+SUMIF(CommodityTotal!$A$8:$A$318,$A289,CommodityTotal!R$8:R$318)+SUMIF(CustomerTotal!$A$8:$A$316,$A289,CustomerTotal!R$8:R$316)</f>
        <v>0</v>
      </c>
      <c r="S289" s="175">
        <f ca="1">SUMIF(DemandTotal!$A$8:$A$318,$A289,DemandTotal!S$8:S$318)+SUMIF(CommodityTotal!$A$8:$A$318,$A289,CommodityTotal!S$8:S$318)+SUMIF(CustomerTotal!$A$8:$A$316,$A289,CustomerTotal!S$8:S$316)</f>
        <v>0</v>
      </c>
      <c r="T289" s="175">
        <f ca="1">SUMIF(DemandTotal!$A$8:$A$318,$A289,DemandTotal!T$8:T$318)+SUMIF(CommodityTotal!$A$8:$A$318,$A289,CommodityTotal!T$8:T$318)+SUMIF(CustomerTotal!$A$8:$A$316,$A289,CustomerTotal!T$8:T$316)</f>
        <v>0</v>
      </c>
      <c r="U289" s="175">
        <f ca="1">SUMIF(DemandTotal!$A$8:$A$318,$A289,DemandTotal!U$8:U$318)+SUMIF(CommodityTotal!$A$8:$A$318,$A289,CommodityTotal!U$8:U$318)+SUMIF(CustomerTotal!$A$8:$A$316,$A289,CustomerTotal!U$8:U$316)</f>
        <v>0</v>
      </c>
      <c r="W289" s="14"/>
    </row>
    <row r="290" spans="1:23" s="22" customFormat="1">
      <c r="A290" s="46" t="str">
        <f>IF(ISBLANK('Input-Accounts'!A290),"",'Input-Accounts'!A290)</f>
        <v/>
      </c>
      <c r="B290" t="str">
        <f>IF(ISBLANK('Input-Accounts'!B290),"",'Input-Accounts'!B290)</f>
        <v/>
      </c>
      <c r="C290" s="46"/>
      <c r="D290" s="14"/>
      <c r="E290" s="14"/>
      <c r="F290"/>
      <c r="G290" s="4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/>
      <c r="W290" s="79"/>
    </row>
    <row r="291" spans="1:23" s="22" customFormat="1" outlineLevel="1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C291" s="46"/>
      <c r="D291" s="14"/>
      <c r="E291" s="14"/>
      <c r="F291"/>
      <c r="G291" s="48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/>
    </row>
    <row r="292" spans="1:23" s="22" customFormat="1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C292" s="46"/>
      <c r="D292" s="14"/>
      <c r="E292" s="14"/>
      <c r="F292"/>
      <c r="G292" s="4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/>
    </row>
    <row r="293" spans="1:23" s="22" customFormat="1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>IF(ISBLANK('Input-Accounts'!D293),"",'Input-Accounts'!D293)</f>
        <v>75</v>
      </c>
      <c r="E293" s="14">
        <f t="shared" ref="E293:E341" ca="1" si="19">IFERROR(IF(D293="","",IF(D293=0,0,IF(ABS(D293-SUM($G293:$U293))&lt;Check_Limit,0,1))),1)</f>
        <v>0</v>
      </c>
      <c r="F293" s="3"/>
      <c r="G293" s="48">
        <f ca="1">SUMIF(DemandTotal!$A$8:$A$318,$A293,DemandTotal!G$8:G$318)+SUMIF(CommodityTotal!$A$8:$A$318,$A293,CommodityTotal!G$8:G$318)+SUMIF(CustomerTotal!$A$8:$A$316,$A293,CustomerTotal!G$8:G$316)</f>
        <v>58.434385694912393</v>
      </c>
      <c r="H293" s="14">
        <f ca="1">SUMIF(DemandTotal!$A$8:$A$318,$A293,DemandTotal!H$8:H$318)+SUMIF(CommodityTotal!$A$8:$A$318,$A293,CommodityTotal!H$8:H$318)+SUMIF(CustomerTotal!$A$8:$A$316,$A293,CustomerTotal!H$8:H$316)</f>
        <v>3.4566234184379887</v>
      </c>
      <c r="I293" s="14">
        <f ca="1">SUMIF(DemandTotal!$A$8:$A$318,$A293,DemandTotal!I$8:I$318)+SUMIF(CommodityTotal!$A$8:$A$318,$A293,CommodityTotal!I$8:I$318)+SUMIF(CustomerTotal!$A$8:$A$316,$A293,CustomerTotal!I$8:I$316)</f>
        <v>3.6167585089589682</v>
      </c>
      <c r="J293" s="14">
        <f ca="1">SUMIF(DemandTotal!$A$8:$A$318,$A293,DemandTotal!J$8:J$318)+SUMIF(CommodityTotal!$A$8:$A$318,$A293,CommodityTotal!J$8:J$318)+SUMIF(CustomerTotal!$A$8:$A$316,$A293,CustomerTotal!J$8:J$316)</f>
        <v>5.3658778400499756</v>
      </c>
      <c r="K293" s="14">
        <f ca="1">SUMIF(DemandTotal!$A$8:$A$318,$A293,DemandTotal!K$8:K$318)+SUMIF(CommodityTotal!$A$8:$A$318,$A293,CommodityTotal!K$8:K$318)+SUMIF(CustomerTotal!$A$8:$A$316,$A293,CustomerTotal!K$8:K$316)</f>
        <v>4.1936956222331456E-2</v>
      </c>
      <c r="L293" s="14">
        <f ca="1">SUMIF(DemandTotal!$A$8:$A$318,$A293,DemandTotal!L$8:L$318)+SUMIF(CommodityTotal!$A$8:$A$318,$A293,CommodityTotal!L$8:L$318)+SUMIF(CustomerTotal!$A$8:$A$316,$A293,CustomerTotal!L$8:L$316)</f>
        <v>0.1375086634601399</v>
      </c>
      <c r="M293" s="14">
        <f ca="1">SUMIF(DemandTotal!$A$8:$A$318,$A293,DemandTotal!M$8:M$318)+SUMIF(CommodityTotal!$A$8:$A$318,$A293,CommodityTotal!M$8:M$318)+SUMIF(CustomerTotal!$A$8:$A$316,$A293,CustomerTotal!M$8:M$316)</f>
        <v>1.9758835117245033</v>
      </c>
      <c r="N293" s="14">
        <f ca="1">SUMIF(DemandTotal!$A$8:$A$318,$A293,DemandTotal!N$8:N$318)+SUMIF(CommodityTotal!$A$8:$A$318,$A293,CommodityTotal!N$8:N$318)+SUMIF(CustomerTotal!$A$8:$A$316,$A293,CustomerTotal!N$8:N$316)</f>
        <v>0.73789496279250155</v>
      </c>
      <c r="O293" s="14">
        <f ca="1">SUMIF(DemandTotal!$A$8:$A$318,$A293,DemandTotal!O$8:O$318)+SUMIF(CommodityTotal!$A$8:$A$318,$A293,CommodityTotal!O$8:O$318)+SUMIF(CustomerTotal!$A$8:$A$316,$A293,CustomerTotal!O$8:O$316)</f>
        <v>1.2331304434412143</v>
      </c>
      <c r="P293" s="14">
        <f ca="1">SUMIF(DemandTotal!$A$8:$A$318,$A293,DemandTotal!P$8:P$318)+SUMIF(CommodityTotal!$A$8:$A$318,$A293,CommodityTotal!P$8:P$318)+SUMIF(CustomerTotal!$A$8:$A$316,$A293,CustomerTotal!P$8:P$316)</f>
        <v>0</v>
      </c>
      <c r="Q293" s="14">
        <f ca="1">SUMIF(DemandTotal!$A$8:$A$318,$A293,DemandTotal!Q$8:Q$318)+SUMIF(CommodityTotal!$A$8:$A$318,$A293,CommodityTotal!Q$8:Q$318)+SUMIF(CustomerTotal!$A$8:$A$316,$A293,CustomerTotal!Q$8:Q$316)</f>
        <v>0</v>
      </c>
      <c r="R293" s="14">
        <f ca="1">SUMIF(DemandTotal!$A$8:$A$318,$A293,DemandTotal!R$8:R$318)+SUMIF(CommodityTotal!$A$8:$A$318,$A293,CommodityTotal!R$8:R$318)+SUMIF(CustomerTotal!$A$8:$A$316,$A293,CustomerTotal!R$8:R$316)</f>
        <v>0</v>
      </c>
      <c r="S293" s="14">
        <f ca="1">SUMIF(DemandTotal!$A$8:$A$318,$A293,DemandTotal!S$8:S$318)+SUMIF(CommodityTotal!$A$8:$A$318,$A293,CommodityTotal!S$8:S$318)+SUMIF(CustomerTotal!$A$8:$A$316,$A293,CustomerTotal!S$8:S$316)</f>
        <v>0</v>
      </c>
      <c r="T293" s="14">
        <f ca="1">SUMIF(DemandTotal!$A$8:$A$318,$A293,DemandTotal!T$8:T$318)+SUMIF(CommodityTotal!$A$8:$A$318,$A293,CommodityTotal!T$8:T$318)+SUMIF(CustomerTotal!$A$8:$A$316,$A293,CustomerTotal!T$8:T$316)</f>
        <v>0</v>
      </c>
      <c r="U293" s="14">
        <f ca="1">SUMIF(DemandTotal!$A$8:$A$318,$A293,DemandTotal!U$8:U$318)+SUMIF(CommodityTotal!$A$8:$A$318,$A293,CommodityTotal!U$8:U$318)+SUMIF(CustomerTotal!$A$8:$A$316,$A293,CustomerTotal!U$8:U$316)</f>
        <v>0</v>
      </c>
      <c r="V293"/>
    </row>
    <row r="294" spans="1:23" s="22" customFormat="1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>IF(ISBLANK('Input-Accounts'!D294),"",'Input-Accounts'!D294)</f>
        <v>2045</v>
      </c>
      <c r="E294" s="14">
        <f t="shared" ca="1" si="19"/>
        <v>0</v>
      </c>
      <c r="F294" s="3"/>
      <c r="G294" s="48">
        <f ca="1">SUMIF(DemandTotal!$A$8:$A$318,$A294,DemandTotal!G$8:G$318)+SUMIF(CommodityTotal!$A$8:$A$318,$A294,CommodityTotal!G$8:G$318)+SUMIF(CustomerTotal!$A$8:$A$316,$A294,CustomerTotal!G$8:G$316)</f>
        <v>1655.3161840011358</v>
      </c>
      <c r="H294" s="14">
        <f ca="1">SUMIF(DemandTotal!$A$8:$A$318,$A294,DemandTotal!H$8:H$318)+SUMIF(CommodityTotal!$A$8:$A$318,$A294,CommodityTotal!H$8:H$318)+SUMIF(CustomerTotal!$A$8:$A$316,$A294,CustomerTotal!H$8:H$316)</f>
        <v>101.74579555989237</v>
      </c>
      <c r="I294" s="14">
        <f ca="1">SUMIF(DemandTotal!$A$8:$A$318,$A294,DemandTotal!I$8:I$318)+SUMIF(CommodityTotal!$A$8:$A$318,$A294,CommodityTotal!I$8:I$318)+SUMIF(CustomerTotal!$A$8:$A$316,$A294,CustomerTotal!I$8:I$316)</f>
        <v>93.989299373485295</v>
      </c>
      <c r="J294" s="14">
        <f ca="1">SUMIF(DemandTotal!$A$8:$A$318,$A294,DemandTotal!J$8:J$318)+SUMIF(CommodityTotal!$A$8:$A$318,$A294,CommodityTotal!J$8:J$318)+SUMIF(CustomerTotal!$A$8:$A$316,$A294,CustomerTotal!J$8:J$316)</f>
        <v>114.65299784775677</v>
      </c>
      <c r="K294" s="14">
        <f ca="1">SUMIF(DemandTotal!$A$8:$A$318,$A294,DemandTotal!K$8:K$318)+SUMIF(CommodityTotal!$A$8:$A$318,$A294,CommodityTotal!K$8:K$318)+SUMIF(CustomerTotal!$A$8:$A$316,$A294,CustomerTotal!K$8:K$316)</f>
        <v>0.84563911806819192</v>
      </c>
      <c r="L294" s="14">
        <f ca="1">SUMIF(DemandTotal!$A$8:$A$318,$A294,DemandTotal!L$8:L$318)+SUMIF(CommodityTotal!$A$8:$A$318,$A294,CommodityTotal!L$8:L$318)+SUMIF(CustomerTotal!$A$8:$A$316,$A294,CustomerTotal!L$8:L$316)</f>
        <v>4.1435534350370968</v>
      </c>
      <c r="M294" s="14">
        <f ca="1">SUMIF(DemandTotal!$A$8:$A$318,$A294,DemandTotal!M$8:M$318)+SUMIF(CommodityTotal!$A$8:$A$318,$A294,CommodityTotal!M$8:M$318)+SUMIF(CustomerTotal!$A$8:$A$316,$A294,CustomerTotal!M$8:M$316)</f>
        <v>39.071641028751344</v>
      </c>
      <c r="N294" s="14">
        <f ca="1">SUMIF(DemandTotal!$A$8:$A$318,$A294,DemandTotal!N$8:N$318)+SUMIF(CommodityTotal!$A$8:$A$318,$A294,CommodityTotal!N$8:N$318)+SUMIF(CustomerTotal!$A$8:$A$316,$A294,CustomerTotal!N$8:N$316)</f>
        <v>12.667313529675019</v>
      </c>
      <c r="O294" s="14">
        <f ca="1">SUMIF(DemandTotal!$A$8:$A$318,$A294,DemandTotal!O$8:O$318)+SUMIF(CommodityTotal!$A$8:$A$318,$A294,CommodityTotal!O$8:O$318)+SUMIF(CustomerTotal!$A$8:$A$316,$A294,CustomerTotal!O$8:O$316)</f>
        <v>22.56757610619756</v>
      </c>
      <c r="P294" s="14">
        <f ca="1">SUMIF(DemandTotal!$A$8:$A$318,$A294,DemandTotal!P$8:P$318)+SUMIF(CommodityTotal!$A$8:$A$318,$A294,CommodityTotal!P$8:P$318)+SUMIF(CustomerTotal!$A$8:$A$316,$A294,CustomerTotal!P$8:P$316)</f>
        <v>0</v>
      </c>
      <c r="Q294" s="14">
        <f ca="1">SUMIF(DemandTotal!$A$8:$A$318,$A294,DemandTotal!Q$8:Q$318)+SUMIF(CommodityTotal!$A$8:$A$318,$A294,CommodityTotal!Q$8:Q$318)+SUMIF(CustomerTotal!$A$8:$A$316,$A294,CustomerTotal!Q$8:Q$316)</f>
        <v>0</v>
      </c>
      <c r="R294" s="14">
        <f ca="1">SUMIF(DemandTotal!$A$8:$A$318,$A294,DemandTotal!R$8:R$318)+SUMIF(CommodityTotal!$A$8:$A$318,$A294,CommodityTotal!R$8:R$318)+SUMIF(CustomerTotal!$A$8:$A$316,$A294,CustomerTotal!R$8:R$316)</f>
        <v>0</v>
      </c>
      <c r="S294" s="14">
        <f ca="1">SUMIF(DemandTotal!$A$8:$A$318,$A294,DemandTotal!S$8:S$318)+SUMIF(CommodityTotal!$A$8:$A$318,$A294,CommodityTotal!S$8:S$318)+SUMIF(CustomerTotal!$A$8:$A$316,$A294,CustomerTotal!S$8:S$316)</f>
        <v>0</v>
      </c>
      <c r="T294" s="14">
        <f ca="1">SUMIF(DemandTotal!$A$8:$A$318,$A294,DemandTotal!T$8:T$318)+SUMIF(CommodityTotal!$A$8:$A$318,$A294,CommodityTotal!T$8:T$318)+SUMIF(CustomerTotal!$A$8:$A$316,$A294,CustomerTotal!T$8:T$316)</f>
        <v>0</v>
      </c>
      <c r="U294" s="14">
        <f ca="1">SUMIF(DemandTotal!$A$8:$A$318,$A294,DemandTotal!U$8:U$318)+SUMIF(CommodityTotal!$A$8:$A$318,$A294,CommodityTotal!U$8:U$318)+SUMIF(CustomerTotal!$A$8:$A$316,$A294,CustomerTotal!U$8:U$316)</f>
        <v>0</v>
      </c>
      <c r="V294"/>
    </row>
    <row r="295" spans="1:23" s="22" customFormat="1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>IF(ISBLANK('Input-Accounts'!D295),"",'Input-Accounts'!D295)</f>
        <v>14</v>
      </c>
      <c r="E295" s="14">
        <f t="shared" ca="1" si="19"/>
        <v>0</v>
      </c>
      <c r="F295" s="3"/>
      <c r="G295" s="48">
        <f ca="1">SUMIF(DemandTotal!$A$8:$A$318,$A295,DemandTotal!G$8:G$318)+SUMIF(CommodityTotal!$A$8:$A$318,$A295,CommodityTotal!G$8:G$318)+SUMIF(CustomerTotal!$A$8:$A$316,$A295,CustomerTotal!G$8:G$316)</f>
        <v>9.9545772256837992</v>
      </c>
      <c r="H295" s="14">
        <f ca="1">SUMIF(DemandTotal!$A$8:$A$318,$A295,DemandTotal!H$8:H$318)+SUMIF(CommodityTotal!$A$8:$A$318,$A295,CommodityTotal!H$8:H$318)+SUMIF(CustomerTotal!$A$8:$A$316,$A295,CustomerTotal!H$8:H$316)</f>
        <v>0.65329851845493281</v>
      </c>
      <c r="I295" s="14">
        <f ca="1">SUMIF(DemandTotal!$A$8:$A$318,$A295,DemandTotal!I$8:I$318)+SUMIF(CommodityTotal!$A$8:$A$318,$A295,CommodityTotal!I$8:I$318)+SUMIF(CustomerTotal!$A$8:$A$316,$A295,CustomerTotal!I$8:I$316)</f>
        <v>0.68937156208716011</v>
      </c>
      <c r="J295" s="14">
        <f ca="1">SUMIF(DemandTotal!$A$8:$A$318,$A295,DemandTotal!J$8:J$318)+SUMIF(CommodityTotal!$A$8:$A$318,$A295,CommodityTotal!J$8:J$318)+SUMIF(CustomerTotal!$A$8:$A$316,$A295,CustomerTotal!J$8:J$316)</f>
        <v>1.468575014012113</v>
      </c>
      <c r="K295" s="14">
        <f ca="1">SUMIF(DemandTotal!$A$8:$A$318,$A295,DemandTotal!K$8:K$318)+SUMIF(CommodityTotal!$A$8:$A$318,$A295,CommodityTotal!K$8:K$318)+SUMIF(CustomerTotal!$A$8:$A$316,$A295,CustomerTotal!K$8:K$316)</f>
        <v>4.203457112123137E-3</v>
      </c>
      <c r="L295" s="14">
        <f ca="1">SUMIF(DemandTotal!$A$8:$A$318,$A295,DemandTotal!L$8:L$318)+SUMIF(CommodityTotal!$A$8:$A$318,$A295,CommodityTotal!L$8:L$318)+SUMIF(CustomerTotal!$A$8:$A$316,$A295,CustomerTotal!L$8:L$316)</f>
        <v>4.3783313856353076E-2</v>
      </c>
      <c r="M295" s="14">
        <f ca="1">SUMIF(DemandTotal!$A$8:$A$318,$A295,DemandTotal!M$8:M$318)+SUMIF(CommodityTotal!$A$8:$A$318,$A295,CommodityTotal!M$8:M$318)+SUMIF(CustomerTotal!$A$8:$A$316,$A295,CustomerTotal!M$8:M$316)</f>
        <v>0.52294679208633399</v>
      </c>
      <c r="N295" s="14">
        <f ca="1">SUMIF(DemandTotal!$A$8:$A$318,$A295,DemandTotal!N$8:N$318)+SUMIF(CommodityTotal!$A$8:$A$318,$A295,CommodityTotal!N$8:N$318)+SUMIF(CustomerTotal!$A$8:$A$316,$A295,CustomerTotal!N$8:N$316)</f>
        <v>0.26409353265764601</v>
      </c>
      <c r="O295" s="14">
        <f ca="1">SUMIF(DemandTotal!$A$8:$A$318,$A295,DemandTotal!O$8:O$318)+SUMIF(CommodityTotal!$A$8:$A$318,$A295,CommodityTotal!O$8:O$318)+SUMIF(CustomerTotal!$A$8:$A$316,$A295,CustomerTotal!O$8:O$316)</f>
        <v>0.39915058404953963</v>
      </c>
      <c r="P295" s="14">
        <f ca="1">SUMIF(DemandTotal!$A$8:$A$318,$A295,DemandTotal!P$8:P$318)+SUMIF(CommodityTotal!$A$8:$A$318,$A295,CommodityTotal!P$8:P$318)+SUMIF(CustomerTotal!$A$8:$A$316,$A295,CustomerTotal!P$8:P$316)</f>
        <v>0</v>
      </c>
      <c r="Q295" s="14">
        <f ca="1">SUMIF(DemandTotal!$A$8:$A$318,$A295,DemandTotal!Q$8:Q$318)+SUMIF(CommodityTotal!$A$8:$A$318,$A295,CommodityTotal!Q$8:Q$318)+SUMIF(CustomerTotal!$A$8:$A$316,$A295,CustomerTotal!Q$8:Q$316)</f>
        <v>0</v>
      </c>
      <c r="R295" s="14">
        <f ca="1">SUMIF(DemandTotal!$A$8:$A$318,$A295,DemandTotal!R$8:R$318)+SUMIF(CommodityTotal!$A$8:$A$318,$A295,CommodityTotal!R$8:R$318)+SUMIF(CustomerTotal!$A$8:$A$316,$A295,CustomerTotal!R$8:R$316)</f>
        <v>0</v>
      </c>
      <c r="S295" s="14">
        <f ca="1">SUMIF(DemandTotal!$A$8:$A$318,$A295,DemandTotal!S$8:S$318)+SUMIF(CommodityTotal!$A$8:$A$318,$A295,CommodityTotal!S$8:S$318)+SUMIF(CustomerTotal!$A$8:$A$316,$A295,CustomerTotal!S$8:S$316)</f>
        <v>0</v>
      </c>
      <c r="T295" s="14">
        <f ca="1">SUMIF(DemandTotal!$A$8:$A$318,$A295,DemandTotal!T$8:T$318)+SUMIF(CommodityTotal!$A$8:$A$318,$A295,CommodityTotal!T$8:T$318)+SUMIF(CustomerTotal!$A$8:$A$316,$A295,CustomerTotal!T$8:T$316)</f>
        <v>0</v>
      </c>
      <c r="U295" s="14">
        <f ca="1">SUMIF(DemandTotal!$A$8:$A$318,$A295,DemandTotal!U$8:U$318)+SUMIF(CommodityTotal!$A$8:$A$318,$A295,CommodityTotal!U$8:U$318)+SUMIF(CustomerTotal!$A$8:$A$316,$A295,CustomerTotal!U$8:U$316)</f>
        <v>0</v>
      </c>
      <c r="V295"/>
    </row>
    <row r="296" spans="1:23" s="22" customFormat="1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>IF(ISBLANK('Input-Accounts'!D296),"",'Input-Accounts'!D296)</f>
        <v>2134</v>
      </c>
      <c r="E296" s="14">
        <f t="shared" ca="1" si="19"/>
        <v>0</v>
      </c>
      <c r="F296"/>
      <c r="G296" s="309">
        <f ca="1">SUMIF(DemandTotal!$A$8:$A$318,$A296,DemandTotal!G$8:G$318)+SUMIF(CommodityTotal!$A$8:$A$318,$A296,CommodityTotal!G$8:G$318)+SUMIF(CustomerTotal!$A$8:$A$316,$A296,CustomerTotal!G$8:G$316)</f>
        <v>1723.7051469217317</v>
      </c>
      <c r="H296" s="174">
        <f ca="1">SUMIF(DemandTotal!$A$8:$A$318,$A296,DemandTotal!H$8:H$318)+SUMIF(CommodityTotal!$A$8:$A$318,$A296,CommodityTotal!H$8:H$318)+SUMIF(CustomerTotal!$A$8:$A$316,$A296,CustomerTotal!H$8:H$316)</f>
        <v>105.8557174967853</v>
      </c>
      <c r="I296" s="174">
        <f ca="1">SUMIF(DemandTotal!$A$8:$A$318,$A296,DemandTotal!I$8:I$318)+SUMIF(CommodityTotal!$A$8:$A$318,$A296,CommodityTotal!I$8:I$318)+SUMIF(CustomerTotal!$A$8:$A$316,$A296,CustomerTotal!I$8:I$316)</f>
        <v>98.295429444531422</v>
      </c>
      <c r="J296" s="174">
        <f ca="1">SUMIF(DemandTotal!$A$8:$A$318,$A296,DemandTotal!J$8:J$318)+SUMIF(CommodityTotal!$A$8:$A$318,$A296,CommodityTotal!J$8:J$318)+SUMIF(CustomerTotal!$A$8:$A$316,$A296,CustomerTotal!J$8:J$316)</f>
        <v>121.48745070181887</v>
      </c>
      <c r="K296" s="174">
        <f ca="1">SUMIF(DemandTotal!$A$8:$A$318,$A296,DemandTotal!K$8:K$318)+SUMIF(CommodityTotal!$A$8:$A$318,$A296,CommodityTotal!K$8:K$318)+SUMIF(CustomerTotal!$A$8:$A$316,$A296,CustomerTotal!K$8:K$316)</f>
        <v>0.89177953140264643</v>
      </c>
      <c r="L296" s="174">
        <f ca="1">SUMIF(DemandTotal!$A$8:$A$318,$A296,DemandTotal!L$8:L$318)+SUMIF(CommodityTotal!$A$8:$A$318,$A296,CommodityTotal!L$8:L$318)+SUMIF(CustomerTotal!$A$8:$A$316,$A296,CustomerTotal!L$8:L$316)</f>
        <v>4.3248454123535893</v>
      </c>
      <c r="M296" s="174">
        <f ca="1">SUMIF(DemandTotal!$A$8:$A$318,$A296,DemandTotal!M$8:M$318)+SUMIF(CommodityTotal!$A$8:$A$318,$A296,CommodityTotal!M$8:M$318)+SUMIF(CustomerTotal!$A$8:$A$316,$A296,CustomerTotal!M$8:M$316)</f>
        <v>41.570471332562178</v>
      </c>
      <c r="N296" s="174">
        <f ca="1">SUMIF(DemandTotal!$A$8:$A$318,$A296,DemandTotal!N$8:N$318)+SUMIF(CommodityTotal!$A$8:$A$318,$A296,CommodityTotal!N$8:N$318)+SUMIF(CustomerTotal!$A$8:$A$316,$A296,CustomerTotal!N$8:N$316)</f>
        <v>13.669302025125166</v>
      </c>
      <c r="O296" s="174">
        <f ca="1">SUMIF(DemandTotal!$A$8:$A$318,$A296,DemandTotal!O$8:O$318)+SUMIF(CommodityTotal!$A$8:$A$318,$A296,CommodityTotal!O$8:O$318)+SUMIF(CustomerTotal!$A$8:$A$316,$A296,CustomerTotal!O$8:O$316)</f>
        <v>24.199857133688312</v>
      </c>
      <c r="P296" s="174">
        <f ca="1">SUMIF(DemandTotal!$A$8:$A$318,$A296,DemandTotal!P$8:P$318)+SUMIF(CommodityTotal!$A$8:$A$318,$A296,CommodityTotal!P$8:P$318)+SUMIF(CustomerTotal!$A$8:$A$316,$A296,CustomerTotal!P$8:P$316)</f>
        <v>0</v>
      </c>
      <c r="Q296" s="174">
        <f ca="1">SUMIF(DemandTotal!$A$8:$A$318,$A296,DemandTotal!Q$8:Q$318)+SUMIF(CommodityTotal!$A$8:$A$318,$A296,CommodityTotal!Q$8:Q$318)+SUMIF(CustomerTotal!$A$8:$A$316,$A296,CustomerTotal!Q$8:Q$316)</f>
        <v>0</v>
      </c>
      <c r="R296" s="174">
        <f ca="1">SUMIF(DemandTotal!$A$8:$A$318,$A296,DemandTotal!R$8:R$318)+SUMIF(CommodityTotal!$A$8:$A$318,$A296,CommodityTotal!R$8:R$318)+SUMIF(CustomerTotal!$A$8:$A$316,$A296,CustomerTotal!R$8:R$316)</f>
        <v>0</v>
      </c>
      <c r="S296" s="174">
        <f ca="1">SUMIF(DemandTotal!$A$8:$A$318,$A296,DemandTotal!S$8:S$318)+SUMIF(CommodityTotal!$A$8:$A$318,$A296,CommodityTotal!S$8:S$318)+SUMIF(CustomerTotal!$A$8:$A$316,$A296,CustomerTotal!S$8:S$316)</f>
        <v>0</v>
      </c>
      <c r="T296" s="174">
        <f ca="1">SUMIF(DemandTotal!$A$8:$A$318,$A296,DemandTotal!T$8:T$318)+SUMIF(CommodityTotal!$A$8:$A$318,$A296,CommodityTotal!T$8:T$318)+SUMIF(CustomerTotal!$A$8:$A$316,$A296,CustomerTotal!T$8:T$316)</f>
        <v>0</v>
      </c>
      <c r="U296" s="174">
        <f ca="1">SUMIF(DemandTotal!$A$8:$A$318,$A296,DemandTotal!U$8:U$318)+SUMIF(CommodityTotal!$A$8:$A$318,$A296,CommodityTotal!U$8:U$318)+SUMIF(CustomerTotal!$A$8:$A$316,$A296,CustomerTotal!U$8:U$316)</f>
        <v>0</v>
      </c>
      <c r="V296"/>
    </row>
    <row r="297" spans="1:23" s="22" customFormat="1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C297" s="46"/>
      <c r="D297" s="14"/>
      <c r="E297" s="14"/>
      <c r="F297"/>
      <c r="G297" s="48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/>
    </row>
    <row r="298" spans="1:23" s="22" customFormat="1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C298" s="46"/>
      <c r="D298" s="14"/>
      <c r="E298" s="14"/>
      <c r="F298"/>
      <c r="G298" s="4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/>
    </row>
    <row r="299" spans="1:23" s="22" customFormat="1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>IF(ISBLANK('Input-Accounts'!D299),"",'Input-Accounts'!D299)</f>
        <v>2143</v>
      </c>
      <c r="E299" s="14">
        <f t="shared" ca="1" si="19"/>
        <v>0</v>
      </c>
      <c r="F299" s="3"/>
      <c r="G299" s="48">
        <f ca="1">SUMIF(DemandTotal!$A$8:$A$318,$A299,DemandTotal!G$8:G$318)+SUMIF(CommodityTotal!$A$8:$A$318,$A299,CommodityTotal!G$8:G$318)+SUMIF(CustomerTotal!$A$8:$A$316,$A299,CustomerTotal!G$8:G$316)</f>
        <v>1676.9761151140044</v>
      </c>
      <c r="H299" s="14">
        <f ca="1">SUMIF(DemandTotal!$A$8:$A$318,$A299,DemandTotal!H$8:H$318)+SUMIF(CommodityTotal!$A$8:$A$318,$A299,CommodityTotal!H$8:H$318)+SUMIF(CustomerTotal!$A$8:$A$316,$A299,CustomerTotal!H$8:H$316)</f>
        <v>98.195922581594971</v>
      </c>
      <c r="I299" s="14">
        <f ca="1">SUMIF(DemandTotal!$A$8:$A$318,$A299,DemandTotal!I$8:I$318)+SUMIF(CommodityTotal!$A$8:$A$318,$A299,CommodityTotal!I$8:I$318)+SUMIF(CustomerTotal!$A$8:$A$316,$A299,CustomerTotal!I$8:I$316)</f>
        <v>100.82019012842363</v>
      </c>
      <c r="J299" s="14">
        <f ca="1">SUMIF(DemandTotal!$A$8:$A$318,$A299,DemandTotal!J$8:J$318)+SUMIF(CommodityTotal!$A$8:$A$318,$A299,CommodityTotal!J$8:J$318)+SUMIF(CustomerTotal!$A$8:$A$316,$A299,CustomerTotal!J$8:J$316)</f>
        <v>152.00184967627402</v>
      </c>
      <c r="K299" s="14">
        <f ca="1">SUMIF(DemandTotal!$A$8:$A$318,$A299,DemandTotal!K$8:K$318)+SUMIF(CommodityTotal!$A$8:$A$318,$A299,CommodityTotal!K$8:K$318)+SUMIF(CustomerTotal!$A$8:$A$316,$A299,CustomerTotal!K$8:K$316)</f>
        <v>1.0930273433834468</v>
      </c>
      <c r="L299" s="14">
        <f ca="1">SUMIF(DemandTotal!$A$8:$A$318,$A299,DemandTotal!L$8:L$318)+SUMIF(CommodityTotal!$A$8:$A$318,$A299,CommodityTotal!L$8:L$318)+SUMIF(CustomerTotal!$A$8:$A$316,$A299,CustomerTotal!L$8:L$316)</f>
        <v>3.8755963721168785</v>
      </c>
      <c r="M299" s="14">
        <f ca="1">SUMIF(DemandTotal!$A$8:$A$318,$A299,DemandTotal!M$8:M$318)+SUMIF(CommodityTotal!$A$8:$A$318,$A299,CommodityTotal!M$8:M$318)+SUMIF(CustomerTotal!$A$8:$A$316,$A299,CustomerTotal!M$8:M$316)</f>
        <v>55.156586254946269</v>
      </c>
      <c r="N299" s="14">
        <f ca="1">SUMIF(DemandTotal!$A$8:$A$318,$A299,DemandTotal!N$8:N$318)+SUMIF(CommodityTotal!$A$8:$A$318,$A299,CommodityTotal!N$8:N$318)+SUMIF(CustomerTotal!$A$8:$A$316,$A299,CustomerTotal!N$8:N$316)</f>
        <v>20.087841292216247</v>
      </c>
      <c r="O299" s="14">
        <f ca="1">SUMIF(DemandTotal!$A$8:$A$318,$A299,DemandTotal!O$8:O$318)+SUMIF(CommodityTotal!$A$8:$A$318,$A299,CommodityTotal!O$8:O$318)+SUMIF(CustomerTotal!$A$8:$A$316,$A299,CustomerTotal!O$8:O$316)</f>
        <v>34.792871237040494</v>
      </c>
      <c r="P299" s="14">
        <f ca="1">SUMIF(DemandTotal!$A$8:$A$318,$A299,DemandTotal!P$8:P$318)+SUMIF(CommodityTotal!$A$8:$A$318,$A299,CommodityTotal!P$8:P$318)+SUMIF(CustomerTotal!$A$8:$A$316,$A299,CustomerTotal!P$8:P$316)</f>
        <v>0</v>
      </c>
      <c r="Q299" s="14">
        <f ca="1">SUMIF(DemandTotal!$A$8:$A$318,$A299,DemandTotal!Q$8:Q$318)+SUMIF(CommodityTotal!$A$8:$A$318,$A299,CommodityTotal!Q$8:Q$318)+SUMIF(CustomerTotal!$A$8:$A$316,$A299,CustomerTotal!Q$8:Q$316)</f>
        <v>0</v>
      </c>
      <c r="R299" s="14">
        <f ca="1">SUMIF(DemandTotal!$A$8:$A$318,$A299,DemandTotal!R$8:R$318)+SUMIF(CommodityTotal!$A$8:$A$318,$A299,CommodityTotal!R$8:R$318)+SUMIF(CustomerTotal!$A$8:$A$316,$A299,CustomerTotal!R$8:R$316)</f>
        <v>0</v>
      </c>
      <c r="S299" s="14">
        <f ca="1">SUMIF(DemandTotal!$A$8:$A$318,$A299,DemandTotal!S$8:S$318)+SUMIF(CommodityTotal!$A$8:$A$318,$A299,CommodityTotal!S$8:S$318)+SUMIF(CustomerTotal!$A$8:$A$316,$A299,CustomerTotal!S$8:S$316)</f>
        <v>0</v>
      </c>
      <c r="T299" s="14">
        <f ca="1">SUMIF(DemandTotal!$A$8:$A$318,$A299,DemandTotal!T$8:T$318)+SUMIF(CommodityTotal!$A$8:$A$318,$A299,CommodityTotal!T$8:T$318)+SUMIF(CustomerTotal!$A$8:$A$316,$A299,CustomerTotal!T$8:T$316)</f>
        <v>0</v>
      </c>
      <c r="U299" s="14">
        <f ca="1">SUMIF(DemandTotal!$A$8:$A$318,$A299,DemandTotal!U$8:U$318)+SUMIF(CommodityTotal!$A$8:$A$318,$A299,CommodityTotal!U$8:U$318)+SUMIF(CustomerTotal!$A$8:$A$316,$A299,CustomerTotal!U$8:U$316)</f>
        <v>0</v>
      </c>
      <c r="V299"/>
    </row>
    <row r="300" spans="1:23" s="22" customFormat="1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>IF(ISBLANK('Input-Accounts'!D300),"",'Input-Accounts'!D300)</f>
        <v>79</v>
      </c>
      <c r="E300" s="14">
        <f t="shared" ca="1" si="19"/>
        <v>0</v>
      </c>
      <c r="F300" s="3"/>
      <c r="G300" s="48">
        <f ca="1">SUMIF(DemandTotal!$A$8:$A$318,$A300,DemandTotal!G$8:G$318)+SUMIF(CommodityTotal!$A$8:$A$318,$A300,CommodityTotal!G$8:G$318)+SUMIF(CustomerTotal!$A$8:$A$316,$A300,CustomerTotal!G$8:G$316)</f>
        <v>61.820398083997361</v>
      </c>
      <c r="H300" s="14">
        <f ca="1">SUMIF(DemandTotal!$A$8:$A$318,$A300,DemandTotal!H$8:H$318)+SUMIF(CommodityTotal!$A$8:$A$318,$A300,CommodityTotal!H$8:H$318)+SUMIF(CustomerTotal!$A$8:$A$316,$A300,CustomerTotal!H$8:H$316)</f>
        <v>3.6199150181735891</v>
      </c>
      <c r="I300" s="14">
        <f ca="1">SUMIF(DemandTotal!$A$8:$A$318,$A300,DemandTotal!I$8:I$318)+SUMIF(CommodityTotal!$A$8:$A$318,$A300,CommodityTotal!I$8:I$318)+SUMIF(CustomerTotal!$A$8:$A$316,$A300,CustomerTotal!I$8:I$316)</f>
        <v>3.716656565630176</v>
      </c>
      <c r="J300" s="14">
        <f ca="1">SUMIF(DemandTotal!$A$8:$A$318,$A300,DemandTotal!J$8:J$318)+SUMIF(CommodityTotal!$A$8:$A$318,$A300,CommodityTotal!J$8:J$318)+SUMIF(CustomerTotal!$A$8:$A$316,$A300,CustomerTotal!J$8:J$316)</f>
        <v>5.6034279628677783</v>
      </c>
      <c r="K300" s="14">
        <f ca="1">SUMIF(DemandTotal!$A$8:$A$318,$A300,DemandTotal!K$8:K$318)+SUMIF(CommodityTotal!$A$8:$A$318,$A300,CommodityTotal!K$8:K$318)+SUMIF(CustomerTotal!$A$8:$A$316,$A300,CustomerTotal!K$8:K$316)</f>
        <v>4.0293588486837291E-2</v>
      </c>
      <c r="L300" s="14">
        <f ca="1">SUMIF(DemandTotal!$A$8:$A$318,$A300,DemandTotal!L$8:L$318)+SUMIF(CommodityTotal!$A$8:$A$318,$A300,CommodityTotal!L$8:L$318)+SUMIF(CustomerTotal!$A$8:$A$316,$A300,CustomerTotal!L$8:L$316)</f>
        <v>0.14287079486571788</v>
      </c>
      <c r="M300" s="14">
        <f ca="1">SUMIF(DemandTotal!$A$8:$A$318,$A300,DemandTotal!M$8:M$318)+SUMIF(CommodityTotal!$A$8:$A$318,$A300,CommodityTotal!M$8:M$318)+SUMIF(CustomerTotal!$A$8:$A$316,$A300,CustomerTotal!M$8:M$316)</f>
        <v>2.0333039263372639</v>
      </c>
      <c r="N300" s="14">
        <f ca="1">SUMIF(DemandTotal!$A$8:$A$318,$A300,DemandTotal!N$8:N$318)+SUMIF(CommodityTotal!$A$8:$A$318,$A300,CommodityTotal!N$8:N$318)+SUMIF(CustomerTotal!$A$8:$A$316,$A300,CustomerTotal!N$8:N$316)</f>
        <v>0.74052238081431809</v>
      </c>
      <c r="O300" s="14">
        <f ca="1">SUMIF(DemandTotal!$A$8:$A$318,$A300,DemandTotal!O$8:O$318)+SUMIF(CommodityTotal!$A$8:$A$318,$A300,CommodityTotal!O$8:O$318)+SUMIF(CustomerTotal!$A$8:$A$316,$A300,CustomerTotal!O$8:O$316)</f>
        <v>1.282611678826971</v>
      </c>
      <c r="P300" s="14">
        <f ca="1">SUMIF(DemandTotal!$A$8:$A$318,$A300,DemandTotal!P$8:P$318)+SUMIF(CommodityTotal!$A$8:$A$318,$A300,CommodityTotal!P$8:P$318)+SUMIF(CustomerTotal!$A$8:$A$316,$A300,CustomerTotal!P$8:P$316)</f>
        <v>0</v>
      </c>
      <c r="Q300" s="14">
        <f ca="1">SUMIF(DemandTotal!$A$8:$A$318,$A300,DemandTotal!Q$8:Q$318)+SUMIF(CommodityTotal!$A$8:$A$318,$A300,CommodityTotal!Q$8:Q$318)+SUMIF(CustomerTotal!$A$8:$A$316,$A300,CustomerTotal!Q$8:Q$316)</f>
        <v>0</v>
      </c>
      <c r="R300" s="14">
        <f ca="1">SUMIF(DemandTotal!$A$8:$A$318,$A300,DemandTotal!R$8:R$318)+SUMIF(CommodityTotal!$A$8:$A$318,$A300,CommodityTotal!R$8:R$318)+SUMIF(CustomerTotal!$A$8:$A$316,$A300,CustomerTotal!R$8:R$316)</f>
        <v>0</v>
      </c>
      <c r="S300" s="14">
        <f ca="1">SUMIF(DemandTotal!$A$8:$A$318,$A300,DemandTotal!S$8:S$318)+SUMIF(CommodityTotal!$A$8:$A$318,$A300,CommodityTotal!S$8:S$318)+SUMIF(CustomerTotal!$A$8:$A$316,$A300,CustomerTotal!S$8:S$316)</f>
        <v>0</v>
      </c>
      <c r="T300" s="14">
        <f ca="1">SUMIF(DemandTotal!$A$8:$A$318,$A300,DemandTotal!T$8:T$318)+SUMIF(CommodityTotal!$A$8:$A$318,$A300,CommodityTotal!T$8:T$318)+SUMIF(CustomerTotal!$A$8:$A$316,$A300,CustomerTotal!T$8:T$316)</f>
        <v>0</v>
      </c>
      <c r="U300" s="14">
        <f ca="1">SUMIF(DemandTotal!$A$8:$A$318,$A300,DemandTotal!U$8:U$318)+SUMIF(CommodityTotal!$A$8:$A$318,$A300,CommodityTotal!U$8:U$318)+SUMIF(CustomerTotal!$A$8:$A$316,$A300,CustomerTotal!U$8:U$316)</f>
        <v>0</v>
      </c>
      <c r="V300"/>
    </row>
    <row r="301" spans="1:23" s="22" customFormat="1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>IF(ISBLANK('Input-Accounts'!D301),"",'Input-Accounts'!D301)</f>
        <v>0</v>
      </c>
      <c r="E301" s="14">
        <f t="shared" ca="1" si="19"/>
        <v>0</v>
      </c>
      <c r="F301" s="3"/>
      <c r="G301" s="48">
        <f ca="1">SUMIF(DemandTotal!$A$8:$A$318,$A301,DemandTotal!G$8:G$318)+SUMIF(CommodityTotal!$A$8:$A$318,$A301,CommodityTotal!G$8:G$318)+SUMIF(CustomerTotal!$A$8:$A$316,$A301,CustomerTotal!G$8:G$316)</f>
        <v>0</v>
      </c>
      <c r="H301" s="14">
        <f ca="1">SUMIF(DemandTotal!$A$8:$A$318,$A301,DemandTotal!H$8:H$318)+SUMIF(CommodityTotal!$A$8:$A$318,$A301,CommodityTotal!H$8:H$318)+SUMIF(CustomerTotal!$A$8:$A$316,$A301,CustomerTotal!H$8:H$316)</f>
        <v>0</v>
      </c>
      <c r="I301" s="14">
        <f ca="1">SUMIF(DemandTotal!$A$8:$A$318,$A301,DemandTotal!I$8:I$318)+SUMIF(CommodityTotal!$A$8:$A$318,$A301,CommodityTotal!I$8:I$318)+SUMIF(CustomerTotal!$A$8:$A$316,$A301,CustomerTotal!I$8:I$316)</f>
        <v>0</v>
      </c>
      <c r="J301" s="14">
        <f ca="1">SUMIF(DemandTotal!$A$8:$A$318,$A301,DemandTotal!J$8:J$318)+SUMIF(CommodityTotal!$A$8:$A$318,$A301,CommodityTotal!J$8:J$318)+SUMIF(CustomerTotal!$A$8:$A$316,$A301,CustomerTotal!J$8:J$316)</f>
        <v>0</v>
      </c>
      <c r="K301" s="14">
        <f ca="1">SUMIF(DemandTotal!$A$8:$A$318,$A301,DemandTotal!K$8:K$318)+SUMIF(CommodityTotal!$A$8:$A$318,$A301,CommodityTotal!K$8:K$318)+SUMIF(CustomerTotal!$A$8:$A$316,$A301,CustomerTotal!K$8:K$316)</f>
        <v>0</v>
      </c>
      <c r="L301" s="14">
        <f ca="1">SUMIF(DemandTotal!$A$8:$A$318,$A301,DemandTotal!L$8:L$318)+SUMIF(CommodityTotal!$A$8:$A$318,$A301,CommodityTotal!L$8:L$318)+SUMIF(CustomerTotal!$A$8:$A$316,$A301,CustomerTotal!L$8:L$316)</f>
        <v>0</v>
      </c>
      <c r="M301" s="14">
        <f ca="1">SUMIF(DemandTotal!$A$8:$A$318,$A301,DemandTotal!M$8:M$318)+SUMIF(CommodityTotal!$A$8:$A$318,$A301,CommodityTotal!M$8:M$318)+SUMIF(CustomerTotal!$A$8:$A$316,$A301,CustomerTotal!M$8:M$316)</f>
        <v>0</v>
      </c>
      <c r="N301" s="14">
        <f ca="1">SUMIF(DemandTotal!$A$8:$A$318,$A301,DemandTotal!N$8:N$318)+SUMIF(CommodityTotal!$A$8:$A$318,$A301,CommodityTotal!N$8:N$318)+SUMIF(CustomerTotal!$A$8:$A$316,$A301,CustomerTotal!N$8:N$316)</f>
        <v>0</v>
      </c>
      <c r="O301" s="14">
        <f ca="1">SUMIF(DemandTotal!$A$8:$A$318,$A301,DemandTotal!O$8:O$318)+SUMIF(CommodityTotal!$A$8:$A$318,$A301,CommodityTotal!O$8:O$318)+SUMIF(CustomerTotal!$A$8:$A$316,$A301,CustomerTotal!O$8:O$316)</f>
        <v>0</v>
      </c>
      <c r="P301" s="14">
        <f ca="1">SUMIF(DemandTotal!$A$8:$A$318,$A301,DemandTotal!P$8:P$318)+SUMIF(CommodityTotal!$A$8:$A$318,$A301,CommodityTotal!P$8:P$318)+SUMIF(CustomerTotal!$A$8:$A$316,$A301,CustomerTotal!P$8:P$316)</f>
        <v>0</v>
      </c>
      <c r="Q301" s="14">
        <f ca="1">SUMIF(DemandTotal!$A$8:$A$318,$A301,DemandTotal!Q$8:Q$318)+SUMIF(CommodityTotal!$A$8:$A$318,$A301,CommodityTotal!Q$8:Q$318)+SUMIF(CustomerTotal!$A$8:$A$316,$A301,CustomerTotal!Q$8:Q$316)</f>
        <v>0</v>
      </c>
      <c r="R301" s="14">
        <f ca="1">SUMIF(DemandTotal!$A$8:$A$318,$A301,DemandTotal!R$8:R$318)+SUMIF(CommodityTotal!$A$8:$A$318,$A301,CommodityTotal!R$8:R$318)+SUMIF(CustomerTotal!$A$8:$A$316,$A301,CustomerTotal!R$8:R$316)</f>
        <v>0</v>
      </c>
      <c r="S301" s="14">
        <f ca="1">SUMIF(DemandTotal!$A$8:$A$318,$A301,DemandTotal!S$8:S$318)+SUMIF(CommodityTotal!$A$8:$A$318,$A301,CommodityTotal!S$8:S$318)+SUMIF(CustomerTotal!$A$8:$A$316,$A301,CustomerTotal!S$8:S$316)</f>
        <v>0</v>
      </c>
      <c r="T301" s="14">
        <f ca="1">SUMIF(DemandTotal!$A$8:$A$318,$A301,DemandTotal!T$8:T$318)+SUMIF(CommodityTotal!$A$8:$A$318,$A301,CommodityTotal!T$8:T$318)+SUMIF(CustomerTotal!$A$8:$A$316,$A301,CustomerTotal!T$8:T$316)</f>
        <v>0</v>
      </c>
      <c r="U301" s="14">
        <f ca="1">SUMIF(DemandTotal!$A$8:$A$318,$A301,DemandTotal!U$8:U$318)+SUMIF(CommodityTotal!$A$8:$A$318,$A301,CommodityTotal!U$8:U$318)+SUMIF(CustomerTotal!$A$8:$A$316,$A301,CustomerTotal!U$8:U$316)</f>
        <v>0</v>
      </c>
      <c r="V301"/>
    </row>
    <row r="302" spans="1:23" s="22" customFormat="1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>IF(ISBLANK('Input-Accounts'!D302),"",'Input-Accounts'!D302)</f>
        <v>-580</v>
      </c>
      <c r="E302" s="14">
        <f t="shared" ca="1" si="19"/>
        <v>0</v>
      </c>
      <c r="F302" s="3"/>
      <c r="G302" s="48">
        <f ca="1">SUMIF(DemandTotal!$A$8:$A$318,$A302,DemandTotal!G$8:G$318)+SUMIF(CommodityTotal!$A$8:$A$318,$A302,CommodityTotal!G$8:G$318)+SUMIF(CustomerTotal!$A$8:$A$316,$A302,CustomerTotal!G$8:G$316)</f>
        <v>-451.8925827073225</v>
      </c>
      <c r="H302" s="14">
        <f ca="1">SUMIF(DemandTotal!$A$8:$A$318,$A302,DemandTotal!H$8:H$318)+SUMIF(CommodityTotal!$A$8:$A$318,$A302,CommodityTotal!H$8:H$318)+SUMIF(CustomerTotal!$A$8:$A$316,$A302,CustomerTotal!H$8:H$316)</f>
        <v>-26.73122110258711</v>
      </c>
      <c r="I302" s="14">
        <f ca="1">SUMIF(DemandTotal!$A$8:$A$318,$A302,DemandTotal!I$8:I$318)+SUMIF(CommodityTotal!$A$8:$A$318,$A302,CommodityTotal!I$8:I$318)+SUMIF(CustomerTotal!$A$8:$A$316,$A302,CustomerTotal!I$8:I$316)</f>
        <v>-27.969599135949352</v>
      </c>
      <c r="J302" s="14">
        <f ca="1">SUMIF(DemandTotal!$A$8:$A$318,$A302,DemandTotal!J$8:J$318)+SUMIF(CommodityTotal!$A$8:$A$318,$A302,CommodityTotal!J$8:J$318)+SUMIF(CustomerTotal!$A$8:$A$316,$A302,CustomerTotal!J$8:J$316)</f>
        <v>-41.496121963053149</v>
      </c>
      <c r="K302" s="14">
        <f ca="1">SUMIF(DemandTotal!$A$8:$A$318,$A302,DemandTotal!K$8:K$318)+SUMIF(CommodityTotal!$A$8:$A$318,$A302,CommodityTotal!K$8:K$318)+SUMIF(CustomerTotal!$A$8:$A$316,$A302,CustomerTotal!K$8:K$316)</f>
        <v>-0.3243124614526966</v>
      </c>
      <c r="L302" s="14">
        <f ca="1">SUMIF(DemandTotal!$A$8:$A$318,$A302,DemandTotal!L$8:L$318)+SUMIF(CommodityTotal!$A$8:$A$318,$A302,CommodityTotal!L$8:L$318)+SUMIF(CustomerTotal!$A$8:$A$316,$A302,CustomerTotal!L$8:L$316)</f>
        <v>-1.0634003307584154</v>
      </c>
      <c r="M302" s="14">
        <f ca="1">SUMIF(DemandTotal!$A$8:$A$318,$A302,DemandTotal!M$8:M$318)+SUMIF(CommodityTotal!$A$8:$A$318,$A302,CommodityTotal!M$8:M$318)+SUMIF(CustomerTotal!$A$8:$A$316,$A302,CustomerTotal!M$8:M$316)</f>
        <v>-15.280165824002825</v>
      </c>
      <c r="N302" s="14">
        <f ca="1">SUMIF(DemandTotal!$A$8:$A$318,$A302,DemandTotal!N$8:N$318)+SUMIF(CommodityTotal!$A$8:$A$318,$A302,CommodityTotal!N$8:N$318)+SUMIF(CustomerTotal!$A$8:$A$316,$A302,CustomerTotal!N$8:N$316)</f>
        <v>-5.7063877122620124</v>
      </c>
      <c r="O302" s="14">
        <f ca="1">SUMIF(DemandTotal!$A$8:$A$318,$A302,DemandTotal!O$8:O$318)+SUMIF(CommodityTotal!$A$8:$A$318,$A302,CommodityTotal!O$8:O$318)+SUMIF(CustomerTotal!$A$8:$A$316,$A302,CustomerTotal!O$8:O$316)</f>
        <v>-9.5362087626120573</v>
      </c>
      <c r="P302" s="14">
        <f ca="1">SUMIF(DemandTotal!$A$8:$A$318,$A302,DemandTotal!P$8:P$318)+SUMIF(CommodityTotal!$A$8:$A$318,$A302,CommodityTotal!P$8:P$318)+SUMIF(CustomerTotal!$A$8:$A$316,$A302,CustomerTotal!P$8:P$316)</f>
        <v>0</v>
      </c>
      <c r="Q302" s="14">
        <f ca="1">SUMIF(DemandTotal!$A$8:$A$318,$A302,DemandTotal!Q$8:Q$318)+SUMIF(CommodityTotal!$A$8:$A$318,$A302,CommodityTotal!Q$8:Q$318)+SUMIF(CustomerTotal!$A$8:$A$316,$A302,CustomerTotal!Q$8:Q$316)</f>
        <v>0</v>
      </c>
      <c r="R302" s="14">
        <f ca="1">SUMIF(DemandTotal!$A$8:$A$318,$A302,DemandTotal!R$8:R$318)+SUMIF(CommodityTotal!$A$8:$A$318,$A302,CommodityTotal!R$8:R$318)+SUMIF(CustomerTotal!$A$8:$A$316,$A302,CustomerTotal!R$8:R$316)</f>
        <v>0</v>
      </c>
      <c r="S302" s="14">
        <f ca="1">SUMIF(DemandTotal!$A$8:$A$318,$A302,DemandTotal!S$8:S$318)+SUMIF(CommodityTotal!$A$8:$A$318,$A302,CommodityTotal!S$8:S$318)+SUMIF(CustomerTotal!$A$8:$A$316,$A302,CustomerTotal!S$8:S$316)</f>
        <v>0</v>
      </c>
      <c r="T302" s="14">
        <f ca="1">SUMIF(DemandTotal!$A$8:$A$318,$A302,DemandTotal!T$8:T$318)+SUMIF(CommodityTotal!$A$8:$A$318,$A302,CommodityTotal!T$8:T$318)+SUMIF(CustomerTotal!$A$8:$A$316,$A302,CustomerTotal!T$8:T$316)</f>
        <v>0</v>
      </c>
      <c r="U302" s="14">
        <f ca="1">SUMIF(DemandTotal!$A$8:$A$318,$A302,DemandTotal!U$8:U$318)+SUMIF(CommodityTotal!$A$8:$A$318,$A302,CommodityTotal!U$8:U$318)+SUMIF(CustomerTotal!$A$8:$A$316,$A302,CustomerTotal!U$8:U$316)</f>
        <v>0</v>
      </c>
      <c r="V302"/>
    </row>
    <row r="303" spans="1:23" s="22" customFormat="1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>IF(ISBLANK('Input-Accounts'!D303),"",'Input-Accounts'!D303)</f>
        <v>0</v>
      </c>
      <c r="E303" s="14">
        <f t="shared" ca="1" si="19"/>
        <v>0</v>
      </c>
      <c r="F303" s="3"/>
      <c r="G303" s="48">
        <f ca="1">SUMIF(DemandTotal!$A$8:$A$318,$A303,DemandTotal!G$8:G$318)+SUMIF(CommodityTotal!$A$8:$A$318,$A303,CommodityTotal!G$8:G$318)+SUMIF(CustomerTotal!$A$8:$A$316,$A303,CustomerTotal!G$8:G$316)</f>
        <v>0</v>
      </c>
      <c r="H303" s="14">
        <f ca="1">SUMIF(DemandTotal!$A$8:$A$318,$A303,DemandTotal!H$8:H$318)+SUMIF(CommodityTotal!$A$8:$A$318,$A303,CommodityTotal!H$8:H$318)+SUMIF(CustomerTotal!$A$8:$A$316,$A303,CustomerTotal!H$8:H$316)</f>
        <v>0</v>
      </c>
      <c r="I303" s="14">
        <f ca="1">SUMIF(DemandTotal!$A$8:$A$318,$A303,DemandTotal!I$8:I$318)+SUMIF(CommodityTotal!$A$8:$A$318,$A303,CommodityTotal!I$8:I$318)+SUMIF(CustomerTotal!$A$8:$A$316,$A303,CustomerTotal!I$8:I$316)</f>
        <v>0</v>
      </c>
      <c r="J303" s="14">
        <f ca="1">SUMIF(DemandTotal!$A$8:$A$318,$A303,DemandTotal!J$8:J$318)+SUMIF(CommodityTotal!$A$8:$A$318,$A303,CommodityTotal!J$8:J$318)+SUMIF(CustomerTotal!$A$8:$A$316,$A303,CustomerTotal!J$8:J$316)</f>
        <v>0</v>
      </c>
      <c r="K303" s="14">
        <f ca="1">SUMIF(DemandTotal!$A$8:$A$318,$A303,DemandTotal!K$8:K$318)+SUMIF(CommodityTotal!$A$8:$A$318,$A303,CommodityTotal!K$8:K$318)+SUMIF(CustomerTotal!$A$8:$A$316,$A303,CustomerTotal!K$8:K$316)</f>
        <v>0</v>
      </c>
      <c r="L303" s="14">
        <f ca="1">SUMIF(DemandTotal!$A$8:$A$318,$A303,DemandTotal!L$8:L$318)+SUMIF(CommodityTotal!$A$8:$A$318,$A303,CommodityTotal!L$8:L$318)+SUMIF(CustomerTotal!$A$8:$A$316,$A303,CustomerTotal!L$8:L$316)</f>
        <v>0</v>
      </c>
      <c r="M303" s="14">
        <f ca="1">SUMIF(DemandTotal!$A$8:$A$318,$A303,DemandTotal!M$8:M$318)+SUMIF(CommodityTotal!$A$8:$A$318,$A303,CommodityTotal!M$8:M$318)+SUMIF(CustomerTotal!$A$8:$A$316,$A303,CustomerTotal!M$8:M$316)</f>
        <v>0</v>
      </c>
      <c r="N303" s="14">
        <f ca="1">SUMIF(DemandTotal!$A$8:$A$318,$A303,DemandTotal!N$8:N$318)+SUMIF(CommodityTotal!$A$8:$A$318,$A303,CommodityTotal!N$8:N$318)+SUMIF(CustomerTotal!$A$8:$A$316,$A303,CustomerTotal!N$8:N$316)</f>
        <v>0</v>
      </c>
      <c r="O303" s="14">
        <f ca="1">SUMIF(DemandTotal!$A$8:$A$318,$A303,DemandTotal!O$8:O$318)+SUMIF(CommodityTotal!$A$8:$A$318,$A303,CommodityTotal!O$8:O$318)+SUMIF(CustomerTotal!$A$8:$A$316,$A303,CustomerTotal!O$8:O$316)</f>
        <v>0</v>
      </c>
      <c r="P303" s="14">
        <f ca="1">SUMIF(DemandTotal!$A$8:$A$318,$A303,DemandTotal!P$8:P$318)+SUMIF(CommodityTotal!$A$8:$A$318,$A303,CommodityTotal!P$8:P$318)+SUMIF(CustomerTotal!$A$8:$A$316,$A303,CustomerTotal!P$8:P$316)</f>
        <v>0</v>
      </c>
      <c r="Q303" s="14">
        <f ca="1">SUMIF(DemandTotal!$A$8:$A$318,$A303,DemandTotal!Q$8:Q$318)+SUMIF(CommodityTotal!$A$8:$A$318,$A303,CommodityTotal!Q$8:Q$318)+SUMIF(CustomerTotal!$A$8:$A$316,$A303,CustomerTotal!Q$8:Q$316)</f>
        <v>0</v>
      </c>
      <c r="R303" s="14">
        <f ca="1">SUMIF(DemandTotal!$A$8:$A$318,$A303,DemandTotal!R$8:R$318)+SUMIF(CommodityTotal!$A$8:$A$318,$A303,CommodityTotal!R$8:R$318)+SUMIF(CustomerTotal!$A$8:$A$316,$A303,CustomerTotal!R$8:R$316)</f>
        <v>0</v>
      </c>
      <c r="S303" s="14">
        <f ca="1">SUMIF(DemandTotal!$A$8:$A$318,$A303,DemandTotal!S$8:S$318)+SUMIF(CommodityTotal!$A$8:$A$318,$A303,CommodityTotal!S$8:S$318)+SUMIF(CustomerTotal!$A$8:$A$316,$A303,CustomerTotal!S$8:S$316)</f>
        <v>0</v>
      </c>
      <c r="T303" s="14">
        <f ca="1">SUMIF(DemandTotal!$A$8:$A$318,$A303,DemandTotal!T$8:T$318)+SUMIF(CommodityTotal!$A$8:$A$318,$A303,CommodityTotal!T$8:T$318)+SUMIF(CustomerTotal!$A$8:$A$316,$A303,CustomerTotal!T$8:T$316)</f>
        <v>0</v>
      </c>
      <c r="U303" s="14">
        <f ca="1">SUMIF(DemandTotal!$A$8:$A$318,$A303,DemandTotal!U$8:U$318)+SUMIF(CommodityTotal!$A$8:$A$318,$A303,CommodityTotal!U$8:U$318)+SUMIF(CustomerTotal!$A$8:$A$316,$A303,CustomerTotal!U$8:U$316)</f>
        <v>0</v>
      </c>
      <c r="V303"/>
    </row>
    <row r="304" spans="1:23" s="22" customFormat="1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>IF(ISBLANK('Input-Accounts'!D304),"",'Input-Accounts'!D304)</f>
        <v>1642</v>
      </c>
      <c r="E304" s="14">
        <f t="shared" ca="1" si="19"/>
        <v>0</v>
      </c>
      <c r="F304"/>
      <c r="G304" s="309">
        <f ca="1">SUMIF(DemandTotal!$A$8:$A$318,$A304,DemandTotal!G$8:G$318)+SUMIF(CommodityTotal!$A$8:$A$318,$A304,CommodityTotal!G$8:G$318)+SUMIF(CustomerTotal!$A$8:$A$316,$A304,CustomerTotal!G$8:G$316)</f>
        <v>1286.9039304906794</v>
      </c>
      <c r="H304" s="174">
        <f ca="1">SUMIF(DemandTotal!$A$8:$A$318,$A304,DemandTotal!H$8:H$318)+SUMIF(CommodityTotal!$A$8:$A$318,$A304,CommodityTotal!H$8:H$318)+SUMIF(CustomerTotal!$A$8:$A$316,$A304,CustomerTotal!H$8:H$316)</f>
        <v>75.084616497181443</v>
      </c>
      <c r="I304" s="174">
        <f ca="1">SUMIF(DemandTotal!$A$8:$A$318,$A304,DemandTotal!I$8:I$318)+SUMIF(CommodityTotal!$A$8:$A$318,$A304,CommodityTotal!I$8:I$318)+SUMIF(CustomerTotal!$A$8:$A$316,$A304,CustomerTotal!I$8:I$316)</f>
        <v>76.567247558104441</v>
      </c>
      <c r="J304" s="174">
        <f ca="1">SUMIF(DemandTotal!$A$8:$A$318,$A304,DemandTotal!J$8:J$318)+SUMIF(CommodityTotal!$A$8:$A$318,$A304,CommodityTotal!J$8:J$318)+SUMIF(CustomerTotal!$A$8:$A$316,$A304,CustomerTotal!J$8:J$316)</f>
        <v>116.10915567608866</v>
      </c>
      <c r="K304" s="174">
        <f ca="1">SUMIF(DemandTotal!$A$8:$A$318,$A304,DemandTotal!K$8:K$318)+SUMIF(CommodityTotal!$A$8:$A$318,$A304,CommodityTotal!K$8:K$318)+SUMIF(CustomerTotal!$A$8:$A$316,$A304,CustomerTotal!K$8:K$316)</f>
        <v>0.8090084704175875</v>
      </c>
      <c r="L304" s="174">
        <f ca="1">SUMIF(DemandTotal!$A$8:$A$318,$A304,DemandTotal!L$8:L$318)+SUMIF(CommodityTotal!$A$8:$A$318,$A304,CommodityTotal!L$8:L$318)+SUMIF(CustomerTotal!$A$8:$A$316,$A304,CustomerTotal!L$8:L$316)</f>
        <v>2.955066836224181</v>
      </c>
      <c r="M304" s="174">
        <f ca="1">SUMIF(DemandTotal!$A$8:$A$318,$A304,DemandTotal!M$8:M$318)+SUMIF(CommodityTotal!$A$8:$A$318,$A304,CommodityTotal!M$8:M$318)+SUMIF(CustomerTotal!$A$8:$A$316,$A304,CustomerTotal!M$8:M$316)</f>
        <v>41.909724357280723</v>
      </c>
      <c r="N304" s="174">
        <f ca="1">SUMIF(DemandTotal!$A$8:$A$318,$A304,DemandTotal!N$8:N$318)+SUMIF(CommodityTotal!$A$8:$A$318,$A304,CommodityTotal!N$8:N$318)+SUMIF(CustomerTotal!$A$8:$A$316,$A304,CustomerTotal!N$8:N$316)</f>
        <v>15.121975960768554</v>
      </c>
      <c r="O304" s="174">
        <f ca="1">SUMIF(DemandTotal!$A$8:$A$318,$A304,DemandTotal!O$8:O$318)+SUMIF(CommodityTotal!$A$8:$A$318,$A304,CommodityTotal!O$8:O$318)+SUMIF(CustomerTotal!$A$8:$A$316,$A304,CustomerTotal!O$8:O$316)</f>
        <v>26.539274153255409</v>
      </c>
      <c r="P304" s="174">
        <f ca="1">SUMIF(DemandTotal!$A$8:$A$318,$A304,DemandTotal!P$8:P$318)+SUMIF(CommodityTotal!$A$8:$A$318,$A304,CommodityTotal!P$8:P$318)+SUMIF(CustomerTotal!$A$8:$A$316,$A304,CustomerTotal!P$8:P$316)</f>
        <v>0</v>
      </c>
      <c r="Q304" s="174">
        <f ca="1">SUMIF(DemandTotal!$A$8:$A$318,$A304,DemandTotal!Q$8:Q$318)+SUMIF(CommodityTotal!$A$8:$A$318,$A304,CommodityTotal!Q$8:Q$318)+SUMIF(CustomerTotal!$A$8:$A$316,$A304,CustomerTotal!Q$8:Q$316)</f>
        <v>0</v>
      </c>
      <c r="R304" s="174">
        <f ca="1">SUMIF(DemandTotal!$A$8:$A$318,$A304,DemandTotal!R$8:R$318)+SUMIF(CommodityTotal!$A$8:$A$318,$A304,CommodityTotal!R$8:R$318)+SUMIF(CustomerTotal!$A$8:$A$316,$A304,CustomerTotal!R$8:R$316)</f>
        <v>0</v>
      </c>
      <c r="S304" s="174">
        <f ca="1">SUMIF(DemandTotal!$A$8:$A$318,$A304,DemandTotal!S$8:S$318)+SUMIF(CommodityTotal!$A$8:$A$318,$A304,CommodityTotal!S$8:S$318)+SUMIF(CustomerTotal!$A$8:$A$316,$A304,CustomerTotal!S$8:S$316)</f>
        <v>0</v>
      </c>
      <c r="T304" s="174">
        <f ca="1">SUMIF(DemandTotal!$A$8:$A$318,$A304,DemandTotal!T$8:T$318)+SUMIF(CommodityTotal!$A$8:$A$318,$A304,CommodityTotal!T$8:T$318)+SUMIF(CustomerTotal!$A$8:$A$316,$A304,CustomerTotal!T$8:T$316)</f>
        <v>0</v>
      </c>
      <c r="U304" s="174">
        <f ca="1">SUMIF(DemandTotal!$A$8:$A$318,$A304,DemandTotal!U$8:U$318)+SUMIF(CommodityTotal!$A$8:$A$318,$A304,CommodityTotal!U$8:U$318)+SUMIF(CustomerTotal!$A$8:$A$316,$A304,CustomerTotal!U$8:U$316)</f>
        <v>0</v>
      </c>
      <c r="V304"/>
    </row>
    <row r="305" spans="1:22" s="22" customFormat="1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C305" s="46"/>
      <c r="D305" s="14"/>
      <c r="E305" s="14"/>
      <c r="F305"/>
      <c r="G305" s="48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/>
    </row>
    <row r="306" spans="1:22" s="22" customFormat="1" outlineLevel="1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>IF(ISBLANK('Input-Accounts'!D306),"",'Input-Accounts'!D306)</f>
        <v>3776</v>
      </c>
      <c r="E306" s="14">
        <f t="shared" ca="1" si="19"/>
        <v>0</v>
      </c>
      <c r="F306"/>
      <c r="G306" s="267">
        <f ca="1">SUMIF(DemandTotal!$A$8:$A$318,$A306,DemandTotal!G$8:G$318)+SUMIF(CommodityTotal!$A$8:$A$318,$A306,CommodityTotal!G$8:G$318)+SUMIF(CustomerTotal!$A$8:$A$316,$A306,CustomerTotal!G$8:G$316)</f>
        <v>3010.6090774124114</v>
      </c>
      <c r="H306" s="175">
        <f ca="1">SUMIF(DemandTotal!$A$8:$A$318,$A306,DemandTotal!H$8:H$318)+SUMIF(CommodityTotal!$A$8:$A$318,$A306,CommodityTotal!H$8:H$318)+SUMIF(CustomerTotal!$A$8:$A$316,$A306,CustomerTotal!H$8:H$316)</f>
        <v>180.94033399396673</v>
      </c>
      <c r="I306" s="175">
        <f ca="1">SUMIF(DemandTotal!$A$8:$A$318,$A306,DemandTotal!I$8:I$318)+SUMIF(CommodityTotal!$A$8:$A$318,$A306,CommodityTotal!I$8:I$318)+SUMIF(CustomerTotal!$A$8:$A$316,$A306,CustomerTotal!I$8:I$316)</f>
        <v>174.86267700263591</v>
      </c>
      <c r="J306" s="175">
        <f ca="1">SUMIF(DemandTotal!$A$8:$A$318,$A306,DemandTotal!J$8:J$318)+SUMIF(CommodityTotal!$A$8:$A$318,$A306,CommodityTotal!J$8:J$318)+SUMIF(CustomerTotal!$A$8:$A$316,$A306,CustomerTotal!J$8:J$316)</f>
        <v>237.59660637790751</v>
      </c>
      <c r="K306" s="175">
        <f ca="1">SUMIF(DemandTotal!$A$8:$A$318,$A306,DemandTotal!K$8:K$318)+SUMIF(CommodityTotal!$A$8:$A$318,$A306,CommodityTotal!K$8:K$318)+SUMIF(CustomerTotal!$A$8:$A$316,$A306,CustomerTotal!K$8:K$316)</f>
        <v>1.7007880018202339</v>
      </c>
      <c r="L306" s="175">
        <f ca="1">SUMIF(DemandTotal!$A$8:$A$318,$A306,DemandTotal!L$8:L$318)+SUMIF(CommodityTotal!$A$8:$A$318,$A306,CommodityTotal!L$8:L$318)+SUMIF(CustomerTotal!$A$8:$A$316,$A306,CustomerTotal!L$8:L$316)</f>
        <v>7.2799122485777712</v>
      </c>
      <c r="M306" s="175">
        <f ca="1">SUMIF(DemandTotal!$A$8:$A$318,$A306,DemandTotal!M$8:M$318)+SUMIF(CommodityTotal!$A$8:$A$318,$A306,CommodityTotal!M$8:M$318)+SUMIF(CustomerTotal!$A$8:$A$316,$A306,CustomerTotal!M$8:M$316)</f>
        <v>83.480195689842887</v>
      </c>
      <c r="N306" s="175">
        <f ca="1">SUMIF(DemandTotal!$A$8:$A$318,$A306,DemandTotal!N$8:N$318)+SUMIF(CommodityTotal!$A$8:$A$318,$A306,CommodityTotal!N$8:N$318)+SUMIF(CustomerTotal!$A$8:$A$316,$A306,CustomerTotal!N$8:N$316)</f>
        <v>28.791277985893721</v>
      </c>
      <c r="O306" s="175">
        <f ca="1">SUMIF(DemandTotal!$A$8:$A$318,$A306,DemandTotal!O$8:O$318)+SUMIF(CommodityTotal!$A$8:$A$318,$A306,CommodityTotal!O$8:O$318)+SUMIF(CustomerTotal!$A$8:$A$316,$A306,CustomerTotal!O$8:O$316)</f>
        <v>50.739131286943717</v>
      </c>
      <c r="P306" s="175">
        <f ca="1">SUMIF(DemandTotal!$A$8:$A$318,$A306,DemandTotal!P$8:P$318)+SUMIF(CommodityTotal!$A$8:$A$318,$A306,CommodityTotal!P$8:P$318)+SUMIF(CustomerTotal!$A$8:$A$316,$A306,CustomerTotal!P$8:P$316)</f>
        <v>0</v>
      </c>
      <c r="Q306" s="175">
        <f ca="1">SUMIF(DemandTotal!$A$8:$A$318,$A306,DemandTotal!Q$8:Q$318)+SUMIF(CommodityTotal!$A$8:$A$318,$A306,CommodityTotal!Q$8:Q$318)+SUMIF(CustomerTotal!$A$8:$A$316,$A306,CustomerTotal!Q$8:Q$316)</f>
        <v>0</v>
      </c>
      <c r="R306" s="175">
        <f ca="1">SUMIF(DemandTotal!$A$8:$A$318,$A306,DemandTotal!R$8:R$318)+SUMIF(CommodityTotal!$A$8:$A$318,$A306,CommodityTotal!R$8:R$318)+SUMIF(CustomerTotal!$A$8:$A$316,$A306,CustomerTotal!R$8:R$316)</f>
        <v>0</v>
      </c>
      <c r="S306" s="175">
        <f ca="1">SUMIF(DemandTotal!$A$8:$A$318,$A306,DemandTotal!S$8:S$318)+SUMIF(CommodityTotal!$A$8:$A$318,$A306,CommodityTotal!S$8:S$318)+SUMIF(CustomerTotal!$A$8:$A$316,$A306,CustomerTotal!S$8:S$316)</f>
        <v>0</v>
      </c>
      <c r="T306" s="175">
        <f ca="1">SUMIF(DemandTotal!$A$8:$A$318,$A306,DemandTotal!T$8:T$318)+SUMIF(CommodityTotal!$A$8:$A$318,$A306,CommodityTotal!T$8:T$318)+SUMIF(CustomerTotal!$A$8:$A$316,$A306,CustomerTotal!T$8:T$316)</f>
        <v>0</v>
      </c>
      <c r="U306" s="175">
        <f ca="1">SUMIF(DemandTotal!$A$8:$A$318,$A306,DemandTotal!U$8:U$318)+SUMIF(CommodityTotal!$A$8:$A$318,$A306,CommodityTotal!U$8:U$318)+SUMIF(CustomerTotal!$A$8:$A$316,$A306,CustomerTotal!U$8:U$316)</f>
        <v>0</v>
      </c>
      <c r="V306"/>
    </row>
    <row r="307" spans="1:22" s="22" customFormat="1" outlineLevel="1">
      <c r="A307" s="46" t="str">
        <f>IF(ISBLANK('Input-Accounts'!A307),"",'Input-Accounts'!A307)</f>
        <v/>
      </c>
      <c r="B307" t="str">
        <f>IF(ISBLANK('Input-Accounts'!B307),"",'Input-Accounts'!B307)</f>
        <v/>
      </c>
      <c r="C307" s="46"/>
      <c r="D307" s="14"/>
      <c r="E307" s="14" t="str">
        <f t="shared" si="19"/>
        <v/>
      </c>
      <c r="F307"/>
      <c r="G307" s="48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/>
    </row>
    <row r="308" spans="1:22" s="22" customFormat="1" outlineLevel="1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C308" s="46"/>
      <c r="D308" s="14"/>
      <c r="E308" s="14" t="str">
        <f t="shared" si="19"/>
        <v/>
      </c>
      <c r="F308"/>
      <c r="G308" s="48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/>
    </row>
    <row r="309" spans="1:22" s="22" customFormat="1" outlineLevel="1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116">
        <f>IF(ISBLANK('Input-Accounts'!D309),"",'Input-Accounts'!D309)</f>
        <v>285985.44362438819</v>
      </c>
      <c r="E309" s="116">
        <f t="shared" ca="1" si="19"/>
        <v>0</v>
      </c>
      <c r="F309" s="318"/>
      <c r="G309" s="319">
        <f ca="1">SUMIF(DemandTotal!$A$8:$A$318,$A309,DemandTotal!G$8:G$318)+SUMIF(CommodityTotal!$A$8:$A$318,$A309,CommodityTotal!G$8:G$318)+SUMIF(CustomerTotal!$A$8:$A$316,$A309,CustomerTotal!G$8:G$316)</f>
        <v>237474.43938034365</v>
      </c>
      <c r="H309" s="116">
        <f ca="1">SUMIF(DemandTotal!$A$8:$A$318,$A309,DemandTotal!H$8:H$318)+SUMIF(CommodityTotal!$A$8:$A$318,$A309,CommodityTotal!H$8:H$318)+SUMIF(CustomerTotal!$A$8:$A$316,$A309,CustomerTotal!H$8:H$316)</f>
        <v>12962.859438018473</v>
      </c>
      <c r="I309" s="116">
        <f ca="1">SUMIF(DemandTotal!$A$8:$A$318,$A309,DemandTotal!I$8:I$318)+SUMIF(CommodityTotal!$A$8:$A$318,$A309,CommodityTotal!I$8:I$318)+SUMIF(CustomerTotal!$A$8:$A$316,$A309,CustomerTotal!I$8:I$316)</f>
        <v>15918.052258975682</v>
      </c>
      <c r="J309" s="116">
        <f ca="1">SUMIF(DemandTotal!$A$8:$A$318,$A309,DemandTotal!J$8:J$318)+SUMIF(CommodityTotal!$A$8:$A$318,$A309,CommodityTotal!J$8:J$318)+SUMIF(CustomerTotal!$A$8:$A$316,$A309,CustomerTotal!J$8:J$316)</f>
        <v>12530.936556000446</v>
      </c>
      <c r="K309" s="116">
        <f ca="1">SUMIF(DemandTotal!$A$8:$A$318,$A309,DemandTotal!K$8:K$318)+SUMIF(CommodityTotal!$A$8:$A$318,$A309,CommodityTotal!K$8:K$318)+SUMIF(CustomerTotal!$A$8:$A$316,$A309,CustomerTotal!K$8:K$316)</f>
        <v>1140.1841545154743</v>
      </c>
      <c r="L309" s="116">
        <f ca="1">SUMIF(DemandTotal!$A$8:$A$318,$A309,DemandTotal!L$8:L$318)+SUMIF(CommodityTotal!$A$8:$A$318,$A309,CommodityTotal!L$8:L$318)+SUMIF(CustomerTotal!$A$8:$A$316,$A309,CustomerTotal!L$8:L$316)</f>
        <v>631.0693739035828</v>
      </c>
      <c r="M309" s="116">
        <f ca="1">SUMIF(DemandTotal!$A$8:$A$318,$A309,DemandTotal!M$8:M$318)+SUMIF(CommodityTotal!$A$8:$A$318,$A309,CommodityTotal!M$8:M$318)+SUMIF(CustomerTotal!$A$8:$A$316,$A309,CustomerTotal!M$8:M$316)</f>
        <v>3925.2245317822608</v>
      </c>
      <c r="N309" s="116">
        <f ca="1">SUMIF(DemandTotal!$A$8:$A$318,$A309,DemandTotal!N$8:N$318)+SUMIF(CommodityTotal!$A$8:$A$318,$A309,CommodityTotal!N$8:N$318)+SUMIF(CustomerTotal!$A$8:$A$316,$A309,CustomerTotal!N$8:N$316)</f>
        <v>547.88731589428107</v>
      </c>
      <c r="O309" s="116">
        <f ca="1">SUMIF(DemandTotal!$A$8:$A$318,$A309,DemandTotal!O$8:O$318)+SUMIF(CommodityTotal!$A$8:$A$318,$A309,CommodityTotal!O$8:O$318)+SUMIF(CustomerTotal!$A$8:$A$316,$A309,CustomerTotal!O$8:O$316)</f>
        <v>854.79061495443739</v>
      </c>
      <c r="P309" s="84">
        <f ca="1">SUMIF(DemandTotal!$A$8:$A$318,$A309,DemandTotal!P$8:P$318)+SUMIF(CommodityTotal!$A$8:$A$318,$A309,CommodityTotal!P$8:P$318)+SUMIF(CustomerTotal!$A$8:$A$316,$A309,CustomerTotal!P$8:P$316)</f>
        <v>0</v>
      </c>
      <c r="Q309" s="84">
        <f ca="1">SUMIF(DemandTotal!$A$8:$A$318,$A309,DemandTotal!Q$8:Q$318)+SUMIF(CommodityTotal!$A$8:$A$318,$A309,CommodityTotal!Q$8:Q$318)+SUMIF(CustomerTotal!$A$8:$A$316,$A309,CustomerTotal!Q$8:Q$316)</f>
        <v>0</v>
      </c>
      <c r="R309" s="84">
        <f ca="1">SUMIF(DemandTotal!$A$8:$A$318,$A309,DemandTotal!R$8:R$318)+SUMIF(CommodityTotal!$A$8:$A$318,$A309,CommodityTotal!R$8:R$318)+SUMIF(CustomerTotal!$A$8:$A$316,$A309,CustomerTotal!R$8:R$316)</f>
        <v>0</v>
      </c>
      <c r="S309" s="84">
        <f ca="1">SUMIF(DemandTotal!$A$8:$A$318,$A309,DemandTotal!S$8:S$318)+SUMIF(CommodityTotal!$A$8:$A$318,$A309,CommodityTotal!S$8:S$318)+SUMIF(CustomerTotal!$A$8:$A$316,$A309,CustomerTotal!S$8:S$316)</f>
        <v>0</v>
      </c>
      <c r="T309" s="84">
        <f ca="1">SUMIF(DemandTotal!$A$8:$A$318,$A309,DemandTotal!T$8:T$318)+SUMIF(CommodityTotal!$A$8:$A$318,$A309,CommodityTotal!T$8:T$318)+SUMIF(CustomerTotal!$A$8:$A$316,$A309,CustomerTotal!T$8:T$316)</f>
        <v>0</v>
      </c>
      <c r="U309" s="84">
        <f ca="1">SUMIF(DemandTotal!$A$8:$A$318,$A309,DemandTotal!U$8:U$318)+SUMIF(CommodityTotal!$A$8:$A$318,$A309,CommodityTotal!U$8:U$318)+SUMIF(CustomerTotal!$A$8:$A$316,$A309,CustomerTotal!U$8:U$316)</f>
        <v>0</v>
      </c>
      <c r="V309"/>
    </row>
    <row r="310" spans="1:22" s="22" customFormat="1" outlineLevel="1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>IF(ISBLANK('Input-Accounts'!D310),"",'Input-Accounts'!D310)</f>
        <v>38965</v>
      </c>
      <c r="E310" s="14">
        <f t="shared" ca="1" si="19"/>
        <v>0</v>
      </c>
      <c r="F310" s="3"/>
      <c r="G310" s="48">
        <f ca="1">SUMIF(DemandTotal!$A$8:$A$318,$A310,DemandTotal!G$8:G$318)+SUMIF(CommodityTotal!$A$8:$A$318,$A310,CommodityTotal!G$8:G$318)+SUMIF(CustomerTotal!$A$8:$A$316,$A310,CustomerTotal!G$8:G$316)</f>
        <v>30491.541915733644</v>
      </c>
      <c r="H310" s="14">
        <f ca="1">SUMIF(DemandTotal!$A$8:$A$318,$A310,DemandTotal!H$8:H$318)+SUMIF(CommodityTotal!$A$8:$A$318,$A310,CommodityTotal!H$8:H$318)+SUMIF(CustomerTotal!$A$8:$A$316,$A310,CustomerTotal!H$8:H$316)</f>
        <v>1785.4428947232141</v>
      </c>
      <c r="I310" s="14">
        <f ca="1">SUMIF(DemandTotal!$A$8:$A$318,$A310,DemandTotal!I$8:I$318)+SUMIF(CommodityTotal!$A$8:$A$318,$A310,CommodityTotal!I$8:I$318)+SUMIF(CustomerTotal!$A$8:$A$316,$A310,CustomerTotal!I$8:I$316)</f>
        <v>1833.1585199972128</v>
      </c>
      <c r="J310" s="14">
        <f ca="1">SUMIF(DemandTotal!$A$8:$A$318,$A310,DemandTotal!J$8:J$318)+SUMIF(CommodityTotal!$A$8:$A$318,$A310,CommodityTotal!J$8:J$318)+SUMIF(CustomerTotal!$A$8:$A$316,$A310,CustomerTotal!J$8:J$316)</f>
        <v>2763.7667161157342</v>
      </c>
      <c r="K310" s="14">
        <f ca="1">SUMIF(DemandTotal!$A$8:$A$318,$A310,DemandTotal!K$8:K$318)+SUMIF(CommodityTotal!$A$8:$A$318,$A310,CommodityTotal!K$8:K$318)+SUMIF(CustomerTotal!$A$8:$A$316,$A310,CustomerTotal!K$8:K$316)</f>
        <v>19.873919941640693</v>
      </c>
      <c r="L310" s="14">
        <f ca="1">SUMIF(DemandTotal!$A$8:$A$318,$A310,DemandTotal!L$8:L$318)+SUMIF(CommodityTotal!$A$8:$A$318,$A310,CommodityTotal!L$8:L$318)+SUMIF(CustomerTotal!$A$8:$A$316,$A310,CustomerTotal!L$8:L$316)</f>
        <v>70.467854708135405</v>
      </c>
      <c r="M310" s="14">
        <f ca="1">SUMIF(DemandTotal!$A$8:$A$318,$A310,DemandTotal!M$8:M$318)+SUMIF(CommodityTotal!$A$8:$A$318,$A310,CommodityTotal!M$8:M$318)+SUMIF(CustomerTotal!$A$8:$A$316,$A310,CustomerTotal!M$8:M$316)</f>
        <v>1002.8821201231833</v>
      </c>
      <c r="N310" s="14">
        <f ca="1">SUMIF(DemandTotal!$A$8:$A$318,$A310,DemandTotal!N$8:N$318)+SUMIF(CommodityTotal!$A$8:$A$318,$A310,CommodityTotal!N$8:N$318)+SUMIF(CustomerTotal!$A$8:$A$316,$A310,CustomerTotal!N$8:N$316)</f>
        <v>365.24626035987222</v>
      </c>
      <c r="O310" s="14">
        <f ca="1">SUMIF(DemandTotal!$A$8:$A$318,$A310,DemandTotal!O$8:O$318)+SUMIF(CommodityTotal!$A$8:$A$318,$A310,CommodityTotal!O$8:O$318)+SUMIF(CustomerTotal!$A$8:$A$316,$A310,CustomerTotal!O$8:O$316)</f>
        <v>632.61979829737891</v>
      </c>
      <c r="P310" s="14">
        <f ca="1">SUMIF(DemandTotal!$A$8:$A$318,$A310,DemandTotal!P$8:P$318)+SUMIF(CommodityTotal!$A$8:$A$318,$A310,CommodityTotal!P$8:P$318)+SUMIF(CustomerTotal!$A$8:$A$316,$A310,CustomerTotal!P$8:P$316)</f>
        <v>0</v>
      </c>
      <c r="Q310" s="14">
        <f ca="1">SUMIF(DemandTotal!$A$8:$A$318,$A310,DemandTotal!Q$8:Q$318)+SUMIF(CommodityTotal!$A$8:$A$318,$A310,CommodityTotal!Q$8:Q$318)+SUMIF(CustomerTotal!$A$8:$A$316,$A310,CustomerTotal!Q$8:Q$316)</f>
        <v>0</v>
      </c>
      <c r="R310" s="14">
        <f ca="1">SUMIF(DemandTotal!$A$8:$A$318,$A310,DemandTotal!R$8:R$318)+SUMIF(CommodityTotal!$A$8:$A$318,$A310,CommodityTotal!R$8:R$318)+SUMIF(CustomerTotal!$A$8:$A$316,$A310,CustomerTotal!R$8:R$316)</f>
        <v>0</v>
      </c>
      <c r="S310" s="14">
        <f ca="1">SUMIF(DemandTotal!$A$8:$A$318,$A310,DemandTotal!S$8:S$318)+SUMIF(CommodityTotal!$A$8:$A$318,$A310,CommodityTotal!S$8:S$318)+SUMIF(CustomerTotal!$A$8:$A$316,$A310,CustomerTotal!S$8:S$316)</f>
        <v>0</v>
      </c>
      <c r="T310" s="14">
        <f ca="1">SUMIF(DemandTotal!$A$8:$A$318,$A310,DemandTotal!T$8:T$318)+SUMIF(CommodityTotal!$A$8:$A$318,$A310,CommodityTotal!T$8:T$318)+SUMIF(CustomerTotal!$A$8:$A$316,$A310,CustomerTotal!T$8:T$316)</f>
        <v>0</v>
      </c>
      <c r="U310" s="14">
        <f ca="1">SUMIF(DemandTotal!$A$8:$A$318,$A310,DemandTotal!U$8:U$318)+SUMIF(CommodityTotal!$A$8:$A$318,$A310,CommodityTotal!U$8:U$318)+SUMIF(CustomerTotal!$A$8:$A$316,$A310,CustomerTotal!U$8:U$316)</f>
        <v>0</v>
      </c>
      <c r="V310"/>
    </row>
    <row r="311" spans="1:22" s="22" customFormat="1" outlineLevel="1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 t="str">
        <f>IF(ISBLANK('Input-Accounts'!D311),"",'Input-Accounts'!D311)</f>
        <v/>
      </c>
      <c r="E311" s="14" t="str">
        <f t="shared" ca="1" si="19"/>
        <v/>
      </c>
      <c r="F311" s="14"/>
      <c r="G311" s="48">
        <f ca="1">SUMIF(DemandTotal!$A$8:$A$318,$A311,DemandTotal!G$8:G$318)+SUMIF(CommodityTotal!$A$8:$A$318,$A311,CommodityTotal!G$8:G$318)+SUMIF(CustomerTotal!$A$8:$A$316,$A311,CustomerTotal!G$8:G$316)</f>
        <v>0</v>
      </c>
      <c r="H311" s="14">
        <f ca="1">SUMIF(DemandTotal!$A$8:$A$318,$A311,DemandTotal!H$8:H$318)+SUMIF(CommodityTotal!$A$8:$A$318,$A311,CommodityTotal!H$8:H$318)+SUMIF(CustomerTotal!$A$8:$A$316,$A311,CustomerTotal!H$8:H$316)</f>
        <v>0</v>
      </c>
      <c r="I311" s="14">
        <f ca="1">SUMIF(DemandTotal!$A$8:$A$318,$A311,DemandTotal!I$8:I$318)+SUMIF(CommodityTotal!$A$8:$A$318,$A311,CommodityTotal!I$8:I$318)+SUMIF(CustomerTotal!$A$8:$A$316,$A311,CustomerTotal!I$8:I$316)</f>
        <v>0</v>
      </c>
      <c r="J311" s="14">
        <f ca="1">SUMIF(DemandTotal!$A$8:$A$318,$A311,DemandTotal!J$8:J$318)+SUMIF(CommodityTotal!$A$8:$A$318,$A311,CommodityTotal!J$8:J$318)+SUMIF(CustomerTotal!$A$8:$A$316,$A311,CustomerTotal!J$8:J$316)</f>
        <v>0</v>
      </c>
      <c r="K311" s="14">
        <f ca="1">SUMIF(DemandTotal!$A$8:$A$318,$A311,DemandTotal!K$8:K$318)+SUMIF(CommodityTotal!$A$8:$A$318,$A311,CommodityTotal!K$8:K$318)+SUMIF(CustomerTotal!$A$8:$A$316,$A311,CustomerTotal!K$8:K$316)</f>
        <v>0</v>
      </c>
      <c r="L311" s="14">
        <f ca="1">SUMIF(DemandTotal!$A$8:$A$318,$A311,DemandTotal!L$8:L$318)+SUMIF(CommodityTotal!$A$8:$A$318,$A311,CommodityTotal!L$8:L$318)+SUMIF(CustomerTotal!$A$8:$A$316,$A311,CustomerTotal!L$8:L$316)</f>
        <v>0</v>
      </c>
      <c r="M311" s="14">
        <f ca="1">SUMIF(DemandTotal!$A$8:$A$318,$A311,DemandTotal!M$8:M$318)+SUMIF(CommodityTotal!$A$8:$A$318,$A311,CommodityTotal!M$8:M$318)+SUMIF(CustomerTotal!$A$8:$A$316,$A311,CustomerTotal!M$8:M$316)</f>
        <v>0</v>
      </c>
      <c r="N311" s="14">
        <f ca="1">SUMIF(DemandTotal!$A$8:$A$318,$A311,DemandTotal!N$8:N$318)+SUMIF(CommodityTotal!$A$8:$A$318,$A311,CommodityTotal!N$8:N$318)+SUMIF(CustomerTotal!$A$8:$A$316,$A311,CustomerTotal!N$8:N$316)</f>
        <v>0</v>
      </c>
      <c r="O311" s="14">
        <f ca="1">SUMIF(DemandTotal!$A$8:$A$318,$A311,DemandTotal!O$8:O$318)+SUMIF(CommodityTotal!$A$8:$A$318,$A311,CommodityTotal!O$8:O$318)+SUMIF(CustomerTotal!$A$8:$A$316,$A311,CustomerTotal!O$8:O$316)</f>
        <v>0</v>
      </c>
      <c r="P311" s="14">
        <f ca="1">SUMIF(DemandTotal!$A$8:$A$318,$A311,DemandTotal!P$8:P$318)+SUMIF(CommodityTotal!$A$8:$A$318,$A311,CommodityTotal!P$8:P$318)+SUMIF(CustomerTotal!$A$8:$A$316,$A311,CustomerTotal!P$8:P$316)</f>
        <v>0</v>
      </c>
      <c r="Q311" s="14">
        <f ca="1">SUMIF(DemandTotal!$A$8:$A$318,$A311,DemandTotal!Q$8:Q$318)+SUMIF(CommodityTotal!$A$8:$A$318,$A311,CommodityTotal!Q$8:Q$318)+SUMIF(CustomerTotal!$A$8:$A$316,$A311,CustomerTotal!Q$8:Q$316)</f>
        <v>0</v>
      </c>
      <c r="R311" s="14">
        <f ca="1">SUMIF(DemandTotal!$A$8:$A$318,$A311,DemandTotal!R$8:R$318)+SUMIF(CommodityTotal!$A$8:$A$318,$A311,CommodityTotal!R$8:R$318)+SUMIF(CustomerTotal!$A$8:$A$316,$A311,CustomerTotal!R$8:R$316)</f>
        <v>0</v>
      </c>
      <c r="S311" s="14">
        <f ca="1">SUMIF(DemandTotal!$A$8:$A$318,$A311,DemandTotal!S$8:S$318)+SUMIF(CommodityTotal!$A$8:$A$318,$A311,CommodityTotal!S$8:S$318)+SUMIF(CustomerTotal!$A$8:$A$316,$A311,CustomerTotal!S$8:S$316)</f>
        <v>0</v>
      </c>
      <c r="T311" s="14">
        <f ca="1">SUMIF(DemandTotal!$A$8:$A$318,$A311,DemandTotal!T$8:T$318)+SUMIF(CommodityTotal!$A$8:$A$318,$A311,CommodityTotal!T$8:T$318)+SUMIF(CustomerTotal!$A$8:$A$316,$A311,CustomerTotal!T$8:T$316)</f>
        <v>0</v>
      </c>
      <c r="U311" s="14">
        <f ca="1">SUMIF(DemandTotal!$A$8:$A$318,$A311,DemandTotal!U$8:U$318)+SUMIF(CommodityTotal!$A$8:$A$318,$A311,CommodityTotal!U$8:U$318)+SUMIF(CustomerTotal!$A$8:$A$316,$A311,CustomerTotal!U$8:U$316)</f>
        <v>0</v>
      </c>
      <c r="V311"/>
    </row>
    <row r="312" spans="1:22" s="22" customFormat="1" outlineLevel="1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>IF(ISBLANK('Input-Accounts'!D312),"",'Input-Accounts'!D312)</f>
        <v>5294</v>
      </c>
      <c r="E312" s="14">
        <f t="shared" ca="1" si="19"/>
        <v>0</v>
      </c>
      <c r="F312" s="3"/>
      <c r="G312" s="48">
        <f ca="1">SUMIF(DemandTotal!$A$8:$A$318,$A312,DemandTotal!G$8:G$318)+SUMIF(CommodityTotal!$A$8:$A$318,$A312,CommodityTotal!G$8:G$318)+SUMIF(CustomerTotal!$A$8:$A$316,$A312,CustomerTotal!G$8:G$316)</f>
        <v>4142.7492083124307</v>
      </c>
      <c r="H312" s="14">
        <f ca="1">SUMIF(DemandTotal!$A$8:$A$318,$A312,DemandTotal!H$8:H$318)+SUMIF(CommodityTotal!$A$8:$A$318,$A312,CommodityTotal!H$8:H$318)+SUMIF(CustomerTotal!$A$8:$A$316,$A312,CustomerTotal!H$8:H$316)</f>
        <v>242.58012792672127</v>
      </c>
      <c r="I312" s="14">
        <f ca="1">SUMIF(DemandTotal!$A$8:$A$318,$A312,DemandTotal!I$8:I$318)+SUMIF(CommodityTotal!$A$8:$A$318,$A312,CommodityTotal!I$8:I$318)+SUMIF(CustomerTotal!$A$8:$A$316,$A312,CustomerTotal!I$8:I$316)</f>
        <v>249.06303618286267</v>
      </c>
      <c r="J312" s="14">
        <f ca="1">SUMIF(DemandTotal!$A$8:$A$318,$A312,DemandTotal!J$8:J$318)+SUMIF(CommodityTotal!$A$8:$A$318,$A312,CommodityTotal!J$8:J$318)+SUMIF(CustomerTotal!$A$8:$A$316,$A312,CustomerTotal!J$8:J$316)</f>
        <v>375.50060298002552</v>
      </c>
      <c r="K312" s="14">
        <f ca="1">SUMIF(DemandTotal!$A$8:$A$318,$A312,DemandTotal!K$8:K$318)+SUMIF(CommodityTotal!$A$8:$A$318,$A312,CommodityTotal!K$8:K$318)+SUMIF(CustomerTotal!$A$8:$A$316,$A312,CustomerTotal!K$8:K$316)</f>
        <v>2.7001804740419821</v>
      </c>
      <c r="L312" s="14">
        <f ca="1">SUMIF(DemandTotal!$A$8:$A$318,$A312,DemandTotal!L$8:L$318)+SUMIF(CommodityTotal!$A$8:$A$318,$A312,CommodityTotal!L$8:L$318)+SUMIF(CustomerTotal!$A$8:$A$316,$A312,CustomerTotal!L$8:L$316)</f>
        <v>9.5741517470773481</v>
      </c>
      <c r="M312" s="14">
        <f ca="1">SUMIF(DemandTotal!$A$8:$A$318,$A312,DemandTotal!M$8:M$318)+SUMIF(CommodityTotal!$A$8:$A$318,$A312,CommodityTotal!M$8:M$318)+SUMIF(CustomerTotal!$A$8:$A$316,$A312,CustomerTotal!M$8:M$316)</f>
        <v>136.25710108898068</v>
      </c>
      <c r="N312" s="14">
        <f ca="1">SUMIF(DemandTotal!$A$8:$A$318,$A312,DemandTotal!N$8:N$318)+SUMIF(CommodityTotal!$A$8:$A$318,$A312,CommodityTotal!N$8:N$318)+SUMIF(CustomerTotal!$A$8:$A$316,$A312,CustomerTotal!N$8:N$316)</f>
        <v>49.624373215582281</v>
      </c>
      <c r="O312" s="14">
        <f ca="1">SUMIF(DemandTotal!$A$8:$A$318,$A312,DemandTotal!O$8:O$318)+SUMIF(CommodityTotal!$A$8:$A$318,$A312,CommodityTotal!O$8:O$318)+SUMIF(CustomerTotal!$A$8:$A$316,$A312,CustomerTotal!O$8:O$316)</f>
        <v>85.951218072278294</v>
      </c>
      <c r="P312" s="14">
        <f ca="1">SUMIF(DemandTotal!$A$8:$A$318,$A312,DemandTotal!P$8:P$318)+SUMIF(CommodityTotal!$A$8:$A$318,$A312,CommodityTotal!P$8:P$318)+SUMIF(CustomerTotal!$A$8:$A$316,$A312,CustomerTotal!P$8:P$316)</f>
        <v>0</v>
      </c>
      <c r="Q312" s="14">
        <f ca="1">SUMIF(DemandTotal!$A$8:$A$318,$A312,DemandTotal!Q$8:Q$318)+SUMIF(CommodityTotal!$A$8:$A$318,$A312,CommodityTotal!Q$8:Q$318)+SUMIF(CustomerTotal!$A$8:$A$316,$A312,CustomerTotal!Q$8:Q$316)</f>
        <v>0</v>
      </c>
      <c r="R312" s="14">
        <f ca="1">SUMIF(DemandTotal!$A$8:$A$318,$A312,DemandTotal!R$8:R$318)+SUMIF(CommodityTotal!$A$8:$A$318,$A312,CommodityTotal!R$8:R$318)+SUMIF(CustomerTotal!$A$8:$A$316,$A312,CustomerTotal!R$8:R$316)</f>
        <v>0</v>
      </c>
      <c r="S312" s="14">
        <f ca="1">SUMIF(DemandTotal!$A$8:$A$318,$A312,DemandTotal!S$8:S$318)+SUMIF(CommodityTotal!$A$8:$A$318,$A312,CommodityTotal!S$8:S$318)+SUMIF(CustomerTotal!$A$8:$A$316,$A312,CustomerTotal!S$8:S$316)</f>
        <v>0</v>
      </c>
      <c r="T312" s="14">
        <f ca="1">SUMIF(DemandTotal!$A$8:$A$318,$A312,DemandTotal!T$8:T$318)+SUMIF(CommodityTotal!$A$8:$A$318,$A312,CommodityTotal!T$8:T$318)+SUMIF(CustomerTotal!$A$8:$A$316,$A312,CustomerTotal!T$8:T$316)</f>
        <v>0</v>
      </c>
      <c r="U312" s="14">
        <f ca="1">SUMIF(DemandTotal!$A$8:$A$318,$A312,DemandTotal!U$8:U$318)+SUMIF(CommodityTotal!$A$8:$A$318,$A312,CommodityTotal!U$8:U$318)+SUMIF(CustomerTotal!$A$8:$A$316,$A312,CustomerTotal!U$8:U$316)</f>
        <v>0</v>
      </c>
      <c r="V312"/>
    </row>
    <row r="313" spans="1:22" s="22" customFormat="1" outlineLevel="1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>IF(ISBLANK('Input-Accounts'!D313),"",'Input-Accounts'!D313)</f>
        <v>2490</v>
      </c>
      <c r="E313" s="14">
        <f t="shared" ca="1" si="19"/>
        <v>0</v>
      </c>
      <c r="F313" s="3"/>
      <c r="G313" s="48">
        <f ca="1">SUMIF(DemandTotal!$A$8:$A$318,$A313,DemandTotal!G$8:G$318)+SUMIF(CommodityTotal!$A$8:$A$318,$A313,CommodityTotal!G$8:G$318)+SUMIF(CustomerTotal!$A$8:$A$316,$A313,CustomerTotal!G$8:G$316)</f>
        <v>1948.5163446728284</v>
      </c>
      <c r="H313" s="14">
        <f ca="1">SUMIF(DemandTotal!$A$8:$A$318,$A313,DemandTotal!H$8:H$318)+SUMIF(CommodityTotal!$A$8:$A$318,$A313,CommodityTotal!H$8:H$318)+SUMIF(CustomerTotal!$A$8:$A$316,$A313,CustomerTotal!H$8:H$316)</f>
        <v>114.09605563610427</v>
      </c>
      <c r="I313" s="14">
        <f ca="1">SUMIF(DemandTotal!$A$8:$A$318,$A313,DemandTotal!I$8:I$318)+SUMIF(CommodityTotal!$A$8:$A$318,$A313,CommodityTotal!I$8:I$318)+SUMIF(CustomerTotal!$A$8:$A$316,$A313,CustomerTotal!I$8:I$316)</f>
        <v>117.14525124581186</v>
      </c>
      <c r="J313" s="14">
        <f ca="1">SUMIF(DemandTotal!$A$8:$A$318,$A313,DemandTotal!J$8:J$318)+SUMIF(CommodityTotal!$A$8:$A$318,$A313,CommodityTotal!J$8:J$318)+SUMIF(CustomerTotal!$A$8:$A$316,$A313,CustomerTotal!J$8:J$316)</f>
        <v>176.6143750321616</v>
      </c>
      <c r="K313" s="14">
        <f ca="1">SUMIF(DemandTotal!$A$8:$A$318,$A313,DemandTotal!K$8:K$318)+SUMIF(CommodityTotal!$A$8:$A$318,$A313,CommodityTotal!K$8:K$318)+SUMIF(CustomerTotal!$A$8:$A$316,$A313,CustomerTotal!K$8:K$316)</f>
        <v>1.2700131054712005</v>
      </c>
      <c r="L313" s="14">
        <f ca="1">SUMIF(DemandTotal!$A$8:$A$318,$A313,DemandTotal!L$8:L$318)+SUMIF(CommodityTotal!$A$8:$A$318,$A313,CommodityTotal!L$8:L$318)+SUMIF(CustomerTotal!$A$8:$A$316,$A313,CustomerTotal!L$8:L$316)</f>
        <v>4.5031427748814874</v>
      </c>
      <c r="M313" s="14">
        <f ca="1">SUMIF(DemandTotal!$A$8:$A$318,$A313,DemandTotal!M$8:M$318)+SUMIF(CommodityTotal!$A$8:$A$318,$A313,CommodityTotal!M$8:M$318)+SUMIF(CustomerTotal!$A$8:$A$316,$A313,CustomerTotal!M$8:M$316)</f>
        <v>64.087680716199827</v>
      </c>
      <c r="N313" s="14">
        <f ca="1">SUMIF(DemandTotal!$A$8:$A$318,$A313,DemandTotal!N$8:N$318)+SUMIF(CommodityTotal!$A$8:$A$318,$A313,CommodityTotal!N$8:N$318)+SUMIF(CustomerTotal!$A$8:$A$316,$A313,CustomerTotal!N$8:N$316)</f>
        <v>23.340515547185465</v>
      </c>
      <c r="O313" s="14">
        <f ca="1">SUMIF(DemandTotal!$A$8:$A$318,$A313,DemandTotal!O$8:O$318)+SUMIF(CommodityTotal!$A$8:$A$318,$A313,CommodityTotal!O$8:O$318)+SUMIF(CustomerTotal!$A$8:$A$316,$A313,CustomerTotal!O$8:O$316)</f>
        <v>40.426621269356431</v>
      </c>
      <c r="P313" s="14">
        <f ca="1">SUMIF(DemandTotal!$A$8:$A$318,$A313,DemandTotal!P$8:P$318)+SUMIF(CommodityTotal!$A$8:$A$318,$A313,CommodityTotal!P$8:P$318)+SUMIF(CustomerTotal!$A$8:$A$316,$A313,CustomerTotal!P$8:P$316)</f>
        <v>0</v>
      </c>
      <c r="Q313" s="14">
        <f ca="1">SUMIF(DemandTotal!$A$8:$A$318,$A313,DemandTotal!Q$8:Q$318)+SUMIF(CommodityTotal!$A$8:$A$318,$A313,CommodityTotal!Q$8:Q$318)+SUMIF(CustomerTotal!$A$8:$A$316,$A313,CustomerTotal!Q$8:Q$316)</f>
        <v>0</v>
      </c>
      <c r="R313" s="14">
        <f ca="1">SUMIF(DemandTotal!$A$8:$A$318,$A313,DemandTotal!R$8:R$318)+SUMIF(CommodityTotal!$A$8:$A$318,$A313,CommodityTotal!R$8:R$318)+SUMIF(CustomerTotal!$A$8:$A$316,$A313,CustomerTotal!R$8:R$316)</f>
        <v>0</v>
      </c>
      <c r="S313" s="14">
        <f ca="1">SUMIF(DemandTotal!$A$8:$A$318,$A313,DemandTotal!S$8:S$318)+SUMIF(CommodityTotal!$A$8:$A$318,$A313,CommodityTotal!S$8:S$318)+SUMIF(CustomerTotal!$A$8:$A$316,$A313,CustomerTotal!S$8:S$316)</f>
        <v>0</v>
      </c>
      <c r="T313" s="14">
        <f ca="1">SUMIF(DemandTotal!$A$8:$A$318,$A313,DemandTotal!T$8:T$318)+SUMIF(CommodityTotal!$A$8:$A$318,$A313,CommodityTotal!T$8:T$318)+SUMIF(CustomerTotal!$A$8:$A$316,$A313,CustomerTotal!T$8:T$316)</f>
        <v>0</v>
      </c>
      <c r="U313" s="14">
        <f ca="1">SUMIF(DemandTotal!$A$8:$A$318,$A313,DemandTotal!U$8:U$318)+SUMIF(CommodityTotal!$A$8:$A$318,$A313,CommodityTotal!U$8:U$318)+SUMIF(CustomerTotal!$A$8:$A$316,$A313,CustomerTotal!U$8:U$316)</f>
        <v>0</v>
      </c>
      <c r="V313"/>
    </row>
    <row r="314" spans="1:22" s="22" customFormat="1" outlineLevel="1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>IF(ISBLANK('Input-Accounts'!D314),"",'Input-Accounts'!D314)</f>
        <v>440</v>
      </c>
      <c r="E314" s="14">
        <f ca="1">IFERROR(IF(D314="","",IF(D314=0,0,IF(ABS(D314-SUM($G314:$U314))&lt;Check_Limit,0,1))),1)</f>
        <v>0</v>
      </c>
      <c r="F314" s="3"/>
      <c r="G314" s="48">
        <f ca="1">SUMIF(DemandTotal!$A$8:$A$318,$A314,DemandTotal!G$8:G$318)+SUMIF(CommodityTotal!$A$8:$A$318,$A314,CommodityTotal!G$8:G$318)+SUMIF(CustomerTotal!$A$8:$A$316,$A314,CustomerTotal!G$8:G$316)</f>
        <v>424.05793134545905</v>
      </c>
      <c r="H314" s="14">
        <f ca="1">SUMIF(DemandTotal!$A$8:$A$318,$A314,DemandTotal!H$8:H$318)+SUMIF(CommodityTotal!$A$8:$A$318,$A314,CommodityTotal!H$8:H$318)+SUMIF(CustomerTotal!$A$8:$A$316,$A314,CustomerTotal!H$8:H$316)</f>
        <v>8.9855667076232564</v>
      </c>
      <c r="I314" s="14">
        <f ca="1">SUMIF(DemandTotal!$A$8:$A$318,$A314,DemandTotal!I$8:I$318)+SUMIF(CommodityTotal!$A$8:$A$318,$A314,CommodityTotal!I$8:I$318)+SUMIF(CustomerTotal!$A$8:$A$316,$A314,CustomerTotal!I$8:I$316)</f>
        <v>3.7889376969177957</v>
      </c>
      <c r="J314" s="14">
        <f ca="1">SUMIF(DemandTotal!$A$8:$A$318,$A314,DemandTotal!J$8:J$318)+SUMIF(CommodityTotal!$A$8:$A$318,$A314,CommodityTotal!J$8:J$318)+SUMIF(CustomerTotal!$A$8:$A$316,$A314,CustomerTotal!J$8:J$316)</f>
        <v>1.3470938865295399</v>
      </c>
      <c r="K314" s="14">
        <f ca="1">SUMIF(DemandTotal!$A$8:$A$318,$A314,DemandTotal!K$8:K$318)+SUMIF(CommodityTotal!$A$8:$A$318,$A314,CommodityTotal!K$8:K$318)+SUMIF(CustomerTotal!$A$8:$A$316,$A314,CustomerTotal!K$8:K$316)</f>
        <v>6.9752434253956769E-3</v>
      </c>
      <c r="L314" s="14">
        <f ca="1">SUMIF(DemandTotal!$A$8:$A$318,$A314,DemandTotal!L$8:L$318)+SUMIF(CommodityTotal!$A$8:$A$318,$A314,CommodityTotal!L$8:L$318)+SUMIF(CustomerTotal!$A$8:$A$316,$A314,CustomerTotal!L$8:L$316)</f>
        <v>0.59772090128835964</v>
      </c>
      <c r="M314" s="14">
        <f ca="1">SUMIF(DemandTotal!$A$8:$A$318,$A314,DemandTotal!M$8:M$318)+SUMIF(CommodityTotal!$A$8:$A$318,$A314,CommodityTotal!M$8:M$318)+SUMIF(CustomerTotal!$A$8:$A$316,$A314,CustomerTotal!M$8:M$316)</f>
        <v>1.0969077857049356</v>
      </c>
      <c r="N314" s="14">
        <f ca="1">SUMIF(DemandTotal!$A$8:$A$318,$A314,DemandTotal!N$8:N$318)+SUMIF(CommodityTotal!$A$8:$A$318,$A314,CommodityTotal!N$8:N$318)+SUMIF(CustomerTotal!$A$8:$A$316,$A314,CustomerTotal!N$8:N$316)</f>
        <v>8.1329664719567485E-2</v>
      </c>
      <c r="O314" s="14">
        <f ca="1">SUMIF(DemandTotal!$A$8:$A$318,$A314,DemandTotal!O$8:O$318)+SUMIF(CommodityTotal!$A$8:$A$318,$A314,CommodityTotal!O$8:O$318)+SUMIF(CustomerTotal!$A$8:$A$316,$A314,CustomerTotal!O$8:O$316)</f>
        <v>3.7536768332108068E-2</v>
      </c>
      <c r="P314" s="14">
        <f ca="1">SUMIF(DemandTotal!$A$8:$A$318,$A314,DemandTotal!P$8:P$318)+SUMIF(CommodityTotal!$A$8:$A$318,$A314,CommodityTotal!P$8:P$318)+SUMIF(CustomerTotal!$A$8:$A$316,$A314,CustomerTotal!P$8:P$316)</f>
        <v>0</v>
      </c>
      <c r="Q314" s="14">
        <f ca="1">SUMIF(DemandTotal!$A$8:$A$318,$A314,DemandTotal!Q$8:Q$318)+SUMIF(CommodityTotal!$A$8:$A$318,$A314,CommodityTotal!Q$8:Q$318)+SUMIF(CustomerTotal!$A$8:$A$316,$A314,CustomerTotal!Q$8:Q$316)</f>
        <v>0</v>
      </c>
      <c r="R314" s="14">
        <f ca="1">SUMIF(DemandTotal!$A$8:$A$318,$A314,DemandTotal!R$8:R$318)+SUMIF(CommodityTotal!$A$8:$A$318,$A314,CommodityTotal!R$8:R$318)+SUMIF(CustomerTotal!$A$8:$A$316,$A314,CustomerTotal!R$8:R$316)</f>
        <v>0</v>
      </c>
      <c r="S314" s="14">
        <f ca="1">SUMIF(DemandTotal!$A$8:$A$318,$A314,DemandTotal!S$8:S$318)+SUMIF(CommodityTotal!$A$8:$A$318,$A314,CommodityTotal!S$8:S$318)+SUMIF(CustomerTotal!$A$8:$A$316,$A314,CustomerTotal!S$8:S$316)</f>
        <v>0</v>
      </c>
      <c r="T314" s="14">
        <f ca="1">SUMIF(DemandTotal!$A$8:$A$318,$A314,DemandTotal!T$8:T$318)+SUMIF(CommodityTotal!$A$8:$A$318,$A314,CommodityTotal!T$8:T$318)+SUMIF(CustomerTotal!$A$8:$A$316,$A314,CustomerTotal!T$8:T$316)</f>
        <v>0</v>
      </c>
      <c r="U314" s="14">
        <f ca="1">SUMIF(DemandTotal!$A$8:$A$318,$A314,DemandTotal!U$8:U$318)+SUMIF(CommodityTotal!$A$8:$A$318,$A314,CommodityTotal!U$8:U$318)+SUMIF(CustomerTotal!$A$8:$A$316,$A314,CustomerTotal!U$8:U$316)</f>
        <v>0</v>
      </c>
      <c r="V314"/>
    </row>
    <row r="315" spans="1:22" s="22" customFormat="1" outlineLevel="1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>IF(ISBLANK('Input-Accounts'!D315),"",'Input-Accounts'!D315)</f>
        <v>0</v>
      </c>
      <c r="E315" s="14">
        <f t="shared" ca="1" si="19"/>
        <v>0</v>
      </c>
      <c r="F315" s="3"/>
      <c r="G315" s="48">
        <f ca="1">SUMIF(DemandTotal!$A$8:$A$318,$A315,DemandTotal!G$8:G$318)+SUMIF(CommodityTotal!$A$8:$A$318,$A315,CommodityTotal!G$8:G$318)+SUMIF(CustomerTotal!$A$8:$A$316,$A315,CustomerTotal!G$8:G$316)</f>
        <v>0</v>
      </c>
      <c r="H315" s="14">
        <f ca="1">SUMIF(DemandTotal!$A$8:$A$318,$A315,DemandTotal!H$8:H$318)+SUMIF(CommodityTotal!$A$8:$A$318,$A315,CommodityTotal!H$8:H$318)+SUMIF(CustomerTotal!$A$8:$A$316,$A315,CustomerTotal!H$8:H$316)</f>
        <v>0</v>
      </c>
      <c r="I315" s="14">
        <f ca="1">SUMIF(DemandTotal!$A$8:$A$318,$A315,DemandTotal!I$8:I$318)+SUMIF(CommodityTotal!$A$8:$A$318,$A315,CommodityTotal!I$8:I$318)+SUMIF(CustomerTotal!$A$8:$A$316,$A315,CustomerTotal!I$8:I$316)</f>
        <v>0</v>
      </c>
      <c r="J315" s="14">
        <f ca="1">SUMIF(DemandTotal!$A$8:$A$318,$A315,DemandTotal!J$8:J$318)+SUMIF(CommodityTotal!$A$8:$A$318,$A315,CommodityTotal!J$8:J$318)+SUMIF(CustomerTotal!$A$8:$A$316,$A315,CustomerTotal!J$8:J$316)</f>
        <v>0</v>
      </c>
      <c r="K315" s="14">
        <f ca="1">SUMIF(DemandTotal!$A$8:$A$318,$A315,DemandTotal!K$8:K$318)+SUMIF(CommodityTotal!$A$8:$A$318,$A315,CommodityTotal!K$8:K$318)+SUMIF(CustomerTotal!$A$8:$A$316,$A315,CustomerTotal!K$8:K$316)</f>
        <v>0</v>
      </c>
      <c r="L315" s="14">
        <f ca="1">SUMIF(DemandTotal!$A$8:$A$318,$A315,DemandTotal!L$8:L$318)+SUMIF(CommodityTotal!$A$8:$A$318,$A315,CommodityTotal!L$8:L$318)+SUMIF(CustomerTotal!$A$8:$A$316,$A315,CustomerTotal!L$8:L$316)</f>
        <v>0</v>
      </c>
      <c r="M315" s="14">
        <f ca="1">SUMIF(DemandTotal!$A$8:$A$318,$A315,DemandTotal!M$8:M$318)+SUMIF(CommodityTotal!$A$8:$A$318,$A315,CommodityTotal!M$8:M$318)+SUMIF(CustomerTotal!$A$8:$A$316,$A315,CustomerTotal!M$8:M$316)</f>
        <v>0</v>
      </c>
      <c r="N315" s="14">
        <f ca="1">SUMIF(DemandTotal!$A$8:$A$318,$A315,DemandTotal!N$8:N$318)+SUMIF(CommodityTotal!$A$8:$A$318,$A315,CommodityTotal!N$8:N$318)+SUMIF(CustomerTotal!$A$8:$A$316,$A315,CustomerTotal!N$8:N$316)</f>
        <v>0</v>
      </c>
      <c r="O315" s="14">
        <f ca="1">SUMIF(DemandTotal!$A$8:$A$318,$A315,DemandTotal!O$8:O$318)+SUMIF(CommodityTotal!$A$8:$A$318,$A315,CommodityTotal!O$8:O$318)+SUMIF(CustomerTotal!$A$8:$A$316,$A315,CustomerTotal!O$8:O$316)</f>
        <v>0</v>
      </c>
      <c r="P315" s="14">
        <f ca="1">SUMIF(DemandTotal!$A$8:$A$318,$A315,DemandTotal!P$8:P$318)+SUMIF(CommodityTotal!$A$8:$A$318,$A315,CommodityTotal!P$8:P$318)+SUMIF(CustomerTotal!$A$8:$A$316,$A315,CustomerTotal!P$8:P$316)</f>
        <v>0</v>
      </c>
      <c r="Q315" s="14">
        <f ca="1">SUMIF(DemandTotal!$A$8:$A$318,$A315,DemandTotal!Q$8:Q$318)+SUMIF(CommodityTotal!$A$8:$A$318,$A315,CommodityTotal!Q$8:Q$318)+SUMIF(CustomerTotal!$A$8:$A$316,$A315,CustomerTotal!Q$8:Q$316)</f>
        <v>0</v>
      </c>
      <c r="R315" s="14">
        <f ca="1">SUMIF(DemandTotal!$A$8:$A$318,$A315,DemandTotal!R$8:R$318)+SUMIF(CommodityTotal!$A$8:$A$318,$A315,CommodityTotal!R$8:R$318)+SUMIF(CustomerTotal!$A$8:$A$316,$A315,CustomerTotal!R$8:R$316)</f>
        <v>0</v>
      </c>
      <c r="S315" s="14">
        <f ca="1">SUMIF(DemandTotal!$A$8:$A$318,$A315,DemandTotal!S$8:S$318)+SUMIF(CommodityTotal!$A$8:$A$318,$A315,CommodityTotal!S$8:S$318)+SUMIF(CustomerTotal!$A$8:$A$316,$A315,CustomerTotal!S$8:S$316)</f>
        <v>0</v>
      </c>
      <c r="T315" s="14">
        <f ca="1">SUMIF(DemandTotal!$A$8:$A$318,$A315,DemandTotal!T$8:T$318)+SUMIF(CommodityTotal!$A$8:$A$318,$A315,CommodityTotal!T$8:T$318)+SUMIF(CustomerTotal!$A$8:$A$316,$A315,CustomerTotal!T$8:T$316)</f>
        <v>0</v>
      </c>
      <c r="U315" s="14">
        <f ca="1">SUMIF(DemandTotal!$A$8:$A$318,$A315,DemandTotal!U$8:U$318)+SUMIF(CommodityTotal!$A$8:$A$318,$A315,CommodityTotal!U$8:U$318)+SUMIF(CustomerTotal!$A$8:$A$316,$A315,CustomerTotal!U$8:U$316)</f>
        <v>0</v>
      </c>
      <c r="V315"/>
    </row>
    <row r="316" spans="1:22" s="22" customFormat="1" ht="18" outlineLevel="1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>IF(ISBLANK('Input-Accounts'!D316),"",'Input-Accounts'!D316)</f>
        <v>333174.44362438819</v>
      </c>
      <c r="E316" s="14">
        <f t="shared" ca="1" si="19"/>
        <v>0</v>
      </c>
      <c r="F316" s="81"/>
      <c r="G316" s="312">
        <f ca="1">SUMIF(DemandTotal!$A$8:$A$318,$A316,DemandTotal!G$8:G$318)+SUMIF(CommodityTotal!$A$8:$A$318,$A316,CommodityTotal!G$8:G$318)+SUMIF(CustomerTotal!$A$8:$A$316,$A316,CustomerTotal!G$8:G$316)</f>
        <v>274481.30478040798</v>
      </c>
      <c r="H316" s="179">
        <f ca="1">SUMIF(DemandTotal!$A$8:$A$318,$A316,DemandTotal!H$8:H$318)+SUMIF(CommodityTotal!$A$8:$A$318,$A316,CommodityTotal!H$8:H$318)+SUMIF(CustomerTotal!$A$8:$A$316,$A316,CustomerTotal!H$8:H$316)</f>
        <v>15113.964083012137</v>
      </c>
      <c r="I316" s="179">
        <f ca="1">SUMIF(DemandTotal!$A$8:$A$318,$A316,DemandTotal!I$8:I$318)+SUMIF(CommodityTotal!$A$8:$A$318,$A316,CommodityTotal!I$8:I$318)+SUMIF(CustomerTotal!$A$8:$A$316,$A316,CustomerTotal!I$8:I$316)</f>
        <v>18121.208004098487</v>
      </c>
      <c r="J316" s="179">
        <f ca="1">SUMIF(DemandTotal!$A$8:$A$318,$A316,DemandTotal!J$8:J$318)+SUMIF(CommodityTotal!$A$8:$A$318,$A316,CommodityTotal!J$8:J$318)+SUMIF(CustomerTotal!$A$8:$A$316,$A316,CustomerTotal!J$8:J$316)</f>
        <v>15848.165344014898</v>
      </c>
      <c r="K316" s="179">
        <f ca="1">SUMIF(DemandTotal!$A$8:$A$318,$A316,DemandTotal!K$8:K$318)+SUMIF(CommodityTotal!$A$8:$A$318,$A316,CommodityTotal!K$8:K$318)+SUMIF(CustomerTotal!$A$8:$A$316,$A316,CustomerTotal!K$8:K$316)</f>
        <v>1164.0352432800535</v>
      </c>
      <c r="L316" s="179">
        <f ca="1">SUMIF(DemandTotal!$A$8:$A$318,$A316,DemandTotal!L$8:L$318)+SUMIF(CommodityTotal!$A$8:$A$318,$A316,CommodityTotal!L$8:L$318)+SUMIF(CustomerTotal!$A$8:$A$316,$A316,CustomerTotal!L$8:L$316)</f>
        <v>716.21224403496547</v>
      </c>
      <c r="M316" s="179">
        <f ca="1">SUMIF(DemandTotal!$A$8:$A$318,$A316,DemandTotal!M$8:M$318)+SUMIF(CommodityTotal!$A$8:$A$318,$A316,CommodityTotal!M$8:M$318)+SUMIF(CustomerTotal!$A$8:$A$316,$A316,CustomerTotal!M$8:M$316)</f>
        <v>5129.5483414963301</v>
      </c>
      <c r="N316" s="179">
        <f ca="1">SUMIF(DemandTotal!$A$8:$A$318,$A316,DemandTotal!N$8:N$318)+SUMIF(CommodityTotal!$A$8:$A$318,$A316,CommodityTotal!N$8:N$318)+SUMIF(CustomerTotal!$A$8:$A$316,$A316,CustomerTotal!N$8:N$316)</f>
        <v>986.17979468164071</v>
      </c>
      <c r="O316" s="179">
        <f ca="1">SUMIF(DemandTotal!$A$8:$A$318,$A316,DemandTotal!O$8:O$318)+SUMIF(CommodityTotal!$A$8:$A$318,$A316,CommodityTotal!O$8:O$318)+SUMIF(CustomerTotal!$A$8:$A$316,$A316,CustomerTotal!O$8:O$316)</f>
        <v>1613.8257893617831</v>
      </c>
      <c r="P316" s="179">
        <f ca="1">SUMIF(DemandTotal!$A$8:$A$318,$A316,DemandTotal!P$8:P$318)+SUMIF(CommodityTotal!$A$8:$A$318,$A316,CommodityTotal!P$8:P$318)+SUMIF(CustomerTotal!$A$8:$A$316,$A316,CustomerTotal!P$8:P$316)</f>
        <v>0</v>
      </c>
      <c r="Q316" s="179">
        <f ca="1">SUMIF(DemandTotal!$A$8:$A$318,$A316,DemandTotal!Q$8:Q$318)+SUMIF(CommodityTotal!$A$8:$A$318,$A316,CommodityTotal!Q$8:Q$318)+SUMIF(CustomerTotal!$A$8:$A$316,$A316,CustomerTotal!Q$8:Q$316)</f>
        <v>0</v>
      </c>
      <c r="R316" s="179">
        <f ca="1">SUMIF(DemandTotal!$A$8:$A$318,$A316,DemandTotal!R$8:R$318)+SUMIF(CommodityTotal!$A$8:$A$318,$A316,CommodityTotal!R$8:R$318)+SUMIF(CustomerTotal!$A$8:$A$316,$A316,CustomerTotal!R$8:R$316)</f>
        <v>0</v>
      </c>
      <c r="S316" s="179">
        <f ca="1">SUMIF(DemandTotal!$A$8:$A$318,$A316,DemandTotal!S$8:S$318)+SUMIF(CommodityTotal!$A$8:$A$318,$A316,CommodityTotal!S$8:S$318)+SUMIF(CustomerTotal!$A$8:$A$316,$A316,CustomerTotal!S$8:S$316)</f>
        <v>0</v>
      </c>
      <c r="T316" s="179">
        <f ca="1">SUMIF(DemandTotal!$A$8:$A$318,$A316,DemandTotal!T$8:T$318)+SUMIF(CommodityTotal!$A$8:$A$318,$A316,CommodityTotal!T$8:T$318)+SUMIF(CustomerTotal!$A$8:$A$316,$A316,CustomerTotal!T$8:T$316)</f>
        <v>0</v>
      </c>
      <c r="U316" s="179">
        <f ca="1">SUMIF(DemandTotal!$A$8:$A$318,$A316,DemandTotal!U$8:U$318)+SUMIF(CommodityTotal!$A$8:$A$318,$A316,CommodityTotal!U$8:U$318)+SUMIF(CustomerTotal!$A$8:$A$316,$A316,CustomerTotal!U$8:U$316)</f>
        <v>0</v>
      </c>
      <c r="V316"/>
    </row>
    <row r="317" spans="1:22" s="22" customFormat="1" ht="15.75" outlineLevel="1" thickTop="1">
      <c r="A317" s="46" t="str">
        <f>IF(ISBLANK('Input-Accounts'!A317),"",'Input-Accounts'!A317)</f>
        <v/>
      </c>
      <c r="B317" s="80" t="str">
        <f>IF(ISBLANK('Input-Accounts'!B317),"",'Input-Accounts'!B317)</f>
        <v/>
      </c>
      <c r="C317" s="46" t="str">
        <f>IF(ISBLANK('Input-Accounts'!C317),"",'Input-Accounts'!C317)</f>
        <v/>
      </c>
      <c r="D317" s="14" t="str">
        <f>IF(ISBLANK('Input-Accounts'!D317),"",'Input-Accounts'!D317)</f>
        <v/>
      </c>
      <c r="E317" s="14" t="str">
        <f t="shared" ca="1" si="19"/>
        <v/>
      </c>
      <c r="F317" s="14"/>
      <c r="G317" s="48">
        <f ca="1">SUMIF(DemandTotal!$A$8:$A$318,$A317,DemandTotal!G$8:G$318)+SUMIF(CommodityTotal!$A$8:$A$318,$A317,CommodityTotal!G$8:G$318)+SUMIF(CustomerTotal!$A$8:$A$316,$A317,CustomerTotal!G$8:G$316)</f>
        <v>0</v>
      </c>
      <c r="H317" s="14">
        <f ca="1">SUMIF(DemandTotal!$A$8:$A$318,$A317,DemandTotal!H$8:H$318)+SUMIF(CommodityTotal!$A$8:$A$318,$A317,CommodityTotal!H$8:H$318)+SUMIF(CustomerTotal!$A$8:$A$316,$A317,CustomerTotal!H$8:H$316)</f>
        <v>0</v>
      </c>
      <c r="I317" s="14">
        <f ca="1">SUMIF(DemandTotal!$A$8:$A$318,$A317,DemandTotal!I$8:I$318)+SUMIF(CommodityTotal!$A$8:$A$318,$A317,CommodityTotal!I$8:I$318)+SUMIF(CustomerTotal!$A$8:$A$316,$A317,CustomerTotal!I$8:I$316)</f>
        <v>0</v>
      </c>
      <c r="J317" s="14">
        <f ca="1">SUMIF(DemandTotal!$A$8:$A$318,$A317,DemandTotal!J$8:J$318)+SUMIF(CommodityTotal!$A$8:$A$318,$A317,CommodityTotal!J$8:J$318)+SUMIF(CustomerTotal!$A$8:$A$316,$A317,CustomerTotal!J$8:J$316)</f>
        <v>0</v>
      </c>
      <c r="K317" s="14">
        <f ca="1">SUMIF(DemandTotal!$A$8:$A$318,$A317,DemandTotal!K$8:K$318)+SUMIF(CommodityTotal!$A$8:$A$318,$A317,CommodityTotal!K$8:K$318)+SUMIF(CustomerTotal!$A$8:$A$316,$A317,CustomerTotal!K$8:K$316)</f>
        <v>0</v>
      </c>
      <c r="L317" s="14">
        <f ca="1">SUMIF(DemandTotal!$A$8:$A$318,$A317,DemandTotal!L$8:L$318)+SUMIF(CommodityTotal!$A$8:$A$318,$A317,CommodityTotal!L$8:L$318)+SUMIF(CustomerTotal!$A$8:$A$316,$A317,CustomerTotal!L$8:L$316)</f>
        <v>0</v>
      </c>
      <c r="M317" s="14">
        <f ca="1">SUMIF(DemandTotal!$A$8:$A$318,$A317,DemandTotal!M$8:M$318)+SUMIF(CommodityTotal!$A$8:$A$318,$A317,CommodityTotal!M$8:M$318)+SUMIF(CustomerTotal!$A$8:$A$316,$A317,CustomerTotal!M$8:M$316)</f>
        <v>0</v>
      </c>
      <c r="N317" s="14">
        <f ca="1">SUMIF(DemandTotal!$A$8:$A$318,$A317,DemandTotal!N$8:N$318)+SUMIF(CommodityTotal!$A$8:$A$318,$A317,CommodityTotal!N$8:N$318)+SUMIF(CustomerTotal!$A$8:$A$316,$A317,CustomerTotal!N$8:N$316)</f>
        <v>0</v>
      </c>
      <c r="O317" s="14">
        <f ca="1">SUMIF(DemandTotal!$A$8:$A$318,$A317,DemandTotal!O$8:O$318)+SUMIF(CommodityTotal!$A$8:$A$318,$A317,CommodityTotal!O$8:O$318)+SUMIF(CustomerTotal!$A$8:$A$316,$A317,CustomerTotal!O$8:O$316)</f>
        <v>0</v>
      </c>
      <c r="P317" s="14">
        <f ca="1">SUMIF(DemandTotal!$A$8:$A$318,$A317,DemandTotal!P$8:P$318)+SUMIF(CommodityTotal!$A$8:$A$318,$A317,CommodityTotal!P$8:P$318)+SUMIF(CustomerTotal!$A$8:$A$316,$A317,CustomerTotal!P$8:P$316)</f>
        <v>0</v>
      </c>
      <c r="Q317" s="14">
        <f ca="1">SUMIF(DemandTotal!$A$8:$A$318,$A317,DemandTotal!Q$8:Q$318)+SUMIF(CommodityTotal!$A$8:$A$318,$A317,CommodityTotal!Q$8:Q$318)+SUMIF(CustomerTotal!$A$8:$A$316,$A317,CustomerTotal!Q$8:Q$316)</f>
        <v>0</v>
      </c>
      <c r="R317" s="14">
        <f ca="1">SUMIF(DemandTotal!$A$8:$A$318,$A317,DemandTotal!R$8:R$318)+SUMIF(CommodityTotal!$A$8:$A$318,$A317,CommodityTotal!R$8:R$318)+SUMIF(CustomerTotal!$A$8:$A$316,$A317,CustomerTotal!R$8:R$316)</f>
        <v>0</v>
      </c>
      <c r="S317" s="14">
        <f ca="1">SUMIF(DemandTotal!$A$8:$A$318,$A317,DemandTotal!S$8:S$318)+SUMIF(CommodityTotal!$A$8:$A$318,$A317,CommodityTotal!S$8:S$318)+SUMIF(CustomerTotal!$A$8:$A$316,$A317,CustomerTotal!S$8:S$316)</f>
        <v>0</v>
      </c>
      <c r="T317" s="14">
        <f ca="1">SUMIF(DemandTotal!$A$8:$A$318,$A317,DemandTotal!T$8:T$318)+SUMIF(CommodityTotal!$A$8:$A$318,$A317,CommodityTotal!T$8:T$318)+SUMIF(CustomerTotal!$A$8:$A$316,$A317,CustomerTotal!T$8:T$316)</f>
        <v>0</v>
      </c>
      <c r="U317" s="14">
        <f ca="1">SUMIF(DemandTotal!$A$8:$A$318,$A317,DemandTotal!U$8:U$318)+SUMIF(CommodityTotal!$A$8:$A$318,$A317,CommodityTotal!U$8:U$318)+SUMIF(CustomerTotal!$A$8:$A$316,$A317,CustomerTotal!U$8:U$316)</f>
        <v>0</v>
      </c>
      <c r="V317"/>
    </row>
    <row r="318" spans="1:22" s="22" customFormat="1" outlineLevel="1">
      <c r="A318" s="46" t="str">
        <f>IF(ISBLANK('Input-Accounts'!A318),"",'Input-Accounts'!A318)</f>
        <v/>
      </c>
      <c r="B318" s="80" t="str">
        <f>IF(ISBLANK('Input-Accounts'!B318),"",'Input-Accounts'!B318)</f>
        <v/>
      </c>
      <c r="C318" s="46" t="str">
        <f>IF(ISBLANK('Input-Accounts'!C319),"",'Input-Accounts'!C319)</f>
        <v/>
      </c>
      <c r="D318" s="22" t="str">
        <f>IF(ISBLANK('Input-Accounts'!D318),"",'Input-Accounts'!D318)</f>
        <v/>
      </c>
      <c r="E318" s="14" t="str">
        <f t="shared" si="19"/>
        <v/>
      </c>
      <c r="F318" s="79"/>
      <c r="G318" s="63"/>
    </row>
    <row r="319" spans="1:22" s="22" customFormat="1" outlineLevel="1">
      <c r="A319" s="46">
        <f>IF(ISBLANK('Input-Accounts'!A319),"",'Input-Accounts'!A319)</f>
        <v>276</v>
      </c>
      <c r="B319" s="80" t="str">
        <f>IF(ISBLANK('Input-Accounts'!B319),"",'Input-Accounts'!B319)</f>
        <v>INTERNAL ALLOCATION FACTORS</v>
      </c>
      <c r="C319" s="46" t="str">
        <f>IF(ISBLANK('Input-Accounts'!C320),"",'Input-Accounts'!C320)</f>
        <v/>
      </c>
      <c r="D319" s="22" t="str">
        <f>IF(ISBLANK('Input-Accounts'!D319),"",'Input-Accounts'!D319)</f>
        <v/>
      </c>
      <c r="E319" s="14" t="str">
        <f t="shared" si="19"/>
        <v/>
      </c>
      <c r="G319" s="63"/>
    </row>
    <row r="320" spans="1:22" s="22" customFormat="1" outlineLevel="1">
      <c r="A320" s="46" t="str">
        <f>IF(ISBLANK('Input-Accounts'!A320),"",'Input-Accounts'!A320)</f>
        <v/>
      </c>
      <c r="B320" s="80" t="str">
        <f>IF(ISBLANK('Input-Accounts'!B320),"",'Input-Accounts'!B320)</f>
        <v/>
      </c>
      <c r="C320" s="46"/>
      <c r="D320" s="71"/>
      <c r="E320" s="14" t="str">
        <f t="shared" si="19"/>
        <v/>
      </c>
      <c r="G320" s="290"/>
      <c r="H320" s="71"/>
      <c r="I320" s="71"/>
      <c r="J320" s="71"/>
      <c r="K320" s="71"/>
      <c r="L320" s="71"/>
      <c r="M320" s="71"/>
      <c r="N320" s="71"/>
      <c r="O320" s="71"/>
      <c r="P320" s="47"/>
      <c r="Q320" s="47"/>
      <c r="R320" s="47"/>
      <c r="S320" s="47"/>
      <c r="T320" s="47"/>
      <c r="U320" s="47"/>
    </row>
    <row r="321" spans="1:23" s="22" customFormat="1" outlineLevel="1">
      <c r="A321" s="46">
        <f>IF(ISBLANK('Input-Accounts'!A321),"",'Input-Accounts'!A321)</f>
        <v>277</v>
      </c>
      <c r="B321" s="80" t="str">
        <f>IF(ISBLANK('Input-Accounts'!B321),"",'Input-Accounts'!B321)</f>
        <v>INT_PRODPT</v>
      </c>
      <c r="C321" s="46"/>
      <c r="D321" s="290">
        <f t="shared" ref="D321" si="20">D$22</f>
        <v>3807.0298399999997</v>
      </c>
      <c r="E321" s="14">
        <f t="shared" ca="1" si="19"/>
        <v>0</v>
      </c>
      <c r="G321" s="290">
        <f t="shared" ref="G321:U321" ca="1" si="21">G$22</f>
        <v>3202.2946678339745</v>
      </c>
      <c r="H321" s="290">
        <f t="shared" ca="1" si="21"/>
        <v>168.54465653993853</v>
      </c>
      <c r="I321" s="290">
        <f t="shared" ca="1" si="21"/>
        <v>234.5990114256706</v>
      </c>
      <c r="J321" s="290">
        <f t="shared" ca="1" si="21"/>
        <v>137.86319224055205</v>
      </c>
      <c r="K321" s="290">
        <f t="shared" ca="1" si="21"/>
        <v>21.732856036244996</v>
      </c>
      <c r="L321" s="290">
        <f t="shared" ca="1" si="21"/>
        <v>9.0041964745271166</v>
      </c>
      <c r="M321" s="290">
        <f t="shared" ca="1" si="21"/>
        <v>32.991259449092254</v>
      </c>
      <c r="N321" s="290">
        <f t="shared" ca="1" si="21"/>
        <v>0</v>
      </c>
      <c r="O321" s="290">
        <f t="shared" ca="1" si="21"/>
        <v>0</v>
      </c>
      <c r="P321" s="290">
        <f t="shared" ca="1" si="21"/>
        <v>0</v>
      </c>
      <c r="Q321" s="290">
        <f t="shared" ca="1" si="21"/>
        <v>0</v>
      </c>
      <c r="R321" s="290">
        <f t="shared" ca="1" si="21"/>
        <v>0</v>
      </c>
      <c r="S321" s="290">
        <f t="shared" ca="1" si="21"/>
        <v>0</v>
      </c>
      <c r="T321" s="290">
        <f t="shared" ca="1" si="21"/>
        <v>0</v>
      </c>
      <c r="U321" s="290">
        <f t="shared" ca="1" si="21"/>
        <v>0</v>
      </c>
    </row>
    <row r="322" spans="1:23" s="22" customFormat="1" outlineLevel="1">
      <c r="A322" s="46">
        <f>IF(ISBLANK('Input-Accounts'!A322),"",'Input-Accounts'!A322)</f>
        <v>278</v>
      </c>
      <c r="B322" s="80" t="str">
        <f>IF(ISBLANK('Input-Accounts'!B322),"",'Input-Accounts'!B322)</f>
        <v>INT_TRANSPT</v>
      </c>
      <c r="C322" s="46"/>
      <c r="D322" s="290">
        <f>D30</f>
        <v>74093.503830000016</v>
      </c>
      <c r="E322" s="14">
        <f t="shared" ca="1" si="19"/>
        <v>0</v>
      </c>
      <c r="G322" s="290">
        <f t="shared" ref="G322:U322" ca="1" si="22">G30</f>
        <v>41933.547667314058</v>
      </c>
      <c r="H322" s="290">
        <f t="shared" ca="1" si="22"/>
        <v>2598.1419175799765</v>
      </c>
      <c r="I322" s="290">
        <f t="shared" ca="1" si="22"/>
        <v>4735.2872256995397</v>
      </c>
      <c r="J322" s="290">
        <f t="shared" ca="1" si="22"/>
        <v>14322.268035530607</v>
      </c>
      <c r="K322" s="290">
        <f t="shared" ca="1" si="22"/>
        <v>56.745956761397046</v>
      </c>
      <c r="L322" s="290">
        <f t="shared" ca="1" si="22"/>
        <v>151.89401114984224</v>
      </c>
      <c r="M322" s="290">
        <f t="shared" ca="1" si="22"/>
        <v>4932.955165717337</v>
      </c>
      <c r="N322" s="290">
        <f t="shared" ca="1" si="22"/>
        <v>1634.8206105191741</v>
      </c>
      <c r="O322" s="290">
        <f t="shared" ca="1" si="22"/>
        <v>3727.8432397280685</v>
      </c>
      <c r="P322" s="290">
        <f t="shared" ca="1" si="22"/>
        <v>0</v>
      </c>
      <c r="Q322" s="290">
        <f t="shared" ca="1" si="22"/>
        <v>0</v>
      </c>
      <c r="R322" s="290">
        <f t="shared" ca="1" si="22"/>
        <v>0</v>
      </c>
      <c r="S322" s="290">
        <f t="shared" ca="1" si="22"/>
        <v>0</v>
      </c>
      <c r="T322" s="290">
        <f t="shared" ca="1" si="22"/>
        <v>0</v>
      </c>
      <c r="U322" s="290">
        <f t="shared" ca="1" si="22"/>
        <v>0</v>
      </c>
    </row>
    <row r="323" spans="1:23" s="22" customFormat="1" outlineLevel="1">
      <c r="A323" s="46">
        <f>IF(ISBLANK('Input-Accounts'!A323),"",'Input-Accounts'!A323)</f>
        <v>279</v>
      </c>
      <c r="B323" s="80" t="str">
        <f>IF(ISBLANK('Input-Accounts'!B323),"",'Input-Accounts'!B323)</f>
        <v>INT_DISTPT</v>
      </c>
      <c r="C323" s="46"/>
      <c r="D323" s="290">
        <f>D44</f>
        <v>637036.61778999993</v>
      </c>
      <c r="E323" s="14">
        <f t="shared" ca="1" si="19"/>
        <v>0</v>
      </c>
      <c r="G323" s="290">
        <f t="shared" ref="G323:U323" ca="1" si="23">G44</f>
        <v>509884.98569895962</v>
      </c>
      <c r="H323" s="290">
        <f t="shared" ca="1" si="23"/>
        <v>29941.234123202274</v>
      </c>
      <c r="I323" s="290">
        <f t="shared" ca="1" si="23"/>
        <v>29656.463206126187</v>
      </c>
      <c r="J323" s="290">
        <f t="shared" ca="1" si="23"/>
        <v>37713.558794330267</v>
      </c>
      <c r="K323" s="290">
        <f t="shared" ca="1" si="23"/>
        <v>330.91450433901747</v>
      </c>
      <c r="L323" s="290">
        <f t="shared" ca="1" si="23"/>
        <v>1137.1592716974994</v>
      </c>
      <c r="M323" s="290">
        <f t="shared" ca="1" si="23"/>
        <v>14347.783396196002</v>
      </c>
      <c r="N323" s="290">
        <f t="shared" ca="1" si="23"/>
        <v>5640.109197369813</v>
      </c>
      <c r="O323" s="290">
        <f t="shared" ca="1" si="23"/>
        <v>8384.4095977793404</v>
      </c>
      <c r="P323" s="290">
        <f t="shared" ca="1" si="23"/>
        <v>0</v>
      </c>
      <c r="Q323" s="290">
        <f t="shared" ca="1" si="23"/>
        <v>0</v>
      </c>
      <c r="R323" s="290">
        <f t="shared" ca="1" si="23"/>
        <v>0</v>
      </c>
      <c r="S323" s="290">
        <f t="shared" ca="1" si="23"/>
        <v>0</v>
      </c>
      <c r="T323" s="290">
        <f t="shared" ca="1" si="23"/>
        <v>0</v>
      </c>
      <c r="U323" s="290">
        <f t="shared" ca="1" si="23"/>
        <v>0</v>
      </c>
    </row>
    <row r="324" spans="1:23" s="22" customFormat="1" outlineLevel="1">
      <c r="A324" s="46">
        <f>IF(ISBLANK('Input-Accounts'!A324),"",'Input-Accounts'!A324)</f>
        <v>280</v>
      </c>
      <c r="B324" s="80" t="str">
        <f>IF(ISBLANK('Input-Accounts'!B324),"",'Input-Accounts'!B324)</f>
        <v>INT_GENPLT</v>
      </c>
      <c r="C324" s="46"/>
      <c r="D324" s="290">
        <f>D57</f>
        <v>40661.940430000002</v>
      </c>
      <c r="E324" s="14">
        <f t="shared" ca="1" si="19"/>
        <v>0</v>
      </c>
      <c r="G324" s="290">
        <f t="shared" ref="G324:U324" ca="1" si="24">G57</f>
        <v>32913.627416464107</v>
      </c>
      <c r="H324" s="290">
        <f t="shared" ca="1" si="24"/>
        <v>2023.0716274128617</v>
      </c>
      <c r="I324" s="290">
        <f t="shared" ca="1" si="24"/>
        <v>1868.8446416538366</v>
      </c>
      <c r="J324" s="290">
        <f t="shared" ca="1" si="24"/>
        <v>2279.7131386828382</v>
      </c>
      <c r="K324" s="290">
        <f t="shared" ca="1" si="24"/>
        <v>16.814341048492203</v>
      </c>
      <c r="L324" s="290">
        <f t="shared" ca="1" si="24"/>
        <v>82.388715376039244</v>
      </c>
      <c r="M324" s="290">
        <f t="shared" ca="1" si="24"/>
        <v>776.8844694442206</v>
      </c>
      <c r="N324" s="290">
        <f t="shared" ca="1" si="24"/>
        <v>251.87166168791131</v>
      </c>
      <c r="O324" s="290">
        <f t="shared" ca="1" si="24"/>
        <v>448.72441822968045</v>
      </c>
      <c r="P324" s="290">
        <f t="shared" ca="1" si="24"/>
        <v>0</v>
      </c>
      <c r="Q324" s="290">
        <f t="shared" ca="1" si="24"/>
        <v>0</v>
      </c>
      <c r="R324" s="290">
        <f t="shared" ca="1" si="24"/>
        <v>0</v>
      </c>
      <c r="S324" s="290">
        <f t="shared" ca="1" si="24"/>
        <v>0</v>
      </c>
      <c r="T324" s="290">
        <f t="shared" ca="1" si="24"/>
        <v>0</v>
      </c>
      <c r="U324" s="290">
        <f t="shared" ca="1" si="24"/>
        <v>0</v>
      </c>
    </row>
    <row r="325" spans="1:23" s="22" customFormat="1" outlineLevel="1">
      <c r="A325" s="46">
        <f>IF(ISBLANK('Input-Accounts'!A325),"",'Input-Accounts'!A325)</f>
        <v>281</v>
      </c>
      <c r="B325" s="80" t="str">
        <f>IF(ISBLANK('Input-Accounts'!B325),"",'Input-Accounts'!B325)</f>
        <v>INT_TOTPLT</v>
      </c>
      <c r="C325" s="46"/>
      <c r="D325" s="290">
        <f>D59</f>
        <v>781189.00691999984</v>
      </c>
      <c r="E325" s="14">
        <f t="shared" ca="1" si="19"/>
        <v>0</v>
      </c>
      <c r="G325" s="290">
        <f t="shared" ref="G325:U325" ca="1" si="25">G59</f>
        <v>608643.9964131848</v>
      </c>
      <c r="H325" s="290">
        <f t="shared" ca="1" si="25"/>
        <v>36003.682873946498</v>
      </c>
      <c r="I325" s="290">
        <f t="shared" ca="1" si="25"/>
        <v>37671.626505108208</v>
      </c>
      <c r="J325" s="290">
        <f t="shared" ca="1" si="25"/>
        <v>55890.197081635648</v>
      </c>
      <c r="K325" s="290">
        <f t="shared" ca="1" si="25"/>
        <v>436.80918912760831</v>
      </c>
      <c r="L325" s="290">
        <f t="shared" ca="1" si="25"/>
        <v>1432.2700833509757</v>
      </c>
      <c r="M325" s="290">
        <f t="shared" ca="1" si="25"/>
        <v>20580.513044182218</v>
      </c>
      <c r="N325" s="290">
        <f t="shared" ca="1" si="25"/>
        <v>7685.8057759352596</v>
      </c>
      <c r="O325" s="290">
        <f t="shared" ca="1" si="25"/>
        <v>12844.105953528817</v>
      </c>
      <c r="P325" s="290">
        <f t="shared" ca="1" si="25"/>
        <v>0</v>
      </c>
      <c r="Q325" s="290">
        <f t="shared" ca="1" si="25"/>
        <v>0</v>
      </c>
      <c r="R325" s="290">
        <f t="shared" ca="1" si="25"/>
        <v>0</v>
      </c>
      <c r="S325" s="290">
        <f t="shared" ca="1" si="25"/>
        <v>0</v>
      </c>
      <c r="T325" s="290">
        <f t="shared" ca="1" si="25"/>
        <v>0</v>
      </c>
      <c r="U325" s="290">
        <f t="shared" ca="1" si="25"/>
        <v>0</v>
      </c>
    </row>
    <row r="326" spans="1:23" s="22" customFormat="1" outlineLevel="1">
      <c r="A326" s="46">
        <f>IF(ISBLANK('Input-Accounts'!A326),"",'Input-Accounts'!A326)</f>
        <v>282</v>
      </c>
      <c r="B326" s="80" t="str">
        <f>IF(ISBLANK('Input-Accounts'!B326),"",'Input-Accounts'!B326)</f>
        <v>INT_RATEBASE</v>
      </c>
      <c r="C326" s="46"/>
      <c r="D326" s="290">
        <f t="shared" ref="D326" si="26">D$124</f>
        <v>456782.98091999989</v>
      </c>
      <c r="E326" s="14">
        <f t="shared" ca="1" si="19"/>
        <v>0</v>
      </c>
      <c r="G326" s="290">
        <f t="shared" ref="G326:U326" ca="1" si="27">G$124</f>
        <v>357449.43947429577</v>
      </c>
      <c r="H326" s="290">
        <f t="shared" ca="1" si="27"/>
        <v>20930.576869346936</v>
      </c>
      <c r="I326" s="290">
        <f t="shared" ca="1" si="27"/>
        <v>21489.942596258748</v>
      </c>
      <c r="J326" s="290">
        <f t="shared" ca="1" si="27"/>
        <v>32399.373775306667</v>
      </c>
      <c r="K326" s="290">
        <f t="shared" ca="1" si="27"/>
        <v>232.98006912634588</v>
      </c>
      <c r="L326" s="290">
        <f t="shared" ca="1" si="27"/>
        <v>826.08794386294221</v>
      </c>
      <c r="M326" s="290">
        <f t="shared" ca="1" si="27"/>
        <v>11756.69150112247</v>
      </c>
      <c r="N326" s="290">
        <f t="shared" ca="1" si="27"/>
        <v>4281.7470955232857</v>
      </c>
      <c r="O326" s="290">
        <f t="shared" ca="1" si="27"/>
        <v>7416.1415951568279</v>
      </c>
      <c r="P326" s="290">
        <f t="shared" ca="1" si="27"/>
        <v>0</v>
      </c>
      <c r="Q326" s="290">
        <f t="shared" ca="1" si="27"/>
        <v>0</v>
      </c>
      <c r="R326" s="290">
        <f t="shared" ca="1" si="27"/>
        <v>0</v>
      </c>
      <c r="S326" s="290">
        <f t="shared" ca="1" si="27"/>
        <v>0</v>
      </c>
      <c r="T326" s="290">
        <f t="shared" ca="1" si="27"/>
        <v>0</v>
      </c>
      <c r="U326" s="290">
        <f t="shared" ca="1" si="27"/>
        <v>0</v>
      </c>
    </row>
    <row r="327" spans="1:23">
      <c r="A327" s="46">
        <f>IF(ISBLANK('Input-Accounts'!A327),"",'Input-Accounts'!A327)</f>
        <v>283</v>
      </c>
      <c r="B327" s="80" t="str">
        <f>IF(ISBLANK('Input-Accounts'!B327),"",'Input-Accounts'!B327)</f>
        <v>INT_DMAINS_SERV</v>
      </c>
      <c r="D327" s="290">
        <f>D$35+D$38</f>
        <v>560632.33008999994</v>
      </c>
      <c r="E327" s="14">
        <f t="shared" ca="1" si="19"/>
        <v>0</v>
      </c>
      <c r="F327" s="22"/>
      <c r="G327" s="290">
        <f t="shared" ref="G327:U327" ca="1" si="28">G$35+G$38</f>
        <v>464638.02818251186</v>
      </c>
      <c r="H327" s="290">
        <f t="shared" ca="1" si="28"/>
        <v>25632.916997751498</v>
      </c>
      <c r="I327" s="290">
        <f t="shared" ca="1" si="28"/>
        <v>18895.379523147811</v>
      </c>
      <c r="J327" s="290">
        <f t="shared" ca="1" si="28"/>
        <v>30710.452657354264</v>
      </c>
      <c r="K327" s="290">
        <f t="shared" ca="1" si="28"/>
        <v>116.75807563929179</v>
      </c>
      <c r="L327" s="290">
        <f t="shared" ca="1" si="28"/>
        <v>764.76899619739629</v>
      </c>
      <c r="M327" s="290">
        <f t="shared" ca="1" si="28"/>
        <v>10037.428995196526</v>
      </c>
      <c r="N327" s="290">
        <f t="shared" ca="1" si="28"/>
        <v>3056.8243819825602</v>
      </c>
      <c r="O327" s="290">
        <f t="shared" ca="1" si="28"/>
        <v>6779.7722802187945</v>
      </c>
      <c r="P327" s="290">
        <f t="shared" ca="1" si="28"/>
        <v>0</v>
      </c>
      <c r="Q327" s="290">
        <f t="shared" ca="1" si="28"/>
        <v>0</v>
      </c>
      <c r="R327" s="290">
        <f t="shared" ca="1" si="28"/>
        <v>0</v>
      </c>
      <c r="S327" s="290">
        <f t="shared" ca="1" si="28"/>
        <v>0</v>
      </c>
      <c r="T327" s="290">
        <f t="shared" ca="1" si="28"/>
        <v>0</v>
      </c>
      <c r="U327" s="290">
        <f t="shared" ca="1" si="28"/>
        <v>0</v>
      </c>
      <c r="V327" s="22"/>
      <c r="W327" s="14"/>
    </row>
    <row r="328" spans="1:23">
      <c r="A328" s="46">
        <f>IF(ISBLANK('Input-Accounts'!A328),"",'Input-Accounts'!A328)</f>
        <v>284</v>
      </c>
      <c r="B328" s="80" t="str">
        <f>IF(ISBLANK('Input-Accounts'!B328),"",'Input-Accounts'!B328)</f>
        <v>INT_OML</v>
      </c>
      <c r="D328" s="290">
        <f>SUMPRODUCT('Input-Accounts'!$L$129:$L$223,D$129:D$223)</f>
        <v>15993.380521776813</v>
      </c>
      <c r="E328" s="14">
        <f t="shared" ca="1" si="19"/>
        <v>0</v>
      </c>
      <c r="F328" s="22"/>
      <c r="G328" s="290">
        <f ca="1">SUMPRODUCT('Input-Accounts'!$L$129:$L$223,G$129:G$223)</f>
        <v>12945.770960677597</v>
      </c>
      <c r="H328" s="290">
        <f ca="1">SUMPRODUCT('Input-Accounts'!$L$129:$L$223,H$129:H$223)</f>
        <v>795.7257823375395</v>
      </c>
      <c r="I328" s="290">
        <f ca="1">SUMPRODUCT('Input-Accounts'!$L$129:$L$223,I$129:I$223)</f>
        <v>735.06436667743264</v>
      </c>
      <c r="J328" s="290">
        <f ca="1">SUMPRODUCT('Input-Accounts'!$L$129:$L$223,J$129:J$223)</f>
        <v>896.66944867561494</v>
      </c>
      <c r="K328" s="290">
        <f ca="1">SUMPRODUCT('Input-Accounts'!$L$129:$L$223,K$129:K$223)</f>
        <v>6.613510121938555</v>
      </c>
      <c r="L328" s="290">
        <f ca="1">SUMPRODUCT('Input-Accounts'!$L$129:$L$223,L$129:L$223)</f>
        <v>32.405587676705963</v>
      </c>
      <c r="M328" s="290">
        <f ca="1">SUMPRODUCT('Input-Accounts'!$L$129:$L$223,M$129:M$223)</f>
        <v>305.56851960053183</v>
      </c>
      <c r="N328" s="290">
        <f ca="1">SUMPRODUCT('Input-Accounts'!$L$129:$L$223,N$129:N$223)</f>
        <v>99.067562576403077</v>
      </c>
      <c r="O328" s="290">
        <f ca="1">SUMPRODUCT('Input-Accounts'!$L$129:$L$223,O$129:O$223)</f>
        <v>176.49478343304449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  <c r="V328" s="22"/>
      <c r="W328" s="14"/>
    </row>
    <row r="329" spans="1:23">
      <c r="A329" s="46">
        <f>IF(ISBLANK('Input-Accounts'!A329),"",'Input-Accounts'!A329)</f>
        <v>285</v>
      </c>
      <c r="B329" s="80" t="str">
        <f>IF(ISBLANK('Input-Accounts'!B329),"",'Input-Accounts'!B329)</f>
        <v>INT_DIST_OL</v>
      </c>
      <c r="D329" s="290">
        <f>SUMPRODUCT('Input-Accounts'!$L$197:$L$206,D$197:D$206)</f>
        <v>9088.647172805835</v>
      </c>
      <c r="E329" s="14">
        <f t="shared" ca="1" si="19"/>
        <v>0</v>
      </c>
      <c r="F329" s="22"/>
      <c r="G329" s="290">
        <f ca="1">SUMPRODUCT('Input-Accounts'!$L$197:$L$206,G$197:G$206)</f>
        <v>7405.214477892001</v>
      </c>
      <c r="H329" s="290">
        <f ca="1">SUMPRODUCT('Input-Accounts'!$L$197:$L$206,H$197:H$206)</f>
        <v>457.33584409543818</v>
      </c>
      <c r="I329" s="290">
        <f ca="1">SUMPRODUCT('Input-Accounts'!$L$197:$L$206,I$197:I$206)</f>
        <v>417.87296709701934</v>
      </c>
      <c r="J329" s="290">
        <f ca="1">SUMPRODUCT('Input-Accounts'!$L$197:$L$206,J$197:J$206)</f>
        <v>478.12754260185966</v>
      </c>
      <c r="K329" s="290">
        <f ca="1">SUMPRODUCT('Input-Accounts'!$L$197:$L$206,K$197:K$206)</f>
        <v>3.546326456741447</v>
      </c>
      <c r="L329" s="290">
        <f ca="1">SUMPRODUCT('Input-Accounts'!$L$197:$L$206,L$197:L$206)</f>
        <v>18.642954001808583</v>
      </c>
      <c r="M329" s="290">
        <f ca="1">SUMPRODUCT('Input-Accounts'!$L$197:$L$206,M$197:M$206)</f>
        <v>163.50160844060738</v>
      </c>
      <c r="N329" s="290">
        <f ca="1">SUMPRODUCT('Input-Accounts'!$L$197:$L$206,N$197:N$206)</f>
        <v>53.331060446729147</v>
      </c>
      <c r="O329" s="290">
        <f ca="1">SUMPRODUCT('Input-Accounts'!$L$197:$L$206,O$197:O$206)</f>
        <v>91.074391773632826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  <c r="V329" s="22"/>
      <c r="W329" s="14"/>
    </row>
    <row r="330" spans="1:23">
      <c r="A330" s="46">
        <f>IF(ISBLANK('Input-Accounts'!A330),"",'Input-Accounts'!A330)</f>
        <v>286</v>
      </c>
      <c r="B330" s="80" t="str">
        <f>IF(ISBLANK('Input-Accounts'!B330),"",'Input-Accounts'!B330)</f>
        <v>INT_DIST_ML</v>
      </c>
      <c r="D330" s="290">
        <f>SUMPRODUCT('Input-Accounts'!$L$212:$L$220,D$212:D$220)</f>
        <v>1514.3092290268612</v>
      </c>
      <c r="E330" s="14">
        <f t="shared" ca="1" si="19"/>
        <v>0</v>
      </c>
      <c r="F330" s="22"/>
      <c r="G330" s="290">
        <f ca="1">SUMPRODUCT('Input-Accounts'!$L$212:$L$220,G$212:G$220)</f>
        <v>1215.4196926631821</v>
      </c>
      <c r="H330" s="290">
        <f ca="1">SUMPRODUCT('Input-Accounts'!$L$212:$L$220,H$212:H$220)</f>
        <v>72.647381855009755</v>
      </c>
      <c r="I330" s="290">
        <f ca="1">SUMPRODUCT('Input-Accounts'!$L$212:$L$220,I$212:I$220)</f>
        <v>65.322405242910449</v>
      </c>
      <c r="J330" s="290">
        <f ca="1">SUMPRODUCT('Input-Accounts'!$L$212:$L$220,J$212:J$220)</f>
        <v>95.372719949166381</v>
      </c>
      <c r="K330" s="290">
        <f ca="1">SUMPRODUCT('Input-Accounts'!$L$212:$L$220,K$212:K$220)</f>
        <v>0.52284622850983198</v>
      </c>
      <c r="L330" s="290">
        <f ca="1">SUMPRODUCT('Input-Accounts'!$L$212:$L$220,L$212:L$220)</f>
        <v>2.7952058259300188</v>
      </c>
      <c r="M330" s="290">
        <f ca="1">SUMPRODUCT('Input-Accounts'!$L$212:$L$220,M$212:M$220)</f>
        <v>31.937875617181852</v>
      </c>
      <c r="N330" s="290">
        <f ca="1">SUMPRODUCT('Input-Accounts'!$L$212:$L$220,N$212:N$220)</f>
        <v>10.054861589845142</v>
      </c>
      <c r="O330" s="290">
        <f ca="1">SUMPRODUCT('Input-Accounts'!$L$212:$L$220,O$212:O$220)</f>
        <v>20.236240055125712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  <c r="V330" s="22"/>
      <c r="W330" s="14"/>
    </row>
    <row r="331" spans="1:23">
      <c r="A331" s="46">
        <f>IF(ISBLANK('Input-Accounts'!A331),"",'Input-Accounts'!A331)</f>
        <v>287</v>
      </c>
      <c r="B331" s="80" t="str">
        <f>IF(ISBLANK('Input-Accounts'!B331),"",'Input-Accounts'!B331)</f>
        <v>INT_CUSTACC</v>
      </c>
      <c r="D331" s="290">
        <f t="shared" ref="D331" si="29">SUM(D$228:D$230)</f>
        <v>14906.337091777219</v>
      </c>
      <c r="E331" s="14">
        <f t="shared" ca="1" si="19"/>
        <v>0</v>
      </c>
      <c r="F331" s="22"/>
      <c r="G331" s="290">
        <f t="shared" ref="G331:U331" ca="1" si="30">SUM(G$228:G$230)</f>
        <v>13924.803562382891</v>
      </c>
      <c r="H331" s="290">
        <f t="shared" ca="1" si="30"/>
        <v>594.66173224344232</v>
      </c>
      <c r="I331" s="290">
        <f t="shared" ca="1" si="30"/>
        <v>250.75060121695822</v>
      </c>
      <c r="J331" s="290">
        <f t="shared" ca="1" si="30"/>
        <v>89.150212793878922</v>
      </c>
      <c r="K331" s="290">
        <f t="shared" ca="1" si="30"/>
        <v>0.46161922482267403</v>
      </c>
      <c r="L331" s="290">
        <f t="shared" ca="1" si="30"/>
        <v>15.329304507347452</v>
      </c>
      <c r="M331" s="290">
        <f t="shared" ca="1" si="30"/>
        <v>28.131580186183204</v>
      </c>
      <c r="N331" s="290">
        <f t="shared" ca="1" si="30"/>
        <v>2.0858015727398191</v>
      </c>
      <c r="O331" s="290">
        <f t="shared" ca="1" si="30"/>
        <v>0.9626776489568396</v>
      </c>
      <c r="P331" s="290">
        <f t="shared" ca="1" si="30"/>
        <v>0</v>
      </c>
      <c r="Q331" s="290">
        <f t="shared" ca="1" si="30"/>
        <v>0</v>
      </c>
      <c r="R331" s="290">
        <f t="shared" ca="1" si="30"/>
        <v>0</v>
      </c>
      <c r="S331" s="290">
        <f t="shared" ca="1" si="30"/>
        <v>0</v>
      </c>
      <c r="T331" s="290">
        <f t="shared" ca="1" si="30"/>
        <v>0</v>
      </c>
      <c r="U331" s="290">
        <f t="shared" ca="1" si="30"/>
        <v>0</v>
      </c>
      <c r="V331" s="22"/>
      <c r="W331" s="14"/>
    </row>
    <row r="332" spans="1:23">
      <c r="A332" s="46">
        <f>IF(ISBLANK('Input-Accounts'!A332),"",'Input-Accounts'!A332)</f>
        <v>288</v>
      </c>
      <c r="B332" s="80" t="str">
        <f>IF(ISBLANK('Input-Accounts'!B332),"",'Input-Accounts'!B332)</f>
        <v>INT_PROD_TRANSM_DIST_SUBTOTAL</v>
      </c>
      <c r="D332" s="290">
        <f>D22+D30+D44</f>
        <v>714937.15145999996</v>
      </c>
      <c r="E332" s="14">
        <f t="shared" ca="1" si="19"/>
        <v>0</v>
      </c>
      <c r="F332" s="22"/>
      <c r="G332" s="290">
        <f t="shared" ref="G332:U332" ca="1" si="31">G22+G30+G44</f>
        <v>555020.82803410769</v>
      </c>
      <c r="H332" s="290">
        <f t="shared" ca="1" si="31"/>
        <v>32707.920697322188</v>
      </c>
      <c r="I332" s="290">
        <f t="shared" ca="1" si="31"/>
        <v>34626.349443251398</v>
      </c>
      <c r="J332" s="290">
        <f t="shared" ca="1" si="31"/>
        <v>52173.690022101422</v>
      </c>
      <c r="K332" s="290">
        <f t="shared" ca="1" si="31"/>
        <v>409.3933171366595</v>
      </c>
      <c r="L332" s="290">
        <f t="shared" ca="1" si="31"/>
        <v>1298.0574793218689</v>
      </c>
      <c r="M332" s="290">
        <f t="shared" ca="1" si="31"/>
        <v>19313.729821362431</v>
      </c>
      <c r="N332" s="290">
        <f t="shared" ca="1" si="31"/>
        <v>7274.9298078889869</v>
      </c>
      <c r="O332" s="290">
        <f t="shared" ca="1" si="31"/>
        <v>12112.252837507409</v>
      </c>
      <c r="P332" s="290">
        <f t="shared" ca="1" si="31"/>
        <v>0</v>
      </c>
      <c r="Q332" s="290">
        <f t="shared" ca="1" si="31"/>
        <v>0</v>
      </c>
      <c r="R332" s="290">
        <f t="shared" ca="1" si="31"/>
        <v>0</v>
      </c>
      <c r="S332" s="290">
        <f t="shared" ca="1" si="31"/>
        <v>0</v>
      </c>
      <c r="T332" s="290">
        <f t="shared" ca="1" si="31"/>
        <v>0</v>
      </c>
      <c r="U332" s="290">
        <f t="shared" ca="1" si="31"/>
        <v>0</v>
      </c>
      <c r="V332" s="22"/>
      <c r="W332" s="14"/>
    </row>
    <row r="333" spans="1:23">
      <c r="A333" s="46">
        <f>IF(ISBLANK('Input-Accounts'!A333),"",'Input-Accounts'!A333)</f>
        <v>289</v>
      </c>
      <c r="B333" s="80" t="str">
        <f>IF(ISBLANK('Input-Accounts'!B333),"",'Input-Accounts'!B333)</f>
        <v>INT_DIST_SUBTOTAL</v>
      </c>
      <c r="D333" s="290">
        <f>SUM(D33,D35:D43)</f>
        <v>625397.28821999999</v>
      </c>
      <c r="E333" s="14">
        <f t="shared" ca="1" si="19"/>
        <v>0</v>
      </c>
      <c r="F333" s="22"/>
      <c r="G333" s="290">
        <f t="shared" ref="G333:U333" ca="1" si="32">SUM(G33,G35:G43)</f>
        <v>500568.85029071005</v>
      </c>
      <c r="H333" s="290">
        <f t="shared" ca="1" si="32"/>
        <v>29394.176258771371</v>
      </c>
      <c r="I333" s="290">
        <f t="shared" ca="1" si="32"/>
        <v>29114.608406108284</v>
      </c>
      <c r="J333" s="290">
        <f t="shared" ca="1" si="32"/>
        <v>37024.492376786446</v>
      </c>
      <c r="K333" s="290">
        <f t="shared" ca="1" si="32"/>
        <v>324.86834801466512</v>
      </c>
      <c r="L333" s="290">
        <f t="shared" ca="1" si="32"/>
        <v>1116.3821747971897</v>
      </c>
      <c r="M333" s="290">
        <f t="shared" ca="1" si="32"/>
        <v>14085.634290660048</v>
      </c>
      <c r="N333" s="290">
        <f t="shared" ca="1" si="32"/>
        <v>5537.0584653934984</v>
      </c>
      <c r="O333" s="290">
        <f t="shared" ca="1" si="32"/>
        <v>8231.2176087583975</v>
      </c>
      <c r="P333" s="290">
        <f t="shared" ca="1" si="32"/>
        <v>0</v>
      </c>
      <c r="Q333" s="290">
        <f t="shared" ca="1" si="32"/>
        <v>0</v>
      </c>
      <c r="R333" s="290">
        <f t="shared" ca="1" si="32"/>
        <v>0</v>
      </c>
      <c r="S333" s="290">
        <f t="shared" ca="1" si="32"/>
        <v>0</v>
      </c>
      <c r="T333" s="290">
        <f t="shared" ca="1" si="32"/>
        <v>0</v>
      </c>
      <c r="U333" s="290">
        <f t="shared" ca="1" si="32"/>
        <v>0</v>
      </c>
      <c r="V333" s="22"/>
      <c r="W333" s="14"/>
    </row>
    <row r="334" spans="1:23">
      <c r="A334" s="46">
        <f>IF(ISBLANK('Input-Accounts'!A334),"",'Input-Accounts'!A334)</f>
        <v>290</v>
      </c>
      <c r="B334" s="80" t="str">
        <f>IF(ISBLANK('Input-Accounts'!B334),"",'Input-Accounts'!B334)</f>
        <v>INT_OM_Excl_A&amp;G</v>
      </c>
      <c r="D334" s="290">
        <f>SUM(D172:D179,D181:D182)+D193+D208+D221+D248</f>
        <v>47369.814046425323</v>
      </c>
      <c r="E334" s="14">
        <f t="shared" ca="1" si="19"/>
        <v>0</v>
      </c>
      <c r="F334" s="22"/>
      <c r="G334" s="290">
        <f t="shared" ref="G334:U334" ca="1" si="33">SUM(G172:G179,G181:G182)+G193+G208+G221+G248</f>
        <v>40414.979294349003</v>
      </c>
      <c r="H334" s="290">
        <f t="shared" ca="1" si="33"/>
        <v>2170.7493869305454</v>
      </c>
      <c r="I334" s="290">
        <f t="shared" ca="1" si="33"/>
        <v>1662.2780308215631</v>
      </c>
      <c r="J334" s="290">
        <f t="shared" ca="1" si="33"/>
        <v>1837.089110507537</v>
      </c>
      <c r="K334" s="290">
        <f t="shared" ca="1" si="33"/>
        <v>12.855393019109981</v>
      </c>
      <c r="L334" s="290">
        <f t="shared" ca="1" si="33"/>
        <v>76.395233459844164</v>
      </c>
      <c r="M334" s="290">
        <f t="shared" ca="1" si="33"/>
        <v>634.11571148000291</v>
      </c>
      <c r="N334" s="290">
        <f t="shared" ca="1" si="33"/>
        <v>204.70466169805854</v>
      </c>
      <c r="O334" s="290">
        <f t="shared" ca="1" si="33"/>
        <v>356.64722415967248</v>
      </c>
      <c r="P334" s="290">
        <f t="shared" ca="1" si="33"/>
        <v>0</v>
      </c>
      <c r="Q334" s="290">
        <f t="shared" ca="1" si="33"/>
        <v>0</v>
      </c>
      <c r="R334" s="290">
        <f t="shared" ca="1" si="33"/>
        <v>0</v>
      </c>
      <c r="S334" s="290">
        <f t="shared" ca="1" si="33"/>
        <v>0</v>
      </c>
      <c r="T334" s="290">
        <f t="shared" ca="1" si="33"/>
        <v>0</v>
      </c>
      <c r="U334" s="290">
        <f t="shared" ca="1" si="33"/>
        <v>0</v>
      </c>
      <c r="V334" s="22"/>
      <c r="W334" s="14"/>
    </row>
    <row r="335" spans="1:23">
      <c r="A335" s="46">
        <f>IF(ISBLANK('Input-Accounts'!A335),"",'Input-Accounts'!A335)</f>
        <v>291</v>
      </c>
      <c r="B335" s="80" t="str">
        <f>IF(ISBLANK('Input-Accounts'!B335),"",'Input-Accounts'!B335)</f>
        <v>INT_OM_DIST_SUBTOTAL</v>
      </c>
      <c r="D335" s="290">
        <f>SUM(D197:D205)+SUM(D212:D219)</f>
        <v>12111.915013353329</v>
      </c>
      <c r="E335" s="14">
        <f t="shared" ca="1" si="19"/>
        <v>0</v>
      </c>
      <c r="F335" s="22"/>
      <c r="G335" s="290">
        <f t="shared" ref="G335:U335" ca="1" si="34">SUM(G197:G205)+SUM(G212:G219)</f>
        <v>9699.1734494531847</v>
      </c>
      <c r="H335" s="290">
        <f t="shared" ca="1" si="34"/>
        <v>604.02396188391037</v>
      </c>
      <c r="I335" s="290">
        <f t="shared" ca="1" si="34"/>
        <v>590.4286727113174</v>
      </c>
      <c r="J335" s="290">
        <f t="shared" ca="1" si="34"/>
        <v>708.87313159537348</v>
      </c>
      <c r="K335" s="290">
        <f t="shared" ca="1" si="34"/>
        <v>5.5765107870457813</v>
      </c>
      <c r="L335" s="290">
        <f t="shared" ca="1" si="34"/>
        <v>25.555723088747129</v>
      </c>
      <c r="M335" s="290">
        <f t="shared" ca="1" si="34"/>
        <v>249.92451484478642</v>
      </c>
      <c r="N335" s="290">
        <f t="shared" ca="1" si="34"/>
        <v>86.165693676471875</v>
      </c>
      <c r="O335" s="290">
        <f t="shared" ca="1" si="34"/>
        <v>142.19335531249132</v>
      </c>
      <c r="P335" s="290">
        <f t="shared" ca="1" si="34"/>
        <v>0</v>
      </c>
      <c r="Q335" s="290">
        <f t="shared" ca="1" si="34"/>
        <v>0</v>
      </c>
      <c r="R335" s="290">
        <f t="shared" ca="1" si="34"/>
        <v>0</v>
      </c>
      <c r="S335" s="290">
        <f t="shared" ca="1" si="34"/>
        <v>0</v>
      </c>
      <c r="T335" s="290">
        <f t="shared" ca="1" si="34"/>
        <v>0</v>
      </c>
      <c r="U335" s="290">
        <f t="shared" ca="1" si="34"/>
        <v>0</v>
      </c>
      <c r="V335" s="22"/>
      <c r="W335" s="14"/>
    </row>
    <row r="336" spans="1:23">
      <c r="A336" s="46">
        <f>IF(ISBLANK('Input-Accounts'!A336),"",'Input-Accounts'!A336)</f>
        <v>292</v>
      </c>
      <c r="B336" s="80" t="str">
        <f>IF(ISBLANK('Input-Accounts'!B336),"",'Input-Accounts'!B336)</f>
        <v>INT_REQ_INCOME</v>
      </c>
      <c r="D336" s="290">
        <f t="shared" ref="D336" si="35">D310</f>
        <v>38965</v>
      </c>
      <c r="E336" s="14">
        <f t="shared" ca="1" si="19"/>
        <v>0</v>
      </c>
      <c r="F336" s="22"/>
      <c r="G336" s="290">
        <f t="shared" ref="G336:U336" ca="1" si="36">G310</f>
        <v>30491.541915733644</v>
      </c>
      <c r="H336" s="290">
        <f t="shared" ca="1" si="36"/>
        <v>1785.4428947232141</v>
      </c>
      <c r="I336" s="290">
        <f t="shared" ca="1" si="36"/>
        <v>1833.1585199972128</v>
      </c>
      <c r="J336" s="290">
        <f t="shared" ca="1" si="36"/>
        <v>2763.7667161157342</v>
      </c>
      <c r="K336" s="290">
        <f t="shared" ca="1" si="36"/>
        <v>19.873919941640693</v>
      </c>
      <c r="L336" s="290">
        <f t="shared" ca="1" si="36"/>
        <v>70.467854708135405</v>
      </c>
      <c r="M336" s="290">
        <f t="shared" ca="1" si="36"/>
        <v>1002.8821201231833</v>
      </c>
      <c r="N336" s="290">
        <f t="shared" ca="1" si="36"/>
        <v>365.24626035987222</v>
      </c>
      <c r="O336" s="290">
        <f t="shared" ca="1" si="36"/>
        <v>632.61979829737891</v>
      </c>
      <c r="P336" s="290">
        <f t="shared" ca="1" si="36"/>
        <v>0</v>
      </c>
      <c r="Q336" s="290">
        <f t="shared" ca="1" si="36"/>
        <v>0</v>
      </c>
      <c r="R336" s="290">
        <f t="shared" ca="1" si="36"/>
        <v>0</v>
      </c>
      <c r="S336" s="290">
        <f t="shared" ca="1" si="36"/>
        <v>0</v>
      </c>
      <c r="T336" s="290">
        <f t="shared" ca="1" si="36"/>
        <v>0</v>
      </c>
      <c r="U336" s="290">
        <f t="shared" ca="1" si="36"/>
        <v>0</v>
      </c>
      <c r="V336" s="22"/>
      <c r="W336" s="14"/>
    </row>
    <row r="337" spans="1:23">
      <c r="A337" s="46">
        <f>IF(ISBLANK('Input-Accounts'!A337),"",'Input-Accounts'!A337)</f>
        <v>293</v>
      </c>
      <c r="B337" s="80" t="str">
        <f>IF(ISBLANK('Input-Accounts'!B337),"",'Input-Accounts'!B337)</f>
        <v>INT_REV_REQ</v>
      </c>
      <c r="D337" s="290">
        <f t="shared" ref="D337" si="37">D316</f>
        <v>333174.44362438819</v>
      </c>
      <c r="E337" s="14"/>
      <c r="F337" s="22"/>
      <c r="G337" s="290">
        <f t="shared" ref="G337:U337" ca="1" si="38">G316</f>
        <v>274481.30478040798</v>
      </c>
      <c r="H337" s="290">
        <f t="shared" ca="1" si="38"/>
        <v>15113.964083012137</v>
      </c>
      <c r="I337" s="290">
        <f t="shared" ca="1" si="38"/>
        <v>18121.208004098487</v>
      </c>
      <c r="J337" s="290">
        <f t="shared" ca="1" si="38"/>
        <v>15848.165344014898</v>
      </c>
      <c r="K337" s="290">
        <f t="shared" ca="1" si="38"/>
        <v>1164.0352432800535</v>
      </c>
      <c r="L337" s="290">
        <f t="shared" ca="1" si="38"/>
        <v>716.21224403496547</v>
      </c>
      <c r="M337" s="290">
        <f t="shared" ca="1" si="38"/>
        <v>5129.5483414963301</v>
      </c>
      <c r="N337" s="290">
        <f t="shared" ca="1" si="38"/>
        <v>986.17979468164071</v>
      </c>
      <c r="O337" s="290">
        <f t="shared" ca="1" si="38"/>
        <v>1613.8257893617831</v>
      </c>
      <c r="P337" s="290">
        <f t="shared" ca="1" si="38"/>
        <v>0</v>
      </c>
      <c r="Q337" s="290">
        <f t="shared" ca="1" si="38"/>
        <v>0</v>
      </c>
      <c r="R337" s="290">
        <f t="shared" ca="1" si="38"/>
        <v>0</v>
      </c>
      <c r="S337" s="290">
        <f t="shared" ca="1" si="38"/>
        <v>0</v>
      </c>
      <c r="T337" s="290">
        <f t="shared" ca="1" si="38"/>
        <v>0</v>
      </c>
      <c r="U337" s="290">
        <f t="shared" ca="1" si="38"/>
        <v>0</v>
      </c>
      <c r="V337" s="22"/>
      <c r="W337" s="14"/>
    </row>
    <row r="338" spans="1:23">
      <c r="A338" s="46" t="str">
        <f>IF(ISBLANK('Input-Accounts'!A338),"",'Input-Accounts'!A338)</f>
        <v/>
      </c>
      <c r="B338" s="80"/>
      <c r="D338" s="294"/>
      <c r="E338" s="14"/>
      <c r="F338" s="22"/>
      <c r="G338" s="290"/>
      <c r="H338" s="294"/>
      <c r="I338" s="294"/>
      <c r="J338" s="294"/>
      <c r="K338" s="294"/>
      <c r="L338" s="294"/>
      <c r="M338" s="294"/>
      <c r="N338" s="294"/>
      <c r="O338" s="294"/>
      <c r="P338" s="294"/>
      <c r="Q338" s="294"/>
      <c r="R338" s="294"/>
      <c r="S338" s="294"/>
      <c r="T338" s="294"/>
      <c r="U338" s="294"/>
      <c r="V338" s="22"/>
      <c r="W338" s="14"/>
    </row>
    <row r="339" spans="1:23">
      <c r="B339" s="80" t="str">
        <f>IF(ISBLANK('Input-Accounts'!B341),"",'Input-Accounts'!B341)</f>
        <v/>
      </c>
      <c r="C339" s="89"/>
      <c r="D339" s="22"/>
      <c r="E339" s="14" t="str">
        <f t="shared" si="19"/>
        <v/>
      </c>
      <c r="F339" s="22"/>
      <c r="G339" s="63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</row>
    <row r="340" spans="1:23">
      <c r="B340" s="80" t="str">
        <f>IF(ISBLANK('Input-Accounts'!B342),"",'Input-Accounts'!B342)</f>
        <v/>
      </c>
      <c r="C340" s="89"/>
      <c r="D340" s="22"/>
      <c r="E340" s="14" t="str">
        <f t="shared" si="19"/>
        <v/>
      </c>
      <c r="F340" s="22"/>
      <c r="G340" s="63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</row>
    <row r="341" spans="1:23">
      <c r="A341" s="46" t="str">
        <f>IF(ISBLANK('Input-Accounts'!A366),"",'Input-Accounts'!A366)</f>
        <v/>
      </c>
      <c r="B341" s="80" t="str">
        <f>IF(ISBLANK('Input-Accounts'!B343),"",'Input-Accounts'!B343)</f>
        <v>last line for internals</v>
      </c>
      <c r="C341" s="89"/>
      <c r="D341" s="22"/>
      <c r="E341" s="14" t="str">
        <f t="shared" si="19"/>
        <v/>
      </c>
      <c r="F341" s="22"/>
      <c r="G341" s="48"/>
      <c r="V341" s="22"/>
    </row>
    <row r="342" spans="1:23">
      <c r="A342" s="46" t="str">
        <f>IF(ISBLANK('Input-Accounts'!A367),"",'Input-Accounts'!A367)</f>
        <v/>
      </c>
      <c r="B342" s="80" t="str">
        <f>IF(ISBLANK('Input-Accounts'!B344),"",'Input-Accounts'!B344)</f>
        <v/>
      </c>
      <c r="C342" s="89"/>
      <c r="D342" s="22"/>
      <c r="E342" s="14"/>
      <c r="F342" s="22"/>
      <c r="G342" s="48"/>
      <c r="V342" s="22"/>
    </row>
    <row r="343" spans="1:23">
      <c r="A343" s="46" t="str">
        <f>IF(ISBLANK('Input-Accounts'!A368),"",'Input-Accounts'!A368)</f>
        <v/>
      </c>
      <c r="B343" s="80" t="str">
        <f>IF(ISBLANK('Input-Accounts'!B345),"",'Input-Accounts'!B345)</f>
        <v/>
      </c>
      <c r="C343" s="46" t="str">
        <f>IF(ISBLANK('Input-Accounts'!C346),"",'Input-Accounts'!C346)</f>
        <v/>
      </c>
      <c r="D343" t="str">
        <f>IF(ISBLANK('Input-Accounts'!D346),"",'Input-Accounts'!D346)</f>
        <v/>
      </c>
      <c r="E343" s="14" t="str">
        <f t="shared" ref="E343" si="39">IFERROR(IF(D343="","",IF(D343=0,0,IF(ABS(D343-SUM($G343:$U343))&lt;Check_Limit,0,1))),1)</f>
        <v/>
      </c>
      <c r="F343" s="14"/>
      <c r="G343" s="48"/>
    </row>
    <row r="344" spans="1:23">
      <c r="A344" s="46" t="str">
        <f>IF(ISBLANK('Input-Accounts'!A369),"",'Input-Accounts'!A369)</f>
        <v/>
      </c>
      <c r="B344" s="196" t="str">
        <f>IF(ISBLANK('Input-Accounts'!B346),"",'Input-Accounts'!B346)</f>
        <v>Operating Revenue</v>
      </c>
      <c r="D344" s="14"/>
      <c r="E344" s="14"/>
      <c r="F344" s="14"/>
      <c r="G344" s="48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3">
      <c r="A345" s="46" t="str">
        <f>IF(ISBLANK('Input-Accounts'!A370),"",'Input-Accounts'!A370)</f>
        <v/>
      </c>
      <c r="B345" s="80" t="str">
        <f>IF(ISBLANK('Input-Accounts'!B347),"",'Input-Accounts'!B347)</f>
        <v>Base Rate Revenue</v>
      </c>
      <c r="C345" s="46" t="str">
        <f>IF(ISBLANK('Input-Accounts'!C347),"",'Input-Accounts'!C347)</f>
        <v>480/481/489</v>
      </c>
      <c r="D345" s="14">
        <f>IF(ISBLANK('Input-Accounts'!D347),"",'Input-Accounts'!D347)</f>
        <v>113658.44524073001</v>
      </c>
      <c r="E345" s="14">
        <f t="shared" ref="E345:E359" ca="1" si="40">IFERROR(IF(D345="","",IF(D345=0,0,IF(ABS(D345-SUM($G345:$U345))&lt;Check_Limit,0,1))),1)</f>
        <v>0</v>
      </c>
      <c r="F345" s="14" t="str">
        <f>IF(D345=0,"-",IF('Input-Accounts'!$E347&lt;&gt;0,'Input-Accounts'!$E347,'Input-Accounts'!$J347))</f>
        <v>REV</v>
      </c>
      <c r="G345" s="48">
        <f ca="1">IFERROR(INDEX(G$320:G$338,MATCH($F345,$B$320:$B$338,0))/INDEX($D$320:$D$338,MATCH($F345,$B$320:$B$338,0)),SUMIFS('Input-Allocators'!D$32:D$79,'Input-Allocators'!$B$32:$B$79,$F345))*$D345</f>
        <v>80815.840750000018</v>
      </c>
      <c r="H345" s="14">
        <f ca="1">IFERROR(INDEX(H$320:H$338,MATCH($F345,$B$320:$B$338,0))/INDEX($D$320:$D$338,MATCH($F345,$B$320:$B$338,0)),SUMIFS('Input-Allocators'!E$32:E$79,'Input-Allocators'!$B$32:$B$79,$F345))*$D345</f>
        <v>5303.7781346900019</v>
      </c>
      <c r="I345" s="14">
        <f ca="1">IFERROR(INDEX(I$320:I$338,MATCH($F345,$B$320:$B$338,0))/INDEX($D$320:$D$338,MATCH($F345,$B$320:$B$338,0)),SUMIFS('Input-Allocators'!F$32:F$79,'Input-Allocators'!$B$32:$B$79,$F345))*$D345</f>
        <v>5596.6357099999996</v>
      </c>
      <c r="J345" s="14">
        <f ca="1">IFERROR(INDEX(J$320:J$338,MATCH($F345,$B$320:$B$338,0))/INDEX($D$320:$D$338,MATCH($F345,$B$320:$B$338,0)),SUMIFS('Input-Allocators'!G$32:G$79,'Input-Allocators'!$B$32:$B$79,$F345))*$D345</f>
        <v>11922.568058000004</v>
      </c>
      <c r="K345" s="14">
        <f ca="1">IFERROR(INDEX(K$320:K$338,MATCH($F345,$B$320:$B$338,0))/INDEX($D$320:$D$338,MATCH($F345,$B$320:$B$338,0)),SUMIFS('Input-Allocators'!H$32:H$79,'Input-Allocators'!$B$32:$B$79,$F345))*$D345</f>
        <v>34.125600000000333</v>
      </c>
      <c r="L345" s="14">
        <f ca="1">IFERROR(INDEX(L$320:L$338,MATCH($F345,$B$320:$B$338,0))/INDEX($D$320:$D$338,MATCH($F345,$B$320:$B$338,0)),SUMIFS('Input-Allocators'!I$32:I$79,'Input-Allocators'!$B$32:$B$79,$F345))*$D345</f>
        <v>355.45309860000015</v>
      </c>
      <c r="M345" s="14">
        <f ca="1">IFERROR(INDEX(M$320:M$338,MATCH($F345,$B$320:$B$338,0))/INDEX($D$320:$D$338,MATCH($F345,$B$320:$B$338,0)),SUMIFS('Input-Allocators'!J$32:J$79,'Input-Allocators'!$B$32:$B$79,$F345))*$D345</f>
        <v>4245.5228094400009</v>
      </c>
      <c r="N345" s="14">
        <f ca="1">IFERROR(INDEX(N$320:N$338,MATCH($F345,$B$320:$B$338,0))/INDEX($D$320:$D$338,MATCH($F345,$B$320:$B$338,0)),SUMIFS('Input-Allocators'!K$32:K$79,'Input-Allocators'!$B$32:$B$79,$F345))*$D345</f>
        <v>2144.0328800000002</v>
      </c>
      <c r="O345" s="14">
        <f ca="1">IFERROR(INDEX(O$320:O$338,MATCH($F345,$B$320:$B$338,0))/INDEX($D$320:$D$338,MATCH($F345,$B$320:$B$338,0)),SUMIFS('Input-Allocators'!L$32:L$79,'Input-Allocators'!$B$32:$B$79,$F345))*$D345</f>
        <v>3240.4882000000002</v>
      </c>
      <c r="P345" s="84"/>
      <c r="Q345" s="84"/>
      <c r="R345" s="84"/>
      <c r="S345" s="84"/>
      <c r="T345" s="84"/>
      <c r="U345" s="84"/>
    </row>
    <row r="346" spans="1:23">
      <c r="A346" s="46" t="str">
        <f>IF(ISBLANK('Input-Accounts'!A371),"",'Input-Accounts'!A371)</f>
        <v/>
      </c>
      <c r="B346" s="80" t="str">
        <f>IF(ISBLANK('Input-Accounts'!B348),"",'Input-Accounts'!B348)</f>
        <v/>
      </c>
      <c r="C346" s="46" t="str">
        <f>IF(ISBLANK('Input-Accounts'!C348),"",'Input-Accounts'!C348)</f>
        <v/>
      </c>
      <c r="D346" s="14">
        <f>IF(ISBLANK('Input-Accounts'!D348),"",'Input-Accounts'!D348)</f>
        <v>0</v>
      </c>
      <c r="E346" s="14">
        <f t="shared" ca="1" si="40"/>
        <v>0</v>
      </c>
      <c r="F346" s="14" t="str">
        <f>IF(D346=0,"-",IF('Input-Accounts'!$E348&lt;&gt;0,'Input-Accounts'!$E348,'Input-Accounts'!$J348))</f>
        <v>-</v>
      </c>
      <c r="G346" s="48">
        <f ca="1">IFERROR(INDEX(G$320:G$338,MATCH($F346,$B$320:$B$338,0))/INDEX($D$320:$D$338,MATCH($F346,$B$320:$B$338,0)),SUMIFS('Input-Allocators'!D$32:D$79,'Input-Allocators'!$B$32:$B$79,$F346))*$D346</f>
        <v>0</v>
      </c>
      <c r="H346" s="14">
        <f ca="1">IFERROR(INDEX(H$320:H$338,MATCH($F346,$B$320:$B$338,0))/INDEX($D$320:$D$338,MATCH($F346,$B$320:$B$338,0)),SUMIFS('Input-Allocators'!E$32:E$79,'Input-Allocators'!$B$32:$B$79,$F346))*$D346</f>
        <v>0</v>
      </c>
      <c r="I346" s="14">
        <f ca="1">IFERROR(INDEX(I$320:I$338,MATCH($F346,$B$320:$B$338,0))/INDEX($D$320:$D$338,MATCH($F346,$B$320:$B$338,0)),SUMIFS('Input-Allocators'!F$32:F$79,'Input-Allocators'!$B$32:$B$79,$F346))*$D346</f>
        <v>0</v>
      </c>
      <c r="J346" s="14">
        <f ca="1">IFERROR(INDEX(J$320:J$338,MATCH($F346,$B$320:$B$338,0))/INDEX($D$320:$D$338,MATCH($F346,$B$320:$B$338,0)),SUMIFS('Input-Allocators'!G$32:G$79,'Input-Allocators'!$B$32:$B$79,$F346))*$D346</f>
        <v>0</v>
      </c>
      <c r="K346" s="14">
        <f ca="1">IFERROR(INDEX(K$320:K$338,MATCH($F346,$B$320:$B$338,0))/INDEX($D$320:$D$338,MATCH($F346,$B$320:$B$338,0)),SUMIFS('Input-Allocators'!H$32:H$79,'Input-Allocators'!$B$32:$B$79,$F346))*$D346</f>
        <v>0</v>
      </c>
      <c r="L346" s="14">
        <f ca="1">IFERROR(INDEX(L$320:L$338,MATCH($F346,$B$320:$B$338,0))/INDEX($D$320:$D$338,MATCH($F346,$B$320:$B$338,0)),SUMIFS('Input-Allocators'!I$32:I$79,'Input-Allocators'!$B$32:$B$79,$F346))*$D346</f>
        <v>0</v>
      </c>
      <c r="M346" s="14">
        <f ca="1">IFERROR(INDEX(M$320:M$338,MATCH($F346,$B$320:$B$338,0))/INDEX($D$320:$D$338,MATCH($F346,$B$320:$B$338,0)),SUMIFS('Input-Allocators'!J$32:J$79,'Input-Allocators'!$B$32:$B$79,$F346))*$D346</f>
        <v>0</v>
      </c>
      <c r="N346" s="14">
        <f ca="1">IFERROR(INDEX(N$320:N$338,MATCH($F346,$B$320:$B$338,0))/INDEX($D$320:$D$338,MATCH($F346,$B$320:$B$338,0)),SUMIFS('Input-Allocators'!K$32:K$79,'Input-Allocators'!$B$32:$B$79,$F346))*$D346</f>
        <v>0</v>
      </c>
      <c r="O346" s="14">
        <f ca="1">IFERROR(INDEX(O$320:O$338,MATCH($F346,$B$320:$B$338,0))/INDEX($D$320:$D$338,MATCH($F346,$B$320:$B$338,0)),SUMIFS('Input-Allocators'!L$32:L$79,'Input-Allocators'!$B$32:$B$79,$F346))*$D346</f>
        <v>0</v>
      </c>
      <c r="P346" s="84"/>
      <c r="Q346" s="84"/>
      <c r="R346" s="84"/>
      <c r="S346" s="84"/>
      <c r="T346" s="84"/>
      <c r="U346" s="84"/>
    </row>
    <row r="347" spans="1:23">
      <c r="A347" s="46" t="str">
        <f>IF(ISBLANK('Input-Accounts'!A372),"",'Input-Accounts'!A372)</f>
        <v/>
      </c>
      <c r="B347" s="80" t="str">
        <f>IF(ISBLANK('Input-Accounts'!B349),"",'Input-Accounts'!B349)</f>
        <v/>
      </c>
      <c r="C347" s="46" t="str">
        <f>IF(ISBLANK('Input-Accounts'!C349),"",'Input-Accounts'!C349)</f>
        <v/>
      </c>
      <c r="D347" s="14">
        <f>IF(ISBLANK('Input-Accounts'!D349),"",'Input-Accounts'!D349)</f>
        <v>0</v>
      </c>
      <c r="E347" s="14">
        <f t="shared" ca="1" si="40"/>
        <v>0</v>
      </c>
      <c r="F347" s="14" t="str">
        <f>IF(D347=0,"-",IF('Input-Accounts'!$E349&lt;&gt;0,'Input-Accounts'!$E349,'Input-Accounts'!$J349))</f>
        <v>-</v>
      </c>
      <c r="G347" s="48">
        <f ca="1">IFERROR(INDEX(G$320:G$338,MATCH($F347,$B$320:$B$338,0))/INDEX($D$320:$D$338,MATCH($F347,$B$320:$B$338,0)),SUMIFS('Input-Allocators'!D$32:D$79,'Input-Allocators'!$B$32:$B$79,$F347))*$D347</f>
        <v>0</v>
      </c>
      <c r="H347" s="14">
        <f ca="1">IFERROR(INDEX(H$320:H$338,MATCH($F347,$B$320:$B$338,0))/INDEX($D$320:$D$338,MATCH($F347,$B$320:$B$338,0)),SUMIFS('Input-Allocators'!E$32:E$79,'Input-Allocators'!$B$32:$B$79,$F347))*$D347</f>
        <v>0</v>
      </c>
      <c r="I347" s="14">
        <f ca="1">IFERROR(INDEX(I$320:I$338,MATCH($F347,$B$320:$B$338,0))/INDEX($D$320:$D$338,MATCH($F347,$B$320:$B$338,0)),SUMIFS('Input-Allocators'!F$32:F$79,'Input-Allocators'!$B$32:$B$79,$F347))*$D347</f>
        <v>0</v>
      </c>
      <c r="J347" s="14">
        <f ca="1">IFERROR(INDEX(J$320:J$338,MATCH($F347,$B$320:$B$338,0))/INDEX($D$320:$D$338,MATCH($F347,$B$320:$B$338,0)),SUMIFS('Input-Allocators'!G$32:G$79,'Input-Allocators'!$B$32:$B$79,$F347))*$D347</f>
        <v>0</v>
      </c>
      <c r="K347" s="14">
        <f ca="1">IFERROR(INDEX(K$320:K$338,MATCH($F347,$B$320:$B$338,0))/INDEX($D$320:$D$338,MATCH($F347,$B$320:$B$338,0)),SUMIFS('Input-Allocators'!H$32:H$79,'Input-Allocators'!$B$32:$B$79,$F347))*$D347</f>
        <v>0</v>
      </c>
      <c r="L347" s="14">
        <f ca="1">IFERROR(INDEX(L$320:L$338,MATCH($F347,$B$320:$B$338,0))/INDEX($D$320:$D$338,MATCH($F347,$B$320:$B$338,0)),SUMIFS('Input-Allocators'!I$32:I$79,'Input-Allocators'!$B$32:$B$79,$F347))*$D347</f>
        <v>0</v>
      </c>
      <c r="M347" s="14">
        <f ca="1">IFERROR(INDEX(M$320:M$338,MATCH($F347,$B$320:$B$338,0))/INDEX($D$320:$D$338,MATCH($F347,$B$320:$B$338,0)),SUMIFS('Input-Allocators'!J$32:J$79,'Input-Allocators'!$B$32:$B$79,$F347))*$D347</f>
        <v>0</v>
      </c>
      <c r="N347" s="14">
        <f ca="1">IFERROR(INDEX(N$320:N$338,MATCH($F347,$B$320:$B$338,0))/INDEX($D$320:$D$338,MATCH($F347,$B$320:$B$338,0)),SUMIFS('Input-Allocators'!K$32:K$79,'Input-Allocators'!$B$32:$B$79,$F347))*$D347</f>
        <v>0</v>
      </c>
      <c r="O347" s="14">
        <f ca="1">IFERROR(INDEX(O$320:O$338,MATCH($F347,$B$320:$B$338,0))/INDEX($D$320:$D$338,MATCH($F347,$B$320:$B$338,0)),SUMIFS('Input-Allocators'!L$32:L$79,'Input-Allocators'!$B$32:$B$79,$F347))*$D347</f>
        <v>0</v>
      </c>
      <c r="P347" s="84"/>
      <c r="Q347" s="84"/>
      <c r="R347" s="84"/>
      <c r="S347" s="84"/>
      <c r="T347" s="84"/>
      <c r="U347" s="84"/>
    </row>
    <row r="348" spans="1:23">
      <c r="A348" s="46" t="str">
        <f>IF(ISBLANK('Input-Accounts'!A373),"",'Input-Accounts'!A373)</f>
        <v/>
      </c>
      <c r="B348" s="80" t="str">
        <f>IF(ISBLANK('Input-Accounts'!B350),"",'Input-Accounts'!B350)</f>
        <v>Gas Cost Revenues</v>
      </c>
      <c r="C348" s="46" t="str">
        <f>IF(ISBLANK('Input-Accounts'!C350),"",'Input-Accounts'!C350)</f>
        <v>480/481/489</v>
      </c>
      <c r="D348" s="14">
        <f>IF(ISBLANK('Input-Accounts'!D350),"",'Input-Accounts'!D350)</f>
        <v>187544.06</v>
      </c>
      <c r="E348" s="14">
        <f t="shared" ca="1" si="40"/>
        <v>0</v>
      </c>
      <c r="F348" s="14" t="str">
        <f>IF(D348=0,"-",IF('Input-Accounts'!$E350&lt;&gt;0,'Input-Accounts'!$E350,'Input-Accounts'!$J350))</f>
        <v>GASCOST</v>
      </c>
      <c r="G348" s="48">
        <f ca="1">IFERROR(INDEX(G$320:G$338,MATCH($F348,$B$320:$B$338,0))/INDEX($D$320:$D$338,MATCH($F348,$B$320:$B$338,0)),SUMIFS('Input-Allocators'!D$32:D$79,'Input-Allocators'!$B$32:$B$79,$F348))*$D348</f>
        <v>156376.29399999999</v>
      </c>
      <c r="H348" s="14">
        <f ca="1">IFERROR(INDEX(H$320:H$338,MATCH($F348,$B$320:$B$338,0))/INDEX($D$320:$D$338,MATCH($F348,$B$320:$B$338,0)),SUMIFS('Input-Allocators'!E$32:E$79,'Input-Allocators'!$B$32:$B$79,$F348))*$D348</f>
        <v>8339.3310000000001</v>
      </c>
      <c r="I348" s="14">
        <f ca="1">IFERROR(INDEX(I$320:I$338,MATCH($F348,$B$320:$B$338,0))/INDEX($D$320:$D$338,MATCH($F348,$B$320:$B$338,0)),SUMIFS('Input-Allocators'!F$32:F$79,'Input-Allocators'!$B$32:$B$79,$F348))*$D348</f>
        <v>11834.984999999999</v>
      </c>
      <c r="J348" s="14">
        <f ca="1">IFERROR(INDEX(J$320:J$338,MATCH($F348,$B$320:$B$338,0))/INDEX($D$320:$D$338,MATCH($F348,$B$320:$B$338,0)),SUMIFS('Input-Allocators'!G$32:G$79,'Input-Allocators'!$B$32:$B$79,$F348))*$D348</f>
        <v>7506.7669999999998</v>
      </c>
      <c r="K348" s="14">
        <f ca="1">IFERROR(INDEX(K$320:K$338,MATCH($F348,$B$320:$B$338,0))/INDEX($D$320:$D$338,MATCH($F348,$B$320:$B$338,0)),SUMIFS('Input-Allocators'!H$32:H$79,'Input-Allocators'!$B$32:$B$79,$F348))*$D348</f>
        <v>1093.7159999999999</v>
      </c>
      <c r="L348" s="14">
        <f ca="1">IFERROR(INDEX(L$320:L$338,MATCH($F348,$B$320:$B$338,0))/INDEX($D$320:$D$338,MATCH($F348,$B$320:$B$338,0)),SUMIFS('Input-Allocators'!I$32:I$79,'Input-Allocators'!$B$32:$B$79,$F348))*$D348</f>
        <v>452.78000000000003</v>
      </c>
      <c r="M348" s="14">
        <f ca="1">IFERROR(INDEX(M$320:M$338,MATCH($F348,$B$320:$B$338,0))/INDEX($D$320:$D$338,MATCH($F348,$B$320:$B$338,0)),SUMIFS('Input-Allocators'!J$32:J$79,'Input-Allocators'!$B$32:$B$79,$F348))*$D348</f>
        <v>2168.7539999999999</v>
      </c>
      <c r="N348" s="14">
        <f ca="1">IFERROR(INDEX(N$320:N$338,MATCH($F348,$B$320:$B$338,0))/INDEX($D$320:$D$338,MATCH($F348,$B$320:$B$338,0)),SUMIFS('Input-Allocators'!K$32:K$79,'Input-Allocators'!$B$32:$B$79,$F348))*$D348</f>
        <v>-53.809000000000005</v>
      </c>
      <c r="O348" s="14">
        <f ca="1">IFERROR(INDEX(O$320:O$338,MATCH($F348,$B$320:$B$338,0))/INDEX($D$320:$D$338,MATCH($F348,$B$320:$B$338,0)),SUMIFS('Input-Allocators'!L$32:L$79,'Input-Allocators'!$B$32:$B$79,$F348))*$D348</f>
        <v>-174.75799999999998</v>
      </c>
      <c r="P348" s="84"/>
      <c r="Q348" s="84"/>
      <c r="R348" s="84"/>
      <c r="S348" s="84"/>
      <c r="T348" s="84"/>
      <c r="U348" s="84"/>
    </row>
    <row r="349" spans="1:23">
      <c r="A349" s="46" t="str">
        <f>IF(ISBLANK('Input-Accounts'!A377),"",'Input-Accounts'!A377)</f>
        <v/>
      </c>
      <c r="B349" s="80" t="str">
        <f>IF(ISBLANK('Input-Accounts'!B351),"",'Input-Accounts'!B351)</f>
        <v>Forfeited Discounts</v>
      </c>
      <c r="C349" s="46">
        <f>IF(ISBLANK('Input-Accounts'!C351),"",'Input-Accounts'!C351)</f>
        <v>487</v>
      </c>
      <c r="D349" s="14">
        <f>IF(ISBLANK('Input-Accounts'!D351),"",'Input-Accounts'!D351)</f>
        <v>1552.4773899999998</v>
      </c>
      <c r="E349" s="14">
        <f t="shared" ca="1" si="40"/>
        <v>0</v>
      </c>
      <c r="F349" s="14" t="str">
        <f>IF(D349=0,"-",IF('Input-Accounts'!$E351&lt;&gt;0,'Input-Accounts'!$E351,'Input-Accounts'!$J351))</f>
        <v>REV_DSCNT</v>
      </c>
      <c r="G349" s="48">
        <f ca="1">IFERROR(INDEX(G$320:G$338,MATCH($F349,$B$320:$B$338,0))/INDEX($D$320:$D$338,MATCH($F349,$B$320:$B$338,0)),SUMIFS('Input-Allocators'!D$32:D$79,'Input-Allocators'!$B$32:$B$79,$F349))*$D349</f>
        <v>1415.2540304805486</v>
      </c>
      <c r="H349" s="14">
        <f ca="1">IFERROR(INDEX(H$320:H$338,MATCH($F349,$B$320:$B$338,0))/INDEX($D$320:$D$338,MATCH($F349,$B$320:$B$338,0)),SUMIFS('Input-Allocators'!E$32:E$79,'Input-Allocators'!$B$32:$B$79,$F349))*$D349</f>
        <v>32.905379914250759</v>
      </c>
      <c r="I349" s="14">
        <f ca="1">IFERROR(INDEX(I$320:I$338,MATCH($F349,$B$320:$B$338,0))/INDEX($D$320:$D$338,MATCH($F349,$B$320:$B$338,0)),SUMIFS('Input-Allocators'!F$32:F$79,'Input-Allocators'!$B$32:$B$79,$F349))*$D349</f>
        <v>35.75037732930226</v>
      </c>
      <c r="J349" s="14">
        <f ca="1">IFERROR(INDEX(J$320:J$338,MATCH($F349,$B$320:$B$338,0))/INDEX($D$320:$D$338,MATCH($F349,$B$320:$B$338,0)),SUMIFS('Input-Allocators'!G$32:G$79,'Input-Allocators'!$B$32:$B$79,$F349))*$D349</f>
        <v>32.050917193975245</v>
      </c>
      <c r="K349" s="14">
        <f ca="1">IFERROR(INDEX(K$320:K$338,MATCH($F349,$B$320:$B$338,0))/INDEX($D$320:$D$338,MATCH($F349,$B$320:$B$338,0)),SUMIFS('Input-Allocators'!H$32:H$79,'Input-Allocators'!$B$32:$B$79,$F349))*$D349</f>
        <v>1.2970414911050911</v>
      </c>
      <c r="L349" s="14">
        <f ca="1">IFERROR(INDEX(L$320:L$338,MATCH($F349,$B$320:$B$338,0))/INDEX($D$320:$D$338,MATCH($F349,$B$320:$B$338,0)),SUMIFS('Input-Allocators'!I$32:I$79,'Input-Allocators'!$B$32:$B$79,$F349))*$D349</f>
        <v>1.3158219672409603</v>
      </c>
      <c r="M349" s="14">
        <f ca="1">IFERROR(INDEX(M$320:M$338,MATCH($F349,$B$320:$B$338,0))/INDEX($D$320:$D$338,MATCH($F349,$B$320:$B$338,0)),SUMIFS('Input-Allocators'!J$32:J$79,'Input-Allocators'!$B$32:$B$79,$F349))*$D349</f>
        <v>18.613899045973064</v>
      </c>
      <c r="N349" s="14">
        <f ca="1">IFERROR(INDEX(N$320:N$338,MATCH($F349,$B$320:$B$338,0))/INDEX($D$320:$D$338,MATCH($F349,$B$320:$B$338,0)),SUMIFS('Input-Allocators'!K$32:K$79,'Input-Allocators'!$B$32:$B$79,$F349))*$D349</f>
        <v>4.2162378684625725</v>
      </c>
      <c r="O349" s="14">
        <f ca="1">IFERROR(INDEX(O$320:O$338,MATCH($F349,$B$320:$B$338,0))/INDEX($D$320:$D$338,MATCH($F349,$B$320:$B$338,0)),SUMIFS('Input-Allocators'!L$32:L$79,'Input-Allocators'!$B$32:$B$79,$F349))*$D349</f>
        <v>11.073684709141194</v>
      </c>
      <c r="P349" s="84"/>
      <c r="Q349" s="84"/>
      <c r="R349" s="84"/>
      <c r="S349" s="84"/>
      <c r="T349" s="84"/>
      <c r="U349" s="84"/>
    </row>
    <row r="350" spans="1:23">
      <c r="A350" s="46" t="str">
        <f>IF(ISBLANK('Input-Accounts'!A378),"",'Input-Accounts'!A378)</f>
        <v/>
      </c>
      <c r="B350" s="80" t="str">
        <f>IF(ISBLANK('Input-Accounts'!B352),"",'Input-Accounts'!B352)</f>
        <v>Rent From Gas Property</v>
      </c>
      <c r="C350" s="46">
        <f>IF(ISBLANK('Input-Accounts'!C352),"",'Input-Accounts'!C352)</f>
        <v>493</v>
      </c>
      <c r="D350" s="14">
        <f>IF(ISBLANK('Input-Accounts'!D352),"",'Input-Accounts'!D352)</f>
        <v>101.432</v>
      </c>
      <c r="E350" s="14">
        <f t="shared" ca="1" si="40"/>
        <v>0</v>
      </c>
      <c r="F350" s="14" t="str">
        <f>IF(D350=0,"-",IF('Input-Accounts'!$E352&lt;&gt;0,'Input-Accounts'!$E352,'Input-Accounts'!$J352))</f>
        <v>INT_REV_REQ</v>
      </c>
      <c r="G350" s="48">
        <f ca="1">IFERROR(INDEX(G$320:G$338,MATCH($F350,$B$320:$B$338,0))/INDEX($D$320:$D$338,MATCH($F350,$B$320:$B$338,0)),SUMIFS('Input-Allocators'!D$32:D$79,'Input-Allocators'!$B$32:$B$79,$F350))*$D350</f>
        <v>83.563395210089226</v>
      </c>
      <c r="H350" s="14">
        <f ca="1">IFERROR(INDEX(H$320:H$338,MATCH($F350,$B$320:$B$338,0))/INDEX($D$320:$D$338,MATCH($F350,$B$320:$B$338,0)),SUMIFS('Input-Allocators'!E$32:E$79,'Input-Allocators'!$B$32:$B$79,$F350))*$D350</f>
        <v>4.6013121180338619</v>
      </c>
      <c r="I350" s="14">
        <f ca="1">IFERROR(INDEX(I$320:I$338,MATCH($F350,$B$320:$B$338,0))/INDEX($D$320:$D$338,MATCH($F350,$B$320:$B$338,0)),SUMIFS('Input-Allocators'!F$32:F$79,'Input-Allocators'!$B$32:$B$79,$F350))*$D350</f>
        <v>5.5168408185110032</v>
      </c>
      <c r="J350" s="14">
        <f ca="1">IFERROR(INDEX(J$320:J$338,MATCH($F350,$B$320:$B$338,0))/INDEX($D$320:$D$338,MATCH($F350,$B$320:$B$338,0)),SUMIFS('Input-Allocators'!G$32:G$79,'Input-Allocators'!$B$32:$B$79,$F350))*$D350</f>
        <v>4.8248331705368841</v>
      </c>
      <c r="K350" s="14">
        <f ca="1">IFERROR(INDEX(K$320:K$338,MATCH($F350,$B$320:$B$338,0))/INDEX($D$320:$D$338,MATCH($F350,$B$320:$B$338,0)),SUMIFS('Input-Allocators'!H$32:H$79,'Input-Allocators'!$B$32:$B$79,$F350))*$D350</f>
        <v>0.35438019048511349</v>
      </c>
      <c r="L350" s="14">
        <f ca="1">IFERROR(INDEX(L$320:L$338,MATCH($F350,$B$320:$B$338,0))/INDEX($D$320:$D$338,MATCH($F350,$B$320:$B$338,0)),SUMIFS('Input-Allocators'!I$32:I$79,'Input-Allocators'!$B$32:$B$79,$F350))*$D350</f>
        <v>0.2180444560713507</v>
      </c>
      <c r="M350" s="14">
        <f ca="1">IFERROR(INDEX(M$320:M$338,MATCH($F350,$B$320:$B$338,0))/INDEX($D$320:$D$338,MATCH($F350,$B$320:$B$338,0)),SUMIFS('Input-Allocators'!J$32:J$79,'Input-Allocators'!$B$32:$B$79,$F350))*$D350</f>
        <v>1.561645430287649</v>
      </c>
      <c r="N350" s="14">
        <f ca="1">IFERROR(INDEX(N$320:N$338,MATCH($F350,$B$320:$B$338,0))/INDEX($D$320:$D$338,MATCH($F350,$B$320:$B$338,0)),SUMIFS('Input-Allocators'!K$32:K$79,'Input-Allocators'!$B$32:$B$79,$F350))*$D350</f>
        <v>0.30023367892802572</v>
      </c>
      <c r="O350" s="14">
        <f ca="1">IFERROR(INDEX(O$320:O$338,MATCH($F350,$B$320:$B$338,0))/INDEX($D$320:$D$338,MATCH($F350,$B$320:$B$338,0)),SUMIFS('Input-Allocators'!L$32:L$79,'Input-Allocators'!$B$32:$B$79,$F350))*$D350</f>
        <v>0.4913149270569146</v>
      </c>
      <c r="P350" s="84"/>
      <c r="Q350" s="84"/>
      <c r="R350" s="84"/>
      <c r="S350" s="84"/>
      <c r="T350" s="84"/>
      <c r="U350" s="84"/>
    </row>
    <row r="351" spans="1:23">
      <c r="A351" s="46" t="str">
        <f>IF(ISBLANK('Input-Accounts'!A379),"",'Input-Accounts'!A379)</f>
        <v/>
      </c>
      <c r="B351" s="80" t="str">
        <f>IF(ISBLANK('Input-Accounts'!B353),"",'Input-Accounts'!B353)</f>
        <v>Other Gas Revenues</v>
      </c>
      <c r="C351" s="46">
        <f>IF(ISBLANK('Input-Accounts'!C353),"",'Input-Accounts'!C353)</f>
        <v>495</v>
      </c>
      <c r="D351" s="14">
        <f>IF(ISBLANK('Input-Accounts'!D353),"",'Input-Accounts'!D353)</f>
        <v>422.79712999999987</v>
      </c>
      <c r="E351" s="14">
        <f t="shared" ca="1" si="40"/>
        <v>0</v>
      </c>
      <c r="F351" s="14" t="str">
        <f>IF(D351=0,"-",IF('Input-Accounts'!$E353&lt;&gt;0,'Input-Accounts'!$E353,'Input-Accounts'!$J353))</f>
        <v>INT_REV_REQ</v>
      </c>
      <c r="G351" s="48">
        <f ca="1">IFERROR(INDEX(G$320:G$338,MATCH($F351,$B$320:$B$338,0))/INDEX($D$320:$D$338,MATCH($F351,$B$320:$B$338,0)),SUMIFS('Input-Allocators'!D$32:D$79,'Input-Allocators'!$B$32:$B$79,$F351))*$D351</f>
        <v>348.31575506626569</v>
      </c>
      <c r="H351" s="14">
        <f ca="1">IFERROR(INDEX(H$320:H$338,MATCH($F351,$B$320:$B$338,0))/INDEX($D$320:$D$338,MATCH($F351,$B$320:$B$338,0)),SUMIFS('Input-Allocators'!E$32:E$79,'Input-Allocators'!$B$32:$B$79,$F351))*$D351</f>
        <v>19.179564217790613</v>
      </c>
      <c r="I351" s="14">
        <f ca="1">IFERROR(INDEX(I$320:I$338,MATCH($F351,$B$320:$B$338,0))/INDEX($D$320:$D$338,MATCH($F351,$B$320:$B$338,0)),SUMIFS('Input-Allocators'!F$32:F$79,'Input-Allocators'!$B$32:$B$79,$F351))*$D351</f>
        <v>22.995745570759741</v>
      </c>
      <c r="J351" s="14">
        <f ca="1">IFERROR(INDEX(J$320:J$338,MATCH($F351,$B$320:$B$338,0))/INDEX($D$320:$D$338,MATCH($F351,$B$320:$B$338,0)),SUMIFS('Input-Allocators'!G$32:G$79,'Input-Allocators'!$B$32:$B$79,$F351))*$D351</f>
        <v>20.111262887765147</v>
      </c>
      <c r="K351" s="14">
        <f ca="1">IFERROR(INDEX(K$320:K$338,MATCH($F351,$B$320:$B$338,0))/INDEX($D$320:$D$338,MATCH($F351,$B$320:$B$338,0)),SUMIFS('Input-Allocators'!H$32:H$79,'Input-Allocators'!$B$32:$B$79,$F351))*$D351</f>
        <v>1.4771563950820179</v>
      </c>
      <c r="L351" s="14">
        <f ca="1">IFERROR(INDEX(L$320:L$338,MATCH($F351,$B$320:$B$338,0))/INDEX($D$320:$D$338,MATCH($F351,$B$320:$B$338,0)),SUMIFS('Input-Allocators'!I$32:I$79,'Input-Allocators'!$B$32:$B$79,$F351))*$D351</f>
        <v>0.90887067433727153</v>
      </c>
      <c r="M351" s="14">
        <f ca="1">IFERROR(INDEX(M$320:M$338,MATCH($F351,$B$320:$B$338,0))/INDEX($D$320:$D$338,MATCH($F351,$B$320:$B$338,0)),SUMIFS('Input-Allocators'!J$32:J$79,'Input-Allocators'!$B$32:$B$79,$F351))*$D351</f>
        <v>6.5093777703607625</v>
      </c>
      <c r="N351" s="14">
        <f ca="1">IFERROR(INDEX(N$320:N$338,MATCH($F351,$B$320:$B$338,0))/INDEX($D$320:$D$338,MATCH($F351,$B$320:$B$338,0)),SUMIFS('Input-Allocators'!K$32:K$79,'Input-Allocators'!$B$32:$B$79,$F351))*$D351</f>
        <v>1.2514584921929048</v>
      </c>
      <c r="O351" s="14">
        <f ca="1">IFERROR(INDEX(O$320:O$338,MATCH($F351,$B$320:$B$338,0))/INDEX($D$320:$D$338,MATCH($F351,$B$320:$B$338,0)),SUMIFS('Input-Allocators'!L$32:L$79,'Input-Allocators'!$B$32:$B$79,$F351))*$D351</f>
        <v>2.0479389254458433</v>
      </c>
      <c r="P351" s="84"/>
      <c r="Q351" s="84"/>
      <c r="R351" s="84"/>
      <c r="S351" s="84"/>
      <c r="T351" s="84"/>
      <c r="U351" s="84"/>
    </row>
    <row r="352" spans="1:23">
      <c r="A352" s="46" t="str">
        <f>IF(ISBLANK('Input-Accounts'!A381),"",'Input-Accounts'!A381)</f>
        <v/>
      </c>
      <c r="B352" s="80" t="str">
        <f>IF(ISBLANK('Input-Accounts'!B354),"",'Input-Accounts'!B354)</f>
        <v>Negotiated Contracts</v>
      </c>
      <c r="C352" s="46">
        <f>IF(ISBLANK('Input-Accounts'!C354),"",'Input-Accounts'!C354)</f>
        <v>489</v>
      </c>
      <c r="D352" s="14">
        <f>IF(ISBLANK('Input-Accounts'!D354),"",'Input-Accounts'!D354)</f>
        <v>1754.6186685100561</v>
      </c>
      <c r="E352" s="14">
        <f t="shared" ref="E352" ca="1" si="41">IFERROR(IF(D352="","",IF(D352=0,0,IF(ABS(D352-SUM($G352:$U352))&lt;Check_Limit,0,1))),1)</f>
        <v>0</v>
      </c>
      <c r="F352" s="14" t="str">
        <f>IF(D352=0,"-",IF('Input-Accounts'!$E354&lt;&gt;0,'Input-Accounts'!$E354,'Input-Accounts'!$J354))</f>
        <v>INT_REV_REQ</v>
      </c>
      <c r="G352" s="48">
        <f ca="1">IFERROR(INDEX(G$320:G$338,MATCH($F352,$B$320:$B$338,0))/INDEX($D$320:$D$338,MATCH($F352,$B$320:$B$338,0)),SUMIFS('Input-Allocators'!D$32:D$79,'Input-Allocators'!$B$32:$B$79,$F352))*$D352</f>
        <v>1445.519098900804</v>
      </c>
      <c r="H352" s="14">
        <f ca="1">IFERROR(INDEX(H$320:H$338,MATCH($F352,$B$320:$B$338,0))/INDEX($D$320:$D$338,MATCH($F352,$B$320:$B$338,0)),SUMIFS('Input-Allocators'!E$32:E$79,'Input-Allocators'!$B$32:$B$79,$F352))*$D352</f>
        <v>79.595671404919159</v>
      </c>
      <c r="I352" s="14">
        <f ca="1">IFERROR(INDEX(I$320:I$338,MATCH($F352,$B$320:$B$338,0))/INDEX($D$320:$D$338,MATCH($F352,$B$320:$B$338,0)),SUMIFS('Input-Allocators'!F$32:F$79,'Input-Allocators'!$B$32:$B$79,$F352))*$D352</f>
        <v>95.432919506247572</v>
      </c>
      <c r="J352" s="14">
        <f ca="1">IFERROR(INDEX(J$320:J$338,MATCH($F352,$B$320:$B$338,0))/INDEX($D$320:$D$338,MATCH($F352,$B$320:$B$338,0)),SUMIFS('Input-Allocators'!G$32:G$79,'Input-Allocators'!$B$32:$B$79,$F352))*$D352</f>
        <v>83.462244197793382</v>
      </c>
      <c r="K352" s="14">
        <f ca="1">IFERROR(INDEX(K$320:K$338,MATCH($F352,$B$320:$B$338,0))/INDEX($D$320:$D$338,MATCH($F352,$B$320:$B$338,0)),SUMIFS('Input-Allocators'!H$32:H$79,'Input-Allocators'!$B$32:$B$79,$F352))*$D352</f>
        <v>6.1302360002300045</v>
      </c>
      <c r="L352" s="14">
        <f ca="1">IFERROR(INDEX(L$320:L$338,MATCH($F352,$B$320:$B$338,0))/INDEX($D$320:$D$338,MATCH($F352,$B$320:$B$338,0)),SUMIFS('Input-Allocators'!I$32:I$79,'Input-Allocators'!$B$32:$B$79,$F352))*$D352</f>
        <v>3.7718360397893442</v>
      </c>
      <c r="M352" s="14">
        <f ca="1">IFERROR(INDEX(M$320:M$338,MATCH($F352,$B$320:$B$338,0))/INDEX($D$320:$D$338,MATCH($F352,$B$320:$B$338,0)),SUMIFS('Input-Allocators'!J$32:J$79,'Input-Allocators'!$B$32:$B$79,$F352))*$D352</f>
        <v>27.014080621264771</v>
      </c>
      <c r="N352" s="14">
        <f ca="1">IFERROR(INDEX(N$320:N$338,MATCH($F352,$B$320:$B$338,0))/INDEX($D$320:$D$338,MATCH($F352,$B$320:$B$338,0)),SUMIFS('Input-Allocators'!K$32:K$79,'Input-Allocators'!$B$32:$B$79,$F352))*$D352</f>
        <v>5.1935840559445561</v>
      </c>
      <c r="O352" s="14">
        <f ca="1">IFERROR(INDEX(O$320:O$338,MATCH($F352,$B$320:$B$338,0))/INDEX($D$320:$D$338,MATCH($F352,$B$320:$B$338,0)),SUMIFS('Input-Allocators'!L$32:L$79,'Input-Allocators'!$B$32:$B$79,$F352))*$D352</f>
        <v>8.4989977830637162</v>
      </c>
      <c r="P352" s="84"/>
      <c r="Q352" s="84"/>
      <c r="R352" s="84"/>
      <c r="S352" s="84"/>
      <c r="T352" s="84"/>
      <c r="U352" s="84"/>
    </row>
    <row r="353" spans="1:21">
      <c r="A353" s="46" t="str">
        <f>IF(ISBLANK('Input-Accounts'!A382),"",'Input-Accounts'!A382)</f>
        <v/>
      </c>
      <c r="B353" s="80" t="str">
        <f>IF(ISBLANK('Input-Accounts'!B356),"",'Input-Accounts'!B356)</f>
        <v/>
      </c>
      <c r="C353" s="46" t="str">
        <f>IF(ISBLANK('Input-Accounts'!C356),"",'Input-Accounts'!C356)</f>
        <v/>
      </c>
      <c r="D353" s="14">
        <f>IF(ISBLANK('Input-Accounts'!D356),"",'Input-Accounts'!D356)</f>
        <v>0</v>
      </c>
      <c r="E353" s="14">
        <f t="shared" ca="1" si="40"/>
        <v>0</v>
      </c>
      <c r="F353" s="14" t="str">
        <f>IF(D353=0,"-",IF('Input-Accounts'!$E356&lt;&gt;0,'Input-Accounts'!$E356,'Input-Accounts'!$J356))</f>
        <v>-</v>
      </c>
      <c r="G353" s="48">
        <f ca="1">IFERROR(INDEX(G$320:G$338,MATCH($F353,$B$320:$B$338,0))/INDEX($D$320:$D$338,MATCH($F353,$B$320:$B$338,0)),SUMIFS('Input-Allocators'!D$32:D$79,'Input-Allocators'!$B$32:$B$79,$F353))*$D353</f>
        <v>0</v>
      </c>
      <c r="H353" s="14">
        <f ca="1">IFERROR(INDEX(H$320:H$338,MATCH($F353,$B$320:$B$338,0))/INDEX($D$320:$D$338,MATCH($F353,$B$320:$B$338,0)),SUMIFS('Input-Allocators'!E$32:E$79,'Input-Allocators'!$B$32:$B$79,$F353))*$D353</f>
        <v>0</v>
      </c>
      <c r="I353" s="14">
        <f ca="1">IFERROR(INDEX(I$320:I$338,MATCH($F353,$B$320:$B$338,0))/INDEX($D$320:$D$338,MATCH($F353,$B$320:$B$338,0)),SUMIFS('Input-Allocators'!F$32:F$79,'Input-Allocators'!$B$32:$B$79,$F353))*$D353</f>
        <v>0</v>
      </c>
      <c r="J353" s="14">
        <f ca="1">IFERROR(INDEX(J$320:J$338,MATCH($F353,$B$320:$B$338,0))/INDEX($D$320:$D$338,MATCH($F353,$B$320:$B$338,0)),SUMIFS('Input-Allocators'!G$32:G$79,'Input-Allocators'!$B$32:$B$79,$F353))*$D353</f>
        <v>0</v>
      </c>
      <c r="K353" s="14">
        <f ca="1">IFERROR(INDEX(K$320:K$338,MATCH($F353,$B$320:$B$338,0))/INDEX($D$320:$D$338,MATCH($F353,$B$320:$B$338,0)),SUMIFS('Input-Allocators'!H$32:H$79,'Input-Allocators'!$B$32:$B$79,$F353))*$D353</f>
        <v>0</v>
      </c>
      <c r="L353" s="14">
        <f ca="1">IFERROR(INDEX(L$320:L$338,MATCH($F353,$B$320:$B$338,0))/INDEX($D$320:$D$338,MATCH($F353,$B$320:$B$338,0)),SUMIFS('Input-Allocators'!I$32:I$79,'Input-Allocators'!$B$32:$B$79,$F353))*$D353</f>
        <v>0</v>
      </c>
      <c r="M353" s="14">
        <f ca="1">IFERROR(INDEX(M$320:M$338,MATCH($F353,$B$320:$B$338,0))/INDEX($D$320:$D$338,MATCH($F353,$B$320:$B$338,0)),SUMIFS('Input-Allocators'!J$32:J$79,'Input-Allocators'!$B$32:$B$79,$F353))*$D353</f>
        <v>0</v>
      </c>
      <c r="N353" s="14">
        <f ca="1">IFERROR(INDEX(N$320:N$338,MATCH($F353,$B$320:$B$338,0))/INDEX($D$320:$D$338,MATCH($F353,$B$320:$B$338,0)),SUMIFS('Input-Allocators'!K$32:K$79,'Input-Allocators'!$B$32:$B$79,$F353))*$D353</f>
        <v>0</v>
      </c>
      <c r="O353" s="14">
        <f ca="1">IFERROR(INDEX(O$320:O$338,MATCH($F353,$B$320:$B$338,0))/INDEX($D$320:$D$338,MATCH($F353,$B$320:$B$338,0)),SUMIFS('Input-Allocators'!L$32:L$79,'Input-Allocators'!$B$32:$B$79,$F353))*$D353</f>
        <v>0</v>
      </c>
      <c r="P353" s="84"/>
      <c r="Q353" s="84"/>
      <c r="R353" s="84"/>
      <c r="S353" s="84"/>
      <c r="T353" s="84"/>
      <c r="U353" s="84"/>
    </row>
    <row r="354" spans="1:21">
      <c r="A354" s="46" t="str">
        <f>IF(ISBLANK('Input-Accounts'!A383),"",'Input-Accounts'!A383)</f>
        <v/>
      </c>
      <c r="B354" s="80" t="str">
        <f>IF(ISBLANK('Input-Accounts'!B357),"",'Input-Accounts'!B357)</f>
        <v/>
      </c>
      <c r="C354" s="46" t="str">
        <f>IF(ISBLANK('Input-Accounts'!C357),"",'Input-Accounts'!C357)</f>
        <v/>
      </c>
      <c r="D354" s="14">
        <f>IF(ISBLANK('Input-Accounts'!D357),"",'Input-Accounts'!D357)</f>
        <v>0</v>
      </c>
      <c r="E354" s="14">
        <f t="shared" ca="1" si="40"/>
        <v>0</v>
      </c>
      <c r="F354" s="14" t="str">
        <f>IF(D354=0,"-",IF('Input-Accounts'!$E357&lt;&gt;0,'Input-Accounts'!$E357,'Input-Accounts'!$J357))</f>
        <v>-</v>
      </c>
      <c r="G354" s="48">
        <f ca="1">IFERROR(INDEX(G$320:G$338,MATCH($F354,$B$320:$B$338,0))/INDEX($D$320:$D$338,MATCH($F354,$B$320:$B$338,0)),SUMIFS('Input-Allocators'!D$32:D$79,'Input-Allocators'!$B$32:$B$79,$F354))*$D354</f>
        <v>0</v>
      </c>
      <c r="H354" s="14">
        <f ca="1">IFERROR(INDEX(H$320:H$338,MATCH($F354,$B$320:$B$338,0))/INDEX($D$320:$D$338,MATCH($F354,$B$320:$B$338,0)),SUMIFS('Input-Allocators'!E$32:E$79,'Input-Allocators'!$B$32:$B$79,$F354))*$D354</f>
        <v>0</v>
      </c>
      <c r="I354" s="14">
        <f ca="1">IFERROR(INDEX(I$320:I$338,MATCH($F354,$B$320:$B$338,0))/INDEX($D$320:$D$338,MATCH($F354,$B$320:$B$338,0)),SUMIFS('Input-Allocators'!F$32:F$79,'Input-Allocators'!$B$32:$B$79,$F354))*$D354</f>
        <v>0</v>
      </c>
      <c r="J354" s="14">
        <f ca="1">IFERROR(INDEX(J$320:J$338,MATCH($F354,$B$320:$B$338,0))/INDEX($D$320:$D$338,MATCH($F354,$B$320:$B$338,0)),SUMIFS('Input-Allocators'!G$32:G$79,'Input-Allocators'!$B$32:$B$79,$F354))*$D354</f>
        <v>0</v>
      </c>
      <c r="K354" s="14">
        <f ca="1">IFERROR(INDEX(K$320:K$338,MATCH($F354,$B$320:$B$338,0))/INDEX($D$320:$D$338,MATCH($F354,$B$320:$B$338,0)),SUMIFS('Input-Allocators'!H$32:H$79,'Input-Allocators'!$B$32:$B$79,$F354))*$D354</f>
        <v>0</v>
      </c>
      <c r="L354" s="14">
        <f ca="1">IFERROR(INDEX(L$320:L$338,MATCH($F354,$B$320:$B$338,0))/INDEX($D$320:$D$338,MATCH($F354,$B$320:$B$338,0)),SUMIFS('Input-Allocators'!I$32:I$79,'Input-Allocators'!$B$32:$B$79,$F354))*$D354</f>
        <v>0</v>
      </c>
      <c r="M354" s="14">
        <f ca="1">IFERROR(INDEX(M$320:M$338,MATCH($F354,$B$320:$B$338,0))/INDEX($D$320:$D$338,MATCH($F354,$B$320:$B$338,0)),SUMIFS('Input-Allocators'!J$32:J$79,'Input-Allocators'!$B$32:$B$79,$F354))*$D354</f>
        <v>0</v>
      </c>
      <c r="N354" s="14">
        <f ca="1">IFERROR(INDEX(N$320:N$338,MATCH($F354,$B$320:$B$338,0))/INDEX($D$320:$D$338,MATCH($F354,$B$320:$B$338,0)),SUMIFS('Input-Allocators'!K$32:K$79,'Input-Allocators'!$B$32:$B$79,$F354))*$D354</f>
        <v>0</v>
      </c>
      <c r="O354" s="14">
        <f ca="1">IFERROR(INDEX(O$320:O$338,MATCH($F354,$B$320:$B$338,0))/INDEX($D$320:$D$338,MATCH($F354,$B$320:$B$338,0)),SUMIFS('Input-Allocators'!L$32:L$79,'Input-Allocators'!$B$32:$B$79,$F354))*$D354</f>
        <v>0</v>
      </c>
      <c r="P354" s="84"/>
      <c r="Q354" s="84"/>
      <c r="R354" s="84"/>
      <c r="S354" s="84"/>
      <c r="T354" s="84"/>
      <c r="U354" s="84"/>
    </row>
    <row r="355" spans="1:21">
      <c r="A355" s="46" t="str">
        <f>IF(ISBLANK('Input-Accounts'!A384),"",'Input-Accounts'!A384)</f>
        <v/>
      </c>
      <c r="B355" s="80" t="str">
        <f>IF(ISBLANK('Input-Accounts'!B358),"",'Input-Accounts'!B358)</f>
        <v/>
      </c>
      <c r="C355" s="46" t="str">
        <f>IF(ISBLANK('Input-Accounts'!C358),"",'Input-Accounts'!C358)</f>
        <v/>
      </c>
      <c r="D355" s="14">
        <f>IF(ISBLANK('Input-Accounts'!D358),"",'Input-Accounts'!D358)</f>
        <v>0</v>
      </c>
      <c r="E355" s="14">
        <f t="shared" ca="1" si="40"/>
        <v>0</v>
      </c>
      <c r="F355" s="14" t="str">
        <f>IF(D355=0,"-",IF('Input-Accounts'!$E358&lt;&gt;0,'Input-Accounts'!$E358,'Input-Accounts'!$J358))</f>
        <v>-</v>
      </c>
      <c r="G355" s="48">
        <f ca="1">IFERROR(INDEX(G$320:G$338,MATCH($F355,$B$320:$B$338,0))/INDEX($D$320:$D$338,MATCH($F355,$B$320:$B$338,0)),SUMIFS('Input-Allocators'!D$32:D$79,'Input-Allocators'!$B$32:$B$79,$F355))*$D355</f>
        <v>0</v>
      </c>
      <c r="H355" s="14">
        <f ca="1">IFERROR(INDEX(H$320:H$338,MATCH($F355,$B$320:$B$338,0))/INDEX($D$320:$D$338,MATCH($F355,$B$320:$B$338,0)),SUMIFS('Input-Allocators'!E$32:E$79,'Input-Allocators'!$B$32:$B$79,$F355))*$D355</f>
        <v>0</v>
      </c>
      <c r="I355" s="14">
        <f ca="1">IFERROR(INDEX(I$320:I$338,MATCH($F355,$B$320:$B$338,0))/INDEX($D$320:$D$338,MATCH($F355,$B$320:$B$338,0)),SUMIFS('Input-Allocators'!F$32:F$79,'Input-Allocators'!$B$32:$B$79,$F355))*$D355</f>
        <v>0</v>
      </c>
      <c r="J355" s="14">
        <f ca="1">IFERROR(INDEX(J$320:J$338,MATCH($F355,$B$320:$B$338,0))/INDEX($D$320:$D$338,MATCH($F355,$B$320:$B$338,0)),SUMIFS('Input-Allocators'!G$32:G$79,'Input-Allocators'!$B$32:$B$79,$F355))*$D355</f>
        <v>0</v>
      </c>
      <c r="K355" s="14">
        <f ca="1">IFERROR(INDEX(K$320:K$338,MATCH($F355,$B$320:$B$338,0))/INDEX($D$320:$D$338,MATCH($F355,$B$320:$B$338,0)),SUMIFS('Input-Allocators'!H$32:H$79,'Input-Allocators'!$B$32:$B$79,$F355))*$D355</f>
        <v>0</v>
      </c>
      <c r="L355" s="14">
        <f ca="1">IFERROR(INDEX(L$320:L$338,MATCH($F355,$B$320:$B$338,0))/INDEX($D$320:$D$338,MATCH($F355,$B$320:$B$338,0)),SUMIFS('Input-Allocators'!I$32:I$79,'Input-Allocators'!$B$32:$B$79,$F355))*$D355</f>
        <v>0</v>
      </c>
      <c r="M355" s="14">
        <f ca="1">IFERROR(INDEX(M$320:M$338,MATCH($F355,$B$320:$B$338,0))/INDEX($D$320:$D$338,MATCH($F355,$B$320:$B$338,0)),SUMIFS('Input-Allocators'!J$32:J$79,'Input-Allocators'!$B$32:$B$79,$F355))*$D355</f>
        <v>0</v>
      </c>
      <c r="N355" s="14">
        <f ca="1">IFERROR(INDEX(N$320:N$338,MATCH($F355,$B$320:$B$338,0))/INDEX($D$320:$D$338,MATCH($F355,$B$320:$B$338,0)),SUMIFS('Input-Allocators'!K$32:K$79,'Input-Allocators'!$B$32:$B$79,$F355))*$D355</f>
        <v>0</v>
      </c>
      <c r="O355" s="14">
        <f ca="1">IFERROR(INDEX(O$320:O$338,MATCH($F355,$B$320:$B$338,0))/INDEX($D$320:$D$338,MATCH($F355,$B$320:$B$338,0)),SUMIFS('Input-Allocators'!L$32:L$79,'Input-Allocators'!$B$32:$B$79,$F355))*$D355</f>
        <v>0</v>
      </c>
      <c r="P355" s="84"/>
      <c r="Q355" s="84"/>
      <c r="R355" s="84"/>
      <c r="S355" s="84"/>
      <c r="T355" s="84"/>
      <c r="U355" s="84"/>
    </row>
    <row r="356" spans="1:21">
      <c r="A356" s="46" t="str">
        <f>IF(ISBLANK('Input-Accounts'!A385),"",'Input-Accounts'!A385)</f>
        <v/>
      </c>
      <c r="B356" s="80" t="str">
        <f>IF(ISBLANK('Input-Accounts'!B359),"",'Input-Accounts'!B359)</f>
        <v/>
      </c>
      <c r="C356" s="46" t="str">
        <f>IF(ISBLANK('Input-Accounts'!C359),"",'Input-Accounts'!C359)</f>
        <v/>
      </c>
      <c r="D356" s="14">
        <f>IF(ISBLANK('Input-Accounts'!D359),"",'Input-Accounts'!D359)</f>
        <v>0</v>
      </c>
      <c r="E356" s="14">
        <f t="shared" ca="1" si="40"/>
        <v>0</v>
      </c>
      <c r="F356" s="14" t="str">
        <f>IF(D356=0,"-",IF('Input-Accounts'!$E359&lt;&gt;0,'Input-Accounts'!$E359,'Input-Accounts'!$J359))</f>
        <v>-</v>
      </c>
      <c r="G356" s="48">
        <f ca="1">IFERROR(INDEX(G$320:G$338,MATCH($F356,$B$320:$B$338,0))/INDEX($D$320:$D$338,MATCH($F356,$B$320:$B$338,0)),SUMIFS('Input-Allocators'!D$32:D$79,'Input-Allocators'!$B$32:$B$79,$F356))*$D356</f>
        <v>0</v>
      </c>
      <c r="H356" s="14">
        <f ca="1">IFERROR(INDEX(H$320:H$338,MATCH($F356,$B$320:$B$338,0))/INDEX($D$320:$D$338,MATCH($F356,$B$320:$B$338,0)),SUMIFS('Input-Allocators'!E$32:E$79,'Input-Allocators'!$B$32:$B$79,$F356))*$D356</f>
        <v>0</v>
      </c>
      <c r="I356" s="14">
        <f ca="1">IFERROR(INDEX(I$320:I$338,MATCH($F356,$B$320:$B$338,0))/INDEX($D$320:$D$338,MATCH($F356,$B$320:$B$338,0)),SUMIFS('Input-Allocators'!F$32:F$79,'Input-Allocators'!$B$32:$B$79,$F356))*$D356</f>
        <v>0</v>
      </c>
      <c r="J356" s="14">
        <f ca="1">IFERROR(INDEX(J$320:J$338,MATCH($F356,$B$320:$B$338,0))/INDEX($D$320:$D$338,MATCH($F356,$B$320:$B$338,0)),SUMIFS('Input-Allocators'!G$32:G$79,'Input-Allocators'!$B$32:$B$79,$F356))*$D356</f>
        <v>0</v>
      </c>
      <c r="K356" s="14">
        <f ca="1">IFERROR(INDEX(K$320:K$338,MATCH($F356,$B$320:$B$338,0))/INDEX($D$320:$D$338,MATCH($F356,$B$320:$B$338,0)),SUMIFS('Input-Allocators'!H$32:H$79,'Input-Allocators'!$B$32:$B$79,$F356))*$D356</f>
        <v>0</v>
      </c>
      <c r="L356" s="14">
        <f ca="1">IFERROR(INDEX(L$320:L$338,MATCH($F356,$B$320:$B$338,0))/INDEX($D$320:$D$338,MATCH($F356,$B$320:$B$338,0)),SUMIFS('Input-Allocators'!I$32:I$79,'Input-Allocators'!$B$32:$B$79,$F356))*$D356</f>
        <v>0</v>
      </c>
      <c r="M356" s="14">
        <f ca="1">IFERROR(INDEX(M$320:M$338,MATCH($F356,$B$320:$B$338,0))/INDEX($D$320:$D$338,MATCH($F356,$B$320:$B$338,0)),SUMIFS('Input-Allocators'!J$32:J$79,'Input-Allocators'!$B$32:$B$79,$F356))*$D356</f>
        <v>0</v>
      </c>
      <c r="N356" s="14">
        <f ca="1">IFERROR(INDEX(N$320:N$338,MATCH($F356,$B$320:$B$338,0))/INDEX($D$320:$D$338,MATCH($F356,$B$320:$B$338,0)),SUMIFS('Input-Allocators'!K$32:K$79,'Input-Allocators'!$B$32:$B$79,$F356))*$D356</f>
        <v>0</v>
      </c>
      <c r="O356" s="14">
        <f ca="1">IFERROR(INDEX(O$320:O$338,MATCH($F356,$B$320:$B$338,0))/INDEX($D$320:$D$338,MATCH($F356,$B$320:$B$338,0)),SUMIFS('Input-Allocators'!L$32:L$79,'Input-Allocators'!$B$32:$B$79,$F356))*$D356</f>
        <v>0</v>
      </c>
      <c r="P356" s="84"/>
      <c r="Q356" s="84"/>
      <c r="R356" s="84"/>
      <c r="S356" s="84"/>
      <c r="T356" s="84"/>
      <c r="U356" s="84"/>
    </row>
    <row r="357" spans="1:21">
      <c r="A357" s="46" t="str">
        <f>IF(ISBLANK('Input-Accounts'!A386),"",'Input-Accounts'!A386)</f>
        <v/>
      </c>
      <c r="B357" s="80" t="str">
        <f>IF(ISBLANK('Input-Accounts'!B360),"",'Input-Accounts'!B360)</f>
        <v/>
      </c>
      <c r="C357" s="46" t="str">
        <f>IF(ISBLANK('Input-Accounts'!C360),"",'Input-Accounts'!C360)</f>
        <v/>
      </c>
      <c r="D357" s="14">
        <f>IF(ISBLANK('Input-Accounts'!D360),"",'Input-Accounts'!D360)</f>
        <v>0</v>
      </c>
      <c r="E357" s="14">
        <f t="shared" ca="1" si="40"/>
        <v>0</v>
      </c>
      <c r="F357" s="14" t="str">
        <f>IF(D357=0,"-",IF('Input-Accounts'!$E360&lt;&gt;0,'Input-Accounts'!$E360,'Input-Accounts'!$J360))</f>
        <v>-</v>
      </c>
      <c r="G357" s="48">
        <f ca="1">IFERROR(INDEX(G$320:G$338,MATCH($F357,$B$320:$B$338,0))/INDEX($D$320:$D$338,MATCH($F357,$B$320:$B$338,0)),SUMIFS('Input-Allocators'!D$32:D$79,'Input-Allocators'!$B$32:$B$79,$F357))*$D357</f>
        <v>0</v>
      </c>
      <c r="H357" s="14">
        <f ca="1">IFERROR(INDEX(H$320:H$338,MATCH($F357,$B$320:$B$338,0))/INDEX($D$320:$D$338,MATCH($F357,$B$320:$B$338,0)),SUMIFS('Input-Allocators'!E$32:E$79,'Input-Allocators'!$B$32:$B$79,$F357))*$D357</f>
        <v>0</v>
      </c>
      <c r="I357" s="14">
        <f ca="1">IFERROR(INDEX(I$320:I$338,MATCH($F357,$B$320:$B$338,0))/INDEX($D$320:$D$338,MATCH($F357,$B$320:$B$338,0)),SUMIFS('Input-Allocators'!F$32:F$79,'Input-Allocators'!$B$32:$B$79,$F357))*$D357</f>
        <v>0</v>
      </c>
      <c r="J357" s="14">
        <f ca="1">IFERROR(INDEX(J$320:J$338,MATCH($F357,$B$320:$B$338,0))/INDEX($D$320:$D$338,MATCH($F357,$B$320:$B$338,0)),SUMIFS('Input-Allocators'!G$32:G$79,'Input-Allocators'!$B$32:$B$79,$F357))*$D357</f>
        <v>0</v>
      </c>
      <c r="K357" s="14">
        <f ca="1">IFERROR(INDEX(K$320:K$338,MATCH($F357,$B$320:$B$338,0))/INDEX($D$320:$D$338,MATCH($F357,$B$320:$B$338,0)),SUMIFS('Input-Allocators'!H$32:H$79,'Input-Allocators'!$B$32:$B$79,$F357))*$D357</f>
        <v>0</v>
      </c>
      <c r="L357" s="14">
        <f ca="1">IFERROR(INDEX(L$320:L$338,MATCH($F357,$B$320:$B$338,0))/INDEX($D$320:$D$338,MATCH($F357,$B$320:$B$338,0)),SUMIFS('Input-Allocators'!I$32:I$79,'Input-Allocators'!$B$32:$B$79,$F357))*$D357</f>
        <v>0</v>
      </c>
      <c r="M357" s="14">
        <f ca="1">IFERROR(INDEX(M$320:M$338,MATCH($F357,$B$320:$B$338,0))/INDEX($D$320:$D$338,MATCH($F357,$B$320:$B$338,0)),SUMIFS('Input-Allocators'!J$32:J$79,'Input-Allocators'!$B$32:$B$79,$F357))*$D357</f>
        <v>0</v>
      </c>
      <c r="N357" s="14">
        <f ca="1">IFERROR(INDEX(N$320:N$338,MATCH($F357,$B$320:$B$338,0))/INDEX($D$320:$D$338,MATCH($F357,$B$320:$B$338,0)),SUMIFS('Input-Allocators'!K$32:K$79,'Input-Allocators'!$B$32:$B$79,$F357))*$D357</f>
        <v>0</v>
      </c>
      <c r="O357" s="14">
        <f ca="1">IFERROR(INDEX(O$320:O$338,MATCH($F357,$B$320:$B$338,0))/INDEX($D$320:$D$338,MATCH($F357,$B$320:$B$338,0)),SUMIFS('Input-Allocators'!L$32:L$79,'Input-Allocators'!$B$32:$B$79,$F357))*$D357</f>
        <v>0</v>
      </c>
      <c r="P357" s="84"/>
      <c r="Q357" s="84"/>
      <c r="R357" s="84"/>
      <c r="S357" s="84"/>
      <c r="T357" s="84"/>
      <c r="U357" s="84"/>
    </row>
    <row r="358" spans="1:21">
      <c r="A358" s="46" t="str">
        <f>IF(ISBLANK('Input-Accounts'!A387),"",'Input-Accounts'!A387)</f>
        <v/>
      </c>
      <c r="B358" s="80" t="str">
        <f>IF(ISBLANK('Input-Accounts'!B361),"",'Input-Accounts'!B361)</f>
        <v/>
      </c>
      <c r="C358" s="46" t="str">
        <f>IF(ISBLANK('Input-Accounts'!C361),"",'Input-Accounts'!C361)</f>
        <v/>
      </c>
      <c r="D358" s="14">
        <f>IF(ISBLANK('Input-Accounts'!D361),"",'Input-Accounts'!D361)</f>
        <v>0</v>
      </c>
      <c r="E358" s="14">
        <f t="shared" ca="1" si="40"/>
        <v>0</v>
      </c>
      <c r="F358" s="14" t="str">
        <f>IF(D358=0,"-",IF('Input-Accounts'!$E361&lt;&gt;0,'Input-Accounts'!$E361,'Input-Accounts'!$J361))</f>
        <v>-</v>
      </c>
      <c r="G358" s="48">
        <f ca="1">IFERROR(INDEX(G$320:G$338,MATCH($F358,$B$320:$B$338,0))/INDEX($D$320:$D$338,MATCH($F358,$B$320:$B$338,0)),SUMIFS('Input-Allocators'!D$32:D$79,'Input-Allocators'!$B$32:$B$79,$F358))*$D358</f>
        <v>0</v>
      </c>
      <c r="H358" s="14">
        <f ca="1">IFERROR(INDEX(H$320:H$338,MATCH($F358,$B$320:$B$338,0))/INDEX($D$320:$D$338,MATCH($F358,$B$320:$B$338,0)),SUMIFS('Input-Allocators'!E$32:E$79,'Input-Allocators'!$B$32:$B$79,$F358))*$D358</f>
        <v>0</v>
      </c>
      <c r="I358" s="14">
        <f ca="1">IFERROR(INDEX(I$320:I$338,MATCH($F358,$B$320:$B$338,0))/INDEX($D$320:$D$338,MATCH($F358,$B$320:$B$338,0)),SUMIFS('Input-Allocators'!F$32:F$79,'Input-Allocators'!$B$32:$B$79,$F358))*$D358</f>
        <v>0</v>
      </c>
      <c r="J358" s="14">
        <f ca="1">IFERROR(INDEX(J$320:J$338,MATCH($F358,$B$320:$B$338,0))/INDEX($D$320:$D$338,MATCH($F358,$B$320:$B$338,0)),SUMIFS('Input-Allocators'!G$32:G$79,'Input-Allocators'!$B$32:$B$79,$F358))*$D358</f>
        <v>0</v>
      </c>
      <c r="K358" s="14">
        <f ca="1">IFERROR(INDEX(K$320:K$338,MATCH($F358,$B$320:$B$338,0))/INDEX($D$320:$D$338,MATCH($F358,$B$320:$B$338,0)),SUMIFS('Input-Allocators'!H$32:H$79,'Input-Allocators'!$B$32:$B$79,$F358))*$D358</f>
        <v>0</v>
      </c>
      <c r="L358" s="14">
        <f ca="1">IFERROR(INDEX(L$320:L$338,MATCH($F358,$B$320:$B$338,0))/INDEX($D$320:$D$338,MATCH($F358,$B$320:$B$338,0)),SUMIFS('Input-Allocators'!I$32:I$79,'Input-Allocators'!$B$32:$B$79,$F358))*$D358</f>
        <v>0</v>
      </c>
      <c r="M358" s="14">
        <f ca="1">IFERROR(INDEX(M$320:M$338,MATCH($F358,$B$320:$B$338,0))/INDEX($D$320:$D$338,MATCH($F358,$B$320:$B$338,0)),SUMIFS('Input-Allocators'!J$32:J$79,'Input-Allocators'!$B$32:$B$79,$F358))*$D358</f>
        <v>0</v>
      </c>
      <c r="N358" s="14">
        <f ca="1">IFERROR(INDEX(N$320:N$338,MATCH($F358,$B$320:$B$338,0))/INDEX($D$320:$D$338,MATCH($F358,$B$320:$B$338,0)),SUMIFS('Input-Allocators'!K$32:K$79,'Input-Allocators'!$B$32:$B$79,$F358))*$D358</f>
        <v>0</v>
      </c>
      <c r="O358" s="14">
        <f ca="1">IFERROR(INDEX(O$320:O$338,MATCH($F358,$B$320:$B$338,0))/INDEX($D$320:$D$338,MATCH($F358,$B$320:$B$338,0)),SUMIFS('Input-Allocators'!L$32:L$79,'Input-Allocators'!$B$32:$B$79,$F358))*$D358</f>
        <v>0</v>
      </c>
      <c r="P358" s="84"/>
      <c r="Q358" s="84"/>
      <c r="R358" s="84"/>
      <c r="S358" s="84"/>
      <c r="T358" s="84"/>
      <c r="U358" s="84"/>
    </row>
    <row r="359" spans="1:21">
      <c r="A359" s="46" t="str">
        <f>IF(ISBLANK('Input-Accounts'!A388),"",'Input-Accounts'!A388)</f>
        <v/>
      </c>
      <c r="B359" s="80" t="str">
        <f>IF(ISBLANK('Input-Accounts'!B362),"",'Input-Accounts'!B362)</f>
        <v/>
      </c>
      <c r="C359" s="46" t="str">
        <f>IF(ISBLANK('Input-Accounts'!C362),"",'Input-Accounts'!C362)</f>
        <v/>
      </c>
      <c r="D359" s="14">
        <f>IF(ISBLANK('Input-Accounts'!D362),"",'Input-Accounts'!D362)</f>
        <v>0</v>
      </c>
      <c r="E359" s="14">
        <f t="shared" ca="1" si="40"/>
        <v>0</v>
      </c>
      <c r="F359" s="14" t="str">
        <f>IF(D359=0,"-",IF('Input-Accounts'!$E362&lt;&gt;0,'Input-Accounts'!$E362,'Input-Accounts'!$J362))</f>
        <v>-</v>
      </c>
      <c r="G359" s="48">
        <f ca="1">IFERROR(INDEX(G$320:G$338,MATCH($F359,$B$320:$B$338,0))/INDEX($D$320:$D$338,MATCH($F359,$B$320:$B$338,0)),SUMIFS('Input-Allocators'!D$32:D$79,'Input-Allocators'!$B$32:$B$79,$F359))*$D359</f>
        <v>0</v>
      </c>
      <c r="H359" s="14">
        <f ca="1">IFERROR(INDEX(H$320:H$338,MATCH($F359,$B$320:$B$338,0))/INDEX($D$320:$D$338,MATCH($F359,$B$320:$B$338,0)),SUMIFS('Input-Allocators'!E$32:E$79,'Input-Allocators'!$B$32:$B$79,$F359))*$D359</f>
        <v>0</v>
      </c>
      <c r="I359" s="14">
        <f ca="1">IFERROR(INDEX(I$320:I$338,MATCH($F359,$B$320:$B$338,0))/INDEX($D$320:$D$338,MATCH($F359,$B$320:$B$338,0)),SUMIFS('Input-Allocators'!F$32:F$79,'Input-Allocators'!$B$32:$B$79,$F359))*$D359</f>
        <v>0</v>
      </c>
      <c r="J359" s="14">
        <f ca="1">IFERROR(INDEX(J$320:J$338,MATCH($F359,$B$320:$B$338,0))/INDEX($D$320:$D$338,MATCH($F359,$B$320:$B$338,0)),SUMIFS('Input-Allocators'!G$32:G$79,'Input-Allocators'!$B$32:$B$79,$F359))*$D359</f>
        <v>0</v>
      </c>
      <c r="K359" s="14">
        <f ca="1">IFERROR(INDEX(K$320:K$338,MATCH($F359,$B$320:$B$338,0))/INDEX($D$320:$D$338,MATCH($F359,$B$320:$B$338,0)),SUMIFS('Input-Allocators'!H$32:H$79,'Input-Allocators'!$B$32:$B$79,$F359))*$D359</f>
        <v>0</v>
      </c>
      <c r="L359" s="14">
        <f ca="1">IFERROR(INDEX(L$320:L$338,MATCH($F359,$B$320:$B$338,0))/INDEX($D$320:$D$338,MATCH($F359,$B$320:$B$338,0)),SUMIFS('Input-Allocators'!I$32:I$79,'Input-Allocators'!$B$32:$B$79,$F359))*$D359</f>
        <v>0</v>
      </c>
      <c r="M359" s="14">
        <f ca="1">IFERROR(INDEX(M$320:M$338,MATCH($F359,$B$320:$B$338,0))/INDEX($D$320:$D$338,MATCH($F359,$B$320:$B$338,0)),SUMIFS('Input-Allocators'!J$32:J$79,'Input-Allocators'!$B$32:$B$79,$F359))*$D359</f>
        <v>0</v>
      </c>
      <c r="N359" s="14">
        <f ca="1">IFERROR(INDEX(N$320:N$338,MATCH($F359,$B$320:$B$338,0))/INDEX($D$320:$D$338,MATCH($F359,$B$320:$B$338,0)),SUMIFS('Input-Allocators'!K$32:K$79,'Input-Allocators'!$B$32:$B$79,$F359))*$D359</f>
        <v>0</v>
      </c>
      <c r="O359" s="14">
        <f ca="1">IFERROR(INDEX(O$320:O$338,MATCH($F359,$B$320:$B$338,0))/INDEX($D$320:$D$338,MATCH($F359,$B$320:$B$338,0)),SUMIFS('Input-Allocators'!L$32:L$79,'Input-Allocators'!$B$32:$B$79,$F359))*$D359</f>
        <v>0</v>
      </c>
      <c r="P359" s="84"/>
      <c r="Q359" s="84"/>
      <c r="R359" s="84"/>
      <c r="S359" s="84"/>
      <c r="T359" s="84"/>
      <c r="U359" s="84"/>
    </row>
    <row r="360" spans="1:21">
      <c r="A360" s="46" t="str">
        <f>IF(ISBLANK('Input-Accounts'!A389),"",'Input-Accounts'!A389)</f>
        <v/>
      </c>
      <c r="B360" s="80" t="str">
        <f>IF(ISBLANK('Input-Accounts'!B363),"",'Input-Accounts'!B363)</f>
        <v>Total Operating Revenue</v>
      </c>
      <c r="C360" s="46" t="str">
        <f>IF(ISBLANK('Input-Accounts'!C363),"",'Input-Accounts'!C363)</f>
        <v/>
      </c>
      <c r="D360" s="45">
        <f>SUBTOTAL(9,D345:D359)</f>
        <v>305033.83042924007</v>
      </c>
      <c r="E360" s="14"/>
      <c r="F360" s="45">
        <f t="shared" ref="F360:O360" si="42">SUBTOTAL(9,F345:F359)</f>
        <v>0</v>
      </c>
      <c r="G360" s="45">
        <f t="shared" ca="1" si="42"/>
        <v>240484.78702965772</v>
      </c>
      <c r="H360" s="45">
        <f t="shared" ca="1" si="42"/>
        <v>13779.391062344997</v>
      </c>
      <c r="I360" s="45">
        <f t="shared" ca="1" si="42"/>
        <v>17591.316593224823</v>
      </c>
      <c r="J360" s="45">
        <f t="shared" ca="1" si="42"/>
        <v>19569.78431545007</v>
      </c>
      <c r="K360" s="45">
        <f t="shared" ca="1" si="42"/>
        <v>1137.1004140769023</v>
      </c>
      <c r="L360" s="45">
        <f t="shared" ca="1" si="42"/>
        <v>814.44767173743912</v>
      </c>
      <c r="M360" s="45">
        <f t="shared" ca="1" si="42"/>
        <v>6467.9758123078873</v>
      </c>
      <c r="N360" s="45">
        <f t="shared" ca="1" si="42"/>
        <v>2101.185394095528</v>
      </c>
      <c r="O360" s="45">
        <f t="shared" ca="1" si="42"/>
        <v>3087.8421363447083</v>
      </c>
      <c r="P360" s="14"/>
      <c r="Q360" s="14"/>
      <c r="R360" s="14"/>
      <c r="S360" s="14"/>
      <c r="T360" s="14"/>
      <c r="U360" s="14"/>
    </row>
    <row r="361" spans="1:21">
      <c r="A361" s="46" t="str">
        <f>IF(ISBLANK('Input-Accounts'!A390),"",'Input-Accounts'!A390)</f>
        <v/>
      </c>
      <c r="B361" s="80" t="str">
        <f>IF(ISBLANK('Input-Accounts'!B364),"",'Input-Accounts'!B364)</f>
        <v/>
      </c>
      <c r="C361" s="46" t="str">
        <f>IF(ISBLANK('Input-Accounts'!C364),"",'Input-Accounts'!C364)</f>
        <v/>
      </c>
      <c r="D361" s="14" t="str">
        <f>IF(ISBLANK('Input-Accounts'!D364),"",'Input-Accounts'!D364)</f>
        <v/>
      </c>
      <c r="E361" s="14"/>
      <c r="F361" s="14"/>
      <c r="G361" s="48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46" t="str">
        <f>IF(ISBLANK('Input-Accounts'!A391),"",'Input-Accounts'!A391)</f>
        <v/>
      </c>
      <c r="B362" s="80" t="str">
        <f>IF(ISBLANK('Input-Accounts'!B365),"",'Input-Accounts'!B365)</f>
        <v>NET INCOME</v>
      </c>
      <c r="C362" s="46" t="str">
        <f>IF(ISBLANK('Input-Accounts'!C365),"",'Input-Accounts'!C365)</f>
        <v/>
      </c>
      <c r="D362" s="14">
        <f>IF(ISBLANK('Input-Accounts'!D365),"",'Input-Accounts'!D365)</f>
        <v>19048.386804851842</v>
      </c>
      <c r="E362" s="14"/>
      <c r="F362" s="14"/>
      <c r="G362" s="48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46" t="str">
        <f>IF(ISBLANK('Input-Accounts'!A392),"",'Input-Accounts'!A392)</f>
        <v/>
      </c>
      <c r="B363" s="80"/>
      <c r="G363" s="48"/>
    </row>
    <row r="364" spans="1:21">
      <c r="A364" s="46" t="str">
        <f>IF(ISBLANK('Input-Accounts'!A393),"",'Input-Accounts'!A393)</f>
        <v/>
      </c>
      <c r="B364" s="80"/>
      <c r="G364" s="48"/>
    </row>
    <row r="365" spans="1:21">
      <c r="A365" s="46" t="str">
        <f>IF(ISBLANK('Input-Accounts'!A394),"",'Input-Accounts'!A394)</f>
        <v/>
      </c>
      <c r="D365" s="42">
        <f>D360-D316</f>
        <v>-28140.613195148122</v>
      </c>
      <c r="G365" s="48">
        <f t="shared" ref="G365:O365" ca="1" si="43">G360-G316</f>
        <v>-33996.517750750267</v>
      </c>
      <c r="H365" s="42">
        <f t="shared" ca="1" si="43"/>
        <v>-1334.5730206671396</v>
      </c>
      <c r="I365" s="42">
        <f t="shared" ca="1" si="43"/>
        <v>-529.89141087366443</v>
      </c>
      <c r="J365" s="42">
        <f t="shared" ca="1" si="43"/>
        <v>3721.6189714351713</v>
      </c>
      <c r="K365" s="42">
        <f t="shared" ca="1" si="43"/>
        <v>-26.934829203151139</v>
      </c>
      <c r="L365" s="42">
        <f t="shared" ca="1" si="43"/>
        <v>98.235427702473658</v>
      </c>
      <c r="M365" s="42">
        <f t="shared" ca="1" si="43"/>
        <v>1338.4274708115572</v>
      </c>
      <c r="N365" s="42">
        <f t="shared" ca="1" si="43"/>
        <v>1115.0055994138872</v>
      </c>
      <c r="O365" s="42">
        <f t="shared" ca="1" si="43"/>
        <v>1474.0163469829251</v>
      </c>
    </row>
    <row r="366" spans="1:21">
      <c r="G366" s="48"/>
    </row>
    <row r="367" spans="1:21">
      <c r="D367" s="14"/>
      <c r="G367" s="48"/>
    </row>
    <row r="368" spans="1:21">
      <c r="G368" s="48"/>
    </row>
    <row r="369" spans="4:15">
      <c r="G369" s="48"/>
    </row>
    <row r="370" spans="4:15">
      <c r="G370" s="48"/>
    </row>
    <row r="371" spans="4:15">
      <c r="G371" s="48"/>
    </row>
    <row r="372" spans="4:15">
      <c r="G372" s="48"/>
    </row>
    <row r="373" spans="4:15">
      <c r="D373" s="14">
        <f t="shared" ref="D373:O373" si="44">D180+D168+D143+D144+D145+D150+D151</f>
        <v>187544.06000000003</v>
      </c>
      <c r="E373" s="14">
        <f t="shared" ca="1" si="44"/>
        <v>0</v>
      </c>
      <c r="F373" s="14">
        <f t="shared" si="44"/>
        <v>0</v>
      </c>
      <c r="G373" s="48">
        <f t="shared" ca="1" si="44"/>
        <v>156376.29400000002</v>
      </c>
      <c r="H373" s="14">
        <f t="shared" ca="1" si="44"/>
        <v>8339.3310000000019</v>
      </c>
      <c r="I373" s="14">
        <f t="shared" ca="1" si="44"/>
        <v>11834.985000000001</v>
      </c>
      <c r="J373" s="14">
        <f t="shared" ca="1" si="44"/>
        <v>7506.7670000000007</v>
      </c>
      <c r="K373" s="14">
        <f t="shared" ca="1" si="44"/>
        <v>1093.7159999999999</v>
      </c>
      <c r="L373" s="14">
        <f t="shared" ca="1" si="44"/>
        <v>452.78000000000003</v>
      </c>
      <c r="M373" s="14">
        <f t="shared" ca="1" si="44"/>
        <v>2168.7539999999999</v>
      </c>
      <c r="N373" s="14">
        <f t="shared" ca="1" si="44"/>
        <v>-53.809000000000005</v>
      </c>
      <c r="O373" s="14">
        <f t="shared" ca="1" si="44"/>
        <v>-174.75800000000004</v>
      </c>
    </row>
    <row r="374" spans="4:15">
      <c r="D374" s="48">
        <f>Summary!D17</f>
        <v>187544.06</v>
      </c>
      <c r="G374" s="48">
        <f ca="1">Summary!G17</f>
        <v>156376.29399999999</v>
      </c>
      <c r="H374" s="48">
        <f ca="1">Summary!H17</f>
        <v>8339.3310000000001</v>
      </c>
      <c r="I374" s="48">
        <f ca="1">Summary!I17</f>
        <v>11834.984999999999</v>
      </c>
      <c r="J374" s="48">
        <f ca="1">Summary!J17</f>
        <v>7506.7669999999998</v>
      </c>
      <c r="K374" s="48">
        <f ca="1">Summary!K17</f>
        <v>1093.7159999999999</v>
      </c>
      <c r="L374" s="48">
        <f ca="1">Summary!L17</f>
        <v>452.78000000000003</v>
      </c>
      <c r="M374" s="48">
        <f ca="1">Summary!M17</f>
        <v>2168.7539999999999</v>
      </c>
      <c r="N374" s="48">
        <f ca="1">Summary!N17</f>
        <v>-53.809000000000005</v>
      </c>
      <c r="O374" s="48">
        <f ca="1">Summary!O17</f>
        <v>-174.75799999999998</v>
      </c>
    </row>
  </sheetData>
  <pageMargins left="0.45" right="0.45" top="0.5" bottom="0.5" header="0.3" footer="0.3"/>
  <pageSetup scale="56" pageOrder="overThenDown" orientation="landscape" horizontalDpi="1200" verticalDpi="1200" r:id="rId1"/>
  <rowBreaks count="7" manualBreakCount="7">
    <brk id="59" max="14" man="1"/>
    <brk id="111" max="14" man="1"/>
    <brk id="141" max="14" man="1"/>
    <brk id="194" max="14" man="1"/>
    <brk id="223" max="14" man="1"/>
    <brk id="267" max="14" man="1"/>
    <brk id="306" max="1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59CD7-5E80-4AE7-B9B9-3FB57FCF5DB4}">
  <sheetPr codeName="Sheet60">
    <tabColor theme="4" tint="-0.249977111117893"/>
  </sheetPr>
  <dimension ref="A1:Y105"/>
  <sheetViews>
    <sheetView zoomScale="85" zoomScaleNormal="85" workbookViewId="0">
      <selection activeCell="G87" sqref="G87:O87"/>
    </sheetView>
  </sheetViews>
  <sheetFormatPr defaultRowHeight="15" outlineLevelRow="1" outlineLevelCol="1"/>
  <cols>
    <col min="1" max="1" width="6" style="113" bestFit="1" customWidth="1"/>
    <col min="2" max="2" width="44.85546875" customWidth="1"/>
    <col min="3" max="3" width="2.85546875" customWidth="1"/>
    <col min="4" max="4" width="21" bestFit="1" customWidth="1"/>
    <col min="5" max="5" width="7.7109375" customWidth="1" outlineLevel="1"/>
    <col min="6" max="6" width="2.85546875" customWidth="1"/>
    <col min="7" max="7" width="20.5703125" bestFit="1" customWidth="1"/>
    <col min="8" max="8" width="17.7109375" bestFit="1" customWidth="1"/>
    <col min="9" max="9" width="19.140625" bestFit="1" customWidth="1"/>
    <col min="10" max="15" width="14.85546875" customWidth="1"/>
    <col min="16" max="16" width="12.5703125" bestFit="1" customWidth="1"/>
    <col min="17" max="22" width="9.7109375" bestFit="1" customWidth="1"/>
  </cols>
  <sheetData>
    <row r="1" spans="1:15" outlineLevel="1">
      <c r="B1" s="15" t="s">
        <v>0</v>
      </c>
    </row>
    <row r="2" spans="1:15" outlineLevel="1">
      <c r="B2" s="15" t="s">
        <v>1</v>
      </c>
    </row>
    <row r="3" spans="1:15" outlineLevel="1">
      <c r="B3" s="15" t="s">
        <v>2</v>
      </c>
      <c r="C3" s="15" t="s">
        <v>123</v>
      </c>
    </row>
    <row r="4" spans="1:15" outlineLevel="1">
      <c r="B4" s="1" t="s">
        <v>384</v>
      </c>
    </row>
    <row r="5" spans="1:15" ht="17.25" customHeight="1" outlineLevel="1">
      <c r="B5" s="298" t="s">
        <v>119</v>
      </c>
    </row>
    <row r="6" spans="1:15" ht="52.5" customHeight="1">
      <c r="A6" s="195" t="s">
        <v>125</v>
      </c>
      <c r="B6" s="30" t="s">
        <v>385</v>
      </c>
      <c r="C6" s="21"/>
      <c r="D6" s="28" t="s">
        <v>386</v>
      </c>
      <c r="E6" s="29" t="s">
        <v>355</v>
      </c>
      <c r="F6" s="29"/>
      <c r="G6" s="29" t="s">
        <v>45</v>
      </c>
      <c r="H6" s="29" t="s">
        <v>46</v>
      </c>
      <c r="I6" s="29" t="s">
        <v>47</v>
      </c>
      <c r="J6" s="29" t="s">
        <v>48</v>
      </c>
      <c r="K6" s="29" t="s">
        <v>49</v>
      </c>
      <c r="L6" s="29" t="s">
        <v>50</v>
      </c>
      <c r="M6" s="29" t="s">
        <v>51</v>
      </c>
      <c r="N6" s="29" t="s">
        <v>52</v>
      </c>
      <c r="O6" s="29" t="s">
        <v>53</v>
      </c>
    </row>
    <row r="7" spans="1:15">
      <c r="A7" s="113" t="s">
        <v>301</v>
      </c>
      <c r="B7" s="9" t="s">
        <v>301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>
      <c r="A8" s="208">
        <v>1</v>
      </c>
      <c r="B8" s="205" t="s">
        <v>387</v>
      </c>
      <c r="C8" s="181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</row>
    <row r="9" spans="1:15">
      <c r="A9" s="208">
        <v>2</v>
      </c>
      <c r="B9" s="202" t="s">
        <v>139</v>
      </c>
      <c r="C9" s="181"/>
      <c r="D9" s="35">
        <v>781189.00691999984</v>
      </c>
      <c r="E9" s="203">
        <v>0</v>
      </c>
      <c r="F9" s="203"/>
      <c r="G9" s="35">
        <v>501086.4766528522</v>
      </c>
      <c r="H9" s="35">
        <v>31601.113406720462</v>
      </c>
      <c r="I9" s="35">
        <v>46367.726993370699</v>
      </c>
      <c r="J9" s="35">
        <v>95154.742111211963</v>
      </c>
      <c r="K9" s="35">
        <v>1058.4843708087678</v>
      </c>
      <c r="L9" s="35">
        <v>1764.5234840326571</v>
      </c>
      <c r="M9" s="35">
        <v>38186.105196402554</v>
      </c>
      <c r="N9" s="35">
        <v>19935.899788809002</v>
      </c>
      <c r="O9" s="35">
        <v>46033.934915791629</v>
      </c>
    </row>
    <row r="10" spans="1:15">
      <c r="A10" s="208">
        <v>3</v>
      </c>
      <c r="B10" s="202" t="s">
        <v>388</v>
      </c>
      <c r="C10" s="181"/>
      <c r="D10" s="203">
        <v>-285335.54500000004</v>
      </c>
      <c r="E10" s="203">
        <v>0</v>
      </c>
      <c r="F10" s="203"/>
      <c r="G10" s="203">
        <v>-186829.41091200424</v>
      </c>
      <c r="H10" s="203">
        <v>-11851.843446927607</v>
      </c>
      <c r="I10" s="203">
        <v>-17113.388666567869</v>
      </c>
      <c r="J10" s="203">
        <v>-32838.27261986841</v>
      </c>
      <c r="K10" s="203">
        <v>-378.64279623729203</v>
      </c>
      <c r="L10" s="203">
        <v>-655.27024552449689</v>
      </c>
      <c r="M10" s="203">
        <v>-13254.820132908148</v>
      </c>
      <c r="N10" s="203">
        <v>-6902.9514183280153</v>
      </c>
      <c r="O10" s="203">
        <v>-15510.944761633937</v>
      </c>
    </row>
    <row r="11" spans="1:15" ht="17.25">
      <c r="A11" s="208">
        <v>4</v>
      </c>
      <c r="B11" s="202" t="s">
        <v>181</v>
      </c>
      <c r="C11" s="181"/>
      <c r="D11" s="77">
        <v>-39070.481</v>
      </c>
      <c r="E11" s="203">
        <v>0</v>
      </c>
      <c r="F11" s="203"/>
      <c r="G11" s="77">
        <v>-20912.783952573529</v>
      </c>
      <c r="H11" s="77">
        <v>-1442.6603458183747</v>
      </c>
      <c r="I11" s="77">
        <v>-2581.4490216971571</v>
      </c>
      <c r="J11" s="77">
        <v>-6515.1071224028265</v>
      </c>
      <c r="K11" s="77">
        <v>-76.33803446923632</v>
      </c>
      <c r="L11" s="77">
        <v>-85.139562089499663</v>
      </c>
      <c r="M11" s="77">
        <v>-2681.5172661844358</v>
      </c>
      <c r="N11" s="77">
        <v>-1450.0454830269609</v>
      </c>
      <c r="O11" s="77">
        <v>-3325.4402117379868</v>
      </c>
    </row>
    <row r="12" spans="1:15">
      <c r="A12" s="208">
        <v>5</v>
      </c>
      <c r="B12" s="201" t="s">
        <v>389</v>
      </c>
      <c r="C12" s="181"/>
      <c r="D12" s="124">
        <v>456782.98091999977</v>
      </c>
      <c r="E12" s="203">
        <v>0</v>
      </c>
      <c r="F12" s="200"/>
      <c r="G12" s="124">
        <v>293344.28178827441</v>
      </c>
      <c r="H12" s="124">
        <v>18306.60961397448</v>
      </c>
      <c r="I12" s="124">
        <v>26672.889305105673</v>
      </c>
      <c r="J12" s="124">
        <v>55801.362368940725</v>
      </c>
      <c r="K12" s="124">
        <v>603.50354010223953</v>
      </c>
      <c r="L12" s="124">
        <v>1024.1136764186606</v>
      </c>
      <c r="M12" s="124">
        <v>22249.767797309967</v>
      </c>
      <c r="N12" s="124">
        <v>11582.902887454025</v>
      </c>
      <c r="O12" s="124">
        <v>27197.549942419704</v>
      </c>
    </row>
    <row r="13" spans="1:15">
      <c r="A13" s="208" t="s">
        <v>301</v>
      </c>
      <c r="B13" s="201"/>
      <c r="C13" s="181"/>
      <c r="D13" s="124"/>
      <c r="E13" s="200"/>
      <c r="F13" s="200"/>
      <c r="G13" s="296"/>
      <c r="H13" s="296"/>
      <c r="I13" s="296"/>
      <c r="J13" s="296"/>
      <c r="K13" s="296"/>
      <c r="L13" s="296"/>
      <c r="M13" s="296"/>
      <c r="N13" s="296"/>
      <c r="O13" s="296"/>
    </row>
    <row r="14" spans="1:15">
      <c r="A14" s="208">
        <v>6</v>
      </c>
      <c r="B14" s="199" t="s">
        <v>390</v>
      </c>
      <c r="C14" s="181"/>
      <c r="D14" s="124"/>
      <c r="E14" s="200"/>
      <c r="F14" s="200"/>
      <c r="G14" s="124"/>
      <c r="H14" s="124"/>
      <c r="I14" s="124"/>
      <c r="J14" s="124"/>
      <c r="K14" s="124"/>
      <c r="L14" s="124"/>
      <c r="M14" s="124"/>
      <c r="N14" s="124"/>
      <c r="O14" s="124"/>
    </row>
    <row r="15" spans="1:15">
      <c r="A15" s="208">
        <v>7</v>
      </c>
      <c r="B15" s="201" t="s">
        <v>391</v>
      </c>
      <c r="C15" s="181"/>
      <c r="D15" s="124"/>
      <c r="E15" s="200"/>
      <c r="F15" s="200"/>
      <c r="G15" s="124"/>
      <c r="H15" s="124"/>
      <c r="I15" s="124"/>
      <c r="J15" s="124"/>
      <c r="K15" s="124"/>
      <c r="L15" s="124"/>
      <c r="M15" s="124"/>
      <c r="N15" s="125"/>
      <c r="O15" s="124"/>
    </row>
    <row r="16" spans="1:15">
      <c r="A16" s="208">
        <v>8</v>
      </c>
      <c r="B16" s="202" t="s">
        <v>392</v>
      </c>
      <c r="C16" s="181"/>
      <c r="D16" s="35">
        <v>113658.44524073001</v>
      </c>
      <c r="E16" s="203">
        <v>0</v>
      </c>
      <c r="F16" s="200"/>
      <c r="G16" s="35">
        <v>80815.840750000018</v>
      </c>
      <c r="H16" s="35">
        <v>5303.7781346900019</v>
      </c>
      <c r="I16" s="35">
        <v>5596.6357099999996</v>
      </c>
      <c r="J16" s="35">
        <v>11922.568058000004</v>
      </c>
      <c r="K16" s="35">
        <v>34.125600000000333</v>
      </c>
      <c r="L16" s="35">
        <v>355.45309860000015</v>
      </c>
      <c r="M16" s="35">
        <v>4245.5228094400009</v>
      </c>
      <c r="N16" s="35">
        <v>2144.0328800000002</v>
      </c>
      <c r="O16" s="35">
        <v>3240.4882000000002</v>
      </c>
    </row>
    <row r="17" spans="1:15">
      <c r="A17" s="208">
        <v>9</v>
      </c>
      <c r="B17" s="202" t="s">
        <v>393</v>
      </c>
      <c r="C17" s="181"/>
      <c r="D17" s="76">
        <v>187544.06</v>
      </c>
      <c r="E17" s="203">
        <v>0</v>
      </c>
      <c r="F17" s="200"/>
      <c r="G17" s="76">
        <v>156376.29399999999</v>
      </c>
      <c r="H17" s="76">
        <v>8339.3310000000001</v>
      </c>
      <c r="I17" s="76">
        <v>11834.984999999999</v>
      </c>
      <c r="J17" s="76">
        <v>7506.7669999999998</v>
      </c>
      <c r="K17" s="76">
        <v>1093.7159999999999</v>
      </c>
      <c r="L17" s="76">
        <v>452.78000000000003</v>
      </c>
      <c r="M17" s="76">
        <v>2168.7539999999999</v>
      </c>
      <c r="N17" s="76">
        <v>-53.809000000000005</v>
      </c>
      <c r="O17" s="76">
        <v>-174.75799999999998</v>
      </c>
    </row>
    <row r="18" spans="1:15">
      <c r="A18" s="208">
        <v>10</v>
      </c>
      <c r="B18" s="202" t="s">
        <v>394</v>
      </c>
      <c r="C18" s="181"/>
      <c r="D18" s="76">
        <v>3831.3251885100558</v>
      </c>
      <c r="E18" s="203">
        <v>0</v>
      </c>
      <c r="F18" s="200"/>
      <c r="G18" s="76">
        <v>3180.0984432664281</v>
      </c>
      <c r="H18" s="76">
        <v>131.67484779094056</v>
      </c>
      <c r="I18" s="76">
        <v>168.7959393973598</v>
      </c>
      <c r="J18" s="76">
        <v>181.53773910234872</v>
      </c>
      <c r="K18" s="76">
        <v>9.9093676304183056</v>
      </c>
      <c r="L18" s="76">
        <v>6.5622605421327274</v>
      </c>
      <c r="M18" s="76">
        <v>72.122418944122444</v>
      </c>
      <c r="N18" s="76">
        <v>23.780655708082104</v>
      </c>
      <c r="O18" s="76">
        <v>56.843516128223591</v>
      </c>
    </row>
    <row r="19" spans="1:15">
      <c r="A19" s="208">
        <v>11</v>
      </c>
      <c r="B19" s="201" t="s">
        <v>395</v>
      </c>
      <c r="C19" s="181"/>
      <c r="D19" s="124">
        <v>305033.83042924007</v>
      </c>
      <c r="E19" s="203">
        <v>0</v>
      </c>
      <c r="F19" s="200"/>
      <c r="G19" s="124">
        <v>240372.23319326647</v>
      </c>
      <c r="H19" s="124">
        <v>13774.783982480943</v>
      </c>
      <c r="I19" s="124">
        <v>17600.416649397361</v>
      </c>
      <c r="J19" s="124">
        <v>19610.872797102355</v>
      </c>
      <c r="K19" s="124">
        <v>1137.7509676304185</v>
      </c>
      <c r="L19" s="124">
        <v>814.79535914213295</v>
      </c>
      <c r="M19" s="124">
        <v>6486.3992283841235</v>
      </c>
      <c r="N19" s="124">
        <v>2114.0045357080821</v>
      </c>
      <c r="O19" s="124">
        <v>3122.5737161282241</v>
      </c>
    </row>
    <row r="20" spans="1:15">
      <c r="A20" s="208" t="s">
        <v>301</v>
      </c>
      <c r="B20" s="202"/>
      <c r="C20" s="181"/>
      <c r="D20" s="204"/>
      <c r="E20" s="200"/>
      <c r="F20" s="200"/>
      <c r="G20" s="296"/>
      <c r="H20" s="296"/>
      <c r="I20" s="296"/>
      <c r="J20" s="296"/>
      <c r="K20" s="296"/>
      <c r="L20" s="296"/>
      <c r="M20" s="296"/>
      <c r="N20" s="296"/>
      <c r="O20" s="296"/>
    </row>
    <row r="21" spans="1:15">
      <c r="A21" s="208">
        <v>12</v>
      </c>
      <c r="B21" s="205" t="s">
        <v>396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</row>
    <row r="22" spans="1:15">
      <c r="A22" s="208">
        <v>13</v>
      </c>
      <c r="B22" s="202" t="s">
        <v>397</v>
      </c>
      <c r="C22" s="181"/>
      <c r="D22" s="75">
        <v>259798.14962438823</v>
      </c>
      <c r="E22" s="203">
        <v>0</v>
      </c>
      <c r="F22" s="203"/>
      <c r="G22" s="35">
        <v>210216.8713705785</v>
      </c>
      <c r="H22" s="35">
        <v>11471.167650412983</v>
      </c>
      <c r="I22" s="35">
        <v>15178.200664926297</v>
      </c>
      <c r="J22" s="35">
        <v>13212.326200222897</v>
      </c>
      <c r="K22" s="35">
        <v>1155.2880868639115</v>
      </c>
      <c r="L22" s="35">
        <v>601.46172208493067</v>
      </c>
      <c r="M22" s="35">
        <v>4383.036895162385</v>
      </c>
      <c r="N22" s="35">
        <v>1074.0185584790254</v>
      </c>
      <c r="O22" s="35">
        <v>2505.7784756573437</v>
      </c>
    </row>
    <row r="23" spans="1:15">
      <c r="A23" s="208">
        <v>14</v>
      </c>
      <c r="B23" s="202" t="s">
        <v>398</v>
      </c>
      <c r="C23" s="181"/>
      <c r="D23" s="203">
        <v>22411.294000000002</v>
      </c>
      <c r="E23" s="203">
        <v>0</v>
      </c>
      <c r="F23" s="203"/>
      <c r="G23" s="203">
        <v>14856.55114988489</v>
      </c>
      <c r="H23" s="203">
        <v>926.3810936402673</v>
      </c>
      <c r="I23" s="203">
        <v>1324.2099355684027</v>
      </c>
      <c r="J23" s="203">
        <v>2509.0408184728108</v>
      </c>
      <c r="K23" s="203">
        <v>37.471200824143487</v>
      </c>
      <c r="L23" s="203">
        <v>51.335427051757392</v>
      </c>
      <c r="M23" s="203">
        <v>995.77979002799179</v>
      </c>
      <c r="N23" s="203">
        <v>514.583157979573</v>
      </c>
      <c r="O23" s="203">
        <v>1195.9414265501639</v>
      </c>
    </row>
    <row r="24" spans="1:15" ht="17.25">
      <c r="A24" s="208">
        <v>15</v>
      </c>
      <c r="B24" s="202" t="s">
        <v>399</v>
      </c>
      <c r="C24" s="181"/>
      <c r="D24" s="190">
        <v>2134</v>
      </c>
      <c r="E24" s="203">
        <v>0</v>
      </c>
      <c r="F24" s="203"/>
      <c r="G24" s="190">
        <v>1451.1597814410193</v>
      </c>
      <c r="H24" s="190">
        <v>94.699827074869177</v>
      </c>
      <c r="I24" s="190">
        <v>120.33091232951884</v>
      </c>
      <c r="J24" s="190">
        <v>220.98184030252136</v>
      </c>
      <c r="K24" s="190">
        <v>2.4670732903060384</v>
      </c>
      <c r="L24" s="190">
        <v>5.1667588808193727</v>
      </c>
      <c r="M24" s="190">
        <v>86.182159648946055</v>
      </c>
      <c r="N24" s="190">
        <v>44.710426414673286</v>
      </c>
      <c r="O24" s="190">
        <v>108.30122061732591</v>
      </c>
    </row>
    <row r="25" spans="1:15">
      <c r="A25" s="208">
        <v>16</v>
      </c>
      <c r="B25" s="205" t="s">
        <v>400</v>
      </c>
      <c r="C25" s="181"/>
      <c r="D25" s="226">
        <v>284343.44362438825</v>
      </c>
      <c r="E25" s="203">
        <v>0</v>
      </c>
      <c r="F25" s="226"/>
      <c r="G25" s="226">
        <v>226524.58230190439</v>
      </c>
      <c r="H25" s="226">
        <v>12492.248571128121</v>
      </c>
      <c r="I25" s="226">
        <v>16622.741512824217</v>
      </c>
      <c r="J25" s="226">
        <v>15942.34885899823</v>
      </c>
      <c r="K25" s="226">
        <v>1195.2263609783611</v>
      </c>
      <c r="L25" s="226">
        <v>657.96390801750749</v>
      </c>
      <c r="M25" s="226">
        <v>5464.9988448393233</v>
      </c>
      <c r="N25" s="226">
        <v>1633.3121428732716</v>
      </c>
      <c r="O25" s="226">
        <v>3810.0211228248331</v>
      </c>
    </row>
    <row r="26" spans="1:15" ht="17.25">
      <c r="A26" s="208" t="s">
        <v>301</v>
      </c>
      <c r="B26" s="205"/>
      <c r="C26" s="181"/>
      <c r="D26" s="190"/>
      <c r="E26" s="203"/>
      <c r="F26" s="203"/>
      <c r="G26" s="190"/>
      <c r="H26" s="190"/>
      <c r="I26" s="190"/>
      <c r="J26" s="190"/>
      <c r="K26" s="190"/>
      <c r="L26" s="190"/>
      <c r="M26" s="190"/>
      <c r="N26" s="190"/>
      <c r="O26" s="190"/>
    </row>
    <row r="27" spans="1:15">
      <c r="A27" s="208">
        <v>17</v>
      </c>
      <c r="B27" s="205" t="s">
        <v>401</v>
      </c>
      <c r="C27" s="181"/>
      <c r="D27" s="200">
        <v>20690.38680485182</v>
      </c>
      <c r="E27" s="203">
        <v>0</v>
      </c>
      <c r="F27" s="203"/>
      <c r="G27" s="200">
        <v>13847.650891362078</v>
      </c>
      <c r="H27" s="200">
        <v>1282.5354113528228</v>
      </c>
      <c r="I27" s="200">
        <v>977.67513657314339</v>
      </c>
      <c r="J27" s="200">
        <v>3668.5239381041247</v>
      </c>
      <c r="K27" s="200">
        <v>-57.4753933479426</v>
      </c>
      <c r="L27" s="200">
        <v>156.83145112462546</v>
      </c>
      <c r="M27" s="200">
        <v>1021.4003835448002</v>
      </c>
      <c r="N27" s="200">
        <v>480.69239283481056</v>
      </c>
      <c r="O27" s="200">
        <v>-687.44740669660905</v>
      </c>
    </row>
    <row r="28" spans="1:15">
      <c r="A28" s="208" t="s">
        <v>301</v>
      </c>
      <c r="B28" s="202"/>
      <c r="C28" s="181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</row>
    <row r="29" spans="1:15">
      <c r="A29" s="208">
        <v>18</v>
      </c>
      <c r="B29" s="202" t="s">
        <v>402</v>
      </c>
      <c r="C29" s="181"/>
      <c r="D29" s="187">
        <v>2222</v>
      </c>
      <c r="E29" s="203">
        <v>0</v>
      </c>
      <c r="F29" s="188"/>
      <c r="G29" s="187">
        <v>1487.138958339397</v>
      </c>
      <c r="H29" s="187">
        <v>137.73515743831848</v>
      </c>
      <c r="I29" s="187">
        <v>104.99533788107365</v>
      </c>
      <c r="J29" s="187">
        <v>393.9733107626522</v>
      </c>
      <c r="K29" s="187">
        <v>-6.1724473893924907</v>
      </c>
      <c r="L29" s="187">
        <v>16.842579488035508</v>
      </c>
      <c r="M29" s="187">
        <v>109.69111760174269</v>
      </c>
      <c r="N29" s="187">
        <v>51.622935180142882</v>
      </c>
      <c r="O29" s="187">
        <v>-73.826949301966181</v>
      </c>
    </row>
    <row r="30" spans="1:15" ht="17.25">
      <c r="A30" s="208">
        <v>19</v>
      </c>
      <c r="B30" s="202" t="s">
        <v>403</v>
      </c>
      <c r="C30" s="181"/>
      <c r="D30" s="77">
        <v>-580</v>
      </c>
      <c r="E30" s="203">
        <v>0</v>
      </c>
      <c r="F30" s="190"/>
      <c r="G30" s="191">
        <v>-372.03564551493639</v>
      </c>
      <c r="H30" s="191">
        <v>-23.462498337198017</v>
      </c>
      <c r="I30" s="191">
        <v>-34.426088203912862</v>
      </c>
      <c r="J30" s="191">
        <v>-70.648396144359495</v>
      </c>
      <c r="K30" s="191">
        <v>-0.78588015144964274</v>
      </c>
      <c r="L30" s="191">
        <v>-1.31008451434052</v>
      </c>
      <c r="M30" s="191">
        <v>-28.351577937887718</v>
      </c>
      <c r="N30" s="191">
        <v>-14.80156757850197</v>
      </c>
      <c r="O30" s="191">
        <v>-34.178261617413433</v>
      </c>
    </row>
    <row r="31" spans="1:15" s="1" customFormat="1">
      <c r="A31" s="208">
        <v>20</v>
      </c>
      <c r="B31" s="205" t="s">
        <v>404</v>
      </c>
      <c r="C31" s="205"/>
      <c r="D31" s="192">
        <v>1642</v>
      </c>
      <c r="E31" s="203">
        <v>0</v>
      </c>
      <c r="F31" s="200"/>
      <c r="G31" s="192">
        <v>1115.1033128244608</v>
      </c>
      <c r="H31" s="192">
        <v>114.27265910112047</v>
      </c>
      <c r="I31" s="192">
        <v>70.569249677160798</v>
      </c>
      <c r="J31" s="192">
        <v>323.32491461829272</v>
      </c>
      <c r="K31" s="192">
        <v>-6.9583275408421335</v>
      </c>
      <c r="L31" s="192">
        <v>15.532494973694988</v>
      </c>
      <c r="M31" s="192">
        <v>81.339539663854964</v>
      </c>
      <c r="N31" s="192">
        <v>36.821367601640915</v>
      </c>
      <c r="O31" s="192">
        <v>-108.00521091937961</v>
      </c>
    </row>
    <row r="32" spans="1:15" ht="17.25">
      <c r="A32" s="208" t="s">
        <v>301</v>
      </c>
      <c r="B32" s="202"/>
      <c r="C32" s="181"/>
      <c r="D32" s="77"/>
      <c r="E32" s="203"/>
      <c r="F32" s="203"/>
      <c r="G32" s="191"/>
      <c r="H32" s="191"/>
      <c r="I32" s="191"/>
      <c r="J32" s="191"/>
      <c r="K32" s="191"/>
      <c r="L32" s="191"/>
      <c r="M32" s="191"/>
      <c r="N32" s="191"/>
      <c r="O32" s="191"/>
    </row>
    <row r="33" spans="1:25">
      <c r="A33" s="208">
        <v>21</v>
      </c>
      <c r="B33" s="201" t="s">
        <v>405</v>
      </c>
      <c r="C33" s="181"/>
      <c r="D33" s="124">
        <v>285985.44362438825</v>
      </c>
      <c r="E33" s="203">
        <v>0</v>
      </c>
      <c r="F33" s="200"/>
      <c r="G33" s="124">
        <v>227639.68561472886</v>
      </c>
      <c r="H33" s="124">
        <v>12606.52123022924</v>
      </c>
      <c r="I33" s="124">
        <v>16693.31076250138</v>
      </c>
      <c r="J33" s="124">
        <v>16265.673773616523</v>
      </c>
      <c r="K33" s="124">
        <v>1188.2680334375189</v>
      </c>
      <c r="L33" s="124">
        <v>673.49640299120244</v>
      </c>
      <c r="M33" s="124">
        <v>5546.3383845031785</v>
      </c>
      <c r="N33" s="124">
        <v>1670.1335104749126</v>
      </c>
      <c r="O33" s="124">
        <v>3702.0159119054533</v>
      </c>
    </row>
    <row r="34" spans="1:25">
      <c r="A34" s="208" t="s">
        <v>301</v>
      </c>
      <c r="B34" s="202"/>
      <c r="C34" s="181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</row>
    <row r="35" spans="1:25">
      <c r="A35" s="208">
        <v>22</v>
      </c>
      <c r="B35" s="205" t="s">
        <v>406</v>
      </c>
      <c r="C35" s="181"/>
      <c r="D35" s="124">
        <v>19048.38680485182</v>
      </c>
      <c r="E35" s="203">
        <v>0</v>
      </c>
      <c r="F35" s="200"/>
      <c r="G35" s="124">
        <v>12732.547578537604</v>
      </c>
      <c r="H35" s="124">
        <v>1168.2627522517032</v>
      </c>
      <c r="I35" s="124">
        <v>907.1058868959808</v>
      </c>
      <c r="J35" s="124">
        <v>3345.1990234858313</v>
      </c>
      <c r="K35" s="124">
        <v>-50.51706580710038</v>
      </c>
      <c r="L35" s="124">
        <v>141.29895615093051</v>
      </c>
      <c r="M35" s="124">
        <v>940.06084388094496</v>
      </c>
      <c r="N35" s="124">
        <v>443.87102523316958</v>
      </c>
      <c r="O35" s="124">
        <v>-579.44219577722924</v>
      </c>
    </row>
    <row r="36" spans="1:25">
      <c r="A36" s="208" t="s">
        <v>301</v>
      </c>
      <c r="B36" s="202"/>
      <c r="C36" s="181"/>
      <c r="D36" s="39"/>
      <c r="E36" s="203"/>
      <c r="F36" s="203"/>
      <c r="G36" s="35"/>
      <c r="H36" s="35"/>
      <c r="I36" s="35"/>
      <c r="J36" s="35"/>
      <c r="K36" s="35"/>
      <c r="L36" s="35"/>
      <c r="M36" s="35"/>
      <c r="N36" s="35"/>
      <c r="O36" s="35"/>
    </row>
    <row r="37" spans="1:25" s="194" customFormat="1">
      <c r="A37" s="208">
        <v>23</v>
      </c>
      <c r="B37" s="206" t="s">
        <v>407</v>
      </c>
      <c r="C37" s="206"/>
      <c r="D37" s="193">
        <v>4.1701174519433164E-2</v>
      </c>
      <c r="E37" s="207"/>
      <c r="F37" s="207"/>
      <c r="G37" s="193">
        <v>4.340479214702235E-2</v>
      </c>
      <c r="H37" s="193">
        <v>6.3816445365170268E-2</v>
      </c>
      <c r="I37" s="193">
        <v>3.4008534902978969E-2</v>
      </c>
      <c r="J37" s="193">
        <v>5.9948339636735883E-2</v>
      </c>
      <c r="K37" s="193">
        <v>-8.3706328878439193E-2</v>
      </c>
      <c r="L37" s="193">
        <v>0.13797194530694568</v>
      </c>
      <c r="M37" s="193">
        <v>4.2250366495716861E-2</v>
      </c>
      <c r="N37" s="193">
        <v>3.8321224786745531E-2</v>
      </c>
      <c r="O37" s="193">
        <v>-2.1304940959901684E-2</v>
      </c>
      <c r="Q37" s="193"/>
      <c r="R37" s="193"/>
      <c r="S37" s="193"/>
      <c r="T37" s="193"/>
      <c r="U37" s="193"/>
      <c r="V37" s="193"/>
      <c r="W37" s="193"/>
      <c r="X37" s="193"/>
      <c r="Y37" s="193"/>
    </row>
    <row r="38" spans="1:25" s="194" customFormat="1">
      <c r="A38" s="208">
        <v>24</v>
      </c>
      <c r="B38" s="206" t="s">
        <v>408</v>
      </c>
      <c r="C38" s="206"/>
      <c r="D38" s="237">
        <v>1</v>
      </c>
      <c r="E38" s="207"/>
      <c r="F38" s="207"/>
      <c r="G38" s="237">
        <v>1.0408529890877602</v>
      </c>
      <c r="H38" s="237">
        <v>1.5303272893532331</v>
      </c>
      <c r="I38" s="237">
        <v>0.81552942560720088</v>
      </c>
      <c r="J38" s="237">
        <v>1.4375695727418747</v>
      </c>
      <c r="K38" s="237">
        <v>-2.0072894790872429</v>
      </c>
      <c r="L38" s="237">
        <v>3.3085865541424826</v>
      </c>
      <c r="M38" s="237">
        <v>1.013169700436801</v>
      </c>
      <c r="N38" s="237">
        <v>0.91894833247172591</v>
      </c>
      <c r="O38" s="237">
        <v>-0.51089546530574026</v>
      </c>
      <c r="Q38" s="237"/>
      <c r="R38" s="237"/>
      <c r="S38" s="237"/>
      <c r="T38" s="237"/>
      <c r="U38" s="237"/>
      <c r="V38" s="237"/>
      <c r="W38" s="237"/>
      <c r="X38" s="237"/>
      <c r="Y38" s="237"/>
    </row>
    <row r="39" spans="1:25">
      <c r="A39" s="208" t="s">
        <v>301</v>
      </c>
      <c r="B39" s="202"/>
      <c r="C39" s="181"/>
      <c r="D39" s="39"/>
      <c r="E39" s="203"/>
      <c r="F39" s="203"/>
      <c r="G39" s="35"/>
      <c r="H39" s="35"/>
      <c r="I39" s="35"/>
      <c r="J39" s="35"/>
      <c r="K39" s="35"/>
      <c r="L39" s="35"/>
      <c r="M39" s="35"/>
      <c r="N39" s="35"/>
      <c r="O39" s="35"/>
    </row>
    <row r="40" spans="1:25">
      <c r="A40" s="208">
        <v>25</v>
      </c>
      <c r="B40" s="199" t="s">
        <v>409</v>
      </c>
      <c r="C40" s="181"/>
      <c r="D40" s="39"/>
      <c r="E40" s="203"/>
      <c r="F40" s="203"/>
      <c r="G40" s="193"/>
      <c r="H40" s="193"/>
      <c r="I40" s="193"/>
      <c r="J40" s="193"/>
      <c r="K40" s="193"/>
      <c r="L40" s="193"/>
      <c r="M40" s="193"/>
      <c r="N40" s="193"/>
      <c r="O40" s="193"/>
    </row>
    <row r="41" spans="1:25">
      <c r="A41" s="208">
        <v>26</v>
      </c>
      <c r="B41" s="205" t="s">
        <v>410</v>
      </c>
      <c r="C41" s="181"/>
      <c r="D41" s="203"/>
      <c r="E41" s="203" t="s">
        <v>301</v>
      </c>
      <c r="F41" s="203"/>
      <c r="G41" s="237"/>
      <c r="H41" s="237"/>
      <c r="I41" s="237"/>
      <c r="J41" s="237"/>
      <c r="K41" s="237"/>
      <c r="L41" s="237"/>
      <c r="M41" s="237"/>
      <c r="N41" s="237"/>
      <c r="O41" s="237"/>
    </row>
    <row r="42" spans="1:25">
      <c r="A42" s="208">
        <v>27</v>
      </c>
      <c r="B42" s="202" t="s">
        <v>411</v>
      </c>
      <c r="C42" s="181"/>
      <c r="D42" s="61">
        <v>8.5303090586959188E-2</v>
      </c>
      <c r="E42" s="203"/>
      <c r="F42" s="203"/>
      <c r="G42" s="216">
        <v>8.5303090586959188E-2</v>
      </c>
      <c r="H42" s="216">
        <v>8.5303090586959188E-2</v>
      </c>
      <c r="I42" s="216">
        <v>8.5303090586959188E-2</v>
      </c>
      <c r="J42" s="216">
        <v>8.5303090586959188E-2</v>
      </c>
      <c r="K42" s="216">
        <v>8.5303090586959188E-2</v>
      </c>
      <c r="L42" s="216">
        <v>8.5303090586959188E-2</v>
      </c>
      <c r="M42" s="216">
        <v>8.5303090586959188E-2</v>
      </c>
      <c r="N42" s="216">
        <v>8.5303090586959188E-2</v>
      </c>
      <c r="O42" s="216">
        <v>8.5303090586959188E-2</v>
      </c>
    </row>
    <row r="43" spans="1:25">
      <c r="A43" s="208">
        <v>28</v>
      </c>
      <c r="B43" s="202" t="s">
        <v>412</v>
      </c>
      <c r="C43" s="181"/>
      <c r="D43" s="35">
        <v>38964.999999999993</v>
      </c>
      <c r="E43" s="203">
        <v>0</v>
      </c>
      <c r="F43" s="203"/>
      <c r="G43" s="35">
        <v>25023.173842551656</v>
      </c>
      <c r="H43" s="35">
        <v>1561.610378240963</v>
      </c>
      <c r="I43" s="35">
        <v>2275.2798926093642</v>
      </c>
      <c r="J43" s="35">
        <v>4760.028669033486</v>
      </c>
      <c r="K43" s="35">
        <v>51.480717150891898</v>
      </c>
      <c r="L43" s="35">
        <v>87.360061710884807</v>
      </c>
      <c r="M43" s="35">
        <v>1897.9739579527395</v>
      </c>
      <c r="N43" s="35">
        <v>988.0574142684419</v>
      </c>
      <c r="O43" s="35">
        <v>2320.0350664815746</v>
      </c>
    </row>
    <row r="44" spans="1:25">
      <c r="A44" s="208" t="s">
        <v>301</v>
      </c>
      <c r="B44" s="202"/>
      <c r="C44" s="181"/>
      <c r="D44" s="204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25">
      <c r="A45" s="208">
        <v>29</v>
      </c>
      <c r="B45" s="205" t="s">
        <v>413</v>
      </c>
      <c r="C45" s="181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25">
      <c r="A46" s="208">
        <v>30</v>
      </c>
      <c r="B46" s="202" t="s">
        <v>397</v>
      </c>
      <c r="C46" s="181"/>
      <c r="D46" s="76">
        <v>259798.14962438823</v>
      </c>
      <c r="E46" s="203">
        <v>0</v>
      </c>
      <c r="F46" s="203"/>
      <c r="G46" s="76">
        <v>210216.8713705785</v>
      </c>
      <c r="H46" s="76">
        <v>11471.167650412983</v>
      </c>
      <c r="I46" s="76">
        <v>15178.200664926297</v>
      </c>
      <c r="J46" s="76">
        <v>13212.326200222897</v>
      </c>
      <c r="K46" s="76">
        <v>1155.2880868639115</v>
      </c>
      <c r="L46" s="76">
        <v>601.46172208493067</v>
      </c>
      <c r="M46" s="76">
        <v>4383.036895162385</v>
      </c>
      <c r="N46" s="76">
        <v>1074.0185584790254</v>
      </c>
      <c r="O46" s="76">
        <v>2505.7784756573437</v>
      </c>
    </row>
    <row r="47" spans="1:25">
      <c r="A47" s="208">
        <v>31</v>
      </c>
      <c r="B47" s="202" t="s">
        <v>398</v>
      </c>
      <c r="C47" s="181"/>
      <c r="D47" s="76">
        <v>22411.294000000002</v>
      </c>
      <c r="E47" s="203">
        <v>0</v>
      </c>
      <c r="F47" s="203"/>
      <c r="G47" s="76">
        <v>14856.55114988489</v>
      </c>
      <c r="H47" s="76">
        <v>926.3810936402673</v>
      </c>
      <c r="I47" s="76">
        <v>1324.2099355684027</v>
      </c>
      <c r="J47" s="76">
        <v>2509.0408184728108</v>
      </c>
      <c r="K47" s="76">
        <v>37.471200824143487</v>
      </c>
      <c r="L47" s="76">
        <v>51.335427051757392</v>
      </c>
      <c r="M47" s="76">
        <v>995.77979002799179</v>
      </c>
      <c r="N47" s="76">
        <v>514.583157979573</v>
      </c>
      <c r="O47" s="76">
        <v>1195.9414265501639</v>
      </c>
    </row>
    <row r="48" spans="1:25">
      <c r="A48" s="208">
        <v>32</v>
      </c>
      <c r="B48" s="202" t="s">
        <v>399</v>
      </c>
      <c r="C48" s="181"/>
      <c r="D48" s="126">
        <v>2134</v>
      </c>
      <c r="E48" s="203">
        <v>0</v>
      </c>
      <c r="F48" s="197"/>
      <c r="G48" s="126">
        <v>1451.1597814410193</v>
      </c>
      <c r="H48" s="126">
        <v>94.699827074869177</v>
      </c>
      <c r="I48" s="126">
        <v>120.33091232951884</v>
      </c>
      <c r="J48" s="126">
        <v>220.98184030252136</v>
      </c>
      <c r="K48" s="126">
        <v>2.4670732903060384</v>
      </c>
      <c r="L48" s="126">
        <v>5.1667588808193727</v>
      </c>
      <c r="M48" s="126">
        <v>86.182159648946055</v>
      </c>
      <c r="N48" s="126">
        <v>44.710426414673286</v>
      </c>
      <c r="O48" s="126">
        <v>108.30122061732591</v>
      </c>
    </row>
    <row r="49" spans="1:25">
      <c r="A49" s="208">
        <v>33</v>
      </c>
      <c r="B49" s="205" t="s">
        <v>400</v>
      </c>
      <c r="C49" s="181"/>
      <c r="D49" s="200">
        <v>284343.44362438825</v>
      </c>
      <c r="E49" s="197"/>
      <c r="F49" s="197"/>
      <c r="G49" s="200">
        <v>226524.58230190439</v>
      </c>
      <c r="H49" s="200">
        <v>12492.248571128121</v>
      </c>
      <c r="I49" s="200">
        <v>16622.741512824217</v>
      </c>
      <c r="J49" s="200">
        <v>15942.34885899823</v>
      </c>
      <c r="K49" s="200">
        <v>1195.2263609783611</v>
      </c>
      <c r="L49" s="200">
        <v>657.96390801750749</v>
      </c>
      <c r="M49" s="200">
        <v>5464.9988448393233</v>
      </c>
      <c r="N49" s="200">
        <v>1633.3121428732716</v>
      </c>
      <c r="O49" s="200">
        <v>3810.0211228248331</v>
      </c>
    </row>
    <row r="50" spans="1:25">
      <c r="A50" s="208" t="s">
        <v>301</v>
      </c>
      <c r="B50" s="202"/>
      <c r="C50" s="181"/>
      <c r="D50" s="126"/>
      <c r="E50" s="197"/>
      <c r="F50" s="197"/>
      <c r="G50" s="126"/>
      <c r="H50" s="126"/>
      <c r="I50" s="126"/>
      <c r="J50" s="126"/>
      <c r="K50" s="126"/>
      <c r="L50" s="126"/>
      <c r="M50" s="126"/>
      <c r="N50" s="126"/>
      <c r="O50" s="126"/>
    </row>
    <row r="51" spans="1:25">
      <c r="A51" s="208">
        <v>34</v>
      </c>
      <c r="B51" s="202" t="s">
        <v>403</v>
      </c>
      <c r="C51" s="181"/>
      <c r="D51" s="126">
        <v>-580</v>
      </c>
      <c r="E51" s="203">
        <v>0</v>
      </c>
      <c r="F51" s="197"/>
      <c r="G51" s="126">
        <v>-372.03564551493639</v>
      </c>
      <c r="H51" s="126">
        <v>-23.462498337198017</v>
      </c>
      <c r="I51" s="126">
        <v>-34.426088203912862</v>
      </c>
      <c r="J51" s="126">
        <v>-70.648396144359495</v>
      </c>
      <c r="K51" s="126">
        <v>-0.78588015144964274</v>
      </c>
      <c r="L51" s="126">
        <v>-1.31008451434052</v>
      </c>
      <c r="M51" s="126">
        <v>-28.351577937887718</v>
      </c>
      <c r="N51" s="126">
        <v>-14.80156757850197</v>
      </c>
      <c r="O51" s="126">
        <v>-34.178261617413433</v>
      </c>
      <c r="P51" s="162"/>
    </row>
    <row r="52" spans="1:25">
      <c r="A52" s="208">
        <v>35</v>
      </c>
      <c r="B52" s="202" t="s">
        <v>402</v>
      </c>
      <c r="C52" s="181"/>
      <c r="D52" s="126">
        <v>2222</v>
      </c>
      <c r="E52" s="203">
        <v>0</v>
      </c>
      <c r="F52" s="197"/>
      <c r="G52" s="126">
        <v>1426.9598942165994</v>
      </c>
      <c r="H52" s="126">
        <v>89.05166843196254</v>
      </c>
      <c r="I52" s="126">
        <v>129.74905482812801</v>
      </c>
      <c r="J52" s="126">
        <v>271.44318497606588</v>
      </c>
      <c r="K52" s="126">
        <v>2.9357154756648742</v>
      </c>
      <c r="L52" s="126">
        <v>4.9817543210980642</v>
      </c>
      <c r="M52" s="126">
        <v>108.23298176750899</v>
      </c>
      <c r="N52" s="126">
        <v>56.344503387770523</v>
      </c>
      <c r="O52" s="126">
        <v>132.30124259520235</v>
      </c>
      <c r="P52" s="20"/>
      <c r="Q52" s="20"/>
      <c r="R52" s="20"/>
      <c r="S52" s="20"/>
      <c r="T52" s="20"/>
      <c r="U52" s="20"/>
      <c r="V52" s="20"/>
      <c r="W52" s="20"/>
    </row>
    <row r="53" spans="1:25" s="1" customFormat="1">
      <c r="A53" s="208">
        <v>36</v>
      </c>
      <c r="B53" s="205" t="s">
        <v>414</v>
      </c>
      <c r="C53" s="205"/>
      <c r="D53" s="217">
        <v>1642</v>
      </c>
      <c r="E53" s="198"/>
      <c r="F53" s="198"/>
      <c r="G53" s="217">
        <v>1054.9242487016631</v>
      </c>
      <c r="H53" s="217">
        <v>65.589170094764526</v>
      </c>
      <c r="I53" s="217">
        <v>95.322966624215155</v>
      </c>
      <c r="J53" s="217">
        <v>200.7947888317064</v>
      </c>
      <c r="K53" s="217">
        <v>2.1498353242152315</v>
      </c>
      <c r="L53" s="217">
        <v>3.671669806757544</v>
      </c>
      <c r="M53" s="217">
        <v>79.881403829621263</v>
      </c>
      <c r="N53" s="217">
        <v>41.542935809268556</v>
      </c>
      <c r="O53" s="217">
        <v>98.122980977788927</v>
      </c>
      <c r="P53" s="233"/>
      <c r="Q53" s="233"/>
      <c r="R53" s="233"/>
      <c r="S53" s="233"/>
      <c r="T53" s="233"/>
      <c r="U53" s="233"/>
      <c r="V53" s="233"/>
      <c r="W53" s="233"/>
    </row>
    <row r="54" spans="1:25" s="1" customFormat="1">
      <c r="A54" s="208" t="s">
        <v>301</v>
      </c>
      <c r="B54" s="205"/>
      <c r="C54" s="205"/>
      <c r="D54" s="217"/>
      <c r="E54" s="198"/>
      <c r="F54" s="198"/>
      <c r="G54" s="217"/>
      <c r="H54" s="217"/>
      <c r="I54" s="217"/>
      <c r="J54" s="217"/>
      <c r="K54" s="217"/>
      <c r="L54" s="217"/>
      <c r="M54" s="217"/>
      <c r="N54" s="217"/>
      <c r="O54" s="217"/>
    </row>
    <row r="55" spans="1:25">
      <c r="A55" s="208">
        <v>37</v>
      </c>
      <c r="B55" s="229" t="s">
        <v>415</v>
      </c>
      <c r="C55" s="230"/>
      <c r="D55" s="144">
        <v>5294</v>
      </c>
      <c r="E55" s="203">
        <v>0</v>
      </c>
      <c r="F55" s="197"/>
      <c r="G55" s="144">
        <v>3399.7865346456679</v>
      </c>
      <c r="H55" s="144">
        <v>212.16900660612501</v>
      </c>
      <c r="I55" s="144">
        <v>309.13208652570188</v>
      </c>
      <c r="J55" s="144">
        <v>646.72377194567639</v>
      </c>
      <c r="K55" s="144">
        <v>6.9944544231187376</v>
      </c>
      <c r="L55" s="144">
        <v>11.869220241176034</v>
      </c>
      <c r="M55" s="144">
        <v>257.86921938667535</v>
      </c>
      <c r="N55" s="144">
        <v>134.24293471415709</v>
      </c>
      <c r="O55" s="144">
        <v>315.21277151170182</v>
      </c>
    </row>
    <row r="56" spans="1:25">
      <c r="A56" s="208">
        <v>38</v>
      </c>
      <c r="B56" s="229" t="s">
        <v>416</v>
      </c>
      <c r="C56" s="230"/>
      <c r="D56" s="144">
        <v>2490</v>
      </c>
      <c r="E56" s="203">
        <v>0</v>
      </c>
      <c r="F56" s="197"/>
      <c r="G56" s="144">
        <v>1599.0684683165307</v>
      </c>
      <c r="H56" s="144">
        <v>99.792373715385594</v>
      </c>
      <c r="I56" s="144">
        <v>145.39835577049445</v>
      </c>
      <c r="J56" s="144">
        <v>304.1825070163834</v>
      </c>
      <c r="K56" s="144">
        <v>3.2897981702995192</v>
      </c>
      <c r="L56" s="144">
        <v>5.5826139781881992</v>
      </c>
      <c r="M56" s="144">
        <v>121.28718478897271</v>
      </c>
      <c r="N56" s="144">
        <v>63.140330079004741</v>
      </c>
      <c r="O56" s="144">
        <v>148.25836816474072</v>
      </c>
    </row>
    <row r="57" spans="1:25">
      <c r="A57" s="208">
        <v>39</v>
      </c>
      <c r="B57" s="229" t="s">
        <v>417</v>
      </c>
      <c r="C57" s="230"/>
      <c r="D57" s="144">
        <v>440</v>
      </c>
      <c r="E57" s="203">
        <v>0</v>
      </c>
      <c r="F57" s="197"/>
      <c r="G57" s="144">
        <v>424.05793134545905</v>
      </c>
      <c r="H57" s="144">
        <v>8.9855667076232564</v>
      </c>
      <c r="I57" s="144">
        <v>3.7889376969177957</v>
      </c>
      <c r="J57" s="144">
        <v>1.3470938865295399</v>
      </c>
      <c r="K57" s="144">
        <v>6.9752434253956769E-3</v>
      </c>
      <c r="L57" s="144">
        <v>0.59772090128835964</v>
      </c>
      <c r="M57" s="144">
        <v>1.0969077857049356</v>
      </c>
      <c r="N57" s="144">
        <v>8.1329664719567485E-2</v>
      </c>
      <c r="O57" s="144">
        <v>3.7536768332108068E-2</v>
      </c>
    </row>
    <row r="58" spans="1:25">
      <c r="A58" s="208">
        <v>40</v>
      </c>
      <c r="B58" s="229" t="s">
        <v>418</v>
      </c>
      <c r="C58" s="230"/>
      <c r="D58" s="144">
        <v>0</v>
      </c>
      <c r="E58" s="203">
        <v>0</v>
      </c>
      <c r="F58" s="197"/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4">
        <v>0</v>
      </c>
      <c r="O58" s="144">
        <v>0</v>
      </c>
    </row>
    <row r="59" spans="1:25" s="1" customFormat="1">
      <c r="A59" s="208">
        <v>41</v>
      </c>
      <c r="B59" s="205" t="s">
        <v>419</v>
      </c>
      <c r="C59" s="205"/>
      <c r="D59" s="217">
        <v>8224</v>
      </c>
      <c r="E59" s="198"/>
      <c r="F59" s="198"/>
      <c r="G59" s="217">
        <v>5422.9129343076575</v>
      </c>
      <c r="H59" s="217">
        <v>320.94694702913387</v>
      </c>
      <c r="I59" s="217">
        <v>458.31937999311413</v>
      </c>
      <c r="J59" s="217">
        <v>952.25337284858938</v>
      </c>
      <c r="K59" s="217">
        <v>10.291227836843653</v>
      </c>
      <c r="L59" s="217">
        <v>18.049555120652592</v>
      </c>
      <c r="M59" s="217">
        <v>380.25331196135301</v>
      </c>
      <c r="N59" s="217">
        <v>197.46459445788139</v>
      </c>
      <c r="O59" s="217">
        <v>463.50867644477466</v>
      </c>
    </row>
    <row r="60" spans="1:25" ht="17.25">
      <c r="A60" s="208" t="s">
        <v>301</v>
      </c>
      <c r="B60" s="202"/>
      <c r="C60" s="181"/>
      <c r="D60" s="218"/>
      <c r="E60" s="219"/>
      <c r="F60" s="219"/>
      <c r="G60" s="218"/>
      <c r="H60" s="218"/>
      <c r="I60" s="218"/>
      <c r="J60" s="218"/>
      <c r="K60" s="218"/>
      <c r="L60" s="218"/>
      <c r="M60" s="218"/>
      <c r="N60" s="218"/>
      <c r="O60" s="218"/>
    </row>
    <row r="61" spans="1:25">
      <c r="A61" s="208">
        <v>42</v>
      </c>
      <c r="B61" s="201" t="s">
        <v>420</v>
      </c>
      <c r="C61" s="203"/>
      <c r="D61" s="124">
        <v>294209.44362438825</v>
      </c>
      <c r="E61" s="203">
        <v>0</v>
      </c>
      <c r="F61" s="200"/>
      <c r="G61" s="124">
        <v>233002.4194849137</v>
      </c>
      <c r="H61" s="124">
        <v>12878.784688252019</v>
      </c>
      <c r="I61" s="124">
        <v>17176.383859441547</v>
      </c>
      <c r="J61" s="124">
        <v>17095.397020678527</v>
      </c>
      <c r="K61" s="124">
        <v>1207.6674241394201</v>
      </c>
      <c r="L61" s="124">
        <v>679.68513294491765</v>
      </c>
      <c r="M61" s="124">
        <v>5925.1335606302973</v>
      </c>
      <c r="N61" s="124">
        <v>1872.3196731404214</v>
      </c>
      <c r="O61" s="124">
        <v>4371.6527802473965</v>
      </c>
    </row>
    <row r="62" spans="1:25">
      <c r="A62" s="208" t="s">
        <v>301</v>
      </c>
      <c r="B62" s="220"/>
      <c r="C62" s="181"/>
      <c r="D62" s="203"/>
      <c r="E62" s="203"/>
      <c r="F62" s="203"/>
      <c r="G62" s="221"/>
      <c r="H62" s="203"/>
      <c r="I62" s="203"/>
      <c r="J62" s="203"/>
      <c r="K62" s="203"/>
      <c r="L62" s="203"/>
      <c r="M62" s="203"/>
      <c r="N62" s="203"/>
      <c r="O62" s="203"/>
    </row>
    <row r="63" spans="1:25">
      <c r="A63" s="208">
        <v>43</v>
      </c>
      <c r="B63" s="201" t="s">
        <v>421</v>
      </c>
      <c r="C63" s="181"/>
      <c r="D63" s="123">
        <v>333174.44362438825</v>
      </c>
      <c r="E63" s="203">
        <v>0</v>
      </c>
      <c r="F63" s="200"/>
      <c r="G63" s="123">
        <v>258025.59332746535</v>
      </c>
      <c r="H63" s="123">
        <v>14440.395066492982</v>
      </c>
      <c r="I63" s="123">
        <v>19451.66375205091</v>
      </c>
      <c r="J63" s="123">
        <v>21855.425689712014</v>
      </c>
      <c r="K63" s="123">
        <v>1259.148141290312</v>
      </c>
      <c r="L63" s="123">
        <v>767.04519465580245</v>
      </c>
      <c r="M63" s="123">
        <v>7823.1075185830368</v>
      </c>
      <c r="N63" s="123">
        <v>2860.3770874088632</v>
      </c>
      <c r="O63" s="123">
        <v>6691.6878467289716</v>
      </c>
      <c r="Q63" s="162"/>
      <c r="R63" s="162"/>
      <c r="S63" s="162"/>
      <c r="T63" s="162"/>
      <c r="U63" s="162"/>
      <c r="V63" s="162"/>
      <c r="W63" s="162"/>
      <c r="X63" s="162"/>
      <c r="Y63" s="162"/>
    </row>
    <row r="64" spans="1:25">
      <c r="A64" s="208">
        <v>44</v>
      </c>
      <c r="B64" s="222" t="s">
        <v>422</v>
      </c>
      <c r="C64" s="181"/>
      <c r="D64" s="204"/>
      <c r="E64" s="203" t="s">
        <v>301</v>
      </c>
      <c r="F64" s="200"/>
      <c r="G64" s="123"/>
      <c r="H64" s="123"/>
      <c r="I64" s="123"/>
      <c r="J64" s="123"/>
      <c r="K64" s="123"/>
      <c r="L64" s="123"/>
      <c r="M64" s="123"/>
      <c r="N64" s="123"/>
      <c r="O64" s="123"/>
    </row>
    <row r="65" spans="1:16">
      <c r="A65" s="208"/>
      <c r="B65" s="202" t="s">
        <v>393</v>
      </c>
      <c r="C65" s="181"/>
      <c r="D65" s="144">
        <v>187544.06</v>
      </c>
      <c r="E65" s="203">
        <v>0</v>
      </c>
      <c r="F65" s="200"/>
      <c r="G65" s="144">
        <v>156376.29399999999</v>
      </c>
      <c r="H65" s="144">
        <v>8339.3310000000001</v>
      </c>
      <c r="I65" s="144">
        <v>11834.984999999999</v>
      </c>
      <c r="J65" s="144">
        <v>7506.7669999999998</v>
      </c>
      <c r="K65" s="144">
        <v>1093.7159999999999</v>
      </c>
      <c r="L65" s="144">
        <v>452.78000000000003</v>
      </c>
      <c r="M65" s="144">
        <v>2168.7539999999999</v>
      </c>
      <c r="N65" s="144">
        <v>-53.809000000000005</v>
      </c>
      <c r="O65" s="144">
        <v>-174.75799999999998</v>
      </c>
    </row>
    <row r="66" spans="1:16">
      <c r="A66" s="208"/>
      <c r="B66" s="223" t="s">
        <v>423</v>
      </c>
      <c r="C66" s="181"/>
      <c r="D66" s="144">
        <v>3831.3251885100558</v>
      </c>
      <c r="E66" s="203"/>
      <c r="F66" s="200"/>
      <c r="G66" s="144">
        <v>3180.0984432664281</v>
      </c>
      <c r="H66" s="144">
        <v>131.67484779094056</v>
      </c>
      <c r="I66" s="144">
        <v>168.7959393973598</v>
      </c>
      <c r="J66" s="144">
        <v>181.53773910234872</v>
      </c>
      <c r="K66" s="144">
        <v>9.9093676304183056</v>
      </c>
      <c r="L66" s="144">
        <v>6.5622605421327274</v>
      </c>
      <c r="M66" s="144">
        <v>72.122418944122444</v>
      </c>
      <c r="N66" s="144">
        <v>23.780655708082104</v>
      </c>
      <c r="O66" s="144">
        <v>56.843516128223591</v>
      </c>
    </row>
    <row r="67" spans="1:16">
      <c r="A67" s="208"/>
      <c r="B67" s="223" t="s">
        <v>424</v>
      </c>
      <c r="C67" s="181"/>
      <c r="D67" s="144">
        <v>47.613</v>
      </c>
      <c r="E67" s="203"/>
      <c r="F67" s="200"/>
      <c r="G67" s="144">
        <v>36.873694276956023</v>
      </c>
      <c r="H67" s="144">
        <v>2.0636352621212932</v>
      </c>
      <c r="I67" s="144">
        <v>2.7797812345730772</v>
      </c>
      <c r="J67" s="144">
        <v>3.1232959288360207</v>
      </c>
      <c r="K67" s="144">
        <v>0.17994123378455662</v>
      </c>
      <c r="L67" s="144">
        <v>0.10961621922694606</v>
      </c>
      <c r="M67" s="144">
        <v>1.1179777603297205</v>
      </c>
      <c r="N67" s="144">
        <v>0.40876824999319678</v>
      </c>
      <c r="O67" s="144">
        <v>0.95628983417917968</v>
      </c>
    </row>
    <row r="68" spans="1:16" ht="17.25">
      <c r="A68" s="208">
        <v>45</v>
      </c>
      <c r="B68" s="223" t="s">
        <v>425</v>
      </c>
      <c r="C68" s="181"/>
      <c r="D68" s="77">
        <v>144.2057404</v>
      </c>
      <c r="E68" s="203">
        <v>0</v>
      </c>
      <c r="F68" s="203"/>
      <c r="G68" s="77">
        <v>111.67954937709629</v>
      </c>
      <c r="H68" s="77">
        <v>6.2501428368250096</v>
      </c>
      <c r="I68" s="77">
        <v>8.4191378632229998</v>
      </c>
      <c r="J68" s="77">
        <v>9.4595426019386331</v>
      </c>
      <c r="K68" s="77">
        <v>0.54498894937079112</v>
      </c>
      <c r="L68" s="77">
        <v>0.3319952125148693</v>
      </c>
      <c r="M68" s="77">
        <v>3.3860250494419817</v>
      </c>
      <c r="N68" s="77">
        <v>1.2380385218801848</v>
      </c>
      <c r="O68" s="77">
        <v>2.8963199877092776</v>
      </c>
    </row>
    <row r="69" spans="1:16">
      <c r="A69" s="208">
        <v>46</v>
      </c>
      <c r="B69" s="201" t="s">
        <v>426</v>
      </c>
      <c r="C69" s="181"/>
      <c r="D69" s="124">
        <v>141607.23969547817</v>
      </c>
      <c r="E69" s="203">
        <v>0</v>
      </c>
      <c r="F69" s="200"/>
      <c r="G69" s="124">
        <v>98320.647640544863</v>
      </c>
      <c r="H69" s="124">
        <v>5961.0754406030956</v>
      </c>
      <c r="I69" s="124">
        <v>7436.6838935557571</v>
      </c>
      <c r="J69" s="124">
        <v>14154.538112078892</v>
      </c>
      <c r="K69" s="124">
        <v>154.79784347673854</v>
      </c>
      <c r="L69" s="124">
        <v>307.26132268192788</v>
      </c>
      <c r="M69" s="124">
        <v>5577.7270968291432</v>
      </c>
      <c r="N69" s="124">
        <v>2888.7586249289079</v>
      </c>
      <c r="O69" s="124">
        <v>6805.7497207788592</v>
      </c>
      <c r="P69" s="162"/>
    </row>
    <row r="70" spans="1:16" s="209" customFormat="1">
      <c r="A70" s="208"/>
      <c r="B70" s="224"/>
      <c r="C70" s="224"/>
      <c r="D70" s="225"/>
      <c r="E70" s="203" t="s">
        <v>301</v>
      </c>
      <c r="F70" s="225"/>
      <c r="G70" s="225"/>
      <c r="H70" s="225"/>
      <c r="I70" s="225"/>
      <c r="J70" s="225"/>
      <c r="K70" s="225"/>
      <c r="L70" s="225"/>
      <c r="M70" s="225"/>
      <c r="N70" s="225"/>
      <c r="O70" s="225"/>
    </row>
    <row r="71" spans="1:16" s="209" customFormat="1">
      <c r="A71" s="208">
        <v>47</v>
      </c>
      <c r="B71" s="201" t="s">
        <v>427</v>
      </c>
      <c r="C71" s="224"/>
      <c r="D71" s="198">
        <v>113658.44524073001</v>
      </c>
      <c r="E71" s="203">
        <v>0</v>
      </c>
      <c r="F71" s="225"/>
      <c r="G71" s="198">
        <v>80815.840750000032</v>
      </c>
      <c r="H71" s="198">
        <v>5303.7781346900028</v>
      </c>
      <c r="I71" s="198">
        <v>5596.6357100000005</v>
      </c>
      <c r="J71" s="198">
        <v>11922.568058000004</v>
      </c>
      <c r="K71" s="198">
        <v>34.125600000000304</v>
      </c>
      <c r="L71" s="198">
        <v>355.45309860000015</v>
      </c>
      <c r="M71" s="198">
        <v>4245.5228094400009</v>
      </c>
      <c r="N71" s="198">
        <v>2144.0328800000002</v>
      </c>
      <c r="O71" s="198">
        <v>3240.4882000000002</v>
      </c>
    </row>
    <row r="72" spans="1:16" s="194" customFormat="1">
      <c r="A72" s="208">
        <v>48</v>
      </c>
      <c r="B72" s="211" t="s">
        <v>428</v>
      </c>
      <c r="C72" s="212"/>
      <c r="D72" s="214">
        <v>-27948.79445474816</v>
      </c>
      <c r="E72" s="203">
        <v>0</v>
      </c>
      <c r="F72" s="213"/>
      <c r="G72" s="214">
        <v>-17504.806890544831</v>
      </c>
      <c r="H72" s="214">
        <v>-657.29730591309271</v>
      </c>
      <c r="I72" s="214">
        <v>-1840.0481835557566</v>
      </c>
      <c r="J72" s="214">
        <v>-2231.9700540788872</v>
      </c>
      <c r="K72" s="214">
        <v>-120.67224347673823</v>
      </c>
      <c r="L72" s="214">
        <v>48.191775918072267</v>
      </c>
      <c r="M72" s="214">
        <v>-1332.2042873891423</v>
      </c>
      <c r="N72" s="214">
        <v>-744.72574492890772</v>
      </c>
      <c r="O72" s="214">
        <v>-3565.261520778859</v>
      </c>
    </row>
    <row r="73" spans="1:16" ht="17.25">
      <c r="A73" s="208" t="s">
        <v>301</v>
      </c>
      <c r="B73" s="201"/>
      <c r="C73" s="181"/>
      <c r="D73" s="78"/>
      <c r="E73" s="203" t="s">
        <v>301</v>
      </c>
      <c r="F73" s="203"/>
      <c r="G73" s="78"/>
      <c r="H73" s="78"/>
      <c r="I73" s="78"/>
      <c r="J73" s="78"/>
      <c r="K73" s="78"/>
      <c r="L73" s="78"/>
      <c r="M73" s="78"/>
      <c r="N73" s="78"/>
      <c r="O73" s="78"/>
    </row>
    <row r="74" spans="1:16">
      <c r="A74" s="208">
        <v>49</v>
      </c>
      <c r="B74" s="10" t="s">
        <v>429</v>
      </c>
      <c r="C74" s="181"/>
      <c r="D74" s="124">
        <v>27948.794454748164</v>
      </c>
      <c r="E74" s="203">
        <v>0</v>
      </c>
      <c r="F74" s="203"/>
      <c r="G74" s="317">
        <v>21860.019717214938</v>
      </c>
      <c r="H74" s="317">
        <v>1304.2075721348867</v>
      </c>
      <c r="I74" s="317">
        <v>1238.599548753602</v>
      </c>
      <c r="J74" s="317">
        <v>1924.7243686723912</v>
      </c>
      <c r="K74" s="317">
        <v>9.2306939077633388</v>
      </c>
      <c r="L74" s="317">
        <v>57.382707942394056</v>
      </c>
      <c r="M74" s="317">
        <v>685.37761070700014</v>
      </c>
      <c r="N74" s="317">
        <v>346.12277416205353</v>
      </c>
      <c r="O74" s="317">
        <v>523.12946125313124</v>
      </c>
    </row>
    <row r="75" spans="1:16">
      <c r="A75" s="208">
        <v>50</v>
      </c>
      <c r="B75" s="10" t="s">
        <v>430</v>
      </c>
      <c r="C75" s="181"/>
      <c r="D75" s="124">
        <v>333174.44362438831</v>
      </c>
      <c r="E75" s="203"/>
      <c r="F75" s="203"/>
      <c r="G75" s="124">
        <v>262380.8061541355</v>
      </c>
      <c r="H75" s="124">
        <v>15087.305332714775</v>
      </c>
      <c r="I75" s="124">
        <v>18850.215117248761</v>
      </c>
      <c r="J75" s="124">
        <v>21548.180004305519</v>
      </c>
      <c r="K75" s="124">
        <v>1147.7065917213372</v>
      </c>
      <c r="L75" s="124">
        <v>872.61967851626889</v>
      </c>
      <c r="M75" s="124">
        <v>7176.2808419008943</v>
      </c>
      <c r="N75" s="124">
        <v>2461.7741166420092</v>
      </c>
      <c r="O75" s="124">
        <v>3649.5557872032437</v>
      </c>
    </row>
    <row r="76" spans="1:16" ht="17.25">
      <c r="A76" s="208" t="s">
        <v>301</v>
      </c>
      <c r="B76" s="10"/>
      <c r="C76" s="181"/>
      <c r="D76" s="124"/>
      <c r="E76" s="203"/>
      <c r="F76" s="203"/>
      <c r="G76" s="78"/>
      <c r="H76" s="78"/>
      <c r="I76" s="78"/>
      <c r="J76" s="78"/>
      <c r="K76" s="78"/>
      <c r="L76" s="78"/>
      <c r="M76" s="78"/>
      <c r="N76" s="78"/>
      <c r="O76" s="78"/>
    </row>
    <row r="77" spans="1:16">
      <c r="A77" s="208">
        <v>51</v>
      </c>
      <c r="B77" s="268" t="s">
        <v>431</v>
      </c>
      <c r="C77" s="181"/>
      <c r="D77" s="269">
        <v>48971.000000000058</v>
      </c>
      <c r="E77" s="203"/>
      <c r="F77" s="203"/>
      <c r="G77" s="269">
        <v>35804.201566400588</v>
      </c>
      <c r="H77" s="269">
        <v>2609.5336932162299</v>
      </c>
      <c r="I77" s="269">
        <v>2258.1107549315388</v>
      </c>
      <c r="J77" s="269">
        <v>5675.132447565119</v>
      </c>
      <c r="K77" s="269">
        <v>-46.740864348999629</v>
      </c>
      <c r="L77" s="269">
        <v>215.36813411181356</v>
      </c>
      <c r="M77" s="269">
        <v>1738.5366672137538</v>
      </c>
      <c r="N77" s="269">
        <v>843.18221168252001</v>
      </c>
      <c r="O77" s="269">
        <v>-126.32461077250815</v>
      </c>
    </row>
    <row r="78" spans="1:16">
      <c r="A78" s="208">
        <v>52</v>
      </c>
      <c r="B78" s="268" t="s">
        <v>414</v>
      </c>
      <c r="C78" s="181"/>
      <c r="D78" s="269">
        <v>10006</v>
      </c>
      <c r="E78" s="203"/>
      <c r="F78" s="203"/>
      <c r="G78" s="269">
        <v>7315.6937957853397</v>
      </c>
      <c r="H78" s="269">
        <v>533.19299451351958</v>
      </c>
      <c r="I78" s="269">
        <v>461.38849959863899</v>
      </c>
      <c r="J78" s="269">
        <v>1159.5714866009782</v>
      </c>
      <c r="K78" s="269">
        <v>-9.5503275137548709</v>
      </c>
      <c r="L78" s="269">
        <v>44.00509587149137</v>
      </c>
      <c r="M78" s="269">
        <v>355.22651961652406</v>
      </c>
      <c r="N78" s="269">
        <v>172.28321271967667</v>
      </c>
      <c r="O78" s="269">
        <v>-25.811277192414185</v>
      </c>
    </row>
    <row r="79" spans="1:16">
      <c r="A79" s="208">
        <v>53</v>
      </c>
      <c r="B79" s="107" t="s">
        <v>432</v>
      </c>
      <c r="C79" s="181"/>
      <c r="D79" s="270">
        <v>38965.000000000058</v>
      </c>
      <c r="E79" s="203"/>
      <c r="F79" s="203"/>
      <c r="G79" s="270">
        <v>28488.507770615248</v>
      </c>
      <c r="H79" s="270">
        <v>2076.3406987027101</v>
      </c>
      <c r="I79" s="270">
        <v>1796.7222553328997</v>
      </c>
      <c r="J79" s="270">
        <v>4515.5609609641406</v>
      </c>
      <c r="K79" s="270">
        <v>-37.190536835244757</v>
      </c>
      <c r="L79" s="270">
        <v>171.3630382403222</v>
      </c>
      <c r="M79" s="270">
        <v>1383.3101475972298</v>
      </c>
      <c r="N79" s="270">
        <v>670.89899896284328</v>
      </c>
      <c r="O79" s="270">
        <v>-100.51333358009397</v>
      </c>
    </row>
    <row r="80" spans="1:16" ht="17.25">
      <c r="A80" s="208" t="s">
        <v>301</v>
      </c>
      <c r="B80" s="107"/>
      <c r="C80" s="181"/>
      <c r="D80" s="269"/>
      <c r="E80" s="203"/>
      <c r="F80" s="203"/>
      <c r="G80" s="78"/>
      <c r="H80" s="78"/>
      <c r="I80" s="78"/>
      <c r="J80" s="78"/>
      <c r="K80" s="78"/>
      <c r="L80" s="78"/>
      <c r="M80" s="78"/>
      <c r="N80" s="78"/>
      <c r="O80" s="78"/>
    </row>
    <row r="81" spans="1:15">
      <c r="A81" s="208">
        <v>54</v>
      </c>
      <c r="B81" s="107" t="s">
        <v>433</v>
      </c>
      <c r="C81" s="181"/>
      <c r="D81" s="272">
        <v>8.530309058695934E-2</v>
      </c>
      <c r="E81" s="203"/>
      <c r="F81" s="203"/>
      <c r="G81" s="272">
        <v>9.7116288059016093E-2</v>
      </c>
      <c r="H81" s="272">
        <v>0.11342027510750656</v>
      </c>
      <c r="I81" s="272">
        <v>6.7361365871562134E-2</v>
      </c>
      <c r="J81" s="272">
        <v>8.0922055829187448E-2</v>
      </c>
      <c r="K81" s="272">
        <v>-6.1624388862647449E-2</v>
      </c>
      <c r="L81" s="272">
        <v>0.16732814157856096</v>
      </c>
      <c r="M81" s="272">
        <v>6.2171891419220755E-2</v>
      </c>
      <c r="N81" s="272">
        <v>5.7921490448609808E-2</v>
      </c>
      <c r="O81" s="272">
        <v>-3.6956760367346355E-3</v>
      </c>
    </row>
    <row r="82" spans="1:15">
      <c r="A82" s="208">
        <v>55</v>
      </c>
      <c r="B82" s="206" t="s">
        <v>434</v>
      </c>
      <c r="C82" s="181"/>
      <c r="D82" s="273">
        <v>1</v>
      </c>
      <c r="E82" s="200"/>
      <c r="F82" s="200"/>
      <c r="G82" s="237">
        <v>1.1384849879502805</v>
      </c>
      <c r="H82" s="237">
        <v>1.329615074050384</v>
      </c>
      <c r="I82" s="237">
        <v>0.78967087133722169</v>
      </c>
      <c r="J82" s="237">
        <v>0.94864154712769999</v>
      </c>
      <c r="K82" s="237">
        <v>-0.7224168367009699</v>
      </c>
      <c r="L82" s="237">
        <v>1.9615718542809883</v>
      </c>
      <c r="M82" s="237">
        <v>0.72883515698463153</v>
      </c>
      <c r="N82" s="237">
        <v>0.67900811154742058</v>
      </c>
      <c r="O82" s="237">
        <v>-4.3324057912851398E-2</v>
      </c>
    </row>
    <row r="83" spans="1:15">
      <c r="A83" s="208"/>
      <c r="B83" s="206"/>
      <c r="C83" s="181"/>
      <c r="D83" s="238"/>
      <c r="E83" s="200"/>
      <c r="F83" s="200"/>
      <c r="G83" s="237"/>
      <c r="H83" s="237"/>
      <c r="I83" s="237"/>
      <c r="J83" s="237"/>
      <c r="K83" s="237"/>
      <c r="L83" s="237"/>
      <c r="M83" s="237"/>
      <c r="N83" s="237"/>
      <c r="O83" s="237"/>
    </row>
    <row r="84" spans="1:15">
      <c r="A84" s="208" t="s">
        <v>301</v>
      </c>
      <c r="E84" t="s">
        <v>356</v>
      </c>
      <c r="G84" s="281"/>
      <c r="H84" s="281"/>
      <c r="I84" s="281"/>
      <c r="J84" s="281"/>
      <c r="K84" s="281"/>
      <c r="L84" s="281"/>
      <c r="M84" s="281"/>
      <c r="N84" s="281"/>
      <c r="O84" s="281"/>
    </row>
    <row r="85" spans="1:15">
      <c r="A85" s="208" t="s">
        <v>301</v>
      </c>
      <c r="D85" s="162"/>
    </row>
    <row r="86" spans="1:15">
      <c r="A86" s="208" t="s">
        <v>301</v>
      </c>
      <c r="D86" s="210"/>
    </row>
    <row r="87" spans="1:15">
      <c r="A87" s="208" t="s">
        <v>301</v>
      </c>
      <c r="D87" s="162"/>
      <c r="G87" s="162"/>
      <c r="H87" s="162"/>
      <c r="I87" s="162"/>
      <c r="J87" s="162"/>
      <c r="K87" s="162"/>
      <c r="L87" s="162"/>
      <c r="M87" s="162"/>
      <c r="N87" s="162"/>
      <c r="O87" s="162"/>
    </row>
    <row r="88" spans="1:15">
      <c r="A88" s="208" t="s">
        <v>301</v>
      </c>
    </row>
    <row r="89" spans="1:15">
      <c r="A89" s="208" t="s">
        <v>301</v>
      </c>
      <c r="D89" s="210"/>
    </row>
    <row r="90" spans="1:15">
      <c r="A90" s="208" t="s">
        <v>301</v>
      </c>
    </row>
    <row r="91" spans="1:15">
      <c r="A91" s="208" t="s">
        <v>301</v>
      </c>
    </row>
    <row r="92" spans="1:15">
      <c r="A92" s="208" t="s">
        <v>301</v>
      </c>
    </row>
    <row r="93" spans="1:15">
      <c r="A93" s="208" t="s">
        <v>301</v>
      </c>
    </row>
    <row r="94" spans="1:15">
      <c r="A94" s="208" t="s">
        <v>301</v>
      </c>
    </row>
    <row r="95" spans="1:15">
      <c r="A95" s="208" t="s">
        <v>301</v>
      </c>
    </row>
    <row r="96" spans="1:15">
      <c r="A96" s="208" t="s">
        <v>301</v>
      </c>
    </row>
    <row r="97" spans="1:1">
      <c r="A97" s="208" t="s">
        <v>301</v>
      </c>
    </row>
    <row r="98" spans="1:1">
      <c r="A98" s="208" t="s">
        <v>301</v>
      </c>
    </row>
    <row r="99" spans="1:1">
      <c r="A99" s="208" t="s">
        <v>301</v>
      </c>
    </row>
    <row r="100" spans="1:1">
      <c r="A100" s="208" t="s">
        <v>301</v>
      </c>
    </row>
    <row r="101" spans="1:1">
      <c r="A101" s="208" t="s">
        <v>301</v>
      </c>
    </row>
    <row r="102" spans="1:1">
      <c r="A102" s="215" t="s">
        <v>301</v>
      </c>
    </row>
    <row r="103" spans="1:1">
      <c r="A103" s="215" t="s">
        <v>301</v>
      </c>
    </row>
    <row r="104" spans="1:1">
      <c r="A104" s="215" t="s">
        <v>301</v>
      </c>
    </row>
    <row r="105" spans="1:1">
      <c r="A105" s="215" t="s">
        <v>301</v>
      </c>
    </row>
  </sheetData>
  <pageMargins left="0.45" right="0.45" top="0.75" bottom="0.25" header="0.75" footer="0.3"/>
  <pageSetup scale="46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6">
    <tabColor theme="4" tint="-0.249977111117893"/>
  </sheetPr>
  <dimension ref="A1:Y105"/>
  <sheetViews>
    <sheetView topLeftCell="A46" zoomScale="85" zoomScaleNormal="85" workbookViewId="0">
      <selection activeCell="D9" sqref="D9"/>
    </sheetView>
  </sheetViews>
  <sheetFormatPr defaultRowHeight="15" outlineLevelRow="1" outlineLevelCol="1"/>
  <cols>
    <col min="1" max="1" width="6" style="113" bestFit="1" customWidth="1"/>
    <col min="2" max="2" width="44.85546875" customWidth="1"/>
    <col min="3" max="3" width="2.85546875" customWidth="1"/>
    <col min="4" max="4" width="21" bestFit="1" customWidth="1"/>
    <col min="5" max="5" width="7.7109375" customWidth="1" outlineLevel="1"/>
    <col min="6" max="6" width="2.85546875" customWidth="1"/>
    <col min="7" max="7" width="20.5703125" bestFit="1" customWidth="1"/>
    <col min="8" max="8" width="17.7109375" bestFit="1" customWidth="1"/>
    <col min="9" max="9" width="19.140625" bestFit="1" customWidth="1"/>
    <col min="10" max="15" width="14.85546875" customWidth="1"/>
    <col min="16" max="16" width="12.5703125" bestFit="1" customWidth="1"/>
    <col min="17" max="22" width="9.7109375" bestFit="1" customWidth="1"/>
  </cols>
  <sheetData>
    <row r="1" spans="1:15" outlineLevel="1">
      <c r="B1" s="15" t="str">
        <f>'General Inputs'!$D9</f>
        <v>National Fuel Gas Distribution Corporation</v>
      </c>
    </row>
    <row r="2" spans="1:15" outlineLevel="1">
      <c r="B2" s="15" t="str">
        <f>'General Inputs'!$D10</f>
        <v>Gas Class Cost of Service Study</v>
      </c>
    </row>
    <row r="3" spans="1:15" outlineLevel="1">
      <c r="B3" s="15" t="str">
        <f>'General Inputs'!$D11</f>
        <v>Test Year Ended July 31, 2024</v>
      </c>
      <c r="C3" s="15" t="str">
        <f>'Input-Accounts'!$B$5</f>
        <v>($ in thousands)</v>
      </c>
    </row>
    <row r="4" spans="1:15" outlineLevel="1">
      <c r="B4" s="1" t="s">
        <v>384</v>
      </c>
    </row>
    <row r="5" spans="1:15" ht="17.25" customHeight="1" outlineLevel="1">
      <c r="B5" s="298" t="str">
        <f>'General Inputs'!D50</f>
        <v>CUST_DEM</v>
      </c>
    </row>
    <row r="6" spans="1:15" ht="52.5" customHeight="1">
      <c r="A6" s="195" t="s">
        <v>125</v>
      </c>
      <c r="B6" s="30" t="s">
        <v>385</v>
      </c>
      <c r="C6" s="21"/>
      <c r="D6" s="28" t="s">
        <v>386</v>
      </c>
      <c r="E6" s="29" t="s">
        <v>355</v>
      </c>
      <c r="F6" s="29"/>
      <c r="G6" s="29" t="str">
        <f>'General Inputs'!D$17</f>
        <v>Residential Service</v>
      </c>
      <c r="H6" s="29" t="str">
        <f>'General Inputs'!E$17</f>
        <v>Small Commercial &amp; PA Service (LE 250)</v>
      </c>
      <c r="I6" s="29" t="str">
        <f>'General Inputs'!F$17</f>
        <v>Small Commercial &amp; PA Service (GT 250)</v>
      </c>
      <c r="J6" s="29" t="str">
        <f>'General Inputs'!G$17</f>
        <v>Large Comm PA Service</v>
      </c>
      <c r="K6" s="29" t="str">
        <f>'General Inputs'!H$17</f>
        <v>NGV</v>
      </c>
      <c r="L6" s="29" t="str">
        <f>'General Inputs'!I$17</f>
        <v>SVIS</v>
      </c>
      <c r="M6" s="29" t="str">
        <f>'General Inputs'!J$17</f>
        <v>IVIS</v>
      </c>
      <c r="N6" s="29" t="str">
        <f>'General Inputs'!K$17</f>
        <v>LVIS</v>
      </c>
      <c r="O6" s="29" t="str">
        <f>'General Inputs'!L$17</f>
        <v>LIS</v>
      </c>
    </row>
    <row r="7" spans="1:15">
      <c r="A7" s="113" t="str">
        <f>IF(B7="","",MAX(A$1:A6)+1)</f>
        <v/>
      </c>
      <c r="B7" s="9" t="s">
        <v>301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>
      <c r="A8" s="208">
        <f>IF(B8="","",MAX(A$1:A7)+1)</f>
        <v>1</v>
      </c>
      <c r="B8" s="205" t="s">
        <v>387</v>
      </c>
      <c r="C8" s="181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</row>
    <row r="9" spans="1:15">
      <c r="A9" s="208">
        <f>IF(B9="","",MAX(A$1:A8)+1)</f>
        <v>2</v>
      </c>
      <c r="B9" s="202" t="s">
        <v>139</v>
      </c>
      <c r="C9" s="181"/>
      <c r="D9" s="35">
        <f>GrandTotal!D59</f>
        <v>781189.00691999984</v>
      </c>
      <c r="E9" s="203">
        <f ca="1">IFERROR(IF(D9="","",IF(D9=0,0,IF(ABS(D9-SUM($G9:$O9))&lt;Check_Limit,0,1))),1)</f>
        <v>0</v>
      </c>
      <c r="F9" s="203"/>
      <c r="G9" s="35">
        <f ca="1">GrandTotal!G59</f>
        <v>608643.9964131848</v>
      </c>
      <c r="H9" s="35">
        <f ca="1">GrandTotal!H59</f>
        <v>36003.682873946498</v>
      </c>
      <c r="I9" s="35">
        <f ca="1">GrandTotal!I59</f>
        <v>37671.626505108208</v>
      </c>
      <c r="J9" s="35">
        <f ca="1">GrandTotal!J59</f>
        <v>55890.197081635648</v>
      </c>
      <c r="K9" s="35">
        <f ca="1">GrandTotal!K59</f>
        <v>436.80918912760831</v>
      </c>
      <c r="L9" s="35">
        <f ca="1">GrandTotal!L59</f>
        <v>1432.2700833509757</v>
      </c>
      <c r="M9" s="35">
        <f ca="1">GrandTotal!M59</f>
        <v>20580.513044182218</v>
      </c>
      <c r="N9" s="35">
        <f ca="1">GrandTotal!N59</f>
        <v>7685.8057759352596</v>
      </c>
      <c r="O9" s="35">
        <f ca="1">GrandTotal!O59</f>
        <v>12844.105953528817</v>
      </c>
    </row>
    <row r="10" spans="1:15">
      <c r="A10" s="208">
        <f>IF(B10="","",MAX(A$1:A9)+1)</f>
        <v>3</v>
      </c>
      <c r="B10" s="202" t="s">
        <v>388</v>
      </c>
      <c r="C10" s="181"/>
      <c r="D10" s="203">
        <f>GrandTotal!D111</f>
        <v>-285335.54500000004</v>
      </c>
      <c r="E10" s="203">
        <f ca="1">IFERROR(IF(D10="","",IF(D10=0,0,IF(ABS(D10-SUM($G10:$O10))&lt;Check_Limit,0,1))),1)</f>
        <v>0</v>
      </c>
      <c r="F10" s="203"/>
      <c r="G10" s="203">
        <f ca="1">GrandTotal!G111</f>
        <v>-222588.44135049713</v>
      </c>
      <c r="H10" s="203">
        <f ca="1">GrandTotal!H111</f>
        <v>-13315.540415181578</v>
      </c>
      <c r="I10" s="203">
        <f ca="1">GrandTotal!I111</f>
        <v>-14222.246115597147</v>
      </c>
      <c r="J10" s="203">
        <f ca="1">GrandTotal!J111</f>
        <v>-19784.214995679715</v>
      </c>
      <c r="K10" s="203">
        <f ca="1">GrandTotal!K111</f>
        <v>-171.95802148488215</v>
      </c>
      <c r="L10" s="203">
        <f ca="1">GrandTotal!L111</f>
        <v>-544.80786693169125</v>
      </c>
      <c r="M10" s="203">
        <f ca="1">GrandTotal!M111</f>
        <v>-7401.5900931883061</v>
      </c>
      <c r="N10" s="203">
        <f ca="1">GrandTotal!N111</f>
        <v>-2830.2330657958073</v>
      </c>
      <c r="O10" s="203">
        <f ca="1">GrandTotal!O111</f>
        <v>-4476.5130756437375</v>
      </c>
    </row>
    <row r="11" spans="1:15" ht="17.25">
      <c r="A11" s="208">
        <f>IF(B11="","",MAX(A$1:A10)+1)</f>
        <v>4</v>
      </c>
      <c r="B11" s="202" t="s">
        <v>181</v>
      </c>
      <c r="C11" s="181"/>
      <c r="D11" s="77">
        <f>GrandTotal!D122</f>
        <v>-39070.481</v>
      </c>
      <c r="E11" s="203">
        <f ca="1">IFERROR(IF(D11="","",IF(D11=0,0,IF(ABS(D11-SUM($G11:$O11))&lt;Check_Limit,0,1))),1)</f>
        <v>0</v>
      </c>
      <c r="F11" s="203"/>
      <c r="G11" s="77">
        <f ca="1">GrandTotal!G122</f>
        <v>-28606.115588391833</v>
      </c>
      <c r="H11" s="77">
        <f ca="1">GrandTotal!H122</f>
        <v>-1757.5655894179888</v>
      </c>
      <c r="I11" s="77">
        <f ca="1">GrandTotal!I122</f>
        <v>-1959.4377932523148</v>
      </c>
      <c r="J11" s="77">
        <f ca="1">GrandTotal!J122</f>
        <v>-3706.6083106492874</v>
      </c>
      <c r="K11" s="77">
        <f ca="1">GrandTotal!K122</f>
        <v>-31.871098516380247</v>
      </c>
      <c r="L11" s="77">
        <f ca="1">GrandTotal!L122</f>
        <v>-61.374272556342319</v>
      </c>
      <c r="M11" s="77">
        <f ca="1">GrandTotal!M122</f>
        <v>-1422.2314498714431</v>
      </c>
      <c r="N11" s="77">
        <f ca="1">GrandTotal!N122</f>
        <v>-573.82561461616672</v>
      </c>
      <c r="O11" s="77">
        <f ca="1">GrandTotal!O122</f>
        <v>-951.45128272825343</v>
      </c>
    </row>
    <row r="12" spans="1:15">
      <c r="A12" s="208">
        <f>IF(B12="","",MAX(A$1:A11)+1)</f>
        <v>5</v>
      </c>
      <c r="B12" s="201" t="str">
        <f>"Total "&amp;B8</f>
        <v>Total Rate Base</v>
      </c>
      <c r="C12" s="181"/>
      <c r="D12" s="124">
        <f>SUM(D9:D11)</f>
        <v>456782.98091999977</v>
      </c>
      <c r="E12" s="203">
        <f ca="1">IFERROR(IF(D12="","",IF(D12=0,0,IF(ABS(D12-SUM($G12:$O12))&lt;Check_Limit,0,1))),1)</f>
        <v>0</v>
      </c>
      <c r="F12" s="200"/>
      <c r="G12" s="124">
        <f t="shared" ref="G12:M12" ca="1" si="0">SUM(G9:G11)</f>
        <v>357449.43947429582</v>
      </c>
      <c r="H12" s="124">
        <f t="shared" ca="1" si="0"/>
        <v>20930.576869346933</v>
      </c>
      <c r="I12" s="124">
        <f t="shared" ca="1" si="0"/>
        <v>21489.942596258748</v>
      </c>
      <c r="J12" s="124">
        <f t="shared" ca="1" si="0"/>
        <v>32399.373775306645</v>
      </c>
      <c r="K12" s="124">
        <f t="shared" ca="1" si="0"/>
        <v>232.98006912634594</v>
      </c>
      <c r="L12" s="124">
        <f t="shared" ca="1" si="0"/>
        <v>826.0879438629421</v>
      </c>
      <c r="M12" s="124">
        <f t="shared" ca="1" si="0"/>
        <v>11756.69150112247</v>
      </c>
      <c r="N12" s="124">
        <f t="shared" ref="N12:O12" ca="1" si="1">SUM(N9:N11)</f>
        <v>4281.7470955232857</v>
      </c>
      <c r="O12" s="124">
        <f t="shared" ca="1" si="1"/>
        <v>7416.141595156826</v>
      </c>
    </row>
    <row r="13" spans="1:15">
      <c r="A13" s="208" t="str">
        <f>IF(B13="","",MAX(A$1:A12)+1)</f>
        <v/>
      </c>
      <c r="B13" s="201"/>
      <c r="C13" s="181"/>
      <c r="D13" s="124"/>
      <c r="E13" s="200"/>
      <c r="F13" s="200"/>
      <c r="G13" s="296"/>
      <c r="H13" s="296"/>
      <c r="I13" s="296"/>
      <c r="J13" s="296"/>
      <c r="K13" s="296"/>
      <c r="L13" s="296"/>
      <c r="M13" s="296"/>
      <c r="N13" s="296"/>
      <c r="O13" s="296"/>
    </row>
    <row r="14" spans="1:15">
      <c r="A14" s="208">
        <f>IF(B14="","",MAX(A$1:A13)+1)</f>
        <v>6</v>
      </c>
      <c r="B14" s="199" t="s">
        <v>390</v>
      </c>
      <c r="C14" s="181"/>
      <c r="D14" s="124"/>
      <c r="E14" s="200"/>
      <c r="F14" s="200"/>
      <c r="G14" s="124"/>
      <c r="H14" s="124"/>
      <c r="I14" s="124"/>
      <c r="J14" s="124"/>
      <c r="K14" s="124"/>
      <c r="L14" s="124"/>
      <c r="M14" s="124"/>
      <c r="N14" s="124"/>
      <c r="O14" s="124"/>
    </row>
    <row r="15" spans="1:15">
      <c r="A15" s="208">
        <f>IF(B15="","",MAX(A$1:A14)+1)</f>
        <v>7</v>
      </c>
      <c r="B15" s="201" t="s">
        <v>391</v>
      </c>
      <c r="C15" s="181"/>
      <c r="D15" s="124"/>
      <c r="E15" s="200"/>
      <c r="F15" s="200"/>
      <c r="G15" s="124"/>
      <c r="H15" s="124"/>
      <c r="I15" s="124"/>
      <c r="J15" s="124"/>
      <c r="K15" s="124"/>
      <c r="L15" s="124"/>
      <c r="M15" s="124"/>
      <c r="N15" s="125"/>
      <c r="O15" s="124"/>
    </row>
    <row r="16" spans="1:15">
      <c r="A16" s="208">
        <f>IF(B16="","",MAX(A$1:A15)+1)</f>
        <v>8</v>
      </c>
      <c r="B16" s="202" t="s">
        <v>392</v>
      </c>
      <c r="C16" s="181"/>
      <c r="D16" s="35">
        <f>SUM(GrandTotal!D345:D347)</f>
        <v>113658.44524073001</v>
      </c>
      <c r="E16" s="203">
        <f ca="1">IFERROR(IF(D16="","",IF(D16=0,0,IF(ABS(D16-SUM($G16:$O16))&lt;Check_Limit,0,1))),1)</f>
        <v>0</v>
      </c>
      <c r="F16" s="200"/>
      <c r="G16" s="35">
        <f ca="1">SUM(GrandTotal!G$345:G$347)</f>
        <v>80815.840750000018</v>
      </c>
      <c r="H16" s="35">
        <f ca="1">SUM(GrandTotal!H$345:H$347)</f>
        <v>5303.7781346900019</v>
      </c>
      <c r="I16" s="35">
        <f ca="1">SUM(GrandTotal!I$345:I$347)</f>
        <v>5596.6357099999996</v>
      </c>
      <c r="J16" s="35">
        <f ca="1">SUM(GrandTotal!J$345:J$347)</f>
        <v>11922.568058000004</v>
      </c>
      <c r="K16" s="35">
        <f ca="1">SUM(GrandTotal!K$345:K$347)</f>
        <v>34.125600000000333</v>
      </c>
      <c r="L16" s="35">
        <f ca="1">SUM(GrandTotal!L$345:L$347)</f>
        <v>355.45309860000015</v>
      </c>
      <c r="M16" s="35">
        <f ca="1">SUM(GrandTotal!M$345:M$347)</f>
        <v>4245.5228094400009</v>
      </c>
      <c r="N16" s="35">
        <f ca="1">SUM(GrandTotal!N$345:N$347)</f>
        <v>2144.0328800000002</v>
      </c>
      <c r="O16" s="35">
        <f ca="1">SUM(GrandTotal!O$345:O$347)</f>
        <v>3240.4882000000002</v>
      </c>
    </row>
    <row r="17" spans="1:15">
      <c r="A17" s="208">
        <f>IF(B17="","",MAX(A$1:A16)+1)</f>
        <v>9</v>
      </c>
      <c r="B17" s="202" t="s">
        <v>393</v>
      </c>
      <c r="C17" s="181"/>
      <c r="D17" s="76">
        <f>SUMIF(GrandTotal!$F$345:$F$359,"GASCOST",GrandTotal!D345:D359)</f>
        <v>187544.06</v>
      </c>
      <c r="E17" s="203">
        <f ca="1">IFERROR(IF(D17="","",IF(D17=0,0,IF(ABS(D17-SUM($G17:$O17))&lt;Check_Limit,0,1))),1)</f>
        <v>0</v>
      </c>
      <c r="F17" s="200"/>
      <c r="G17" s="76">
        <f ca="1">SUMIF(GrandTotal!$F$345:$F$359,"GASCOST",GrandTotal!G$345:G$359)</f>
        <v>156376.29399999999</v>
      </c>
      <c r="H17" s="76">
        <f ca="1">SUMIF(GrandTotal!$F$345:$F$359,"GASCOST",GrandTotal!H$345:H$359)</f>
        <v>8339.3310000000001</v>
      </c>
      <c r="I17" s="76">
        <f ca="1">SUMIF(GrandTotal!$F$345:$F$359,"GASCOST",GrandTotal!I$345:I$359)</f>
        <v>11834.984999999999</v>
      </c>
      <c r="J17" s="76">
        <f ca="1">SUMIF(GrandTotal!$F$345:$F$359,"GASCOST",GrandTotal!J$345:J$359)</f>
        <v>7506.7669999999998</v>
      </c>
      <c r="K17" s="76">
        <f ca="1">SUMIF(GrandTotal!$F$345:$F$359,"GASCOST",GrandTotal!K$345:K$359)</f>
        <v>1093.7159999999999</v>
      </c>
      <c r="L17" s="76">
        <f ca="1">SUMIF(GrandTotal!$F$345:$F$359,"GASCOST",GrandTotal!L$345:L$359)</f>
        <v>452.78000000000003</v>
      </c>
      <c r="M17" s="76">
        <f ca="1">SUMIF(GrandTotal!$F$345:$F$359,"GASCOST",GrandTotal!M$345:M$359)</f>
        <v>2168.7539999999999</v>
      </c>
      <c r="N17" s="76">
        <f ca="1">SUMIF(GrandTotal!$F$345:$F$359,"GASCOST",GrandTotal!N$345:N$359)</f>
        <v>-53.809000000000005</v>
      </c>
      <c r="O17" s="76">
        <f ca="1">SUMIF(GrandTotal!$F$345:$F$359,"GASCOST",GrandTotal!O$345:O$359)</f>
        <v>-174.75799999999998</v>
      </c>
    </row>
    <row r="18" spans="1:15">
      <c r="A18" s="208">
        <f>IF(B18="","",MAX(A$1:A17)+1)</f>
        <v>10</v>
      </c>
      <c r="B18" s="202" t="s">
        <v>394</v>
      </c>
      <c r="C18" s="181"/>
      <c r="D18" s="76">
        <f>SUM(GrandTotal!D349:D352)</f>
        <v>3831.3251885100558</v>
      </c>
      <c r="E18" s="203">
        <f ca="1">IFERROR(IF(D18="","",IF(D18=0,0,IF(ABS(D18-SUM($G18:$O18))&lt;Check_Limit,0,1))),1)</f>
        <v>0</v>
      </c>
      <c r="F18" s="200"/>
      <c r="G18" s="76">
        <f ca="1">SUM(GrandTotal!G349:G352)</f>
        <v>3292.6522796577074</v>
      </c>
      <c r="H18" s="76">
        <f ca="1">SUM(GrandTotal!H349:H352)</f>
        <v>136.28192765499438</v>
      </c>
      <c r="I18" s="76">
        <f ca="1">SUM(GrandTotal!I349:I352)</f>
        <v>159.69588322482059</v>
      </c>
      <c r="J18" s="76">
        <f ca="1">SUM(GrandTotal!J349:J352)</f>
        <v>140.44925745007066</v>
      </c>
      <c r="K18" s="76">
        <f ca="1">SUM(GrandTotal!K349:K352)</f>
        <v>9.258814076902226</v>
      </c>
      <c r="L18" s="76">
        <f ca="1">SUM(GrandTotal!L349:L352)</f>
        <v>6.2145731374389275</v>
      </c>
      <c r="M18" s="76">
        <f ca="1">SUM(GrandTotal!M349:M352)</f>
        <v>53.69900286788625</v>
      </c>
      <c r="N18" s="76">
        <f ca="1">SUM(GrandTotal!N349:N352)</f>
        <v>10.961514095528059</v>
      </c>
      <c r="O18" s="76">
        <f ca="1">SUM(GrandTotal!O349:O352)</f>
        <v>22.111936344707665</v>
      </c>
    </row>
    <row r="19" spans="1:15">
      <c r="A19" s="208">
        <f>IF(B19="","",MAX(A$1:A18)+1)</f>
        <v>11</v>
      </c>
      <c r="B19" s="201" t="s">
        <v>395</v>
      </c>
      <c r="C19" s="181"/>
      <c r="D19" s="124">
        <f>SUM(D16:D18)</f>
        <v>305033.83042924007</v>
      </c>
      <c r="E19" s="203">
        <f ca="1">IFERROR(IF(D19="","",IF(D19=0,0,IF(ABS(D19-SUM($G19:$O19))&lt;Check_Limit,0,1))),1)</f>
        <v>0</v>
      </c>
      <c r="F19" s="200"/>
      <c r="G19" s="124">
        <f t="shared" ref="G19:O19" ca="1" si="2">SUM(G16:G18)</f>
        <v>240484.78702965775</v>
      </c>
      <c r="H19" s="124">
        <f t="shared" ca="1" si="2"/>
        <v>13779.391062344997</v>
      </c>
      <c r="I19" s="124">
        <f t="shared" ca="1" si="2"/>
        <v>17591.316593224819</v>
      </c>
      <c r="J19" s="124">
        <f t="shared" ca="1" si="2"/>
        <v>19569.784315450073</v>
      </c>
      <c r="K19" s="124">
        <f t="shared" ca="1" si="2"/>
        <v>1137.1004140769023</v>
      </c>
      <c r="L19" s="124">
        <f t="shared" ca="1" si="2"/>
        <v>814.44767173743912</v>
      </c>
      <c r="M19" s="124">
        <f t="shared" ca="1" si="2"/>
        <v>6467.9758123078873</v>
      </c>
      <c r="N19" s="124">
        <f t="shared" ca="1" si="2"/>
        <v>2101.185394095528</v>
      </c>
      <c r="O19" s="124">
        <f t="shared" ca="1" si="2"/>
        <v>3087.8421363447083</v>
      </c>
    </row>
    <row r="20" spans="1:15">
      <c r="A20" s="208" t="str">
        <f>IF(B20="","",MAX(A$1:A19)+1)</f>
        <v/>
      </c>
      <c r="B20" s="202"/>
      <c r="C20" s="181"/>
      <c r="D20" s="204"/>
      <c r="E20" s="200"/>
      <c r="F20" s="200"/>
      <c r="G20" s="296"/>
      <c r="H20" s="296"/>
      <c r="I20" s="296"/>
      <c r="J20" s="296"/>
      <c r="K20" s="296"/>
      <c r="L20" s="296"/>
      <c r="M20" s="296"/>
      <c r="N20" s="296"/>
      <c r="O20" s="296"/>
    </row>
    <row r="21" spans="1:15">
      <c r="A21" s="208">
        <f>IF(B21="","",MAX(A$1:A20)+1)</f>
        <v>12</v>
      </c>
      <c r="B21" s="205" t="s">
        <v>396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</row>
    <row r="22" spans="1:15">
      <c r="A22" s="208">
        <f>IF(B22="","",MAX(A$1:A21)+1)</f>
        <v>13</v>
      </c>
      <c r="B22" s="202" t="s">
        <v>397</v>
      </c>
      <c r="C22" s="181"/>
      <c r="D22" s="75">
        <f>GrandTotal!D267</f>
        <v>259798.14962438823</v>
      </c>
      <c r="E22" s="203">
        <f ca="1">IFERROR(IF(D22="","",IF(D22=0,0,IF(ABS(D22-SUM($G22:$O22))&lt;Check_Limit,0,1))),1)</f>
        <v>0</v>
      </c>
      <c r="F22" s="203"/>
      <c r="G22" s="35">
        <f ca="1">GrandTotal!G267</f>
        <v>216756.2275781887</v>
      </c>
      <c r="H22" s="35">
        <f ca="1">GrandTotal!H267</f>
        <v>11738.838102828506</v>
      </c>
      <c r="I22" s="35">
        <f ca="1">GrandTotal!I267</f>
        <v>14649.489154688461</v>
      </c>
      <c r="J22" s="35">
        <f ca="1">GrandTotal!J267</f>
        <v>10825.093333099408</v>
      </c>
      <c r="K22" s="35">
        <f ca="1">GrandTotal!K267</f>
        <v>1117.4910507524187</v>
      </c>
      <c r="L22" s="35">
        <f ca="1">GrandTotal!L267</f>
        <v>581.26115086416644</v>
      </c>
      <c r="M22" s="35">
        <f ca="1">GrandTotal!M267</f>
        <v>3312.6399709323109</v>
      </c>
      <c r="N22" s="35">
        <f ca="1">GrandTotal!N267</f>
        <v>329.2289007647513</v>
      </c>
      <c r="O22" s="35">
        <f ca="1">GrandTotal!O267</f>
        <v>487.88038226955956</v>
      </c>
    </row>
    <row r="23" spans="1:15">
      <c r="A23" s="208">
        <f>IF(B23="","",MAX(A$1:A22)+1)</f>
        <v>14</v>
      </c>
      <c r="B23" s="202" t="s">
        <v>398</v>
      </c>
      <c r="C23" s="181"/>
      <c r="D23" s="203">
        <f>GrandTotal!D289</f>
        <v>22411.294000000002</v>
      </c>
      <c r="E23" s="203">
        <f ca="1">IFERROR(IF(D23="","",IF(D23=0,0,IF(ABS(D23-SUM($G23:$O23))&lt;Check_Limit,0,1))),1)</f>
        <v>0</v>
      </c>
      <c r="F23" s="203"/>
      <c r="G23" s="203">
        <f ca="1">GrandTotal!G289</f>
        <v>17707.60272474253</v>
      </c>
      <c r="H23" s="203">
        <f ca="1">GrandTotal!H289</f>
        <v>1043.0810011960023</v>
      </c>
      <c r="I23" s="203">
        <f ca="1">GrandTotal!I289</f>
        <v>1093.7004272845866</v>
      </c>
      <c r="J23" s="203">
        <f ca="1">GrandTotal!J289</f>
        <v>1468.2466165231303</v>
      </c>
      <c r="K23" s="203">
        <f ca="1">GrandTotal!K289</f>
        <v>20.992315761235446</v>
      </c>
      <c r="L23" s="203">
        <f ca="1">GrandTotal!L289</f>
        <v>42.528310790838646</v>
      </c>
      <c r="M23" s="203">
        <f ca="1">GrandTotal!M289</f>
        <v>529.10436516010679</v>
      </c>
      <c r="N23" s="203">
        <f ca="1">GrandTotal!N289</f>
        <v>189.86713714363609</v>
      </c>
      <c r="O23" s="203">
        <f ca="1">GrandTotal!O289</f>
        <v>316.17110139793414</v>
      </c>
    </row>
    <row r="24" spans="1:15" ht="17.25">
      <c r="A24" s="208">
        <f>IF(B24="","",MAX(A$1:A23)+1)</f>
        <v>15</v>
      </c>
      <c r="B24" s="202" t="s">
        <v>399</v>
      </c>
      <c r="C24" s="181"/>
      <c r="D24" s="190">
        <f>GrandTotal!D296</f>
        <v>2134</v>
      </c>
      <c r="E24" s="203">
        <f ca="1">IFERROR(IF(D24="","",IF(D24=0,0,IF(ABS(D24-SUM($G24:$O24))&lt;Check_Limit,0,1))),1)</f>
        <v>0</v>
      </c>
      <c r="F24" s="203"/>
      <c r="G24" s="190">
        <f ca="1">GrandTotal!G296</f>
        <v>1723.7051469217317</v>
      </c>
      <c r="H24" s="190">
        <f ca="1">GrandTotal!H296</f>
        <v>105.8557174967853</v>
      </c>
      <c r="I24" s="190">
        <f ca="1">GrandTotal!I296</f>
        <v>98.295429444531422</v>
      </c>
      <c r="J24" s="190">
        <f ca="1">GrandTotal!J296</f>
        <v>121.48745070181887</v>
      </c>
      <c r="K24" s="190">
        <f ca="1">GrandTotal!K296</f>
        <v>0.89177953140264643</v>
      </c>
      <c r="L24" s="190">
        <f ca="1">GrandTotal!L296</f>
        <v>4.3248454123535893</v>
      </c>
      <c r="M24" s="190">
        <f ca="1">GrandTotal!M296</f>
        <v>41.570471332562178</v>
      </c>
      <c r="N24" s="190">
        <f ca="1">GrandTotal!N296</f>
        <v>13.669302025125166</v>
      </c>
      <c r="O24" s="190">
        <f ca="1">GrandTotal!O296</f>
        <v>24.199857133688312</v>
      </c>
    </row>
    <row r="25" spans="1:15">
      <c r="A25" s="208">
        <f>IF(B25="","",MAX(A$1:A24)+1)</f>
        <v>16</v>
      </c>
      <c r="B25" s="205" t="s">
        <v>400</v>
      </c>
      <c r="C25" s="181"/>
      <c r="D25" s="226">
        <f>SUM(D22:D24)</f>
        <v>284343.44362438825</v>
      </c>
      <c r="E25" s="203">
        <f ca="1">IFERROR(IF(D25="","",IF(D25=0,0,IF(ABS(D25-SUM($G25:$O25))&lt;Check_Limit,0,1))),1)</f>
        <v>0</v>
      </c>
      <c r="F25" s="226"/>
      <c r="G25" s="226">
        <f t="shared" ref="G25:N25" ca="1" si="3">SUM(G22:G24)</f>
        <v>236187.53544985296</v>
      </c>
      <c r="H25" s="226">
        <f t="shared" ca="1" si="3"/>
        <v>12887.774821521292</v>
      </c>
      <c r="I25" s="226">
        <f t="shared" ca="1" si="3"/>
        <v>15841.485011417579</v>
      </c>
      <c r="J25" s="226">
        <f t="shared" ca="1" si="3"/>
        <v>12414.827400324359</v>
      </c>
      <c r="K25" s="226">
        <f t="shared" ca="1" si="3"/>
        <v>1139.3751460450567</v>
      </c>
      <c r="L25" s="226">
        <f t="shared" ca="1" si="3"/>
        <v>628.11430706735871</v>
      </c>
      <c r="M25" s="226">
        <f t="shared" ca="1" si="3"/>
        <v>3883.3148074249798</v>
      </c>
      <c r="N25" s="226">
        <f t="shared" ca="1" si="3"/>
        <v>532.76533993351256</v>
      </c>
      <c r="O25" s="226">
        <f t="shared" ref="O25" ca="1" si="4">SUM(O22:O24)</f>
        <v>828.25134080118198</v>
      </c>
    </row>
    <row r="26" spans="1:15" ht="17.25">
      <c r="A26" s="208" t="str">
        <f>IF(B26="","",MAX(A$1:A25)+1)</f>
        <v/>
      </c>
      <c r="B26" s="205"/>
      <c r="C26" s="181"/>
      <c r="D26" s="190"/>
      <c r="E26" s="203"/>
      <c r="F26" s="203"/>
      <c r="G26" s="190"/>
      <c r="H26" s="190"/>
      <c r="I26" s="190"/>
      <c r="J26" s="190"/>
      <c r="K26" s="190"/>
      <c r="L26" s="190"/>
      <c r="M26" s="190"/>
      <c r="N26" s="190"/>
      <c r="O26" s="190"/>
    </row>
    <row r="27" spans="1:15">
      <c r="A27" s="208">
        <f>IF(B27="","",MAX(A$1:A26)+1)</f>
        <v>17</v>
      </c>
      <c r="B27" s="205" t="s">
        <v>401</v>
      </c>
      <c r="C27" s="181"/>
      <c r="D27" s="200">
        <f>D19-D25</f>
        <v>20690.38680485182</v>
      </c>
      <c r="E27" s="203">
        <f ca="1">IFERROR(IF(D27="","",IF(D27=0,0,IF(ABS(D27-SUM($G27:$O27))&lt;Check_Limit,0,1))),1)</f>
        <v>0</v>
      </c>
      <c r="F27" s="203"/>
      <c r="G27" s="200">
        <f t="shared" ref="G27:N27" ca="1" si="5">G19-G25</f>
        <v>4297.2515798047825</v>
      </c>
      <c r="H27" s="200">
        <f t="shared" ca="1" si="5"/>
        <v>891.61624082370508</v>
      </c>
      <c r="I27" s="200">
        <f t="shared" ca="1" si="5"/>
        <v>1749.8315818072406</v>
      </c>
      <c r="J27" s="200">
        <f t="shared" ca="1" si="5"/>
        <v>7154.9569151257147</v>
      </c>
      <c r="K27" s="200">
        <f t="shared" ca="1" si="5"/>
        <v>-2.2747319681543559</v>
      </c>
      <c r="L27" s="200">
        <f t="shared" ca="1" si="5"/>
        <v>186.33336467008041</v>
      </c>
      <c r="M27" s="200">
        <f t="shared" ca="1" si="5"/>
        <v>2584.6610048829075</v>
      </c>
      <c r="N27" s="200">
        <f t="shared" ca="1" si="5"/>
        <v>1568.4200541620153</v>
      </c>
      <c r="O27" s="200">
        <f t="shared" ref="O27" ca="1" si="6">O19-O25</f>
        <v>2259.5907955435264</v>
      </c>
    </row>
    <row r="28" spans="1:15">
      <c r="A28" s="208" t="str">
        <f>IF(B28="","",MAX(A$1:A27)+1)</f>
        <v/>
      </c>
      <c r="B28" s="202"/>
      <c r="C28" s="181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</row>
    <row r="29" spans="1:15">
      <c r="A29" s="208">
        <f>IF(B29="","",MAX(A$1:A28)+1)</f>
        <v>18</v>
      </c>
      <c r="B29" s="202" t="s">
        <v>402</v>
      </c>
      <c r="C29" s="181"/>
      <c r="D29" s="187">
        <f>GrandTotal!D304-D30</f>
        <v>2222</v>
      </c>
      <c r="E29" s="203">
        <f ca="1">IFERROR(IF(D29="","",IF(D29=0,0,IF(ABS(D29-SUM($G29:$O29))&lt;Check_Limit,0,1))),1)</f>
        <v>0</v>
      </c>
      <c r="F29" s="188"/>
      <c r="G29" s="187">
        <f ca="1">G27/$D$27*$D$29</f>
        <v>461.49417603382557</v>
      </c>
      <c r="H29" s="187">
        <f t="shared" ref="H29:N29" ca="1" si="7">H27/$D$27*$D$29</f>
        <v>95.753226162291725</v>
      </c>
      <c r="I29" s="187">
        <f t="shared" ca="1" si="7"/>
        <v>187.91943386307005</v>
      </c>
      <c r="J29" s="187">
        <f t="shared" ca="1" si="7"/>
        <v>768.39135079297989</v>
      </c>
      <c r="K29" s="187">
        <f t="shared" ca="1" si="7"/>
        <v>-0.24428999229988912</v>
      </c>
      <c r="L29" s="187">
        <f t="shared" ca="1" si="7"/>
        <v>20.010874625109935</v>
      </c>
      <c r="M29" s="187">
        <f t="shared" ca="1" si="7"/>
        <v>277.57416074517664</v>
      </c>
      <c r="N29" s="187">
        <f t="shared" ca="1" si="7"/>
        <v>168.4371294368828</v>
      </c>
      <c r="O29" s="187">
        <f t="shared" ref="O29" ca="1" si="8">O27/$D$27*$D$29</f>
        <v>242.66393833296311</v>
      </c>
    </row>
    <row r="30" spans="1:15" ht="17.25">
      <c r="A30" s="208">
        <f>IF(B30="","",MAX(A$1:A29)+1)</f>
        <v>19</v>
      </c>
      <c r="B30" s="202" t="s">
        <v>403</v>
      </c>
      <c r="C30" s="181"/>
      <c r="D30" s="77">
        <f>GrandTotal!D302</f>
        <v>-580</v>
      </c>
      <c r="E30" s="203">
        <f ca="1">IFERROR(IF(D30="","",IF(D30=0,0,IF(ABS(D30-SUM($G30:$O30))&lt;Check_Limit,0,1))),1)</f>
        <v>0</v>
      </c>
      <c r="F30" s="190"/>
      <c r="G30" s="191">
        <f ca="1">GrandTotal!G302</f>
        <v>-451.8925827073225</v>
      </c>
      <c r="H30" s="191">
        <f ca="1">GrandTotal!H302</f>
        <v>-26.73122110258711</v>
      </c>
      <c r="I30" s="191">
        <f ca="1">GrandTotal!I302</f>
        <v>-27.969599135949352</v>
      </c>
      <c r="J30" s="191">
        <f ca="1">GrandTotal!J302</f>
        <v>-41.496121963053149</v>
      </c>
      <c r="K30" s="191">
        <f ca="1">GrandTotal!K302</f>
        <v>-0.3243124614526966</v>
      </c>
      <c r="L30" s="191">
        <f ca="1">GrandTotal!L302</f>
        <v>-1.0634003307584154</v>
      </c>
      <c r="M30" s="191">
        <f ca="1">GrandTotal!M302</f>
        <v>-15.280165824002825</v>
      </c>
      <c r="N30" s="191">
        <f ca="1">GrandTotal!N302</f>
        <v>-5.7063877122620124</v>
      </c>
      <c r="O30" s="191">
        <f ca="1">GrandTotal!O302</f>
        <v>-9.5362087626120573</v>
      </c>
    </row>
    <row r="31" spans="1:15" s="1" customFormat="1">
      <c r="A31" s="208">
        <f>IF(B31="","",MAX(A$1:A30)+1)</f>
        <v>20</v>
      </c>
      <c r="B31" s="205" t="s">
        <v>404</v>
      </c>
      <c r="C31" s="205"/>
      <c r="D31" s="192">
        <f>SUM(D29:D30)</f>
        <v>1642</v>
      </c>
      <c r="E31" s="203">
        <f ca="1">IFERROR(IF(D31="","",IF(D31=0,0,IF(ABS(D31-SUM($G31:$O31))&lt;Check_Limit,0,1))),1)</f>
        <v>0</v>
      </c>
      <c r="F31" s="200"/>
      <c r="G31" s="192">
        <f t="shared" ref="G31:O31" ca="1" si="9">SUM(G29:G30)</f>
        <v>9.601593326503064</v>
      </c>
      <c r="H31" s="192">
        <f t="shared" ca="1" si="9"/>
        <v>69.022005059704611</v>
      </c>
      <c r="I31" s="192">
        <f t="shared" ca="1" si="9"/>
        <v>159.9498347271207</v>
      </c>
      <c r="J31" s="192">
        <f t="shared" ca="1" si="9"/>
        <v>726.89522882992674</v>
      </c>
      <c r="K31" s="192">
        <f t="shared" ca="1" si="9"/>
        <v>-0.56860245375258578</v>
      </c>
      <c r="L31" s="192">
        <f t="shared" ca="1" si="9"/>
        <v>18.947474294351519</v>
      </c>
      <c r="M31" s="192">
        <f t="shared" ca="1" si="9"/>
        <v>262.29399492117381</v>
      </c>
      <c r="N31" s="192">
        <f t="shared" ca="1" si="9"/>
        <v>162.7307417246208</v>
      </c>
      <c r="O31" s="192">
        <f t="shared" ca="1" si="9"/>
        <v>233.12772957035105</v>
      </c>
    </row>
    <row r="32" spans="1:15" ht="17.25">
      <c r="A32" s="208" t="str">
        <f>IF(B32="","",MAX(A$1:A31)+1)</f>
        <v/>
      </c>
      <c r="B32" s="202"/>
      <c r="C32" s="181"/>
      <c r="D32" s="77"/>
      <c r="E32" s="203"/>
      <c r="F32" s="203"/>
      <c r="G32" s="191"/>
      <c r="H32" s="191"/>
      <c r="I32" s="191"/>
      <c r="J32" s="191"/>
      <c r="K32" s="191"/>
      <c r="L32" s="191"/>
      <c r="M32" s="191"/>
      <c r="N32" s="191"/>
      <c r="O32" s="191"/>
    </row>
    <row r="33" spans="1:25">
      <c r="A33" s="208">
        <f>IF(B33="","",MAX(A$1:A32)+1)</f>
        <v>21</v>
      </c>
      <c r="B33" s="201" t="str">
        <f>"Total "&amp;B21</f>
        <v>Total Expenses at Current Rates</v>
      </c>
      <c r="C33" s="181"/>
      <c r="D33" s="124">
        <f>D25+D31</f>
        <v>285985.44362438825</v>
      </c>
      <c r="E33" s="203">
        <f ca="1">IFERROR(IF(D33="","",IF(D33=0,0,IF(ABS(D33-SUM($G33:$O33))&lt;Check_Limit,0,1))),1)</f>
        <v>0</v>
      </c>
      <c r="F33" s="200"/>
      <c r="G33" s="124">
        <f t="shared" ref="G33:O33" ca="1" si="10">G25+G31</f>
        <v>236197.13704317948</v>
      </c>
      <c r="H33" s="124">
        <f t="shared" ca="1" si="10"/>
        <v>12956.796826580998</v>
      </c>
      <c r="I33" s="124">
        <f t="shared" ca="1" si="10"/>
        <v>16001.434846144699</v>
      </c>
      <c r="J33" s="124">
        <f t="shared" ca="1" si="10"/>
        <v>13141.722629154285</v>
      </c>
      <c r="K33" s="124">
        <f t="shared" ca="1" si="10"/>
        <v>1138.806543591304</v>
      </c>
      <c r="L33" s="124">
        <f t="shared" ca="1" si="10"/>
        <v>647.06178136171025</v>
      </c>
      <c r="M33" s="124">
        <f t="shared" ca="1" si="10"/>
        <v>4145.6088023461534</v>
      </c>
      <c r="N33" s="124">
        <f t="shared" ca="1" si="10"/>
        <v>695.49608165813333</v>
      </c>
      <c r="O33" s="124">
        <f t="shared" ca="1" si="10"/>
        <v>1061.3790703715331</v>
      </c>
    </row>
    <row r="34" spans="1:25">
      <c r="A34" s="208" t="str">
        <f>IF(B34="","",MAX(A$1:A33)+1)</f>
        <v/>
      </c>
      <c r="B34" s="202"/>
      <c r="C34" s="181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</row>
    <row r="35" spans="1:25">
      <c r="A35" s="208">
        <f>IF(B35="","",MAX(A$1:A34)+1)</f>
        <v>22</v>
      </c>
      <c r="B35" s="205" t="s">
        <v>406</v>
      </c>
      <c r="C35" s="181"/>
      <c r="D35" s="124">
        <f>D19-D33</f>
        <v>19048.38680485182</v>
      </c>
      <c r="E35" s="203">
        <f ca="1">IFERROR(IF(D35="","",IF(D35=0,0,IF(ABS(D35-SUM($G35:$O35))&lt;Check_Limit,0,1))),1)</f>
        <v>0</v>
      </c>
      <c r="F35" s="200"/>
      <c r="G35" s="124">
        <f t="shared" ref="G35:O35" ca="1" si="11">G19-G33</f>
        <v>4287.6499864782672</v>
      </c>
      <c r="H35" s="124">
        <f t="shared" ca="1" si="11"/>
        <v>822.59423576399968</v>
      </c>
      <c r="I35" s="124">
        <f t="shared" ca="1" si="11"/>
        <v>1589.8817470801205</v>
      </c>
      <c r="J35" s="124">
        <f t="shared" ca="1" si="11"/>
        <v>6428.0616862957886</v>
      </c>
      <c r="K35" s="124">
        <f t="shared" ca="1" si="11"/>
        <v>-1.7061295144017095</v>
      </c>
      <c r="L35" s="124">
        <f t="shared" ca="1" si="11"/>
        <v>167.38589037572888</v>
      </c>
      <c r="M35" s="124">
        <f t="shared" ca="1" si="11"/>
        <v>2322.3670099617339</v>
      </c>
      <c r="N35" s="124">
        <f t="shared" ca="1" si="11"/>
        <v>1405.6893124373946</v>
      </c>
      <c r="O35" s="124">
        <f t="shared" ca="1" si="11"/>
        <v>2026.4630659731752</v>
      </c>
    </row>
    <row r="36" spans="1:25">
      <c r="A36" s="208" t="str">
        <f>IF(B36="","",MAX(A$1:A35)+1)</f>
        <v/>
      </c>
      <c r="B36" s="202"/>
      <c r="C36" s="181"/>
      <c r="D36" s="39"/>
      <c r="E36" s="203"/>
      <c r="F36" s="203"/>
      <c r="G36" s="35"/>
      <c r="H36" s="35"/>
      <c r="I36" s="35"/>
      <c r="J36" s="35"/>
      <c r="K36" s="35"/>
      <c r="L36" s="35"/>
      <c r="M36" s="35"/>
      <c r="N36" s="35"/>
      <c r="O36" s="35"/>
    </row>
    <row r="37" spans="1:25" s="194" customFormat="1">
      <c r="A37" s="208">
        <f>IF(B37="","",MAX(A$1:A36)+1)</f>
        <v>23</v>
      </c>
      <c r="B37" s="206" t="s">
        <v>407</v>
      </c>
      <c r="C37" s="206"/>
      <c r="D37" s="193">
        <f>IFERROR(D35/D12,0)</f>
        <v>4.1701174519433164E-2</v>
      </c>
      <c r="E37" s="207"/>
      <c r="F37" s="207"/>
      <c r="G37" s="193">
        <f t="shared" ref="G37:O37" ca="1" si="12">IFERROR(G35/G12,0)</f>
        <v>1.1995122982383616E-2</v>
      </c>
      <c r="H37" s="193">
        <f t="shared" ca="1" si="12"/>
        <v>3.9301078078201386E-2</v>
      </c>
      <c r="I37" s="193">
        <f ca="1">IFERROR(I35/I12,0)</f>
        <v>7.3982596275380841E-2</v>
      </c>
      <c r="J37" s="193">
        <f t="shared" ca="1" si="12"/>
        <v>0.19840080030173207</v>
      </c>
      <c r="K37" s="193">
        <f t="shared" ca="1" si="12"/>
        <v>-7.3230706849712075E-3</v>
      </c>
      <c r="L37" s="193">
        <f t="shared" ca="1" si="12"/>
        <v>0.20262478301402279</v>
      </c>
      <c r="M37" s="193">
        <f t="shared" ca="1" si="12"/>
        <v>0.19753576163327974</v>
      </c>
      <c r="N37" s="193">
        <f t="shared" ca="1" si="12"/>
        <v>0.32829807110912534</v>
      </c>
      <c r="O37" s="193">
        <f t="shared" ca="1" si="12"/>
        <v>0.27325032026041329</v>
      </c>
      <c r="Q37" s="193"/>
      <c r="R37" s="193"/>
      <c r="S37" s="193"/>
      <c r="T37" s="193"/>
      <c r="U37" s="193"/>
      <c r="V37" s="193"/>
      <c r="W37" s="193"/>
      <c r="X37" s="193"/>
      <c r="Y37" s="193"/>
    </row>
    <row r="38" spans="1:25" s="194" customFormat="1">
      <c r="A38" s="208">
        <f>IF(B38="","",MAX(A$1:A37)+1)</f>
        <v>24</v>
      </c>
      <c r="B38" s="206" t="s">
        <v>408</v>
      </c>
      <c r="C38" s="206"/>
      <c r="D38" s="237">
        <f>D37/$D$37</f>
        <v>1</v>
      </c>
      <c r="E38" s="207"/>
      <c r="F38" s="207"/>
      <c r="G38" s="237">
        <f ca="1">G37/$D$37</f>
        <v>0.28764472753144565</v>
      </c>
      <c r="H38" s="237">
        <f t="shared" ref="H38:N38" ca="1" si="13">H37/$D$37</f>
        <v>0.9424453515065071</v>
      </c>
      <c r="I38" s="237">
        <f t="shared" ca="1" si="13"/>
        <v>1.7741130106756158</v>
      </c>
      <c r="J38" s="237">
        <f t="shared" ca="1" si="13"/>
        <v>4.7576789524063718</v>
      </c>
      <c r="K38" s="237">
        <f t="shared" ca="1" si="13"/>
        <v>-0.17560825970401825</v>
      </c>
      <c r="L38" s="237">
        <f t="shared" ca="1" si="13"/>
        <v>4.8589706488865829</v>
      </c>
      <c r="M38" s="237">
        <f t="shared" ca="1" si="13"/>
        <v>4.7369352040966159</v>
      </c>
      <c r="N38" s="237">
        <f t="shared" ca="1" si="13"/>
        <v>7.8726336822032472</v>
      </c>
      <c r="O38" s="237">
        <f t="shared" ref="O38" ca="1" si="14">O37/$D$37</f>
        <v>6.5525809143115605</v>
      </c>
      <c r="Q38" s="237"/>
      <c r="R38" s="237"/>
      <c r="S38" s="237"/>
      <c r="T38" s="237"/>
      <c r="U38" s="237"/>
      <c r="V38" s="237"/>
      <c r="W38" s="237"/>
      <c r="X38" s="237"/>
      <c r="Y38" s="237"/>
    </row>
    <row r="39" spans="1:25">
      <c r="A39" s="208" t="str">
        <f>IF(B39="","",MAX(A$1:A38)+1)</f>
        <v/>
      </c>
      <c r="B39" s="202"/>
      <c r="C39" s="181"/>
      <c r="D39" s="39"/>
      <c r="E39" s="203"/>
      <c r="F39" s="203"/>
      <c r="G39" s="35"/>
      <c r="H39" s="35"/>
      <c r="I39" s="35"/>
      <c r="J39" s="35"/>
      <c r="K39" s="35"/>
      <c r="L39" s="35"/>
      <c r="M39" s="35"/>
      <c r="N39" s="35"/>
      <c r="O39" s="35"/>
    </row>
    <row r="40" spans="1:25">
      <c r="A40" s="208">
        <f>IF(B40="","",MAX(A$1:A39)+1)</f>
        <v>25</v>
      </c>
      <c r="B40" s="199" t="s">
        <v>409</v>
      </c>
      <c r="C40" s="181"/>
      <c r="D40" s="39"/>
      <c r="E40" s="203"/>
      <c r="F40" s="203"/>
      <c r="G40" s="193"/>
      <c r="H40" s="193"/>
      <c r="I40" s="193"/>
      <c r="J40" s="193"/>
      <c r="K40" s="193"/>
      <c r="L40" s="193"/>
      <c r="M40" s="193"/>
      <c r="N40" s="193"/>
      <c r="O40" s="193"/>
    </row>
    <row r="41" spans="1:25">
      <c r="A41" s="208">
        <f>IF(B41="","",MAX(A$1:A40)+1)</f>
        <v>26</v>
      </c>
      <c r="B41" s="205" t="s">
        <v>410</v>
      </c>
      <c r="C41" s="181"/>
      <c r="D41" s="203"/>
      <c r="E41" s="203" t="str">
        <f>IFERROR(IF(D41="","",IF(D41=0,0,IF(ABS(D41-SUM($G41:$N41))&lt;Check_Limit,0,1))),1)</f>
        <v/>
      </c>
      <c r="F41" s="203"/>
      <c r="G41" s="237"/>
      <c r="H41" s="237"/>
      <c r="I41" s="237"/>
      <c r="J41" s="237"/>
      <c r="K41" s="237"/>
      <c r="L41" s="237"/>
      <c r="M41" s="237"/>
      <c r="N41" s="237"/>
      <c r="O41" s="237"/>
    </row>
    <row r="42" spans="1:25">
      <c r="A42" s="208">
        <f>IF(B42="","",MAX(A$1:A41)+1)</f>
        <v>27</v>
      </c>
      <c r="B42" s="202" t="s">
        <v>411</v>
      </c>
      <c r="C42" s="181"/>
      <c r="D42" s="61">
        <f>ROR_System</f>
        <v>8.5303090586959188E-2</v>
      </c>
      <c r="E42" s="203"/>
      <c r="F42" s="203"/>
      <c r="G42" s="216">
        <f t="shared" ref="G42:O42" si="15">$D$42</f>
        <v>8.5303090586959188E-2</v>
      </c>
      <c r="H42" s="216">
        <f t="shared" si="15"/>
        <v>8.5303090586959188E-2</v>
      </c>
      <c r="I42" s="216">
        <f t="shared" si="15"/>
        <v>8.5303090586959188E-2</v>
      </c>
      <c r="J42" s="216">
        <f t="shared" si="15"/>
        <v>8.5303090586959188E-2</v>
      </c>
      <c r="K42" s="216">
        <f t="shared" si="15"/>
        <v>8.5303090586959188E-2</v>
      </c>
      <c r="L42" s="216">
        <f t="shared" si="15"/>
        <v>8.5303090586959188E-2</v>
      </c>
      <c r="M42" s="216">
        <f t="shared" si="15"/>
        <v>8.5303090586959188E-2</v>
      </c>
      <c r="N42" s="216">
        <f t="shared" si="15"/>
        <v>8.5303090586959188E-2</v>
      </c>
      <c r="O42" s="216">
        <f t="shared" si="15"/>
        <v>8.5303090586959188E-2</v>
      </c>
    </row>
    <row r="43" spans="1:25">
      <c r="A43" s="208">
        <f>IF(B43="","",MAX(A$1:A42)+1)</f>
        <v>28</v>
      </c>
      <c r="B43" s="202" t="s">
        <v>412</v>
      </c>
      <c r="C43" s="181"/>
      <c r="D43" s="35">
        <f>D42*D12</f>
        <v>38964.999999999993</v>
      </c>
      <c r="E43" s="203">
        <f ca="1">IFERROR(IF(D43="","",IF(D43=0,0,IF(ABS(D43-SUM($G43:$O43))&lt;Check_Limit,0,1))),1)</f>
        <v>0</v>
      </c>
      <c r="F43" s="203"/>
      <c r="G43" s="35">
        <f t="shared" ref="G43:O43" ca="1" si="16">G42*G12</f>
        <v>30491.541915733644</v>
      </c>
      <c r="H43" s="35">
        <f t="shared" ca="1" si="16"/>
        <v>1785.4428947232141</v>
      </c>
      <c r="I43" s="35">
        <f t="shared" ca="1" si="16"/>
        <v>1833.158519997213</v>
      </c>
      <c r="J43" s="35">
        <f t="shared" ca="1" si="16"/>
        <v>2763.7667161157328</v>
      </c>
      <c r="K43" s="35">
        <f t="shared" ca="1" si="16"/>
        <v>19.8739199416407</v>
      </c>
      <c r="L43" s="35">
        <f t="shared" ca="1" si="16"/>
        <v>70.467854708135405</v>
      </c>
      <c r="M43" s="35">
        <f t="shared" ca="1" si="16"/>
        <v>1002.8821201231833</v>
      </c>
      <c r="N43" s="35">
        <f t="shared" ca="1" si="16"/>
        <v>365.24626035987222</v>
      </c>
      <c r="O43" s="35">
        <f t="shared" ca="1" si="16"/>
        <v>632.61979829737879</v>
      </c>
    </row>
    <row r="44" spans="1:25">
      <c r="A44" s="208" t="str">
        <f>IF(B44="","",MAX(A$1:A43)+1)</f>
        <v/>
      </c>
      <c r="B44" s="202"/>
      <c r="C44" s="181"/>
      <c r="D44" s="204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25">
      <c r="A45" s="208">
        <f>IF(B45="","",MAX(A$1:A44)+1)</f>
        <v>29</v>
      </c>
      <c r="B45" s="205" t="s">
        <v>413</v>
      </c>
      <c r="C45" s="181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25">
      <c r="A46" s="208">
        <f>IF(B46="","",MAX(A$1:A45)+1)</f>
        <v>30</v>
      </c>
      <c r="B46" s="202" t="str">
        <f>B22</f>
        <v>O&amp;M and A&amp;G Expenses</v>
      </c>
      <c r="C46" s="181"/>
      <c r="D46" s="76">
        <f>D22</f>
        <v>259798.14962438823</v>
      </c>
      <c r="E46" s="203">
        <f ca="1">IFERROR(IF(D46="","",IF(D46=0,0,IF(ABS(D46-SUM($G46:$O46))&lt;Check_Limit,0,1))),1)</f>
        <v>0</v>
      </c>
      <c r="F46" s="203"/>
      <c r="G46" s="76">
        <f t="shared" ref="G46:N48" ca="1" si="17">G22</f>
        <v>216756.2275781887</v>
      </c>
      <c r="H46" s="76">
        <f t="shared" ca="1" si="17"/>
        <v>11738.838102828506</v>
      </c>
      <c r="I46" s="76">
        <f t="shared" ca="1" si="17"/>
        <v>14649.489154688461</v>
      </c>
      <c r="J46" s="76">
        <f t="shared" ca="1" si="17"/>
        <v>10825.093333099408</v>
      </c>
      <c r="K46" s="76">
        <f t="shared" ca="1" si="17"/>
        <v>1117.4910507524187</v>
      </c>
      <c r="L46" s="76">
        <f t="shared" ca="1" si="17"/>
        <v>581.26115086416644</v>
      </c>
      <c r="M46" s="76">
        <f t="shared" ca="1" si="17"/>
        <v>3312.6399709323109</v>
      </c>
      <c r="N46" s="76">
        <f t="shared" ca="1" si="17"/>
        <v>329.2289007647513</v>
      </c>
      <c r="O46" s="76">
        <f t="shared" ref="O46" ca="1" si="18">O22</f>
        <v>487.88038226955956</v>
      </c>
    </row>
    <row r="47" spans="1:25">
      <c r="A47" s="208">
        <f>IF(B47="","",MAX(A$1:A46)+1)</f>
        <v>31</v>
      </c>
      <c r="B47" s="202" t="str">
        <f>B23</f>
        <v>Depreciation and Amortization Expense</v>
      </c>
      <c r="C47" s="181"/>
      <c r="D47" s="76">
        <f>D23</f>
        <v>22411.294000000002</v>
      </c>
      <c r="E47" s="203">
        <f ca="1">IFERROR(IF(D47="","",IF(D47=0,0,IF(ABS(D47-SUM($G47:$O47))&lt;Check_Limit,0,1))),1)</f>
        <v>0</v>
      </c>
      <c r="F47" s="203"/>
      <c r="G47" s="76">
        <f t="shared" ca="1" si="17"/>
        <v>17707.60272474253</v>
      </c>
      <c r="H47" s="76">
        <f t="shared" ca="1" si="17"/>
        <v>1043.0810011960023</v>
      </c>
      <c r="I47" s="76">
        <f t="shared" ca="1" si="17"/>
        <v>1093.7004272845866</v>
      </c>
      <c r="J47" s="76">
        <f t="shared" ca="1" si="17"/>
        <v>1468.2466165231303</v>
      </c>
      <c r="K47" s="76">
        <f t="shared" ca="1" si="17"/>
        <v>20.992315761235446</v>
      </c>
      <c r="L47" s="76">
        <f t="shared" ca="1" si="17"/>
        <v>42.528310790838646</v>
      </c>
      <c r="M47" s="76">
        <f t="shared" ca="1" si="17"/>
        <v>529.10436516010679</v>
      </c>
      <c r="N47" s="76">
        <f t="shared" ca="1" si="17"/>
        <v>189.86713714363609</v>
      </c>
      <c r="O47" s="76">
        <f t="shared" ref="O47" ca="1" si="19">O23</f>
        <v>316.17110139793414</v>
      </c>
    </row>
    <row r="48" spans="1:25">
      <c r="A48" s="208">
        <f>IF(B48="","",MAX(A$1:A47)+1)</f>
        <v>32</v>
      </c>
      <c r="B48" s="202" t="str">
        <f>B24</f>
        <v>Taxes Other Than Income</v>
      </c>
      <c r="C48" s="181"/>
      <c r="D48" s="126">
        <f>D24</f>
        <v>2134</v>
      </c>
      <c r="E48" s="203">
        <f ca="1">IFERROR(IF(D48="","",IF(D48=0,0,IF(ABS(D48-SUM($G48:$O48))&lt;Check_Limit,0,1))),1)</f>
        <v>0</v>
      </c>
      <c r="F48" s="197"/>
      <c r="G48" s="126">
        <f t="shared" ca="1" si="17"/>
        <v>1723.7051469217317</v>
      </c>
      <c r="H48" s="126">
        <f t="shared" ca="1" si="17"/>
        <v>105.8557174967853</v>
      </c>
      <c r="I48" s="126">
        <f t="shared" ca="1" si="17"/>
        <v>98.295429444531422</v>
      </c>
      <c r="J48" s="126">
        <f t="shared" ca="1" si="17"/>
        <v>121.48745070181887</v>
      </c>
      <c r="K48" s="126">
        <f t="shared" ca="1" si="17"/>
        <v>0.89177953140264643</v>
      </c>
      <c r="L48" s="126">
        <f t="shared" ca="1" si="17"/>
        <v>4.3248454123535893</v>
      </c>
      <c r="M48" s="126">
        <f t="shared" ca="1" si="17"/>
        <v>41.570471332562178</v>
      </c>
      <c r="N48" s="126">
        <f t="shared" ca="1" si="17"/>
        <v>13.669302025125166</v>
      </c>
      <c r="O48" s="126">
        <f t="shared" ref="O48" ca="1" si="20">O24</f>
        <v>24.199857133688312</v>
      </c>
    </row>
    <row r="49" spans="1:25">
      <c r="A49" s="208">
        <f>IF(B49="","",MAX(A$1:A48)+1)</f>
        <v>33</v>
      </c>
      <c r="B49" s="205" t="s">
        <v>400</v>
      </c>
      <c r="C49" s="181"/>
      <c r="D49" s="200">
        <f>SUM(D46:D48)</f>
        <v>284343.44362438825</v>
      </c>
      <c r="E49" s="197"/>
      <c r="F49" s="197"/>
      <c r="G49" s="200">
        <f t="shared" ref="G49:N49" ca="1" si="21">SUM(G46:G48)</f>
        <v>236187.53544985296</v>
      </c>
      <c r="H49" s="200">
        <f t="shared" ca="1" si="21"/>
        <v>12887.774821521292</v>
      </c>
      <c r="I49" s="200">
        <f t="shared" ca="1" si="21"/>
        <v>15841.485011417579</v>
      </c>
      <c r="J49" s="200">
        <f t="shared" ca="1" si="21"/>
        <v>12414.827400324359</v>
      </c>
      <c r="K49" s="200">
        <f t="shared" ca="1" si="21"/>
        <v>1139.3751460450567</v>
      </c>
      <c r="L49" s="200">
        <f t="shared" ca="1" si="21"/>
        <v>628.11430706735871</v>
      </c>
      <c r="M49" s="200">
        <f t="shared" ca="1" si="21"/>
        <v>3883.3148074249798</v>
      </c>
      <c r="N49" s="200">
        <f t="shared" ca="1" si="21"/>
        <v>532.76533993351256</v>
      </c>
      <c r="O49" s="200">
        <f t="shared" ref="O49" ca="1" si="22">SUM(O46:O48)</f>
        <v>828.25134080118198</v>
      </c>
    </row>
    <row r="50" spans="1:25">
      <c r="A50" s="208" t="str">
        <f>IF(B50="","",MAX(A$1:A49)+1)</f>
        <v/>
      </c>
      <c r="B50" s="202"/>
      <c r="C50" s="181"/>
      <c r="D50" s="126"/>
      <c r="E50" s="197"/>
      <c r="F50" s="197"/>
      <c r="G50" s="126"/>
      <c r="H50" s="126"/>
      <c r="I50" s="126"/>
      <c r="J50" s="126"/>
      <c r="K50" s="126"/>
      <c r="L50" s="126"/>
      <c r="M50" s="126"/>
      <c r="N50" s="126"/>
      <c r="O50" s="126"/>
    </row>
    <row r="51" spans="1:25">
      <c r="A51" s="208">
        <f>IF(B51="","",MAX(A$1:A50)+1)</f>
        <v>34</v>
      </c>
      <c r="B51" s="202" t="s">
        <v>403</v>
      </c>
      <c r="C51" s="181"/>
      <c r="D51" s="126">
        <f>D30</f>
        <v>-580</v>
      </c>
      <c r="E51" s="203">
        <f ca="1">IFERROR(IF(D51="","",IF(D51=0,0,IF(ABS(D51-SUM($G51:$O51))&lt;Check_Limit,0,1))),1)</f>
        <v>0</v>
      </c>
      <c r="F51" s="197"/>
      <c r="G51" s="126">
        <f t="shared" ref="G51:N51" ca="1" si="23">G30</f>
        <v>-451.8925827073225</v>
      </c>
      <c r="H51" s="126">
        <f t="shared" ca="1" si="23"/>
        <v>-26.73122110258711</v>
      </c>
      <c r="I51" s="126">
        <f t="shared" ca="1" si="23"/>
        <v>-27.969599135949352</v>
      </c>
      <c r="J51" s="126">
        <f t="shared" ca="1" si="23"/>
        <v>-41.496121963053149</v>
      </c>
      <c r="K51" s="126">
        <f t="shared" ca="1" si="23"/>
        <v>-0.3243124614526966</v>
      </c>
      <c r="L51" s="126">
        <f t="shared" ca="1" si="23"/>
        <v>-1.0634003307584154</v>
      </c>
      <c r="M51" s="126">
        <f t="shared" ca="1" si="23"/>
        <v>-15.280165824002825</v>
      </c>
      <c r="N51" s="126">
        <f t="shared" ca="1" si="23"/>
        <v>-5.7063877122620124</v>
      </c>
      <c r="O51" s="126">
        <f t="shared" ref="O51" ca="1" si="24">O30</f>
        <v>-9.5362087626120573</v>
      </c>
      <c r="P51" s="162"/>
    </row>
    <row r="52" spans="1:25">
      <c r="A52" s="208">
        <f>IF(B52="","",MAX(A$1:A51)+1)</f>
        <v>35</v>
      </c>
      <c r="B52" s="202" t="str">
        <f>B29</f>
        <v>Current State/Federal Income Taxes</v>
      </c>
      <c r="C52" s="181"/>
      <c r="D52" s="126">
        <f>GrandTotal!D304-GrandTotal!D302</f>
        <v>2222</v>
      </c>
      <c r="E52" s="203">
        <f ca="1">IFERROR(IF(D52="","",IF(D52=0,0,IF(ABS(D52-SUM($G52:$O52))&lt;Check_Limit,0,1))),1)</f>
        <v>0</v>
      </c>
      <c r="F52" s="197"/>
      <c r="G52" s="126">
        <f ca="1">(G43/$D$43)*$D$52</f>
        <v>1738.7965131980025</v>
      </c>
      <c r="H52" s="126">
        <f t="shared" ref="H52:N52" ca="1" si="25">(H43/$D$43)*$D$52</f>
        <v>101.81583759976857</v>
      </c>
      <c r="I52" s="126">
        <f t="shared" ca="1" si="25"/>
        <v>104.53684669405385</v>
      </c>
      <c r="J52" s="126">
        <f t="shared" ca="1" si="25"/>
        <v>157.60527763914178</v>
      </c>
      <c r="K52" s="126">
        <f t="shared" ca="1" si="25"/>
        <v>1.1333209318702848</v>
      </c>
      <c r="L52" s="126">
        <f t="shared" ca="1" si="25"/>
        <v>4.0184671669825969</v>
      </c>
      <c r="M52" s="126">
        <f t="shared" ca="1" si="25"/>
        <v>57.189890181283552</v>
      </c>
      <c r="N52" s="126">
        <f t="shared" ca="1" si="25"/>
        <v>20.828363673030573</v>
      </c>
      <c r="O52" s="126">
        <f t="shared" ref="O52" ca="1" si="26">(O43/$D$43)*$D$52</f>
        <v>36.075482915867468</v>
      </c>
      <c r="P52" s="20"/>
      <c r="Q52" s="20"/>
      <c r="R52" s="20"/>
      <c r="S52" s="20"/>
      <c r="T52" s="20"/>
      <c r="U52" s="20"/>
      <c r="V52" s="20"/>
      <c r="W52" s="20"/>
    </row>
    <row r="53" spans="1:25" s="1" customFormat="1">
      <c r="A53" s="208">
        <f>IF(B53="","",MAX(A$1:A52)+1)</f>
        <v>36</v>
      </c>
      <c r="B53" s="205" t="s">
        <v>414</v>
      </c>
      <c r="C53" s="205"/>
      <c r="D53" s="217">
        <f>SUM(D51:D52)</f>
        <v>1642</v>
      </c>
      <c r="E53" s="198"/>
      <c r="F53" s="198"/>
      <c r="G53" s="217">
        <f t="shared" ref="G53:N53" ca="1" si="27">SUM(G51:G52)</f>
        <v>1286.9039304906801</v>
      </c>
      <c r="H53" s="217">
        <f t="shared" ca="1" si="27"/>
        <v>75.084616497181457</v>
      </c>
      <c r="I53" s="217">
        <f t="shared" ca="1" si="27"/>
        <v>76.567247558104498</v>
      </c>
      <c r="J53" s="217">
        <f t="shared" ca="1" si="27"/>
        <v>116.10915567608862</v>
      </c>
      <c r="K53" s="217">
        <f t="shared" ca="1" si="27"/>
        <v>0.80900847041758817</v>
      </c>
      <c r="L53" s="217">
        <f t="shared" ca="1" si="27"/>
        <v>2.9550668362241814</v>
      </c>
      <c r="M53" s="217">
        <f t="shared" ca="1" si="27"/>
        <v>41.909724357280723</v>
      </c>
      <c r="N53" s="217">
        <f t="shared" ca="1" si="27"/>
        <v>15.121975960768561</v>
      </c>
      <c r="O53" s="217">
        <f t="shared" ref="O53" ca="1" si="28">SUM(O51:O52)</f>
        <v>26.539274153255413</v>
      </c>
      <c r="P53" s="233"/>
      <c r="Q53" s="233"/>
      <c r="R53" s="233"/>
      <c r="S53" s="233"/>
      <c r="T53" s="233"/>
      <c r="U53" s="233"/>
      <c r="V53" s="233"/>
      <c r="W53" s="233"/>
    </row>
    <row r="54" spans="1:25" s="1" customFormat="1">
      <c r="A54" s="208" t="str">
        <f>IF(B54="","",MAX(A$1:A53)+1)</f>
        <v/>
      </c>
      <c r="B54" s="205"/>
      <c r="C54" s="205"/>
      <c r="D54" s="217"/>
      <c r="E54" s="198"/>
      <c r="F54" s="198"/>
      <c r="G54" s="217"/>
      <c r="H54" s="217"/>
      <c r="I54" s="217"/>
      <c r="J54" s="217"/>
      <c r="K54" s="217"/>
      <c r="L54" s="217"/>
      <c r="M54" s="217"/>
      <c r="N54" s="217"/>
      <c r="O54" s="217"/>
    </row>
    <row r="55" spans="1:25">
      <c r="A55" s="208">
        <f>IF(B55="","",MAX(A$1:A54)+1)</f>
        <v>37</v>
      </c>
      <c r="B55" s="229" t="s">
        <v>415</v>
      </c>
      <c r="C55" s="230"/>
      <c r="D55" s="144">
        <f>GrandTotal!D312</f>
        <v>5294</v>
      </c>
      <c r="E55" s="203">
        <f ca="1">IFERROR(IF(D55="","",IF(D55=0,0,IF(ABS(D55-SUM($G55:$O55))&lt;Check_Limit,0,1))),1)</f>
        <v>0</v>
      </c>
      <c r="F55" s="197"/>
      <c r="G55" s="144">
        <f ca="1">GrandTotal!G312</f>
        <v>4142.7492083124307</v>
      </c>
      <c r="H55" s="144">
        <f ca="1">GrandTotal!H312</f>
        <v>242.58012792672127</v>
      </c>
      <c r="I55" s="144">
        <f ca="1">GrandTotal!I312</f>
        <v>249.06303618286267</v>
      </c>
      <c r="J55" s="144">
        <f ca="1">GrandTotal!J312</f>
        <v>375.50060298002552</v>
      </c>
      <c r="K55" s="144">
        <f ca="1">GrandTotal!K312</f>
        <v>2.7001804740419821</v>
      </c>
      <c r="L55" s="144">
        <f ca="1">GrandTotal!L312</f>
        <v>9.5741517470773481</v>
      </c>
      <c r="M55" s="144">
        <f ca="1">GrandTotal!M312</f>
        <v>136.25710108898068</v>
      </c>
      <c r="N55" s="144">
        <f ca="1">GrandTotal!N312</f>
        <v>49.624373215582281</v>
      </c>
      <c r="O55" s="144">
        <f ca="1">GrandTotal!O312</f>
        <v>85.951218072278294</v>
      </c>
    </row>
    <row r="56" spans="1:25">
      <c r="A56" s="208">
        <f>IF(B56="","",MAX(A$1:A55)+1)</f>
        <v>38</v>
      </c>
      <c r="B56" s="229" t="s">
        <v>416</v>
      </c>
      <c r="C56" s="230"/>
      <c r="D56" s="144">
        <f>GrandTotal!D313</f>
        <v>2490</v>
      </c>
      <c r="E56" s="203">
        <f ca="1">IFERROR(IF(D56="","",IF(D56=0,0,IF(ABS(D56-SUM($G56:$O56))&lt;Check_Limit,0,1))),1)</f>
        <v>0</v>
      </c>
      <c r="F56" s="197"/>
      <c r="G56" s="144">
        <f ca="1">GrandTotal!G313</f>
        <v>1948.5163446728284</v>
      </c>
      <c r="H56" s="144">
        <f ca="1">GrandTotal!H313</f>
        <v>114.09605563610427</v>
      </c>
      <c r="I56" s="144">
        <f ca="1">GrandTotal!I313</f>
        <v>117.14525124581186</v>
      </c>
      <c r="J56" s="144">
        <f ca="1">GrandTotal!J313</f>
        <v>176.6143750321616</v>
      </c>
      <c r="K56" s="144">
        <f ca="1">GrandTotal!K313</f>
        <v>1.2700131054712005</v>
      </c>
      <c r="L56" s="144">
        <f ca="1">GrandTotal!L313</f>
        <v>4.5031427748814874</v>
      </c>
      <c r="M56" s="144">
        <f ca="1">GrandTotal!M313</f>
        <v>64.087680716199827</v>
      </c>
      <c r="N56" s="144">
        <f ca="1">GrandTotal!N313</f>
        <v>23.340515547185465</v>
      </c>
      <c r="O56" s="144">
        <f ca="1">GrandTotal!O313</f>
        <v>40.426621269356431</v>
      </c>
    </row>
    <row r="57" spans="1:25">
      <c r="A57" s="208">
        <f>IF(B57="","",MAX(A$1:A56)+1)</f>
        <v>39</v>
      </c>
      <c r="B57" s="229" t="s">
        <v>417</v>
      </c>
      <c r="C57" s="230"/>
      <c r="D57" s="144">
        <f>GrandTotal!D314</f>
        <v>440</v>
      </c>
      <c r="E57" s="203">
        <f ca="1">IFERROR(IF(D57="","",IF(D57=0,0,IF(ABS(D57-SUM($G57:$O57))&lt;Check_Limit,0,1))),1)</f>
        <v>0</v>
      </c>
      <c r="F57" s="197"/>
      <c r="G57" s="144">
        <f ca="1">GrandTotal!G314</f>
        <v>424.05793134545905</v>
      </c>
      <c r="H57" s="144">
        <f ca="1">GrandTotal!H314</f>
        <v>8.9855667076232564</v>
      </c>
      <c r="I57" s="144">
        <f ca="1">GrandTotal!I314</f>
        <v>3.7889376969177957</v>
      </c>
      <c r="J57" s="144">
        <f ca="1">GrandTotal!J314</f>
        <v>1.3470938865295399</v>
      </c>
      <c r="K57" s="144">
        <f ca="1">GrandTotal!K314</f>
        <v>6.9752434253956769E-3</v>
      </c>
      <c r="L57" s="144">
        <f ca="1">GrandTotal!L314</f>
        <v>0.59772090128835964</v>
      </c>
      <c r="M57" s="144">
        <f ca="1">GrandTotal!M314</f>
        <v>1.0969077857049356</v>
      </c>
      <c r="N57" s="144">
        <f ca="1">GrandTotal!N314</f>
        <v>8.1329664719567485E-2</v>
      </c>
      <c r="O57" s="144">
        <f ca="1">GrandTotal!O314</f>
        <v>3.7536768332108068E-2</v>
      </c>
    </row>
    <row r="58" spans="1:25">
      <c r="A58" s="208">
        <f>IF(B58="","",MAX(A$1:A57)+1)</f>
        <v>40</v>
      </c>
      <c r="B58" s="229" t="s">
        <v>418</v>
      </c>
      <c r="C58" s="230"/>
      <c r="D58" s="144">
        <f>GrandTotal!D315</f>
        <v>0</v>
      </c>
      <c r="E58" s="203">
        <f ca="1">IFERROR(IF(D58="","",IF(D58=0,0,IF(ABS(D58-SUM($G58:$O58))&lt;Check_Limit,0,1))),1)</f>
        <v>0</v>
      </c>
      <c r="F58" s="197"/>
      <c r="G58" s="144">
        <f ca="1">GrandTotal!G315</f>
        <v>0</v>
      </c>
      <c r="H58" s="144">
        <f ca="1">GrandTotal!H315</f>
        <v>0</v>
      </c>
      <c r="I58" s="144">
        <f ca="1">GrandTotal!I315</f>
        <v>0</v>
      </c>
      <c r="J58" s="144">
        <f ca="1">GrandTotal!J315</f>
        <v>0</v>
      </c>
      <c r="K58" s="144">
        <f ca="1">GrandTotal!K315</f>
        <v>0</v>
      </c>
      <c r="L58" s="144">
        <f ca="1">GrandTotal!L315</f>
        <v>0</v>
      </c>
      <c r="M58" s="144">
        <f ca="1">GrandTotal!M315</f>
        <v>0</v>
      </c>
      <c r="N58" s="144">
        <f ca="1">GrandTotal!N315</f>
        <v>0</v>
      </c>
      <c r="O58" s="144">
        <f ca="1">GrandTotal!O315</f>
        <v>0</v>
      </c>
    </row>
    <row r="59" spans="1:25" s="1" customFormat="1">
      <c r="A59" s="208">
        <f>IF(B59="","",MAX(A$1:A58)+1)</f>
        <v>41</v>
      </c>
      <c r="B59" s="205" t="s">
        <v>419</v>
      </c>
      <c r="C59" s="205"/>
      <c r="D59" s="217">
        <f>SUM(D55:D58)</f>
        <v>8224</v>
      </c>
      <c r="E59" s="198"/>
      <c r="F59" s="198"/>
      <c r="G59" s="217">
        <f ca="1">SUM(G55:G58)</f>
        <v>6515.3234843307182</v>
      </c>
      <c r="H59" s="217">
        <f t="shared" ref="H59:N59" ca="1" si="29">SUM(H55:H58)</f>
        <v>365.66175027044881</v>
      </c>
      <c r="I59" s="217">
        <f t="shared" ca="1" si="29"/>
        <v>369.99722512559237</v>
      </c>
      <c r="J59" s="217">
        <f t="shared" ca="1" si="29"/>
        <v>553.46207189871666</v>
      </c>
      <c r="K59" s="217">
        <f t="shared" ca="1" si="29"/>
        <v>3.977168822938578</v>
      </c>
      <c r="L59" s="217">
        <f t="shared" ca="1" si="29"/>
        <v>14.675015423247196</v>
      </c>
      <c r="M59" s="217">
        <f t="shared" ca="1" si="29"/>
        <v>201.44168959088543</v>
      </c>
      <c r="N59" s="217">
        <f t="shared" ca="1" si="29"/>
        <v>73.046218427487304</v>
      </c>
      <c r="O59" s="217">
        <f t="shared" ref="O59" ca="1" si="30">SUM(O55:O58)</f>
        <v>126.41537610996683</v>
      </c>
    </row>
    <row r="60" spans="1:25" ht="17.25">
      <c r="A60" s="208" t="str">
        <f>IF(B60="","",MAX(A$1:A59)+1)</f>
        <v/>
      </c>
      <c r="B60" s="202"/>
      <c r="C60" s="181"/>
      <c r="D60" s="218"/>
      <c r="E60" s="219"/>
      <c r="F60" s="219"/>
      <c r="G60" s="218"/>
      <c r="H60" s="218"/>
      <c r="I60" s="218"/>
      <c r="J60" s="218"/>
      <c r="K60" s="218"/>
      <c r="L60" s="218"/>
      <c r="M60" s="218"/>
      <c r="N60" s="218"/>
      <c r="O60" s="218"/>
    </row>
    <row r="61" spans="1:25">
      <c r="A61" s="208">
        <f>IF(B61="","",MAX(A$1:A60)+1)</f>
        <v>42</v>
      </c>
      <c r="B61" s="201" t="str">
        <f>"Total "&amp;B45</f>
        <v>Total Expenses at Required Return</v>
      </c>
      <c r="C61" s="203"/>
      <c r="D61" s="124">
        <f>D49+D53+D59</f>
        <v>294209.44362438825</v>
      </c>
      <c r="E61" s="203">
        <f ca="1">IFERROR(IF(D61="","",IF(D61=0,0,IF(ABS(D61-SUM($G61:$O61))&lt;Check_Limit,0,1))),1)</f>
        <v>0</v>
      </c>
      <c r="F61" s="200"/>
      <c r="G61" s="124">
        <f t="shared" ref="G61:N61" ca="1" si="31">G49+G53+G59</f>
        <v>243989.76286467438</v>
      </c>
      <c r="H61" s="124">
        <f t="shared" ca="1" si="31"/>
        <v>13328.521188288922</v>
      </c>
      <c r="I61" s="124">
        <f t="shared" ca="1" si="31"/>
        <v>16288.049484101277</v>
      </c>
      <c r="J61" s="124">
        <f t="shared" ca="1" si="31"/>
        <v>13084.398627899165</v>
      </c>
      <c r="K61" s="124">
        <f t="shared" ca="1" si="31"/>
        <v>1144.161323338413</v>
      </c>
      <c r="L61" s="124">
        <f t="shared" ca="1" si="31"/>
        <v>645.74438932683006</v>
      </c>
      <c r="M61" s="124">
        <f t="shared" ca="1" si="31"/>
        <v>4126.6662213731461</v>
      </c>
      <c r="N61" s="124">
        <f t="shared" ca="1" si="31"/>
        <v>620.93353432176832</v>
      </c>
      <c r="O61" s="124">
        <f t="shared" ref="O61" ca="1" si="32">O49+O53+O59</f>
        <v>981.2059910644042</v>
      </c>
    </row>
    <row r="62" spans="1:25">
      <c r="A62" s="208" t="str">
        <f>IF(B62="","",MAX(A$1:A61)+1)</f>
        <v/>
      </c>
      <c r="B62" s="220"/>
      <c r="C62" s="181"/>
      <c r="D62" s="203"/>
      <c r="E62" s="203"/>
      <c r="F62" s="203"/>
      <c r="G62" s="221"/>
      <c r="H62" s="203"/>
      <c r="I62" s="203"/>
      <c r="J62" s="203"/>
      <c r="K62" s="203"/>
      <c r="L62" s="203"/>
      <c r="M62" s="203"/>
      <c r="N62" s="203"/>
      <c r="O62" s="203"/>
    </row>
    <row r="63" spans="1:25">
      <c r="A63" s="208">
        <f>IF(B63="","",MAX(A$1:A62)+1)</f>
        <v>43</v>
      </c>
      <c r="B63" s="201" t="str">
        <f>"Total "&amp;B41</f>
        <v>Total Revenue Requirement Required Return at Equal Rates of Return</v>
      </c>
      <c r="C63" s="181"/>
      <c r="D63" s="123">
        <f>D43+D61</f>
        <v>333174.44362438825</v>
      </c>
      <c r="E63" s="203">
        <f t="shared" ref="E63:E74" ca="1" si="33">IFERROR(IF(D63="","",IF(D63=0,0,IF(ABS(D63-SUM($G63:$O63))&lt;Check_Limit,0,1))),1)</f>
        <v>0</v>
      </c>
      <c r="F63" s="200"/>
      <c r="G63" s="123">
        <f t="shared" ref="G63:N63" ca="1" si="34">G43+G61</f>
        <v>274481.30478040804</v>
      </c>
      <c r="H63" s="123">
        <f t="shared" ca="1" si="34"/>
        <v>15113.964083012135</v>
      </c>
      <c r="I63" s="123">
        <f t="shared" ca="1" si="34"/>
        <v>18121.208004098491</v>
      </c>
      <c r="J63" s="123">
        <f t="shared" ca="1" si="34"/>
        <v>15848.165344014898</v>
      </c>
      <c r="K63" s="123">
        <f t="shared" ca="1" si="34"/>
        <v>1164.0352432800537</v>
      </c>
      <c r="L63" s="123">
        <f t="shared" ca="1" si="34"/>
        <v>716.21224403496547</v>
      </c>
      <c r="M63" s="123">
        <f t="shared" ca="1" si="34"/>
        <v>5129.5483414963292</v>
      </c>
      <c r="N63" s="123">
        <f t="shared" ca="1" si="34"/>
        <v>986.17979468164049</v>
      </c>
      <c r="O63" s="123">
        <f t="shared" ref="O63" ca="1" si="35">O43+O61</f>
        <v>1613.8257893617829</v>
      </c>
      <c r="Q63" s="162"/>
      <c r="R63" s="162"/>
      <c r="S63" s="162"/>
      <c r="T63" s="162"/>
      <c r="U63" s="162"/>
      <c r="V63" s="162"/>
      <c r="W63" s="162"/>
      <c r="X63" s="162"/>
      <c r="Y63" s="162"/>
    </row>
    <row r="64" spans="1:25">
      <c r="A64" s="208">
        <f>IF(B64="","",MAX(A$1:A63)+1)</f>
        <v>44</v>
      </c>
      <c r="B64" s="222" t="s">
        <v>422</v>
      </c>
      <c r="C64" s="181"/>
      <c r="D64" s="204"/>
      <c r="E64" s="203" t="str">
        <f t="shared" si="33"/>
        <v/>
      </c>
      <c r="F64" s="200"/>
      <c r="G64" s="123"/>
      <c r="H64" s="123"/>
      <c r="I64" s="123"/>
      <c r="J64" s="123"/>
      <c r="K64" s="123"/>
      <c r="L64" s="123"/>
      <c r="M64" s="123"/>
      <c r="N64" s="123"/>
      <c r="O64" s="123"/>
    </row>
    <row r="65" spans="1:16">
      <c r="A65" s="208"/>
      <c r="B65" s="202" t="s">
        <v>393</v>
      </c>
      <c r="C65" s="181"/>
      <c r="D65" s="144">
        <f>D17</f>
        <v>187544.06</v>
      </c>
      <c r="E65" s="203">
        <f t="shared" ca="1" si="33"/>
        <v>0</v>
      </c>
      <c r="F65" s="200"/>
      <c r="G65" s="144">
        <f t="shared" ref="G65:O65" ca="1" si="36">G17</f>
        <v>156376.29399999999</v>
      </c>
      <c r="H65" s="144">
        <f t="shared" ca="1" si="36"/>
        <v>8339.3310000000001</v>
      </c>
      <c r="I65" s="144">
        <f t="shared" ca="1" si="36"/>
        <v>11834.984999999999</v>
      </c>
      <c r="J65" s="144">
        <f t="shared" ca="1" si="36"/>
        <v>7506.7669999999998</v>
      </c>
      <c r="K65" s="144">
        <f t="shared" ca="1" si="36"/>
        <v>1093.7159999999999</v>
      </c>
      <c r="L65" s="144">
        <f t="shared" ca="1" si="36"/>
        <v>452.78000000000003</v>
      </c>
      <c r="M65" s="144">
        <f t="shared" ca="1" si="36"/>
        <v>2168.7539999999999</v>
      </c>
      <c r="N65" s="144">
        <f t="shared" ca="1" si="36"/>
        <v>-53.809000000000005</v>
      </c>
      <c r="O65" s="144">
        <f t="shared" ca="1" si="36"/>
        <v>-174.75799999999998</v>
      </c>
    </row>
    <row r="66" spans="1:16">
      <c r="A66" s="208"/>
      <c r="B66" s="223" t="s">
        <v>423</v>
      </c>
      <c r="C66" s="181"/>
      <c r="D66" s="144">
        <f>D18</f>
        <v>3831.3251885100558</v>
      </c>
      <c r="E66" s="203"/>
      <c r="F66" s="200"/>
      <c r="G66" s="144">
        <f t="shared" ref="G66:O66" ca="1" si="37">G18</f>
        <v>3292.6522796577074</v>
      </c>
      <c r="H66" s="144">
        <f t="shared" ca="1" si="37"/>
        <v>136.28192765499438</v>
      </c>
      <c r="I66" s="144">
        <f t="shared" ca="1" si="37"/>
        <v>159.69588322482059</v>
      </c>
      <c r="J66" s="144">
        <f t="shared" ca="1" si="37"/>
        <v>140.44925745007066</v>
      </c>
      <c r="K66" s="144">
        <f t="shared" ca="1" si="37"/>
        <v>9.258814076902226</v>
      </c>
      <c r="L66" s="144">
        <f t="shared" ca="1" si="37"/>
        <v>6.2145731374389275</v>
      </c>
      <c r="M66" s="144">
        <f t="shared" ca="1" si="37"/>
        <v>53.69900286788625</v>
      </c>
      <c r="N66" s="144">
        <f t="shared" ca="1" si="37"/>
        <v>10.961514095528059</v>
      </c>
      <c r="O66" s="144">
        <f t="shared" ca="1" si="37"/>
        <v>22.111936344707665</v>
      </c>
    </row>
    <row r="67" spans="1:16">
      <c r="A67" s="208"/>
      <c r="B67" s="223" t="s">
        <v>424</v>
      </c>
      <c r="C67" s="181"/>
      <c r="D67" s="144">
        <v>47.613</v>
      </c>
      <c r="E67" s="203"/>
      <c r="F67" s="200"/>
      <c r="G67" s="144">
        <f ca="1">$D$67*'Schedule 3'!D45</f>
        <v>39.225332598568286</v>
      </c>
      <c r="H67" s="144">
        <f ca="1">$D$67*'Schedule 3'!E45</f>
        <v>2.159893069997104</v>
      </c>
      <c r="I67" s="144">
        <f ca="1">$D$67*'Schedule 3'!F45</f>
        <v>2.5896496361282866</v>
      </c>
      <c r="J67" s="144">
        <f ca="1">$D$67*'Schedule 3'!G45</f>
        <v>2.2648156572755407</v>
      </c>
      <c r="K67" s="144">
        <f ca="1">$D$67*'Schedule 3'!H45</f>
        <v>0.16634892351099956</v>
      </c>
      <c r="L67" s="144">
        <f ca="1">$D$67*'Schedule 3'!I45</f>
        <v>0.10235182868251855</v>
      </c>
      <c r="M67" s="144">
        <f ca="1">$D$67*'Schedule 3'!J45</f>
        <v>0.73304897736696339</v>
      </c>
      <c r="N67" s="144">
        <f ca="1">$D$67*'Schedule 3'!K45</f>
        <v>0.14093211368010183</v>
      </c>
      <c r="O67" s="144">
        <f ca="1">$D$67*'Schedule 3'!L45</f>
        <v>0.2306271947902129</v>
      </c>
    </row>
    <row r="68" spans="1:16" ht="17.25">
      <c r="A68" s="208">
        <f>IF(B68="","",MAX(A$1:A64)+1)</f>
        <v>45</v>
      </c>
      <c r="B68" s="223" t="s">
        <v>425</v>
      </c>
      <c r="C68" s="181"/>
      <c r="D68" s="77">
        <v>144.2057404</v>
      </c>
      <c r="E68" s="203">
        <f t="shared" ca="1" si="33"/>
        <v>0</v>
      </c>
      <c r="F68" s="203"/>
      <c r="G68" s="77">
        <f ca="1">$D$68*'Schedule 3'!D45</f>
        <v>118.80196857607787</v>
      </c>
      <c r="H68" s="77">
        <f ca="1">$D$68*'Schedule 3'!E45</f>
        <v>6.5416793594976452</v>
      </c>
      <c r="I68" s="77">
        <f ca="1">$D$68*'Schedule 3'!F45</f>
        <v>7.8432853034774146</v>
      </c>
      <c r="J68" s="77">
        <f ca="1">$D$68*'Schedule 3'!G45</f>
        <v>6.8594589445515295</v>
      </c>
      <c r="K68" s="77">
        <f ca="1">$D$68*'Schedule 3'!H45</f>
        <v>0.50382184864735802</v>
      </c>
      <c r="L68" s="77">
        <f ca="1">$D$68*'Schedule 3'!I45</f>
        <v>0.30999351514201046</v>
      </c>
      <c r="M68" s="77">
        <f ca="1">$D$68*'Schedule 3'!J45</f>
        <v>2.2201892451781196</v>
      </c>
      <c r="N68" s="77">
        <f ca="1">$D$68*'Schedule 3'!K45</f>
        <v>0.42684182469863385</v>
      </c>
      <c r="O68" s="77">
        <f ca="1">$D$68*'Schedule 3'!L45</f>
        <v>0.69850178272945773</v>
      </c>
    </row>
    <row r="69" spans="1:16">
      <c r="A69" s="208">
        <f>IF(B69="","",MAX(A$1:A68)+1)</f>
        <v>46</v>
      </c>
      <c r="B69" s="201" t="s">
        <v>426</v>
      </c>
      <c r="C69" s="181"/>
      <c r="D69" s="124">
        <f>D63-SUM(D65:D68)</f>
        <v>141607.23969547817</v>
      </c>
      <c r="E69" s="203">
        <f t="shared" ca="1" si="33"/>
        <v>0</v>
      </c>
      <c r="F69" s="200"/>
      <c r="G69" s="124">
        <f t="shared" ref="G69:O69" ca="1" si="38">G63-SUM(G65:G68)</f>
        <v>114654.33119957568</v>
      </c>
      <c r="H69" s="124">
        <f t="shared" ca="1" si="38"/>
        <v>6629.6495829276464</v>
      </c>
      <c r="I69" s="124">
        <f t="shared" ca="1" si="38"/>
        <v>6116.0941859340674</v>
      </c>
      <c r="J69" s="124">
        <f t="shared" ca="1" si="38"/>
        <v>8191.8248119630007</v>
      </c>
      <c r="K69" s="124">
        <f t="shared" ca="1" si="38"/>
        <v>60.390258430993526</v>
      </c>
      <c r="L69" s="124">
        <f t="shared" ca="1" si="38"/>
        <v>256.80532555370195</v>
      </c>
      <c r="M69" s="124">
        <f t="shared" ca="1" si="38"/>
        <v>2904.142100405898</v>
      </c>
      <c r="N69" s="124">
        <f t="shared" ca="1" si="38"/>
        <v>1028.4595066477336</v>
      </c>
      <c r="O69" s="124">
        <f t="shared" ca="1" si="38"/>
        <v>1765.5427240395557</v>
      </c>
      <c r="P69" s="162"/>
    </row>
    <row r="70" spans="1:16" s="251" customFormat="1">
      <c r="A70" s="239"/>
      <c r="B70" s="249"/>
      <c r="C70" s="249"/>
      <c r="D70" s="250"/>
      <c r="E70" s="241"/>
      <c r="F70" s="250"/>
      <c r="G70" s="250"/>
      <c r="H70" s="250"/>
      <c r="I70" s="250"/>
      <c r="J70" s="250"/>
      <c r="K70" s="250"/>
      <c r="L70" s="250"/>
      <c r="M70" s="250"/>
      <c r="N70" s="250"/>
      <c r="O70" s="250"/>
    </row>
    <row r="71" spans="1:16" s="209" customFormat="1">
      <c r="A71" s="208">
        <f>IF(B71="","",MAX(A$1:A70)+1)</f>
        <v>47</v>
      </c>
      <c r="B71" s="201" t="s">
        <v>427</v>
      </c>
      <c r="C71" s="224"/>
      <c r="D71" s="198">
        <f>D19-D18-D17</f>
        <v>113658.44524073001</v>
      </c>
      <c r="E71" s="203">
        <f t="shared" ca="1" si="33"/>
        <v>0</v>
      </c>
      <c r="F71" s="225"/>
      <c r="G71" s="198">
        <f t="shared" ref="G71:O71" ca="1" si="39">G19-G18-G17</f>
        <v>80815.840750000032</v>
      </c>
      <c r="H71" s="198">
        <f t="shared" ca="1" si="39"/>
        <v>5303.7781346900028</v>
      </c>
      <c r="I71" s="198">
        <f t="shared" ca="1" si="39"/>
        <v>5596.6357100000005</v>
      </c>
      <c r="J71" s="198">
        <f t="shared" ca="1" si="39"/>
        <v>11922.568058000004</v>
      </c>
      <c r="K71" s="198">
        <f t="shared" ca="1" si="39"/>
        <v>34.125600000000304</v>
      </c>
      <c r="L71" s="198">
        <f t="shared" ca="1" si="39"/>
        <v>355.45309860000015</v>
      </c>
      <c r="M71" s="198">
        <f t="shared" ca="1" si="39"/>
        <v>4245.5228094400009</v>
      </c>
      <c r="N71" s="198">
        <f t="shared" ca="1" si="39"/>
        <v>2144.0328800000002</v>
      </c>
      <c r="O71" s="198">
        <f t="shared" ca="1" si="39"/>
        <v>3240.4882000000002</v>
      </c>
    </row>
    <row r="72" spans="1:16" s="194" customFormat="1">
      <c r="A72" s="208">
        <f>IF(B72="","",MAX(A$1:A71)+1)</f>
        <v>48</v>
      </c>
      <c r="B72" s="211" t="s">
        <v>428</v>
      </c>
      <c r="C72" s="212"/>
      <c r="D72" s="214">
        <f>D71-D69</f>
        <v>-27948.79445474816</v>
      </c>
      <c r="E72" s="203">
        <f t="shared" ca="1" si="33"/>
        <v>0</v>
      </c>
      <c r="F72" s="213"/>
      <c r="G72" s="214">
        <f ca="1">G71-G69</f>
        <v>-33838.490449575649</v>
      </c>
      <c r="H72" s="214">
        <f t="shared" ref="H72:N72" ca="1" si="40">H71-H69</f>
        <v>-1325.8714482376436</v>
      </c>
      <c r="I72" s="214">
        <f t="shared" ca="1" si="40"/>
        <v>-519.45847593406688</v>
      </c>
      <c r="J72" s="214">
        <f t="shared" ca="1" si="40"/>
        <v>3730.7432460370037</v>
      </c>
      <c r="K72" s="214">
        <f t="shared" ca="1" si="40"/>
        <v>-26.264658430993222</v>
      </c>
      <c r="L72" s="214">
        <f t="shared" ca="1" si="40"/>
        <v>98.647773046298198</v>
      </c>
      <c r="M72" s="214">
        <f t="shared" ca="1" si="40"/>
        <v>1341.3807090341029</v>
      </c>
      <c r="N72" s="214">
        <f t="shared" ca="1" si="40"/>
        <v>1115.5733733522666</v>
      </c>
      <c r="O72" s="214">
        <f t="shared" ref="O72" ca="1" si="41">O71-O69</f>
        <v>1474.9454759604446</v>
      </c>
    </row>
    <row r="73" spans="1:16" ht="17.25">
      <c r="A73" s="208" t="str">
        <f>IF(B73="","",MAX(A$1:A72)+1)</f>
        <v/>
      </c>
      <c r="B73" s="201"/>
      <c r="C73" s="181"/>
      <c r="D73" s="78"/>
      <c r="E73" s="203" t="str">
        <f t="shared" si="33"/>
        <v/>
      </c>
      <c r="F73" s="203"/>
      <c r="G73" s="78"/>
      <c r="H73" s="78"/>
      <c r="I73" s="78"/>
      <c r="J73" s="78"/>
      <c r="K73" s="78"/>
      <c r="L73" s="78"/>
      <c r="M73" s="78"/>
      <c r="N73" s="78"/>
      <c r="O73" s="78"/>
    </row>
    <row r="74" spans="1:16">
      <c r="A74" s="208">
        <f>IF(B74="","",MAX(A$1:A73)+1)</f>
        <v>49</v>
      </c>
      <c r="B74" s="10" t="s">
        <v>429</v>
      </c>
      <c r="C74" s="181"/>
      <c r="D74" s="124">
        <f ca="1">SUM(G74:Y74)</f>
        <v>27948.794454748164</v>
      </c>
      <c r="E74" s="203">
        <f t="shared" ca="1" si="33"/>
        <v>0</v>
      </c>
      <c r="F74" s="203"/>
      <c r="G74" s="317">
        <f ca="1">'Rate Spread'!G48</f>
        <v>21860.019717214938</v>
      </c>
      <c r="H74" s="317">
        <f ca="1">'Rate Spread'!H48</f>
        <v>1304.2075721348867</v>
      </c>
      <c r="I74" s="317">
        <f ca="1">'Rate Spread'!I48</f>
        <v>1238.599548753602</v>
      </c>
      <c r="J74" s="317">
        <f ca="1">'Rate Spread'!J48</f>
        <v>1924.7243686723912</v>
      </c>
      <c r="K74" s="317">
        <f ca="1">'Rate Spread'!K48</f>
        <v>9.2306939077633388</v>
      </c>
      <c r="L74" s="317">
        <f ca="1">'Rate Spread'!L48</f>
        <v>57.382707942394056</v>
      </c>
      <c r="M74" s="317">
        <f ca="1">'Rate Spread'!M48</f>
        <v>685.37761070700014</v>
      </c>
      <c r="N74" s="317">
        <f ca="1">'Rate Spread'!N48</f>
        <v>346.12277416205353</v>
      </c>
      <c r="O74" s="317">
        <f ca="1">'Rate Spread'!O48</f>
        <v>523.12946125313124</v>
      </c>
    </row>
    <row r="75" spans="1:16">
      <c r="A75" s="208">
        <f>IF(B75="","",MAX(A$1:A74)+1)</f>
        <v>50</v>
      </c>
      <c r="B75" s="10" t="s">
        <v>430</v>
      </c>
      <c r="C75" s="181"/>
      <c r="D75" s="124">
        <f ca="1">SUM(G75:Y75)</f>
        <v>333174.44362438819</v>
      </c>
      <c r="E75" s="203"/>
      <c r="F75" s="203"/>
      <c r="G75" s="124">
        <f ca="1">G19+G74+G67+G68</f>
        <v>262502.83404804731</v>
      </c>
      <c r="H75" s="124">
        <f t="shared" ref="H75:O75" ca="1" si="42">H19+H74+H67+H68</f>
        <v>15092.300206909378</v>
      </c>
      <c r="I75" s="124">
        <f t="shared" ca="1" si="42"/>
        <v>18840.349076918028</v>
      </c>
      <c r="J75" s="124">
        <f t="shared" ca="1" si="42"/>
        <v>21503.632958724294</v>
      </c>
      <c r="K75" s="124">
        <f t="shared" ca="1" si="42"/>
        <v>1147.0012787568239</v>
      </c>
      <c r="L75" s="124">
        <f t="shared" ca="1" si="42"/>
        <v>872.24272502365773</v>
      </c>
      <c r="M75" s="124">
        <f t="shared" ca="1" si="42"/>
        <v>7156.3066612374323</v>
      </c>
      <c r="N75" s="124">
        <f t="shared" ca="1" si="42"/>
        <v>2447.8759421959608</v>
      </c>
      <c r="O75" s="124">
        <f t="shared" ca="1" si="42"/>
        <v>3611.9007265753594</v>
      </c>
    </row>
    <row r="76" spans="1:16" s="457" customFormat="1">
      <c r="A76" s="452"/>
      <c r="B76" s="453"/>
      <c r="C76" s="454"/>
      <c r="D76" s="455"/>
      <c r="E76" s="456"/>
      <c r="F76" s="456"/>
      <c r="G76" s="455"/>
      <c r="H76" s="455"/>
      <c r="I76" s="455"/>
      <c r="J76" s="455"/>
      <c r="K76" s="455"/>
      <c r="L76" s="455"/>
      <c r="M76" s="455"/>
      <c r="N76" s="455"/>
      <c r="O76" s="455"/>
    </row>
    <row r="77" spans="1:16">
      <c r="A77" s="208">
        <f>IF(B77="","",MAX(A$1:A76)+1)</f>
        <v>51</v>
      </c>
      <c r="B77" s="268" t="s">
        <v>431</v>
      </c>
      <c r="C77" s="181"/>
      <c r="D77" s="269">
        <f ca="1">D75-D49-D51-D57</f>
        <v>48970.999999999942</v>
      </c>
      <c r="E77" s="203"/>
      <c r="F77" s="203"/>
      <c r="G77" s="269">
        <f t="shared" ref="G77:O77" ca="1" si="43">G75-G49-G51-G57</f>
        <v>26343.133249556213</v>
      </c>
      <c r="H77" s="269">
        <f t="shared" ca="1" si="43"/>
        <v>2222.2710397830497</v>
      </c>
      <c r="I77" s="269">
        <f t="shared" ca="1" si="43"/>
        <v>3023.0447269394808</v>
      </c>
      <c r="J77" s="269">
        <f t="shared" ca="1" si="43"/>
        <v>9128.9545864764586</v>
      </c>
      <c r="K77" s="269">
        <f t="shared" ca="1" si="43"/>
        <v>7.9434699297945413</v>
      </c>
      <c r="L77" s="269">
        <f t="shared" ca="1" si="43"/>
        <v>244.59409738576906</v>
      </c>
      <c r="M77" s="269">
        <f t="shared" ca="1" si="43"/>
        <v>3287.1751118507505</v>
      </c>
      <c r="N77" s="269">
        <f t="shared" ca="1" si="43"/>
        <v>1920.7356603099906</v>
      </c>
      <c r="O77" s="269">
        <f t="shared" ca="1" si="43"/>
        <v>2793.1480577684574</v>
      </c>
    </row>
    <row r="78" spans="1:16">
      <c r="A78" s="208">
        <f>IF(B78="","",MAX(A$1:A77)+1)</f>
        <v>52</v>
      </c>
      <c r="B78" s="268" t="s">
        <v>414</v>
      </c>
      <c r="C78" s="181"/>
      <c r="D78" s="269">
        <f>D55+D52+D56</f>
        <v>10006</v>
      </c>
      <c r="E78" s="203"/>
      <c r="F78" s="203"/>
      <c r="G78" s="269">
        <f ca="1">G77/$D$77*$D$78</f>
        <v>5382.5609298372456</v>
      </c>
      <c r="H78" s="269">
        <f t="shared" ref="H78:O78" ca="1" si="44">H77/$D$77*$D$78</f>
        <v>454.06554948988628</v>
      </c>
      <c r="I78" s="269">
        <f t="shared" ca="1" si="44"/>
        <v>617.68364006772333</v>
      </c>
      <c r="J78" s="269">
        <f t="shared" ca="1" si="44"/>
        <v>1865.2737251084018</v>
      </c>
      <c r="K78" s="269">
        <f t="shared" ca="1" si="44"/>
        <v>1.6230495623435151</v>
      </c>
      <c r="L78" s="269">
        <f t="shared" ca="1" si="44"/>
        <v>49.976691071083053</v>
      </c>
      <c r="M78" s="269">
        <f t="shared" ca="1" si="44"/>
        <v>671.65208325700212</v>
      </c>
      <c r="N78" s="269">
        <f t="shared" ca="1" si="44"/>
        <v>392.4543304621468</v>
      </c>
      <c r="O78" s="269">
        <f t="shared" ca="1" si="44"/>
        <v>570.71000114417143</v>
      </c>
    </row>
    <row r="79" spans="1:16">
      <c r="A79" s="208">
        <f>IF(B79="","",MAX(A$1:A78)+1)</f>
        <v>53</v>
      </c>
      <c r="B79" s="107" t="s">
        <v>432</v>
      </c>
      <c r="C79" s="181"/>
      <c r="D79" s="270">
        <f ca="1">D77-D78</f>
        <v>38964.999999999942</v>
      </c>
      <c r="E79" s="203"/>
      <c r="F79" s="203"/>
      <c r="G79" s="270">
        <f ca="1">G77-G78</f>
        <v>20960.572319718965</v>
      </c>
      <c r="H79" s="270">
        <f t="shared" ref="H79:O79" ca="1" si="45">H77-H78</f>
        <v>1768.2054902931634</v>
      </c>
      <c r="I79" s="270">
        <f t="shared" ca="1" si="45"/>
        <v>2405.3610868717574</v>
      </c>
      <c r="J79" s="270">
        <f t="shared" ca="1" si="45"/>
        <v>7263.6808613680569</v>
      </c>
      <c r="K79" s="270">
        <f t="shared" ca="1" si="45"/>
        <v>6.3204203674510264</v>
      </c>
      <c r="L79" s="270">
        <f t="shared" ca="1" si="45"/>
        <v>194.61740631468601</v>
      </c>
      <c r="M79" s="270">
        <f t="shared" ca="1" si="45"/>
        <v>2615.5230285937482</v>
      </c>
      <c r="N79" s="270">
        <f t="shared" ca="1" si="45"/>
        <v>1528.2813298478438</v>
      </c>
      <c r="O79" s="270">
        <f t="shared" ca="1" si="45"/>
        <v>2222.4380566242862</v>
      </c>
    </row>
    <row r="80" spans="1:16" ht="17.25">
      <c r="A80" s="208" t="str">
        <f>IF(B80="","",MAX(A$1:A79)+1)</f>
        <v/>
      </c>
      <c r="B80" s="107"/>
      <c r="C80" s="181"/>
      <c r="D80" s="269"/>
      <c r="E80" s="203"/>
      <c r="F80" s="203"/>
      <c r="G80" s="78"/>
      <c r="H80" s="78"/>
      <c r="I80" s="78"/>
      <c r="J80" s="78"/>
      <c r="K80" s="78"/>
      <c r="L80" s="78"/>
      <c r="M80" s="78"/>
      <c r="N80" s="78"/>
      <c r="O80" s="78"/>
    </row>
    <row r="81" spans="1:15">
      <c r="A81" s="208">
        <f>IF(B81="","",MAX(A$1:A80)+1)</f>
        <v>54</v>
      </c>
      <c r="B81" s="107" t="s">
        <v>433</v>
      </c>
      <c r="C81" s="181"/>
      <c r="D81" s="272">
        <f ca="1">D79/D12</f>
        <v>8.5303090586959077E-2</v>
      </c>
      <c r="E81" s="203"/>
      <c r="F81" s="203"/>
      <c r="G81" s="272">
        <f t="shared" ref="G81:O81" ca="1" si="46">G79/G12</f>
        <v>5.8639264760201815E-2</v>
      </c>
      <c r="H81" s="272">
        <f t="shared" ca="1" si="46"/>
        <v>8.4479539256403405E-2</v>
      </c>
      <c r="I81" s="272">
        <f t="shared" ca="1" si="46"/>
        <v>0.11192961898793133</v>
      </c>
      <c r="J81" s="272">
        <f t="shared" ca="1" si="46"/>
        <v>0.22419201407232475</v>
      </c>
      <c r="K81" s="272">
        <f t="shared" ca="1" si="46"/>
        <v>2.7128588257150182E-2</v>
      </c>
      <c r="L81" s="272">
        <f t="shared" ca="1" si="46"/>
        <v>0.23558921027780472</v>
      </c>
      <c r="M81" s="272">
        <f t="shared" ca="1" si="46"/>
        <v>0.22247100966662528</v>
      </c>
      <c r="N81" s="272">
        <f t="shared" ca="1" si="46"/>
        <v>0.35692937853469081</v>
      </c>
      <c r="O81" s="272">
        <f t="shared" ca="1" si="46"/>
        <v>0.29967578532692368</v>
      </c>
    </row>
    <row r="82" spans="1:15">
      <c r="A82" s="208">
        <f>IF(B82="","",MAX(A$1:A81)+1)</f>
        <v>55</v>
      </c>
      <c r="B82" s="206" t="s">
        <v>434</v>
      </c>
      <c r="C82" s="181"/>
      <c r="D82" s="273">
        <f ca="1">D81/$D$81</f>
        <v>1</v>
      </c>
      <c r="E82" s="200"/>
      <c r="F82" s="200"/>
      <c r="G82" s="237">
        <f ca="1">G81/$D$81</f>
        <v>0.68742251138514365</v>
      </c>
      <c r="H82" s="237">
        <f t="shared" ref="H82:O82" ca="1" si="47">H81/$D$81</f>
        <v>0.99034558625146019</v>
      </c>
      <c r="I82" s="237">
        <f t="shared" ca="1" si="47"/>
        <v>1.3121402544475083</v>
      </c>
      <c r="J82" s="237">
        <f t="shared" ca="1" si="47"/>
        <v>2.6281816113541692</v>
      </c>
      <c r="K82" s="237">
        <f t="shared" ca="1" si="47"/>
        <v>0.3180258542859587</v>
      </c>
      <c r="L82" s="237">
        <f t="shared" ca="1" si="47"/>
        <v>2.7617898561089298</v>
      </c>
      <c r="M82" s="237">
        <f t="shared" ca="1" si="47"/>
        <v>2.6080064407494761</v>
      </c>
      <c r="N82" s="237">
        <f t="shared" ca="1" si="47"/>
        <v>4.1842490826382468</v>
      </c>
      <c r="O82" s="237">
        <f t="shared" ca="1" si="47"/>
        <v>3.5130706667823519</v>
      </c>
    </row>
    <row r="83" spans="1:15">
      <c r="A83" s="208"/>
      <c r="B83" s="206"/>
      <c r="C83" s="181"/>
      <c r="D83" s="238"/>
      <c r="E83" s="200"/>
      <c r="F83" s="200"/>
      <c r="G83" s="237"/>
      <c r="H83" s="237"/>
      <c r="I83" s="237"/>
      <c r="J83" s="237"/>
      <c r="K83" s="237"/>
      <c r="L83" s="237"/>
      <c r="M83" s="237"/>
      <c r="N83" s="237"/>
      <c r="O83" s="237"/>
    </row>
    <row r="84" spans="1:15">
      <c r="A84" s="208" t="str">
        <f>IF(B84="","",MAX(A$1:A83)+1)</f>
        <v/>
      </c>
      <c r="E84" t="s">
        <v>356</v>
      </c>
      <c r="G84" s="281"/>
      <c r="H84" s="281"/>
      <c r="I84" s="281"/>
      <c r="J84" s="281"/>
      <c r="K84" s="281"/>
      <c r="L84" s="281"/>
      <c r="M84" s="281"/>
      <c r="N84" s="281"/>
      <c r="O84" s="281"/>
    </row>
    <row r="85" spans="1:15">
      <c r="A85" s="208" t="str">
        <f>IF(B85="","",MAX(A$1:A84)+1)</f>
        <v/>
      </c>
      <c r="D85" s="162"/>
    </row>
    <row r="86" spans="1:15">
      <c r="A86" s="208" t="str">
        <f>IF(B86="","",MAX(A$1:A85)+1)</f>
        <v/>
      </c>
      <c r="D86" s="210"/>
    </row>
    <row r="87" spans="1:15">
      <c r="A87" s="208" t="str">
        <f>IF(B87="","",MAX(A$1:A86)+1)</f>
        <v/>
      </c>
      <c r="D87" s="162"/>
    </row>
    <row r="88" spans="1:15">
      <c r="A88" s="208" t="str">
        <f>IF(B88="","",MAX(A$1:A87)+1)</f>
        <v/>
      </c>
    </row>
    <row r="89" spans="1:15" s="209" customFormat="1">
      <c r="A89" s="447" t="s">
        <v>435</v>
      </c>
      <c r="D89" s="448"/>
    </row>
    <row r="90" spans="1:15" s="209" customFormat="1">
      <c r="A90" s="449"/>
      <c r="B90" s="447" t="s">
        <v>436</v>
      </c>
      <c r="D90" s="450">
        <f>D63-D66-D67-D68</f>
        <v>329151.29969547817</v>
      </c>
      <c r="G90" s="450">
        <f t="shared" ref="G90:O90" ca="1" si="48">G63-G66-G67-G68</f>
        <v>271030.62519957568</v>
      </c>
      <c r="H90" s="450">
        <f t="shared" ca="1" si="48"/>
        <v>14968.980582927647</v>
      </c>
      <c r="I90" s="450">
        <f t="shared" ca="1" si="48"/>
        <v>17951.079185934064</v>
      </c>
      <c r="J90" s="450">
        <f t="shared" ca="1" si="48"/>
        <v>15698.591811963001</v>
      </c>
      <c r="K90" s="450">
        <f t="shared" ca="1" si="48"/>
        <v>1154.1062584309934</v>
      </c>
      <c r="L90" s="450">
        <f t="shared" ca="1" si="48"/>
        <v>709.58532555370198</v>
      </c>
      <c r="M90" s="450">
        <f t="shared" ca="1" si="48"/>
        <v>5072.8961004058974</v>
      </c>
      <c r="N90" s="450">
        <f t="shared" ca="1" si="48"/>
        <v>974.65050664773366</v>
      </c>
      <c r="O90" s="450">
        <f t="shared" ca="1" si="48"/>
        <v>1590.7847240395556</v>
      </c>
    </row>
    <row r="91" spans="1:15" s="209" customFormat="1" ht="15.75">
      <c r="A91" s="449"/>
      <c r="B91" s="451" t="s">
        <v>437</v>
      </c>
      <c r="D91" s="450">
        <f>D19-D18</f>
        <v>301202.50524073001</v>
      </c>
      <c r="G91" s="450">
        <f t="shared" ref="G91:O91" ca="1" si="49">G19-G18</f>
        <v>237192.13475000003</v>
      </c>
      <c r="H91" s="450">
        <f t="shared" ca="1" si="49"/>
        <v>13643.109134690003</v>
      </c>
      <c r="I91" s="450">
        <f t="shared" ca="1" si="49"/>
        <v>17431.620709999999</v>
      </c>
      <c r="J91" s="450">
        <f t="shared" ca="1" si="49"/>
        <v>19429.335058000004</v>
      </c>
      <c r="K91" s="450">
        <f t="shared" ca="1" si="49"/>
        <v>1127.8416000000002</v>
      </c>
      <c r="L91" s="450">
        <f t="shared" ca="1" si="49"/>
        <v>808.23309860000018</v>
      </c>
      <c r="M91" s="450">
        <f t="shared" ca="1" si="49"/>
        <v>6414.2768094400008</v>
      </c>
      <c r="N91" s="450">
        <f t="shared" ca="1" si="49"/>
        <v>2090.22388</v>
      </c>
      <c r="O91" s="450">
        <f t="shared" ca="1" si="49"/>
        <v>3065.7302000000004</v>
      </c>
    </row>
    <row r="92" spans="1:15" s="209" customFormat="1">
      <c r="A92" s="449"/>
      <c r="B92" s="209" t="s">
        <v>438</v>
      </c>
      <c r="D92" s="450">
        <f ca="1">D75-D68-D67-D66</f>
        <v>329151.29969547811</v>
      </c>
      <c r="G92" s="450">
        <f t="shared" ref="G92:O92" ca="1" si="50">G75-G68-G67-G66</f>
        <v>259052.15446721495</v>
      </c>
      <c r="H92" s="450">
        <f t="shared" ca="1" si="50"/>
        <v>14947.316706824889</v>
      </c>
      <c r="I92" s="450">
        <f t="shared" ca="1" si="50"/>
        <v>18670.220258753601</v>
      </c>
      <c r="J92" s="450">
        <f t="shared" ca="1" si="50"/>
        <v>21354.059426672397</v>
      </c>
      <c r="K92" s="450">
        <f t="shared" ca="1" si="50"/>
        <v>1137.0722939077637</v>
      </c>
      <c r="L92" s="450">
        <f t="shared" ca="1" si="50"/>
        <v>865.61580654239424</v>
      </c>
      <c r="M92" s="450">
        <f t="shared" ca="1" si="50"/>
        <v>7099.6544201470006</v>
      </c>
      <c r="N92" s="450">
        <f t="shared" ca="1" si="50"/>
        <v>2436.3466541620537</v>
      </c>
      <c r="O92" s="450">
        <f t="shared" ca="1" si="50"/>
        <v>3588.8596612531319</v>
      </c>
    </row>
    <row r="93" spans="1:15">
      <c r="A93" s="208" t="str">
        <f>IF(B93="","",MAX(A$1:A92)+1)</f>
        <v/>
      </c>
    </row>
    <row r="94" spans="1:15" s="209" customFormat="1">
      <c r="A94" s="449"/>
      <c r="B94" s="209" t="s">
        <v>439</v>
      </c>
      <c r="D94" s="450">
        <f>D63-D66-D67-D68-D65</f>
        <v>141607.23969547817</v>
      </c>
      <c r="G94" s="450">
        <f t="shared" ref="G94:O94" ca="1" si="51">G63-G66-G67-G68-G65</f>
        <v>114654.33119957568</v>
      </c>
      <c r="H94" s="450">
        <f t="shared" ca="1" si="51"/>
        <v>6629.6495829276464</v>
      </c>
      <c r="I94" s="450">
        <f t="shared" ca="1" si="51"/>
        <v>6116.0941859340655</v>
      </c>
      <c r="J94" s="450">
        <f t="shared" ca="1" si="51"/>
        <v>8191.8248119630007</v>
      </c>
      <c r="K94" s="450">
        <f t="shared" ca="1" si="51"/>
        <v>60.390258430993526</v>
      </c>
      <c r="L94" s="450">
        <f t="shared" ca="1" si="51"/>
        <v>256.80532555370195</v>
      </c>
      <c r="M94" s="450">
        <f t="shared" ca="1" si="51"/>
        <v>2904.1421004058975</v>
      </c>
      <c r="N94" s="450">
        <f t="shared" ca="1" si="51"/>
        <v>1028.4595066477336</v>
      </c>
      <c r="O94" s="450">
        <f t="shared" ca="1" si="51"/>
        <v>1765.5427240395557</v>
      </c>
    </row>
    <row r="95" spans="1:15">
      <c r="A95" s="208" t="str">
        <f>IF(B95="","",MAX(A$1:A94)+1)</f>
        <v/>
      </c>
    </row>
    <row r="96" spans="1:15">
      <c r="A96" s="208" t="str">
        <f>IF(B96="","",MAX(A$1:A95)+1)</f>
        <v/>
      </c>
    </row>
    <row r="97" spans="1:1">
      <c r="A97" s="208" t="str">
        <f>IF(B97="","",MAX(A$1:A96)+1)</f>
        <v/>
      </c>
    </row>
    <row r="98" spans="1:1">
      <c r="A98" s="208" t="str">
        <f>IF(B98="","",MAX(A$1:A97)+1)</f>
        <v/>
      </c>
    </row>
    <row r="99" spans="1:1">
      <c r="A99" s="208" t="str">
        <f>IF(B99="","",MAX(A$1:A98)+1)</f>
        <v/>
      </c>
    </row>
    <row r="100" spans="1:1">
      <c r="A100" s="208" t="str">
        <f>IF(B100="","",MAX(A$1:A99)+1)</f>
        <v/>
      </c>
    </row>
    <row r="101" spans="1:1">
      <c r="A101" s="208" t="str">
        <f>IF(B101="","",MAX(A$1:A100)+1)</f>
        <v/>
      </c>
    </row>
    <row r="102" spans="1:1">
      <c r="A102" s="215" t="str">
        <f>IF(B102="","",MAX(A$1:A101)+1)</f>
        <v/>
      </c>
    </row>
    <row r="103" spans="1:1">
      <c r="A103" s="215" t="str">
        <f>IF(B103="","",MAX(A$1:A102)+1)</f>
        <v/>
      </c>
    </row>
    <row r="104" spans="1:1">
      <c r="A104" s="215" t="str">
        <f>IF(B104="","",MAX(A$1:A103)+1)</f>
        <v/>
      </c>
    </row>
    <row r="105" spans="1:1">
      <c r="A105" s="215" t="str">
        <f>IF(B105="","",MAX(A$1:A104)+1)</f>
        <v/>
      </c>
    </row>
  </sheetData>
  <pageMargins left="0.45" right="0.45" top="0.75" bottom="0.25" header="0.75" footer="0.3"/>
  <pageSetup scale="4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</sheetPr>
  <dimension ref="A1:R85"/>
  <sheetViews>
    <sheetView zoomScaleNormal="100" workbookViewId="0">
      <selection activeCell="D9" sqref="D9"/>
    </sheetView>
  </sheetViews>
  <sheetFormatPr defaultRowHeight="15"/>
  <cols>
    <col min="1" max="1" width="3.85546875" bestFit="1" customWidth="1"/>
    <col min="2" max="2" width="40.140625" bestFit="1" customWidth="1"/>
    <col min="3" max="3" width="10" style="365" bestFit="1" customWidth="1"/>
    <col min="4" max="18" width="14.85546875" customWidth="1"/>
    <col min="19" max="19" width="2.140625" customWidth="1"/>
  </cols>
  <sheetData>
    <row r="1" spans="1:15">
      <c r="B1" s="15" t="str">
        <f>'General Inputs'!$D9</f>
        <v>National Fuel Gas Distribution Corporation</v>
      </c>
    </row>
    <row r="2" spans="1:15">
      <c r="B2" s="15" t="str">
        <f>'General Inputs'!$D10</f>
        <v>Gas Class Cost of Service Study</v>
      </c>
    </row>
    <row r="3" spans="1:15">
      <c r="B3" s="15" t="str">
        <f>'General Inputs'!$D11</f>
        <v>Test Year Ended July 31, 2024</v>
      </c>
    </row>
    <row r="4" spans="1:15">
      <c r="B4" s="1" t="s">
        <v>82</v>
      </c>
    </row>
    <row r="8" spans="1:15">
      <c r="A8">
        <f t="shared" ref="A8:A39" si="0">ROW()-7</f>
        <v>1</v>
      </c>
      <c r="B8" s="1" t="s">
        <v>83</v>
      </c>
      <c r="C8" s="366" t="s">
        <v>84</v>
      </c>
      <c r="D8" s="12" t="str">
        <f>'General Inputs'!D$14</f>
        <v>Production</v>
      </c>
      <c r="E8" s="12" t="str">
        <f>'General Inputs'!E$14</f>
        <v>Transmission</v>
      </c>
      <c r="F8" s="12" t="str">
        <f>'General Inputs'!F$14</f>
        <v>Distribution</v>
      </c>
      <c r="G8" s="12" t="str">
        <f>'General Inputs'!G$14</f>
        <v>Customer</v>
      </c>
      <c r="H8" s="12" t="str">
        <f>'General Inputs'!H$14</f>
        <v>Gas Supply</v>
      </c>
      <c r="I8" s="12" t="str">
        <f>'General Inputs'!I$14</f>
        <v>Function 6</v>
      </c>
      <c r="J8" s="12" t="str">
        <f>'General Inputs'!J$14</f>
        <v>Function 7</v>
      </c>
      <c r="K8" s="12" t="str">
        <f>'General Inputs'!K$14</f>
        <v>Function 8</v>
      </c>
      <c r="L8" s="12" t="str">
        <f>'General Inputs'!L$14</f>
        <v>Function 9</v>
      </c>
      <c r="M8" s="12" t="str">
        <f>'General Inputs'!M$14</f>
        <v>Function 10</v>
      </c>
      <c r="N8" s="12" t="str">
        <f>'General Inputs'!N$14</f>
        <v>Function 11</v>
      </c>
      <c r="O8" s="12" t="str">
        <f>'General Inputs'!O$14</f>
        <v>Function 12</v>
      </c>
    </row>
    <row r="9" spans="1:15">
      <c r="A9">
        <f t="shared" si="0"/>
        <v>2</v>
      </c>
      <c r="B9" s="59" t="str">
        <f>UPPER(D8)</f>
        <v>PRODUCTION</v>
      </c>
      <c r="C9" s="365">
        <f t="shared" ref="C9:C16" si="1">SUM(D9:R9)</f>
        <v>1</v>
      </c>
      <c r="D9" s="26">
        <v>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>
      <c r="A10">
        <f t="shared" si="0"/>
        <v>3</v>
      </c>
      <c r="B10" s="59" t="str">
        <f>UPPER(E8)</f>
        <v>TRANSMISSION</v>
      </c>
      <c r="C10" s="365">
        <f t="shared" si="1"/>
        <v>1</v>
      </c>
      <c r="D10" s="26"/>
      <c r="E10" s="26">
        <v>1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</row>
    <row r="11" spans="1:15">
      <c r="A11">
        <f t="shared" si="0"/>
        <v>4</v>
      </c>
      <c r="B11" s="47" t="str">
        <f>UPPER(F8)</f>
        <v>DISTRIBUTION</v>
      </c>
      <c r="C11" s="365">
        <f t="shared" si="1"/>
        <v>1</v>
      </c>
      <c r="D11" s="26"/>
      <c r="E11" s="26"/>
      <c r="F11" s="26">
        <v>1</v>
      </c>
      <c r="G11" s="26"/>
      <c r="H11" s="26"/>
      <c r="I11" s="26"/>
      <c r="J11" s="26"/>
      <c r="K11" s="26"/>
      <c r="L11" s="26"/>
      <c r="M11" s="26"/>
      <c r="N11" s="26"/>
      <c r="O11" s="26"/>
    </row>
    <row r="12" spans="1:15">
      <c r="A12">
        <f t="shared" si="0"/>
        <v>5</v>
      </c>
      <c r="B12" s="47" t="str">
        <f>UPPER(G8)</f>
        <v>CUSTOMER</v>
      </c>
      <c r="C12" s="365">
        <f t="shared" si="1"/>
        <v>1</v>
      </c>
      <c r="D12" s="26"/>
      <c r="E12" s="26"/>
      <c r="F12" s="26"/>
      <c r="G12" s="26">
        <v>1</v>
      </c>
      <c r="H12" s="26"/>
      <c r="I12" s="26"/>
      <c r="J12" s="26"/>
      <c r="K12" s="26"/>
      <c r="L12" s="26"/>
      <c r="M12" s="26"/>
      <c r="N12" s="26"/>
      <c r="O12" s="26"/>
    </row>
    <row r="13" spans="1:15">
      <c r="A13">
        <f t="shared" si="0"/>
        <v>6</v>
      </c>
      <c r="B13" s="47" t="str">
        <f>UPPER(H8)</f>
        <v>GAS SUPPLY</v>
      </c>
      <c r="C13" s="365">
        <f t="shared" si="1"/>
        <v>1</v>
      </c>
      <c r="D13" s="26"/>
      <c r="E13" s="26"/>
      <c r="F13" s="26"/>
      <c r="G13" s="26"/>
      <c r="H13" s="26">
        <v>1</v>
      </c>
      <c r="I13" s="26"/>
      <c r="J13" s="26"/>
      <c r="K13" s="26"/>
      <c r="L13" s="26"/>
      <c r="M13" s="26"/>
      <c r="N13" s="26"/>
      <c r="O13" s="26"/>
    </row>
    <row r="14" spans="1:15">
      <c r="A14">
        <f t="shared" si="0"/>
        <v>7</v>
      </c>
      <c r="B14" s="47" t="str">
        <f>UPPER(I8)</f>
        <v>FUNCTION 6</v>
      </c>
      <c r="C14" s="365">
        <f t="shared" si="1"/>
        <v>0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</row>
    <row r="15" spans="1:15">
      <c r="A15">
        <f t="shared" si="0"/>
        <v>8</v>
      </c>
      <c r="B15" s="47" t="str">
        <f>UPPER(J8)</f>
        <v>FUNCTION 7</v>
      </c>
      <c r="C15" s="365">
        <f t="shared" si="1"/>
        <v>0</v>
      </c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>
      <c r="A16">
        <f t="shared" si="0"/>
        <v>9</v>
      </c>
      <c r="B16" s="47" t="str">
        <f>UPPER(K8)</f>
        <v>FUNCTION 8</v>
      </c>
      <c r="C16" s="365">
        <f t="shared" si="1"/>
        <v>0</v>
      </c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</row>
    <row r="17" spans="1:18">
      <c r="A17">
        <f t="shared" si="0"/>
        <v>10</v>
      </c>
    </row>
    <row r="18" spans="1:18">
      <c r="A18">
        <f t="shared" si="0"/>
        <v>11</v>
      </c>
      <c r="B18" s="1" t="s">
        <v>85</v>
      </c>
      <c r="C18" s="366" t="s">
        <v>84</v>
      </c>
      <c r="D18" s="4" t="s">
        <v>86</v>
      </c>
      <c r="E18" s="4" t="s">
        <v>87</v>
      </c>
      <c r="F18" s="4" t="s">
        <v>26</v>
      </c>
    </row>
    <row r="19" spans="1:18">
      <c r="A19">
        <f t="shared" si="0"/>
        <v>12</v>
      </c>
      <c r="B19" s="47" t="s">
        <v>88</v>
      </c>
      <c r="C19" s="365">
        <f t="shared" ref="C19:C24" si="2">SUM(D19:F19)</f>
        <v>1</v>
      </c>
      <c r="D19" s="26">
        <v>1</v>
      </c>
      <c r="E19" s="26"/>
      <c r="F19" s="26"/>
    </row>
    <row r="20" spans="1:18">
      <c r="A20">
        <f t="shared" si="0"/>
        <v>13</v>
      </c>
      <c r="B20" s="47" t="str">
        <f>UPPER(E18)</f>
        <v>COMMODITY</v>
      </c>
      <c r="C20" s="365">
        <f t="shared" si="2"/>
        <v>1</v>
      </c>
      <c r="D20" s="26"/>
      <c r="E20" s="26">
        <v>1</v>
      </c>
      <c r="F20" s="26"/>
    </row>
    <row r="21" spans="1:18">
      <c r="A21">
        <f t="shared" si="0"/>
        <v>14</v>
      </c>
      <c r="B21" s="47" t="s">
        <v>89</v>
      </c>
      <c r="C21" s="365">
        <f t="shared" si="2"/>
        <v>1</v>
      </c>
      <c r="D21" s="26"/>
      <c r="E21" s="26"/>
      <c r="F21" s="26">
        <v>1</v>
      </c>
    </row>
    <row r="22" spans="1:18">
      <c r="A22">
        <f t="shared" si="0"/>
        <v>15</v>
      </c>
      <c r="B22" s="47"/>
      <c r="C22" s="365">
        <f t="shared" si="2"/>
        <v>0</v>
      </c>
      <c r="D22" s="26"/>
      <c r="E22" s="26"/>
      <c r="F22" s="26"/>
    </row>
    <row r="23" spans="1:18">
      <c r="A23">
        <f t="shared" si="0"/>
        <v>16</v>
      </c>
      <c r="B23" s="47"/>
      <c r="C23" s="365">
        <f t="shared" si="2"/>
        <v>0</v>
      </c>
      <c r="D23" s="26"/>
      <c r="E23" s="26"/>
      <c r="F23" s="26"/>
    </row>
    <row r="24" spans="1:18">
      <c r="A24">
        <f t="shared" si="0"/>
        <v>17</v>
      </c>
      <c r="B24" s="47"/>
      <c r="C24" s="365">
        <f t="shared" si="2"/>
        <v>0</v>
      </c>
      <c r="D24" s="26"/>
      <c r="E24" s="26"/>
      <c r="F24" s="26"/>
    </row>
    <row r="25" spans="1:18">
      <c r="A25">
        <f t="shared" si="0"/>
        <v>18</v>
      </c>
      <c r="H25" s="69"/>
    </row>
    <row r="26" spans="1:18">
      <c r="A26">
        <f t="shared" si="0"/>
        <v>19</v>
      </c>
      <c r="B26" s="1" t="s">
        <v>90</v>
      </c>
      <c r="D26" s="4" t="str">
        <f>'General Inputs'!D$14</f>
        <v>Production</v>
      </c>
      <c r="E26" s="4" t="str">
        <f>'General Inputs'!E$14</f>
        <v>Transmission</v>
      </c>
      <c r="F26" s="4" t="str">
        <f>'General Inputs'!F$14</f>
        <v>Distribution</v>
      </c>
      <c r="G26" s="4" t="str">
        <f>'General Inputs'!G$14</f>
        <v>Customer</v>
      </c>
      <c r="H26" s="4" t="str">
        <f>'General Inputs'!H$14</f>
        <v>Gas Supply</v>
      </c>
      <c r="I26" s="4" t="str">
        <f>'General Inputs'!I$14</f>
        <v>Function 6</v>
      </c>
      <c r="J26" s="4" t="str">
        <f>'General Inputs'!J$14</f>
        <v>Function 7</v>
      </c>
      <c r="K26" s="4" t="str">
        <f>'General Inputs'!K$14</f>
        <v>Function 8</v>
      </c>
      <c r="L26" s="4" t="str">
        <f>'General Inputs'!L$14</f>
        <v>Function 9</v>
      </c>
      <c r="M26" s="4" t="str">
        <f>'General Inputs'!M$14</f>
        <v>Function 10</v>
      </c>
      <c r="N26" s="4" t="str">
        <f>'General Inputs'!N$14</f>
        <v>Function 11</v>
      </c>
      <c r="O26" s="4" t="str">
        <f>'General Inputs'!O$14</f>
        <v>Function 12</v>
      </c>
    </row>
    <row r="27" spans="1:18">
      <c r="A27">
        <f t="shared" si="0"/>
        <v>20</v>
      </c>
      <c r="B27" s="47" t="s">
        <v>86</v>
      </c>
      <c r="D27" s="26" t="s">
        <v>91</v>
      </c>
      <c r="E27" s="26" t="s">
        <v>92</v>
      </c>
      <c r="F27" s="26" t="s">
        <v>93</v>
      </c>
      <c r="G27" s="26" t="s">
        <v>94</v>
      </c>
      <c r="H27" s="26" t="s">
        <v>95</v>
      </c>
      <c r="I27" s="26"/>
      <c r="J27" s="26"/>
      <c r="K27" s="26"/>
      <c r="L27" s="26"/>
      <c r="M27" s="26"/>
      <c r="N27" s="26"/>
      <c r="O27" s="26"/>
    </row>
    <row r="28" spans="1:18">
      <c r="A28">
        <f t="shared" si="0"/>
        <v>21</v>
      </c>
      <c r="B28" s="47" t="s">
        <v>87</v>
      </c>
      <c r="D28" s="26" t="s">
        <v>96</v>
      </c>
      <c r="E28" s="26" t="s">
        <v>97</v>
      </c>
      <c r="F28" s="26" t="s">
        <v>98</v>
      </c>
      <c r="G28" s="26" t="s">
        <v>99</v>
      </c>
      <c r="H28" s="26" t="s">
        <v>100</v>
      </c>
      <c r="I28" s="26"/>
      <c r="J28" s="26"/>
      <c r="K28" s="26"/>
      <c r="L28" s="26"/>
      <c r="M28" s="26"/>
      <c r="N28" s="26"/>
      <c r="O28" s="26"/>
    </row>
    <row r="29" spans="1:18">
      <c r="A29">
        <f t="shared" si="0"/>
        <v>22</v>
      </c>
      <c r="B29" s="47" t="s">
        <v>26</v>
      </c>
      <c r="D29" s="26" t="s">
        <v>101</v>
      </c>
      <c r="E29" s="26" t="s">
        <v>102</v>
      </c>
      <c r="F29" s="26" t="s">
        <v>103</v>
      </c>
      <c r="G29" s="26" t="s">
        <v>104</v>
      </c>
      <c r="H29" s="26" t="s">
        <v>105</v>
      </c>
      <c r="I29" s="26"/>
      <c r="J29" s="26"/>
      <c r="K29" s="26"/>
      <c r="L29" s="26"/>
      <c r="M29" s="26"/>
      <c r="N29" s="26"/>
      <c r="O29" s="26"/>
    </row>
    <row r="30" spans="1:18">
      <c r="A30">
        <f t="shared" si="0"/>
        <v>23</v>
      </c>
    </row>
    <row r="31" spans="1:18" ht="60">
      <c r="A31">
        <f t="shared" si="0"/>
        <v>24</v>
      </c>
      <c r="B31" s="1" t="s">
        <v>106</v>
      </c>
      <c r="C31" s="366" t="s">
        <v>84</v>
      </c>
      <c r="D31" s="12" t="str">
        <f>'General Inputs'!D$17</f>
        <v>Residential Service</v>
      </c>
      <c r="E31" s="12" t="str">
        <f>'General Inputs'!E$17</f>
        <v>Small Commercial &amp; PA Service (LE 250)</v>
      </c>
      <c r="F31" s="12" t="str">
        <f>'General Inputs'!F$17</f>
        <v>Small Commercial &amp; PA Service (GT 250)</v>
      </c>
      <c r="G31" s="12" t="str">
        <f>'General Inputs'!G$17</f>
        <v>Large Comm PA Service</v>
      </c>
      <c r="H31" s="12" t="str">
        <f>'General Inputs'!H$17</f>
        <v>NGV</v>
      </c>
      <c r="I31" s="12" t="str">
        <f>'General Inputs'!I$17</f>
        <v>SVIS</v>
      </c>
      <c r="J31" s="12" t="str">
        <f>'General Inputs'!J$17</f>
        <v>IVIS</v>
      </c>
      <c r="K31" s="12" t="str">
        <f>'General Inputs'!K$17</f>
        <v>LVIS</v>
      </c>
      <c r="L31" s="12" t="str">
        <f>'General Inputs'!L$17</f>
        <v>LIS</v>
      </c>
      <c r="M31" s="12" t="str">
        <f>'General Inputs'!M$17</f>
        <v>Class 10</v>
      </c>
      <c r="N31" s="12" t="str">
        <f>'General Inputs'!N$17</f>
        <v>Class 11</v>
      </c>
      <c r="O31" s="12" t="str">
        <f>'General Inputs'!O$17</f>
        <v>Class 12</v>
      </c>
      <c r="P31" s="12" t="str">
        <f>'General Inputs'!P$17</f>
        <v>Class 13</v>
      </c>
      <c r="Q31" s="12" t="str">
        <f>'General Inputs'!Q$17</f>
        <v>Class 14</v>
      </c>
      <c r="R31" s="12" t="str">
        <f>'General Inputs'!R$17</f>
        <v>Class 15</v>
      </c>
    </row>
    <row r="32" spans="1:18">
      <c r="A32">
        <f t="shared" si="0"/>
        <v>25</v>
      </c>
      <c r="B32" s="47" t="s">
        <v>107</v>
      </c>
      <c r="C32" s="365">
        <f t="shared" ref="C32:C55" si="3">SUM(D32:R32)</f>
        <v>1</v>
      </c>
      <c r="D32" s="185">
        <v>0.92178260233004028</v>
      </c>
      <c r="E32" s="185">
        <v>4.8026836744561215E-2</v>
      </c>
      <c r="F32" s="185">
        <v>2.0251443022597872E-2</v>
      </c>
      <c r="G32" s="185">
        <v>7.2000643112540416E-3</v>
      </c>
      <c r="H32" s="185">
        <v>3.7281886401315423E-5</v>
      </c>
      <c r="I32" s="185">
        <v>8.9049339081475275E-4</v>
      </c>
      <c r="J32" s="185">
        <v>1.6341893539243263E-3</v>
      </c>
      <c r="K32" s="185">
        <v>1.2116613080427514E-4</v>
      </c>
      <c r="L32" s="185">
        <v>5.5922829601973141E-5</v>
      </c>
      <c r="M32" s="51"/>
      <c r="N32" s="11"/>
      <c r="O32" s="11"/>
      <c r="P32" s="11"/>
      <c r="Q32" s="11"/>
      <c r="R32" s="11"/>
    </row>
    <row r="33" spans="1:18">
      <c r="A33">
        <f t="shared" si="0"/>
        <v>26</v>
      </c>
      <c r="B33" s="47" t="s">
        <v>108</v>
      </c>
      <c r="C33" s="365">
        <f t="shared" si="3"/>
        <v>1</v>
      </c>
      <c r="D33" s="185">
        <v>0.70234450705033202</v>
      </c>
      <c r="E33" s="185">
        <v>8.233878788018742E-2</v>
      </c>
      <c r="F33" s="185">
        <v>0.11686946652930816</v>
      </c>
      <c r="G33" s="185">
        <v>6.9322969023644154E-2</v>
      </c>
      <c r="H33" s="185">
        <v>8.9600131530429407E-4</v>
      </c>
      <c r="I33" s="185">
        <v>6.8949746138067787E-3</v>
      </c>
      <c r="J33" s="185">
        <v>1.853808409994101E-2</v>
      </c>
      <c r="K33" s="185">
        <v>1.994966976499772E-3</v>
      </c>
      <c r="L33" s="185">
        <v>8.002425109763379E-4</v>
      </c>
      <c r="M33" s="51"/>
      <c r="N33" s="11"/>
      <c r="O33" s="11"/>
      <c r="P33" s="11"/>
      <c r="Q33" s="11"/>
      <c r="R33" s="11"/>
    </row>
    <row r="34" spans="1:18">
      <c r="A34">
        <f t="shared" si="0"/>
        <v>27</v>
      </c>
      <c r="B34" s="47" t="s">
        <v>109</v>
      </c>
      <c r="C34" s="365">
        <f t="shared" si="3"/>
        <v>1</v>
      </c>
      <c r="D34" s="185">
        <v>3.9450834681415666E-3</v>
      </c>
      <c r="E34" s="185">
        <v>5.0367291503510686E-2</v>
      </c>
      <c r="F34" s="185">
        <v>0.40079053998172998</v>
      </c>
      <c r="G34" s="185">
        <v>0.16174248365790331</v>
      </c>
      <c r="H34" s="185">
        <v>1.0780058244983404E-2</v>
      </c>
      <c r="I34" s="185">
        <v>9.9617937887268877E-3</v>
      </c>
      <c r="J34" s="185">
        <v>0.17555174820304828</v>
      </c>
      <c r="K34" s="185">
        <v>0.13210003085072547</v>
      </c>
      <c r="L34" s="185">
        <v>5.4760970301230477E-2</v>
      </c>
      <c r="M34" s="51"/>
      <c r="N34" s="11"/>
      <c r="O34" s="11"/>
      <c r="P34" s="11"/>
      <c r="Q34" s="11"/>
      <c r="R34" s="11"/>
    </row>
    <row r="35" spans="1:18">
      <c r="A35">
        <f t="shared" si="0"/>
        <v>28</v>
      </c>
      <c r="B35" s="47" t="s">
        <v>110</v>
      </c>
      <c r="C35" s="365">
        <f t="shared" si="3"/>
        <v>0.99999999999999989</v>
      </c>
      <c r="D35" s="185">
        <v>0.90116680097749902</v>
      </c>
      <c r="E35" s="185">
        <v>5.0058827071060817E-2</v>
      </c>
      <c r="F35" s="185">
        <v>2.8027586296033725E-2</v>
      </c>
      <c r="G35" s="185">
        <v>1.5243388866024934E-2</v>
      </c>
      <c r="H35" s="185">
        <v>2.9459155479509727E-5</v>
      </c>
      <c r="I35" s="185">
        <v>1.3961359165092764E-3</v>
      </c>
      <c r="J35" s="185">
        <v>3.5829285969562227E-3</v>
      </c>
      <c r="K35" s="185">
        <v>3.5308620078355657E-4</v>
      </c>
      <c r="L35" s="185">
        <v>1.4178691965298381E-4</v>
      </c>
      <c r="M35" s="51"/>
      <c r="N35" s="11"/>
      <c r="O35" s="11"/>
      <c r="P35" s="11"/>
      <c r="Q35" s="11"/>
      <c r="R35" s="11"/>
    </row>
    <row r="36" spans="1:18">
      <c r="A36">
        <f t="shared" si="0"/>
        <v>29</v>
      </c>
      <c r="B36" s="47" t="s">
        <v>111</v>
      </c>
      <c r="C36" s="365">
        <f t="shared" si="3"/>
        <v>1</v>
      </c>
      <c r="D36" s="185">
        <v>0.96376802578513421</v>
      </c>
      <c r="E36" s="185">
        <v>2.0421742517325581E-2</v>
      </c>
      <c r="F36" s="185">
        <v>8.6112220384495352E-3</v>
      </c>
      <c r="G36" s="185">
        <v>3.0615770148398635E-3</v>
      </c>
      <c r="H36" s="185">
        <v>1.5852825966808356E-5</v>
      </c>
      <c r="I36" s="185">
        <v>1.3584565938371809E-3</v>
      </c>
      <c r="J36" s="185">
        <v>2.4929722402384901E-3</v>
      </c>
      <c r="K36" s="185">
        <v>1.8484014708992609E-4</v>
      </c>
      <c r="L36" s="185">
        <v>8.5310837118427428E-5</v>
      </c>
      <c r="M36" s="51"/>
      <c r="N36" s="11"/>
      <c r="O36" s="11"/>
      <c r="P36" s="11"/>
      <c r="Q36" s="11"/>
      <c r="R36" s="11"/>
    </row>
    <row r="37" spans="1:18">
      <c r="A37">
        <f t="shared" si="0"/>
        <v>30</v>
      </c>
      <c r="B37" s="47" t="s">
        <v>112</v>
      </c>
      <c r="C37" s="365">
        <f t="shared" si="3"/>
        <v>1</v>
      </c>
      <c r="D37" s="185">
        <v>0.71104123040598566</v>
      </c>
      <c r="E37" s="185">
        <v>4.6664179889638058E-2</v>
      </c>
      <c r="F37" s="185">
        <v>4.924082586336858E-2</v>
      </c>
      <c r="G37" s="185">
        <v>0.1048982152865795</v>
      </c>
      <c r="H37" s="185">
        <v>3.0024693658022407E-4</v>
      </c>
      <c r="I37" s="185">
        <v>3.1273795611680769E-3</v>
      </c>
      <c r="J37" s="185">
        <v>3.7353342291880996E-2</v>
      </c>
      <c r="K37" s="185">
        <v>1.8863823761260431E-2</v>
      </c>
      <c r="L37" s="185">
        <v>2.8510756003538546E-2</v>
      </c>
      <c r="M37" s="51"/>
      <c r="N37" s="11"/>
      <c r="O37" s="11"/>
      <c r="P37" s="11"/>
      <c r="Q37" s="11"/>
      <c r="R37" s="11"/>
    </row>
    <row r="38" spans="1:18">
      <c r="A38">
        <f t="shared" si="0"/>
        <v>31</v>
      </c>
      <c r="B38" s="47" t="s">
        <v>113</v>
      </c>
      <c r="C38" s="365">
        <f t="shared" si="3"/>
        <v>1</v>
      </c>
      <c r="D38" s="185">
        <v>0.91161007535223992</v>
      </c>
      <c r="E38" s="185">
        <v>2.1195400413690252E-2</v>
      </c>
      <c r="F38" s="185">
        <v>2.3027953617606157E-2</v>
      </c>
      <c r="G38" s="185">
        <v>2.0645013834291813E-2</v>
      </c>
      <c r="H38" s="185">
        <v>8.3546562382147893E-4</v>
      </c>
      <c r="I38" s="185">
        <v>8.4756272504616671E-4</v>
      </c>
      <c r="J38" s="185">
        <v>1.1989803629908624E-2</v>
      </c>
      <c r="K38" s="185">
        <v>2.7158127362245021E-3</v>
      </c>
      <c r="L38" s="185">
        <v>7.1329120671710369E-3</v>
      </c>
      <c r="M38" s="51"/>
      <c r="N38" s="11"/>
      <c r="O38" s="11"/>
      <c r="P38" s="11"/>
      <c r="Q38" s="11"/>
      <c r="R38" s="11"/>
    </row>
    <row r="39" spans="1:18">
      <c r="A39">
        <f t="shared" si="0"/>
        <v>32</v>
      </c>
      <c r="B39" s="47" t="s">
        <v>114</v>
      </c>
      <c r="C39" s="365">
        <f t="shared" si="3"/>
        <v>1.0000000000000002</v>
      </c>
      <c r="D39" s="185">
        <v>0.83381096687359757</v>
      </c>
      <c r="E39" s="185">
        <v>4.4465983086854365E-2</v>
      </c>
      <c r="F39" s="185">
        <v>6.3105091144982139E-2</v>
      </c>
      <c r="G39" s="185">
        <v>4.0026684929397392E-2</v>
      </c>
      <c r="H39" s="185">
        <v>5.8317816090789542E-3</v>
      </c>
      <c r="I39" s="185">
        <v>2.4142593479100326E-3</v>
      </c>
      <c r="J39" s="185">
        <v>1.1563970621090318E-2</v>
      </c>
      <c r="K39" s="185">
        <v>-2.8691391238944066E-4</v>
      </c>
      <c r="L39" s="185">
        <v>-9.3182370052136013E-4</v>
      </c>
      <c r="M39" s="51"/>
      <c r="N39" s="11"/>
      <c r="O39" s="11"/>
      <c r="P39" s="11"/>
      <c r="Q39" s="11"/>
      <c r="R39" s="11"/>
    </row>
    <row r="40" spans="1:18">
      <c r="A40">
        <f t="shared" ref="A40:A68" si="4">ROW()-7</f>
        <v>33</v>
      </c>
      <c r="B40" s="47" t="s">
        <v>115</v>
      </c>
      <c r="C40" s="365">
        <f t="shared" si="3"/>
        <v>0.99999999999999989</v>
      </c>
      <c r="D40" s="185">
        <v>0.47219830286385145</v>
      </c>
      <c r="E40" s="185">
        <v>2.9274364465539701E-2</v>
      </c>
      <c r="F40" s="185">
        <v>5.3351349570338727E-2</v>
      </c>
      <c r="G40" s="185">
        <v>0.15905844896405583</v>
      </c>
      <c r="H40" s="185">
        <v>2.9256766517629477E-3</v>
      </c>
      <c r="I40" s="185">
        <v>2.2661217133516827E-3</v>
      </c>
      <c r="J40" s="185">
        <v>7.37625443817162E-2</v>
      </c>
      <c r="K40" s="185">
        <v>5.5381337682337037E-2</v>
      </c>
      <c r="L40" s="185">
        <v>0.15178185370704636</v>
      </c>
      <c r="M40" s="51"/>
      <c r="N40" s="11"/>
      <c r="O40" s="11"/>
      <c r="P40" s="11"/>
      <c r="Q40" s="11"/>
      <c r="R40" s="11"/>
    </row>
    <row r="41" spans="1:18">
      <c r="A41">
        <f t="shared" si="4"/>
        <v>34</v>
      </c>
      <c r="B41" s="47" t="s">
        <v>116</v>
      </c>
      <c r="C41" s="365">
        <f t="shared" si="3"/>
        <v>1</v>
      </c>
      <c r="D41" s="185">
        <v>0.84115302543412018</v>
      </c>
      <c r="E41" s="185">
        <v>4.4271955730175873E-2</v>
      </c>
      <c r="F41" s="185">
        <v>6.1622582770633233E-2</v>
      </c>
      <c r="G41" s="185">
        <v>3.6212795285195887E-2</v>
      </c>
      <c r="H41" s="185">
        <v>5.7086119493733722E-3</v>
      </c>
      <c r="I41" s="185">
        <v>2.3651499601923575E-3</v>
      </c>
      <c r="J41" s="185">
        <v>8.6658788703091062E-3</v>
      </c>
      <c r="K41" s="185">
        <v>0</v>
      </c>
      <c r="L41" s="185">
        <v>0</v>
      </c>
      <c r="M41" s="51"/>
      <c r="N41" s="11"/>
      <c r="O41" s="11"/>
      <c r="P41" s="11"/>
      <c r="Q41" s="11"/>
      <c r="R41" s="11"/>
    </row>
    <row r="42" spans="1:18">
      <c r="A42">
        <f t="shared" si="4"/>
        <v>35</v>
      </c>
      <c r="B42" s="47" t="s">
        <v>117</v>
      </c>
      <c r="C42" s="365">
        <f t="shared" ref="C42" si="5">SUM(D42:R42)</f>
        <v>1</v>
      </c>
      <c r="D42" s="185">
        <v>0.84275844547916268</v>
      </c>
      <c r="E42" s="185">
        <v>5.1845085606623265E-2</v>
      </c>
      <c r="F42" s="185">
        <v>6.1639924109313932E-2</v>
      </c>
      <c r="G42" s="185">
        <v>3.2737269387454193E-2</v>
      </c>
      <c r="H42" s="185">
        <v>2.6498034020189602E-5</v>
      </c>
      <c r="I42" s="185">
        <v>3.0762644719785422E-3</v>
      </c>
      <c r="J42" s="185">
        <v>7.9165129114471319E-3</v>
      </c>
      <c r="K42" s="185">
        <v>0</v>
      </c>
      <c r="L42" s="185">
        <v>0</v>
      </c>
      <c r="M42" s="51"/>
      <c r="N42" s="11"/>
      <c r="O42" s="11"/>
      <c r="P42" s="11"/>
      <c r="Q42" s="11"/>
      <c r="R42" s="11"/>
    </row>
    <row r="43" spans="1:18">
      <c r="A43">
        <f t="shared" si="4"/>
        <v>36</v>
      </c>
      <c r="B43" s="47" t="s">
        <v>118</v>
      </c>
      <c r="C43" s="365">
        <f t="shared" ref="C43:C45" si="6">SUM(D43:R43)</f>
        <v>1</v>
      </c>
      <c r="D43" s="185">
        <v>0.56595444269346895</v>
      </c>
      <c r="E43" s="185">
        <v>3.5065718089687704E-2</v>
      </c>
      <c r="F43" s="185">
        <v>6.3909613946239785E-2</v>
      </c>
      <c r="G43" s="185">
        <v>0.19329991558222961</v>
      </c>
      <c r="H43" s="185">
        <v>7.6586952739601648E-4</v>
      </c>
      <c r="I43" s="185">
        <v>2.0500314237851076E-3</v>
      </c>
      <c r="J43" s="185">
        <v>6.6577431363422895E-2</v>
      </c>
      <c r="K43" s="185">
        <v>2.2064290740927885E-2</v>
      </c>
      <c r="L43" s="185">
        <v>5.0312686632841996E-2</v>
      </c>
      <c r="M43" s="51"/>
      <c r="N43" s="11"/>
      <c r="O43" s="11"/>
      <c r="P43" s="11"/>
      <c r="Q43" s="11"/>
      <c r="R43" s="11"/>
    </row>
    <row r="44" spans="1:18">
      <c r="A44">
        <f t="shared" si="4"/>
        <v>37</v>
      </c>
      <c r="B44" s="47" t="s">
        <v>119</v>
      </c>
      <c r="C44" s="365">
        <f t="shared" si="6"/>
        <v>1</v>
      </c>
      <c r="D44" s="185">
        <v>0.51907637277866026</v>
      </c>
      <c r="E44" s="185">
        <v>3.2170041277613706E-2</v>
      </c>
      <c r="F44" s="185">
        <v>5.8630481758289256E-2</v>
      </c>
      <c r="G44" s="185">
        <v>0.17617918227314272</v>
      </c>
      <c r="H44" s="185">
        <v>1.8457730895794821E-3</v>
      </c>
      <c r="I44" s="185">
        <v>2.1580765685683951E-3</v>
      </c>
      <c r="J44" s="185">
        <v>7.0169987872569548E-2</v>
      </c>
      <c r="K44" s="185">
        <v>3.8722814211632463E-2</v>
      </c>
      <c r="L44" s="185">
        <v>0.10104727016994418</v>
      </c>
      <c r="M44" s="51"/>
      <c r="N44" s="11"/>
      <c r="O44" s="11"/>
      <c r="P44" s="11"/>
      <c r="Q44" s="11"/>
      <c r="R44" s="11"/>
    </row>
    <row r="45" spans="1:18">
      <c r="A45">
        <f t="shared" si="4"/>
        <v>38</v>
      </c>
      <c r="B45" s="47" t="s">
        <v>78</v>
      </c>
      <c r="C45" s="365">
        <f t="shared" si="6"/>
        <v>0.99999999999999989</v>
      </c>
      <c r="D45" s="185">
        <v>0.78269499902084139</v>
      </c>
      <c r="E45" s="185">
        <v>4.2960540328466038E-2</v>
      </c>
      <c r="F45" s="185">
        <v>3.731673196666211E-2</v>
      </c>
      <c r="G45" s="185">
        <v>7.9943554640730566E-2</v>
      </c>
      <c r="H45" s="185">
        <v>3.2207527906073297E-4</v>
      </c>
      <c r="I45" s="185">
        <v>1.3437384800073331E-3</v>
      </c>
      <c r="J45" s="185">
        <v>2.7019476149258839E-2</v>
      </c>
      <c r="K45" s="185">
        <v>8.6983867033817788E-3</v>
      </c>
      <c r="L45" s="185">
        <v>1.9700497431591184E-2</v>
      </c>
      <c r="M45" s="51"/>
      <c r="N45" s="11"/>
      <c r="O45" s="11"/>
      <c r="P45" s="11"/>
      <c r="Q45" s="11"/>
      <c r="R45" s="11"/>
    </row>
    <row r="46" spans="1:18">
      <c r="A46">
        <f t="shared" si="4"/>
        <v>39</v>
      </c>
      <c r="B46" s="47"/>
      <c r="C46" s="365">
        <f t="shared" si="3"/>
        <v>0</v>
      </c>
      <c r="D46" s="364"/>
      <c r="E46" s="364"/>
      <c r="F46" s="364"/>
      <c r="G46" s="364"/>
      <c r="H46" s="364"/>
      <c r="I46" s="364"/>
      <c r="J46" s="364"/>
      <c r="K46" s="364"/>
      <c r="L46" s="364"/>
      <c r="M46" s="51"/>
      <c r="N46" s="11"/>
      <c r="O46" s="11"/>
      <c r="P46" s="11"/>
      <c r="Q46" s="11"/>
      <c r="R46" s="11"/>
    </row>
    <row r="47" spans="1:18">
      <c r="A47">
        <f t="shared" si="4"/>
        <v>40</v>
      </c>
      <c r="B47" s="47"/>
      <c r="C47" s="365">
        <f t="shared" si="3"/>
        <v>0</v>
      </c>
      <c r="D47" s="90"/>
      <c r="E47" s="90"/>
      <c r="F47" s="90"/>
      <c r="G47" s="90"/>
      <c r="H47" s="90"/>
      <c r="I47" s="90"/>
      <c r="J47" s="90"/>
      <c r="K47" s="90"/>
      <c r="L47" s="60"/>
      <c r="M47" s="51"/>
      <c r="N47" s="11"/>
      <c r="O47" s="11"/>
      <c r="P47" s="11"/>
      <c r="Q47" s="11"/>
      <c r="R47" s="11"/>
    </row>
    <row r="48" spans="1:18">
      <c r="A48">
        <f t="shared" si="4"/>
        <v>41</v>
      </c>
      <c r="B48" s="47"/>
      <c r="C48" s="365">
        <f t="shared" si="3"/>
        <v>0</v>
      </c>
      <c r="D48" s="90"/>
      <c r="E48" s="90"/>
      <c r="F48" s="90"/>
      <c r="G48" s="90"/>
      <c r="H48" s="90"/>
      <c r="I48" s="90"/>
      <c r="J48" s="90"/>
      <c r="K48" s="90"/>
      <c r="L48" s="60"/>
      <c r="M48" s="51"/>
      <c r="N48" s="11"/>
      <c r="O48" s="11"/>
      <c r="P48" s="11"/>
      <c r="Q48" s="11"/>
      <c r="R48" s="11"/>
    </row>
    <row r="49" spans="1:18">
      <c r="A49">
        <f t="shared" si="4"/>
        <v>42</v>
      </c>
      <c r="B49" s="47"/>
      <c r="C49" s="365">
        <f t="shared" si="3"/>
        <v>0</v>
      </c>
      <c r="D49" s="90"/>
      <c r="E49" s="90"/>
      <c r="F49" s="90"/>
      <c r="G49" s="90"/>
      <c r="H49" s="90"/>
      <c r="I49" s="90"/>
      <c r="J49" s="90"/>
      <c r="K49" s="90"/>
      <c r="L49" s="60"/>
      <c r="M49" s="51"/>
      <c r="N49" s="11"/>
      <c r="O49" s="11"/>
      <c r="P49" s="11"/>
      <c r="Q49" s="11"/>
      <c r="R49" s="11"/>
    </row>
    <row r="50" spans="1:18">
      <c r="A50">
        <f t="shared" si="4"/>
        <v>43</v>
      </c>
      <c r="B50" s="47"/>
      <c r="C50" s="365">
        <f t="shared" si="3"/>
        <v>0</v>
      </c>
      <c r="D50" s="90"/>
      <c r="E50" s="90"/>
      <c r="F50" s="90"/>
      <c r="G50" s="90"/>
      <c r="H50" s="90"/>
      <c r="I50" s="90"/>
      <c r="J50" s="90"/>
      <c r="K50" s="90"/>
      <c r="L50" s="60"/>
      <c r="M50" s="51"/>
      <c r="N50" s="11"/>
      <c r="O50" s="11"/>
      <c r="P50" s="11"/>
      <c r="Q50" s="11"/>
      <c r="R50" s="11"/>
    </row>
    <row r="51" spans="1:18">
      <c r="A51">
        <f t="shared" si="4"/>
        <v>44</v>
      </c>
      <c r="B51" s="47"/>
      <c r="C51" s="365">
        <f t="shared" si="3"/>
        <v>0</v>
      </c>
      <c r="D51" s="90"/>
      <c r="E51" s="90"/>
      <c r="F51" s="90"/>
      <c r="G51" s="90"/>
      <c r="H51" s="90"/>
      <c r="I51" s="90"/>
      <c r="J51" s="90"/>
      <c r="K51" s="90"/>
      <c r="L51" s="60"/>
      <c r="M51" s="51"/>
      <c r="N51" s="11"/>
      <c r="O51" s="11"/>
      <c r="P51" s="11"/>
      <c r="Q51" s="11"/>
      <c r="R51" s="11"/>
    </row>
    <row r="52" spans="1:18">
      <c r="A52">
        <f t="shared" si="4"/>
        <v>45</v>
      </c>
      <c r="B52" s="47"/>
      <c r="C52" s="365">
        <f>SUM(D52:R52)</f>
        <v>0</v>
      </c>
      <c r="D52" s="90"/>
      <c r="E52" s="90"/>
      <c r="F52" s="90"/>
      <c r="G52" s="90"/>
      <c r="H52" s="90"/>
      <c r="I52" s="90"/>
      <c r="J52" s="90"/>
      <c r="K52" s="90"/>
      <c r="L52" s="60"/>
      <c r="M52" s="51"/>
      <c r="N52" s="11"/>
      <c r="O52" s="11"/>
      <c r="P52" s="11"/>
      <c r="Q52" s="11"/>
      <c r="R52" s="11"/>
    </row>
    <row r="53" spans="1:18">
      <c r="A53">
        <f t="shared" si="4"/>
        <v>46</v>
      </c>
      <c r="B53" s="47"/>
      <c r="C53" s="365">
        <f t="shared" si="3"/>
        <v>0</v>
      </c>
      <c r="D53" s="90"/>
      <c r="E53" s="90"/>
      <c r="F53" s="90"/>
      <c r="G53" s="90"/>
      <c r="H53" s="90"/>
      <c r="I53" s="90"/>
      <c r="J53" s="90"/>
      <c r="K53" s="90"/>
      <c r="L53" s="60"/>
      <c r="M53" s="51"/>
      <c r="N53" s="11"/>
      <c r="O53" s="11"/>
      <c r="P53" s="11"/>
      <c r="Q53" s="11"/>
      <c r="R53" s="11"/>
    </row>
    <row r="54" spans="1:18">
      <c r="A54">
        <f t="shared" si="4"/>
        <v>47</v>
      </c>
      <c r="B54" s="47"/>
      <c r="C54" s="365">
        <f t="shared" si="3"/>
        <v>0</v>
      </c>
      <c r="D54" s="90"/>
      <c r="E54" s="90"/>
      <c r="F54" s="90"/>
      <c r="G54" s="90"/>
      <c r="H54" s="90"/>
      <c r="I54" s="90"/>
      <c r="J54" s="90"/>
      <c r="K54" s="90"/>
      <c r="L54" s="51"/>
      <c r="M54" s="51"/>
      <c r="N54" s="11"/>
      <c r="O54" s="11"/>
      <c r="P54" s="11"/>
      <c r="Q54" s="11"/>
      <c r="R54" s="11"/>
    </row>
    <row r="55" spans="1:18">
      <c r="A55">
        <f t="shared" si="4"/>
        <v>48</v>
      </c>
      <c r="B55" s="47"/>
      <c r="C55" s="365">
        <f t="shared" si="3"/>
        <v>0</v>
      </c>
      <c r="D55" s="90"/>
      <c r="E55" s="90"/>
      <c r="F55" s="90"/>
      <c r="G55" s="90"/>
      <c r="H55" s="90"/>
      <c r="I55" s="90"/>
      <c r="J55" s="90"/>
      <c r="K55" s="90"/>
      <c r="L55" s="51"/>
      <c r="M55" s="51"/>
      <c r="N55" s="11"/>
      <c r="O55" s="11"/>
      <c r="P55" s="11"/>
      <c r="Q55" s="11"/>
      <c r="R55" s="11"/>
    </row>
    <row r="56" spans="1:18">
      <c r="A56">
        <f t="shared" si="4"/>
        <v>49</v>
      </c>
      <c r="B56" s="47"/>
      <c r="C56" s="365">
        <f t="shared" ref="C56:C79" si="7">SUM(D56:R56)</f>
        <v>0</v>
      </c>
      <c r="D56" s="90"/>
      <c r="E56" s="90"/>
      <c r="F56" s="90"/>
      <c r="G56" s="90"/>
      <c r="H56" s="90"/>
      <c r="I56" s="90"/>
      <c r="J56" s="90"/>
      <c r="K56" s="90"/>
      <c r="L56" s="51"/>
      <c r="M56" s="51"/>
      <c r="N56" s="11"/>
      <c r="O56" s="11"/>
      <c r="P56" s="11"/>
      <c r="Q56" s="11"/>
      <c r="R56" s="11"/>
    </row>
    <row r="57" spans="1:18">
      <c r="A57">
        <f t="shared" si="4"/>
        <v>50</v>
      </c>
      <c r="B57" s="47"/>
      <c r="C57" s="365">
        <f t="shared" si="7"/>
        <v>0</v>
      </c>
      <c r="D57" s="90"/>
      <c r="E57" s="90"/>
      <c r="F57" s="90"/>
      <c r="G57" s="90"/>
      <c r="H57" s="90"/>
      <c r="I57" s="90"/>
      <c r="J57" s="90"/>
      <c r="K57" s="90"/>
      <c r="L57" s="51"/>
      <c r="M57" s="51"/>
      <c r="N57" s="11"/>
      <c r="O57" s="11"/>
      <c r="P57" s="11"/>
      <c r="Q57" s="11"/>
      <c r="R57" s="11"/>
    </row>
    <row r="58" spans="1:18">
      <c r="A58">
        <f t="shared" si="4"/>
        <v>51</v>
      </c>
      <c r="B58" s="47"/>
      <c r="C58" s="365">
        <f t="shared" si="7"/>
        <v>0</v>
      </c>
      <c r="D58" s="90"/>
      <c r="E58" s="90"/>
      <c r="F58" s="90"/>
      <c r="G58" s="90"/>
      <c r="H58" s="90"/>
      <c r="I58" s="90"/>
      <c r="J58" s="90"/>
      <c r="K58" s="90"/>
      <c r="L58" s="51"/>
      <c r="M58" s="51"/>
      <c r="N58" s="11"/>
      <c r="O58" s="11"/>
      <c r="P58" s="11"/>
      <c r="Q58" s="11"/>
      <c r="R58" s="11"/>
    </row>
    <row r="59" spans="1:18">
      <c r="A59">
        <f t="shared" si="4"/>
        <v>52</v>
      </c>
      <c r="B59" s="47"/>
      <c r="C59" s="365">
        <f t="shared" si="7"/>
        <v>0</v>
      </c>
      <c r="D59" s="151"/>
      <c r="E59" s="151"/>
      <c r="F59" s="151"/>
      <c r="G59" s="151"/>
      <c r="H59" s="151"/>
      <c r="I59" s="151"/>
      <c r="J59" s="151"/>
      <c r="K59" s="151"/>
      <c r="L59" s="19"/>
      <c r="M59" s="19"/>
      <c r="N59" s="11"/>
      <c r="O59" s="11"/>
      <c r="P59" s="11"/>
      <c r="Q59" s="11"/>
      <c r="R59" s="11"/>
    </row>
    <row r="60" spans="1:18">
      <c r="A60">
        <f t="shared" si="4"/>
        <v>53</v>
      </c>
      <c r="B60" s="47"/>
      <c r="C60" s="365">
        <f t="shared" si="7"/>
        <v>0</v>
      </c>
      <c r="D60" s="151"/>
      <c r="E60" s="151"/>
      <c r="F60" s="151"/>
      <c r="G60" s="151"/>
      <c r="H60" s="151"/>
      <c r="I60" s="151"/>
      <c r="J60" s="151"/>
      <c r="K60" s="151"/>
      <c r="L60" s="19"/>
      <c r="M60" s="19"/>
      <c r="N60" s="11"/>
      <c r="O60" s="11"/>
      <c r="P60" s="11"/>
      <c r="Q60" s="11"/>
      <c r="R60" s="11"/>
    </row>
    <row r="61" spans="1:18">
      <c r="A61">
        <f t="shared" si="4"/>
        <v>54</v>
      </c>
      <c r="B61" s="47"/>
      <c r="C61" s="365">
        <f t="shared" si="7"/>
        <v>0</v>
      </c>
      <c r="D61" s="90"/>
      <c r="E61" s="90"/>
      <c r="F61" s="90"/>
      <c r="G61" s="90"/>
      <c r="H61" s="90"/>
      <c r="I61" s="90"/>
      <c r="J61" s="90"/>
      <c r="K61" s="90"/>
      <c r="L61" s="19"/>
      <c r="M61" s="19"/>
      <c r="N61" s="11"/>
      <c r="O61" s="11"/>
      <c r="P61" s="11"/>
      <c r="Q61" s="11"/>
      <c r="R61" s="11"/>
    </row>
    <row r="62" spans="1:18">
      <c r="A62">
        <f t="shared" si="4"/>
        <v>55</v>
      </c>
      <c r="B62" s="47"/>
      <c r="C62" s="365">
        <f t="shared" si="7"/>
        <v>0</v>
      </c>
      <c r="D62" s="90"/>
      <c r="E62" s="90"/>
      <c r="F62" s="90"/>
      <c r="G62" s="90"/>
      <c r="H62" s="90"/>
      <c r="I62" s="90"/>
      <c r="J62" s="90"/>
      <c r="K62" s="90"/>
      <c r="L62" s="19"/>
      <c r="M62" s="19"/>
      <c r="N62" s="11"/>
      <c r="O62" s="11"/>
      <c r="P62" s="11"/>
      <c r="Q62" s="11"/>
      <c r="R62" s="11"/>
    </row>
    <row r="63" spans="1:18">
      <c r="A63">
        <f t="shared" si="4"/>
        <v>56</v>
      </c>
      <c r="B63" s="47"/>
      <c r="C63" s="365">
        <f t="shared" si="7"/>
        <v>0</v>
      </c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1"/>
      <c r="O63" s="11"/>
      <c r="P63" s="11"/>
      <c r="Q63" s="11"/>
      <c r="R63" s="11"/>
    </row>
    <row r="64" spans="1:18">
      <c r="A64">
        <f t="shared" si="4"/>
        <v>57</v>
      </c>
      <c r="B64" s="47"/>
      <c r="C64" s="365">
        <f t="shared" si="7"/>
        <v>0</v>
      </c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1"/>
      <c r="O64" s="11"/>
      <c r="P64" s="11"/>
      <c r="Q64" s="11"/>
      <c r="R64" s="11"/>
    </row>
    <row r="65" spans="1:18">
      <c r="A65">
        <f t="shared" si="4"/>
        <v>58</v>
      </c>
      <c r="B65" s="47"/>
      <c r="C65" s="365">
        <f t="shared" si="7"/>
        <v>0</v>
      </c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1"/>
      <c r="O65" s="11"/>
      <c r="P65" s="11"/>
      <c r="Q65" s="11"/>
      <c r="R65" s="11"/>
    </row>
    <row r="66" spans="1:18">
      <c r="A66">
        <f t="shared" si="4"/>
        <v>59</v>
      </c>
      <c r="B66" s="47"/>
      <c r="C66" s="365">
        <f t="shared" si="7"/>
        <v>0</v>
      </c>
      <c r="D66" s="19"/>
      <c r="E66" s="19"/>
      <c r="F66" s="19"/>
      <c r="G66" s="19"/>
      <c r="H66" s="19"/>
      <c r="I66" s="19"/>
      <c r="J66" s="19"/>
      <c r="K66" s="11"/>
      <c r="L66" s="11"/>
      <c r="M66" s="11"/>
      <c r="N66" s="11"/>
      <c r="O66" s="11"/>
      <c r="P66" s="11"/>
      <c r="Q66" s="11"/>
      <c r="R66" s="11"/>
    </row>
    <row r="67" spans="1:18">
      <c r="A67">
        <f t="shared" si="4"/>
        <v>60</v>
      </c>
      <c r="B67" s="47"/>
      <c r="C67" s="365">
        <f t="shared" si="7"/>
        <v>0</v>
      </c>
      <c r="D67" s="19"/>
      <c r="E67" s="19"/>
      <c r="F67" s="19"/>
      <c r="G67" s="19"/>
      <c r="H67" s="19"/>
      <c r="I67" s="19"/>
      <c r="J67" s="19"/>
      <c r="K67" s="11"/>
      <c r="L67" s="11"/>
      <c r="M67" s="11"/>
      <c r="N67" s="11"/>
      <c r="O67" s="11"/>
      <c r="P67" s="11"/>
      <c r="Q67" s="11"/>
      <c r="R67" s="11"/>
    </row>
    <row r="68" spans="1:18">
      <c r="A68">
        <f t="shared" si="4"/>
        <v>61</v>
      </c>
      <c r="B68" s="47"/>
      <c r="C68" s="365">
        <f t="shared" si="7"/>
        <v>0</v>
      </c>
      <c r="D68" s="19"/>
      <c r="E68" s="19"/>
      <c r="F68" s="19"/>
      <c r="G68" s="19"/>
      <c r="H68" s="19"/>
      <c r="I68" s="19"/>
      <c r="J68" s="19"/>
      <c r="K68" s="11"/>
      <c r="L68" s="11"/>
      <c r="M68" s="11"/>
      <c r="N68" s="11"/>
      <c r="O68" s="11"/>
      <c r="P68" s="11"/>
      <c r="Q68" s="11"/>
      <c r="R68" s="11"/>
    </row>
    <row r="69" spans="1:18">
      <c r="A69">
        <f t="shared" ref="A69:A79" si="8">ROW()-7</f>
        <v>62</v>
      </c>
      <c r="B69" s="47"/>
      <c r="C69" s="365">
        <f t="shared" si="7"/>
        <v>0</v>
      </c>
      <c r="D69" s="19"/>
      <c r="E69" s="19"/>
      <c r="F69" s="19"/>
      <c r="G69" s="19"/>
      <c r="H69" s="19"/>
      <c r="I69" s="19"/>
      <c r="J69" s="11"/>
      <c r="K69" s="11"/>
      <c r="L69" s="11"/>
      <c r="M69" s="11"/>
      <c r="N69" s="11"/>
      <c r="O69" s="11"/>
      <c r="P69" s="11"/>
      <c r="Q69" s="11"/>
      <c r="R69" s="11"/>
    </row>
    <row r="70" spans="1:18">
      <c r="A70">
        <f t="shared" si="8"/>
        <v>63</v>
      </c>
      <c r="B70" s="47"/>
      <c r="C70" s="365">
        <f t="shared" si="7"/>
        <v>0</v>
      </c>
      <c r="D70" s="19"/>
      <c r="E70" s="19"/>
      <c r="F70" s="19"/>
      <c r="G70" s="19"/>
      <c r="H70" s="19"/>
      <c r="I70" s="19"/>
      <c r="J70" s="19"/>
      <c r="K70" s="11"/>
      <c r="L70" s="11"/>
      <c r="M70" s="11"/>
      <c r="N70" s="11"/>
      <c r="O70" s="11"/>
      <c r="P70" s="11"/>
      <c r="Q70" s="11"/>
      <c r="R70" s="11"/>
    </row>
    <row r="71" spans="1:18">
      <c r="A71">
        <f t="shared" si="8"/>
        <v>64</v>
      </c>
      <c r="B71" s="47"/>
      <c r="C71" s="365">
        <f t="shared" si="7"/>
        <v>0</v>
      </c>
      <c r="D71" s="19"/>
      <c r="E71" s="19"/>
      <c r="F71" s="19"/>
      <c r="G71" s="19"/>
      <c r="H71" s="19"/>
      <c r="I71" s="19"/>
      <c r="J71" s="11"/>
      <c r="K71" s="11"/>
      <c r="L71" s="11"/>
      <c r="M71" s="11"/>
      <c r="N71" s="11"/>
      <c r="O71" s="11"/>
      <c r="P71" s="11"/>
      <c r="Q71" s="11"/>
      <c r="R71" s="11"/>
    </row>
    <row r="72" spans="1:18">
      <c r="A72">
        <f t="shared" si="8"/>
        <v>65</v>
      </c>
      <c r="B72" s="47"/>
      <c r="C72" s="365">
        <f t="shared" si="7"/>
        <v>0</v>
      </c>
      <c r="D72" s="19"/>
      <c r="E72" s="19"/>
      <c r="F72" s="19"/>
      <c r="G72" s="19"/>
      <c r="H72" s="19"/>
      <c r="I72" s="19"/>
      <c r="J72" s="11"/>
      <c r="K72" s="11"/>
      <c r="L72" s="11"/>
      <c r="M72" s="11"/>
      <c r="N72" s="11"/>
      <c r="O72" s="11"/>
      <c r="P72" s="11"/>
      <c r="Q72" s="11"/>
      <c r="R72" s="11"/>
    </row>
    <row r="73" spans="1:18">
      <c r="A73">
        <f t="shared" si="8"/>
        <v>66</v>
      </c>
      <c r="B73" s="47"/>
      <c r="C73" s="365">
        <f t="shared" si="7"/>
        <v>0</v>
      </c>
      <c r="D73" s="19"/>
      <c r="E73" s="19"/>
      <c r="F73" s="19"/>
      <c r="G73" s="19"/>
      <c r="H73" s="19"/>
      <c r="I73" s="19"/>
      <c r="J73" s="11"/>
      <c r="K73" s="11"/>
      <c r="L73" s="11"/>
      <c r="M73" s="11"/>
      <c r="N73" s="11"/>
      <c r="O73" s="11"/>
      <c r="P73" s="11"/>
      <c r="Q73" s="11"/>
      <c r="R73" s="11"/>
    </row>
    <row r="74" spans="1:18">
      <c r="A74">
        <f t="shared" si="8"/>
        <v>67</v>
      </c>
      <c r="B74" s="47"/>
      <c r="C74" s="365">
        <f t="shared" si="7"/>
        <v>0</v>
      </c>
      <c r="D74" s="19"/>
      <c r="E74" s="19"/>
      <c r="F74" s="19"/>
      <c r="G74" s="19"/>
      <c r="H74" s="19"/>
      <c r="I74" s="19"/>
      <c r="J74" s="11"/>
      <c r="K74" s="11"/>
      <c r="L74" s="11"/>
      <c r="M74" s="11"/>
      <c r="N74" s="11"/>
      <c r="O74" s="11"/>
      <c r="P74" s="11"/>
      <c r="Q74" s="11"/>
      <c r="R74" s="11"/>
    </row>
    <row r="75" spans="1:18">
      <c r="A75">
        <f t="shared" si="8"/>
        <v>68</v>
      </c>
      <c r="B75" s="47"/>
      <c r="C75" s="365">
        <f t="shared" si="7"/>
        <v>0</v>
      </c>
      <c r="D75" s="19"/>
      <c r="E75" s="19"/>
      <c r="F75" s="19"/>
      <c r="G75" s="19"/>
      <c r="H75" s="19"/>
      <c r="I75" s="19"/>
      <c r="J75" s="11"/>
      <c r="K75" s="11"/>
      <c r="L75" s="11"/>
      <c r="M75" s="11"/>
      <c r="N75" s="11"/>
      <c r="O75" s="11"/>
      <c r="P75" s="11"/>
      <c r="Q75" s="11"/>
      <c r="R75" s="11"/>
    </row>
    <row r="76" spans="1:18">
      <c r="A76">
        <f t="shared" si="8"/>
        <v>69</v>
      </c>
      <c r="B76" s="47"/>
      <c r="C76" s="365">
        <f t="shared" si="7"/>
        <v>0</v>
      </c>
      <c r="D76" s="19"/>
      <c r="E76" s="19"/>
      <c r="F76" s="19"/>
      <c r="G76" s="19"/>
      <c r="H76" s="19"/>
      <c r="I76" s="19"/>
      <c r="J76" s="11"/>
      <c r="K76" s="11"/>
      <c r="L76" s="11"/>
      <c r="M76" s="11"/>
      <c r="N76" s="11"/>
      <c r="O76" s="11"/>
      <c r="P76" s="11"/>
      <c r="Q76" s="11"/>
      <c r="R76" s="11"/>
    </row>
    <row r="77" spans="1:18">
      <c r="A77">
        <f t="shared" si="8"/>
        <v>70</v>
      </c>
      <c r="B77" s="47"/>
      <c r="C77" s="365">
        <f t="shared" si="7"/>
        <v>0</v>
      </c>
      <c r="D77" s="19"/>
      <c r="E77" s="19"/>
      <c r="F77" s="19"/>
      <c r="G77" s="19"/>
      <c r="H77" s="19"/>
      <c r="I77" s="19"/>
      <c r="J77" s="19"/>
      <c r="K77" s="19"/>
      <c r="L77" s="19"/>
      <c r="M77" s="11"/>
      <c r="N77" s="11"/>
      <c r="O77" s="11"/>
      <c r="P77" s="11"/>
      <c r="Q77" s="11"/>
      <c r="R77" s="11"/>
    </row>
    <row r="78" spans="1:18">
      <c r="A78">
        <f t="shared" si="8"/>
        <v>71</v>
      </c>
      <c r="B78" s="47"/>
      <c r="C78" s="365">
        <f t="shared" si="7"/>
        <v>0</v>
      </c>
      <c r="D78" s="51"/>
      <c r="E78" s="51"/>
      <c r="F78" s="51"/>
      <c r="G78" s="51"/>
      <c r="H78" s="51"/>
      <c r="I78" s="51"/>
      <c r="J78" s="19"/>
      <c r="K78" s="19"/>
      <c r="L78" s="19"/>
      <c r="M78" s="11"/>
      <c r="N78" s="11"/>
      <c r="O78" s="11"/>
      <c r="P78" s="11"/>
      <c r="Q78" s="11"/>
      <c r="R78" s="11"/>
    </row>
    <row r="79" spans="1:18">
      <c r="A79">
        <f t="shared" si="8"/>
        <v>72</v>
      </c>
      <c r="B79" s="47"/>
      <c r="C79" s="365">
        <f t="shared" si="7"/>
        <v>0</v>
      </c>
      <c r="D79" s="19"/>
      <c r="E79" s="19"/>
      <c r="F79" s="19"/>
      <c r="G79" s="19"/>
      <c r="H79" s="19"/>
      <c r="I79" s="19"/>
      <c r="J79" s="19"/>
      <c r="K79" s="19"/>
      <c r="L79" s="19"/>
      <c r="M79" s="11"/>
      <c r="N79" s="11"/>
      <c r="O79" s="11"/>
      <c r="P79" s="11"/>
      <c r="Q79" s="11"/>
      <c r="R79" s="11"/>
    </row>
    <row r="84" spans="4:12">
      <c r="D84" s="20"/>
      <c r="E84" s="20"/>
      <c r="F84" s="20"/>
      <c r="G84" s="20"/>
      <c r="H84" s="20"/>
      <c r="I84" s="20"/>
      <c r="J84" s="20"/>
      <c r="K84" s="20"/>
      <c r="L84" s="20"/>
    </row>
    <row r="85" spans="4:12">
      <c r="D85" s="16"/>
      <c r="E85" s="16"/>
      <c r="F85" s="16"/>
      <c r="G85" s="16"/>
      <c r="H85" s="16"/>
      <c r="I85" s="16"/>
      <c r="J85" s="16"/>
      <c r="K85" s="16"/>
      <c r="L85" s="16"/>
    </row>
  </sheetData>
  <phoneticPr fontId="16" type="noConversion"/>
  <pageMargins left="0.7" right="0.7" top="0.75" bottom="0.75" header="0.3" footer="0.3"/>
  <pageSetup scale="43" orientation="landscape" horizontalDpi="1200" verticalDpi="1200" r:id="rId1"/>
  <ignoredErrors>
    <ignoredError sqref="B20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E884D-1F09-4EBD-95E1-C6EC4A7798C9}">
  <sheetPr codeName="Sheet59">
    <tabColor theme="4" tint="-0.249977111117893"/>
  </sheetPr>
  <dimension ref="A1:Y107"/>
  <sheetViews>
    <sheetView zoomScale="85" zoomScaleNormal="85" workbookViewId="0">
      <selection activeCell="G6" sqref="G6:O6"/>
    </sheetView>
  </sheetViews>
  <sheetFormatPr defaultRowHeight="15"/>
  <cols>
    <col min="1" max="1" width="6" style="113" bestFit="1" customWidth="1"/>
    <col min="2" max="2" width="51.28515625" customWidth="1"/>
    <col min="3" max="3" width="2.85546875" customWidth="1"/>
    <col min="4" max="4" width="21" bestFit="1" customWidth="1"/>
    <col min="5" max="5" width="7.7109375" customWidth="1"/>
    <col min="6" max="6" width="2.85546875" customWidth="1"/>
    <col min="7" max="7" width="20.5703125" bestFit="1" customWidth="1"/>
    <col min="8" max="8" width="17.7109375" bestFit="1" customWidth="1"/>
    <col min="9" max="9" width="19.140625" bestFit="1" customWidth="1"/>
    <col min="10" max="15" width="14.85546875" customWidth="1"/>
    <col min="16" max="16" width="12.5703125" bestFit="1" customWidth="1"/>
    <col min="17" max="17" width="12.28515625" bestFit="1" customWidth="1"/>
    <col min="18" max="18" width="11.28515625" bestFit="1" customWidth="1"/>
  </cols>
  <sheetData>
    <row r="1" spans="1:25">
      <c r="B1" s="15" t="str">
        <f>'General Inputs'!$D9</f>
        <v>National Fuel Gas Distribution Corporation</v>
      </c>
    </row>
    <row r="2" spans="1:25">
      <c r="B2" s="15" t="str">
        <f>'General Inputs'!$D10</f>
        <v>Gas Class Cost of Service Study</v>
      </c>
    </row>
    <row r="3" spans="1:25">
      <c r="B3" s="15" t="str">
        <f>'General Inputs'!$D11</f>
        <v>Test Year Ended July 31, 2024</v>
      </c>
    </row>
    <row r="4" spans="1:25">
      <c r="B4" s="15" t="s">
        <v>440</v>
      </c>
    </row>
    <row r="5" spans="1:25" ht="13.5" customHeight="1">
      <c r="B5" s="1" t="str">
        <f>'Input-Accounts'!$B$5</f>
        <v>($ in thousands)</v>
      </c>
    </row>
    <row r="6" spans="1:25" ht="52.5" customHeight="1">
      <c r="A6" s="261" t="s">
        <v>125</v>
      </c>
      <c r="B6" s="30" t="s">
        <v>371</v>
      </c>
      <c r="C6" s="21"/>
      <c r="D6" s="28" t="s">
        <v>386</v>
      </c>
      <c r="E6" s="29" t="s">
        <v>355</v>
      </c>
      <c r="F6" s="29"/>
      <c r="G6" s="357" t="str">
        <f>'General Inputs'!D$17</f>
        <v>Residential Service</v>
      </c>
      <c r="H6" s="357" t="str">
        <f>'General Inputs'!E$17</f>
        <v>Small Commercial &amp; PA Service (LE 250)</v>
      </c>
      <c r="I6" s="357" t="str">
        <f>'General Inputs'!F$17</f>
        <v>Small Commercial &amp; PA Service (GT 250)</v>
      </c>
      <c r="J6" s="357" t="str">
        <f>'General Inputs'!G$17</f>
        <v>Large Comm PA Service</v>
      </c>
      <c r="K6" s="357" t="str">
        <f>'General Inputs'!H$17</f>
        <v>NGV</v>
      </c>
      <c r="L6" s="29" t="str">
        <f>'General Inputs'!I$17</f>
        <v>SVIS</v>
      </c>
      <c r="M6" s="29" t="str">
        <f>'General Inputs'!J$17</f>
        <v>IVIS</v>
      </c>
      <c r="N6" s="29" t="str">
        <f>'General Inputs'!K$17</f>
        <v>LVIS</v>
      </c>
      <c r="O6" s="29" t="str">
        <f>'General Inputs'!L$17</f>
        <v>LIS</v>
      </c>
      <c r="Q6" s="297"/>
      <c r="R6" s="297"/>
      <c r="S6" s="297"/>
      <c r="T6" s="297"/>
      <c r="U6" s="297"/>
      <c r="V6" s="297"/>
      <c r="W6" s="297"/>
      <c r="X6" s="297"/>
      <c r="Y6" s="297"/>
    </row>
    <row r="7" spans="1:25">
      <c r="A7"/>
      <c r="D7" s="14"/>
      <c r="E7" s="14"/>
      <c r="F7" s="14"/>
      <c r="G7" s="257"/>
      <c r="H7" s="257"/>
      <c r="I7" s="257"/>
      <c r="J7" s="257"/>
      <c r="K7" s="257"/>
      <c r="L7" s="14"/>
      <c r="M7" s="14"/>
      <c r="N7" s="14"/>
      <c r="O7" s="14"/>
    </row>
    <row r="8" spans="1:25">
      <c r="A8" s="46">
        <f>IF(B8="","",MAX(A$1:A7)+1)</f>
        <v>1</v>
      </c>
      <c r="B8" s="10" t="s">
        <v>389</v>
      </c>
      <c r="C8" s="181"/>
      <c r="D8" s="203">
        <f>Summary!D12</f>
        <v>456782.98091999977</v>
      </c>
      <c r="E8" s="203">
        <f ca="1">IFERROR(IF(D8="","",IF(D8=0,0,IF(ABS(D8-SUM($G8:$O8))&lt;Check_Limit,0,1))),1)</f>
        <v>0</v>
      </c>
      <c r="F8" s="203"/>
      <c r="G8" s="241">
        <f ca="1">Summary!G12</f>
        <v>357449.43947429582</v>
      </c>
      <c r="H8" s="241">
        <f ca="1">Summary!H12</f>
        <v>20930.576869346933</v>
      </c>
      <c r="I8" s="241">
        <f ca="1">Summary!I12</f>
        <v>21489.942596258748</v>
      </c>
      <c r="J8" s="241">
        <f ca="1">Summary!J12</f>
        <v>32399.373775306645</v>
      </c>
      <c r="K8" s="241">
        <f ca="1">Summary!K12</f>
        <v>232.98006912634594</v>
      </c>
      <c r="L8" s="203">
        <f ca="1">Summary!L12</f>
        <v>826.0879438629421</v>
      </c>
      <c r="M8" s="203">
        <f ca="1">Summary!M12</f>
        <v>11756.69150112247</v>
      </c>
      <c r="N8" s="203">
        <f ca="1">Summary!N12</f>
        <v>4281.7470955232857</v>
      </c>
      <c r="O8" s="203">
        <f ca="1">Summary!O12</f>
        <v>7416.141595156826</v>
      </c>
      <c r="Q8" s="20"/>
      <c r="R8" s="20"/>
      <c r="S8" s="20"/>
      <c r="T8" s="20"/>
      <c r="U8" s="20"/>
      <c r="V8" s="20"/>
      <c r="W8" s="20"/>
      <c r="X8" s="20"/>
      <c r="Y8" s="20"/>
    </row>
    <row r="9" spans="1:25">
      <c r="A9" s="46" t="str">
        <f>IF(B9="","",MAX(A$1:A8)+1)</f>
        <v/>
      </c>
      <c r="C9" s="181"/>
      <c r="D9" s="35"/>
      <c r="E9" s="203"/>
      <c r="F9" s="203"/>
      <c r="G9" s="358"/>
      <c r="H9" s="75"/>
      <c r="I9" s="75"/>
      <c r="J9" s="75"/>
      <c r="K9" s="75"/>
      <c r="L9" s="35"/>
      <c r="M9" s="35"/>
      <c r="N9" s="35"/>
      <c r="O9" s="35"/>
    </row>
    <row r="10" spans="1:25">
      <c r="A10" s="46">
        <f>IF(B10="","",MAX(A$1:A9)+1)</f>
        <v>2</v>
      </c>
      <c r="B10" s="9" t="s">
        <v>392</v>
      </c>
      <c r="C10" s="181"/>
      <c r="D10" s="203">
        <f>Summary!D16</f>
        <v>113658.44524073001</v>
      </c>
      <c r="E10" s="203"/>
      <c r="F10" s="203"/>
      <c r="G10" s="241">
        <f ca="1">Summary!G16</f>
        <v>80815.840750000018</v>
      </c>
      <c r="H10" s="241">
        <f ca="1">Summary!H16</f>
        <v>5303.7781346900019</v>
      </c>
      <c r="I10" s="241">
        <f ca="1">Summary!I16</f>
        <v>5596.6357099999996</v>
      </c>
      <c r="J10" s="241">
        <f ca="1">Summary!J16</f>
        <v>11922.568058000004</v>
      </c>
      <c r="K10" s="241">
        <f ca="1">Summary!K16</f>
        <v>34.125600000000333</v>
      </c>
      <c r="L10" s="203">
        <f ca="1">Summary!L16</f>
        <v>355.45309860000015</v>
      </c>
      <c r="M10" s="203">
        <f ca="1">Summary!M16</f>
        <v>4245.5228094400009</v>
      </c>
      <c r="N10" s="203">
        <f ca="1">Summary!N16</f>
        <v>2144.0328800000002</v>
      </c>
      <c r="O10" s="203">
        <f ca="1">Summary!O16</f>
        <v>3240.4882000000002</v>
      </c>
      <c r="Q10" s="20"/>
      <c r="R10" s="20"/>
      <c r="S10" s="20"/>
      <c r="T10" s="20"/>
      <c r="U10" s="20"/>
      <c r="V10" s="20"/>
      <c r="W10" s="20"/>
      <c r="X10" s="20"/>
      <c r="Y10" s="20"/>
    </row>
    <row r="11" spans="1:25">
      <c r="A11" s="46">
        <f>IF(B11="","",MAX(A$1:A10)+1)</f>
        <v>3</v>
      </c>
      <c r="B11" s="9" t="s">
        <v>394</v>
      </c>
      <c r="C11" s="181"/>
      <c r="D11" s="275">
        <f>Summary!D18</f>
        <v>3831.3251885100558</v>
      </c>
      <c r="E11" s="203"/>
      <c r="F11" s="200"/>
      <c r="G11" s="359">
        <f ca="1">Summary!G18</f>
        <v>3292.6522796577074</v>
      </c>
      <c r="H11" s="359">
        <f ca="1">Summary!H18</f>
        <v>136.28192765499438</v>
      </c>
      <c r="I11" s="359">
        <f ca="1">Summary!I18</f>
        <v>159.69588322482059</v>
      </c>
      <c r="J11" s="359">
        <f ca="1">Summary!J18</f>
        <v>140.44925745007066</v>
      </c>
      <c r="K11" s="359">
        <f ca="1">Summary!K18</f>
        <v>9.258814076902226</v>
      </c>
      <c r="L11" s="275">
        <f ca="1">Summary!L18</f>
        <v>6.2145731374389275</v>
      </c>
      <c r="M11" s="275">
        <f ca="1">Summary!M18</f>
        <v>53.69900286788625</v>
      </c>
      <c r="N11" s="275">
        <f ca="1">Summary!N18</f>
        <v>10.961514095528059</v>
      </c>
      <c r="O11" s="275">
        <f ca="1">Summary!O18</f>
        <v>22.111936344707665</v>
      </c>
    </row>
    <row r="12" spans="1:25">
      <c r="A12" s="46">
        <f>IF(B12="","",MAX(A$1:A11)+1)</f>
        <v>4</v>
      </c>
      <c r="B12" s="262" t="s">
        <v>395</v>
      </c>
      <c r="C12" s="181"/>
      <c r="D12" s="124">
        <f>SUM(D10:D11)</f>
        <v>117489.77042924007</v>
      </c>
      <c r="E12" s="203">
        <f ca="1">IFERROR(IF(D12="","",IF(D12=0,0,IF(ABS(D12-SUM($G12:$O12))&lt;Check_Limit,0,1))),1)</f>
        <v>0</v>
      </c>
      <c r="F12" s="124"/>
      <c r="G12" s="124">
        <f t="shared" ref="G12:O12" ca="1" si="0">SUM(G10:G11)</f>
        <v>84108.493029657722</v>
      </c>
      <c r="H12" s="124">
        <f t="shared" ca="1" si="0"/>
        <v>5440.0600623449964</v>
      </c>
      <c r="I12" s="124">
        <f t="shared" ca="1" si="0"/>
        <v>5756.3315932248206</v>
      </c>
      <c r="J12" s="124">
        <f t="shared" ca="1" si="0"/>
        <v>12063.017315450075</v>
      </c>
      <c r="K12" s="124">
        <f t="shared" ca="1" si="0"/>
        <v>43.384414076902559</v>
      </c>
      <c r="L12" s="124">
        <f t="shared" ca="1" si="0"/>
        <v>361.66767173743909</v>
      </c>
      <c r="M12" s="124">
        <f t="shared" ca="1" si="0"/>
        <v>4299.2218123078874</v>
      </c>
      <c r="N12" s="124">
        <f t="shared" ca="1" si="0"/>
        <v>2154.9943940955282</v>
      </c>
      <c r="O12" s="124">
        <f t="shared" ca="1" si="0"/>
        <v>3262.6001363447081</v>
      </c>
    </row>
    <row r="13" spans="1:25">
      <c r="A13" s="46" t="str">
        <f>IF(B13="","",MAX(A$1:A12)+1)</f>
        <v/>
      </c>
      <c r="B13" s="10"/>
      <c r="C13" s="181"/>
      <c r="D13" s="124"/>
      <c r="E13" s="200"/>
      <c r="F13" s="200"/>
      <c r="G13" s="124"/>
      <c r="H13" s="124"/>
      <c r="I13" s="124"/>
      <c r="J13" s="124"/>
      <c r="K13" s="124"/>
      <c r="L13" s="124"/>
      <c r="M13" s="124"/>
      <c r="N13" s="124"/>
      <c r="O13" s="124"/>
    </row>
    <row r="14" spans="1:25">
      <c r="A14" s="46">
        <f>IF(B14="","",MAX(A$1:A13)+1)</f>
        <v>5</v>
      </c>
      <c r="B14" s="1" t="s">
        <v>441</v>
      </c>
      <c r="C14" s="181"/>
      <c r="D14" s="234">
        <f>D12/D21</f>
        <v>0.8067668813691462</v>
      </c>
      <c r="E14" s="200"/>
      <c r="F14" s="200"/>
      <c r="G14" s="360">
        <f t="shared" ref="G14:O14" ca="1" si="1">G12/G21</f>
        <v>0.71215008130383362</v>
      </c>
      <c r="H14" s="360">
        <f t="shared" ca="1" si="1"/>
        <v>0.80300438351212355</v>
      </c>
      <c r="I14" s="360">
        <f t="shared" ca="1" si="1"/>
        <v>0.91570591585309746</v>
      </c>
      <c r="J14" s="360">
        <f t="shared" ca="1" si="1"/>
        <v>1.4461624799522379</v>
      </c>
      <c r="K14" s="360">
        <f t="shared" ca="1" si="1"/>
        <v>0.61696360844099762</v>
      </c>
      <c r="L14" s="234">
        <f t="shared" ca="1" si="1"/>
        <v>1.3729058607170157</v>
      </c>
      <c r="M14" s="234">
        <f t="shared" ca="1" si="1"/>
        <v>1.4520501312952194</v>
      </c>
      <c r="N14" s="234">
        <f t="shared" ca="1" si="1"/>
        <v>2.0721323201902488</v>
      </c>
      <c r="O14" s="234">
        <f t="shared" ca="1" si="1"/>
        <v>1.8241248499232432</v>
      </c>
    </row>
    <row r="15" spans="1:25">
      <c r="A15" s="46">
        <f>IF(B15="","",MAX(A$1:A14)+1)</f>
        <v>6</v>
      </c>
      <c r="B15" s="105" t="s">
        <v>442</v>
      </c>
      <c r="C15" s="181"/>
      <c r="D15" s="274">
        <f>D14/$D$14</f>
        <v>1</v>
      </c>
      <c r="E15" s="203"/>
      <c r="F15" s="200"/>
      <c r="G15" s="361">
        <f t="shared" ref="G15:O15" ca="1" si="2">G14/$D$14</f>
        <v>0.88272101613202003</v>
      </c>
      <c r="H15" s="361">
        <f t="shared" ca="1" si="2"/>
        <v>0.995336325840945</v>
      </c>
      <c r="I15" s="361">
        <f t="shared" ca="1" si="2"/>
        <v>1.1350316144597721</v>
      </c>
      <c r="J15" s="361">
        <f t="shared" ca="1" si="2"/>
        <v>1.7925407120059114</v>
      </c>
      <c r="K15" s="361">
        <f t="shared" ca="1" si="2"/>
        <v>0.76473591403995456</v>
      </c>
      <c r="L15" s="274">
        <f t="shared" ca="1" si="2"/>
        <v>1.7017380019208121</v>
      </c>
      <c r="M15" s="274">
        <f t="shared" ca="1" si="2"/>
        <v>1.7998385467075413</v>
      </c>
      <c r="N15" s="274">
        <f ca="1">N14/$D$14</f>
        <v>2.5684399893481982</v>
      </c>
      <c r="O15" s="274">
        <f t="shared" ca="1" si="2"/>
        <v>2.261030902542208</v>
      </c>
    </row>
    <row r="16" spans="1:25">
      <c r="A16" s="46" t="str">
        <f>IF(B16="","",MAX(A$1:A15)+1)</f>
        <v/>
      </c>
      <c r="B16" s="56"/>
      <c r="C16" s="181"/>
      <c r="D16" s="203"/>
      <c r="E16" s="200"/>
      <c r="F16" s="200"/>
      <c r="G16" s="241"/>
      <c r="H16" s="241"/>
      <c r="I16" s="241"/>
      <c r="J16" s="241"/>
      <c r="K16" s="241"/>
      <c r="L16" s="203"/>
      <c r="M16" s="203"/>
      <c r="N16" s="203"/>
      <c r="O16" s="203"/>
    </row>
    <row r="17" spans="1:18">
      <c r="A17" s="46">
        <f>IF(B17="","",MAX(A$1:A16)+1)</f>
        <v>7</v>
      </c>
      <c r="B17" s="284" t="s">
        <v>443</v>
      </c>
      <c r="C17" s="181"/>
      <c r="D17" s="187"/>
      <c r="E17" s="203"/>
      <c r="F17" s="200"/>
      <c r="G17" s="187"/>
      <c r="H17" s="187"/>
      <c r="I17" s="187"/>
      <c r="J17" s="187"/>
      <c r="K17" s="187"/>
      <c r="L17" s="187"/>
      <c r="M17" s="187"/>
      <c r="N17" s="187"/>
      <c r="O17" s="187"/>
    </row>
    <row r="18" spans="1:18">
      <c r="A18" s="46">
        <f>IF(B18="","",MAX(A$1:A17)+1)</f>
        <v>8</v>
      </c>
      <c r="B18" s="56" t="s">
        <v>444</v>
      </c>
      <c r="C18" s="181"/>
      <c r="D18" s="170">
        <f>-Summary!D72</f>
        <v>27948.79445474816</v>
      </c>
      <c r="E18" s="203">
        <f ca="1">IFERROR(IF(D18="","",IF(D18=0,0,IF(ABS(D18-SUM($G18:$O18))&lt;Check_Limit,0,1))),1)</f>
        <v>0</v>
      </c>
      <c r="F18" s="226"/>
      <c r="G18" s="170">
        <f ca="1">-Summary!G72</f>
        <v>33838.490449575649</v>
      </c>
      <c r="H18" s="170">
        <f ca="1">-Summary!H72</f>
        <v>1325.8714482376436</v>
      </c>
      <c r="I18" s="170">
        <f ca="1">-Summary!I72</f>
        <v>519.45847593406688</v>
      </c>
      <c r="J18" s="170">
        <f ca="1">-Summary!J72</f>
        <v>-3730.7432460370037</v>
      </c>
      <c r="K18" s="170">
        <f ca="1">-Summary!K72</f>
        <v>26.264658430993222</v>
      </c>
      <c r="L18" s="170">
        <f ca="1">-Summary!L72</f>
        <v>-98.647773046298198</v>
      </c>
      <c r="M18" s="170">
        <f ca="1">-Summary!M72</f>
        <v>-1341.3807090341029</v>
      </c>
      <c r="N18" s="170">
        <f ca="1">-Summary!N72</f>
        <v>-1115.5733733522666</v>
      </c>
      <c r="O18" s="170">
        <f ca="1">-Summary!O72</f>
        <v>-1474.9454759604446</v>
      </c>
    </row>
    <row r="19" spans="1:18">
      <c r="A19" s="46">
        <f>IF(B19="","",MAX(A$1:A18)+1)</f>
        <v>9</v>
      </c>
      <c r="B19" s="56" t="s">
        <v>445</v>
      </c>
      <c r="C19" s="181"/>
      <c r="D19" s="226">
        <f>Summary!D69</f>
        <v>141607.23969547817</v>
      </c>
      <c r="E19" s="203">
        <f ca="1">IFERROR(IF(D19="","",IF(D19=0,0,IF(ABS(D19-SUM($G19:$O19))&lt;Check_Limit,0,1))),1)</f>
        <v>0</v>
      </c>
      <c r="F19" s="226"/>
      <c r="G19" s="362">
        <f ca="1">Summary!G69</f>
        <v>114654.33119957568</v>
      </c>
      <c r="H19" s="362">
        <f ca="1">Summary!H69</f>
        <v>6629.6495829276464</v>
      </c>
      <c r="I19" s="362">
        <f ca="1">Summary!I69</f>
        <v>6116.0941859340674</v>
      </c>
      <c r="J19" s="362">
        <f ca="1">Summary!J69</f>
        <v>8191.8248119630007</v>
      </c>
      <c r="K19" s="362">
        <f ca="1">Summary!K69</f>
        <v>60.390258430993526</v>
      </c>
      <c r="L19" s="226">
        <f ca="1">Summary!L69</f>
        <v>256.80532555370195</v>
      </c>
      <c r="M19" s="226">
        <f ca="1">Summary!M69</f>
        <v>2904.142100405898</v>
      </c>
      <c r="N19" s="226">
        <f ca="1">Summary!N69</f>
        <v>1028.4595066477336</v>
      </c>
      <c r="O19" s="226">
        <f ca="1">Summary!O69</f>
        <v>1765.5427240395557</v>
      </c>
    </row>
    <row r="20" spans="1:18">
      <c r="A20" s="46">
        <f>IF(B20="","",MAX(A$1:A19)+1)</f>
        <v>10</v>
      </c>
      <c r="B20" s="65" t="s">
        <v>394</v>
      </c>
      <c r="C20" s="181"/>
      <c r="D20" s="267">
        <f>SUM(Summary!D66:D68)</f>
        <v>4023.1439289100558</v>
      </c>
      <c r="E20" s="203">
        <f ca="1">IFERROR(IF(D20="","",IF(D20=0,0,IF(ABS(D20-SUM($G20:$O20))&lt;Check_Limit,0,1))),1)</f>
        <v>0</v>
      </c>
      <c r="F20" s="230"/>
      <c r="G20" s="267">
        <f ca="1">SUM(Summary!G66:G68)</f>
        <v>3450.6795808323536</v>
      </c>
      <c r="H20" s="267">
        <f ca="1">SUM(Summary!H66:H68)</f>
        <v>144.98350008448912</v>
      </c>
      <c r="I20" s="267">
        <f ca="1">SUM(Summary!I66:I68)</f>
        <v>170.12881816442629</v>
      </c>
      <c r="J20" s="267">
        <f ca="1">SUM(Summary!J66:J68)</f>
        <v>149.57353205189773</v>
      </c>
      <c r="K20" s="267">
        <f ca="1">SUM(Summary!K66:K68)</f>
        <v>9.9289848490605834</v>
      </c>
      <c r="L20" s="267">
        <f ca="1">SUM(Summary!L66:L68)</f>
        <v>6.6269184812634565</v>
      </c>
      <c r="M20" s="267">
        <f ca="1">SUM(Summary!M66:M68)</f>
        <v>56.652241090431332</v>
      </c>
      <c r="N20" s="267">
        <f ca="1">SUM(Summary!N66:N68)</f>
        <v>11.529288033906795</v>
      </c>
      <c r="O20" s="267">
        <f ca="1">SUM(Summary!O66:O68)</f>
        <v>23.041065322227336</v>
      </c>
    </row>
    <row r="21" spans="1:18" s="1" customFormat="1">
      <c r="A21" s="46">
        <f>IF(B21="","",MAX(A$1:A20)+1)</f>
        <v>11</v>
      </c>
      <c r="B21" s="264" t="s">
        <v>446</v>
      </c>
      <c r="C21" s="205"/>
      <c r="D21" s="124">
        <f>SUM(D19:D20)</f>
        <v>145630.38362438823</v>
      </c>
      <c r="E21" s="200">
        <f ca="1">IFERROR(IF(D21="","",IF(D21=0,0,IF(ABS(D21-SUM($G21:$O21))&lt;Check_Limit,0,1))),1)</f>
        <v>0</v>
      </c>
      <c r="F21" s="200"/>
      <c r="G21" s="124">
        <f t="shared" ref="G21:O21" ca="1" si="3">SUM(G19:G20)</f>
        <v>118105.01078040803</v>
      </c>
      <c r="H21" s="124">
        <f t="shared" ca="1" si="3"/>
        <v>6774.6330830121351</v>
      </c>
      <c r="I21" s="124">
        <f t="shared" ca="1" si="3"/>
        <v>6286.2230040984932</v>
      </c>
      <c r="J21" s="124">
        <f t="shared" ca="1" si="3"/>
        <v>8341.3983440148986</v>
      </c>
      <c r="K21" s="124">
        <f t="shared" ca="1" si="3"/>
        <v>70.31924328005411</v>
      </c>
      <c r="L21" s="124">
        <f t="shared" ca="1" si="3"/>
        <v>263.43224403496538</v>
      </c>
      <c r="M21" s="124">
        <f t="shared" ca="1" si="3"/>
        <v>2960.7943414963293</v>
      </c>
      <c r="N21" s="124">
        <f t="shared" ca="1" si="3"/>
        <v>1039.9887946816405</v>
      </c>
      <c r="O21" s="124">
        <f t="shared" ca="1" si="3"/>
        <v>1788.5837893617829</v>
      </c>
    </row>
    <row r="22" spans="1:18">
      <c r="A22" s="46" t="str">
        <f>IF(B22="","",MAX(A$1:A21)+1)</f>
        <v/>
      </c>
      <c r="B22" s="105"/>
      <c r="C22" s="181"/>
      <c r="D22" s="203"/>
      <c r="E22" s="203"/>
      <c r="F22" s="203"/>
      <c r="G22" s="241"/>
      <c r="H22" s="241"/>
      <c r="I22" s="241"/>
      <c r="J22" s="241"/>
      <c r="K22" s="241"/>
      <c r="L22" s="203"/>
      <c r="M22" s="203"/>
      <c r="N22" s="203"/>
      <c r="O22" s="203"/>
    </row>
    <row r="23" spans="1:18">
      <c r="A23" s="46">
        <f>IF(B23="","",MAX(A$1:A22)+1)</f>
        <v>12</v>
      </c>
      <c r="B23" s="105" t="s">
        <v>447</v>
      </c>
      <c r="C23" s="181"/>
      <c r="D23" s="39">
        <f>D18/D12</f>
        <v>0.23788279058371919</v>
      </c>
      <c r="E23" s="203"/>
      <c r="F23" s="203"/>
      <c r="G23" s="61">
        <f ca="1">G18/G12</f>
        <v>0.40231954266073661</v>
      </c>
      <c r="H23" s="61">
        <f t="shared" ref="H23:O23" ca="1" si="4">H18/H12</f>
        <v>0.24372367823933774</v>
      </c>
      <c r="I23" s="61">
        <f t="shared" ca="1" si="4"/>
        <v>9.0241235676114875E-2</v>
      </c>
      <c r="J23" s="61">
        <f t="shared" ca="1" si="4"/>
        <v>-0.30927115069782263</v>
      </c>
      <c r="K23" s="61">
        <f t="shared" ca="1" si="4"/>
        <v>0.6053938721965193</v>
      </c>
      <c r="L23" s="39">
        <f t="shared" ca="1" si="4"/>
        <v>-0.27275806148887372</v>
      </c>
      <c r="M23" s="39">
        <f t="shared" ca="1" si="4"/>
        <v>-0.31200546694147641</v>
      </c>
      <c r="N23" s="39">
        <f t="shared" ca="1" si="4"/>
        <v>-0.51766880526874104</v>
      </c>
      <c r="O23" s="39">
        <f t="shared" ca="1" si="4"/>
        <v>-0.45207669169440939</v>
      </c>
    </row>
    <row r="24" spans="1:18">
      <c r="A24" s="46">
        <f>IF(B24="","",MAX(A$1:A23)+1)</f>
        <v>13</v>
      </c>
      <c r="B24" s="105" t="s">
        <v>448</v>
      </c>
      <c r="C24" s="181"/>
      <c r="D24" s="39">
        <f>D18/D10</f>
        <v>0.24590160806398736</v>
      </c>
      <c r="E24" s="203"/>
      <c r="F24" s="226"/>
      <c r="G24" s="61">
        <f t="shared" ref="G24:O24" ca="1" si="5">G18/G10</f>
        <v>0.41871111078647832</v>
      </c>
      <c r="H24" s="61">
        <f t="shared" ca="1" si="5"/>
        <v>0.24998622011837582</v>
      </c>
      <c r="I24" s="61">
        <f t="shared" ca="1" si="5"/>
        <v>9.2816202956698596E-2</v>
      </c>
      <c r="J24" s="61">
        <f t="shared" ca="1" si="5"/>
        <v>-0.31291440131756576</v>
      </c>
      <c r="K24" s="61">
        <f t="shared" ca="1" si="5"/>
        <v>0.76964678807091935</v>
      </c>
      <c r="L24" s="39">
        <f t="shared" ca="1" si="5"/>
        <v>-0.2775268338771999</v>
      </c>
      <c r="M24" s="39">
        <f t="shared" ca="1" si="5"/>
        <v>-0.31595183190431042</v>
      </c>
      <c r="N24" s="39">
        <f t="shared" ca="1" si="5"/>
        <v>-0.52031542228599892</v>
      </c>
      <c r="O24" s="39">
        <f t="shared" ca="1" si="5"/>
        <v>-0.4551615018874145</v>
      </c>
    </row>
    <row r="25" spans="1:18" ht="17.25">
      <c r="A25" s="46" t="str">
        <f>IF(B25="","",MAX(A$1:A24)+1)</f>
        <v/>
      </c>
      <c r="B25" s="236"/>
      <c r="C25" s="181"/>
      <c r="D25" s="190"/>
      <c r="E25" s="203"/>
      <c r="F25" s="203"/>
      <c r="G25" s="363"/>
      <c r="H25" s="363"/>
      <c r="I25" s="363"/>
      <c r="J25" s="363"/>
      <c r="K25" s="363"/>
      <c r="L25" s="190"/>
      <c r="M25" s="190"/>
      <c r="N25" s="190"/>
      <c r="O25" s="190"/>
      <c r="Q25" s="371"/>
      <c r="R25" s="371"/>
    </row>
    <row r="26" spans="1:18">
      <c r="A26" s="46">
        <f>IF(B26="","",MAX(A$1:A25)+1)</f>
        <v>14</v>
      </c>
      <c r="B26" s="105" t="s">
        <v>449</v>
      </c>
      <c r="C26" s="181"/>
      <c r="D26" s="234">
        <f t="shared" ref="D26" si="6">D21/D21</f>
        <v>1</v>
      </c>
      <c r="E26" s="203"/>
      <c r="F26" s="203"/>
      <c r="G26" s="360">
        <f t="shared" ref="G26:O26" ca="1" si="7">G21/G21</f>
        <v>1</v>
      </c>
      <c r="H26" s="360">
        <f t="shared" ca="1" si="7"/>
        <v>1</v>
      </c>
      <c r="I26" s="360">
        <f t="shared" ca="1" si="7"/>
        <v>1</v>
      </c>
      <c r="J26" s="360">
        <f t="shared" ca="1" si="7"/>
        <v>1</v>
      </c>
      <c r="K26" s="360">
        <f t="shared" ca="1" si="7"/>
        <v>1</v>
      </c>
      <c r="L26" s="234">
        <f t="shared" ca="1" si="7"/>
        <v>1</v>
      </c>
      <c r="M26" s="234">
        <f t="shared" ca="1" si="7"/>
        <v>1</v>
      </c>
      <c r="N26" s="234">
        <f t="shared" ca="1" si="7"/>
        <v>1</v>
      </c>
      <c r="O26" s="234">
        <f t="shared" ca="1" si="7"/>
        <v>1</v>
      </c>
      <c r="Q26" s="371"/>
      <c r="R26" s="371"/>
    </row>
    <row r="27" spans="1:18">
      <c r="A27" s="46">
        <f>IF(B27="","",MAX(A$1:A26)+1)</f>
        <v>15</v>
      </c>
      <c r="B27" s="105" t="s">
        <v>450</v>
      </c>
      <c r="C27" s="181"/>
      <c r="D27" s="274">
        <f>D26/$D$26</f>
        <v>1</v>
      </c>
      <c r="E27" s="203"/>
      <c r="F27" s="203"/>
      <c r="G27" s="361">
        <f t="shared" ref="G27:O27" ca="1" si="8">G26/$D$26</f>
        <v>1</v>
      </c>
      <c r="H27" s="361">
        <f t="shared" ca="1" si="8"/>
        <v>1</v>
      </c>
      <c r="I27" s="361">
        <f t="shared" ca="1" si="8"/>
        <v>1</v>
      </c>
      <c r="J27" s="361">
        <f t="shared" ca="1" si="8"/>
        <v>1</v>
      </c>
      <c r="K27" s="361">
        <f t="shared" ca="1" si="8"/>
        <v>1</v>
      </c>
      <c r="L27" s="274">
        <f t="shared" ca="1" si="8"/>
        <v>1</v>
      </c>
      <c r="M27" s="274">
        <f t="shared" ca="1" si="8"/>
        <v>1</v>
      </c>
      <c r="N27" s="274">
        <f t="shared" ca="1" si="8"/>
        <v>1</v>
      </c>
      <c r="O27" s="274">
        <f t="shared" ca="1" si="8"/>
        <v>1</v>
      </c>
      <c r="Q27" s="371"/>
      <c r="R27" s="371"/>
    </row>
    <row r="28" spans="1:18">
      <c r="A28" s="46" t="str">
        <f>IF(B28="","",MAX(A$1:A27)+1)</f>
        <v/>
      </c>
      <c r="B28" s="56"/>
      <c r="C28" s="181"/>
      <c r="D28" s="187"/>
      <c r="E28" s="203"/>
      <c r="F28" s="188"/>
      <c r="G28" s="187"/>
      <c r="H28" s="187"/>
      <c r="I28" s="187"/>
      <c r="J28" s="187"/>
      <c r="K28" s="187"/>
      <c r="L28" s="187"/>
      <c r="M28" s="187"/>
      <c r="N28" s="187"/>
      <c r="O28" s="187"/>
      <c r="Q28" s="371"/>
      <c r="R28" s="371"/>
    </row>
    <row r="29" spans="1:18" ht="17.25">
      <c r="A29" s="46">
        <f>IF(B29="","",MAX(A$1:A28)+1)</f>
        <v>16</v>
      </c>
      <c r="B29" s="284" t="s">
        <v>451</v>
      </c>
      <c r="C29" s="181"/>
      <c r="D29" s="77"/>
      <c r="E29" s="203"/>
      <c r="F29" s="203"/>
      <c r="G29" s="189"/>
      <c r="H29" s="189"/>
      <c r="I29" s="189"/>
      <c r="J29" s="189"/>
      <c r="K29" s="189"/>
      <c r="L29" s="189"/>
      <c r="M29" s="189"/>
      <c r="N29" s="189"/>
      <c r="O29" s="189"/>
      <c r="Q29" s="371"/>
      <c r="R29" s="371"/>
    </row>
    <row r="30" spans="1:18" ht="17.25">
      <c r="A30" s="46">
        <f>IF(B30="","",MAX(A$1:A29)+1)</f>
        <v>17</v>
      </c>
      <c r="B30" s="56" t="s">
        <v>452</v>
      </c>
      <c r="C30" s="181"/>
      <c r="D30" s="276">
        <f>D24</f>
        <v>0.24590160806398736</v>
      </c>
      <c r="E30" s="203"/>
      <c r="F30" s="190"/>
      <c r="G30" s="277">
        <f>$D$30</f>
        <v>0.24590160806398736</v>
      </c>
      <c r="H30" s="277">
        <f t="shared" ref="H30:O30" si="9">$D$30</f>
        <v>0.24590160806398736</v>
      </c>
      <c r="I30" s="277">
        <f t="shared" si="9"/>
        <v>0.24590160806398736</v>
      </c>
      <c r="J30" s="277">
        <f t="shared" si="9"/>
        <v>0.24590160806398736</v>
      </c>
      <c r="K30" s="277">
        <f t="shared" si="9"/>
        <v>0.24590160806398736</v>
      </c>
      <c r="L30" s="277">
        <f t="shared" si="9"/>
        <v>0.24590160806398736</v>
      </c>
      <c r="M30" s="277">
        <f t="shared" si="9"/>
        <v>0.24590160806398736</v>
      </c>
      <c r="N30" s="277">
        <f t="shared" si="9"/>
        <v>0.24590160806398736</v>
      </c>
      <c r="O30" s="277">
        <f t="shared" si="9"/>
        <v>0.24590160806398736</v>
      </c>
      <c r="Q30" s="371"/>
      <c r="R30" s="371"/>
    </row>
    <row r="31" spans="1:18" s="1" customFormat="1">
      <c r="A31" s="46">
        <f>IF(B31="","",MAX(A$1:A30)+1)</f>
        <v>18</v>
      </c>
      <c r="B31" s="56" t="s">
        <v>444</v>
      </c>
      <c r="C31" s="205"/>
      <c r="D31" s="170">
        <f>D10*D30</f>
        <v>27948.79445474816</v>
      </c>
      <c r="E31" s="200">
        <f ca="1">IFERROR(IF(D31="","",IF(D31=0,0,IF(ABS(D31-SUM($G31:$O31))&lt;Check_Limit,0,1))),1)</f>
        <v>0</v>
      </c>
      <c r="F31" s="200"/>
      <c r="G31" s="170">
        <f t="shared" ref="G31:O31" ca="1" si="10">G10*G30</f>
        <v>19872.745197468124</v>
      </c>
      <c r="H31" s="170">
        <f t="shared" ca="1" si="10"/>
        <v>1304.2075721348867</v>
      </c>
      <c r="I31" s="170">
        <f t="shared" ca="1" si="10"/>
        <v>1376.2217208373356</v>
      </c>
      <c r="J31" s="170">
        <f t="shared" ca="1" si="10"/>
        <v>2931.7786577145321</v>
      </c>
      <c r="K31" s="170">
        <f t="shared" ca="1" si="10"/>
        <v>8.3915399161484885</v>
      </c>
      <c r="L31" s="170">
        <f t="shared" ca="1" si="10"/>
        <v>87.406488537067091</v>
      </c>
      <c r="M31" s="170">
        <f t="shared" ca="1" si="10"/>
        <v>1043.9808859136335</v>
      </c>
      <c r="N31" s="170">
        <f t="shared" ca="1" si="10"/>
        <v>527.2211329340621</v>
      </c>
      <c r="O31" s="170">
        <f t="shared" ca="1" si="10"/>
        <v>796.84125929237598</v>
      </c>
      <c r="Q31" s="372"/>
      <c r="R31" s="372"/>
    </row>
    <row r="32" spans="1:18">
      <c r="A32" s="46">
        <f>IF(B32="","",MAX(A$1:A31)+1)</f>
        <v>19</v>
      </c>
      <c r="B32" s="56" t="s">
        <v>453</v>
      </c>
      <c r="C32" s="181"/>
      <c r="D32" s="187">
        <f>D31+D10</f>
        <v>141607.23969547817</v>
      </c>
      <c r="E32" s="200">
        <f ca="1">IFERROR(IF(D32="","",IF(D32=0,0,IF(ABS(D32-SUM($G32:$O32))&lt;Check_Limit,0,1))),1)</f>
        <v>0</v>
      </c>
      <c r="F32" s="203"/>
      <c r="G32" s="187">
        <f t="shared" ref="G32:O32" ca="1" si="11">G31+G10</f>
        <v>100688.58594746815</v>
      </c>
      <c r="H32" s="187">
        <f t="shared" ca="1" si="11"/>
        <v>6607.9857068248884</v>
      </c>
      <c r="I32" s="187">
        <f t="shared" ca="1" si="11"/>
        <v>6972.8574308373354</v>
      </c>
      <c r="J32" s="187">
        <f t="shared" ca="1" si="11"/>
        <v>14854.346715714537</v>
      </c>
      <c r="K32" s="187">
        <f t="shared" ca="1" si="11"/>
        <v>42.517139916148821</v>
      </c>
      <c r="L32" s="187">
        <f t="shared" ca="1" si="11"/>
        <v>442.85958713706725</v>
      </c>
      <c r="M32" s="187">
        <f t="shared" ca="1" si="11"/>
        <v>5289.5036953536346</v>
      </c>
      <c r="N32" s="187">
        <f t="shared" ca="1" si="11"/>
        <v>2671.2540129340623</v>
      </c>
      <c r="O32" s="187">
        <f t="shared" ca="1" si="11"/>
        <v>4037.3294592923762</v>
      </c>
      <c r="Q32" s="371"/>
      <c r="R32" s="371"/>
    </row>
    <row r="33" spans="1:18" s="243" customFormat="1">
      <c r="A33" s="367">
        <f>IF(B33="","",MAX(A$1:A32)+1)</f>
        <v>20</v>
      </c>
      <c r="B33" s="368" t="s">
        <v>394</v>
      </c>
      <c r="C33" s="245"/>
      <c r="D33" s="278">
        <f>D20</f>
        <v>4023.1439289100558</v>
      </c>
      <c r="E33" s="242">
        <f ca="1">IFERROR(IF(D33="","",IF(D33=0,0,IF(ABS(D33-SUM($G33:$O33))&lt;Check_Limit,0,1))),1)</f>
        <v>0</v>
      </c>
      <c r="F33" s="242"/>
      <c r="G33" s="278">
        <f t="shared" ref="G33:O33" ca="1" si="12">G20</f>
        <v>3450.6795808323536</v>
      </c>
      <c r="H33" s="278">
        <f t="shared" ca="1" si="12"/>
        <v>144.98350008448912</v>
      </c>
      <c r="I33" s="278">
        <f t="shared" ca="1" si="12"/>
        <v>170.12881816442629</v>
      </c>
      <c r="J33" s="278">
        <f t="shared" ca="1" si="12"/>
        <v>149.57353205189773</v>
      </c>
      <c r="K33" s="278">
        <f t="shared" ca="1" si="12"/>
        <v>9.9289848490605834</v>
      </c>
      <c r="L33" s="278">
        <f t="shared" ca="1" si="12"/>
        <v>6.6269184812634565</v>
      </c>
      <c r="M33" s="278">
        <f t="shared" ca="1" si="12"/>
        <v>56.652241090431332</v>
      </c>
      <c r="N33" s="278">
        <f t="shared" ca="1" si="12"/>
        <v>11.529288033906795</v>
      </c>
      <c r="O33" s="278">
        <f t="shared" ca="1" si="12"/>
        <v>23.041065322227336</v>
      </c>
      <c r="Q33" s="371"/>
      <c r="R33" s="373"/>
    </row>
    <row r="34" spans="1:18">
      <c r="A34" s="46">
        <f>IF(B34="","",MAX(A$1:A33)+1)</f>
        <v>21</v>
      </c>
      <c r="B34" s="264" t="s">
        <v>454</v>
      </c>
      <c r="C34" s="181"/>
      <c r="D34" s="123">
        <f>SUM(D32:D33)</f>
        <v>145630.38362438823</v>
      </c>
      <c r="E34" s="200"/>
      <c r="F34" s="200"/>
      <c r="G34" s="123">
        <f t="shared" ref="G34:O34" ca="1" si="13">SUM(G32:G33)</f>
        <v>104139.2655283005</v>
      </c>
      <c r="H34" s="123">
        <f t="shared" ca="1" si="13"/>
        <v>6752.9692069093771</v>
      </c>
      <c r="I34" s="123">
        <f t="shared" ca="1" si="13"/>
        <v>7142.9862490017613</v>
      </c>
      <c r="J34" s="123">
        <f t="shared" ca="1" si="13"/>
        <v>15003.920247766435</v>
      </c>
      <c r="K34" s="123">
        <f t="shared" ca="1" si="13"/>
        <v>52.446124765209404</v>
      </c>
      <c r="L34" s="123">
        <f t="shared" ca="1" si="13"/>
        <v>449.48650561833068</v>
      </c>
      <c r="M34" s="123">
        <f t="shared" ca="1" si="13"/>
        <v>5346.1559364440664</v>
      </c>
      <c r="N34" s="123">
        <f t="shared" ca="1" si="13"/>
        <v>2682.7833009679689</v>
      </c>
      <c r="O34" s="123">
        <f t="shared" ca="1" si="13"/>
        <v>4060.3705246146037</v>
      </c>
      <c r="Q34" s="371"/>
      <c r="R34" s="371"/>
    </row>
    <row r="35" spans="1:18">
      <c r="A35" s="46" t="str">
        <f>IF(B35="","",MAX(A$1:A34)+1)</f>
        <v/>
      </c>
      <c r="B35" s="56"/>
      <c r="C35" s="181"/>
      <c r="D35" s="124"/>
      <c r="E35" s="203"/>
      <c r="F35" s="200"/>
      <c r="G35" s="124"/>
      <c r="H35" s="124"/>
      <c r="I35" s="124"/>
      <c r="J35" s="124"/>
      <c r="K35" s="124"/>
      <c r="L35" s="124"/>
      <c r="M35" s="124"/>
      <c r="N35" s="124"/>
      <c r="O35" s="124"/>
      <c r="Q35" s="371"/>
      <c r="R35" s="371"/>
    </row>
    <row r="36" spans="1:18">
      <c r="A36" s="46">
        <f>IF(B36="","",MAX(A$1:A35)+1)</f>
        <v>22</v>
      </c>
      <c r="B36" s="105" t="s">
        <v>449</v>
      </c>
      <c r="C36" s="181"/>
      <c r="D36" s="234">
        <f>D34/D21</f>
        <v>1</v>
      </c>
      <c r="E36" s="203"/>
      <c r="F36" s="203"/>
      <c r="G36" s="234">
        <f t="shared" ref="G36:O36" ca="1" si="14">G34/G21</f>
        <v>0.88175145863985427</v>
      </c>
      <c r="H36" s="234">
        <f t="shared" ca="1" si="14"/>
        <v>0.99680220672657804</v>
      </c>
      <c r="I36" s="234">
        <f t="shared" ca="1" si="14"/>
        <v>1.1362922130418656</v>
      </c>
      <c r="J36" s="234">
        <f t="shared" ca="1" si="14"/>
        <v>1.7987296169031435</v>
      </c>
      <c r="K36" s="234">
        <f t="shared" ca="1" si="14"/>
        <v>0.74582891281035191</v>
      </c>
      <c r="L36" s="234">
        <f t="shared" ca="1" si="14"/>
        <v>1.7062698883537974</v>
      </c>
      <c r="M36" s="234">
        <f t="shared" ca="1" si="14"/>
        <v>1.8056492007959664</v>
      </c>
      <c r="N36" s="234">
        <f t="shared" ca="1" si="14"/>
        <v>2.5796271216453035</v>
      </c>
      <c r="O36" s="234">
        <f t="shared" ca="1" si="14"/>
        <v>2.2701595244041983</v>
      </c>
      <c r="Q36" s="371"/>
      <c r="R36" s="371"/>
    </row>
    <row r="37" spans="1:18" s="194" customFormat="1">
      <c r="A37" s="46">
        <f>IF(B37="","",MAX(A$1:A36)+1)</f>
        <v>23</v>
      </c>
      <c r="B37" s="105" t="s">
        <v>450</v>
      </c>
      <c r="C37" s="206"/>
      <c r="D37" s="274">
        <f>D36/$D$36</f>
        <v>1</v>
      </c>
      <c r="E37" s="207"/>
      <c r="F37" s="207"/>
      <c r="G37" s="274">
        <f t="shared" ref="G37:O37" ca="1" si="15">G36/$D$36</f>
        <v>0.88175145863985427</v>
      </c>
      <c r="H37" s="274">
        <f t="shared" ca="1" si="15"/>
        <v>0.99680220672657804</v>
      </c>
      <c r="I37" s="274">
        <f t="shared" ca="1" si="15"/>
        <v>1.1362922130418656</v>
      </c>
      <c r="J37" s="274">
        <f t="shared" ca="1" si="15"/>
        <v>1.7987296169031435</v>
      </c>
      <c r="K37" s="274">
        <f t="shared" ca="1" si="15"/>
        <v>0.74582891281035191</v>
      </c>
      <c r="L37" s="274">
        <f t="shared" ca="1" si="15"/>
        <v>1.7062698883537974</v>
      </c>
      <c r="M37" s="274">
        <f t="shared" ca="1" si="15"/>
        <v>1.8056492007959664</v>
      </c>
      <c r="N37" s="274">
        <f t="shared" ca="1" si="15"/>
        <v>2.5796271216453035</v>
      </c>
      <c r="O37" s="274">
        <f t="shared" ca="1" si="15"/>
        <v>2.2701595244041983</v>
      </c>
      <c r="Q37" s="374"/>
      <c r="R37" s="375"/>
    </row>
    <row r="38" spans="1:18" s="194" customFormat="1">
      <c r="A38" s="46" t="str">
        <f>IF(B38="","",MAX(A$1:A37)+1)</f>
        <v/>
      </c>
      <c r="B38" s="263"/>
      <c r="C38" s="206"/>
      <c r="D38" s="237"/>
      <c r="E38" s="207"/>
      <c r="F38" s="207"/>
      <c r="G38" s="237"/>
      <c r="H38" s="237"/>
      <c r="I38" s="237"/>
      <c r="J38" s="237"/>
      <c r="K38" s="237"/>
      <c r="L38" s="237"/>
      <c r="M38" s="237"/>
      <c r="N38" s="237"/>
      <c r="O38" s="237"/>
      <c r="Q38" s="374"/>
      <c r="R38" s="375"/>
    </row>
    <row r="39" spans="1:18">
      <c r="A39" s="46">
        <f>IF(B39="","",MAX(A$1:A38)+1)</f>
        <v>24</v>
      </c>
      <c r="B39" s="263" t="s">
        <v>455</v>
      </c>
      <c r="C39" s="181"/>
      <c r="D39" s="39"/>
      <c r="E39" s="203"/>
      <c r="F39" s="203"/>
      <c r="G39" s="35"/>
      <c r="H39" s="35"/>
      <c r="I39" s="35"/>
      <c r="J39" s="35"/>
      <c r="K39" s="35"/>
      <c r="L39" s="35"/>
      <c r="M39" s="35"/>
      <c r="N39" s="35"/>
      <c r="O39" s="35"/>
      <c r="Q39" s="371"/>
      <c r="R39" s="371"/>
    </row>
    <row r="40" spans="1:18">
      <c r="A40" s="46"/>
      <c r="B40" s="265" t="s">
        <v>452</v>
      </c>
      <c r="C40" s="181"/>
      <c r="D40" s="39">
        <f>D24</f>
        <v>0.24590160806398736</v>
      </c>
      <c r="E40" s="203"/>
      <c r="F40" s="203"/>
      <c r="G40" s="39">
        <f>$D$40</f>
        <v>0.24590160806398736</v>
      </c>
      <c r="H40" s="39">
        <f t="shared" ref="H40:O40" si="16">$D$40</f>
        <v>0.24590160806398736</v>
      </c>
      <c r="I40" s="39">
        <f t="shared" si="16"/>
        <v>0.24590160806398736</v>
      </c>
      <c r="J40" s="39">
        <f t="shared" si="16"/>
        <v>0.24590160806398736</v>
      </c>
      <c r="K40" s="39">
        <f t="shared" si="16"/>
        <v>0.24590160806398736</v>
      </c>
      <c r="L40" s="39">
        <f t="shared" si="16"/>
        <v>0.24590160806398736</v>
      </c>
      <c r="M40" s="39">
        <f t="shared" si="16"/>
        <v>0.24590160806398736</v>
      </c>
      <c r="N40" s="39">
        <f t="shared" si="16"/>
        <v>0.24590160806398736</v>
      </c>
      <c r="O40" s="39">
        <f t="shared" si="16"/>
        <v>0.24590160806398736</v>
      </c>
      <c r="Q40" s="371">
        <f>'Input-Accounts'!D376</f>
        <v>0.24590160806398731</v>
      </c>
      <c r="R40" s="371">
        <f>Q40-D40</f>
        <v>0</v>
      </c>
    </row>
    <row r="41" spans="1:18">
      <c r="A41" s="46"/>
      <c r="B41" s="265" t="s">
        <v>456</v>
      </c>
      <c r="C41" s="181"/>
      <c r="D41" s="203"/>
      <c r="E41" s="203"/>
      <c r="F41" s="203"/>
      <c r="G41" s="293">
        <v>1.1000000000000001</v>
      </c>
      <c r="H41" s="293">
        <v>1</v>
      </c>
      <c r="I41" s="293">
        <v>0.9</v>
      </c>
      <c r="J41" s="293">
        <f>$Q$45</f>
        <v>0.65650398388970121</v>
      </c>
      <c r="K41" s="293">
        <v>1.1000000000000001</v>
      </c>
      <c r="L41" s="293">
        <f>$Q$45</f>
        <v>0.65650398388970121</v>
      </c>
      <c r="M41" s="293">
        <f t="shared" ref="M41:O41" si="17">$Q$45</f>
        <v>0.65650398388970121</v>
      </c>
      <c r="N41" s="293">
        <f t="shared" si="17"/>
        <v>0.65650398388970121</v>
      </c>
      <c r="O41" s="293">
        <f t="shared" si="17"/>
        <v>0.65650398388970121</v>
      </c>
    </row>
    <row r="42" spans="1:18">
      <c r="A42" s="46"/>
      <c r="B42" s="265" t="s">
        <v>457</v>
      </c>
      <c r="C42" s="181"/>
      <c r="D42" s="61"/>
      <c r="E42" s="203"/>
      <c r="F42" s="203"/>
      <c r="G42" s="279">
        <f>$D$40*G41</f>
        <v>0.27049176887038612</v>
      </c>
      <c r="H42" s="279">
        <f t="shared" ref="H42:O42" si="18">$D$40*H41</f>
        <v>0.24590160806398736</v>
      </c>
      <c r="I42" s="279">
        <f t="shared" si="18"/>
        <v>0.22131144725758864</v>
      </c>
      <c r="J42" s="279">
        <f t="shared" si="18"/>
        <v>0.1614353853388916</v>
      </c>
      <c r="K42" s="279">
        <f t="shared" si="18"/>
        <v>0.27049176887038612</v>
      </c>
      <c r="L42" s="279">
        <f t="shared" si="18"/>
        <v>0.1614353853388916</v>
      </c>
      <c r="M42" s="279">
        <f t="shared" si="18"/>
        <v>0.1614353853388916</v>
      </c>
      <c r="N42" s="279">
        <f t="shared" si="18"/>
        <v>0.1614353853388916</v>
      </c>
      <c r="O42" s="279">
        <f t="shared" si="18"/>
        <v>0.1614353853388916</v>
      </c>
    </row>
    <row r="43" spans="1:18">
      <c r="A43" s="46"/>
      <c r="B43" s="265" t="s">
        <v>458</v>
      </c>
      <c r="C43" s="181"/>
      <c r="D43" s="35">
        <f ca="1">SUM(G43:O43)</f>
        <v>27948.794454748164</v>
      </c>
      <c r="E43" s="200">
        <f ca="1">IFERROR(IF(D43="","",IF(D43=0,0,IF(ABS(D43-SUM($G43:$O43))&lt;Check_Limit,0,1))),1)</f>
        <v>0</v>
      </c>
      <c r="F43" s="203"/>
      <c r="G43" s="35">
        <f ca="1">G42*G10</f>
        <v>21860.019717214938</v>
      </c>
      <c r="H43" s="35">
        <f t="shared" ref="H43:O43" ca="1" si="19">H42*H10</f>
        <v>1304.2075721348867</v>
      </c>
      <c r="I43" s="35">
        <f t="shared" ca="1" si="19"/>
        <v>1238.599548753602</v>
      </c>
      <c r="J43" s="35">
        <f t="shared" ca="1" si="19"/>
        <v>1924.7243686723912</v>
      </c>
      <c r="K43" s="35">
        <f t="shared" ca="1" si="19"/>
        <v>9.2306939077633388</v>
      </c>
      <c r="L43" s="35">
        <f t="shared" ca="1" si="19"/>
        <v>57.382707942394056</v>
      </c>
      <c r="M43" s="35">
        <f t="shared" ca="1" si="19"/>
        <v>685.37761070700014</v>
      </c>
      <c r="N43" s="35">
        <f t="shared" ca="1" si="19"/>
        <v>346.12277416205353</v>
      </c>
      <c r="O43" s="35">
        <f t="shared" ca="1" si="19"/>
        <v>523.12946125313124</v>
      </c>
    </row>
    <row r="44" spans="1:18">
      <c r="A44" s="46"/>
      <c r="B44" s="266" t="s">
        <v>459</v>
      </c>
      <c r="C44" s="181"/>
      <c r="D44" s="280">
        <f ca="1">D31-D43</f>
        <v>0</v>
      </c>
      <c r="E44" s="200">
        <f ca="1">IFERROR(IF(D44="","",IF(D44=0,0,IF(ABS(D44-SUM($G44:$O44))&lt;Check_Limit,0,1))),1)</f>
        <v>0</v>
      </c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8">
      <c r="A45" s="46"/>
      <c r="B45" s="265" t="s">
        <v>460</v>
      </c>
      <c r="C45" s="181"/>
      <c r="D45" s="203">
        <f>SUM(G45:O45)</f>
        <v>0</v>
      </c>
      <c r="E45" s="200">
        <f>IFERROR(IF(D45="","",IF(D45=0,0,IF(ABS(D45-SUM($G45:$O45))&lt;Check_Limit,0,1))),1)</f>
        <v>0</v>
      </c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Q45">
        <v>0.65650398388970121</v>
      </c>
    </row>
    <row r="46" spans="1:18">
      <c r="A46" s="46">
        <f>IF(B46="","",MAX(A$1:A45)+1)</f>
        <v>25</v>
      </c>
      <c r="B46" s="56" t="s">
        <v>461</v>
      </c>
      <c r="C46" s="181"/>
      <c r="D46" s="76"/>
      <c r="E46" s="203"/>
      <c r="F46" s="203"/>
      <c r="G46" s="186">
        <f ca="1">G54/$D$40</f>
        <v>1.0999999999999999</v>
      </c>
      <c r="H46" s="186">
        <f t="shared" ref="H46:O46" ca="1" si="20">H54/$D$40</f>
        <v>0.99999999999999978</v>
      </c>
      <c r="I46" s="186">
        <f t="shared" ca="1" si="20"/>
        <v>0.89999999999999969</v>
      </c>
      <c r="J46" s="186">
        <f t="shared" ca="1" si="20"/>
        <v>0.65650398388970066</v>
      </c>
      <c r="K46" s="186">
        <f t="shared" ca="1" si="20"/>
        <v>1.0999999999999999</v>
      </c>
      <c r="L46" s="186">
        <f t="shared" ca="1" si="20"/>
        <v>0.65650398388970166</v>
      </c>
      <c r="M46" s="186">
        <f t="shared" ca="1" si="20"/>
        <v>0.65650398388970066</v>
      </c>
      <c r="N46" s="186">
        <f t="shared" ca="1" si="20"/>
        <v>0.65650398388970166</v>
      </c>
      <c r="O46" s="186">
        <f t="shared" ca="1" si="20"/>
        <v>0.65650398388970166</v>
      </c>
    </row>
    <row r="47" spans="1:18">
      <c r="A47" s="46">
        <f>IF(B47="","",MAX(A$1:A46)+1)</f>
        <v>26</v>
      </c>
      <c r="B47" s="56" t="s">
        <v>452</v>
      </c>
      <c r="C47" s="181"/>
      <c r="D47" s="76"/>
      <c r="E47" s="203"/>
      <c r="F47" s="203"/>
      <c r="G47" s="281">
        <f ca="1">$D$40*G46</f>
        <v>0.27049176887038606</v>
      </c>
      <c r="H47" s="281">
        <f t="shared" ref="H47:O47" ca="1" si="21">$D$40*H46</f>
        <v>0.24590160806398731</v>
      </c>
      <c r="I47" s="281">
        <f t="shared" ca="1" si="21"/>
        <v>0.22131144725758856</v>
      </c>
      <c r="J47" s="281">
        <f t="shared" ca="1" si="21"/>
        <v>0.16143538533889146</v>
      </c>
      <c r="K47" s="281">
        <f t="shared" ca="1" si="21"/>
        <v>0.27049176887038606</v>
      </c>
      <c r="L47" s="281">
        <f t="shared" ca="1" si="21"/>
        <v>0.16143538533889168</v>
      </c>
      <c r="M47" s="281">
        <f t="shared" ca="1" si="21"/>
        <v>0.16143538533889146</v>
      </c>
      <c r="N47" s="281">
        <f t="shared" ca="1" si="21"/>
        <v>0.16143538533889168</v>
      </c>
      <c r="O47" s="281">
        <f t="shared" ca="1" si="21"/>
        <v>0.16143538533889168</v>
      </c>
    </row>
    <row r="48" spans="1:18">
      <c r="A48" s="46">
        <f>IF(B48="","",MAX(A$1:A47)+1)</f>
        <v>27</v>
      </c>
      <c r="B48" s="56" t="s">
        <v>444</v>
      </c>
      <c r="C48" s="181"/>
      <c r="D48" s="126">
        <f ca="1">D45+D43</f>
        <v>27948.794454748164</v>
      </c>
      <c r="E48" s="200">
        <f ca="1">IFERROR(IF(D48="","",IF(D48=0,0,IF(ABS(D48-SUM($G48:$O48))&lt;Check_Limit,0,1))),1)</f>
        <v>0</v>
      </c>
      <c r="F48" s="197"/>
      <c r="G48" s="285">
        <f ca="1">G45+G43</f>
        <v>21860.019717214938</v>
      </c>
      <c r="H48" s="285">
        <f t="shared" ref="H48:O48" ca="1" si="22">H45+H43</f>
        <v>1304.2075721348867</v>
      </c>
      <c r="I48" s="285">
        <f t="shared" ca="1" si="22"/>
        <v>1238.599548753602</v>
      </c>
      <c r="J48" s="285">
        <f t="shared" ca="1" si="22"/>
        <v>1924.7243686723912</v>
      </c>
      <c r="K48" s="285">
        <f ca="1">K45+K43</f>
        <v>9.2306939077633388</v>
      </c>
      <c r="L48" s="285">
        <f t="shared" ca="1" si="22"/>
        <v>57.382707942394056</v>
      </c>
      <c r="M48" s="285">
        <f t="shared" ca="1" si="22"/>
        <v>685.37761070700014</v>
      </c>
      <c r="N48" s="285">
        <f t="shared" ca="1" si="22"/>
        <v>346.12277416205353</v>
      </c>
      <c r="O48" s="285">
        <f t="shared" ca="1" si="22"/>
        <v>523.12946125313124</v>
      </c>
    </row>
    <row r="49" spans="1:23">
      <c r="A49" s="46">
        <f>IF(B49="","",MAX(A$1:A48)+1)</f>
        <v>28</v>
      </c>
      <c r="B49" s="56" t="s">
        <v>453</v>
      </c>
      <c r="C49" s="181"/>
      <c r="D49" s="226">
        <f ca="1">D48+D10</f>
        <v>141607.23969547817</v>
      </c>
      <c r="E49" s="200">
        <f ca="1">IFERROR(IF(D49="","",IF(D49=0,0,IF(ABS(D49-SUM($G49:$O49))&lt;Check_Limit,0,1))),1)</f>
        <v>0</v>
      </c>
      <c r="F49" s="197"/>
      <c r="G49" s="226">
        <f ca="1">G48+G10</f>
        <v>102675.86046721495</v>
      </c>
      <c r="H49" s="226">
        <f t="shared" ref="H49:O49" ca="1" si="23">H48+H10</f>
        <v>6607.9857068248884</v>
      </c>
      <c r="I49" s="226">
        <f t="shared" ca="1" si="23"/>
        <v>6835.2352587536016</v>
      </c>
      <c r="J49" s="226">
        <f t="shared" ca="1" si="23"/>
        <v>13847.292426672395</v>
      </c>
      <c r="K49" s="226">
        <f t="shared" ca="1" si="23"/>
        <v>43.356293907763671</v>
      </c>
      <c r="L49" s="226">
        <f t="shared" ca="1" si="23"/>
        <v>412.83580654239421</v>
      </c>
      <c r="M49" s="226">
        <f t="shared" ca="1" si="23"/>
        <v>4930.9004201470007</v>
      </c>
      <c r="N49" s="226">
        <f t="shared" ca="1" si="23"/>
        <v>2490.1556541620539</v>
      </c>
      <c r="O49" s="226">
        <f t="shared" ca="1" si="23"/>
        <v>3763.6176612531317</v>
      </c>
    </row>
    <row r="50" spans="1:23" s="243" customFormat="1">
      <c r="A50" s="367">
        <f>IF(B50="","",MAX(A$1:A49)+1)</f>
        <v>29</v>
      </c>
      <c r="B50" s="368" t="s">
        <v>394</v>
      </c>
      <c r="C50" s="245"/>
      <c r="D50" s="369">
        <f>D33</f>
        <v>4023.1439289100558</v>
      </c>
      <c r="E50" s="242">
        <f ca="1">IFERROR(IF(D50="","",IF(D50=0,0,IF(ABS(D50-SUM($G50:$O50))&lt;Check_Limit,0,1))),1)</f>
        <v>0</v>
      </c>
      <c r="F50" s="370"/>
      <c r="G50" s="369">
        <f t="shared" ref="G50:O50" ca="1" si="24">G33</f>
        <v>3450.6795808323536</v>
      </c>
      <c r="H50" s="369">
        <f t="shared" ca="1" si="24"/>
        <v>144.98350008448912</v>
      </c>
      <c r="I50" s="369">
        <f t="shared" ca="1" si="24"/>
        <v>170.12881816442629</v>
      </c>
      <c r="J50" s="369">
        <f t="shared" ca="1" si="24"/>
        <v>149.57353205189773</v>
      </c>
      <c r="K50" s="369">
        <f t="shared" ca="1" si="24"/>
        <v>9.9289848490605834</v>
      </c>
      <c r="L50" s="369">
        <f t="shared" ca="1" si="24"/>
        <v>6.6269184812634565</v>
      </c>
      <c r="M50" s="369">
        <f t="shared" ca="1" si="24"/>
        <v>56.652241090431332</v>
      </c>
      <c r="N50" s="369">
        <f t="shared" ca="1" si="24"/>
        <v>11.529288033906795</v>
      </c>
      <c r="O50" s="369">
        <f t="shared" ca="1" si="24"/>
        <v>23.041065322227336</v>
      </c>
      <c r="Q50"/>
    </row>
    <row r="51" spans="1:23">
      <c r="A51" s="46">
        <f>IF(B51="","",MAX(A$1:A50)+1)</f>
        <v>30</v>
      </c>
      <c r="B51" s="264" t="s">
        <v>462</v>
      </c>
      <c r="C51" s="181"/>
      <c r="D51" s="126">
        <f ca="1">SUM(D49:D50)</f>
        <v>145630.38362438823</v>
      </c>
      <c r="E51" s="203"/>
      <c r="F51" s="197"/>
      <c r="G51" s="126">
        <f t="shared" ref="G51:O51" ca="1" si="25">SUM(G49:G50)</f>
        <v>106126.5400480473</v>
      </c>
      <c r="H51" s="126">
        <f t="shared" ca="1" si="25"/>
        <v>6752.9692069093771</v>
      </c>
      <c r="I51" s="126">
        <f t="shared" ca="1" si="25"/>
        <v>7005.3640769180274</v>
      </c>
      <c r="J51" s="126">
        <f t="shared" ca="1" si="25"/>
        <v>13996.865958724293</v>
      </c>
      <c r="K51" s="126">
        <f t="shared" ca="1" si="25"/>
        <v>53.285278756824255</v>
      </c>
      <c r="L51" s="126">
        <f t="shared" ca="1" si="25"/>
        <v>419.46272502365764</v>
      </c>
      <c r="M51" s="126">
        <f t="shared" ca="1" si="25"/>
        <v>4987.5526612374324</v>
      </c>
      <c r="N51" s="126">
        <f t="shared" ca="1" si="25"/>
        <v>2501.6849421959605</v>
      </c>
      <c r="O51" s="126">
        <f t="shared" ca="1" si="25"/>
        <v>3786.6587265753592</v>
      </c>
      <c r="P51" s="162"/>
    </row>
    <row r="52" spans="1:23">
      <c r="A52" s="46">
        <f>IF(B52="","",MAX(A$1:A51)+1)</f>
        <v>31</v>
      </c>
      <c r="B52" s="105" t="s">
        <v>463</v>
      </c>
      <c r="C52" s="181"/>
      <c r="D52" s="162">
        <f ca="1">D48+D10</f>
        <v>141607.23969547817</v>
      </c>
      <c r="E52" s="203"/>
      <c r="F52" s="197"/>
      <c r="G52" s="162">
        <f ca="1">G48+G10</f>
        <v>102675.86046721495</v>
      </c>
      <c r="H52" s="162">
        <f t="shared" ref="H52:O52" ca="1" si="26">H48+H10</f>
        <v>6607.9857068248884</v>
      </c>
      <c r="I52" s="162">
        <f t="shared" ca="1" si="26"/>
        <v>6835.2352587536016</v>
      </c>
      <c r="J52" s="162">
        <f t="shared" ca="1" si="26"/>
        <v>13847.292426672395</v>
      </c>
      <c r="K52" s="162">
        <f t="shared" ca="1" si="26"/>
        <v>43.356293907763671</v>
      </c>
      <c r="L52" s="162">
        <f t="shared" ca="1" si="26"/>
        <v>412.83580654239421</v>
      </c>
      <c r="M52" s="162">
        <f t="shared" ca="1" si="26"/>
        <v>4930.9004201470007</v>
      </c>
      <c r="N52" s="162">
        <f t="shared" ca="1" si="26"/>
        <v>2490.1556541620539</v>
      </c>
      <c r="O52" s="162">
        <f t="shared" ca="1" si="26"/>
        <v>3763.6176612531317</v>
      </c>
      <c r="P52" s="20"/>
      <c r="Q52" s="20"/>
      <c r="R52" s="20"/>
      <c r="S52" s="20"/>
      <c r="T52" s="20"/>
      <c r="U52" s="20"/>
      <c r="V52" s="20"/>
      <c r="W52" s="20"/>
    </row>
    <row r="53" spans="1:23" s="1" customFormat="1">
      <c r="A53" s="46" t="str">
        <f>IF(B53="","",MAX(A$1:A52)+1)</f>
        <v/>
      </c>
      <c r="B53" s="105"/>
      <c r="C53" s="205"/>
      <c r="D53" s="217"/>
      <c r="E53" s="198"/>
      <c r="F53" s="198"/>
      <c r="G53" s="217"/>
      <c r="H53" s="217"/>
      <c r="I53" s="217"/>
      <c r="J53" s="217"/>
      <c r="K53" s="217"/>
      <c r="L53" s="217"/>
      <c r="M53" s="217"/>
      <c r="N53" s="217"/>
      <c r="O53" s="217"/>
      <c r="P53" s="233"/>
      <c r="Q53" s="233"/>
      <c r="R53" s="233"/>
      <c r="S53" s="233"/>
      <c r="T53" s="233"/>
      <c r="U53" s="233"/>
      <c r="V53" s="233"/>
      <c r="W53" s="233"/>
    </row>
    <row r="54" spans="1:23" s="1" customFormat="1">
      <c r="A54" s="46">
        <f>IF(B54="","",MAX(A$1:A53)+1)</f>
        <v>32</v>
      </c>
      <c r="B54" s="56" t="s">
        <v>464</v>
      </c>
      <c r="C54" s="205"/>
      <c r="D54" s="281">
        <f ca="1">D52/D10-1</f>
        <v>0.24590160806398731</v>
      </c>
      <c r="E54" s="198"/>
      <c r="F54" s="198"/>
      <c r="G54" s="281">
        <f t="shared" ref="G54:O54" ca="1" si="27">G52/G10-1</f>
        <v>0.27049176887038606</v>
      </c>
      <c r="H54" s="281">
        <f t="shared" ca="1" si="27"/>
        <v>0.24590160806398731</v>
      </c>
      <c r="I54" s="281">
        <f t="shared" ca="1" si="27"/>
        <v>0.22131144725758856</v>
      </c>
      <c r="J54" s="281">
        <f t="shared" ca="1" si="27"/>
        <v>0.16143538533889146</v>
      </c>
      <c r="K54" s="281">
        <f t="shared" ca="1" si="27"/>
        <v>0.27049176887038606</v>
      </c>
      <c r="L54" s="281">
        <f t="shared" ca="1" si="27"/>
        <v>0.16143538533889168</v>
      </c>
      <c r="M54" s="281">
        <f t="shared" ca="1" si="27"/>
        <v>0.16143538533889146</v>
      </c>
      <c r="N54" s="281">
        <f t="shared" ca="1" si="27"/>
        <v>0.16143538533889168</v>
      </c>
      <c r="O54" s="281">
        <f t="shared" ca="1" si="27"/>
        <v>0.16143538533889168</v>
      </c>
    </row>
    <row r="55" spans="1:23">
      <c r="A55" s="46" t="str">
        <f>IF(B55="","",MAX(A$1:A54)+1)</f>
        <v/>
      </c>
      <c r="B55" s="56"/>
      <c r="C55" s="230"/>
      <c r="D55" s="144"/>
      <c r="E55" s="203"/>
      <c r="F55" s="197"/>
      <c r="G55" s="144"/>
      <c r="H55" s="144"/>
      <c r="I55" s="144"/>
      <c r="J55" s="144"/>
      <c r="K55" s="144"/>
      <c r="L55" s="144"/>
      <c r="M55" s="144"/>
      <c r="N55" s="144"/>
      <c r="O55" s="144"/>
    </row>
    <row r="56" spans="1:23" s="1" customFormat="1">
      <c r="A56" s="46">
        <f>IF(B56="","",MAX(A$1:A55)+1)</f>
        <v>33</v>
      </c>
      <c r="B56" s="105" t="s">
        <v>465</v>
      </c>
      <c r="C56" s="205"/>
      <c r="D56" s="282">
        <f ca="1">D51/D21</f>
        <v>1</v>
      </c>
      <c r="E56" s="198"/>
      <c r="F56" s="198"/>
      <c r="G56" s="282">
        <f ca="1">G51/G21</f>
        <v>0.89857779400543614</v>
      </c>
      <c r="H56" s="282">
        <f t="shared" ref="H56:O56" ca="1" si="28">H51/H21</f>
        <v>0.99680220672657804</v>
      </c>
      <c r="I56" s="282">
        <f t="shared" ca="1" si="28"/>
        <v>1.1143995484014277</v>
      </c>
      <c r="J56" s="282">
        <f t="shared" ca="1" si="28"/>
        <v>1.67799994454974</v>
      </c>
      <c r="K56" s="282">
        <f t="shared" ca="1" si="28"/>
        <v>0.75776240288323038</v>
      </c>
      <c r="L56" s="282">
        <f t="shared" ca="1" si="28"/>
        <v>1.5922983405477968</v>
      </c>
      <c r="M56" s="282">
        <f t="shared" ca="1" si="28"/>
        <v>1.6845319485164978</v>
      </c>
      <c r="N56" s="282">
        <f t="shared" ca="1" si="28"/>
        <v>2.4054922081749659</v>
      </c>
      <c r="O56" s="282">
        <f t="shared" ca="1" si="28"/>
        <v>2.1171268291135221</v>
      </c>
    </row>
    <row r="57" spans="1:23">
      <c r="A57" s="46">
        <f>IF(B57="","",MAX(A$1:A56)+1)</f>
        <v>34</v>
      </c>
      <c r="B57" s="105" t="s">
        <v>466</v>
      </c>
      <c r="C57" s="181"/>
      <c r="D57" s="283">
        <f ca="1">D56/$D$56</f>
        <v>1</v>
      </c>
      <c r="E57" s="219"/>
      <c r="F57" s="219"/>
      <c r="G57" s="283">
        <f ca="1">G56/$D$56</f>
        <v>0.89857779400543614</v>
      </c>
      <c r="H57" s="283">
        <f t="shared" ref="H57:O57" ca="1" si="29">H56/$D$56</f>
        <v>0.99680220672657804</v>
      </c>
      <c r="I57" s="283">
        <f t="shared" ca="1" si="29"/>
        <v>1.1143995484014277</v>
      </c>
      <c r="J57" s="283">
        <f t="shared" ca="1" si="29"/>
        <v>1.67799994454974</v>
      </c>
      <c r="K57" s="283">
        <f t="shared" ca="1" si="29"/>
        <v>0.75776240288323038</v>
      </c>
      <c r="L57" s="283">
        <f t="shared" ca="1" si="29"/>
        <v>1.5922983405477968</v>
      </c>
      <c r="M57" s="283">
        <f t="shared" ca="1" si="29"/>
        <v>1.6845319485164978</v>
      </c>
      <c r="N57" s="283">
        <f t="shared" ca="1" si="29"/>
        <v>2.4054922081749659</v>
      </c>
      <c r="O57" s="283">
        <f t="shared" ca="1" si="29"/>
        <v>2.1171268291135221</v>
      </c>
    </row>
    <row r="58" spans="1:23" s="243" customFormat="1">
      <c r="A58" s="239"/>
      <c r="B58" s="240"/>
      <c r="C58" s="241"/>
      <c r="D58" s="124"/>
      <c r="E58" s="241"/>
      <c r="F58" s="242"/>
      <c r="G58" s="124"/>
      <c r="H58" s="124"/>
      <c r="I58" s="124"/>
      <c r="J58" s="124"/>
      <c r="K58" s="124"/>
      <c r="L58" s="124"/>
      <c r="M58" s="124"/>
      <c r="N58" s="124"/>
      <c r="O58" s="124"/>
      <c r="Q58"/>
    </row>
    <row r="59" spans="1:23" s="243" customFormat="1">
      <c r="A59" s="239"/>
      <c r="B59" s="244"/>
      <c r="C59" s="245"/>
      <c r="D59" s="241"/>
      <c r="E59" s="356" t="s">
        <v>441</v>
      </c>
      <c r="F59" s="241"/>
      <c r="G59" s="355">
        <f ca="1">G15</f>
        <v>0.88272101613202003</v>
      </c>
      <c r="H59" s="355">
        <f t="shared" ref="H59:O59" ca="1" si="30">H15</f>
        <v>0.995336325840945</v>
      </c>
      <c r="I59" s="355">
        <f t="shared" ca="1" si="30"/>
        <v>1.1350316144597721</v>
      </c>
      <c r="J59" s="355">
        <f ca="1">J15</f>
        <v>1.7925407120059114</v>
      </c>
      <c r="K59" s="355">
        <f t="shared" ca="1" si="30"/>
        <v>0.76473591403995456</v>
      </c>
      <c r="L59" s="355">
        <f t="shared" ca="1" si="30"/>
        <v>1.7017380019208121</v>
      </c>
      <c r="M59" s="355">
        <f t="shared" ca="1" si="30"/>
        <v>1.7998385467075413</v>
      </c>
      <c r="N59" s="355">
        <f t="shared" ca="1" si="30"/>
        <v>2.5684399893481982</v>
      </c>
      <c r="O59" s="355">
        <f t="shared" ca="1" si="30"/>
        <v>2.261030902542208</v>
      </c>
      <c r="Q59"/>
    </row>
    <row r="60" spans="1:23" s="243" customFormat="1">
      <c r="A60" s="239"/>
      <c r="B60" s="240"/>
      <c r="C60" s="245"/>
      <c r="D60" s="124"/>
      <c r="E60" s="241"/>
      <c r="F60" s="242"/>
      <c r="G60" s="124"/>
      <c r="H60" s="124"/>
      <c r="I60" s="124"/>
      <c r="J60" s="124"/>
      <c r="K60" s="124"/>
      <c r="L60" s="124"/>
      <c r="M60" s="124"/>
      <c r="N60" s="124"/>
      <c r="O60" s="124"/>
      <c r="Q60"/>
    </row>
    <row r="61" spans="1:23" s="243" customFormat="1">
      <c r="A61" s="239"/>
      <c r="B61" s="246"/>
      <c r="C61" s="245"/>
      <c r="D61" s="247"/>
      <c r="E61" s="242"/>
      <c r="F61" s="242"/>
      <c r="G61" s="299"/>
      <c r="H61" s="299"/>
      <c r="I61" s="299"/>
      <c r="J61" s="299"/>
      <c r="K61" s="299"/>
      <c r="L61" s="299"/>
      <c r="M61" s="299"/>
      <c r="N61" s="299"/>
      <c r="O61" s="299"/>
      <c r="Q61"/>
    </row>
    <row r="62" spans="1:23" s="243" customFormat="1" ht="17.25">
      <c r="A62" s="239"/>
      <c r="B62" s="223"/>
      <c r="C62" s="245"/>
      <c r="D62" s="77"/>
      <c r="E62" s="241"/>
      <c r="F62" s="241"/>
      <c r="G62" s="299"/>
      <c r="H62" s="187"/>
      <c r="I62" s="187"/>
      <c r="J62" s="187"/>
      <c r="K62" s="187"/>
      <c r="L62" s="187"/>
      <c r="M62" s="187"/>
      <c r="N62" s="187"/>
      <c r="O62" s="187"/>
      <c r="Q62"/>
    </row>
    <row r="63" spans="1:23" s="243" customFormat="1">
      <c r="A63" s="239"/>
      <c r="B63" s="240"/>
      <c r="C63" s="245"/>
      <c r="D63" s="124"/>
      <c r="E63" s="241"/>
      <c r="F63" s="242"/>
      <c r="G63" s="299"/>
      <c r="H63" s="302"/>
      <c r="I63" s="302"/>
      <c r="J63" s="302"/>
      <c r="K63" s="302"/>
      <c r="L63" s="302"/>
      <c r="M63" s="302"/>
      <c r="N63" s="302"/>
      <c r="O63" s="302"/>
      <c r="P63" s="248"/>
      <c r="Q63"/>
    </row>
    <row r="64" spans="1:23" s="251" customFormat="1">
      <c r="A64" s="239"/>
      <c r="B64" s="249"/>
      <c r="C64" s="249"/>
      <c r="D64" s="250"/>
      <c r="E64" s="241"/>
      <c r="F64" s="250"/>
      <c r="G64" s="299"/>
      <c r="H64" s="250"/>
      <c r="I64" s="250"/>
      <c r="J64" s="250"/>
      <c r="K64" s="250"/>
      <c r="L64" s="250"/>
      <c r="M64" s="250"/>
      <c r="N64" s="250"/>
      <c r="O64" s="250"/>
      <c r="Q64" s="209"/>
    </row>
    <row r="65" spans="1:17" s="251" customFormat="1">
      <c r="A65" s="239"/>
      <c r="B65" s="240"/>
      <c r="C65" s="249"/>
      <c r="D65" s="252"/>
      <c r="E65" s="241"/>
      <c r="F65" s="250"/>
      <c r="G65" s="299"/>
      <c r="H65" s="252"/>
      <c r="I65" s="252"/>
      <c r="J65" s="252"/>
      <c r="K65" s="252"/>
      <c r="L65" s="252"/>
      <c r="M65" s="252"/>
      <c r="N65" s="252"/>
      <c r="O65" s="252"/>
      <c r="Q65" s="209"/>
    </row>
    <row r="66" spans="1:17" s="194" customFormat="1">
      <c r="A66" s="239"/>
      <c r="B66" s="211"/>
      <c r="C66" s="212"/>
      <c r="D66" s="214"/>
      <c r="E66" s="241"/>
      <c r="F66" s="213"/>
      <c r="G66" s="214"/>
      <c r="H66" s="214"/>
      <c r="I66" s="214"/>
      <c r="J66" s="214"/>
      <c r="K66" s="214"/>
      <c r="L66" s="214"/>
      <c r="M66" s="214"/>
      <c r="N66" s="214"/>
      <c r="O66" s="214"/>
      <c r="Q66" s="97"/>
    </row>
    <row r="67" spans="1:17" s="243" customFormat="1" ht="17.25">
      <c r="A67" s="239"/>
      <c r="B67" s="240"/>
      <c r="C67" s="245"/>
      <c r="D67" s="78"/>
      <c r="E67" s="241"/>
      <c r="F67" s="241"/>
      <c r="G67" s="78"/>
      <c r="H67" s="78"/>
      <c r="I67" s="78"/>
      <c r="J67" s="78"/>
      <c r="K67" s="78"/>
      <c r="L67" s="78"/>
      <c r="M67" s="78"/>
      <c r="N67" s="78"/>
      <c r="O67" s="78"/>
      <c r="Q67"/>
    </row>
    <row r="68" spans="1:17" s="243" customFormat="1">
      <c r="A68" s="239"/>
      <c r="B68" s="240"/>
      <c r="C68" s="245"/>
      <c r="D68" s="124"/>
      <c r="E68" s="241"/>
      <c r="F68" s="253"/>
      <c r="G68" s="124"/>
      <c r="H68" s="124"/>
      <c r="I68" s="124"/>
      <c r="J68" s="124"/>
      <c r="K68" s="124"/>
      <c r="L68" s="124"/>
      <c r="M68" s="124"/>
      <c r="N68" s="124"/>
      <c r="O68" s="124"/>
      <c r="Q68"/>
    </row>
    <row r="69" spans="1:17" s="243" customFormat="1">
      <c r="A69" s="239"/>
      <c r="B69" s="240"/>
      <c r="C69" s="245"/>
      <c r="D69" s="169"/>
      <c r="E69" s="242"/>
      <c r="F69" s="241"/>
      <c r="G69" s="169"/>
      <c r="H69" s="169"/>
      <c r="I69" s="169"/>
      <c r="J69" s="169"/>
      <c r="K69" s="169"/>
      <c r="L69" s="169"/>
      <c r="M69" s="169"/>
      <c r="N69" s="169"/>
      <c r="O69" s="169"/>
      <c r="P69" s="248"/>
      <c r="Q69"/>
    </row>
    <row r="70" spans="1:17" s="243" customFormat="1">
      <c r="A70" s="239"/>
      <c r="B70" s="41"/>
      <c r="C70" s="245"/>
      <c r="D70" s="187"/>
      <c r="E70" s="241"/>
      <c r="F70" s="253"/>
      <c r="G70" s="187"/>
      <c r="H70" s="187"/>
      <c r="I70" s="187"/>
      <c r="J70" s="187"/>
      <c r="K70" s="187"/>
      <c r="L70" s="187"/>
      <c r="M70" s="187"/>
      <c r="N70" s="187"/>
      <c r="O70" s="187"/>
      <c r="Q70"/>
    </row>
    <row r="71" spans="1:17" s="243" customFormat="1">
      <c r="A71" s="239"/>
      <c r="B71" s="41"/>
      <c r="C71" s="245"/>
      <c r="D71" s="187"/>
      <c r="E71" s="241"/>
      <c r="F71" s="253"/>
      <c r="G71" s="187"/>
      <c r="H71" s="187"/>
      <c r="I71" s="187"/>
      <c r="J71" s="187"/>
      <c r="K71" s="187"/>
      <c r="L71" s="187"/>
      <c r="M71" s="187"/>
      <c r="N71" s="187"/>
      <c r="O71" s="187"/>
      <c r="Q71"/>
    </row>
    <row r="72" spans="1:17" s="243" customFormat="1">
      <c r="A72" s="239"/>
      <c r="B72" s="240"/>
      <c r="C72" s="245"/>
      <c r="D72" s="98"/>
      <c r="E72" s="241"/>
      <c r="F72" s="241"/>
      <c r="G72" s="98"/>
      <c r="H72" s="98"/>
      <c r="I72" s="98"/>
      <c r="J72" s="98"/>
      <c r="K72" s="98"/>
      <c r="L72" s="98"/>
      <c r="M72" s="98"/>
      <c r="N72" s="98"/>
      <c r="O72" s="98"/>
      <c r="P72" s="248"/>
      <c r="Q72"/>
    </row>
    <row r="73" spans="1:17" s="243" customFormat="1">
      <c r="A73" s="239"/>
      <c r="B73" s="240"/>
      <c r="C73" s="245"/>
      <c r="D73" s="98"/>
      <c r="E73" s="242"/>
      <c r="F73" s="241"/>
      <c r="G73" s="98"/>
      <c r="H73" s="98"/>
      <c r="I73" s="98"/>
      <c r="J73" s="98"/>
      <c r="K73" s="98"/>
      <c r="L73" s="98"/>
      <c r="M73" s="98"/>
      <c r="N73" s="98"/>
      <c r="O73" s="98"/>
      <c r="Q73"/>
    </row>
    <row r="74" spans="1:17" s="194" customFormat="1">
      <c r="A74" s="239"/>
      <c r="B74" s="227"/>
      <c r="C74" s="212"/>
      <c r="D74" s="232"/>
      <c r="E74" s="207"/>
      <c r="F74" s="207"/>
      <c r="G74" s="228"/>
      <c r="H74" s="228"/>
      <c r="I74" s="228"/>
      <c r="J74" s="228"/>
      <c r="K74" s="228"/>
      <c r="L74" s="228"/>
      <c r="M74" s="228"/>
      <c r="N74" s="228"/>
      <c r="O74" s="228"/>
      <c r="Q74" s="97"/>
    </row>
    <row r="75" spans="1:17" s="243" customFormat="1">
      <c r="A75" s="239"/>
      <c r="B75" s="206"/>
      <c r="C75" s="245"/>
      <c r="D75" s="238"/>
      <c r="E75" s="242"/>
      <c r="F75" s="242"/>
      <c r="G75" s="237"/>
      <c r="H75" s="237"/>
      <c r="I75" s="237"/>
      <c r="J75" s="237"/>
      <c r="K75" s="237"/>
      <c r="L75" s="237"/>
      <c r="M75" s="237"/>
      <c r="N75" s="237"/>
      <c r="O75" s="237"/>
      <c r="Q75"/>
    </row>
    <row r="76" spans="1:17" s="243" customFormat="1">
      <c r="A76" s="239"/>
      <c r="B76" s="43"/>
      <c r="D76" s="125"/>
      <c r="E76" s="254"/>
      <c r="F76" s="254"/>
      <c r="G76" s="125"/>
      <c r="H76" s="125"/>
      <c r="I76" s="125"/>
      <c r="J76" s="125"/>
      <c r="K76" s="125"/>
      <c r="L76" s="125"/>
      <c r="M76" s="125"/>
      <c r="N76" s="125"/>
      <c r="O76" s="125"/>
      <c r="Q76"/>
    </row>
    <row r="77" spans="1:17" s="243" customFormat="1">
      <c r="A77" s="239"/>
      <c r="B77" s="43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Q77"/>
    </row>
    <row r="78" spans="1:17" s="243" customFormat="1">
      <c r="A78" s="239"/>
      <c r="B78" s="255"/>
      <c r="D78" s="124"/>
      <c r="E78" s="254"/>
      <c r="F78" s="256"/>
      <c r="G78" s="124"/>
      <c r="H78" s="124"/>
      <c r="I78" s="124"/>
      <c r="J78" s="124"/>
      <c r="K78" s="124"/>
      <c r="L78" s="124"/>
      <c r="M78" s="124"/>
      <c r="N78" s="124"/>
      <c r="O78" s="124"/>
      <c r="Q78"/>
    </row>
    <row r="79" spans="1:17" s="243" customFormat="1">
      <c r="A79" s="239"/>
      <c r="B79" s="255"/>
      <c r="D79" s="169"/>
      <c r="E79" s="254"/>
      <c r="F79" s="257"/>
      <c r="G79" s="169"/>
      <c r="H79" s="169"/>
      <c r="I79" s="169"/>
      <c r="J79" s="169"/>
      <c r="K79" s="169"/>
      <c r="L79" s="169"/>
      <c r="M79" s="169"/>
      <c r="N79" s="169"/>
      <c r="O79" s="169"/>
      <c r="Q79"/>
    </row>
    <row r="80" spans="1:17" s="243" customFormat="1">
      <c r="A80" s="239"/>
      <c r="B80" s="41"/>
      <c r="D80" s="258"/>
      <c r="E80" s="254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Q80"/>
    </row>
    <row r="81" spans="1:17" s="243" customFormat="1">
      <c r="A81" s="239"/>
      <c r="B81" s="41"/>
      <c r="D81" s="187"/>
      <c r="E81" s="254"/>
      <c r="F81" s="256"/>
      <c r="G81" s="170"/>
      <c r="H81" s="170"/>
      <c r="I81" s="170"/>
      <c r="J81" s="170"/>
      <c r="K81" s="170"/>
      <c r="L81" s="170"/>
      <c r="M81" s="170"/>
      <c r="N81" s="170"/>
      <c r="O81" s="170"/>
      <c r="Q81"/>
    </row>
    <row r="82" spans="1:17" s="243" customFormat="1">
      <c r="A82" s="239"/>
      <c r="B82" s="255"/>
      <c r="D82" s="45"/>
      <c r="E82" s="254"/>
      <c r="F82" s="257"/>
      <c r="G82" s="45"/>
      <c r="H82" s="45"/>
      <c r="I82" s="45"/>
      <c r="J82" s="45"/>
      <c r="K82" s="45"/>
      <c r="L82" s="45"/>
      <c r="M82" s="45"/>
      <c r="N82" s="45"/>
      <c r="O82" s="45"/>
      <c r="Q82"/>
    </row>
    <row r="83" spans="1:17" s="243" customFormat="1">
      <c r="A83" s="239"/>
      <c r="B83" s="41"/>
      <c r="D83" s="259"/>
      <c r="E83" s="254"/>
      <c r="F83" s="257"/>
      <c r="G83" s="98"/>
      <c r="H83" s="98"/>
      <c r="I83" s="98"/>
      <c r="J83" s="98"/>
      <c r="K83" s="98"/>
      <c r="L83" s="98"/>
      <c r="M83" s="98"/>
      <c r="N83" s="98"/>
      <c r="O83" s="98"/>
      <c r="Q83"/>
    </row>
    <row r="84" spans="1:17" s="243" customFormat="1">
      <c r="A84" s="239"/>
      <c r="B84" s="43"/>
      <c r="D84" s="125"/>
      <c r="E84" s="254"/>
      <c r="F84" s="254"/>
      <c r="G84" s="125"/>
      <c r="H84" s="125"/>
      <c r="I84" s="125"/>
      <c r="J84" s="125"/>
      <c r="K84" s="125"/>
      <c r="L84" s="125"/>
      <c r="M84" s="125"/>
      <c r="N84" s="125"/>
      <c r="O84" s="125"/>
      <c r="Q84"/>
    </row>
    <row r="85" spans="1:17" s="243" customFormat="1">
      <c r="A85" s="239"/>
      <c r="B85" s="43"/>
      <c r="D85" s="125"/>
      <c r="E85" s="254"/>
      <c r="F85" s="254"/>
      <c r="G85" s="125"/>
      <c r="H85" s="125"/>
      <c r="I85" s="125"/>
      <c r="J85" s="125"/>
      <c r="K85" s="125"/>
      <c r="L85" s="125"/>
      <c r="M85" s="125"/>
      <c r="N85" s="125"/>
      <c r="O85" s="125"/>
      <c r="Q85"/>
    </row>
    <row r="86" spans="1:17" s="243" customFormat="1">
      <c r="A86" s="239"/>
      <c r="Q86"/>
    </row>
    <row r="87" spans="1:17" s="243" customFormat="1">
      <c r="A87" s="239"/>
      <c r="D87" s="248"/>
      <c r="Q87"/>
    </row>
    <row r="88" spans="1:17" s="243" customFormat="1">
      <c r="A88" s="239"/>
      <c r="D88" s="260"/>
      <c r="Q88"/>
    </row>
    <row r="89" spans="1:17" s="243" customFormat="1">
      <c r="A89" s="239"/>
      <c r="D89" s="248"/>
      <c r="Q89"/>
    </row>
    <row r="90" spans="1:17" s="243" customFormat="1">
      <c r="A90" s="239"/>
      <c r="Q90"/>
    </row>
    <row r="91" spans="1:17" s="243" customFormat="1">
      <c r="A91" s="239"/>
      <c r="D91" s="260"/>
      <c r="Q91"/>
    </row>
    <row r="92" spans="1:17" s="243" customFormat="1">
      <c r="A92" s="239"/>
      <c r="Q92"/>
    </row>
    <row r="93" spans="1:17" s="243" customFormat="1">
      <c r="A93" s="239"/>
      <c r="Q93"/>
    </row>
    <row r="94" spans="1:17" s="243" customFormat="1">
      <c r="A94" s="239"/>
      <c r="Q94"/>
    </row>
    <row r="95" spans="1:17" s="243" customFormat="1">
      <c r="A95" s="239"/>
      <c r="Q95"/>
    </row>
    <row r="96" spans="1:17" s="243" customFormat="1">
      <c r="A96" s="239"/>
      <c r="Q96"/>
    </row>
    <row r="97" spans="1:17" s="243" customFormat="1">
      <c r="A97" s="239"/>
      <c r="Q97"/>
    </row>
    <row r="98" spans="1:17" s="243" customFormat="1">
      <c r="A98" s="239"/>
      <c r="Q98"/>
    </row>
    <row r="99" spans="1:17" s="243" customFormat="1">
      <c r="A99" s="239"/>
      <c r="Q99"/>
    </row>
    <row r="100" spans="1:17">
      <c r="A100" s="208" t="str">
        <f>IF(B100="","",MAX(A$1:A99)+1)</f>
        <v/>
      </c>
    </row>
    <row r="101" spans="1:17">
      <c r="A101" s="208" t="str">
        <f>IF(B101="","",MAX(A$1:A100)+1)</f>
        <v/>
      </c>
    </row>
    <row r="102" spans="1:17">
      <c r="A102" s="208" t="str">
        <f>IF(B102="","",MAX(A$1:A101)+1)</f>
        <v/>
      </c>
    </row>
    <row r="103" spans="1:17">
      <c r="A103" s="208" t="str">
        <f>IF(B103="","",MAX(A$1:A102)+1)</f>
        <v/>
      </c>
    </row>
    <row r="104" spans="1:17">
      <c r="A104" s="215" t="str">
        <f>IF(B104="","",MAX(A$1:A103)+1)</f>
        <v/>
      </c>
    </row>
    <row r="105" spans="1:17">
      <c r="A105" s="215" t="str">
        <f>IF(B105="","",MAX(A$1:A104)+1)</f>
        <v/>
      </c>
    </row>
    <row r="106" spans="1:17">
      <c r="A106" s="215" t="str">
        <f>IF(B106="","",MAX(A$1:A105)+1)</f>
        <v/>
      </c>
    </row>
    <row r="107" spans="1:17">
      <c r="A107" s="215" t="str">
        <f>IF(B107="","",MAX(A$1:A106)+1)</f>
        <v/>
      </c>
    </row>
  </sheetData>
  <pageMargins left="0.45" right="0.45" top="0.75" bottom="0.25" header="0.75" footer="0.3"/>
  <pageSetup scale="4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08B87-A858-4196-8792-32CDEC83A411}">
  <sheetPr codeName="Sheet16"/>
  <dimension ref="A1:N46"/>
  <sheetViews>
    <sheetView topLeftCell="A7" zoomScaleNormal="100" workbookViewId="0">
      <selection activeCell="K20" sqref="K20"/>
    </sheetView>
  </sheetViews>
  <sheetFormatPr defaultColWidth="9.140625" defaultRowHeight="12.75"/>
  <cols>
    <col min="1" max="1" width="30" style="327" customWidth="1"/>
    <col min="2" max="2" width="3" style="327" customWidth="1"/>
    <col min="3" max="12" width="11.85546875" style="327" customWidth="1"/>
    <col min="13" max="16384" width="9.140625" style="327"/>
  </cols>
  <sheetData>
    <row r="1" spans="1:14">
      <c r="A1" s="321" t="str">
        <f>'Input-Accounts'!$B$1</f>
        <v>National Fuel Gas Distribution Corporation</v>
      </c>
    </row>
    <row r="2" spans="1:14">
      <c r="A2" s="321" t="str">
        <f>'Input-Accounts'!$B$2</f>
        <v>Gas Class Cost of Service Study</v>
      </c>
    </row>
    <row r="3" spans="1:14">
      <c r="A3" s="322" t="str">
        <f>'General Inputs'!$D$11</f>
        <v>Test Year Ended July 31, 2024</v>
      </c>
    </row>
    <row r="4" spans="1:14">
      <c r="A4" s="323" t="s">
        <v>467</v>
      </c>
    </row>
    <row r="7" spans="1:14" ht="51">
      <c r="A7" s="324" t="s">
        <v>468</v>
      </c>
      <c r="B7" s="324"/>
      <c r="C7" s="325" t="s">
        <v>84</v>
      </c>
      <c r="D7" s="326" t="str">
        <f>GrandTotal!G6</f>
        <v>Residential Service</v>
      </c>
      <c r="E7" s="326" t="str">
        <f>GrandTotal!H6</f>
        <v>Small Commercial &amp; PA Service (LE 250)</v>
      </c>
      <c r="F7" s="326" t="str">
        <f>GrandTotal!I6</f>
        <v>Small Commercial &amp; PA Service (GT 250)</v>
      </c>
      <c r="G7" s="326" t="str">
        <f>GrandTotal!J6</f>
        <v>Large Comm PA Service</v>
      </c>
      <c r="H7" s="326" t="str">
        <f>GrandTotal!K6</f>
        <v>NGV</v>
      </c>
      <c r="I7" s="326" t="str">
        <f>GrandTotal!L6</f>
        <v>SVIS</v>
      </c>
      <c r="J7" s="326" t="str">
        <f>GrandTotal!M6</f>
        <v>IVIS</v>
      </c>
      <c r="K7" s="326" t="str">
        <f>GrandTotal!N6</f>
        <v>LVIS</v>
      </c>
      <c r="L7" s="326" t="str">
        <f>GrandTotal!O6</f>
        <v>LIS</v>
      </c>
      <c r="M7" s="326"/>
    </row>
    <row r="8" spans="1:14">
      <c r="A8" s="324"/>
      <c r="B8" s="324"/>
      <c r="C8" s="325"/>
      <c r="D8" s="326"/>
      <c r="E8" s="326"/>
      <c r="F8" s="326"/>
      <c r="G8" s="326"/>
      <c r="H8" s="326"/>
      <c r="I8" s="326"/>
      <c r="J8" s="326"/>
      <c r="K8" s="326"/>
      <c r="L8" s="326"/>
      <c r="M8" s="326"/>
    </row>
    <row r="9" spans="1:14">
      <c r="A9" s="331" t="s">
        <v>469</v>
      </c>
      <c r="B9" s="324"/>
      <c r="C9" s="325"/>
      <c r="D9" s="326"/>
      <c r="E9" s="326"/>
      <c r="F9" s="326"/>
      <c r="G9" s="326"/>
      <c r="H9" s="326"/>
      <c r="I9" s="326"/>
      <c r="J9" s="326"/>
      <c r="K9" s="326"/>
      <c r="L9" s="326"/>
      <c r="M9" s="326"/>
    </row>
    <row r="10" spans="1:14">
      <c r="A10" s="328" t="str">
        <f>GrandTotal!B321</f>
        <v>INT_PRODPT</v>
      </c>
      <c r="C10" s="329">
        <f>GrandTotal!D321</f>
        <v>3807.0298399999997</v>
      </c>
      <c r="D10" s="329">
        <f ca="1">GrandTotal!G321</f>
        <v>3202.2946678339745</v>
      </c>
      <c r="E10" s="329">
        <f ca="1">GrandTotal!H321</f>
        <v>168.54465653993853</v>
      </c>
      <c r="F10" s="329">
        <f ca="1">GrandTotal!I321</f>
        <v>234.5990114256706</v>
      </c>
      <c r="G10" s="329">
        <f ca="1">GrandTotal!J321</f>
        <v>137.86319224055205</v>
      </c>
      <c r="H10" s="329">
        <f ca="1">GrandTotal!K321</f>
        <v>21.732856036244996</v>
      </c>
      <c r="I10" s="329">
        <f ca="1">GrandTotal!L321</f>
        <v>9.0041964745271166</v>
      </c>
      <c r="J10" s="329">
        <f ca="1">GrandTotal!M321</f>
        <v>32.991259449092254</v>
      </c>
      <c r="K10" s="329">
        <f ca="1">GrandTotal!N321</f>
        <v>0</v>
      </c>
      <c r="L10" s="329">
        <f ca="1">GrandTotal!O321</f>
        <v>0</v>
      </c>
      <c r="N10" s="330">
        <f ca="1">SUM(D10:L10)-C10</f>
        <v>0</v>
      </c>
    </row>
    <row r="11" spans="1:14">
      <c r="A11" s="328" t="str">
        <f>GrandTotal!B322</f>
        <v>INT_TRANSPT</v>
      </c>
      <c r="C11" s="329">
        <f>GrandTotal!D322</f>
        <v>74093.503830000016</v>
      </c>
      <c r="D11" s="329">
        <f ca="1">GrandTotal!G322</f>
        <v>41933.547667314058</v>
      </c>
      <c r="E11" s="329">
        <f ca="1">GrandTotal!H322</f>
        <v>2598.1419175799765</v>
      </c>
      <c r="F11" s="329">
        <f ca="1">GrandTotal!I322</f>
        <v>4735.2872256995397</v>
      </c>
      <c r="G11" s="329">
        <f ca="1">GrandTotal!J322</f>
        <v>14322.268035530607</v>
      </c>
      <c r="H11" s="329">
        <f ca="1">GrandTotal!K322</f>
        <v>56.745956761397046</v>
      </c>
      <c r="I11" s="329">
        <f ca="1">GrandTotal!L322</f>
        <v>151.89401114984224</v>
      </c>
      <c r="J11" s="329">
        <f ca="1">GrandTotal!M322</f>
        <v>4932.955165717337</v>
      </c>
      <c r="K11" s="329">
        <f ca="1">GrandTotal!N322</f>
        <v>1634.8206105191741</v>
      </c>
      <c r="L11" s="329">
        <f ca="1">GrandTotal!O322</f>
        <v>3727.8432397280685</v>
      </c>
      <c r="N11" s="330">
        <f t="shared" ref="N11:N46" ca="1" si="0">SUM(D11:L11)-C11</f>
        <v>0</v>
      </c>
    </row>
    <row r="12" spans="1:14">
      <c r="A12" s="328" t="str">
        <f>GrandTotal!B323</f>
        <v>INT_DISTPT</v>
      </c>
      <c r="C12" s="329">
        <f>GrandTotal!D323</f>
        <v>637036.61778999993</v>
      </c>
      <c r="D12" s="329">
        <f ca="1">GrandTotal!G323</f>
        <v>509884.98569895962</v>
      </c>
      <c r="E12" s="329">
        <f ca="1">GrandTotal!H323</f>
        <v>29941.234123202274</v>
      </c>
      <c r="F12" s="329">
        <f ca="1">GrandTotal!I323</f>
        <v>29656.463206126187</v>
      </c>
      <c r="G12" s="329">
        <f ca="1">GrandTotal!J323</f>
        <v>37713.558794330267</v>
      </c>
      <c r="H12" s="329">
        <f ca="1">GrandTotal!K323</f>
        <v>330.91450433901747</v>
      </c>
      <c r="I12" s="329">
        <f ca="1">GrandTotal!L323</f>
        <v>1137.1592716974994</v>
      </c>
      <c r="J12" s="329">
        <f ca="1">GrandTotal!M323</f>
        <v>14347.783396196002</v>
      </c>
      <c r="K12" s="329">
        <f ca="1">GrandTotal!N323</f>
        <v>5640.109197369813</v>
      </c>
      <c r="L12" s="329">
        <f ca="1">GrandTotal!O323</f>
        <v>8384.4095977793404</v>
      </c>
      <c r="N12" s="330">
        <f t="shared" ca="1" si="0"/>
        <v>0</v>
      </c>
    </row>
    <row r="13" spans="1:14">
      <c r="A13" s="328" t="str">
        <f>GrandTotal!B324</f>
        <v>INT_GENPLT</v>
      </c>
      <c r="C13" s="329">
        <f>GrandTotal!D324</f>
        <v>40661.940430000002</v>
      </c>
      <c r="D13" s="329">
        <f ca="1">GrandTotal!G324</f>
        <v>32913.627416464107</v>
      </c>
      <c r="E13" s="329">
        <f ca="1">GrandTotal!H324</f>
        <v>2023.0716274128617</v>
      </c>
      <c r="F13" s="329">
        <f ca="1">GrandTotal!I324</f>
        <v>1868.8446416538366</v>
      </c>
      <c r="G13" s="329">
        <f ca="1">GrandTotal!J324</f>
        <v>2279.7131386828382</v>
      </c>
      <c r="H13" s="329">
        <f ca="1">GrandTotal!K324</f>
        <v>16.814341048492203</v>
      </c>
      <c r="I13" s="329">
        <f ca="1">GrandTotal!L324</f>
        <v>82.388715376039244</v>
      </c>
      <c r="J13" s="329">
        <f ca="1">GrandTotal!M324</f>
        <v>776.8844694442206</v>
      </c>
      <c r="K13" s="329">
        <f ca="1">GrandTotal!N324</f>
        <v>251.87166168791131</v>
      </c>
      <c r="L13" s="329">
        <f ca="1">GrandTotal!O324</f>
        <v>448.72441822968045</v>
      </c>
      <c r="N13" s="330">
        <f t="shared" ca="1" si="0"/>
        <v>0</v>
      </c>
    </row>
    <row r="14" spans="1:14">
      <c r="A14" s="328" t="str">
        <f>GrandTotal!B325</f>
        <v>INT_TOTPLT</v>
      </c>
      <c r="C14" s="329">
        <f>GrandTotal!D325</f>
        <v>781189.00691999984</v>
      </c>
      <c r="D14" s="329">
        <f ca="1">GrandTotal!G325</f>
        <v>608643.9964131848</v>
      </c>
      <c r="E14" s="329">
        <f ca="1">GrandTotal!H325</f>
        <v>36003.682873946498</v>
      </c>
      <c r="F14" s="329">
        <f ca="1">GrandTotal!I325</f>
        <v>37671.626505108208</v>
      </c>
      <c r="G14" s="329">
        <f ca="1">GrandTotal!J325</f>
        <v>55890.197081635648</v>
      </c>
      <c r="H14" s="329">
        <f ca="1">GrandTotal!K325</f>
        <v>436.80918912760831</v>
      </c>
      <c r="I14" s="329">
        <f ca="1">GrandTotal!L325</f>
        <v>1432.2700833509757</v>
      </c>
      <c r="J14" s="329">
        <f ca="1">GrandTotal!M325</f>
        <v>20580.513044182218</v>
      </c>
      <c r="K14" s="329">
        <f ca="1">GrandTotal!N325</f>
        <v>7685.8057759352596</v>
      </c>
      <c r="L14" s="329">
        <f ca="1">GrandTotal!O325</f>
        <v>12844.105953528817</v>
      </c>
      <c r="N14" s="330">
        <f t="shared" ca="1" si="0"/>
        <v>0</v>
      </c>
    </row>
    <row r="15" spans="1:14">
      <c r="A15" s="328" t="str">
        <f>GrandTotal!B326</f>
        <v>INT_RATEBASE</v>
      </c>
      <c r="C15" s="329">
        <f>GrandTotal!D326</f>
        <v>456782.98091999989</v>
      </c>
      <c r="D15" s="329">
        <f ca="1">GrandTotal!G326</f>
        <v>357449.43947429577</v>
      </c>
      <c r="E15" s="329">
        <f ca="1">GrandTotal!H326</f>
        <v>20930.576869346936</v>
      </c>
      <c r="F15" s="329">
        <f ca="1">GrandTotal!I326</f>
        <v>21489.942596258748</v>
      </c>
      <c r="G15" s="329">
        <f ca="1">GrandTotal!J326</f>
        <v>32399.373775306667</v>
      </c>
      <c r="H15" s="329">
        <f ca="1">GrandTotal!K326</f>
        <v>232.98006912634588</v>
      </c>
      <c r="I15" s="329">
        <f ca="1">GrandTotal!L326</f>
        <v>826.08794386294221</v>
      </c>
      <c r="J15" s="329">
        <f ca="1">GrandTotal!M326</f>
        <v>11756.69150112247</v>
      </c>
      <c r="K15" s="329">
        <f ca="1">GrandTotal!N326</f>
        <v>4281.7470955232857</v>
      </c>
      <c r="L15" s="329">
        <f ca="1">GrandTotal!O326</f>
        <v>7416.1415951568279</v>
      </c>
      <c r="N15" s="330">
        <f t="shared" ca="1" si="0"/>
        <v>0</v>
      </c>
    </row>
    <row r="16" spans="1:14">
      <c r="A16" s="328" t="str">
        <f>GrandTotal!B327</f>
        <v>INT_DMAINS_SERV</v>
      </c>
      <c r="C16" s="329">
        <f>GrandTotal!D327</f>
        <v>560632.33008999994</v>
      </c>
      <c r="D16" s="329">
        <f ca="1">GrandTotal!G327</f>
        <v>464638.02818251186</v>
      </c>
      <c r="E16" s="329">
        <f ca="1">GrandTotal!H327</f>
        <v>25632.916997751498</v>
      </c>
      <c r="F16" s="329">
        <f ca="1">GrandTotal!I327</f>
        <v>18895.379523147811</v>
      </c>
      <c r="G16" s="329">
        <f ca="1">GrandTotal!J327</f>
        <v>30710.452657354264</v>
      </c>
      <c r="H16" s="329">
        <f ca="1">GrandTotal!K327</f>
        <v>116.75807563929179</v>
      </c>
      <c r="I16" s="329">
        <f ca="1">GrandTotal!L327</f>
        <v>764.76899619739629</v>
      </c>
      <c r="J16" s="329">
        <f ca="1">GrandTotal!M327</f>
        <v>10037.428995196526</v>
      </c>
      <c r="K16" s="329">
        <f ca="1">GrandTotal!N327</f>
        <v>3056.8243819825602</v>
      </c>
      <c r="L16" s="329">
        <f ca="1">GrandTotal!O327</f>
        <v>6779.7722802187945</v>
      </c>
      <c r="N16" s="330">
        <f t="shared" ca="1" si="0"/>
        <v>0</v>
      </c>
    </row>
    <row r="17" spans="1:14">
      <c r="A17" s="328" t="str">
        <f>GrandTotal!B328</f>
        <v>INT_OML</v>
      </c>
      <c r="C17" s="329">
        <f>GrandTotal!D328</f>
        <v>15993.380521776813</v>
      </c>
      <c r="D17" s="329">
        <f ca="1">GrandTotal!G328</f>
        <v>12945.770960677597</v>
      </c>
      <c r="E17" s="329">
        <f ca="1">GrandTotal!H328</f>
        <v>795.7257823375395</v>
      </c>
      <c r="F17" s="329">
        <f ca="1">GrandTotal!I328</f>
        <v>735.06436667743264</v>
      </c>
      <c r="G17" s="329">
        <f ca="1">GrandTotal!J328</f>
        <v>896.66944867561494</v>
      </c>
      <c r="H17" s="329">
        <f ca="1">GrandTotal!K328</f>
        <v>6.613510121938555</v>
      </c>
      <c r="I17" s="329">
        <f ca="1">GrandTotal!L328</f>
        <v>32.405587676705963</v>
      </c>
      <c r="J17" s="329">
        <f ca="1">GrandTotal!M328</f>
        <v>305.56851960053183</v>
      </c>
      <c r="K17" s="329">
        <f ca="1">GrandTotal!N328</f>
        <v>99.067562576403077</v>
      </c>
      <c r="L17" s="329">
        <f ca="1">GrandTotal!O328</f>
        <v>176.49478343304449</v>
      </c>
      <c r="N17" s="330">
        <f t="shared" ca="1" si="0"/>
        <v>0</v>
      </c>
    </row>
    <row r="18" spans="1:14">
      <c r="A18" s="328" t="str">
        <f>GrandTotal!B329</f>
        <v>INT_DIST_OL</v>
      </c>
      <c r="C18" s="329">
        <f>GrandTotal!D329</f>
        <v>9088.647172805835</v>
      </c>
      <c r="D18" s="329">
        <f ca="1">GrandTotal!G329</f>
        <v>7405.214477892001</v>
      </c>
      <c r="E18" s="329">
        <f ca="1">GrandTotal!H329</f>
        <v>457.33584409543818</v>
      </c>
      <c r="F18" s="329">
        <f ca="1">GrandTotal!I329</f>
        <v>417.87296709701934</v>
      </c>
      <c r="G18" s="329">
        <f ca="1">GrandTotal!J329</f>
        <v>478.12754260185966</v>
      </c>
      <c r="H18" s="329">
        <f ca="1">GrandTotal!K329</f>
        <v>3.546326456741447</v>
      </c>
      <c r="I18" s="329">
        <f ca="1">GrandTotal!L329</f>
        <v>18.642954001808583</v>
      </c>
      <c r="J18" s="329">
        <f ca="1">GrandTotal!M329</f>
        <v>163.50160844060738</v>
      </c>
      <c r="K18" s="329">
        <f ca="1">GrandTotal!N329</f>
        <v>53.331060446729147</v>
      </c>
      <c r="L18" s="329">
        <f ca="1">GrandTotal!O329</f>
        <v>91.074391773632826</v>
      </c>
      <c r="N18" s="330">
        <f t="shared" ca="1" si="0"/>
        <v>0</v>
      </c>
    </row>
    <row r="19" spans="1:14">
      <c r="A19" s="328" t="str">
        <f>GrandTotal!B330</f>
        <v>INT_DIST_ML</v>
      </c>
      <c r="C19" s="329">
        <f>GrandTotal!D330</f>
        <v>1514.3092290268612</v>
      </c>
      <c r="D19" s="329">
        <f ca="1">GrandTotal!G330</f>
        <v>1215.4196926631821</v>
      </c>
      <c r="E19" s="329">
        <f ca="1">GrandTotal!H330</f>
        <v>72.647381855009755</v>
      </c>
      <c r="F19" s="329">
        <f ca="1">GrandTotal!I330</f>
        <v>65.322405242910449</v>
      </c>
      <c r="G19" s="329">
        <f ca="1">GrandTotal!J330</f>
        <v>95.372719949166381</v>
      </c>
      <c r="H19" s="329">
        <f ca="1">GrandTotal!K330</f>
        <v>0.52284622850983198</v>
      </c>
      <c r="I19" s="329">
        <f ca="1">GrandTotal!L330</f>
        <v>2.7952058259300188</v>
      </c>
      <c r="J19" s="329">
        <f ca="1">GrandTotal!M330</f>
        <v>31.937875617181852</v>
      </c>
      <c r="K19" s="329">
        <f ca="1">GrandTotal!N330</f>
        <v>10.054861589845142</v>
      </c>
      <c r="L19" s="329">
        <f ca="1">GrandTotal!O330</f>
        <v>20.236240055125712</v>
      </c>
      <c r="N19" s="330">
        <f t="shared" ca="1" si="0"/>
        <v>0</v>
      </c>
    </row>
    <row r="20" spans="1:14">
      <c r="A20" s="328" t="str">
        <f>GrandTotal!B331</f>
        <v>INT_CUSTACC</v>
      </c>
      <c r="C20" s="329">
        <f>GrandTotal!D331</f>
        <v>14906.337091777219</v>
      </c>
      <c r="D20" s="329">
        <f ca="1">GrandTotal!G331</f>
        <v>13924.803562382891</v>
      </c>
      <c r="E20" s="329">
        <f ca="1">GrandTotal!H331</f>
        <v>594.66173224344232</v>
      </c>
      <c r="F20" s="329">
        <f ca="1">GrandTotal!I331</f>
        <v>250.75060121695822</v>
      </c>
      <c r="G20" s="329">
        <f ca="1">GrandTotal!J331</f>
        <v>89.150212793878922</v>
      </c>
      <c r="H20" s="329">
        <f ca="1">GrandTotal!K331</f>
        <v>0.46161922482267403</v>
      </c>
      <c r="I20" s="329">
        <f ca="1">GrandTotal!L331</f>
        <v>15.329304507347452</v>
      </c>
      <c r="J20" s="329">
        <f ca="1">GrandTotal!M331</f>
        <v>28.131580186183204</v>
      </c>
      <c r="K20" s="329">
        <f ca="1">GrandTotal!N331</f>
        <v>2.0858015727398191</v>
      </c>
      <c r="L20" s="329">
        <f ca="1">GrandTotal!O331</f>
        <v>0.9626776489568396</v>
      </c>
      <c r="N20" s="330">
        <f t="shared" ca="1" si="0"/>
        <v>0</v>
      </c>
    </row>
    <row r="21" spans="1:14">
      <c r="A21" s="328" t="str">
        <f>GrandTotal!B332</f>
        <v>INT_PROD_TRANSM_DIST_SUBTOTAL</v>
      </c>
      <c r="C21" s="329">
        <f>GrandTotal!D332</f>
        <v>714937.15145999996</v>
      </c>
      <c r="D21" s="329">
        <f ca="1">GrandTotal!G332</f>
        <v>555020.82803410769</v>
      </c>
      <c r="E21" s="329">
        <f ca="1">GrandTotal!H332</f>
        <v>32707.920697322188</v>
      </c>
      <c r="F21" s="329">
        <f ca="1">GrandTotal!I332</f>
        <v>34626.349443251398</v>
      </c>
      <c r="G21" s="329">
        <f ca="1">GrandTotal!J332</f>
        <v>52173.690022101422</v>
      </c>
      <c r="H21" s="329">
        <f ca="1">GrandTotal!K332</f>
        <v>409.3933171366595</v>
      </c>
      <c r="I21" s="329">
        <f ca="1">GrandTotal!L332</f>
        <v>1298.0574793218689</v>
      </c>
      <c r="J21" s="329">
        <f ca="1">GrandTotal!M332</f>
        <v>19313.729821362431</v>
      </c>
      <c r="K21" s="329">
        <f ca="1">GrandTotal!N332</f>
        <v>7274.9298078889869</v>
      </c>
      <c r="L21" s="329">
        <f ca="1">GrandTotal!O332</f>
        <v>12112.252837507409</v>
      </c>
      <c r="N21" s="330">
        <f t="shared" ca="1" si="0"/>
        <v>0</v>
      </c>
    </row>
    <row r="22" spans="1:14">
      <c r="A22" s="328" t="str">
        <f>GrandTotal!B333</f>
        <v>INT_DIST_SUBTOTAL</v>
      </c>
      <c r="C22" s="329">
        <f>GrandTotal!D333</f>
        <v>625397.28821999999</v>
      </c>
      <c r="D22" s="329">
        <f ca="1">GrandTotal!G333</f>
        <v>500568.85029071005</v>
      </c>
      <c r="E22" s="329">
        <f ca="1">GrandTotal!H333</f>
        <v>29394.176258771371</v>
      </c>
      <c r="F22" s="329">
        <f ca="1">GrandTotal!I333</f>
        <v>29114.608406108284</v>
      </c>
      <c r="G22" s="329">
        <f ca="1">GrandTotal!J333</f>
        <v>37024.492376786446</v>
      </c>
      <c r="H22" s="329">
        <f ca="1">GrandTotal!K333</f>
        <v>324.86834801466512</v>
      </c>
      <c r="I22" s="329">
        <f ca="1">GrandTotal!L333</f>
        <v>1116.3821747971897</v>
      </c>
      <c r="J22" s="329">
        <f ca="1">GrandTotal!M333</f>
        <v>14085.634290660048</v>
      </c>
      <c r="K22" s="329">
        <f ca="1">GrandTotal!N333</f>
        <v>5537.0584653934984</v>
      </c>
      <c r="L22" s="329">
        <f ca="1">GrandTotal!O333</f>
        <v>8231.2176087583975</v>
      </c>
      <c r="N22" s="330">
        <f t="shared" ca="1" si="0"/>
        <v>0</v>
      </c>
    </row>
    <row r="23" spans="1:14">
      <c r="A23" s="328" t="str">
        <f>GrandTotal!B334</f>
        <v>INT_OM_Excl_A&amp;G</v>
      </c>
      <c r="C23" s="329">
        <f>GrandTotal!D334</f>
        <v>47369.814046425323</v>
      </c>
      <c r="D23" s="329">
        <f ca="1">GrandTotal!G334</f>
        <v>40414.979294349003</v>
      </c>
      <c r="E23" s="329">
        <f ca="1">GrandTotal!H334</f>
        <v>2170.7493869305454</v>
      </c>
      <c r="F23" s="329">
        <f ca="1">GrandTotal!I334</f>
        <v>1662.2780308215631</v>
      </c>
      <c r="G23" s="329">
        <f ca="1">GrandTotal!J334</f>
        <v>1837.089110507537</v>
      </c>
      <c r="H23" s="329">
        <f ca="1">GrandTotal!K334</f>
        <v>12.855393019109981</v>
      </c>
      <c r="I23" s="329">
        <f ca="1">GrandTotal!L334</f>
        <v>76.395233459844164</v>
      </c>
      <c r="J23" s="329">
        <f ca="1">GrandTotal!M334</f>
        <v>634.11571148000291</v>
      </c>
      <c r="K23" s="329">
        <f ca="1">GrandTotal!N334</f>
        <v>204.70466169805854</v>
      </c>
      <c r="L23" s="329">
        <f ca="1">GrandTotal!O334</f>
        <v>356.64722415967248</v>
      </c>
      <c r="N23" s="330">
        <f t="shared" ca="1" si="0"/>
        <v>0</v>
      </c>
    </row>
    <row r="24" spans="1:14">
      <c r="A24" s="328" t="str">
        <f>GrandTotal!B335</f>
        <v>INT_OM_DIST_SUBTOTAL</v>
      </c>
      <c r="C24" s="329">
        <f>GrandTotal!D335</f>
        <v>12111.915013353329</v>
      </c>
      <c r="D24" s="329">
        <f ca="1">GrandTotal!G335</f>
        <v>9699.1734494531847</v>
      </c>
      <c r="E24" s="329">
        <f ca="1">GrandTotal!H335</f>
        <v>604.02396188391037</v>
      </c>
      <c r="F24" s="329">
        <f ca="1">GrandTotal!I335</f>
        <v>590.4286727113174</v>
      </c>
      <c r="G24" s="329">
        <f ca="1">GrandTotal!J335</f>
        <v>708.87313159537348</v>
      </c>
      <c r="H24" s="329">
        <f ca="1">GrandTotal!K335</f>
        <v>5.5765107870457813</v>
      </c>
      <c r="I24" s="329">
        <f ca="1">GrandTotal!L335</f>
        <v>25.555723088747129</v>
      </c>
      <c r="J24" s="329">
        <f ca="1">GrandTotal!M335</f>
        <v>249.92451484478642</v>
      </c>
      <c r="K24" s="329">
        <f ca="1">GrandTotal!N335</f>
        <v>86.165693676471875</v>
      </c>
      <c r="L24" s="329">
        <f ca="1">GrandTotal!O335</f>
        <v>142.19335531249132</v>
      </c>
      <c r="N24" s="330">
        <f t="shared" ca="1" si="0"/>
        <v>0</v>
      </c>
    </row>
    <row r="25" spans="1:14">
      <c r="A25" s="328" t="str">
        <f>GrandTotal!B336</f>
        <v>INT_REQ_INCOME</v>
      </c>
      <c r="C25" s="329">
        <f>GrandTotal!D336</f>
        <v>38965</v>
      </c>
      <c r="D25" s="329">
        <f ca="1">GrandTotal!G336</f>
        <v>30491.541915733644</v>
      </c>
      <c r="E25" s="329">
        <f ca="1">GrandTotal!H336</f>
        <v>1785.4428947232141</v>
      </c>
      <c r="F25" s="329">
        <f ca="1">GrandTotal!I336</f>
        <v>1833.1585199972128</v>
      </c>
      <c r="G25" s="329">
        <f ca="1">GrandTotal!J336</f>
        <v>2763.7667161157342</v>
      </c>
      <c r="H25" s="329">
        <f ca="1">GrandTotal!K336</f>
        <v>19.873919941640693</v>
      </c>
      <c r="I25" s="329">
        <f ca="1">GrandTotal!L336</f>
        <v>70.467854708135405</v>
      </c>
      <c r="J25" s="329">
        <f ca="1">GrandTotal!M336</f>
        <v>1002.8821201231833</v>
      </c>
      <c r="K25" s="329">
        <f ca="1">GrandTotal!N336</f>
        <v>365.24626035987222</v>
      </c>
      <c r="L25" s="329">
        <f ca="1">GrandTotal!O336</f>
        <v>632.61979829737891</v>
      </c>
      <c r="N25" s="330">
        <f t="shared" ca="1" si="0"/>
        <v>0</v>
      </c>
    </row>
    <row r="26" spans="1:14">
      <c r="A26" s="328" t="str">
        <f>GrandTotal!B337</f>
        <v>INT_REV_REQ</v>
      </c>
      <c r="C26" s="329">
        <f>GrandTotal!D337</f>
        <v>333174.44362438819</v>
      </c>
      <c r="D26" s="329">
        <f ca="1">GrandTotal!G337</f>
        <v>274481.30478040798</v>
      </c>
      <c r="E26" s="329">
        <f ca="1">GrandTotal!H337</f>
        <v>15113.964083012137</v>
      </c>
      <c r="F26" s="329">
        <f ca="1">GrandTotal!I337</f>
        <v>18121.208004098487</v>
      </c>
      <c r="G26" s="329">
        <f ca="1">GrandTotal!J337</f>
        <v>15848.165344014898</v>
      </c>
      <c r="H26" s="329">
        <f ca="1">GrandTotal!K337</f>
        <v>1164.0352432800535</v>
      </c>
      <c r="I26" s="329">
        <f ca="1">GrandTotal!L337</f>
        <v>716.21224403496547</v>
      </c>
      <c r="J26" s="329">
        <f ca="1">GrandTotal!M337</f>
        <v>5129.5483414963301</v>
      </c>
      <c r="K26" s="329">
        <f ca="1">GrandTotal!N337</f>
        <v>986.17979468164071</v>
      </c>
      <c r="L26" s="329">
        <f ca="1">GrandTotal!O337</f>
        <v>1613.8257893617831</v>
      </c>
      <c r="N26" s="330">
        <f t="shared" ca="1" si="0"/>
        <v>0</v>
      </c>
    </row>
    <row r="27" spans="1:14">
      <c r="A27" s="328"/>
      <c r="N27" s="330">
        <f t="shared" si="0"/>
        <v>0</v>
      </c>
    </row>
    <row r="28" spans="1:14">
      <c r="A28" s="331" t="s">
        <v>470</v>
      </c>
      <c r="N28" s="330">
        <f t="shared" si="0"/>
        <v>0</v>
      </c>
    </row>
    <row r="29" spans="1:14">
      <c r="A29" s="328" t="str">
        <f t="shared" ref="A29:A45" si="1">A10</f>
        <v>INT_PRODPT</v>
      </c>
      <c r="C29" s="332">
        <f t="shared" ref="C29:C45" si="2">C10/$C10</f>
        <v>1</v>
      </c>
      <c r="D29" s="332">
        <f t="shared" ref="D29:L29" ca="1" si="3">D10/$C10</f>
        <v>0.84115302543412029</v>
      </c>
      <c r="E29" s="332">
        <f t="shared" ca="1" si="3"/>
        <v>4.4271955730175873E-2</v>
      </c>
      <c r="F29" s="332">
        <f t="shared" ca="1" si="3"/>
        <v>6.162258277063324E-2</v>
      </c>
      <c r="G29" s="332">
        <f t="shared" ca="1" si="3"/>
        <v>3.6212795285195887E-2</v>
      </c>
      <c r="H29" s="332">
        <f t="shared" ca="1" si="3"/>
        <v>5.7086119493733722E-3</v>
      </c>
      <c r="I29" s="332">
        <f t="shared" ca="1" si="3"/>
        <v>2.3651499601923575E-3</v>
      </c>
      <c r="J29" s="332">
        <f t="shared" ca="1" si="3"/>
        <v>8.6658788703091062E-3</v>
      </c>
      <c r="K29" s="332">
        <f t="shared" ca="1" si="3"/>
        <v>0</v>
      </c>
      <c r="L29" s="332">
        <f t="shared" ca="1" si="3"/>
        <v>0</v>
      </c>
      <c r="N29" s="330">
        <f t="shared" ca="1" si="0"/>
        <v>0</v>
      </c>
    </row>
    <row r="30" spans="1:14">
      <c r="A30" s="328" t="str">
        <f t="shared" si="1"/>
        <v>INT_TRANSPT</v>
      </c>
      <c r="C30" s="332">
        <f t="shared" si="2"/>
        <v>1</v>
      </c>
      <c r="D30" s="332">
        <f t="shared" ref="D30:L30" ca="1" si="4">D11/$C11</f>
        <v>0.56595444269346884</v>
      </c>
      <c r="E30" s="332">
        <f t="shared" ca="1" si="4"/>
        <v>3.5065718089687697E-2</v>
      </c>
      <c r="F30" s="332">
        <f t="shared" ca="1" si="4"/>
        <v>6.3909613946239785E-2</v>
      </c>
      <c r="G30" s="332">
        <f t="shared" ca="1" si="4"/>
        <v>0.19329991558222959</v>
      </c>
      <c r="H30" s="332">
        <f t="shared" ca="1" si="4"/>
        <v>7.6586952739601648E-4</v>
      </c>
      <c r="I30" s="332">
        <f t="shared" ca="1" si="4"/>
        <v>2.0500314237851076E-3</v>
      </c>
      <c r="J30" s="332">
        <f t="shared" ca="1" si="4"/>
        <v>6.6577431363422881E-2</v>
      </c>
      <c r="K30" s="332">
        <f t="shared" ca="1" si="4"/>
        <v>2.2064290740927885E-2</v>
      </c>
      <c r="L30" s="332">
        <f t="shared" ca="1" si="4"/>
        <v>5.0312686632841989E-2</v>
      </c>
      <c r="N30" s="330">
        <f t="shared" ca="1" si="0"/>
        <v>0</v>
      </c>
    </row>
    <row r="31" spans="1:14">
      <c r="A31" s="328" t="str">
        <f t="shared" si="1"/>
        <v>INT_DISTPT</v>
      </c>
      <c r="C31" s="332">
        <f t="shared" si="2"/>
        <v>1</v>
      </c>
      <c r="D31" s="332">
        <f t="shared" ref="D31:L31" ca="1" si="5">D12/$C12</f>
        <v>0.80040137640414877</v>
      </c>
      <c r="E31" s="332">
        <f t="shared" ca="1" si="5"/>
        <v>4.700080542791097E-2</v>
      </c>
      <c r="F31" s="332">
        <f t="shared" ca="1" si="5"/>
        <v>4.655378101970032E-2</v>
      </c>
      <c r="G31" s="332">
        <f t="shared" ca="1" si="5"/>
        <v>5.920155567377855E-2</v>
      </c>
      <c r="H31" s="332">
        <f t="shared" ca="1" si="5"/>
        <v>5.1945915681742482E-4</v>
      </c>
      <c r="I31" s="332">
        <f t="shared" ca="1" si="5"/>
        <v>1.7850767757158438E-3</v>
      </c>
      <c r="J31" s="332">
        <f t="shared" ca="1" si="5"/>
        <v>2.252269806086056E-2</v>
      </c>
      <c r="K31" s="332">
        <f t="shared" ca="1" si="5"/>
        <v>8.8536656133463947E-3</v>
      </c>
      <c r="L31" s="332">
        <f t="shared" ca="1" si="5"/>
        <v>1.3161581867721258E-2</v>
      </c>
      <c r="N31" s="330">
        <f t="shared" ca="1" si="0"/>
        <v>0</v>
      </c>
    </row>
    <row r="32" spans="1:14">
      <c r="A32" s="328" t="str">
        <f t="shared" si="1"/>
        <v>INT_GENPLT</v>
      </c>
      <c r="C32" s="332">
        <f t="shared" si="2"/>
        <v>1</v>
      </c>
      <c r="D32" s="332">
        <f t="shared" ref="D32:L32" ca="1" si="6">D13/$C13</f>
        <v>0.80944556674872159</v>
      </c>
      <c r="E32" s="332">
        <f t="shared" ca="1" si="6"/>
        <v>4.9753445261561058E-2</v>
      </c>
      <c r="F32" s="332">
        <f t="shared" ca="1" si="6"/>
        <v>4.5960537590946357E-2</v>
      </c>
      <c r="G32" s="332">
        <f t="shared" ca="1" si="6"/>
        <v>5.6065035622374949E-2</v>
      </c>
      <c r="H32" s="332">
        <f t="shared" ca="1" si="6"/>
        <v>4.1351546115804002E-4</v>
      </c>
      <c r="I32" s="332">
        <f t="shared" ca="1" si="6"/>
        <v>2.0261874987956455E-3</v>
      </c>
      <c r="J32" s="332">
        <f t="shared" ca="1" si="6"/>
        <v>1.9105936933374739E-2</v>
      </c>
      <c r="K32" s="332">
        <f t="shared" ca="1" si="6"/>
        <v>6.1942853445843609E-3</v>
      </c>
      <c r="L32" s="332">
        <f t="shared" ca="1" si="6"/>
        <v>1.1035489538482914E-2</v>
      </c>
      <c r="N32" s="330">
        <f t="shared" ca="1" si="0"/>
        <v>0</v>
      </c>
    </row>
    <row r="33" spans="1:14">
      <c r="A33" s="328" t="str">
        <f t="shared" si="1"/>
        <v>INT_TOTPLT</v>
      </c>
      <c r="C33" s="332">
        <f t="shared" si="2"/>
        <v>1</v>
      </c>
      <c r="D33" s="332">
        <f t="shared" ref="D33:L33" ca="1" si="7">D14/$C14</f>
        <v>0.77912514259883192</v>
      </c>
      <c r="E33" s="332">
        <f t="shared" ca="1" si="7"/>
        <v>4.6088312245839848E-2</v>
      </c>
      <c r="F33" s="332">
        <f t="shared" ca="1" si="7"/>
        <v>4.8223446786119575E-2</v>
      </c>
      <c r="G33" s="332">
        <f t="shared" ca="1" si="7"/>
        <v>7.1545037867333003E-2</v>
      </c>
      <c r="H33" s="332">
        <f t="shared" ca="1" si="7"/>
        <v>5.5915941629775283E-4</v>
      </c>
      <c r="I33" s="332">
        <f t="shared" ca="1" si="7"/>
        <v>1.8334488461351991E-3</v>
      </c>
      <c r="J33" s="332">
        <f t="shared" ca="1" si="7"/>
        <v>2.6345113489660042E-2</v>
      </c>
      <c r="K33" s="332">
        <f t="shared" ca="1" si="7"/>
        <v>9.8385995039000206E-3</v>
      </c>
      <c r="L33" s="332">
        <f t="shared" ca="1" si="7"/>
        <v>1.644173924588286E-2</v>
      </c>
      <c r="N33" s="330">
        <f t="shared" ca="1" si="0"/>
        <v>0</v>
      </c>
    </row>
    <row r="34" spans="1:14">
      <c r="A34" s="328" t="str">
        <f t="shared" si="1"/>
        <v>INT_RATEBASE</v>
      </c>
      <c r="C34" s="332">
        <f t="shared" si="2"/>
        <v>1</v>
      </c>
      <c r="D34" s="332">
        <f t="shared" ref="D34:L34" ca="1" si="8">D15/$C15</f>
        <v>0.78253668460756154</v>
      </c>
      <c r="E34" s="332">
        <f t="shared" ca="1" si="8"/>
        <v>4.5821709090804935E-2</v>
      </c>
      <c r="F34" s="332">
        <f t="shared" ca="1" si="8"/>
        <v>4.7046285640888308E-2</v>
      </c>
      <c r="G34" s="332">
        <f t="shared" ca="1" si="8"/>
        <v>7.092946788440227E-2</v>
      </c>
      <c r="H34" s="332">
        <f t="shared" ca="1" si="8"/>
        <v>5.1004542388401631E-4</v>
      </c>
      <c r="I34" s="332">
        <f t="shared" ca="1" si="8"/>
        <v>1.8084910742495936E-3</v>
      </c>
      <c r="J34" s="332">
        <f t="shared" ca="1" si="8"/>
        <v>2.5738024384015994E-2</v>
      </c>
      <c r="K34" s="332">
        <f t="shared" ca="1" si="8"/>
        <v>9.3737010229660526E-3</v>
      </c>
      <c r="L34" s="332">
        <f t="shared" ca="1" si="8"/>
        <v>1.6235590871227484E-2</v>
      </c>
      <c r="N34" s="330">
        <f t="shared" ca="1" si="0"/>
        <v>0</v>
      </c>
    </row>
    <row r="35" spans="1:14">
      <c r="A35" s="328" t="str">
        <f t="shared" si="1"/>
        <v>INT_DMAINS_SERV</v>
      </c>
      <c r="C35" s="332">
        <f t="shared" si="2"/>
        <v>1</v>
      </c>
      <c r="D35" s="332">
        <f t="shared" ref="D35:L35" ca="1" si="9">D16/$C16</f>
        <v>0.82877494437026522</v>
      </c>
      <c r="E35" s="332">
        <f t="shared" ca="1" si="9"/>
        <v>4.5721439207112032E-2</v>
      </c>
      <c r="F35" s="332">
        <f t="shared" ca="1" si="9"/>
        <v>3.3703692257837647E-2</v>
      </c>
      <c r="G35" s="332">
        <f t="shared" ca="1" si="9"/>
        <v>5.4778240584919938E-2</v>
      </c>
      <c r="H35" s="332">
        <f t="shared" ca="1" si="9"/>
        <v>2.0826140301353702E-4</v>
      </c>
      <c r="I35" s="332">
        <f t="shared" ca="1" si="9"/>
        <v>1.3641186124150665E-3</v>
      </c>
      <c r="J35" s="332">
        <f t="shared" ca="1" si="9"/>
        <v>1.7903764118607265E-2</v>
      </c>
      <c r="K35" s="332">
        <f t="shared" ca="1" si="9"/>
        <v>5.4524582652802763E-3</v>
      </c>
      <c r="L35" s="332">
        <f t="shared" ca="1" si="9"/>
        <v>1.2093081180549145E-2</v>
      </c>
      <c r="N35" s="330">
        <f t="shared" ca="1" si="0"/>
        <v>0</v>
      </c>
    </row>
    <row r="36" spans="1:14">
      <c r="A36" s="328" t="str">
        <f t="shared" si="1"/>
        <v>INT_OML</v>
      </c>
      <c r="C36" s="332">
        <f t="shared" si="2"/>
        <v>1</v>
      </c>
      <c r="D36" s="332">
        <f t="shared" ref="D36:L36" ca="1" si="10">D17/$C17</f>
        <v>0.80944556674872159</v>
      </c>
      <c r="E36" s="332">
        <f t="shared" ca="1" si="10"/>
        <v>4.9753445261561058E-2</v>
      </c>
      <c r="F36" s="332">
        <f t="shared" ca="1" si="10"/>
        <v>4.5960537590946364E-2</v>
      </c>
      <c r="G36" s="332">
        <f t="shared" ca="1" si="10"/>
        <v>5.6065035622374963E-2</v>
      </c>
      <c r="H36" s="332">
        <f t="shared" ca="1" si="10"/>
        <v>4.1351546115804013E-4</v>
      </c>
      <c r="I36" s="332">
        <f t="shared" ca="1" si="10"/>
        <v>2.0261874987956459E-3</v>
      </c>
      <c r="J36" s="332">
        <f t="shared" ca="1" si="10"/>
        <v>1.9105936933374743E-2</v>
      </c>
      <c r="K36" s="332">
        <f t="shared" ca="1" si="10"/>
        <v>6.1942853445843601E-3</v>
      </c>
      <c r="L36" s="332">
        <f t="shared" ca="1" si="10"/>
        <v>1.1035489538482917E-2</v>
      </c>
      <c r="N36" s="330">
        <f t="shared" ca="1" si="0"/>
        <v>0</v>
      </c>
    </row>
    <row r="37" spans="1:14">
      <c r="A37" s="328" t="str">
        <f t="shared" si="1"/>
        <v>INT_DIST_OL</v>
      </c>
      <c r="C37" s="332">
        <f t="shared" si="2"/>
        <v>1</v>
      </c>
      <c r="D37" s="332">
        <f t="shared" ref="D37:L37" ca="1" si="11">D18/$C18</f>
        <v>0.81477631787150484</v>
      </c>
      <c r="E37" s="332">
        <f t="shared" ca="1" si="11"/>
        <v>5.031946288594346E-2</v>
      </c>
      <c r="F37" s="332">
        <f t="shared" ca="1" si="11"/>
        <v>4.5977466079587526E-2</v>
      </c>
      <c r="G37" s="332">
        <f t="shared" ca="1" si="11"/>
        <v>5.2607118915614454E-2</v>
      </c>
      <c r="H37" s="332">
        <f t="shared" ca="1" si="11"/>
        <v>3.9019299454735352E-4</v>
      </c>
      <c r="I37" s="332">
        <f t="shared" ca="1" si="11"/>
        <v>2.0512353100899565E-3</v>
      </c>
      <c r="J37" s="332">
        <f t="shared" ca="1" si="11"/>
        <v>1.7989652951851953E-2</v>
      </c>
      <c r="K37" s="332">
        <f t="shared" ca="1" si="11"/>
        <v>5.8678766413445063E-3</v>
      </c>
      <c r="L37" s="332">
        <f t="shared" ca="1" si="11"/>
        <v>1.0020676349516214E-2</v>
      </c>
      <c r="N37" s="330">
        <f t="shared" ca="1" si="0"/>
        <v>0</v>
      </c>
    </row>
    <row r="38" spans="1:14">
      <c r="A38" s="328" t="str">
        <f t="shared" si="1"/>
        <v>INT_DIST_ML</v>
      </c>
      <c r="C38" s="332">
        <f t="shared" si="2"/>
        <v>1</v>
      </c>
      <c r="D38" s="332">
        <f t="shared" ref="D38:L38" ca="1" si="12">D19/$C19</f>
        <v>0.80262318248185405</v>
      </c>
      <c r="E38" s="332">
        <f t="shared" ca="1" si="12"/>
        <v>4.7973941162397234E-2</v>
      </c>
      <c r="F38" s="332">
        <f t="shared" ca="1" si="12"/>
        <v>4.3136767570840541E-2</v>
      </c>
      <c r="G38" s="332">
        <f t="shared" ca="1" si="12"/>
        <v>6.2981006865061265E-2</v>
      </c>
      <c r="H38" s="332">
        <f t="shared" ca="1" si="12"/>
        <v>3.4527044971245934E-4</v>
      </c>
      <c r="I38" s="332">
        <f t="shared" ca="1" si="12"/>
        <v>1.8458619761079437E-3</v>
      </c>
      <c r="J38" s="332">
        <f t="shared" ca="1" si="12"/>
        <v>2.1090722426426768E-2</v>
      </c>
      <c r="K38" s="332">
        <f t="shared" ca="1" si="12"/>
        <v>6.639899828324157E-3</v>
      </c>
      <c r="L38" s="332">
        <f t="shared" ca="1" si="12"/>
        <v>1.336334723927563E-2</v>
      </c>
      <c r="N38" s="330">
        <f t="shared" ca="1" si="0"/>
        <v>0</v>
      </c>
    </row>
    <row r="39" spans="1:14">
      <c r="A39" s="328" t="str">
        <f t="shared" si="1"/>
        <v>INT_CUSTACC</v>
      </c>
      <c r="C39" s="332">
        <f t="shared" si="2"/>
        <v>1</v>
      </c>
      <c r="D39" s="332">
        <f t="shared" ref="D39:L39" ca="1" si="13">D20/$C20</f>
        <v>0.93415327163533879</v>
      </c>
      <c r="E39" s="332">
        <f t="shared" ca="1" si="13"/>
        <v>3.989321646103626E-2</v>
      </c>
      <c r="F39" s="332">
        <f t="shared" ca="1" si="13"/>
        <v>1.682174498490845E-2</v>
      </c>
      <c r="G39" s="332">
        <f t="shared" ca="1" si="13"/>
        <v>5.9806921207394967E-3</v>
      </c>
      <c r="H39" s="332">
        <f t="shared" ca="1" si="13"/>
        <v>3.0967985091207753E-5</v>
      </c>
      <c r="I39" s="332">
        <f t="shared" ca="1" si="13"/>
        <v>1.0283750067482075E-3</v>
      </c>
      <c r="J39" s="332">
        <f t="shared" ca="1" si="13"/>
        <v>1.8872228645427202E-3</v>
      </c>
      <c r="K39" s="332">
        <f t="shared" ca="1" si="13"/>
        <v>1.3992717056495453E-4</v>
      </c>
      <c r="L39" s="332">
        <f t="shared" ca="1" si="13"/>
        <v>6.458177102997901E-5</v>
      </c>
      <c r="N39" s="330">
        <f t="shared" ca="1" si="0"/>
        <v>0</v>
      </c>
    </row>
    <row r="40" spans="1:14">
      <c r="A40" s="328" t="str">
        <f t="shared" si="1"/>
        <v>INT_PROD_TRANSM_DIST_SUBTOTAL</v>
      </c>
      <c r="C40" s="332">
        <f t="shared" si="2"/>
        <v>1</v>
      </c>
      <c r="D40" s="332">
        <f t="shared" ref="D40:L40" ca="1" si="14">D21/$C21</f>
        <v>0.77632114501348659</v>
      </c>
      <c r="E40" s="332">
        <f t="shared" ca="1" si="14"/>
        <v>4.5749365004361733E-2</v>
      </c>
      <c r="F40" s="332">
        <f t="shared" ca="1" si="14"/>
        <v>4.8432717998413748E-2</v>
      </c>
      <c r="G40" s="332">
        <f t="shared" ca="1" si="14"/>
        <v>7.2976610483250978E-2</v>
      </c>
      <c r="H40" s="332">
        <f t="shared" ca="1" si="14"/>
        <v>5.7262839999379258E-4</v>
      </c>
      <c r="I40" s="332">
        <f t="shared" ca="1" si="14"/>
        <v>1.8156245995484457E-3</v>
      </c>
      <c r="J40" s="332">
        <f t="shared" ca="1" si="14"/>
        <v>2.7014584123822828E-2</v>
      </c>
      <c r="K40" s="332">
        <f t="shared" ca="1" si="14"/>
        <v>1.0175621441734535E-2</v>
      </c>
      <c r="L40" s="332">
        <f t="shared" ca="1" si="14"/>
        <v>1.694170293538743E-2</v>
      </c>
      <c r="N40" s="330">
        <f t="shared" ca="1" si="0"/>
        <v>0</v>
      </c>
    </row>
    <row r="41" spans="1:14">
      <c r="A41" s="328" t="str">
        <f t="shared" si="1"/>
        <v>INT_DIST_SUBTOTAL</v>
      </c>
      <c r="C41" s="332">
        <f t="shared" si="2"/>
        <v>1</v>
      </c>
      <c r="D41" s="332">
        <f t="shared" ref="D41:L41" ca="1" si="15">D22/$C22</f>
        <v>0.80040137640414866</v>
      </c>
      <c r="E41" s="332">
        <f t="shared" ca="1" si="15"/>
        <v>4.7000805427910963E-2</v>
      </c>
      <c r="F41" s="332">
        <f t="shared" ca="1" si="15"/>
        <v>4.6553781019700313E-2</v>
      </c>
      <c r="G41" s="332">
        <f t="shared" ca="1" si="15"/>
        <v>5.9201555673778529E-2</v>
      </c>
      <c r="H41" s="332">
        <f t="shared" ca="1" si="15"/>
        <v>5.1945915681742472E-4</v>
      </c>
      <c r="I41" s="332">
        <f t="shared" ca="1" si="15"/>
        <v>1.7850767757158436E-3</v>
      </c>
      <c r="J41" s="332">
        <f t="shared" ca="1" si="15"/>
        <v>2.252269806086056E-2</v>
      </c>
      <c r="K41" s="332">
        <f t="shared" ca="1" si="15"/>
        <v>8.8536656133463947E-3</v>
      </c>
      <c r="L41" s="332">
        <f t="shared" ca="1" si="15"/>
        <v>1.3161581867721258E-2</v>
      </c>
      <c r="N41" s="330">
        <f t="shared" ca="1" si="0"/>
        <v>0</v>
      </c>
    </row>
    <row r="42" spans="1:14">
      <c r="A42" s="328" t="str">
        <f t="shared" si="1"/>
        <v>INT_OM_Excl_A&amp;G</v>
      </c>
      <c r="C42" s="332">
        <f t="shared" si="2"/>
        <v>1</v>
      </c>
      <c r="D42" s="332">
        <f t="shared" ref="D42:L42" ca="1" si="16">D23/$C23</f>
        <v>0.85318002841936103</v>
      </c>
      <c r="E42" s="332">
        <f t="shared" ca="1" si="16"/>
        <v>4.582558387928392E-2</v>
      </c>
      <c r="F42" s="332">
        <f t="shared" ca="1" si="16"/>
        <v>3.509150424767192E-2</v>
      </c>
      <c r="G42" s="332">
        <f t="shared" ca="1" si="16"/>
        <v>3.8781851849937113E-2</v>
      </c>
      <c r="H42" s="332">
        <f t="shared" ca="1" si="16"/>
        <v>2.713836496489285E-4</v>
      </c>
      <c r="I42" s="332">
        <f t="shared" ca="1" si="16"/>
        <v>1.612740835017257E-3</v>
      </c>
      <c r="J42" s="332">
        <f t="shared" ca="1" si="16"/>
        <v>1.3386493577081189E-2</v>
      </c>
      <c r="K42" s="332">
        <f t="shared" ca="1" si="16"/>
        <v>4.3214157754015124E-3</v>
      </c>
      <c r="L42" s="332">
        <f t="shared" ca="1" si="16"/>
        <v>7.5289977665974435E-3</v>
      </c>
      <c r="N42" s="330">
        <f t="shared" ca="1" si="0"/>
        <v>0</v>
      </c>
    </row>
    <row r="43" spans="1:14">
      <c r="A43" s="328" t="str">
        <f t="shared" si="1"/>
        <v>INT_OM_DIST_SUBTOTAL</v>
      </c>
      <c r="C43" s="332">
        <f t="shared" si="2"/>
        <v>1</v>
      </c>
      <c r="D43" s="332">
        <f t="shared" ref="D43:L43" ca="1" si="17">D24/$C24</f>
        <v>0.80079602926208548</v>
      </c>
      <c r="E43" s="332">
        <f t="shared" ca="1" si="17"/>
        <v>4.987022788865153E-2</v>
      </c>
      <c r="F43" s="332">
        <f t="shared" ca="1" si="17"/>
        <v>4.8747755582859736E-2</v>
      </c>
      <c r="G43" s="332">
        <f t="shared" ca="1" si="17"/>
        <v>5.8526924174570595E-2</v>
      </c>
      <c r="H43" s="332">
        <f t="shared" ca="1" si="17"/>
        <v>4.6041528370185095E-4</v>
      </c>
      <c r="I43" s="332">
        <f t="shared" ca="1" si="17"/>
        <v>2.1099655224274664E-3</v>
      </c>
      <c r="J43" s="332">
        <f t="shared" ca="1" si="17"/>
        <v>2.0634599447671636E-2</v>
      </c>
      <c r="K43" s="332">
        <f t="shared" ca="1" si="17"/>
        <v>7.1141263443043152E-3</v>
      </c>
      <c r="L43" s="332">
        <f t="shared" ca="1" si="17"/>
        <v>1.173995649372736E-2</v>
      </c>
      <c r="N43" s="330">
        <f t="shared" ca="1" si="0"/>
        <v>0</v>
      </c>
    </row>
    <row r="44" spans="1:14">
      <c r="A44" s="328" t="str">
        <f t="shared" si="1"/>
        <v>INT_REQ_INCOME</v>
      </c>
      <c r="C44" s="332">
        <f t="shared" si="2"/>
        <v>1</v>
      </c>
      <c r="D44" s="332">
        <f t="shared" ref="D44:L44" ca="1" si="18">D25/$C25</f>
        <v>0.78253668460756176</v>
      </c>
      <c r="E44" s="332">
        <f t="shared" ca="1" si="18"/>
        <v>4.5821709090804928E-2</v>
      </c>
      <c r="F44" s="332">
        <f t="shared" ca="1" si="18"/>
        <v>4.7046285640888308E-2</v>
      </c>
      <c r="G44" s="332">
        <f t="shared" ca="1" si="18"/>
        <v>7.092946788440227E-2</v>
      </c>
      <c r="H44" s="332">
        <f t="shared" ca="1" si="18"/>
        <v>5.1004542388401631E-4</v>
      </c>
      <c r="I44" s="332">
        <f t="shared" ca="1" si="18"/>
        <v>1.8084910742495934E-3</v>
      </c>
      <c r="J44" s="332">
        <f t="shared" ca="1" si="18"/>
        <v>2.5738024384015998E-2</v>
      </c>
      <c r="K44" s="332">
        <f t="shared" ca="1" si="18"/>
        <v>9.3737010229660526E-3</v>
      </c>
      <c r="L44" s="332">
        <f t="shared" ca="1" si="18"/>
        <v>1.6235590871227484E-2</v>
      </c>
      <c r="N44" s="330">
        <f t="shared" ca="1" si="0"/>
        <v>0</v>
      </c>
    </row>
    <row r="45" spans="1:14">
      <c r="A45" s="328" t="str">
        <f t="shared" si="1"/>
        <v>INT_REV_REQ</v>
      </c>
      <c r="C45" s="332">
        <f t="shared" si="2"/>
        <v>1</v>
      </c>
      <c r="D45" s="332">
        <f t="shared" ref="D45:L45" ca="1" si="19">D26/$C26</f>
        <v>0.82383661181963508</v>
      </c>
      <c r="E45" s="332">
        <f t="shared" ca="1" si="19"/>
        <v>4.536351563642501E-2</v>
      </c>
      <c r="F45" s="332">
        <f t="shared" ca="1" si="19"/>
        <v>5.4389549831522624E-2</v>
      </c>
      <c r="G45" s="332">
        <f t="shared" ca="1" si="19"/>
        <v>4.756716983335519E-2</v>
      </c>
      <c r="H45" s="332">
        <f t="shared" ca="1" si="19"/>
        <v>3.4937711026610287E-3</v>
      </c>
      <c r="I45" s="332">
        <f t="shared" ca="1" si="19"/>
        <v>2.1496614093318746E-3</v>
      </c>
      <c r="J45" s="332">
        <f t="shared" ca="1" si="19"/>
        <v>1.5395983814650693E-2</v>
      </c>
      <c r="K45" s="332">
        <f t="shared" ca="1" si="19"/>
        <v>2.9599503009703617E-3</v>
      </c>
      <c r="L45" s="332">
        <f t="shared" ca="1" si="19"/>
        <v>4.8437862514484047E-3</v>
      </c>
      <c r="N45" s="330">
        <f t="shared" ca="1" si="0"/>
        <v>0</v>
      </c>
    </row>
    <row r="46" spans="1:14">
      <c r="A46" s="328"/>
      <c r="C46" s="332"/>
      <c r="N46" s="330">
        <f t="shared" si="0"/>
        <v>0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550A-9C2C-4D5C-858D-F71C3C576D9D}">
  <sheetPr codeName="Sheet5"/>
  <dimension ref="A1:S47"/>
  <sheetViews>
    <sheetView topLeftCell="A15" zoomScale="85" zoomScaleNormal="85" workbookViewId="0">
      <selection activeCell="A42" sqref="A42"/>
    </sheetView>
  </sheetViews>
  <sheetFormatPr defaultColWidth="9.140625" defaultRowHeight="15.75"/>
  <cols>
    <col min="1" max="1" width="42.42578125" style="423" customWidth="1"/>
    <col min="2" max="2" width="2.42578125" style="422" customWidth="1"/>
    <col min="3" max="3" width="24.42578125" style="423" customWidth="1"/>
    <col min="4" max="4" width="2.42578125" style="423" customWidth="1"/>
    <col min="5" max="5" width="11.42578125" style="423" customWidth="1"/>
    <col min="6" max="6" width="2.42578125" style="422" customWidth="1"/>
    <col min="7" max="7" width="21.28515625" style="423" customWidth="1"/>
    <col min="8" max="8" width="2.42578125" style="423" customWidth="1"/>
    <col min="9" max="9" width="10" style="423" customWidth="1"/>
    <col min="10" max="10" width="2.42578125" style="422" customWidth="1"/>
    <col min="11" max="11" width="21.28515625" style="423" customWidth="1"/>
    <col min="12" max="12" width="2.42578125" style="423" customWidth="1"/>
    <col min="13" max="13" width="10" style="423" customWidth="1"/>
    <col min="14" max="14" width="2.42578125" style="422" customWidth="1"/>
    <col min="15" max="15" width="21.28515625" style="423" customWidth="1"/>
    <col min="16" max="16" width="2.42578125" style="423" customWidth="1"/>
    <col min="17" max="17" width="10" style="423" customWidth="1"/>
    <col min="18" max="16384" width="9.140625" style="423"/>
  </cols>
  <sheetData>
    <row r="1" spans="1:17">
      <c r="A1" s="421" t="str">
        <f>'Schedules 5'!A1</f>
        <v>National Fuel Gas Distribution Corporation</v>
      </c>
    </row>
    <row r="2" spans="1:17">
      <c r="A2" s="421" t="str">
        <f>'Schedules 5'!A2</f>
        <v>Gas Class Cost of Service Study</v>
      </c>
    </row>
    <row r="3" spans="1:17">
      <c r="A3" s="421" t="str">
        <f>'Schedules 5'!A3</f>
        <v>Test Year Ended July 31, 2024</v>
      </c>
    </row>
    <row r="4" spans="1:17">
      <c r="A4" s="424" t="s">
        <v>471</v>
      </c>
      <c r="B4" s="425"/>
      <c r="F4" s="425"/>
      <c r="J4" s="425"/>
      <c r="N4" s="425"/>
    </row>
    <row r="5" spans="1:17">
      <c r="A5" s="421" t="str">
        <f>'Input-Accounts'!$B$5</f>
        <v>($ in thousands)</v>
      </c>
      <c r="B5" s="426"/>
      <c r="F5" s="426"/>
      <c r="J5" s="426"/>
      <c r="N5" s="426"/>
    </row>
    <row r="6" spans="1:17">
      <c r="A6" s="421"/>
      <c r="B6" s="426"/>
      <c r="F6" s="426"/>
      <c r="J6" s="426"/>
      <c r="N6" s="426"/>
    </row>
    <row r="7" spans="1:17" s="427" customFormat="1" ht="46.5" customHeight="1">
      <c r="A7" s="427" t="s">
        <v>472</v>
      </c>
      <c r="B7" s="428"/>
      <c r="C7" s="429" t="s">
        <v>436</v>
      </c>
      <c r="D7" s="429"/>
      <c r="F7" s="428"/>
      <c r="G7" s="429" t="s">
        <v>437</v>
      </c>
      <c r="H7" s="429"/>
      <c r="J7" s="428"/>
      <c r="K7" s="429" t="s">
        <v>438</v>
      </c>
      <c r="L7" s="429"/>
      <c r="N7" s="428"/>
      <c r="O7" s="429"/>
      <c r="P7" s="429"/>
    </row>
    <row r="8" spans="1:17" s="427" customFormat="1" ht="32.25" customHeight="1">
      <c r="A8" s="430"/>
      <c r="B8" s="428"/>
      <c r="C8" s="429"/>
      <c r="D8" s="429"/>
      <c r="F8" s="428"/>
      <c r="G8" s="462" t="s">
        <v>473</v>
      </c>
      <c r="H8" s="462"/>
      <c r="I8" s="462"/>
      <c r="J8" s="462"/>
      <c r="K8" s="462"/>
      <c r="L8" s="462"/>
      <c r="M8" s="462"/>
      <c r="N8" s="428"/>
      <c r="O8" s="429"/>
      <c r="P8" s="429"/>
    </row>
    <row r="9" spans="1:17" s="432" customFormat="1">
      <c r="A9" s="431"/>
      <c r="B9" s="431"/>
      <c r="C9" s="461" t="s">
        <v>474</v>
      </c>
      <c r="D9" s="461"/>
      <c r="E9" s="461"/>
      <c r="F9" s="431"/>
      <c r="G9" s="461" t="s">
        <v>475</v>
      </c>
      <c r="H9" s="461"/>
      <c r="I9" s="461"/>
      <c r="J9" s="431"/>
      <c r="K9" s="461" t="s">
        <v>476</v>
      </c>
      <c r="L9" s="461"/>
      <c r="M9" s="461"/>
      <c r="N9" s="431"/>
      <c r="O9" s="461" t="s">
        <v>477</v>
      </c>
      <c r="P9" s="461"/>
      <c r="Q9" s="461"/>
    </row>
    <row r="10" spans="1:17" s="432" customFormat="1">
      <c r="A10" s="458" t="s">
        <v>478</v>
      </c>
      <c r="B10" s="433"/>
      <c r="C10" s="458" t="s">
        <v>479</v>
      </c>
      <c r="D10" s="433"/>
      <c r="E10" s="458" t="s">
        <v>480</v>
      </c>
      <c r="F10" s="433"/>
      <c r="G10" s="458" t="s">
        <v>479</v>
      </c>
      <c r="H10" s="433"/>
      <c r="I10" s="458" t="s">
        <v>480</v>
      </c>
      <c r="J10" s="433"/>
      <c r="K10" s="458" t="s">
        <v>479</v>
      </c>
      <c r="L10" s="433"/>
      <c r="M10" s="458" t="s">
        <v>480</v>
      </c>
      <c r="N10" s="433"/>
      <c r="O10" s="458" t="s">
        <v>479</v>
      </c>
      <c r="P10" s="433"/>
      <c r="Q10" s="458" t="s">
        <v>480</v>
      </c>
    </row>
    <row r="11" spans="1:17" s="432" customFormat="1">
      <c r="A11" s="433"/>
      <c r="B11" s="433"/>
      <c r="C11" s="433"/>
      <c r="D11" s="433"/>
      <c r="E11" s="433"/>
      <c r="F11" s="433"/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3"/>
    </row>
    <row r="12" spans="1:17" ht="21" customHeight="1">
      <c r="A12" s="434" t="s">
        <v>45</v>
      </c>
      <c r="B12" s="434"/>
      <c r="C12" s="376">
        <f ca="1">INDEX(Summary!$D$9:$O$100,MATCH(C$7,Summary!$B$9:$B$100,0),MATCH($A12,Summary!$D$6:$O$6,0))</f>
        <v>271030.62519957568</v>
      </c>
      <c r="D12" s="376"/>
      <c r="E12" s="435">
        <f ca="1">C12/$C$21</f>
        <v>0.82342261886957702</v>
      </c>
      <c r="F12" s="434"/>
      <c r="G12" s="376">
        <f ca="1">INDEX(Summary!$D$9:$O$100,MATCH(G$7,Summary!$B$9:$B$100,0),MATCH($A12,Summary!$D$6:$O$6,0))</f>
        <v>237192.13475000003</v>
      </c>
      <c r="H12" s="376"/>
      <c r="I12" s="435">
        <f ca="1">G12/$G$21</f>
        <v>0.78748393729470811</v>
      </c>
      <c r="J12" s="434"/>
      <c r="K12" s="376">
        <f ca="1">INDEX(Summary!$D$9:$O$100,MATCH(K$7,Summary!$B$9:$B$100,0),MATCH($A12,Summary!$D$6:$O$6,0))</f>
        <v>259052.15446721495</v>
      </c>
      <c r="L12" s="376"/>
      <c r="M12" s="435">
        <f ca="1">K12/$K$21</f>
        <v>0.78703062909635479</v>
      </c>
      <c r="N12" s="434"/>
      <c r="O12" s="376">
        <f ca="1">K12-G12</f>
        <v>21860.01971721492</v>
      </c>
      <c r="P12" s="376"/>
      <c r="Q12" s="435">
        <f ca="1">O12/G12</f>
        <v>9.2161655108232543E-2</v>
      </c>
    </row>
    <row r="13" spans="1:17" ht="21" customHeight="1">
      <c r="A13" s="434" t="s">
        <v>46</v>
      </c>
      <c r="B13" s="434"/>
      <c r="C13" s="377">
        <f ca="1">INDEX(Summary!$D$9:$O$100,MATCH(C$7,Summary!$B$9:$B$100,0),MATCH($A13,Summary!$D$6:$O$6,0))</f>
        <v>14968.980582927647</v>
      </c>
      <c r="D13" s="377"/>
      <c r="E13" s="435">
        <f t="shared" ref="E13:E21" ca="1" si="0">C13/$C$21</f>
        <v>4.5477507142692546E-2</v>
      </c>
      <c r="F13" s="434"/>
      <c r="G13" s="377">
        <f ca="1">INDEX(Summary!$D$9:$O$100,MATCH(G$7,Summary!$B$9:$B$100,0),MATCH($A13,Summary!$D$6:$O$6,0))</f>
        <v>13643.109134690003</v>
      </c>
      <c r="H13" s="377"/>
      <c r="I13" s="435">
        <f t="shared" ref="I13:I21" ca="1" si="1">G13/$G$21</f>
        <v>4.5295470314186209E-2</v>
      </c>
      <c r="J13" s="434"/>
      <c r="K13" s="377">
        <f ca="1">INDEX(Summary!$D$9:$O$100,MATCH(K$7,Summary!$B$9:$B$100,0),MATCH($A13,Summary!$D$6:$O$6,0))</f>
        <v>14947.316706824889</v>
      </c>
      <c r="L13" s="377"/>
      <c r="M13" s="435">
        <f t="shared" ref="M13:M21" ca="1" si="2">K13/$K$21</f>
        <v>4.5411689762895495E-2</v>
      </c>
      <c r="N13" s="434"/>
      <c r="O13" s="376">
        <f t="shared" ref="O13:O20" ca="1" si="3">K13-G13</f>
        <v>1304.2075721348865</v>
      </c>
      <c r="P13" s="377"/>
      <c r="Q13" s="435">
        <f t="shared" ref="Q13:Q21" ca="1" si="4">O13/G13</f>
        <v>9.5594600853753306E-2</v>
      </c>
    </row>
    <row r="14" spans="1:17" ht="21" customHeight="1">
      <c r="A14" s="434" t="s">
        <v>47</v>
      </c>
      <c r="B14" s="434"/>
      <c r="C14" s="377">
        <f ca="1">INDEX(Summary!$D$9:$O$100,MATCH(C$7,Summary!$B$9:$B$100,0),MATCH($A14,Summary!$D$6:$O$6,0))</f>
        <v>17951.079185934064</v>
      </c>
      <c r="D14" s="377"/>
      <c r="E14" s="435">
        <f t="shared" ca="1" si="0"/>
        <v>5.4537470162025523E-2</v>
      </c>
      <c r="F14" s="434"/>
      <c r="G14" s="377">
        <f ca="1">INDEX(Summary!$D$9:$O$100,MATCH(G$7,Summary!$B$9:$B$100,0),MATCH($A14,Summary!$D$6:$O$6,0))</f>
        <v>17431.620709999999</v>
      </c>
      <c r="H14" s="377"/>
      <c r="I14" s="435">
        <f t="shared" ca="1" si="1"/>
        <v>5.787342537562272E-2</v>
      </c>
      <c r="J14" s="434"/>
      <c r="K14" s="377">
        <f ca="1">INDEX(Summary!$D$9:$O$100,MATCH(K$7,Summary!$B$9:$B$100,0),MATCH($A14,Summary!$D$6:$O$6,0))</f>
        <v>18670.220258753601</v>
      </c>
      <c r="L14" s="377"/>
      <c r="M14" s="435">
        <f t="shared" ca="1" si="2"/>
        <v>5.6722304532981591E-2</v>
      </c>
      <c r="N14" s="434"/>
      <c r="O14" s="376">
        <f t="shared" ca="1" si="3"/>
        <v>1238.599548753602</v>
      </c>
      <c r="P14" s="377"/>
      <c r="Q14" s="435">
        <f t="shared" ca="1" si="4"/>
        <v>7.1054755570895051E-2</v>
      </c>
    </row>
    <row r="15" spans="1:17" ht="21" customHeight="1">
      <c r="A15" s="434" t="s">
        <v>48</v>
      </c>
      <c r="B15" s="434"/>
      <c r="C15" s="377">
        <f ca="1">INDEX(Summary!$D$9:$O$100,MATCH(C$7,Summary!$B$9:$B$100,0),MATCH($A15,Summary!$D$6:$O$6,0))</f>
        <v>15698.591811963001</v>
      </c>
      <c r="D15" s="377"/>
      <c r="E15" s="435">
        <f t="shared" ca="1" si="0"/>
        <v>4.7694151068177183E-2</v>
      </c>
      <c r="F15" s="434"/>
      <c r="G15" s="377">
        <f ca="1">INDEX(Summary!$D$9:$O$100,MATCH(G$7,Summary!$B$9:$B$100,0),MATCH($A15,Summary!$D$6:$O$6,0))</f>
        <v>19429.335058000004</v>
      </c>
      <c r="H15" s="377"/>
      <c r="I15" s="435">
        <f t="shared" ca="1" si="1"/>
        <v>6.4505887965544975E-2</v>
      </c>
      <c r="J15" s="434"/>
      <c r="K15" s="377">
        <f ca="1">INDEX(Summary!$D$9:$O$100,MATCH(K$7,Summary!$B$9:$B$100,0),MATCH($A15,Summary!$D$6:$O$6,0))</f>
        <v>21354.059426672397</v>
      </c>
      <c r="L15" s="377"/>
      <c r="M15" s="435">
        <f t="shared" ca="1" si="2"/>
        <v>6.4876120636402149E-2</v>
      </c>
      <c r="N15" s="434"/>
      <c r="O15" s="376">
        <f t="shared" ca="1" si="3"/>
        <v>1924.7243686723923</v>
      </c>
      <c r="P15" s="377"/>
      <c r="Q15" s="435">
        <f t="shared" ca="1" si="4"/>
        <v>9.9062801836848735E-2</v>
      </c>
    </row>
    <row r="16" spans="1:17" ht="21" customHeight="1">
      <c r="A16" s="434" t="s">
        <v>49</v>
      </c>
      <c r="B16" s="434"/>
      <c r="C16" s="377">
        <f ca="1">INDEX(Summary!$D$9:$O$100,MATCH(C$7,Summary!$B$9:$B$100,0),MATCH($A16,Summary!$D$6:$O$6,0))</f>
        <v>1154.1062584309934</v>
      </c>
      <c r="D16" s="377"/>
      <c r="E16" s="435">
        <f t="shared" ca="1" si="0"/>
        <v>3.5063092854220566E-3</v>
      </c>
      <c r="F16" s="434"/>
      <c r="G16" s="377">
        <f ca="1">INDEX(Summary!$D$9:$O$100,MATCH(G$7,Summary!$B$9:$B$100,0),MATCH($A16,Summary!$D$6:$O$6,0))</f>
        <v>1127.8416000000002</v>
      </c>
      <c r="H16" s="377"/>
      <c r="I16" s="435">
        <f t="shared" ca="1" si="1"/>
        <v>3.7444628792134235E-3</v>
      </c>
      <c r="J16" s="434"/>
      <c r="K16" s="377">
        <f ca="1">INDEX(Summary!$D$9:$O$100,MATCH(K$7,Summary!$B$9:$B$100,0),MATCH($A16,Summary!$D$6:$O$6,0))</f>
        <v>1137.0722939077637</v>
      </c>
      <c r="L16" s="377"/>
      <c r="M16" s="435">
        <f t="shared" ca="1" si="2"/>
        <v>3.4545581164642284E-3</v>
      </c>
      <c r="N16" s="434"/>
      <c r="O16" s="376">
        <f t="shared" ca="1" si="3"/>
        <v>9.2306939077634524</v>
      </c>
      <c r="P16" s="377"/>
      <c r="Q16" s="435">
        <f t="shared" ca="1" si="4"/>
        <v>8.1843885770514681E-3</v>
      </c>
    </row>
    <row r="17" spans="1:19" ht="21" customHeight="1">
      <c r="A17" s="434" t="s">
        <v>50</v>
      </c>
      <c r="B17" s="434"/>
      <c r="C17" s="377">
        <f ca="1">INDEX(Summary!$D$9:$O$100,MATCH(C$7,Summary!$B$9:$B$100,0),MATCH($A17,Summary!$D$6:$O$6,0))</f>
        <v>709.58532555370198</v>
      </c>
      <c r="D17" s="377"/>
      <c r="E17" s="435">
        <f t="shared" ca="1" si="0"/>
        <v>2.1558028973611555E-3</v>
      </c>
      <c r="F17" s="434"/>
      <c r="G17" s="377">
        <f ca="1">INDEX(Summary!$D$9:$O$100,MATCH(G$7,Summary!$B$9:$B$100,0),MATCH($A17,Summary!$D$6:$O$6,0))</f>
        <v>808.23309860000018</v>
      </c>
      <c r="H17" s="377"/>
      <c r="I17" s="435">
        <f t="shared" ca="1" si="1"/>
        <v>2.6833545024933848E-3</v>
      </c>
      <c r="J17" s="434"/>
      <c r="K17" s="377">
        <f ca="1">INDEX(Summary!$D$9:$O$100,MATCH(K$7,Summary!$B$9:$B$100,0),MATCH($A17,Summary!$D$6:$O$6,0))</f>
        <v>865.61580654239424</v>
      </c>
      <c r="L17" s="377"/>
      <c r="M17" s="435">
        <f t="shared" ca="1" si="2"/>
        <v>2.6298416787150425E-3</v>
      </c>
      <c r="N17" s="434"/>
      <c r="O17" s="376">
        <f t="shared" ca="1" si="3"/>
        <v>57.382707942394063</v>
      </c>
      <c r="P17" s="377"/>
      <c r="Q17" s="435">
        <f t="shared" ca="1" si="4"/>
        <v>7.0997720882491525E-2</v>
      </c>
    </row>
    <row r="18" spans="1:19" ht="21" customHeight="1">
      <c r="A18" s="434" t="s">
        <v>51</v>
      </c>
      <c r="B18" s="434"/>
      <c r="C18" s="377">
        <f ca="1">INDEX(Summary!$D$9:$O$100,MATCH(C$7,Summary!$B$9:$B$100,0),MATCH($A18,Summary!$D$6:$O$6,0))</f>
        <v>5072.8961004058974</v>
      </c>
      <c r="D18" s="377"/>
      <c r="E18" s="435">
        <f t="shared" ca="1" si="0"/>
        <v>1.5412049428634193E-2</v>
      </c>
      <c r="F18" s="434"/>
      <c r="G18" s="377">
        <f ca="1">INDEX(Summary!$D$9:$O$100,MATCH(G$7,Summary!$B$9:$B$100,0),MATCH($A18,Summary!$D$6:$O$6,0))</f>
        <v>6414.2768094400008</v>
      </c>
      <c r="H18" s="377"/>
      <c r="I18" s="435">
        <f t="shared" ca="1" si="1"/>
        <v>2.1295562612646663E-2</v>
      </c>
      <c r="J18" s="434"/>
      <c r="K18" s="377">
        <f ca="1">INDEX(Summary!$D$9:$O$100,MATCH(K$7,Summary!$B$9:$B$100,0),MATCH($A18,Summary!$D$6:$O$6,0))</f>
        <v>7099.6544201470006</v>
      </c>
      <c r="L18" s="377"/>
      <c r="M18" s="435">
        <f t="shared" ca="1" si="2"/>
        <v>2.1569577354594707E-2</v>
      </c>
      <c r="N18" s="434"/>
      <c r="O18" s="376">
        <f t="shared" ca="1" si="3"/>
        <v>685.3776107069998</v>
      </c>
      <c r="P18" s="377"/>
      <c r="Q18" s="435">
        <f t="shared" ca="1" si="4"/>
        <v>0.10685189165804598</v>
      </c>
    </row>
    <row r="19" spans="1:19" ht="21" customHeight="1">
      <c r="A19" s="434" t="s">
        <v>52</v>
      </c>
      <c r="B19" s="434"/>
      <c r="C19" s="377">
        <f ca="1">INDEX(Summary!$D$9:$O$100,MATCH(C$7,Summary!$B$9:$B$100,0),MATCH($A19,Summary!$D$6:$O$6,0))</f>
        <v>974.65050664773366</v>
      </c>
      <c r="D19" s="377"/>
      <c r="E19" s="435">
        <f t="shared" ca="1" si="0"/>
        <v>2.9611018019660065E-3</v>
      </c>
      <c r="F19" s="434"/>
      <c r="G19" s="377">
        <f ca="1">INDEX(Summary!$D$9:$O$100,MATCH(G$7,Summary!$B$9:$B$100,0),MATCH($A19,Summary!$D$6:$O$6,0))</f>
        <v>2090.22388</v>
      </c>
      <c r="H19" s="377"/>
      <c r="I19" s="435">
        <f t="shared" ca="1" si="1"/>
        <v>6.9395965957501941E-3</v>
      </c>
      <c r="J19" s="434"/>
      <c r="K19" s="377">
        <f ca="1">INDEX(Summary!$D$9:$O$100,MATCH(K$7,Summary!$B$9:$B$100,0),MATCH($A19,Summary!$D$6:$O$6,0))</f>
        <v>2436.3466541620537</v>
      </c>
      <c r="L19" s="377"/>
      <c r="M19" s="435">
        <f t="shared" ca="1" si="2"/>
        <v>7.4019050096903634E-3</v>
      </c>
      <c r="N19" s="434"/>
      <c r="O19" s="376">
        <f t="shared" ca="1" si="3"/>
        <v>346.1227741620537</v>
      </c>
      <c r="P19" s="377"/>
      <c r="Q19" s="435">
        <f t="shared" ca="1" si="4"/>
        <v>0.16559124478190043</v>
      </c>
    </row>
    <row r="20" spans="1:19" ht="21" customHeight="1">
      <c r="A20" s="434" t="s">
        <v>53</v>
      </c>
      <c r="B20" s="434"/>
      <c r="C20" s="378">
        <f ca="1">INDEX(Summary!$D$9:$O$100,MATCH(C$7,Summary!$B$9:$B$100,0),MATCH($A20,Summary!$D$6:$O$6,0))</f>
        <v>1590.7847240395556</v>
      </c>
      <c r="D20" s="377"/>
      <c r="E20" s="435">
        <f t="shared" ca="1" si="0"/>
        <v>4.8329893441444892E-3</v>
      </c>
      <c r="F20" s="434"/>
      <c r="G20" s="378">
        <f ca="1">INDEX(Summary!$D$9:$O$100,MATCH(G$7,Summary!$B$9:$B$100,0),MATCH($A20,Summary!$D$6:$O$6,0))</f>
        <v>3065.7302000000004</v>
      </c>
      <c r="H20" s="377"/>
      <c r="I20" s="435">
        <f t="shared" ca="1" si="1"/>
        <v>1.0178302459834381E-2</v>
      </c>
      <c r="J20" s="434"/>
      <c r="K20" s="378">
        <f ca="1">INDEX(Summary!$D$9:$O$100,MATCH(K$7,Summary!$B$9:$B$100,0),MATCH($A20,Summary!$D$6:$O$6,0))</f>
        <v>3588.8596612531319</v>
      </c>
      <c r="L20" s="377"/>
      <c r="M20" s="435">
        <f t="shared" ca="1" si="2"/>
        <v>1.0903373811901845E-2</v>
      </c>
      <c r="N20" s="434"/>
      <c r="O20" s="379">
        <f t="shared" ca="1" si="3"/>
        <v>523.12946125313147</v>
      </c>
      <c r="P20" s="377"/>
      <c r="Q20" s="435">
        <f t="shared" ca="1" si="4"/>
        <v>0.1706378014781377</v>
      </c>
    </row>
    <row r="21" spans="1:19">
      <c r="A21" s="436" t="s">
        <v>386</v>
      </c>
      <c r="B21" s="436"/>
      <c r="C21" s="437">
        <f ca="1">SUM(C12:C20)</f>
        <v>329151.29969547823</v>
      </c>
      <c r="D21" s="437"/>
      <c r="E21" s="435">
        <f t="shared" ca="1" si="0"/>
        <v>1</v>
      </c>
      <c r="F21" s="436"/>
      <c r="G21" s="437">
        <f ca="1">SUM(G12:G20)</f>
        <v>301202.50524073001</v>
      </c>
      <c r="H21" s="437"/>
      <c r="I21" s="435">
        <f t="shared" ca="1" si="1"/>
        <v>1</v>
      </c>
      <c r="J21" s="436"/>
      <c r="K21" s="437">
        <f ca="1">SUM(K12:K20)</f>
        <v>329151.29969547811</v>
      </c>
      <c r="L21" s="437"/>
      <c r="M21" s="435">
        <f t="shared" ca="1" si="2"/>
        <v>1</v>
      </c>
      <c r="N21" s="436"/>
      <c r="O21" s="437">
        <f ca="1">SUM(O12:O20)</f>
        <v>27948.794454748146</v>
      </c>
      <c r="P21" s="437"/>
      <c r="Q21" s="435">
        <f t="shared" ca="1" si="4"/>
        <v>9.2790710463748094E-2</v>
      </c>
    </row>
    <row r="22" spans="1:19">
      <c r="A22" s="422"/>
      <c r="C22" s="422"/>
      <c r="D22" s="422"/>
      <c r="E22" s="422"/>
      <c r="G22" s="422"/>
      <c r="H22" s="422"/>
      <c r="I22" s="422"/>
      <c r="K22" s="422"/>
      <c r="L22" s="422"/>
      <c r="M22" s="422"/>
      <c r="O22" s="422"/>
      <c r="P22" s="422"/>
      <c r="Q22" s="422"/>
    </row>
    <row r="23" spans="1:19">
      <c r="A23" s="423" t="s">
        <v>394</v>
      </c>
      <c r="C23" s="443">
        <f>Summary!D66+Summary!D67+Summary!D68</f>
        <v>4023.1439289100558</v>
      </c>
      <c r="D23" s="443"/>
      <c r="E23" s="443"/>
      <c r="F23" s="377"/>
      <c r="G23" s="443">
        <f>Summary!D18</f>
        <v>3831.3251885100558</v>
      </c>
      <c r="H23" s="443"/>
      <c r="I23" s="443"/>
      <c r="J23" s="377"/>
      <c r="K23" s="443">
        <f>Summary!D66+Summary!D67+Summary!D68</f>
        <v>4023.1439289100558</v>
      </c>
      <c r="O23" s="376">
        <f t="shared" ref="O23" si="5">K23-G23</f>
        <v>191.81874040000002</v>
      </c>
      <c r="Q23" s="435">
        <f t="shared" ref="Q23" si="6">O23/G23</f>
        <v>5.0065899124212797E-2</v>
      </c>
    </row>
    <row r="24" spans="1:19">
      <c r="C24" s="444"/>
      <c r="G24" s="444"/>
      <c r="K24" s="444"/>
    </row>
    <row r="25" spans="1:19" ht="16.5" thickBot="1">
      <c r="A25" s="423" t="s">
        <v>84</v>
      </c>
      <c r="C25" s="445">
        <f ca="1">C23+C21</f>
        <v>333174.44362438831</v>
      </c>
      <c r="G25" s="445">
        <f ca="1">G23+G21</f>
        <v>305033.83042924007</v>
      </c>
      <c r="K25" s="445">
        <f ca="1">K23+K21</f>
        <v>333174.44362438819</v>
      </c>
      <c r="O25" s="445">
        <f ca="1">O23+O21</f>
        <v>28140.613195148144</v>
      </c>
      <c r="Q25" s="435">
        <f t="shared" ref="Q25" ca="1" si="7">O25/G25</f>
        <v>9.2254072787759309E-2</v>
      </c>
      <c r="S25" s="446"/>
    </row>
    <row r="26" spans="1:19" ht="16.5" thickTop="1">
      <c r="A26" s="422"/>
      <c r="C26" s="422"/>
      <c r="D26" s="422"/>
      <c r="E26" s="422"/>
      <c r="G26" s="422"/>
      <c r="H26" s="422"/>
      <c r="I26" s="422"/>
      <c r="K26" s="422"/>
      <c r="L26" s="422"/>
      <c r="M26" s="422"/>
      <c r="O26" s="422"/>
      <c r="P26" s="422"/>
      <c r="Q26" s="422"/>
    </row>
    <row r="27" spans="1:19">
      <c r="A27" s="422"/>
      <c r="C27" s="422"/>
      <c r="D27" s="422"/>
      <c r="E27" s="422"/>
      <c r="G27" s="422"/>
      <c r="H27" s="422"/>
      <c r="I27" s="422"/>
      <c r="K27" s="422"/>
      <c r="L27" s="422"/>
      <c r="M27" s="422"/>
      <c r="O27" s="422"/>
      <c r="P27" s="422"/>
      <c r="Q27" s="422"/>
    </row>
    <row r="28" spans="1:19" ht="22.5" hidden="1" customHeight="1">
      <c r="A28" s="427" t="s">
        <v>472</v>
      </c>
      <c r="B28" s="430"/>
      <c r="C28" s="429" t="str">
        <f>Summary!B94</f>
        <v>Total Revenue Requirement Required Return at Equal Rates of Return w/o Other Revenue and gas cost</v>
      </c>
      <c r="D28" s="429"/>
      <c r="E28" s="427"/>
      <c r="F28" s="430"/>
      <c r="G28" s="429" t="str">
        <f>'Rate Spread'!B10</f>
        <v>Gas Service Revenue</v>
      </c>
      <c r="H28" s="429"/>
      <c r="I28" s="427"/>
      <c r="J28" s="430"/>
      <c r="K28" s="429" t="str">
        <f>'Rate Spread'!B52</f>
        <v>Base Rate Margin at Proposed</v>
      </c>
      <c r="L28" s="429"/>
      <c r="M28" s="427"/>
      <c r="N28" s="430"/>
      <c r="O28" s="429"/>
      <c r="P28" s="429"/>
      <c r="Q28" s="427"/>
      <c r="R28" s="427"/>
    </row>
    <row r="29" spans="1:19">
      <c r="A29" s="430"/>
      <c r="B29" s="430"/>
      <c r="C29" s="429"/>
      <c r="D29" s="429"/>
      <c r="E29" s="427"/>
      <c r="F29" s="430"/>
      <c r="G29" s="460" t="s">
        <v>481</v>
      </c>
      <c r="H29" s="460"/>
      <c r="I29" s="460"/>
      <c r="J29" s="460"/>
      <c r="K29" s="460"/>
      <c r="L29" s="460"/>
      <c r="M29" s="460"/>
      <c r="N29" s="430"/>
      <c r="O29" s="429"/>
      <c r="P29" s="429"/>
      <c r="Q29" s="427"/>
    </row>
    <row r="30" spans="1:19">
      <c r="A30" s="432"/>
      <c r="B30" s="432"/>
      <c r="C30" s="461" t="s">
        <v>474</v>
      </c>
      <c r="D30" s="461"/>
      <c r="E30" s="461"/>
      <c r="F30" s="432"/>
      <c r="G30" s="461" t="s">
        <v>475</v>
      </c>
      <c r="H30" s="461"/>
      <c r="I30" s="461"/>
      <c r="J30" s="432"/>
      <c r="K30" s="461" t="s">
        <v>476</v>
      </c>
      <c r="L30" s="461"/>
      <c r="M30" s="461"/>
      <c r="N30" s="432"/>
      <c r="O30" s="461" t="s">
        <v>477</v>
      </c>
      <c r="P30" s="461"/>
      <c r="Q30" s="461"/>
    </row>
    <row r="31" spans="1:19">
      <c r="A31" s="458" t="s">
        <v>478</v>
      </c>
      <c r="B31" s="459"/>
      <c r="C31" s="458" t="s">
        <v>479</v>
      </c>
      <c r="D31" s="459"/>
      <c r="E31" s="458" t="s">
        <v>480</v>
      </c>
      <c r="F31" s="459"/>
      <c r="G31" s="458" t="s">
        <v>479</v>
      </c>
      <c r="H31" s="459"/>
      <c r="I31" s="458" t="s">
        <v>480</v>
      </c>
      <c r="J31" s="459"/>
      <c r="K31" s="458" t="s">
        <v>479</v>
      </c>
      <c r="L31" s="459"/>
      <c r="M31" s="458" t="s">
        <v>480</v>
      </c>
      <c r="N31" s="459"/>
      <c r="O31" s="458" t="s">
        <v>479</v>
      </c>
      <c r="P31" s="459"/>
      <c r="Q31" s="458" t="s">
        <v>480</v>
      </c>
    </row>
    <row r="32" spans="1:19">
      <c r="A32" s="459"/>
      <c r="B32" s="459"/>
      <c r="C32" s="459"/>
      <c r="D32" s="459"/>
      <c r="E32" s="459"/>
      <c r="F32" s="459"/>
      <c r="G32" s="459"/>
      <c r="H32" s="459"/>
      <c r="I32" s="459"/>
      <c r="J32" s="459"/>
      <c r="K32" s="459"/>
      <c r="L32" s="459"/>
      <c r="M32" s="459"/>
      <c r="N32" s="459"/>
      <c r="O32" s="459"/>
      <c r="P32" s="459"/>
      <c r="Q32" s="459"/>
    </row>
    <row r="33" spans="1:19">
      <c r="A33" s="438" t="str">
        <f t="shared" ref="A33:A42" si="8">A12</f>
        <v>Residential Service</v>
      </c>
      <c r="B33" s="438"/>
      <c r="C33" s="376">
        <f ca="1">INDEX(Summary!$D$9:$O$100,MATCH(C$28,Summary!$B$9:$B$100,0),MATCH($A33,Summary!$D$6:$O$6,0))</f>
        <v>114654.33119957568</v>
      </c>
      <c r="D33" s="376"/>
      <c r="E33" s="435">
        <f ca="1">C33/$C$42</f>
        <v>0.8096643324602335</v>
      </c>
      <c r="F33" s="438"/>
      <c r="G33" s="376">
        <f ca="1">INDEX('Rate Spread'!$D$8:$O$57,MATCH(G$28,'Rate Spread'!$B$8:$B$57,0),MATCH($A33,'Rate Spread'!$D$6:$O$6,0))</f>
        <v>80815.840750000018</v>
      </c>
      <c r="H33" s="376"/>
      <c r="I33" s="435">
        <f ca="1">G33/$G$42</f>
        <v>0.71104123040598555</v>
      </c>
      <c r="J33" s="438"/>
      <c r="K33" s="376">
        <f ca="1">INDEX('Rate Spread'!$D$8:$O$57,MATCH(K$28,'Rate Spread'!$B$8:$B$57,0),MATCH($A33,'Rate Spread'!$D$6:$O$6,0))</f>
        <v>102675.86046721495</v>
      </c>
      <c r="L33" s="376"/>
      <c r="M33" s="435">
        <f ca="1">K33/$K$42</f>
        <v>0.725074937468</v>
      </c>
      <c r="N33" s="438"/>
      <c r="O33" s="376">
        <f ca="1">K33-G33</f>
        <v>21860.019717214935</v>
      </c>
      <c r="P33" s="376"/>
      <c r="Q33" s="435">
        <f ca="1">O33/G33</f>
        <v>0.27049176887038612</v>
      </c>
      <c r="R33" s="439"/>
    </row>
    <row r="34" spans="1:19">
      <c r="A34" s="438" t="str">
        <f t="shared" si="8"/>
        <v>Small Commercial &amp; PA Service (LE 250)</v>
      </c>
      <c r="B34" s="438"/>
      <c r="C34" s="377">
        <f ca="1">INDEX(Summary!$D$9:$O$100,MATCH(C$28,Summary!$B$9:$B$100,0),MATCH($A34,Summary!$D$6:$O$6,0))</f>
        <v>6629.6495829276464</v>
      </c>
      <c r="D34" s="377"/>
      <c r="E34" s="435">
        <f t="shared" ref="E34:E42" ca="1" si="9">C34/$C$42</f>
        <v>4.6817165543121181E-2</v>
      </c>
      <c r="F34" s="438"/>
      <c r="G34" s="377">
        <f ca="1">INDEX('Rate Spread'!$D$8:$O$57,MATCH(G$28,'Rate Spread'!$B$8:$B$57,0),MATCH($A34,'Rate Spread'!$D$6:$O$6,0))</f>
        <v>5303.7781346900019</v>
      </c>
      <c r="H34" s="377"/>
      <c r="I34" s="435">
        <f t="shared" ref="I34:I42" ca="1" si="10">G34/$G$42</f>
        <v>4.6664179889638044E-2</v>
      </c>
      <c r="J34" s="438"/>
      <c r="K34" s="376">
        <f ca="1">INDEX('Rate Spread'!$D$8:$O$57,MATCH(K$28,'Rate Spread'!$B$8:$B$57,0),MATCH($A34,'Rate Spread'!$D$6:$O$6,0))</f>
        <v>6607.9857068248884</v>
      </c>
      <c r="L34" s="377"/>
      <c r="M34" s="435">
        <f t="shared" ref="M34:M42" ca="1" si="11">K34/$K$42</f>
        <v>4.6664179889638044E-2</v>
      </c>
      <c r="N34" s="438"/>
      <c r="O34" s="376">
        <f t="shared" ref="O34:O41" ca="1" si="12">K34-G34</f>
        <v>1304.2075721348865</v>
      </c>
      <c r="P34" s="377"/>
      <c r="Q34" s="435">
        <f t="shared" ref="Q34:Q46" ca="1" si="13">O34/G34</f>
        <v>0.24590160806398731</v>
      </c>
      <c r="R34" s="439"/>
    </row>
    <row r="35" spans="1:19">
      <c r="A35" s="438" t="str">
        <f t="shared" si="8"/>
        <v>Small Commercial &amp; PA Service (GT 250)</v>
      </c>
      <c r="B35" s="438"/>
      <c r="C35" s="377">
        <f ca="1">INDEX(Summary!$D$9:$O$100,MATCH(C$28,Summary!$B$9:$B$100,0),MATCH($A35,Summary!$D$6:$O$6,0))</f>
        <v>6116.0941859340655</v>
      </c>
      <c r="D35" s="377"/>
      <c r="E35" s="435">
        <f t="shared" ca="1" si="9"/>
        <v>4.3190547313022458E-2</v>
      </c>
      <c r="F35" s="438"/>
      <c r="G35" s="377">
        <f ca="1">INDEX('Rate Spread'!$D$8:$O$57,MATCH(G$28,'Rate Spread'!$B$8:$B$57,0),MATCH($A35,'Rate Spread'!$D$6:$O$6,0))</f>
        <v>5596.6357099999996</v>
      </c>
      <c r="H35" s="377"/>
      <c r="I35" s="435">
        <f t="shared" ca="1" si="10"/>
        <v>4.9240825863368566E-2</v>
      </c>
      <c r="J35" s="438"/>
      <c r="K35" s="376">
        <f ca="1">INDEX('Rate Spread'!$D$8:$O$57,MATCH(K$28,'Rate Spread'!$B$8:$B$57,0),MATCH($A35,'Rate Spread'!$D$6:$O$6,0))</f>
        <v>6835.2352587536016</v>
      </c>
      <c r="L35" s="377"/>
      <c r="M35" s="435">
        <f t="shared" ca="1" si="11"/>
        <v>4.8268967557397166E-2</v>
      </c>
      <c r="N35" s="438"/>
      <c r="O35" s="376">
        <f t="shared" ca="1" si="12"/>
        <v>1238.599548753602</v>
      </c>
      <c r="P35" s="377"/>
      <c r="Q35" s="435">
        <f t="shared" ca="1" si="13"/>
        <v>0.22131144725758864</v>
      </c>
      <c r="R35" s="439"/>
    </row>
    <row r="36" spans="1:19">
      <c r="A36" s="438" t="str">
        <f t="shared" si="8"/>
        <v>Large Comm PA Service</v>
      </c>
      <c r="B36" s="438"/>
      <c r="C36" s="377">
        <f ca="1">INDEX(Summary!$D$9:$O$100,MATCH(C$28,Summary!$B$9:$B$100,0),MATCH($A36,Summary!$D$6:$O$6,0))</f>
        <v>8191.8248119630007</v>
      </c>
      <c r="D36" s="377"/>
      <c r="E36" s="435">
        <f t="shared" ca="1" si="9"/>
        <v>5.7848912453764736E-2</v>
      </c>
      <c r="F36" s="438"/>
      <c r="G36" s="377">
        <f ca="1">INDEX('Rate Spread'!$D$8:$O$57,MATCH(G$28,'Rate Spread'!$B$8:$B$57,0),MATCH($A36,'Rate Spread'!$D$6:$O$6,0))</f>
        <v>11922.568058000004</v>
      </c>
      <c r="H36" s="377"/>
      <c r="I36" s="435">
        <f t="shared" ca="1" si="10"/>
        <v>0.10489821528657947</v>
      </c>
      <c r="J36" s="438"/>
      <c r="K36" s="376">
        <f ca="1">INDEX('Rate Spread'!$D$8:$O$57,MATCH(K$28,'Rate Spread'!$B$8:$B$57,0),MATCH($A36,'Rate Spread'!$D$6:$O$6,0))</f>
        <v>13847.292426672395</v>
      </c>
      <c r="L36" s="377"/>
      <c r="M36" s="435">
        <f t="shared" ca="1" si="11"/>
        <v>9.7786613568985242E-2</v>
      </c>
      <c r="N36" s="438"/>
      <c r="O36" s="376">
        <f t="shared" ca="1" si="12"/>
        <v>1924.7243686723905</v>
      </c>
      <c r="P36" s="377"/>
      <c r="Q36" s="435">
        <f t="shared" ca="1" si="13"/>
        <v>0.16143538533889154</v>
      </c>
      <c r="R36" s="439"/>
    </row>
    <row r="37" spans="1:19">
      <c r="A37" s="438" t="str">
        <f t="shared" si="8"/>
        <v>NGV</v>
      </c>
      <c r="B37" s="438"/>
      <c r="C37" s="377">
        <f ca="1">INDEX(Summary!$D$9:$O$100,MATCH(C$28,Summary!$B$9:$B$100,0),MATCH($A37,Summary!$D$6:$O$6,0))</f>
        <v>60.390258430993526</v>
      </c>
      <c r="D37" s="377"/>
      <c r="E37" s="435">
        <f t="shared" ca="1" si="9"/>
        <v>4.2646307180946964E-4</v>
      </c>
      <c r="F37" s="438"/>
      <c r="G37" s="377">
        <f ca="1">INDEX('Rate Spread'!$D$8:$O$57,MATCH(G$28,'Rate Spread'!$B$8:$B$57,0),MATCH($A37,'Rate Spread'!$D$6:$O$6,0))</f>
        <v>34.125600000000333</v>
      </c>
      <c r="H37" s="377"/>
      <c r="I37" s="435">
        <f t="shared" ca="1" si="10"/>
        <v>3.0024693658022396E-4</v>
      </c>
      <c r="J37" s="438"/>
      <c r="K37" s="376">
        <f ca="1">INDEX('Rate Spread'!$D$8:$O$57,MATCH(K$28,'Rate Spread'!$B$8:$B$57,0),MATCH($A37,'Rate Spread'!$D$6:$O$6,0))</f>
        <v>43.356293907763671</v>
      </c>
      <c r="L37" s="377"/>
      <c r="M37" s="435">
        <f t="shared" ca="1" si="11"/>
        <v>3.0617286235506025E-4</v>
      </c>
      <c r="N37" s="438"/>
      <c r="O37" s="376">
        <f t="shared" ca="1" si="12"/>
        <v>9.2306939077633388</v>
      </c>
      <c r="P37" s="377"/>
      <c r="Q37" s="435">
        <f t="shared" ca="1" si="13"/>
        <v>0.27049176887038612</v>
      </c>
      <c r="R37" s="439"/>
    </row>
    <row r="38" spans="1:19">
      <c r="A38" s="438" t="str">
        <f t="shared" si="8"/>
        <v>SVIS</v>
      </c>
      <c r="B38" s="438"/>
      <c r="C38" s="377">
        <f ca="1">INDEX(Summary!$D$9:$O$100,MATCH(C$28,Summary!$B$9:$B$100,0),MATCH($A38,Summary!$D$6:$O$6,0))</f>
        <v>256.80532555370195</v>
      </c>
      <c r="D38" s="377"/>
      <c r="E38" s="435">
        <f t="shared" ca="1" si="9"/>
        <v>1.8135042114086357E-3</v>
      </c>
      <c r="F38" s="438"/>
      <c r="G38" s="377">
        <f ca="1">INDEX('Rate Spread'!$D$8:$O$57,MATCH(G$28,'Rate Spread'!$B$8:$B$57,0),MATCH($A38,'Rate Spread'!$D$6:$O$6,0))</f>
        <v>355.45309860000015</v>
      </c>
      <c r="H38" s="377"/>
      <c r="I38" s="435">
        <f t="shared" ca="1" si="10"/>
        <v>3.1273795611680764E-3</v>
      </c>
      <c r="J38" s="438"/>
      <c r="K38" s="376">
        <f ca="1">INDEX('Rate Spread'!$D$8:$O$57,MATCH(K$28,'Rate Spread'!$B$8:$B$57,0),MATCH($A38,'Rate Spread'!$D$6:$O$6,0))</f>
        <v>412.83580654239421</v>
      </c>
      <c r="L38" s="377"/>
      <c r="M38" s="435">
        <f t="shared" ca="1" si="11"/>
        <v>2.9153580525274293E-3</v>
      </c>
      <c r="N38" s="438"/>
      <c r="O38" s="376">
        <f t="shared" ca="1" si="12"/>
        <v>57.382707942394063</v>
      </c>
      <c r="P38" s="377"/>
      <c r="Q38" s="435">
        <f t="shared" ca="1" si="13"/>
        <v>0.16143538533889162</v>
      </c>
      <c r="R38" s="439"/>
    </row>
    <row r="39" spans="1:19">
      <c r="A39" s="438" t="str">
        <f t="shared" si="8"/>
        <v>IVIS</v>
      </c>
      <c r="B39" s="438"/>
      <c r="C39" s="377">
        <f ca="1">INDEX(Summary!$D$9:$O$100,MATCH(C$28,Summary!$B$9:$B$100,0),MATCH($A39,Summary!$D$6:$O$6,0))</f>
        <v>2904.1421004058975</v>
      </c>
      <c r="D39" s="377"/>
      <c r="E39" s="435">
        <f t="shared" ca="1" si="9"/>
        <v>2.0508429559471394E-2</v>
      </c>
      <c r="F39" s="438"/>
      <c r="G39" s="377">
        <f ca="1">INDEX('Rate Spread'!$D$8:$O$57,MATCH(G$28,'Rate Spread'!$B$8:$B$57,0),MATCH($A39,'Rate Spread'!$D$6:$O$6,0))</f>
        <v>4245.5228094400009</v>
      </c>
      <c r="H39" s="377"/>
      <c r="I39" s="435">
        <f t="shared" ca="1" si="10"/>
        <v>3.7353342291880989E-2</v>
      </c>
      <c r="J39" s="438"/>
      <c r="K39" s="376">
        <f ca="1">INDEX('Rate Spread'!$D$8:$O$57,MATCH(K$28,'Rate Spread'!$B$8:$B$57,0),MATCH($A39,'Rate Spread'!$D$6:$O$6,0))</f>
        <v>4930.9004201470007</v>
      </c>
      <c r="L39" s="377"/>
      <c r="M39" s="435">
        <f t="shared" ca="1" si="11"/>
        <v>3.482096276116068E-2</v>
      </c>
      <c r="N39" s="438"/>
      <c r="O39" s="376">
        <f t="shared" ca="1" si="12"/>
        <v>685.3776107069998</v>
      </c>
      <c r="P39" s="377"/>
      <c r="Q39" s="435">
        <f t="shared" ca="1" si="13"/>
        <v>0.16143538533889151</v>
      </c>
      <c r="R39" s="439"/>
    </row>
    <row r="40" spans="1:19">
      <c r="A40" s="438" t="str">
        <f t="shared" si="8"/>
        <v>LVIS</v>
      </c>
      <c r="B40" s="438"/>
      <c r="C40" s="377">
        <f ca="1">INDEX(Summary!$D$9:$O$100,MATCH(C$28,Summary!$B$9:$B$100,0),MATCH($A40,Summary!$D$6:$O$6,0))</f>
        <v>1028.4595066477336</v>
      </c>
      <c r="D40" s="377"/>
      <c r="E40" s="435">
        <f t="shared" ca="1" si="9"/>
        <v>7.2627607801649275E-3</v>
      </c>
      <c r="F40" s="438"/>
      <c r="G40" s="377">
        <f ca="1">INDEX('Rate Spread'!$D$8:$O$57,MATCH(G$28,'Rate Spread'!$B$8:$B$57,0),MATCH($A40,'Rate Spread'!$D$6:$O$6,0))</f>
        <v>2144.0328800000002</v>
      </c>
      <c r="H40" s="377"/>
      <c r="I40" s="435">
        <f t="shared" ca="1" si="10"/>
        <v>1.8863823761260425E-2</v>
      </c>
      <c r="J40" s="438"/>
      <c r="K40" s="376">
        <f ca="1">INDEX('Rate Spread'!$D$8:$O$57,MATCH(K$28,'Rate Spread'!$B$8:$B$57,0),MATCH($A40,'Rate Spread'!$D$6:$O$6,0))</f>
        <v>2490.1556541620539</v>
      </c>
      <c r="L40" s="377"/>
      <c r="M40" s="435">
        <f t="shared" ca="1" si="11"/>
        <v>1.7584945935794336E-2</v>
      </c>
      <c r="N40" s="438"/>
      <c r="O40" s="376">
        <f t="shared" ca="1" si="12"/>
        <v>346.1227741620537</v>
      </c>
      <c r="P40" s="377"/>
      <c r="Q40" s="435">
        <f t="shared" ca="1" si="13"/>
        <v>0.16143538533889165</v>
      </c>
      <c r="R40" s="439"/>
    </row>
    <row r="41" spans="1:19" ht="18">
      <c r="A41" s="438" t="str">
        <f t="shared" si="8"/>
        <v>LIS</v>
      </c>
      <c r="B41" s="438"/>
      <c r="C41" s="378">
        <f ca="1">INDEX(Summary!$D$9:$O$100,MATCH(C$28,Summary!$B$9:$B$100,0),MATCH($A41,Summary!$D$6:$O$6,0))</f>
        <v>1765.5427240395557</v>
      </c>
      <c r="D41" s="377"/>
      <c r="E41" s="435">
        <f t="shared" ca="1" si="9"/>
        <v>1.2467884607003835E-2</v>
      </c>
      <c r="F41" s="438"/>
      <c r="G41" s="378">
        <f ca="1">INDEX('Rate Spread'!$D$8:$O$57,MATCH(G$28,'Rate Spread'!$B$8:$B$57,0),MATCH($A41,'Rate Spread'!$D$6:$O$6,0))</f>
        <v>3240.4882000000002</v>
      </c>
      <c r="H41" s="377"/>
      <c r="I41" s="435">
        <f t="shared" ca="1" si="10"/>
        <v>2.8510756003538539E-2</v>
      </c>
      <c r="J41" s="438"/>
      <c r="K41" s="379">
        <f ca="1">INDEX('Rate Spread'!$D$8:$O$57,MATCH(K$28,'Rate Spread'!$B$8:$B$57,0),MATCH($A41,'Rate Spread'!$D$6:$O$6,0))</f>
        <v>3763.6176612531317</v>
      </c>
      <c r="L41" s="377"/>
      <c r="M41" s="435">
        <f t="shared" ca="1" si="11"/>
        <v>2.6577861904141836E-2</v>
      </c>
      <c r="N41" s="438"/>
      <c r="O41" s="379">
        <f t="shared" ca="1" si="12"/>
        <v>523.12946125313147</v>
      </c>
      <c r="P41" s="377"/>
      <c r="Q41" s="435">
        <f t="shared" ca="1" si="13"/>
        <v>0.16143538533889165</v>
      </c>
      <c r="R41" s="439"/>
    </row>
    <row r="42" spans="1:19">
      <c r="A42" s="440" t="str">
        <f t="shared" si="8"/>
        <v>Total System</v>
      </c>
      <c r="B42" s="440"/>
      <c r="C42" s="441">
        <f ca="1">SUM(C33:C41)</f>
        <v>141607.23969547826</v>
      </c>
      <c r="D42" s="441"/>
      <c r="E42" s="435">
        <f t="shared" ca="1" si="9"/>
        <v>1</v>
      </c>
      <c r="F42" s="440"/>
      <c r="G42" s="441">
        <f ca="1">SUM(G33:G41)</f>
        <v>113658.44524073004</v>
      </c>
      <c r="H42" s="441"/>
      <c r="I42" s="435">
        <f t="shared" ca="1" si="10"/>
        <v>1</v>
      </c>
      <c r="J42" s="440"/>
      <c r="K42" s="441">
        <f ca="1">SUM(K33:K41)</f>
        <v>141607.2396954782</v>
      </c>
      <c r="L42" s="441"/>
      <c r="M42" s="435">
        <f t="shared" ca="1" si="11"/>
        <v>1</v>
      </c>
      <c r="N42" s="440"/>
      <c r="O42" s="441">
        <f ca="1">SUM(O33:O41)</f>
        <v>27948.79445474816</v>
      </c>
      <c r="P42" s="441"/>
      <c r="Q42" s="442">
        <f t="shared" ca="1" si="13"/>
        <v>0.24590160806398728</v>
      </c>
    </row>
    <row r="43" spans="1:19">
      <c r="Q43" s="435"/>
    </row>
    <row r="44" spans="1:19">
      <c r="A44" s="423" t="s">
        <v>394</v>
      </c>
      <c r="C44" s="443">
        <f>C23</f>
        <v>4023.1439289100558</v>
      </c>
      <c r="D44" s="443"/>
      <c r="E44" s="443"/>
      <c r="F44" s="377"/>
      <c r="G44" s="443">
        <f>'Rate Spread'!D11</f>
        <v>3831.3251885100558</v>
      </c>
      <c r="H44" s="443"/>
      <c r="I44" s="443"/>
      <c r="J44" s="377"/>
      <c r="K44" s="443">
        <f>'Rate Spread'!D50</f>
        <v>4023.1439289100558</v>
      </c>
      <c r="O44" s="376">
        <f t="shared" ref="O44" si="14">K44-G44</f>
        <v>191.81874040000002</v>
      </c>
      <c r="Q44" s="435">
        <f t="shared" si="13"/>
        <v>5.0065899124212797E-2</v>
      </c>
    </row>
    <row r="45" spans="1:19">
      <c r="C45" s="444"/>
      <c r="G45" s="444"/>
      <c r="K45" s="444"/>
    </row>
    <row r="46" spans="1:19" ht="16.5" thickBot="1">
      <c r="A46" s="423" t="s">
        <v>84</v>
      </c>
      <c r="C46" s="445">
        <f ca="1">C44+C42</f>
        <v>145630.38362438831</v>
      </c>
      <c r="G46" s="445">
        <f ca="1">G44+G42</f>
        <v>117489.7704292401</v>
      </c>
      <c r="K46" s="445">
        <f ca="1">K44+K42</f>
        <v>145630.38362438825</v>
      </c>
      <c r="O46" s="445">
        <f ca="1">O44+O42</f>
        <v>28140.613195148158</v>
      </c>
      <c r="Q46" s="435">
        <f t="shared" ca="1" si="13"/>
        <v>0.23951543264012287</v>
      </c>
      <c r="S46" s="446"/>
    </row>
    <row r="47" spans="1:19" ht="16.5" thickTop="1"/>
  </sheetData>
  <mergeCells count="10">
    <mergeCell ref="O9:Q9"/>
    <mergeCell ref="C9:E9"/>
    <mergeCell ref="G9:I9"/>
    <mergeCell ref="K9:M9"/>
    <mergeCell ref="G8:M8"/>
    <mergeCell ref="G29:M29"/>
    <mergeCell ref="C30:E30"/>
    <mergeCell ref="G30:I30"/>
    <mergeCell ref="K30:M30"/>
    <mergeCell ref="O30:Q30"/>
  </mergeCells>
  <pageMargins left="0.7" right="0.7" top="0.75" bottom="0.75" header="0.3" footer="0.3"/>
  <pageSetup scale="63" orientation="landscape" r:id="rId1"/>
  <colBreaks count="1" manualBreakCount="1">
    <brk id="1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51EC7-A6B5-4864-A3A7-348A0F571271}">
  <sheetPr codeName="Sheet57">
    <tabColor theme="4" tint="-0.249977111117893"/>
  </sheetPr>
  <dimension ref="A1:O73"/>
  <sheetViews>
    <sheetView topLeftCell="A25" zoomScale="70" zoomScaleNormal="70" workbookViewId="0">
      <selection activeCell="G44" sqref="G44"/>
    </sheetView>
  </sheetViews>
  <sheetFormatPr defaultColWidth="9.140625" defaultRowHeight="15.75" outlineLevelRow="1" outlineLevelCol="1"/>
  <cols>
    <col min="1" max="1" width="7.5703125" style="387" customWidth="1"/>
    <col min="2" max="2" width="44.85546875" style="381" customWidth="1"/>
    <col min="3" max="3" width="2.85546875" style="381" customWidth="1"/>
    <col min="4" max="4" width="21" style="381" bestFit="1" customWidth="1"/>
    <col min="5" max="5" width="7.7109375" style="381" hidden="1" customWidth="1" outlineLevel="1"/>
    <col min="6" max="6" width="2.85546875" style="381" customWidth="1" collapsed="1"/>
    <col min="7" max="7" width="14.5703125" style="381" customWidth="1"/>
    <col min="8" max="9" width="16" style="381" customWidth="1"/>
    <col min="10" max="15" width="14.5703125" style="381" customWidth="1"/>
    <col min="16" max="16" width="11.5703125" style="381" bestFit="1" customWidth="1"/>
    <col min="17" max="16384" width="9.140625" style="381"/>
  </cols>
  <sheetData>
    <row r="1" spans="1:15" outlineLevel="1">
      <c r="A1" s="380" t="str">
        <f>'General Inputs'!$D9</f>
        <v>National Fuel Gas Distribution Corporation</v>
      </c>
    </row>
    <row r="2" spans="1:15" outlineLevel="1">
      <c r="A2" s="380" t="str">
        <f>'General Inputs'!$D10</f>
        <v>Gas Class Cost of Service Study</v>
      </c>
    </row>
    <row r="3" spans="1:15" outlineLevel="1">
      <c r="A3" s="380" t="str">
        <f>'General Inputs'!$D11</f>
        <v>Test Year Ended July 31, 2024</v>
      </c>
    </row>
    <row r="4" spans="1:15" outlineLevel="1">
      <c r="A4" s="382" t="s">
        <v>482</v>
      </c>
    </row>
    <row r="5" spans="1:15" ht="18.75" customHeight="1" outlineLevel="1">
      <c r="A5" s="380" t="str">
        <f>'Input-Accounts'!$B$5</f>
        <v>($ in thousands)</v>
      </c>
    </row>
    <row r="6" spans="1:15" ht="52.5" customHeight="1">
      <c r="A6" s="383" t="s">
        <v>125</v>
      </c>
      <c r="B6" s="384" t="s">
        <v>385</v>
      </c>
      <c r="C6" s="385"/>
      <c r="D6" s="383" t="s">
        <v>128</v>
      </c>
      <c r="E6" s="386" t="s">
        <v>355</v>
      </c>
      <c r="F6" s="386"/>
      <c r="G6" s="386" t="str">
        <f>'General Inputs'!D$17</f>
        <v>Residential Service</v>
      </c>
      <c r="H6" s="386" t="str">
        <f>'General Inputs'!E$17</f>
        <v>Small Commercial &amp; PA Service (LE 250)</v>
      </c>
      <c r="I6" s="386" t="str">
        <f>'General Inputs'!F$17</f>
        <v>Small Commercial &amp; PA Service (GT 250)</v>
      </c>
      <c r="J6" s="386" t="str">
        <f>'General Inputs'!G$17</f>
        <v>Large Comm PA Service</v>
      </c>
      <c r="K6" s="386" t="str">
        <f>'General Inputs'!H$17</f>
        <v>NGV</v>
      </c>
      <c r="L6" s="386" t="str">
        <f>'General Inputs'!I$17</f>
        <v>SVIS</v>
      </c>
      <c r="M6" s="386" t="str">
        <f>'General Inputs'!J$17</f>
        <v>IVIS</v>
      </c>
      <c r="N6" s="386" t="str">
        <f>'General Inputs'!K$17</f>
        <v>LVIS</v>
      </c>
      <c r="O6" s="386" t="str">
        <f>'General Inputs'!L$17</f>
        <v>LIS</v>
      </c>
    </row>
    <row r="7" spans="1:15">
      <c r="A7" s="387" t="str">
        <f>IF(B7="","",MAX(A$1:A6)+1)</f>
        <v/>
      </c>
      <c r="B7" s="388" t="s">
        <v>301</v>
      </c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</row>
    <row r="8" spans="1:15">
      <c r="A8" s="387">
        <f>IF(B8="","",MAX(A$1:A7)+1)</f>
        <v>1</v>
      </c>
      <c r="B8" s="390" t="s">
        <v>387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</row>
    <row r="9" spans="1:15">
      <c r="A9" s="387">
        <f>IF(B9="","",MAX(A$1:A8)+1)</f>
        <v>2</v>
      </c>
      <c r="B9" s="388" t="s">
        <v>139</v>
      </c>
      <c r="D9" s="391">
        <f>GrandTotal!D59</f>
        <v>781189.00691999984</v>
      </c>
      <c r="E9" s="389">
        <f ca="1">IFERROR(IF(D9="","",IF(D9=0,0,IF(ABS(D9-SUM($G9:$O9))&lt;Check_Limit,0,1))),1)</f>
        <v>0</v>
      </c>
      <c r="F9" s="389"/>
      <c r="G9" s="391">
        <f ca="1">GrandTotal!G59</f>
        <v>608643.9964131848</v>
      </c>
      <c r="H9" s="391">
        <f ca="1">GrandTotal!H59</f>
        <v>36003.682873946498</v>
      </c>
      <c r="I9" s="391">
        <f ca="1">GrandTotal!I59</f>
        <v>37671.626505108208</v>
      </c>
      <c r="J9" s="391">
        <f ca="1">GrandTotal!J59</f>
        <v>55890.197081635648</v>
      </c>
      <c r="K9" s="391">
        <f ca="1">GrandTotal!K59</f>
        <v>436.80918912760831</v>
      </c>
      <c r="L9" s="391">
        <f ca="1">GrandTotal!L59</f>
        <v>1432.2700833509757</v>
      </c>
      <c r="M9" s="391">
        <f ca="1">GrandTotal!M59</f>
        <v>20580.513044182218</v>
      </c>
      <c r="N9" s="391">
        <f ca="1">GrandTotal!N59</f>
        <v>7685.8057759352596</v>
      </c>
      <c r="O9" s="391">
        <f ca="1">GrandTotal!O59</f>
        <v>12844.105953528817</v>
      </c>
    </row>
    <row r="10" spans="1:15">
      <c r="A10" s="387">
        <f>IF(B10="","",MAX(A$1:A9)+1)</f>
        <v>3</v>
      </c>
      <c r="B10" s="388" t="s">
        <v>388</v>
      </c>
      <c r="D10" s="389">
        <f>GrandTotal!D111</f>
        <v>-285335.54500000004</v>
      </c>
      <c r="E10" s="389">
        <f ca="1">IFERROR(IF(D10="","",IF(D10=0,0,IF(ABS(D10-SUM($G10:$O10))&lt;Check_Limit,0,1))),1)</f>
        <v>0</v>
      </c>
      <c r="F10" s="389"/>
      <c r="G10" s="389">
        <f ca="1">GrandTotal!G111</f>
        <v>-222588.44135049713</v>
      </c>
      <c r="H10" s="389">
        <f ca="1">GrandTotal!H111</f>
        <v>-13315.540415181578</v>
      </c>
      <c r="I10" s="389">
        <f ca="1">GrandTotal!I111</f>
        <v>-14222.246115597147</v>
      </c>
      <c r="J10" s="389">
        <f ca="1">GrandTotal!J111</f>
        <v>-19784.214995679715</v>
      </c>
      <c r="K10" s="389">
        <f ca="1">GrandTotal!K111</f>
        <v>-171.95802148488215</v>
      </c>
      <c r="L10" s="389">
        <f ca="1">GrandTotal!L111</f>
        <v>-544.80786693169125</v>
      </c>
      <c r="M10" s="389">
        <f ca="1">GrandTotal!M111</f>
        <v>-7401.5900931883061</v>
      </c>
      <c r="N10" s="389">
        <f ca="1">GrandTotal!N111</f>
        <v>-2830.2330657958073</v>
      </c>
      <c r="O10" s="389">
        <f ca="1">GrandTotal!O111</f>
        <v>-4476.5130756437375</v>
      </c>
    </row>
    <row r="11" spans="1:15" ht="18">
      <c r="A11" s="387">
        <f>IF(B11="","",MAX(A$1:A10)+1)</f>
        <v>4</v>
      </c>
      <c r="B11" s="388" t="s">
        <v>181</v>
      </c>
      <c r="D11" s="392">
        <f>GrandTotal!D122</f>
        <v>-39070.481</v>
      </c>
      <c r="E11" s="389">
        <f ca="1">IFERROR(IF(D11="","",IF(D11=0,0,IF(ABS(D11-SUM($G11:$O11))&lt;Check_Limit,0,1))),1)</f>
        <v>0</v>
      </c>
      <c r="F11" s="389"/>
      <c r="G11" s="392">
        <f ca="1">GrandTotal!G122</f>
        <v>-28606.115588391833</v>
      </c>
      <c r="H11" s="392">
        <f ca="1">GrandTotal!H122</f>
        <v>-1757.5655894179888</v>
      </c>
      <c r="I11" s="392">
        <f ca="1">GrandTotal!I122</f>
        <v>-1959.4377932523148</v>
      </c>
      <c r="J11" s="392">
        <f ca="1">GrandTotal!J122</f>
        <v>-3706.6083106492874</v>
      </c>
      <c r="K11" s="392">
        <f ca="1">GrandTotal!K122</f>
        <v>-31.871098516380247</v>
      </c>
      <c r="L11" s="392">
        <f ca="1">GrandTotal!L122</f>
        <v>-61.374272556342319</v>
      </c>
      <c r="M11" s="392">
        <f ca="1">GrandTotal!M122</f>
        <v>-1422.2314498714431</v>
      </c>
      <c r="N11" s="392">
        <f ca="1">GrandTotal!N122</f>
        <v>-573.82561461616672</v>
      </c>
      <c r="O11" s="392">
        <f ca="1">GrandTotal!O122</f>
        <v>-951.45128272825343</v>
      </c>
    </row>
    <row r="12" spans="1:15">
      <c r="A12" s="387">
        <f>IF(B12="","",MAX(A$1:A11)+1)</f>
        <v>5</v>
      </c>
      <c r="B12" s="393" t="str">
        <f>"Total "&amp;B8</f>
        <v>Total Rate Base</v>
      </c>
      <c r="D12" s="394">
        <f>SUM(D9:D11)</f>
        <v>456782.98091999977</v>
      </c>
      <c r="E12" s="389">
        <f ca="1">IFERROR(IF(D12="","",IF(D12=0,0,IF(ABS(D12-SUM($G12:$O12))&lt;Check_Limit,0,1))),1)</f>
        <v>0</v>
      </c>
      <c r="F12" s="395"/>
      <c r="G12" s="394">
        <f t="shared" ref="G12:O12" ca="1" si="0">SUM(G9:G11)</f>
        <v>357449.43947429582</v>
      </c>
      <c r="H12" s="394">
        <f t="shared" ca="1" si="0"/>
        <v>20930.576869346933</v>
      </c>
      <c r="I12" s="394">
        <f t="shared" ca="1" si="0"/>
        <v>21489.942596258748</v>
      </c>
      <c r="J12" s="394">
        <f t="shared" ca="1" si="0"/>
        <v>32399.373775306645</v>
      </c>
      <c r="K12" s="394">
        <f t="shared" ca="1" si="0"/>
        <v>232.98006912634594</v>
      </c>
      <c r="L12" s="394">
        <f t="shared" ca="1" si="0"/>
        <v>826.0879438629421</v>
      </c>
      <c r="M12" s="394">
        <f t="shared" ca="1" si="0"/>
        <v>11756.69150112247</v>
      </c>
      <c r="N12" s="394">
        <f t="shared" ca="1" si="0"/>
        <v>4281.7470955232857</v>
      </c>
      <c r="O12" s="394">
        <f t="shared" ca="1" si="0"/>
        <v>7416.141595156826</v>
      </c>
    </row>
    <row r="13" spans="1:15">
      <c r="A13" s="387" t="str">
        <f>IF(B13="","",MAX(A$1:A12)+1)</f>
        <v/>
      </c>
      <c r="B13" s="393"/>
      <c r="D13" s="394"/>
      <c r="E13" s="395"/>
      <c r="F13" s="395"/>
      <c r="G13" s="394"/>
      <c r="H13" s="394"/>
      <c r="I13" s="394"/>
      <c r="J13" s="394"/>
      <c r="K13" s="394"/>
      <c r="L13" s="394"/>
      <c r="M13" s="394"/>
      <c r="N13" s="394"/>
      <c r="O13" s="394"/>
    </row>
    <row r="14" spans="1:15">
      <c r="A14" s="387">
        <f>IF(B14="","",MAX(A$1:A13)+1)</f>
        <v>6</v>
      </c>
      <c r="B14" s="396" t="s">
        <v>390</v>
      </c>
      <c r="D14" s="394"/>
      <c r="E14" s="395"/>
      <c r="F14" s="395"/>
      <c r="G14" s="394"/>
      <c r="H14" s="394"/>
      <c r="I14" s="394"/>
      <c r="J14" s="394"/>
      <c r="K14" s="394"/>
      <c r="L14" s="394"/>
      <c r="M14" s="394"/>
      <c r="N14" s="394"/>
      <c r="O14" s="394"/>
    </row>
    <row r="15" spans="1:15">
      <c r="B15" s="396"/>
      <c r="D15" s="394"/>
      <c r="E15" s="395"/>
      <c r="F15" s="395"/>
      <c r="G15" s="394"/>
      <c r="H15" s="394"/>
      <c r="I15" s="394"/>
      <c r="J15" s="394"/>
      <c r="K15" s="394"/>
      <c r="L15" s="394"/>
      <c r="M15" s="394"/>
      <c r="N15" s="394"/>
      <c r="O15" s="394"/>
    </row>
    <row r="16" spans="1:15">
      <c r="A16" s="387">
        <f>IF(B16="","",MAX(A$1:A14)+1)</f>
        <v>7</v>
      </c>
      <c r="B16" s="393" t="s">
        <v>391</v>
      </c>
      <c r="D16" s="394"/>
      <c r="E16" s="395"/>
      <c r="F16" s="395"/>
      <c r="G16" s="394"/>
      <c r="H16" s="394"/>
      <c r="I16" s="394"/>
      <c r="J16" s="394"/>
      <c r="K16" s="394"/>
      <c r="L16" s="394"/>
      <c r="M16" s="394"/>
      <c r="N16" s="394"/>
      <c r="O16" s="394"/>
    </row>
    <row r="17" spans="1:15">
      <c r="A17" s="387">
        <f>IF(B17="","",MAX(A$1:A16)+1)</f>
        <v>8</v>
      </c>
      <c r="B17" s="397" t="s">
        <v>392</v>
      </c>
      <c r="D17" s="391">
        <f>SUM(GrandTotal!D$345:D$347)</f>
        <v>113658.44524073001</v>
      </c>
      <c r="E17" s="389">
        <f ca="1">IFERROR(IF(D17="","",IF(D17=0,0,IF(ABS(D17-SUM($G17:$O17))&lt;Check_Limit,0,1))),1)</f>
        <v>0</v>
      </c>
      <c r="F17" s="395"/>
      <c r="G17" s="391">
        <f ca="1">SUM(GrandTotal!G$345:G$347)</f>
        <v>80815.840750000018</v>
      </c>
      <c r="H17" s="391">
        <f ca="1">SUM(GrandTotal!H$345:H$347)</f>
        <v>5303.7781346900019</v>
      </c>
      <c r="I17" s="391">
        <f ca="1">SUM(GrandTotal!I$345:I$347)</f>
        <v>5596.6357099999996</v>
      </c>
      <c r="J17" s="391">
        <f ca="1">SUM(GrandTotal!J$345:J$347)</f>
        <v>11922.568058000004</v>
      </c>
      <c r="K17" s="391">
        <f ca="1">SUM(GrandTotal!K$345:K$347)</f>
        <v>34.125600000000333</v>
      </c>
      <c r="L17" s="391">
        <f ca="1">SUM(GrandTotal!L$345:L$347)</f>
        <v>355.45309860000015</v>
      </c>
      <c r="M17" s="391">
        <f ca="1">SUM(GrandTotal!M$345:M$347)</f>
        <v>4245.5228094400009</v>
      </c>
      <c r="N17" s="391">
        <f ca="1">SUM(GrandTotal!N$345:N$347)</f>
        <v>2144.0328800000002</v>
      </c>
      <c r="O17" s="391">
        <f ca="1">SUM(GrandTotal!O$345:O$347)</f>
        <v>3240.4882000000002</v>
      </c>
    </row>
    <row r="18" spans="1:15">
      <c r="A18" s="387">
        <f>IF(B18="","",MAX(A$1:A17)+1)</f>
        <v>9</v>
      </c>
      <c r="B18" s="397" t="s">
        <v>393</v>
      </c>
      <c r="D18" s="398">
        <f>SUMIF(GrandTotal!$F$345:$F$359,"GASCOST",GrandTotal!D$345:D$359)</f>
        <v>187544.06</v>
      </c>
      <c r="E18" s="399"/>
      <c r="F18" s="400"/>
      <c r="G18" s="398">
        <f ca="1">SUMIF(GrandTotal!$F$345:$F$359,"GASCOST",GrandTotal!G$345:G$359)</f>
        <v>156376.29399999999</v>
      </c>
      <c r="H18" s="398">
        <f ca="1">SUMIF(GrandTotal!$F$345:$F$359,"GASCOST",GrandTotal!H$345:H$359)</f>
        <v>8339.3310000000001</v>
      </c>
      <c r="I18" s="398">
        <f ca="1">SUMIF(GrandTotal!$F$345:$F$359,"GASCOST",GrandTotal!I$345:I$359)</f>
        <v>11834.984999999999</v>
      </c>
      <c r="J18" s="398">
        <f ca="1">SUMIF(GrandTotal!$F$345:$F$359,"GASCOST",GrandTotal!J$345:J$359)</f>
        <v>7506.7669999999998</v>
      </c>
      <c r="K18" s="398">
        <f ca="1">SUMIF(GrandTotal!$F$345:$F$359,"GASCOST",GrandTotal!K$345:K$359)</f>
        <v>1093.7159999999999</v>
      </c>
      <c r="L18" s="398">
        <f ca="1">SUMIF(GrandTotal!$F$345:$F$359,"GASCOST",GrandTotal!L$345:L$359)</f>
        <v>452.78000000000003</v>
      </c>
      <c r="M18" s="398">
        <f ca="1">SUMIF(GrandTotal!$F$345:$F$359,"GASCOST",GrandTotal!M$345:M$359)</f>
        <v>2168.7539999999999</v>
      </c>
      <c r="N18" s="398">
        <f ca="1">SUMIF(GrandTotal!$F$345:$F$359,"GASCOST",GrandTotal!N$345:N$359)</f>
        <v>-53.809000000000005</v>
      </c>
      <c r="O18" s="398">
        <f ca="1">SUMIF(GrandTotal!$F$345:$F$359,"GASCOST",GrandTotal!O$345:O$359)</f>
        <v>-174.75799999999998</v>
      </c>
    </row>
    <row r="19" spans="1:15" ht="18">
      <c r="A19" s="387">
        <f>IF(B19="","",MAX(A$1:A18)+1)</f>
        <v>10</v>
      </c>
      <c r="B19" s="397" t="s">
        <v>394</v>
      </c>
      <c r="D19" s="401">
        <f>SUM(GrandTotal!D$349:D$352)</f>
        <v>3831.3251885100558</v>
      </c>
      <c r="E19" s="389">
        <f ca="1">IFERROR(IF(D19="","",IF(D19=0,0,IF(ABS(D19-SUM($G19:$O19))&lt;Check_Limit,0,1))),1)</f>
        <v>0</v>
      </c>
      <c r="F19" s="402"/>
      <c r="G19" s="401">
        <f ca="1">SUM(GrandTotal!G$349:G$352)</f>
        <v>3292.6522796577074</v>
      </c>
      <c r="H19" s="401">
        <f ca="1">SUM(GrandTotal!H$349:H$352)</f>
        <v>136.28192765499438</v>
      </c>
      <c r="I19" s="401">
        <f ca="1">SUM(GrandTotal!I$349:I$352)</f>
        <v>159.69588322482059</v>
      </c>
      <c r="J19" s="401">
        <f ca="1">SUM(GrandTotal!J$349:J$352)</f>
        <v>140.44925745007066</v>
      </c>
      <c r="K19" s="401">
        <f ca="1">SUM(GrandTotal!K$349:K$352)</f>
        <v>9.258814076902226</v>
      </c>
      <c r="L19" s="401">
        <f ca="1">SUM(GrandTotal!L$349:L$352)</f>
        <v>6.2145731374389275</v>
      </c>
      <c r="M19" s="401">
        <f ca="1">SUM(GrandTotal!M$349:M$352)</f>
        <v>53.69900286788625</v>
      </c>
      <c r="N19" s="401">
        <f ca="1">SUM(GrandTotal!N$349:N$352)</f>
        <v>10.961514095528059</v>
      </c>
      <c r="O19" s="401">
        <f ca="1">SUM(GrandTotal!O$349:O$352)</f>
        <v>22.111936344707665</v>
      </c>
    </row>
    <row r="20" spans="1:15">
      <c r="A20" s="387">
        <f>IF(B20="","",MAX(A$1:A19)+1)</f>
        <v>11</v>
      </c>
      <c r="B20" s="393" t="s">
        <v>395</v>
      </c>
      <c r="D20" s="394">
        <f>SUM(D17:D19)</f>
        <v>305033.83042924007</v>
      </c>
      <c r="E20" s="389">
        <f ca="1">IFERROR(IF(D20="","",IF(D20=0,0,IF(ABS(D20-SUM($G20:$O20))&lt;Check_Limit,0,1))),1)</f>
        <v>0</v>
      </c>
      <c r="F20" s="395"/>
      <c r="G20" s="394">
        <f ca="1">SUM(G17:G19)</f>
        <v>240484.78702965775</v>
      </c>
      <c r="H20" s="394">
        <f ca="1">GrandTotal!H360</f>
        <v>13779.391062344997</v>
      </c>
      <c r="I20" s="394">
        <f ca="1">GrandTotal!I360</f>
        <v>17591.316593224823</v>
      </c>
      <c r="J20" s="394">
        <f ca="1">GrandTotal!J360</f>
        <v>19569.78431545007</v>
      </c>
      <c r="K20" s="394">
        <f ca="1">GrandTotal!K360</f>
        <v>1137.1004140769023</v>
      </c>
      <c r="L20" s="394">
        <f ca="1">GrandTotal!L360</f>
        <v>814.44767173743912</v>
      </c>
      <c r="M20" s="394">
        <f ca="1">GrandTotal!M360</f>
        <v>6467.9758123078873</v>
      </c>
      <c r="N20" s="394">
        <f ca="1">GrandTotal!N360</f>
        <v>2101.185394095528</v>
      </c>
      <c r="O20" s="394">
        <f ca="1">GrandTotal!O360</f>
        <v>3087.8421363447083</v>
      </c>
    </row>
    <row r="21" spans="1:15" ht="18">
      <c r="A21" s="387" t="str">
        <f>IF(B21="","",MAX(A$1:A20)+1)</f>
        <v/>
      </c>
      <c r="B21" s="388"/>
      <c r="D21" s="403"/>
      <c r="E21" s="395"/>
      <c r="F21" s="395"/>
      <c r="G21" s="404"/>
      <c r="H21" s="404"/>
      <c r="I21" s="404"/>
      <c r="J21" s="404"/>
      <c r="K21" s="404"/>
      <c r="L21" s="404"/>
      <c r="M21" s="404"/>
      <c r="N21" s="404"/>
      <c r="O21" s="404"/>
    </row>
    <row r="22" spans="1:15">
      <c r="A22" s="387">
        <f>IF(B22="","",MAX(A$1:A21)+1)</f>
        <v>12</v>
      </c>
      <c r="B22" s="390" t="s">
        <v>396</v>
      </c>
    </row>
    <row r="23" spans="1:15">
      <c r="A23" s="387">
        <f>IF(B23="","",MAX(A$1:A22)+1)</f>
        <v>13</v>
      </c>
      <c r="B23" s="388" t="s">
        <v>397</v>
      </c>
      <c r="D23" s="405">
        <f>GrandTotal!D267</f>
        <v>259798.14962438823</v>
      </c>
      <c r="E23" s="389">
        <f ca="1">IFERROR(IF(D23="","",IF(D23=0,0,IF(ABS(D23-SUM($G23:$O23))&lt;Check_Limit,0,1))),1)</f>
        <v>0</v>
      </c>
      <c r="F23" s="389"/>
      <c r="G23" s="391">
        <f ca="1">GrandTotal!G267</f>
        <v>216756.2275781887</v>
      </c>
      <c r="H23" s="391">
        <f ca="1">GrandTotal!H267</f>
        <v>11738.838102828506</v>
      </c>
      <c r="I23" s="391">
        <f ca="1">GrandTotal!I267</f>
        <v>14649.489154688461</v>
      </c>
      <c r="J23" s="391">
        <f ca="1">GrandTotal!J267</f>
        <v>10825.093333099408</v>
      </c>
      <c r="K23" s="391">
        <f ca="1">GrandTotal!K267</f>
        <v>1117.4910507524187</v>
      </c>
      <c r="L23" s="391">
        <f ca="1">GrandTotal!L267</f>
        <v>581.26115086416644</v>
      </c>
      <c r="M23" s="391">
        <f ca="1">GrandTotal!M267</f>
        <v>3312.6399709323109</v>
      </c>
      <c r="N23" s="391">
        <f ca="1">GrandTotal!N267</f>
        <v>329.2289007647513</v>
      </c>
      <c r="O23" s="391">
        <f ca="1">GrandTotal!O267</f>
        <v>487.88038226955956</v>
      </c>
    </row>
    <row r="24" spans="1:15">
      <c r="A24" s="387">
        <f>IF(B24="","",MAX(A$1:A23)+1)</f>
        <v>14</v>
      </c>
      <c r="B24" s="388" t="s">
        <v>398</v>
      </c>
      <c r="D24" s="389">
        <f>GrandTotal!D289</f>
        <v>22411.294000000002</v>
      </c>
      <c r="E24" s="389">
        <f ca="1">IFERROR(IF(D24="","",IF(D24=0,0,IF(ABS(D24-SUM($G24:$O24))&lt;Check_Limit,0,1))),1)</f>
        <v>0</v>
      </c>
      <c r="F24" s="389"/>
      <c r="G24" s="389">
        <f ca="1">GrandTotal!G289</f>
        <v>17707.60272474253</v>
      </c>
      <c r="H24" s="389">
        <f ca="1">GrandTotal!H289</f>
        <v>1043.0810011960023</v>
      </c>
      <c r="I24" s="389">
        <f ca="1">GrandTotal!I289</f>
        <v>1093.7004272845866</v>
      </c>
      <c r="J24" s="389">
        <f ca="1">GrandTotal!J289</f>
        <v>1468.2466165231303</v>
      </c>
      <c r="K24" s="389">
        <f ca="1">GrandTotal!K289</f>
        <v>20.992315761235446</v>
      </c>
      <c r="L24" s="389">
        <f ca="1">GrandTotal!L289</f>
        <v>42.528310790838646</v>
      </c>
      <c r="M24" s="389">
        <f ca="1">GrandTotal!M289</f>
        <v>529.10436516010679</v>
      </c>
      <c r="N24" s="389">
        <f ca="1">GrandTotal!N289</f>
        <v>189.86713714363609</v>
      </c>
      <c r="O24" s="389">
        <f ca="1">GrandTotal!O289</f>
        <v>316.17110139793414</v>
      </c>
    </row>
    <row r="25" spans="1:15" ht="18">
      <c r="A25" s="387">
        <f>IF(B25="","",MAX(A$1:A24)+1)</f>
        <v>15</v>
      </c>
      <c r="B25" s="388" t="s">
        <v>399</v>
      </c>
      <c r="D25" s="406">
        <f>GrandTotal!D296</f>
        <v>2134</v>
      </c>
      <c r="E25" s="389">
        <f ca="1">IFERROR(IF(D25="","",IF(D25=0,0,IF(ABS(D25-SUM($G25:$O25))&lt;Check_Limit,0,1))),1)</f>
        <v>0</v>
      </c>
      <c r="F25" s="389"/>
      <c r="G25" s="406">
        <f ca="1">GrandTotal!G296</f>
        <v>1723.7051469217317</v>
      </c>
      <c r="H25" s="406">
        <f ca="1">GrandTotal!H296</f>
        <v>105.8557174967853</v>
      </c>
      <c r="I25" s="406">
        <f ca="1">GrandTotal!I296</f>
        <v>98.295429444531422</v>
      </c>
      <c r="J25" s="406">
        <f ca="1">GrandTotal!J296</f>
        <v>121.48745070181887</v>
      </c>
      <c r="K25" s="406">
        <f ca="1">GrandTotal!K296</f>
        <v>0.89177953140264643</v>
      </c>
      <c r="L25" s="406">
        <f ca="1">GrandTotal!L296</f>
        <v>4.3248454123535893</v>
      </c>
      <c r="M25" s="406">
        <f ca="1">GrandTotal!M296</f>
        <v>41.570471332562178</v>
      </c>
      <c r="N25" s="406">
        <f ca="1">GrandTotal!N296</f>
        <v>13.669302025125166</v>
      </c>
      <c r="O25" s="406">
        <f ca="1">GrandTotal!O296</f>
        <v>24.199857133688312</v>
      </c>
    </row>
    <row r="26" spans="1:15">
      <c r="A26" s="387">
        <f>IF(B26="","",MAX(A$1:A25)+1)</f>
        <v>16</v>
      </c>
      <c r="B26" s="390" t="s">
        <v>400</v>
      </c>
      <c r="D26" s="389">
        <f>SUM(D23:D25)</f>
        <v>284343.44362438825</v>
      </c>
      <c r="E26" s="389">
        <f ca="1">IFERROR(IF(D26="","",IF(D26=0,0,IF(ABS(D26-SUM($G26:$O26))&lt;Check_Limit,0,1))),1)</f>
        <v>0</v>
      </c>
      <c r="F26" s="389"/>
      <c r="G26" s="389">
        <f t="shared" ref="G26:O26" ca="1" si="1">SUM(G23:G25)</f>
        <v>236187.53544985296</v>
      </c>
      <c r="H26" s="389">
        <f t="shared" ca="1" si="1"/>
        <v>12887.774821521292</v>
      </c>
      <c r="I26" s="389">
        <f t="shared" ca="1" si="1"/>
        <v>15841.485011417579</v>
      </c>
      <c r="J26" s="389">
        <f t="shared" ca="1" si="1"/>
        <v>12414.827400324359</v>
      </c>
      <c r="K26" s="389">
        <f t="shared" ca="1" si="1"/>
        <v>1139.3751460450567</v>
      </c>
      <c r="L26" s="389">
        <f t="shared" ca="1" si="1"/>
        <v>628.11430706735871</v>
      </c>
      <c r="M26" s="389">
        <f t="shared" ca="1" si="1"/>
        <v>3883.3148074249798</v>
      </c>
      <c r="N26" s="389">
        <f t="shared" ca="1" si="1"/>
        <v>532.76533993351256</v>
      </c>
      <c r="O26" s="389">
        <f t="shared" ca="1" si="1"/>
        <v>828.25134080118198</v>
      </c>
    </row>
    <row r="27" spans="1:15" ht="18">
      <c r="A27" s="387" t="str">
        <f>IF(B27="","",MAX(A$1:A26)+1)</f>
        <v/>
      </c>
      <c r="B27" s="390"/>
      <c r="D27" s="406"/>
      <c r="E27" s="389"/>
      <c r="F27" s="389"/>
      <c r="G27" s="406"/>
      <c r="H27" s="406"/>
      <c r="I27" s="406"/>
      <c r="J27" s="406"/>
      <c r="K27" s="406"/>
      <c r="L27" s="406"/>
      <c r="M27" s="406"/>
      <c r="N27" s="406"/>
      <c r="O27" s="406"/>
    </row>
    <row r="28" spans="1:15">
      <c r="A28" s="387">
        <f>IF(B28="","",MAX(A$1:A27)+1)</f>
        <v>17</v>
      </c>
      <c r="B28" s="390" t="s">
        <v>401</v>
      </c>
      <c r="D28" s="395">
        <f>D20-D26</f>
        <v>20690.38680485182</v>
      </c>
      <c r="E28" s="389">
        <f ca="1">IFERROR(IF(D28="","",IF(D28=0,0,IF(ABS(D28-SUM($G28:$O28))&lt;Check_Limit,0,1))),1)</f>
        <v>0</v>
      </c>
      <c r="F28" s="389"/>
      <c r="G28" s="395">
        <f t="shared" ref="G28:O28" ca="1" si="2">G20-G26</f>
        <v>4297.2515798047825</v>
      </c>
      <c r="H28" s="395">
        <f t="shared" ca="1" si="2"/>
        <v>891.61624082370508</v>
      </c>
      <c r="I28" s="395">
        <f t="shared" ca="1" si="2"/>
        <v>1749.8315818072442</v>
      </c>
      <c r="J28" s="395">
        <f t="shared" ca="1" si="2"/>
        <v>7154.956915125711</v>
      </c>
      <c r="K28" s="395">
        <f t="shared" ca="1" si="2"/>
        <v>-2.2747319681543559</v>
      </c>
      <c r="L28" s="395">
        <f t="shared" ca="1" si="2"/>
        <v>186.33336467008041</v>
      </c>
      <c r="M28" s="395">
        <f t="shared" ca="1" si="2"/>
        <v>2584.6610048829075</v>
      </c>
      <c r="N28" s="395">
        <f t="shared" ca="1" si="2"/>
        <v>1568.4200541620153</v>
      </c>
      <c r="O28" s="395">
        <f t="shared" ca="1" si="2"/>
        <v>2259.5907955435264</v>
      </c>
    </row>
    <row r="29" spans="1:15">
      <c r="A29" s="387" t="str">
        <f>IF(B29="","",MAX(A$1:A28)+1)</f>
        <v/>
      </c>
      <c r="B29" s="388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</row>
    <row r="30" spans="1:15">
      <c r="A30" s="387">
        <f>IF(B30="","",MAX(A$1:A29)+1)</f>
        <v>18</v>
      </c>
      <c r="B30" s="388" t="s">
        <v>483</v>
      </c>
      <c r="D30" s="407">
        <f>GrandTotal!D304-D31</f>
        <v>2222</v>
      </c>
      <c r="E30" s="389">
        <f ca="1">IFERROR(IF(D30="","",IF(D30=0,0,IF(ABS(D30-SUM($G30:$O30))&lt;Check_Limit,0,1))),1)</f>
        <v>0</v>
      </c>
      <c r="F30" s="389"/>
      <c r="G30" s="407">
        <f ca="1">G28/$D$28*$D$30</f>
        <v>461.49417603382557</v>
      </c>
      <c r="H30" s="407">
        <f t="shared" ref="H30:O30" ca="1" si="3">H28/$D$28*$D$30</f>
        <v>95.753226162291725</v>
      </c>
      <c r="I30" s="407">
        <f t="shared" ca="1" si="3"/>
        <v>187.91943386307042</v>
      </c>
      <c r="J30" s="407">
        <f t="shared" ca="1" si="3"/>
        <v>768.39135079297955</v>
      </c>
      <c r="K30" s="407">
        <f t="shared" ca="1" si="3"/>
        <v>-0.24428999229988912</v>
      </c>
      <c r="L30" s="407">
        <f t="shared" ca="1" si="3"/>
        <v>20.010874625109935</v>
      </c>
      <c r="M30" s="407">
        <f t="shared" ca="1" si="3"/>
        <v>277.57416074517664</v>
      </c>
      <c r="N30" s="407">
        <f t="shared" ca="1" si="3"/>
        <v>168.4371294368828</v>
      </c>
      <c r="O30" s="407">
        <f t="shared" ca="1" si="3"/>
        <v>242.66393833296311</v>
      </c>
    </row>
    <row r="31" spans="1:15" ht="18">
      <c r="A31" s="387">
        <f>IF(B31="","",MAX(A$1:A30)+1)</f>
        <v>19</v>
      </c>
      <c r="B31" s="388" t="s">
        <v>403</v>
      </c>
      <c r="D31" s="392">
        <f>GrandTotal!D302</f>
        <v>-580</v>
      </c>
      <c r="E31" s="389">
        <f ca="1">IFERROR(IF(D31="","",IF(D31=0,0,IF(ABS(D31-SUM($G31:$O31))&lt;Check_Limit,0,1))),1)</f>
        <v>0</v>
      </c>
      <c r="F31" s="406"/>
      <c r="G31" s="401">
        <f ca="1">GrandTotal!G302</f>
        <v>-451.8925827073225</v>
      </c>
      <c r="H31" s="401">
        <f ca="1">GrandTotal!H302</f>
        <v>-26.73122110258711</v>
      </c>
      <c r="I31" s="401">
        <f ca="1">GrandTotal!I302</f>
        <v>-27.969599135949352</v>
      </c>
      <c r="J31" s="401">
        <f ca="1">GrandTotal!J302</f>
        <v>-41.496121963053149</v>
      </c>
      <c r="K31" s="401">
        <f ca="1">GrandTotal!K302</f>
        <v>-0.3243124614526966</v>
      </c>
      <c r="L31" s="401">
        <f ca="1">GrandTotal!L302</f>
        <v>-1.0634003307584154</v>
      </c>
      <c r="M31" s="401">
        <f ca="1">GrandTotal!M302</f>
        <v>-15.280165824002825</v>
      </c>
      <c r="N31" s="401">
        <f ca="1">GrandTotal!N302</f>
        <v>-5.7063877122620124</v>
      </c>
      <c r="O31" s="401">
        <f ca="1">GrandTotal!O302</f>
        <v>-9.5362087626120573</v>
      </c>
    </row>
    <row r="32" spans="1:15" s="390" customFormat="1">
      <c r="A32" s="387">
        <f>IF(B32="","",MAX(A$1:A31)+1)</f>
        <v>20</v>
      </c>
      <c r="B32" s="390" t="s">
        <v>404</v>
      </c>
      <c r="D32" s="408">
        <f>SUM(D30:D31)</f>
        <v>1642</v>
      </c>
      <c r="E32" s="389">
        <f ca="1">IFERROR(IF(D32="","",IF(D32=0,0,IF(ABS(D32-SUM($G32:$O32))&lt;Check_Limit,0,1))),1)</f>
        <v>0</v>
      </c>
      <c r="F32" s="395"/>
      <c r="G32" s="408">
        <f t="shared" ref="G32:O32" ca="1" si="4">SUM(G30:G31)</f>
        <v>9.601593326503064</v>
      </c>
      <c r="H32" s="408">
        <f t="shared" ca="1" si="4"/>
        <v>69.022005059704611</v>
      </c>
      <c r="I32" s="408">
        <f t="shared" ca="1" si="4"/>
        <v>159.94983472712107</v>
      </c>
      <c r="J32" s="408">
        <f t="shared" ca="1" si="4"/>
        <v>726.8952288299264</v>
      </c>
      <c r="K32" s="408">
        <f t="shared" ca="1" si="4"/>
        <v>-0.56860245375258578</v>
      </c>
      <c r="L32" s="408">
        <f t="shared" ca="1" si="4"/>
        <v>18.947474294351519</v>
      </c>
      <c r="M32" s="408">
        <f t="shared" ca="1" si="4"/>
        <v>262.29399492117381</v>
      </c>
      <c r="N32" s="408">
        <f t="shared" ca="1" si="4"/>
        <v>162.7307417246208</v>
      </c>
      <c r="O32" s="408">
        <f t="shared" ca="1" si="4"/>
        <v>233.12772957035105</v>
      </c>
    </row>
    <row r="33" spans="1:15" ht="18">
      <c r="A33" s="387" t="str">
        <f>IF(B33="","",MAX(A$1:A32)+1)</f>
        <v/>
      </c>
      <c r="B33" s="388"/>
      <c r="D33" s="392"/>
      <c r="E33" s="389"/>
      <c r="F33" s="389"/>
      <c r="G33" s="401"/>
      <c r="H33" s="401"/>
      <c r="I33" s="401"/>
      <c r="J33" s="401"/>
      <c r="K33" s="401"/>
      <c r="L33" s="401"/>
      <c r="M33" s="401"/>
      <c r="N33" s="401"/>
      <c r="O33" s="401"/>
    </row>
    <row r="34" spans="1:15">
      <c r="A34" s="387">
        <f>IF(B34="","",MAX(A$1:A33)+1)</f>
        <v>21</v>
      </c>
      <c r="B34" s="393" t="str">
        <f>"Total "&amp;B22</f>
        <v>Total Expenses at Current Rates</v>
      </c>
      <c r="D34" s="394">
        <f>D26+D32</f>
        <v>285985.44362438825</v>
      </c>
      <c r="E34" s="389">
        <f ca="1">IFERROR(IF(D34="","",IF(D34=0,0,IF(ABS(D34-SUM($G34:$O34))&lt;Check_Limit,0,1))),1)</f>
        <v>0</v>
      </c>
      <c r="F34" s="395"/>
      <c r="G34" s="394">
        <f t="shared" ref="G34:O34" ca="1" si="5">G26+G32</f>
        <v>236197.13704317948</v>
      </c>
      <c r="H34" s="394">
        <f t="shared" ca="1" si="5"/>
        <v>12956.796826580998</v>
      </c>
      <c r="I34" s="394">
        <f t="shared" ca="1" si="5"/>
        <v>16001.434846144701</v>
      </c>
      <c r="J34" s="394">
        <f t="shared" ca="1" si="5"/>
        <v>13141.722629154285</v>
      </c>
      <c r="K34" s="394">
        <f t="shared" ca="1" si="5"/>
        <v>1138.806543591304</v>
      </c>
      <c r="L34" s="394">
        <f t="shared" ca="1" si="5"/>
        <v>647.06178136171025</v>
      </c>
      <c r="M34" s="394">
        <f t="shared" ca="1" si="5"/>
        <v>4145.6088023461534</v>
      </c>
      <c r="N34" s="394">
        <f t="shared" ca="1" si="5"/>
        <v>695.49608165813333</v>
      </c>
      <c r="O34" s="394">
        <f t="shared" ca="1" si="5"/>
        <v>1061.3790703715331</v>
      </c>
    </row>
    <row r="35" spans="1:15">
      <c r="A35" s="387" t="str">
        <f>IF(B35="","",MAX(A$1:A34)+1)</f>
        <v/>
      </c>
      <c r="B35" s="388"/>
      <c r="D35" s="395"/>
      <c r="E35" s="395"/>
      <c r="F35" s="395"/>
      <c r="G35" s="395"/>
      <c r="H35" s="395"/>
      <c r="I35" s="395"/>
      <c r="J35" s="395"/>
      <c r="K35" s="395"/>
      <c r="L35" s="395"/>
      <c r="M35" s="395"/>
      <c r="N35" s="395"/>
      <c r="O35" s="395"/>
    </row>
    <row r="36" spans="1:15">
      <c r="A36" s="387">
        <f>IF(B36="","",MAX(A$1:A35)+1)</f>
        <v>22</v>
      </c>
      <c r="B36" s="390" t="s">
        <v>406</v>
      </c>
      <c r="D36" s="394">
        <f>D20-D34</f>
        <v>19048.38680485182</v>
      </c>
      <c r="E36" s="389">
        <f ca="1">IFERROR(IF(D36="","",IF(D36=0,0,IF(ABS(D36-SUM($G36:$O36))&lt;Check_Limit,0,1))),1)</f>
        <v>0</v>
      </c>
      <c r="F36" s="395"/>
      <c r="G36" s="394">
        <f t="shared" ref="G36:O36" ca="1" si="6">G20-G34</f>
        <v>4287.6499864782672</v>
      </c>
      <c r="H36" s="394">
        <f t="shared" ca="1" si="6"/>
        <v>822.59423576399968</v>
      </c>
      <c r="I36" s="394">
        <f t="shared" ca="1" si="6"/>
        <v>1589.8817470801223</v>
      </c>
      <c r="J36" s="394">
        <f t="shared" ca="1" si="6"/>
        <v>6428.061686295785</v>
      </c>
      <c r="K36" s="394">
        <f t="shared" ca="1" si="6"/>
        <v>-1.7061295144017095</v>
      </c>
      <c r="L36" s="394">
        <f t="shared" ca="1" si="6"/>
        <v>167.38589037572888</v>
      </c>
      <c r="M36" s="394">
        <f t="shared" ca="1" si="6"/>
        <v>2322.3670099617339</v>
      </c>
      <c r="N36" s="394">
        <f t="shared" ca="1" si="6"/>
        <v>1405.6893124373946</v>
      </c>
      <c r="O36" s="394">
        <f t="shared" ca="1" si="6"/>
        <v>2026.4630659731752</v>
      </c>
    </row>
    <row r="37" spans="1:15">
      <c r="A37" s="387" t="str">
        <f>IF(B37="","",MAX(A$1:A36)+1)</f>
        <v/>
      </c>
      <c r="B37" s="388"/>
      <c r="D37" s="409"/>
      <c r="E37" s="389"/>
      <c r="F37" s="389"/>
      <c r="G37" s="391"/>
      <c r="H37" s="391"/>
      <c r="I37" s="391"/>
      <c r="J37" s="391"/>
      <c r="K37" s="391"/>
      <c r="L37" s="391"/>
      <c r="M37" s="391"/>
      <c r="N37" s="391"/>
      <c r="O37" s="391"/>
    </row>
    <row r="38" spans="1:15">
      <c r="A38" s="387">
        <f>IF(B38="","",MAX(A$1:A37)+1)</f>
        <v>23</v>
      </c>
      <c r="B38" s="390" t="s">
        <v>407</v>
      </c>
      <c r="C38" s="390"/>
      <c r="D38" s="410">
        <f>IFERROR(D36/D12,0)</f>
        <v>4.1701174519433164E-2</v>
      </c>
      <c r="E38" s="395"/>
      <c r="F38" s="395"/>
      <c r="G38" s="410">
        <f t="shared" ref="G38:O38" ca="1" si="7">IFERROR(G36/G12,0)</f>
        <v>1.1995122982383616E-2</v>
      </c>
      <c r="H38" s="410">
        <f t="shared" ca="1" si="7"/>
        <v>3.9301078078201386E-2</v>
      </c>
      <c r="I38" s="410">
        <f t="shared" ca="1" si="7"/>
        <v>7.3982596275380924E-2</v>
      </c>
      <c r="J38" s="410">
        <f t="shared" ca="1" si="7"/>
        <v>0.19840080030173196</v>
      </c>
      <c r="K38" s="410">
        <f t="shared" ca="1" si="7"/>
        <v>-7.3230706849712075E-3</v>
      </c>
      <c r="L38" s="410">
        <f t="shared" ca="1" si="7"/>
        <v>0.20262478301402279</v>
      </c>
      <c r="M38" s="410">
        <f t="shared" ca="1" si="7"/>
        <v>0.19753576163327974</v>
      </c>
      <c r="N38" s="410">
        <f t="shared" ca="1" si="7"/>
        <v>0.32829807110912534</v>
      </c>
      <c r="O38" s="410">
        <f t="shared" ca="1" si="7"/>
        <v>0.27325032026041329</v>
      </c>
    </row>
    <row r="39" spans="1:15">
      <c r="A39" s="387">
        <f>IF(B39="","",MAX(A$1:A38)+1)</f>
        <v>24</v>
      </c>
      <c r="B39" s="390" t="s">
        <v>484</v>
      </c>
      <c r="C39" s="390"/>
      <c r="D39" s="411">
        <f>D38/$D$38</f>
        <v>1</v>
      </c>
      <c r="E39" s="395"/>
      <c r="F39" s="395"/>
      <c r="G39" s="411">
        <f ca="1">G38/$D$38</f>
        <v>0.28764472753144565</v>
      </c>
      <c r="H39" s="411">
        <f t="shared" ref="H39:O39" ca="1" si="8">H38/$D$38</f>
        <v>0.9424453515065071</v>
      </c>
      <c r="I39" s="411">
        <f t="shared" ca="1" si="8"/>
        <v>1.7741130106756178</v>
      </c>
      <c r="J39" s="411">
        <f t="shared" ca="1" si="8"/>
        <v>4.7576789524063692</v>
      </c>
      <c r="K39" s="411">
        <f t="shared" ca="1" si="8"/>
        <v>-0.17560825970401825</v>
      </c>
      <c r="L39" s="411">
        <f t="shared" ca="1" si="8"/>
        <v>4.8589706488865829</v>
      </c>
      <c r="M39" s="411">
        <f t="shared" ca="1" si="8"/>
        <v>4.7369352040966159</v>
      </c>
      <c r="N39" s="411">
        <f t="shared" ca="1" si="8"/>
        <v>7.8726336822032472</v>
      </c>
      <c r="O39" s="411">
        <f t="shared" ca="1" si="8"/>
        <v>6.5525809143115605</v>
      </c>
    </row>
    <row r="40" spans="1:15">
      <c r="A40" s="387" t="str">
        <f>IF(B40="","",MAX(A$1:A39)+1)</f>
        <v/>
      </c>
      <c r="B40" s="388"/>
      <c r="D40" s="409"/>
      <c r="E40" s="389"/>
      <c r="F40" s="389"/>
      <c r="G40" s="412"/>
      <c r="H40" s="412"/>
      <c r="I40" s="412"/>
      <c r="J40" s="412"/>
      <c r="K40" s="412"/>
      <c r="L40" s="412"/>
      <c r="M40" s="412"/>
      <c r="N40" s="412"/>
      <c r="O40" s="412"/>
    </row>
    <row r="41" spans="1:15">
      <c r="A41" s="387">
        <f>IF(B41="","",MAX(A$1:A40)+1)</f>
        <v>25</v>
      </c>
      <c r="B41" s="396" t="s">
        <v>485</v>
      </c>
      <c r="D41" s="409"/>
      <c r="E41" s="389"/>
      <c r="F41" s="389"/>
      <c r="G41" s="412"/>
      <c r="H41" s="412"/>
      <c r="I41" s="412"/>
      <c r="J41" s="412"/>
      <c r="K41" s="412"/>
      <c r="L41" s="412"/>
      <c r="M41" s="412"/>
      <c r="N41" s="412"/>
      <c r="O41" s="412"/>
    </row>
    <row r="42" spans="1:15">
      <c r="A42" s="396"/>
      <c r="B42" s="388"/>
      <c r="D42" s="409"/>
      <c r="E42" s="389"/>
      <c r="F42" s="389"/>
      <c r="G42" s="412"/>
      <c r="H42" s="412"/>
      <c r="I42" s="412"/>
      <c r="J42" s="412"/>
      <c r="K42" s="412"/>
      <c r="L42" s="412"/>
      <c r="M42" s="412"/>
      <c r="N42" s="412"/>
      <c r="O42" s="412"/>
    </row>
    <row r="43" spans="1:15">
      <c r="A43" s="387">
        <f>IF(B43="","",MAX(A$1:A42)+1)</f>
        <v>26</v>
      </c>
      <c r="B43" s="393" t="s">
        <v>486</v>
      </c>
      <c r="D43" s="413"/>
      <c r="E43" s="389" t="str">
        <f t="shared" ref="E43:E49" si="9">IFERROR(IF(D43="","",IF(D43=0,0,IF(ABS(D43-SUM($G43:$N43))&lt;Check_Limit,0,1))),1)</f>
        <v/>
      </c>
      <c r="F43" s="389"/>
      <c r="G43" s="414"/>
      <c r="H43" s="414"/>
      <c r="I43" s="414"/>
      <c r="J43" s="414"/>
      <c r="K43" s="414"/>
      <c r="L43" s="414"/>
      <c r="M43" s="414"/>
      <c r="N43" s="414"/>
      <c r="O43" s="414"/>
    </row>
    <row r="44" spans="1:15">
      <c r="A44" s="387">
        <f>IF(B44="","",MAX(A$1:A43)+1)</f>
        <v>27</v>
      </c>
      <c r="B44" s="397" t="s">
        <v>392</v>
      </c>
      <c r="D44" s="391">
        <f ca="1">D47-D46-D45</f>
        <v>141607.23969547811</v>
      </c>
      <c r="E44" s="389">
        <f ca="1">IFERROR(IF(D44="","",IF(D44=0,0,IF(ABS(D44-SUM($G44:$O44))&lt;Check_Limit,0,1))),1)</f>
        <v>0</v>
      </c>
      <c r="F44" s="389"/>
      <c r="G44" s="391">
        <f t="shared" ref="G44:O44" ca="1" si="10">G47-G46-G45</f>
        <v>102675.86046721495</v>
      </c>
      <c r="H44" s="391">
        <f t="shared" ca="1" si="10"/>
        <v>6607.9857068248893</v>
      </c>
      <c r="I44" s="391">
        <f t="shared" ca="1" si="10"/>
        <v>6835.2352587536025</v>
      </c>
      <c r="J44" s="391">
        <f t="shared" ca="1" si="10"/>
        <v>13847.292426672397</v>
      </c>
      <c r="K44" s="391">
        <f t="shared" ca="1" si="10"/>
        <v>43.356293907763529</v>
      </c>
      <c r="L44" s="391">
        <f t="shared" ca="1" si="10"/>
        <v>412.83580654239421</v>
      </c>
      <c r="M44" s="391">
        <f t="shared" ca="1" si="10"/>
        <v>4930.9004201470007</v>
      </c>
      <c r="N44" s="391">
        <f t="shared" ca="1" si="10"/>
        <v>2490.1556541620544</v>
      </c>
      <c r="O44" s="391">
        <f t="shared" ca="1" si="10"/>
        <v>3763.6176612531317</v>
      </c>
    </row>
    <row r="45" spans="1:15">
      <c r="A45" s="387">
        <f>IF(B45="","",MAX(A$1:A44)+1)</f>
        <v>28</v>
      </c>
      <c r="B45" s="397" t="s">
        <v>393</v>
      </c>
      <c r="D45" s="391">
        <f>D18</f>
        <v>187544.06</v>
      </c>
      <c r="E45" s="389"/>
      <c r="F45" s="389"/>
      <c r="G45" s="391">
        <f t="shared" ref="G45:O45" ca="1" si="11">G18</f>
        <v>156376.29399999999</v>
      </c>
      <c r="H45" s="391">
        <f t="shared" ca="1" si="11"/>
        <v>8339.3310000000001</v>
      </c>
      <c r="I45" s="391">
        <f t="shared" ca="1" si="11"/>
        <v>11834.984999999999</v>
      </c>
      <c r="J45" s="391">
        <f t="shared" ca="1" si="11"/>
        <v>7506.7669999999998</v>
      </c>
      <c r="K45" s="391">
        <f t="shared" ca="1" si="11"/>
        <v>1093.7159999999999</v>
      </c>
      <c r="L45" s="391">
        <f t="shared" ca="1" si="11"/>
        <v>452.78000000000003</v>
      </c>
      <c r="M45" s="391">
        <f t="shared" ca="1" si="11"/>
        <v>2168.7539999999999</v>
      </c>
      <c r="N45" s="391">
        <f t="shared" ca="1" si="11"/>
        <v>-53.809000000000005</v>
      </c>
      <c r="O45" s="391">
        <f t="shared" ca="1" si="11"/>
        <v>-174.75799999999998</v>
      </c>
    </row>
    <row r="46" spans="1:15">
      <c r="A46" s="387">
        <f>IF(B46="","",MAX(A$1:A45)+1)</f>
        <v>29</v>
      </c>
      <c r="B46" s="397" t="s">
        <v>394</v>
      </c>
      <c r="D46" s="391">
        <f>SUM(Summary!D66:D68)</f>
        <v>4023.1439289100558</v>
      </c>
      <c r="E46" s="389">
        <f ca="1">IFERROR(IF(D46="","",IF(D46=0,0,IF(ABS(D46-SUM($G46:$O46))&lt;Check_Limit,0,1))),1)</f>
        <v>0</v>
      </c>
      <c r="F46" s="389"/>
      <c r="G46" s="391">
        <f ca="1">SUM(Summary!G66:G68)</f>
        <v>3450.6795808323536</v>
      </c>
      <c r="H46" s="391">
        <f ca="1">SUM(Summary!H66:H68)</f>
        <v>144.98350008448912</v>
      </c>
      <c r="I46" s="391">
        <f ca="1">SUM(Summary!I66:I68)</f>
        <v>170.12881816442629</v>
      </c>
      <c r="J46" s="391">
        <f ca="1">SUM(Summary!J66:J68)</f>
        <v>149.57353205189773</v>
      </c>
      <c r="K46" s="391">
        <f ca="1">SUM(Summary!K66:K68)</f>
        <v>9.9289848490605834</v>
      </c>
      <c r="L46" s="391">
        <f ca="1">SUM(Summary!L66:L68)</f>
        <v>6.6269184812634565</v>
      </c>
      <c r="M46" s="391">
        <f ca="1">SUM(Summary!M66:M68)</f>
        <v>56.652241090431332</v>
      </c>
      <c r="N46" s="391">
        <f ca="1">SUM(Summary!N66:N68)</f>
        <v>11.529288033906795</v>
      </c>
      <c r="O46" s="391">
        <f ca="1">SUM(Summary!O66:O68)</f>
        <v>23.041065322227336</v>
      </c>
    </row>
    <row r="47" spans="1:15">
      <c r="A47" s="387">
        <f>IF(B47="","",MAX(A$1:A46)+1)</f>
        <v>30</v>
      </c>
      <c r="B47" s="393" t="s">
        <v>395</v>
      </c>
      <c r="D47" s="394">
        <f ca="1">Summary!D75</f>
        <v>333174.44362438819</v>
      </c>
      <c r="E47" s="389">
        <f ca="1">IFERROR(IF(D47="","",IF(D47=0,0,IF(ABS(D47-SUM($G47:$O47))&lt;Check_Limit,0,1))),1)</f>
        <v>0</v>
      </c>
      <c r="F47" s="395"/>
      <c r="G47" s="394">
        <f ca="1">Summary!G75</f>
        <v>262502.83404804731</v>
      </c>
      <c r="H47" s="394">
        <f ca="1">Summary!H75</f>
        <v>15092.300206909378</v>
      </c>
      <c r="I47" s="394">
        <f ca="1">Summary!I75</f>
        <v>18840.349076918028</v>
      </c>
      <c r="J47" s="394">
        <f ca="1">Summary!J75</f>
        <v>21503.632958724294</v>
      </c>
      <c r="K47" s="394">
        <f ca="1">Summary!K75</f>
        <v>1147.0012787568239</v>
      </c>
      <c r="L47" s="394">
        <f ca="1">Summary!L75</f>
        <v>872.24272502365773</v>
      </c>
      <c r="M47" s="394">
        <f ca="1">Summary!M75</f>
        <v>7156.3066612374323</v>
      </c>
      <c r="N47" s="394">
        <f ca="1">Summary!N75</f>
        <v>2447.8759421959608</v>
      </c>
      <c r="O47" s="394">
        <f ca="1">Summary!O75</f>
        <v>3611.9007265753594</v>
      </c>
    </row>
    <row r="48" spans="1:15">
      <c r="A48" s="387" t="str">
        <f>IF(B48="","",MAX(A$1:A47)+1)</f>
        <v/>
      </c>
      <c r="B48" s="388"/>
      <c r="D48" s="403"/>
      <c r="E48" s="389" t="str">
        <f t="shared" si="9"/>
        <v/>
      </c>
      <c r="F48" s="389"/>
      <c r="G48" s="389"/>
      <c r="H48" s="389"/>
      <c r="I48" s="389"/>
      <c r="J48" s="389"/>
      <c r="K48" s="389"/>
      <c r="L48" s="389"/>
      <c r="M48" s="389"/>
      <c r="N48" s="389"/>
      <c r="O48" s="389"/>
    </row>
    <row r="49" spans="1:15">
      <c r="A49" s="387">
        <f>IF(B49="","",MAX(A$1:A48)+1)</f>
        <v>31</v>
      </c>
      <c r="B49" s="390" t="s">
        <v>413</v>
      </c>
      <c r="D49" s="389"/>
      <c r="E49" s="389" t="str">
        <f t="shared" si="9"/>
        <v/>
      </c>
      <c r="F49" s="389"/>
      <c r="G49" s="389"/>
      <c r="H49" s="389"/>
      <c r="I49" s="389"/>
      <c r="J49" s="389"/>
      <c r="K49" s="389"/>
      <c r="L49" s="389"/>
      <c r="M49" s="389"/>
      <c r="N49" s="389"/>
      <c r="O49" s="389"/>
    </row>
    <row r="50" spans="1:15">
      <c r="A50" s="387">
        <f>IF(B50="","",MAX(A$1:A49)+1)</f>
        <v>32</v>
      </c>
      <c r="B50" s="388" t="str">
        <f>B23</f>
        <v>O&amp;M and A&amp;G Expenses</v>
      </c>
      <c r="D50" s="398">
        <f>D23</f>
        <v>259798.14962438823</v>
      </c>
      <c r="E50" s="389">
        <f ca="1">IFERROR(IF(D50="","",IF(D50=0,0,IF(ABS(D50-SUM($G50:$O50))&lt;Check_Limit,0,1))),1)</f>
        <v>0</v>
      </c>
      <c r="F50" s="389"/>
      <c r="G50" s="398">
        <f t="shared" ref="G50:O50" ca="1" si="12">G23</f>
        <v>216756.2275781887</v>
      </c>
      <c r="H50" s="398">
        <f t="shared" ca="1" si="12"/>
        <v>11738.838102828506</v>
      </c>
      <c r="I50" s="398">
        <f t="shared" ca="1" si="12"/>
        <v>14649.489154688461</v>
      </c>
      <c r="J50" s="398">
        <f t="shared" ca="1" si="12"/>
        <v>10825.093333099408</v>
      </c>
      <c r="K50" s="398">
        <f t="shared" ca="1" si="12"/>
        <v>1117.4910507524187</v>
      </c>
      <c r="L50" s="398">
        <f t="shared" ca="1" si="12"/>
        <v>581.26115086416644</v>
      </c>
      <c r="M50" s="398">
        <f t="shared" ca="1" si="12"/>
        <v>3312.6399709323109</v>
      </c>
      <c r="N50" s="398">
        <f t="shared" ca="1" si="12"/>
        <v>329.2289007647513</v>
      </c>
      <c r="O50" s="398">
        <f t="shared" ca="1" si="12"/>
        <v>487.88038226955956</v>
      </c>
    </row>
    <row r="51" spans="1:15">
      <c r="A51" s="387">
        <f>IF(B51="","",MAX(A$1:A50)+1)</f>
        <v>33</v>
      </c>
      <c r="B51" s="388" t="str">
        <f>B24</f>
        <v>Depreciation and Amortization Expense</v>
      </c>
      <c r="D51" s="398">
        <f>D24+Summary!D57</f>
        <v>22851.294000000002</v>
      </c>
      <c r="E51" s="389">
        <f ca="1">IFERROR(IF(D51="","",IF(D51=0,0,IF(ABS(D51-SUM($G51:$O51))&lt;Check_Limit,0,1))),1)</f>
        <v>0</v>
      </c>
      <c r="F51" s="389"/>
      <c r="G51" s="398">
        <f ca="1">G24+Summary!G57</f>
        <v>18131.660656087988</v>
      </c>
      <c r="H51" s="398">
        <f ca="1">H24+Summary!H57</f>
        <v>1052.0665679036256</v>
      </c>
      <c r="I51" s="398">
        <f ca="1">I24+Summary!I57</f>
        <v>1097.4893649815044</v>
      </c>
      <c r="J51" s="398">
        <f ca="1">J24+Summary!J57</f>
        <v>1469.5937104096599</v>
      </c>
      <c r="K51" s="398">
        <f ca="1">K24+Summary!K57</f>
        <v>20.99929100466084</v>
      </c>
      <c r="L51" s="398">
        <f ca="1">L24+Summary!L57</f>
        <v>43.126031692127007</v>
      </c>
      <c r="M51" s="398">
        <f ca="1">M24+Summary!M57</f>
        <v>530.20127294581175</v>
      </c>
      <c r="N51" s="398">
        <f ca="1">N24+Summary!N57</f>
        <v>189.94846680835565</v>
      </c>
      <c r="O51" s="398">
        <f ca="1">O24+Summary!O57</f>
        <v>316.20863816626627</v>
      </c>
    </row>
    <row r="52" spans="1:15">
      <c r="A52" s="387">
        <f>IF(B52="","",MAX(A$1:A51)+1)</f>
        <v>34</v>
      </c>
      <c r="B52" s="388" t="str">
        <f>B25</f>
        <v>Taxes Other Than Income</v>
      </c>
      <c r="D52" s="398">
        <f>D25</f>
        <v>2134</v>
      </c>
      <c r="E52" s="389">
        <f ca="1">IFERROR(IF(D52="","",IF(D52=0,0,IF(ABS(D52-SUM($G52:$O52))&lt;Check_Limit,0,1))),1)</f>
        <v>0</v>
      </c>
      <c r="F52" s="389"/>
      <c r="G52" s="398">
        <f t="shared" ref="G52:O52" ca="1" si="13">G25</f>
        <v>1723.7051469217317</v>
      </c>
      <c r="H52" s="398">
        <f t="shared" ca="1" si="13"/>
        <v>105.8557174967853</v>
      </c>
      <c r="I52" s="398">
        <f t="shared" ca="1" si="13"/>
        <v>98.295429444531422</v>
      </c>
      <c r="J52" s="398">
        <f t="shared" ca="1" si="13"/>
        <v>121.48745070181887</v>
      </c>
      <c r="K52" s="398">
        <f t="shared" ca="1" si="13"/>
        <v>0.89177953140264643</v>
      </c>
      <c r="L52" s="398">
        <f t="shared" ca="1" si="13"/>
        <v>4.3248454123535893</v>
      </c>
      <c r="M52" s="398">
        <f t="shared" ca="1" si="13"/>
        <v>41.570471332562178</v>
      </c>
      <c r="N52" s="398">
        <f t="shared" ca="1" si="13"/>
        <v>13.669302025125166</v>
      </c>
      <c r="O52" s="398">
        <f t="shared" ca="1" si="13"/>
        <v>24.199857133688312</v>
      </c>
    </row>
    <row r="53" spans="1:15">
      <c r="A53" s="387">
        <f>IF(B53="","",MAX(A$1:A52)+1)</f>
        <v>35</v>
      </c>
      <c r="B53" s="390" t="s">
        <v>400</v>
      </c>
      <c r="D53" s="395">
        <f>SUM(D50:D52)</f>
        <v>284783.44362438825</v>
      </c>
      <c r="E53" s="389">
        <f ca="1">IFERROR(IF(D53="","",IF(D53=0,0,IF(ABS(D53-SUM($G53:$O53))&lt;Check_Limit,0,1))),1)</f>
        <v>0</v>
      </c>
      <c r="F53" s="389"/>
      <c r="G53" s="395">
        <f t="shared" ref="G53:O53" ca="1" si="14">SUM(G50:G52)</f>
        <v>236611.59338119841</v>
      </c>
      <c r="H53" s="395">
        <f t="shared" ca="1" si="14"/>
        <v>12896.760388228917</v>
      </c>
      <c r="I53" s="395">
        <f t="shared" ca="1" si="14"/>
        <v>15845.273949114497</v>
      </c>
      <c r="J53" s="395">
        <f t="shared" ca="1" si="14"/>
        <v>12416.174494210887</v>
      </c>
      <c r="K53" s="395">
        <f t="shared" ca="1" si="14"/>
        <v>1139.382121288482</v>
      </c>
      <c r="L53" s="395">
        <f t="shared" ca="1" si="14"/>
        <v>628.71202796864702</v>
      </c>
      <c r="M53" s="395">
        <f t="shared" ca="1" si="14"/>
        <v>3884.4117152106846</v>
      </c>
      <c r="N53" s="395">
        <f t="shared" ca="1" si="14"/>
        <v>532.8466695982321</v>
      </c>
      <c r="O53" s="395">
        <f t="shared" ca="1" si="14"/>
        <v>828.28887756951417</v>
      </c>
    </row>
    <row r="54" spans="1:15">
      <c r="A54" s="387" t="str">
        <f>IF(B54="","",MAX(A$1:A53)+1)</f>
        <v/>
      </c>
      <c r="B54" s="388"/>
      <c r="D54" s="398"/>
      <c r="E54" s="389"/>
      <c r="F54" s="389"/>
      <c r="G54" s="398"/>
      <c r="H54" s="398"/>
      <c r="I54" s="398"/>
      <c r="J54" s="398"/>
      <c r="K54" s="398"/>
      <c r="L54" s="398"/>
      <c r="M54" s="398"/>
      <c r="N54" s="398"/>
      <c r="O54" s="398"/>
    </row>
    <row r="55" spans="1:15">
      <c r="A55" s="387">
        <f>IF(B55="","",MAX(A$1:A54)+1)</f>
        <v>36</v>
      </c>
      <c r="B55" s="388" t="str">
        <f>B30</f>
        <v>Current Federal/State Income Taxes</v>
      </c>
      <c r="D55" s="398">
        <f>Summary!D78</f>
        <v>10006</v>
      </c>
      <c r="E55" s="389">
        <f ca="1">IFERROR(IF(D55="","",IF(D55=0,0,IF(ABS(D55-SUM($G55:$O55))&lt;Check_Limit,0,1))),1)</f>
        <v>0</v>
      </c>
      <c r="F55" s="389"/>
      <c r="G55" s="398">
        <f ca="1">Summary!G78</f>
        <v>5382.5609298372456</v>
      </c>
      <c r="H55" s="398">
        <f ca="1">Summary!H78</f>
        <v>454.06554948988628</v>
      </c>
      <c r="I55" s="398">
        <f ca="1">Summary!I78</f>
        <v>617.68364006772333</v>
      </c>
      <c r="J55" s="398">
        <f ca="1">Summary!J78</f>
        <v>1865.2737251084018</v>
      </c>
      <c r="K55" s="398">
        <f ca="1">Summary!K78</f>
        <v>1.6230495623435151</v>
      </c>
      <c r="L55" s="398">
        <f ca="1">Summary!L78</f>
        <v>49.976691071083053</v>
      </c>
      <c r="M55" s="398">
        <f ca="1">Summary!M78</f>
        <v>671.65208325700212</v>
      </c>
      <c r="N55" s="398">
        <f ca="1">Summary!N78</f>
        <v>392.4543304621468</v>
      </c>
      <c r="O55" s="398">
        <f ca="1">Summary!O78</f>
        <v>570.71000114417143</v>
      </c>
    </row>
    <row r="56" spans="1:15">
      <c r="A56" s="387">
        <f>IF(B56="","",MAX(A$1:A55)+1)</f>
        <v>37</v>
      </c>
      <c r="B56" s="388" t="s">
        <v>403</v>
      </c>
      <c r="D56" s="398">
        <f>D31</f>
        <v>-580</v>
      </c>
      <c r="E56" s="389">
        <f ca="1">IFERROR(IF(D56="","",IF(D56=0,0,IF(ABS(D56-SUM($G56:$O56))&lt;Check_Limit,0,1))),1)</f>
        <v>0</v>
      </c>
      <c r="F56" s="389"/>
      <c r="G56" s="398">
        <f t="shared" ref="G56:O56" ca="1" si="15">G31</f>
        <v>-451.8925827073225</v>
      </c>
      <c r="H56" s="398">
        <f t="shared" ca="1" si="15"/>
        <v>-26.73122110258711</v>
      </c>
      <c r="I56" s="398">
        <f t="shared" ca="1" si="15"/>
        <v>-27.969599135949352</v>
      </c>
      <c r="J56" s="398">
        <f t="shared" ca="1" si="15"/>
        <v>-41.496121963053149</v>
      </c>
      <c r="K56" s="398">
        <f t="shared" ca="1" si="15"/>
        <v>-0.3243124614526966</v>
      </c>
      <c r="L56" s="398">
        <f t="shared" ca="1" si="15"/>
        <v>-1.0634003307584154</v>
      </c>
      <c r="M56" s="398">
        <f t="shared" ca="1" si="15"/>
        <v>-15.280165824002825</v>
      </c>
      <c r="N56" s="398">
        <f t="shared" ca="1" si="15"/>
        <v>-5.7063877122620124</v>
      </c>
      <c r="O56" s="398">
        <f t="shared" ca="1" si="15"/>
        <v>-9.5362087626120573</v>
      </c>
    </row>
    <row r="57" spans="1:15" s="390" customFormat="1">
      <c r="A57" s="387">
        <f>IF(B57="","",MAX(A$1:A56)+1)</f>
        <v>38</v>
      </c>
      <c r="B57" s="390" t="s">
        <v>414</v>
      </c>
      <c r="D57" s="408">
        <f>SUM(D55:D56)</f>
        <v>9426</v>
      </c>
      <c r="E57" s="389">
        <f ca="1">IFERROR(IF(D57="","",IF(D57=0,0,IF(ABS(D57-SUM($G57:$O57))&lt;Check_Limit,0,1))),1)</f>
        <v>0</v>
      </c>
      <c r="F57" s="395"/>
      <c r="G57" s="408">
        <f t="shared" ref="G57:O57" ca="1" si="16">SUM(G55:G56)</f>
        <v>4930.6683471299229</v>
      </c>
      <c r="H57" s="408">
        <f t="shared" ca="1" si="16"/>
        <v>427.33432838729919</v>
      </c>
      <c r="I57" s="408">
        <f t="shared" ca="1" si="16"/>
        <v>589.71404093177398</v>
      </c>
      <c r="J57" s="408">
        <f t="shared" ca="1" si="16"/>
        <v>1823.7776031453486</v>
      </c>
      <c r="K57" s="408">
        <f t="shared" ca="1" si="16"/>
        <v>1.2987371008908184</v>
      </c>
      <c r="L57" s="408">
        <f t="shared" ca="1" si="16"/>
        <v>48.913290740324641</v>
      </c>
      <c r="M57" s="408">
        <f t="shared" ca="1" si="16"/>
        <v>656.37191743299934</v>
      </c>
      <c r="N57" s="408">
        <f t="shared" ca="1" si="16"/>
        <v>386.74794274988477</v>
      </c>
      <c r="O57" s="408">
        <f t="shared" ca="1" si="16"/>
        <v>561.17379238155934</v>
      </c>
    </row>
    <row r="58" spans="1:15" s="390" customFormat="1">
      <c r="A58" s="387" t="str">
        <f>IF(B58="","",MAX(A$1:A57)+1)</f>
        <v/>
      </c>
      <c r="D58" s="408"/>
      <c r="E58" s="395"/>
      <c r="F58" s="395"/>
      <c r="G58" s="408"/>
      <c r="H58" s="408"/>
      <c r="I58" s="408"/>
      <c r="J58" s="408"/>
      <c r="K58" s="408"/>
      <c r="L58" s="408"/>
      <c r="M58" s="408"/>
      <c r="N58" s="408"/>
      <c r="O58" s="408"/>
    </row>
    <row r="59" spans="1:15">
      <c r="A59" s="387">
        <f>IF(B59="","",MAX(A$1:A58)+1)</f>
        <v>39</v>
      </c>
      <c r="B59" s="393" t="str">
        <f>"Total "&amp;B49</f>
        <v>Total Expenses at Required Return</v>
      </c>
      <c r="C59" s="389"/>
      <c r="D59" s="394">
        <f>D53+D57</f>
        <v>294209.44362438825</v>
      </c>
      <c r="E59" s="389">
        <f ca="1">IFERROR(IF(D59="","",IF(D59=0,0,IF(ABS(D59-SUM($G59:$O59))&lt;Check_Limit,0,1))),1)</f>
        <v>0</v>
      </c>
      <c r="F59" s="395"/>
      <c r="G59" s="394">
        <f t="shared" ref="G59:O59" ca="1" si="17">G53+G57</f>
        <v>241542.26172832833</v>
      </c>
      <c r="H59" s="394">
        <f t="shared" ca="1" si="17"/>
        <v>13324.094716616217</v>
      </c>
      <c r="I59" s="394">
        <f t="shared" ca="1" si="17"/>
        <v>16434.987990046269</v>
      </c>
      <c r="J59" s="394">
        <f t="shared" ca="1" si="17"/>
        <v>14239.952097356236</v>
      </c>
      <c r="K59" s="394">
        <f t="shared" ca="1" si="17"/>
        <v>1140.6808583893728</v>
      </c>
      <c r="L59" s="394">
        <f t="shared" ca="1" si="17"/>
        <v>677.62531870897169</v>
      </c>
      <c r="M59" s="394">
        <f t="shared" ca="1" si="17"/>
        <v>4540.7836326436836</v>
      </c>
      <c r="N59" s="394">
        <f t="shared" ca="1" si="17"/>
        <v>919.59461234811693</v>
      </c>
      <c r="O59" s="394">
        <f t="shared" ca="1" si="17"/>
        <v>1389.4626699510736</v>
      </c>
    </row>
    <row r="60" spans="1:15">
      <c r="A60" s="387" t="str">
        <f>IF(B60="","",MAX(A$1:A59)+1)</f>
        <v/>
      </c>
      <c r="B60" s="415"/>
      <c r="D60" s="389"/>
      <c r="E60" s="389"/>
      <c r="F60" s="389"/>
      <c r="G60" s="416"/>
      <c r="H60" s="389"/>
      <c r="I60" s="389"/>
      <c r="J60" s="389"/>
      <c r="K60" s="389"/>
      <c r="L60" s="389"/>
      <c r="M60" s="389"/>
      <c r="N60" s="389"/>
      <c r="O60" s="389"/>
    </row>
    <row r="61" spans="1:15">
      <c r="A61" s="387">
        <f>IF(B61="","",MAX(A$1:A60)+1)</f>
        <v>40</v>
      </c>
      <c r="B61" s="390" t="s">
        <v>487</v>
      </c>
      <c r="D61" s="389">
        <f ca="1">D47-D59</f>
        <v>38964.999999999942</v>
      </c>
      <c r="E61" s="389">
        <f ca="1">IFERROR(IF(D61="","",IF(D61=0,0,IF(ABS(D61-SUM($G61:$O61))&lt;Check_Limit,0,1))),1)</f>
        <v>0</v>
      </c>
      <c r="F61" s="389"/>
      <c r="G61" s="389">
        <f t="shared" ref="G61:O61" ca="1" si="18">G47-G59</f>
        <v>20960.57231971898</v>
      </c>
      <c r="H61" s="389">
        <f t="shared" ca="1" si="18"/>
        <v>1768.2054902931613</v>
      </c>
      <c r="I61" s="389">
        <f t="shared" ca="1" si="18"/>
        <v>2405.3610868717587</v>
      </c>
      <c r="J61" s="389">
        <f t="shared" ca="1" si="18"/>
        <v>7263.6808613680587</v>
      </c>
      <c r="K61" s="389">
        <f t="shared" ca="1" si="18"/>
        <v>6.3204203674511064</v>
      </c>
      <c r="L61" s="389">
        <f t="shared" ca="1" si="18"/>
        <v>194.61740631468604</v>
      </c>
      <c r="M61" s="389">
        <f t="shared" ca="1" si="18"/>
        <v>2615.5230285937487</v>
      </c>
      <c r="N61" s="389">
        <f t="shared" ca="1" si="18"/>
        <v>1528.2813298478438</v>
      </c>
      <c r="O61" s="389">
        <f t="shared" ca="1" si="18"/>
        <v>2222.4380566242858</v>
      </c>
    </row>
    <row r="62" spans="1:15">
      <c r="A62" s="387" t="str">
        <f>IF(B62="","",MAX(A$1:A61)+1)</f>
        <v/>
      </c>
      <c r="B62" s="415"/>
      <c r="D62" s="389"/>
      <c r="E62" s="389"/>
      <c r="F62" s="389"/>
      <c r="G62" s="416"/>
      <c r="H62" s="389"/>
      <c r="I62" s="389"/>
      <c r="J62" s="389"/>
      <c r="K62" s="389"/>
      <c r="L62" s="389"/>
      <c r="M62" s="389"/>
      <c r="N62" s="389"/>
      <c r="O62" s="389"/>
    </row>
    <row r="63" spans="1:15">
      <c r="A63" s="387">
        <f>IF(B63="","",MAX(A$1:A62)+1)</f>
        <v>41</v>
      </c>
      <c r="B63" s="390" t="s">
        <v>407</v>
      </c>
      <c r="C63" s="390"/>
      <c r="D63" s="410">
        <f ca="1">IFERROR(D61/D12,0)</f>
        <v>8.5303090586959077E-2</v>
      </c>
      <c r="E63" s="395"/>
      <c r="F63" s="395"/>
      <c r="G63" s="410">
        <f t="shared" ref="G63:O63" ca="1" si="19">IFERROR(G61/G12,0)</f>
        <v>5.8639264760201849E-2</v>
      </c>
      <c r="H63" s="410">
        <f t="shared" ca="1" si="19"/>
        <v>8.4479539256403308E-2</v>
      </c>
      <c r="I63" s="410">
        <f t="shared" ca="1" si="19"/>
        <v>0.11192961898793138</v>
      </c>
      <c r="J63" s="410">
        <f t="shared" ca="1" si="19"/>
        <v>0.22419201407232481</v>
      </c>
      <c r="K63" s="410">
        <f t="shared" ca="1" si="19"/>
        <v>2.7128588257150525E-2</v>
      </c>
      <c r="L63" s="410">
        <f t="shared" ca="1" si="19"/>
        <v>0.23558921027780474</v>
      </c>
      <c r="M63" s="410">
        <f t="shared" ca="1" si="19"/>
        <v>0.22247100966662531</v>
      </c>
      <c r="N63" s="410">
        <f t="shared" ca="1" si="19"/>
        <v>0.35692937853469081</v>
      </c>
      <c r="O63" s="410">
        <f t="shared" ca="1" si="19"/>
        <v>0.29967578532692363</v>
      </c>
    </row>
    <row r="64" spans="1:15">
      <c r="A64" s="387">
        <f>IF(B64="","",MAX(A$1:A63)+1)</f>
        <v>42</v>
      </c>
      <c r="B64" s="390" t="s">
        <v>484</v>
      </c>
      <c r="C64" s="390"/>
      <c r="D64" s="411">
        <f ca="1">D63/$D$63</f>
        <v>1</v>
      </c>
      <c r="E64" s="395"/>
      <c r="F64" s="395"/>
      <c r="G64" s="411">
        <f t="shared" ref="G64:O64" ca="1" si="20">G63/$D$63</f>
        <v>0.68742251138514399</v>
      </c>
      <c r="H64" s="411">
        <f t="shared" ca="1" si="20"/>
        <v>0.99034558625145908</v>
      </c>
      <c r="I64" s="411">
        <f t="shared" ca="1" si="20"/>
        <v>1.3121402544475089</v>
      </c>
      <c r="J64" s="411">
        <f t="shared" ca="1" si="20"/>
        <v>2.6281816113541696</v>
      </c>
      <c r="K64" s="411">
        <f t="shared" ca="1" si="20"/>
        <v>0.31802585428596269</v>
      </c>
      <c r="L64" s="411">
        <f t="shared" ca="1" si="20"/>
        <v>2.7617898561089302</v>
      </c>
      <c r="M64" s="411">
        <f t="shared" ca="1" si="20"/>
        <v>2.6080064407494765</v>
      </c>
      <c r="N64" s="411">
        <f t="shared" ca="1" si="20"/>
        <v>4.1842490826382468</v>
      </c>
      <c r="O64" s="411">
        <f t="shared" ca="1" si="20"/>
        <v>3.513070666782351</v>
      </c>
    </row>
    <row r="65" spans="1:15">
      <c r="A65" s="387" t="str">
        <f>IF(B65="","",MAX(A$1:A64)+1)</f>
        <v/>
      </c>
      <c r="B65" s="415"/>
      <c r="D65" s="389"/>
      <c r="E65" s="389"/>
      <c r="F65" s="389"/>
      <c r="G65" s="416"/>
      <c r="H65" s="389"/>
      <c r="I65" s="389"/>
      <c r="J65" s="389"/>
      <c r="K65" s="389"/>
      <c r="L65" s="389"/>
      <c r="M65" s="389"/>
      <c r="N65" s="389"/>
      <c r="O65" s="389"/>
    </row>
    <row r="66" spans="1:15">
      <c r="A66" s="387" t="str">
        <f>IF(B66="","",MAX(A$1:A65)+1)</f>
        <v/>
      </c>
      <c r="D66" s="417"/>
    </row>
    <row r="67" spans="1:15">
      <c r="A67" s="387">
        <f>IF(B67="","",MAX(A$1:A66)+1)</f>
        <v>43</v>
      </c>
      <c r="B67" s="381" t="s">
        <v>488</v>
      </c>
      <c r="D67" s="418">
        <f ca="1">Summary!D81-D63</f>
        <v>0</v>
      </c>
      <c r="E67" s="418">
        <f>Summary!E81-E63</f>
        <v>0</v>
      </c>
      <c r="F67" s="418"/>
      <c r="G67" s="418">
        <f ca="1">Summary!G81-G63</f>
        <v>0</v>
      </c>
      <c r="H67" s="418">
        <f ca="1">Summary!H81-H63</f>
        <v>0</v>
      </c>
      <c r="I67" s="418">
        <f ca="1">Summary!I81-I63</f>
        <v>0</v>
      </c>
      <c r="J67" s="418">
        <f ca="1">Summary!J81-J63</f>
        <v>0</v>
      </c>
      <c r="K67" s="419">
        <f ca="1">Summary!K81-K63</f>
        <v>-3.434752482434078E-16</v>
      </c>
      <c r="L67" s="418">
        <f ca="1">Summary!L81-L63</f>
        <v>0</v>
      </c>
      <c r="M67" s="418">
        <f ca="1">Summary!M81-M63</f>
        <v>0</v>
      </c>
      <c r="N67" s="418">
        <f ca="1">Summary!N81-N63</f>
        <v>0</v>
      </c>
      <c r="O67" s="418">
        <f ca="1">Summary!O81-O63</f>
        <v>0</v>
      </c>
    </row>
    <row r="68" spans="1:15">
      <c r="A68" s="387" t="str">
        <f>IF(B68="","",MAX(A$1:A67)+1)</f>
        <v/>
      </c>
    </row>
    <row r="69" spans="1:15">
      <c r="A69" s="387" t="str">
        <f>IF(B69="","",MAX(A$1:A68)+1)</f>
        <v/>
      </c>
    </row>
    <row r="70" spans="1:15">
      <c r="A70" s="420" t="str">
        <f>IF(B70="","",MAX(A$1:A69)+1)</f>
        <v/>
      </c>
    </row>
    <row r="71" spans="1:15">
      <c r="A71" s="420" t="str">
        <f>IF(B71="","",MAX(A$1:A70)+1)</f>
        <v/>
      </c>
    </row>
    <row r="72" spans="1:15">
      <c r="A72" s="420" t="str">
        <f>IF(B72="","",MAX(A$1:A71)+1)</f>
        <v/>
      </c>
    </row>
    <row r="73" spans="1:15">
      <c r="A73" s="420" t="str">
        <f>IF(B73="","",MAX(A$1:A72)+1)</f>
        <v/>
      </c>
    </row>
  </sheetData>
  <phoneticPr fontId="16" type="noConversion"/>
  <pageMargins left="0.45" right="0.45" top="0.75" bottom="0.25" header="0.75" footer="0.3"/>
  <pageSetup scale="60" orientation="landscape" r:id="rId1"/>
  <rowBreaks count="1" manualBreakCount="1">
    <brk id="40" max="1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04A8F-3527-4FD0-BCE9-A6D57580DDB6}">
  <sheetPr codeName="Sheet61">
    <tabColor theme="4" tint="-0.249977111117893"/>
  </sheetPr>
  <dimension ref="A1:Z73"/>
  <sheetViews>
    <sheetView topLeftCell="B28" zoomScale="85" zoomScaleNormal="85" workbookViewId="0">
      <selection activeCell="Q37" sqref="Q37:Z68"/>
    </sheetView>
  </sheetViews>
  <sheetFormatPr defaultColWidth="9.140625" defaultRowHeight="15" outlineLevelRow="1" outlineLevelCol="1"/>
  <cols>
    <col min="1" max="1" width="7.5703125" style="113" customWidth="1"/>
    <col min="2" max="2" width="44.85546875" style="56" customWidth="1"/>
    <col min="3" max="3" width="2.85546875" style="56" customWidth="1"/>
    <col min="4" max="4" width="21" style="56" bestFit="1" customWidth="1"/>
    <col min="5" max="5" width="7.7109375" style="56" hidden="1" customWidth="1" outlineLevel="1"/>
    <col min="6" max="6" width="2.85546875" style="56" customWidth="1" collapsed="1"/>
    <col min="7" max="7" width="14.5703125" style="56" customWidth="1"/>
    <col min="8" max="9" width="16" style="56" customWidth="1"/>
    <col min="10" max="15" width="14.5703125" style="56" customWidth="1"/>
    <col min="16" max="16" width="11.5703125" style="56" bestFit="1" customWidth="1"/>
    <col min="17" max="16384" width="9.140625" style="56"/>
  </cols>
  <sheetData>
    <row r="1" spans="1:15" outlineLevel="1">
      <c r="A1" s="88" t="s">
        <v>0</v>
      </c>
    </row>
    <row r="2" spans="1:15" outlineLevel="1">
      <c r="A2" s="88" t="s">
        <v>1</v>
      </c>
    </row>
    <row r="3" spans="1:15" outlineLevel="1">
      <c r="A3" s="88" t="s">
        <v>2</v>
      </c>
    </row>
    <row r="4" spans="1:15" outlineLevel="1">
      <c r="A4" s="333" t="s">
        <v>482</v>
      </c>
    </row>
    <row r="5" spans="1:15" ht="18.75" customHeight="1" outlineLevel="1">
      <c r="A5" s="88" t="s">
        <v>123</v>
      </c>
    </row>
    <row r="6" spans="1:15" ht="52.5" customHeight="1">
      <c r="A6" s="195" t="s">
        <v>125</v>
      </c>
      <c r="B6" s="334" t="s">
        <v>385</v>
      </c>
      <c r="C6" s="335"/>
      <c r="D6" s="195" t="s">
        <v>128</v>
      </c>
      <c r="E6" s="114" t="s">
        <v>355</v>
      </c>
      <c r="F6" s="114"/>
      <c r="G6" s="114" t="s">
        <v>45</v>
      </c>
      <c r="H6" s="114" t="s">
        <v>46</v>
      </c>
      <c r="I6" s="114" t="s">
        <v>47</v>
      </c>
      <c r="J6" s="114" t="s">
        <v>48</v>
      </c>
      <c r="K6" s="114" t="s">
        <v>49</v>
      </c>
      <c r="L6" s="114" t="s">
        <v>50</v>
      </c>
      <c r="M6" s="114" t="s">
        <v>51</v>
      </c>
      <c r="N6" s="114" t="s">
        <v>52</v>
      </c>
      <c r="O6" s="114" t="s">
        <v>53</v>
      </c>
    </row>
    <row r="7" spans="1:15">
      <c r="A7" s="113" t="s">
        <v>301</v>
      </c>
      <c r="B7" s="336" t="s">
        <v>301</v>
      </c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15">
      <c r="A8" s="113">
        <v>1</v>
      </c>
      <c r="B8" s="105" t="s">
        <v>387</v>
      </c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</row>
    <row r="9" spans="1:15">
      <c r="A9" s="113">
        <v>2</v>
      </c>
      <c r="B9" s="336" t="s">
        <v>139</v>
      </c>
      <c r="D9" s="120">
        <v>781189.00691999984</v>
      </c>
      <c r="E9" s="116">
        <v>0</v>
      </c>
      <c r="F9" s="116"/>
      <c r="G9" s="120">
        <v>501086.4766528522</v>
      </c>
      <c r="H9" s="120">
        <v>31601.113406720462</v>
      </c>
      <c r="I9" s="120">
        <v>46367.726993370699</v>
      </c>
      <c r="J9" s="120">
        <v>95154.742111211963</v>
      </c>
      <c r="K9" s="120">
        <v>1058.4843708087678</v>
      </c>
      <c r="L9" s="120">
        <v>1764.5234840326571</v>
      </c>
      <c r="M9" s="120">
        <v>38186.105196402554</v>
      </c>
      <c r="N9" s="120">
        <v>19935.899788809002</v>
      </c>
      <c r="O9" s="120">
        <v>46033.934915791629</v>
      </c>
    </row>
    <row r="10" spans="1:15">
      <c r="A10" s="113">
        <v>3</v>
      </c>
      <c r="B10" s="336" t="s">
        <v>388</v>
      </c>
      <c r="D10" s="116">
        <v>-285335.54500000004</v>
      </c>
      <c r="E10" s="116">
        <v>0</v>
      </c>
      <c r="F10" s="116"/>
      <c r="G10" s="116">
        <v>-186829.41091200424</v>
      </c>
      <c r="H10" s="116">
        <v>-11851.843446927607</v>
      </c>
      <c r="I10" s="116">
        <v>-17113.388666567869</v>
      </c>
      <c r="J10" s="116">
        <v>-32838.27261986841</v>
      </c>
      <c r="K10" s="116">
        <v>-378.64279623729203</v>
      </c>
      <c r="L10" s="116">
        <v>-655.27024552449689</v>
      </c>
      <c r="M10" s="116">
        <v>-13254.820132908148</v>
      </c>
      <c r="N10" s="116">
        <v>-6902.9514183280153</v>
      </c>
      <c r="O10" s="116">
        <v>-15510.944761633937</v>
      </c>
    </row>
    <row r="11" spans="1:15" ht="17.25">
      <c r="A11" s="113">
        <v>4</v>
      </c>
      <c r="B11" s="336" t="s">
        <v>181</v>
      </c>
      <c r="D11" s="337">
        <v>-39070.481</v>
      </c>
      <c r="E11" s="116">
        <v>0</v>
      </c>
      <c r="F11" s="116"/>
      <c r="G11" s="337">
        <v>-20912.783952573529</v>
      </c>
      <c r="H11" s="337">
        <v>-1442.6603458183747</v>
      </c>
      <c r="I11" s="337">
        <v>-2581.4490216971571</v>
      </c>
      <c r="J11" s="337">
        <v>-6515.1071224028265</v>
      </c>
      <c r="K11" s="337">
        <v>-76.33803446923632</v>
      </c>
      <c r="L11" s="337">
        <v>-85.139562089499663</v>
      </c>
      <c r="M11" s="337">
        <v>-2681.5172661844358</v>
      </c>
      <c r="N11" s="337">
        <v>-1450.0454830269609</v>
      </c>
      <c r="O11" s="337">
        <v>-3325.4402117379868</v>
      </c>
    </row>
    <row r="12" spans="1:15">
      <c r="A12" s="113">
        <v>5</v>
      </c>
      <c r="B12" s="107" t="s">
        <v>389</v>
      </c>
      <c r="D12" s="270">
        <v>456782.98091999977</v>
      </c>
      <c r="E12" s="116">
        <v>0</v>
      </c>
      <c r="F12" s="271"/>
      <c r="G12" s="270">
        <v>293344.28178827441</v>
      </c>
      <c r="H12" s="270">
        <v>18306.60961397448</v>
      </c>
      <c r="I12" s="270">
        <v>26672.889305105673</v>
      </c>
      <c r="J12" s="270">
        <v>55801.362368940725</v>
      </c>
      <c r="K12" s="270">
        <v>603.50354010223953</v>
      </c>
      <c r="L12" s="270">
        <v>1024.1136764186606</v>
      </c>
      <c r="M12" s="270">
        <v>22249.767797309967</v>
      </c>
      <c r="N12" s="270">
        <v>11582.902887454025</v>
      </c>
      <c r="O12" s="270">
        <v>27197.549942419704</v>
      </c>
    </row>
    <row r="13" spans="1:15">
      <c r="A13" s="113" t="s">
        <v>301</v>
      </c>
      <c r="B13" s="107"/>
      <c r="D13" s="270"/>
      <c r="E13" s="271"/>
      <c r="F13" s="271"/>
      <c r="G13" s="270"/>
      <c r="H13" s="270"/>
      <c r="I13" s="270"/>
      <c r="J13" s="270"/>
      <c r="K13" s="270"/>
      <c r="L13" s="270"/>
      <c r="M13" s="270"/>
      <c r="N13" s="270"/>
      <c r="O13" s="270"/>
    </row>
    <row r="14" spans="1:15">
      <c r="A14" s="113">
        <v>6</v>
      </c>
      <c r="B14" s="348" t="s">
        <v>390</v>
      </c>
      <c r="D14" s="270"/>
      <c r="E14" s="271"/>
      <c r="F14" s="271"/>
      <c r="G14" s="270"/>
      <c r="H14" s="270"/>
      <c r="I14" s="270"/>
      <c r="J14" s="270"/>
      <c r="K14" s="270"/>
      <c r="L14" s="270"/>
      <c r="M14" s="270"/>
      <c r="N14" s="270"/>
      <c r="O14" s="270"/>
    </row>
    <row r="15" spans="1:15">
      <c r="B15" s="348"/>
      <c r="D15" s="270"/>
      <c r="E15" s="271"/>
      <c r="F15" s="271"/>
      <c r="G15" s="270"/>
      <c r="H15" s="270"/>
      <c r="I15" s="270"/>
      <c r="J15" s="270"/>
      <c r="K15" s="270"/>
      <c r="L15" s="270"/>
      <c r="M15" s="270"/>
      <c r="N15" s="270"/>
      <c r="O15" s="270"/>
    </row>
    <row r="16" spans="1:15">
      <c r="A16" s="113">
        <v>7</v>
      </c>
      <c r="B16" s="107" t="s">
        <v>391</v>
      </c>
      <c r="D16" s="270"/>
      <c r="E16" s="271"/>
      <c r="F16" s="271"/>
      <c r="G16" s="270"/>
      <c r="H16" s="270"/>
      <c r="I16" s="270"/>
      <c r="J16" s="270"/>
      <c r="K16" s="270"/>
      <c r="L16" s="270"/>
      <c r="M16" s="270"/>
      <c r="N16" s="270"/>
      <c r="O16" s="270"/>
    </row>
    <row r="17" spans="1:15">
      <c r="A17" s="113">
        <v>8</v>
      </c>
      <c r="B17" s="338" t="s">
        <v>392</v>
      </c>
      <c r="D17" s="120">
        <v>113658.44524073001</v>
      </c>
      <c r="E17" s="116">
        <v>0</v>
      </c>
      <c r="F17" s="271"/>
      <c r="G17" s="120">
        <v>80815.840750000018</v>
      </c>
      <c r="H17" s="120">
        <v>5303.7781346900019</v>
      </c>
      <c r="I17" s="120">
        <v>5596.6357099999996</v>
      </c>
      <c r="J17" s="120">
        <v>11922.568058000004</v>
      </c>
      <c r="K17" s="120">
        <v>34.125600000000333</v>
      </c>
      <c r="L17" s="120">
        <v>355.45309860000015</v>
      </c>
      <c r="M17" s="120">
        <v>4245.5228094400009</v>
      </c>
      <c r="N17" s="120">
        <v>2144.0328800000002</v>
      </c>
      <c r="O17" s="120">
        <v>3240.4882000000002</v>
      </c>
    </row>
    <row r="18" spans="1:15">
      <c r="A18" s="113">
        <v>9</v>
      </c>
      <c r="B18" s="338" t="s">
        <v>393</v>
      </c>
      <c r="D18" s="126">
        <v>187544.06</v>
      </c>
      <c r="E18" s="319"/>
      <c r="F18" s="339"/>
      <c r="G18" s="126">
        <v>156376.29399999999</v>
      </c>
      <c r="H18" s="126">
        <v>8339.3310000000001</v>
      </c>
      <c r="I18" s="126">
        <v>11834.984999999999</v>
      </c>
      <c r="J18" s="126">
        <v>7506.7669999999998</v>
      </c>
      <c r="K18" s="126">
        <v>1093.7159999999999</v>
      </c>
      <c r="L18" s="126">
        <v>452.78000000000003</v>
      </c>
      <c r="M18" s="126">
        <v>2168.7539999999999</v>
      </c>
      <c r="N18" s="126">
        <v>-53.809000000000005</v>
      </c>
      <c r="O18" s="126">
        <v>-174.75799999999998</v>
      </c>
    </row>
    <row r="19" spans="1:15" ht="17.25">
      <c r="A19" s="113">
        <v>10</v>
      </c>
      <c r="B19" s="338" t="s">
        <v>394</v>
      </c>
      <c r="D19" s="340">
        <v>3831.3251885100558</v>
      </c>
      <c r="E19" s="116">
        <v>0</v>
      </c>
      <c r="F19" s="341"/>
      <c r="G19" s="340">
        <v>3180.0984432664281</v>
      </c>
      <c r="H19" s="340">
        <v>131.67484779094056</v>
      </c>
      <c r="I19" s="340">
        <v>168.7959393973598</v>
      </c>
      <c r="J19" s="340">
        <v>181.53773910234872</v>
      </c>
      <c r="K19" s="340">
        <v>9.9093676304183056</v>
      </c>
      <c r="L19" s="340">
        <v>6.5622605421327274</v>
      </c>
      <c r="M19" s="340">
        <v>72.122418944122444</v>
      </c>
      <c r="N19" s="340">
        <v>23.780655708082104</v>
      </c>
      <c r="O19" s="340">
        <v>56.843516128223591</v>
      </c>
    </row>
    <row r="20" spans="1:15">
      <c r="A20" s="113">
        <v>11</v>
      </c>
      <c r="B20" s="107" t="s">
        <v>395</v>
      </c>
      <c r="D20" s="270">
        <v>305033.83042924007</v>
      </c>
      <c r="E20" s="116">
        <v>0</v>
      </c>
      <c r="F20" s="271"/>
      <c r="G20" s="270">
        <v>240372.23319326647</v>
      </c>
      <c r="H20" s="270">
        <v>13774.783982480945</v>
      </c>
      <c r="I20" s="270">
        <v>17600.416649397357</v>
      </c>
      <c r="J20" s="270">
        <v>19610.872797102351</v>
      </c>
      <c r="K20" s="270">
        <v>1137.7509676304185</v>
      </c>
      <c r="L20" s="270">
        <v>814.79535914213295</v>
      </c>
      <c r="M20" s="270">
        <v>6486.3992283841235</v>
      </c>
      <c r="N20" s="270">
        <v>2114.0045357080821</v>
      </c>
      <c r="O20" s="270">
        <v>3122.5737161282241</v>
      </c>
    </row>
    <row r="21" spans="1:15" ht="17.25">
      <c r="A21" s="113" t="s">
        <v>301</v>
      </c>
      <c r="B21" s="336"/>
      <c r="D21" s="342"/>
      <c r="E21" s="271"/>
      <c r="F21" s="271"/>
      <c r="G21" s="343"/>
      <c r="H21" s="343"/>
      <c r="I21" s="343"/>
      <c r="J21" s="343"/>
      <c r="K21" s="343"/>
      <c r="L21" s="343"/>
      <c r="M21" s="343"/>
      <c r="N21" s="343"/>
      <c r="O21" s="343"/>
    </row>
    <row r="22" spans="1:15">
      <c r="A22" s="113">
        <v>12</v>
      </c>
      <c r="B22" s="105" t="s">
        <v>396</v>
      </c>
    </row>
    <row r="23" spans="1:15">
      <c r="A23" s="113">
        <v>13</v>
      </c>
      <c r="B23" s="336" t="s">
        <v>397</v>
      </c>
      <c r="D23" s="269">
        <v>259798.14962438823</v>
      </c>
      <c r="E23" s="116">
        <v>0</v>
      </c>
      <c r="F23" s="116"/>
      <c r="G23" s="120">
        <v>210216.8713705785</v>
      </c>
      <c r="H23" s="120">
        <v>11471.167650412983</v>
      </c>
      <c r="I23" s="120">
        <v>15178.200664926297</v>
      </c>
      <c r="J23" s="120">
        <v>13212.326200222897</v>
      </c>
      <c r="K23" s="120">
        <v>1155.2880868639115</v>
      </c>
      <c r="L23" s="120">
        <v>601.46172208493067</v>
      </c>
      <c r="M23" s="120">
        <v>4383.036895162385</v>
      </c>
      <c r="N23" s="120">
        <v>1074.0185584790254</v>
      </c>
      <c r="O23" s="120">
        <v>2505.7784756573437</v>
      </c>
    </row>
    <row r="24" spans="1:15">
      <c r="A24" s="113">
        <v>14</v>
      </c>
      <c r="B24" s="336" t="s">
        <v>398</v>
      </c>
      <c r="D24" s="116">
        <v>22411.294000000002</v>
      </c>
      <c r="E24" s="116">
        <v>0</v>
      </c>
      <c r="F24" s="116"/>
      <c r="G24" s="116">
        <v>14856.55114988489</v>
      </c>
      <c r="H24" s="116">
        <v>926.3810936402673</v>
      </c>
      <c r="I24" s="116">
        <v>1324.2099355684027</v>
      </c>
      <c r="J24" s="116">
        <v>2509.0408184728108</v>
      </c>
      <c r="K24" s="116">
        <v>37.471200824143487</v>
      </c>
      <c r="L24" s="116">
        <v>51.335427051757392</v>
      </c>
      <c r="M24" s="116">
        <v>995.77979002799179</v>
      </c>
      <c r="N24" s="116">
        <v>514.583157979573</v>
      </c>
      <c r="O24" s="116">
        <v>1195.9414265501639</v>
      </c>
    </row>
    <row r="25" spans="1:15" ht="17.25">
      <c r="A25" s="113">
        <v>15</v>
      </c>
      <c r="B25" s="336" t="s">
        <v>399</v>
      </c>
      <c r="D25" s="344">
        <v>2134</v>
      </c>
      <c r="E25" s="116">
        <v>0</v>
      </c>
      <c r="F25" s="116"/>
      <c r="G25" s="344">
        <v>1451.1597814410193</v>
      </c>
      <c r="H25" s="344">
        <v>94.699827074869177</v>
      </c>
      <c r="I25" s="344">
        <v>120.33091232951884</v>
      </c>
      <c r="J25" s="344">
        <v>220.98184030252136</v>
      </c>
      <c r="K25" s="344">
        <v>2.4670732903060384</v>
      </c>
      <c r="L25" s="344">
        <v>5.1667588808193727</v>
      </c>
      <c r="M25" s="344">
        <v>86.182159648946055</v>
      </c>
      <c r="N25" s="344">
        <v>44.710426414673286</v>
      </c>
      <c r="O25" s="344">
        <v>108.30122061732591</v>
      </c>
    </row>
    <row r="26" spans="1:15">
      <c r="A26" s="113">
        <v>16</v>
      </c>
      <c r="B26" s="105" t="s">
        <v>400</v>
      </c>
      <c r="D26" s="116">
        <v>284343.44362438825</v>
      </c>
      <c r="E26" s="116">
        <v>0</v>
      </c>
      <c r="F26" s="116"/>
      <c r="G26" s="116">
        <v>226524.58230190439</v>
      </c>
      <c r="H26" s="116">
        <v>12492.248571128121</v>
      </c>
      <c r="I26" s="116">
        <v>16622.741512824217</v>
      </c>
      <c r="J26" s="116">
        <v>15942.34885899823</v>
      </c>
      <c r="K26" s="116">
        <v>1195.2263609783611</v>
      </c>
      <c r="L26" s="116">
        <v>657.96390801750749</v>
      </c>
      <c r="M26" s="116">
        <v>5464.9988448393233</v>
      </c>
      <c r="N26" s="116">
        <v>1633.3121428732716</v>
      </c>
      <c r="O26" s="116">
        <v>3810.0211228248331</v>
      </c>
    </row>
    <row r="27" spans="1:15" ht="17.25">
      <c r="A27" s="113" t="s">
        <v>301</v>
      </c>
      <c r="B27" s="105"/>
      <c r="D27" s="344"/>
      <c r="E27" s="116"/>
      <c r="F27" s="116"/>
      <c r="G27" s="344"/>
      <c r="H27" s="344"/>
      <c r="I27" s="344"/>
      <c r="J27" s="344"/>
      <c r="K27" s="344"/>
      <c r="L27" s="344"/>
      <c r="M27" s="344"/>
      <c r="N27" s="344"/>
      <c r="O27" s="344"/>
    </row>
    <row r="28" spans="1:15">
      <c r="A28" s="113">
        <v>17</v>
      </c>
      <c r="B28" s="105" t="s">
        <v>401</v>
      </c>
      <c r="D28" s="271">
        <v>20690.38680485182</v>
      </c>
      <c r="E28" s="116">
        <v>0</v>
      </c>
      <c r="F28" s="116"/>
      <c r="G28" s="271">
        <v>13847.650891362078</v>
      </c>
      <c r="H28" s="271">
        <v>1282.5354113528247</v>
      </c>
      <c r="I28" s="271">
        <v>977.67513657313975</v>
      </c>
      <c r="J28" s="271">
        <v>3668.523938104121</v>
      </c>
      <c r="K28" s="271">
        <v>-57.4753933479426</v>
      </c>
      <c r="L28" s="271">
        <v>156.83145112462546</v>
      </c>
      <c r="M28" s="271">
        <v>1021.4003835448002</v>
      </c>
      <c r="N28" s="271">
        <v>480.69239283481056</v>
      </c>
      <c r="O28" s="271">
        <v>-687.44740669660905</v>
      </c>
    </row>
    <row r="29" spans="1:15">
      <c r="A29" s="113" t="s">
        <v>301</v>
      </c>
      <c r="B29" s="33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</row>
    <row r="30" spans="1:15">
      <c r="A30" s="113">
        <v>18</v>
      </c>
      <c r="B30" s="336" t="s">
        <v>483</v>
      </c>
      <c r="D30" s="144">
        <v>2222</v>
      </c>
      <c r="E30" s="116">
        <v>0</v>
      </c>
      <c r="F30" s="116"/>
      <c r="G30" s="144">
        <v>1487.138958339397</v>
      </c>
      <c r="H30" s="144">
        <v>137.73515743831865</v>
      </c>
      <c r="I30" s="144">
        <v>104.99533788107325</v>
      </c>
      <c r="J30" s="144">
        <v>393.97331076265181</v>
      </c>
      <c r="K30" s="144">
        <v>-6.1724473893924907</v>
      </c>
      <c r="L30" s="144">
        <v>16.842579488035508</v>
      </c>
      <c r="M30" s="144">
        <v>109.69111760174269</v>
      </c>
      <c r="N30" s="144">
        <v>51.622935180142882</v>
      </c>
      <c r="O30" s="144">
        <v>-73.826949301966181</v>
      </c>
    </row>
    <row r="31" spans="1:15" ht="17.25">
      <c r="A31" s="113">
        <v>19</v>
      </c>
      <c r="B31" s="336" t="s">
        <v>403</v>
      </c>
      <c r="D31" s="337">
        <v>-580</v>
      </c>
      <c r="E31" s="116">
        <v>0</v>
      </c>
      <c r="F31" s="344"/>
      <c r="G31" s="340">
        <v>-372.03564551493639</v>
      </c>
      <c r="H31" s="340">
        <v>-23.462498337198017</v>
      </c>
      <c r="I31" s="340">
        <v>-34.426088203912862</v>
      </c>
      <c r="J31" s="340">
        <v>-70.648396144359495</v>
      </c>
      <c r="K31" s="340">
        <v>-0.78588015144964274</v>
      </c>
      <c r="L31" s="340">
        <v>-1.31008451434052</v>
      </c>
      <c r="M31" s="340">
        <v>-28.351577937887718</v>
      </c>
      <c r="N31" s="340">
        <v>-14.80156757850197</v>
      </c>
      <c r="O31" s="340">
        <v>-34.178261617413433</v>
      </c>
    </row>
    <row r="32" spans="1:15" s="105" customFormat="1">
      <c r="A32" s="113">
        <v>20</v>
      </c>
      <c r="B32" s="105" t="s">
        <v>404</v>
      </c>
      <c r="D32" s="217">
        <v>1642</v>
      </c>
      <c r="E32" s="116">
        <v>0</v>
      </c>
      <c r="F32" s="271"/>
      <c r="G32" s="217">
        <v>1115.1033128244608</v>
      </c>
      <c r="H32" s="217">
        <v>114.27265910112064</v>
      </c>
      <c r="I32" s="217">
        <v>70.5692496771604</v>
      </c>
      <c r="J32" s="217">
        <v>323.32491461829233</v>
      </c>
      <c r="K32" s="217">
        <v>-6.9583275408421335</v>
      </c>
      <c r="L32" s="217">
        <v>15.532494973694988</v>
      </c>
      <c r="M32" s="217">
        <v>81.339539663854964</v>
      </c>
      <c r="N32" s="217">
        <v>36.821367601640915</v>
      </c>
      <c r="O32" s="217">
        <v>-108.00521091937961</v>
      </c>
    </row>
    <row r="33" spans="1:26" ht="17.25">
      <c r="A33" s="113" t="s">
        <v>301</v>
      </c>
      <c r="B33" s="336"/>
      <c r="D33" s="337"/>
      <c r="E33" s="116"/>
      <c r="F33" s="116"/>
      <c r="G33" s="340"/>
      <c r="H33" s="340"/>
      <c r="I33" s="340"/>
      <c r="J33" s="340"/>
      <c r="K33" s="340"/>
      <c r="L33" s="340"/>
      <c r="M33" s="340"/>
      <c r="N33" s="340"/>
      <c r="O33" s="340"/>
    </row>
    <row r="34" spans="1:26">
      <c r="A34" s="113">
        <v>21</v>
      </c>
      <c r="B34" s="107" t="s">
        <v>405</v>
      </c>
      <c r="D34" s="270">
        <v>285985.44362438825</v>
      </c>
      <c r="E34" s="116">
        <v>0</v>
      </c>
      <c r="F34" s="271"/>
      <c r="G34" s="270">
        <v>227639.68561472886</v>
      </c>
      <c r="H34" s="270">
        <v>12606.521230229242</v>
      </c>
      <c r="I34" s="270">
        <v>16693.310762501376</v>
      </c>
      <c r="J34" s="270">
        <v>16265.673773616521</v>
      </c>
      <c r="K34" s="270">
        <v>1188.2680334375189</v>
      </c>
      <c r="L34" s="270">
        <v>673.49640299120244</v>
      </c>
      <c r="M34" s="270">
        <v>5546.3383845031785</v>
      </c>
      <c r="N34" s="270">
        <v>1670.1335104749126</v>
      </c>
      <c r="O34" s="270">
        <v>3702.0159119054533</v>
      </c>
    </row>
    <row r="35" spans="1:26">
      <c r="A35" s="113" t="s">
        <v>301</v>
      </c>
      <c r="B35" s="336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</row>
    <row r="36" spans="1:26">
      <c r="A36" s="113">
        <v>22</v>
      </c>
      <c r="B36" s="105" t="s">
        <v>406</v>
      </c>
      <c r="D36" s="270">
        <v>19048.38680485182</v>
      </c>
      <c r="E36" s="116">
        <v>0</v>
      </c>
      <c r="F36" s="271"/>
      <c r="G36" s="270">
        <v>12732.547578537604</v>
      </c>
      <c r="H36" s="270">
        <v>1168.2627522517032</v>
      </c>
      <c r="I36" s="270">
        <v>907.1058868959808</v>
      </c>
      <c r="J36" s="270">
        <v>3345.1990234858295</v>
      </c>
      <c r="K36" s="270">
        <v>-50.51706580710038</v>
      </c>
      <c r="L36" s="270">
        <v>141.29895615093051</v>
      </c>
      <c r="M36" s="270">
        <v>940.06084388094496</v>
      </c>
      <c r="N36" s="270">
        <v>443.87102523316958</v>
      </c>
      <c r="O36" s="270">
        <v>-579.44219577722924</v>
      </c>
    </row>
    <row r="37" spans="1:26">
      <c r="A37" s="113" t="s">
        <v>301</v>
      </c>
      <c r="B37" s="336"/>
      <c r="D37" s="345"/>
      <c r="E37" s="116"/>
      <c r="F37" s="116"/>
      <c r="G37" s="120"/>
      <c r="H37" s="120"/>
      <c r="I37" s="120"/>
      <c r="J37" s="120"/>
      <c r="K37" s="120"/>
      <c r="L37" s="120"/>
      <c r="M37" s="120"/>
      <c r="N37" s="120"/>
      <c r="O37" s="120"/>
    </row>
    <row r="38" spans="1:26">
      <c r="A38" s="113">
        <v>23</v>
      </c>
      <c r="B38" s="105" t="s">
        <v>407</v>
      </c>
      <c r="C38" s="105"/>
      <c r="D38" s="272">
        <v>4.1701174519433164E-2</v>
      </c>
      <c r="E38" s="271"/>
      <c r="F38" s="271"/>
      <c r="G38" s="272">
        <v>4.340479214702235E-2</v>
      </c>
      <c r="H38" s="272">
        <v>6.3816445365170268E-2</v>
      </c>
      <c r="I38" s="272">
        <v>3.4008534902978969E-2</v>
      </c>
      <c r="J38" s="272">
        <v>5.9948339636735848E-2</v>
      </c>
      <c r="K38" s="272">
        <v>-8.3706328878439193E-2</v>
      </c>
      <c r="L38" s="272">
        <v>0.13797194530694568</v>
      </c>
      <c r="M38" s="272">
        <v>4.2250366495716861E-2</v>
      </c>
      <c r="N38" s="272">
        <v>3.8321224786745531E-2</v>
      </c>
      <c r="O38" s="272">
        <v>-2.1304940959901684E-2</v>
      </c>
      <c r="Q38" s="349"/>
      <c r="R38" s="349"/>
      <c r="S38" s="349"/>
      <c r="T38" s="349"/>
      <c r="U38" s="349"/>
      <c r="V38" s="349"/>
      <c r="W38" s="349"/>
      <c r="X38" s="349"/>
      <c r="Y38" s="349"/>
      <c r="Z38" s="349"/>
    </row>
    <row r="39" spans="1:26">
      <c r="A39" s="113">
        <v>24</v>
      </c>
      <c r="B39" s="105" t="s">
        <v>484</v>
      </c>
      <c r="C39" s="105"/>
      <c r="D39" s="346">
        <v>1</v>
      </c>
      <c r="E39" s="271"/>
      <c r="F39" s="271"/>
      <c r="G39" s="346">
        <v>1.0408529890877602</v>
      </c>
      <c r="H39" s="346">
        <v>1.5303272893532331</v>
      </c>
      <c r="I39" s="346">
        <v>0.81552942560720088</v>
      </c>
      <c r="J39" s="346">
        <v>1.4375695727418738</v>
      </c>
      <c r="K39" s="346">
        <v>-2.0072894790872429</v>
      </c>
      <c r="L39" s="346">
        <v>3.3085865541424826</v>
      </c>
      <c r="M39" s="346">
        <v>1.013169700436801</v>
      </c>
      <c r="N39" s="346">
        <v>0.91894833247172591</v>
      </c>
      <c r="O39" s="346">
        <v>-0.51089546530574026</v>
      </c>
      <c r="Q39" s="349"/>
      <c r="R39" s="349"/>
      <c r="S39" s="349"/>
      <c r="T39" s="349"/>
      <c r="U39" s="349"/>
      <c r="V39" s="349"/>
      <c r="W39" s="349"/>
      <c r="X39" s="349"/>
      <c r="Y39" s="349"/>
      <c r="Z39" s="349"/>
    </row>
    <row r="40" spans="1:26">
      <c r="A40" s="113" t="s">
        <v>301</v>
      </c>
      <c r="B40" s="336"/>
      <c r="D40" s="345"/>
      <c r="E40" s="116"/>
      <c r="F40" s="116"/>
      <c r="G40" s="347"/>
      <c r="H40" s="347"/>
      <c r="I40" s="347"/>
      <c r="J40" s="347"/>
      <c r="K40" s="347"/>
      <c r="L40" s="347"/>
      <c r="M40" s="347"/>
      <c r="N40" s="347"/>
      <c r="O40" s="347"/>
    </row>
    <row r="41" spans="1:26">
      <c r="A41" s="113">
        <v>25</v>
      </c>
      <c r="B41" s="348" t="s">
        <v>485</v>
      </c>
      <c r="D41" s="345"/>
      <c r="E41" s="116"/>
      <c r="F41" s="116"/>
      <c r="G41" s="347"/>
      <c r="H41" s="347"/>
      <c r="I41" s="347"/>
      <c r="J41" s="347"/>
      <c r="K41" s="347"/>
      <c r="L41" s="347"/>
      <c r="M41" s="347"/>
      <c r="N41" s="347"/>
      <c r="O41" s="347"/>
    </row>
    <row r="42" spans="1:26">
      <c r="A42" s="348"/>
      <c r="B42" s="336"/>
      <c r="D42" s="345"/>
      <c r="E42" s="116"/>
      <c r="F42" s="116"/>
      <c r="G42" s="347"/>
      <c r="H42" s="347"/>
      <c r="I42" s="347"/>
      <c r="J42" s="347"/>
      <c r="K42" s="347"/>
      <c r="L42" s="347"/>
      <c r="M42" s="347"/>
      <c r="N42" s="347"/>
      <c r="O42" s="347"/>
    </row>
    <row r="43" spans="1:26">
      <c r="A43" s="113">
        <v>26</v>
      </c>
      <c r="B43" s="107" t="s">
        <v>486</v>
      </c>
      <c r="D43" s="136"/>
      <c r="E43" s="116" t="s">
        <v>301</v>
      </c>
      <c r="F43" s="116"/>
      <c r="G43" s="349"/>
      <c r="H43" s="349"/>
      <c r="I43" s="349"/>
      <c r="J43" s="349"/>
      <c r="K43" s="349"/>
      <c r="L43" s="349"/>
      <c r="M43" s="349"/>
      <c r="N43" s="349"/>
      <c r="O43" s="349"/>
    </row>
    <row r="44" spans="1:26">
      <c r="A44" s="113">
        <v>27</v>
      </c>
      <c r="B44" s="338" t="s">
        <v>392</v>
      </c>
      <c r="D44" s="120">
        <v>141607.23969547823</v>
      </c>
      <c r="E44" s="116">
        <v>0</v>
      </c>
      <c r="F44" s="116"/>
      <c r="G44" s="120">
        <v>102675.86046721501</v>
      </c>
      <c r="H44" s="120">
        <v>6607.9857068248875</v>
      </c>
      <c r="I44" s="120">
        <v>6835.2352587536061</v>
      </c>
      <c r="J44" s="120">
        <v>13847.292426672397</v>
      </c>
      <c r="K44" s="120">
        <v>43.356293907763529</v>
      </c>
      <c r="L44" s="120">
        <v>412.83580654239432</v>
      </c>
      <c r="M44" s="120">
        <v>4930.9004201470007</v>
      </c>
      <c r="N44" s="120">
        <v>2490.1556541620539</v>
      </c>
      <c r="O44" s="120">
        <v>3763.6176612531312</v>
      </c>
    </row>
    <row r="45" spans="1:26">
      <c r="A45" s="113">
        <v>28</v>
      </c>
      <c r="B45" s="338" t="s">
        <v>393</v>
      </c>
      <c r="D45" s="120">
        <v>187544.06</v>
      </c>
      <c r="E45" s="116"/>
      <c r="F45" s="116"/>
      <c r="G45" s="120">
        <v>156376.29399999999</v>
      </c>
      <c r="H45" s="120">
        <v>8339.3310000000001</v>
      </c>
      <c r="I45" s="120">
        <v>11834.984999999999</v>
      </c>
      <c r="J45" s="120">
        <v>7506.7669999999998</v>
      </c>
      <c r="K45" s="120">
        <v>1093.7159999999999</v>
      </c>
      <c r="L45" s="120">
        <v>452.78000000000003</v>
      </c>
      <c r="M45" s="120">
        <v>2168.7539999999999</v>
      </c>
      <c r="N45" s="120">
        <v>-53.809000000000005</v>
      </c>
      <c r="O45" s="120">
        <v>-174.75799999999998</v>
      </c>
    </row>
    <row r="46" spans="1:26">
      <c r="A46" s="113">
        <v>29</v>
      </c>
      <c r="B46" s="338" t="s">
        <v>394</v>
      </c>
      <c r="D46" s="120">
        <v>4023.1439289100558</v>
      </c>
      <c r="E46" s="116">
        <v>0</v>
      </c>
      <c r="F46" s="116"/>
      <c r="G46" s="120">
        <v>3328.6516869204806</v>
      </c>
      <c r="H46" s="120">
        <v>139.98862588988686</v>
      </c>
      <c r="I46" s="120">
        <v>179.99485849515588</v>
      </c>
      <c r="J46" s="120">
        <v>194.12057763312339</v>
      </c>
      <c r="K46" s="120">
        <v>10.634297813573655</v>
      </c>
      <c r="L46" s="120">
        <v>7.0038719738745421</v>
      </c>
      <c r="M46" s="120">
        <v>76.626421753894149</v>
      </c>
      <c r="N46" s="120">
        <v>25.427462479955487</v>
      </c>
      <c r="O46" s="120">
        <v>60.696125950112048</v>
      </c>
    </row>
    <row r="47" spans="1:26">
      <c r="A47" s="113">
        <v>30</v>
      </c>
      <c r="B47" s="107" t="s">
        <v>395</v>
      </c>
      <c r="D47" s="270">
        <v>333174.44362438831</v>
      </c>
      <c r="E47" s="116">
        <v>0</v>
      </c>
      <c r="F47" s="271"/>
      <c r="G47" s="270">
        <v>262380.8061541355</v>
      </c>
      <c r="H47" s="270">
        <v>15087.305332714775</v>
      </c>
      <c r="I47" s="270">
        <v>18850.215117248761</v>
      </c>
      <c r="J47" s="270">
        <v>21548.180004305519</v>
      </c>
      <c r="K47" s="270">
        <v>1147.7065917213372</v>
      </c>
      <c r="L47" s="270">
        <v>872.61967851626889</v>
      </c>
      <c r="M47" s="270">
        <v>7176.2808419008943</v>
      </c>
      <c r="N47" s="270">
        <v>2461.7741166420092</v>
      </c>
      <c r="O47" s="270">
        <v>3649.5557872032437</v>
      </c>
    </row>
    <row r="48" spans="1:26">
      <c r="A48" s="113" t="s">
        <v>301</v>
      </c>
      <c r="B48" s="336"/>
      <c r="D48" s="342"/>
      <c r="E48" s="116" t="s">
        <v>301</v>
      </c>
      <c r="F48" s="116"/>
      <c r="G48" s="116"/>
      <c r="H48" s="116"/>
      <c r="I48" s="116"/>
      <c r="J48" s="116"/>
      <c r="K48" s="116"/>
      <c r="L48" s="116"/>
      <c r="M48" s="116"/>
      <c r="N48" s="116"/>
      <c r="O48" s="116"/>
    </row>
    <row r="49" spans="1:25">
      <c r="A49" s="113">
        <v>31</v>
      </c>
      <c r="B49" s="105" t="s">
        <v>413</v>
      </c>
      <c r="D49" s="116"/>
      <c r="E49" s="116" t="s">
        <v>301</v>
      </c>
      <c r="F49" s="116"/>
      <c r="G49" s="116"/>
      <c r="H49" s="116"/>
      <c r="I49" s="116"/>
      <c r="J49" s="116"/>
      <c r="K49" s="116"/>
      <c r="L49" s="116"/>
      <c r="M49" s="116"/>
      <c r="N49" s="116"/>
      <c r="O49" s="116"/>
    </row>
    <row r="50" spans="1:25">
      <c r="A50" s="113">
        <v>32</v>
      </c>
      <c r="B50" s="336" t="s">
        <v>397</v>
      </c>
      <c r="D50" s="126">
        <v>259798.14962438823</v>
      </c>
      <c r="E50" s="116">
        <v>0</v>
      </c>
      <c r="F50" s="116"/>
      <c r="G50" s="126">
        <v>210216.8713705785</v>
      </c>
      <c r="H50" s="126">
        <v>11471.167650412983</v>
      </c>
      <c r="I50" s="126">
        <v>15178.200664926297</v>
      </c>
      <c r="J50" s="126">
        <v>13212.326200222897</v>
      </c>
      <c r="K50" s="126">
        <v>1155.2880868639115</v>
      </c>
      <c r="L50" s="126">
        <v>601.46172208493067</v>
      </c>
      <c r="M50" s="126">
        <v>4383.036895162385</v>
      </c>
      <c r="N50" s="126">
        <v>1074.0185584790254</v>
      </c>
      <c r="O50" s="126">
        <v>2505.7784756573437</v>
      </c>
    </row>
    <row r="51" spans="1:25">
      <c r="A51" s="113">
        <v>33</v>
      </c>
      <c r="B51" s="336" t="s">
        <v>398</v>
      </c>
      <c r="D51" s="126">
        <v>22851.294000000002</v>
      </c>
      <c r="E51" s="116">
        <v>0</v>
      </c>
      <c r="F51" s="116"/>
      <c r="G51" s="126">
        <v>15280.609081230348</v>
      </c>
      <c r="H51" s="126">
        <v>935.3666603478905</v>
      </c>
      <c r="I51" s="126">
        <v>1327.9988732653205</v>
      </c>
      <c r="J51" s="126">
        <v>2510.3879123593401</v>
      </c>
      <c r="K51" s="126">
        <v>37.478176067568882</v>
      </c>
      <c r="L51" s="126">
        <v>51.933147953045754</v>
      </c>
      <c r="M51" s="126">
        <v>996.87669781369675</v>
      </c>
      <c r="N51" s="126">
        <v>514.66448764429254</v>
      </c>
      <c r="O51" s="126">
        <v>1195.978963318496</v>
      </c>
    </row>
    <row r="52" spans="1:25">
      <c r="A52" s="113">
        <v>34</v>
      </c>
      <c r="B52" s="336" t="s">
        <v>399</v>
      </c>
      <c r="D52" s="126">
        <v>2134</v>
      </c>
      <c r="E52" s="116">
        <v>0</v>
      </c>
      <c r="F52" s="116"/>
      <c r="G52" s="126">
        <v>1451.1597814410193</v>
      </c>
      <c r="H52" s="126">
        <v>94.699827074869177</v>
      </c>
      <c r="I52" s="126">
        <v>120.33091232951884</v>
      </c>
      <c r="J52" s="126">
        <v>220.98184030252136</v>
      </c>
      <c r="K52" s="126">
        <v>2.4670732903060384</v>
      </c>
      <c r="L52" s="126">
        <v>5.1667588808193727</v>
      </c>
      <c r="M52" s="126">
        <v>86.182159648946055</v>
      </c>
      <c r="N52" s="126">
        <v>44.710426414673286</v>
      </c>
      <c r="O52" s="126">
        <v>108.30122061732591</v>
      </c>
    </row>
    <row r="53" spans="1:25">
      <c r="A53" s="113">
        <v>35</v>
      </c>
      <c r="B53" s="105" t="s">
        <v>400</v>
      </c>
      <c r="D53" s="271">
        <v>284783.44362438825</v>
      </c>
      <c r="E53" s="116">
        <v>0</v>
      </c>
      <c r="F53" s="116"/>
      <c r="G53" s="271">
        <v>226948.64023324987</v>
      </c>
      <c r="H53" s="271">
        <v>12501.234137835743</v>
      </c>
      <c r="I53" s="271">
        <v>16626.530450521135</v>
      </c>
      <c r="J53" s="271">
        <v>15943.695952884758</v>
      </c>
      <c r="K53" s="271">
        <v>1195.2333362217864</v>
      </c>
      <c r="L53" s="271">
        <v>658.5616289187958</v>
      </c>
      <c r="M53" s="271">
        <v>5466.0957526250277</v>
      </c>
      <c r="N53" s="271">
        <v>1633.3934725379913</v>
      </c>
      <c r="O53" s="271">
        <v>3810.0586595931654</v>
      </c>
    </row>
    <row r="54" spans="1:25">
      <c r="A54" s="113" t="s">
        <v>301</v>
      </c>
      <c r="B54" s="336"/>
      <c r="D54" s="126"/>
      <c r="E54" s="116"/>
      <c r="F54" s="116"/>
      <c r="G54" s="126"/>
      <c r="H54" s="126"/>
      <c r="I54" s="126"/>
      <c r="J54" s="126"/>
      <c r="K54" s="126"/>
      <c r="L54" s="126"/>
      <c r="M54" s="126"/>
      <c r="N54" s="126"/>
      <c r="O54" s="126"/>
    </row>
    <row r="55" spans="1:25">
      <c r="A55" s="113">
        <v>36</v>
      </c>
      <c r="B55" s="336" t="s">
        <v>483</v>
      </c>
      <c r="D55" s="126">
        <v>10006</v>
      </c>
      <c r="E55" s="116">
        <v>0</v>
      </c>
      <c r="F55" s="116"/>
      <c r="G55" s="126">
        <v>7315.6937957853397</v>
      </c>
      <c r="H55" s="126">
        <v>533.19299451351958</v>
      </c>
      <c r="I55" s="126">
        <v>461.38849959863899</v>
      </c>
      <c r="J55" s="126">
        <v>1159.5714866009782</v>
      </c>
      <c r="K55" s="126">
        <v>-9.5503275137548709</v>
      </c>
      <c r="L55" s="126">
        <v>44.00509587149137</v>
      </c>
      <c r="M55" s="126">
        <v>355.22651961652406</v>
      </c>
      <c r="N55" s="126">
        <v>172.28321271967667</v>
      </c>
      <c r="O55" s="126">
        <v>-25.811277192414185</v>
      </c>
    </row>
    <row r="56" spans="1:25">
      <c r="A56" s="113">
        <v>37</v>
      </c>
      <c r="B56" s="336" t="s">
        <v>403</v>
      </c>
      <c r="D56" s="126">
        <v>-580</v>
      </c>
      <c r="E56" s="116">
        <v>0</v>
      </c>
      <c r="F56" s="116"/>
      <c r="G56" s="126">
        <v>-372.03564551493639</v>
      </c>
      <c r="H56" s="126">
        <v>-23.462498337198017</v>
      </c>
      <c r="I56" s="126">
        <v>-34.426088203912862</v>
      </c>
      <c r="J56" s="126">
        <v>-70.648396144359495</v>
      </c>
      <c r="K56" s="126">
        <v>-0.78588015144964274</v>
      </c>
      <c r="L56" s="126">
        <v>-1.31008451434052</v>
      </c>
      <c r="M56" s="126">
        <v>-28.351577937887718</v>
      </c>
      <c r="N56" s="126">
        <v>-14.80156757850197</v>
      </c>
      <c r="O56" s="126">
        <v>-34.178261617413433</v>
      </c>
    </row>
    <row r="57" spans="1:25" s="105" customFormat="1">
      <c r="A57" s="113">
        <v>38</v>
      </c>
      <c r="B57" s="105" t="s">
        <v>414</v>
      </c>
      <c r="D57" s="217">
        <v>9426</v>
      </c>
      <c r="E57" s="116">
        <v>0</v>
      </c>
      <c r="F57" s="271"/>
      <c r="G57" s="217">
        <v>6943.658150270403</v>
      </c>
      <c r="H57" s="217">
        <v>509.73049617632154</v>
      </c>
      <c r="I57" s="217">
        <v>426.96241139472613</v>
      </c>
      <c r="J57" s="217">
        <v>1088.9230904566186</v>
      </c>
      <c r="K57" s="217">
        <v>-10.336207665204514</v>
      </c>
      <c r="L57" s="217">
        <v>42.695011357150854</v>
      </c>
      <c r="M57" s="217">
        <v>326.87494167863633</v>
      </c>
      <c r="N57" s="217">
        <v>157.48164514117471</v>
      </c>
      <c r="O57" s="217">
        <v>-59.989538809827621</v>
      </c>
    </row>
    <row r="58" spans="1:25" s="105" customFormat="1">
      <c r="A58" s="113" t="s">
        <v>301</v>
      </c>
      <c r="D58" s="217"/>
      <c r="E58" s="271"/>
      <c r="F58" s="271"/>
      <c r="G58" s="217"/>
      <c r="H58" s="217"/>
      <c r="I58" s="217"/>
      <c r="J58" s="217"/>
      <c r="K58" s="217"/>
      <c r="L58" s="217"/>
      <c r="M58" s="217"/>
      <c r="N58" s="217"/>
      <c r="O58" s="217"/>
    </row>
    <row r="59" spans="1:25">
      <c r="A59" s="113">
        <v>39</v>
      </c>
      <c r="B59" s="107" t="s">
        <v>420</v>
      </c>
      <c r="C59" s="116"/>
      <c r="D59" s="270">
        <v>294209.44362438825</v>
      </c>
      <c r="E59" s="116">
        <v>0</v>
      </c>
      <c r="F59" s="271"/>
      <c r="G59" s="270">
        <v>233892.29838352028</v>
      </c>
      <c r="H59" s="270">
        <v>13010.964634012065</v>
      </c>
      <c r="I59" s="270">
        <v>17053.49286191586</v>
      </c>
      <c r="J59" s="270">
        <v>17032.619043341376</v>
      </c>
      <c r="K59" s="270">
        <v>1184.8971285565819</v>
      </c>
      <c r="L59" s="270">
        <v>701.25664027594667</v>
      </c>
      <c r="M59" s="270">
        <v>5792.9706943036635</v>
      </c>
      <c r="N59" s="270">
        <v>1790.8751176791661</v>
      </c>
      <c r="O59" s="270">
        <v>3750.0691207833379</v>
      </c>
    </row>
    <row r="60" spans="1:25">
      <c r="A60" s="113" t="s">
        <v>301</v>
      </c>
      <c r="B60" s="350"/>
      <c r="D60" s="116"/>
      <c r="E60" s="116"/>
      <c r="F60" s="116"/>
      <c r="G60" s="351"/>
      <c r="H60" s="116"/>
      <c r="I60" s="116"/>
      <c r="J60" s="116"/>
      <c r="K60" s="116"/>
      <c r="L60" s="116"/>
      <c r="M60" s="116"/>
      <c r="N60" s="116"/>
      <c r="O60" s="116"/>
    </row>
    <row r="61" spans="1:25">
      <c r="A61" s="113">
        <v>40</v>
      </c>
      <c r="B61" s="105" t="s">
        <v>487</v>
      </c>
      <c r="D61" s="116">
        <v>38965.000000000058</v>
      </c>
      <c r="E61" s="116">
        <v>0</v>
      </c>
      <c r="F61" s="116"/>
      <c r="G61" s="116">
        <v>28488.507770615222</v>
      </c>
      <c r="H61" s="116">
        <v>2076.3406987027101</v>
      </c>
      <c r="I61" s="116">
        <v>1796.7222553329011</v>
      </c>
      <c r="J61" s="116">
        <v>4515.5609609641433</v>
      </c>
      <c r="K61" s="116">
        <v>-37.190536835244757</v>
      </c>
      <c r="L61" s="116">
        <v>171.36303824032223</v>
      </c>
      <c r="M61" s="116">
        <v>1383.3101475972308</v>
      </c>
      <c r="N61" s="116">
        <v>670.89899896284305</v>
      </c>
      <c r="O61" s="116">
        <v>-100.51333358009424</v>
      </c>
    </row>
    <row r="62" spans="1:25">
      <c r="A62" s="113" t="s">
        <v>301</v>
      </c>
      <c r="B62" s="350"/>
      <c r="D62" s="116"/>
      <c r="E62" s="116"/>
      <c r="F62" s="116"/>
      <c r="G62" s="351"/>
      <c r="H62" s="116"/>
      <c r="I62" s="116"/>
      <c r="J62" s="116"/>
      <c r="K62" s="116"/>
      <c r="L62" s="116"/>
      <c r="M62" s="116"/>
      <c r="N62" s="116"/>
      <c r="O62" s="116"/>
    </row>
    <row r="63" spans="1:25">
      <c r="A63" s="113">
        <v>41</v>
      </c>
      <c r="B63" s="105" t="s">
        <v>407</v>
      </c>
      <c r="C63" s="105"/>
      <c r="D63" s="272">
        <v>8.530309058695934E-2</v>
      </c>
      <c r="E63" s="271"/>
      <c r="F63" s="271"/>
      <c r="G63" s="272">
        <v>9.7116288059016009E-2</v>
      </c>
      <c r="H63" s="272">
        <v>0.11342027510750656</v>
      </c>
      <c r="I63" s="272">
        <v>6.7361365871562176E-2</v>
      </c>
      <c r="J63" s="272">
        <v>8.0922055829187489E-2</v>
      </c>
      <c r="K63" s="272">
        <v>-6.1624388862647449E-2</v>
      </c>
      <c r="L63" s="272">
        <v>0.16732814157856099</v>
      </c>
      <c r="M63" s="272">
        <v>6.2171891419220797E-2</v>
      </c>
      <c r="N63" s="272">
        <v>5.7921490448609787E-2</v>
      </c>
      <c r="O63" s="272">
        <v>-3.6956760367346454E-3</v>
      </c>
      <c r="Q63" s="349"/>
      <c r="R63" s="349"/>
      <c r="S63" s="349"/>
      <c r="T63" s="349"/>
      <c r="U63" s="349"/>
      <c r="V63" s="349"/>
      <c r="W63" s="349"/>
      <c r="X63" s="349"/>
      <c r="Y63" s="349"/>
    </row>
    <row r="64" spans="1:25">
      <c r="A64" s="113">
        <v>42</v>
      </c>
      <c r="B64" s="105" t="s">
        <v>484</v>
      </c>
      <c r="C64" s="105"/>
      <c r="D64" s="346">
        <v>1</v>
      </c>
      <c r="E64" s="271"/>
      <c r="F64" s="271"/>
      <c r="G64" s="346">
        <v>1.1384849879502796</v>
      </c>
      <c r="H64" s="346">
        <v>1.329615074050384</v>
      </c>
      <c r="I64" s="346">
        <v>0.78967087133722214</v>
      </c>
      <c r="J64" s="346">
        <v>0.94864154712770044</v>
      </c>
      <c r="K64" s="346">
        <v>-0.7224168367009699</v>
      </c>
      <c r="L64" s="346">
        <v>1.9615718542809888</v>
      </c>
      <c r="M64" s="346">
        <v>0.72883515698463197</v>
      </c>
      <c r="N64" s="346">
        <v>0.67900811154742036</v>
      </c>
      <c r="O64" s="346">
        <v>-4.3324057912851516E-2</v>
      </c>
      <c r="Q64" s="349"/>
      <c r="R64" s="349"/>
      <c r="S64" s="349"/>
      <c r="T64" s="349"/>
      <c r="U64" s="349"/>
      <c r="V64" s="349"/>
      <c r="W64" s="349"/>
      <c r="X64" s="349"/>
      <c r="Y64" s="349"/>
    </row>
    <row r="65" spans="1:15">
      <c r="A65" s="113" t="s">
        <v>301</v>
      </c>
      <c r="B65" s="350"/>
      <c r="D65" s="116"/>
      <c r="E65" s="116"/>
      <c r="F65" s="116"/>
      <c r="G65" s="351"/>
      <c r="H65" s="116"/>
      <c r="I65" s="116"/>
      <c r="J65" s="116"/>
      <c r="K65" s="116"/>
      <c r="L65" s="116"/>
      <c r="M65" s="116"/>
      <c r="N65" s="116"/>
      <c r="O65" s="116"/>
    </row>
    <row r="66" spans="1:15">
      <c r="A66" s="113" t="s">
        <v>301</v>
      </c>
      <c r="D66" s="352"/>
    </row>
    <row r="67" spans="1:15">
      <c r="A67" s="113">
        <v>43</v>
      </c>
      <c r="B67" s="56" t="s">
        <v>488</v>
      </c>
      <c r="D67" s="353">
        <v>0</v>
      </c>
      <c r="E67" s="353">
        <v>0</v>
      </c>
      <c r="F67" s="353"/>
      <c r="G67" s="353">
        <v>0</v>
      </c>
      <c r="H67" s="353">
        <v>0</v>
      </c>
      <c r="I67" s="353">
        <v>0</v>
      </c>
      <c r="J67" s="353">
        <v>0</v>
      </c>
      <c r="K67" s="283">
        <v>0</v>
      </c>
      <c r="L67" s="353">
        <v>0</v>
      </c>
      <c r="M67" s="353">
        <v>0</v>
      </c>
      <c r="N67" s="353">
        <v>0</v>
      </c>
      <c r="O67" s="353">
        <v>9.9746599868666408E-18</v>
      </c>
    </row>
    <row r="68" spans="1:15">
      <c r="A68" s="113" t="s">
        <v>301</v>
      </c>
    </row>
    <row r="69" spans="1:15">
      <c r="A69" s="113" t="s">
        <v>301</v>
      </c>
    </row>
    <row r="70" spans="1:15">
      <c r="A70" s="215" t="s">
        <v>301</v>
      </c>
    </row>
    <row r="71" spans="1:15">
      <c r="A71" s="215" t="s">
        <v>301</v>
      </c>
    </row>
    <row r="72" spans="1:15">
      <c r="A72" s="215" t="s">
        <v>301</v>
      </c>
    </row>
    <row r="73" spans="1:15">
      <c r="A73" s="215" t="s">
        <v>301</v>
      </c>
    </row>
  </sheetData>
  <pageMargins left="0.45" right="0.45" top="0.75" bottom="0.25" header="0.75" footer="0.3"/>
  <pageSetup scale="60" orientation="landscape" r:id="rId1"/>
  <rowBreaks count="1" manualBreakCount="1">
    <brk id="40" max="1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theme="2"/>
  </sheetPr>
  <dimension ref="A1:N59"/>
  <sheetViews>
    <sheetView zoomScaleNormal="100" workbookViewId="0">
      <selection activeCell="D9" sqref="D9"/>
    </sheetView>
  </sheetViews>
  <sheetFormatPr defaultRowHeight="15"/>
  <cols>
    <col min="1" max="1" width="15.85546875" bestFit="1" customWidth="1"/>
    <col min="2" max="3" width="14" bestFit="1" customWidth="1"/>
    <col min="4" max="4" width="27.85546875" customWidth="1"/>
    <col min="5" max="5" width="14" bestFit="1" customWidth="1"/>
    <col min="6" max="6" width="22" customWidth="1"/>
    <col min="7" max="8" width="14" bestFit="1" customWidth="1"/>
    <col min="9" max="9" width="17" customWidth="1"/>
    <col min="10" max="13" width="14" bestFit="1" customWidth="1"/>
    <col min="14" max="14" width="13.85546875" bestFit="1" customWidth="1"/>
  </cols>
  <sheetData>
    <row r="1" spans="1:14">
      <c r="A1" s="1" t="s">
        <v>489</v>
      </c>
    </row>
    <row r="2" spans="1:14">
      <c r="B2" s="4" t="str">
        <f>'General Inputs'!D$14</f>
        <v>Production</v>
      </c>
      <c r="C2" s="4" t="str">
        <f>'General Inputs'!E$14</f>
        <v>Transmission</v>
      </c>
      <c r="D2" s="4" t="str">
        <f>'General Inputs'!F$14</f>
        <v>Distribution</v>
      </c>
      <c r="E2" s="4" t="str">
        <f>'General Inputs'!G$14</f>
        <v>Customer</v>
      </c>
      <c r="F2" s="4" t="str">
        <f>'General Inputs'!H$14</f>
        <v>Gas Supply</v>
      </c>
      <c r="G2" s="4" t="str">
        <f>'General Inputs'!I$14</f>
        <v>Function 6</v>
      </c>
      <c r="H2" s="4" t="str">
        <f>'General Inputs'!J$14</f>
        <v>Function 7</v>
      </c>
      <c r="I2" s="4" t="str">
        <f>'General Inputs'!K$14</f>
        <v>Function 8</v>
      </c>
      <c r="J2" s="4" t="str">
        <f>'General Inputs'!L$14</f>
        <v>Function 9</v>
      </c>
      <c r="K2" s="4" t="str">
        <f>'General Inputs'!M$14</f>
        <v>Function 10</v>
      </c>
      <c r="L2" s="4" t="str">
        <f>'General Inputs'!N$14</f>
        <v>Function 11</v>
      </c>
      <c r="M2" s="4" t="str">
        <f>'General Inputs'!O$14</f>
        <v>Function 12</v>
      </c>
    </row>
    <row r="3" spans="1:14">
      <c r="A3" s="4" t="str">
        <f>A9</f>
        <v>Demand</v>
      </c>
      <c r="B3" t="str">
        <f>'Input-Allocators'!D27</f>
        <v>Product_Dem</v>
      </c>
      <c r="C3" t="str">
        <f>'Input-Allocators'!E27</f>
        <v>Transm_Dem</v>
      </c>
      <c r="D3" t="str">
        <f>'Input-Allocators'!F27</f>
        <v>Distrib_Dem</v>
      </c>
      <c r="E3" t="str">
        <f>'Input-Allocators'!G27</f>
        <v>Cust_Dem</v>
      </c>
      <c r="F3" t="str">
        <f>'Input-Allocators'!H27</f>
        <v>Gas Supply_Dem</v>
      </c>
      <c r="G3">
        <f>'Input-Allocators'!I27</f>
        <v>0</v>
      </c>
      <c r="H3">
        <f>'Input-Allocators'!J27</f>
        <v>0</v>
      </c>
      <c r="I3">
        <f>'Input-Allocators'!K27</f>
        <v>0</v>
      </c>
      <c r="J3">
        <f>'Input-Allocators'!L27</f>
        <v>0</v>
      </c>
      <c r="K3">
        <f>'Input-Allocators'!M27</f>
        <v>0</v>
      </c>
      <c r="L3">
        <f>'Input-Allocators'!N27</f>
        <v>0</v>
      </c>
      <c r="M3">
        <f>'Input-Allocators'!O27</f>
        <v>0</v>
      </c>
      <c r="N3" s="300"/>
    </row>
    <row r="4" spans="1:14">
      <c r="A4" s="4" t="str">
        <f>A10</f>
        <v>Commodity</v>
      </c>
      <c r="B4" t="str">
        <f>'Input-Allocators'!D28</f>
        <v>Product_Comm</v>
      </c>
      <c r="C4" t="str">
        <f>'Input-Allocators'!E28</f>
        <v>Transm_Comm</v>
      </c>
      <c r="D4" t="str">
        <f>'Input-Allocators'!F28</f>
        <v>Distrib_Comm</v>
      </c>
      <c r="E4" t="str">
        <f>'Input-Allocators'!G28</f>
        <v>Cust_Comm</v>
      </c>
      <c r="F4" t="str">
        <f>'Input-Allocators'!H28</f>
        <v>Gas Supply_Comm</v>
      </c>
      <c r="G4">
        <f>'Input-Allocators'!I28</f>
        <v>0</v>
      </c>
      <c r="H4">
        <f>'Input-Allocators'!J28</f>
        <v>0</v>
      </c>
      <c r="I4">
        <f>'Input-Allocators'!K28</f>
        <v>0</v>
      </c>
      <c r="J4">
        <f>'Input-Allocators'!L28</f>
        <v>0</v>
      </c>
      <c r="K4">
        <f>'Input-Allocators'!M28</f>
        <v>0</v>
      </c>
      <c r="L4">
        <f>'Input-Allocators'!N28</f>
        <v>0</v>
      </c>
      <c r="M4">
        <f>'Input-Allocators'!O28</f>
        <v>0</v>
      </c>
      <c r="N4" s="300"/>
    </row>
    <row r="5" spans="1:14">
      <c r="A5" s="4" t="str">
        <f>A11</f>
        <v>Customer</v>
      </c>
      <c r="B5" t="str">
        <f>'Input-Allocators'!D29</f>
        <v>Product_Cust</v>
      </c>
      <c r="C5" t="str">
        <f>'Input-Allocators'!E29</f>
        <v>Transm_Cust</v>
      </c>
      <c r="D5" t="str">
        <f>'Input-Allocators'!F29</f>
        <v>Distrib_Cust</v>
      </c>
      <c r="E5" t="str">
        <f>'Input-Allocators'!G29</f>
        <v>Cust_Cust</v>
      </c>
      <c r="F5" t="str">
        <f>'Input-Allocators'!H29</f>
        <v>Gas Supply_Cust</v>
      </c>
      <c r="G5">
        <f>'Input-Allocators'!I29</f>
        <v>0</v>
      </c>
      <c r="H5">
        <f>'Input-Allocators'!J29</f>
        <v>0</v>
      </c>
      <c r="I5">
        <f>'Input-Allocators'!K29</f>
        <v>0</v>
      </c>
      <c r="J5">
        <f>'Input-Allocators'!L29</f>
        <v>0</v>
      </c>
      <c r="K5">
        <f>'Input-Allocators'!M29</f>
        <v>0</v>
      </c>
      <c r="L5">
        <f>'Input-Allocators'!N29</f>
        <v>0</v>
      </c>
      <c r="M5">
        <f>'Input-Allocators'!O29</f>
        <v>0</v>
      </c>
      <c r="N5" s="300"/>
    </row>
    <row r="6" spans="1:14">
      <c r="N6" s="20"/>
    </row>
    <row r="7" spans="1:14">
      <c r="A7" s="31" t="s">
        <v>490</v>
      </c>
    </row>
    <row r="8" spans="1:14">
      <c r="B8" s="4" t="str">
        <f>'General Inputs'!D$14</f>
        <v>Production</v>
      </c>
      <c r="C8" s="4" t="str">
        <f>'General Inputs'!E$14</f>
        <v>Transmission</v>
      </c>
      <c r="D8" s="4" t="str">
        <f>'General Inputs'!F$14</f>
        <v>Distribution</v>
      </c>
      <c r="E8" s="4" t="str">
        <f>'General Inputs'!G$14</f>
        <v>Customer</v>
      </c>
      <c r="F8" s="4" t="str">
        <f>'General Inputs'!H$14</f>
        <v>Gas Supply</v>
      </c>
      <c r="G8" s="4" t="str">
        <f>'General Inputs'!I$14</f>
        <v>Function 6</v>
      </c>
      <c r="H8" s="4" t="str">
        <f>'General Inputs'!J$14</f>
        <v>Function 7</v>
      </c>
      <c r="I8" s="4" t="str">
        <f>'General Inputs'!K$14</f>
        <v>Function 8</v>
      </c>
      <c r="J8" s="4" t="str">
        <f>'General Inputs'!L$14</f>
        <v>Function 9</v>
      </c>
      <c r="K8" s="4" t="str">
        <f>'General Inputs'!M$14</f>
        <v>Function 10</v>
      </c>
      <c r="L8" s="4" t="str">
        <f>'General Inputs'!N$14</f>
        <v>Function 11</v>
      </c>
      <c r="M8" s="4" t="str">
        <f>'General Inputs'!O$14</f>
        <v>Function 12</v>
      </c>
    </row>
    <row r="9" spans="1:14">
      <c r="A9" s="4" t="str">
        <f>'Input-Allocators'!$D$18</f>
        <v>Demand</v>
      </c>
      <c r="B9" s="27" t="str">
        <f ca="1">IF(AND(OR(B18&gt;2, B18&lt;2), B18&lt;&gt;0), 'Required Sheets'!B3, "")</f>
        <v/>
      </c>
      <c r="C9" s="27" t="str">
        <f ca="1">IF(AND(OR(C18&gt;2, C18&lt;2), C18&lt;&gt;0), 'Required Sheets'!C3, "")</f>
        <v>Transm_Dem</v>
      </c>
      <c r="D9" s="27" t="str">
        <f ca="1">IF(AND(OR(D18&gt;2, D18&lt;2), D18&lt;&gt;0), 'Required Sheets'!D3, "")</f>
        <v>Distrib_Dem</v>
      </c>
      <c r="E9" s="27" t="str">
        <f ca="1">IF(AND(OR(E18&gt;2, E18&lt;2), E18&lt;&gt;0), 'Required Sheets'!E3, "")</f>
        <v/>
      </c>
      <c r="F9" s="27" t="str">
        <f ca="1">IF(AND(OR(F18&gt;2, F18&lt;2), F18&lt;&gt;0), 'Required Sheets'!F3, "")</f>
        <v/>
      </c>
      <c r="G9" s="27" t="str">
        <f ca="1">IF(AND(OR(G18&gt;2, G18&lt;2), G18&lt;&gt;0), 'Required Sheets'!G3, "")</f>
        <v/>
      </c>
      <c r="H9" s="27" t="str">
        <f ca="1">IF(AND(OR(H18&gt;2, H18&lt;2), H18&lt;&gt;0), 'Required Sheets'!H3, "")</f>
        <v/>
      </c>
      <c r="I9" s="27" t="str">
        <f ca="1">IF(AND(OR(I18&gt;2, I18&lt;2), I18&lt;&gt;0), 'Required Sheets'!I3, "")</f>
        <v/>
      </c>
      <c r="J9" s="27" t="str">
        <f ca="1">IF(AND(OR(J18&gt;2, J18&lt;2), J18&lt;&gt;0), 'Required Sheets'!J3, "")</f>
        <v/>
      </c>
      <c r="K9" s="27" t="str">
        <f ca="1">IF(AND(OR(K18&gt;2, K18&lt;2), K18&lt;&gt;0), 'Required Sheets'!K3, "")</f>
        <v/>
      </c>
      <c r="L9" s="27" t="str">
        <f ca="1">IF(AND(OR(L18&gt;2, L18&lt;2), L18&lt;&gt;0), 'Required Sheets'!L3, "")</f>
        <v/>
      </c>
      <c r="M9" s="27" t="str">
        <f ca="1">IF(AND(OR(M18&gt;2, M18&lt;2), M18&lt;&gt;0), 'Required Sheets'!M3, "")</f>
        <v/>
      </c>
    </row>
    <row r="10" spans="1:14">
      <c r="A10" s="4" t="str">
        <f>'Input-Allocators'!$E$18</f>
        <v>Commodity</v>
      </c>
      <c r="B10" s="27" t="str">
        <f ca="1">IF(AND(OR(B19&gt;2, B19&lt;2), B19&lt;&gt;0), 'Required Sheets'!B4, "")</f>
        <v>Product_Comm</v>
      </c>
      <c r="C10" s="27" t="str">
        <f ca="1">IF(AND(OR(C19&gt;2, C19&lt;2), C19&lt;&gt;0), 'Required Sheets'!C4, "")</f>
        <v/>
      </c>
      <c r="D10" s="27" t="str">
        <f ca="1">IF(AND(OR(D19&gt;2, D19&lt;2), D19&lt;&gt;0), 'Required Sheets'!D4, "")</f>
        <v/>
      </c>
      <c r="E10" s="27" t="str">
        <f ca="1">IF(AND(OR(E19&gt;2, E19&lt;2), E19&lt;&gt;0), 'Required Sheets'!E4, "")</f>
        <v/>
      </c>
      <c r="F10" s="27" t="str">
        <f ca="1">IF(AND(OR(F19&gt;2, F19&lt;2), F19&lt;&gt;0), 'Required Sheets'!F4, "")</f>
        <v>Gas Supply_Comm</v>
      </c>
      <c r="G10" s="27" t="str">
        <f ca="1">IF(AND(OR(G19&gt;2, G19&lt;2), G19&lt;&gt;0), 'Required Sheets'!G4, "")</f>
        <v/>
      </c>
      <c r="H10" s="27" t="str">
        <f ca="1">IF(AND(OR(H19&gt;2, H19&lt;2), H19&lt;&gt;0), 'Required Sheets'!H4, "")</f>
        <v/>
      </c>
      <c r="I10" s="27" t="str">
        <f ca="1">IF(AND(OR(I19&gt;2, I19&lt;2), I19&lt;&gt;0), 'Required Sheets'!I4, "")</f>
        <v/>
      </c>
      <c r="J10" s="27" t="str">
        <f ca="1">IF(AND(OR(J19&gt;2, J19&lt;2), J19&lt;&gt;0), 'Required Sheets'!J4, "")</f>
        <v/>
      </c>
      <c r="K10" s="27" t="str">
        <f ca="1">IF(AND(OR(K19&gt;2, K19&lt;2), K19&lt;&gt;0), 'Required Sheets'!K4, "")</f>
        <v/>
      </c>
      <c r="L10" s="27" t="str">
        <f ca="1">IF(AND(OR(L19&gt;2, L19&lt;2), L19&lt;&gt;0), 'Required Sheets'!L4, "")</f>
        <v/>
      </c>
      <c r="M10" s="27" t="str">
        <f ca="1">IF(AND(OR(M19&gt;2, M19&lt;2), M19&lt;&gt;0), 'Required Sheets'!M4, "")</f>
        <v/>
      </c>
    </row>
    <row r="11" spans="1:14">
      <c r="A11" s="4" t="str">
        <f>'Input-Allocators'!$F$18</f>
        <v>Customer</v>
      </c>
      <c r="B11" s="27" t="str">
        <f ca="1">IF(AND(OR(B20&gt;2, B20&lt;2), B20&lt;&gt;0), 'Required Sheets'!B5, "")</f>
        <v/>
      </c>
      <c r="C11" s="27" t="str">
        <f ca="1">IF(AND(OR(C20&gt;2, C20&lt;2), C20&lt;&gt;0), 'Required Sheets'!C5, "")</f>
        <v/>
      </c>
      <c r="D11" s="27" t="str">
        <f ca="1">IF(AND(OR(D20&gt;2, D20&lt;2), D20&lt;&gt;0), 'Required Sheets'!D5, "")</f>
        <v>Distrib_Cust</v>
      </c>
      <c r="E11" s="27" t="str">
        <f ca="1">IF(AND(OR(E20&gt;2, E20&lt;2), E20&lt;&gt;0), 'Required Sheets'!E5, "")</f>
        <v>Cust_Cust</v>
      </c>
      <c r="F11" s="27" t="str">
        <f ca="1">IF(AND(OR(F20&gt;2, F20&lt;2), F20&lt;&gt;0), 'Required Sheets'!F5, "")</f>
        <v/>
      </c>
      <c r="G11" s="27" t="str">
        <f ca="1">IF(AND(OR(G20&gt;2, G20&lt;2), G20&lt;&gt;0), 'Required Sheets'!G5, "")</f>
        <v/>
      </c>
      <c r="H11" s="27" t="str">
        <f ca="1">IF(AND(OR(H20&gt;2, H20&lt;2), H20&lt;&gt;0), 'Required Sheets'!H5, "")</f>
        <v/>
      </c>
      <c r="I11" s="27" t="str">
        <f ca="1">IF(AND(OR(I20&gt;2, I20&lt;2), I20&lt;&gt;0), 'Required Sheets'!I5, "")</f>
        <v/>
      </c>
      <c r="J11" s="27" t="str">
        <f ca="1">IF(AND(OR(J20&gt;2, J20&lt;2), J20&lt;&gt;0), 'Required Sheets'!J5, "")</f>
        <v/>
      </c>
      <c r="K11" s="27" t="str">
        <f ca="1">IF(AND(OR(K20&gt;2, K20&lt;2), K20&lt;&gt;0), 'Required Sheets'!K5, "")</f>
        <v/>
      </c>
      <c r="L11" s="27" t="str">
        <f ca="1">IF(AND(OR(L20&gt;2, L20&lt;2), L20&lt;&gt;0), 'Required Sheets'!L5, "")</f>
        <v/>
      </c>
      <c r="M11" s="27" t="str">
        <f ca="1">IF(AND(OR(M20&gt;2, M20&lt;2), M20&lt;&gt;0), 'Required Sheets'!M5, "")</f>
        <v/>
      </c>
    </row>
    <row r="13" spans="1:14">
      <c r="A13" s="4" t="str">
        <f>'Input-Allocators'!$D$18</f>
        <v>Demand</v>
      </c>
      <c r="B13" s="160" t="str">
        <f>B$8&amp;" "&amp; $A9</f>
        <v>Production Demand</v>
      </c>
      <c r="C13" s="160" t="str">
        <f t="shared" ref="C13:M13" si="0">C$8&amp;" "&amp; $A9</f>
        <v>Transmission Demand</v>
      </c>
      <c r="D13" s="160" t="str">
        <f t="shared" si="0"/>
        <v>Distribution Demand</v>
      </c>
      <c r="E13" s="160" t="str">
        <f t="shared" si="0"/>
        <v>Customer Demand</v>
      </c>
      <c r="F13" s="160" t="str">
        <f t="shared" si="0"/>
        <v>Gas Supply Demand</v>
      </c>
      <c r="G13" s="160" t="str">
        <f t="shared" si="0"/>
        <v>Function 6 Demand</v>
      </c>
      <c r="H13" s="160" t="str">
        <f t="shared" si="0"/>
        <v>Function 7 Demand</v>
      </c>
      <c r="I13" s="160" t="str">
        <f t="shared" si="0"/>
        <v>Function 8 Demand</v>
      </c>
      <c r="J13" s="160" t="str">
        <f t="shared" si="0"/>
        <v>Function 9 Demand</v>
      </c>
      <c r="K13" s="160" t="str">
        <f t="shared" si="0"/>
        <v>Function 10 Demand</v>
      </c>
      <c r="L13" s="160" t="str">
        <f t="shared" si="0"/>
        <v>Function 11 Demand</v>
      </c>
      <c r="M13" s="160" t="str">
        <f t="shared" si="0"/>
        <v>Function 12 Demand</v>
      </c>
    </row>
    <row r="14" spans="1:14">
      <c r="A14" s="4" t="str">
        <f>'Input-Allocators'!$E$18</f>
        <v>Commodity</v>
      </c>
      <c r="B14" s="160" t="str">
        <f>B$8&amp;" "&amp; $A10</f>
        <v>Production Commodity</v>
      </c>
      <c r="C14" s="160" t="str">
        <f>C$8&amp;" "&amp; $A10</f>
        <v>Transmission Commodity</v>
      </c>
      <c r="D14" s="160" t="str">
        <f>D$8&amp;" "&amp; $A10</f>
        <v>Distribution Commodity</v>
      </c>
      <c r="E14" s="160" t="str">
        <f>E$8&amp;" "&amp; $A10</f>
        <v>Customer Commodity</v>
      </c>
      <c r="F14" s="160" t="str">
        <f>F$8&amp;" "&amp; $A10</f>
        <v>Gas Supply Commodity</v>
      </c>
      <c r="G14" s="160" t="str">
        <f>G$8&amp;" "&amp; $A10</f>
        <v>Function 6 Commodity</v>
      </c>
      <c r="H14" s="160" t="str">
        <f t="shared" ref="B14:M15" si="1">H$8&amp;" "&amp; $A10</f>
        <v>Function 7 Commodity</v>
      </c>
      <c r="I14" s="160" t="str">
        <f t="shared" si="1"/>
        <v>Function 8 Commodity</v>
      </c>
      <c r="J14" s="160" t="str">
        <f t="shared" si="1"/>
        <v>Function 9 Commodity</v>
      </c>
      <c r="K14" s="160" t="str">
        <f t="shared" si="1"/>
        <v>Function 10 Commodity</v>
      </c>
      <c r="L14" s="160" t="str">
        <f t="shared" si="1"/>
        <v>Function 11 Commodity</v>
      </c>
      <c r="M14" s="160" t="str">
        <f t="shared" si="1"/>
        <v>Function 12 Commodity</v>
      </c>
    </row>
    <row r="15" spans="1:14">
      <c r="A15" s="4" t="str">
        <f>'Input-Allocators'!$F$18</f>
        <v>Customer</v>
      </c>
      <c r="B15" s="160" t="str">
        <f t="shared" si="1"/>
        <v>Production Customer</v>
      </c>
      <c r="C15" s="160" t="str">
        <f t="shared" si="1"/>
        <v>Transmission Customer</v>
      </c>
      <c r="D15" s="160" t="str">
        <f t="shared" si="1"/>
        <v>Distribution Customer</v>
      </c>
      <c r="E15" s="160" t="str">
        <f t="shared" si="1"/>
        <v>Customer Customer</v>
      </c>
      <c r="F15" s="160" t="str">
        <f t="shared" si="1"/>
        <v>Gas Supply Customer</v>
      </c>
      <c r="G15" s="160" t="str">
        <f t="shared" si="1"/>
        <v>Function 6 Customer</v>
      </c>
      <c r="H15" s="160" t="str">
        <f t="shared" si="1"/>
        <v>Function 7 Customer</v>
      </c>
      <c r="I15" s="160" t="str">
        <f t="shared" si="1"/>
        <v>Function 8 Customer</v>
      </c>
      <c r="J15" s="160" t="str">
        <f t="shared" si="1"/>
        <v>Function 9 Customer</v>
      </c>
      <c r="K15" s="160" t="str">
        <f t="shared" si="1"/>
        <v>Function 10 Customer</v>
      </c>
      <c r="L15" s="160" t="str">
        <f t="shared" si="1"/>
        <v>Function 11 Customer</v>
      </c>
      <c r="M15" s="160" t="str">
        <f t="shared" si="1"/>
        <v>Function 12 Customer</v>
      </c>
    </row>
    <row r="17" spans="1:14">
      <c r="B17" s="4" t="str">
        <f>'General Inputs'!D$14</f>
        <v>Production</v>
      </c>
      <c r="C17" s="4" t="str">
        <f>'General Inputs'!E$14</f>
        <v>Transmission</v>
      </c>
      <c r="D17" s="4" t="str">
        <f>'General Inputs'!F$14</f>
        <v>Distribution</v>
      </c>
      <c r="E17" s="4" t="str">
        <f>'General Inputs'!G$14</f>
        <v>Customer</v>
      </c>
      <c r="F17" s="4" t="str">
        <f>'General Inputs'!H$14</f>
        <v>Gas Supply</v>
      </c>
      <c r="G17" s="4" t="str">
        <f>'General Inputs'!I$14</f>
        <v>Function 6</v>
      </c>
      <c r="H17" s="4" t="str">
        <f>'General Inputs'!J$14</f>
        <v>Function 7</v>
      </c>
      <c r="I17" s="4" t="str">
        <f>'General Inputs'!K$14</f>
        <v>Function 8</v>
      </c>
      <c r="J17" s="4" t="str">
        <f>'General Inputs'!L$14</f>
        <v>Function 9</v>
      </c>
      <c r="K17" s="4" t="str">
        <f>'General Inputs'!M$14</f>
        <v>Function 10</v>
      </c>
      <c r="L17" s="4" t="str">
        <f>'General Inputs'!N$14</f>
        <v>Function 11</v>
      </c>
      <c r="M17" s="4" t="str">
        <f>'General Inputs'!O$14</f>
        <v>Function 12</v>
      </c>
    </row>
    <row r="18" spans="1:14">
      <c r="A18" s="4" t="str">
        <f>'Input-Allocators'!$D$18</f>
        <v>Demand</v>
      </c>
      <c r="B18" s="32">
        <f ca="1">IFERROR(SUM(INDEX(Classification!$A$6:$BB$367,,MATCH(B13,Classification!$A$6:$BB$6,0))),0)</f>
        <v>0</v>
      </c>
      <c r="C18" s="32">
        <f ca="1">IFERROR(SUM(INDEX(Classification!$A$6:$BB$367,,MATCH(C13,Classification!$A$6:$BB$6,0))),0)</f>
        <v>452913.76020686631</v>
      </c>
      <c r="D18" s="32">
        <f ca="1">IFERROR(SUM(INDEX(Classification!$A$6:$BB$367,,MATCH(D13,Classification!$A$6:$BB$6,0))),0)</f>
        <v>3503142.8506324338</v>
      </c>
      <c r="E18" s="32">
        <f ca="1">IFERROR(SUM(INDEX(Classification!$A$6:$BB$367,,MATCH(E13,Classification!$A$6:$BB$6,0))),0)</f>
        <v>0</v>
      </c>
      <c r="F18" s="32">
        <f ca="1">IFERROR(SUM(INDEX(Classification!$A$6:$BB$367,,MATCH(F13,Classification!$A$6:$BB$6,0))),0)</f>
        <v>0</v>
      </c>
      <c r="G18" s="32">
        <f ca="1">IFERROR(SUM(INDEX(Classification!$A$6:$BB$367,,MATCH(G13,Classification!$A$6:$BB$6,0))),0)</f>
        <v>0</v>
      </c>
      <c r="H18" s="32">
        <f ca="1">IFERROR(SUM(INDEX(Classification!$A$6:$BB$367,,MATCH(H13,Classification!$A$6:$BB$6,0))),0)</f>
        <v>0</v>
      </c>
      <c r="I18" s="32">
        <f ca="1">IFERROR(SUM(INDEX(Classification!$A$6:$BB$367,,MATCH(I13,Classification!$A$6:$BB$6,0))),0)</f>
        <v>0</v>
      </c>
      <c r="J18" s="32">
        <f ca="1">IFERROR(SUM(INDEX(Classification!$A$6:$BB$367,,MATCH(J13,Classification!$A$6:$BB$6,0))),0)</f>
        <v>0</v>
      </c>
      <c r="K18" s="32">
        <f ca="1">IFERROR(SUM(INDEX(Classification!$A$6:$BB$367,,MATCH(K13,Classification!$A$6:$BB$6,0))),0)</f>
        <v>0</v>
      </c>
      <c r="L18" s="32">
        <f ca="1">IFERROR(SUM(INDEX(Classification!$A$6:$BB$367,,MATCH(L13,Classification!$A$6:$BB$6,0))),0)</f>
        <v>0</v>
      </c>
      <c r="M18" s="32">
        <f ca="1">IFERROR(SUM(INDEX(Classification!$A$6:$BB$367,,MATCH(M13,Classification!$A$6:$BB$6,0))),0)</f>
        <v>0</v>
      </c>
    </row>
    <row r="19" spans="1:14">
      <c r="A19" s="4" t="str">
        <f>'Input-Allocators'!$E$18</f>
        <v>Commodity</v>
      </c>
      <c r="B19" s="32">
        <f ca="1">IFERROR(SUM(INDEX(Classification!$A$6:$BB$367,,MATCH(B14,Classification!$A$6:$BB$6,0))),0)</f>
        <v>76985.513116936869</v>
      </c>
      <c r="C19" s="32">
        <f ca="1">IFERROR(SUM(INDEX(Classification!$A$6:$BB$367,,MATCH(C14,Classification!$A$6:$BB$6,0))),0)</f>
        <v>0</v>
      </c>
      <c r="D19" s="32">
        <f ca="1">IFERROR(SUM(INDEX(Classification!$A$6:$BB$367,,MATCH(D14,Classification!$A$6:$BB$6,0))),0)</f>
        <v>0</v>
      </c>
      <c r="E19" s="32">
        <f ca="1">IFERROR(SUM(INDEX(Classification!$A$6:$BB$367,,MATCH(E14,Classification!$A$6:$BB$6,0))),0)</f>
        <v>0</v>
      </c>
      <c r="F19" s="32">
        <f ca="1">IFERROR(SUM(INDEX(Classification!$A$6:$BB$367,,MATCH(F14,Classification!$A$6:$BB$6,0))),0)</f>
        <v>1312808.4200000004</v>
      </c>
      <c r="G19" s="32">
        <f ca="1">IFERROR(SUM(INDEX(Classification!$A$6:$BB$367,,MATCH(G14,Classification!$A$6:$BB$6,0))),0)</f>
        <v>0</v>
      </c>
      <c r="H19" s="32">
        <f ca="1">IFERROR(SUM(INDEX(Classification!$A$6:$BB$367,,MATCH(H14,Classification!$A$6:$BB$6,0))),0)</f>
        <v>0</v>
      </c>
      <c r="I19" s="32">
        <f ca="1">IFERROR(SUM(INDEX(Classification!$A$6:$BB$367,,MATCH(I14,Classification!$A$6:$BB$6,0))),0)</f>
        <v>0</v>
      </c>
      <c r="J19" s="32">
        <f ca="1">IFERROR(SUM(INDEX(Classification!$A$6:$BB$367,,MATCH(J14,Classification!$A$6:$BB$6,0))),0)</f>
        <v>0</v>
      </c>
      <c r="K19" s="32">
        <f ca="1">IFERROR(SUM(INDEX(Classification!$A$6:$BB$367,,MATCH(K14,Classification!$A$6:$BB$6,0))),0)</f>
        <v>0</v>
      </c>
      <c r="L19" s="32">
        <f ca="1">IFERROR(SUM(INDEX(Classification!$A$6:$BB$367,,MATCH(L14,Classification!$A$6:$BB$6,0))),0)</f>
        <v>0</v>
      </c>
      <c r="M19" s="32">
        <f ca="1">IFERROR(SUM(INDEX(Classification!$A$6:$BB$367,,MATCH(M14,Classification!$A$6:$BB$6,0))),0)</f>
        <v>0</v>
      </c>
    </row>
    <row r="20" spans="1:14">
      <c r="A20" s="4" t="str">
        <f>'Input-Allocators'!$F$18</f>
        <v>Customer</v>
      </c>
      <c r="B20" s="32">
        <f ca="1">IFERROR(SUM(INDEX(Classification!$A$6:$BB$367,,MATCH(B15,Classification!$A$6:$BB$6,0))),0)</f>
        <v>0</v>
      </c>
      <c r="C20" s="32">
        <f ca="1">IFERROR(SUM(INDEX(Classification!$A$6:$BB$367,,MATCH(C15,Classification!$A$6:$BB$6,0))),0)</f>
        <v>0</v>
      </c>
      <c r="D20" s="32">
        <f ca="1">IFERROR(SUM(INDEX(Classification!$A$6:$BB$367,,MATCH(D15,Classification!$A$6:$BB$6,0))),0)</f>
        <v>37876.203807800244</v>
      </c>
      <c r="E20" s="32">
        <f ca="1">IFERROR(SUM(INDEX(Classification!$A$6:$BB$367,,MATCH(E15,Classification!$A$6:$BB$6,0))),0)</f>
        <v>2582796.1349107586</v>
      </c>
      <c r="F20" s="32">
        <f ca="1">IFERROR(SUM(INDEX(Classification!$A$6:$BB$367,,MATCH(F15,Classification!$A$6:$BB$6,0))),0)</f>
        <v>0</v>
      </c>
      <c r="G20" s="32">
        <f ca="1">IFERROR(SUM(INDEX(Classification!$A$6:$BB$367,,MATCH(G15,Classification!$A$6:$BB$6,0))),0)</f>
        <v>0</v>
      </c>
      <c r="H20" s="32">
        <f ca="1">IFERROR(SUM(INDEX(Classification!$A$6:$BB$367,,MATCH(H15,Classification!$A$6:$BB$6,0))),0)</f>
        <v>0</v>
      </c>
      <c r="I20" s="32">
        <f ca="1">IFERROR(SUM(INDEX(Classification!$A$6:$BB$367,,MATCH(I15,Classification!$A$6:$BB$6,0))),0)</f>
        <v>0</v>
      </c>
      <c r="J20" s="32">
        <f ca="1">IFERROR(SUM(INDEX(Classification!$A$6:$BB$367,,MATCH(J15,Classification!$A$6:$BB$6,0))),0)</f>
        <v>0</v>
      </c>
      <c r="K20" s="32">
        <f ca="1">IFERROR(SUM(INDEX(Classification!$A$6:$BB$367,,MATCH(K15,Classification!$A$6:$BB$6,0))),0)</f>
        <v>0</v>
      </c>
      <c r="L20" s="32">
        <f ca="1">IFERROR(SUM(INDEX(Classification!$A$6:$BB$367,,MATCH(L15,Classification!$A$6:$BB$6,0))),0)</f>
        <v>0</v>
      </c>
      <c r="M20" s="32">
        <f ca="1">IFERROR(SUM(INDEX(Classification!$A$6:$BB$367,,MATCH(M15,Classification!$A$6:$BB$6,0))),0)</f>
        <v>0</v>
      </c>
    </row>
    <row r="21" spans="1:14">
      <c r="A21" s="1" t="s">
        <v>80</v>
      </c>
      <c r="B21" t="str">
        <f ca="1">IFERROR(VLOOKUP($A$21,INDIRECT(B9&amp;"!C:E"),3,FALSE),"")</f>
        <v/>
      </c>
      <c r="E21" t="str">
        <f t="shared" ref="E21:M21" ca="1" si="2">IFERROR(VLOOKUP($A$21,INDIRECT(E9&amp;"!C:E"),3,FALSE),"")</f>
        <v/>
      </c>
      <c r="F21" t="str">
        <f t="shared" ca="1" si="2"/>
        <v/>
      </c>
      <c r="G21" t="str">
        <f t="shared" ca="1" si="2"/>
        <v/>
      </c>
      <c r="H21" t="str">
        <f t="shared" ca="1" si="2"/>
        <v/>
      </c>
      <c r="I21" t="str">
        <f t="shared" ca="1" si="2"/>
        <v/>
      </c>
      <c r="J21" t="str">
        <f t="shared" ca="1" si="2"/>
        <v/>
      </c>
      <c r="K21" t="str">
        <f t="shared" ca="1" si="2"/>
        <v/>
      </c>
      <c r="L21" t="str">
        <f t="shared" ca="1" si="2"/>
        <v/>
      </c>
      <c r="M21" t="str">
        <f t="shared" ca="1" si="2"/>
        <v/>
      </c>
    </row>
    <row r="22" spans="1:14">
      <c r="E22" t="str">
        <f ca="1">IFERROR(VLOOKUP($A$21,INDIRECT(E10&amp;"!C:E"),3,FALSE),"")</f>
        <v/>
      </c>
      <c r="F22" t="str">
        <f ca="1">IFERROR(VLOOKUP($A$21,INDIRECT(F10&amp;"!C:E"),3,FALSE),"")</f>
        <v/>
      </c>
      <c r="H22" t="str">
        <f ca="1">IFERROR(VLOOKUP($A$21,INDIRECT(H10&amp;"!C:E"),3,FALSE),"")</f>
        <v/>
      </c>
      <c r="I22" t="str">
        <f ca="1">IFERROR(VLOOKUP($A$21,INDIRECT(I10&amp;"!C:E"),3,FALSE),"")</f>
        <v/>
      </c>
    </row>
    <row r="23" spans="1:14">
      <c r="A23" s="103"/>
      <c r="B23" s="102" t="str">
        <f>'Input-Allocators'!$D$18</f>
        <v>Demand</v>
      </c>
      <c r="C23" s="102" t="str">
        <f>'Input-Allocators'!$E$18</f>
        <v>Commodity</v>
      </c>
      <c r="D23" s="102" t="str">
        <f>'Input-Allocators'!$F$18</f>
        <v>Customer</v>
      </c>
      <c r="E23" t="str">
        <f ca="1">IFERROR(VLOOKUP($A$21,INDIRECT(E11&amp;"!C:E"),3,FALSE),"")</f>
        <v/>
      </c>
      <c r="F23" s="101" t="s">
        <v>491</v>
      </c>
      <c r="G23" s="102" t="str">
        <f>'Input-Allocators'!$D$18</f>
        <v>Demand</v>
      </c>
      <c r="H23" s="102" t="str">
        <f>'Input-Allocators'!$E$18</f>
        <v>Commodity</v>
      </c>
      <c r="I23" s="102" t="str">
        <f>'Input-Allocators'!$F$18</f>
        <v>Customer</v>
      </c>
      <c r="J23">
        <f ca="1">COUNTIF(J24:J35,"X")</f>
        <v>2</v>
      </c>
      <c r="K23">
        <f ca="1">COUNTIF(K24:K35,"X")</f>
        <v>2</v>
      </c>
      <c r="L23">
        <f ca="1">COUNTIF(L24:L35,"X")</f>
        <v>2</v>
      </c>
      <c r="M23" s="1" t="s">
        <v>490</v>
      </c>
      <c r="N23" s="1" t="s">
        <v>492</v>
      </c>
    </row>
    <row r="24" spans="1:14">
      <c r="A24" s="102" t="str">
        <f>'General Inputs'!D$14</f>
        <v>Production</v>
      </c>
      <c r="B24" s="103" t="str">
        <f ca="1">IF(B$9="","",B$9)</f>
        <v/>
      </c>
      <c r="C24" s="103" t="str">
        <f ca="1">IF(B$10="","",B$10)</f>
        <v>Product_Comm</v>
      </c>
      <c r="D24" s="103" t="str">
        <f ca="1">IF(B$11="","",B$11)</f>
        <v/>
      </c>
      <c r="F24" s="102" t="str">
        <f>'General Inputs'!I$14</f>
        <v>Function 6</v>
      </c>
      <c r="G24" s="103" t="str">
        <f ca="1">IFERROR(INDEX($B$24:$B$35,_xlfn.AGGREGATE(15,6,(ROW($B$24:$B$35)-ROW($B$24)+1)/($B$24:$B$35&lt;&gt;""),ROWS($B$24:B24))),"")</f>
        <v>Transm_Dem</v>
      </c>
      <c r="H24" s="103" t="str">
        <f ca="1">IFERROR(INDEX($C$24:$C$35,_xlfn.AGGREGATE(15,6,(ROW($C$24:$C$35)-ROW($C$24)+1)/($C$24:$C$35&lt;&gt;""),ROWS($C$24:C24))),"")</f>
        <v>Product_Comm</v>
      </c>
      <c r="I24" s="103" t="str">
        <f t="array" aca="1" ref="I24" ca="1">IFERROR(INDEX($D$24:$D$35,_xlfn.AGGREGATE(15,6,(ROW($D$24:$D$35)-ROW($D$24)+1)/($D$24:$D$35&lt;&gt;""),ROWS($D$24:D24))),"")</f>
        <v>Distrib_Cust</v>
      </c>
      <c r="J24" t="str">
        <f ca="1">IF(LEN(G24)&gt;0,"X","")</f>
        <v>X</v>
      </c>
      <c r="K24" t="str">
        <f ca="1">IF(LEN(H24)&gt;0,"X","")</f>
        <v>X</v>
      </c>
      <c r="L24" t="str">
        <f ca="1">IF(LEN(I24)&gt;0,"X","")</f>
        <v>X</v>
      </c>
      <c r="M24" t="str">
        <f t="shared" ref="M24:M35" ca="1" si="3">B24</f>
        <v/>
      </c>
      <c r="N24" t="str">
        <f t="array" aca="1" ref="N24" ca="1">IFERROR(_xlfn.SINGLE(INDEX($M$24:$M$59,_xlfn.AGGREGATE(15,6,(ROW($M$24:$M$59)-ROW($M$24)+1)/($M$24:$M$59&lt;&gt;""),ROWS(M$24:$M24)))),"")</f>
        <v>Transm_Dem</v>
      </c>
    </row>
    <row r="25" spans="1:14">
      <c r="A25" s="102" t="str">
        <f>'General Inputs'!E$14</f>
        <v>Transmission</v>
      </c>
      <c r="B25" s="103" t="str">
        <f ca="1">IF(C$9="","",C$9)</f>
        <v>Transm_Dem</v>
      </c>
      <c r="C25" s="103" t="str">
        <f ca="1">IF(C$10="","",C$10)</f>
        <v/>
      </c>
      <c r="D25" s="103" t="str">
        <f ca="1">IF(C$11="","",C$11)</f>
        <v/>
      </c>
      <c r="F25" s="102" t="str">
        <f>'General Inputs'!J$14</f>
        <v>Function 7</v>
      </c>
      <c r="G25" s="103" t="str">
        <f ca="1">IFERROR(INDEX($B$24:$B$35,_xlfn.AGGREGATE(15,6,(ROW($B$24:$B$35)-ROW($B$24)+1)/($B$24:$B$35&lt;&gt;""),ROWS($B$24:B25))),"")</f>
        <v>Distrib_Dem</v>
      </c>
      <c r="H25" s="103" t="str">
        <f ca="1">IFERROR(INDEX($C$24:$C$35,_xlfn.AGGREGATE(15,6,(ROW($C$24:$C$35)-ROW($C$24)+1)/($C$24:$C$35&lt;&gt;""),ROWS($C$24:C25))),"")</f>
        <v>Gas Supply_Comm</v>
      </c>
      <c r="I25" s="103" t="str">
        <f ca="1">IFERROR(INDEX($D$24:$D$35,_xlfn.AGGREGATE(15,6,(ROW($D$24:$D$35)-ROW($D$24)+1)/($D$24:$D$35&lt;&gt;""),ROWS($D$24:D25))),"")</f>
        <v>Cust_Cust</v>
      </c>
      <c r="J25" t="str">
        <f t="shared" ref="J25:L35" ca="1" si="4">IF(LEN(G25)&gt;0,"X","")</f>
        <v>X</v>
      </c>
      <c r="K25" t="str">
        <f t="shared" ca="1" si="4"/>
        <v>X</v>
      </c>
      <c r="L25" t="str">
        <f t="shared" ca="1" si="4"/>
        <v>X</v>
      </c>
      <c r="M25" t="str">
        <f t="shared" ca="1" si="3"/>
        <v>Transm_Dem</v>
      </c>
      <c r="N25" t="str">
        <f t="array" aca="1" ref="N25" ca="1">IFERROR(_xlfn.SINGLE(INDEX($M$24:$M$59,_xlfn.AGGREGATE(15,6,(ROW($M$24:$M$59)-ROW($M$24)+1)/($M$24:$M$59&lt;&gt;""),ROWS(M$24:$M25)))),"")</f>
        <v>Distrib_Dem</v>
      </c>
    </row>
    <row r="26" spans="1:14">
      <c r="A26" s="102" t="str">
        <f>'General Inputs'!F$14</f>
        <v>Distribution</v>
      </c>
      <c r="B26" s="103" t="str">
        <f ca="1">IF(D$9="","",D$9)</f>
        <v>Distrib_Dem</v>
      </c>
      <c r="C26" s="103" t="str">
        <f ca="1">IF(D$10="","",D$10)</f>
        <v/>
      </c>
      <c r="D26" s="103" t="str">
        <f ca="1">IF(D$11="","",D$11)</f>
        <v>Distrib_Cust</v>
      </c>
      <c r="F26" s="102" t="str">
        <f>'General Inputs'!K$14</f>
        <v>Function 8</v>
      </c>
      <c r="G26" s="103" t="str">
        <f ca="1">IFERROR(INDEX($B$24:$B$35,_xlfn.AGGREGATE(15,6,(ROW($B$24:$B$35)-ROW($B$24)+1)/($B$24:$B$35&lt;&gt;""),ROWS($B$24:B26))),"")</f>
        <v/>
      </c>
      <c r="H26" s="103" t="str">
        <f ca="1">IFERROR(INDEX($C$24:$C$35,_xlfn.AGGREGATE(15,6,(ROW($C$24:$C$35)-ROW($C$24)+1)/($C$24:$C$35&lt;&gt;""),ROWS($C$24:C26))),"")</f>
        <v/>
      </c>
      <c r="I26" s="103" t="str">
        <f ca="1">IFERROR(INDEX($D$24:$D$35,_xlfn.AGGREGATE(15,6,(ROW($D$24:$D$35)-ROW($D$24)+1)/($D$24:$D$35&lt;&gt;""),ROWS($D$24:D26))),"")</f>
        <v/>
      </c>
      <c r="J26" t="str">
        <f t="shared" ca="1" si="4"/>
        <v/>
      </c>
      <c r="K26" t="str">
        <f t="shared" ca="1" si="4"/>
        <v/>
      </c>
      <c r="L26" t="str">
        <f t="shared" ca="1" si="4"/>
        <v/>
      </c>
      <c r="M26" t="str">
        <f t="shared" ca="1" si="3"/>
        <v>Distrib_Dem</v>
      </c>
      <c r="N26" t="str">
        <f t="array" aca="1" ref="N26" ca="1">IFERROR(_xlfn.SINGLE(INDEX($M$24:$M$59,_xlfn.AGGREGATE(15,6,(ROW($M$24:$M$59)-ROW($M$24)+1)/($M$24:$M$59&lt;&gt;""),ROWS(M$24:$M26)))),"")</f>
        <v>Product_Comm</v>
      </c>
    </row>
    <row r="27" spans="1:14">
      <c r="A27" s="102" t="str">
        <f>'General Inputs'!G$14</f>
        <v>Customer</v>
      </c>
      <c r="B27" s="103" t="str">
        <f ca="1">IF(E$9="","",E$9)</f>
        <v/>
      </c>
      <c r="C27" s="103" t="str">
        <f ca="1">IF(E$10="","",E$10)</f>
        <v/>
      </c>
      <c r="D27" s="103" t="str">
        <f ca="1">IF(E$11="","",E$11)</f>
        <v>Cust_Cust</v>
      </c>
      <c r="F27" s="102" t="str">
        <f>'General Inputs'!L$14</f>
        <v>Function 9</v>
      </c>
      <c r="G27" s="103" t="str">
        <f ca="1">IFERROR(INDEX($B$24:$B$35,_xlfn.AGGREGATE(15,6,(ROW($B$24:$B$35)-ROW($B$24)+1)/($B$24:$B$35&lt;&gt;""),ROWS($B$24:B27))),"")</f>
        <v/>
      </c>
      <c r="H27" s="103" t="str">
        <f ca="1">IFERROR(INDEX($C$24:$C$35,_xlfn.AGGREGATE(15,6,(ROW($C$24:$C$35)-ROW($C$24)+1)/($C$24:$C$35&lt;&gt;""),ROWS($C$24:C27))),"")</f>
        <v/>
      </c>
      <c r="I27" s="103" t="str">
        <f ca="1">IFERROR(INDEX($D$24:$D$35,_xlfn.AGGREGATE(15,6,(ROW($D$24:$D$35)-ROW($D$24)+1)/($D$24:$D$35&lt;&gt;""),ROWS($D$24:D27))),"")</f>
        <v/>
      </c>
      <c r="J27" t="str">
        <f t="shared" ca="1" si="4"/>
        <v/>
      </c>
      <c r="K27" t="str">
        <f t="shared" ca="1" si="4"/>
        <v/>
      </c>
      <c r="L27" t="str">
        <f t="shared" ca="1" si="4"/>
        <v/>
      </c>
      <c r="M27" t="str">
        <f t="shared" ca="1" si="3"/>
        <v/>
      </c>
      <c r="N27" t="str">
        <f t="array" aca="1" ref="N27" ca="1">IFERROR(_xlfn.SINGLE(INDEX($M$24:$M$59,_xlfn.AGGREGATE(15,6,(ROW($M$24:$M$59)-ROW($M$24)+1)/($M$24:$M$59&lt;&gt;""),ROWS(M$24:$M27)))),"")</f>
        <v>Gas Supply_Comm</v>
      </c>
    </row>
    <row r="28" spans="1:14">
      <c r="A28" s="102" t="str">
        <f>'General Inputs'!H$14</f>
        <v>Gas Supply</v>
      </c>
      <c r="B28" s="103" t="str">
        <f ca="1">IF(F$9="","",F$9)</f>
        <v/>
      </c>
      <c r="C28" s="103" t="str">
        <f ca="1">IF(F$10="","",F$10)</f>
        <v>Gas Supply_Comm</v>
      </c>
      <c r="D28" s="103" t="str">
        <f ca="1">IF(F$11="","",F$11)</f>
        <v/>
      </c>
      <c r="F28" s="102" t="str">
        <f>'General Inputs'!M$14</f>
        <v>Function 10</v>
      </c>
      <c r="G28" s="103" t="str">
        <f ca="1">IFERROR(INDEX($B$24:$B$35,_xlfn.AGGREGATE(15,6,(ROW($B$24:$B$35)-ROW($B$24)+1)/($B$24:$B$35&lt;&gt;""),ROWS($B$24:B28))),"")</f>
        <v/>
      </c>
      <c r="H28" s="103" t="str">
        <f ca="1">IFERROR(INDEX($C$24:$C$35,_xlfn.AGGREGATE(15,6,(ROW($C$24:$C$35)-ROW($C$24)+1)/($C$24:$C$35&lt;&gt;""),ROWS($C$24:C28))),"")</f>
        <v/>
      </c>
      <c r="I28" s="103" t="str">
        <f ca="1">IFERROR(INDEX($D$24:$D$35,_xlfn.AGGREGATE(15,6,(ROW($D$24:$D$35)-ROW($D$24)+1)/($D$24:$D$35&lt;&gt;""),ROWS($D$24:D28))),"")</f>
        <v/>
      </c>
      <c r="J28" t="str">
        <f t="shared" ca="1" si="4"/>
        <v/>
      </c>
      <c r="K28" t="str">
        <f t="shared" ca="1" si="4"/>
        <v/>
      </c>
      <c r="L28" t="str">
        <f t="shared" ca="1" si="4"/>
        <v/>
      </c>
      <c r="M28" t="str">
        <f t="shared" ca="1" si="3"/>
        <v/>
      </c>
      <c r="N28" t="str">
        <f t="array" aca="1" ref="N28" ca="1">IFERROR(_xlfn.SINGLE(INDEX($M$24:$M$59,_xlfn.AGGREGATE(15,6,(ROW($M$24:$M$59)-ROW($M$24)+1)/($M$24:$M$59&lt;&gt;""),ROWS(M$24:$M28)))),"")</f>
        <v>Distrib_Cust</v>
      </c>
    </row>
    <row r="29" spans="1:14">
      <c r="A29" s="102" t="str">
        <f>'General Inputs'!I$14</f>
        <v>Function 6</v>
      </c>
      <c r="B29" s="103" t="str">
        <f ca="1">IF(G$9="","",G$9)</f>
        <v/>
      </c>
      <c r="C29" s="103" t="str">
        <f ca="1">IF(G$10="","",G$10)</f>
        <v/>
      </c>
      <c r="D29" s="103" t="str">
        <f ca="1">IF(G$11="","",G$11)</f>
        <v/>
      </c>
      <c r="F29" s="102" t="str">
        <f>'General Inputs'!N$14</f>
        <v>Function 11</v>
      </c>
      <c r="G29" s="103" t="str">
        <f ca="1">IFERROR(INDEX($B$24:$B$35,_xlfn.AGGREGATE(15,6,(ROW($B$24:$B$35)-ROW($B$24)+1)/($B$24:$B$35&lt;&gt;""),ROWS($B$24:B29))),"")</f>
        <v/>
      </c>
      <c r="H29" s="103" t="str">
        <f ca="1">IFERROR(INDEX($C$24:$C$35,_xlfn.AGGREGATE(15,6,(ROW($C$24:$C$35)-ROW($C$24)+1)/($C$24:$C$35&lt;&gt;""),ROWS($C$24:C29))),"")</f>
        <v/>
      </c>
      <c r="I29" s="103" t="str">
        <f ca="1">IFERROR(INDEX($D$24:$D$35,_xlfn.AGGREGATE(15,6,(ROW($D$24:$D$35)-ROW($D$24)+1)/($D$24:$D$35&lt;&gt;""),ROWS($D$24:D29))),"")</f>
        <v/>
      </c>
      <c r="J29" t="str">
        <f t="shared" ca="1" si="4"/>
        <v/>
      </c>
      <c r="K29" t="str">
        <f t="shared" ca="1" si="4"/>
        <v/>
      </c>
      <c r="L29" t="str">
        <f t="shared" ca="1" si="4"/>
        <v/>
      </c>
      <c r="M29" t="str">
        <f t="shared" ca="1" si="3"/>
        <v/>
      </c>
      <c r="N29" t="str">
        <f t="array" aca="1" ref="N29" ca="1">IFERROR(_xlfn.SINGLE(INDEX($M$24:$M$59,_xlfn.AGGREGATE(15,6,(ROW($M$24:$M$59)-ROW($M$24)+1)/($M$24:$M$59&lt;&gt;""),ROWS(M$24:$M29)))),"")</f>
        <v>Cust_Cust</v>
      </c>
    </row>
    <row r="30" spans="1:14">
      <c r="A30" s="102" t="str">
        <f>'General Inputs'!J$14</f>
        <v>Function 7</v>
      </c>
      <c r="B30" s="103" t="str">
        <f ca="1">IF(H$9="","",H$9)</f>
        <v/>
      </c>
      <c r="C30" s="103" t="str">
        <f ca="1">IF(H$10="","",H$10)</f>
        <v/>
      </c>
      <c r="D30" s="103" t="str">
        <f ca="1">IF(H$11="","",H$11)</f>
        <v/>
      </c>
      <c r="F30" s="102" t="str">
        <f>'General Inputs'!O$14</f>
        <v>Function 12</v>
      </c>
      <c r="G30" s="103" t="str">
        <f ca="1">IFERROR(INDEX($B$24:$B$35,_xlfn.AGGREGATE(15,6,(ROW($B$24:$B$35)-ROW($B$24)+1)/($B$24:$B$35&lt;&gt;""),ROWS($B$24:B30))),"")</f>
        <v/>
      </c>
      <c r="H30" s="103" t="str">
        <f ca="1">IFERROR(INDEX($C$24:$C$35,_xlfn.AGGREGATE(15,6,(ROW($C$24:$C$35)-ROW($C$24)+1)/($C$24:$C$35&lt;&gt;""),ROWS($C$24:C30))),"")</f>
        <v/>
      </c>
      <c r="I30" s="103" t="str">
        <f ca="1">IFERROR(INDEX($D$24:$D$35,_xlfn.AGGREGATE(15,6,(ROW($D$24:$D$35)-ROW($D$24)+1)/($D$24:$D$35&lt;&gt;""),ROWS($D$24:D30))),"")</f>
        <v/>
      </c>
      <c r="J30" t="str">
        <f t="shared" ca="1" si="4"/>
        <v/>
      </c>
      <c r="K30" t="str">
        <f t="shared" ca="1" si="4"/>
        <v/>
      </c>
      <c r="L30" t="str">
        <f t="shared" ca="1" si="4"/>
        <v/>
      </c>
      <c r="M30" t="str">
        <f t="shared" ca="1" si="3"/>
        <v/>
      </c>
      <c r="N30" t="str">
        <f t="array" aca="1" ref="N30" ca="1">IFERROR(_xlfn.SINGLE(INDEX($M$24:$M$59,_xlfn.AGGREGATE(15,6,(ROW($M$24:$M$59)-ROW($M$24)+1)/($M$24:$M$59&lt;&gt;""),ROWS(M$24:$M30)))),"")</f>
        <v/>
      </c>
    </row>
    <row r="31" spans="1:14">
      <c r="A31" s="102" t="str">
        <f>'General Inputs'!K$14</f>
        <v>Function 8</v>
      </c>
      <c r="B31" s="103" t="str">
        <f ca="1">IF(I$9="","",I$9)</f>
        <v/>
      </c>
      <c r="C31" s="103" t="str">
        <f ca="1">IF(I$10="","",I$10)</f>
        <v/>
      </c>
      <c r="D31" s="103" t="str">
        <f ca="1">IF(I$11="","",I$11)</f>
        <v/>
      </c>
      <c r="F31" s="102">
        <f>'General Inputs'!P$14</f>
        <v>0</v>
      </c>
      <c r="G31" s="103" t="str">
        <f ca="1">IFERROR(INDEX($B$24:$B$35,_xlfn.AGGREGATE(15,6,(ROW($B$24:$B$35)-ROW($B$24)+1)/($B$24:$B$35&lt;&gt;""),ROWS($B$24:B31))),"")</f>
        <v/>
      </c>
      <c r="H31" s="103" t="str">
        <f ca="1">IFERROR(INDEX($C$24:$C$35,_xlfn.AGGREGATE(15,6,(ROW($C$24:$C$35)-ROW($C$24)+1)/($C$24:$C$35&lt;&gt;""),ROWS($C$24:C31))),"")</f>
        <v/>
      </c>
      <c r="I31" s="103" t="str">
        <f ca="1">IFERROR(INDEX($D$24:$D$35,_xlfn.AGGREGATE(15,6,(ROW($D$24:$D$35)-ROW($D$24)+1)/($D$24:$D$35&lt;&gt;""),ROWS($D$24:D31))),"")</f>
        <v/>
      </c>
      <c r="J31" t="str">
        <f t="shared" ca="1" si="4"/>
        <v/>
      </c>
      <c r="K31" t="str">
        <f t="shared" ca="1" si="4"/>
        <v/>
      </c>
      <c r="L31" t="str">
        <f t="shared" ca="1" si="4"/>
        <v/>
      </c>
      <c r="M31" t="str">
        <f t="shared" ca="1" si="3"/>
        <v/>
      </c>
      <c r="N31" t="str">
        <f t="array" aca="1" ref="N31" ca="1">IFERROR(_xlfn.SINGLE(INDEX($M$24:$M$59,_xlfn.AGGREGATE(15,6,(ROW($M$24:$M$59)-ROW($M$24)+1)/($M$24:$M$59&lt;&gt;""),ROWS(M$24:$M31)))),"")</f>
        <v/>
      </c>
    </row>
    <row r="32" spans="1:14">
      <c r="A32" s="102" t="str">
        <f>'General Inputs'!L$14</f>
        <v>Function 9</v>
      </c>
      <c r="B32" s="103" t="str">
        <f ca="1">IF(J$9="","",J$9)</f>
        <v/>
      </c>
      <c r="C32" s="103" t="str">
        <f ca="1">IF(J$10="","",J$10)</f>
        <v/>
      </c>
      <c r="D32" s="103" t="str">
        <f ca="1">IF(J$11="","",J$11)</f>
        <v/>
      </c>
      <c r="F32" s="102">
        <f>'General Inputs'!Q$14</f>
        <v>0</v>
      </c>
      <c r="G32" s="103" t="str">
        <f ca="1">IFERROR(INDEX($B$24:$B$35,_xlfn.AGGREGATE(15,6,(ROW($B$24:$B$35)-ROW($B$24)+1)/($B$24:$B$35&lt;&gt;""),ROWS($B$24:B32))),"")</f>
        <v/>
      </c>
      <c r="H32" s="103" t="str">
        <f ca="1">IFERROR(INDEX($C$24:$C$35,_xlfn.AGGREGATE(15,6,(ROW($C$24:$C$35)-ROW($C$24)+1)/($C$24:$C$35&lt;&gt;""),ROWS($C$24:C32))),"")</f>
        <v/>
      </c>
      <c r="I32" s="103" t="str">
        <f ca="1">IFERROR(INDEX($D$24:$D$35,_xlfn.AGGREGATE(15,6,(ROW($D$24:$D$35)-ROW($D$24)+1)/($D$24:$D$35&lt;&gt;""),ROWS($D$24:D32))),"")</f>
        <v/>
      </c>
      <c r="J32" t="str">
        <f t="shared" ca="1" si="4"/>
        <v/>
      </c>
      <c r="K32" t="str">
        <f t="shared" ca="1" si="4"/>
        <v/>
      </c>
      <c r="L32" t="str">
        <f t="shared" ca="1" si="4"/>
        <v/>
      </c>
      <c r="M32" t="str">
        <f t="shared" ca="1" si="3"/>
        <v/>
      </c>
      <c r="N32" t="str">
        <f t="array" aca="1" ref="N32" ca="1">IFERROR(_xlfn.SINGLE(INDEX($M$24:$M$59,_xlfn.AGGREGATE(15,6,(ROW($M$24:$M$59)-ROW($M$24)+1)/($M$24:$M$59&lt;&gt;""),ROWS(M$24:$M32)))),"")</f>
        <v/>
      </c>
    </row>
    <row r="33" spans="1:14">
      <c r="A33" s="102" t="str">
        <f>'General Inputs'!M$14</f>
        <v>Function 10</v>
      </c>
      <c r="B33" s="103" t="str">
        <f ca="1">IF(K$9="","",K$9)</f>
        <v/>
      </c>
      <c r="C33" s="103" t="str">
        <f ca="1">IF(K$10="","",K$10)</f>
        <v/>
      </c>
      <c r="D33" s="103" t="str">
        <f ca="1">IF(K$11="","",K$11)</f>
        <v/>
      </c>
      <c r="F33" s="102">
        <f>'General Inputs'!R$14</f>
        <v>0</v>
      </c>
      <c r="G33" s="103" t="str">
        <f ca="1">IFERROR(INDEX($B$24:$B$35,_xlfn.AGGREGATE(15,6,(ROW($B$24:$B$35)-ROW($B$24)+1)/($B$24:$B$35&lt;&gt;""),ROWS($B$24:B33))),"")</f>
        <v/>
      </c>
      <c r="H33" s="103" t="str">
        <f ca="1">IFERROR(INDEX($C$24:$C$35,_xlfn.AGGREGATE(15,6,(ROW($C$24:$C$35)-ROW($C$24)+1)/($C$24:$C$35&lt;&gt;""),ROWS($C$24:C33))),"")</f>
        <v/>
      </c>
      <c r="I33" s="103" t="str">
        <f ca="1">IFERROR(INDEX($D$24:$D$35,_xlfn.AGGREGATE(15,6,(ROW($D$24:$D$35)-ROW($D$24)+1)/($D$24:$D$35&lt;&gt;""),ROWS($D$24:D33))),"")</f>
        <v/>
      </c>
      <c r="J33" t="str">
        <f t="shared" ca="1" si="4"/>
        <v/>
      </c>
      <c r="K33" t="str">
        <f t="shared" ca="1" si="4"/>
        <v/>
      </c>
      <c r="L33" t="str">
        <f t="shared" ca="1" si="4"/>
        <v/>
      </c>
      <c r="M33" t="str">
        <f t="shared" ca="1" si="3"/>
        <v/>
      </c>
      <c r="N33" t="str">
        <f t="array" aca="1" ref="N33" ca="1">IFERROR(_xlfn.SINGLE(INDEX($M$24:$M$59,_xlfn.AGGREGATE(15,6,(ROW($M$24:$M$59)-ROW($M$24)+1)/($M$24:$M$59&lt;&gt;""),ROWS(M$24:$M33)))),"")</f>
        <v/>
      </c>
    </row>
    <row r="34" spans="1:14">
      <c r="A34" s="102" t="str">
        <f>'General Inputs'!N$14</f>
        <v>Function 11</v>
      </c>
      <c r="B34" s="103" t="str">
        <f ca="1">IF(L$9="","",L$9)</f>
        <v/>
      </c>
      <c r="C34" s="103" t="str">
        <f ca="1">IF(L$10="","",L$10)</f>
        <v/>
      </c>
      <c r="D34" s="103" t="str">
        <f ca="1">IF(L$11="","",L$11)</f>
        <v/>
      </c>
      <c r="F34" s="102">
        <f>'General Inputs'!S$14</f>
        <v>0</v>
      </c>
      <c r="G34" s="103" t="str">
        <f ca="1">IFERROR(INDEX($B$24:$B$35,_xlfn.AGGREGATE(15,6,(ROW($B$24:$B$35)-ROW($B$24)+1)/($B$24:$B$35&lt;&gt;""),ROWS($B$24:B34))),"")</f>
        <v/>
      </c>
      <c r="H34" s="103" t="str">
        <f ca="1">IFERROR(INDEX($C$24:$C$35,_xlfn.AGGREGATE(15,6,(ROW($C$24:$C$35)-ROW($C$24)+1)/($C$24:$C$35&lt;&gt;""),ROWS($C$24:C34))),"")</f>
        <v/>
      </c>
      <c r="I34" s="103" t="str">
        <f ca="1">IFERROR(INDEX($D$24:$D$35,_xlfn.AGGREGATE(15,6,(ROW($D$24:$D$35)-ROW($D$24)+1)/($D$24:$D$35&lt;&gt;""),ROWS($D$24:D34))),"")</f>
        <v/>
      </c>
      <c r="J34" t="str">
        <f t="shared" ca="1" si="4"/>
        <v/>
      </c>
      <c r="K34" t="str">
        <f t="shared" ca="1" si="4"/>
        <v/>
      </c>
      <c r="L34" t="str">
        <f t="shared" ca="1" si="4"/>
        <v/>
      </c>
      <c r="M34" t="str">
        <f t="shared" ca="1" si="3"/>
        <v/>
      </c>
      <c r="N34" t="str">
        <f t="array" aca="1" ref="N34" ca="1">IFERROR(_xlfn.SINGLE(INDEX($M$24:$M$59,_xlfn.AGGREGATE(15,6,(ROW($M$24:$M$59)-ROW($M$24)+1)/($M$24:$M$59&lt;&gt;""),ROWS(M$24:$M34)))),"")</f>
        <v/>
      </c>
    </row>
    <row r="35" spans="1:14">
      <c r="A35" s="102" t="str">
        <f>'General Inputs'!O$14</f>
        <v>Function 12</v>
      </c>
      <c r="B35" s="103" t="str">
        <f ca="1">IF(M$9="","",M$9)</f>
        <v/>
      </c>
      <c r="C35" s="103" t="str">
        <f ca="1">IF(M$10="","",M$10)</f>
        <v/>
      </c>
      <c r="D35" s="103" t="str">
        <f ca="1">IF(M$11="","",M$11)</f>
        <v/>
      </c>
      <c r="F35" s="102">
        <f>'General Inputs'!T$14</f>
        <v>0</v>
      </c>
      <c r="G35" s="103" t="str">
        <f ca="1">IFERROR(INDEX($B$24:$B$35,_xlfn.AGGREGATE(15,6,(ROW($B$24:$B$35)-ROW($B$24)+1)/($B$24:$B$35&lt;&gt;""),ROWS($B$24:B35))),"")</f>
        <v/>
      </c>
      <c r="H35" s="103" t="str">
        <f ca="1">IFERROR(INDEX($C$24:$C$35,_xlfn.AGGREGATE(15,6,(ROW($C$24:$C$35)-ROW($C$24)+1)/($C$24:$C$35&lt;&gt;""),ROWS($C$24:C35))),"")</f>
        <v/>
      </c>
      <c r="I35" s="103" t="str">
        <f ca="1">IFERROR(INDEX($D$24:$D$35,_xlfn.AGGREGATE(15,6,(ROW($D$24:$D$35)-ROW($D$24)+1)/($D$24:$D$35&lt;&gt;""),ROWS($D$24:D35))),"")</f>
        <v/>
      </c>
      <c r="J35" t="str">
        <f t="shared" ca="1" si="4"/>
        <v/>
      </c>
      <c r="K35" t="str">
        <f t="shared" ca="1" si="4"/>
        <v/>
      </c>
      <c r="L35" t="str">
        <f t="shared" ca="1" si="4"/>
        <v/>
      </c>
      <c r="M35" t="str">
        <f t="shared" ca="1" si="3"/>
        <v/>
      </c>
      <c r="N35" t="str">
        <f t="array" aca="1" ref="N35" ca="1">IFERROR(_xlfn.SINGLE(INDEX($M$24:$M$59,_xlfn.AGGREGATE(15,6,(ROW($M$24:$M$59)-ROW($M$24)+1)/($M$24:$M$59&lt;&gt;""),ROWS(M$24:$M35)))),"")</f>
        <v/>
      </c>
    </row>
    <row r="36" spans="1:14">
      <c r="M36" t="str">
        <f t="shared" ref="M36:M47" ca="1" si="5">C24</f>
        <v>Product_Comm</v>
      </c>
      <c r="N36" t="str">
        <f t="array" aca="1" ref="N36" ca="1">IFERROR(_xlfn.SINGLE(INDEX($M$24:$M$59,_xlfn.AGGREGATE(15,6,(ROW($M$24:$M$59)-ROW($M$24)+1)/($M$24:$M$59&lt;&gt;""),ROWS(M$24:$M36)))),"")</f>
        <v/>
      </c>
    </row>
    <row r="37" spans="1:14">
      <c r="M37" t="str">
        <f t="shared" ca="1" si="5"/>
        <v/>
      </c>
      <c r="N37" t="str">
        <f t="array" aca="1" ref="N37" ca="1">IFERROR(_xlfn.SINGLE(INDEX($M$24:$M$59,_xlfn.AGGREGATE(15,6,(ROW($M$24:$M$59)-ROW($M$24)+1)/($M$24:$M$59&lt;&gt;""),ROWS(M$24:$M37)))),"")</f>
        <v/>
      </c>
    </row>
    <row r="38" spans="1:14">
      <c r="M38" t="str">
        <f t="shared" ca="1" si="5"/>
        <v/>
      </c>
      <c r="N38" t="str">
        <f t="array" aca="1" ref="N38" ca="1">IFERROR(_xlfn.SINGLE(INDEX($M$24:$M$59,_xlfn.AGGREGATE(15,6,(ROW($M$24:$M$59)-ROW($M$24)+1)/($M$24:$M$59&lt;&gt;""),ROWS(M$24:$M38)))),"")</f>
        <v/>
      </c>
    </row>
    <row r="39" spans="1:14">
      <c r="M39" t="str">
        <f t="shared" ca="1" si="5"/>
        <v/>
      </c>
      <c r="N39" t="str">
        <f t="array" aca="1" ref="N39" ca="1">IFERROR(_xlfn.SINGLE(INDEX($M$24:$M$59,_xlfn.AGGREGATE(15,6,(ROW($M$24:$M$59)-ROW($M$24)+1)/($M$24:$M$59&lt;&gt;""),ROWS(M$24:$M39)))),"")</f>
        <v/>
      </c>
    </row>
    <row r="40" spans="1:14">
      <c r="M40" t="str">
        <f t="shared" ca="1" si="5"/>
        <v>Gas Supply_Comm</v>
      </c>
      <c r="N40" t="str">
        <f t="array" aca="1" ref="N40" ca="1">IFERROR(_xlfn.SINGLE(INDEX($M$24:$M$59,_xlfn.AGGREGATE(15,6,(ROW($M$24:$M$59)-ROW($M$24)+1)/($M$24:$M$59&lt;&gt;""),ROWS(M$24:$M40)))),"")</f>
        <v/>
      </c>
    </row>
    <row r="41" spans="1:14">
      <c r="M41" t="str">
        <f t="shared" ca="1" si="5"/>
        <v/>
      </c>
      <c r="N41" t="str">
        <f t="array" aca="1" ref="N41" ca="1">IFERROR(_xlfn.SINGLE(INDEX($M$24:$M$59,_xlfn.AGGREGATE(15,6,(ROW($M$24:$M$59)-ROW($M$24)+1)/($M$24:$M$59&lt;&gt;""),ROWS(M$24:$M41)))),"")</f>
        <v/>
      </c>
    </row>
    <row r="42" spans="1:14">
      <c r="M42" t="str">
        <f t="shared" ca="1" si="5"/>
        <v/>
      </c>
      <c r="N42" t="str">
        <f t="array" aca="1" ref="N42" ca="1">IFERROR(_xlfn.SINGLE(INDEX($M$24:$M$59,_xlfn.AGGREGATE(15,6,(ROW($M$24:$M$59)-ROW($M$24)+1)/($M$24:$M$59&lt;&gt;""),ROWS(M$24:$M42)))),"")</f>
        <v/>
      </c>
    </row>
    <row r="43" spans="1:14">
      <c r="M43" t="str">
        <f t="shared" ca="1" si="5"/>
        <v/>
      </c>
      <c r="N43" t="str">
        <f t="array" aca="1" ref="N43" ca="1">IFERROR(_xlfn.SINGLE(INDEX($M$24:$M$59,_xlfn.AGGREGATE(15,6,(ROW($M$24:$M$59)-ROW($M$24)+1)/($M$24:$M$59&lt;&gt;""),ROWS(M$24:$M43)))),"")</f>
        <v/>
      </c>
    </row>
    <row r="44" spans="1:14">
      <c r="M44" t="str">
        <f t="shared" ca="1" si="5"/>
        <v/>
      </c>
      <c r="N44" t="str">
        <f t="array" aca="1" ref="N44" ca="1">IFERROR(_xlfn.SINGLE(INDEX($M$24:$M$59,_xlfn.AGGREGATE(15,6,(ROW($M$24:$M$59)-ROW($M$24)+1)/($M$24:$M$59&lt;&gt;""),ROWS(M$24:$M44)))),"")</f>
        <v/>
      </c>
    </row>
    <row r="45" spans="1:14">
      <c r="M45" t="str">
        <f t="shared" ca="1" si="5"/>
        <v/>
      </c>
      <c r="N45" t="str">
        <f t="array" aca="1" ref="N45" ca="1">IFERROR(_xlfn.SINGLE(INDEX($M$24:$M$59,_xlfn.AGGREGATE(15,6,(ROW($M$24:$M$59)-ROW($M$24)+1)/($M$24:$M$59&lt;&gt;""),ROWS(M$24:$M45)))),"")</f>
        <v/>
      </c>
    </row>
    <row r="46" spans="1:14">
      <c r="M46" t="str">
        <f t="shared" ca="1" si="5"/>
        <v/>
      </c>
      <c r="N46" t="str">
        <f t="array" aca="1" ref="N46" ca="1">IFERROR(_xlfn.SINGLE(INDEX($M$24:$M$59,_xlfn.AGGREGATE(15,6,(ROW($M$24:$M$59)-ROW($M$24)+1)/($M$24:$M$59&lt;&gt;""),ROWS(M$24:$M46)))),"")</f>
        <v/>
      </c>
    </row>
    <row r="47" spans="1:14">
      <c r="M47" t="str">
        <f t="shared" ca="1" si="5"/>
        <v/>
      </c>
      <c r="N47" t="str">
        <f t="array" aca="1" ref="N47" ca="1">IFERROR(_xlfn.SINGLE(INDEX($M$24:$M$59,_xlfn.AGGREGATE(15,6,(ROW($M$24:$M$59)-ROW($M$24)+1)/($M$24:$M$59&lt;&gt;""),ROWS(M$24:$M47)))),"")</f>
        <v/>
      </c>
    </row>
    <row r="48" spans="1:14">
      <c r="M48" t="str">
        <f t="shared" ref="M48:M59" ca="1" si="6">D24</f>
        <v/>
      </c>
      <c r="N48" t="str">
        <f t="array" aca="1" ref="N48" ca="1">IFERROR(_xlfn.SINGLE(INDEX($M$24:$M$59,_xlfn.AGGREGATE(15,6,(ROW($M$24:$M$59)-ROW($M$24)+1)/($M$24:$M$59&lt;&gt;""),ROWS(M$24:$M48)))),"")</f>
        <v/>
      </c>
    </row>
    <row r="49" spans="13:14">
      <c r="M49" t="str">
        <f t="shared" ca="1" si="6"/>
        <v/>
      </c>
      <c r="N49" t="str">
        <f t="array" aca="1" ref="N49" ca="1">IFERROR(_xlfn.SINGLE(INDEX($M$24:$M$59,_xlfn.AGGREGATE(15,6,(ROW($M$24:$M$59)-ROW($M$24)+1)/($M$24:$M$59&lt;&gt;""),ROWS(M$24:$M49)))),"")</f>
        <v/>
      </c>
    </row>
    <row r="50" spans="13:14">
      <c r="M50" t="str">
        <f t="shared" ca="1" si="6"/>
        <v>Distrib_Cust</v>
      </c>
      <c r="N50" t="str">
        <f t="array" aca="1" ref="N50" ca="1">IFERROR(_xlfn.SINGLE(INDEX($M$24:$M$59,_xlfn.AGGREGATE(15,6,(ROW($M$24:$M$59)-ROW($M$24)+1)/($M$24:$M$59&lt;&gt;""),ROWS(M$24:$M50)))),"")</f>
        <v/>
      </c>
    </row>
    <row r="51" spans="13:14">
      <c r="M51" t="str">
        <f t="shared" ca="1" si="6"/>
        <v>Cust_Cust</v>
      </c>
      <c r="N51" t="str">
        <f t="array" aca="1" ref="N51" ca="1">IFERROR(_xlfn.SINGLE(INDEX($M$24:$M$59,_xlfn.AGGREGATE(15,6,(ROW($M$24:$M$59)-ROW($M$24)+1)/($M$24:$M$59&lt;&gt;""),ROWS(M$24:$M51)))),"")</f>
        <v/>
      </c>
    </row>
    <row r="52" spans="13:14">
      <c r="M52" t="str">
        <f t="shared" ca="1" si="6"/>
        <v/>
      </c>
      <c r="N52" t="str">
        <f t="array" aca="1" ref="N52" ca="1">IFERROR(_xlfn.SINGLE(INDEX($M$24:$M$59,_xlfn.AGGREGATE(15,6,(ROW($M$24:$M$59)-ROW($M$24)+1)/($M$24:$M$59&lt;&gt;""),ROWS(M$24:$M52)))),"")</f>
        <v/>
      </c>
    </row>
    <row r="53" spans="13:14">
      <c r="M53" t="str">
        <f t="shared" ca="1" si="6"/>
        <v/>
      </c>
      <c r="N53" t="str">
        <f t="array" aca="1" ref="N53" ca="1">IFERROR(_xlfn.SINGLE(INDEX($M$24:$M$59,_xlfn.AGGREGATE(15,6,(ROW($M$24:$M$59)-ROW($M$24)+1)/($M$24:$M$59&lt;&gt;""),ROWS(M$24:$M53)))),"")</f>
        <v/>
      </c>
    </row>
    <row r="54" spans="13:14">
      <c r="M54" t="str">
        <f t="shared" ca="1" si="6"/>
        <v/>
      </c>
      <c r="N54" t="str">
        <f t="array" aca="1" ref="N54" ca="1">IFERROR(_xlfn.SINGLE(INDEX($M$24:$M$59,_xlfn.AGGREGATE(15,6,(ROW($M$24:$M$59)-ROW($M$24)+1)/($M$24:$M$59&lt;&gt;""),ROWS(M$24:$M54)))),"")</f>
        <v/>
      </c>
    </row>
    <row r="55" spans="13:14">
      <c r="M55" t="str">
        <f t="shared" ca="1" si="6"/>
        <v/>
      </c>
      <c r="N55" t="str">
        <f t="array" aca="1" ref="N55" ca="1">IFERROR(_xlfn.SINGLE(INDEX($M$24:$M$59,_xlfn.AGGREGATE(15,6,(ROW($M$24:$M$59)-ROW($M$24)+1)/($M$24:$M$59&lt;&gt;""),ROWS(M$24:$M55)))),"")</f>
        <v/>
      </c>
    </row>
    <row r="56" spans="13:14">
      <c r="M56" t="str">
        <f t="shared" ca="1" si="6"/>
        <v/>
      </c>
      <c r="N56" t="str">
        <f t="array" aca="1" ref="N56" ca="1">IFERROR(_xlfn.SINGLE(INDEX($M$24:$M$59,_xlfn.AGGREGATE(15,6,(ROW($M$24:$M$59)-ROW($M$24)+1)/($M$24:$M$59&lt;&gt;""),ROWS(M$24:$M56)))),"")</f>
        <v/>
      </c>
    </row>
    <row r="57" spans="13:14">
      <c r="M57" t="str">
        <f t="shared" ca="1" si="6"/>
        <v/>
      </c>
      <c r="N57" t="str">
        <f t="array" aca="1" ref="N57" ca="1">IFERROR(_xlfn.SINGLE(INDEX($M$24:$M$59,_xlfn.AGGREGATE(15,6,(ROW($M$24:$M$59)-ROW($M$24)+1)/($M$24:$M$59&lt;&gt;""),ROWS(M$24:$M57)))),"")</f>
        <v/>
      </c>
    </row>
    <row r="58" spans="13:14">
      <c r="M58" t="str">
        <f t="shared" ca="1" si="6"/>
        <v/>
      </c>
      <c r="N58" t="str">
        <f t="array" aca="1" ref="N58" ca="1">IFERROR(_xlfn.SINGLE(INDEX($M$24:$M$59,_xlfn.AGGREGATE(15,6,(ROW($M$24:$M$59)-ROW($M$24)+1)/($M$24:$M$59&lt;&gt;""),ROWS(M$24:$M58)))),"")</f>
        <v/>
      </c>
    </row>
    <row r="59" spans="13:14">
      <c r="M59" t="str">
        <f t="shared" ca="1" si="6"/>
        <v/>
      </c>
      <c r="N59" t="str">
        <f t="array" aca="1" ref="N59" ca="1">IFERROR(_xlfn.SINGLE(INDEX($M$24:$M$59,_xlfn.AGGREGATE(15,6,(ROW($M$24:$M$59)-ROW($M$24)+1)/($M$24:$M$59&lt;&gt;""),ROWS(M$24:$M59)))),"")</f>
        <v/>
      </c>
    </row>
  </sheetData>
  <pageMargins left="0.7" right="0.7" top="0.75" bottom="0.75" header="0.3" footer="0.3"/>
  <pageSetup scale="55" orientation="landscape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B59AF-B4EF-49D6-8090-61CF7B34EAEE}">
  <sheetPr codeName="Sheet18">
    <tabColor theme="2"/>
  </sheetPr>
  <dimension ref="A1:AK15"/>
  <sheetViews>
    <sheetView zoomScaleNormal="100" workbookViewId="0">
      <selection activeCell="D9" sqref="D9"/>
    </sheetView>
  </sheetViews>
  <sheetFormatPr defaultColWidth="9.140625" defaultRowHeight="15"/>
  <cols>
    <col min="1" max="1" width="16.85546875" customWidth="1"/>
    <col min="2" max="4" width="15.85546875" customWidth="1"/>
    <col min="5" max="5" width="16.85546875" customWidth="1"/>
    <col min="6" max="9" width="15.85546875" customWidth="1"/>
    <col min="10" max="10" width="11.7109375" customWidth="1"/>
    <col min="11" max="11" width="15.5703125" customWidth="1"/>
    <col min="12" max="12" width="14" customWidth="1"/>
    <col min="13" max="37" width="15.42578125" customWidth="1"/>
  </cols>
  <sheetData>
    <row r="1" spans="1:37" ht="21">
      <c r="A1" s="33" t="s">
        <v>493</v>
      </c>
    </row>
    <row r="2" spans="1:37">
      <c r="A2" s="1" t="s">
        <v>494</v>
      </c>
      <c r="B2" t="s">
        <v>354</v>
      </c>
      <c r="C2" t="s">
        <v>357</v>
      </c>
      <c r="D2" t="s">
        <v>495</v>
      </c>
      <c r="E2" t="s">
        <v>496</v>
      </c>
      <c r="F2" t="s">
        <v>497</v>
      </c>
      <c r="G2" t="s">
        <v>498</v>
      </c>
      <c r="H2" t="s">
        <v>499</v>
      </c>
      <c r="I2" t="s">
        <v>500</v>
      </c>
      <c r="M2" s="46" t="s">
        <v>501</v>
      </c>
    </row>
    <row r="3" spans="1:37">
      <c r="A3" t="s">
        <v>502</v>
      </c>
      <c r="B3">
        <f ca="1">SUM(INDIRECT(B2&amp;"!E:E"))</f>
        <v>0</v>
      </c>
      <c r="C3">
        <f t="shared" ref="C3:H3" ca="1" si="0">SUM(INDIRECT(C2&amp;"!E:E"))</f>
        <v>0</v>
      </c>
      <c r="D3">
        <f t="shared" ca="1" si="0"/>
        <v>0</v>
      </c>
      <c r="E3">
        <f t="shared" ca="1" si="0"/>
        <v>0</v>
      </c>
      <c r="F3">
        <f t="shared" ca="1" si="0"/>
        <v>0</v>
      </c>
      <c r="G3">
        <f t="shared" ca="1" si="0"/>
        <v>0</v>
      </c>
      <c r="H3">
        <f t="shared" ca="1" si="0"/>
        <v>0</v>
      </c>
      <c r="I3">
        <f ca="1">SUM(INDIRECT(I2&amp;"!E:E"))</f>
        <v>0</v>
      </c>
      <c r="M3">
        <f ca="1">IF(AND(B3=0,C3=0),0,1)</f>
        <v>0</v>
      </c>
    </row>
    <row r="4" spans="1:37">
      <c r="A4" t="s">
        <v>503</v>
      </c>
      <c r="B4" s="150" t="str">
        <f ca="1">IF(B3=0,"",HYPERLINK("#'"&amp;B2&amp;"'!E"&amp;MATCH(1,INDIRECT(B2&amp;"!E:E"),0)*1,"Row "&amp;MATCH(1,INDIRECT(B2&amp;"!E:E"),0)))</f>
        <v/>
      </c>
      <c r="C4" s="150" t="str">
        <f t="shared" ref="C4:I4" ca="1" si="1">IF(C3=0,"",HYPERLINK("#'"&amp;C2&amp;"'!E"&amp;MATCH(1,INDIRECT(C2&amp;"!E:E"),0)*1,"Row "&amp;MATCH(1,INDIRECT(C2&amp;"!E:E"),0)))</f>
        <v/>
      </c>
      <c r="D4" s="150" t="str">
        <f ca="1">IF(D3=0,"",HYPERLINK("#'"&amp;D2&amp;"'!E"&amp;MATCH(1,INDIRECT(D2&amp;"!E:E"),0)*1,"Row "&amp;MATCH(1,INDIRECT(D2&amp;"!E:E"),0)))</f>
        <v/>
      </c>
      <c r="E4" s="150" t="str">
        <f t="shared" ca="1" si="1"/>
        <v/>
      </c>
      <c r="F4" s="150" t="str">
        <f t="shared" ca="1" si="1"/>
        <v/>
      </c>
      <c r="G4" s="150" t="str">
        <f t="shared" ca="1" si="1"/>
        <v/>
      </c>
      <c r="H4" s="150" t="str">
        <f t="shared" ca="1" si="1"/>
        <v/>
      </c>
      <c r="I4" s="150" t="str">
        <f t="shared" ca="1" si="1"/>
        <v/>
      </c>
    </row>
    <row r="6" spans="1:37" ht="17.25">
      <c r="A6" s="1" t="s">
        <v>357</v>
      </c>
      <c r="B6" s="100" t="str">
        <f>'Input-Allocators'!$D$8</f>
        <v>Production</v>
      </c>
      <c r="C6" s="100" t="str">
        <f>'Input-Allocators'!$E$8</f>
        <v>Transmission</v>
      </c>
      <c r="D6" s="100" t="str">
        <f>'Input-Allocators'!$F$8</f>
        <v>Distribution</v>
      </c>
      <c r="E6" s="100" t="str">
        <f>'Input-Allocators'!$G$8</f>
        <v>Customer</v>
      </c>
      <c r="F6" s="100" t="str">
        <f>'Input-Allocators'!$H$8</f>
        <v>Gas Supply</v>
      </c>
      <c r="G6" s="100" t="str">
        <f>'Input-Allocators'!$I$8</f>
        <v>Function 6</v>
      </c>
      <c r="H6" s="100" t="str">
        <f>'Input-Allocators'!$J$8</f>
        <v>Function 7</v>
      </c>
      <c r="I6" s="100" t="str">
        <f>'Input-Allocators'!$K$8</f>
        <v>Function 8</v>
      </c>
      <c r="J6" s="100" t="str">
        <f>'Input-Allocators'!$L$8</f>
        <v>Function 9</v>
      </c>
      <c r="K6" s="100" t="str">
        <f>'Input-Allocators'!$M$8</f>
        <v>Function 10</v>
      </c>
      <c r="L6" s="100" t="str">
        <f>'Input-Allocators'!$N$8</f>
        <v>Function 11</v>
      </c>
      <c r="M6" s="100" t="str">
        <f>'Input-Allocators'!$O$8</f>
        <v>Function 12</v>
      </c>
    </row>
    <row r="7" spans="1:37">
      <c r="A7" t="s">
        <v>502</v>
      </c>
      <c r="B7">
        <f ca="1">SUM(Classification!BD:BD)</f>
        <v>0</v>
      </c>
      <c r="C7">
        <f ca="1">SUM(Classification!BE:BE)</f>
        <v>0</v>
      </c>
      <c r="D7">
        <f ca="1">SUM(Classification!BF:BF)</f>
        <v>0</v>
      </c>
      <c r="E7">
        <f ca="1">SUM(Classification!BG:BG)</f>
        <v>0</v>
      </c>
      <c r="F7">
        <f ca="1">SUM(Classification!BH:BH)</f>
        <v>0</v>
      </c>
      <c r="G7">
        <f ca="1">SUM(Classification!BI:BI)</f>
        <v>0</v>
      </c>
      <c r="H7">
        <f ca="1">SUM(Classification!BJ:BJ)</f>
        <v>0</v>
      </c>
      <c r="I7">
        <f ca="1">SUM(Classification!BK:BK)</f>
        <v>0</v>
      </c>
      <c r="J7">
        <f ca="1">SUM(Classification!BL:BL)</f>
        <v>0</v>
      </c>
      <c r="K7">
        <f ca="1">SUM(Classification!BM:BM)</f>
        <v>0</v>
      </c>
      <c r="L7">
        <f ca="1">SUM(Classification!BN:BN)</f>
        <v>0</v>
      </c>
      <c r="M7">
        <f ca="1">SUM(Classification!BO:BO)</f>
        <v>0</v>
      </c>
    </row>
    <row r="8" spans="1:37">
      <c r="A8" t="s">
        <v>503</v>
      </c>
      <c r="B8" s="150" t="str">
        <f ca="1">IF(B7=0,"",HYPERLINK("#'"&amp;$A$6&amp;"'!BD"&amp;MATCH(1,Classification!BD:BD,0)*1,"Row "&amp;MATCH(1,Classification!BD:BD,0)))</f>
        <v/>
      </c>
      <c r="C8" s="150" t="str">
        <f ca="1">IF(C7=0,"",HYPERLINK("#'"&amp;$A$6&amp;"'!BE"&amp;MATCH(1,Classification!BE:BE,0)*1,"Row "&amp;MATCH(1,Classification!BE:BE,0)))</f>
        <v/>
      </c>
      <c r="D8" s="150" t="str">
        <f ca="1">IF(D7=0,"",HYPERLINK("#'"&amp;$A$6&amp;"'!BF"&amp;MATCH(1,Classification!BF:BF,0)*1,"Row "&amp;MATCH(1,Classification!BF:BF,0)))</f>
        <v/>
      </c>
      <c r="E8" s="150" t="str">
        <f ca="1">IF(E7=0,"",HYPERLINK("#'"&amp;$A$6&amp;"'!BG"&amp;MATCH(1,Classification!BG:BG,0)*1,"Row "&amp;MATCH(1,Classification!BG:BG,0)))</f>
        <v/>
      </c>
      <c r="F8" s="150" t="str">
        <f ca="1">IF(F7=0,"",HYPERLINK("#'"&amp;$A$6&amp;"'!BH"&amp;MATCH(1,Classification!BH:BH,0)*1,"Row "&amp;MATCH(1,Classification!BH:BH,0)))</f>
        <v/>
      </c>
      <c r="G8" s="150" t="str">
        <f ca="1">IF(G7=0,"",HYPERLINK("#'"&amp;$A$6&amp;"'!BI"&amp;MATCH(1,Classification!BI:BI,0)*1,"Row "&amp;MATCH(1,Classification!BI:BI,0)))</f>
        <v/>
      </c>
      <c r="H8" s="150" t="str">
        <f ca="1">IF(H7=0,"",HYPERLINK("#'"&amp;$A$6&amp;"'!BJ"&amp;MATCH(1,Classification!BJ:BJ,0)*1,"Row "&amp;MATCH(1,Classification!BJ:BJ,0)))</f>
        <v/>
      </c>
      <c r="I8" s="150" t="str">
        <f ca="1">IF(I7=0,"",HYPERLINK("#'"&amp;$A$6&amp;"'!BK"&amp;MATCH(1,Classification!BK:BK,0)*1,"Row "&amp;MATCH(1,Classification!BK:BK,0)))</f>
        <v/>
      </c>
      <c r="J8" s="150" t="str">
        <f ca="1">IF(J7=0,"",HYPERLINK("#'"&amp;$A$6&amp;"'!BL"&amp;MATCH(1,Classification!BL:BL,0)*1,"Row "&amp;MATCH(1,Classification!BL:BL,0)))</f>
        <v/>
      </c>
      <c r="K8" s="150" t="str">
        <f ca="1">IF(K7=0,"",HYPERLINK("#'"&amp;$A$6&amp;"'!BM"&amp;MATCH(1,Classification!BM:BM,0)*1,"Row "&amp;MATCH(1,Classification!BM:BM,0)))</f>
        <v/>
      </c>
      <c r="L8" s="150" t="str">
        <f ca="1">IF(L7=0,"",HYPERLINK("#'"&amp;$A$6&amp;"'!BN"&amp;MATCH(1,Classification!BN:BN,0)*1,"Row "&amp;MATCH(1,Classification!BN:BN,0)))</f>
        <v/>
      </c>
      <c r="M8" s="150" t="str">
        <f ca="1">IF(M7=0,"",HYPERLINK("#'"&amp;$A$6&amp;"'!BO"&amp;MATCH(1,Classification!BO:BO,0)*1,"Row "&amp;MATCH(1,Classification!BO:BO,0)))</f>
        <v/>
      </c>
    </row>
    <row r="12" spans="1:37">
      <c r="A12" s="1" t="s">
        <v>504</v>
      </c>
    </row>
    <row r="13" spans="1:37" ht="34.5">
      <c r="A13" s="1"/>
      <c r="B13" s="100" t="str">
        <f ca="1">IF('Required Sheets'!$N24="","",'Required Sheets'!$N24)</f>
        <v>Transm_Dem</v>
      </c>
      <c r="C13" s="100" t="str">
        <f ca="1">IF('Required Sheets'!$N25="","",'Required Sheets'!$N25)</f>
        <v>Distrib_Dem</v>
      </c>
      <c r="D13" s="100" t="str">
        <f ca="1">IF('Required Sheets'!$N26="","",'Required Sheets'!$N26)</f>
        <v>Product_Comm</v>
      </c>
      <c r="E13" s="100" t="str">
        <f ca="1">IF('Required Sheets'!$N27="","",'Required Sheets'!$N27)</f>
        <v>Gas Supply_Comm</v>
      </c>
      <c r="F13" s="100" t="str">
        <f ca="1">IF('Required Sheets'!$N28="","",'Required Sheets'!$N28)</f>
        <v>Distrib_Cust</v>
      </c>
      <c r="G13" s="100" t="str">
        <f ca="1">IF('Required Sheets'!$N29="","",'Required Sheets'!$N29)</f>
        <v>Cust_Cust</v>
      </c>
      <c r="H13" s="100" t="str">
        <f ca="1">IF('Required Sheets'!$N30="","",'Required Sheets'!$N30)</f>
        <v/>
      </c>
      <c r="I13" s="100" t="str">
        <f ca="1">IF('Required Sheets'!$N31="","",'Required Sheets'!$N31)</f>
        <v/>
      </c>
      <c r="J13" s="100" t="str">
        <f ca="1">IF('Required Sheets'!$N32="","",'Required Sheets'!$N32)</f>
        <v/>
      </c>
      <c r="K13" s="100" t="str">
        <f ca="1">IF('Required Sheets'!$N33="","",'Required Sheets'!$N33)</f>
        <v/>
      </c>
      <c r="L13" s="100" t="str">
        <f ca="1">IF('Required Sheets'!$N34="","",'Required Sheets'!$N34)</f>
        <v/>
      </c>
      <c r="M13" s="100" t="str">
        <f ca="1">IF('Required Sheets'!$N35="","",'Required Sheets'!$N35)</f>
        <v/>
      </c>
      <c r="N13" t="str">
        <f ca="1">IF('Required Sheets'!$N36="","",'Required Sheets'!$N36)</f>
        <v/>
      </c>
      <c r="O13" t="str">
        <f ca="1">IF('Required Sheets'!$N37="","",'Required Sheets'!$N37)</f>
        <v/>
      </c>
      <c r="P13" t="str">
        <f ca="1">IF('Required Sheets'!$N38="","",'Required Sheets'!$N38)</f>
        <v/>
      </c>
      <c r="Q13" t="str">
        <f ca="1">IF('Required Sheets'!$N39="","",'Required Sheets'!$N39)</f>
        <v/>
      </c>
      <c r="R13" t="str">
        <f ca="1">IF('Required Sheets'!$N40="","",'Required Sheets'!$N40)</f>
        <v/>
      </c>
      <c r="S13" t="str">
        <f ca="1">IF('Required Sheets'!$N41="","",'Required Sheets'!$N41)</f>
        <v/>
      </c>
      <c r="T13" t="str">
        <f ca="1">IF('Required Sheets'!$N42="","",'Required Sheets'!$N42)</f>
        <v/>
      </c>
      <c r="U13" t="str">
        <f ca="1">IF('Required Sheets'!$N43="","",'Required Sheets'!$N43)</f>
        <v/>
      </c>
      <c r="V13" t="str">
        <f ca="1">IF('Required Sheets'!$N44="","",'Required Sheets'!$N44)</f>
        <v/>
      </c>
      <c r="W13" t="str">
        <f ca="1">IF('Required Sheets'!$N45="","",'Required Sheets'!$N45)</f>
        <v/>
      </c>
      <c r="X13" t="str">
        <f ca="1">IF('Required Sheets'!$N46="","",'Required Sheets'!$N46)</f>
        <v/>
      </c>
      <c r="Y13" t="str">
        <f ca="1">IF('Required Sheets'!$N47="","",'Required Sheets'!$N47)</f>
        <v/>
      </c>
      <c r="Z13" t="str">
        <f ca="1">IF('Required Sheets'!$N48="","",'Required Sheets'!$N48)</f>
        <v/>
      </c>
      <c r="AA13" t="str">
        <f ca="1">IF('Required Sheets'!$N49="","",'Required Sheets'!$N49)</f>
        <v/>
      </c>
      <c r="AB13" t="str">
        <f ca="1">IF('Required Sheets'!$N50="","",'Required Sheets'!$N50)</f>
        <v/>
      </c>
      <c r="AC13" t="str">
        <f ca="1">IF('Required Sheets'!$N51="","",'Required Sheets'!$N51)</f>
        <v/>
      </c>
      <c r="AD13" t="str">
        <f ca="1">IF('Required Sheets'!$N52="","",'Required Sheets'!$N52)</f>
        <v/>
      </c>
      <c r="AE13" t="str">
        <f ca="1">IF('Required Sheets'!$N53="","",'Required Sheets'!$N53)</f>
        <v/>
      </c>
      <c r="AF13" t="str">
        <f ca="1">IF('Required Sheets'!$N54="","",'Required Sheets'!$N54)</f>
        <v/>
      </c>
      <c r="AG13" t="str">
        <f ca="1">IF('Required Sheets'!$N55="","",'Required Sheets'!$N55)</f>
        <v/>
      </c>
      <c r="AH13" t="str">
        <f ca="1">IF('Required Sheets'!$N56="","",'Required Sheets'!$N56)</f>
        <v/>
      </c>
      <c r="AI13" t="str">
        <f ca="1">IF('Required Sheets'!$N57="","",'Required Sheets'!$N57)</f>
        <v/>
      </c>
      <c r="AJ13" t="str">
        <f ca="1">IF('Required Sheets'!$N58="","",'Required Sheets'!$N58)</f>
        <v/>
      </c>
      <c r="AK13" t="str">
        <f ca="1">IF('Required Sheets'!$N59="","",'Required Sheets'!$N59)</f>
        <v/>
      </c>
    </row>
    <row r="14" spans="1:37">
      <c r="A14" t="s">
        <v>502</v>
      </c>
      <c r="B14">
        <f ca="1">IF(B13="",0,SUM(INDIRECT(B13&amp;"!E:E")))</f>
        <v>0</v>
      </c>
      <c r="C14">
        <f t="shared" ref="C14:I14" ca="1" si="2">IF(C13="",0,SUM(INDIRECT(C13&amp;"!E:E")))</f>
        <v>0</v>
      </c>
      <c r="D14">
        <f t="shared" ca="1" si="2"/>
        <v>0</v>
      </c>
      <c r="E14" t="e">
        <f t="shared" ca="1" si="2"/>
        <v>#REF!</v>
      </c>
      <c r="F14">
        <f t="shared" ca="1" si="2"/>
        <v>0</v>
      </c>
      <c r="G14">
        <f t="shared" ca="1" si="2"/>
        <v>0</v>
      </c>
      <c r="H14">
        <f t="shared" ca="1" si="2"/>
        <v>0</v>
      </c>
      <c r="I14">
        <f t="shared" ca="1" si="2"/>
        <v>0</v>
      </c>
      <c r="J14">
        <f ca="1">IF(J13="",0,SUM(INDIRECT(J13&amp;"!E:E")))</f>
        <v>0</v>
      </c>
      <c r="K14">
        <f t="shared" ref="K14:AK14" ca="1" si="3">IF(K13="",0,SUM(INDIRECT(K13&amp;"!E:E")))</f>
        <v>0</v>
      </c>
      <c r="L14">
        <f t="shared" ca="1" si="3"/>
        <v>0</v>
      </c>
      <c r="M14">
        <f t="shared" ca="1" si="3"/>
        <v>0</v>
      </c>
      <c r="N14">
        <f t="shared" ca="1" si="3"/>
        <v>0</v>
      </c>
      <c r="O14">
        <f t="shared" ca="1" si="3"/>
        <v>0</v>
      </c>
      <c r="P14">
        <f t="shared" ca="1" si="3"/>
        <v>0</v>
      </c>
      <c r="Q14">
        <f t="shared" ca="1" si="3"/>
        <v>0</v>
      </c>
      <c r="R14">
        <f t="shared" ca="1" si="3"/>
        <v>0</v>
      </c>
      <c r="S14">
        <f t="shared" ca="1" si="3"/>
        <v>0</v>
      </c>
      <c r="T14">
        <f t="shared" ca="1" si="3"/>
        <v>0</v>
      </c>
      <c r="U14">
        <f t="shared" ca="1" si="3"/>
        <v>0</v>
      </c>
      <c r="V14">
        <f t="shared" ca="1" si="3"/>
        <v>0</v>
      </c>
      <c r="W14">
        <f t="shared" ca="1" si="3"/>
        <v>0</v>
      </c>
      <c r="X14">
        <f t="shared" ca="1" si="3"/>
        <v>0</v>
      </c>
      <c r="Y14">
        <f t="shared" ca="1" si="3"/>
        <v>0</v>
      </c>
      <c r="Z14">
        <f t="shared" ca="1" si="3"/>
        <v>0</v>
      </c>
      <c r="AA14">
        <f t="shared" ca="1" si="3"/>
        <v>0</v>
      </c>
      <c r="AB14">
        <f t="shared" ca="1" si="3"/>
        <v>0</v>
      </c>
      <c r="AC14">
        <f t="shared" ca="1" si="3"/>
        <v>0</v>
      </c>
      <c r="AD14">
        <f t="shared" ca="1" si="3"/>
        <v>0</v>
      </c>
      <c r="AE14">
        <f t="shared" ca="1" si="3"/>
        <v>0</v>
      </c>
      <c r="AF14">
        <f t="shared" ca="1" si="3"/>
        <v>0</v>
      </c>
      <c r="AG14">
        <f t="shared" ca="1" si="3"/>
        <v>0</v>
      </c>
      <c r="AH14">
        <f t="shared" ca="1" si="3"/>
        <v>0</v>
      </c>
      <c r="AI14">
        <f t="shared" ca="1" si="3"/>
        <v>0</v>
      </c>
      <c r="AJ14">
        <f t="shared" ca="1" si="3"/>
        <v>0</v>
      </c>
      <c r="AK14">
        <f t="shared" ca="1" si="3"/>
        <v>0</v>
      </c>
    </row>
    <row r="15" spans="1:37">
      <c r="A15" t="s">
        <v>503</v>
      </c>
      <c r="B15" s="150" t="str">
        <f ca="1">IF(B14=0,"",HYPERLINK("#'"&amp;B13&amp;"'!E"&amp;MATCH(1,INDIRECT(B13&amp;"!E:E"),0)*1,"Row "&amp;MATCH(1,INDIRECT(B13&amp;"!E:E"),0)))</f>
        <v/>
      </c>
      <c r="C15" s="150" t="str">
        <f ca="1">IF(C14=0,"",HYPERLINK("#'"&amp;C13&amp;"'!E"&amp;MATCH(1,INDIRECT(C13&amp;"!E:E"),0)*1,"Row "&amp;MATCH(1,INDIRECT(C13&amp;"!E:E"),0)))</f>
        <v/>
      </c>
      <c r="D15" s="150" t="str">
        <f ca="1">IF(D14=0,"",HYPERLINK("#'"&amp;D13&amp;"'!E"&amp;MATCH(1,INDIRECT(D13&amp;"!E:E"),0)*1,"Row "&amp;MATCH(1,INDIRECT(D13&amp;"!E:E"),0)))</f>
        <v/>
      </c>
      <c r="E15" s="150" t="e">
        <f t="shared" ref="E15:AK15" ca="1" si="4">IF(E14=0,"",HYPERLINK("#'"&amp;E13&amp;"'!E"&amp;MATCH(1,INDIRECT(E13&amp;"!E:E"),0)*1,"Row "&amp;MATCH(1,INDIRECT(E13&amp;"!E:E"),0)))</f>
        <v>#REF!</v>
      </c>
      <c r="F15" s="150" t="str">
        <f t="shared" ca="1" si="4"/>
        <v/>
      </c>
      <c r="G15" s="150" t="str">
        <f t="shared" ca="1" si="4"/>
        <v/>
      </c>
      <c r="H15" s="150" t="str">
        <f t="shared" ca="1" si="4"/>
        <v/>
      </c>
      <c r="I15" s="150" t="str">
        <f t="shared" ca="1" si="4"/>
        <v/>
      </c>
      <c r="J15" s="150" t="str">
        <f t="shared" ca="1" si="4"/>
        <v/>
      </c>
      <c r="K15" s="150" t="str">
        <f t="shared" ca="1" si="4"/>
        <v/>
      </c>
      <c r="L15" s="150" t="str">
        <f t="shared" ca="1" si="4"/>
        <v/>
      </c>
      <c r="M15" s="150" t="str">
        <f t="shared" ca="1" si="4"/>
        <v/>
      </c>
      <c r="N15" s="150" t="str">
        <f t="shared" ca="1" si="4"/>
        <v/>
      </c>
      <c r="O15" s="150" t="str">
        <f t="shared" ca="1" si="4"/>
        <v/>
      </c>
      <c r="P15" s="150" t="str">
        <f t="shared" ca="1" si="4"/>
        <v/>
      </c>
      <c r="Q15" s="150" t="str">
        <f t="shared" ca="1" si="4"/>
        <v/>
      </c>
      <c r="R15" s="150" t="str">
        <f t="shared" ca="1" si="4"/>
        <v/>
      </c>
      <c r="S15" s="150" t="str">
        <f t="shared" ca="1" si="4"/>
        <v/>
      </c>
      <c r="T15" s="150" t="str">
        <f t="shared" ca="1" si="4"/>
        <v/>
      </c>
      <c r="U15" s="150" t="str">
        <f t="shared" ca="1" si="4"/>
        <v/>
      </c>
      <c r="V15" s="150" t="str">
        <f t="shared" ca="1" si="4"/>
        <v/>
      </c>
      <c r="W15" s="150" t="str">
        <f t="shared" ca="1" si="4"/>
        <v/>
      </c>
      <c r="X15" s="150" t="str">
        <f t="shared" ca="1" si="4"/>
        <v/>
      </c>
      <c r="Y15" s="150" t="str">
        <f t="shared" ca="1" si="4"/>
        <v/>
      </c>
      <c r="Z15" s="150" t="str">
        <f t="shared" ca="1" si="4"/>
        <v/>
      </c>
      <c r="AA15" s="150" t="str">
        <f t="shared" ca="1" si="4"/>
        <v/>
      </c>
      <c r="AB15" s="150" t="str">
        <f t="shared" ca="1" si="4"/>
        <v/>
      </c>
      <c r="AC15" s="150" t="str">
        <f t="shared" ca="1" si="4"/>
        <v/>
      </c>
      <c r="AD15" s="150" t="str">
        <f t="shared" ca="1" si="4"/>
        <v/>
      </c>
      <c r="AE15" s="150" t="str">
        <f t="shared" ca="1" si="4"/>
        <v/>
      </c>
      <c r="AF15" s="150" t="str">
        <f t="shared" ca="1" si="4"/>
        <v/>
      </c>
      <c r="AG15" s="150" t="str">
        <f t="shared" ca="1" si="4"/>
        <v/>
      </c>
      <c r="AH15" s="150" t="str">
        <f t="shared" ca="1" si="4"/>
        <v/>
      </c>
      <c r="AI15" s="150" t="str">
        <f t="shared" ca="1" si="4"/>
        <v/>
      </c>
      <c r="AJ15" s="150" t="str">
        <f t="shared" ca="1" si="4"/>
        <v/>
      </c>
      <c r="AK15" s="150" t="str">
        <f t="shared" ca="1" si="4"/>
        <v/>
      </c>
    </row>
  </sheetData>
  <pageMargins left="0.7" right="0.7" top="0.75" bottom="0.75" header="0.3" footer="0.3"/>
  <pageSetup scale="50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9"/>
  </sheetPr>
  <dimension ref="A1:T376"/>
  <sheetViews>
    <sheetView topLeftCell="A289" zoomScale="70" zoomScaleNormal="70" workbookViewId="0">
      <selection activeCell="D365" sqref="D365"/>
    </sheetView>
  </sheetViews>
  <sheetFormatPr defaultColWidth="9.140625" defaultRowHeight="15" outlineLevelRow="1"/>
  <cols>
    <col min="1" max="1" width="5.28515625" style="46" customWidth="1"/>
    <col min="2" max="2" width="67.85546875" bestFit="1" customWidth="1"/>
    <col min="3" max="3" width="14.28515625" style="46" customWidth="1"/>
    <col min="4" max="4" width="18.5703125" style="48" bestFit="1" customWidth="1"/>
    <col min="5" max="5" width="20.140625" customWidth="1"/>
    <col min="6" max="6" width="16.140625" customWidth="1"/>
    <col min="7" max="7" width="48" bestFit="1" customWidth="1"/>
    <col min="8" max="8" width="17" customWidth="1"/>
    <col min="9" max="10" width="16" customWidth="1"/>
    <col min="11" max="11" width="6.140625" customWidth="1"/>
    <col min="12" max="12" width="7.7109375" style="16" customWidth="1"/>
    <col min="13" max="13" width="6.140625" customWidth="1"/>
    <col min="15" max="15" width="19.42578125" style="48" customWidth="1"/>
    <col min="16" max="16" width="17.42578125" style="48" customWidth="1"/>
    <col min="17" max="17" width="16.85546875" bestFit="1" customWidth="1"/>
    <col min="18" max="18" width="14.28515625" style="48" bestFit="1" customWidth="1"/>
    <col min="19" max="19" width="3.5703125" customWidth="1"/>
  </cols>
  <sheetData>
    <row r="1" spans="1:20">
      <c r="B1" s="15" t="str">
        <f>'General Inputs'!$D9</f>
        <v>National Fuel Gas Distribution Corporation</v>
      </c>
    </row>
    <row r="2" spans="1:20">
      <c r="B2" s="15" t="str">
        <f>'General Inputs'!$D10</f>
        <v>Gas Class Cost of Service Study</v>
      </c>
      <c r="E2" s="154"/>
      <c r="O2" s="301" t="s">
        <v>120</v>
      </c>
      <c r="P2" s="18" t="s">
        <v>121</v>
      </c>
      <c r="R2" s="48">
        <f>MATCH(P2,O6:Q6,0)</f>
        <v>1</v>
      </c>
    </row>
    <row r="3" spans="1:20">
      <c r="B3" s="15" t="str">
        <f>'General Inputs'!$D11</f>
        <v>Test Year Ended July 31, 2024</v>
      </c>
      <c r="E3" s="154"/>
      <c r="O3" s="301"/>
    </row>
    <row r="4" spans="1:20" ht="15.75">
      <c r="B4" s="1" t="s">
        <v>122</v>
      </c>
      <c r="C4" s="320"/>
      <c r="E4" s="154"/>
      <c r="Q4" s="48"/>
      <c r="S4" s="48"/>
      <c r="T4" s="48"/>
    </row>
    <row r="5" spans="1:20">
      <c r="B5" s="1" t="s">
        <v>123</v>
      </c>
      <c r="L5" s="303"/>
      <c r="N5" s="52" t="s">
        <v>124</v>
      </c>
      <c r="O5" s="62"/>
      <c r="P5" s="62"/>
      <c r="Q5" s="52"/>
      <c r="R5" s="62"/>
      <c r="S5" s="52"/>
    </row>
    <row r="6" spans="1:20" ht="57" customHeight="1">
      <c r="A6" s="13" t="s">
        <v>125</v>
      </c>
      <c r="B6" s="1" t="s">
        <v>126</v>
      </c>
      <c r="C6" s="13" t="s">
        <v>127</v>
      </c>
      <c r="D6" s="286" t="s">
        <v>128</v>
      </c>
      <c r="E6" s="13" t="s">
        <v>129</v>
      </c>
      <c r="F6" s="13" t="s">
        <v>130</v>
      </c>
      <c r="G6" s="13" t="s">
        <v>131</v>
      </c>
      <c r="H6" s="13" t="s">
        <v>132</v>
      </c>
      <c r="I6" s="13" t="str">
        <f>CONCATENATE('Input-Allocators'!E18,"
Allocation Factor")</f>
        <v>Commodity
Allocation Factor</v>
      </c>
      <c r="J6" s="13" t="s">
        <v>133</v>
      </c>
      <c r="K6" s="8"/>
      <c r="L6" s="304" t="s">
        <v>134</v>
      </c>
      <c r="M6" s="8"/>
      <c r="N6" s="53"/>
      <c r="O6" s="94" t="s">
        <v>121</v>
      </c>
      <c r="P6" s="94" t="s">
        <v>135</v>
      </c>
      <c r="Q6" s="95" t="s">
        <v>136</v>
      </c>
      <c r="R6" s="173" t="s">
        <v>137</v>
      </c>
      <c r="S6" s="52"/>
    </row>
    <row r="7" spans="1:20">
      <c r="A7" s="46" t="str">
        <f>IF(B7="","",MAX(A$1:A6)+1)</f>
        <v/>
      </c>
      <c r="L7" s="304"/>
      <c r="N7" s="53"/>
      <c r="O7" s="96"/>
      <c r="P7" s="96"/>
      <c r="Q7" s="97"/>
      <c r="R7" s="173"/>
      <c r="S7" s="52"/>
    </row>
    <row r="8" spans="1:20">
      <c r="A8" s="46">
        <f>IF(B8="","",COUNTA(B$8:B8))</f>
        <v>1</v>
      </c>
      <c r="B8" s="1" t="s">
        <v>138</v>
      </c>
      <c r="L8" s="304"/>
      <c r="N8" s="53"/>
      <c r="O8" s="96"/>
      <c r="P8" s="96"/>
      <c r="Q8" s="97"/>
      <c r="R8" s="173"/>
      <c r="S8" s="52"/>
    </row>
    <row r="9" spans="1:20">
      <c r="A9" s="46">
        <f>IF(B9="","",COUNTA(B$8:B9))</f>
        <v>2</v>
      </c>
      <c r="B9" s="1" t="s">
        <v>139</v>
      </c>
      <c r="L9" s="304"/>
      <c r="N9" s="53"/>
      <c r="O9" s="96"/>
      <c r="P9" s="96"/>
      <c r="Q9" s="97"/>
      <c r="R9" s="173"/>
      <c r="S9" s="52"/>
    </row>
    <row r="10" spans="1:20" outlineLevel="1">
      <c r="A10" s="46">
        <f>IF(B10="","",COUNTA(B$8:B10))</f>
        <v>3</v>
      </c>
      <c r="B10" s="1" t="s">
        <v>140</v>
      </c>
      <c r="L10" s="304"/>
      <c r="N10" s="53"/>
      <c r="O10" s="96"/>
      <c r="P10" s="96"/>
      <c r="Q10" s="97"/>
      <c r="R10" s="173"/>
      <c r="S10" s="52"/>
    </row>
    <row r="11" spans="1:20" outlineLevel="1">
      <c r="A11" s="46">
        <f>IF(B11="","",COUNTA(B$8:B11))</f>
        <v>4</v>
      </c>
      <c r="B11" s="50" t="s">
        <v>141</v>
      </c>
      <c r="C11" s="64">
        <v>301</v>
      </c>
      <c r="D11" s="287">
        <f>CHOOSE($R$2,O11,P11,Q11)</f>
        <v>116.45707</v>
      </c>
      <c r="E11" s="51" t="s">
        <v>142</v>
      </c>
      <c r="F11" s="51"/>
      <c r="G11" s="51"/>
      <c r="H11" s="51"/>
      <c r="I11" s="51"/>
      <c r="J11" s="51"/>
      <c r="L11" s="110"/>
      <c r="N11" s="53"/>
      <c r="O11" s="72">
        <v>116.45707</v>
      </c>
      <c r="P11" s="72"/>
      <c r="Q11" s="97"/>
      <c r="R11" s="173"/>
      <c r="S11" s="52"/>
    </row>
    <row r="12" spans="1:20" outlineLevel="1">
      <c r="A12" s="46">
        <f>IF(B12="","",COUNTA(B$8:B12))</f>
        <v>5</v>
      </c>
      <c r="B12" s="50" t="s">
        <v>143</v>
      </c>
      <c r="C12" s="64">
        <v>302</v>
      </c>
      <c r="D12" s="287">
        <f>CHOOSE($R$2,O12,P12,Q12)</f>
        <v>7.3884699999999999</v>
      </c>
      <c r="E12" s="51" t="s">
        <v>142</v>
      </c>
      <c r="F12" s="51"/>
      <c r="G12" s="51"/>
      <c r="H12" s="51"/>
      <c r="I12" s="51"/>
      <c r="J12" s="51"/>
      <c r="L12" s="110"/>
      <c r="N12" s="53"/>
      <c r="O12" s="72">
        <v>7.3884699999999999</v>
      </c>
      <c r="P12" s="72"/>
      <c r="Q12" s="97"/>
      <c r="R12" s="173"/>
      <c r="S12" s="52"/>
    </row>
    <row r="13" spans="1:20" outlineLevel="1">
      <c r="A13" s="46">
        <f>IF(B13="","",COUNTA(B$8:B13))</f>
        <v>6</v>
      </c>
      <c r="B13" s="50" t="s">
        <v>144</v>
      </c>
      <c r="C13" s="64">
        <v>303</v>
      </c>
      <c r="D13" s="287">
        <f>CHOOSE($R$2,O13,P13,Q13)</f>
        <v>25466.069490000002</v>
      </c>
      <c r="E13" s="51" t="s">
        <v>145</v>
      </c>
      <c r="F13" s="51"/>
      <c r="G13" s="51"/>
      <c r="H13" s="51"/>
      <c r="I13" s="51"/>
      <c r="J13" s="51"/>
      <c r="L13" s="110"/>
      <c r="N13" s="53"/>
      <c r="O13" s="72">
        <v>25466.069490000002</v>
      </c>
      <c r="P13" s="72"/>
      <c r="Q13" s="97"/>
      <c r="R13" s="173"/>
      <c r="S13" s="52"/>
    </row>
    <row r="14" spans="1:20" outlineLevel="1">
      <c r="A14" s="46">
        <f>IF(B14="","",COUNTA(B$8:B14))</f>
        <v>7</v>
      </c>
      <c r="B14" t="str">
        <f>"Subtotal - "&amp;B10</f>
        <v>Subtotal - Intangible Plant</v>
      </c>
      <c r="C14" s="24"/>
      <c r="D14" s="48">
        <f>SUBTOTAL(9,D11:D13)</f>
        <v>25589.91503</v>
      </c>
      <c r="L14" s="304"/>
      <c r="N14" s="53"/>
      <c r="O14" s="72"/>
      <c r="P14" s="72"/>
      <c r="Q14" s="97"/>
      <c r="R14" s="173"/>
      <c r="S14" s="52"/>
    </row>
    <row r="15" spans="1:20" outlineLevel="1">
      <c r="A15" s="46" t="str">
        <f>IF(B15="","",COUNTA(B$8:B15))</f>
        <v/>
      </c>
      <c r="C15" s="24"/>
      <c r="L15" s="304"/>
      <c r="N15" s="53"/>
      <c r="O15" s="72"/>
      <c r="P15" s="72"/>
      <c r="Q15" s="97"/>
      <c r="R15" s="173"/>
      <c r="S15" s="52"/>
    </row>
    <row r="16" spans="1:20" outlineLevel="1">
      <c r="A16" s="46">
        <f>IF(B16="","",COUNTA(B$8:B16))</f>
        <v>8</v>
      </c>
      <c r="B16" s="1" t="s">
        <v>146</v>
      </c>
      <c r="C16" s="24"/>
      <c r="L16" s="304"/>
      <c r="N16" s="53"/>
      <c r="O16" s="72"/>
      <c r="P16" s="72"/>
      <c r="Q16" s="97"/>
      <c r="R16" s="173"/>
      <c r="S16" s="52"/>
    </row>
    <row r="17" spans="1:19" outlineLevel="1">
      <c r="A17" s="46">
        <f>IF(B17="","",COUNTA(B$8:B17))</f>
        <v>9</v>
      </c>
      <c r="B17" s="50" t="s">
        <v>147</v>
      </c>
      <c r="C17" s="64">
        <v>325</v>
      </c>
      <c r="D17" s="287">
        <f>CHOOSE($R$2,O17,P17,Q17)</f>
        <v>53</v>
      </c>
      <c r="E17" s="51"/>
      <c r="F17" s="51" t="s">
        <v>148</v>
      </c>
      <c r="G17" s="51" t="s">
        <v>149</v>
      </c>
      <c r="H17" s="51"/>
      <c r="I17" s="51" t="s">
        <v>116</v>
      </c>
      <c r="J17" s="51"/>
      <c r="L17" s="110"/>
      <c r="N17" s="53"/>
      <c r="O17" s="72">
        <v>53</v>
      </c>
      <c r="P17" s="72"/>
      <c r="Q17" s="97"/>
      <c r="R17" s="173"/>
      <c r="S17" s="52"/>
    </row>
    <row r="18" spans="1:19" outlineLevel="1">
      <c r="A18" s="46">
        <f>IF(B18="","",COUNTA(B$8:B18))</f>
        <v>10</v>
      </c>
      <c r="B18" s="50" t="s">
        <v>150</v>
      </c>
      <c r="C18" s="64">
        <v>328</v>
      </c>
      <c r="D18" s="287">
        <f>CHOOSE($R$2,O18,P18,Q18)</f>
        <v>10.095840000000001</v>
      </c>
      <c r="E18" s="51"/>
      <c r="F18" s="51" t="s">
        <v>148</v>
      </c>
      <c r="G18" s="51" t="s">
        <v>149</v>
      </c>
      <c r="H18" s="51"/>
      <c r="I18" s="51" t="s">
        <v>116</v>
      </c>
      <c r="J18" s="51"/>
      <c r="L18" s="110"/>
      <c r="N18" s="53"/>
      <c r="O18" s="72">
        <v>10.095840000000001</v>
      </c>
      <c r="P18" s="72"/>
      <c r="Q18" s="97"/>
      <c r="R18" s="173"/>
      <c r="S18" s="52"/>
    </row>
    <row r="19" spans="1:19" outlineLevel="1">
      <c r="A19" s="46">
        <f>IF(B19="","",COUNTA(B$8:B19))</f>
        <v>11</v>
      </c>
      <c r="B19" s="50" t="s">
        <v>151</v>
      </c>
      <c r="C19" s="64">
        <v>329</v>
      </c>
      <c r="D19" s="287">
        <f>CHOOSE($R$2,O19,P19,Q19)</f>
        <v>2.65</v>
      </c>
      <c r="E19" s="51"/>
      <c r="F19" s="51" t="s">
        <v>148</v>
      </c>
      <c r="G19" s="51" t="s">
        <v>149</v>
      </c>
      <c r="H19" s="51"/>
      <c r="I19" s="51" t="s">
        <v>116</v>
      </c>
      <c r="J19" s="51"/>
      <c r="L19" s="110"/>
      <c r="N19" s="53"/>
      <c r="O19" s="72">
        <v>2.65</v>
      </c>
      <c r="P19" s="72"/>
      <c r="Q19" s="97"/>
      <c r="R19" s="173"/>
      <c r="S19" s="52"/>
    </row>
    <row r="20" spans="1:19" outlineLevel="1">
      <c r="A20" s="46">
        <f>IF(B20="","",COUNTA(B$8:B20))</f>
        <v>12</v>
      </c>
      <c r="B20" s="50" t="s">
        <v>152</v>
      </c>
      <c r="C20" s="64">
        <v>332</v>
      </c>
      <c r="D20" s="287">
        <f>CHOOSE($R$2,O20,P20,Q20)</f>
        <v>444.58600000000001</v>
      </c>
      <c r="E20" s="51"/>
      <c r="F20" s="51" t="s">
        <v>148</v>
      </c>
      <c r="G20" s="51" t="s">
        <v>149</v>
      </c>
      <c r="H20" s="51"/>
      <c r="I20" s="51" t="s">
        <v>116</v>
      </c>
      <c r="J20" s="51"/>
      <c r="L20" s="110"/>
      <c r="N20" s="53"/>
      <c r="O20" s="72">
        <v>444.58600000000001</v>
      </c>
      <c r="P20" s="72"/>
      <c r="Q20" s="97"/>
      <c r="R20" s="173"/>
      <c r="S20" s="52"/>
    </row>
    <row r="21" spans="1:19" outlineLevel="1">
      <c r="A21" s="46">
        <f>IF(B21="","",COUNTA(B$8:B21))</f>
        <v>13</v>
      </c>
      <c r="B21" s="50" t="s">
        <v>153</v>
      </c>
      <c r="C21" s="64">
        <v>334</v>
      </c>
      <c r="D21" s="287">
        <f>CHOOSE($R$2,O21,P21,Q21)</f>
        <v>3296.6979999999999</v>
      </c>
      <c r="E21" s="51"/>
      <c r="F21" s="51" t="s">
        <v>148</v>
      </c>
      <c r="G21" s="51" t="s">
        <v>149</v>
      </c>
      <c r="H21" s="51"/>
      <c r="I21" s="51" t="s">
        <v>116</v>
      </c>
      <c r="J21" s="51"/>
      <c r="L21" s="110"/>
      <c r="N21" s="53"/>
      <c r="O21" s="72">
        <v>3296.6979999999999</v>
      </c>
      <c r="P21" s="72"/>
      <c r="Q21" s="97"/>
      <c r="R21" s="173"/>
      <c r="S21" s="52"/>
    </row>
    <row r="22" spans="1:19" outlineLevel="1">
      <c r="A22" s="46">
        <f>IF(B22="","",COUNTA(B$8:B22))</f>
        <v>14</v>
      </c>
      <c r="B22" t="str">
        <f>"Subtotal - "&amp;B16</f>
        <v>Subtotal - Natural Gas Production Plant</v>
      </c>
      <c r="D22" s="48">
        <f>SUBTOTAL(9,D17:D21)</f>
        <v>3807.0298399999997</v>
      </c>
      <c r="L22" s="304"/>
      <c r="N22" s="53"/>
      <c r="O22" s="72"/>
      <c r="P22" s="72"/>
      <c r="Q22" s="97"/>
      <c r="R22" s="173"/>
      <c r="S22" s="52"/>
    </row>
    <row r="23" spans="1:19" outlineLevel="1">
      <c r="A23" s="46" t="str">
        <f>IF(B23="","",COUNTA(B$8:B23))</f>
        <v/>
      </c>
      <c r="C23" s="24"/>
      <c r="L23" s="304"/>
      <c r="N23" s="53"/>
      <c r="O23" s="72"/>
      <c r="P23" s="72"/>
      <c r="Q23" s="97"/>
      <c r="R23" s="173"/>
      <c r="S23" s="52"/>
    </row>
    <row r="24" spans="1:19" outlineLevel="1">
      <c r="A24" s="46">
        <f>IF(B24="","",COUNTA(B$8:B24))</f>
        <v>15</v>
      </c>
      <c r="B24" s="1" t="s">
        <v>154</v>
      </c>
      <c r="L24" s="304"/>
      <c r="N24" s="53"/>
      <c r="O24" s="72"/>
      <c r="P24" s="72"/>
      <c r="Q24" s="97"/>
      <c r="R24" s="173"/>
      <c r="S24" s="52"/>
    </row>
    <row r="25" spans="1:19" outlineLevel="1">
      <c r="A25" s="46">
        <f>IF(B25="","",COUNTA(B$8:B25))</f>
        <v>16</v>
      </c>
      <c r="B25" s="50" t="s">
        <v>147</v>
      </c>
      <c r="C25" s="64">
        <v>365.1</v>
      </c>
      <c r="D25" s="287">
        <f t="shared" ref="D25:D43" si="0">CHOOSE($R$2,O25,P25,Q25)</f>
        <v>17.652000000000001</v>
      </c>
      <c r="E25" s="51"/>
      <c r="F25" s="51" t="s">
        <v>155</v>
      </c>
      <c r="G25" s="51" t="s">
        <v>88</v>
      </c>
      <c r="H25" s="51" t="s">
        <v>118</v>
      </c>
      <c r="I25" s="51"/>
      <c r="J25" s="51"/>
      <c r="L25" s="110"/>
      <c r="N25" s="53"/>
      <c r="O25" s="72">
        <v>17.652000000000001</v>
      </c>
      <c r="P25" s="72"/>
      <c r="Q25" s="97"/>
      <c r="R25" s="173"/>
      <c r="S25" s="52"/>
    </row>
    <row r="26" spans="1:19" outlineLevel="1">
      <c r="A26" s="46">
        <f>IF(B26="","",COUNTA(B$8:B26))</f>
        <v>17</v>
      </c>
      <c r="B26" s="50" t="s">
        <v>156</v>
      </c>
      <c r="C26" s="64">
        <v>365.2</v>
      </c>
      <c r="D26" s="287">
        <f t="shared" si="0"/>
        <v>2430</v>
      </c>
      <c r="E26" s="51"/>
      <c r="F26" s="51" t="s">
        <v>155</v>
      </c>
      <c r="G26" s="51" t="s">
        <v>88</v>
      </c>
      <c r="H26" s="51" t="s">
        <v>118</v>
      </c>
      <c r="I26" s="51"/>
      <c r="J26" s="51"/>
      <c r="L26" s="110"/>
      <c r="N26" s="53"/>
      <c r="O26" s="72">
        <v>2430</v>
      </c>
      <c r="P26" s="72"/>
      <c r="Q26" s="97"/>
      <c r="R26" s="173"/>
      <c r="S26" s="52"/>
    </row>
    <row r="27" spans="1:19" outlineLevel="1">
      <c r="A27" s="46">
        <f>IF(B27="","",COUNTA(B$8:B27))</f>
        <v>18</v>
      </c>
      <c r="B27" s="50" t="s">
        <v>157</v>
      </c>
      <c r="C27" s="64">
        <v>366</v>
      </c>
      <c r="D27" s="287">
        <f t="shared" si="0"/>
        <v>217.59899999999999</v>
      </c>
      <c r="E27" s="51"/>
      <c r="F27" s="51" t="s">
        <v>155</v>
      </c>
      <c r="G27" s="51" t="s">
        <v>88</v>
      </c>
      <c r="H27" s="51" t="s">
        <v>118</v>
      </c>
      <c r="I27" s="51"/>
      <c r="J27" s="51"/>
      <c r="L27" s="110"/>
      <c r="N27" s="53"/>
      <c r="O27" s="72">
        <v>217.59899999999999</v>
      </c>
      <c r="P27" s="72"/>
      <c r="Q27" s="97"/>
      <c r="R27" s="173"/>
      <c r="S27" s="52"/>
    </row>
    <row r="28" spans="1:19" outlineLevel="1">
      <c r="A28" s="46">
        <f>IF(B28="","",COUNTA(B$8:B28))</f>
        <v>19</v>
      </c>
      <c r="B28" s="50" t="s">
        <v>151</v>
      </c>
      <c r="C28" s="64">
        <v>367</v>
      </c>
      <c r="D28" s="287">
        <f t="shared" si="0"/>
        <v>64340.521570000012</v>
      </c>
      <c r="E28" s="51"/>
      <c r="F28" s="51" t="s">
        <v>155</v>
      </c>
      <c r="G28" s="51" t="s">
        <v>88</v>
      </c>
      <c r="H28" s="51" t="s">
        <v>118</v>
      </c>
      <c r="I28" s="51"/>
      <c r="J28" s="51"/>
      <c r="L28" s="110"/>
      <c r="N28" s="53"/>
      <c r="O28" s="72">
        <v>64340.521570000012</v>
      </c>
      <c r="P28" s="72"/>
      <c r="Q28" s="97"/>
      <c r="R28" s="173"/>
      <c r="S28" s="52"/>
    </row>
    <row r="29" spans="1:19" outlineLevel="1">
      <c r="A29" s="46">
        <f>IF(B29="","",COUNTA(B$8:B29))</f>
        <v>20</v>
      </c>
      <c r="B29" s="50" t="s">
        <v>158</v>
      </c>
      <c r="C29" s="64">
        <v>369</v>
      </c>
      <c r="D29" s="287">
        <f t="shared" si="0"/>
        <v>7087.7312599999996</v>
      </c>
      <c r="E29" s="51"/>
      <c r="F29" s="51" t="s">
        <v>155</v>
      </c>
      <c r="G29" s="51" t="s">
        <v>88</v>
      </c>
      <c r="H29" s="51" t="s">
        <v>118</v>
      </c>
      <c r="I29" s="51"/>
      <c r="J29" s="51"/>
      <c r="L29" s="110"/>
      <c r="N29" s="53"/>
      <c r="O29" s="72">
        <v>7087.7312599999996</v>
      </c>
      <c r="P29" s="72"/>
      <c r="Q29" s="97"/>
      <c r="R29" s="173"/>
      <c r="S29" s="52"/>
    </row>
    <row r="30" spans="1:19" outlineLevel="1">
      <c r="A30" s="46">
        <f>IF(B30="","",COUNTA(B$8:B30))</f>
        <v>21</v>
      </c>
      <c r="B30" t="str">
        <f>"Subtotal - "&amp;B24</f>
        <v xml:space="preserve">Subtotal - Transmission plant </v>
      </c>
      <c r="D30" s="48">
        <f>SUBTOTAL(9,D25:D29)</f>
        <v>74093.503830000016</v>
      </c>
      <c r="L30" s="304"/>
      <c r="N30" s="53"/>
      <c r="O30" s="72"/>
      <c r="P30" s="72"/>
      <c r="Q30" s="97"/>
      <c r="R30" s="173"/>
      <c r="S30" s="52"/>
    </row>
    <row r="31" spans="1:19" outlineLevel="1">
      <c r="A31" s="46" t="str">
        <f>IF(B31="","",COUNTA(B$8:B31))</f>
        <v/>
      </c>
      <c r="L31" s="304"/>
      <c r="N31" s="53"/>
      <c r="O31" s="72"/>
      <c r="P31" s="72"/>
      <c r="Q31" s="97"/>
      <c r="R31" s="173"/>
      <c r="S31" s="52"/>
    </row>
    <row r="32" spans="1:19" outlineLevel="1">
      <c r="A32" s="46">
        <f>IF(B32="","",COUNTA(B$8:B32))</f>
        <v>22</v>
      </c>
      <c r="B32" s="1" t="s">
        <v>159</v>
      </c>
      <c r="L32" s="304"/>
      <c r="N32" s="53"/>
      <c r="O32" s="72"/>
      <c r="P32" s="72"/>
      <c r="Q32" s="97"/>
      <c r="R32" s="173"/>
      <c r="S32" s="52"/>
    </row>
    <row r="33" spans="1:19" outlineLevel="1">
      <c r="A33" s="46">
        <f>IF(B33="","",COUNTA(B$8:B33))</f>
        <v>23</v>
      </c>
      <c r="B33" s="50" t="s">
        <v>160</v>
      </c>
      <c r="C33" s="64">
        <v>374</v>
      </c>
      <c r="D33" s="287">
        <f t="shared" si="0"/>
        <v>14029.952840000002</v>
      </c>
      <c r="E33" s="51"/>
      <c r="F33" s="51" t="s">
        <v>161</v>
      </c>
      <c r="G33" s="51" t="s">
        <v>88</v>
      </c>
      <c r="H33" s="51" t="str">
        <f>'General Inputs'!$D$50</f>
        <v>CUST_DEM</v>
      </c>
      <c r="I33" s="51"/>
      <c r="J33" s="51"/>
      <c r="L33" s="110"/>
      <c r="N33" s="53"/>
      <c r="O33" s="72">
        <v>14029.952840000002</v>
      </c>
      <c r="P33" s="72"/>
      <c r="Q33" s="97"/>
      <c r="R33" s="173"/>
      <c r="S33" s="52"/>
    </row>
    <row r="34" spans="1:19" outlineLevel="1">
      <c r="A34" s="46">
        <f>IF(B34="","",COUNTA(B$8:B34))</f>
        <v>24</v>
      </c>
      <c r="B34" s="50" t="s">
        <v>157</v>
      </c>
      <c r="C34" s="64">
        <v>375</v>
      </c>
      <c r="D34" s="287">
        <f t="shared" si="0"/>
        <v>11639.32957</v>
      </c>
      <c r="E34" s="51" t="s">
        <v>162</v>
      </c>
      <c r="F34" s="51"/>
      <c r="G34" s="51"/>
      <c r="H34" s="51"/>
      <c r="I34" s="51"/>
      <c r="J34" s="51"/>
      <c r="L34" s="110"/>
      <c r="N34" s="53"/>
      <c r="O34" s="72">
        <v>11639.32957</v>
      </c>
      <c r="P34" s="72"/>
      <c r="Q34" s="97"/>
      <c r="R34" s="173"/>
      <c r="S34" s="52"/>
    </row>
    <row r="35" spans="1:19" outlineLevel="1">
      <c r="A35" s="46">
        <f>IF(B35="","",COUNTA(B$8:B35))</f>
        <v>25</v>
      </c>
      <c r="B35" s="50" t="s">
        <v>151</v>
      </c>
      <c r="C35" s="64">
        <v>376</v>
      </c>
      <c r="D35" s="287">
        <f t="shared" si="0"/>
        <v>342572.78591999999</v>
      </c>
      <c r="E35" s="51"/>
      <c r="F35" s="51" t="s">
        <v>161</v>
      </c>
      <c r="G35" s="51" t="s">
        <v>88</v>
      </c>
      <c r="H35" s="51" t="str">
        <f>'General Inputs'!$D$50</f>
        <v>CUST_DEM</v>
      </c>
      <c r="I35" s="51"/>
      <c r="J35" s="51"/>
      <c r="L35" s="110"/>
      <c r="N35" s="53"/>
      <c r="O35" s="72">
        <v>342572.78591999999</v>
      </c>
      <c r="P35" s="72"/>
      <c r="Q35" s="97"/>
      <c r="R35" s="173"/>
      <c r="S35" s="52"/>
    </row>
    <row r="36" spans="1:19" outlineLevel="1">
      <c r="A36" s="46">
        <f>IF(B36="","",COUNTA(B$8:B36))</f>
        <v>26</v>
      </c>
      <c r="B36" s="50" t="s">
        <v>163</v>
      </c>
      <c r="C36" s="64">
        <v>378</v>
      </c>
      <c r="D36" s="287">
        <f t="shared" si="0"/>
        <v>12305.8667</v>
      </c>
      <c r="E36" s="51"/>
      <c r="F36" s="51" t="s">
        <v>161</v>
      </c>
      <c r="G36" s="51" t="s">
        <v>88</v>
      </c>
      <c r="H36" s="51" t="str">
        <f>'General Inputs'!$D$50</f>
        <v>CUST_DEM</v>
      </c>
      <c r="I36" s="51"/>
      <c r="J36" s="51"/>
      <c r="L36" s="110"/>
      <c r="N36" s="53"/>
      <c r="O36" s="72">
        <v>12305.8667</v>
      </c>
      <c r="P36" s="72"/>
      <c r="Q36" s="97"/>
      <c r="R36" s="173"/>
      <c r="S36" s="52"/>
    </row>
    <row r="37" spans="1:19" outlineLevel="1">
      <c r="A37" s="46">
        <f>IF(B37="","",COUNTA(B$8:B37))</f>
        <v>27</v>
      </c>
      <c r="B37" s="50" t="s">
        <v>164</v>
      </c>
      <c r="C37" s="64">
        <v>379</v>
      </c>
      <c r="D37" s="287">
        <f t="shared" si="0"/>
        <v>0</v>
      </c>
      <c r="E37" s="51"/>
      <c r="F37" s="51"/>
      <c r="G37" s="51"/>
      <c r="H37" s="51"/>
      <c r="I37" s="51"/>
      <c r="J37" s="51"/>
      <c r="L37" s="110"/>
      <c r="N37" s="53"/>
      <c r="O37" s="72">
        <v>0</v>
      </c>
      <c r="P37" s="72"/>
      <c r="Q37" s="97"/>
      <c r="R37" s="173"/>
      <c r="S37" s="52"/>
    </row>
    <row r="38" spans="1:19" outlineLevel="1">
      <c r="A38" s="46">
        <f>IF(B38="","",COUNTA(B$8:B38))</f>
        <v>28</v>
      </c>
      <c r="B38" s="50" t="s">
        <v>165</v>
      </c>
      <c r="C38" s="64">
        <v>380</v>
      </c>
      <c r="D38" s="287">
        <f t="shared" si="0"/>
        <v>218059.54416999998</v>
      </c>
      <c r="E38" s="51"/>
      <c r="F38" s="51" t="s">
        <v>89</v>
      </c>
      <c r="G38" s="51" t="s">
        <v>89</v>
      </c>
      <c r="H38" s="51"/>
      <c r="I38" s="51"/>
      <c r="J38" s="51" t="s">
        <v>110</v>
      </c>
      <c r="L38" s="110"/>
      <c r="N38" s="53"/>
      <c r="O38" s="72">
        <v>218059.54416999998</v>
      </c>
      <c r="P38" s="72"/>
      <c r="Q38" s="97"/>
      <c r="R38" s="173"/>
      <c r="S38" s="52"/>
    </row>
    <row r="39" spans="1:19" outlineLevel="1">
      <c r="A39" s="46">
        <f>IF(B39="","",COUNTA(B$8:B39))</f>
        <v>29</v>
      </c>
      <c r="B39" s="50" t="s">
        <v>166</v>
      </c>
      <c r="C39" s="64">
        <v>381</v>
      </c>
      <c r="D39" s="287">
        <f t="shared" si="0"/>
        <v>17300.948300000004</v>
      </c>
      <c r="E39" s="51"/>
      <c r="F39" s="51" t="s">
        <v>89</v>
      </c>
      <c r="G39" s="51" t="s">
        <v>89</v>
      </c>
      <c r="H39" s="51"/>
      <c r="I39" s="51"/>
      <c r="J39" s="51" t="s">
        <v>108</v>
      </c>
      <c r="L39" s="110"/>
      <c r="N39" s="53"/>
      <c r="O39" s="72">
        <v>17300.948300000004</v>
      </c>
      <c r="P39" s="72"/>
      <c r="Q39" s="97"/>
      <c r="R39" s="173"/>
      <c r="S39" s="52"/>
    </row>
    <row r="40" spans="1:19" outlineLevel="1">
      <c r="A40" s="46">
        <f>IF(B40="","",COUNTA(B$8:B40))</f>
        <v>30</v>
      </c>
      <c r="B40" s="50" t="s">
        <v>167</v>
      </c>
      <c r="C40" s="64">
        <v>382</v>
      </c>
      <c r="D40" s="287">
        <f t="shared" si="0"/>
        <v>3311.6940800000002</v>
      </c>
      <c r="E40" s="51"/>
      <c r="F40" s="51" t="s">
        <v>89</v>
      </c>
      <c r="G40" s="51" t="s">
        <v>89</v>
      </c>
      <c r="H40" s="51"/>
      <c r="I40" s="51"/>
      <c r="J40" s="51" t="s">
        <v>108</v>
      </c>
      <c r="L40" s="110"/>
      <c r="N40" s="53"/>
      <c r="O40" s="72">
        <v>3311.6940800000002</v>
      </c>
      <c r="P40" s="72"/>
      <c r="Q40" s="97"/>
      <c r="R40" s="173"/>
      <c r="S40" s="52"/>
    </row>
    <row r="41" spans="1:19" outlineLevel="1">
      <c r="A41" s="46">
        <f>IF(B41="","",COUNTA(B$8:B41))</f>
        <v>31</v>
      </c>
      <c r="B41" s="50" t="s">
        <v>168</v>
      </c>
      <c r="C41" s="64">
        <v>383</v>
      </c>
      <c r="D41" s="287">
        <f t="shared" si="0"/>
        <v>0</v>
      </c>
      <c r="E41" s="51"/>
      <c r="F41" s="51"/>
      <c r="G41" s="51"/>
      <c r="H41" s="51"/>
      <c r="I41" s="51"/>
      <c r="J41" s="51"/>
      <c r="L41" s="110"/>
      <c r="N41" s="53"/>
      <c r="O41" s="72">
        <v>0</v>
      </c>
      <c r="P41" s="72"/>
      <c r="Q41" s="97"/>
      <c r="R41" s="173"/>
      <c r="S41" s="52"/>
    </row>
    <row r="42" spans="1:19" outlineLevel="1">
      <c r="A42" s="46">
        <f>IF(B42="","",COUNTA(B$8:B42))</f>
        <v>32</v>
      </c>
      <c r="B42" s="50" t="s">
        <v>169</v>
      </c>
      <c r="C42" s="64">
        <v>384</v>
      </c>
      <c r="D42" s="287">
        <f t="shared" si="0"/>
        <v>1103.1569</v>
      </c>
      <c r="E42" s="51"/>
      <c r="F42" s="51" t="s">
        <v>89</v>
      </c>
      <c r="G42" s="51" t="s">
        <v>89</v>
      </c>
      <c r="H42" s="51"/>
      <c r="I42" s="51"/>
      <c r="J42" s="51" t="s">
        <v>108</v>
      </c>
      <c r="L42" s="110"/>
      <c r="N42" s="53"/>
      <c r="O42" s="72">
        <v>1103.1569</v>
      </c>
      <c r="P42" s="72"/>
      <c r="Q42" s="97"/>
      <c r="R42" s="173"/>
      <c r="S42" s="52"/>
    </row>
    <row r="43" spans="1:19" outlineLevel="1">
      <c r="A43" s="46">
        <f>IF(B43="","",COUNTA(B$8:B43))</f>
        <v>33</v>
      </c>
      <c r="B43" s="50" t="s">
        <v>170</v>
      </c>
      <c r="C43" s="64">
        <v>385</v>
      </c>
      <c r="D43" s="287">
        <f t="shared" si="0"/>
        <v>16713.339309999999</v>
      </c>
      <c r="E43" s="51"/>
      <c r="F43" s="51" t="s">
        <v>89</v>
      </c>
      <c r="G43" s="51" t="s">
        <v>89</v>
      </c>
      <c r="H43" s="51"/>
      <c r="I43" s="51"/>
      <c r="J43" s="51" t="s">
        <v>109</v>
      </c>
      <c r="L43" s="110"/>
      <c r="N43" s="53"/>
      <c r="O43" s="72">
        <v>16713.339309999999</v>
      </c>
      <c r="P43" s="72"/>
      <c r="Q43" s="97"/>
      <c r="R43" s="173"/>
      <c r="S43" s="52"/>
    </row>
    <row r="44" spans="1:19" outlineLevel="1">
      <c r="A44" s="46">
        <f>IF(B44="","",COUNTA(B$8:B44))</f>
        <v>34</v>
      </c>
      <c r="B44" t="str">
        <f>"Subtotal - "&amp;B32</f>
        <v>Subtotal - Distribution Plant</v>
      </c>
      <c r="D44" s="48">
        <f>SUBTOTAL(9,D33:D43)</f>
        <v>637036.61778999993</v>
      </c>
      <c r="L44" s="304"/>
      <c r="N44" s="53"/>
      <c r="O44" s="72"/>
      <c r="P44" s="72"/>
      <c r="Q44" s="97"/>
      <c r="R44" s="173"/>
      <c r="S44" s="52"/>
    </row>
    <row r="45" spans="1:19" outlineLevel="1">
      <c r="A45" s="46" t="str">
        <f>IF(B45="","",COUNTA(B$8:B45))</f>
        <v/>
      </c>
      <c r="L45" s="304"/>
      <c r="N45" s="53"/>
      <c r="O45" s="72"/>
      <c r="P45" s="72"/>
      <c r="Q45" s="97"/>
      <c r="R45" s="173"/>
      <c r="S45" s="52"/>
    </row>
    <row r="46" spans="1:19" outlineLevel="1">
      <c r="A46" s="46">
        <f>IF(B46="","",COUNTA(B$8:B46))</f>
        <v>35</v>
      </c>
      <c r="B46" s="1" t="s">
        <v>171</v>
      </c>
      <c r="L46" s="304"/>
      <c r="N46" s="53"/>
      <c r="O46" s="72"/>
      <c r="P46" s="72"/>
      <c r="Q46" s="97"/>
      <c r="R46" s="173"/>
      <c r="S46" s="52"/>
    </row>
    <row r="47" spans="1:19" outlineLevel="1">
      <c r="A47" s="46">
        <f>IF(B47="","",COUNTA(B$8:B47))</f>
        <v>36</v>
      </c>
      <c r="B47" s="50" t="s">
        <v>147</v>
      </c>
      <c r="C47" s="64">
        <v>389</v>
      </c>
      <c r="D47" s="287">
        <f>CHOOSE($R$2,O47,P47,Q47)</f>
        <v>0</v>
      </c>
      <c r="E47" s="51" t="s">
        <v>145</v>
      </c>
      <c r="F47" s="51"/>
      <c r="G47" s="51"/>
      <c r="H47" s="51"/>
      <c r="I47" s="51"/>
      <c r="J47" s="51"/>
      <c r="L47" s="110"/>
      <c r="N47" s="53"/>
      <c r="O47" s="72">
        <v>0</v>
      </c>
      <c r="P47" s="72"/>
      <c r="Q47" s="97"/>
      <c r="R47" s="173"/>
      <c r="S47" s="52"/>
    </row>
    <row r="48" spans="1:19" outlineLevel="1">
      <c r="A48" s="46">
        <f>IF(B48="","",COUNTA(B$8:B48))</f>
        <v>37</v>
      </c>
      <c r="B48" s="50" t="s">
        <v>150</v>
      </c>
      <c r="C48" s="64">
        <v>390</v>
      </c>
      <c r="D48" s="287">
        <f>CHOOSE($R$2,O48,P48,Q48)</f>
        <v>25.917999999999999</v>
      </c>
      <c r="E48" s="51" t="s">
        <v>145</v>
      </c>
      <c r="F48" s="51"/>
      <c r="G48" s="51"/>
      <c r="H48" s="51"/>
      <c r="I48" s="51"/>
      <c r="J48" s="51"/>
      <c r="L48" s="110"/>
      <c r="N48" s="53"/>
      <c r="O48" s="72">
        <v>25.917999999999999</v>
      </c>
      <c r="P48" s="72"/>
      <c r="Q48" s="97"/>
      <c r="R48" s="173"/>
      <c r="S48" s="52"/>
    </row>
    <row r="49" spans="1:19" outlineLevel="1">
      <c r="A49" s="46">
        <f>IF(B49="","",COUNTA(B$8:B49))</f>
        <v>38</v>
      </c>
      <c r="B49" s="50" t="s">
        <v>172</v>
      </c>
      <c r="C49" s="64">
        <v>391</v>
      </c>
      <c r="D49" s="287">
        <f>CHOOSE($R$2,O49,P49,Q49)</f>
        <v>10944.226999999999</v>
      </c>
      <c r="E49" s="51" t="s">
        <v>145</v>
      </c>
      <c r="F49" s="51"/>
      <c r="G49" s="51"/>
      <c r="H49" s="51"/>
      <c r="I49" s="51"/>
      <c r="J49" s="51"/>
      <c r="L49" s="110"/>
      <c r="N49" s="53"/>
      <c r="O49" s="72">
        <v>10944.226999999999</v>
      </c>
      <c r="P49" s="72"/>
      <c r="Q49" s="97"/>
      <c r="R49" s="173"/>
      <c r="S49" s="52"/>
    </row>
    <row r="50" spans="1:19" outlineLevel="1">
      <c r="A50" s="46">
        <f>IF(B50="","",COUNTA(B$8:B50))</f>
        <v>39</v>
      </c>
      <c r="B50" s="50" t="s">
        <v>173</v>
      </c>
      <c r="C50" s="64">
        <v>392</v>
      </c>
      <c r="D50" s="287">
        <f>CHOOSE($R$2,O50,P50,Q50)</f>
        <v>13151.261999999999</v>
      </c>
      <c r="E50" s="51" t="s">
        <v>145</v>
      </c>
      <c r="F50" s="51"/>
      <c r="G50" s="51"/>
      <c r="H50" s="51"/>
      <c r="I50" s="51"/>
      <c r="J50" s="51"/>
      <c r="L50" s="110"/>
      <c r="N50" s="53"/>
      <c r="O50" s="72">
        <v>13151.261999999999</v>
      </c>
      <c r="P50" s="72"/>
      <c r="Q50" s="97"/>
      <c r="R50" s="173"/>
      <c r="S50" s="52"/>
    </row>
    <row r="51" spans="1:19" outlineLevel="1">
      <c r="A51" s="46">
        <f>IF(B51="","",COUNTA(B$8:B51))</f>
        <v>40</v>
      </c>
      <c r="B51" s="50" t="s">
        <v>174</v>
      </c>
      <c r="C51" s="64">
        <v>394</v>
      </c>
      <c r="D51" s="287">
        <f t="shared" ref="D51:D56" si="1">CHOOSE($R$2,O51,P51,Q51)</f>
        <v>6363.8420000000006</v>
      </c>
      <c r="E51" s="51" t="s">
        <v>145</v>
      </c>
      <c r="F51" s="51"/>
      <c r="G51" s="51"/>
      <c r="H51" s="51"/>
      <c r="I51" s="51"/>
      <c r="J51" s="51"/>
      <c r="L51" s="110"/>
      <c r="N51" s="53"/>
      <c r="O51" s="72">
        <v>6363.8420000000006</v>
      </c>
      <c r="P51" s="72"/>
      <c r="Q51" s="97"/>
      <c r="R51" s="173"/>
      <c r="S51" s="52"/>
    </row>
    <row r="52" spans="1:19" outlineLevel="1">
      <c r="A52" s="46">
        <f>IF(B52="","",COUNTA(B$8:B52))</f>
        <v>41</v>
      </c>
      <c r="B52" s="50" t="s">
        <v>175</v>
      </c>
      <c r="C52" s="64">
        <v>395</v>
      </c>
      <c r="D52" s="287">
        <f t="shared" si="1"/>
        <v>0</v>
      </c>
      <c r="E52" s="51"/>
      <c r="F52" s="51"/>
      <c r="G52" s="51"/>
      <c r="H52" s="51"/>
      <c r="I52" s="51"/>
      <c r="J52" s="51"/>
      <c r="L52" s="110"/>
      <c r="N52" s="53"/>
      <c r="O52" s="72">
        <v>0</v>
      </c>
      <c r="P52" s="72"/>
      <c r="Q52" s="97"/>
      <c r="R52" s="173"/>
      <c r="S52" s="52"/>
    </row>
    <row r="53" spans="1:19" outlineLevel="1">
      <c r="A53" s="46">
        <f>IF(B53="","",COUNTA(B$8:B53))</f>
        <v>42</v>
      </c>
      <c r="B53" s="50" t="s">
        <v>176</v>
      </c>
      <c r="C53" s="64">
        <v>396</v>
      </c>
      <c r="D53" s="287">
        <f t="shared" si="1"/>
        <v>6212.5094300000001</v>
      </c>
      <c r="E53" s="51" t="s">
        <v>145</v>
      </c>
      <c r="F53" s="51"/>
      <c r="G53" s="51"/>
      <c r="H53" s="51"/>
      <c r="I53" s="51"/>
      <c r="J53" s="51"/>
      <c r="L53" s="110"/>
      <c r="N53" s="53"/>
      <c r="O53" s="72">
        <v>6212.5094300000001</v>
      </c>
      <c r="P53" s="72"/>
      <c r="Q53" s="97"/>
      <c r="R53" s="173"/>
      <c r="S53" s="52"/>
    </row>
    <row r="54" spans="1:19" outlineLevel="1">
      <c r="A54" s="46">
        <f>IF(B54="","",COUNTA(B$8:B54))</f>
        <v>43</v>
      </c>
      <c r="B54" s="50" t="s">
        <v>177</v>
      </c>
      <c r="C54" s="64">
        <v>397</v>
      </c>
      <c r="D54" s="287">
        <f t="shared" si="1"/>
        <v>3964.1820000000002</v>
      </c>
      <c r="E54" s="51" t="s">
        <v>145</v>
      </c>
      <c r="F54" s="51"/>
      <c r="G54" s="51"/>
      <c r="H54" s="51"/>
      <c r="I54" s="51"/>
      <c r="J54" s="51"/>
      <c r="L54" s="110"/>
      <c r="N54" s="53"/>
      <c r="O54" s="72">
        <v>3964.1820000000002</v>
      </c>
      <c r="P54" s="72"/>
      <c r="Q54" s="97"/>
      <c r="R54" s="173"/>
      <c r="S54" s="52"/>
    </row>
    <row r="55" spans="1:19" outlineLevel="1">
      <c r="A55" s="46">
        <f>IF(B55="","",COUNTA(B$8:B55))</f>
        <v>44</v>
      </c>
      <c r="B55" s="50" t="s">
        <v>178</v>
      </c>
      <c r="C55" s="64">
        <v>398</v>
      </c>
      <c r="D55" s="287">
        <f t="shared" si="1"/>
        <v>0</v>
      </c>
      <c r="E55" s="51"/>
      <c r="F55" s="51"/>
      <c r="G55" s="51"/>
      <c r="H55" s="51"/>
      <c r="I55" s="51"/>
      <c r="J55" s="51"/>
      <c r="L55" s="110"/>
      <c r="N55" s="53"/>
      <c r="O55" s="72">
        <v>0</v>
      </c>
      <c r="P55" s="72"/>
      <c r="Q55" s="97"/>
      <c r="R55" s="173"/>
      <c r="S55" s="52"/>
    </row>
    <row r="56" spans="1:19" outlineLevel="1">
      <c r="A56" s="46">
        <f>IF(B56="","",COUNTA(B$8:B56))</f>
        <v>45</v>
      </c>
      <c r="B56" s="50" t="s">
        <v>179</v>
      </c>
      <c r="C56" s="64">
        <v>399</v>
      </c>
      <c r="D56" s="287">
        <f t="shared" si="1"/>
        <v>0</v>
      </c>
      <c r="E56" s="51"/>
      <c r="F56" s="51"/>
      <c r="G56" s="51"/>
      <c r="H56" s="51"/>
      <c r="I56" s="51"/>
      <c r="J56" s="51"/>
      <c r="L56" s="110"/>
      <c r="N56" s="53"/>
      <c r="O56" s="72">
        <v>0</v>
      </c>
      <c r="P56" s="72"/>
      <c r="Q56" s="97"/>
      <c r="R56" s="173"/>
      <c r="S56" s="52"/>
    </row>
    <row r="57" spans="1:19" outlineLevel="1">
      <c r="A57" s="46">
        <f>IF(B57="","",COUNTA(B$8:B57))</f>
        <v>46</v>
      </c>
      <c r="B57" t="str">
        <f>"Subtotal - "&amp;B46</f>
        <v>Subtotal - General Plant</v>
      </c>
      <c r="D57" s="48">
        <f>SUBTOTAL(9,D47:D56)</f>
        <v>40661.940430000002</v>
      </c>
      <c r="L57" s="304"/>
      <c r="N57" s="53"/>
      <c r="O57" s="72"/>
      <c r="P57" s="72"/>
      <c r="Q57" s="97"/>
      <c r="R57" s="173"/>
      <c r="S57" s="52"/>
    </row>
    <row r="58" spans="1:19" outlineLevel="1">
      <c r="A58" s="46" t="str">
        <f>IF(B58="","",COUNTA(B$8:B58))</f>
        <v/>
      </c>
      <c r="L58" s="304"/>
      <c r="N58" s="53"/>
      <c r="O58" s="72"/>
      <c r="P58" s="72"/>
      <c r="Q58" s="97"/>
      <c r="R58" s="173"/>
      <c r="S58" s="52"/>
    </row>
    <row r="59" spans="1:19">
      <c r="A59" s="46">
        <f>IF(B59="","",COUNTA(B$8:B59))</f>
        <v>47</v>
      </c>
      <c r="B59" s="10" t="str">
        <f>"Total "&amp;B9</f>
        <v>Total Plant in Service</v>
      </c>
      <c r="D59" s="48">
        <f>SUBTOTAL(9,D11:D57)</f>
        <v>781189.00691999984</v>
      </c>
      <c r="E59" s="16"/>
      <c r="L59" s="304"/>
      <c r="N59" s="53"/>
      <c r="O59" s="72"/>
      <c r="P59" s="72"/>
      <c r="Q59" s="97"/>
      <c r="R59" s="173"/>
      <c r="S59" s="52"/>
    </row>
    <row r="60" spans="1:19">
      <c r="A60" s="46" t="str">
        <f>IF(B60="","",COUNTA(B$8:B60))</f>
        <v/>
      </c>
      <c r="L60" s="304"/>
      <c r="N60" s="53"/>
      <c r="O60" s="72"/>
      <c r="P60" s="72"/>
      <c r="Q60" s="97"/>
      <c r="R60" s="173"/>
      <c r="S60" s="52"/>
    </row>
    <row r="61" spans="1:19">
      <c r="A61" s="46">
        <f>IF(B61="","",COUNTA(B$8:B61))</f>
        <v>48</v>
      </c>
      <c r="B61" s="1" t="s">
        <v>180</v>
      </c>
      <c r="L61" s="304"/>
      <c r="N61" s="53"/>
      <c r="O61" s="72"/>
      <c r="P61" s="72"/>
      <c r="Q61" s="97"/>
      <c r="R61" s="173"/>
      <c r="S61" s="52"/>
    </row>
    <row r="62" spans="1:19" outlineLevel="1">
      <c r="A62" s="46">
        <f>IF(B62="","",COUNTA(B$8:B62))</f>
        <v>49</v>
      </c>
      <c r="B62" s="1" t="str">
        <f>B10</f>
        <v>Intangible Plant</v>
      </c>
      <c r="L62" s="304"/>
      <c r="N62" s="53"/>
      <c r="O62" s="72"/>
      <c r="P62" s="72"/>
      <c r="Q62" s="97"/>
      <c r="R62" s="173"/>
      <c r="S62" s="52"/>
    </row>
    <row r="63" spans="1:19" outlineLevel="1">
      <c r="A63" s="46">
        <f>IF(B63="","",COUNTA(B$8:B63))</f>
        <v>50</v>
      </c>
      <c r="B63" s="54" t="str">
        <f>B11</f>
        <v>Organization</v>
      </c>
      <c r="C63" s="25">
        <f>C11</f>
        <v>301</v>
      </c>
      <c r="D63" s="287">
        <f>CHOOSE($R$2,O63,P63,Q63)</f>
        <v>0</v>
      </c>
      <c r="E63" s="55" t="str">
        <f t="shared" ref="E63:J65" si="2">E11</f>
        <v>INT_PROD_TRANSM_DIST_SUBTOTAL</v>
      </c>
      <c r="F63" s="55">
        <f t="shared" si="2"/>
        <v>0</v>
      </c>
      <c r="G63" s="55">
        <f t="shared" si="2"/>
        <v>0</v>
      </c>
      <c r="H63" s="55">
        <f t="shared" si="2"/>
        <v>0</v>
      </c>
      <c r="I63" s="55">
        <f t="shared" si="2"/>
        <v>0</v>
      </c>
      <c r="J63" s="55">
        <f t="shared" si="2"/>
        <v>0</v>
      </c>
      <c r="L63" s="110"/>
      <c r="N63" s="53"/>
      <c r="O63" s="72">
        <v>0</v>
      </c>
      <c r="P63" s="72"/>
      <c r="Q63" s="97"/>
      <c r="R63" s="173"/>
      <c r="S63" s="52"/>
    </row>
    <row r="64" spans="1:19" outlineLevel="1">
      <c r="A64" s="46">
        <f>IF(B64="","",COUNTA(B$8:B64))</f>
        <v>51</v>
      </c>
      <c r="B64" s="54" t="str">
        <f>B12</f>
        <v>Franchises &amp; Consents</v>
      </c>
      <c r="C64" s="25">
        <f>C12</f>
        <v>302</v>
      </c>
      <c r="D64" s="287">
        <f>CHOOSE($R$2,O64,P64,Q64)</f>
        <v>0</v>
      </c>
      <c r="E64" s="55" t="str">
        <f t="shared" si="2"/>
        <v>INT_PROD_TRANSM_DIST_SUBTOTAL</v>
      </c>
      <c r="F64" s="55">
        <f t="shared" si="2"/>
        <v>0</v>
      </c>
      <c r="G64" s="55">
        <f t="shared" si="2"/>
        <v>0</v>
      </c>
      <c r="H64" s="55">
        <f t="shared" si="2"/>
        <v>0</v>
      </c>
      <c r="I64" s="55">
        <f t="shared" si="2"/>
        <v>0</v>
      </c>
      <c r="J64" s="55">
        <f t="shared" si="2"/>
        <v>0</v>
      </c>
      <c r="L64" s="110"/>
      <c r="N64" s="53"/>
      <c r="O64" s="72">
        <v>0</v>
      </c>
      <c r="P64" s="72"/>
      <c r="Q64" s="97"/>
      <c r="R64" s="173"/>
      <c r="S64" s="52"/>
    </row>
    <row r="65" spans="1:19" outlineLevel="1">
      <c r="A65" s="46">
        <f>IF(B65="","",COUNTA(B$8:B65))</f>
        <v>52</v>
      </c>
      <c r="B65" s="54" t="str">
        <f>B13</f>
        <v>Misc. Intangible Plant</v>
      </c>
      <c r="C65" s="25">
        <f>C13</f>
        <v>303</v>
      </c>
      <c r="D65" s="287">
        <f>CHOOSE($R$2,O65,P65,Q65)</f>
        <v>-18732</v>
      </c>
      <c r="E65" s="55" t="str">
        <f t="shared" si="2"/>
        <v>INT_OML</v>
      </c>
      <c r="F65" s="55">
        <f t="shared" si="2"/>
        <v>0</v>
      </c>
      <c r="G65" s="55">
        <f t="shared" si="2"/>
        <v>0</v>
      </c>
      <c r="H65" s="55">
        <f t="shared" si="2"/>
        <v>0</v>
      </c>
      <c r="I65" s="55">
        <f t="shared" si="2"/>
        <v>0</v>
      </c>
      <c r="J65" s="55">
        <f t="shared" si="2"/>
        <v>0</v>
      </c>
      <c r="L65" s="110"/>
      <c r="N65" s="53"/>
      <c r="O65" s="72">
        <v>-18732</v>
      </c>
      <c r="P65" s="72"/>
      <c r="Q65" s="97"/>
      <c r="R65" s="173"/>
      <c r="S65" s="52"/>
    </row>
    <row r="66" spans="1:19" outlineLevel="1">
      <c r="A66" s="46">
        <f>IF(B66="","",COUNTA(B$8:B66))</f>
        <v>53</v>
      </c>
      <c r="B66" t="str">
        <f>B14</f>
        <v>Subtotal - Intangible Plant</v>
      </c>
      <c r="C66" s="24"/>
      <c r="D66" s="48">
        <f>SUBTOTAL(9,D63:D65)</f>
        <v>-18732</v>
      </c>
      <c r="L66" s="304"/>
      <c r="N66" s="53"/>
      <c r="O66" s="72"/>
      <c r="P66" s="72"/>
      <c r="Q66" s="97"/>
      <c r="R66" s="173"/>
      <c r="S66" s="52"/>
    </row>
    <row r="67" spans="1:19" outlineLevel="1">
      <c r="A67" s="46" t="str">
        <f>IF(B67="","",COUNTA(B$8:B67))</f>
        <v/>
      </c>
      <c r="C67" s="24"/>
      <c r="L67" s="304"/>
      <c r="N67" s="53"/>
      <c r="O67" s="72"/>
      <c r="P67" s="72"/>
      <c r="Q67" s="97"/>
      <c r="R67" s="173"/>
      <c r="S67" s="52"/>
    </row>
    <row r="68" spans="1:19" outlineLevel="1">
      <c r="A68" s="46">
        <f>IF(B68="","",COUNTA(B$8:B68))</f>
        <v>54</v>
      </c>
      <c r="B68" s="1" t="str">
        <f t="shared" ref="B68:B74" si="3">B16</f>
        <v>Natural Gas Production Plant</v>
      </c>
      <c r="C68" s="24"/>
      <c r="L68" s="304"/>
      <c r="N68" s="53"/>
      <c r="O68" s="72"/>
      <c r="P68" s="72"/>
      <c r="Q68" s="97"/>
      <c r="R68" s="173"/>
      <c r="S68" s="52"/>
    </row>
    <row r="69" spans="1:19" outlineLevel="1">
      <c r="A69" s="46">
        <f>IF(B69="","",COUNTA(B$8:B69))</f>
        <v>55</v>
      </c>
      <c r="B69" s="54" t="str">
        <f t="shared" si="3"/>
        <v>Land and Land Rights</v>
      </c>
      <c r="C69" s="25">
        <f>C17</f>
        <v>325</v>
      </c>
      <c r="D69" s="287">
        <f>CHOOSE($R$2,O69,P69,Q69)</f>
        <v>-36.051000000000002</v>
      </c>
      <c r="E69" s="55">
        <f t="shared" ref="E69:J73" si="4">E17</f>
        <v>0</v>
      </c>
      <c r="F69" s="55" t="str">
        <f t="shared" si="4"/>
        <v>PRODUCTION</v>
      </c>
      <c r="G69" s="55" t="str">
        <f t="shared" si="4"/>
        <v>COMMODITY</v>
      </c>
      <c r="H69" s="55">
        <f t="shared" si="4"/>
        <v>0</v>
      </c>
      <c r="I69" s="55" t="str">
        <f t="shared" si="4"/>
        <v>SALES_COM</v>
      </c>
      <c r="J69" s="55">
        <f t="shared" si="4"/>
        <v>0</v>
      </c>
      <c r="L69" s="110"/>
      <c r="N69" s="53"/>
      <c r="O69" s="72">
        <v>-36.051000000000002</v>
      </c>
      <c r="P69" s="72"/>
      <c r="Q69" s="97"/>
      <c r="R69" s="173"/>
      <c r="S69" s="52"/>
    </row>
    <row r="70" spans="1:19" outlineLevel="1">
      <c r="A70" s="46">
        <f>IF(B70="","",COUNTA(B$8:B70))</f>
        <v>56</v>
      </c>
      <c r="B70" s="54" t="str">
        <f t="shared" si="3"/>
        <v>Structures and Improvements</v>
      </c>
      <c r="C70" s="25">
        <f>C18</f>
        <v>328</v>
      </c>
      <c r="D70" s="287">
        <f>CHOOSE($R$2,O70,P70,Q70)</f>
        <v>-9.9280000000000008</v>
      </c>
      <c r="E70" s="55">
        <f t="shared" si="4"/>
        <v>0</v>
      </c>
      <c r="F70" s="55" t="str">
        <f t="shared" si="4"/>
        <v>PRODUCTION</v>
      </c>
      <c r="G70" s="55" t="str">
        <f t="shared" si="4"/>
        <v>COMMODITY</v>
      </c>
      <c r="H70" s="55">
        <f t="shared" si="4"/>
        <v>0</v>
      </c>
      <c r="I70" s="55" t="str">
        <f t="shared" si="4"/>
        <v>SALES_COM</v>
      </c>
      <c r="J70" s="55">
        <f t="shared" si="4"/>
        <v>0</v>
      </c>
      <c r="L70" s="110"/>
      <c r="N70" s="53"/>
      <c r="O70" s="72">
        <v>-9.9280000000000008</v>
      </c>
      <c r="P70" s="72"/>
      <c r="Q70" s="97"/>
      <c r="R70" s="173"/>
      <c r="S70" s="52"/>
    </row>
    <row r="71" spans="1:19" outlineLevel="1">
      <c r="A71" s="46">
        <f>IF(B71="","",COUNTA(B$8:B71))</f>
        <v>57</v>
      </c>
      <c r="B71" s="54" t="str">
        <f t="shared" si="3"/>
        <v>Mains</v>
      </c>
      <c r="C71" s="25">
        <f>C19</f>
        <v>329</v>
      </c>
      <c r="D71" s="287">
        <f>CHOOSE($R$2,O71,P71,Q71)</f>
        <v>-1.306</v>
      </c>
      <c r="E71" s="55">
        <f t="shared" si="4"/>
        <v>0</v>
      </c>
      <c r="F71" s="55" t="str">
        <f t="shared" si="4"/>
        <v>PRODUCTION</v>
      </c>
      <c r="G71" s="55" t="str">
        <f t="shared" si="4"/>
        <v>COMMODITY</v>
      </c>
      <c r="H71" s="55">
        <f t="shared" si="4"/>
        <v>0</v>
      </c>
      <c r="I71" s="55" t="str">
        <f t="shared" si="4"/>
        <v>SALES_COM</v>
      </c>
      <c r="J71" s="55">
        <f t="shared" si="4"/>
        <v>0</v>
      </c>
      <c r="L71" s="110"/>
      <c r="N71" s="53"/>
      <c r="O71" s="72">
        <v>-1.306</v>
      </c>
      <c r="P71" s="72"/>
      <c r="Q71" s="97"/>
      <c r="R71" s="173"/>
      <c r="S71" s="52"/>
    </row>
    <row r="72" spans="1:19" outlineLevel="1">
      <c r="A72" s="46">
        <f>IF(B72="","",COUNTA(B$8:B72))</f>
        <v>58</v>
      </c>
      <c r="B72" s="54" t="str">
        <f t="shared" si="3"/>
        <v>Lines</v>
      </c>
      <c r="C72" s="25">
        <f>C20</f>
        <v>332</v>
      </c>
      <c r="D72" s="287">
        <f>CHOOSE($R$2,O72,P72,Q72)</f>
        <v>-156.625</v>
      </c>
      <c r="E72" s="55">
        <f t="shared" si="4"/>
        <v>0</v>
      </c>
      <c r="F72" s="55" t="str">
        <f t="shared" si="4"/>
        <v>PRODUCTION</v>
      </c>
      <c r="G72" s="55" t="str">
        <f t="shared" si="4"/>
        <v>COMMODITY</v>
      </c>
      <c r="H72" s="55">
        <f t="shared" si="4"/>
        <v>0</v>
      </c>
      <c r="I72" s="55" t="str">
        <f t="shared" si="4"/>
        <v>SALES_COM</v>
      </c>
      <c r="J72" s="55">
        <f t="shared" si="4"/>
        <v>0</v>
      </c>
      <c r="L72" s="110"/>
      <c r="N72" s="53"/>
      <c r="O72" s="72">
        <v>-156.625</v>
      </c>
      <c r="P72" s="72"/>
      <c r="Q72" s="97"/>
      <c r="R72" s="173"/>
      <c r="S72" s="52"/>
    </row>
    <row r="73" spans="1:19" outlineLevel="1">
      <c r="A73" s="46">
        <f>IF(B73="","",COUNTA(B$8:B73))</f>
        <v>59</v>
      </c>
      <c r="B73" s="54" t="str">
        <f t="shared" si="3"/>
        <v>Measuring and Regulating Equipment</v>
      </c>
      <c r="C73" s="25">
        <f>C21</f>
        <v>334</v>
      </c>
      <c r="D73" s="287">
        <f>CHOOSE($R$2,O73,P73,Q73)</f>
        <v>-1743.328</v>
      </c>
      <c r="E73" s="55">
        <f t="shared" si="4"/>
        <v>0</v>
      </c>
      <c r="F73" s="55" t="str">
        <f t="shared" si="4"/>
        <v>PRODUCTION</v>
      </c>
      <c r="G73" s="55" t="str">
        <f t="shared" si="4"/>
        <v>COMMODITY</v>
      </c>
      <c r="H73" s="55">
        <f t="shared" si="4"/>
        <v>0</v>
      </c>
      <c r="I73" s="55" t="str">
        <f t="shared" si="4"/>
        <v>SALES_COM</v>
      </c>
      <c r="J73" s="55">
        <f t="shared" si="4"/>
        <v>0</v>
      </c>
      <c r="L73" s="110"/>
      <c r="N73" s="53"/>
      <c r="O73" s="72">
        <v>-1743.328</v>
      </c>
      <c r="P73" s="72"/>
      <c r="Q73" s="97"/>
      <c r="R73" s="173"/>
      <c r="S73" s="52"/>
    </row>
    <row r="74" spans="1:19" outlineLevel="1">
      <c r="A74" s="46">
        <f>IF(B74="","",COUNTA(B$8:B74))</f>
        <v>60</v>
      </c>
      <c r="B74" t="str">
        <f t="shared" si="3"/>
        <v>Subtotal - Natural Gas Production Plant</v>
      </c>
      <c r="C74" s="24"/>
      <c r="D74" s="45">
        <f>SUBTOTAL(9,D69:D73)</f>
        <v>-1947.2380000000001</v>
      </c>
      <c r="L74" s="304"/>
      <c r="N74" s="53"/>
      <c r="O74" s="72"/>
      <c r="P74" s="72"/>
      <c r="Q74" s="97"/>
      <c r="R74" s="173"/>
      <c r="S74" s="52"/>
    </row>
    <row r="75" spans="1:19" outlineLevel="1">
      <c r="A75" s="46" t="str">
        <f>IF(B75="","",COUNTA(B$8:B75))</f>
        <v/>
      </c>
      <c r="C75" s="24"/>
      <c r="L75" s="304"/>
      <c r="N75" s="53"/>
      <c r="O75" s="72"/>
      <c r="P75" s="72"/>
      <c r="Q75" s="97"/>
      <c r="R75" s="173"/>
      <c r="S75" s="52"/>
    </row>
    <row r="76" spans="1:19" outlineLevel="1">
      <c r="A76" s="46">
        <f>IF(B76="","",COUNTA(B$8:B76))</f>
        <v>61</v>
      </c>
      <c r="B76" s="1" t="str">
        <f t="shared" ref="B76:B81" si="5">B24</f>
        <v xml:space="preserve">Transmission plant </v>
      </c>
      <c r="L76" s="304"/>
      <c r="N76" s="53"/>
      <c r="O76" s="72"/>
      <c r="P76" s="72"/>
      <c r="Q76" s="97"/>
      <c r="R76" s="173"/>
      <c r="S76" s="52"/>
    </row>
    <row r="77" spans="1:19" outlineLevel="1">
      <c r="A77" s="46">
        <f>IF(B77="","",COUNTA(B$8:B77))</f>
        <v>62</v>
      </c>
      <c r="B77" s="54" t="str">
        <f t="shared" si="5"/>
        <v>Land and Land Rights</v>
      </c>
      <c r="C77" s="25">
        <f>C25</f>
        <v>365.1</v>
      </c>
      <c r="D77" s="287">
        <f>CHOOSE($R$2,O77,P77,Q77)</f>
        <v>0</v>
      </c>
      <c r="E77" s="54">
        <f t="shared" ref="E77:J81" si="6">E25</f>
        <v>0</v>
      </c>
      <c r="F77" s="54" t="str">
        <f t="shared" si="6"/>
        <v>TRANSMISSION</v>
      </c>
      <c r="G77" s="54" t="str">
        <f t="shared" si="6"/>
        <v>DEMAND</v>
      </c>
      <c r="H77" s="54" t="str">
        <f t="shared" si="6"/>
        <v>PDAY</v>
      </c>
      <c r="I77" s="55">
        <f t="shared" si="6"/>
        <v>0</v>
      </c>
      <c r="J77" s="55">
        <f t="shared" si="6"/>
        <v>0</v>
      </c>
      <c r="L77" s="110"/>
      <c r="N77" s="53"/>
      <c r="O77" s="72">
        <v>0</v>
      </c>
      <c r="P77" s="72"/>
      <c r="Q77" s="97"/>
      <c r="R77" s="173"/>
      <c r="S77" s="52"/>
    </row>
    <row r="78" spans="1:19" outlineLevel="1">
      <c r="A78" s="46">
        <f>IF(B78="","",COUNTA(B$8:B78))</f>
        <v>63</v>
      </c>
      <c r="B78" s="54" t="str">
        <f t="shared" si="5"/>
        <v>Rights-of-Way</v>
      </c>
      <c r="C78" s="25">
        <f>C26</f>
        <v>365.2</v>
      </c>
      <c r="D78" s="287">
        <f t="shared" ref="D78:D95" si="7">CHOOSE($R$2,O78,P78,Q78)</f>
        <v>-628.96500000000003</v>
      </c>
      <c r="E78" s="54">
        <f t="shared" si="6"/>
        <v>0</v>
      </c>
      <c r="F78" s="54" t="str">
        <f t="shared" si="6"/>
        <v>TRANSMISSION</v>
      </c>
      <c r="G78" s="54" t="str">
        <f t="shared" si="6"/>
        <v>DEMAND</v>
      </c>
      <c r="H78" s="54" t="str">
        <f t="shared" si="6"/>
        <v>PDAY</v>
      </c>
      <c r="I78" s="55">
        <f t="shared" si="6"/>
        <v>0</v>
      </c>
      <c r="J78" s="55">
        <f t="shared" si="6"/>
        <v>0</v>
      </c>
      <c r="L78" s="110"/>
      <c r="N78" s="53"/>
      <c r="O78" s="72">
        <v>-628.96500000000003</v>
      </c>
      <c r="P78" s="72"/>
      <c r="Q78" s="97"/>
      <c r="R78" s="173"/>
      <c r="S78" s="52"/>
    </row>
    <row r="79" spans="1:19" outlineLevel="1">
      <c r="A79" s="46">
        <f>IF(B79="","",COUNTA(B$8:B79))</f>
        <v>64</v>
      </c>
      <c r="B79" s="54" t="str">
        <f t="shared" si="5"/>
        <v>Structures and improvements</v>
      </c>
      <c r="C79" s="25">
        <f>C27</f>
        <v>366</v>
      </c>
      <c r="D79" s="287">
        <f t="shared" si="7"/>
        <v>-117.666</v>
      </c>
      <c r="E79" s="54">
        <f t="shared" si="6"/>
        <v>0</v>
      </c>
      <c r="F79" s="54" t="str">
        <f t="shared" si="6"/>
        <v>TRANSMISSION</v>
      </c>
      <c r="G79" s="54" t="str">
        <f t="shared" si="6"/>
        <v>DEMAND</v>
      </c>
      <c r="H79" s="54" t="str">
        <f t="shared" si="6"/>
        <v>PDAY</v>
      </c>
      <c r="I79" s="55">
        <f t="shared" si="6"/>
        <v>0</v>
      </c>
      <c r="J79" s="55">
        <f t="shared" si="6"/>
        <v>0</v>
      </c>
      <c r="L79" s="110"/>
      <c r="N79" s="53"/>
      <c r="O79" s="72">
        <v>-117.666</v>
      </c>
      <c r="P79" s="72"/>
      <c r="Q79" s="97"/>
      <c r="R79" s="173"/>
      <c r="S79" s="52"/>
    </row>
    <row r="80" spans="1:19" outlineLevel="1">
      <c r="A80" s="46">
        <f>IF(B80="","",COUNTA(B$8:B80))</f>
        <v>65</v>
      </c>
      <c r="B80" s="54" t="str">
        <f t="shared" si="5"/>
        <v>Mains</v>
      </c>
      <c r="C80" s="25">
        <f>C28</f>
        <v>367</v>
      </c>
      <c r="D80" s="287">
        <f t="shared" si="7"/>
        <v>-21651.488000000001</v>
      </c>
      <c r="E80" s="54">
        <f t="shared" si="6"/>
        <v>0</v>
      </c>
      <c r="F80" s="54" t="str">
        <f t="shared" si="6"/>
        <v>TRANSMISSION</v>
      </c>
      <c r="G80" s="54" t="str">
        <f t="shared" si="6"/>
        <v>DEMAND</v>
      </c>
      <c r="H80" s="54" t="str">
        <f t="shared" si="6"/>
        <v>PDAY</v>
      </c>
      <c r="I80" s="55">
        <f t="shared" si="6"/>
        <v>0</v>
      </c>
      <c r="J80" s="55">
        <f t="shared" si="6"/>
        <v>0</v>
      </c>
      <c r="L80" s="110"/>
      <c r="N80" s="53"/>
      <c r="O80" s="72">
        <v>-21651.488000000001</v>
      </c>
      <c r="P80" s="72"/>
      <c r="Q80" s="97"/>
      <c r="R80" s="173"/>
      <c r="S80" s="52"/>
    </row>
    <row r="81" spans="1:19" outlineLevel="1">
      <c r="A81" s="46">
        <f>IF(B81="","",COUNTA(B$8:B81))</f>
        <v>66</v>
      </c>
      <c r="B81" s="54" t="str">
        <f t="shared" si="5"/>
        <v>Measuring and regulating station equipment</v>
      </c>
      <c r="C81" s="25">
        <f>C29</f>
        <v>369</v>
      </c>
      <c r="D81" s="287">
        <f t="shared" si="7"/>
        <v>-4294.1350000000002</v>
      </c>
      <c r="E81" s="54">
        <f t="shared" si="6"/>
        <v>0</v>
      </c>
      <c r="F81" s="54" t="str">
        <f t="shared" si="6"/>
        <v>TRANSMISSION</v>
      </c>
      <c r="G81" s="54" t="str">
        <f t="shared" si="6"/>
        <v>DEMAND</v>
      </c>
      <c r="H81" s="54" t="str">
        <f t="shared" si="6"/>
        <v>PDAY</v>
      </c>
      <c r="I81" s="55">
        <f t="shared" si="6"/>
        <v>0</v>
      </c>
      <c r="J81" s="55">
        <f t="shared" si="6"/>
        <v>0</v>
      </c>
      <c r="L81" s="110"/>
      <c r="N81" s="53"/>
      <c r="O81" s="72">
        <v>-4294.1350000000002</v>
      </c>
      <c r="P81" s="72"/>
      <c r="Q81" s="97"/>
      <c r="R81" s="173"/>
      <c r="S81" s="52"/>
    </row>
    <row r="82" spans="1:19" outlineLevel="1">
      <c r="A82" s="46">
        <f>IF(B82="","",COUNTA(B$8:B82))</f>
        <v>67</v>
      </c>
      <c r="B82" t="str">
        <f>"Subtotal - "&amp;B76</f>
        <v xml:space="preserve">Subtotal - Transmission plant </v>
      </c>
      <c r="D82" s="48">
        <f>SUBTOTAL(9,D77:D81)</f>
        <v>-26692.254000000001</v>
      </c>
      <c r="L82" s="304"/>
      <c r="N82" s="53"/>
      <c r="O82" s="72"/>
      <c r="P82" s="72"/>
      <c r="Q82" s="97"/>
      <c r="R82" s="173"/>
      <c r="S82" s="52"/>
    </row>
    <row r="83" spans="1:19" outlineLevel="1">
      <c r="A83" s="46" t="str">
        <f>IF(B83="","",COUNTA(B$8:B83))</f>
        <v/>
      </c>
      <c r="L83" s="304"/>
      <c r="N83" s="53"/>
      <c r="O83" s="72"/>
      <c r="P83" s="72"/>
      <c r="Q83" s="97"/>
      <c r="R83" s="173"/>
      <c r="S83" s="52"/>
    </row>
    <row r="84" spans="1:19" outlineLevel="1">
      <c r="A84" s="46">
        <f>IF(B84="","",COUNTA(B$8:B84))</f>
        <v>68</v>
      </c>
      <c r="B84" s="1" t="s">
        <v>159</v>
      </c>
      <c r="L84" s="304"/>
      <c r="N84" s="53"/>
      <c r="O84" s="72"/>
      <c r="P84" s="72"/>
      <c r="Q84" s="97"/>
      <c r="R84" s="173"/>
      <c r="S84" s="52"/>
    </row>
    <row r="85" spans="1:19" outlineLevel="1">
      <c r="A85" s="46">
        <f>IF(B85="","",COUNTA(B$8:B85))</f>
        <v>69</v>
      </c>
      <c r="B85" s="54" t="str">
        <f t="shared" ref="B85:C95" si="8">B33</f>
        <v>Land and land rights</v>
      </c>
      <c r="C85" s="25">
        <f t="shared" si="8"/>
        <v>374</v>
      </c>
      <c r="D85" s="287">
        <f t="shared" si="7"/>
        <v>-2840.0320000000002</v>
      </c>
      <c r="E85" s="54">
        <f t="shared" ref="E85:J95" si="9">E33</f>
        <v>0</v>
      </c>
      <c r="F85" s="54" t="str">
        <f t="shared" si="9"/>
        <v>DISTRIBUTION</v>
      </c>
      <c r="G85" s="54" t="str">
        <f t="shared" si="9"/>
        <v>DEMAND</v>
      </c>
      <c r="H85" s="54" t="str">
        <f t="shared" si="9"/>
        <v>CUST_DEM</v>
      </c>
      <c r="I85" s="55">
        <f t="shared" si="9"/>
        <v>0</v>
      </c>
      <c r="J85" s="55">
        <f t="shared" si="9"/>
        <v>0</v>
      </c>
      <c r="L85" s="110"/>
      <c r="N85" s="53"/>
      <c r="O85" s="72">
        <v>-2840.0320000000002</v>
      </c>
      <c r="P85" s="72"/>
      <c r="Q85" s="97"/>
      <c r="R85" s="173"/>
      <c r="S85" s="52"/>
    </row>
    <row r="86" spans="1:19" outlineLevel="1">
      <c r="A86" s="46">
        <f>IF(B86="","",COUNTA(B$8:B86))</f>
        <v>70</v>
      </c>
      <c r="B86" s="54" t="str">
        <f t="shared" si="8"/>
        <v>Structures and improvements</v>
      </c>
      <c r="C86" s="25">
        <f t="shared" si="8"/>
        <v>375</v>
      </c>
      <c r="D86" s="287">
        <f t="shared" si="7"/>
        <v>-5375.5910000000003</v>
      </c>
      <c r="E86" s="54" t="str">
        <f t="shared" si="9"/>
        <v>INT_DIST_SUBTOTAL</v>
      </c>
      <c r="F86" s="54">
        <f t="shared" si="9"/>
        <v>0</v>
      </c>
      <c r="G86" s="54">
        <f t="shared" si="9"/>
        <v>0</v>
      </c>
      <c r="H86" s="54">
        <f t="shared" si="9"/>
        <v>0</v>
      </c>
      <c r="I86" s="55">
        <f t="shared" si="9"/>
        <v>0</v>
      </c>
      <c r="J86" s="55">
        <f t="shared" si="9"/>
        <v>0</v>
      </c>
      <c r="L86" s="110"/>
      <c r="N86" s="53"/>
      <c r="O86" s="72">
        <v>-5375.5910000000003</v>
      </c>
      <c r="P86" s="72"/>
      <c r="Q86" s="97"/>
      <c r="R86" s="173"/>
      <c r="S86" s="52"/>
    </row>
    <row r="87" spans="1:19" outlineLevel="1">
      <c r="A87" s="46">
        <f>IF(B87="","",COUNTA(B$8:B87))</f>
        <v>71</v>
      </c>
      <c r="B87" s="54" t="str">
        <f t="shared" si="8"/>
        <v>Mains</v>
      </c>
      <c r="C87" s="25">
        <f t="shared" si="8"/>
        <v>376</v>
      </c>
      <c r="D87" s="287">
        <f t="shared" si="7"/>
        <v>-108511.145</v>
      </c>
      <c r="E87" s="54">
        <f t="shared" si="9"/>
        <v>0</v>
      </c>
      <c r="F87" s="54" t="str">
        <f t="shared" si="9"/>
        <v>DISTRIBUTION</v>
      </c>
      <c r="G87" s="54" t="str">
        <f t="shared" si="9"/>
        <v>DEMAND</v>
      </c>
      <c r="H87" s="54" t="str">
        <f t="shared" si="9"/>
        <v>CUST_DEM</v>
      </c>
      <c r="I87" s="55">
        <f t="shared" si="9"/>
        <v>0</v>
      </c>
      <c r="J87" s="55">
        <f t="shared" si="9"/>
        <v>0</v>
      </c>
      <c r="L87" s="110"/>
      <c r="N87" s="53"/>
      <c r="O87" s="72">
        <v>-108511.145</v>
      </c>
      <c r="P87" s="72"/>
      <c r="Q87" s="97"/>
      <c r="R87" s="173"/>
      <c r="S87" s="52"/>
    </row>
    <row r="88" spans="1:19" outlineLevel="1">
      <c r="A88" s="46">
        <f>IF(B88="","",COUNTA(B$8:B88))</f>
        <v>72</v>
      </c>
      <c r="B88" s="54" t="str">
        <f t="shared" si="8"/>
        <v>Measuring and regulating station equipment—general</v>
      </c>
      <c r="C88" s="25">
        <f t="shared" si="8"/>
        <v>378</v>
      </c>
      <c r="D88" s="287">
        <f t="shared" si="7"/>
        <v>-4458.5129999999999</v>
      </c>
      <c r="E88" s="54">
        <f t="shared" si="9"/>
        <v>0</v>
      </c>
      <c r="F88" s="54" t="str">
        <f t="shared" si="9"/>
        <v>DISTRIBUTION</v>
      </c>
      <c r="G88" s="54" t="str">
        <f t="shared" si="9"/>
        <v>DEMAND</v>
      </c>
      <c r="H88" s="54" t="str">
        <f t="shared" si="9"/>
        <v>CUST_DEM</v>
      </c>
      <c r="I88" s="55">
        <f t="shared" si="9"/>
        <v>0</v>
      </c>
      <c r="J88" s="55">
        <f t="shared" si="9"/>
        <v>0</v>
      </c>
      <c r="L88" s="110"/>
      <c r="N88" s="53"/>
      <c r="O88" s="72">
        <v>-4458.5129999999999</v>
      </c>
      <c r="P88" s="72"/>
      <c r="Q88" s="97"/>
      <c r="R88" s="173"/>
      <c r="S88" s="52"/>
    </row>
    <row r="89" spans="1:19" outlineLevel="1">
      <c r="A89" s="46">
        <f>IF(B89="","",COUNTA(B$8:B89))</f>
        <v>73</v>
      </c>
      <c r="B89" s="54" t="str">
        <f t="shared" si="8"/>
        <v>Measuring and regulating station equipment—city gate check stations</v>
      </c>
      <c r="C89" s="25">
        <f t="shared" si="8"/>
        <v>379</v>
      </c>
      <c r="D89" s="287">
        <f t="shared" si="7"/>
        <v>0</v>
      </c>
      <c r="E89" s="54">
        <f t="shared" si="9"/>
        <v>0</v>
      </c>
      <c r="F89" s="54">
        <f t="shared" si="9"/>
        <v>0</v>
      </c>
      <c r="G89" s="54">
        <f t="shared" si="9"/>
        <v>0</v>
      </c>
      <c r="H89" s="54">
        <f t="shared" si="9"/>
        <v>0</v>
      </c>
      <c r="I89" s="55">
        <f t="shared" si="9"/>
        <v>0</v>
      </c>
      <c r="J89" s="55">
        <f t="shared" si="9"/>
        <v>0</v>
      </c>
      <c r="L89" s="110"/>
      <c r="N89" s="53"/>
      <c r="O89" s="72">
        <v>0</v>
      </c>
      <c r="P89" s="72"/>
      <c r="Q89" s="97"/>
      <c r="R89" s="173"/>
      <c r="S89" s="52"/>
    </row>
    <row r="90" spans="1:19" outlineLevel="1">
      <c r="A90" s="46">
        <f>IF(B90="","",COUNTA(B$8:B90))</f>
        <v>74</v>
      </c>
      <c r="B90" s="54" t="str">
        <f t="shared" si="8"/>
        <v>Services</v>
      </c>
      <c r="C90" s="25">
        <f t="shared" si="8"/>
        <v>380</v>
      </c>
      <c r="D90" s="287">
        <f t="shared" si="7"/>
        <v>-85245</v>
      </c>
      <c r="E90" s="54">
        <f t="shared" si="9"/>
        <v>0</v>
      </c>
      <c r="F90" s="54" t="str">
        <f t="shared" si="9"/>
        <v>CUSTOMER</v>
      </c>
      <c r="G90" s="54" t="str">
        <f t="shared" si="9"/>
        <v>CUSTOMER</v>
      </c>
      <c r="H90" s="54">
        <f t="shared" si="9"/>
        <v>0</v>
      </c>
      <c r="I90" s="55">
        <f t="shared" si="9"/>
        <v>0</v>
      </c>
      <c r="J90" s="55" t="str">
        <f t="shared" si="9"/>
        <v>SERV</v>
      </c>
      <c r="L90" s="110"/>
      <c r="N90" s="53"/>
      <c r="O90" s="72">
        <v>-85245</v>
      </c>
      <c r="P90" s="72"/>
      <c r="Q90" s="97"/>
      <c r="R90" s="173"/>
      <c r="S90" s="52"/>
    </row>
    <row r="91" spans="1:19" outlineLevel="1">
      <c r="A91" s="46">
        <f>IF(B91="","",COUNTA(B$8:B91))</f>
        <v>75</v>
      </c>
      <c r="B91" s="54" t="str">
        <f t="shared" si="8"/>
        <v>Meters</v>
      </c>
      <c r="C91" s="25">
        <f t="shared" si="8"/>
        <v>381</v>
      </c>
      <c r="D91" s="287">
        <f t="shared" si="7"/>
        <v>-6419.8879999999999</v>
      </c>
      <c r="E91" s="54">
        <f t="shared" si="9"/>
        <v>0</v>
      </c>
      <c r="F91" s="54" t="str">
        <f t="shared" si="9"/>
        <v>CUSTOMER</v>
      </c>
      <c r="G91" s="54" t="str">
        <f t="shared" si="9"/>
        <v>CUSTOMER</v>
      </c>
      <c r="H91" s="54">
        <f t="shared" si="9"/>
        <v>0</v>
      </c>
      <c r="I91" s="55">
        <f t="shared" si="9"/>
        <v>0</v>
      </c>
      <c r="J91" s="55" t="str">
        <f t="shared" si="9"/>
        <v>MTRS</v>
      </c>
      <c r="L91" s="110"/>
      <c r="N91" s="53"/>
      <c r="O91" s="72">
        <v>-6419.8879999999999</v>
      </c>
      <c r="P91" s="72"/>
      <c r="Q91" s="97"/>
      <c r="R91" s="173"/>
      <c r="S91" s="52"/>
    </row>
    <row r="92" spans="1:19" outlineLevel="1">
      <c r="A92" s="46">
        <f>IF(B92="","",COUNTA(B$8:B92))</f>
        <v>76</v>
      </c>
      <c r="B92" s="54" t="str">
        <f t="shared" si="8"/>
        <v>Meter installations</v>
      </c>
      <c r="C92" s="25">
        <f t="shared" si="8"/>
        <v>382</v>
      </c>
      <c r="D92" s="287">
        <f t="shared" si="7"/>
        <v>-1972.6020000000001</v>
      </c>
      <c r="E92" s="54">
        <f t="shared" si="9"/>
        <v>0</v>
      </c>
      <c r="F92" s="54" t="str">
        <f t="shared" si="9"/>
        <v>CUSTOMER</v>
      </c>
      <c r="G92" s="54" t="str">
        <f t="shared" si="9"/>
        <v>CUSTOMER</v>
      </c>
      <c r="H92" s="54">
        <f t="shared" si="9"/>
        <v>0</v>
      </c>
      <c r="I92" s="55">
        <f t="shared" si="9"/>
        <v>0</v>
      </c>
      <c r="J92" s="55" t="str">
        <f t="shared" si="9"/>
        <v>MTRS</v>
      </c>
      <c r="L92" s="110"/>
      <c r="N92" s="53"/>
      <c r="O92" s="72">
        <v>-1972.6020000000001</v>
      </c>
      <c r="P92" s="72"/>
      <c r="Q92" s="97"/>
      <c r="R92" s="173"/>
      <c r="S92" s="52"/>
    </row>
    <row r="93" spans="1:19" outlineLevel="1">
      <c r="A93" s="46">
        <f>IF(B93="","",COUNTA(B$8:B93))</f>
        <v>77</v>
      </c>
      <c r="B93" s="54" t="str">
        <f t="shared" si="8"/>
        <v>House regulators</v>
      </c>
      <c r="C93" s="25">
        <f t="shared" si="8"/>
        <v>383</v>
      </c>
      <c r="D93" s="287">
        <f t="shared" si="7"/>
        <v>0</v>
      </c>
      <c r="E93" s="54">
        <f t="shared" si="9"/>
        <v>0</v>
      </c>
      <c r="F93" s="54">
        <f t="shared" si="9"/>
        <v>0</v>
      </c>
      <c r="G93" s="54">
        <f t="shared" si="9"/>
        <v>0</v>
      </c>
      <c r="H93" s="54">
        <f t="shared" si="9"/>
        <v>0</v>
      </c>
      <c r="I93" s="55">
        <f t="shared" si="9"/>
        <v>0</v>
      </c>
      <c r="J93" s="55">
        <f t="shared" si="9"/>
        <v>0</v>
      </c>
      <c r="L93" s="110"/>
      <c r="N93" s="53"/>
      <c r="O93" s="72">
        <v>0</v>
      </c>
      <c r="P93" s="72"/>
      <c r="Q93" s="97"/>
      <c r="R93" s="173"/>
      <c r="S93" s="52"/>
    </row>
    <row r="94" spans="1:19" outlineLevel="1">
      <c r="A94" s="46">
        <f>IF(B94="","",COUNTA(B$8:B94))</f>
        <v>78</v>
      </c>
      <c r="B94" s="54" t="str">
        <f t="shared" si="8"/>
        <v>House regulatory installations</v>
      </c>
      <c r="C94" s="25">
        <f t="shared" si="8"/>
        <v>384</v>
      </c>
      <c r="D94" s="287">
        <f t="shared" si="7"/>
        <v>-598.73299999999995</v>
      </c>
      <c r="E94" s="54">
        <f t="shared" si="9"/>
        <v>0</v>
      </c>
      <c r="F94" s="54" t="str">
        <f t="shared" si="9"/>
        <v>CUSTOMER</v>
      </c>
      <c r="G94" s="54" t="str">
        <f t="shared" si="9"/>
        <v>CUSTOMER</v>
      </c>
      <c r="H94" s="54">
        <f t="shared" si="9"/>
        <v>0</v>
      </c>
      <c r="I94" s="55">
        <f t="shared" si="9"/>
        <v>0</v>
      </c>
      <c r="J94" s="55" t="str">
        <f t="shared" si="9"/>
        <v>MTRS</v>
      </c>
      <c r="L94" s="110"/>
      <c r="N94" s="53"/>
      <c r="O94" s="72">
        <v>-598.73299999999995</v>
      </c>
      <c r="P94" s="72"/>
      <c r="Q94" s="97"/>
      <c r="R94" s="173"/>
      <c r="S94" s="52"/>
    </row>
    <row r="95" spans="1:19" outlineLevel="1">
      <c r="A95" s="46">
        <f>IF(B95="","",COUNTA(B$8:B95))</f>
        <v>79</v>
      </c>
      <c r="B95" s="54" t="str">
        <f t="shared" si="8"/>
        <v>Industrial measuring and regulating station equipment</v>
      </c>
      <c r="C95" s="25">
        <f t="shared" si="8"/>
        <v>385</v>
      </c>
      <c r="D95" s="287">
        <f t="shared" si="7"/>
        <v>-7010.2749999999996</v>
      </c>
      <c r="E95" s="54">
        <f t="shared" si="9"/>
        <v>0</v>
      </c>
      <c r="F95" s="54" t="str">
        <f t="shared" si="9"/>
        <v>CUSTOMER</v>
      </c>
      <c r="G95" s="54" t="str">
        <f t="shared" si="9"/>
        <v>CUSTOMER</v>
      </c>
      <c r="H95" s="54">
        <f t="shared" si="9"/>
        <v>0</v>
      </c>
      <c r="I95" s="55">
        <f t="shared" si="9"/>
        <v>0</v>
      </c>
      <c r="J95" s="55" t="str">
        <f t="shared" si="9"/>
        <v>M&amp;R</v>
      </c>
      <c r="L95" s="110"/>
      <c r="N95" s="53"/>
      <c r="O95" s="72">
        <v>-7010.2749999999996</v>
      </c>
      <c r="P95" s="72"/>
      <c r="Q95" s="97"/>
      <c r="R95" s="173"/>
      <c r="S95" s="52"/>
    </row>
    <row r="96" spans="1:19" outlineLevel="1">
      <c r="A96" s="46">
        <f>IF(B96="","",COUNTA(B$8:B96))</f>
        <v>80</v>
      </c>
      <c r="B96" t="str">
        <f>"Subtotal - "&amp;B84</f>
        <v>Subtotal - Distribution Plant</v>
      </c>
      <c r="D96" s="48">
        <f>SUBTOTAL(9,D85:D95)</f>
        <v>-222431.77900000004</v>
      </c>
      <c r="L96" s="304"/>
      <c r="N96" s="53"/>
      <c r="O96" s="72"/>
      <c r="P96" s="72"/>
      <c r="Q96" s="97"/>
      <c r="R96" s="173"/>
      <c r="S96" s="52"/>
    </row>
    <row r="97" spans="1:19" outlineLevel="1">
      <c r="A97" s="46" t="str">
        <f>IF(B97="","",COUNTA(B$8:B97))</f>
        <v/>
      </c>
      <c r="L97" s="304"/>
      <c r="N97" s="53"/>
      <c r="O97" s="72"/>
      <c r="P97" s="72"/>
      <c r="Q97" s="97"/>
      <c r="R97" s="173"/>
      <c r="S97" s="52"/>
    </row>
    <row r="98" spans="1:19" outlineLevel="1">
      <c r="A98" s="46">
        <f>IF(B98="","",COUNTA(B$8:B98))</f>
        <v>81</v>
      </c>
      <c r="B98" s="1" t="str">
        <f t="shared" ref="B98:B109" si="10">B46</f>
        <v>General Plant</v>
      </c>
      <c r="L98" s="304"/>
      <c r="N98" s="53"/>
      <c r="O98" s="72"/>
      <c r="P98" s="72"/>
      <c r="Q98" s="97"/>
      <c r="R98" s="173"/>
      <c r="S98" s="52"/>
    </row>
    <row r="99" spans="1:19" outlineLevel="1">
      <c r="A99" s="46">
        <f>IF(B99="","",COUNTA(B$8:B99))</f>
        <v>82</v>
      </c>
      <c r="B99" s="54" t="str">
        <f t="shared" si="10"/>
        <v>Land and Land Rights</v>
      </c>
      <c r="C99" s="25">
        <f t="shared" ref="C99:C108" si="11">C47</f>
        <v>389</v>
      </c>
      <c r="D99" s="287">
        <f>CHOOSE($R$2,O99,P99,Q99)</f>
        <v>0</v>
      </c>
      <c r="E99" s="55" t="str">
        <f t="shared" ref="E99:J108" si="12">E47</f>
        <v>INT_OML</v>
      </c>
      <c r="F99" s="55">
        <f t="shared" si="12"/>
        <v>0</v>
      </c>
      <c r="G99" s="55">
        <f t="shared" si="12"/>
        <v>0</v>
      </c>
      <c r="H99" s="55">
        <f t="shared" si="12"/>
        <v>0</v>
      </c>
      <c r="I99" s="55">
        <f t="shared" si="12"/>
        <v>0</v>
      </c>
      <c r="J99" s="55">
        <f t="shared" si="12"/>
        <v>0</v>
      </c>
      <c r="L99" s="110"/>
      <c r="N99" s="53"/>
      <c r="O99" s="72">
        <v>0</v>
      </c>
      <c r="P99" s="72"/>
      <c r="Q99" s="97"/>
      <c r="R99" s="173"/>
      <c r="S99" s="52"/>
    </row>
    <row r="100" spans="1:19" outlineLevel="1">
      <c r="A100" s="46">
        <f>IF(B100="","",COUNTA(B$8:B100))</f>
        <v>83</v>
      </c>
      <c r="B100" s="54" t="str">
        <f t="shared" si="10"/>
        <v>Structures and Improvements</v>
      </c>
      <c r="C100" s="25">
        <f t="shared" si="11"/>
        <v>390</v>
      </c>
      <c r="D100" s="287">
        <f t="shared" ref="D100:D108" si="13">CHOOSE($R$2,O100,P100,Q100)</f>
        <v>14.052</v>
      </c>
      <c r="E100" s="55" t="str">
        <f t="shared" si="12"/>
        <v>INT_OML</v>
      </c>
      <c r="F100" s="55">
        <f t="shared" si="12"/>
        <v>0</v>
      </c>
      <c r="G100" s="55">
        <f t="shared" si="12"/>
        <v>0</v>
      </c>
      <c r="H100" s="55">
        <f t="shared" si="12"/>
        <v>0</v>
      </c>
      <c r="I100" s="55">
        <f t="shared" si="12"/>
        <v>0</v>
      </c>
      <c r="J100" s="55">
        <f t="shared" si="12"/>
        <v>0</v>
      </c>
      <c r="L100" s="110"/>
      <c r="N100" s="53"/>
      <c r="O100" s="72">
        <v>14.052</v>
      </c>
      <c r="P100" s="72"/>
      <c r="Q100" s="97"/>
      <c r="R100" s="173"/>
      <c r="S100" s="52"/>
    </row>
    <row r="101" spans="1:19" outlineLevel="1">
      <c r="A101" s="46">
        <f>IF(B101="","",COUNTA(B$8:B101))</f>
        <v>84</v>
      </c>
      <c r="B101" s="54" t="str">
        <f t="shared" si="10"/>
        <v>Office Furniture and Equipment</v>
      </c>
      <c r="C101" s="25">
        <f t="shared" si="11"/>
        <v>391</v>
      </c>
      <c r="D101" s="287">
        <f t="shared" si="13"/>
        <v>-3883.21</v>
      </c>
      <c r="E101" s="55" t="str">
        <f t="shared" si="12"/>
        <v>INT_OML</v>
      </c>
      <c r="F101" s="55">
        <f t="shared" si="12"/>
        <v>0</v>
      </c>
      <c r="G101" s="55">
        <f t="shared" si="12"/>
        <v>0</v>
      </c>
      <c r="H101" s="55">
        <f t="shared" si="12"/>
        <v>0</v>
      </c>
      <c r="I101" s="55">
        <f t="shared" si="12"/>
        <v>0</v>
      </c>
      <c r="J101" s="55">
        <f t="shared" si="12"/>
        <v>0</v>
      </c>
      <c r="L101" s="110"/>
      <c r="N101" s="53"/>
      <c r="O101" s="72">
        <v>-3883.21</v>
      </c>
      <c r="P101" s="72"/>
      <c r="Q101" s="97"/>
      <c r="R101" s="173"/>
      <c r="S101" s="52"/>
    </row>
    <row r="102" spans="1:19" outlineLevel="1">
      <c r="A102" s="46">
        <f>IF(B102="","",COUNTA(B$8:B102))</f>
        <v>85</v>
      </c>
      <c r="B102" s="54" t="str">
        <f t="shared" si="10"/>
        <v>Transportation Equipment</v>
      </c>
      <c r="C102" s="25">
        <f t="shared" si="11"/>
        <v>392</v>
      </c>
      <c r="D102" s="287">
        <f t="shared" si="13"/>
        <v>-4956.8549999999996</v>
      </c>
      <c r="E102" s="55" t="str">
        <f t="shared" si="12"/>
        <v>INT_OML</v>
      </c>
      <c r="F102" s="55">
        <f t="shared" si="12"/>
        <v>0</v>
      </c>
      <c r="G102" s="55">
        <f t="shared" si="12"/>
        <v>0</v>
      </c>
      <c r="H102" s="55">
        <f t="shared" si="12"/>
        <v>0</v>
      </c>
      <c r="I102" s="55">
        <f t="shared" si="12"/>
        <v>0</v>
      </c>
      <c r="J102" s="55">
        <f t="shared" si="12"/>
        <v>0</v>
      </c>
      <c r="L102" s="110"/>
      <c r="N102" s="53"/>
      <c r="O102" s="72">
        <v>-4956.8549999999996</v>
      </c>
      <c r="P102" s="72"/>
      <c r="Q102" s="97"/>
      <c r="R102" s="173"/>
      <c r="S102" s="52"/>
    </row>
    <row r="103" spans="1:19" outlineLevel="1">
      <c r="A103" s="46">
        <f>IF(B103="","",COUNTA(B$8:B103))</f>
        <v>86</v>
      </c>
      <c r="B103" s="54" t="str">
        <f t="shared" si="10"/>
        <v xml:space="preserve">Tools, Shop, and Garage Equipment </v>
      </c>
      <c r="C103" s="25">
        <f t="shared" si="11"/>
        <v>394</v>
      </c>
      <c r="D103" s="287">
        <f t="shared" si="13"/>
        <v>-1752.5160000000001</v>
      </c>
      <c r="E103" s="55" t="str">
        <f t="shared" si="12"/>
        <v>INT_OML</v>
      </c>
      <c r="F103" s="55">
        <f t="shared" si="12"/>
        <v>0</v>
      </c>
      <c r="G103" s="55">
        <f t="shared" si="12"/>
        <v>0</v>
      </c>
      <c r="H103" s="55">
        <f t="shared" si="12"/>
        <v>0</v>
      </c>
      <c r="I103" s="55">
        <f t="shared" si="12"/>
        <v>0</v>
      </c>
      <c r="J103" s="55">
        <f t="shared" si="12"/>
        <v>0</v>
      </c>
      <c r="L103" s="110"/>
      <c r="N103" s="53"/>
      <c r="O103" s="72">
        <v>-1752.5160000000001</v>
      </c>
      <c r="P103" s="72"/>
      <c r="Q103" s="97"/>
      <c r="R103" s="173"/>
      <c r="S103" s="52"/>
    </row>
    <row r="104" spans="1:19" outlineLevel="1">
      <c r="A104" s="46">
        <f>IF(B104="","",COUNTA(B$8:B104))</f>
        <v>87</v>
      </c>
      <c r="B104" s="54" t="str">
        <f t="shared" si="10"/>
        <v>Laboratory Equipment</v>
      </c>
      <c r="C104" s="25">
        <f t="shared" si="11"/>
        <v>395</v>
      </c>
      <c r="D104" s="287">
        <f t="shared" si="13"/>
        <v>0</v>
      </c>
      <c r="E104" s="55">
        <f t="shared" si="12"/>
        <v>0</v>
      </c>
      <c r="F104" s="55">
        <f t="shared" si="12"/>
        <v>0</v>
      </c>
      <c r="G104" s="55">
        <f t="shared" si="12"/>
        <v>0</v>
      </c>
      <c r="H104" s="55">
        <f t="shared" si="12"/>
        <v>0</v>
      </c>
      <c r="I104" s="55">
        <f t="shared" si="12"/>
        <v>0</v>
      </c>
      <c r="J104" s="55">
        <f t="shared" si="12"/>
        <v>0</v>
      </c>
      <c r="L104" s="110"/>
      <c r="N104" s="53"/>
      <c r="O104" s="72">
        <v>0</v>
      </c>
      <c r="P104" s="72"/>
      <c r="Q104" s="97"/>
      <c r="R104" s="173"/>
      <c r="S104" s="52"/>
    </row>
    <row r="105" spans="1:19" outlineLevel="1">
      <c r="A105" s="46">
        <f>IF(B105="","",COUNTA(B$8:B105))</f>
        <v>88</v>
      </c>
      <c r="B105" s="54" t="str">
        <f t="shared" si="10"/>
        <v>Power Operated Equipment</v>
      </c>
      <c r="C105" s="25">
        <f t="shared" si="11"/>
        <v>396</v>
      </c>
      <c r="D105" s="287">
        <f t="shared" si="13"/>
        <v>-2885.5309999999999</v>
      </c>
      <c r="E105" s="55" t="str">
        <f t="shared" si="12"/>
        <v>INT_OML</v>
      </c>
      <c r="F105" s="55">
        <f t="shared" si="12"/>
        <v>0</v>
      </c>
      <c r="G105" s="55">
        <f t="shared" si="12"/>
        <v>0</v>
      </c>
      <c r="H105" s="55">
        <f t="shared" si="12"/>
        <v>0</v>
      </c>
      <c r="I105" s="55">
        <f t="shared" si="12"/>
        <v>0</v>
      </c>
      <c r="J105" s="55">
        <f t="shared" si="12"/>
        <v>0</v>
      </c>
      <c r="L105" s="110"/>
      <c r="N105" s="53"/>
      <c r="O105" s="72">
        <v>-2885.5309999999999</v>
      </c>
      <c r="P105" s="72"/>
      <c r="Q105" s="97"/>
      <c r="R105" s="173"/>
      <c r="S105" s="52"/>
    </row>
    <row r="106" spans="1:19" outlineLevel="1">
      <c r="A106" s="46">
        <f>IF(B106="","",COUNTA(B$8:B106))</f>
        <v>89</v>
      </c>
      <c r="B106" s="54" t="str">
        <f t="shared" si="10"/>
        <v>Communication Equipment</v>
      </c>
      <c r="C106" s="25">
        <f t="shared" si="11"/>
        <v>397</v>
      </c>
      <c r="D106" s="287">
        <f t="shared" si="13"/>
        <v>-2068.2139999999999</v>
      </c>
      <c r="E106" s="55" t="str">
        <f t="shared" si="12"/>
        <v>INT_OML</v>
      </c>
      <c r="F106" s="55">
        <f t="shared" si="12"/>
        <v>0</v>
      </c>
      <c r="G106" s="55">
        <f t="shared" si="12"/>
        <v>0</v>
      </c>
      <c r="H106" s="55">
        <f t="shared" si="12"/>
        <v>0</v>
      </c>
      <c r="I106" s="55">
        <f t="shared" si="12"/>
        <v>0</v>
      </c>
      <c r="J106" s="55">
        <f t="shared" si="12"/>
        <v>0</v>
      </c>
      <c r="L106" s="110"/>
      <c r="N106" s="53"/>
      <c r="O106" s="72">
        <v>-2068.2139999999999</v>
      </c>
      <c r="P106" s="72"/>
      <c r="Q106" s="97"/>
      <c r="R106" s="173"/>
      <c r="S106" s="52"/>
    </row>
    <row r="107" spans="1:19" outlineLevel="1">
      <c r="A107" s="46">
        <f>IF(B107="","",COUNTA(B$8:B107))</f>
        <v>90</v>
      </c>
      <c r="B107" s="54" t="str">
        <f t="shared" si="10"/>
        <v>Misc. Equipment</v>
      </c>
      <c r="C107" s="25">
        <f t="shared" si="11"/>
        <v>398</v>
      </c>
      <c r="D107" s="287">
        <f t="shared" si="13"/>
        <v>0</v>
      </c>
      <c r="E107" s="55">
        <f t="shared" si="12"/>
        <v>0</v>
      </c>
      <c r="F107" s="55">
        <f t="shared" si="12"/>
        <v>0</v>
      </c>
      <c r="G107" s="55">
        <f t="shared" si="12"/>
        <v>0</v>
      </c>
      <c r="H107" s="55">
        <f t="shared" si="12"/>
        <v>0</v>
      </c>
      <c r="I107" s="55">
        <f t="shared" si="12"/>
        <v>0</v>
      </c>
      <c r="J107" s="55">
        <f t="shared" si="12"/>
        <v>0</v>
      </c>
      <c r="L107" s="110"/>
      <c r="N107" s="53"/>
      <c r="O107" s="72">
        <v>0</v>
      </c>
      <c r="P107" s="72"/>
      <c r="Q107" s="97"/>
      <c r="R107" s="173"/>
      <c r="S107" s="52"/>
    </row>
    <row r="108" spans="1:19" outlineLevel="1">
      <c r="A108" s="46">
        <f>IF(B108="","",COUNTA(B$8:B108))</f>
        <v>91</v>
      </c>
      <c r="B108" s="54" t="str">
        <f t="shared" si="10"/>
        <v>Other Intangible Property</v>
      </c>
      <c r="C108" s="25">
        <f t="shared" si="11"/>
        <v>399</v>
      </c>
      <c r="D108" s="287">
        <f t="shared" si="13"/>
        <v>0</v>
      </c>
      <c r="E108" s="55">
        <f t="shared" si="12"/>
        <v>0</v>
      </c>
      <c r="F108" s="55">
        <f t="shared" si="12"/>
        <v>0</v>
      </c>
      <c r="G108" s="55">
        <f t="shared" si="12"/>
        <v>0</v>
      </c>
      <c r="H108" s="55">
        <f t="shared" si="12"/>
        <v>0</v>
      </c>
      <c r="I108" s="55">
        <f t="shared" si="12"/>
        <v>0</v>
      </c>
      <c r="J108" s="55">
        <f t="shared" si="12"/>
        <v>0</v>
      </c>
      <c r="L108" s="110"/>
      <c r="N108" s="53"/>
      <c r="O108" s="72">
        <v>0</v>
      </c>
      <c r="P108" s="72"/>
      <c r="Q108" s="97"/>
      <c r="R108" s="173"/>
      <c r="S108" s="52"/>
    </row>
    <row r="109" spans="1:19" outlineLevel="1">
      <c r="A109" s="46">
        <f>IF(B109="","",COUNTA(B$8:B109))</f>
        <v>92</v>
      </c>
      <c r="B109" t="str">
        <f t="shared" si="10"/>
        <v>Subtotal - General Plant</v>
      </c>
      <c r="D109" s="45">
        <f>SUBTOTAL(9,D99:D108)</f>
        <v>-15532.273999999998</v>
      </c>
      <c r="L109" s="304"/>
      <c r="N109" s="53"/>
      <c r="O109" s="72"/>
      <c r="P109" s="72"/>
      <c r="Q109" s="97"/>
      <c r="R109" s="173"/>
      <c r="S109" s="52"/>
    </row>
    <row r="110" spans="1:19" outlineLevel="1">
      <c r="A110" s="46" t="str">
        <f>IF(B110="","",COUNTA(B$8:B110))</f>
        <v/>
      </c>
      <c r="L110" s="304"/>
      <c r="N110" s="53"/>
      <c r="O110" s="72"/>
      <c r="P110" s="72"/>
      <c r="Q110" s="97"/>
      <c r="R110" s="173"/>
      <c r="S110" s="52"/>
    </row>
    <row r="111" spans="1:19">
      <c r="A111" s="46">
        <f>IF(B111="","",COUNTA(B$8:B111))</f>
        <v>93</v>
      </c>
      <c r="B111" s="10" t="str">
        <f>"Total "&amp;B61</f>
        <v>Total Accumulated Depreciation &amp; Amortization Expense</v>
      </c>
      <c r="D111" s="48">
        <f>SUBTOTAL(9,D63:D110)</f>
        <v>-285335.54500000004</v>
      </c>
      <c r="L111" s="304"/>
      <c r="N111" s="53"/>
      <c r="O111" s="72"/>
      <c r="P111" s="72"/>
      <c r="Q111" s="97"/>
      <c r="R111" s="173"/>
      <c r="S111" s="52"/>
    </row>
    <row r="112" spans="1:19">
      <c r="A112" s="46" t="str">
        <f>IF(B112="","",COUNTA(B$8:B112))</f>
        <v/>
      </c>
      <c r="L112" s="304"/>
      <c r="N112" s="53"/>
      <c r="O112" s="72"/>
      <c r="P112" s="72"/>
      <c r="Q112" s="97"/>
      <c r="R112" s="173"/>
      <c r="S112" s="52"/>
    </row>
    <row r="113" spans="1:19">
      <c r="A113" s="46">
        <f>IF(B113="","",COUNTA(B$8:B113))</f>
        <v>94</v>
      </c>
      <c r="B113" s="1" t="s">
        <v>181</v>
      </c>
      <c r="L113" s="304"/>
      <c r="N113" s="53"/>
      <c r="O113" s="72"/>
      <c r="P113" s="72"/>
      <c r="Q113" s="97"/>
      <c r="R113" s="173"/>
      <c r="S113" s="52"/>
    </row>
    <row r="114" spans="1:19" outlineLevel="1">
      <c r="A114" s="46">
        <f>IF(B114="","",COUNTA(B$8:B114))</f>
        <v>95</v>
      </c>
      <c r="B114" s="17" t="s">
        <v>182</v>
      </c>
      <c r="C114" s="111">
        <v>154</v>
      </c>
      <c r="D114" s="287">
        <f t="shared" ref="D114:D121" si="14">CHOOSE($R$2,O114,P114,Q114)</f>
        <v>939</v>
      </c>
      <c r="E114" s="51" t="s">
        <v>142</v>
      </c>
      <c r="F114" s="51"/>
      <c r="G114" s="51"/>
      <c r="H114" s="51"/>
      <c r="I114" s="51"/>
      <c r="J114" s="51"/>
      <c r="L114" s="110"/>
      <c r="N114" s="53"/>
      <c r="O114" s="72">
        <v>939</v>
      </c>
      <c r="P114" s="72"/>
      <c r="Q114" s="97"/>
      <c r="R114" s="173"/>
      <c r="S114" s="52"/>
    </row>
    <row r="115" spans="1:19" outlineLevel="1">
      <c r="A115" s="46">
        <f>IF(B115="","",COUNTA(B$8:B115))</f>
        <v>96</v>
      </c>
      <c r="B115" s="50" t="s">
        <v>183</v>
      </c>
      <c r="C115" s="111">
        <v>163</v>
      </c>
      <c r="D115" s="287">
        <f t="shared" si="14"/>
        <v>297</v>
      </c>
      <c r="E115" s="51" t="s">
        <v>142</v>
      </c>
      <c r="F115" s="51"/>
      <c r="G115" s="51"/>
      <c r="H115" s="51"/>
      <c r="I115" s="51"/>
      <c r="J115" s="51"/>
      <c r="L115" s="110"/>
      <c r="N115" s="53"/>
      <c r="O115" s="72">
        <v>297</v>
      </c>
      <c r="P115" s="72"/>
      <c r="Q115" s="97"/>
      <c r="R115" s="173"/>
      <c r="S115" s="52"/>
    </row>
    <row r="116" spans="1:19" outlineLevel="1">
      <c r="A116" s="46">
        <f>IF(B116="","",COUNTA(B$8:B116))</f>
        <v>97</v>
      </c>
      <c r="B116" s="50" t="s">
        <v>184</v>
      </c>
      <c r="C116" s="111">
        <v>164.1</v>
      </c>
      <c r="D116" s="287">
        <f t="shared" si="14"/>
        <v>9766</v>
      </c>
      <c r="E116" s="51"/>
      <c r="F116" s="51" t="s">
        <v>148</v>
      </c>
      <c r="G116" s="51" t="s">
        <v>149</v>
      </c>
      <c r="H116" s="51"/>
      <c r="I116" s="51" t="s">
        <v>117</v>
      </c>
      <c r="J116" s="51"/>
      <c r="L116" s="110"/>
      <c r="N116" s="53"/>
      <c r="O116" s="72">
        <v>9766</v>
      </c>
      <c r="P116" s="72"/>
      <c r="Q116" s="97"/>
      <c r="R116" s="173"/>
      <c r="S116" s="52"/>
    </row>
    <row r="117" spans="1:19" outlineLevel="1">
      <c r="A117" s="46">
        <f>IF(B117="","",COUNTA(B$8:B117))</f>
        <v>98</v>
      </c>
      <c r="B117" s="50" t="s">
        <v>185</v>
      </c>
      <c r="C117" s="111">
        <v>117.4</v>
      </c>
      <c r="D117" s="287">
        <f t="shared" si="14"/>
        <v>0</v>
      </c>
      <c r="E117" s="51"/>
      <c r="F117" s="51"/>
      <c r="G117" s="51"/>
      <c r="H117" s="51"/>
      <c r="I117" s="51"/>
      <c r="J117" s="51"/>
      <c r="L117" s="110"/>
      <c r="N117" s="53"/>
      <c r="O117" s="72">
        <v>0</v>
      </c>
      <c r="P117" s="72"/>
      <c r="Q117" s="97"/>
      <c r="R117" s="173"/>
      <c r="S117" s="52"/>
    </row>
    <row r="118" spans="1:19" outlineLevel="1">
      <c r="A118" s="46">
        <f>IF(B118="","",COUNTA(B$8:B118))</f>
        <v>99</v>
      </c>
      <c r="B118" s="50" t="s">
        <v>186</v>
      </c>
      <c r="C118" s="111">
        <v>165</v>
      </c>
      <c r="D118" s="287">
        <f t="shared" si="14"/>
        <v>746.51900000000001</v>
      </c>
      <c r="E118" s="51" t="s">
        <v>187</v>
      </c>
      <c r="F118" s="51"/>
      <c r="G118" s="51"/>
      <c r="H118" s="51"/>
      <c r="I118" s="51"/>
      <c r="J118" s="51"/>
      <c r="L118" s="110"/>
      <c r="N118" s="53"/>
      <c r="O118" s="72">
        <v>746.51900000000001</v>
      </c>
      <c r="P118" s="72"/>
      <c r="Q118" s="97"/>
      <c r="R118" s="173"/>
      <c r="S118" s="52"/>
    </row>
    <row r="119" spans="1:19" outlineLevel="1">
      <c r="A119" s="46">
        <f>IF(B119="","",COUNTA(B$8:B119))</f>
        <v>100</v>
      </c>
      <c r="B119" s="50" t="s">
        <v>188</v>
      </c>
      <c r="C119" s="111">
        <v>235</v>
      </c>
      <c r="D119" s="287">
        <f t="shared" si="14"/>
        <v>-3419</v>
      </c>
      <c r="E119" s="51"/>
      <c r="F119" s="51" t="s">
        <v>161</v>
      </c>
      <c r="G119" s="51" t="s">
        <v>89</v>
      </c>
      <c r="H119" s="51"/>
      <c r="I119" s="51"/>
      <c r="J119" s="51" t="s">
        <v>107</v>
      </c>
      <c r="L119" s="110"/>
      <c r="N119" s="53"/>
      <c r="O119" s="72">
        <v>-3419</v>
      </c>
      <c r="P119" s="72"/>
      <c r="Q119" s="97"/>
      <c r="R119" s="173"/>
      <c r="S119" s="52"/>
    </row>
    <row r="120" spans="1:19" outlineLevel="1">
      <c r="A120" s="46">
        <f>IF(B120="","",COUNTA(B$8:B120))</f>
        <v>101</v>
      </c>
      <c r="B120" s="50" t="s">
        <v>189</v>
      </c>
      <c r="C120" s="111">
        <v>282</v>
      </c>
      <c r="D120" s="287">
        <f t="shared" si="14"/>
        <v>-70416</v>
      </c>
      <c r="E120" s="51" t="s">
        <v>187</v>
      </c>
      <c r="F120" s="51"/>
      <c r="G120" s="51"/>
      <c r="H120" s="51"/>
      <c r="I120" s="51"/>
      <c r="J120" s="51"/>
      <c r="L120" s="110"/>
      <c r="N120" s="53"/>
      <c r="O120" s="72">
        <v>-70416</v>
      </c>
      <c r="P120" s="72"/>
      <c r="Q120" s="97"/>
      <c r="R120" s="173"/>
      <c r="S120" s="52"/>
    </row>
    <row r="121" spans="1:19" outlineLevel="1">
      <c r="A121" s="46">
        <f>IF(B121="","",COUNTA(B$8:B121))</f>
        <v>102</v>
      </c>
      <c r="B121" s="50" t="s">
        <v>190</v>
      </c>
      <c r="C121" s="157" t="s">
        <v>191</v>
      </c>
      <c r="D121" s="287">
        <f t="shared" si="14"/>
        <v>23016</v>
      </c>
      <c r="E121" s="51" t="s">
        <v>192</v>
      </c>
      <c r="F121" s="51"/>
      <c r="G121" s="51"/>
      <c r="H121" s="51"/>
      <c r="I121" s="51"/>
      <c r="J121" s="51"/>
      <c r="L121" s="110"/>
      <c r="N121" s="53"/>
      <c r="O121" s="72">
        <v>23016</v>
      </c>
      <c r="P121" s="72"/>
      <c r="Q121" s="97"/>
      <c r="R121" s="173"/>
      <c r="S121" s="52"/>
    </row>
    <row r="122" spans="1:19">
      <c r="A122" s="46">
        <f>IF(B122="","",COUNTA(B$8:B122))</f>
        <v>103</v>
      </c>
      <c r="B122" s="65" t="str">
        <f>"Subtotal - "&amp;B113</f>
        <v>Subtotal - Other Rate Base Items</v>
      </c>
      <c r="D122" s="48">
        <f>SUBTOTAL(9,D114:D121)</f>
        <v>-39070.481</v>
      </c>
      <c r="L122" s="304"/>
      <c r="N122" s="53"/>
      <c r="O122" s="72"/>
      <c r="P122" s="72"/>
      <c r="Q122" s="97"/>
      <c r="R122" s="173"/>
      <c r="S122" s="52"/>
    </row>
    <row r="123" spans="1:19">
      <c r="A123" s="46" t="str">
        <f>IF(B123="","",COUNTA(B$8:B123))</f>
        <v/>
      </c>
      <c r="L123" s="304"/>
      <c r="N123" s="53"/>
      <c r="O123" s="72"/>
      <c r="P123" s="72"/>
      <c r="Q123" s="97"/>
      <c r="R123" s="173"/>
      <c r="S123" s="52"/>
    </row>
    <row r="124" spans="1:19">
      <c r="A124" s="46">
        <f>IF(B124="","",COUNTA(B$8:B124))</f>
        <v>104</v>
      </c>
      <c r="B124" s="10" t="str">
        <f>"TOTAL "&amp;B8</f>
        <v>TOTAL RATE BASE</v>
      </c>
      <c r="D124" s="45">
        <f>SUBTOTAL(9,D11:D123)</f>
        <v>456782.98091999989</v>
      </c>
      <c r="E124" s="42"/>
      <c r="L124" s="304"/>
      <c r="N124" s="53"/>
      <c r="O124" s="72"/>
      <c r="P124" s="72"/>
      <c r="Q124" s="97"/>
      <c r="R124" s="173"/>
      <c r="S124" s="52"/>
    </row>
    <row r="125" spans="1:19">
      <c r="A125" s="46" t="str">
        <f>IF(B125="","",COUNTA(B$8:B125))</f>
        <v/>
      </c>
      <c r="L125" s="304"/>
      <c r="N125" s="53"/>
      <c r="O125" s="72"/>
      <c r="P125" s="72"/>
      <c r="Q125" s="97"/>
      <c r="R125" s="173"/>
      <c r="S125" s="52"/>
    </row>
    <row r="126" spans="1:19">
      <c r="A126" s="46">
        <f>IF(B126="","",COUNTA(B$8:B126))</f>
        <v>105</v>
      </c>
      <c r="B126" s="1" t="s">
        <v>193</v>
      </c>
      <c r="D126" s="5"/>
      <c r="L126" s="304"/>
      <c r="N126" s="53"/>
      <c r="O126" s="72"/>
      <c r="P126" s="72"/>
      <c r="Q126" s="97"/>
      <c r="R126" s="173"/>
      <c r="S126" s="52"/>
    </row>
    <row r="127" spans="1:19">
      <c r="A127" s="46">
        <f>IF(B127="","",COUNTA(B$8:B127))</f>
        <v>106</v>
      </c>
      <c r="B127" s="1" t="s">
        <v>194</v>
      </c>
      <c r="L127" s="304"/>
      <c r="N127" s="53"/>
      <c r="O127" s="72"/>
      <c r="P127" s="72"/>
      <c r="Q127" s="97"/>
      <c r="R127" s="173"/>
      <c r="S127" s="52"/>
    </row>
    <row r="128" spans="1:19" outlineLevel="1">
      <c r="A128" s="46">
        <f>IF(B128="","",COUNTA(B$8:B128))</f>
        <v>107</v>
      </c>
      <c r="B128" s="1" t="s">
        <v>195</v>
      </c>
      <c r="C128" s="57"/>
      <c r="L128" s="304"/>
      <c r="N128" s="53"/>
      <c r="O128" s="72"/>
      <c r="P128" s="72"/>
      <c r="Q128" s="97"/>
      <c r="R128" s="173"/>
      <c r="S128" s="52"/>
    </row>
    <row r="129" spans="1:19" outlineLevel="1">
      <c r="A129" s="46">
        <f>IF(B129="","",COUNTA(B$8:B129))</f>
        <v>108</v>
      </c>
      <c r="B129" s="50" t="s">
        <v>196</v>
      </c>
      <c r="C129" s="111">
        <v>750</v>
      </c>
      <c r="D129" s="287">
        <f t="shared" ref="D129:D139" si="15">CHOOSE($R$2,O129,P129,Q129)</f>
        <v>0.16421411787511755</v>
      </c>
      <c r="E129" s="51"/>
      <c r="F129" s="51" t="s">
        <v>148</v>
      </c>
      <c r="G129" s="51" t="s">
        <v>149</v>
      </c>
      <c r="H129" s="51"/>
      <c r="I129" s="51" t="s">
        <v>116</v>
      </c>
      <c r="J129" s="51"/>
      <c r="L129" s="110">
        <v>0</v>
      </c>
      <c r="N129" s="53"/>
      <c r="O129" s="72">
        <v>0.16421411787511755</v>
      </c>
      <c r="P129" s="72"/>
      <c r="Q129" s="97"/>
      <c r="R129" s="173"/>
      <c r="S129" s="52"/>
    </row>
    <row r="130" spans="1:19" outlineLevel="1">
      <c r="A130" s="46">
        <f>IF(B130="","",COUNTA(B$8:B130))</f>
        <v>109</v>
      </c>
      <c r="B130" s="50" t="s">
        <v>197</v>
      </c>
      <c r="C130" s="111">
        <v>753</v>
      </c>
      <c r="D130" s="287">
        <f t="shared" si="15"/>
        <v>13.214052353374084</v>
      </c>
      <c r="E130" s="51"/>
      <c r="F130" s="51" t="s">
        <v>148</v>
      </c>
      <c r="G130" s="51" t="s">
        <v>149</v>
      </c>
      <c r="H130" s="51"/>
      <c r="I130" s="51" t="s">
        <v>116</v>
      </c>
      <c r="J130" s="51"/>
      <c r="L130" s="110">
        <v>4.8060352609447791E-2</v>
      </c>
      <c r="N130" s="53"/>
      <c r="O130" s="72">
        <v>13.214052353374084</v>
      </c>
      <c r="P130" s="72"/>
      <c r="Q130" s="97"/>
      <c r="R130" s="173"/>
      <c r="S130" s="52"/>
    </row>
    <row r="131" spans="1:19" outlineLevel="1">
      <c r="A131" s="46">
        <f>IF(B131="","",COUNTA(B$8:B131))</f>
        <v>110</v>
      </c>
      <c r="B131" s="50" t="s">
        <v>198</v>
      </c>
      <c r="C131" s="111">
        <v>754</v>
      </c>
      <c r="D131" s="287">
        <f t="shared" si="15"/>
        <v>6.3061236266868659E-2</v>
      </c>
      <c r="E131" s="51"/>
      <c r="F131" s="51" t="s">
        <v>148</v>
      </c>
      <c r="G131" s="51" t="s">
        <v>149</v>
      </c>
      <c r="H131" s="51"/>
      <c r="I131" s="51" t="s">
        <v>116</v>
      </c>
      <c r="J131" s="51"/>
      <c r="L131" s="110">
        <v>0</v>
      </c>
      <c r="N131" s="53"/>
      <c r="O131" s="72">
        <v>6.3061236266868659E-2</v>
      </c>
      <c r="P131" s="72"/>
      <c r="Q131" s="97"/>
      <c r="R131" s="173"/>
      <c r="S131" s="52"/>
    </row>
    <row r="132" spans="1:19" outlineLevel="1">
      <c r="A132" s="46">
        <f>IF(B132="","",COUNTA(B$8:B132))</f>
        <v>111</v>
      </c>
      <c r="B132" s="50" t="s">
        <v>199</v>
      </c>
      <c r="C132" s="111">
        <v>756</v>
      </c>
      <c r="D132" s="287">
        <f t="shared" si="15"/>
        <v>0</v>
      </c>
      <c r="E132" s="51"/>
      <c r="F132" s="51" t="s">
        <v>148</v>
      </c>
      <c r="G132" s="51" t="s">
        <v>149</v>
      </c>
      <c r="H132" s="51"/>
      <c r="I132" s="51" t="s">
        <v>116</v>
      </c>
      <c r="J132" s="51"/>
      <c r="L132" s="110">
        <v>0</v>
      </c>
      <c r="N132" s="53"/>
      <c r="O132" s="72">
        <v>0</v>
      </c>
      <c r="P132" s="72"/>
      <c r="Q132" s="97"/>
      <c r="R132" s="173"/>
      <c r="S132" s="52"/>
    </row>
    <row r="133" spans="1:19" outlineLevel="1">
      <c r="A133" s="46">
        <f>IF(B133="","",COUNTA(B$8:B133))</f>
        <v>112</v>
      </c>
      <c r="B133" s="50" t="s">
        <v>200</v>
      </c>
      <c r="C133" s="111">
        <v>757</v>
      </c>
      <c r="D133" s="287">
        <f t="shared" si="15"/>
        <v>9.330589155088595E-2</v>
      </c>
      <c r="E133" s="51"/>
      <c r="F133" s="51" t="s">
        <v>148</v>
      </c>
      <c r="G133" s="51" t="s">
        <v>149</v>
      </c>
      <c r="H133" s="51"/>
      <c r="I133" s="51" t="s">
        <v>116</v>
      </c>
      <c r="J133" s="51"/>
      <c r="L133" s="110">
        <v>0</v>
      </c>
      <c r="N133" s="53"/>
      <c r="O133" s="72">
        <v>9.330589155088595E-2</v>
      </c>
      <c r="P133" s="72"/>
      <c r="Q133" s="97"/>
      <c r="R133" s="173"/>
      <c r="S133" s="52"/>
    </row>
    <row r="134" spans="1:19" outlineLevel="1">
      <c r="A134" s="46">
        <f>IF(B134="","",COUNTA(B$8:B134))</f>
        <v>113</v>
      </c>
      <c r="B134" s="50" t="s">
        <v>201</v>
      </c>
      <c r="C134" s="111">
        <v>759</v>
      </c>
      <c r="D134" s="287">
        <f t="shared" si="15"/>
        <v>0.87926254648202573</v>
      </c>
      <c r="E134" s="51"/>
      <c r="F134" s="51" t="s">
        <v>148</v>
      </c>
      <c r="G134" s="51" t="s">
        <v>149</v>
      </c>
      <c r="H134" s="51"/>
      <c r="I134" s="51" t="s">
        <v>116</v>
      </c>
      <c r="J134" s="51"/>
      <c r="L134" s="110">
        <v>0.8620110391168706</v>
      </c>
      <c r="N134" s="53"/>
      <c r="O134" s="72">
        <v>0.87926254648202573</v>
      </c>
      <c r="P134" s="72"/>
      <c r="Q134" s="97"/>
      <c r="R134" s="173"/>
      <c r="S134" s="52"/>
    </row>
    <row r="135" spans="1:19" outlineLevel="1">
      <c r="A135" s="46">
        <f>IF(B135="","",COUNTA(B$8:B135))</f>
        <v>114</v>
      </c>
      <c r="B135" s="50" t="s">
        <v>202</v>
      </c>
      <c r="C135" s="111">
        <v>762</v>
      </c>
      <c r="D135" s="287">
        <f t="shared" si="15"/>
        <v>0.5142205631456791</v>
      </c>
      <c r="E135" s="51"/>
      <c r="F135" s="51" t="s">
        <v>148</v>
      </c>
      <c r="G135" s="51" t="s">
        <v>149</v>
      </c>
      <c r="H135" s="51"/>
      <c r="I135" s="51" t="s">
        <v>116</v>
      </c>
      <c r="J135" s="51"/>
      <c r="L135" s="110">
        <v>0</v>
      </c>
      <c r="N135" s="53"/>
      <c r="O135" s="72">
        <v>0.5142205631456791</v>
      </c>
      <c r="P135" s="72"/>
      <c r="Q135" s="97"/>
      <c r="R135" s="173"/>
      <c r="S135" s="52"/>
    </row>
    <row r="136" spans="1:19" outlineLevel="1">
      <c r="A136" s="46">
        <f>IF(B136="","",COUNTA(B$8:B136))</f>
        <v>115</v>
      </c>
      <c r="B136" s="50" t="s">
        <v>203</v>
      </c>
      <c r="C136" s="111">
        <v>764</v>
      </c>
      <c r="D136" s="287">
        <f t="shared" si="15"/>
        <v>0.1963754197108441</v>
      </c>
      <c r="E136" s="51"/>
      <c r="F136" s="51" t="s">
        <v>148</v>
      </c>
      <c r="G136" s="51" t="s">
        <v>149</v>
      </c>
      <c r="H136" s="51"/>
      <c r="I136" s="51" t="s">
        <v>116</v>
      </c>
      <c r="J136" s="51"/>
      <c r="L136" s="110">
        <v>0.33838055627761893</v>
      </c>
      <c r="N136" s="53"/>
      <c r="O136" s="72">
        <v>0.1963754197108441</v>
      </c>
      <c r="P136" s="72"/>
      <c r="Q136" s="97"/>
      <c r="R136" s="173"/>
      <c r="S136" s="52"/>
    </row>
    <row r="137" spans="1:19" outlineLevel="1">
      <c r="A137" s="46">
        <f>IF(B137="","",COUNTA(B$8:B137))</f>
        <v>116</v>
      </c>
      <c r="B137" s="50" t="s">
        <v>204</v>
      </c>
      <c r="C137" s="111">
        <v>766</v>
      </c>
      <c r="D137" s="287">
        <f t="shared" si="15"/>
        <v>0</v>
      </c>
      <c r="E137" s="51"/>
      <c r="F137" s="51"/>
      <c r="G137" s="51"/>
      <c r="H137" s="51"/>
      <c r="I137" s="51"/>
      <c r="J137" s="51"/>
      <c r="L137" s="110">
        <v>0</v>
      </c>
      <c r="N137" s="53"/>
      <c r="O137" s="72">
        <v>0</v>
      </c>
      <c r="P137" s="72"/>
      <c r="Q137" s="97"/>
      <c r="R137" s="173"/>
      <c r="S137" s="52"/>
    </row>
    <row r="138" spans="1:19" outlineLevel="1">
      <c r="A138" s="46">
        <f>IF(B138="","",COUNTA(B$8:B138))</f>
        <v>117</v>
      </c>
      <c r="B138" s="50" t="s">
        <v>205</v>
      </c>
      <c r="C138" s="111">
        <v>767</v>
      </c>
      <c r="D138" s="287">
        <f t="shared" si="15"/>
        <v>0</v>
      </c>
      <c r="E138" s="51"/>
      <c r="F138" s="51"/>
      <c r="G138" s="51"/>
      <c r="H138" s="51"/>
      <c r="I138" s="51"/>
      <c r="J138" s="51"/>
      <c r="L138" s="110">
        <v>0</v>
      </c>
      <c r="N138" s="53"/>
      <c r="O138" s="72">
        <v>0</v>
      </c>
      <c r="P138" s="72"/>
      <c r="Q138" s="97"/>
      <c r="R138" s="173"/>
      <c r="S138" s="52"/>
    </row>
    <row r="139" spans="1:19" outlineLevel="1">
      <c r="A139" s="46">
        <f>IF(B139="","",COUNTA(B$8:B139))</f>
        <v>118</v>
      </c>
      <c r="B139" s="50" t="s">
        <v>206</v>
      </c>
      <c r="C139" s="111">
        <v>769</v>
      </c>
      <c r="D139" s="287">
        <f t="shared" si="15"/>
        <v>0.25220975000000007</v>
      </c>
      <c r="E139" s="51"/>
      <c r="F139" s="51" t="s">
        <v>148</v>
      </c>
      <c r="G139" s="51" t="s">
        <v>149</v>
      </c>
      <c r="H139" s="51"/>
      <c r="I139" s="51" t="s">
        <v>116</v>
      </c>
      <c r="J139" s="51"/>
      <c r="L139" s="110">
        <v>0</v>
      </c>
      <c r="N139" s="53"/>
      <c r="O139" s="72">
        <v>0.25220975000000007</v>
      </c>
      <c r="P139" s="72"/>
      <c r="Q139" s="97"/>
      <c r="R139" s="173"/>
      <c r="S139" s="52"/>
    </row>
    <row r="140" spans="1:19" outlineLevel="1">
      <c r="A140" s="46">
        <f>IF(B140="","",COUNTA(B$8:B140))</f>
        <v>119</v>
      </c>
      <c r="B140" s="1" t="str">
        <f>"Subtotal - "&amp;B128</f>
        <v>Subtotal - Manufactured Gas Production Expense</v>
      </c>
      <c r="D140" s="45">
        <f>SUBTOTAL(9,D129:D139)</f>
        <v>15.376701878405505</v>
      </c>
      <c r="L140" s="304"/>
      <c r="N140" s="53"/>
      <c r="O140" s="72"/>
      <c r="P140" s="72"/>
      <c r="Q140" s="97"/>
      <c r="R140" s="173"/>
      <c r="S140" s="52"/>
    </row>
    <row r="141" spans="1:19" outlineLevel="1">
      <c r="A141" s="46" t="str">
        <f>IF(B141="","",COUNTA(B$8:B141))</f>
        <v/>
      </c>
      <c r="L141" s="304"/>
      <c r="N141" s="53"/>
      <c r="O141" s="72"/>
      <c r="P141" s="72"/>
      <c r="Q141" s="97"/>
      <c r="R141" s="173"/>
      <c r="S141" s="52"/>
    </row>
    <row r="142" spans="1:19" outlineLevel="1">
      <c r="A142" s="46">
        <f>IF(B142="","",COUNTA(B$8:B142))</f>
        <v>120</v>
      </c>
      <c r="B142" s="1" t="s">
        <v>207</v>
      </c>
      <c r="C142" s="57"/>
      <c r="L142" s="304"/>
      <c r="N142" s="53"/>
      <c r="O142" s="72"/>
      <c r="P142" s="72"/>
      <c r="Q142" s="97"/>
      <c r="R142" s="173"/>
      <c r="S142" s="52"/>
    </row>
    <row r="143" spans="1:19" outlineLevel="1">
      <c r="A143" s="46">
        <f>IF(B143="","",COUNTA(B$8:B143))</f>
        <v>121</v>
      </c>
      <c r="B143" s="50" t="s">
        <v>208</v>
      </c>
      <c r="C143" s="111">
        <v>801</v>
      </c>
      <c r="D143" s="287">
        <f t="shared" ref="D143:D152" si="16">CHOOSE($R$2,O143,P143,Q143)</f>
        <v>121963.55702800059</v>
      </c>
      <c r="E143" s="51"/>
      <c r="F143" s="51" t="s">
        <v>209</v>
      </c>
      <c r="G143" s="51" t="s">
        <v>149</v>
      </c>
      <c r="H143" s="51"/>
      <c r="I143" s="51" t="s">
        <v>114</v>
      </c>
      <c r="J143" s="51"/>
      <c r="L143" s="110">
        <v>0</v>
      </c>
      <c r="N143" s="53"/>
      <c r="O143" s="72">
        <v>121963.55702800059</v>
      </c>
      <c r="P143" s="72"/>
      <c r="Q143" s="97"/>
      <c r="R143" s="173"/>
      <c r="S143" s="52"/>
    </row>
    <row r="144" spans="1:19" outlineLevel="1">
      <c r="A144" s="46">
        <f>IF(B144="","",COUNTA(B$8:B144))</f>
        <v>122</v>
      </c>
      <c r="B144" s="50" t="s">
        <v>210</v>
      </c>
      <c r="C144" s="111">
        <v>804</v>
      </c>
      <c r="D144" s="287">
        <f t="shared" si="16"/>
        <v>76.447753061564285</v>
      </c>
      <c r="E144" s="51"/>
      <c r="F144" s="51" t="s">
        <v>209</v>
      </c>
      <c r="G144" s="51" t="s">
        <v>149</v>
      </c>
      <c r="H144" s="51"/>
      <c r="I144" s="51" t="s">
        <v>114</v>
      </c>
      <c r="J144" s="51"/>
      <c r="L144" s="110">
        <v>0</v>
      </c>
      <c r="N144" s="53"/>
      <c r="O144" s="72">
        <v>76.447753061564285</v>
      </c>
      <c r="P144" s="72"/>
      <c r="Q144" s="97"/>
      <c r="R144" s="173"/>
      <c r="S144" s="52"/>
    </row>
    <row r="145" spans="1:19" outlineLevel="1">
      <c r="A145" s="46">
        <f>IF(B145="","",COUNTA(B$8:B145))</f>
        <v>123</v>
      </c>
      <c r="B145" s="50" t="s">
        <v>211</v>
      </c>
      <c r="C145" s="111">
        <v>806</v>
      </c>
      <c r="D145" s="287">
        <f t="shared" si="16"/>
        <v>203.7139914349963</v>
      </c>
      <c r="E145" s="51"/>
      <c r="F145" s="51" t="s">
        <v>209</v>
      </c>
      <c r="G145" s="51" t="s">
        <v>149</v>
      </c>
      <c r="H145" s="51"/>
      <c r="I145" s="51" t="s">
        <v>114</v>
      </c>
      <c r="J145" s="51"/>
      <c r="L145" s="110">
        <v>0</v>
      </c>
      <c r="N145" s="53"/>
      <c r="O145" s="72">
        <v>203.7139914349963</v>
      </c>
      <c r="P145" s="72"/>
      <c r="Q145" s="97"/>
      <c r="R145" s="173"/>
      <c r="S145" s="52"/>
    </row>
    <row r="146" spans="1:19" outlineLevel="1">
      <c r="A146" s="46">
        <f>IF(B146="","",COUNTA(B$8:B146))</f>
        <v>124</v>
      </c>
      <c r="B146" s="50" t="s">
        <v>212</v>
      </c>
      <c r="C146" s="111">
        <v>807.2</v>
      </c>
      <c r="D146" s="287">
        <f t="shared" si="16"/>
        <v>99</v>
      </c>
      <c r="E146" s="51"/>
      <c r="F146" s="51" t="s">
        <v>148</v>
      </c>
      <c r="G146" s="51" t="s">
        <v>149</v>
      </c>
      <c r="H146" s="51"/>
      <c r="I146" s="51" t="s">
        <v>116</v>
      </c>
      <c r="J146" s="51"/>
      <c r="L146" s="110">
        <v>0.62748868670879243</v>
      </c>
      <c r="N146" s="53"/>
      <c r="O146" s="72">
        <v>99</v>
      </c>
      <c r="P146" s="72"/>
      <c r="Q146" s="97"/>
      <c r="R146" s="173"/>
      <c r="S146" s="52"/>
    </row>
    <row r="147" spans="1:19" outlineLevel="1">
      <c r="A147" s="46">
        <f>IF(B147="","",COUNTA(B$8:B147))</f>
        <v>125</v>
      </c>
      <c r="B147" s="50" t="s">
        <v>213</v>
      </c>
      <c r="C147" s="111">
        <v>807.3</v>
      </c>
      <c r="D147" s="287">
        <f t="shared" si="16"/>
        <v>18</v>
      </c>
      <c r="E147" s="51"/>
      <c r="F147" s="51" t="s">
        <v>148</v>
      </c>
      <c r="G147" s="51" t="s">
        <v>149</v>
      </c>
      <c r="H147" s="51"/>
      <c r="I147" s="51" t="s">
        <v>116</v>
      </c>
      <c r="J147" s="51"/>
      <c r="L147" s="110">
        <v>0.31478244415811429</v>
      </c>
      <c r="N147" s="53"/>
      <c r="O147" s="72">
        <v>18</v>
      </c>
      <c r="P147" s="72"/>
      <c r="Q147" s="97"/>
      <c r="R147" s="173"/>
      <c r="S147" s="52"/>
    </row>
    <row r="148" spans="1:19" outlineLevel="1">
      <c r="A148" s="46">
        <f>IF(B148="","",COUNTA(B$8:B148))</f>
        <v>126</v>
      </c>
      <c r="B148" s="50" t="s">
        <v>214</v>
      </c>
      <c r="C148" s="111">
        <v>807.4</v>
      </c>
      <c r="D148" s="287">
        <f t="shared" si="16"/>
        <v>8</v>
      </c>
      <c r="E148" s="51"/>
      <c r="F148" s="51" t="s">
        <v>148</v>
      </c>
      <c r="G148" s="51" t="s">
        <v>149</v>
      </c>
      <c r="H148" s="51"/>
      <c r="I148" s="51" t="s">
        <v>116</v>
      </c>
      <c r="J148" s="51"/>
      <c r="L148" s="110">
        <v>0</v>
      </c>
      <c r="N148" s="53"/>
      <c r="O148" s="72">
        <v>8</v>
      </c>
      <c r="P148" s="72"/>
      <c r="Q148" s="97"/>
      <c r="R148" s="173"/>
      <c r="S148" s="52"/>
    </row>
    <row r="149" spans="1:19" outlineLevel="1">
      <c r="A149" s="46">
        <f>IF(B149="","",COUNTA(B$8:B149))</f>
        <v>127</v>
      </c>
      <c r="B149" s="50" t="s">
        <v>215</v>
      </c>
      <c r="C149" s="111">
        <v>807.5</v>
      </c>
      <c r="D149" s="287">
        <f t="shared" si="16"/>
        <v>43</v>
      </c>
      <c r="E149" s="51"/>
      <c r="F149" s="51" t="s">
        <v>148</v>
      </c>
      <c r="G149" s="51" t="s">
        <v>149</v>
      </c>
      <c r="H149" s="51"/>
      <c r="I149" s="51" t="s">
        <v>116</v>
      </c>
      <c r="J149" s="51"/>
      <c r="L149" s="110">
        <v>1.4418660918236079E-2</v>
      </c>
      <c r="N149" s="53"/>
      <c r="O149" s="72">
        <v>43</v>
      </c>
      <c r="P149" s="72"/>
      <c r="Q149" s="97"/>
      <c r="R149" s="173"/>
      <c r="S149" s="52"/>
    </row>
    <row r="150" spans="1:19" outlineLevel="1">
      <c r="A150" s="46">
        <f>IF(B150="","",COUNTA(B$8:B150))</f>
        <v>128</v>
      </c>
      <c r="B150" s="50" t="s">
        <v>216</v>
      </c>
      <c r="C150" s="111">
        <v>808.1</v>
      </c>
      <c r="D150" s="287">
        <f t="shared" si="16"/>
        <v>69259.651159096829</v>
      </c>
      <c r="E150" s="51"/>
      <c r="F150" s="51" t="s">
        <v>209</v>
      </c>
      <c r="G150" s="51" t="s">
        <v>149</v>
      </c>
      <c r="H150" s="51"/>
      <c r="I150" s="51" t="s">
        <v>114</v>
      </c>
      <c r="J150" s="51"/>
      <c r="L150" s="110">
        <v>0</v>
      </c>
      <c r="N150" s="53"/>
      <c r="O150" s="72">
        <v>69259.651159096829</v>
      </c>
      <c r="P150" s="72"/>
      <c r="Q150" s="97"/>
      <c r="R150" s="173"/>
      <c r="S150" s="52"/>
    </row>
    <row r="151" spans="1:19" outlineLevel="1">
      <c r="A151" s="46">
        <f>IF(B151="","",COUNTA(B$8:B151))</f>
        <v>129</v>
      </c>
      <c r="B151" s="50" t="s">
        <v>217</v>
      </c>
      <c r="C151" s="111">
        <v>808.2</v>
      </c>
      <c r="D151" s="287">
        <f t="shared" si="16"/>
        <v>-53508.442087999145</v>
      </c>
      <c r="E151" s="51"/>
      <c r="F151" s="51" t="s">
        <v>209</v>
      </c>
      <c r="G151" s="51" t="s">
        <v>149</v>
      </c>
      <c r="H151" s="51"/>
      <c r="I151" s="51" t="s">
        <v>114</v>
      </c>
      <c r="J151" s="51"/>
      <c r="L151" s="110">
        <v>0</v>
      </c>
      <c r="N151" s="53"/>
      <c r="O151" s="72">
        <v>-53508.442087999145</v>
      </c>
      <c r="P151" s="72"/>
      <c r="Q151" s="97"/>
      <c r="R151" s="173"/>
      <c r="S151" s="52"/>
    </row>
    <row r="152" spans="1:19" outlineLevel="1">
      <c r="A152" s="46">
        <f>IF(B152="","",COUNTA(B$8:B152))</f>
        <v>130</v>
      </c>
      <c r="B152" s="50" t="s">
        <v>218</v>
      </c>
      <c r="C152" s="111">
        <v>812</v>
      </c>
      <c r="D152" s="287">
        <f t="shared" si="16"/>
        <v>-51.433075004419244</v>
      </c>
      <c r="E152" s="51"/>
      <c r="F152" s="51" t="s">
        <v>148</v>
      </c>
      <c r="G152" s="51" t="s">
        <v>149</v>
      </c>
      <c r="H152" s="51"/>
      <c r="I152" s="51" t="s">
        <v>116</v>
      </c>
      <c r="J152" s="51"/>
      <c r="L152" s="110">
        <v>0</v>
      </c>
      <c r="N152" s="53"/>
      <c r="O152" s="72">
        <v>-51.433075004419244</v>
      </c>
      <c r="P152" s="72"/>
      <c r="Q152" s="97"/>
      <c r="R152" s="173"/>
      <c r="S152" s="52"/>
    </row>
    <row r="153" spans="1:19" outlineLevel="1">
      <c r="A153" s="46">
        <f>IF(B153="","",COUNTA(B$8:B153))</f>
        <v>131</v>
      </c>
      <c r="B153" s="1" t="str">
        <f>"Subtotal - "&amp;B142</f>
        <v>Subtotal - Other Gas Supply Expenses</v>
      </c>
      <c r="D153" s="45">
        <f>SUBTOTAL(9,D143:D152)</f>
        <v>138111.49476859043</v>
      </c>
      <c r="L153" s="304"/>
      <c r="N153" s="53"/>
      <c r="O153" s="72"/>
      <c r="P153" s="72"/>
      <c r="Q153" s="97"/>
      <c r="R153" s="173"/>
      <c r="S153" s="52"/>
    </row>
    <row r="154" spans="1:19" outlineLevel="1">
      <c r="A154" s="46" t="str">
        <f>IF(B154="","",COUNTA(B$8:B154))</f>
        <v/>
      </c>
      <c r="L154" s="304"/>
      <c r="N154" s="53"/>
      <c r="O154" s="72"/>
      <c r="P154" s="72"/>
      <c r="Q154" s="97"/>
      <c r="R154" s="173"/>
      <c r="S154" s="52"/>
    </row>
    <row r="155" spans="1:19" outlineLevel="1">
      <c r="A155" s="46">
        <f>IF(B155="","",COUNTA(B$8:B155))</f>
        <v>132</v>
      </c>
      <c r="B155" s="1" t="s">
        <v>219</v>
      </c>
      <c r="L155" s="304"/>
      <c r="N155" s="53"/>
      <c r="O155" s="72"/>
      <c r="P155" s="72"/>
      <c r="Q155" s="97"/>
      <c r="R155" s="173"/>
      <c r="S155" s="52"/>
    </row>
    <row r="156" spans="1:19" outlineLevel="1">
      <c r="A156" s="46">
        <f>IF(B156="","",COUNTA(B$8:B156))</f>
        <v>133</v>
      </c>
      <c r="B156" s="50" t="s">
        <v>220</v>
      </c>
      <c r="C156" s="111">
        <v>814</v>
      </c>
      <c r="D156" s="287">
        <f t="shared" ref="D156:D168" si="17">CHOOSE($R$2,O156,P156,Q156)</f>
        <v>0</v>
      </c>
      <c r="E156" s="51"/>
      <c r="F156" s="51"/>
      <c r="G156" s="51"/>
      <c r="H156" s="51"/>
      <c r="I156" s="51"/>
      <c r="J156" s="51"/>
      <c r="L156" s="110">
        <v>0</v>
      </c>
      <c r="N156" s="53"/>
      <c r="O156" s="72">
        <v>0</v>
      </c>
      <c r="P156" s="72"/>
      <c r="Q156" s="97"/>
      <c r="R156" s="173"/>
      <c r="S156" s="52"/>
    </row>
    <row r="157" spans="1:19" outlineLevel="1">
      <c r="A157" s="46">
        <f>IF(B157="","",COUNTA(B$8:B157))</f>
        <v>134</v>
      </c>
      <c r="B157" s="50" t="s">
        <v>221</v>
      </c>
      <c r="C157" s="111">
        <v>815</v>
      </c>
      <c r="D157" s="287">
        <f t="shared" si="17"/>
        <v>0</v>
      </c>
      <c r="E157" s="51"/>
      <c r="F157" s="51"/>
      <c r="G157" s="51"/>
      <c r="H157" s="51"/>
      <c r="I157" s="51"/>
      <c r="J157" s="51"/>
      <c r="L157" s="110">
        <v>0</v>
      </c>
      <c r="N157" s="53"/>
      <c r="O157" s="72">
        <v>0</v>
      </c>
      <c r="P157" s="72"/>
      <c r="Q157" s="97"/>
      <c r="R157" s="173"/>
      <c r="S157" s="52"/>
    </row>
    <row r="158" spans="1:19" outlineLevel="1">
      <c r="A158" s="46">
        <f>IF(B158="","",COUNTA(B$8:B158))</f>
        <v>135</v>
      </c>
      <c r="B158" s="50" t="s">
        <v>222</v>
      </c>
      <c r="C158" s="111">
        <v>816</v>
      </c>
      <c r="D158" s="287">
        <f t="shared" si="17"/>
        <v>0</v>
      </c>
      <c r="E158" s="51"/>
      <c r="F158" s="51"/>
      <c r="G158" s="51"/>
      <c r="H158" s="51"/>
      <c r="I158" s="51"/>
      <c r="J158" s="51"/>
      <c r="L158" s="110">
        <v>0</v>
      </c>
      <c r="N158" s="53"/>
      <c r="O158" s="72">
        <v>0</v>
      </c>
      <c r="P158" s="72"/>
      <c r="Q158" s="97"/>
      <c r="R158" s="173"/>
      <c r="S158" s="52"/>
    </row>
    <row r="159" spans="1:19" outlineLevel="1">
      <c r="A159" s="46">
        <f>IF(B159="","",COUNTA(B$8:B159))</f>
        <v>136</v>
      </c>
      <c r="B159" s="50" t="s">
        <v>223</v>
      </c>
      <c r="C159" s="111">
        <v>817</v>
      </c>
      <c r="D159" s="287">
        <f t="shared" si="17"/>
        <v>0</v>
      </c>
      <c r="E159" s="51"/>
      <c r="F159" s="51"/>
      <c r="G159" s="51"/>
      <c r="H159" s="51"/>
      <c r="I159" s="51"/>
      <c r="J159" s="51"/>
      <c r="L159" s="110">
        <v>0</v>
      </c>
      <c r="N159" s="53"/>
      <c r="O159" s="72">
        <v>0</v>
      </c>
      <c r="P159" s="72"/>
      <c r="Q159" s="97"/>
      <c r="R159" s="173"/>
      <c r="S159" s="52"/>
    </row>
    <row r="160" spans="1:19" outlineLevel="1">
      <c r="A160" s="46">
        <f>IF(B160="","",COUNTA(B$8:B160))</f>
        <v>137</v>
      </c>
      <c r="B160" s="50" t="s">
        <v>224</v>
      </c>
      <c r="C160" s="111">
        <v>818</v>
      </c>
      <c r="D160" s="287">
        <f t="shared" si="17"/>
        <v>0</v>
      </c>
      <c r="E160" s="51"/>
      <c r="F160" s="51"/>
      <c r="G160" s="51"/>
      <c r="H160" s="51"/>
      <c r="I160" s="51"/>
      <c r="J160" s="51"/>
      <c r="L160" s="110">
        <v>0</v>
      </c>
      <c r="N160" s="53"/>
      <c r="O160" s="72">
        <v>0</v>
      </c>
      <c r="P160" s="72"/>
      <c r="Q160" s="97"/>
      <c r="R160" s="173"/>
      <c r="S160" s="52"/>
    </row>
    <row r="161" spans="1:19" outlineLevel="1">
      <c r="A161" s="46">
        <f>IF(B161="","",COUNTA(B$8:B161))</f>
        <v>138</v>
      </c>
      <c r="B161" s="50" t="s">
        <v>225</v>
      </c>
      <c r="C161" s="111">
        <v>819</v>
      </c>
      <c r="D161" s="287">
        <f>CHOOSE($R$2,O161,P161,Q161)</f>
        <v>0</v>
      </c>
      <c r="E161" s="51"/>
      <c r="F161" s="51"/>
      <c r="G161" s="51"/>
      <c r="H161" s="51"/>
      <c r="I161" s="51"/>
      <c r="J161" s="51"/>
      <c r="L161" s="110">
        <v>0</v>
      </c>
      <c r="N161" s="53"/>
      <c r="O161" s="72">
        <v>0</v>
      </c>
      <c r="P161" s="72"/>
      <c r="Q161" s="97"/>
      <c r="R161" s="173"/>
      <c r="S161" s="52"/>
    </row>
    <row r="162" spans="1:19" outlineLevel="1">
      <c r="A162" s="46">
        <f>IF(B162="","",COUNTA(B$8:B162))</f>
        <v>139</v>
      </c>
      <c r="B162" s="50" t="s">
        <v>226</v>
      </c>
      <c r="C162" s="111">
        <v>820</v>
      </c>
      <c r="D162" s="287">
        <f t="shared" si="17"/>
        <v>0</v>
      </c>
      <c r="E162" s="51"/>
      <c r="F162" s="51"/>
      <c r="G162" s="51"/>
      <c r="H162" s="51"/>
      <c r="I162" s="51"/>
      <c r="J162" s="51"/>
      <c r="L162" s="110">
        <v>0</v>
      </c>
      <c r="N162" s="53"/>
      <c r="O162" s="72">
        <v>0</v>
      </c>
      <c r="P162" s="72"/>
      <c r="Q162" s="97"/>
      <c r="R162" s="173"/>
      <c r="S162" s="52"/>
    </row>
    <row r="163" spans="1:19" outlineLevel="1">
      <c r="A163" s="46">
        <f>IF(B163="","",COUNTA(B$8:B163))</f>
        <v>140</v>
      </c>
      <c r="B163" s="50" t="s">
        <v>227</v>
      </c>
      <c r="C163" s="111">
        <v>821</v>
      </c>
      <c r="D163" s="287">
        <f t="shared" si="17"/>
        <v>0</v>
      </c>
      <c r="E163" s="51"/>
      <c r="F163" s="51"/>
      <c r="G163" s="51"/>
      <c r="H163" s="51"/>
      <c r="I163" s="51"/>
      <c r="J163" s="51"/>
      <c r="L163" s="110">
        <v>0</v>
      </c>
      <c r="N163" s="53"/>
      <c r="O163" s="72">
        <v>0</v>
      </c>
      <c r="P163" s="72"/>
      <c r="Q163" s="97"/>
      <c r="R163" s="173"/>
      <c r="S163" s="52"/>
    </row>
    <row r="164" spans="1:19" outlineLevel="1">
      <c r="A164" s="46">
        <f>IF(B164="","",COUNTA(B$8:B164))</f>
        <v>141</v>
      </c>
      <c r="B164" s="50" t="s">
        <v>228</v>
      </c>
      <c r="C164" s="111">
        <v>822</v>
      </c>
      <c r="D164" s="287">
        <f t="shared" si="17"/>
        <v>0</v>
      </c>
      <c r="E164" s="51"/>
      <c r="F164" s="51"/>
      <c r="G164" s="51"/>
      <c r="H164" s="51"/>
      <c r="I164" s="51"/>
      <c r="J164" s="51"/>
      <c r="L164" s="110">
        <v>0</v>
      </c>
      <c r="N164" s="53"/>
      <c r="O164" s="72">
        <v>0</v>
      </c>
      <c r="P164" s="72"/>
      <c r="Q164" s="97"/>
      <c r="R164" s="173"/>
      <c r="S164" s="52"/>
    </row>
    <row r="165" spans="1:19" outlineLevel="1">
      <c r="A165" s="46">
        <f>IF(B165="","",COUNTA(B$8:B165))</f>
        <v>142</v>
      </c>
      <c r="B165" s="50" t="s">
        <v>229</v>
      </c>
      <c r="C165" s="111">
        <v>823</v>
      </c>
      <c r="D165" s="287">
        <f t="shared" si="17"/>
        <v>0</v>
      </c>
      <c r="E165" s="51"/>
      <c r="F165" s="51"/>
      <c r="G165" s="51"/>
      <c r="H165" s="51"/>
      <c r="I165" s="51"/>
      <c r="J165" s="51"/>
      <c r="L165" s="110">
        <v>0</v>
      </c>
      <c r="N165" s="53"/>
      <c r="O165" s="72">
        <v>0</v>
      </c>
      <c r="P165" s="72"/>
      <c r="Q165" s="97"/>
      <c r="R165" s="173"/>
      <c r="S165" s="52"/>
    </row>
    <row r="166" spans="1:19" outlineLevel="1">
      <c r="A166" s="46">
        <f>IF(B166="","",COUNTA(B$8:B166))</f>
        <v>143</v>
      </c>
      <c r="B166" s="50" t="s">
        <v>230</v>
      </c>
      <c r="C166" s="111">
        <v>824</v>
      </c>
      <c r="D166" s="287">
        <f t="shared" si="17"/>
        <v>0</v>
      </c>
      <c r="E166" s="51"/>
      <c r="F166" s="51"/>
      <c r="G166" s="51"/>
      <c r="H166" s="51"/>
      <c r="I166" s="51"/>
      <c r="J166" s="51"/>
      <c r="L166" s="110">
        <v>0</v>
      </c>
      <c r="N166" s="53"/>
      <c r="O166" s="72">
        <v>0</v>
      </c>
      <c r="P166" s="72"/>
      <c r="Q166" s="97"/>
      <c r="R166" s="173"/>
      <c r="S166" s="52"/>
    </row>
    <row r="167" spans="1:19" outlineLevel="1">
      <c r="A167" s="46">
        <f>IF(B167="","",COUNTA(B$8:B167))</f>
        <v>144</v>
      </c>
      <c r="B167" s="50" t="s">
        <v>231</v>
      </c>
      <c r="C167" s="111">
        <v>825</v>
      </c>
      <c r="D167" s="287">
        <f t="shared" si="17"/>
        <v>0</v>
      </c>
      <c r="E167" s="51"/>
      <c r="F167" s="51"/>
      <c r="G167" s="51"/>
      <c r="H167" s="51"/>
      <c r="I167" s="51"/>
      <c r="J167" s="51"/>
      <c r="L167" s="110">
        <v>0</v>
      </c>
      <c r="N167" s="53"/>
      <c r="O167" s="72">
        <v>0</v>
      </c>
      <c r="P167" s="72"/>
      <c r="Q167" s="97"/>
      <c r="R167" s="173"/>
      <c r="S167" s="52"/>
    </row>
    <row r="168" spans="1:19" outlineLevel="1">
      <c r="A168" s="46">
        <f>IF(B168="","",COUNTA(B$8:B168))</f>
        <v>145</v>
      </c>
      <c r="B168" s="50" t="s">
        <v>232</v>
      </c>
      <c r="C168" s="111">
        <v>826</v>
      </c>
      <c r="D168" s="287">
        <f t="shared" si="17"/>
        <v>16463.133786572598</v>
      </c>
      <c r="E168" s="51"/>
      <c r="F168" s="51" t="s">
        <v>209</v>
      </c>
      <c r="G168" s="51" t="s">
        <v>149</v>
      </c>
      <c r="H168" s="51"/>
      <c r="I168" s="51" t="s">
        <v>114</v>
      </c>
      <c r="J168" s="51"/>
      <c r="L168" s="110">
        <v>0</v>
      </c>
      <c r="N168" s="53"/>
      <c r="O168" s="72">
        <v>16463.133786572598</v>
      </c>
      <c r="P168" s="72"/>
      <c r="Q168" s="97"/>
      <c r="R168" s="173"/>
      <c r="S168" s="52"/>
    </row>
    <row r="169" spans="1:19" outlineLevel="1">
      <c r="A169" s="46">
        <f>IF(B169="","",COUNTA(B$8:B169))</f>
        <v>146</v>
      </c>
      <c r="B169" t="str">
        <f>"Subtotal - "&amp;B155</f>
        <v>Subtotal - Underground Storage Expenses - Operation</v>
      </c>
      <c r="C169"/>
      <c r="D169" s="45">
        <f>SUBTOTAL(9,D156:D168)</f>
        <v>16463.133786572598</v>
      </c>
      <c r="L169" s="304"/>
      <c r="N169" s="53"/>
      <c r="O169" s="72"/>
      <c r="P169" s="72"/>
      <c r="Q169" s="97"/>
      <c r="R169" s="173"/>
      <c r="S169" s="52"/>
    </row>
    <row r="170" spans="1:19" outlineLevel="1">
      <c r="A170" s="46" t="str">
        <f>IF(B170="","",COUNTA(B$8:B170))</f>
        <v/>
      </c>
      <c r="C170"/>
      <c r="L170" s="304"/>
      <c r="N170" s="53"/>
      <c r="O170" s="72"/>
      <c r="P170" s="72"/>
      <c r="Q170" s="97"/>
      <c r="R170" s="173"/>
      <c r="S170" s="52"/>
    </row>
    <row r="171" spans="1:19" outlineLevel="1">
      <c r="A171" s="46">
        <f>IF(B171="","",COUNTA(B$8:B171))</f>
        <v>147</v>
      </c>
      <c r="B171" s="1" t="s">
        <v>233</v>
      </c>
      <c r="L171" s="304"/>
      <c r="N171" s="53"/>
      <c r="O171" s="72"/>
      <c r="P171" s="72"/>
      <c r="Q171" s="97"/>
      <c r="R171" s="173"/>
      <c r="S171" s="52"/>
    </row>
    <row r="172" spans="1:19" ht="15.75" customHeight="1" outlineLevel="1">
      <c r="A172" s="46">
        <f>IF(B172="","",COUNTA(B$8:B172))</f>
        <v>148</v>
      </c>
      <c r="B172" s="50" t="s">
        <v>220</v>
      </c>
      <c r="C172" s="111">
        <v>850</v>
      </c>
      <c r="D172" s="287">
        <f t="shared" ref="D172:D182" si="18">CHOOSE($R$2,O172,P172,Q172)</f>
        <v>8.3620063239876963</v>
      </c>
      <c r="E172" s="51"/>
      <c r="F172" s="51" t="s">
        <v>155</v>
      </c>
      <c r="G172" s="51" t="s">
        <v>88</v>
      </c>
      <c r="H172" s="51" t="s">
        <v>118</v>
      </c>
      <c r="I172" s="51"/>
      <c r="J172" s="51"/>
      <c r="L172" s="110">
        <v>0.93591454520848683</v>
      </c>
      <c r="N172" s="53"/>
      <c r="O172" s="72">
        <v>8.3620063239876963</v>
      </c>
      <c r="P172" s="72"/>
      <c r="Q172" s="158"/>
      <c r="R172" s="173"/>
      <c r="S172" s="52"/>
    </row>
    <row r="173" spans="1:19" outlineLevel="1">
      <c r="A173" s="46">
        <f>IF(B173="","",COUNTA(B$8:B173))</f>
        <v>149</v>
      </c>
      <c r="B173" s="50" t="s">
        <v>234</v>
      </c>
      <c r="C173" s="111">
        <v>851</v>
      </c>
      <c r="D173" s="287">
        <f t="shared" si="18"/>
        <v>9.205554921658079</v>
      </c>
      <c r="E173" s="51"/>
      <c r="F173" s="51" t="s">
        <v>155</v>
      </c>
      <c r="G173" s="51" t="s">
        <v>88</v>
      </c>
      <c r="H173" s="51" t="s">
        <v>118</v>
      </c>
      <c r="I173" s="51"/>
      <c r="J173" s="51"/>
      <c r="L173" s="110">
        <v>0</v>
      </c>
      <c r="N173" s="53"/>
      <c r="O173" s="72">
        <v>9.205554921658079</v>
      </c>
      <c r="P173" s="72"/>
      <c r="Q173" s="158"/>
      <c r="R173" s="173"/>
      <c r="S173" s="52"/>
    </row>
    <row r="174" spans="1:19" outlineLevel="1">
      <c r="A174" s="46">
        <f>IF(B174="","",COUNTA(B$8:B174))</f>
        <v>150</v>
      </c>
      <c r="B174" s="50" t="s">
        <v>235</v>
      </c>
      <c r="C174" s="111">
        <v>852</v>
      </c>
      <c r="D174" s="287">
        <f t="shared" si="18"/>
        <v>0</v>
      </c>
      <c r="E174" s="51"/>
      <c r="F174" s="51"/>
      <c r="G174" s="51"/>
      <c r="H174" s="51"/>
      <c r="I174" s="51"/>
      <c r="J174" s="51"/>
      <c r="L174" s="110">
        <v>0</v>
      </c>
      <c r="N174" s="53"/>
      <c r="O174" s="72">
        <v>0</v>
      </c>
      <c r="P174" s="72"/>
      <c r="Q174" s="158"/>
      <c r="R174" s="173"/>
      <c r="S174" s="52"/>
    </row>
    <row r="175" spans="1:19" outlineLevel="1">
      <c r="A175" s="46">
        <f>IF(B175="","",COUNTA(B$8:B175))</f>
        <v>151</v>
      </c>
      <c r="B175" s="50" t="s">
        <v>236</v>
      </c>
      <c r="C175" s="111">
        <v>853</v>
      </c>
      <c r="D175" s="287">
        <f t="shared" si="18"/>
        <v>1.1100338698547307</v>
      </c>
      <c r="E175" s="51"/>
      <c r="F175" s="51" t="s">
        <v>155</v>
      </c>
      <c r="G175" s="51" t="s">
        <v>88</v>
      </c>
      <c r="H175" s="51" t="s">
        <v>118</v>
      </c>
      <c r="I175" s="51"/>
      <c r="J175" s="51"/>
      <c r="L175" s="110">
        <v>0</v>
      </c>
      <c r="N175" s="53"/>
      <c r="O175" s="72">
        <v>1.1100338698547307</v>
      </c>
      <c r="P175" s="72"/>
      <c r="Q175" s="158"/>
      <c r="R175" s="173"/>
      <c r="S175" s="52"/>
    </row>
    <row r="176" spans="1:19" outlineLevel="1">
      <c r="A176" s="46">
        <f>IF(B176="","",COUNTA(B$8:B176))</f>
        <v>152</v>
      </c>
      <c r="B176" s="50" t="s">
        <v>237</v>
      </c>
      <c r="C176" s="111">
        <v>854</v>
      </c>
      <c r="D176" s="287">
        <f t="shared" si="18"/>
        <v>0</v>
      </c>
      <c r="E176" s="51"/>
      <c r="F176" s="51"/>
      <c r="G176" s="51"/>
      <c r="H176" s="51"/>
      <c r="I176" s="51"/>
      <c r="J176" s="51"/>
      <c r="L176" s="110">
        <v>0</v>
      </c>
      <c r="N176" s="53"/>
      <c r="O176" s="72">
        <v>0</v>
      </c>
      <c r="P176" s="72"/>
      <c r="Q176" s="158"/>
      <c r="R176" s="173"/>
      <c r="S176" s="52"/>
    </row>
    <row r="177" spans="1:19" outlineLevel="1">
      <c r="A177" s="46">
        <f>IF(B177="","",COUNTA(B$8:B177))</f>
        <v>153</v>
      </c>
      <c r="B177" s="50" t="s">
        <v>238</v>
      </c>
      <c r="C177" s="111">
        <v>855</v>
      </c>
      <c r="D177" s="287">
        <f t="shared" si="18"/>
        <v>0</v>
      </c>
      <c r="E177" s="51"/>
      <c r="F177" s="51"/>
      <c r="G177" s="51"/>
      <c r="H177" s="51"/>
      <c r="I177" s="51"/>
      <c r="J177" s="51"/>
      <c r="L177" s="110">
        <v>0</v>
      </c>
      <c r="N177" s="53"/>
      <c r="O177" s="72">
        <v>0</v>
      </c>
      <c r="P177" s="72"/>
      <c r="Q177" s="158"/>
      <c r="R177" s="173"/>
      <c r="S177" s="52"/>
    </row>
    <row r="178" spans="1:19" outlineLevel="1">
      <c r="A178" s="46">
        <f>IF(B178="","",COUNTA(B$8:B178))</f>
        <v>154</v>
      </c>
      <c r="B178" s="50" t="s">
        <v>239</v>
      </c>
      <c r="C178" s="111">
        <v>856</v>
      </c>
      <c r="D178" s="287">
        <f t="shared" si="18"/>
        <v>869.66899889479566</v>
      </c>
      <c r="E178" s="51"/>
      <c r="F178" s="51" t="s">
        <v>155</v>
      </c>
      <c r="G178" s="51" t="s">
        <v>88</v>
      </c>
      <c r="H178" s="51" t="s">
        <v>118</v>
      </c>
      <c r="I178" s="51"/>
      <c r="J178" s="51"/>
      <c r="L178" s="110">
        <v>0.17207451108185925</v>
      </c>
      <c r="N178" s="53"/>
      <c r="O178" s="72">
        <v>869.66899889479566</v>
      </c>
      <c r="P178" s="72"/>
      <c r="Q178" s="158"/>
      <c r="R178" s="173"/>
      <c r="S178" s="52"/>
    </row>
    <row r="179" spans="1:19" outlineLevel="1">
      <c r="A179" s="46">
        <f>IF(B179="","",COUNTA(B$8:B179))</f>
        <v>155</v>
      </c>
      <c r="B179" s="50" t="s">
        <v>226</v>
      </c>
      <c r="C179" s="111">
        <v>857</v>
      </c>
      <c r="D179" s="287">
        <f t="shared" si="18"/>
        <v>77.742428138020159</v>
      </c>
      <c r="E179" s="51"/>
      <c r="F179" s="51" t="s">
        <v>155</v>
      </c>
      <c r="G179" s="51" t="s">
        <v>88</v>
      </c>
      <c r="H179" s="51" t="s">
        <v>118</v>
      </c>
      <c r="I179" s="51"/>
      <c r="J179" s="51"/>
      <c r="L179" s="110">
        <v>0.34126220971024518</v>
      </c>
      <c r="N179" s="53"/>
      <c r="O179" s="72">
        <v>77.742428138020159</v>
      </c>
      <c r="P179" s="72"/>
      <c r="Q179" s="158"/>
      <c r="R179" s="173"/>
      <c r="S179" s="52"/>
    </row>
    <row r="180" spans="1:19" outlineLevel="1">
      <c r="A180" s="46">
        <f>IF(B180="","",COUNTA(B$8:B180))</f>
        <v>156</v>
      </c>
      <c r="B180" s="50" t="s">
        <v>240</v>
      </c>
      <c r="C180" s="111">
        <v>858</v>
      </c>
      <c r="D180" s="287">
        <f t="shared" si="18"/>
        <v>33085.998369832574</v>
      </c>
      <c r="E180" s="51"/>
      <c r="F180" s="51" t="s">
        <v>209</v>
      </c>
      <c r="G180" s="51" t="s">
        <v>149</v>
      </c>
      <c r="H180" s="51"/>
      <c r="I180" s="51" t="s">
        <v>114</v>
      </c>
      <c r="J180" s="51"/>
      <c r="L180" s="110">
        <v>0</v>
      </c>
      <c r="N180" s="53"/>
      <c r="O180" s="72">
        <v>33085.998369832574</v>
      </c>
      <c r="P180" s="72"/>
      <c r="Q180" s="158"/>
      <c r="R180" s="173"/>
      <c r="S180" s="52"/>
    </row>
    <row r="181" spans="1:19" outlineLevel="1">
      <c r="A181" s="46">
        <f>IF(B181="","",COUNTA(B$8:B181))</f>
        <v>157</v>
      </c>
      <c r="B181" s="50" t="s">
        <v>230</v>
      </c>
      <c r="C181" s="111">
        <v>859</v>
      </c>
      <c r="D181" s="287">
        <f t="shared" si="18"/>
        <v>17.174186760966894</v>
      </c>
      <c r="E181" s="51"/>
      <c r="F181" s="51" t="s">
        <v>155</v>
      </c>
      <c r="G181" s="51" t="s">
        <v>88</v>
      </c>
      <c r="H181" s="51" t="s">
        <v>118</v>
      </c>
      <c r="I181" s="51"/>
      <c r="J181" s="51"/>
      <c r="L181" s="110">
        <v>0.36356202162891899</v>
      </c>
      <c r="N181" s="53"/>
      <c r="O181" s="72">
        <v>17.174186760966894</v>
      </c>
      <c r="P181" s="72"/>
      <c r="Q181" s="158"/>
      <c r="R181" s="173"/>
      <c r="S181" s="52"/>
    </row>
    <row r="182" spans="1:19" outlineLevel="1">
      <c r="A182" s="46">
        <f>IF(B182="","",COUNTA(B$8:B182))</f>
        <v>158</v>
      </c>
      <c r="B182" s="50" t="s">
        <v>232</v>
      </c>
      <c r="C182" s="111">
        <v>860</v>
      </c>
      <c r="D182" s="287">
        <f t="shared" si="18"/>
        <v>7.2138000000000002E-3</v>
      </c>
      <c r="E182" s="51"/>
      <c r="F182" s="51" t="s">
        <v>155</v>
      </c>
      <c r="G182" s="51" t="s">
        <v>88</v>
      </c>
      <c r="H182" s="51" t="s">
        <v>118</v>
      </c>
      <c r="I182" s="51"/>
      <c r="J182" s="51"/>
      <c r="L182" s="110">
        <v>0</v>
      </c>
      <c r="N182" s="53"/>
      <c r="O182" s="72">
        <v>7.2138000000000002E-3</v>
      </c>
      <c r="P182" s="72"/>
      <c r="Q182" s="158"/>
      <c r="R182" s="173"/>
      <c r="S182" s="52"/>
    </row>
    <row r="183" spans="1:19" outlineLevel="1">
      <c r="A183" s="46">
        <f>IF(B183="","",COUNTA(B$8:B183))</f>
        <v>159</v>
      </c>
      <c r="B183" t="str">
        <f>"Subtotal - "&amp;B171</f>
        <v>Subtotal - Transmission Operation Expenses</v>
      </c>
      <c r="D183" s="45">
        <f>SUBTOTAL(9,D172:D182)</f>
        <v>34069.268792541858</v>
      </c>
      <c r="L183" s="304"/>
      <c r="N183" s="53"/>
      <c r="O183" s="72"/>
      <c r="P183" s="72"/>
      <c r="Q183" s="97"/>
      <c r="R183" s="173"/>
      <c r="S183" s="52"/>
    </row>
    <row r="184" spans="1:19" outlineLevel="1">
      <c r="A184" s="46" t="str">
        <f>IF(B184="","",COUNTA(B$8:B184))</f>
        <v/>
      </c>
      <c r="C184" s="57"/>
      <c r="L184" s="304"/>
      <c r="N184" s="53"/>
      <c r="O184" s="72"/>
      <c r="P184" s="72"/>
      <c r="Q184" s="97"/>
      <c r="R184" s="173"/>
      <c r="S184" s="52"/>
    </row>
    <row r="185" spans="1:19" outlineLevel="1">
      <c r="A185" s="46">
        <f>IF(B185="","",COUNTA(B$8:B185))</f>
        <v>160</v>
      </c>
      <c r="B185" s="1" t="s">
        <v>241</v>
      </c>
      <c r="L185" s="304"/>
      <c r="N185" s="53"/>
      <c r="O185" s="72"/>
      <c r="P185" s="72"/>
      <c r="Q185" s="97"/>
      <c r="R185" s="173"/>
      <c r="S185" s="52"/>
    </row>
    <row r="186" spans="1:19" outlineLevel="1">
      <c r="A186" s="46">
        <f>IF(B186="","",COUNTA(B$8:B186))</f>
        <v>161</v>
      </c>
      <c r="B186" s="50" t="s">
        <v>242</v>
      </c>
      <c r="C186" s="111">
        <v>861</v>
      </c>
      <c r="D186" s="287">
        <f t="shared" ref="D186:D192" si="19">CHOOSE($R$2,O186,P186,Q186)</f>
        <v>0</v>
      </c>
      <c r="E186" s="51"/>
      <c r="F186" s="51"/>
      <c r="G186" s="51"/>
      <c r="H186" s="51"/>
      <c r="I186" s="51"/>
      <c r="J186" s="51"/>
      <c r="L186" s="110">
        <v>0</v>
      </c>
      <c r="N186" s="53"/>
      <c r="O186" s="72">
        <v>0</v>
      </c>
      <c r="P186" s="72"/>
      <c r="Q186" s="97"/>
      <c r="R186" s="173"/>
      <c r="S186" s="52"/>
    </row>
    <row r="187" spans="1:19" outlineLevel="1">
      <c r="A187" s="46">
        <f>IF(B187="","",COUNTA(B$8:B187))</f>
        <v>162</v>
      </c>
      <c r="B187" s="50" t="s">
        <v>243</v>
      </c>
      <c r="C187" s="111">
        <v>862</v>
      </c>
      <c r="D187" s="287">
        <f t="shared" si="19"/>
        <v>14.94821082363551</v>
      </c>
      <c r="E187" s="51"/>
      <c r="F187" s="51" t="s">
        <v>155</v>
      </c>
      <c r="G187" s="51" t="s">
        <v>88</v>
      </c>
      <c r="H187" s="51" t="s">
        <v>118</v>
      </c>
      <c r="I187" s="51"/>
      <c r="J187" s="51"/>
      <c r="L187" s="110">
        <v>0.20638376275115297</v>
      </c>
      <c r="N187" s="53"/>
      <c r="O187" s="72">
        <v>14.94821082363551</v>
      </c>
      <c r="P187" s="72"/>
      <c r="Q187" s="97"/>
      <c r="R187" s="173"/>
      <c r="S187" s="52"/>
    </row>
    <row r="188" spans="1:19" outlineLevel="1">
      <c r="A188" s="46">
        <f>IF(B188="","",COUNTA(B$8:B188))</f>
        <v>163</v>
      </c>
      <c r="B188" s="50" t="s">
        <v>244</v>
      </c>
      <c r="C188" s="111">
        <v>863</v>
      </c>
      <c r="D188" s="287">
        <f t="shared" si="19"/>
        <v>281.20890029628265</v>
      </c>
      <c r="E188" s="51"/>
      <c r="F188" s="51" t="s">
        <v>155</v>
      </c>
      <c r="G188" s="51" t="s">
        <v>88</v>
      </c>
      <c r="H188" s="51" t="s">
        <v>118</v>
      </c>
      <c r="I188" s="51"/>
      <c r="J188" s="51"/>
      <c r="L188" s="110">
        <v>0.17515875250917617</v>
      </c>
      <c r="N188" s="53"/>
      <c r="O188" s="72">
        <v>281.20890029628265</v>
      </c>
      <c r="P188" s="72"/>
      <c r="Q188" s="97"/>
      <c r="R188" s="173"/>
      <c r="S188" s="52"/>
    </row>
    <row r="189" spans="1:19" outlineLevel="1">
      <c r="A189" s="46">
        <f>IF(B189="","",COUNTA(B$8:B189))</f>
        <v>164</v>
      </c>
      <c r="B189" s="50" t="s">
        <v>245</v>
      </c>
      <c r="C189" s="111">
        <v>864</v>
      </c>
      <c r="D189" s="287">
        <f t="shared" si="19"/>
        <v>0.13655573103463783</v>
      </c>
      <c r="E189" s="51"/>
      <c r="F189" s="51" t="s">
        <v>155</v>
      </c>
      <c r="G189" s="51" t="s">
        <v>88</v>
      </c>
      <c r="H189" s="51" t="s">
        <v>118</v>
      </c>
      <c r="I189" s="51"/>
      <c r="J189" s="51"/>
      <c r="L189" s="110">
        <v>1</v>
      </c>
      <c r="N189" s="53"/>
      <c r="O189" s="72">
        <v>0.13655573103463783</v>
      </c>
      <c r="P189" s="72"/>
      <c r="Q189" s="97"/>
      <c r="R189" s="173"/>
      <c r="S189" s="52"/>
    </row>
    <row r="190" spans="1:19" outlineLevel="1">
      <c r="A190" s="46">
        <f>IF(B190="","",COUNTA(B$8:B190))</f>
        <v>165</v>
      </c>
      <c r="B190" s="50" t="s">
        <v>246</v>
      </c>
      <c r="C190" s="111">
        <v>865</v>
      </c>
      <c r="D190" s="287">
        <f t="shared" si="19"/>
        <v>30.71922811449355</v>
      </c>
      <c r="E190" s="51"/>
      <c r="F190" s="51" t="s">
        <v>155</v>
      </c>
      <c r="G190" s="51" t="s">
        <v>88</v>
      </c>
      <c r="H190" s="51" t="s">
        <v>118</v>
      </c>
      <c r="I190" s="51"/>
      <c r="J190" s="51"/>
      <c r="L190" s="110">
        <v>0.1256009393371442</v>
      </c>
      <c r="N190" s="53"/>
      <c r="O190" s="72">
        <v>30.71922811449355</v>
      </c>
      <c r="P190" s="72"/>
      <c r="Q190" s="97"/>
      <c r="R190" s="173"/>
      <c r="S190" s="52"/>
    </row>
    <row r="191" spans="1:19" outlineLevel="1">
      <c r="A191" s="46">
        <f>IF(B191="","",COUNTA(B$8:B191))</f>
        <v>166</v>
      </c>
      <c r="B191" s="50" t="s">
        <v>247</v>
      </c>
      <c r="C191" s="111">
        <v>866</v>
      </c>
      <c r="D191" s="287">
        <f t="shared" si="19"/>
        <v>0</v>
      </c>
      <c r="E191" s="51"/>
      <c r="F191" s="51"/>
      <c r="G191" s="51"/>
      <c r="H191" s="51"/>
      <c r="I191" s="51"/>
      <c r="J191" s="51"/>
      <c r="L191" s="110">
        <v>0</v>
      </c>
      <c r="N191" s="53"/>
      <c r="O191" s="72">
        <v>0</v>
      </c>
      <c r="P191" s="72"/>
      <c r="Q191" s="97"/>
      <c r="R191" s="173"/>
      <c r="S191" s="52"/>
    </row>
    <row r="192" spans="1:19" outlineLevel="1">
      <c r="A192" s="46">
        <f>IF(B192="","",COUNTA(B$8:B192))</f>
        <v>167</v>
      </c>
      <c r="B192" s="50" t="s">
        <v>248</v>
      </c>
      <c r="C192" s="111">
        <v>867</v>
      </c>
      <c r="D192" s="287">
        <f t="shared" si="19"/>
        <v>17</v>
      </c>
      <c r="E192" s="51"/>
      <c r="F192" s="51" t="s">
        <v>155</v>
      </c>
      <c r="G192" s="51" t="s">
        <v>88</v>
      </c>
      <c r="H192" s="51" t="s">
        <v>118</v>
      </c>
      <c r="I192" s="51"/>
      <c r="J192" s="51"/>
      <c r="L192" s="110">
        <v>0.17921748598389697</v>
      </c>
      <c r="N192" s="53"/>
      <c r="O192" s="72">
        <v>17</v>
      </c>
      <c r="P192" s="72"/>
      <c r="Q192" s="97"/>
      <c r="R192" s="173"/>
      <c r="S192" s="52"/>
    </row>
    <row r="193" spans="1:19" outlineLevel="1">
      <c r="A193" s="46">
        <f>IF(B193="","",COUNTA(B$8:B193))</f>
        <v>168</v>
      </c>
      <c r="B193" t="str">
        <f>"Subtotal - "&amp;B185</f>
        <v>Subtotal - Transmission Maintenance Expenses</v>
      </c>
      <c r="C193" s="57"/>
      <c r="D193" s="45">
        <f>SUBTOTAL(9,D186:D192)</f>
        <v>344.01289496544638</v>
      </c>
      <c r="L193" s="304"/>
      <c r="N193" s="53"/>
      <c r="O193" s="72"/>
      <c r="P193" s="72"/>
      <c r="Q193" s="97"/>
      <c r="R193" s="173"/>
      <c r="S193" s="52"/>
    </row>
    <row r="194" spans="1:19" outlineLevel="1">
      <c r="A194" s="46" t="str">
        <f>IF(B194="","",COUNTA(B$8:B194))</f>
        <v/>
      </c>
      <c r="C194"/>
      <c r="L194" s="304"/>
      <c r="N194" s="53"/>
      <c r="O194" s="72"/>
      <c r="P194" s="72"/>
      <c r="Q194" s="97"/>
      <c r="R194" s="173"/>
      <c r="S194" s="52"/>
    </row>
    <row r="195" spans="1:19" s="22" customFormat="1" outlineLevel="1">
      <c r="A195" s="46">
        <f>IF(B195="","",COUNTA(B$8:B195))</f>
        <v>169</v>
      </c>
      <c r="B195" s="1" t="s">
        <v>249</v>
      </c>
      <c r="C195" s="46"/>
      <c r="D195" s="48"/>
      <c r="E195"/>
      <c r="F195"/>
      <c r="G195"/>
      <c r="H195"/>
      <c r="I195"/>
      <c r="J195"/>
      <c r="K195"/>
      <c r="L195" s="304"/>
      <c r="M195"/>
      <c r="N195" s="53"/>
      <c r="O195" s="72"/>
      <c r="P195" s="72"/>
      <c r="Q195" s="97"/>
      <c r="R195" s="173"/>
      <c r="S195" s="73"/>
    </row>
    <row r="196" spans="1:19" outlineLevel="1">
      <c r="A196" s="46">
        <f>IF(B196="","",COUNTA(B$8:B196))</f>
        <v>170</v>
      </c>
      <c r="B196" s="50" t="s">
        <v>220</v>
      </c>
      <c r="C196" s="111">
        <v>870</v>
      </c>
      <c r="D196" s="287">
        <f t="shared" ref="D196:D202" si="20">CHOOSE($R$2,O196,P196,Q196)</f>
        <v>5882.8516564902984</v>
      </c>
      <c r="E196" s="51" t="s">
        <v>250</v>
      </c>
      <c r="F196" s="51"/>
      <c r="G196" s="51"/>
      <c r="H196" s="51"/>
      <c r="I196" s="51"/>
      <c r="J196" s="51"/>
      <c r="L196" s="110">
        <v>0.76991849745136709</v>
      </c>
      <c r="N196" s="53"/>
      <c r="O196" s="72">
        <v>5882.8516564902984</v>
      </c>
      <c r="P196" s="72"/>
      <c r="Q196" s="158"/>
      <c r="R196" s="173"/>
      <c r="S196" s="52"/>
    </row>
    <row r="197" spans="1:19" outlineLevel="1">
      <c r="A197" s="46">
        <f>IF(B197="","",COUNTA(B$8:B197))</f>
        <v>171</v>
      </c>
      <c r="B197" s="50" t="s">
        <v>251</v>
      </c>
      <c r="C197" s="111">
        <v>871</v>
      </c>
      <c r="D197" s="287">
        <f t="shared" si="20"/>
        <v>195.52483251546758</v>
      </c>
      <c r="E197" s="51"/>
      <c r="F197" s="51" t="s">
        <v>161</v>
      </c>
      <c r="G197" s="51" t="s">
        <v>88</v>
      </c>
      <c r="H197" s="51" t="str">
        <f>'General Inputs'!$D$50</f>
        <v>CUST_DEM</v>
      </c>
      <c r="I197" s="51"/>
      <c r="J197" s="51"/>
      <c r="L197" s="110">
        <v>2.9482928769837205E-4</v>
      </c>
      <c r="N197" s="53"/>
      <c r="O197" s="72">
        <v>195.52483251546758</v>
      </c>
      <c r="P197" s="72"/>
      <c r="Q197" s="158"/>
      <c r="R197" s="173"/>
      <c r="S197" s="52"/>
    </row>
    <row r="198" spans="1:19" outlineLevel="1">
      <c r="A198" s="46">
        <f>IF(B198="","",COUNTA(B$8:B198))</f>
        <v>172</v>
      </c>
      <c r="B198" s="50" t="s">
        <v>236</v>
      </c>
      <c r="C198" s="111">
        <v>872</v>
      </c>
      <c r="D198" s="287">
        <f t="shared" si="20"/>
        <v>8.5223454994013608</v>
      </c>
      <c r="E198" s="51"/>
      <c r="F198" s="51" t="s">
        <v>161</v>
      </c>
      <c r="G198" s="51" t="s">
        <v>88</v>
      </c>
      <c r="H198" s="51" t="str">
        <f>'General Inputs'!$D$50</f>
        <v>CUST_DEM</v>
      </c>
      <c r="I198" s="51"/>
      <c r="J198" s="51"/>
      <c r="L198" s="110">
        <v>2.5043756659932398E-3</v>
      </c>
      <c r="N198" s="53"/>
      <c r="O198" s="72">
        <v>8.5223454994013608</v>
      </c>
      <c r="P198" s="72"/>
      <c r="Q198" s="158"/>
      <c r="R198" s="173"/>
      <c r="S198" s="52"/>
    </row>
    <row r="199" spans="1:19" outlineLevel="1">
      <c r="A199" s="46">
        <f>IF(B199="","",COUNTA(B$8:B199))</f>
        <v>173</v>
      </c>
      <c r="B199" s="50" t="s">
        <v>252</v>
      </c>
      <c r="C199" s="111">
        <v>873</v>
      </c>
      <c r="D199" s="287">
        <f t="shared" si="20"/>
        <v>0</v>
      </c>
      <c r="E199" s="51"/>
      <c r="F199" s="51" t="s">
        <v>161</v>
      </c>
      <c r="G199" s="51" t="s">
        <v>88</v>
      </c>
      <c r="H199" s="51" t="str">
        <f>'General Inputs'!$D$50</f>
        <v>CUST_DEM</v>
      </c>
      <c r="I199" s="51"/>
      <c r="J199" s="51"/>
      <c r="L199" s="110">
        <v>0</v>
      </c>
      <c r="N199" s="53"/>
      <c r="O199" s="72">
        <v>0</v>
      </c>
      <c r="P199" s="72"/>
      <c r="Q199" s="158"/>
      <c r="R199" s="173"/>
      <c r="S199" s="52"/>
    </row>
    <row r="200" spans="1:19" outlineLevel="1">
      <c r="A200" s="46">
        <f>IF(B200="","",COUNTA(B$8:B200))</f>
        <v>174</v>
      </c>
      <c r="B200" s="50" t="s">
        <v>253</v>
      </c>
      <c r="C200" s="111">
        <v>874</v>
      </c>
      <c r="D200" s="287">
        <f t="shared" si="20"/>
        <v>5107.108128888186</v>
      </c>
      <c r="E200" s="51" t="s">
        <v>254</v>
      </c>
      <c r="F200" s="51"/>
      <c r="G200" s="51"/>
      <c r="H200" s="51"/>
      <c r="I200" s="51"/>
      <c r="J200" s="51"/>
      <c r="L200" s="110">
        <v>0.66847069880063592</v>
      </c>
      <c r="N200" s="53"/>
      <c r="O200" s="72">
        <v>5107.108128888186</v>
      </c>
      <c r="P200" s="72"/>
      <c r="Q200" s="158"/>
      <c r="R200" s="173"/>
      <c r="S200" s="52"/>
    </row>
    <row r="201" spans="1:19" outlineLevel="1">
      <c r="A201" s="46">
        <f>IF(B201="","",COUNTA(B$8:B201))</f>
        <v>175</v>
      </c>
      <c r="B201" s="50" t="s">
        <v>255</v>
      </c>
      <c r="C201" s="111">
        <v>875</v>
      </c>
      <c r="D201" s="287">
        <f t="shared" si="20"/>
        <v>343.69571137362954</v>
      </c>
      <c r="E201" s="51"/>
      <c r="F201" s="51" t="s">
        <v>161</v>
      </c>
      <c r="G201" s="51" t="s">
        <v>88</v>
      </c>
      <c r="H201" s="51" t="str">
        <f>'General Inputs'!$D$50</f>
        <v>CUST_DEM</v>
      </c>
      <c r="I201" s="51"/>
      <c r="J201" s="51"/>
      <c r="L201" s="110">
        <v>0.65657323231825759</v>
      </c>
      <c r="N201" s="53"/>
      <c r="O201" s="72">
        <v>343.69571137362954</v>
      </c>
      <c r="P201" s="72"/>
      <c r="Q201" s="158"/>
      <c r="R201" s="173"/>
      <c r="S201" s="52"/>
    </row>
    <row r="202" spans="1:19" outlineLevel="1">
      <c r="A202" s="46">
        <f>IF(B202="","",COUNTA(B$8:B202))</f>
        <v>176</v>
      </c>
      <c r="B202" s="50" t="s">
        <v>256</v>
      </c>
      <c r="C202" s="111">
        <v>876</v>
      </c>
      <c r="D202" s="287">
        <f t="shared" si="20"/>
        <v>107.69490458866315</v>
      </c>
      <c r="E202" s="51"/>
      <c r="F202" s="51" t="s">
        <v>89</v>
      </c>
      <c r="G202" s="51" t="s">
        <v>89</v>
      </c>
      <c r="H202" s="51"/>
      <c r="I202" s="51"/>
      <c r="J202" s="51" t="s">
        <v>109</v>
      </c>
      <c r="L202" s="110">
        <v>0.3908494828448269</v>
      </c>
      <c r="N202" s="53"/>
      <c r="O202" s="72">
        <v>107.69490458866315</v>
      </c>
      <c r="P202" s="72"/>
      <c r="Q202" s="158"/>
      <c r="R202" s="173"/>
      <c r="S202" s="52"/>
    </row>
    <row r="203" spans="1:19" outlineLevel="1">
      <c r="A203" s="46">
        <f>IF(B203="","",COUNTA(B$8:B203))</f>
        <v>177</v>
      </c>
      <c r="B203" s="50" t="s">
        <v>257</v>
      </c>
      <c r="C203" s="111">
        <v>877</v>
      </c>
      <c r="D203" s="287">
        <f>CHOOSE($R$2,O203,P203,Q203)</f>
        <v>10.441151878267545</v>
      </c>
      <c r="E203" s="51"/>
      <c r="F203" s="51" t="s">
        <v>161</v>
      </c>
      <c r="G203" s="51" t="s">
        <v>88</v>
      </c>
      <c r="H203" s="51" t="str">
        <f>'General Inputs'!$D$50</f>
        <v>CUST_DEM</v>
      </c>
      <c r="I203" s="51"/>
      <c r="J203" s="51"/>
      <c r="L203" s="110">
        <v>1.8490168420696992E-2</v>
      </c>
      <c r="N203" s="53"/>
      <c r="O203" s="72">
        <v>10.441151878267545</v>
      </c>
      <c r="P203" s="72"/>
      <c r="Q203" s="158"/>
      <c r="R203" s="173"/>
      <c r="S203" s="52"/>
    </row>
    <row r="204" spans="1:19" outlineLevel="1">
      <c r="A204" s="46">
        <f>IF(B204="","",COUNTA(B$8:B204))</f>
        <v>178</v>
      </c>
      <c r="B204" s="50" t="s">
        <v>258</v>
      </c>
      <c r="C204" s="111">
        <v>878</v>
      </c>
      <c r="D204" s="287">
        <f>CHOOSE($R$2,O204,P204,Q204)</f>
        <v>1019.7822875701537</v>
      </c>
      <c r="E204" s="51"/>
      <c r="F204" s="51" t="s">
        <v>89</v>
      </c>
      <c r="G204" s="51" t="s">
        <v>89</v>
      </c>
      <c r="H204" s="51"/>
      <c r="I204" s="51"/>
      <c r="J204" s="51" t="s">
        <v>108</v>
      </c>
      <c r="L204" s="110">
        <v>0.65991500600462938</v>
      </c>
      <c r="N204" s="53"/>
      <c r="O204" s="72">
        <v>1019.7822875701537</v>
      </c>
      <c r="P204" s="72"/>
      <c r="Q204" s="158"/>
      <c r="R204" s="173"/>
      <c r="S204" s="52"/>
    </row>
    <row r="205" spans="1:19" outlineLevel="1">
      <c r="A205" s="46">
        <f>IF(B205="","",COUNTA(B$8:B205))</f>
        <v>179</v>
      </c>
      <c r="B205" s="50" t="s">
        <v>259</v>
      </c>
      <c r="C205" s="111">
        <v>879</v>
      </c>
      <c r="D205" s="287">
        <f>CHOOSE($R$2,O205,P205,Q205)</f>
        <v>1301.2316395233688</v>
      </c>
      <c r="E205" s="51"/>
      <c r="F205" s="51" t="s">
        <v>89</v>
      </c>
      <c r="G205" s="51" t="s">
        <v>89</v>
      </c>
      <c r="H205" s="51"/>
      <c r="I205" s="51"/>
      <c r="J205" s="51" t="s">
        <v>107</v>
      </c>
      <c r="L205" s="110">
        <v>0.86024172019046286</v>
      </c>
      <c r="N205" s="53"/>
      <c r="O205" s="72">
        <v>1301.2316395233688</v>
      </c>
      <c r="P205" s="72"/>
      <c r="Q205" s="158"/>
      <c r="R205" s="173"/>
      <c r="S205" s="52"/>
    </row>
    <row r="206" spans="1:19" outlineLevel="1">
      <c r="A206" s="46">
        <f>IF(B206="","",COUNTA(B$8:B206))</f>
        <v>180</v>
      </c>
      <c r="B206" s="50" t="s">
        <v>230</v>
      </c>
      <c r="C206" s="111">
        <v>880</v>
      </c>
      <c r="D206" s="287">
        <f>CHOOSE($R$2,O206,P206,Q206)</f>
        <v>6450.8438624909359</v>
      </c>
      <c r="E206" s="51" t="s">
        <v>260</v>
      </c>
      <c r="F206" s="51"/>
      <c r="G206" s="51"/>
      <c r="H206" s="51"/>
      <c r="I206" s="51"/>
      <c r="J206" s="51"/>
      <c r="L206" s="110">
        <v>0.56028727117482313</v>
      </c>
      <c r="N206" s="53"/>
      <c r="O206" s="72">
        <v>6450.8438624909359</v>
      </c>
      <c r="P206" s="72"/>
      <c r="Q206" s="158"/>
      <c r="R206" s="173"/>
      <c r="S206" s="52"/>
    </row>
    <row r="207" spans="1:19" outlineLevel="1">
      <c r="A207" s="46">
        <f>IF(B207="","",COUNTA(B$8:B207))</f>
        <v>181</v>
      </c>
      <c r="B207" s="50" t="s">
        <v>232</v>
      </c>
      <c r="C207" s="111">
        <v>881</v>
      </c>
      <c r="D207" s="287">
        <f>CHOOSE($R$2,O207,P207,Q207)</f>
        <v>99.715548460333125</v>
      </c>
      <c r="E207" s="51" t="s">
        <v>250</v>
      </c>
      <c r="F207" s="51"/>
      <c r="G207" s="51"/>
      <c r="H207" s="51"/>
      <c r="I207" s="51"/>
      <c r="J207" s="51"/>
      <c r="L207" s="110">
        <v>0</v>
      </c>
      <c r="N207" s="53"/>
      <c r="O207" s="72">
        <v>99.715548460333125</v>
      </c>
      <c r="P207" s="72"/>
      <c r="Q207" s="158"/>
      <c r="R207" s="173"/>
      <c r="S207" s="52"/>
    </row>
    <row r="208" spans="1:19" outlineLevel="1">
      <c r="A208" s="46">
        <f>IF(B208="","",COUNTA(B$8:B208))</f>
        <v>182</v>
      </c>
      <c r="B208" t="str">
        <f>"Subtotal - "&amp;B195</f>
        <v>Subtotal - Distribution Operation Expenses</v>
      </c>
      <c r="D208" s="45">
        <f>SUBTOTAL(9,D196:D207)</f>
        <v>20527.4120692787</v>
      </c>
      <c r="L208" s="304"/>
      <c r="N208" s="53"/>
      <c r="O208" s="72"/>
      <c r="P208" s="72"/>
      <c r="Q208" s="97"/>
      <c r="R208" s="173"/>
      <c r="S208" s="52"/>
    </row>
    <row r="209" spans="1:19" outlineLevel="1">
      <c r="A209" s="46" t="str">
        <f>IF(B209="","",COUNTA(B$8:B209))</f>
        <v/>
      </c>
      <c r="C209" s="57"/>
      <c r="L209" s="304"/>
      <c r="N209" s="53"/>
      <c r="O209" s="72"/>
      <c r="P209" s="72"/>
      <c r="Q209" s="97"/>
      <c r="R209" s="173"/>
      <c r="S209" s="52"/>
    </row>
    <row r="210" spans="1:19" outlineLevel="1">
      <c r="A210" s="46">
        <f>IF(B210="","",COUNTA(B$8:B210))</f>
        <v>183</v>
      </c>
      <c r="B210" s="1" t="s">
        <v>261</v>
      </c>
      <c r="L210" s="304"/>
      <c r="N210" s="53"/>
      <c r="O210" s="72"/>
      <c r="P210" s="72"/>
      <c r="Q210" s="97"/>
      <c r="R210" s="173"/>
      <c r="S210" s="52"/>
    </row>
    <row r="211" spans="1:19" outlineLevel="1">
      <c r="A211" s="46">
        <f>IF(B211="","",COUNTA(B$8:B211))</f>
        <v>184</v>
      </c>
      <c r="B211" s="50" t="s">
        <v>242</v>
      </c>
      <c r="C211" s="111">
        <v>885</v>
      </c>
      <c r="D211" s="287">
        <f t="shared" ref="D211:D220" si="21">CHOOSE($R$2,O211,P211,Q211)</f>
        <v>713.91937613085577</v>
      </c>
      <c r="E211" s="51" t="s">
        <v>262</v>
      </c>
      <c r="F211" s="51"/>
      <c r="G211" s="51"/>
      <c r="H211" s="51"/>
      <c r="I211" s="51"/>
      <c r="J211" s="51"/>
      <c r="L211" s="110">
        <v>0.75864249777461479</v>
      </c>
      <c r="N211" s="53"/>
      <c r="O211" s="72">
        <v>713.91937613085577</v>
      </c>
      <c r="P211" s="72"/>
      <c r="Q211" s="97"/>
      <c r="R211" s="173"/>
      <c r="S211" s="52"/>
    </row>
    <row r="212" spans="1:19" outlineLevel="1">
      <c r="A212" s="46">
        <f>IF(B212="","",COUNTA(B$8:B212))</f>
        <v>185</v>
      </c>
      <c r="B212" s="50" t="s">
        <v>243</v>
      </c>
      <c r="C212" s="111">
        <v>886</v>
      </c>
      <c r="D212" s="287">
        <f t="shared" si="21"/>
        <v>634.30567564778573</v>
      </c>
      <c r="E212" s="51"/>
      <c r="F212" s="51" t="s">
        <v>161</v>
      </c>
      <c r="G212" s="51" t="s">
        <v>88</v>
      </c>
      <c r="H212" s="51" t="str">
        <f>'General Inputs'!$D$50</f>
        <v>CUST_DEM</v>
      </c>
      <c r="I212" s="51"/>
      <c r="J212" s="51"/>
      <c r="L212" s="110">
        <v>0.15845282419835868</v>
      </c>
      <c r="N212" s="53"/>
      <c r="O212" s="72">
        <v>634.30567564778573</v>
      </c>
      <c r="P212" s="72"/>
      <c r="Q212" s="97"/>
      <c r="R212" s="173"/>
      <c r="S212" s="52"/>
    </row>
    <row r="213" spans="1:19" outlineLevel="1">
      <c r="A213" s="46">
        <f>IF(B213="","",COUNTA(B$8:B213))</f>
        <v>186</v>
      </c>
      <c r="B213" s="50" t="s">
        <v>244</v>
      </c>
      <c r="C213" s="111">
        <v>887</v>
      </c>
      <c r="D213" s="287">
        <f t="shared" si="21"/>
        <v>2133.6258390497951</v>
      </c>
      <c r="E213" s="51"/>
      <c r="F213" s="51" t="s">
        <v>161</v>
      </c>
      <c r="G213" s="51" t="s">
        <v>88</v>
      </c>
      <c r="H213" s="51" t="str">
        <f>'General Inputs'!$D$50</f>
        <v>CUST_DEM</v>
      </c>
      <c r="I213" s="51"/>
      <c r="J213" s="51"/>
      <c r="L213" s="110">
        <v>0.40006997308991765</v>
      </c>
      <c r="N213" s="53"/>
      <c r="O213" s="72">
        <v>2133.6258390497951</v>
      </c>
      <c r="P213" s="72"/>
      <c r="Q213" s="97"/>
      <c r="R213" s="173"/>
      <c r="S213" s="52"/>
    </row>
    <row r="214" spans="1:19" outlineLevel="1">
      <c r="A214" s="46">
        <f>IF(B214="","",COUNTA(B$8:B214))</f>
        <v>187</v>
      </c>
      <c r="B214" s="50" t="s">
        <v>245</v>
      </c>
      <c r="C214" s="111">
        <v>888</v>
      </c>
      <c r="D214" s="287">
        <f t="shared" si="21"/>
        <v>0.51989265686899866</v>
      </c>
      <c r="E214" s="51"/>
      <c r="F214" s="51" t="s">
        <v>161</v>
      </c>
      <c r="G214" s="51" t="s">
        <v>88</v>
      </c>
      <c r="H214" s="51" t="str">
        <f>'General Inputs'!$D$50</f>
        <v>CUST_DEM</v>
      </c>
      <c r="I214" s="51"/>
      <c r="J214" s="51"/>
      <c r="L214" s="110">
        <v>0.86201931729557857</v>
      </c>
      <c r="N214" s="53"/>
      <c r="O214" s="72">
        <v>0.51989265686899866</v>
      </c>
      <c r="P214" s="72"/>
      <c r="Q214" s="97"/>
      <c r="R214" s="173"/>
      <c r="S214" s="52"/>
    </row>
    <row r="215" spans="1:19" outlineLevel="1">
      <c r="A215" s="46">
        <f>IF(B215="","",COUNTA(B$8:B215))</f>
        <v>188</v>
      </c>
      <c r="B215" s="50" t="s">
        <v>263</v>
      </c>
      <c r="C215" s="111">
        <v>889</v>
      </c>
      <c r="D215" s="287">
        <f t="shared" si="21"/>
        <v>170.87257498112569</v>
      </c>
      <c r="E215" s="51"/>
      <c r="F215" s="51" t="s">
        <v>161</v>
      </c>
      <c r="G215" s="51" t="s">
        <v>88</v>
      </c>
      <c r="H215" s="51" t="str">
        <f>'General Inputs'!$D$50</f>
        <v>CUST_DEM</v>
      </c>
      <c r="I215" s="51"/>
      <c r="J215" s="51"/>
      <c r="L215" s="110">
        <v>0.23479436668289849</v>
      </c>
      <c r="N215" s="53"/>
      <c r="O215" s="72">
        <v>170.87257498112569</v>
      </c>
      <c r="P215" s="72"/>
      <c r="Q215" s="97"/>
      <c r="R215" s="173"/>
      <c r="S215" s="52"/>
    </row>
    <row r="216" spans="1:19" outlineLevel="1">
      <c r="A216" s="46">
        <f>IF(B216="","",COUNTA(B$8:B216))</f>
        <v>189</v>
      </c>
      <c r="B216" s="50" t="s">
        <v>264</v>
      </c>
      <c r="C216" s="111">
        <v>890</v>
      </c>
      <c r="D216" s="287">
        <f t="shared" si="21"/>
        <v>78.68725147297539</v>
      </c>
      <c r="E216" s="51"/>
      <c r="F216" s="51" t="s">
        <v>89</v>
      </c>
      <c r="G216" s="51" t="s">
        <v>89</v>
      </c>
      <c r="H216" s="51"/>
      <c r="I216" s="51"/>
      <c r="J216" s="51" t="s">
        <v>109</v>
      </c>
      <c r="L216" s="110">
        <v>9.3713335710828391E-2</v>
      </c>
      <c r="N216" s="53"/>
      <c r="O216" s="72">
        <v>78.68725147297539</v>
      </c>
      <c r="P216" s="72"/>
      <c r="Q216" s="97"/>
      <c r="R216" s="173"/>
      <c r="S216" s="52"/>
    </row>
    <row r="217" spans="1:19" outlineLevel="1">
      <c r="A217" s="46">
        <f>IF(B217="","",COUNTA(B$8:B217))</f>
        <v>190</v>
      </c>
      <c r="B217" s="50" t="s">
        <v>265</v>
      </c>
      <c r="C217" s="111">
        <v>891</v>
      </c>
      <c r="D217" s="287">
        <f t="shared" si="21"/>
        <v>0</v>
      </c>
      <c r="E217" s="51"/>
      <c r="F217" s="51" t="s">
        <v>161</v>
      </c>
      <c r="G217" s="51" t="s">
        <v>88</v>
      </c>
      <c r="H217" s="51" t="str">
        <f>'General Inputs'!$D$50</f>
        <v>CUST_DEM</v>
      </c>
      <c r="I217" s="51"/>
      <c r="J217" s="51"/>
      <c r="L217" s="110">
        <v>0</v>
      </c>
      <c r="N217" s="53"/>
      <c r="O217" s="72">
        <v>0</v>
      </c>
      <c r="P217" s="72"/>
      <c r="Q217" s="97"/>
      <c r="R217" s="173"/>
      <c r="S217" s="52"/>
    </row>
    <row r="218" spans="1:19" outlineLevel="1">
      <c r="A218" s="46">
        <f>IF(B218="","",COUNTA(B$8:B218))</f>
        <v>191</v>
      </c>
      <c r="B218" s="50" t="s">
        <v>266</v>
      </c>
      <c r="C218" s="111">
        <v>892</v>
      </c>
      <c r="D218" s="287">
        <f t="shared" si="21"/>
        <v>554.99542383527432</v>
      </c>
      <c r="E218" s="51"/>
      <c r="F218" s="51" t="s">
        <v>161</v>
      </c>
      <c r="G218" s="51" t="s">
        <v>89</v>
      </c>
      <c r="H218" s="51"/>
      <c r="I218" s="51"/>
      <c r="J218" s="51" t="s">
        <v>110</v>
      </c>
      <c r="L218" s="110">
        <v>0.69202834424792981</v>
      </c>
      <c r="N218" s="53"/>
      <c r="O218" s="72">
        <v>554.99542383527432</v>
      </c>
      <c r="P218" s="72"/>
      <c r="Q218" s="97"/>
      <c r="R218" s="173"/>
      <c r="S218" s="52"/>
    </row>
    <row r="219" spans="1:19" outlineLevel="1">
      <c r="A219" s="46">
        <f>IF(B219="","",COUNTA(B$8:B219))</f>
        <v>192</v>
      </c>
      <c r="B219" s="50" t="s">
        <v>267</v>
      </c>
      <c r="C219" s="111">
        <v>893</v>
      </c>
      <c r="D219" s="287">
        <f t="shared" si="21"/>
        <v>444.90735387236708</v>
      </c>
      <c r="E219" s="51"/>
      <c r="F219" s="51" t="s">
        <v>161</v>
      </c>
      <c r="G219" s="51" t="s">
        <v>89</v>
      </c>
      <c r="H219" s="51"/>
      <c r="I219" s="51"/>
      <c r="J219" s="51" t="s">
        <v>108</v>
      </c>
      <c r="L219" s="110">
        <v>0.27172677669190948</v>
      </c>
      <c r="N219" s="53"/>
      <c r="O219" s="72">
        <v>444.90735387236708</v>
      </c>
      <c r="P219" s="72"/>
      <c r="Q219" s="97"/>
      <c r="R219" s="173"/>
      <c r="S219" s="52"/>
    </row>
    <row r="220" spans="1:19" outlineLevel="1">
      <c r="A220" s="46">
        <f>IF(B220="","",COUNTA(B$8:B220))</f>
        <v>193</v>
      </c>
      <c r="B220" s="50" t="s">
        <v>248</v>
      </c>
      <c r="C220" s="111">
        <v>894</v>
      </c>
      <c r="D220" s="287">
        <f t="shared" si="21"/>
        <v>98.099234458017435</v>
      </c>
      <c r="E220" s="51" t="s">
        <v>260</v>
      </c>
      <c r="F220" s="51"/>
      <c r="G220" s="51"/>
      <c r="H220" s="51"/>
      <c r="I220" s="51"/>
      <c r="J220" s="51"/>
      <c r="L220" s="110">
        <v>7.4354765092591354E-2</v>
      </c>
      <c r="N220" s="53"/>
      <c r="O220" s="72">
        <v>98.099234458017435</v>
      </c>
      <c r="P220" s="72"/>
      <c r="Q220" s="97"/>
      <c r="R220" s="173"/>
      <c r="S220" s="52"/>
    </row>
    <row r="221" spans="1:19" outlineLevel="1">
      <c r="A221" s="46">
        <f>IF(B221="","",COUNTA(B$8:B221))</f>
        <v>194</v>
      </c>
      <c r="B221" t="str">
        <f>"Subtotal - "&amp;B210</f>
        <v>Subtotal - Distribution Maintenance Expenses</v>
      </c>
      <c r="C221" s="57"/>
      <c r="D221" s="45">
        <f>SUBTOTAL(9,D211:D220)</f>
        <v>4829.9326221050651</v>
      </c>
      <c r="L221" s="304"/>
      <c r="N221" s="53"/>
      <c r="O221" s="72"/>
      <c r="P221" s="72"/>
      <c r="Q221" s="97"/>
      <c r="R221" s="173"/>
      <c r="S221" s="52"/>
    </row>
    <row r="222" spans="1:19" outlineLevel="1">
      <c r="A222" s="46" t="str">
        <f>IF(B222="","",COUNTA(B$8:B222))</f>
        <v/>
      </c>
      <c r="C222" s="57"/>
      <c r="L222" s="304"/>
      <c r="N222" s="53"/>
      <c r="O222" s="72"/>
      <c r="P222" s="72"/>
      <c r="Q222" s="97"/>
      <c r="R222" s="173"/>
      <c r="S222" s="52"/>
    </row>
    <row r="223" spans="1:19">
      <c r="A223" s="46">
        <f>IF(B223="","",COUNTA(B$8:B223))</f>
        <v>195</v>
      </c>
      <c r="B223" s="107" t="str">
        <f>"Total "&amp;B127</f>
        <v>Total Production, Storage, LNG, Transmission, and Distribution Expense</v>
      </c>
      <c r="C223" s="106"/>
      <c r="D223" s="288">
        <f>SUBTOTAL(9,D129:D221)</f>
        <v>214360.63163593248</v>
      </c>
      <c r="E223" s="56"/>
      <c r="F223" s="22"/>
      <c r="G223" s="22"/>
      <c r="H223" s="22"/>
      <c r="I223" s="22"/>
      <c r="J223" s="22"/>
      <c r="K223" s="22"/>
      <c r="L223" s="305"/>
      <c r="M223" s="22"/>
      <c r="N223" s="73"/>
      <c r="O223" s="72"/>
      <c r="P223" s="72"/>
      <c r="Q223" s="97"/>
      <c r="R223" s="173"/>
      <c r="S223" s="52"/>
    </row>
    <row r="224" spans="1:19">
      <c r="A224" s="46" t="str">
        <f>IF(B224="","",COUNTA(B$8:B224))</f>
        <v/>
      </c>
      <c r="C224" s="57"/>
      <c r="L224" s="304"/>
      <c r="N224" s="53"/>
      <c r="O224" s="72"/>
      <c r="P224" s="72"/>
      <c r="Q224" s="97"/>
      <c r="R224" s="173"/>
      <c r="S224" s="52"/>
    </row>
    <row r="225" spans="1:19">
      <c r="A225" s="46">
        <f>IF(B225="","",COUNTA(B$8:B225))</f>
        <v>196</v>
      </c>
      <c r="B225" s="10" t="s">
        <v>268</v>
      </c>
      <c r="C225" s="57"/>
      <c r="L225" s="304"/>
      <c r="N225" s="53"/>
      <c r="O225" s="72"/>
      <c r="P225" s="72"/>
      <c r="Q225" s="97"/>
      <c r="R225" s="173"/>
      <c r="S225" s="52"/>
    </row>
    <row r="226" spans="1:19" outlineLevel="1">
      <c r="A226" s="46">
        <f>IF(B226="","",COUNTA(B$8:B226))</f>
        <v>197</v>
      </c>
      <c r="B226" s="1" t="s">
        <v>269</v>
      </c>
      <c r="C226" s="57"/>
      <c r="L226" s="304"/>
      <c r="N226" s="53"/>
      <c r="O226" s="72"/>
      <c r="P226" s="72"/>
      <c r="Q226" s="97"/>
      <c r="R226" s="173"/>
      <c r="S226" s="52"/>
    </row>
    <row r="227" spans="1:19" outlineLevel="1">
      <c r="A227" s="46">
        <f>IF(B227="","",COUNTA(B$8:B227))</f>
        <v>198</v>
      </c>
      <c r="B227" s="50" t="s">
        <v>270</v>
      </c>
      <c r="C227" s="111">
        <v>901</v>
      </c>
      <c r="D227" s="287">
        <f>CHOOSE($R$2,O227,P227,Q227)</f>
        <v>1237.3987558815804</v>
      </c>
      <c r="E227" s="51" t="s">
        <v>271</v>
      </c>
      <c r="F227" s="51"/>
      <c r="G227" s="51"/>
      <c r="H227" s="51"/>
      <c r="I227" s="51"/>
      <c r="J227" s="51"/>
      <c r="L227" s="110">
        <v>0.90100055902552256</v>
      </c>
      <c r="N227" s="53"/>
      <c r="O227" s="72">
        <v>1237.3987558815804</v>
      </c>
      <c r="P227" s="72"/>
      <c r="Q227" s="97"/>
      <c r="R227" s="173"/>
      <c r="S227" s="52"/>
    </row>
    <row r="228" spans="1:19" outlineLevel="1">
      <c r="A228" s="46">
        <f>IF(B228="","",COUNTA(B$8:B228))</f>
        <v>199</v>
      </c>
      <c r="B228" s="50" t="s">
        <v>272</v>
      </c>
      <c r="C228" s="111">
        <v>902</v>
      </c>
      <c r="D228" s="287">
        <f>CHOOSE($R$2,O228,P228,Q228)</f>
        <v>1888.2069528695706</v>
      </c>
      <c r="E228" s="51"/>
      <c r="F228" s="51" t="s">
        <v>89</v>
      </c>
      <c r="G228" s="51" t="s">
        <v>89</v>
      </c>
      <c r="H228" s="51"/>
      <c r="I228" s="51"/>
      <c r="J228" s="51" t="s">
        <v>107</v>
      </c>
      <c r="L228" s="110">
        <v>0.7533160749106832</v>
      </c>
      <c r="N228" s="53"/>
      <c r="O228" s="72">
        <v>1888.2069528695706</v>
      </c>
      <c r="P228" s="72"/>
      <c r="Q228" s="97"/>
      <c r="R228" s="173"/>
      <c r="S228" s="52"/>
    </row>
    <row r="229" spans="1:19" outlineLevel="1">
      <c r="A229" s="46">
        <f>IF(B229="","",COUNTA(B$8:B229))</f>
        <v>200</v>
      </c>
      <c r="B229" s="50" t="s">
        <v>273</v>
      </c>
      <c r="C229" s="111">
        <v>903</v>
      </c>
      <c r="D229" s="287">
        <f>CHOOSE($R$2,O229,P229,Q229)</f>
        <v>8626.0971059930289</v>
      </c>
      <c r="E229" s="51"/>
      <c r="F229" s="51" t="s">
        <v>89</v>
      </c>
      <c r="G229" s="51" t="s">
        <v>89</v>
      </c>
      <c r="H229" s="51"/>
      <c r="I229" s="51"/>
      <c r="J229" s="51" t="s">
        <v>107</v>
      </c>
      <c r="L229" s="110">
        <v>0.47000840842313935</v>
      </c>
      <c r="N229" s="53"/>
      <c r="O229" s="72">
        <v>8626.0971059930289</v>
      </c>
      <c r="P229" s="72"/>
      <c r="Q229" s="97"/>
      <c r="R229" s="173"/>
      <c r="S229" s="52"/>
    </row>
    <row r="230" spans="1:19" outlineLevel="1">
      <c r="A230" s="46">
        <f>IF(B230="","",COUNTA(B$8:B230))</f>
        <v>201</v>
      </c>
      <c r="B230" s="50" t="s">
        <v>274</v>
      </c>
      <c r="C230" s="111">
        <v>904</v>
      </c>
      <c r="D230" s="287">
        <f>CHOOSE($R$2,O230,P230,Q230)</f>
        <v>4392.03303291462</v>
      </c>
      <c r="E230" s="51"/>
      <c r="F230" s="51" t="s">
        <v>89</v>
      </c>
      <c r="G230" s="51" t="s">
        <v>89</v>
      </c>
      <c r="H230" s="51"/>
      <c r="I230" s="51"/>
      <c r="J230" s="51" t="s">
        <v>111</v>
      </c>
      <c r="L230" s="110">
        <v>0</v>
      </c>
      <c r="N230" s="53"/>
      <c r="O230" s="72">
        <v>4392.03303291462</v>
      </c>
      <c r="P230" s="72"/>
      <c r="Q230" s="97"/>
      <c r="R230" s="173"/>
      <c r="S230" s="52"/>
    </row>
    <row r="231" spans="1:19" outlineLevel="1">
      <c r="A231" s="46">
        <f>IF(B231="","",COUNTA(B$8:B231))</f>
        <v>202</v>
      </c>
      <c r="B231" s="50" t="s">
        <v>275</v>
      </c>
      <c r="C231" s="111">
        <v>905</v>
      </c>
      <c r="D231" s="287">
        <f>CHOOSE($R$2,O231,P231,Q231)</f>
        <v>472.13076334614664</v>
      </c>
      <c r="E231" s="51" t="s">
        <v>271</v>
      </c>
      <c r="F231" s="51"/>
      <c r="G231" s="51"/>
      <c r="H231" s="51"/>
      <c r="I231" s="51"/>
      <c r="J231" s="51"/>
      <c r="L231" s="110">
        <v>0.57538584897569378</v>
      </c>
      <c r="N231" s="53"/>
      <c r="O231" s="72">
        <v>472.13076334614664</v>
      </c>
      <c r="P231" s="72"/>
      <c r="Q231" s="97"/>
      <c r="R231" s="173"/>
      <c r="S231" s="52"/>
    </row>
    <row r="232" spans="1:19" outlineLevel="1">
      <c r="A232" s="46">
        <f>IF(B232="","",COUNTA(B$8:B232))</f>
        <v>203</v>
      </c>
      <c r="B232" t="str">
        <f>"Subtotal - "&amp;B226</f>
        <v>Subtotal - Customer Account</v>
      </c>
      <c r="C232" s="57"/>
      <c r="D232" s="45">
        <f>SUBTOTAL(9,D227:D231)</f>
        <v>16615.866611004945</v>
      </c>
      <c r="F232" s="56"/>
      <c r="G232" s="56"/>
      <c r="H232" s="56"/>
      <c r="I232" s="56"/>
      <c r="J232" s="56"/>
      <c r="L232" s="306"/>
      <c r="N232" s="53"/>
      <c r="O232" s="72"/>
      <c r="P232" s="72"/>
      <c r="Q232" s="97"/>
      <c r="R232" s="173"/>
      <c r="S232" s="52"/>
    </row>
    <row r="233" spans="1:19" outlineLevel="1">
      <c r="A233" s="46" t="str">
        <f>IF(B233="","",COUNTA(B$8:B233))</f>
        <v/>
      </c>
      <c r="C233" s="57"/>
      <c r="F233" s="56"/>
      <c r="G233" s="56"/>
      <c r="H233" s="56"/>
      <c r="I233" s="56"/>
      <c r="J233" s="56"/>
      <c r="L233" s="306"/>
      <c r="N233" s="53"/>
      <c r="O233" s="72"/>
      <c r="P233" s="72"/>
      <c r="Q233" s="97"/>
      <c r="R233" s="173"/>
      <c r="S233" s="52"/>
    </row>
    <row r="234" spans="1:19" outlineLevel="1">
      <c r="A234" s="46">
        <f>IF(B234="","",COUNTA(B$8:B234))</f>
        <v>204</v>
      </c>
      <c r="B234" s="1" t="s">
        <v>276</v>
      </c>
      <c r="C234" s="57"/>
      <c r="F234" s="56"/>
      <c r="G234" s="56"/>
      <c r="H234" s="56"/>
      <c r="I234" s="56"/>
      <c r="J234" s="56"/>
      <c r="L234" s="306"/>
      <c r="N234" s="53"/>
      <c r="O234" s="72"/>
      <c r="P234" s="72"/>
      <c r="Q234" s="97"/>
      <c r="R234" s="173"/>
      <c r="S234" s="52"/>
    </row>
    <row r="235" spans="1:19" outlineLevel="1">
      <c r="A235" s="46">
        <f>IF(B235="","",COUNTA(B$8:B235))</f>
        <v>205</v>
      </c>
      <c r="B235" s="50" t="s">
        <v>270</v>
      </c>
      <c r="C235" s="111">
        <v>907</v>
      </c>
      <c r="D235" s="287">
        <f>CHOOSE($R$2,O235,P235,Q235)</f>
        <v>26.094616447485286</v>
      </c>
      <c r="E235" s="51"/>
      <c r="F235" s="51" t="s">
        <v>89</v>
      </c>
      <c r="G235" s="51" t="s">
        <v>89</v>
      </c>
      <c r="H235" s="51"/>
      <c r="I235" s="51"/>
      <c r="J235" s="51" t="s">
        <v>107</v>
      </c>
      <c r="L235" s="110">
        <v>0.19725022736318942</v>
      </c>
      <c r="N235" s="53"/>
      <c r="O235" s="72">
        <v>26.094616447485286</v>
      </c>
      <c r="P235" s="72"/>
      <c r="Q235" s="97"/>
      <c r="R235" s="173"/>
      <c r="S235" s="52"/>
    </row>
    <row r="236" spans="1:19" outlineLevel="1">
      <c r="A236" s="46">
        <f>IF(B236="","",COUNTA(B$8:B236))</f>
        <v>206</v>
      </c>
      <c r="B236" s="50" t="s">
        <v>277</v>
      </c>
      <c r="C236" s="111">
        <v>908</v>
      </c>
      <c r="D236" s="287">
        <f>CHOOSE($R$2,O236,P236,Q236)</f>
        <v>3033.2323056485884</v>
      </c>
      <c r="E236" s="51"/>
      <c r="F236" s="51" t="s">
        <v>89</v>
      </c>
      <c r="G236" s="51" t="s">
        <v>89</v>
      </c>
      <c r="H236" s="51"/>
      <c r="I236" s="51"/>
      <c r="J236" s="51" t="s">
        <v>107</v>
      </c>
      <c r="L236" s="110">
        <v>0.21925270352343834</v>
      </c>
      <c r="N236" s="53"/>
      <c r="O236" s="72">
        <v>3033.2323056485884</v>
      </c>
      <c r="P236" s="72"/>
      <c r="Q236" s="97"/>
      <c r="R236" s="173"/>
      <c r="S236" s="52"/>
    </row>
    <row r="237" spans="1:19" outlineLevel="1">
      <c r="A237" s="46">
        <f>IF(B237="","",COUNTA(B$8:B237))</f>
        <v>207</v>
      </c>
      <c r="B237" s="50" t="s">
        <v>278</v>
      </c>
      <c r="C237" s="111">
        <v>909</v>
      </c>
      <c r="D237" s="287">
        <f>CHOOSE($R$2,O237,P237,Q237)</f>
        <v>635.14230127758242</v>
      </c>
      <c r="E237" s="51"/>
      <c r="F237" s="51" t="s">
        <v>89</v>
      </c>
      <c r="G237" s="51" t="s">
        <v>89</v>
      </c>
      <c r="H237" s="51"/>
      <c r="I237" s="51"/>
      <c r="J237" s="51" t="s">
        <v>107</v>
      </c>
      <c r="L237" s="110">
        <v>0</v>
      </c>
      <c r="N237" s="53"/>
      <c r="O237" s="72">
        <v>635.14230127758242</v>
      </c>
      <c r="P237" s="72"/>
      <c r="Q237" s="97"/>
      <c r="R237" s="173"/>
      <c r="S237" s="52"/>
    </row>
    <row r="238" spans="1:19" outlineLevel="1">
      <c r="A238" s="46">
        <f>IF(B238="","",COUNTA(B$8:B238))</f>
        <v>208</v>
      </c>
      <c r="B238" s="50" t="s">
        <v>279</v>
      </c>
      <c r="C238" s="111">
        <v>910</v>
      </c>
      <c r="D238" s="287">
        <f>CHOOSE($R$2,O238,P238,Q238)</f>
        <v>319.2501018082346</v>
      </c>
      <c r="E238" s="51"/>
      <c r="F238" s="51" t="s">
        <v>89</v>
      </c>
      <c r="G238" s="51" t="s">
        <v>89</v>
      </c>
      <c r="H238" s="51"/>
      <c r="I238" s="51"/>
      <c r="J238" s="51" t="s">
        <v>107</v>
      </c>
      <c r="L238" s="110">
        <v>0</v>
      </c>
      <c r="N238" s="53"/>
      <c r="O238" s="72">
        <v>319.2501018082346</v>
      </c>
      <c r="P238" s="72"/>
      <c r="Q238" s="97"/>
      <c r="R238" s="173"/>
      <c r="S238" s="52"/>
    </row>
    <row r="239" spans="1:19" outlineLevel="1">
      <c r="A239" s="46">
        <f>IF(B239="","",COUNTA(B$8:B239))</f>
        <v>209</v>
      </c>
      <c r="B239" t="str">
        <f>"Subtotal - "&amp;B234</f>
        <v>Subtotal - Customer Service &amp; Information Expenses</v>
      </c>
      <c r="C239" s="57"/>
      <c r="D239" s="45">
        <f>SUBTOTAL(9,D235:D238)</f>
        <v>4013.7193251818908</v>
      </c>
      <c r="F239" s="56"/>
      <c r="G239" s="56"/>
      <c r="H239" s="56"/>
      <c r="I239" s="56"/>
      <c r="J239" s="56"/>
      <c r="L239" s="306"/>
      <c r="N239" s="53"/>
      <c r="O239" s="72"/>
      <c r="P239" s="72"/>
      <c r="Q239" s="97"/>
      <c r="R239" s="173"/>
      <c r="S239" s="52"/>
    </row>
    <row r="240" spans="1:19" outlineLevel="1">
      <c r="A240" s="46" t="str">
        <f>IF(B240="","",COUNTA(B$8:B240))</f>
        <v/>
      </c>
      <c r="C240" s="57"/>
      <c r="F240" s="56"/>
      <c r="G240" s="56"/>
      <c r="H240" s="56"/>
      <c r="I240" s="56"/>
      <c r="J240" s="56"/>
      <c r="L240" s="306"/>
      <c r="N240" s="53"/>
      <c r="O240" s="72"/>
      <c r="P240" s="72"/>
      <c r="Q240" s="97"/>
      <c r="R240" s="173"/>
      <c r="S240" s="52"/>
    </row>
    <row r="241" spans="1:19" outlineLevel="1">
      <c r="A241" s="46">
        <f>IF(B241="","",COUNTA(B$8:B241))</f>
        <v>210</v>
      </c>
      <c r="B241" s="1" t="s">
        <v>280</v>
      </c>
      <c r="C241" s="57"/>
      <c r="F241" s="56"/>
      <c r="G241" s="56"/>
      <c r="H241" s="56"/>
      <c r="I241" s="56"/>
      <c r="J241" s="56"/>
      <c r="L241" s="306"/>
      <c r="N241" s="53"/>
      <c r="O241" s="72"/>
      <c r="P241" s="72"/>
      <c r="Q241" s="97"/>
      <c r="R241" s="173"/>
      <c r="S241" s="52"/>
    </row>
    <row r="242" spans="1:19" outlineLevel="1">
      <c r="A242" s="46">
        <f>IF(B242="","",COUNTA(B$8:B242))</f>
        <v>211</v>
      </c>
      <c r="B242" s="50" t="s">
        <v>281</v>
      </c>
      <c r="C242" s="111">
        <v>911</v>
      </c>
      <c r="D242" s="287">
        <f>CHOOSE($R$2,O242,P242,Q242)</f>
        <v>0</v>
      </c>
      <c r="E242" s="51"/>
      <c r="F242" s="51"/>
      <c r="G242" s="51"/>
      <c r="H242" s="51"/>
      <c r="I242" s="51"/>
      <c r="J242" s="51"/>
      <c r="L242" s="110">
        <v>0</v>
      </c>
      <c r="N242" s="53"/>
      <c r="O242" s="72">
        <v>0</v>
      </c>
      <c r="P242" s="72"/>
      <c r="Q242" s="97"/>
      <c r="R242" s="173"/>
      <c r="S242" s="52"/>
    </row>
    <row r="243" spans="1:19" outlineLevel="1">
      <c r="A243" s="46">
        <f>IF(B243="","",COUNTA(B$8:B243))</f>
        <v>212</v>
      </c>
      <c r="B243" s="50" t="s">
        <v>282</v>
      </c>
      <c r="C243" s="111">
        <v>912</v>
      </c>
      <c r="D243" s="287">
        <f>CHOOSE($R$2,O243,P243,Q243)</f>
        <v>0</v>
      </c>
      <c r="E243" s="51"/>
      <c r="F243" s="51"/>
      <c r="G243" s="51"/>
      <c r="H243" s="51"/>
      <c r="I243" s="51"/>
      <c r="J243" s="51"/>
      <c r="L243" s="110">
        <v>0</v>
      </c>
      <c r="N243" s="53"/>
      <c r="O243" s="72">
        <v>0</v>
      </c>
      <c r="P243" s="72"/>
      <c r="Q243" s="97"/>
      <c r="R243" s="173"/>
      <c r="S243" s="52"/>
    </row>
    <row r="244" spans="1:19" outlineLevel="1">
      <c r="A244" s="46">
        <f>IF(B244="","",COUNTA(B$8:B244))</f>
        <v>213</v>
      </c>
      <c r="B244" s="50" t="s">
        <v>283</v>
      </c>
      <c r="C244" s="111">
        <v>913</v>
      </c>
      <c r="D244" s="287">
        <f>CHOOSE($R$2,O244,P244,Q244)</f>
        <v>55.600101179999982</v>
      </c>
      <c r="E244" s="51"/>
      <c r="F244" s="51" t="s">
        <v>89</v>
      </c>
      <c r="G244" s="51" t="s">
        <v>89</v>
      </c>
      <c r="H244" s="51"/>
      <c r="I244" s="51"/>
      <c r="J244" s="51" t="s">
        <v>107</v>
      </c>
      <c r="L244" s="110">
        <v>0</v>
      </c>
      <c r="N244" s="53"/>
      <c r="O244" s="72">
        <v>55.600101179999982</v>
      </c>
      <c r="P244" s="72"/>
      <c r="Q244" s="97"/>
      <c r="R244" s="173"/>
      <c r="S244" s="52"/>
    </row>
    <row r="245" spans="1:19" outlineLevel="1">
      <c r="A245" s="46">
        <f>IF(B245="","",COUNTA(B$8:B245))</f>
        <v>214</v>
      </c>
      <c r="B245" s="50" t="s">
        <v>284</v>
      </c>
      <c r="C245" s="111">
        <v>916</v>
      </c>
      <c r="D245" s="287">
        <f>CHOOSE($R$2,O245,P245,Q245)</f>
        <v>0</v>
      </c>
      <c r="E245" s="51"/>
      <c r="F245" s="51"/>
      <c r="G245" s="51"/>
      <c r="H245" s="51"/>
      <c r="I245" s="51"/>
      <c r="J245" s="51"/>
      <c r="L245" s="110">
        <v>0</v>
      </c>
      <c r="N245" s="53"/>
      <c r="O245" s="72">
        <v>0</v>
      </c>
      <c r="P245" s="72"/>
      <c r="Q245" s="97"/>
      <c r="R245" s="173"/>
      <c r="S245" s="52"/>
    </row>
    <row r="246" spans="1:19" outlineLevel="1">
      <c r="A246" s="46">
        <f>IF(B246="","",COUNTA(B$8:B246))</f>
        <v>215</v>
      </c>
      <c r="B246" t="str">
        <f>"Subtotal - "&amp;B241</f>
        <v>Subtotal - Sales Expenses</v>
      </c>
      <c r="C246" s="57"/>
      <c r="D246" s="45">
        <f>SUBTOTAL(9,D242:D245)</f>
        <v>55.600101179999982</v>
      </c>
      <c r="F246" s="56"/>
      <c r="G246" s="56"/>
      <c r="H246" s="56"/>
      <c r="I246" s="56"/>
      <c r="J246" s="56"/>
      <c r="L246" s="306"/>
      <c r="N246" s="53"/>
      <c r="O246" s="72"/>
      <c r="P246" s="72"/>
      <c r="Q246" s="97"/>
      <c r="R246" s="173"/>
      <c r="S246" s="52"/>
    </row>
    <row r="247" spans="1:19" outlineLevel="1">
      <c r="A247" s="46" t="str">
        <f>IF(B247="","",COUNTA(B$8:B247))</f>
        <v/>
      </c>
      <c r="C247" s="57"/>
      <c r="F247" s="56"/>
      <c r="G247" s="56"/>
      <c r="H247" s="56"/>
      <c r="I247" s="56"/>
      <c r="J247" s="56"/>
      <c r="L247" s="306"/>
      <c r="N247" s="53"/>
      <c r="O247" s="72"/>
      <c r="P247" s="72"/>
      <c r="Q247" s="97"/>
      <c r="R247" s="173"/>
      <c r="S247" s="52"/>
    </row>
    <row r="248" spans="1:19">
      <c r="A248" s="46">
        <f>IF(B248="","",COUNTA(B$8:B248))</f>
        <v>216</v>
      </c>
      <c r="B248" s="10" t="str">
        <f>"Total "&amp;B225</f>
        <v>Total Customer Accounts, Service, and Sales Expense</v>
      </c>
      <c r="C248" s="57"/>
      <c r="D248" s="48">
        <f>SUBTOTAL(9,D227:D246)</f>
        <v>20685.186037366831</v>
      </c>
      <c r="F248" s="56"/>
      <c r="G248" s="56"/>
      <c r="H248" s="56"/>
      <c r="I248" s="56"/>
      <c r="J248" s="56"/>
      <c r="L248" s="306"/>
      <c r="N248" s="53"/>
      <c r="O248" s="72"/>
      <c r="P248" s="72"/>
      <c r="Q248" s="97"/>
      <c r="R248" s="173"/>
      <c r="S248" s="52"/>
    </row>
    <row r="249" spans="1:19">
      <c r="A249" s="46" t="str">
        <f>IF(B249="","",COUNTA(B$8:B249))</f>
        <v/>
      </c>
      <c r="B249" s="10"/>
      <c r="C249" s="57"/>
      <c r="F249" s="56"/>
      <c r="G249" s="56"/>
      <c r="H249" s="56"/>
      <c r="I249" s="56"/>
      <c r="J249" s="56"/>
      <c r="L249" s="306"/>
      <c r="N249" s="53"/>
      <c r="O249" s="72"/>
      <c r="P249" s="72"/>
      <c r="Q249" s="97"/>
      <c r="R249" s="173"/>
      <c r="S249" s="52"/>
    </row>
    <row r="250" spans="1:19">
      <c r="A250" s="46">
        <f>IF(B250="","",COUNTA(B$8:B250))</f>
        <v>217</v>
      </c>
      <c r="B250" s="1" t="s">
        <v>285</v>
      </c>
      <c r="C250" s="57"/>
      <c r="F250" s="56"/>
      <c r="G250" s="56"/>
      <c r="H250" s="56"/>
      <c r="I250" s="56"/>
      <c r="J250" s="56"/>
      <c r="L250" s="306"/>
      <c r="N250" s="53"/>
      <c r="O250" s="72"/>
      <c r="P250" s="72"/>
      <c r="Q250" s="97"/>
      <c r="R250" s="173"/>
      <c r="S250" s="52"/>
    </row>
    <row r="251" spans="1:19" outlineLevel="1">
      <c r="A251" s="46">
        <f>IF(B251="","",COUNTA(B$8:B251))</f>
        <v>218</v>
      </c>
      <c r="B251" s="50" t="s">
        <v>286</v>
      </c>
      <c r="C251" s="111">
        <v>920</v>
      </c>
      <c r="D251" s="287">
        <f>CHOOSE($R$2,O251,P251,Q251)</f>
        <v>3863.4339650329593</v>
      </c>
      <c r="E251" s="51" t="s">
        <v>145</v>
      </c>
      <c r="F251" s="51"/>
      <c r="G251" s="51"/>
      <c r="H251" s="51"/>
      <c r="I251" s="51"/>
      <c r="J251" s="51"/>
      <c r="L251" s="110"/>
      <c r="N251" s="53"/>
      <c r="O251" s="72">
        <v>3863.4339650329593</v>
      </c>
      <c r="P251" s="72"/>
      <c r="Q251" s="97"/>
      <c r="R251" s="173"/>
      <c r="S251" s="52"/>
    </row>
    <row r="252" spans="1:19" outlineLevel="1">
      <c r="A252" s="46">
        <f>IF(B252="","",COUNTA(B$8:B252))</f>
        <v>219</v>
      </c>
      <c r="B252" s="50" t="s">
        <v>287</v>
      </c>
      <c r="C252" s="111">
        <v>921</v>
      </c>
      <c r="D252" s="287">
        <f t="shared" ref="D252:D264" si="22">CHOOSE($R$2,O252,P252,Q252)</f>
        <v>5641.7857612408943</v>
      </c>
      <c r="E252" s="51" t="s">
        <v>145</v>
      </c>
      <c r="F252" s="51"/>
      <c r="G252" s="51"/>
      <c r="H252" s="51"/>
      <c r="I252" s="51"/>
      <c r="J252" s="51"/>
      <c r="L252" s="110"/>
      <c r="N252" s="53"/>
      <c r="O252" s="72">
        <v>5641.7857612408943</v>
      </c>
      <c r="P252" s="72"/>
      <c r="Q252" s="97"/>
      <c r="R252" s="173"/>
      <c r="S252" s="52"/>
    </row>
    <row r="253" spans="1:19" outlineLevel="1">
      <c r="A253" s="46">
        <f>IF(B253="","",COUNTA(B$8:B253))</f>
        <v>220</v>
      </c>
      <c r="B253" s="50" t="s">
        <v>288</v>
      </c>
      <c r="C253" s="111">
        <v>922</v>
      </c>
      <c r="D253" s="287">
        <f t="shared" si="22"/>
        <v>-959.99261434247694</v>
      </c>
      <c r="E253" s="51" t="s">
        <v>145</v>
      </c>
      <c r="F253" s="51"/>
      <c r="G253" s="51"/>
      <c r="H253" s="51"/>
      <c r="I253" s="51"/>
      <c r="J253" s="51"/>
      <c r="L253" s="110"/>
      <c r="N253" s="53"/>
      <c r="O253" s="72">
        <v>-959.99261434247694</v>
      </c>
      <c r="P253" s="72"/>
      <c r="Q253" s="97"/>
      <c r="R253" s="173"/>
      <c r="S253" s="52"/>
    </row>
    <row r="254" spans="1:19" outlineLevel="1">
      <c r="A254" s="46">
        <f>IF(B254="","",COUNTA(B$8:B254))</f>
        <v>221</v>
      </c>
      <c r="B254" s="50" t="s">
        <v>289</v>
      </c>
      <c r="C254" s="111">
        <v>923</v>
      </c>
      <c r="D254" s="287">
        <f t="shared" si="22"/>
        <v>706.33325653250722</v>
      </c>
      <c r="E254" s="51" t="s">
        <v>145</v>
      </c>
      <c r="F254" s="51"/>
      <c r="G254" s="51"/>
      <c r="H254" s="51"/>
      <c r="I254" s="51"/>
      <c r="J254" s="51"/>
      <c r="L254" s="110"/>
      <c r="N254" s="53"/>
      <c r="O254" s="72">
        <v>706.33325653250722</v>
      </c>
      <c r="P254" s="72"/>
      <c r="Q254" s="97"/>
      <c r="R254" s="173"/>
      <c r="S254" s="52"/>
    </row>
    <row r="255" spans="1:19" outlineLevel="1">
      <c r="A255" s="46">
        <f>IF(B255="","",COUNTA(B$8:B255))</f>
        <v>222</v>
      </c>
      <c r="B255" s="50" t="s">
        <v>290</v>
      </c>
      <c r="C255" s="111">
        <v>924</v>
      </c>
      <c r="D255" s="287">
        <f t="shared" si="22"/>
        <v>71.058116000000012</v>
      </c>
      <c r="E255" s="51" t="s">
        <v>187</v>
      </c>
      <c r="F255" s="51"/>
      <c r="G255" s="51"/>
      <c r="H255" s="51"/>
      <c r="I255" s="51"/>
      <c r="J255" s="51"/>
      <c r="L255" s="110"/>
      <c r="N255" s="53"/>
      <c r="O255" s="72">
        <v>71.058116000000012</v>
      </c>
      <c r="P255" s="72"/>
      <c r="Q255" s="97"/>
      <c r="R255" s="173"/>
      <c r="S255" s="52"/>
    </row>
    <row r="256" spans="1:19" outlineLevel="1">
      <c r="A256" s="46">
        <f>IF(B256="","",COUNTA(B$8:B256))</f>
        <v>223</v>
      </c>
      <c r="B256" s="50" t="s">
        <v>291</v>
      </c>
      <c r="C256" s="111">
        <v>925</v>
      </c>
      <c r="D256" s="287">
        <f t="shared" si="22"/>
        <v>1515.8306095305456</v>
      </c>
      <c r="E256" s="51" t="s">
        <v>145</v>
      </c>
      <c r="F256" s="51"/>
      <c r="G256" s="51"/>
      <c r="H256" s="51"/>
      <c r="I256" s="51"/>
      <c r="J256" s="51"/>
      <c r="L256" s="110"/>
      <c r="N256" s="53"/>
      <c r="O256" s="72">
        <v>1515.8306095305456</v>
      </c>
      <c r="P256" s="72"/>
      <c r="Q256" s="97"/>
      <c r="R256" s="173"/>
      <c r="S256" s="52"/>
    </row>
    <row r="257" spans="1:19" outlineLevel="1">
      <c r="A257" s="46">
        <f>IF(B257="","",COUNTA(B$8:B257))</f>
        <v>224</v>
      </c>
      <c r="B257" s="50" t="s">
        <v>292</v>
      </c>
      <c r="C257" s="111">
        <v>926</v>
      </c>
      <c r="D257" s="287">
        <f t="shared" si="22"/>
        <v>10051.979320887052</v>
      </c>
      <c r="E257" s="51" t="s">
        <v>145</v>
      </c>
      <c r="F257" s="51"/>
      <c r="G257" s="51"/>
      <c r="H257" s="51"/>
      <c r="I257" s="51"/>
      <c r="J257" s="51"/>
      <c r="L257" s="110"/>
      <c r="N257" s="53"/>
      <c r="O257" s="72">
        <v>10051.979320887052</v>
      </c>
      <c r="P257" s="72"/>
      <c r="Q257" s="97"/>
      <c r="R257" s="173"/>
      <c r="S257" s="52"/>
    </row>
    <row r="258" spans="1:19" outlineLevel="1">
      <c r="A258" s="46">
        <f>IF(B258="","",COUNTA(B$8:B258))</f>
        <v>225</v>
      </c>
      <c r="B258" s="50" t="s">
        <v>293</v>
      </c>
      <c r="C258" s="111">
        <v>927</v>
      </c>
      <c r="D258" s="287">
        <f t="shared" si="22"/>
        <v>0</v>
      </c>
      <c r="E258" s="51"/>
      <c r="F258" s="51"/>
      <c r="G258" s="51"/>
      <c r="H258" s="51"/>
      <c r="I258" s="51"/>
      <c r="J258" s="51"/>
      <c r="L258" s="110"/>
      <c r="N258" s="53"/>
      <c r="O258" s="72">
        <v>0</v>
      </c>
      <c r="P258" s="72"/>
      <c r="Q258" s="97"/>
      <c r="R258" s="173"/>
      <c r="S258" s="52"/>
    </row>
    <row r="259" spans="1:19" outlineLevel="1">
      <c r="A259" s="46">
        <f>IF(B259="","",COUNTA(B$8:B259))</f>
        <v>226</v>
      </c>
      <c r="B259" s="50" t="s">
        <v>294</v>
      </c>
      <c r="C259" s="111">
        <v>928</v>
      </c>
      <c r="D259" s="287">
        <f t="shared" si="22"/>
        <v>1723.9854567529201</v>
      </c>
      <c r="E259" s="51"/>
      <c r="F259" s="51" t="s">
        <v>89</v>
      </c>
      <c r="G259" s="51" t="s">
        <v>89</v>
      </c>
      <c r="H259" s="51"/>
      <c r="I259" s="51"/>
      <c r="J259" s="51" t="s">
        <v>112</v>
      </c>
      <c r="L259" s="110"/>
      <c r="N259" s="53"/>
      <c r="O259" s="72">
        <v>1723.9854567529201</v>
      </c>
      <c r="P259" s="72"/>
      <c r="Q259" s="97"/>
      <c r="R259" s="173"/>
      <c r="S259" s="52"/>
    </row>
    <row r="260" spans="1:19" outlineLevel="1">
      <c r="A260" s="46">
        <f>IF(B260="","",COUNTA(B$8:B260))</f>
        <v>227</v>
      </c>
      <c r="B260" s="50" t="s">
        <v>295</v>
      </c>
      <c r="C260" s="111">
        <v>929</v>
      </c>
      <c r="D260" s="287">
        <f t="shared" si="22"/>
        <v>0</v>
      </c>
      <c r="E260" s="51"/>
      <c r="F260" s="51"/>
      <c r="G260" s="51"/>
      <c r="H260" s="51"/>
      <c r="I260" s="51"/>
      <c r="J260" s="51"/>
      <c r="L260" s="110"/>
      <c r="N260" s="53"/>
      <c r="O260" s="72">
        <v>0</v>
      </c>
      <c r="P260" s="72"/>
      <c r="Q260" s="97"/>
      <c r="R260" s="173"/>
      <c r="S260" s="52"/>
    </row>
    <row r="261" spans="1:19" outlineLevel="1">
      <c r="A261" s="46">
        <f>IF(B261="","",COUNTA(B$8:B261))</f>
        <v>228</v>
      </c>
      <c r="B261" s="50" t="s">
        <v>296</v>
      </c>
      <c r="C261" s="111">
        <v>930.1</v>
      </c>
      <c r="D261" s="287">
        <f t="shared" si="22"/>
        <v>0</v>
      </c>
      <c r="E261" s="51"/>
      <c r="F261" s="51"/>
      <c r="G261" s="51"/>
      <c r="H261" s="51"/>
      <c r="I261" s="51"/>
      <c r="J261" s="51"/>
      <c r="L261" s="110"/>
      <c r="N261" s="53"/>
      <c r="O261" s="72">
        <v>0</v>
      </c>
      <c r="P261" s="72"/>
      <c r="Q261" s="97"/>
      <c r="R261" s="173"/>
      <c r="S261" s="52"/>
    </row>
    <row r="262" spans="1:19" outlineLevel="1">
      <c r="A262" s="46">
        <f>IF(B262="","",COUNTA(B$8:B262))</f>
        <v>229</v>
      </c>
      <c r="B262" s="50" t="s">
        <v>297</v>
      </c>
      <c r="C262" s="111">
        <v>930.2</v>
      </c>
      <c r="D262" s="287">
        <f t="shared" si="22"/>
        <v>695.61577355570705</v>
      </c>
      <c r="E262" s="51" t="s">
        <v>162</v>
      </c>
      <c r="F262" s="51"/>
      <c r="G262" s="51"/>
      <c r="H262" s="51"/>
      <c r="I262" s="51"/>
      <c r="J262" s="51"/>
      <c r="L262" s="110"/>
      <c r="N262" s="53"/>
      <c r="O262" s="72">
        <v>695.61577355570705</v>
      </c>
      <c r="P262" s="72"/>
      <c r="Q262" s="97"/>
      <c r="R262" s="173"/>
      <c r="S262" s="52"/>
    </row>
    <row r="263" spans="1:19" outlineLevel="1">
      <c r="A263" s="46">
        <f>IF(B263="","",COUNTA(B$8:B263))</f>
        <v>230</v>
      </c>
      <c r="B263" s="50" t="s">
        <v>232</v>
      </c>
      <c r="C263" s="111">
        <v>931</v>
      </c>
      <c r="D263" s="287">
        <f t="shared" si="22"/>
        <v>1043.988798429011</v>
      </c>
      <c r="E263" s="51" t="s">
        <v>145</v>
      </c>
      <c r="F263" s="51"/>
      <c r="G263" s="51"/>
      <c r="H263" s="51"/>
      <c r="I263" s="51"/>
      <c r="J263" s="51"/>
      <c r="L263" s="110"/>
      <c r="N263" s="53"/>
      <c r="O263" s="72">
        <v>1043.988798429011</v>
      </c>
      <c r="P263" s="72"/>
      <c r="Q263" s="97"/>
      <c r="R263" s="173"/>
      <c r="S263" s="52"/>
    </row>
    <row r="264" spans="1:19" outlineLevel="1">
      <c r="A264" s="46">
        <f>IF(B264="","",COUNTA(B$8:B264))</f>
        <v>231</v>
      </c>
      <c r="B264" s="50" t="s">
        <v>298</v>
      </c>
      <c r="C264" s="111">
        <v>932</v>
      </c>
      <c r="D264" s="287">
        <f t="shared" si="22"/>
        <v>398.31350746980678</v>
      </c>
      <c r="E264" s="51" t="s">
        <v>162</v>
      </c>
      <c r="F264" s="51"/>
      <c r="G264" s="51"/>
      <c r="H264" s="51"/>
      <c r="I264" s="51"/>
      <c r="J264" s="51"/>
      <c r="L264" s="110"/>
      <c r="N264" s="53"/>
      <c r="O264" s="72">
        <v>398.31350746980678</v>
      </c>
      <c r="P264" s="72"/>
      <c r="Q264" s="97"/>
      <c r="R264" s="173"/>
      <c r="S264" s="52"/>
    </row>
    <row r="265" spans="1:19">
      <c r="A265" s="46">
        <f>IF(B265="","",COUNTA(B$8:B265))</f>
        <v>232</v>
      </c>
      <c r="B265" t="str">
        <f>"Subtotal - "&amp;B250</f>
        <v>Subtotal - Administrative and General Expenses</v>
      </c>
      <c r="C265" s="57"/>
      <c r="D265" s="48">
        <f>SUBTOTAL(9,D251:D264)</f>
        <v>24752.331951088927</v>
      </c>
      <c r="F265" s="56"/>
      <c r="G265" s="56"/>
      <c r="H265" s="56"/>
      <c r="I265" s="56"/>
      <c r="J265" s="56"/>
      <c r="L265" s="304"/>
      <c r="N265" s="53"/>
      <c r="O265" s="72"/>
      <c r="P265" s="72"/>
      <c r="Q265" s="97"/>
      <c r="R265" s="173"/>
      <c r="S265" s="52"/>
    </row>
    <row r="266" spans="1:19">
      <c r="A266" s="46" t="str">
        <f>IF(B266="","",COUNTA(B$8:B266))</f>
        <v/>
      </c>
      <c r="B266" s="9"/>
      <c r="C266" s="57"/>
      <c r="F266" s="56"/>
      <c r="G266" s="56"/>
      <c r="H266" s="56"/>
      <c r="I266" s="56"/>
      <c r="J266" s="56"/>
      <c r="L266" s="304"/>
      <c r="N266" s="53"/>
      <c r="O266" s="72"/>
      <c r="P266" s="72"/>
      <c r="Q266" s="97"/>
      <c r="R266" s="173"/>
      <c r="S266" s="52"/>
    </row>
    <row r="267" spans="1:19" s="22" customFormat="1">
      <c r="A267" s="46">
        <f>IF(B267="","",COUNTA(B$8:B267))</f>
        <v>233</v>
      </c>
      <c r="B267" s="10" t="str">
        <f>"TOTAL "&amp;B126</f>
        <v>TOTAL OPERATION AND MAINTENANCE EXPENSE</v>
      </c>
      <c r="C267" s="57"/>
      <c r="D267" s="45">
        <f>SUBTOTAL(9,D127:D266)</f>
        <v>259798.14962438823</v>
      </c>
      <c r="E267"/>
      <c r="F267" s="56"/>
      <c r="G267" s="56"/>
      <c r="H267" s="56"/>
      <c r="I267" s="56"/>
      <c r="J267" s="56"/>
      <c r="K267"/>
      <c r="L267" s="304"/>
      <c r="M267"/>
      <c r="N267" s="53"/>
      <c r="O267" s="72"/>
      <c r="P267" s="72"/>
      <c r="Q267" s="97"/>
      <c r="R267" s="173"/>
      <c r="S267" s="73"/>
    </row>
    <row r="268" spans="1:19" s="22" customFormat="1">
      <c r="A268" s="46" t="str">
        <f>IF(B268="","",COUNTA(B$8:B268))</f>
        <v/>
      </c>
      <c r="B268"/>
      <c r="C268" s="57"/>
      <c r="D268" s="48"/>
      <c r="E268"/>
      <c r="F268" s="56"/>
      <c r="G268" s="56"/>
      <c r="H268" s="56"/>
      <c r="I268" s="56"/>
      <c r="J268" s="56"/>
      <c r="K268"/>
      <c r="L268" s="304"/>
      <c r="M268"/>
      <c r="N268" s="53"/>
      <c r="O268" s="72"/>
      <c r="P268" s="72"/>
      <c r="Q268" s="97"/>
      <c r="R268" s="173"/>
      <c r="S268" s="73"/>
    </row>
    <row r="269" spans="1:19" s="22" customFormat="1">
      <c r="A269" s="46">
        <f>IF(B269="","",COUNTA(B$8:B269))</f>
        <v>234</v>
      </c>
      <c r="B269" s="10" t="s">
        <v>299</v>
      </c>
      <c r="C269" s="57"/>
      <c r="D269" s="48"/>
      <c r="E269"/>
      <c r="F269" s="56"/>
      <c r="G269" s="56"/>
      <c r="H269" s="56"/>
      <c r="I269" s="56"/>
      <c r="J269" s="56"/>
      <c r="K269"/>
      <c r="L269" s="304"/>
      <c r="M269"/>
      <c r="N269" s="53"/>
      <c r="O269" s="72"/>
      <c r="P269" s="72"/>
      <c r="Q269" s="97"/>
      <c r="R269" s="173"/>
      <c r="S269" s="73"/>
    </row>
    <row r="270" spans="1:19" s="22" customFormat="1" outlineLevel="1">
      <c r="A270" s="46">
        <f>IF(B270="","",COUNTA(B$8:B270))</f>
        <v>235</v>
      </c>
      <c r="B270" s="1" t="s">
        <v>300</v>
      </c>
      <c r="C270" s="57" t="s">
        <v>301</v>
      </c>
      <c r="D270" s="48"/>
      <c r="E270"/>
      <c r="F270" s="56"/>
      <c r="G270" s="56"/>
      <c r="H270" s="56"/>
      <c r="I270" s="56"/>
      <c r="J270" s="56"/>
      <c r="K270"/>
      <c r="L270" s="304"/>
      <c r="M270"/>
      <c r="N270" s="53"/>
      <c r="O270" s="72"/>
      <c r="P270" s="72"/>
      <c r="Q270" s="97"/>
      <c r="R270" s="173"/>
      <c r="S270" s="73"/>
    </row>
    <row r="271" spans="1:19" s="22" customFormat="1" outlineLevel="1">
      <c r="A271" s="46">
        <f>IF(B271="","",COUNTA(B$8:B271))</f>
        <v>236</v>
      </c>
      <c r="B271" s="50" t="s">
        <v>302</v>
      </c>
      <c r="C271" s="111">
        <v>403</v>
      </c>
      <c r="D271" s="287">
        <f t="shared" ref="D271:D276" si="23">CHOOSE($R$2,O271,P271,Q271)</f>
        <v>111.69499999999999</v>
      </c>
      <c r="E271" s="51" t="s">
        <v>303</v>
      </c>
      <c r="F271" s="51"/>
      <c r="G271" s="51"/>
      <c r="H271" s="51"/>
      <c r="I271" s="51"/>
      <c r="J271" s="51"/>
      <c r="K271"/>
      <c r="L271" s="110"/>
      <c r="M271"/>
      <c r="N271" s="53"/>
      <c r="O271" s="72">
        <v>111.69499999999999</v>
      </c>
      <c r="P271" s="72"/>
      <c r="Q271" s="97"/>
      <c r="R271" s="173"/>
      <c r="S271" s="73"/>
    </row>
    <row r="272" spans="1:19" s="22" customFormat="1" outlineLevel="1">
      <c r="A272" s="46">
        <f>IF(B272="","",COUNTA(B$8:B272))</f>
        <v>237</v>
      </c>
      <c r="B272" s="50" t="s">
        <v>304</v>
      </c>
      <c r="C272" s="111">
        <v>403.1</v>
      </c>
      <c r="D272" s="287">
        <f t="shared" si="23"/>
        <v>0</v>
      </c>
      <c r="E272" s="51"/>
      <c r="F272" s="51"/>
      <c r="G272" s="51"/>
      <c r="H272" s="51"/>
      <c r="I272" s="51"/>
      <c r="J272" s="51"/>
      <c r="K272"/>
      <c r="L272" s="110"/>
      <c r="M272"/>
      <c r="N272" s="53"/>
      <c r="O272" s="72">
        <v>0</v>
      </c>
      <c r="P272" s="72"/>
      <c r="Q272" s="97"/>
      <c r="R272" s="173"/>
      <c r="S272" s="73"/>
    </row>
    <row r="273" spans="1:19" s="22" customFormat="1" outlineLevel="1">
      <c r="A273" s="46">
        <f>IF(B273="","",COUNTA(B$8:B273))</f>
        <v>238</v>
      </c>
      <c r="B273" s="50" t="s">
        <v>305</v>
      </c>
      <c r="C273" s="111">
        <v>403.20000000000005</v>
      </c>
      <c r="D273" s="287">
        <f t="shared" si="23"/>
        <v>1269.58</v>
      </c>
      <c r="E273" s="51" t="s">
        <v>306</v>
      </c>
      <c r="F273" s="51"/>
      <c r="G273" s="51"/>
      <c r="H273" s="51"/>
      <c r="I273" s="51"/>
      <c r="J273" s="51"/>
      <c r="K273"/>
      <c r="L273" s="110"/>
      <c r="M273"/>
      <c r="N273" s="53"/>
      <c r="O273" s="72">
        <v>1269.58</v>
      </c>
      <c r="P273" s="72"/>
      <c r="Q273" s="97"/>
      <c r="R273" s="173"/>
      <c r="S273" s="73"/>
    </row>
    <row r="274" spans="1:19" s="22" customFormat="1" outlineLevel="1">
      <c r="A274" s="46">
        <f>IF(B274="","",COUNTA(B$8:B274))</f>
        <v>239</v>
      </c>
      <c r="B274" s="50" t="s">
        <v>307</v>
      </c>
      <c r="C274" s="111">
        <v>403.30000000000007</v>
      </c>
      <c r="D274" s="287">
        <f t="shared" si="23"/>
        <v>12920</v>
      </c>
      <c r="E274" s="51" t="s">
        <v>308</v>
      </c>
      <c r="F274" s="51"/>
      <c r="G274" s="51"/>
      <c r="H274" s="51"/>
      <c r="I274" s="51"/>
      <c r="J274" s="51"/>
      <c r="K274"/>
      <c r="L274" s="110"/>
      <c r="M274"/>
      <c r="N274" s="53"/>
      <c r="O274" s="72">
        <v>12920</v>
      </c>
      <c r="P274" s="72"/>
      <c r="Q274" s="97"/>
      <c r="R274" s="173"/>
      <c r="S274" s="73"/>
    </row>
    <row r="275" spans="1:19" s="22" customFormat="1" outlineLevel="1">
      <c r="A275" s="46">
        <f>IF(B275="","",COUNTA(B$8:B275))</f>
        <v>240</v>
      </c>
      <c r="B275" s="50" t="s">
        <v>309</v>
      </c>
      <c r="C275" s="111">
        <v>403.40000000000009</v>
      </c>
      <c r="D275" s="287">
        <f t="shared" si="23"/>
        <v>4278</v>
      </c>
      <c r="E275" s="51" t="s">
        <v>310</v>
      </c>
      <c r="F275" s="51"/>
      <c r="G275" s="51"/>
      <c r="H275" s="51"/>
      <c r="I275" s="51"/>
      <c r="J275" s="51"/>
      <c r="K275"/>
      <c r="L275" s="110"/>
      <c r="M275"/>
      <c r="N275" s="53"/>
      <c r="O275" s="72">
        <v>4278</v>
      </c>
      <c r="P275" s="72"/>
      <c r="Q275" s="97"/>
      <c r="R275" s="173"/>
      <c r="S275" s="73"/>
    </row>
    <row r="276" spans="1:19" s="22" customFormat="1" outlineLevel="1">
      <c r="A276" s="46">
        <f>IF(B276="","",COUNTA(B$8:B276))</f>
        <v>241</v>
      </c>
      <c r="B276" s="50" t="s">
        <v>311</v>
      </c>
      <c r="C276" s="111">
        <v>403.50000000000011</v>
      </c>
      <c r="D276" s="287">
        <f t="shared" si="23"/>
        <v>2131.0189999999998</v>
      </c>
      <c r="E276" s="51" t="s">
        <v>187</v>
      </c>
      <c r="F276" s="51"/>
      <c r="G276" s="51"/>
      <c r="H276" s="51"/>
      <c r="I276" s="51"/>
      <c r="J276" s="51"/>
      <c r="K276"/>
      <c r="L276" s="110"/>
      <c r="M276"/>
      <c r="N276" s="53"/>
      <c r="O276" s="72">
        <v>2131.0189999999998</v>
      </c>
      <c r="P276" s="72"/>
      <c r="Q276" s="97"/>
      <c r="R276" s="173"/>
      <c r="S276" s="73"/>
    </row>
    <row r="277" spans="1:19" outlineLevel="1">
      <c r="A277" s="46">
        <f>IF(B277="","",COUNTA(B$8:B277))</f>
        <v>242</v>
      </c>
      <c r="B277" t="str">
        <f>"Subtotal - "&amp;B270</f>
        <v>Subtotal - Depreciation Expense</v>
      </c>
      <c r="C277" s="57"/>
      <c r="D277" s="48">
        <f>SUBTOTAL(9,D271:D276)</f>
        <v>20710.294000000002</v>
      </c>
      <c r="L277" s="304"/>
      <c r="N277" s="53"/>
      <c r="O277" s="72"/>
      <c r="P277" s="72"/>
      <c r="Q277" s="97"/>
      <c r="R277" s="173"/>
      <c r="S277" s="52"/>
    </row>
    <row r="278" spans="1:19" outlineLevel="1">
      <c r="A278" s="46" t="str">
        <f>IF(B278="","",COUNTA(B$8:B278))</f>
        <v/>
      </c>
      <c r="C278" s="57"/>
      <c r="L278" s="304"/>
      <c r="N278" s="53"/>
      <c r="O278" s="72"/>
      <c r="P278" s="72"/>
      <c r="Q278" s="97"/>
      <c r="R278" s="173"/>
      <c r="S278" s="52"/>
    </row>
    <row r="279" spans="1:19" outlineLevel="1">
      <c r="A279" s="46">
        <f>IF(B279="","",COUNTA(B$8:B279))</f>
        <v>243</v>
      </c>
      <c r="B279" s="1" t="s">
        <v>312</v>
      </c>
      <c r="C279" s="57"/>
      <c r="L279" s="304"/>
      <c r="N279" s="53"/>
      <c r="O279" s="72"/>
      <c r="P279" s="72"/>
      <c r="Q279" s="97"/>
      <c r="R279" s="173"/>
      <c r="S279" s="52"/>
    </row>
    <row r="280" spans="1:19" outlineLevel="1">
      <c r="A280" s="46">
        <f>IF(B280="","",COUNTA(B$8:B280))</f>
        <v>244</v>
      </c>
      <c r="B280" s="50" t="s">
        <v>313</v>
      </c>
      <c r="C280" s="111">
        <v>404.1</v>
      </c>
      <c r="D280" s="287">
        <f t="shared" ref="D280:D286" si="24">CHOOSE($R$2,O280,P280,Q280)</f>
        <v>1701</v>
      </c>
      <c r="E280" s="51" t="s">
        <v>303</v>
      </c>
      <c r="F280" s="51"/>
      <c r="G280" s="51"/>
      <c r="H280" s="51"/>
      <c r="I280" s="51"/>
      <c r="J280" s="51"/>
      <c r="L280" s="110"/>
      <c r="N280" s="53"/>
      <c r="O280" s="72">
        <v>1701</v>
      </c>
      <c r="P280" s="72"/>
      <c r="Q280" s="97"/>
      <c r="R280" s="173"/>
      <c r="S280" s="52"/>
    </row>
    <row r="281" spans="1:19" outlineLevel="1">
      <c r="A281" s="46">
        <f>IF(B281="","",COUNTA(B$8:B281))</f>
        <v>245</v>
      </c>
      <c r="B281" s="50" t="s">
        <v>314</v>
      </c>
      <c r="C281" s="111">
        <v>404.2</v>
      </c>
      <c r="D281" s="287">
        <f t="shared" si="24"/>
        <v>0</v>
      </c>
      <c r="E281" s="51"/>
      <c r="F281" s="51"/>
      <c r="G281" s="51"/>
      <c r="H281" s="51"/>
      <c r="I281" s="51"/>
      <c r="J281" s="51"/>
      <c r="L281" s="110"/>
      <c r="N281" s="53"/>
      <c r="O281" s="72">
        <v>0</v>
      </c>
      <c r="P281" s="72"/>
      <c r="Q281" s="97"/>
      <c r="R281" s="173"/>
      <c r="S281" s="52"/>
    </row>
    <row r="282" spans="1:19" outlineLevel="1">
      <c r="A282" s="46">
        <f>IF(B282="","",COUNTA(B$8:B282))</f>
        <v>246</v>
      </c>
      <c r="B282" s="50" t="s">
        <v>315</v>
      </c>
      <c r="C282" s="111">
        <v>404.3</v>
      </c>
      <c r="D282" s="287">
        <f t="shared" si="24"/>
        <v>0</v>
      </c>
      <c r="E282" s="51"/>
      <c r="F282" s="51"/>
      <c r="G282" s="51"/>
      <c r="H282" s="51"/>
      <c r="I282" s="51"/>
      <c r="J282" s="51"/>
      <c r="L282" s="110"/>
      <c r="N282" s="53"/>
      <c r="O282" s="72">
        <v>0</v>
      </c>
      <c r="P282" s="72"/>
      <c r="Q282" s="97"/>
      <c r="R282" s="173"/>
      <c r="S282" s="52"/>
    </row>
    <row r="283" spans="1:19" outlineLevel="1">
      <c r="A283" s="46">
        <f>IF(B283="","",COUNTA(B$8:B283))</f>
        <v>247</v>
      </c>
      <c r="B283" s="50" t="s">
        <v>316</v>
      </c>
      <c r="C283" s="111">
        <v>405</v>
      </c>
      <c r="D283" s="287">
        <f t="shared" si="24"/>
        <v>0</v>
      </c>
      <c r="E283" s="51"/>
      <c r="F283" s="51"/>
      <c r="G283" s="51"/>
      <c r="H283" s="51"/>
      <c r="I283" s="51"/>
      <c r="J283" s="51"/>
      <c r="L283" s="110"/>
      <c r="N283" s="53"/>
      <c r="O283" s="72">
        <v>0</v>
      </c>
      <c r="P283" s="72"/>
      <c r="Q283" s="97"/>
      <c r="R283" s="173"/>
      <c r="S283" s="52"/>
    </row>
    <row r="284" spans="1:19" outlineLevel="1">
      <c r="A284" s="46">
        <f>IF(B284="","",COUNTA(B$8:B284))</f>
        <v>248</v>
      </c>
      <c r="B284" s="50" t="s">
        <v>317</v>
      </c>
      <c r="C284" s="111">
        <v>406</v>
      </c>
      <c r="D284" s="287">
        <f t="shared" si="24"/>
        <v>0</v>
      </c>
      <c r="E284" s="51"/>
      <c r="F284" s="51"/>
      <c r="G284" s="51"/>
      <c r="H284" s="51"/>
      <c r="I284" s="51"/>
      <c r="J284" s="51"/>
      <c r="L284" s="110"/>
      <c r="N284" s="53"/>
      <c r="O284" s="72">
        <v>0</v>
      </c>
      <c r="P284" s="72"/>
      <c r="Q284" s="97"/>
      <c r="R284" s="173"/>
      <c r="S284" s="52"/>
    </row>
    <row r="285" spans="1:19" outlineLevel="1">
      <c r="A285" s="46">
        <f>IF(B285="","",COUNTA(B$8:B285))</f>
        <v>249</v>
      </c>
      <c r="B285" s="50" t="s">
        <v>318</v>
      </c>
      <c r="C285" s="111">
        <v>407.1</v>
      </c>
      <c r="D285" s="287">
        <f t="shared" si="24"/>
        <v>0</v>
      </c>
      <c r="E285" s="51"/>
      <c r="F285" s="51"/>
      <c r="G285" s="51"/>
      <c r="H285" s="51"/>
      <c r="I285" s="51"/>
      <c r="J285" s="51"/>
      <c r="L285" s="110"/>
      <c r="N285" s="53"/>
      <c r="O285" s="72">
        <v>0</v>
      </c>
      <c r="P285" s="72"/>
      <c r="Q285" s="97"/>
      <c r="R285" s="173"/>
      <c r="S285" s="52"/>
    </row>
    <row r="286" spans="1:19" outlineLevel="1">
      <c r="A286" s="46">
        <f>IF(B286="","",COUNTA(B$8:B286))</f>
        <v>250</v>
      </c>
      <c r="B286" s="50" t="s">
        <v>319</v>
      </c>
      <c r="C286" s="111">
        <v>407.2</v>
      </c>
      <c r="D286" s="287">
        <f t="shared" si="24"/>
        <v>0</v>
      </c>
      <c r="E286" s="51"/>
      <c r="F286" s="51"/>
      <c r="G286" s="51"/>
      <c r="H286" s="51"/>
      <c r="I286" s="51"/>
      <c r="J286" s="51"/>
      <c r="L286" s="110"/>
      <c r="N286" s="53"/>
      <c r="O286" s="72">
        <v>0</v>
      </c>
      <c r="P286" s="72"/>
      <c r="Q286" s="97"/>
      <c r="R286" s="173"/>
      <c r="S286" s="52"/>
    </row>
    <row r="287" spans="1:19" outlineLevel="1">
      <c r="A287" s="46">
        <f>IF(B287="","",COUNTA(B$8:B287))</f>
        <v>251</v>
      </c>
      <c r="B287" t="str">
        <f>"Subtotal - "&amp;B279</f>
        <v>Subtotal - Amortization Expense</v>
      </c>
      <c r="C287" s="57"/>
      <c r="D287" s="48">
        <f>SUBTOTAL(9,D280:D286)</f>
        <v>1701</v>
      </c>
      <c r="L287" s="304"/>
      <c r="N287" s="53"/>
      <c r="O287" s="72"/>
      <c r="P287" s="72"/>
      <c r="Q287" s="97"/>
      <c r="R287" s="173"/>
      <c r="S287" s="52"/>
    </row>
    <row r="288" spans="1:19" outlineLevel="1">
      <c r="A288" s="46" t="str">
        <f>IF(B288="","",COUNTA(B$8:B288))</f>
        <v/>
      </c>
      <c r="C288" s="57"/>
      <c r="L288" s="304"/>
      <c r="N288" s="53"/>
      <c r="O288" s="72"/>
      <c r="P288" s="72"/>
      <c r="Q288" s="97"/>
      <c r="R288" s="173"/>
      <c r="S288" s="52"/>
    </row>
    <row r="289" spans="1:19">
      <c r="A289" s="46">
        <f>IF(B289="","",COUNTA(B$8:B289))</f>
        <v>252</v>
      </c>
      <c r="B289" s="10" t="str">
        <f>"Total "&amp;B269</f>
        <v>Total Adjustments, Depreciation and Amortization Expense</v>
      </c>
      <c r="C289" s="57"/>
      <c r="D289" s="48">
        <f>SUBTOTAL(9,D270:D288)</f>
        <v>22411.294000000002</v>
      </c>
      <c r="L289" s="304"/>
      <c r="N289" s="53"/>
      <c r="O289" s="72"/>
      <c r="P289" s="72"/>
      <c r="Q289" s="97"/>
      <c r="R289" s="173"/>
      <c r="S289" s="52"/>
    </row>
    <row r="290" spans="1:19">
      <c r="A290" s="46" t="str">
        <f>IF(B290="","",COUNTA(B$8:B290))</f>
        <v/>
      </c>
      <c r="C290" s="57"/>
      <c r="L290" s="304"/>
      <c r="N290" s="53"/>
      <c r="O290" s="72"/>
      <c r="P290" s="72"/>
      <c r="Q290" s="97"/>
      <c r="R290" s="173"/>
      <c r="S290" s="52"/>
    </row>
    <row r="291" spans="1:19">
      <c r="A291" s="46">
        <f>IF(B291="","",COUNTA(B$8:B291))</f>
        <v>253</v>
      </c>
      <c r="B291" s="10" t="s">
        <v>320</v>
      </c>
      <c r="C291" s="57"/>
      <c r="L291" s="304"/>
      <c r="N291" s="53"/>
      <c r="O291" s="72"/>
      <c r="P291" s="72"/>
      <c r="Q291" s="97"/>
      <c r="R291" s="173"/>
      <c r="S291" s="52"/>
    </row>
    <row r="292" spans="1:19" outlineLevel="1">
      <c r="A292" s="46">
        <f>IF(B292="","",COUNTA(B$8:B292))</f>
        <v>254</v>
      </c>
      <c r="B292" s="1" t="s">
        <v>321</v>
      </c>
      <c r="C292" s="57"/>
      <c r="L292" s="304"/>
      <c r="N292" s="53"/>
      <c r="O292" s="72"/>
      <c r="P292" s="72"/>
      <c r="Q292" s="97"/>
      <c r="R292" s="173"/>
      <c r="S292" s="52"/>
    </row>
    <row r="293" spans="1:19" outlineLevel="1">
      <c r="A293" s="46">
        <f>IF(B293="","",COUNTA(B$8:B293))</f>
        <v>255</v>
      </c>
      <c r="B293" s="50" t="s">
        <v>322</v>
      </c>
      <c r="C293" s="111">
        <v>408.1</v>
      </c>
      <c r="D293" s="287">
        <f>CHOOSE($R$2,O293,P293,Q293)</f>
        <v>75</v>
      </c>
      <c r="E293" s="51" t="s">
        <v>187</v>
      </c>
      <c r="F293" s="51"/>
      <c r="G293" s="51"/>
      <c r="H293" s="51"/>
      <c r="I293" s="51"/>
      <c r="J293" s="51"/>
      <c r="L293" s="110"/>
      <c r="N293" s="53"/>
      <c r="O293" s="72">
        <v>75</v>
      </c>
      <c r="P293" s="72"/>
      <c r="Q293" s="97"/>
      <c r="R293" s="173"/>
      <c r="S293" s="52"/>
    </row>
    <row r="294" spans="1:19" outlineLevel="1">
      <c r="A294" s="46">
        <f>IF(B294="","",COUNTA(B$8:B294))</f>
        <v>256</v>
      </c>
      <c r="B294" s="50" t="s">
        <v>323</v>
      </c>
      <c r="C294" s="111">
        <v>408.2</v>
      </c>
      <c r="D294" s="287">
        <f>CHOOSE($R$2,O294,P294,Q294)</f>
        <v>2045</v>
      </c>
      <c r="E294" s="51" t="s">
        <v>145</v>
      </c>
      <c r="F294" s="51"/>
      <c r="G294" s="51"/>
      <c r="H294" s="51"/>
      <c r="I294" s="51"/>
      <c r="J294" s="51"/>
      <c r="L294" s="110"/>
      <c r="N294" s="53"/>
      <c r="O294" s="72">
        <v>2045</v>
      </c>
      <c r="P294" s="72"/>
      <c r="Q294" s="97"/>
      <c r="R294" s="173"/>
      <c r="S294" s="52"/>
    </row>
    <row r="295" spans="1:19" outlineLevel="1">
      <c r="A295" s="46">
        <f>IF(B295="","",COUNTA(B$8:B295))</f>
        <v>257</v>
      </c>
      <c r="B295" s="50" t="s">
        <v>324</v>
      </c>
      <c r="C295" s="111">
        <v>408.3</v>
      </c>
      <c r="D295" s="287">
        <f>CHOOSE($R$2,O295,P295,Q295)</f>
        <v>14</v>
      </c>
      <c r="E295" s="51"/>
      <c r="F295" s="51" t="s">
        <v>89</v>
      </c>
      <c r="G295" s="51" t="s">
        <v>89</v>
      </c>
      <c r="H295" s="51"/>
      <c r="I295" s="51"/>
      <c r="J295" s="51" t="s">
        <v>112</v>
      </c>
      <c r="L295" s="110"/>
      <c r="N295" s="53"/>
      <c r="O295" s="72">
        <v>14</v>
      </c>
      <c r="P295" s="72"/>
      <c r="Q295" s="97"/>
      <c r="R295" s="173"/>
      <c r="S295" s="52"/>
    </row>
    <row r="296" spans="1:19" outlineLevel="1">
      <c r="A296" s="46">
        <f>IF(B296="","",COUNTA(B$8:B296))</f>
        <v>258</v>
      </c>
      <c r="B296" t="str">
        <f>"Subtotal - "&amp;B292</f>
        <v>Subtotal - Taxes Other Than Income Taxes</v>
      </c>
      <c r="C296" s="57"/>
      <c r="D296" s="48">
        <f>SUBTOTAL(9,D293:D295)</f>
        <v>2134</v>
      </c>
      <c r="L296" s="304"/>
      <c r="N296" s="53"/>
      <c r="O296" s="72"/>
      <c r="P296" s="72"/>
      <c r="Q296" s="97"/>
      <c r="R296" s="173"/>
      <c r="S296" s="52"/>
    </row>
    <row r="297" spans="1:19" outlineLevel="1">
      <c r="A297" s="46" t="str">
        <f>IF(B297="","",COUNTA(B$8:B297))</f>
        <v/>
      </c>
      <c r="B297" s="9"/>
      <c r="C297" s="57"/>
      <c r="L297" s="304"/>
      <c r="N297" s="53"/>
      <c r="O297" s="72"/>
      <c r="P297" s="72"/>
      <c r="Q297" s="97"/>
      <c r="R297" s="173"/>
      <c r="S297" s="52"/>
    </row>
    <row r="298" spans="1:19" outlineLevel="1">
      <c r="A298" s="46">
        <f>IF(B298="","",COUNTA(B$8:B298))</f>
        <v>259</v>
      </c>
      <c r="B298" s="1" t="s">
        <v>325</v>
      </c>
      <c r="C298" s="57"/>
      <c r="L298" s="304"/>
      <c r="N298" s="53"/>
      <c r="O298" s="72"/>
      <c r="P298" s="72"/>
      <c r="Q298" s="97"/>
      <c r="R298" s="173"/>
      <c r="S298" s="52"/>
    </row>
    <row r="299" spans="1:19" s="22" customFormat="1" outlineLevel="1">
      <c r="A299" s="46">
        <f>IF(B299="","",COUNTA(B$8:B299))</f>
        <v>260</v>
      </c>
      <c r="B299" s="50" t="s">
        <v>326</v>
      </c>
      <c r="C299" s="111">
        <v>409.1</v>
      </c>
      <c r="D299" s="287">
        <f>CHOOSE($R$2,O299,P299,Q299)</f>
        <v>2143</v>
      </c>
      <c r="E299" s="51" t="s">
        <v>327</v>
      </c>
      <c r="F299" s="51"/>
      <c r="G299" s="51"/>
      <c r="H299" s="51"/>
      <c r="I299" s="51"/>
      <c r="J299" s="51"/>
      <c r="K299"/>
      <c r="L299" s="110"/>
      <c r="M299"/>
      <c r="N299" s="53"/>
      <c r="O299" s="72">
        <v>2143</v>
      </c>
      <c r="P299" s="72"/>
      <c r="Q299" s="97"/>
      <c r="R299" s="173"/>
      <c r="S299" s="73"/>
    </row>
    <row r="300" spans="1:19" outlineLevel="1">
      <c r="A300" s="46">
        <f>IF(B300="","",COUNTA(B$8:B300))</f>
        <v>261</v>
      </c>
      <c r="B300" s="50" t="s">
        <v>328</v>
      </c>
      <c r="C300" s="111">
        <v>409.2</v>
      </c>
      <c r="D300" s="287">
        <f>CHOOSE($R$2,O300,P300,Q300)</f>
        <v>79</v>
      </c>
      <c r="E300" s="51" t="s">
        <v>327</v>
      </c>
      <c r="F300" s="51"/>
      <c r="G300" s="51"/>
      <c r="H300" s="51"/>
      <c r="I300" s="51"/>
      <c r="J300" s="51"/>
      <c r="L300" s="110"/>
      <c r="N300" s="53"/>
      <c r="O300" s="72">
        <v>79</v>
      </c>
      <c r="P300" s="72"/>
      <c r="Q300" s="97"/>
      <c r="R300" s="173"/>
      <c r="S300" s="52"/>
    </row>
    <row r="301" spans="1:19" s="22" customFormat="1" outlineLevel="1">
      <c r="A301" s="46">
        <f>IF(B301="","",COUNTA(B$8:B301))</f>
        <v>262</v>
      </c>
      <c r="B301" s="50" t="s">
        <v>329</v>
      </c>
      <c r="C301" s="111">
        <v>410.1</v>
      </c>
      <c r="D301" s="287">
        <f>CHOOSE($R$2,O301,P301,Q301)</f>
        <v>0</v>
      </c>
      <c r="E301" s="51"/>
      <c r="F301" s="51"/>
      <c r="G301" s="51"/>
      <c r="H301" s="51"/>
      <c r="I301" s="51"/>
      <c r="J301" s="51"/>
      <c r="K301"/>
      <c r="L301" s="110"/>
      <c r="M301"/>
      <c r="N301" s="53"/>
      <c r="O301" s="72">
        <v>0</v>
      </c>
      <c r="P301" s="72"/>
      <c r="Q301" s="97"/>
      <c r="R301" s="173"/>
      <c r="S301" s="73"/>
    </row>
    <row r="302" spans="1:19" s="22" customFormat="1" outlineLevel="1">
      <c r="A302" s="46">
        <f>IF(B302="","",COUNTA(B$8:B302))</f>
        <v>263</v>
      </c>
      <c r="B302" s="50" t="s">
        <v>330</v>
      </c>
      <c r="C302" s="111">
        <v>411.1</v>
      </c>
      <c r="D302" s="287">
        <f>CHOOSE($R$2,O302,P302,Q302)</f>
        <v>-580</v>
      </c>
      <c r="E302" s="51" t="s">
        <v>187</v>
      </c>
      <c r="F302" s="51"/>
      <c r="G302" s="51"/>
      <c r="H302" s="51"/>
      <c r="I302" s="51"/>
      <c r="J302" s="51"/>
      <c r="K302"/>
      <c r="L302" s="110"/>
      <c r="M302"/>
      <c r="N302" s="53"/>
      <c r="O302" s="72">
        <v>-580</v>
      </c>
      <c r="P302" s="72"/>
      <c r="Q302" s="97"/>
      <c r="R302" s="173"/>
      <c r="S302" s="73"/>
    </row>
    <row r="303" spans="1:19" outlineLevel="1">
      <c r="A303" s="46">
        <f>IF(B303="","",COUNTA(B$8:B303))</f>
        <v>264</v>
      </c>
      <c r="B303" s="50" t="s">
        <v>331</v>
      </c>
      <c r="C303" s="111">
        <v>411.4</v>
      </c>
      <c r="D303" s="287">
        <f>CHOOSE($R$2,O303,P303,Q303)</f>
        <v>0</v>
      </c>
      <c r="E303" s="51"/>
      <c r="F303" s="51"/>
      <c r="G303" s="51"/>
      <c r="H303" s="51"/>
      <c r="I303" s="51"/>
      <c r="J303" s="51"/>
      <c r="L303" s="110"/>
      <c r="N303" s="53"/>
      <c r="O303" s="72">
        <v>0</v>
      </c>
      <c r="P303" s="72"/>
      <c r="Q303" s="97"/>
      <c r="R303" s="173"/>
      <c r="S303" s="52"/>
    </row>
    <row r="304" spans="1:19" outlineLevel="1">
      <c r="A304" s="46">
        <f>IF(B304="","",COUNTA(B$8:B304))</f>
        <v>265</v>
      </c>
      <c r="B304" t="str">
        <f>"Subtotal - "&amp;B298</f>
        <v>Subtotal - Income Taxes</v>
      </c>
      <c r="C304" s="57"/>
      <c r="D304" s="48">
        <f>SUBTOTAL(9,D299:D303)</f>
        <v>1642</v>
      </c>
      <c r="L304" s="304"/>
      <c r="N304" s="53"/>
      <c r="O304" s="72"/>
      <c r="P304" s="72"/>
      <c r="Q304" s="97"/>
      <c r="R304" s="173"/>
      <c r="S304" s="52"/>
    </row>
    <row r="305" spans="1:19" outlineLevel="1">
      <c r="A305" s="46" t="str">
        <f>IF(B305="","",COUNTA(B$8:B305))</f>
        <v/>
      </c>
      <c r="C305" s="57"/>
      <c r="L305" s="304"/>
      <c r="N305" s="53"/>
      <c r="O305" s="72"/>
      <c r="P305" s="72"/>
      <c r="Q305" s="97"/>
      <c r="R305" s="173"/>
      <c r="S305" s="52"/>
    </row>
    <row r="306" spans="1:19">
      <c r="A306" s="46">
        <f>IF(B306="","",COUNTA(B$8:B306))</f>
        <v>266</v>
      </c>
      <c r="B306" s="10" t="str">
        <f>"Total "&amp;B291</f>
        <v>Total Taxes</v>
      </c>
      <c r="C306" s="57"/>
      <c r="D306" s="48">
        <f>SUBTOTAL(9,D293:D304)</f>
        <v>3776</v>
      </c>
      <c r="L306" s="304"/>
      <c r="N306" s="53"/>
      <c r="O306" s="72"/>
      <c r="P306" s="72"/>
      <c r="Q306" s="97"/>
      <c r="R306" s="173"/>
      <c r="S306" s="52"/>
    </row>
    <row r="307" spans="1:19">
      <c r="A307" s="46" t="str">
        <f>IF(B307="","",COUNTA(B$8:B307))</f>
        <v/>
      </c>
      <c r="C307" s="57"/>
      <c r="L307" s="304"/>
      <c r="N307" s="53"/>
      <c r="O307" s="72"/>
      <c r="P307" s="72"/>
      <c r="Q307" s="97"/>
      <c r="R307" s="173"/>
      <c r="S307" s="52"/>
    </row>
    <row r="308" spans="1:19">
      <c r="A308" s="46">
        <f>IF(B308="","",COUNTA(B$8:B308))</f>
        <v>267</v>
      </c>
      <c r="B308" s="1" t="s">
        <v>332</v>
      </c>
      <c r="C308" s="57"/>
      <c r="E308" s="48"/>
      <c r="F308" s="20"/>
      <c r="L308" s="304"/>
      <c r="N308" s="53"/>
      <c r="O308" s="72"/>
      <c r="P308" s="72"/>
      <c r="Q308" s="97"/>
      <c r="R308" s="173"/>
      <c r="S308" s="52"/>
    </row>
    <row r="309" spans="1:19">
      <c r="A309" s="46">
        <f>IF(B309="","",COUNTA(B$8:B309))</f>
        <v>268</v>
      </c>
      <c r="B309" s="1" t="s">
        <v>333</v>
      </c>
      <c r="C309" s="57"/>
      <c r="D309" s="48">
        <f>SUBTOTAL(9,D127:D306)</f>
        <v>285985.44362438819</v>
      </c>
      <c r="L309" s="304"/>
      <c r="N309" s="53"/>
      <c r="O309" s="72"/>
      <c r="P309" s="72"/>
      <c r="Q309" s="97"/>
      <c r="R309" s="173"/>
      <c r="S309" s="52"/>
    </row>
    <row r="310" spans="1:19">
      <c r="A310" s="46">
        <f>IF(B310="","",COUNTA(B$8:B310))</f>
        <v>269</v>
      </c>
      <c r="B310" s="1" t="s">
        <v>334</v>
      </c>
      <c r="C310" s="57"/>
      <c r="D310" s="48">
        <f>D124*ROR_System</f>
        <v>38965</v>
      </c>
      <c r="E310" s="51" t="s">
        <v>335</v>
      </c>
      <c r="F310" s="51"/>
      <c r="G310" s="51"/>
      <c r="H310" s="51"/>
      <c r="I310" s="51"/>
      <c r="J310" s="51"/>
      <c r="L310" s="304"/>
      <c r="N310" s="53"/>
      <c r="O310" s="72"/>
      <c r="P310" s="72"/>
      <c r="Q310" s="97"/>
      <c r="R310" s="173"/>
      <c r="S310" s="52"/>
    </row>
    <row r="311" spans="1:19">
      <c r="A311" s="46">
        <f>IF(B311="","",COUNTA(B$8:B311))</f>
        <v>270</v>
      </c>
      <c r="B311" s="1" t="s">
        <v>336</v>
      </c>
      <c r="C311" s="57"/>
      <c r="E311" s="48"/>
      <c r="F311" s="48"/>
      <c r="G311" s="48"/>
      <c r="H311" s="48"/>
      <c r="I311" s="48"/>
      <c r="J311" s="48"/>
      <c r="K311" s="48"/>
      <c r="L311" s="304"/>
      <c r="M311" s="48"/>
      <c r="N311" s="53"/>
      <c r="O311" s="72"/>
      <c r="P311" s="72"/>
      <c r="Q311" s="97"/>
      <c r="R311" s="173"/>
      <c r="S311" s="52"/>
    </row>
    <row r="312" spans="1:19">
      <c r="A312" s="46">
        <f>IF(B312="","",COUNTA(B$8:B312))</f>
        <v>271</v>
      </c>
      <c r="B312" s="50" t="str">
        <f>'General Inputs'!C25</f>
        <v>Federal Income Tax</v>
      </c>
      <c r="C312" s="57"/>
      <c r="D312" s="287">
        <f>'General Inputs'!E25</f>
        <v>5294</v>
      </c>
      <c r="E312" s="51" t="s">
        <v>327</v>
      </c>
      <c r="F312" s="51"/>
      <c r="G312" s="51"/>
      <c r="H312" s="51"/>
      <c r="I312" s="51"/>
      <c r="J312" s="51"/>
      <c r="L312" s="304"/>
      <c r="N312" s="53"/>
      <c r="O312" s="72"/>
      <c r="P312" s="72"/>
      <c r="Q312" s="97"/>
      <c r="R312" s="173"/>
      <c r="S312" s="52"/>
    </row>
    <row r="313" spans="1:19">
      <c r="A313" s="46">
        <f>IF(B313="","",COUNTA(B$8:B313))</f>
        <v>272</v>
      </c>
      <c r="B313" s="50" t="str">
        <f>'General Inputs'!C26</f>
        <v>State Utility Tax</v>
      </c>
      <c r="C313" s="57"/>
      <c r="D313" s="287">
        <f>'General Inputs'!E26</f>
        <v>2490</v>
      </c>
      <c r="E313" s="51" t="s">
        <v>327</v>
      </c>
      <c r="F313" s="51"/>
      <c r="G313" s="51"/>
      <c r="H313" s="51"/>
      <c r="I313" s="51"/>
      <c r="J313" s="51"/>
      <c r="L313" s="304"/>
      <c r="N313" s="53"/>
      <c r="O313" s="72"/>
      <c r="P313" s="72"/>
      <c r="Q313" s="97"/>
      <c r="R313" s="173"/>
      <c r="S313" s="52"/>
    </row>
    <row r="314" spans="1:19">
      <c r="A314" s="46">
        <f>IF(B314="","",COUNTA(B$8:B314))</f>
        <v>273</v>
      </c>
      <c r="B314" s="50" t="str">
        <f>'General Inputs'!C27</f>
        <v>Bad Debts</v>
      </c>
      <c r="C314" s="57"/>
      <c r="D314" s="287">
        <f>'General Inputs'!E27</f>
        <v>440</v>
      </c>
      <c r="E314" s="51"/>
      <c r="F314" s="51" t="s">
        <v>89</v>
      </c>
      <c r="G314" s="51" t="s">
        <v>89</v>
      </c>
      <c r="H314" s="51"/>
      <c r="I314" s="51"/>
      <c r="J314" s="51" t="s">
        <v>111</v>
      </c>
      <c r="L314" s="304"/>
      <c r="N314" s="53"/>
      <c r="O314" s="72"/>
      <c r="P314" s="72"/>
      <c r="Q314" s="97"/>
      <c r="R314" s="173"/>
      <c r="S314" s="52"/>
    </row>
    <row r="315" spans="1:19">
      <c r="A315" s="46">
        <f>IF(B315="","",COUNTA(B$8:B315))</f>
        <v>274</v>
      </c>
      <c r="B315" s="50" t="str">
        <f>'General Inputs'!C28</f>
        <v>Annual Filing Fee</v>
      </c>
      <c r="C315" s="57"/>
      <c r="D315" s="287">
        <f>'General Inputs'!E28</f>
        <v>0</v>
      </c>
      <c r="E315" s="51"/>
      <c r="F315" s="51"/>
      <c r="G315" s="51"/>
      <c r="H315" s="51"/>
      <c r="I315" s="51"/>
      <c r="J315" s="51"/>
      <c r="L315" s="304"/>
      <c r="N315" s="53"/>
      <c r="O315" s="72"/>
      <c r="P315" s="72"/>
      <c r="Q315" s="97"/>
      <c r="R315" s="173"/>
      <c r="S315" s="52"/>
    </row>
    <row r="316" spans="1:19">
      <c r="A316" s="46">
        <f>IF(B316="","",COUNTA(B$8:B316))</f>
        <v>275</v>
      </c>
      <c r="B316" s="10" t="str">
        <f>"TOTAL "&amp;B308</f>
        <v>TOTAL REVENUE REQUIREMENT AT EQUAL RATES OF RETURN</v>
      </c>
      <c r="C316" s="57"/>
      <c r="D316" s="289">
        <f>SUM(D309:D315)</f>
        <v>333174.44362438819</v>
      </c>
      <c r="E316" s="1"/>
      <c r="F316" s="1"/>
      <c r="G316" s="1"/>
      <c r="H316" s="1"/>
      <c r="I316" s="1"/>
      <c r="J316" s="1"/>
      <c r="K316" s="1"/>
      <c r="L316" s="307"/>
      <c r="M316" s="1"/>
      <c r="N316" s="83"/>
      <c r="Q316" s="97"/>
      <c r="R316" s="173"/>
      <c r="S316" s="52"/>
    </row>
    <row r="317" spans="1:19">
      <c r="A317" s="46" t="str">
        <f>IF(B317="","",COUNTA(B$8:B317))</f>
        <v/>
      </c>
      <c r="C317" s="57"/>
      <c r="E317" s="48"/>
      <c r="F317" s="42"/>
      <c r="L317" s="304"/>
      <c r="N317" s="53"/>
      <c r="Q317" s="97"/>
      <c r="R317" s="173"/>
      <c r="S317" s="52"/>
    </row>
    <row r="318" spans="1:19">
      <c r="A318" s="46" t="str">
        <f>IF(B318="","",COUNTA(B$8:B318))</f>
        <v/>
      </c>
      <c r="B318" s="10"/>
      <c r="C318" s="57"/>
      <c r="L318" s="304"/>
      <c r="N318" s="53"/>
      <c r="Q318" s="97"/>
      <c r="R318" s="173"/>
      <c r="S318" s="52"/>
    </row>
    <row r="319" spans="1:19">
      <c r="A319" s="46">
        <f>IF(B319="","",COUNTA(B$8:B319))</f>
        <v>276</v>
      </c>
      <c r="B319" s="10" t="s">
        <v>337</v>
      </c>
      <c r="L319" s="304"/>
      <c r="N319" s="52"/>
      <c r="Q319" s="97"/>
      <c r="R319" s="173"/>
      <c r="S319" s="52"/>
    </row>
    <row r="320" spans="1:19" outlineLevel="1">
      <c r="A320" s="46" t="str">
        <f>IF(B320="","",COUNTA(B$8:B320))</f>
        <v/>
      </c>
      <c r="B320" s="67"/>
      <c r="D320" s="290"/>
      <c r="L320" s="304"/>
      <c r="N320" s="52"/>
      <c r="Q320" s="97"/>
      <c r="R320" s="173"/>
      <c r="S320" s="52"/>
    </row>
    <row r="321" spans="1:19" s="22" customFormat="1" outlineLevel="1">
      <c r="A321" s="46">
        <f>IF(B321="","",COUNTA(B$8:B321))</f>
        <v>277</v>
      </c>
      <c r="B321" s="67" t="s">
        <v>303</v>
      </c>
      <c r="C321" s="46"/>
      <c r="D321" s="290">
        <f>D$22</f>
        <v>3807.0298399999997</v>
      </c>
      <c r="E321">
        <f t="shared" ref="E321:E337" si="25">COUNTIF($E$11:$E$316,B321)</f>
        <v>2</v>
      </c>
      <c r="F321"/>
      <c r="G321"/>
      <c r="H321"/>
      <c r="I321"/>
      <c r="J321"/>
      <c r="K321"/>
      <c r="L321" s="304"/>
      <c r="M321"/>
      <c r="N321" s="52"/>
      <c r="O321" s="48"/>
      <c r="P321" s="48"/>
      <c r="Q321" s="97"/>
      <c r="R321" s="173"/>
      <c r="S321" s="73"/>
    </row>
    <row r="322" spans="1:19" s="22" customFormat="1" outlineLevel="1">
      <c r="A322" s="46">
        <f>IF(B322="","",COUNTA(B$8:B322))</f>
        <v>278</v>
      </c>
      <c r="B322" s="67" t="s">
        <v>306</v>
      </c>
      <c r="C322" s="46"/>
      <c r="D322" s="290">
        <f>D30</f>
        <v>74093.503830000016</v>
      </c>
      <c r="E322">
        <f t="shared" si="25"/>
        <v>1</v>
      </c>
      <c r="F322"/>
      <c r="G322"/>
      <c r="H322"/>
      <c r="I322"/>
      <c r="J322"/>
      <c r="K322"/>
      <c r="L322" s="304"/>
      <c r="M322"/>
      <c r="N322" s="52"/>
      <c r="O322" s="48"/>
      <c r="P322" s="48"/>
      <c r="Q322" s="97"/>
      <c r="R322" s="173"/>
      <c r="S322" s="73"/>
    </row>
    <row r="323" spans="1:19" s="22" customFormat="1" outlineLevel="1">
      <c r="A323" s="46">
        <f>IF(B323="","",COUNTA(B$8:B323))</f>
        <v>279</v>
      </c>
      <c r="B323" s="67" t="s">
        <v>308</v>
      </c>
      <c r="C323" s="46"/>
      <c r="D323" s="290">
        <f>D44</f>
        <v>637036.61778999993</v>
      </c>
      <c r="E323">
        <f t="shared" si="25"/>
        <v>1</v>
      </c>
      <c r="F323"/>
      <c r="G323"/>
      <c r="H323"/>
      <c r="I323"/>
      <c r="J323"/>
      <c r="K323"/>
      <c r="L323" s="304"/>
      <c r="M323"/>
      <c r="N323" s="52"/>
      <c r="O323" s="48"/>
      <c r="P323" s="48"/>
      <c r="Q323" s="97"/>
      <c r="R323" s="173"/>
      <c r="S323" s="73"/>
    </row>
    <row r="324" spans="1:19" s="22" customFormat="1" outlineLevel="1">
      <c r="A324" s="46">
        <f>IF(B324="","",COUNTA(B$8:B324))</f>
        <v>280</v>
      </c>
      <c r="B324" s="67" t="s">
        <v>310</v>
      </c>
      <c r="C324" s="46"/>
      <c r="D324" s="290">
        <f>D57</f>
        <v>40661.940430000002</v>
      </c>
      <c r="E324">
        <f t="shared" si="25"/>
        <v>1</v>
      </c>
      <c r="F324"/>
      <c r="G324"/>
      <c r="H324"/>
      <c r="L324" s="305"/>
      <c r="N324" s="73"/>
      <c r="O324" s="63"/>
      <c r="P324" s="63"/>
      <c r="Q324" s="97"/>
      <c r="R324" s="173"/>
      <c r="S324" s="73"/>
    </row>
    <row r="325" spans="1:19" outlineLevel="1">
      <c r="A325" s="46">
        <f>IF(B325="","",COUNTA(B$8:B325))</f>
        <v>281</v>
      </c>
      <c r="B325" s="67" t="s">
        <v>187</v>
      </c>
      <c r="D325" s="290">
        <f>D59</f>
        <v>781189.00691999984</v>
      </c>
      <c r="E325">
        <f t="shared" si="25"/>
        <v>6</v>
      </c>
      <c r="L325" s="304"/>
      <c r="N325" s="52"/>
      <c r="Q325" s="97"/>
      <c r="R325" s="173"/>
      <c r="S325" s="52"/>
    </row>
    <row r="326" spans="1:19" outlineLevel="1">
      <c r="A326" s="46">
        <f>IF(B326="","",COUNTA(B$8:B326))</f>
        <v>282</v>
      </c>
      <c r="B326" s="67" t="s">
        <v>335</v>
      </c>
      <c r="D326" s="290">
        <f>D$124</f>
        <v>456782.98091999989</v>
      </c>
      <c r="E326">
        <f t="shared" si="25"/>
        <v>1</v>
      </c>
      <c r="I326" s="22"/>
      <c r="J326" s="22"/>
      <c r="K326" s="22"/>
      <c r="L326" s="305"/>
      <c r="M326" s="22"/>
      <c r="N326" s="73"/>
      <c r="O326" s="63"/>
      <c r="P326" s="63"/>
      <c r="Q326" s="97"/>
      <c r="R326" s="173"/>
      <c r="S326" s="52"/>
    </row>
    <row r="327" spans="1:19" outlineLevel="1">
      <c r="A327" s="46">
        <f>IF(B327="","",COUNTA(B$8:B327))</f>
        <v>283</v>
      </c>
      <c r="B327" s="67" t="s">
        <v>254</v>
      </c>
      <c r="D327" s="290">
        <f>D$35+D$38</f>
        <v>560632.33008999994</v>
      </c>
      <c r="E327">
        <f t="shared" si="25"/>
        <v>1</v>
      </c>
      <c r="I327" s="22"/>
      <c r="J327" s="22"/>
      <c r="K327" s="22"/>
      <c r="L327" s="305"/>
      <c r="M327" s="22"/>
      <c r="N327" s="73"/>
      <c r="O327" s="63"/>
      <c r="P327" s="63"/>
      <c r="Q327" s="97"/>
      <c r="R327" s="173"/>
      <c r="S327" s="52"/>
    </row>
    <row r="328" spans="1:19" outlineLevel="1">
      <c r="A328" s="46">
        <f>IF(B328="","",COUNTA(B$8:B328))</f>
        <v>284</v>
      </c>
      <c r="B328" s="67" t="s">
        <v>145</v>
      </c>
      <c r="D328" s="290">
        <f>SUMPRODUCT('Input-Accounts'!$L$129:$L$223,D$129:D$223)</f>
        <v>15993.380521776813</v>
      </c>
      <c r="E328">
        <f t="shared" si="25"/>
        <v>24</v>
      </c>
      <c r="L328" s="304"/>
      <c r="N328" s="52"/>
      <c r="Q328" s="97"/>
      <c r="R328" s="173"/>
      <c r="S328" s="52"/>
    </row>
    <row r="329" spans="1:19" outlineLevel="1">
      <c r="A329" s="46">
        <f>IF(B329="","",COUNTA(B$8:B329))</f>
        <v>285</v>
      </c>
      <c r="B329" s="67" t="s">
        <v>250</v>
      </c>
      <c r="D329" s="290">
        <f>SUMPRODUCT('Input-Accounts'!$L$197:$L$206,D$197:D$206)</f>
        <v>9088.647172805835</v>
      </c>
      <c r="E329">
        <f t="shared" si="25"/>
        <v>2</v>
      </c>
      <c r="L329" s="304"/>
      <c r="N329" s="52"/>
      <c r="Q329" s="97"/>
      <c r="R329" s="173"/>
      <c r="S329" s="52"/>
    </row>
    <row r="330" spans="1:19" outlineLevel="1">
      <c r="A330" s="46">
        <f>IF(B330="","",COUNTA(B$8:B330))</f>
        <v>286</v>
      </c>
      <c r="B330" s="67" t="s">
        <v>262</v>
      </c>
      <c r="D330" s="290">
        <f>SUMPRODUCT('Input-Accounts'!$L$212:$L$220,D$212:D$220)</f>
        <v>1514.3092290268612</v>
      </c>
      <c r="E330">
        <f t="shared" si="25"/>
        <v>1</v>
      </c>
      <c r="L330" s="304"/>
      <c r="N330" s="52"/>
      <c r="Q330" s="97"/>
      <c r="R330" s="173"/>
      <c r="S330" s="52"/>
    </row>
    <row r="331" spans="1:19" outlineLevel="1">
      <c r="A331" s="46">
        <f>IF(B331="","",COUNTA(B$8:B331))</f>
        <v>287</v>
      </c>
      <c r="B331" s="67" t="s">
        <v>271</v>
      </c>
      <c r="D331" s="290">
        <f>SUM(D$228:D$230)</f>
        <v>14906.337091777219</v>
      </c>
      <c r="E331">
        <f t="shared" si="25"/>
        <v>2</v>
      </c>
      <c r="L331" s="304"/>
      <c r="N331" s="52"/>
      <c r="Q331" s="97"/>
      <c r="R331" s="173"/>
      <c r="S331" s="52"/>
    </row>
    <row r="332" spans="1:19" outlineLevel="1">
      <c r="A332" s="46">
        <f>IF(B332="","",COUNTA(B$8:B332))</f>
        <v>288</v>
      </c>
      <c r="B332" s="67" t="s">
        <v>142</v>
      </c>
      <c r="D332" s="290">
        <f>D22+D30+D44</f>
        <v>714937.15145999996</v>
      </c>
      <c r="E332">
        <f t="shared" si="25"/>
        <v>6</v>
      </c>
      <c r="L332" s="304"/>
      <c r="N332" s="52"/>
      <c r="Q332" s="97"/>
      <c r="R332" s="173"/>
      <c r="S332" s="52"/>
    </row>
    <row r="333" spans="1:19" outlineLevel="1">
      <c r="A333" s="46">
        <f>IF(B333="","",COUNTA(B$8:B333))</f>
        <v>289</v>
      </c>
      <c r="B333" s="67" t="s">
        <v>162</v>
      </c>
      <c r="D333" s="290">
        <f>SUM(D33,D35:D43)</f>
        <v>625397.28821999999</v>
      </c>
      <c r="E333">
        <f t="shared" si="25"/>
        <v>4</v>
      </c>
      <c r="L333" s="304"/>
      <c r="N333" s="52"/>
      <c r="Q333" s="97"/>
      <c r="R333" s="173"/>
      <c r="S333" s="52"/>
    </row>
    <row r="334" spans="1:19" outlineLevel="1">
      <c r="A334" s="46">
        <f>IF(B334="","",COUNTA(B$8:B334))</f>
        <v>290</v>
      </c>
      <c r="B334" s="67" t="s">
        <v>192</v>
      </c>
      <c r="D334" s="290">
        <f>SUM(D172:D179,D181:D182)+D193+D208+D221+D248</f>
        <v>47369.814046425323</v>
      </c>
      <c r="E334">
        <f t="shared" si="25"/>
        <v>1</v>
      </c>
      <c r="L334" s="304"/>
      <c r="N334" s="52"/>
      <c r="Q334" s="97"/>
      <c r="R334" s="173"/>
      <c r="S334" s="52"/>
    </row>
    <row r="335" spans="1:19" outlineLevel="1">
      <c r="A335" s="46">
        <f>IF(B335="","",COUNTA(B$8:B335))</f>
        <v>291</v>
      </c>
      <c r="B335" s="67" t="s">
        <v>260</v>
      </c>
      <c r="D335" s="290">
        <f>SUM(D197:D205)+SUM(D212:D219)</f>
        <v>12111.915013353329</v>
      </c>
      <c r="E335">
        <f t="shared" si="25"/>
        <v>2</v>
      </c>
      <c r="L335" s="304"/>
      <c r="N335" s="52"/>
      <c r="Q335" s="97"/>
      <c r="R335" s="173"/>
      <c r="S335" s="52"/>
    </row>
    <row r="336" spans="1:19" outlineLevel="1">
      <c r="A336" s="46">
        <f>IF(B336="","",COUNTA(B$8:B336))</f>
        <v>292</v>
      </c>
      <c r="B336" s="67" t="s">
        <v>327</v>
      </c>
      <c r="D336" s="290">
        <f>D310</f>
        <v>38965</v>
      </c>
      <c r="E336">
        <f t="shared" si="25"/>
        <v>4</v>
      </c>
      <c r="L336" s="304"/>
      <c r="N336" s="52"/>
      <c r="Q336" s="97"/>
      <c r="R336" s="173"/>
      <c r="S336" s="52"/>
    </row>
    <row r="337" spans="1:19" outlineLevel="1">
      <c r="A337" s="46">
        <f>IF(B337="","",COUNTA(B$8:B337))</f>
        <v>293</v>
      </c>
      <c r="B337" s="67" t="s">
        <v>338</v>
      </c>
      <c r="D337" s="290">
        <f>D316</f>
        <v>333174.44362438819</v>
      </c>
      <c r="E337">
        <f t="shared" si="25"/>
        <v>0</v>
      </c>
      <c r="L337" s="304"/>
      <c r="N337" s="52"/>
      <c r="Q337" s="97"/>
      <c r="R337" s="173"/>
      <c r="S337" s="52"/>
    </row>
    <row r="338" spans="1:19" outlineLevel="1">
      <c r="A338" s="46" t="str">
        <f>IF(B338="","",COUNTA(B$8:B338))</f>
        <v/>
      </c>
      <c r="B338" s="67"/>
      <c r="D338" s="290"/>
      <c r="I338" s="22"/>
      <c r="J338" s="22"/>
      <c r="K338" s="22"/>
      <c r="L338" s="305"/>
      <c r="M338" s="22"/>
      <c r="N338" s="73"/>
      <c r="O338" s="63"/>
      <c r="P338" s="63"/>
      <c r="Q338" s="97"/>
      <c r="R338" s="173"/>
      <c r="S338" s="52"/>
    </row>
    <row r="339" spans="1:19" outlineLevel="1">
      <c r="A339" s="46" t="str">
        <f>IF(B339="","",COUNTA(B$8:B339))</f>
        <v/>
      </c>
      <c r="B339" s="67"/>
      <c r="D339" s="290"/>
      <c r="L339" s="304"/>
      <c r="N339" s="52"/>
      <c r="Q339" s="97"/>
      <c r="R339" s="173"/>
      <c r="S339" s="52"/>
    </row>
    <row r="340" spans="1:19" outlineLevel="1">
      <c r="A340" s="46" t="str">
        <f>IF(B340="","",COUNTA(B$8:B340))</f>
        <v/>
      </c>
      <c r="B340" s="67"/>
      <c r="D340" s="290"/>
      <c r="E340" s="22"/>
      <c r="I340" s="22"/>
      <c r="J340" s="22"/>
      <c r="K340" s="22"/>
      <c r="L340" s="305"/>
      <c r="M340" s="22"/>
      <c r="N340" s="73"/>
      <c r="O340" s="63"/>
      <c r="P340" s="63"/>
      <c r="Q340" s="97"/>
      <c r="R340" s="173"/>
      <c r="S340" s="52"/>
    </row>
    <row r="341" spans="1:19" outlineLevel="1">
      <c r="A341" s="46" t="str">
        <f>IF(B341="","",COUNTA(B$8:B341))</f>
        <v/>
      </c>
      <c r="B341" s="67"/>
      <c r="D341" s="290"/>
      <c r="E341" s="22"/>
      <c r="I341" s="22"/>
      <c r="J341" s="22"/>
      <c r="K341" s="22"/>
      <c r="L341" s="305"/>
      <c r="M341" s="22"/>
      <c r="N341" s="73"/>
      <c r="O341" s="63"/>
      <c r="P341" s="63"/>
      <c r="Q341" s="97"/>
      <c r="R341" s="173"/>
    </row>
    <row r="342" spans="1:19" outlineLevel="1">
      <c r="A342" s="46" t="str">
        <f>IF(B342="","",COUNTA(B$8:B342))</f>
        <v/>
      </c>
      <c r="B342" s="67"/>
      <c r="D342" s="290"/>
      <c r="E342" s="22"/>
      <c r="I342" s="22"/>
      <c r="J342" s="22"/>
      <c r="K342" s="22"/>
      <c r="L342" s="305"/>
      <c r="M342" s="22"/>
      <c r="N342" s="73"/>
      <c r="O342" s="63"/>
      <c r="P342" s="63"/>
      <c r="Q342" s="97"/>
      <c r="R342" s="173"/>
    </row>
    <row r="343" spans="1:19" outlineLevel="1">
      <c r="A343" s="46">
        <f>IF(B343="","",COUNTA(B$8:B343))</f>
        <v>294</v>
      </c>
      <c r="B343" s="129" t="s">
        <v>339</v>
      </c>
      <c r="D343" s="291"/>
      <c r="E343" s="22"/>
      <c r="I343" s="22"/>
      <c r="J343" s="22"/>
      <c r="K343" s="22"/>
      <c r="L343" s="305"/>
      <c r="M343" s="22"/>
      <c r="N343" s="73"/>
      <c r="O343" s="63"/>
      <c r="P343" s="63"/>
      <c r="Q343" s="97"/>
      <c r="R343" s="173"/>
    </row>
    <row r="344" spans="1:19" outlineLevel="1">
      <c r="A344" s="46" t="str">
        <f>IF(B344="","",COUNTA(B$8:B344))</f>
        <v/>
      </c>
      <c r="B344" s="127"/>
      <c r="D344" s="291"/>
      <c r="L344" s="304"/>
      <c r="N344" s="52"/>
      <c r="Q344" s="97"/>
      <c r="R344" s="173"/>
    </row>
    <row r="345" spans="1:19">
      <c r="A345" s="46" t="str">
        <f>IF(B345="","",COUNTA(B$8:B345))</f>
        <v/>
      </c>
      <c r="D345" s="292"/>
      <c r="E345" s="13" t="s">
        <v>340</v>
      </c>
      <c r="L345" s="304"/>
      <c r="N345" s="52"/>
      <c r="Q345" s="97"/>
      <c r="R345" s="173"/>
    </row>
    <row r="346" spans="1:19">
      <c r="A346" s="46">
        <f>IF(B346="","",COUNTA(B$8:B346))</f>
        <v>295</v>
      </c>
      <c r="B346" s="10" t="s">
        <v>341</v>
      </c>
      <c r="C346" s="57"/>
      <c r="E346" s="13" t="s">
        <v>342</v>
      </c>
      <c r="L346" s="304"/>
      <c r="N346" s="53"/>
      <c r="Q346" s="97"/>
      <c r="R346" s="173"/>
    </row>
    <row r="347" spans="1:19" outlineLevel="1">
      <c r="A347" s="46">
        <f>IF(B347="","",COUNTA(B$8:B347))</f>
        <v>296</v>
      </c>
      <c r="B347" s="50" t="s">
        <v>343</v>
      </c>
      <c r="C347" s="295" t="s">
        <v>344</v>
      </c>
      <c r="D347" s="287">
        <f t="shared" ref="D347:D360" si="26">CHOOSE($R$2,O347,P347,Q347)</f>
        <v>113658.44524073001</v>
      </c>
      <c r="E347" s="51" t="s">
        <v>112</v>
      </c>
      <c r="L347" s="304"/>
      <c r="N347" s="53"/>
      <c r="O347" s="72">
        <v>113658.44524073001</v>
      </c>
      <c r="P347" s="72"/>
      <c r="Q347" s="97"/>
      <c r="R347" s="173"/>
    </row>
    <row r="348" spans="1:19" outlineLevel="1">
      <c r="A348" s="46" t="str">
        <f>IF(B348="","",COUNTA(B$8:B348))</f>
        <v/>
      </c>
      <c r="B348" s="50"/>
      <c r="C348" s="295"/>
      <c r="D348" s="287">
        <f t="shared" si="26"/>
        <v>0</v>
      </c>
      <c r="E348" s="51"/>
      <c r="L348" s="304"/>
      <c r="N348" s="53"/>
      <c r="O348" s="72"/>
      <c r="P348" s="72"/>
      <c r="Q348" s="97"/>
      <c r="R348" s="173"/>
    </row>
    <row r="349" spans="1:19" outlineLevel="1">
      <c r="A349" s="46" t="str">
        <f>IF(B349="","",COUNTA(B$8:B349))</f>
        <v/>
      </c>
      <c r="B349" s="50"/>
      <c r="C349" s="295"/>
      <c r="D349" s="287">
        <f t="shared" si="26"/>
        <v>0</v>
      </c>
      <c r="E349" s="51"/>
      <c r="L349" s="304"/>
      <c r="N349" s="53"/>
      <c r="O349" s="72"/>
      <c r="P349" s="72"/>
      <c r="Q349" s="97"/>
      <c r="R349" s="173"/>
    </row>
    <row r="350" spans="1:19" outlineLevel="1">
      <c r="A350" s="46">
        <f>IF(B350="","",COUNTA(B$8:B350))</f>
        <v>297</v>
      </c>
      <c r="B350" s="50" t="s">
        <v>345</v>
      </c>
      <c r="C350" s="64" t="s">
        <v>344</v>
      </c>
      <c r="D350" s="287">
        <f t="shared" si="26"/>
        <v>187544.06</v>
      </c>
      <c r="E350" s="51" t="s">
        <v>114</v>
      </c>
      <c r="F350" s="48"/>
      <c r="L350" s="304"/>
      <c r="N350" s="53"/>
      <c r="O350" s="72">
        <v>187544.06</v>
      </c>
      <c r="P350" s="72"/>
      <c r="Q350" s="97"/>
      <c r="R350" s="173"/>
    </row>
    <row r="351" spans="1:19" outlineLevel="1">
      <c r="A351" s="46">
        <f>IF(B351="","",COUNTA(B$8:B351))</f>
        <v>298</v>
      </c>
      <c r="B351" s="50" t="s">
        <v>346</v>
      </c>
      <c r="C351" s="64">
        <v>487</v>
      </c>
      <c r="D351" s="287">
        <f t="shared" si="26"/>
        <v>1552.4773899999998</v>
      </c>
      <c r="E351" s="51" t="s">
        <v>113</v>
      </c>
      <c r="L351" s="304"/>
      <c r="N351" s="53"/>
      <c r="O351" s="72">
        <v>1552.4773899999998</v>
      </c>
      <c r="P351" s="72"/>
      <c r="Q351" s="97"/>
      <c r="R351" s="173"/>
    </row>
    <row r="352" spans="1:19" outlineLevel="1">
      <c r="A352" s="46">
        <f>IF(B352="","",COUNTA(B$8:B352))</f>
        <v>299</v>
      </c>
      <c r="B352" s="50" t="s">
        <v>347</v>
      </c>
      <c r="C352" s="64">
        <v>493</v>
      </c>
      <c r="D352" s="287">
        <f t="shared" si="26"/>
        <v>101.432</v>
      </c>
      <c r="E352" s="51" t="s">
        <v>338</v>
      </c>
      <c r="L352" s="304"/>
      <c r="N352" s="53"/>
      <c r="O352" s="72">
        <v>101.432</v>
      </c>
      <c r="P352" s="72"/>
      <c r="Q352" s="97"/>
      <c r="R352" s="173"/>
    </row>
    <row r="353" spans="1:18" outlineLevel="1">
      <c r="A353" s="46">
        <f>IF(B353="","",COUNTA(B$8:B353))</f>
        <v>300</v>
      </c>
      <c r="B353" s="50" t="s">
        <v>348</v>
      </c>
      <c r="C353" s="64">
        <v>495</v>
      </c>
      <c r="D353" s="287">
        <f t="shared" si="26"/>
        <v>422.79712999999987</v>
      </c>
      <c r="E353" s="51" t="s">
        <v>338</v>
      </c>
      <c r="L353" s="304"/>
      <c r="N353" s="53"/>
      <c r="O353" s="72">
        <v>422.79712999999987</v>
      </c>
      <c r="P353" s="72"/>
      <c r="Q353" s="97"/>
      <c r="R353" s="173"/>
    </row>
    <row r="354" spans="1:18" outlineLevel="1">
      <c r="A354" s="46">
        <f>IF(B354="","",COUNTA(B$8:B354))</f>
        <v>301</v>
      </c>
      <c r="B354" s="50" t="s">
        <v>349</v>
      </c>
      <c r="C354" s="295">
        <v>489</v>
      </c>
      <c r="D354" s="287">
        <f t="shared" ref="D354" si="27">CHOOSE($R$2,O354,P354,Q354)</f>
        <v>1754.6186685100561</v>
      </c>
      <c r="E354" s="51" t="s">
        <v>338</v>
      </c>
      <c r="F354" s="49"/>
      <c r="L354" s="304"/>
      <c r="N354" s="53"/>
      <c r="O354" s="72">
        <v>1754.6186685100561</v>
      </c>
      <c r="P354" s="72"/>
      <c r="Q354" s="97"/>
      <c r="R354" s="173"/>
    </row>
    <row r="355" spans="1:18" outlineLevel="1">
      <c r="A355" s="46" t="str">
        <f>IF(B355="","",COUNTA(B$8:B355))</f>
        <v/>
      </c>
      <c r="B355" s="50"/>
      <c r="C355" s="64"/>
      <c r="D355" s="287">
        <f t="shared" si="26"/>
        <v>0</v>
      </c>
      <c r="E355" s="51"/>
      <c r="L355" s="304"/>
      <c r="N355" s="53"/>
      <c r="O355" s="72"/>
      <c r="P355" s="72"/>
      <c r="Q355" s="97"/>
      <c r="R355" s="173"/>
    </row>
    <row r="356" spans="1:18" outlineLevel="1">
      <c r="A356" s="46" t="str">
        <f>IF(B356="","",COUNTA(B$8:B356))</f>
        <v/>
      </c>
      <c r="B356" s="50"/>
      <c r="C356" s="64"/>
      <c r="D356" s="287">
        <f t="shared" si="26"/>
        <v>0</v>
      </c>
      <c r="E356" s="51"/>
      <c r="L356" s="304"/>
      <c r="N356" s="53"/>
      <c r="O356" s="72"/>
      <c r="P356" s="72"/>
      <c r="Q356" s="97"/>
      <c r="R356" s="173"/>
    </row>
    <row r="357" spans="1:18" outlineLevel="1">
      <c r="A357" s="46" t="str">
        <f>IF(B357="","",COUNTA(B$8:B357))</f>
        <v/>
      </c>
      <c r="B357" s="50"/>
      <c r="C357" s="64"/>
      <c r="D357" s="287">
        <f t="shared" si="26"/>
        <v>0</v>
      </c>
      <c r="E357" s="51"/>
      <c r="L357" s="304"/>
      <c r="N357" s="53"/>
      <c r="O357" s="72"/>
      <c r="P357" s="72"/>
      <c r="Q357" s="97"/>
      <c r="R357" s="173"/>
    </row>
    <row r="358" spans="1:18" outlineLevel="1">
      <c r="A358" s="46" t="str">
        <f>IF(B358="","",COUNTA(B$8:B358))</f>
        <v/>
      </c>
      <c r="B358" s="50"/>
      <c r="C358" s="64"/>
      <c r="D358" s="287">
        <f t="shared" si="26"/>
        <v>0</v>
      </c>
      <c r="E358" s="51"/>
      <c r="L358" s="304"/>
      <c r="N358" s="53"/>
      <c r="O358" s="72"/>
      <c r="P358" s="72"/>
      <c r="Q358" s="97"/>
      <c r="R358" s="173"/>
    </row>
    <row r="359" spans="1:18" outlineLevel="1">
      <c r="A359" s="46" t="str">
        <f>IF(B359="","",COUNTA(B$8:B359))</f>
        <v/>
      </c>
      <c r="B359" s="50"/>
      <c r="C359" s="64"/>
      <c r="D359" s="287">
        <f t="shared" si="26"/>
        <v>0</v>
      </c>
      <c r="E359" s="51"/>
      <c r="L359" s="304"/>
      <c r="N359" s="53"/>
      <c r="O359" s="72"/>
      <c r="P359" s="72"/>
      <c r="Q359" s="97"/>
      <c r="R359" s="173"/>
    </row>
    <row r="360" spans="1:18" outlineLevel="1">
      <c r="A360" s="46" t="str">
        <f>IF(B360="","",COUNTA(B$8:B360))</f>
        <v/>
      </c>
      <c r="B360" s="50"/>
      <c r="C360" s="64"/>
      <c r="D360" s="287">
        <f t="shared" si="26"/>
        <v>0</v>
      </c>
      <c r="E360" s="51"/>
      <c r="L360" s="304"/>
      <c r="N360" s="53"/>
      <c r="O360" s="72"/>
      <c r="P360" s="72"/>
      <c r="Q360" s="97"/>
      <c r="R360" s="173"/>
    </row>
    <row r="361" spans="1:18" outlineLevel="1">
      <c r="A361" s="46" t="str">
        <f>IF(B361="","",COUNTA(B$8:B361))</f>
        <v/>
      </c>
      <c r="B361" s="50"/>
      <c r="C361" s="64"/>
      <c r="D361" s="287">
        <f t="shared" ref="D361:D362" si="28">CHOOSE($R$2,O361,P361,Q361)</f>
        <v>0</v>
      </c>
      <c r="E361" s="51"/>
      <c r="L361" s="304"/>
      <c r="N361" s="53"/>
      <c r="O361" s="72"/>
      <c r="P361" s="72"/>
      <c r="Q361" s="97"/>
      <c r="R361" s="173"/>
    </row>
    <row r="362" spans="1:18" outlineLevel="1">
      <c r="A362" s="46" t="str">
        <f>IF(B362="","",COUNTA(B$8:B362))</f>
        <v/>
      </c>
      <c r="B362" s="155"/>
      <c r="C362" s="156"/>
      <c r="D362" s="287">
        <f t="shared" si="28"/>
        <v>0</v>
      </c>
      <c r="E362" s="51"/>
      <c r="G362" s="186"/>
      <c r="L362" s="304"/>
      <c r="N362" s="53"/>
      <c r="O362" s="72"/>
      <c r="P362" s="72"/>
      <c r="Q362" s="97"/>
      <c r="R362" s="173"/>
    </row>
    <row r="363" spans="1:18">
      <c r="A363" s="46">
        <f>IF(B363="","",COUNTA(B$8:B363))</f>
        <v>302</v>
      </c>
      <c r="B363" s="10" t="str">
        <f>"Total "&amp;B346</f>
        <v>Total Operating Revenue</v>
      </c>
      <c r="C363" s="57"/>
      <c r="D363" s="45">
        <f>SUM(D347:D362)</f>
        <v>305033.83042924007</v>
      </c>
      <c r="E363" s="93"/>
      <c r="F363" s="49"/>
      <c r="G363" s="186"/>
      <c r="L363" s="304"/>
      <c r="N363" s="53"/>
      <c r="O363" s="72"/>
      <c r="P363" s="72"/>
      <c r="Q363" s="68"/>
      <c r="R363" s="173"/>
    </row>
    <row r="364" spans="1:18">
      <c r="A364" s="46" t="str">
        <f>IF(B364="","",COUNTA(B$8:B364))</f>
        <v/>
      </c>
      <c r="B364" s="10"/>
      <c r="C364" s="57"/>
      <c r="F364" s="42"/>
      <c r="L364" s="304"/>
      <c r="N364" s="53"/>
      <c r="O364" s="72"/>
      <c r="P364" s="72"/>
      <c r="Q364" s="68"/>
      <c r="R364" s="173"/>
    </row>
    <row r="365" spans="1:18">
      <c r="A365" s="46">
        <f>IF(B365="","",COUNTA(B$8:B365))</f>
        <v>303</v>
      </c>
      <c r="B365" s="10" t="s">
        <v>350</v>
      </c>
      <c r="C365" s="57"/>
      <c r="D365" s="48">
        <f>D363-D267-D289-D306</f>
        <v>19048.386804851842</v>
      </c>
      <c r="L365" s="308"/>
      <c r="N365" s="53"/>
      <c r="O365" s="91">
        <f>SUM(O347:O364)</f>
        <v>305033.83042924007</v>
      </c>
      <c r="P365" s="91"/>
      <c r="Q365" s="92"/>
      <c r="R365" s="173"/>
    </row>
    <row r="366" spans="1:18">
      <c r="R366" s="173"/>
    </row>
    <row r="367" spans="1:18">
      <c r="B367" t="s">
        <v>351</v>
      </c>
      <c r="D367" s="48">
        <f>D310-D365</f>
        <v>19916.613195148158</v>
      </c>
      <c r="E367" s="42"/>
      <c r="R367" s="173"/>
    </row>
    <row r="368" spans="1:18">
      <c r="B368" t="s">
        <v>352</v>
      </c>
      <c r="D368" s="72">
        <f>D312+D313+D314+D315</f>
        <v>8224</v>
      </c>
      <c r="R368" s="173"/>
    </row>
    <row r="369" spans="2:5">
      <c r="B369" t="s">
        <v>353</v>
      </c>
      <c r="D369" s="48">
        <f>D367+D368</f>
        <v>28140.613195148158</v>
      </c>
    </row>
    <row r="373" spans="2:5">
      <c r="D373" s="48">
        <v>47.613</v>
      </c>
      <c r="E373" s="42"/>
    </row>
    <row r="374" spans="2:5">
      <c r="D374" s="48">
        <v>144.2057404</v>
      </c>
    </row>
    <row r="375" spans="2:5">
      <c r="D375" s="48">
        <f>D369-D373-D374</f>
        <v>27948.794454748157</v>
      </c>
    </row>
    <row r="376" spans="2:5">
      <c r="D376" s="5">
        <f>D375/D347</f>
        <v>0.24590160806398731</v>
      </c>
    </row>
  </sheetData>
  <phoneticPr fontId="16" type="noConversion"/>
  <dataValidations count="6">
    <dataValidation type="list" allowBlank="1" showInputMessage="1" showErrorMessage="1" sqref="P3" xr:uid="{00000000-0002-0000-0300-000001000000}">
      <formula1>$S$6:$T$6</formula1>
    </dataValidation>
    <dataValidation type="list" allowBlank="1" showInputMessage="1" showErrorMessage="1" sqref="P2" xr:uid="{489FBCE1-2521-408E-BDDB-C6C0240B56F5}">
      <formula1>$O$6:$Q$6</formula1>
    </dataValidation>
    <dataValidation type="list" allowBlank="1" showInputMessage="1" showErrorMessage="1" sqref="F280:F286 F211:F220 F17:F21 F293:F295 F227:F231 F271:F276 F310 F312:F315 F196:F207 F11:F13 F172:F182 F235:F238 F251:F264 F242:F245 F299:F303 F156:F168 F186:F192 F25:F29 F33:F43 F47:F56 F129:F139 F143:F152 F114:F121" xr:uid="{31FC423F-7027-4EEA-86D2-B1152453580D}">
      <formula1>Func_Factor_Name</formula1>
    </dataValidation>
    <dataValidation type="list" allowBlank="1" showInputMessage="1" showErrorMessage="1" sqref="G17:G21 G11:G13 G280:G286 G310 G196:G207 G293:G295 G227:G231 G271:G276 G211:G220 G312:G315 G172:G182 G235:G238 G251:G264 G242:G245 G299:G303 G156:G168 G186:G192 G25:G29 G33:G43 G47:G56 G129:G139 G143:G152 G114:G121" xr:uid="{1459454F-7535-4BCF-A1DA-4BB74D58DE4E}">
      <formula1>Class_Factor_Names</formula1>
    </dataValidation>
    <dataValidation type="list" allowBlank="1" showInputMessage="1" showErrorMessage="1" sqref="H271:J276 H227:J231 H280:J286 H11:J13 H312:J315 H242:J245 H251:J264 H211:J220 H114:J121 H172:J182 E349:E351 H196:J207 H235:J238 H293:J295 H310:J310 H156:J168 H299:J303 H143:J152 E347 H186:J192 H25:J29 H33:J43 H47:J56 H17:J21 H129:J139 E356:E362" xr:uid="{C67F9AC6-CD80-4E4B-8301-A36FDAE16DD7}">
      <formula1>Alloc_Factor_Name</formula1>
    </dataValidation>
    <dataValidation type="list" allowBlank="1" showInputMessage="1" showErrorMessage="1" sqref="E271:E276 E114:E121 E172:E182 E25:E29 E299:E303 E33:E43 E293:E295 E17:E21 E156:E168 E310 E196:E207 E11:E13 E186:E192 E235:E238 E129:E139 E211:E220 E242:E245 E143:E152 E251:E264 E227:E231 E280:E286 E47:E56 E312:E315" xr:uid="{02D9A765-E027-479E-90C1-E903E1B00482}">
      <formula1>$B$320:$B$343</formula1>
    </dataValidation>
  </dataValidations>
  <pageMargins left="0.45" right="0.45" top="0.75" bottom="0.75" header="0.3" footer="0.3"/>
  <pageSetup scale="53" orientation="landscape" blackAndWhite="1" r:id="rId1"/>
  <rowBreaks count="7" manualBreakCount="7">
    <brk id="59" max="9" man="1"/>
    <brk id="111" max="12" man="1"/>
    <brk id="141" max="9" man="1"/>
    <brk id="223" max="12" man="1"/>
    <brk id="267" max="12" man="1"/>
    <brk id="306" max="9" man="1"/>
    <brk id="333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/>
  </sheetPr>
  <dimension ref="A1:S364"/>
  <sheetViews>
    <sheetView zoomScale="70" zoomScaleNormal="7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60.7109375" bestFit="1" customWidth="1"/>
    <col min="3" max="3" width="10.85546875" style="46" customWidth="1"/>
    <col min="4" max="4" width="17.42578125" bestFit="1" customWidth="1"/>
    <col min="5" max="5" width="6.28515625" bestFit="1" customWidth="1"/>
    <col min="6" max="6" width="23" customWidth="1"/>
    <col min="7" max="7" width="14.85546875" customWidth="1"/>
    <col min="8" max="8" width="17.5703125" customWidth="1"/>
    <col min="9" max="9" width="22.140625" customWidth="1"/>
    <col min="10" max="10" width="19.7109375" bestFit="1" customWidth="1"/>
    <col min="11" max="11" width="18.140625" customWidth="1"/>
    <col min="12" max="18" width="14.140625" customWidth="1" outlineLevel="1"/>
    <col min="19" max="19" width="3.28515625" customWidth="1"/>
  </cols>
  <sheetData>
    <row r="1" spans="1:19">
      <c r="B1" s="15" t="str">
        <f>'General Inputs'!$D9</f>
        <v>National Fuel Gas Distribution Corporation</v>
      </c>
    </row>
    <row r="2" spans="1:19">
      <c r="B2" s="15" t="str">
        <f>'General Inputs'!$D10</f>
        <v>Gas Class Cost of Service Study</v>
      </c>
      <c r="I2" s="161"/>
    </row>
    <row r="3" spans="1:19">
      <c r="B3" s="15" t="str">
        <f>'General Inputs'!$D11</f>
        <v>Test Year Ended July 31, 2024</v>
      </c>
    </row>
    <row r="4" spans="1:19">
      <c r="B4" s="1" t="s">
        <v>354</v>
      </c>
      <c r="I4" s="148"/>
    </row>
    <row r="5" spans="1:19">
      <c r="B5" s="15" t="str">
        <f>'Input-Accounts'!$B$5</f>
        <v>($ in thousands)</v>
      </c>
    </row>
    <row r="6" spans="1:19" ht="34.5">
      <c r="A6" s="28" t="s">
        <v>125</v>
      </c>
      <c r="B6" s="30" t="s">
        <v>126</v>
      </c>
      <c r="C6" s="28" t="s">
        <v>127</v>
      </c>
      <c r="D6" s="28" t="s">
        <v>128</v>
      </c>
      <c r="E6" s="29" t="s">
        <v>355</v>
      </c>
      <c r="F6" s="28" t="s">
        <v>342</v>
      </c>
      <c r="G6" s="29" t="str">
        <f>'General Inputs'!D$14</f>
        <v>Production</v>
      </c>
      <c r="H6" s="29" t="str">
        <f>'General Inputs'!E$14</f>
        <v>Transmission</v>
      </c>
      <c r="I6" s="29" t="str">
        <f>'General Inputs'!F$14</f>
        <v>Distribution</v>
      </c>
      <c r="J6" s="29" t="str">
        <f>'General Inputs'!G$14</f>
        <v>Customer</v>
      </c>
      <c r="K6" s="29" t="str">
        <f>'General Inputs'!H$14</f>
        <v>Gas Supply</v>
      </c>
      <c r="L6" s="29" t="str">
        <f>'General Inputs'!I$14</f>
        <v>Function 6</v>
      </c>
      <c r="M6" s="29" t="str">
        <f>'General Inputs'!J$14</f>
        <v>Function 7</v>
      </c>
      <c r="N6" s="29" t="str">
        <f>'General Inputs'!K$14</f>
        <v>Function 8</v>
      </c>
      <c r="O6" s="29" t="str">
        <f>'General Inputs'!L$14</f>
        <v>Function 9</v>
      </c>
      <c r="P6" s="29" t="str">
        <f>'General Inputs'!M$14</f>
        <v>Function 10</v>
      </c>
      <c r="Q6" s="29" t="str">
        <f>'General Inputs'!N$14</f>
        <v>Function 11</v>
      </c>
      <c r="R6" s="29" t="str">
        <f>'General Inputs'!O$14</f>
        <v>Function 12</v>
      </c>
      <c r="S6" s="12"/>
    </row>
    <row r="7" spans="1:19">
      <c r="A7" s="46" t="str">
        <f>IF(B7="","",MAX(A$1:A6)+1)</f>
        <v/>
      </c>
      <c r="E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</row>
    <row r="8" spans="1:19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19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19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19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>'Input-Accounts'!$D11</f>
        <v>116.45707</v>
      </c>
      <c r="E11" s="14">
        <f t="shared" ref="E11:E23" si="0">IFERROR(IF(D11="",0,IF(D11=0,0,IF(ABS(D11-SUM($G11:$R11))&lt;Check_Limit,0,1))),1)</f>
        <v>0</v>
      </c>
      <c r="F11" s="3" t="str">
        <f>IF(D11=0,"-",IF('Input-Accounts'!$E11&lt;&gt;0,'Input-Accounts'!$E11,'Input-Accounts'!$F11))</f>
        <v>INT_PROD_TRANSM_DIST_SUBTOTAL</v>
      </c>
      <c r="G11" s="14">
        <f>IF($D11=0,0,$D11*
IFERROR(INDEX(G$320:G$343,MATCH($F11,$B$320:$B$343,0))/INDEX($D$320:$D$343,MATCH($F11,$B$320:$B$343,0)),
INDEX('Input-Allocators'!D$9:D$17,MATCH($F11,'Input-Allocators'!$B$9:$B$17,0)))
)</f>
        <v>0.62013218877152465</v>
      </c>
      <c r="H11" s="14">
        <f>IF($D11=0,0,$D11*
IFERROR(INDEX(H$320:H$343,MATCH($F11,$B$320:$B$343,0))/INDEX($D$320:$D$343,MATCH($F11,$B$320:$B$343,0)),
INDEX('Input-Allocators'!E$9:E$17,MATCH($F11,'Input-Allocators'!$B$9:$B$17,0)))
)</f>
        <v>12.069190060209577</v>
      </c>
      <c r="I11" s="14">
        <f>IF($D11=0,0,$D11*
IFERROR(INDEX(I$320:I$343,MATCH($F11,$B$320:$B$343,0))/INDEX($D$320:$D$343,MATCH($F11,$B$320:$B$343,0)),
INDEX('Input-Allocators'!F$9:F$17,MATCH($F11,'Input-Allocators'!$B$9:$B$17,0)))
)</f>
        <v>61.210395113013597</v>
      </c>
      <c r="J11" s="14">
        <f>IF($D11=0,0,$D11*
IFERROR(INDEX(J$320:J$343,MATCH($F11,$B$320:$B$343,0))/INDEX($D$320:$D$343,MATCH($F11,$B$320:$B$343,0)),
INDEX('Input-Allocators'!G$9:G$17,MATCH($F11,'Input-Allocators'!$B$9:$B$17,0)))
)</f>
        <v>42.55735263800532</v>
      </c>
      <c r="K11" s="14">
        <f>IF($D11=0,0,$D11*
IFERROR(INDEX(K$320:K$343,MATCH($F11,$B$320:$B$343,0))/INDEX($D$320:$D$343,MATCH($F11,$B$320:$B$343,0)),
INDEX('Input-Allocators'!H$9:H$17,MATCH($F11,'Input-Allocators'!$B$9:$B$17,0)))
)</f>
        <v>0</v>
      </c>
      <c r="L11" s="14">
        <f>IF($D11=0,0,$D11*
IFERROR(INDEX(L$320:L$343,MATCH($F11,$B$320:$B$343,0))/INDEX($D$320:$D$343,MATCH($F11,$B$320:$B$343,0)),
INDEX('Input-Allocators'!I$9:I$17,MATCH($F11,'Input-Allocators'!$B$9:$B$17,0)))
)</f>
        <v>0</v>
      </c>
      <c r="M11" s="14">
        <f>IF($D11=0,0,$D11*
IFERROR(INDEX(M$320:M$343,MATCH($F11,$B$320:$B$343,0))/INDEX($D$320:$D$343,MATCH($F11,$B$320:$B$343,0)),
INDEX('Input-Allocators'!J$9:J$17,MATCH($F11,'Input-Allocators'!$B$9:$B$17,0)))
)</f>
        <v>0</v>
      </c>
      <c r="N11" s="14">
        <f>IF($D11=0,0,$D11*
IFERROR(INDEX(N$320:N$343,MATCH($F11,$B$320:$B$343,0))/INDEX($D$320:$D$343,MATCH($F11,$B$320:$B$343,0)),
INDEX('Input-Allocators'!K$9:K$17,MATCH($F11,'Input-Allocators'!$B$9:$B$17,0)))
)</f>
        <v>0</v>
      </c>
      <c r="O11" s="14">
        <f>IF($D11=0,0,$D11*
IFERROR(INDEX(O$320:O$343,MATCH($F11,$B$320:$B$343,0))/INDEX($D$320:$D$343,MATCH($F11,$B$320:$B$343,0)),
INDEX('Input-Allocators'!L$9:L$17,MATCH($F11,'Input-Allocators'!$B$9:$B$17,0)))
)</f>
        <v>0</v>
      </c>
      <c r="P11" s="14">
        <f>IF($D11=0,0,$D11*
IFERROR(INDEX(P$320:P$343,MATCH($F11,$B$320:$B$343,0))/INDEX($D$320:$D$343,MATCH($F11,$B$320:$B$343,0)),
INDEX('Input-Allocators'!M$9:M$17,MATCH($F11,'Input-Allocators'!$B$9:$B$17,0)))
)</f>
        <v>0</v>
      </c>
      <c r="Q11" s="14">
        <f>IF($D11=0,0,$D11*
IFERROR(INDEX(Q$320:Q$343,MATCH($F11,$B$320:$B$343,0))/INDEX($D$320:$D$343,MATCH($F11,$B$320:$B$343,0)),
INDEX('Input-Allocators'!N$9:N$17,MATCH($F11,'Input-Allocators'!$B$9:$B$17,0)))
)</f>
        <v>0</v>
      </c>
      <c r="R11" s="14">
        <f>IF($D11=0,0,$D11*
IFERROR(INDEX(R$320:R$343,MATCH($F11,$B$320:$B$343,0))/INDEX($D$320:$D$343,MATCH($F11,$B$320:$B$343,0)),
INDEX('Input-Allocators'!O$9:O$17,MATCH($F11,'Input-Allocators'!$B$9:$B$17,0)))
)</f>
        <v>0</v>
      </c>
    </row>
    <row r="12" spans="1:19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>'Input-Accounts'!$D12</f>
        <v>7.3884699999999999</v>
      </c>
      <c r="E12" s="14">
        <f t="shared" si="0"/>
        <v>0</v>
      </c>
      <c r="F12" s="3" t="str">
        <f>IF(D12=0,"-",IF('Input-Accounts'!$E12&lt;&gt;0,'Input-Accounts'!$E12,'Input-Accounts'!$F12))</f>
        <v>INT_PROD_TRANSM_DIST_SUBTOTAL</v>
      </c>
      <c r="G12" s="14">
        <f>IF($D12=0,0,$D12*
IFERROR(INDEX(G$320:G$343,MATCH($F12,$B$320:$B$343,0))/INDEX($D$320:$D$343,MATCH($F12,$B$320:$B$343,0)),
INDEX('Input-Allocators'!D$9:D$17,MATCH($F12,'Input-Allocators'!$B$9:$B$17,0)))
)</f>
        <v>3.9343494326044323E-2</v>
      </c>
      <c r="H12" s="14">
        <f>IF($D12=0,0,$D12*
IFERROR(INDEX(H$320:H$343,MATCH($F12,$B$320:$B$343,0))/INDEX($D$320:$D$343,MATCH($F12,$B$320:$B$343,0)),
INDEX('Input-Allocators'!E$9:E$17,MATCH($F12,'Input-Allocators'!$B$9:$B$17,0)))
)</f>
        <v>0.7657143416381389</v>
      </c>
      <c r="I12" s="14">
        <f>IF($D12=0,0,$D12*
IFERROR(INDEX(I$320:I$343,MATCH($F12,$B$320:$B$343,0))/INDEX($D$320:$D$343,MATCH($F12,$B$320:$B$343,0)),
INDEX('Input-Allocators'!F$9:F$17,MATCH($F12,'Input-Allocators'!$B$9:$B$17,0)))
)</f>
        <v>3.8834153047182753</v>
      </c>
      <c r="J12" s="14">
        <f>IF($D12=0,0,$D12*
IFERROR(INDEX(J$320:J$343,MATCH($F12,$B$320:$B$343,0))/INDEX($D$320:$D$343,MATCH($F12,$B$320:$B$343,0)),
INDEX('Input-Allocators'!G$9:G$17,MATCH($F12,'Input-Allocators'!$B$9:$B$17,0)))
)</f>
        <v>2.6999968593175421</v>
      </c>
      <c r="K12" s="14">
        <f>IF($D12=0,0,$D12*
IFERROR(INDEX(K$320:K$343,MATCH($F12,$B$320:$B$343,0))/INDEX($D$320:$D$343,MATCH($F12,$B$320:$B$343,0)),
INDEX('Input-Allocators'!H$9:H$17,MATCH($F12,'Input-Allocators'!$B$9:$B$17,0)))
)</f>
        <v>0</v>
      </c>
      <c r="L12" s="14">
        <f>IF($D12=0,0,$D12*
IFERROR(INDEX(L$320:L$343,MATCH($F12,$B$320:$B$343,0))/INDEX($D$320:$D$343,MATCH($F12,$B$320:$B$343,0)),
INDEX('Input-Allocators'!I$9:I$17,MATCH($F12,'Input-Allocators'!$B$9:$B$17,0)))
)</f>
        <v>0</v>
      </c>
      <c r="M12" s="14">
        <f>IF($D12=0,0,$D12*
IFERROR(INDEX(M$320:M$343,MATCH($F12,$B$320:$B$343,0))/INDEX($D$320:$D$343,MATCH($F12,$B$320:$B$343,0)),
INDEX('Input-Allocators'!J$9:J$17,MATCH($F12,'Input-Allocators'!$B$9:$B$17,0)))
)</f>
        <v>0</v>
      </c>
      <c r="N12" s="14">
        <f>IF($D12=0,0,$D12*
IFERROR(INDEX(N$320:N$343,MATCH($F12,$B$320:$B$343,0))/INDEX($D$320:$D$343,MATCH($F12,$B$320:$B$343,0)),
INDEX('Input-Allocators'!K$9:K$17,MATCH($F12,'Input-Allocators'!$B$9:$B$17,0)))
)</f>
        <v>0</v>
      </c>
      <c r="O12" s="14">
        <f>IF($D12=0,0,$D12*
IFERROR(INDEX(O$320:O$343,MATCH($F12,$B$320:$B$343,0))/INDEX($D$320:$D$343,MATCH($F12,$B$320:$B$343,0)),
INDEX('Input-Allocators'!L$9:L$17,MATCH($F12,'Input-Allocators'!$B$9:$B$17,0)))
)</f>
        <v>0</v>
      </c>
      <c r="P12" s="14">
        <f>IF($D12=0,0,$D12*
IFERROR(INDEX(P$320:P$343,MATCH($F12,$B$320:$B$343,0))/INDEX($D$320:$D$343,MATCH($F12,$B$320:$B$343,0)),
INDEX('Input-Allocators'!M$9:M$17,MATCH($F12,'Input-Allocators'!$B$9:$B$17,0)))
)</f>
        <v>0</v>
      </c>
      <c r="Q12" s="14">
        <f>IF($D12=0,0,$D12*
IFERROR(INDEX(Q$320:Q$343,MATCH($F12,$B$320:$B$343,0))/INDEX($D$320:$D$343,MATCH($F12,$B$320:$B$343,0)),
INDEX('Input-Allocators'!N$9:N$17,MATCH($F12,'Input-Allocators'!$B$9:$B$17,0)))
)</f>
        <v>0</v>
      </c>
      <c r="R12" s="14">
        <f>IF($D12=0,0,$D12*
IFERROR(INDEX(R$320:R$343,MATCH($F12,$B$320:$B$343,0))/INDEX($D$320:$D$343,MATCH($F12,$B$320:$B$343,0)),
INDEX('Input-Allocators'!O$9:O$17,MATCH($F12,'Input-Allocators'!$B$9:$B$17,0)))
)</f>
        <v>0</v>
      </c>
    </row>
    <row r="13" spans="1:19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>'Input-Accounts'!$D13</f>
        <v>25466.069490000002</v>
      </c>
      <c r="E13" s="14">
        <f t="shared" si="0"/>
        <v>0</v>
      </c>
      <c r="F13" s="3" t="str">
        <f>IF(D13=0,"-",IF('Input-Accounts'!$E13&lt;&gt;0,'Input-Accounts'!$E13,'Input-Accounts'!$F13))</f>
        <v>INT_OML</v>
      </c>
      <c r="G13" s="14">
        <f>IF($D13=0,0,$D13*
IFERROR(INDEX(G$320:G$343,MATCH($F13,$B$320:$B$343,0))/INDEX($D$320:$D$343,MATCH($F13,$B$320:$B$343,0)),
INDEX('Input-Allocators'!D$9:D$17,MATCH($F13,'Input-Allocators'!$B$9:$B$17,0)))
)</f>
        <v>111.24826860632619</v>
      </c>
      <c r="H13" s="14">
        <f>IF($D13=0,0,$D13*
IFERROR(INDEX(H$320:H$343,MATCH($F13,$B$320:$B$343,0))/INDEX($D$320:$D$343,MATCH($F13,$B$320:$B$343,0)),
INDEX('Input-Allocators'!E$9:E$17,MATCH($F13,'Input-Allocators'!$B$9:$B$17,0)))
)</f>
        <v>397.48496610902754</v>
      </c>
      <c r="I13" s="14">
        <f>IF($D13=0,0,$D13*
IFERROR(INDEX(I$320:I$343,MATCH($F13,$B$320:$B$343,0))/INDEX($D$320:$D$343,MATCH($F13,$B$320:$B$343,0)),
INDEX('Input-Allocators'!F$9:F$17,MATCH($F13,'Input-Allocators'!$B$9:$B$17,0)))
)</f>
        <v>14191.542452966545</v>
      </c>
      <c r="J13" s="14">
        <f>IF($D13=0,0,$D13*
IFERROR(INDEX(J$320:J$343,MATCH($F13,$B$320:$B$343,0))/INDEX($D$320:$D$343,MATCH($F13,$B$320:$B$343,0)),
INDEX('Input-Allocators'!G$9:G$17,MATCH($F13,'Input-Allocators'!$B$9:$B$17,0)))
)</f>
        <v>10765.793802318094</v>
      </c>
      <c r="K13" s="14">
        <f>IF($D13=0,0,$D13*
IFERROR(INDEX(K$320:K$343,MATCH($F13,$B$320:$B$343,0))/INDEX($D$320:$D$343,MATCH($F13,$B$320:$B$343,0)),
INDEX('Input-Allocators'!H$9:H$17,MATCH($F13,'Input-Allocators'!$B$9:$B$17,0)))
)</f>
        <v>0</v>
      </c>
      <c r="L13" s="14">
        <f>IF($D13=0,0,$D13*
IFERROR(INDEX(L$320:L$343,MATCH($F13,$B$320:$B$343,0))/INDEX($D$320:$D$343,MATCH($F13,$B$320:$B$343,0)),
INDEX('Input-Allocators'!I$9:I$17,MATCH($F13,'Input-Allocators'!$B$9:$B$17,0)))
)</f>
        <v>0</v>
      </c>
      <c r="M13" s="14">
        <f>IF($D13=0,0,$D13*
IFERROR(INDEX(M$320:M$343,MATCH($F13,$B$320:$B$343,0))/INDEX($D$320:$D$343,MATCH($F13,$B$320:$B$343,0)),
INDEX('Input-Allocators'!J$9:J$17,MATCH($F13,'Input-Allocators'!$B$9:$B$17,0)))
)</f>
        <v>0</v>
      </c>
      <c r="N13" s="14">
        <f>IF($D13=0,0,$D13*
IFERROR(INDEX(N$320:N$343,MATCH($F13,$B$320:$B$343,0))/INDEX($D$320:$D$343,MATCH($F13,$B$320:$B$343,0)),
INDEX('Input-Allocators'!K$9:K$17,MATCH($F13,'Input-Allocators'!$B$9:$B$17,0)))
)</f>
        <v>0</v>
      </c>
      <c r="O13" s="14">
        <f>IF($D13=0,0,$D13*
IFERROR(INDEX(O$320:O$343,MATCH($F13,$B$320:$B$343,0))/INDEX($D$320:$D$343,MATCH($F13,$B$320:$B$343,0)),
INDEX('Input-Allocators'!L$9:L$17,MATCH($F13,'Input-Allocators'!$B$9:$B$17,0)))
)</f>
        <v>0</v>
      </c>
      <c r="P13" s="14">
        <f>IF($D13=0,0,$D13*
IFERROR(INDEX(P$320:P$343,MATCH($F13,$B$320:$B$343,0))/INDEX($D$320:$D$343,MATCH($F13,$B$320:$B$343,0)),
INDEX('Input-Allocators'!M$9:M$17,MATCH($F13,'Input-Allocators'!$B$9:$B$17,0)))
)</f>
        <v>0</v>
      </c>
      <c r="Q13" s="14">
        <f>IF($D13=0,0,$D13*
IFERROR(INDEX(Q$320:Q$343,MATCH($F13,$B$320:$B$343,0))/INDEX($D$320:$D$343,MATCH($F13,$B$320:$B$343,0)),
INDEX('Input-Allocators'!N$9:N$17,MATCH($F13,'Input-Allocators'!$B$9:$B$17,0)))
)</f>
        <v>0</v>
      </c>
      <c r="R13" s="14">
        <f>IF($D13=0,0,$D13*
IFERROR(INDEX(R$320:R$343,MATCH($F13,$B$320:$B$343,0))/INDEX($D$320:$D$343,MATCH($F13,$B$320:$B$343,0)),
INDEX('Input-Allocators'!O$9:O$17,MATCH($F13,'Input-Allocators'!$B$9:$B$17,0)))
)</f>
        <v>0</v>
      </c>
    </row>
    <row r="14" spans="1:19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D14" s="174">
        <f>SUBTOTAL(9,D11:D13)</f>
        <v>25589.91503</v>
      </c>
      <c r="E14" s="14">
        <f t="shared" si="0"/>
        <v>0</v>
      </c>
      <c r="G14" s="174">
        <f t="shared" ref="G14:R14" si="1">SUBTOTAL(9,G11:G13)</f>
        <v>111.90774428942376</v>
      </c>
      <c r="H14" s="174">
        <f t="shared" si="1"/>
        <v>410.31987051087526</v>
      </c>
      <c r="I14" s="174">
        <f t="shared" si="1"/>
        <v>14256.636263384276</v>
      </c>
      <c r="J14" s="174">
        <f t="shared" si="1"/>
        <v>10811.051151815416</v>
      </c>
      <c r="K14" s="174">
        <f t="shared" si="1"/>
        <v>0</v>
      </c>
      <c r="L14" s="174">
        <f t="shared" si="1"/>
        <v>0</v>
      </c>
      <c r="M14" s="174">
        <f t="shared" si="1"/>
        <v>0</v>
      </c>
      <c r="N14" s="174">
        <f t="shared" si="1"/>
        <v>0</v>
      </c>
      <c r="O14" s="174">
        <f t="shared" si="1"/>
        <v>0</v>
      </c>
      <c r="P14" s="174">
        <f t="shared" si="1"/>
        <v>0</v>
      </c>
      <c r="Q14" s="174">
        <f t="shared" si="1"/>
        <v>0</v>
      </c>
      <c r="R14" s="174">
        <f t="shared" si="1"/>
        <v>0</v>
      </c>
    </row>
    <row r="15" spans="1:19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>
        <f t="shared" si="0"/>
        <v>0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</row>
    <row r="16" spans="1:19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>
        <f t="shared" si="0"/>
        <v>0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</row>
    <row r="17" spans="1:18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>'Input-Accounts'!$D17</f>
        <v>53</v>
      </c>
      <c r="E17" s="14">
        <f t="shared" si="0"/>
        <v>0</v>
      </c>
      <c r="F17" s="3" t="str">
        <f>IF(D17=0,"-",IF('Input-Accounts'!$E17&lt;&gt;0,'Input-Accounts'!$E17,'Input-Accounts'!$F17))</f>
        <v>PRODUCTION</v>
      </c>
      <c r="G17" s="14">
        <f>IF($D17=0,0,$D17*
IFERROR(INDEX(G$320:G$343,MATCH($F17,$B$320:$B$343,0))/INDEX($D$320:$D$343,MATCH($F17,$B$320:$B$343,0)),
INDEX('Input-Allocators'!D$9:D$17,MATCH($F17,'Input-Allocators'!$B$9:$B$17,0)))
)</f>
        <v>53</v>
      </c>
      <c r="H17" s="14">
        <f>IF($D17=0,0,$D17*
IFERROR(INDEX(H$320:H$343,MATCH($F17,$B$320:$B$343,0))/INDEX($D$320:$D$343,MATCH($F17,$B$320:$B$343,0)),
INDEX('Input-Allocators'!E$9:E$17,MATCH($F17,'Input-Allocators'!$B$9:$B$17,0)))
)</f>
        <v>0</v>
      </c>
      <c r="I17" s="14">
        <f>IF($D17=0,0,$D17*
IFERROR(INDEX(I$320:I$343,MATCH($F17,$B$320:$B$343,0))/INDEX($D$320:$D$343,MATCH($F17,$B$320:$B$343,0)),
INDEX('Input-Allocators'!F$9:F$17,MATCH($F17,'Input-Allocators'!$B$9:$B$17,0)))
)</f>
        <v>0</v>
      </c>
      <c r="J17" s="14">
        <f>IF($D17=0,0,$D17*
IFERROR(INDEX(J$320:J$343,MATCH($F17,$B$320:$B$343,0))/INDEX($D$320:$D$343,MATCH($F17,$B$320:$B$343,0)),
INDEX('Input-Allocators'!G$9:G$17,MATCH($F17,'Input-Allocators'!$B$9:$B$17,0)))
)</f>
        <v>0</v>
      </c>
      <c r="K17" s="14">
        <f>IF($D17=0,0,$D17*
IFERROR(INDEX(K$320:K$343,MATCH($F17,$B$320:$B$343,0))/INDEX($D$320:$D$343,MATCH($F17,$B$320:$B$343,0)),
INDEX('Input-Allocators'!H$9:H$17,MATCH($F17,'Input-Allocators'!$B$9:$B$17,0)))
)</f>
        <v>0</v>
      </c>
      <c r="L17" s="14">
        <f>IF($D17=0,0,$D17*
IFERROR(INDEX(L$320:L$343,MATCH($F17,$B$320:$B$343,0))/INDEX($D$320:$D$343,MATCH($F17,$B$320:$B$343,0)),
INDEX('Input-Allocators'!I$9:I$17,MATCH($F17,'Input-Allocators'!$B$9:$B$17,0)))
)</f>
        <v>0</v>
      </c>
      <c r="M17" s="14">
        <f>IF($D17=0,0,$D17*
IFERROR(INDEX(M$320:M$343,MATCH($F17,$B$320:$B$343,0))/INDEX($D$320:$D$343,MATCH($F17,$B$320:$B$343,0)),
INDEX('Input-Allocators'!J$9:J$17,MATCH($F17,'Input-Allocators'!$B$9:$B$17,0)))
)</f>
        <v>0</v>
      </c>
      <c r="N17" s="14">
        <f>IF($D17=0,0,$D17*
IFERROR(INDEX(N$320:N$343,MATCH($F17,$B$320:$B$343,0))/INDEX($D$320:$D$343,MATCH($F17,$B$320:$B$343,0)),
INDEX('Input-Allocators'!K$9:K$17,MATCH($F17,'Input-Allocators'!$B$9:$B$17,0)))
)</f>
        <v>0</v>
      </c>
      <c r="O17" s="14">
        <f>IF($D17=0,0,$D17*
IFERROR(INDEX(O$320:O$343,MATCH($F17,$B$320:$B$343,0))/INDEX($D$320:$D$343,MATCH($F17,$B$320:$B$343,0)),
INDEX('Input-Allocators'!L$9:L$17,MATCH($F17,'Input-Allocators'!$B$9:$B$17,0)))
)</f>
        <v>0</v>
      </c>
      <c r="P17" s="14">
        <f>IF($D17=0,0,$D17*
IFERROR(INDEX(P$320:P$343,MATCH($F17,$B$320:$B$343,0))/INDEX($D$320:$D$343,MATCH($F17,$B$320:$B$343,0)),
INDEX('Input-Allocators'!M$9:M$17,MATCH($F17,'Input-Allocators'!$B$9:$B$17,0)))
)</f>
        <v>0</v>
      </c>
      <c r="Q17" s="14">
        <f>IF($D17=0,0,$D17*
IFERROR(INDEX(Q$320:Q$343,MATCH($F17,$B$320:$B$343,0))/INDEX($D$320:$D$343,MATCH($F17,$B$320:$B$343,0)),
INDEX('Input-Allocators'!N$9:N$17,MATCH($F17,'Input-Allocators'!$B$9:$B$17,0)))
)</f>
        <v>0</v>
      </c>
      <c r="R17" s="14">
        <f>IF($D17=0,0,$D17*
IFERROR(INDEX(R$320:R$343,MATCH($F17,$B$320:$B$343,0))/INDEX($D$320:$D$343,MATCH($F17,$B$320:$B$343,0)),
INDEX('Input-Allocators'!O$9:O$17,MATCH($F17,'Input-Allocators'!$B$9:$B$17,0)))
)</f>
        <v>0</v>
      </c>
    </row>
    <row r="18" spans="1:18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>'Input-Accounts'!$D18</f>
        <v>10.095840000000001</v>
      </c>
      <c r="E18" s="14">
        <f t="shared" si="0"/>
        <v>0</v>
      </c>
      <c r="F18" s="3" t="str">
        <f>IF(D18=0,"-",IF('Input-Accounts'!$E18&lt;&gt;0,'Input-Accounts'!$E18,'Input-Accounts'!$F18))</f>
        <v>PRODUCTION</v>
      </c>
      <c r="G18" s="14">
        <f>IF($D18=0,0,$D18*
IFERROR(INDEX(G$320:G$343,MATCH($F18,$B$320:$B$343,0))/INDEX($D$320:$D$343,MATCH($F18,$B$320:$B$343,0)),
INDEX('Input-Allocators'!D$9:D$17,MATCH($F18,'Input-Allocators'!$B$9:$B$17,0)))
)</f>
        <v>10.095840000000001</v>
      </c>
      <c r="H18" s="14">
        <f>IF($D18=0,0,$D18*
IFERROR(INDEX(H$320:H$343,MATCH($F18,$B$320:$B$343,0))/INDEX($D$320:$D$343,MATCH($F18,$B$320:$B$343,0)),
INDEX('Input-Allocators'!E$9:E$17,MATCH($F18,'Input-Allocators'!$B$9:$B$17,0)))
)</f>
        <v>0</v>
      </c>
      <c r="I18" s="14">
        <f>IF($D18=0,0,$D18*
IFERROR(INDEX(I$320:I$343,MATCH($F18,$B$320:$B$343,0))/INDEX($D$320:$D$343,MATCH($F18,$B$320:$B$343,0)),
INDEX('Input-Allocators'!F$9:F$17,MATCH($F18,'Input-Allocators'!$B$9:$B$17,0)))
)</f>
        <v>0</v>
      </c>
      <c r="J18" s="14">
        <f>IF($D18=0,0,$D18*
IFERROR(INDEX(J$320:J$343,MATCH($F18,$B$320:$B$343,0))/INDEX($D$320:$D$343,MATCH($F18,$B$320:$B$343,0)),
INDEX('Input-Allocators'!G$9:G$17,MATCH($F18,'Input-Allocators'!$B$9:$B$17,0)))
)</f>
        <v>0</v>
      </c>
      <c r="K18" s="14">
        <f>IF($D18=0,0,$D18*
IFERROR(INDEX(K$320:K$343,MATCH($F18,$B$320:$B$343,0))/INDEX($D$320:$D$343,MATCH($F18,$B$320:$B$343,0)),
INDEX('Input-Allocators'!H$9:H$17,MATCH($F18,'Input-Allocators'!$B$9:$B$17,0)))
)</f>
        <v>0</v>
      </c>
      <c r="L18" s="14">
        <f>IF($D18=0,0,$D18*
IFERROR(INDEX(L$320:L$343,MATCH($F18,$B$320:$B$343,0))/INDEX($D$320:$D$343,MATCH($F18,$B$320:$B$343,0)),
INDEX('Input-Allocators'!I$9:I$17,MATCH($F18,'Input-Allocators'!$B$9:$B$17,0)))
)</f>
        <v>0</v>
      </c>
      <c r="M18" s="14">
        <f>IF($D18=0,0,$D18*
IFERROR(INDEX(M$320:M$343,MATCH($F18,$B$320:$B$343,0))/INDEX($D$320:$D$343,MATCH($F18,$B$320:$B$343,0)),
INDEX('Input-Allocators'!J$9:J$17,MATCH($F18,'Input-Allocators'!$B$9:$B$17,0)))
)</f>
        <v>0</v>
      </c>
      <c r="N18" s="14">
        <f>IF($D18=0,0,$D18*
IFERROR(INDEX(N$320:N$343,MATCH($F18,$B$320:$B$343,0))/INDEX($D$320:$D$343,MATCH($F18,$B$320:$B$343,0)),
INDEX('Input-Allocators'!K$9:K$17,MATCH($F18,'Input-Allocators'!$B$9:$B$17,0)))
)</f>
        <v>0</v>
      </c>
      <c r="O18" s="14">
        <f>IF($D18=0,0,$D18*
IFERROR(INDEX(O$320:O$343,MATCH($F18,$B$320:$B$343,0))/INDEX($D$320:$D$343,MATCH($F18,$B$320:$B$343,0)),
INDEX('Input-Allocators'!L$9:L$17,MATCH($F18,'Input-Allocators'!$B$9:$B$17,0)))
)</f>
        <v>0</v>
      </c>
      <c r="P18" s="14">
        <f>IF($D18=0,0,$D18*
IFERROR(INDEX(P$320:P$343,MATCH($F18,$B$320:$B$343,0))/INDEX($D$320:$D$343,MATCH($F18,$B$320:$B$343,0)),
INDEX('Input-Allocators'!M$9:M$17,MATCH($F18,'Input-Allocators'!$B$9:$B$17,0)))
)</f>
        <v>0</v>
      </c>
      <c r="Q18" s="14">
        <f>IF($D18=0,0,$D18*
IFERROR(INDEX(Q$320:Q$343,MATCH($F18,$B$320:$B$343,0))/INDEX($D$320:$D$343,MATCH($F18,$B$320:$B$343,0)),
INDEX('Input-Allocators'!N$9:N$17,MATCH($F18,'Input-Allocators'!$B$9:$B$17,0)))
)</f>
        <v>0</v>
      </c>
      <c r="R18" s="14">
        <f>IF($D18=0,0,$D18*
IFERROR(INDEX(R$320:R$343,MATCH($F18,$B$320:$B$343,0))/INDEX($D$320:$D$343,MATCH($F18,$B$320:$B$343,0)),
INDEX('Input-Allocators'!O$9:O$17,MATCH($F18,'Input-Allocators'!$B$9:$B$17,0)))
)</f>
        <v>0</v>
      </c>
    </row>
    <row r="19" spans="1:18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>'Input-Accounts'!$D19</f>
        <v>2.65</v>
      </c>
      <c r="E19" s="14">
        <f t="shared" si="0"/>
        <v>0</v>
      </c>
      <c r="F19" s="3" t="str">
        <f>IF(D19=0,"-",IF('Input-Accounts'!$E19&lt;&gt;0,'Input-Accounts'!$E19,'Input-Accounts'!$F19))</f>
        <v>PRODUCTION</v>
      </c>
      <c r="G19" s="14">
        <f>IF($D19=0,0,$D19*
IFERROR(INDEX(G$320:G$343,MATCH($F19,$B$320:$B$343,0))/INDEX($D$320:$D$343,MATCH($F19,$B$320:$B$343,0)),
INDEX('Input-Allocators'!D$9:D$17,MATCH($F19,'Input-Allocators'!$B$9:$B$17,0)))
)</f>
        <v>2.65</v>
      </c>
      <c r="H19" s="14">
        <f>IF($D19=0,0,$D19*
IFERROR(INDEX(H$320:H$343,MATCH($F19,$B$320:$B$343,0))/INDEX($D$320:$D$343,MATCH($F19,$B$320:$B$343,0)),
INDEX('Input-Allocators'!E$9:E$17,MATCH($F19,'Input-Allocators'!$B$9:$B$17,0)))
)</f>
        <v>0</v>
      </c>
      <c r="I19" s="14">
        <f>IF($D19=0,0,$D19*
IFERROR(INDEX(I$320:I$343,MATCH($F19,$B$320:$B$343,0))/INDEX($D$320:$D$343,MATCH($F19,$B$320:$B$343,0)),
INDEX('Input-Allocators'!F$9:F$17,MATCH($F19,'Input-Allocators'!$B$9:$B$17,0)))
)</f>
        <v>0</v>
      </c>
      <c r="J19" s="14">
        <f>IF($D19=0,0,$D19*
IFERROR(INDEX(J$320:J$343,MATCH($F19,$B$320:$B$343,0))/INDEX($D$320:$D$343,MATCH($F19,$B$320:$B$343,0)),
INDEX('Input-Allocators'!G$9:G$17,MATCH($F19,'Input-Allocators'!$B$9:$B$17,0)))
)</f>
        <v>0</v>
      </c>
      <c r="K19" s="14">
        <f>IF($D19=0,0,$D19*
IFERROR(INDEX(K$320:K$343,MATCH($F19,$B$320:$B$343,0))/INDEX($D$320:$D$343,MATCH($F19,$B$320:$B$343,0)),
INDEX('Input-Allocators'!H$9:H$17,MATCH($F19,'Input-Allocators'!$B$9:$B$17,0)))
)</f>
        <v>0</v>
      </c>
      <c r="L19" s="14">
        <f>IF($D19=0,0,$D19*
IFERROR(INDEX(L$320:L$343,MATCH($F19,$B$320:$B$343,0))/INDEX($D$320:$D$343,MATCH($F19,$B$320:$B$343,0)),
INDEX('Input-Allocators'!I$9:I$17,MATCH($F19,'Input-Allocators'!$B$9:$B$17,0)))
)</f>
        <v>0</v>
      </c>
      <c r="M19" s="14">
        <f>IF($D19=0,0,$D19*
IFERROR(INDEX(M$320:M$343,MATCH($F19,$B$320:$B$343,0))/INDEX($D$320:$D$343,MATCH($F19,$B$320:$B$343,0)),
INDEX('Input-Allocators'!J$9:J$17,MATCH($F19,'Input-Allocators'!$B$9:$B$17,0)))
)</f>
        <v>0</v>
      </c>
      <c r="N19" s="14">
        <f>IF($D19=0,0,$D19*
IFERROR(INDEX(N$320:N$343,MATCH($F19,$B$320:$B$343,0))/INDEX($D$320:$D$343,MATCH($F19,$B$320:$B$343,0)),
INDEX('Input-Allocators'!K$9:K$17,MATCH($F19,'Input-Allocators'!$B$9:$B$17,0)))
)</f>
        <v>0</v>
      </c>
      <c r="O19" s="14">
        <f>IF($D19=0,0,$D19*
IFERROR(INDEX(O$320:O$343,MATCH($F19,$B$320:$B$343,0))/INDEX($D$320:$D$343,MATCH($F19,$B$320:$B$343,0)),
INDEX('Input-Allocators'!L$9:L$17,MATCH($F19,'Input-Allocators'!$B$9:$B$17,0)))
)</f>
        <v>0</v>
      </c>
      <c r="P19" s="14">
        <f>IF($D19=0,0,$D19*
IFERROR(INDEX(P$320:P$343,MATCH($F19,$B$320:$B$343,0))/INDEX($D$320:$D$343,MATCH($F19,$B$320:$B$343,0)),
INDEX('Input-Allocators'!M$9:M$17,MATCH($F19,'Input-Allocators'!$B$9:$B$17,0)))
)</f>
        <v>0</v>
      </c>
      <c r="Q19" s="14">
        <f>IF($D19=0,0,$D19*
IFERROR(INDEX(Q$320:Q$343,MATCH($F19,$B$320:$B$343,0))/INDEX($D$320:$D$343,MATCH($F19,$B$320:$B$343,0)),
INDEX('Input-Allocators'!N$9:N$17,MATCH($F19,'Input-Allocators'!$B$9:$B$17,0)))
)</f>
        <v>0</v>
      </c>
      <c r="R19" s="14">
        <f>IF($D19=0,0,$D19*
IFERROR(INDEX(R$320:R$343,MATCH($F19,$B$320:$B$343,0))/INDEX($D$320:$D$343,MATCH($F19,$B$320:$B$343,0)),
INDEX('Input-Allocators'!O$9:O$17,MATCH($F19,'Input-Allocators'!$B$9:$B$17,0)))
)</f>
        <v>0</v>
      </c>
    </row>
    <row r="20" spans="1:18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>'Input-Accounts'!$D20</f>
        <v>444.58600000000001</v>
      </c>
      <c r="E20" s="14">
        <f t="shared" si="0"/>
        <v>0</v>
      </c>
      <c r="F20" s="3" t="str">
        <f>IF(D20=0,"-",IF('Input-Accounts'!$E20&lt;&gt;0,'Input-Accounts'!$E20,'Input-Accounts'!$F20))</f>
        <v>PRODUCTION</v>
      </c>
      <c r="G20" s="14">
        <f>IF($D20=0,0,$D20*
IFERROR(INDEX(G$320:G$343,MATCH($F20,$B$320:$B$343,0))/INDEX($D$320:$D$343,MATCH($F20,$B$320:$B$343,0)),
INDEX('Input-Allocators'!D$9:D$17,MATCH($F20,'Input-Allocators'!$B$9:$B$17,0)))
)</f>
        <v>444.58600000000001</v>
      </c>
      <c r="H20" s="14">
        <f>IF($D20=0,0,$D20*
IFERROR(INDEX(H$320:H$343,MATCH($F20,$B$320:$B$343,0))/INDEX($D$320:$D$343,MATCH($F20,$B$320:$B$343,0)),
INDEX('Input-Allocators'!E$9:E$17,MATCH($F20,'Input-Allocators'!$B$9:$B$17,0)))
)</f>
        <v>0</v>
      </c>
      <c r="I20" s="14">
        <f>IF($D20=0,0,$D20*
IFERROR(INDEX(I$320:I$343,MATCH($F20,$B$320:$B$343,0))/INDEX($D$320:$D$343,MATCH($F20,$B$320:$B$343,0)),
INDEX('Input-Allocators'!F$9:F$17,MATCH($F20,'Input-Allocators'!$B$9:$B$17,0)))
)</f>
        <v>0</v>
      </c>
      <c r="J20" s="14">
        <f>IF($D20=0,0,$D20*
IFERROR(INDEX(J$320:J$343,MATCH($F20,$B$320:$B$343,0))/INDEX($D$320:$D$343,MATCH($F20,$B$320:$B$343,0)),
INDEX('Input-Allocators'!G$9:G$17,MATCH($F20,'Input-Allocators'!$B$9:$B$17,0)))
)</f>
        <v>0</v>
      </c>
      <c r="K20" s="14">
        <f>IF($D20=0,0,$D20*
IFERROR(INDEX(K$320:K$343,MATCH($F20,$B$320:$B$343,0))/INDEX($D$320:$D$343,MATCH($F20,$B$320:$B$343,0)),
INDEX('Input-Allocators'!H$9:H$17,MATCH($F20,'Input-Allocators'!$B$9:$B$17,0)))
)</f>
        <v>0</v>
      </c>
      <c r="L20" s="14">
        <f>IF($D20=0,0,$D20*
IFERROR(INDEX(L$320:L$343,MATCH($F20,$B$320:$B$343,0))/INDEX($D$320:$D$343,MATCH($F20,$B$320:$B$343,0)),
INDEX('Input-Allocators'!I$9:I$17,MATCH($F20,'Input-Allocators'!$B$9:$B$17,0)))
)</f>
        <v>0</v>
      </c>
      <c r="M20" s="14">
        <f>IF($D20=0,0,$D20*
IFERROR(INDEX(M$320:M$343,MATCH($F20,$B$320:$B$343,0))/INDEX($D$320:$D$343,MATCH($F20,$B$320:$B$343,0)),
INDEX('Input-Allocators'!J$9:J$17,MATCH($F20,'Input-Allocators'!$B$9:$B$17,0)))
)</f>
        <v>0</v>
      </c>
      <c r="N20" s="14">
        <f>IF($D20=0,0,$D20*
IFERROR(INDEX(N$320:N$343,MATCH($F20,$B$320:$B$343,0))/INDEX($D$320:$D$343,MATCH($F20,$B$320:$B$343,0)),
INDEX('Input-Allocators'!K$9:K$17,MATCH($F20,'Input-Allocators'!$B$9:$B$17,0)))
)</f>
        <v>0</v>
      </c>
      <c r="O20" s="14">
        <f>IF($D20=0,0,$D20*
IFERROR(INDEX(O$320:O$343,MATCH($F20,$B$320:$B$343,0))/INDEX($D$320:$D$343,MATCH($F20,$B$320:$B$343,0)),
INDEX('Input-Allocators'!L$9:L$17,MATCH($F20,'Input-Allocators'!$B$9:$B$17,0)))
)</f>
        <v>0</v>
      </c>
      <c r="P20" s="14">
        <f>IF($D20=0,0,$D20*
IFERROR(INDEX(P$320:P$343,MATCH($F20,$B$320:$B$343,0))/INDEX($D$320:$D$343,MATCH($F20,$B$320:$B$343,0)),
INDEX('Input-Allocators'!M$9:M$17,MATCH($F20,'Input-Allocators'!$B$9:$B$17,0)))
)</f>
        <v>0</v>
      </c>
      <c r="Q20" s="14">
        <f>IF($D20=0,0,$D20*
IFERROR(INDEX(Q$320:Q$343,MATCH($F20,$B$320:$B$343,0))/INDEX($D$320:$D$343,MATCH($F20,$B$320:$B$343,0)),
INDEX('Input-Allocators'!N$9:N$17,MATCH($F20,'Input-Allocators'!$B$9:$B$17,0)))
)</f>
        <v>0</v>
      </c>
      <c r="R20" s="14">
        <f>IF($D20=0,0,$D20*
IFERROR(INDEX(R$320:R$343,MATCH($F20,$B$320:$B$343,0))/INDEX($D$320:$D$343,MATCH($F20,$B$320:$B$343,0)),
INDEX('Input-Allocators'!O$9:O$17,MATCH($F20,'Input-Allocators'!$B$9:$B$17,0)))
)</f>
        <v>0</v>
      </c>
    </row>
    <row r="21" spans="1:18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>'Input-Accounts'!$D21</f>
        <v>3296.6979999999999</v>
      </c>
      <c r="E21" s="14">
        <f t="shared" si="0"/>
        <v>0</v>
      </c>
      <c r="F21" s="3" t="str">
        <f>IF(D21=0,"-",IF('Input-Accounts'!$E21&lt;&gt;0,'Input-Accounts'!$E21,'Input-Accounts'!$F21))</f>
        <v>PRODUCTION</v>
      </c>
      <c r="G21" s="14">
        <f>IF($D21=0,0,$D21*
IFERROR(INDEX(G$320:G$343,MATCH($F21,$B$320:$B$343,0))/INDEX($D$320:$D$343,MATCH($F21,$B$320:$B$343,0)),
INDEX('Input-Allocators'!D$9:D$17,MATCH($F21,'Input-Allocators'!$B$9:$B$17,0)))
)</f>
        <v>3296.6979999999999</v>
      </c>
      <c r="H21" s="14">
        <f>IF($D21=0,0,$D21*
IFERROR(INDEX(H$320:H$343,MATCH($F21,$B$320:$B$343,0))/INDEX($D$320:$D$343,MATCH($F21,$B$320:$B$343,0)),
INDEX('Input-Allocators'!E$9:E$17,MATCH($F21,'Input-Allocators'!$B$9:$B$17,0)))
)</f>
        <v>0</v>
      </c>
      <c r="I21" s="14">
        <f>IF($D21=0,0,$D21*
IFERROR(INDEX(I$320:I$343,MATCH($F21,$B$320:$B$343,0))/INDEX($D$320:$D$343,MATCH($F21,$B$320:$B$343,0)),
INDEX('Input-Allocators'!F$9:F$17,MATCH($F21,'Input-Allocators'!$B$9:$B$17,0)))
)</f>
        <v>0</v>
      </c>
      <c r="J21" s="14">
        <f>IF($D21=0,0,$D21*
IFERROR(INDEX(J$320:J$343,MATCH($F21,$B$320:$B$343,0))/INDEX($D$320:$D$343,MATCH($F21,$B$320:$B$343,0)),
INDEX('Input-Allocators'!G$9:G$17,MATCH($F21,'Input-Allocators'!$B$9:$B$17,0)))
)</f>
        <v>0</v>
      </c>
      <c r="K21" s="14">
        <f>IF($D21=0,0,$D21*
IFERROR(INDEX(K$320:K$343,MATCH($F21,$B$320:$B$343,0))/INDEX($D$320:$D$343,MATCH($F21,$B$320:$B$343,0)),
INDEX('Input-Allocators'!H$9:H$17,MATCH($F21,'Input-Allocators'!$B$9:$B$17,0)))
)</f>
        <v>0</v>
      </c>
      <c r="L21" s="14">
        <f>IF($D21=0,0,$D21*
IFERROR(INDEX(L$320:L$343,MATCH($F21,$B$320:$B$343,0))/INDEX($D$320:$D$343,MATCH($F21,$B$320:$B$343,0)),
INDEX('Input-Allocators'!I$9:I$17,MATCH($F21,'Input-Allocators'!$B$9:$B$17,0)))
)</f>
        <v>0</v>
      </c>
      <c r="M21" s="14">
        <f>IF($D21=0,0,$D21*
IFERROR(INDEX(M$320:M$343,MATCH($F21,$B$320:$B$343,0))/INDEX($D$320:$D$343,MATCH($F21,$B$320:$B$343,0)),
INDEX('Input-Allocators'!J$9:J$17,MATCH($F21,'Input-Allocators'!$B$9:$B$17,0)))
)</f>
        <v>0</v>
      </c>
      <c r="N21" s="14">
        <f>IF($D21=0,0,$D21*
IFERROR(INDEX(N$320:N$343,MATCH($F21,$B$320:$B$343,0))/INDEX($D$320:$D$343,MATCH($F21,$B$320:$B$343,0)),
INDEX('Input-Allocators'!K$9:K$17,MATCH($F21,'Input-Allocators'!$B$9:$B$17,0)))
)</f>
        <v>0</v>
      </c>
      <c r="O21" s="14">
        <f>IF($D21=0,0,$D21*
IFERROR(INDEX(O$320:O$343,MATCH($F21,$B$320:$B$343,0))/INDEX($D$320:$D$343,MATCH($F21,$B$320:$B$343,0)),
INDEX('Input-Allocators'!L$9:L$17,MATCH($F21,'Input-Allocators'!$B$9:$B$17,0)))
)</f>
        <v>0</v>
      </c>
      <c r="P21" s="14">
        <f>IF($D21=0,0,$D21*
IFERROR(INDEX(P$320:P$343,MATCH($F21,$B$320:$B$343,0))/INDEX($D$320:$D$343,MATCH($F21,$B$320:$B$343,0)),
INDEX('Input-Allocators'!M$9:M$17,MATCH($F21,'Input-Allocators'!$B$9:$B$17,0)))
)</f>
        <v>0</v>
      </c>
      <c r="Q21" s="14">
        <f>IF($D21=0,0,$D21*
IFERROR(INDEX(Q$320:Q$343,MATCH($F21,$B$320:$B$343,0))/INDEX($D$320:$D$343,MATCH($F21,$B$320:$B$343,0)),
INDEX('Input-Allocators'!N$9:N$17,MATCH($F21,'Input-Allocators'!$B$9:$B$17,0)))
)</f>
        <v>0</v>
      </c>
      <c r="R21" s="14">
        <f>IF($D21=0,0,$D21*
IFERROR(INDEX(R$320:R$343,MATCH($F21,$B$320:$B$343,0))/INDEX($D$320:$D$343,MATCH($F21,$B$320:$B$343,0)),
INDEX('Input-Allocators'!O$9:O$17,MATCH($F21,'Input-Allocators'!$B$9:$B$17,0)))
)</f>
        <v>0</v>
      </c>
    </row>
    <row r="22" spans="1:18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>SUBTOTAL(9,D17:D21)</f>
        <v>3807.0298399999997</v>
      </c>
      <c r="E22" s="14">
        <f t="shared" si="0"/>
        <v>0</v>
      </c>
      <c r="G22" s="174">
        <f>SUBTOTAL(9,G17:G21)</f>
        <v>3807.0298399999997</v>
      </c>
      <c r="H22" s="174">
        <f t="shared" ref="H22:R22" si="2">SUBTOTAL(9,H17:H21)</f>
        <v>0</v>
      </c>
      <c r="I22" s="174">
        <f>SUBTOTAL(9,I17:I21)</f>
        <v>0</v>
      </c>
      <c r="J22" s="174">
        <f t="shared" si="2"/>
        <v>0</v>
      </c>
      <c r="K22" s="174">
        <f t="shared" si="2"/>
        <v>0</v>
      </c>
      <c r="L22" s="174">
        <f t="shared" si="2"/>
        <v>0</v>
      </c>
      <c r="M22" s="174">
        <f t="shared" si="2"/>
        <v>0</v>
      </c>
      <c r="N22" s="174">
        <f t="shared" si="2"/>
        <v>0</v>
      </c>
      <c r="O22" s="174">
        <f t="shared" si="2"/>
        <v>0</v>
      </c>
      <c r="P22" s="174">
        <f t="shared" si="2"/>
        <v>0</v>
      </c>
      <c r="Q22" s="174">
        <f t="shared" si="2"/>
        <v>0</v>
      </c>
      <c r="R22" s="174">
        <f t="shared" si="2"/>
        <v>0</v>
      </c>
    </row>
    <row r="23" spans="1:18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>
        <f t="shared" si="0"/>
        <v>0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</row>
    <row r="24" spans="1:18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>
        <f t="shared" ref="E24:E29" si="3">IFERROR(IF(D24="",0,IF(D24=0,0,IF(ABS(D24-SUM($G24:$R24))&lt;Check_Limit,0,1))),1)</f>
        <v>0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</row>
    <row r="25" spans="1:18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>'Input-Accounts'!$D25</f>
        <v>17.652000000000001</v>
      </c>
      <c r="E25" s="14">
        <f t="shared" si="3"/>
        <v>0</v>
      </c>
      <c r="F25" s="3" t="str">
        <f>IF(D25=0,"-",IF('Input-Accounts'!$E25&lt;&gt;0,'Input-Accounts'!$E25,'Input-Accounts'!$F25))</f>
        <v>TRANSMISSION</v>
      </c>
      <c r="G25" s="14">
        <f>IF($D25=0,0,$D25*
IFERROR(INDEX(G$320:G$343,MATCH($F25,$B$320:$B$343,0))/INDEX($D$320:$D$343,MATCH($F25,$B$320:$B$343,0)),
INDEX('Input-Allocators'!D$9:D$17,MATCH($F25,'Input-Allocators'!$B$9:$B$17,0)))
)</f>
        <v>0</v>
      </c>
      <c r="H25" s="14">
        <f>IF($D25=0,0,$D25*
IFERROR(INDEX(H$320:H$343,MATCH($F25,$B$320:$B$343,0))/INDEX($D$320:$D$343,MATCH($F25,$B$320:$B$343,0)),
INDEX('Input-Allocators'!E$9:E$17,MATCH($F25,'Input-Allocators'!$B$9:$B$17,0)))
)</f>
        <v>17.652000000000001</v>
      </c>
      <c r="I25" s="14">
        <f>IF($D25=0,0,$D25*
IFERROR(INDEX(I$320:I$343,MATCH($F25,$B$320:$B$343,0))/INDEX($D$320:$D$343,MATCH($F25,$B$320:$B$343,0)),
INDEX('Input-Allocators'!F$9:F$17,MATCH($F25,'Input-Allocators'!$B$9:$B$17,0)))
)</f>
        <v>0</v>
      </c>
      <c r="J25" s="14">
        <f>IF($D25=0,0,$D25*
IFERROR(INDEX(J$320:J$343,MATCH($F25,$B$320:$B$343,0))/INDEX($D$320:$D$343,MATCH($F25,$B$320:$B$343,0)),
INDEX('Input-Allocators'!G$9:G$17,MATCH($F25,'Input-Allocators'!$B$9:$B$17,0)))
)</f>
        <v>0</v>
      </c>
      <c r="K25" s="14">
        <f>IF($D25=0,0,$D25*
IFERROR(INDEX(K$320:K$343,MATCH($F25,$B$320:$B$343,0))/INDEX($D$320:$D$343,MATCH($F25,$B$320:$B$343,0)),
INDEX('Input-Allocators'!H$9:H$17,MATCH($F25,'Input-Allocators'!$B$9:$B$17,0)))
)</f>
        <v>0</v>
      </c>
      <c r="L25" s="14">
        <f>IF($D25=0,0,$D25*
IFERROR(INDEX(L$320:L$343,MATCH($F25,$B$320:$B$343,0))/INDEX($D$320:$D$343,MATCH($F25,$B$320:$B$343,0)),
INDEX('Input-Allocators'!I$9:I$17,MATCH($F25,'Input-Allocators'!$B$9:$B$17,0)))
)</f>
        <v>0</v>
      </c>
      <c r="M25" s="14">
        <f>IF($D25=0,0,$D25*
IFERROR(INDEX(M$320:M$343,MATCH($F25,$B$320:$B$343,0))/INDEX($D$320:$D$343,MATCH($F25,$B$320:$B$343,0)),
INDEX('Input-Allocators'!J$9:J$17,MATCH($F25,'Input-Allocators'!$B$9:$B$17,0)))
)</f>
        <v>0</v>
      </c>
      <c r="N25" s="14">
        <f>IF($D25=0,0,$D25*
IFERROR(INDEX(N$320:N$343,MATCH($F25,$B$320:$B$343,0))/INDEX($D$320:$D$343,MATCH($F25,$B$320:$B$343,0)),
INDEX('Input-Allocators'!K$9:K$17,MATCH($F25,'Input-Allocators'!$B$9:$B$17,0)))
)</f>
        <v>0</v>
      </c>
      <c r="O25" s="14">
        <f>IF($D25=0,0,$D25*
IFERROR(INDEX(O$320:O$343,MATCH($F25,$B$320:$B$343,0))/INDEX($D$320:$D$343,MATCH($F25,$B$320:$B$343,0)),
INDEX('Input-Allocators'!L$9:L$17,MATCH($F25,'Input-Allocators'!$B$9:$B$17,0)))
)</f>
        <v>0</v>
      </c>
      <c r="P25" s="14">
        <f>IF($D25=0,0,$D25*
IFERROR(INDEX(P$320:P$343,MATCH($F25,$B$320:$B$343,0))/INDEX($D$320:$D$343,MATCH($F25,$B$320:$B$343,0)),
INDEX('Input-Allocators'!M$9:M$17,MATCH($F25,'Input-Allocators'!$B$9:$B$17,0)))
)</f>
        <v>0</v>
      </c>
      <c r="Q25" s="14">
        <f>IF($D25=0,0,$D25*
IFERROR(INDEX(Q$320:Q$343,MATCH($F25,$B$320:$B$343,0))/INDEX($D$320:$D$343,MATCH($F25,$B$320:$B$343,0)),
INDEX('Input-Allocators'!N$9:N$17,MATCH($F25,'Input-Allocators'!$B$9:$B$17,0)))
)</f>
        <v>0</v>
      </c>
      <c r="R25" s="14">
        <f>IF($D25=0,0,$D25*
IFERROR(INDEX(R$320:R$343,MATCH($F25,$B$320:$B$343,0))/INDEX($D$320:$D$343,MATCH($F25,$B$320:$B$343,0)),
INDEX('Input-Allocators'!O$9:O$17,MATCH($F25,'Input-Allocators'!$B$9:$B$17,0)))
)</f>
        <v>0</v>
      </c>
    </row>
    <row r="26" spans="1:18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>'Input-Accounts'!$D26</f>
        <v>2430</v>
      </c>
      <c r="E26" s="14">
        <f t="shared" si="3"/>
        <v>0</v>
      </c>
      <c r="F26" s="3" t="str">
        <f>IF(D26=0,"-",IF('Input-Accounts'!$E26&lt;&gt;0,'Input-Accounts'!$E26,'Input-Accounts'!$F26))</f>
        <v>TRANSMISSION</v>
      </c>
      <c r="G26" s="14">
        <f>IF($D26=0,0,$D26*
IFERROR(INDEX(G$320:G$343,MATCH($F26,$B$320:$B$343,0))/INDEX($D$320:$D$343,MATCH($F26,$B$320:$B$343,0)),
INDEX('Input-Allocators'!D$9:D$17,MATCH($F26,'Input-Allocators'!$B$9:$B$17,0)))
)</f>
        <v>0</v>
      </c>
      <c r="H26" s="14">
        <f>IF($D26=0,0,$D26*
IFERROR(INDEX(H$320:H$343,MATCH($F26,$B$320:$B$343,0))/INDEX($D$320:$D$343,MATCH($F26,$B$320:$B$343,0)),
INDEX('Input-Allocators'!E$9:E$17,MATCH($F26,'Input-Allocators'!$B$9:$B$17,0)))
)</f>
        <v>2430</v>
      </c>
      <c r="I26" s="14">
        <f>IF($D26=0,0,$D26*
IFERROR(INDEX(I$320:I$343,MATCH($F26,$B$320:$B$343,0))/INDEX($D$320:$D$343,MATCH($F26,$B$320:$B$343,0)),
INDEX('Input-Allocators'!F$9:F$17,MATCH($F26,'Input-Allocators'!$B$9:$B$17,0)))
)</f>
        <v>0</v>
      </c>
      <c r="J26" s="14">
        <f>IF($D26=0,0,$D26*
IFERROR(INDEX(J$320:J$343,MATCH($F26,$B$320:$B$343,0))/INDEX($D$320:$D$343,MATCH($F26,$B$320:$B$343,0)),
INDEX('Input-Allocators'!G$9:G$17,MATCH($F26,'Input-Allocators'!$B$9:$B$17,0)))
)</f>
        <v>0</v>
      </c>
      <c r="K26" s="14">
        <f>IF($D26=0,0,$D26*
IFERROR(INDEX(K$320:K$343,MATCH($F26,$B$320:$B$343,0))/INDEX($D$320:$D$343,MATCH($F26,$B$320:$B$343,0)),
INDEX('Input-Allocators'!H$9:H$17,MATCH($F26,'Input-Allocators'!$B$9:$B$17,0)))
)</f>
        <v>0</v>
      </c>
      <c r="L26" s="14">
        <f>IF($D26=0,0,$D26*
IFERROR(INDEX(L$320:L$343,MATCH($F26,$B$320:$B$343,0))/INDEX($D$320:$D$343,MATCH($F26,$B$320:$B$343,0)),
INDEX('Input-Allocators'!I$9:I$17,MATCH($F26,'Input-Allocators'!$B$9:$B$17,0)))
)</f>
        <v>0</v>
      </c>
      <c r="M26" s="14">
        <f>IF($D26=0,0,$D26*
IFERROR(INDEX(M$320:M$343,MATCH($F26,$B$320:$B$343,0))/INDEX($D$320:$D$343,MATCH($F26,$B$320:$B$343,0)),
INDEX('Input-Allocators'!J$9:J$17,MATCH($F26,'Input-Allocators'!$B$9:$B$17,0)))
)</f>
        <v>0</v>
      </c>
      <c r="N26" s="14">
        <f>IF($D26=0,0,$D26*
IFERROR(INDEX(N$320:N$343,MATCH($F26,$B$320:$B$343,0))/INDEX($D$320:$D$343,MATCH($F26,$B$320:$B$343,0)),
INDEX('Input-Allocators'!K$9:K$17,MATCH($F26,'Input-Allocators'!$B$9:$B$17,0)))
)</f>
        <v>0</v>
      </c>
      <c r="O26" s="14">
        <f>IF($D26=0,0,$D26*
IFERROR(INDEX(O$320:O$343,MATCH($F26,$B$320:$B$343,0))/INDEX($D$320:$D$343,MATCH($F26,$B$320:$B$343,0)),
INDEX('Input-Allocators'!L$9:L$17,MATCH($F26,'Input-Allocators'!$B$9:$B$17,0)))
)</f>
        <v>0</v>
      </c>
      <c r="P26" s="14">
        <f>IF($D26=0,0,$D26*
IFERROR(INDEX(P$320:P$343,MATCH($F26,$B$320:$B$343,0))/INDEX($D$320:$D$343,MATCH($F26,$B$320:$B$343,0)),
INDEX('Input-Allocators'!M$9:M$17,MATCH($F26,'Input-Allocators'!$B$9:$B$17,0)))
)</f>
        <v>0</v>
      </c>
      <c r="Q26" s="14">
        <f>IF($D26=0,0,$D26*
IFERROR(INDEX(Q$320:Q$343,MATCH($F26,$B$320:$B$343,0))/INDEX($D$320:$D$343,MATCH($F26,$B$320:$B$343,0)),
INDEX('Input-Allocators'!N$9:N$17,MATCH($F26,'Input-Allocators'!$B$9:$B$17,0)))
)</f>
        <v>0</v>
      </c>
      <c r="R26" s="14">
        <f>IF($D26=0,0,$D26*
IFERROR(INDEX(R$320:R$343,MATCH($F26,$B$320:$B$343,0))/INDEX($D$320:$D$343,MATCH($F26,$B$320:$B$343,0)),
INDEX('Input-Allocators'!O$9:O$17,MATCH($F26,'Input-Allocators'!$B$9:$B$17,0)))
)</f>
        <v>0</v>
      </c>
    </row>
    <row r="27" spans="1:18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>'Input-Accounts'!$D27</f>
        <v>217.59899999999999</v>
      </c>
      <c r="E27" s="14">
        <f t="shared" si="3"/>
        <v>0</v>
      </c>
      <c r="F27" s="3" t="str">
        <f>IF(D27=0,"-",IF('Input-Accounts'!$E27&lt;&gt;0,'Input-Accounts'!$E27,'Input-Accounts'!$F27))</f>
        <v>TRANSMISSION</v>
      </c>
      <c r="G27" s="14">
        <f>IF($D27=0,0,$D27*
IFERROR(INDEX(G$320:G$343,MATCH($F27,$B$320:$B$343,0))/INDEX($D$320:$D$343,MATCH($F27,$B$320:$B$343,0)),
INDEX('Input-Allocators'!D$9:D$17,MATCH($F27,'Input-Allocators'!$B$9:$B$17,0)))
)</f>
        <v>0</v>
      </c>
      <c r="H27" s="14">
        <f>IF($D27=0,0,$D27*
IFERROR(INDEX(H$320:H$343,MATCH($F27,$B$320:$B$343,0))/INDEX($D$320:$D$343,MATCH($F27,$B$320:$B$343,0)),
INDEX('Input-Allocators'!E$9:E$17,MATCH($F27,'Input-Allocators'!$B$9:$B$17,0)))
)</f>
        <v>217.59899999999999</v>
      </c>
      <c r="I27" s="14">
        <f>IF($D27=0,0,$D27*
IFERROR(INDEX(I$320:I$343,MATCH($F27,$B$320:$B$343,0))/INDEX($D$320:$D$343,MATCH($F27,$B$320:$B$343,0)),
INDEX('Input-Allocators'!F$9:F$17,MATCH($F27,'Input-Allocators'!$B$9:$B$17,0)))
)</f>
        <v>0</v>
      </c>
      <c r="J27" s="14">
        <f>IF($D27=0,0,$D27*
IFERROR(INDEX(J$320:J$343,MATCH($F27,$B$320:$B$343,0))/INDEX($D$320:$D$343,MATCH($F27,$B$320:$B$343,0)),
INDEX('Input-Allocators'!G$9:G$17,MATCH($F27,'Input-Allocators'!$B$9:$B$17,0)))
)</f>
        <v>0</v>
      </c>
      <c r="K27" s="14">
        <f>IF($D27=0,0,$D27*
IFERROR(INDEX(K$320:K$343,MATCH($F27,$B$320:$B$343,0))/INDEX($D$320:$D$343,MATCH($F27,$B$320:$B$343,0)),
INDEX('Input-Allocators'!H$9:H$17,MATCH($F27,'Input-Allocators'!$B$9:$B$17,0)))
)</f>
        <v>0</v>
      </c>
      <c r="L27" s="14">
        <f>IF($D27=0,0,$D27*
IFERROR(INDEX(L$320:L$343,MATCH($F27,$B$320:$B$343,0))/INDEX($D$320:$D$343,MATCH($F27,$B$320:$B$343,0)),
INDEX('Input-Allocators'!I$9:I$17,MATCH($F27,'Input-Allocators'!$B$9:$B$17,0)))
)</f>
        <v>0</v>
      </c>
      <c r="M27" s="14">
        <f>IF($D27=0,0,$D27*
IFERROR(INDEX(M$320:M$343,MATCH($F27,$B$320:$B$343,0))/INDEX($D$320:$D$343,MATCH($F27,$B$320:$B$343,0)),
INDEX('Input-Allocators'!J$9:J$17,MATCH($F27,'Input-Allocators'!$B$9:$B$17,0)))
)</f>
        <v>0</v>
      </c>
      <c r="N27" s="14">
        <f>IF($D27=0,0,$D27*
IFERROR(INDEX(N$320:N$343,MATCH($F27,$B$320:$B$343,0))/INDEX($D$320:$D$343,MATCH($F27,$B$320:$B$343,0)),
INDEX('Input-Allocators'!K$9:K$17,MATCH($F27,'Input-Allocators'!$B$9:$B$17,0)))
)</f>
        <v>0</v>
      </c>
      <c r="O27" s="14">
        <f>IF($D27=0,0,$D27*
IFERROR(INDEX(O$320:O$343,MATCH($F27,$B$320:$B$343,0))/INDEX($D$320:$D$343,MATCH($F27,$B$320:$B$343,0)),
INDEX('Input-Allocators'!L$9:L$17,MATCH($F27,'Input-Allocators'!$B$9:$B$17,0)))
)</f>
        <v>0</v>
      </c>
      <c r="P27" s="14">
        <f>IF($D27=0,0,$D27*
IFERROR(INDEX(P$320:P$343,MATCH($F27,$B$320:$B$343,0))/INDEX($D$320:$D$343,MATCH($F27,$B$320:$B$343,0)),
INDEX('Input-Allocators'!M$9:M$17,MATCH($F27,'Input-Allocators'!$B$9:$B$17,0)))
)</f>
        <v>0</v>
      </c>
      <c r="Q27" s="14">
        <f>IF($D27=0,0,$D27*
IFERROR(INDEX(Q$320:Q$343,MATCH($F27,$B$320:$B$343,0))/INDEX($D$320:$D$343,MATCH($F27,$B$320:$B$343,0)),
INDEX('Input-Allocators'!N$9:N$17,MATCH($F27,'Input-Allocators'!$B$9:$B$17,0)))
)</f>
        <v>0</v>
      </c>
      <c r="R27" s="14">
        <f>IF($D27=0,0,$D27*
IFERROR(INDEX(R$320:R$343,MATCH($F27,$B$320:$B$343,0))/INDEX($D$320:$D$343,MATCH($F27,$B$320:$B$343,0)),
INDEX('Input-Allocators'!O$9:O$17,MATCH($F27,'Input-Allocators'!$B$9:$B$17,0)))
)</f>
        <v>0</v>
      </c>
    </row>
    <row r="28" spans="1:18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>'Input-Accounts'!$D28</f>
        <v>64340.521570000012</v>
      </c>
      <c r="E28" s="14">
        <f t="shared" si="3"/>
        <v>0</v>
      </c>
      <c r="F28" s="3" t="str">
        <f>IF(D28=0,"-",IF('Input-Accounts'!$E28&lt;&gt;0,'Input-Accounts'!$E28,'Input-Accounts'!$F28))</f>
        <v>TRANSMISSION</v>
      </c>
      <c r="G28" s="14">
        <f>IF($D28=0,0,$D28*
IFERROR(INDEX(G$320:G$343,MATCH($F28,$B$320:$B$343,0))/INDEX($D$320:$D$343,MATCH($F28,$B$320:$B$343,0)),
INDEX('Input-Allocators'!D$9:D$17,MATCH($F28,'Input-Allocators'!$B$9:$B$17,0)))
)</f>
        <v>0</v>
      </c>
      <c r="H28" s="14">
        <f>IF($D28=0,0,$D28*
IFERROR(INDEX(H$320:H$343,MATCH($F28,$B$320:$B$343,0))/INDEX($D$320:$D$343,MATCH($F28,$B$320:$B$343,0)),
INDEX('Input-Allocators'!E$9:E$17,MATCH($F28,'Input-Allocators'!$B$9:$B$17,0)))
)</f>
        <v>64340.521570000012</v>
      </c>
      <c r="I28" s="14">
        <f>IF($D28=0,0,$D28*
IFERROR(INDEX(I$320:I$343,MATCH($F28,$B$320:$B$343,0))/INDEX($D$320:$D$343,MATCH($F28,$B$320:$B$343,0)),
INDEX('Input-Allocators'!F$9:F$17,MATCH($F28,'Input-Allocators'!$B$9:$B$17,0)))
)</f>
        <v>0</v>
      </c>
      <c r="J28" s="14">
        <f>IF($D28=0,0,$D28*
IFERROR(INDEX(J$320:J$343,MATCH($F28,$B$320:$B$343,0))/INDEX($D$320:$D$343,MATCH($F28,$B$320:$B$343,0)),
INDEX('Input-Allocators'!G$9:G$17,MATCH($F28,'Input-Allocators'!$B$9:$B$17,0)))
)</f>
        <v>0</v>
      </c>
      <c r="K28" s="14">
        <f>IF($D28=0,0,$D28*
IFERROR(INDEX(K$320:K$343,MATCH($F28,$B$320:$B$343,0))/INDEX($D$320:$D$343,MATCH($F28,$B$320:$B$343,0)),
INDEX('Input-Allocators'!H$9:H$17,MATCH($F28,'Input-Allocators'!$B$9:$B$17,0)))
)</f>
        <v>0</v>
      </c>
      <c r="L28" s="14">
        <f>IF($D28=0,0,$D28*
IFERROR(INDEX(L$320:L$343,MATCH($F28,$B$320:$B$343,0))/INDEX($D$320:$D$343,MATCH($F28,$B$320:$B$343,0)),
INDEX('Input-Allocators'!I$9:I$17,MATCH($F28,'Input-Allocators'!$B$9:$B$17,0)))
)</f>
        <v>0</v>
      </c>
      <c r="M28" s="14">
        <f>IF($D28=0,0,$D28*
IFERROR(INDEX(M$320:M$343,MATCH($F28,$B$320:$B$343,0))/INDEX($D$320:$D$343,MATCH($F28,$B$320:$B$343,0)),
INDEX('Input-Allocators'!J$9:J$17,MATCH($F28,'Input-Allocators'!$B$9:$B$17,0)))
)</f>
        <v>0</v>
      </c>
      <c r="N28" s="14">
        <f>IF($D28=0,0,$D28*
IFERROR(INDEX(N$320:N$343,MATCH($F28,$B$320:$B$343,0))/INDEX($D$320:$D$343,MATCH($F28,$B$320:$B$343,0)),
INDEX('Input-Allocators'!K$9:K$17,MATCH($F28,'Input-Allocators'!$B$9:$B$17,0)))
)</f>
        <v>0</v>
      </c>
      <c r="O28" s="14">
        <f>IF($D28=0,0,$D28*
IFERROR(INDEX(O$320:O$343,MATCH($F28,$B$320:$B$343,0))/INDEX($D$320:$D$343,MATCH($F28,$B$320:$B$343,0)),
INDEX('Input-Allocators'!L$9:L$17,MATCH($F28,'Input-Allocators'!$B$9:$B$17,0)))
)</f>
        <v>0</v>
      </c>
      <c r="P28" s="14">
        <f>IF($D28=0,0,$D28*
IFERROR(INDEX(P$320:P$343,MATCH($F28,$B$320:$B$343,0))/INDEX($D$320:$D$343,MATCH($F28,$B$320:$B$343,0)),
INDEX('Input-Allocators'!M$9:M$17,MATCH($F28,'Input-Allocators'!$B$9:$B$17,0)))
)</f>
        <v>0</v>
      </c>
      <c r="Q28" s="14">
        <f>IF($D28=0,0,$D28*
IFERROR(INDEX(Q$320:Q$343,MATCH($F28,$B$320:$B$343,0))/INDEX($D$320:$D$343,MATCH($F28,$B$320:$B$343,0)),
INDEX('Input-Allocators'!N$9:N$17,MATCH($F28,'Input-Allocators'!$B$9:$B$17,0)))
)</f>
        <v>0</v>
      </c>
      <c r="R28" s="14">
        <f>IF($D28=0,0,$D28*
IFERROR(INDEX(R$320:R$343,MATCH($F28,$B$320:$B$343,0))/INDEX($D$320:$D$343,MATCH($F28,$B$320:$B$343,0)),
INDEX('Input-Allocators'!O$9:O$17,MATCH($F28,'Input-Allocators'!$B$9:$B$17,0)))
)</f>
        <v>0</v>
      </c>
    </row>
    <row r="29" spans="1:18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>'Input-Accounts'!$D29</f>
        <v>7087.7312599999996</v>
      </c>
      <c r="E29" s="14">
        <f t="shared" si="3"/>
        <v>0</v>
      </c>
      <c r="F29" s="3" t="str">
        <f>IF(D29=0,"-",IF('Input-Accounts'!$E29&lt;&gt;0,'Input-Accounts'!$E29,'Input-Accounts'!$F29))</f>
        <v>TRANSMISSION</v>
      </c>
      <c r="G29" s="14">
        <f>IF($D29=0,0,$D29*
IFERROR(INDEX(G$320:G$343,MATCH($F29,$B$320:$B$343,0))/INDEX($D$320:$D$343,MATCH($F29,$B$320:$B$343,0)),
INDEX('Input-Allocators'!D$9:D$17,MATCH($F29,'Input-Allocators'!$B$9:$B$17,0)))
)</f>
        <v>0</v>
      </c>
      <c r="H29" s="14">
        <f>IF($D29=0,0,$D29*
IFERROR(INDEX(H$320:H$343,MATCH($F29,$B$320:$B$343,0))/INDEX($D$320:$D$343,MATCH($F29,$B$320:$B$343,0)),
INDEX('Input-Allocators'!E$9:E$17,MATCH($F29,'Input-Allocators'!$B$9:$B$17,0)))
)</f>
        <v>7087.7312599999996</v>
      </c>
      <c r="I29" s="14">
        <f>IF($D29=0,0,$D29*
IFERROR(INDEX(I$320:I$343,MATCH($F29,$B$320:$B$343,0))/INDEX($D$320:$D$343,MATCH($F29,$B$320:$B$343,0)),
INDEX('Input-Allocators'!F$9:F$17,MATCH($F29,'Input-Allocators'!$B$9:$B$17,0)))
)</f>
        <v>0</v>
      </c>
      <c r="J29" s="14">
        <f>IF($D29=0,0,$D29*
IFERROR(INDEX(J$320:J$343,MATCH($F29,$B$320:$B$343,0))/INDEX($D$320:$D$343,MATCH($F29,$B$320:$B$343,0)),
INDEX('Input-Allocators'!G$9:G$17,MATCH($F29,'Input-Allocators'!$B$9:$B$17,0)))
)</f>
        <v>0</v>
      </c>
      <c r="K29" s="14">
        <f>IF($D29=0,0,$D29*
IFERROR(INDEX(K$320:K$343,MATCH($F29,$B$320:$B$343,0))/INDEX($D$320:$D$343,MATCH($F29,$B$320:$B$343,0)),
INDEX('Input-Allocators'!H$9:H$17,MATCH($F29,'Input-Allocators'!$B$9:$B$17,0)))
)</f>
        <v>0</v>
      </c>
      <c r="L29" s="14">
        <f>IF($D29=0,0,$D29*
IFERROR(INDEX(L$320:L$343,MATCH($F29,$B$320:$B$343,0))/INDEX($D$320:$D$343,MATCH($F29,$B$320:$B$343,0)),
INDEX('Input-Allocators'!I$9:I$17,MATCH($F29,'Input-Allocators'!$B$9:$B$17,0)))
)</f>
        <v>0</v>
      </c>
      <c r="M29" s="14">
        <f>IF($D29=0,0,$D29*
IFERROR(INDEX(M$320:M$343,MATCH($F29,$B$320:$B$343,0))/INDEX($D$320:$D$343,MATCH($F29,$B$320:$B$343,0)),
INDEX('Input-Allocators'!J$9:J$17,MATCH($F29,'Input-Allocators'!$B$9:$B$17,0)))
)</f>
        <v>0</v>
      </c>
      <c r="N29" s="14">
        <f>IF($D29=0,0,$D29*
IFERROR(INDEX(N$320:N$343,MATCH($F29,$B$320:$B$343,0))/INDEX($D$320:$D$343,MATCH($F29,$B$320:$B$343,0)),
INDEX('Input-Allocators'!K$9:K$17,MATCH($F29,'Input-Allocators'!$B$9:$B$17,0)))
)</f>
        <v>0</v>
      </c>
      <c r="O29" s="14">
        <f>IF($D29=0,0,$D29*
IFERROR(INDEX(O$320:O$343,MATCH($F29,$B$320:$B$343,0))/INDEX($D$320:$D$343,MATCH($F29,$B$320:$B$343,0)),
INDEX('Input-Allocators'!L$9:L$17,MATCH($F29,'Input-Allocators'!$B$9:$B$17,0)))
)</f>
        <v>0</v>
      </c>
      <c r="P29" s="14">
        <f>IF($D29=0,0,$D29*
IFERROR(INDEX(P$320:P$343,MATCH($F29,$B$320:$B$343,0))/INDEX($D$320:$D$343,MATCH($F29,$B$320:$B$343,0)),
INDEX('Input-Allocators'!M$9:M$17,MATCH($F29,'Input-Allocators'!$B$9:$B$17,0)))
)</f>
        <v>0</v>
      </c>
      <c r="Q29" s="14">
        <f>IF($D29=0,0,$D29*
IFERROR(INDEX(Q$320:Q$343,MATCH($F29,$B$320:$B$343,0))/INDEX($D$320:$D$343,MATCH($F29,$B$320:$B$343,0)),
INDEX('Input-Allocators'!N$9:N$17,MATCH($F29,'Input-Allocators'!$B$9:$B$17,0)))
)</f>
        <v>0</v>
      </c>
      <c r="R29" s="14">
        <f>IF($D29=0,0,$D29*
IFERROR(INDEX(R$320:R$343,MATCH($F29,$B$320:$B$343,0))/INDEX($D$320:$D$343,MATCH($F29,$B$320:$B$343,0)),
INDEX('Input-Allocators'!O$9:O$17,MATCH($F29,'Input-Allocators'!$B$9:$B$17,0)))
)</f>
        <v>0</v>
      </c>
    </row>
    <row r="30" spans="1:18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>SUBTOTAL(9,D25:D29)</f>
        <v>74093.503830000016</v>
      </c>
      <c r="E30" s="14">
        <f>IFERROR(IF(D30="",0,IF(D30=0,0,IF(ABS(D30-SUM($G30:$R30))&lt;Check_Limit,0,1))),1)</f>
        <v>0</v>
      </c>
      <c r="G30" s="174">
        <f t="shared" ref="G30:R30" si="4">SUBTOTAL(9,G25:G29)</f>
        <v>0</v>
      </c>
      <c r="H30" s="174">
        <f t="shared" si="4"/>
        <v>74093.503830000016</v>
      </c>
      <c r="I30" s="174">
        <f t="shared" si="4"/>
        <v>0</v>
      </c>
      <c r="J30" s="174">
        <f t="shared" si="4"/>
        <v>0</v>
      </c>
      <c r="K30" s="174">
        <f t="shared" si="4"/>
        <v>0</v>
      </c>
      <c r="L30" s="174">
        <f t="shared" si="4"/>
        <v>0</v>
      </c>
      <c r="M30" s="174">
        <f t="shared" si="4"/>
        <v>0</v>
      </c>
      <c r="N30" s="174">
        <f t="shared" si="4"/>
        <v>0</v>
      </c>
      <c r="O30" s="174">
        <f t="shared" si="4"/>
        <v>0</v>
      </c>
      <c r="P30" s="174">
        <f t="shared" si="4"/>
        <v>0</v>
      </c>
      <c r="Q30" s="174">
        <f t="shared" si="4"/>
        <v>0</v>
      </c>
      <c r="R30" s="174">
        <f t="shared" si="4"/>
        <v>0</v>
      </c>
    </row>
    <row r="31" spans="1:18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>
        <f t="shared" ref="E31:E43" si="5">IFERROR(IF(D31="",0,IF(D31=0,0,IF(ABS(D31-SUM($G31:$R31))&lt;Check_Limit,0,1))),1)</f>
        <v>0</v>
      </c>
      <c r="F31" s="3"/>
      <c r="G31" s="14"/>
      <c r="H31" s="14"/>
      <c r="I31" s="14"/>
      <c r="J31" s="14"/>
      <c r="K31" s="14"/>
      <c r="L31" s="14">
        <f>IF($D31=0,0,$D31*
IFERROR(INDEX(L$320:L$343,MATCH($F31,$B$320:$B$343,0))/INDEX($D$320:$D$343,MATCH($F31,$B$320:$B$343,0)),
INDEX('Input-Allocators'!I$9:I$17,MATCH($F31,'Input-Allocators'!$B$9:$B$17,0)))
)</f>
        <v>0</v>
      </c>
      <c r="M31" s="14">
        <f>IF($D31=0,0,$D31*
IFERROR(INDEX(M$320:M$343,MATCH($F31,$B$320:$B$343,0))/INDEX($D$320:$D$343,MATCH($F31,$B$320:$B$343,0)),
INDEX('Input-Allocators'!J$9:J$17,MATCH($F31,'Input-Allocators'!$B$9:$B$17,0)))
)</f>
        <v>0</v>
      </c>
      <c r="N31" s="14">
        <f>IF($D31=0,0,$D31*
IFERROR(INDEX(N$320:N$343,MATCH($F31,$B$320:$B$343,0))/INDEX($D$320:$D$343,MATCH($F31,$B$320:$B$343,0)),
INDEX('Input-Allocators'!K$9:K$17,MATCH($F31,'Input-Allocators'!$B$9:$B$17,0)))
)</f>
        <v>0</v>
      </c>
      <c r="O31" s="14">
        <f>IF($D31=0,0,$D31*
IFERROR(INDEX(O$320:O$343,MATCH($F31,$B$320:$B$343,0))/INDEX($D$320:$D$343,MATCH($F31,$B$320:$B$343,0)),
INDEX('Input-Allocators'!L$9:L$17,MATCH($F31,'Input-Allocators'!$B$9:$B$17,0)))
)</f>
        <v>0</v>
      </c>
      <c r="P31" s="14">
        <f>IF($D31=0,0,$D31*
IFERROR(INDEX(P$320:P$343,MATCH($F31,$B$320:$B$343,0))/INDEX($D$320:$D$343,MATCH($F31,$B$320:$B$343,0)),
INDEX('Input-Allocators'!M$9:M$17,MATCH($F31,'Input-Allocators'!$B$9:$B$17,0)))
)</f>
        <v>0</v>
      </c>
      <c r="Q31" s="14">
        <f>IF($D31=0,0,$D31*
IFERROR(INDEX(Q$320:Q$343,MATCH($F31,$B$320:$B$343,0))/INDEX($D$320:$D$343,MATCH($F31,$B$320:$B$343,0)),
INDEX('Input-Allocators'!N$9:N$17,MATCH($F31,'Input-Allocators'!$B$9:$B$17,0)))
)</f>
        <v>0</v>
      </c>
      <c r="R31" s="14">
        <f>IF($D31=0,0,$D31*
IFERROR(INDEX(R$320:R$343,MATCH($F31,$B$320:$B$343,0))/INDEX($D$320:$D$343,MATCH($F31,$B$320:$B$343,0)),
INDEX('Input-Allocators'!O$9:O$17,MATCH($F31,'Input-Allocators'!$B$9:$B$17,0)))
)</f>
        <v>0</v>
      </c>
    </row>
    <row r="32" spans="1:18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>
        <f t="shared" si="5"/>
        <v>0</v>
      </c>
      <c r="F32" s="3"/>
      <c r="G32" s="14"/>
      <c r="H32" s="14"/>
      <c r="I32" s="14"/>
      <c r="J32" s="14"/>
      <c r="K32" s="14"/>
      <c r="L32" s="14">
        <f>IF($D32=0,0,$D32*
IFERROR(INDEX(L$320:L$343,MATCH($F32,$B$320:$B$343,0))/INDEX($D$320:$D$343,MATCH($F32,$B$320:$B$343,0)),
INDEX('Input-Allocators'!I$9:I$17,MATCH($F32,'Input-Allocators'!$B$9:$B$17,0)))
)</f>
        <v>0</v>
      </c>
      <c r="M32" s="14">
        <f>IF($D32=0,0,$D32*
IFERROR(INDEX(M$320:M$343,MATCH($F32,$B$320:$B$343,0))/INDEX($D$320:$D$343,MATCH($F32,$B$320:$B$343,0)),
INDEX('Input-Allocators'!J$9:J$17,MATCH($F32,'Input-Allocators'!$B$9:$B$17,0)))
)</f>
        <v>0</v>
      </c>
      <c r="N32" s="14">
        <f>IF($D32=0,0,$D32*
IFERROR(INDEX(N$320:N$343,MATCH($F32,$B$320:$B$343,0))/INDEX($D$320:$D$343,MATCH($F32,$B$320:$B$343,0)),
INDEX('Input-Allocators'!K$9:K$17,MATCH($F32,'Input-Allocators'!$B$9:$B$17,0)))
)</f>
        <v>0</v>
      </c>
      <c r="O32" s="14">
        <f>IF($D32=0,0,$D32*
IFERROR(INDEX(O$320:O$343,MATCH($F32,$B$320:$B$343,0))/INDEX($D$320:$D$343,MATCH($F32,$B$320:$B$343,0)),
INDEX('Input-Allocators'!L$9:L$17,MATCH($F32,'Input-Allocators'!$B$9:$B$17,0)))
)</f>
        <v>0</v>
      </c>
      <c r="P32" s="14">
        <f>IF($D32=0,0,$D32*
IFERROR(INDEX(P$320:P$343,MATCH($F32,$B$320:$B$343,0))/INDEX($D$320:$D$343,MATCH($F32,$B$320:$B$343,0)),
INDEX('Input-Allocators'!M$9:M$17,MATCH($F32,'Input-Allocators'!$B$9:$B$17,0)))
)</f>
        <v>0</v>
      </c>
      <c r="Q32" s="14">
        <f>IF($D32=0,0,$D32*
IFERROR(INDEX(Q$320:Q$343,MATCH($F32,$B$320:$B$343,0))/INDEX($D$320:$D$343,MATCH($F32,$B$320:$B$343,0)),
INDEX('Input-Allocators'!N$9:N$17,MATCH($F32,'Input-Allocators'!$B$9:$B$17,0)))
)</f>
        <v>0</v>
      </c>
      <c r="R32" s="14">
        <f>IF($D32=0,0,$D32*
IFERROR(INDEX(R$320:R$343,MATCH($F32,$B$320:$B$343,0))/INDEX($D$320:$D$343,MATCH($F32,$B$320:$B$343,0)),
INDEX('Input-Allocators'!O$9:O$17,MATCH($F32,'Input-Allocators'!$B$9:$B$17,0)))
)</f>
        <v>0</v>
      </c>
    </row>
    <row r="33" spans="1:18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>'Input-Accounts'!$D33</f>
        <v>14029.952840000002</v>
      </c>
      <c r="E33" s="14">
        <f t="shared" si="5"/>
        <v>0</v>
      </c>
      <c r="F33" s="3" t="str">
        <f>IF(D33=0,"-",IF('Input-Accounts'!$E33&lt;&gt;0,'Input-Accounts'!$E33,'Input-Accounts'!$F33))</f>
        <v>DISTRIBUTION</v>
      </c>
      <c r="G33" s="14">
        <f>IF($D33=0,0,$D33*
IFERROR(INDEX(G$320:G$343,MATCH($F33,$B$320:$B$343,0))/INDEX($D$320:$D$343,MATCH($F33,$B$320:$B$343,0)),
INDEX('Input-Allocators'!D$9:D$17,MATCH($F33,'Input-Allocators'!$B$9:$B$17,0)))
)</f>
        <v>0</v>
      </c>
      <c r="H33" s="14">
        <f>IF($D33=0,0,$D33*
IFERROR(INDEX(H$320:H$343,MATCH($F33,$B$320:$B$343,0))/INDEX($D$320:$D$343,MATCH($F33,$B$320:$B$343,0)),
INDEX('Input-Allocators'!E$9:E$17,MATCH($F33,'Input-Allocators'!$B$9:$B$17,0)))
)</f>
        <v>0</v>
      </c>
      <c r="I33" s="14">
        <f>IF($D33=0,0,$D33*
IFERROR(INDEX(I$320:I$343,MATCH($F33,$B$320:$B$343,0))/INDEX($D$320:$D$343,MATCH($F33,$B$320:$B$343,0)),
INDEX('Input-Allocators'!F$9:F$17,MATCH($F33,'Input-Allocators'!$B$9:$B$17,0)))
)</f>
        <v>14029.952840000002</v>
      </c>
      <c r="J33" s="14">
        <f>IF($D33=0,0,$D33*
IFERROR(INDEX(J$320:J$343,MATCH($F33,$B$320:$B$343,0))/INDEX($D$320:$D$343,MATCH($F33,$B$320:$B$343,0)),
INDEX('Input-Allocators'!G$9:G$17,MATCH($F33,'Input-Allocators'!$B$9:$B$17,0)))
)</f>
        <v>0</v>
      </c>
      <c r="K33" s="14">
        <f>IF($D33=0,0,$D33*
IFERROR(INDEX(K$320:K$343,MATCH($F33,$B$320:$B$343,0))/INDEX($D$320:$D$343,MATCH($F33,$B$320:$B$343,0)),
INDEX('Input-Allocators'!H$9:H$17,MATCH($F33,'Input-Allocators'!$B$9:$B$17,0)))
)</f>
        <v>0</v>
      </c>
      <c r="L33" s="14">
        <f>IF($D33=0,0,$D33*
IFERROR(INDEX(L$320:L$343,MATCH($F33,$B$320:$B$343,0))/INDEX($D$320:$D$343,MATCH($F33,$B$320:$B$343,0)),
INDEX('Input-Allocators'!I$9:I$17,MATCH($F33,'Input-Allocators'!$B$9:$B$17,0)))
)</f>
        <v>0</v>
      </c>
      <c r="M33" s="14">
        <f>IF($D33=0,0,$D33*
IFERROR(INDEX(M$320:M$343,MATCH($F33,$B$320:$B$343,0))/INDEX($D$320:$D$343,MATCH($F33,$B$320:$B$343,0)),
INDEX('Input-Allocators'!J$9:J$17,MATCH($F33,'Input-Allocators'!$B$9:$B$17,0)))
)</f>
        <v>0</v>
      </c>
      <c r="N33" s="14">
        <f>IF($D33=0,0,$D33*
IFERROR(INDEX(N$320:N$343,MATCH($F33,$B$320:$B$343,0))/INDEX($D$320:$D$343,MATCH($F33,$B$320:$B$343,0)),
INDEX('Input-Allocators'!K$9:K$17,MATCH($F33,'Input-Allocators'!$B$9:$B$17,0)))
)</f>
        <v>0</v>
      </c>
      <c r="O33" s="14">
        <f>IF($D33=0,0,$D33*
IFERROR(INDEX(O$320:O$343,MATCH($F33,$B$320:$B$343,0))/INDEX($D$320:$D$343,MATCH($F33,$B$320:$B$343,0)),
INDEX('Input-Allocators'!L$9:L$17,MATCH($F33,'Input-Allocators'!$B$9:$B$17,0)))
)</f>
        <v>0</v>
      </c>
      <c r="P33" s="14">
        <f>IF($D33=0,0,$D33*
IFERROR(INDEX(P$320:P$343,MATCH($F33,$B$320:$B$343,0))/INDEX($D$320:$D$343,MATCH($F33,$B$320:$B$343,0)),
INDEX('Input-Allocators'!M$9:M$17,MATCH($F33,'Input-Allocators'!$B$9:$B$17,0)))
)</f>
        <v>0</v>
      </c>
      <c r="Q33" s="14">
        <f>IF($D33=0,0,$D33*
IFERROR(INDEX(Q$320:Q$343,MATCH($F33,$B$320:$B$343,0))/INDEX($D$320:$D$343,MATCH($F33,$B$320:$B$343,0)),
INDEX('Input-Allocators'!N$9:N$17,MATCH($F33,'Input-Allocators'!$B$9:$B$17,0)))
)</f>
        <v>0</v>
      </c>
      <c r="R33" s="14">
        <f>IF($D33=0,0,$D33*
IFERROR(INDEX(R$320:R$343,MATCH($F33,$B$320:$B$343,0))/INDEX($D$320:$D$343,MATCH($F33,$B$320:$B$343,0)),
INDEX('Input-Allocators'!O$9:O$17,MATCH($F33,'Input-Allocators'!$B$9:$B$17,0)))
)</f>
        <v>0</v>
      </c>
    </row>
    <row r="34" spans="1:18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>'Input-Accounts'!$D34</f>
        <v>11639.32957</v>
      </c>
      <c r="E34" s="14">
        <f t="shared" ref="E34:E39" si="6">IFERROR(IF(D34="",0,IF(D34=0,0,IF(ABS(D34-SUM($G34:$R34))&lt;Check_Limit,0,1))),1)</f>
        <v>0</v>
      </c>
      <c r="F34" s="3" t="str">
        <f>IF(D34=0,"-",IF('Input-Accounts'!$E34&lt;&gt;0,'Input-Accounts'!$E34,'Input-Accounts'!$F34))</f>
        <v>INT_DIST_SUBTOTAL</v>
      </c>
      <c r="G34" s="14">
        <f>IF($D34=0,0,$D34*
IFERROR(INDEX(G$320:G$343,MATCH($F34,$B$320:$B$343,0))/INDEX($D$320:$D$343,MATCH($F34,$B$320:$B$343,0)),
INDEX('Input-Allocators'!D$9:D$17,MATCH($F34,'Input-Allocators'!$B$9:$B$17,0)))
)</f>
        <v>0</v>
      </c>
      <c r="H34" s="14">
        <f>IF($D34=0,0,$D34*
IFERROR(INDEX(H$320:H$343,MATCH($F34,$B$320:$B$343,0))/INDEX($D$320:$D$343,MATCH($F34,$B$320:$B$343,0)),
INDEX('Input-Allocators'!E$9:E$17,MATCH($F34,'Input-Allocators'!$B$9:$B$17,0)))
)</f>
        <v>0</v>
      </c>
      <c r="I34" s="14">
        <f>IF($D34=0,0,$D34*
IFERROR(INDEX(I$320:I$343,MATCH($F34,$B$320:$B$343,0))/INDEX($D$320:$D$343,MATCH($F34,$B$320:$B$343,0)),
INDEX('Input-Allocators'!F$9:F$17,MATCH($F34,'Input-Allocators'!$B$9:$B$17,0)))
)</f>
        <v>6865.7938258401382</v>
      </c>
      <c r="J34" s="14">
        <f>IF($D34=0,0,$D34*
IFERROR(INDEX(J$320:J$343,MATCH($F34,$B$320:$B$343,0))/INDEX($D$320:$D$343,MATCH($F34,$B$320:$B$343,0)),
INDEX('Input-Allocators'!G$9:G$17,MATCH($F34,'Input-Allocators'!$B$9:$B$17,0)))
)</f>
        <v>4773.5357441598617</v>
      </c>
      <c r="K34" s="14">
        <f>IF($D34=0,0,$D34*
IFERROR(INDEX(K$320:K$343,MATCH($F34,$B$320:$B$343,0))/INDEX($D$320:$D$343,MATCH($F34,$B$320:$B$343,0)),
INDEX('Input-Allocators'!H$9:H$17,MATCH($F34,'Input-Allocators'!$B$9:$B$17,0)))
)</f>
        <v>0</v>
      </c>
      <c r="L34" s="14">
        <f>IF($D34=0,0,$D34*
IFERROR(INDEX(L$320:L$343,MATCH($F34,$B$320:$B$343,0))/INDEX($D$320:$D$343,MATCH($F34,$B$320:$B$343,0)),
INDEX('Input-Allocators'!I$9:I$17,MATCH($F34,'Input-Allocators'!$B$9:$B$17,0)))
)</f>
        <v>0</v>
      </c>
      <c r="M34" s="14">
        <f>IF($D34=0,0,$D34*
IFERROR(INDEX(M$320:M$343,MATCH($F34,$B$320:$B$343,0))/INDEX($D$320:$D$343,MATCH($F34,$B$320:$B$343,0)),
INDEX('Input-Allocators'!J$9:J$17,MATCH($F34,'Input-Allocators'!$B$9:$B$17,0)))
)</f>
        <v>0</v>
      </c>
      <c r="N34" s="14">
        <f>IF($D34=0,0,$D34*
IFERROR(INDEX(N$320:N$343,MATCH($F34,$B$320:$B$343,0))/INDEX($D$320:$D$343,MATCH($F34,$B$320:$B$343,0)),
INDEX('Input-Allocators'!K$9:K$17,MATCH($F34,'Input-Allocators'!$B$9:$B$17,0)))
)</f>
        <v>0</v>
      </c>
      <c r="O34" s="14">
        <f>IF($D34=0,0,$D34*
IFERROR(INDEX(O$320:O$343,MATCH($F34,$B$320:$B$343,0))/INDEX($D$320:$D$343,MATCH($F34,$B$320:$B$343,0)),
INDEX('Input-Allocators'!L$9:L$17,MATCH($F34,'Input-Allocators'!$B$9:$B$17,0)))
)</f>
        <v>0</v>
      </c>
      <c r="P34" s="14">
        <f>IF($D34=0,0,$D34*
IFERROR(INDEX(P$320:P$343,MATCH($F34,$B$320:$B$343,0))/INDEX($D$320:$D$343,MATCH($F34,$B$320:$B$343,0)),
INDEX('Input-Allocators'!M$9:M$17,MATCH($F34,'Input-Allocators'!$B$9:$B$17,0)))
)</f>
        <v>0</v>
      </c>
      <c r="Q34" s="14">
        <f>IF($D34=0,0,$D34*
IFERROR(INDEX(Q$320:Q$343,MATCH($F34,$B$320:$B$343,0))/INDEX($D$320:$D$343,MATCH($F34,$B$320:$B$343,0)),
INDEX('Input-Allocators'!N$9:N$17,MATCH($F34,'Input-Allocators'!$B$9:$B$17,0)))
)</f>
        <v>0</v>
      </c>
      <c r="R34" s="14">
        <f>IF($D34=0,0,$D34*
IFERROR(INDEX(R$320:R$343,MATCH($F34,$B$320:$B$343,0))/INDEX($D$320:$D$343,MATCH($F34,$B$320:$B$343,0)),
INDEX('Input-Allocators'!O$9:O$17,MATCH($F34,'Input-Allocators'!$B$9:$B$17,0)))
)</f>
        <v>0</v>
      </c>
    </row>
    <row r="35" spans="1:18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>'Input-Accounts'!$D35</f>
        <v>342572.78591999999</v>
      </c>
      <c r="E35" s="14">
        <f t="shared" si="6"/>
        <v>0</v>
      </c>
      <c r="F35" s="3" t="str">
        <f>IF(D35=0,"-",IF('Input-Accounts'!$E35&lt;&gt;0,'Input-Accounts'!$E35,'Input-Accounts'!$F35))</f>
        <v>DISTRIBUTION</v>
      </c>
      <c r="G35" s="14">
        <f>IF($D35=0,0,$D35*
IFERROR(INDEX(G$320:G$343,MATCH($F35,$B$320:$B$343,0))/INDEX($D$320:$D$343,MATCH($F35,$B$320:$B$343,0)),
INDEX('Input-Allocators'!D$9:D$17,MATCH($F35,'Input-Allocators'!$B$9:$B$17,0)))
)</f>
        <v>0</v>
      </c>
      <c r="H35" s="14">
        <f>IF($D35=0,0,$D35*
IFERROR(INDEX(H$320:H$343,MATCH($F35,$B$320:$B$343,0))/INDEX($D$320:$D$343,MATCH($F35,$B$320:$B$343,0)),
INDEX('Input-Allocators'!E$9:E$17,MATCH($F35,'Input-Allocators'!$B$9:$B$17,0)))
)</f>
        <v>0</v>
      </c>
      <c r="I35" s="14">
        <f>IF($D35=0,0,$D35*
IFERROR(INDEX(I$320:I$343,MATCH($F35,$B$320:$B$343,0))/INDEX($D$320:$D$343,MATCH($F35,$B$320:$B$343,0)),
INDEX('Input-Allocators'!F$9:F$17,MATCH($F35,'Input-Allocators'!$B$9:$B$17,0)))
)</f>
        <v>342572.78591999999</v>
      </c>
      <c r="J35" s="14">
        <f>IF($D35=0,0,$D35*
IFERROR(INDEX(J$320:J$343,MATCH($F35,$B$320:$B$343,0))/INDEX($D$320:$D$343,MATCH($F35,$B$320:$B$343,0)),
INDEX('Input-Allocators'!G$9:G$17,MATCH($F35,'Input-Allocators'!$B$9:$B$17,0)))
)</f>
        <v>0</v>
      </c>
      <c r="K35" s="14">
        <f>IF($D35=0,0,$D35*
IFERROR(INDEX(K$320:K$343,MATCH($F35,$B$320:$B$343,0))/INDEX($D$320:$D$343,MATCH($F35,$B$320:$B$343,0)),
INDEX('Input-Allocators'!H$9:H$17,MATCH($F35,'Input-Allocators'!$B$9:$B$17,0)))
)</f>
        <v>0</v>
      </c>
      <c r="L35" s="14">
        <f>IF($D35=0,0,$D35*
IFERROR(INDEX(L$320:L$343,MATCH($F35,$B$320:$B$343,0))/INDEX($D$320:$D$343,MATCH($F35,$B$320:$B$343,0)),
INDEX('Input-Allocators'!I$9:I$17,MATCH($F35,'Input-Allocators'!$B$9:$B$17,0)))
)</f>
        <v>0</v>
      </c>
      <c r="M35" s="14">
        <f>IF($D35=0,0,$D35*
IFERROR(INDEX(M$320:M$343,MATCH($F35,$B$320:$B$343,0))/INDEX($D$320:$D$343,MATCH($F35,$B$320:$B$343,0)),
INDEX('Input-Allocators'!J$9:J$17,MATCH($F35,'Input-Allocators'!$B$9:$B$17,0)))
)</f>
        <v>0</v>
      </c>
      <c r="N35" s="14">
        <f>IF($D35=0,0,$D35*
IFERROR(INDEX(N$320:N$343,MATCH($F35,$B$320:$B$343,0))/INDEX($D$320:$D$343,MATCH($F35,$B$320:$B$343,0)),
INDEX('Input-Allocators'!K$9:K$17,MATCH($F35,'Input-Allocators'!$B$9:$B$17,0)))
)</f>
        <v>0</v>
      </c>
      <c r="O35" s="14">
        <f>IF($D35=0,0,$D35*
IFERROR(INDEX(O$320:O$343,MATCH($F35,$B$320:$B$343,0))/INDEX($D$320:$D$343,MATCH($F35,$B$320:$B$343,0)),
INDEX('Input-Allocators'!L$9:L$17,MATCH($F35,'Input-Allocators'!$B$9:$B$17,0)))
)</f>
        <v>0</v>
      </c>
      <c r="P35" s="14">
        <f>IF($D35=0,0,$D35*
IFERROR(INDEX(P$320:P$343,MATCH($F35,$B$320:$B$343,0))/INDEX($D$320:$D$343,MATCH($F35,$B$320:$B$343,0)),
INDEX('Input-Allocators'!M$9:M$17,MATCH($F35,'Input-Allocators'!$B$9:$B$17,0)))
)</f>
        <v>0</v>
      </c>
      <c r="Q35" s="14">
        <f>IF($D35=0,0,$D35*
IFERROR(INDEX(Q$320:Q$343,MATCH($F35,$B$320:$B$343,0))/INDEX($D$320:$D$343,MATCH($F35,$B$320:$B$343,0)),
INDEX('Input-Allocators'!N$9:N$17,MATCH($F35,'Input-Allocators'!$B$9:$B$17,0)))
)</f>
        <v>0</v>
      </c>
      <c r="R35" s="14">
        <f>IF($D35=0,0,$D35*
IFERROR(INDEX(R$320:R$343,MATCH($F35,$B$320:$B$343,0))/INDEX($D$320:$D$343,MATCH($F35,$B$320:$B$343,0)),
INDEX('Input-Allocators'!O$9:O$17,MATCH($F35,'Input-Allocators'!$B$9:$B$17,0)))
)</f>
        <v>0</v>
      </c>
    </row>
    <row r="36" spans="1:18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>'Input-Accounts'!$D36</f>
        <v>12305.8667</v>
      </c>
      <c r="E36" s="14">
        <f t="shared" si="6"/>
        <v>0</v>
      </c>
      <c r="F36" s="3" t="str">
        <f>IF(D36=0,"-",IF('Input-Accounts'!$E36&lt;&gt;0,'Input-Accounts'!$E36,'Input-Accounts'!$F36))</f>
        <v>DISTRIBUTION</v>
      </c>
      <c r="G36" s="14">
        <f>IF($D36=0,0,$D36*
IFERROR(INDEX(G$320:G$343,MATCH($F36,$B$320:$B$343,0))/INDEX($D$320:$D$343,MATCH($F36,$B$320:$B$343,0)),
INDEX('Input-Allocators'!D$9:D$17,MATCH($F36,'Input-Allocators'!$B$9:$B$17,0)))
)</f>
        <v>0</v>
      </c>
      <c r="H36" s="14">
        <f>IF($D36=0,0,$D36*
IFERROR(INDEX(H$320:H$343,MATCH($F36,$B$320:$B$343,0))/INDEX($D$320:$D$343,MATCH($F36,$B$320:$B$343,0)),
INDEX('Input-Allocators'!E$9:E$17,MATCH($F36,'Input-Allocators'!$B$9:$B$17,0)))
)</f>
        <v>0</v>
      </c>
      <c r="I36" s="14">
        <f>IF($D36=0,0,$D36*
IFERROR(INDEX(I$320:I$343,MATCH($F36,$B$320:$B$343,0))/INDEX($D$320:$D$343,MATCH($F36,$B$320:$B$343,0)),
INDEX('Input-Allocators'!F$9:F$17,MATCH($F36,'Input-Allocators'!$B$9:$B$17,0)))
)</f>
        <v>12305.8667</v>
      </c>
      <c r="J36" s="14">
        <f>IF($D36=0,0,$D36*
IFERROR(INDEX(J$320:J$343,MATCH($F36,$B$320:$B$343,0))/INDEX($D$320:$D$343,MATCH($F36,$B$320:$B$343,0)),
INDEX('Input-Allocators'!G$9:G$17,MATCH($F36,'Input-Allocators'!$B$9:$B$17,0)))
)</f>
        <v>0</v>
      </c>
      <c r="K36" s="14">
        <f>IF($D36=0,0,$D36*
IFERROR(INDEX(K$320:K$343,MATCH($F36,$B$320:$B$343,0))/INDEX($D$320:$D$343,MATCH($F36,$B$320:$B$343,0)),
INDEX('Input-Allocators'!H$9:H$17,MATCH($F36,'Input-Allocators'!$B$9:$B$17,0)))
)</f>
        <v>0</v>
      </c>
      <c r="L36" s="14">
        <f>IF($D36=0,0,$D36*
IFERROR(INDEX(L$320:L$343,MATCH($F36,$B$320:$B$343,0))/INDEX($D$320:$D$343,MATCH($F36,$B$320:$B$343,0)),
INDEX('Input-Allocators'!I$9:I$17,MATCH($F36,'Input-Allocators'!$B$9:$B$17,0)))
)</f>
        <v>0</v>
      </c>
      <c r="M36" s="14">
        <f>IF($D36=0,0,$D36*
IFERROR(INDEX(M$320:M$343,MATCH($F36,$B$320:$B$343,0))/INDEX($D$320:$D$343,MATCH($F36,$B$320:$B$343,0)),
INDEX('Input-Allocators'!J$9:J$17,MATCH($F36,'Input-Allocators'!$B$9:$B$17,0)))
)</f>
        <v>0</v>
      </c>
      <c r="N36" s="14">
        <f>IF($D36=0,0,$D36*
IFERROR(INDEX(N$320:N$343,MATCH($F36,$B$320:$B$343,0))/INDEX($D$320:$D$343,MATCH($F36,$B$320:$B$343,0)),
INDEX('Input-Allocators'!K$9:K$17,MATCH($F36,'Input-Allocators'!$B$9:$B$17,0)))
)</f>
        <v>0</v>
      </c>
      <c r="O36" s="14">
        <f>IF($D36=0,0,$D36*
IFERROR(INDEX(O$320:O$343,MATCH($F36,$B$320:$B$343,0))/INDEX($D$320:$D$343,MATCH($F36,$B$320:$B$343,0)),
INDEX('Input-Allocators'!L$9:L$17,MATCH($F36,'Input-Allocators'!$B$9:$B$17,0)))
)</f>
        <v>0</v>
      </c>
      <c r="P36" s="14">
        <f>IF($D36=0,0,$D36*
IFERROR(INDEX(P$320:P$343,MATCH($F36,$B$320:$B$343,0))/INDEX($D$320:$D$343,MATCH($F36,$B$320:$B$343,0)),
INDEX('Input-Allocators'!M$9:M$17,MATCH($F36,'Input-Allocators'!$B$9:$B$17,0)))
)</f>
        <v>0</v>
      </c>
      <c r="Q36" s="14">
        <f>IF($D36=0,0,$D36*
IFERROR(INDEX(Q$320:Q$343,MATCH($F36,$B$320:$B$343,0))/INDEX($D$320:$D$343,MATCH($F36,$B$320:$B$343,0)),
INDEX('Input-Allocators'!N$9:N$17,MATCH($F36,'Input-Allocators'!$B$9:$B$17,0)))
)</f>
        <v>0</v>
      </c>
      <c r="R36" s="14">
        <f>IF($D36=0,0,$D36*
IFERROR(INDEX(R$320:R$343,MATCH($F36,$B$320:$B$343,0))/INDEX($D$320:$D$343,MATCH($F36,$B$320:$B$343,0)),
INDEX('Input-Allocators'!O$9:O$17,MATCH($F36,'Input-Allocators'!$B$9:$B$17,0)))
)</f>
        <v>0</v>
      </c>
    </row>
    <row r="37" spans="1:18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>'Input-Accounts'!$D37</f>
        <v>0</v>
      </c>
      <c r="E37" s="14">
        <f t="shared" si="6"/>
        <v>0</v>
      </c>
      <c r="F37" s="3" t="str">
        <f>IF(D37=0,"-",IF('Input-Accounts'!$E37&lt;&gt;0,'Input-Accounts'!$E37,'Input-Accounts'!$F37))</f>
        <v>-</v>
      </c>
      <c r="G37" s="14">
        <f>IF($D37=0,0,$D37*
IFERROR(INDEX(G$320:G$343,MATCH($F37,$B$320:$B$343,0))/INDEX($D$320:$D$343,MATCH($F37,$B$320:$B$343,0)),
INDEX('Input-Allocators'!D$9:D$17,MATCH($F37,'Input-Allocators'!$B$9:$B$17,0)))
)</f>
        <v>0</v>
      </c>
      <c r="H37" s="14">
        <f>IF($D37=0,0,$D37*
IFERROR(INDEX(H$320:H$343,MATCH($F37,$B$320:$B$343,0))/INDEX($D$320:$D$343,MATCH($F37,$B$320:$B$343,0)),
INDEX('Input-Allocators'!E$9:E$17,MATCH($F37,'Input-Allocators'!$B$9:$B$17,0)))
)</f>
        <v>0</v>
      </c>
      <c r="I37" s="14">
        <f>IF($D37=0,0,$D37*
IFERROR(INDEX(I$320:I$343,MATCH($F37,$B$320:$B$343,0))/INDEX($D$320:$D$343,MATCH($F37,$B$320:$B$343,0)),
INDEX('Input-Allocators'!F$9:F$17,MATCH($F37,'Input-Allocators'!$B$9:$B$17,0)))
)</f>
        <v>0</v>
      </c>
      <c r="J37" s="14">
        <f>IF($D37=0,0,$D37*
IFERROR(INDEX(J$320:J$343,MATCH($F37,$B$320:$B$343,0))/INDEX($D$320:$D$343,MATCH($F37,$B$320:$B$343,0)),
INDEX('Input-Allocators'!G$9:G$17,MATCH($F37,'Input-Allocators'!$B$9:$B$17,0)))
)</f>
        <v>0</v>
      </c>
      <c r="K37" s="14">
        <f>IF($D37=0,0,$D37*
IFERROR(INDEX(K$320:K$343,MATCH($F37,$B$320:$B$343,0))/INDEX($D$320:$D$343,MATCH($F37,$B$320:$B$343,0)),
INDEX('Input-Allocators'!H$9:H$17,MATCH($F37,'Input-Allocators'!$B$9:$B$17,0)))
)</f>
        <v>0</v>
      </c>
      <c r="L37" s="14">
        <f>IF($D37=0,0,$D37*
IFERROR(INDEX(L$320:L$343,MATCH($F37,$B$320:$B$343,0))/INDEX($D$320:$D$343,MATCH($F37,$B$320:$B$343,0)),
INDEX('Input-Allocators'!I$9:I$17,MATCH($F37,'Input-Allocators'!$B$9:$B$17,0)))
)</f>
        <v>0</v>
      </c>
      <c r="M37" s="14">
        <f>IF($D37=0,0,$D37*
IFERROR(INDEX(M$320:M$343,MATCH($F37,$B$320:$B$343,0))/INDEX($D$320:$D$343,MATCH($F37,$B$320:$B$343,0)),
INDEX('Input-Allocators'!J$9:J$17,MATCH($F37,'Input-Allocators'!$B$9:$B$17,0)))
)</f>
        <v>0</v>
      </c>
      <c r="N37" s="14">
        <f>IF($D37=0,0,$D37*
IFERROR(INDEX(N$320:N$343,MATCH($F37,$B$320:$B$343,0))/INDEX($D$320:$D$343,MATCH($F37,$B$320:$B$343,0)),
INDEX('Input-Allocators'!K$9:K$17,MATCH($F37,'Input-Allocators'!$B$9:$B$17,0)))
)</f>
        <v>0</v>
      </c>
      <c r="O37" s="14">
        <f>IF($D37=0,0,$D37*
IFERROR(INDEX(O$320:O$343,MATCH($F37,$B$320:$B$343,0))/INDEX($D$320:$D$343,MATCH($F37,$B$320:$B$343,0)),
INDEX('Input-Allocators'!L$9:L$17,MATCH($F37,'Input-Allocators'!$B$9:$B$17,0)))
)</f>
        <v>0</v>
      </c>
      <c r="P37" s="14">
        <f>IF($D37=0,0,$D37*
IFERROR(INDEX(P$320:P$343,MATCH($F37,$B$320:$B$343,0))/INDEX($D$320:$D$343,MATCH($F37,$B$320:$B$343,0)),
INDEX('Input-Allocators'!M$9:M$17,MATCH($F37,'Input-Allocators'!$B$9:$B$17,0)))
)</f>
        <v>0</v>
      </c>
      <c r="Q37" s="14">
        <f>IF($D37=0,0,$D37*
IFERROR(INDEX(Q$320:Q$343,MATCH($F37,$B$320:$B$343,0))/INDEX($D$320:$D$343,MATCH($F37,$B$320:$B$343,0)),
INDEX('Input-Allocators'!N$9:N$17,MATCH($F37,'Input-Allocators'!$B$9:$B$17,0)))
)</f>
        <v>0</v>
      </c>
      <c r="R37" s="14">
        <f>IF($D37=0,0,$D37*
IFERROR(INDEX(R$320:R$343,MATCH($F37,$B$320:$B$343,0))/INDEX($D$320:$D$343,MATCH($F37,$B$320:$B$343,0)),
INDEX('Input-Allocators'!O$9:O$17,MATCH($F37,'Input-Allocators'!$B$9:$B$17,0)))
)</f>
        <v>0</v>
      </c>
    </row>
    <row r="38" spans="1:18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>'Input-Accounts'!$D38</f>
        <v>218059.54416999998</v>
      </c>
      <c r="E38" s="14">
        <f t="shared" si="6"/>
        <v>0</v>
      </c>
      <c r="F38" s="3" t="str">
        <f>IF(D38=0,"-",IF('Input-Accounts'!$E38&lt;&gt;0,'Input-Accounts'!$E38,'Input-Accounts'!$F38))</f>
        <v>CUSTOMER</v>
      </c>
      <c r="G38" s="14">
        <f>IF($D38=0,0,$D38*
IFERROR(INDEX(G$320:G$343,MATCH($F38,$B$320:$B$343,0))/INDEX($D$320:$D$343,MATCH($F38,$B$320:$B$343,0)),
INDEX('Input-Allocators'!D$9:D$17,MATCH($F38,'Input-Allocators'!$B$9:$B$17,0)))
)</f>
        <v>0</v>
      </c>
      <c r="H38" s="14">
        <f>IF($D38=0,0,$D38*
IFERROR(INDEX(H$320:H$343,MATCH($F38,$B$320:$B$343,0))/INDEX($D$320:$D$343,MATCH($F38,$B$320:$B$343,0)),
INDEX('Input-Allocators'!E$9:E$17,MATCH($F38,'Input-Allocators'!$B$9:$B$17,0)))
)</f>
        <v>0</v>
      </c>
      <c r="I38" s="14">
        <f>IF($D38=0,0,$D38*
IFERROR(INDEX(I$320:I$343,MATCH($F38,$B$320:$B$343,0))/INDEX($D$320:$D$343,MATCH($F38,$B$320:$B$343,0)),
INDEX('Input-Allocators'!F$9:F$17,MATCH($F38,'Input-Allocators'!$B$9:$B$17,0)))
)</f>
        <v>0</v>
      </c>
      <c r="J38" s="14">
        <f>IF($D38=0,0,$D38*
IFERROR(INDEX(J$320:J$343,MATCH($F38,$B$320:$B$343,0))/INDEX($D$320:$D$343,MATCH($F38,$B$320:$B$343,0)),
INDEX('Input-Allocators'!G$9:G$17,MATCH($F38,'Input-Allocators'!$B$9:$B$17,0)))
)</f>
        <v>218059.54416999998</v>
      </c>
      <c r="K38" s="14">
        <f>IF($D38=0,0,$D38*
IFERROR(INDEX(K$320:K$343,MATCH($F38,$B$320:$B$343,0))/INDEX($D$320:$D$343,MATCH($F38,$B$320:$B$343,0)),
INDEX('Input-Allocators'!H$9:H$17,MATCH($F38,'Input-Allocators'!$B$9:$B$17,0)))
)</f>
        <v>0</v>
      </c>
      <c r="L38" s="14">
        <f>IF($D38=0,0,$D38*
IFERROR(INDEX(L$320:L$343,MATCH($F38,$B$320:$B$343,0))/INDEX($D$320:$D$343,MATCH($F38,$B$320:$B$343,0)),
INDEX('Input-Allocators'!I$9:I$17,MATCH($F38,'Input-Allocators'!$B$9:$B$17,0)))
)</f>
        <v>0</v>
      </c>
      <c r="M38" s="14">
        <f>IF($D38=0,0,$D38*
IFERROR(INDEX(M$320:M$343,MATCH($F38,$B$320:$B$343,0))/INDEX($D$320:$D$343,MATCH($F38,$B$320:$B$343,0)),
INDEX('Input-Allocators'!J$9:J$17,MATCH($F38,'Input-Allocators'!$B$9:$B$17,0)))
)</f>
        <v>0</v>
      </c>
      <c r="N38" s="14">
        <f>IF($D38=0,0,$D38*
IFERROR(INDEX(N$320:N$343,MATCH($F38,$B$320:$B$343,0))/INDEX($D$320:$D$343,MATCH($F38,$B$320:$B$343,0)),
INDEX('Input-Allocators'!K$9:K$17,MATCH($F38,'Input-Allocators'!$B$9:$B$17,0)))
)</f>
        <v>0</v>
      </c>
      <c r="O38" s="14">
        <f>IF($D38=0,0,$D38*
IFERROR(INDEX(O$320:O$343,MATCH($F38,$B$320:$B$343,0))/INDEX($D$320:$D$343,MATCH($F38,$B$320:$B$343,0)),
INDEX('Input-Allocators'!L$9:L$17,MATCH($F38,'Input-Allocators'!$B$9:$B$17,0)))
)</f>
        <v>0</v>
      </c>
      <c r="P38" s="14">
        <f>IF($D38=0,0,$D38*
IFERROR(INDEX(P$320:P$343,MATCH($F38,$B$320:$B$343,0))/INDEX($D$320:$D$343,MATCH($F38,$B$320:$B$343,0)),
INDEX('Input-Allocators'!M$9:M$17,MATCH($F38,'Input-Allocators'!$B$9:$B$17,0)))
)</f>
        <v>0</v>
      </c>
      <c r="Q38" s="14">
        <f>IF($D38=0,0,$D38*
IFERROR(INDEX(Q$320:Q$343,MATCH($F38,$B$320:$B$343,0))/INDEX($D$320:$D$343,MATCH($F38,$B$320:$B$343,0)),
INDEX('Input-Allocators'!N$9:N$17,MATCH($F38,'Input-Allocators'!$B$9:$B$17,0)))
)</f>
        <v>0</v>
      </c>
      <c r="R38" s="14">
        <f>IF($D38=0,0,$D38*
IFERROR(INDEX(R$320:R$343,MATCH($F38,$B$320:$B$343,0))/INDEX($D$320:$D$343,MATCH($F38,$B$320:$B$343,0)),
INDEX('Input-Allocators'!O$9:O$17,MATCH($F38,'Input-Allocators'!$B$9:$B$17,0)))
)</f>
        <v>0</v>
      </c>
    </row>
    <row r="39" spans="1:18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>'Input-Accounts'!$D39</f>
        <v>17300.948300000004</v>
      </c>
      <c r="E39" s="14">
        <f t="shared" si="6"/>
        <v>0</v>
      </c>
      <c r="F39" s="3" t="str">
        <f>IF(D39=0,"-",IF('Input-Accounts'!$E39&lt;&gt;0,'Input-Accounts'!$E39,'Input-Accounts'!$F39))</f>
        <v>CUSTOMER</v>
      </c>
      <c r="G39" s="14">
        <f>IF($D39=0,0,$D39*
IFERROR(INDEX(G$320:G$343,MATCH($F39,$B$320:$B$343,0))/INDEX($D$320:$D$343,MATCH($F39,$B$320:$B$343,0)),
INDEX('Input-Allocators'!D$9:D$17,MATCH($F39,'Input-Allocators'!$B$9:$B$17,0)))
)</f>
        <v>0</v>
      </c>
      <c r="H39" s="14">
        <f>IF($D39=0,0,$D39*
IFERROR(INDEX(H$320:H$343,MATCH($F39,$B$320:$B$343,0))/INDEX($D$320:$D$343,MATCH($F39,$B$320:$B$343,0)),
INDEX('Input-Allocators'!E$9:E$17,MATCH($F39,'Input-Allocators'!$B$9:$B$17,0)))
)</f>
        <v>0</v>
      </c>
      <c r="I39" s="14">
        <f>IF($D39=0,0,$D39*
IFERROR(INDEX(I$320:I$343,MATCH($F39,$B$320:$B$343,0))/INDEX($D$320:$D$343,MATCH($F39,$B$320:$B$343,0)),
INDEX('Input-Allocators'!F$9:F$17,MATCH($F39,'Input-Allocators'!$B$9:$B$17,0)))
)</f>
        <v>0</v>
      </c>
      <c r="J39" s="14">
        <f>IF($D39=0,0,$D39*
IFERROR(INDEX(J$320:J$343,MATCH($F39,$B$320:$B$343,0))/INDEX($D$320:$D$343,MATCH($F39,$B$320:$B$343,0)),
INDEX('Input-Allocators'!G$9:G$17,MATCH($F39,'Input-Allocators'!$B$9:$B$17,0)))
)</f>
        <v>17300.948300000004</v>
      </c>
      <c r="K39" s="14">
        <f>IF($D39=0,0,$D39*
IFERROR(INDEX(K$320:K$343,MATCH($F39,$B$320:$B$343,0))/INDEX($D$320:$D$343,MATCH($F39,$B$320:$B$343,0)),
INDEX('Input-Allocators'!H$9:H$17,MATCH($F39,'Input-Allocators'!$B$9:$B$17,0)))
)</f>
        <v>0</v>
      </c>
      <c r="L39" s="14">
        <f>IF($D39=0,0,$D39*
IFERROR(INDEX(L$320:L$343,MATCH($F39,$B$320:$B$343,0))/INDEX($D$320:$D$343,MATCH($F39,$B$320:$B$343,0)),
INDEX('Input-Allocators'!I$9:I$17,MATCH($F39,'Input-Allocators'!$B$9:$B$17,0)))
)</f>
        <v>0</v>
      </c>
      <c r="M39" s="14">
        <f>IF($D39=0,0,$D39*
IFERROR(INDEX(M$320:M$343,MATCH($F39,$B$320:$B$343,0))/INDEX($D$320:$D$343,MATCH($F39,$B$320:$B$343,0)),
INDEX('Input-Allocators'!J$9:J$17,MATCH($F39,'Input-Allocators'!$B$9:$B$17,0)))
)</f>
        <v>0</v>
      </c>
      <c r="N39" s="14">
        <f>IF($D39=0,0,$D39*
IFERROR(INDEX(N$320:N$343,MATCH($F39,$B$320:$B$343,0))/INDEX($D$320:$D$343,MATCH($F39,$B$320:$B$343,0)),
INDEX('Input-Allocators'!K$9:K$17,MATCH($F39,'Input-Allocators'!$B$9:$B$17,0)))
)</f>
        <v>0</v>
      </c>
      <c r="O39" s="14">
        <f>IF($D39=0,0,$D39*
IFERROR(INDEX(O$320:O$343,MATCH($F39,$B$320:$B$343,0))/INDEX($D$320:$D$343,MATCH($F39,$B$320:$B$343,0)),
INDEX('Input-Allocators'!L$9:L$17,MATCH($F39,'Input-Allocators'!$B$9:$B$17,0)))
)</f>
        <v>0</v>
      </c>
      <c r="P39" s="14">
        <f>IF($D39=0,0,$D39*
IFERROR(INDEX(P$320:P$343,MATCH($F39,$B$320:$B$343,0))/INDEX($D$320:$D$343,MATCH($F39,$B$320:$B$343,0)),
INDEX('Input-Allocators'!M$9:M$17,MATCH($F39,'Input-Allocators'!$B$9:$B$17,0)))
)</f>
        <v>0</v>
      </c>
      <c r="Q39" s="14">
        <f>IF($D39=0,0,$D39*
IFERROR(INDEX(Q$320:Q$343,MATCH($F39,$B$320:$B$343,0))/INDEX($D$320:$D$343,MATCH($F39,$B$320:$B$343,0)),
INDEX('Input-Allocators'!N$9:N$17,MATCH($F39,'Input-Allocators'!$B$9:$B$17,0)))
)</f>
        <v>0</v>
      </c>
      <c r="R39" s="14">
        <f>IF($D39=0,0,$D39*
IFERROR(INDEX(R$320:R$343,MATCH($F39,$B$320:$B$343,0))/INDEX($D$320:$D$343,MATCH($F39,$B$320:$B$343,0)),
INDEX('Input-Allocators'!O$9:O$17,MATCH($F39,'Input-Allocators'!$B$9:$B$17,0)))
)</f>
        <v>0</v>
      </c>
    </row>
    <row r="40" spans="1:18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>'Input-Accounts'!$D40</f>
        <v>3311.6940800000002</v>
      </c>
      <c r="E40" s="14">
        <f t="shared" si="5"/>
        <v>0</v>
      </c>
      <c r="F40" s="3" t="str">
        <f>IF(D40=0,"-",IF('Input-Accounts'!$E40&lt;&gt;0,'Input-Accounts'!$E40,'Input-Accounts'!$F40))</f>
        <v>CUSTOMER</v>
      </c>
      <c r="G40" s="14">
        <f>IF($D40=0,0,$D40*
IFERROR(INDEX(G$320:G$343,MATCH($F40,$B$320:$B$343,0))/INDEX($D$320:$D$343,MATCH($F40,$B$320:$B$343,0)),
INDEX('Input-Allocators'!D$9:D$17,MATCH($F40,'Input-Allocators'!$B$9:$B$17,0)))
)</f>
        <v>0</v>
      </c>
      <c r="H40" s="14">
        <f>IF($D40=0,0,$D40*
IFERROR(INDEX(H$320:H$343,MATCH($F40,$B$320:$B$343,0))/INDEX($D$320:$D$343,MATCH($F40,$B$320:$B$343,0)),
INDEX('Input-Allocators'!E$9:E$17,MATCH($F40,'Input-Allocators'!$B$9:$B$17,0)))
)</f>
        <v>0</v>
      </c>
      <c r="I40" s="14">
        <f>IF($D40=0,0,$D40*
IFERROR(INDEX(I$320:I$343,MATCH($F40,$B$320:$B$343,0))/INDEX($D$320:$D$343,MATCH($F40,$B$320:$B$343,0)),
INDEX('Input-Allocators'!F$9:F$17,MATCH($F40,'Input-Allocators'!$B$9:$B$17,0)))
)</f>
        <v>0</v>
      </c>
      <c r="J40" s="14">
        <f>IF($D40=0,0,$D40*
IFERROR(INDEX(J$320:J$343,MATCH($F40,$B$320:$B$343,0))/INDEX($D$320:$D$343,MATCH($F40,$B$320:$B$343,0)),
INDEX('Input-Allocators'!G$9:G$17,MATCH($F40,'Input-Allocators'!$B$9:$B$17,0)))
)</f>
        <v>3311.6940800000002</v>
      </c>
      <c r="K40" s="14">
        <f>IF($D40=0,0,$D40*
IFERROR(INDEX(K$320:K$343,MATCH($F40,$B$320:$B$343,0))/INDEX($D$320:$D$343,MATCH($F40,$B$320:$B$343,0)),
INDEX('Input-Allocators'!H$9:H$17,MATCH($F40,'Input-Allocators'!$B$9:$B$17,0)))
)</f>
        <v>0</v>
      </c>
      <c r="L40" s="14">
        <f>IF($D40=0,0,$D40*
IFERROR(INDEX(L$320:L$343,MATCH($F40,$B$320:$B$343,0))/INDEX($D$320:$D$343,MATCH($F40,$B$320:$B$343,0)),
INDEX('Input-Allocators'!I$9:I$17,MATCH($F40,'Input-Allocators'!$B$9:$B$17,0)))
)</f>
        <v>0</v>
      </c>
      <c r="M40" s="14">
        <f>IF($D40=0,0,$D40*
IFERROR(INDEX(M$320:M$343,MATCH($F40,$B$320:$B$343,0))/INDEX($D$320:$D$343,MATCH($F40,$B$320:$B$343,0)),
INDEX('Input-Allocators'!J$9:J$17,MATCH($F40,'Input-Allocators'!$B$9:$B$17,0)))
)</f>
        <v>0</v>
      </c>
      <c r="N40" s="14">
        <f>IF($D40=0,0,$D40*
IFERROR(INDEX(N$320:N$343,MATCH($F40,$B$320:$B$343,0))/INDEX($D$320:$D$343,MATCH($F40,$B$320:$B$343,0)),
INDEX('Input-Allocators'!K$9:K$17,MATCH($F40,'Input-Allocators'!$B$9:$B$17,0)))
)</f>
        <v>0</v>
      </c>
      <c r="O40" s="14">
        <f>IF($D40=0,0,$D40*
IFERROR(INDEX(O$320:O$343,MATCH($F40,$B$320:$B$343,0))/INDEX($D$320:$D$343,MATCH($F40,$B$320:$B$343,0)),
INDEX('Input-Allocators'!L$9:L$17,MATCH($F40,'Input-Allocators'!$B$9:$B$17,0)))
)</f>
        <v>0</v>
      </c>
      <c r="P40" s="14">
        <f>IF($D40=0,0,$D40*
IFERROR(INDEX(P$320:P$343,MATCH($F40,$B$320:$B$343,0))/INDEX($D$320:$D$343,MATCH($F40,$B$320:$B$343,0)),
INDEX('Input-Allocators'!M$9:M$17,MATCH($F40,'Input-Allocators'!$B$9:$B$17,0)))
)</f>
        <v>0</v>
      </c>
      <c r="Q40" s="14">
        <f>IF($D40=0,0,$D40*
IFERROR(INDEX(Q$320:Q$343,MATCH($F40,$B$320:$B$343,0))/INDEX($D$320:$D$343,MATCH($F40,$B$320:$B$343,0)),
INDEX('Input-Allocators'!N$9:N$17,MATCH($F40,'Input-Allocators'!$B$9:$B$17,0)))
)</f>
        <v>0</v>
      </c>
      <c r="R40" s="14">
        <f>IF($D40=0,0,$D40*
IFERROR(INDEX(R$320:R$343,MATCH($F40,$B$320:$B$343,0))/INDEX($D$320:$D$343,MATCH($F40,$B$320:$B$343,0)),
INDEX('Input-Allocators'!O$9:O$17,MATCH($F40,'Input-Allocators'!$B$9:$B$17,0)))
)</f>
        <v>0</v>
      </c>
    </row>
    <row r="41" spans="1:18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>'Input-Accounts'!$D41</f>
        <v>0</v>
      </c>
      <c r="E41" s="14">
        <f t="shared" si="5"/>
        <v>0</v>
      </c>
      <c r="F41" s="3" t="str">
        <f>IF(D41=0,"-",IF('Input-Accounts'!$E41&lt;&gt;0,'Input-Accounts'!$E41,'Input-Accounts'!$F41))</f>
        <v>-</v>
      </c>
      <c r="G41" s="14">
        <f>IF($D41=0,0,$D41*
IFERROR(INDEX(G$320:G$343,MATCH($F41,$B$320:$B$343,0))/INDEX($D$320:$D$343,MATCH($F41,$B$320:$B$343,0)),
INDEX('Input-Allocators'!D$9:D$17,MATCH($F41,'Input-Allocators'!$B$9:$B$17,0)))
)</f>
        <v>0</v>
      </c>
      <c r="H41" s="14">
        <f>IF($D41=0,0,$D41*
IFERROR(INDEX(H$320:H$343,MATCH($F41,$B$320:$B$343,0))/INDEX($D$320:$D$343,MATCH($F41,$B$320:$B$343,0)),
INDEX('Input-Allocators'!E$9:E$17,MATCH($F41,'Input-Allocators'!$B$9:$B$17,0)))
)</f>
        <v>0</v>
      </c>
      <c r="I41" s="14">
        <f>IF($D41=0,0,$D41*
IFERROR(INDEX(I$320:I$343,MATCH($F41,$B$320:$B$343,0))/INDEX($D$320:$D$343,MATCH($F41,$B$320:$B$343,0)),
INDEX('Input-Allocators'!F$9:F$17,MATCH($F41,'Input-Allocators'!$B$9:$B$17,0)))
)</f>
        <v>0</v>
      </c>
      <c r="J41" s="14">
        <f>IF($D41=0,0,$D41*
IFERROR(INDEX(J$320:J$343,MATCH($F41,$B$320:$B$343,0))/INDEX($D$320:$D$343,MATCH($F41,$B$320:$B$343,0)),
INDEX('Input-Allocators'!G$9:G$17,MATCH($F41,'Input-Allocators'!$B$9:$B$17,0)))
)</f>
        <v>0</v>
      </c>
      <c r="K41" s="14">
        <f>IF($D41=0,0,$D41*
IFERROR(INDEX(K$320:K$343,MATCH($F41,$B$320:$B$343,0))/INDEX($D$320:$D$343,MATCH($F41,$B$320:$B$343,0)),
INDEX('Input-Allocators'!H$9:H$17,MATCH($F41,'Input-Allocators'!$B$9:$B$17,0)))
)</f>
        <v>0</v>
      </c>
      <c r="L41" s="14">
        <f>IF($D41=0,0,$D41*
IFERROR(INDEX(L$320:L$343,MATCH($F41,$B$320:$B$343,0))/INDEX($D$320:$D$343,MATCH($F41,$B$320:$B$343,0)),
INDEX('Input-Allocators'!I$9:I$17,MATCH($F41,'Input-Allocators'!$B$9:$B$17,0)))
)</f>
        <v>0</v>
      </c>
      <c r="M41" s="14">
        <f>IF($D41=0,0,$D41*
IFERROR(INDEX(M$320:M$343,MATCH($F41,$B$320:$B$343,0))/INDEX($D$320:$D$343,MATCH($F41,$B$320:$B$343,0)),
INDEX('Input-Allocators'!J$9:J$17,MATCH($F41,'Input-Allocators'!$B$9:$B$17,0)))
)</f>
        <v>0</v>
      </c>
      <c r="N41" s="14">
        <f>IF($D41=0,0,$D41*
IFERROR(INDEX(N$320:N$343,MATCH($F41,$B$320:$B$343,0))/INDEX($D$320:$D$343,MATCH($F41,$B$320:$B$343,0)),
INDEX('Input-Allocators'!K$9:K$17,MATCH($F41,'Input-Allocators'!$B$9:$B$17,0)))
)</f>
        <v>0</v>
      </c>
      <c r="O41" s="14">
        <f>IF($D41=0,0,$D41*
IFERROR(INDEX(O$320:O$343,MATCH($F41,$B$320:$B$343,0))/INDEX($D$320:$D$343,MATCH($F41,$B$320:$B$343,0)),
INDEX('Input-Allocators'!L$9:L$17,MATCH($F41,'Input-Allocators'!$B$9:$B$17,0)))
)</f>
        <v>0</v>
      </c>
      <c r="P41" s="14">
        <f>IF($D41=0,0,$D41*
IFERROR(INDEX(P$320:P$343,MATCH($F41,$B$320:$B$343,0))/INDEX($D$320:$D$343,MATCH($F41,$B$320:$B$343,0)),
INDEX('Input-Allocators'!M$9:M$17,MATCH($F41,'Input-Allocators'!$B$9:$B$17,0)))
)</f>
        <v>0</v>
      </c>
      <c r="Q41" s="14">
        <f>IF($D41=0,0,$D41*
IFERROR(INDEX(Q$320:Q$343,MATCH($F41,$B$320:$B$343,0))/INDEX($D$320:$D$343,MATCH($F41,$B$320:$B$343,0)),
INDEX('Input-Allocators'!N$9:N$17,MATCH($F41,'Input-Allocators'!$B$9:$B$17,0)))
)</f>
        <v>0</v>
      </c>
      <c r="R41" s="14">
        <f>IF($D41=0,0,$D41*
IFERROR(INDEX(R$320:R$343,MATCH($F41,$B$320:$B$343,0))/INDEX($D$320:$D$343,MATCH($F41,$B$320:$B$343,0)),
INDEX('Input-Allocators'!O$9:O$17,MATCH($F41,'Input-Allocators'!$B$9:$B$17,0)))
)</f>
        <v>0</v>
      </c>
    </row>
    <row r="42" spans="1:18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>'Input-Accounts'!$D42</f>
        <v>1103.1569</v>
      </c>
      <c r="E42" s="14">
        <f t="shared" si="5"/>
        <v>0</v>
      </c>
      <c r="F42" s="3" t="str">
        <f>IF(D42=0,"-",IF('Input-Accounts'!$E42&lt;&gt;0,'Input-Accounts'!$E42,'Input-Accounts'!$F42))</f>
        <v>CUSTOMER</v>
      </c>
      <c r="G42" s="14">
        <f>IF($D42=0,0,$D42*
IFERROR(INDEX(G$320:G$343,MATCH($F42,$B$320:$B$343,0))/INDEX($D$320:$D$343,MATCH($F42,$B$320:$B$343,0)),
INDEX('Input-Allocators'!D$9:D$17,MATCH($F42,'Input-Allocators'!$B$9:$B$17,0)))
)</f>
        <v>0</v>
      </c>
      <c r="H42" s="14">
        <f>IF($D42=0,0,$D42*
IFERROR(INDEX(H$320:H$343,MATCH($F42,$B$320:$B$343,0))/INDEX($D$320:$D$343,MATCH($F42,$B$320:$B$343,0)),
INDEX('Input-Allocators'!E$9:E$17,MATCH($F42,'Input-Allocators'!$B$9:$B$17,0)))
)</f>
        <v>0</v>
      </c>
      <c r="I42" s="14">
        <f>IF($D42=0,0,$D42*
IFERROR(INDEX(I$320:I$343,MATCH($F42,$B$320:$B$343,0))/INDEX($D$320:$D$343,MATCH($F42,$B$320:$B$343,0)),
INDEX('Input-Allocators'!F$9:F$17,MATCH($F42,'Input-Allocators'!$B$9:$B$17,0)))
)</f>
        <v>0</v>
      </c>
      <c r="J42" s="14">
        <f>IF($D42=0,0,$D42*
IFERROR(INDEX(J$320:J$343,MATCH($F42,$B$320:$B$343,0))/INDEX($D$320:$D$343,MATCH($F42,$B$320:$B$343,0)),
INDEX('Input-Allocators'!G$9:G$17,MATCH($F42,'Input-Allocators'!$B$9:$B$17,0)))
)</f>
        <v>1103.1569</v>
      </c>
      <c r="K42" s="14">
        <f>IF($D42=0,0,$D42*
IFERROR(INDEX(K$320:K$343,MATCH($F42,$B$320:$B$343,0))/INDEX($D$320:$D$343,MATCH($F42,$B$320:$B$343,0)),
INDEX('Input-Allocators'!H$9:H$17,MATCH($F42,'Input-Allocators'!$B$9:$B$17,0)))
)</f>
        <v>0</v>
      </c>
      <c r="L42" s="14">
        <f>IF($D42=0,0,$D42*
IFERROR(INDEX(L$320:L$343,MATCH($F42,$B$320:$B$343,0))/INDEX($D$320:$D$343,MATCH($F42,$B$320:$B$343,0)),
INDEX('Input-Allocators'!I$9:I$17,MATCH($F42,'Input-Allocators'!$B$9:$B$17,0)))
)</f>
        <v>0</v>
      </c>
      <c r="M42" s="14">
        <f>IF($D42=0,0,$D42*
IFERROR(INDEX(M$320:M$343,MATCH($F42,$B$320:$B$343,0))/INDEX($D$320:$D$343,MATCH($F42,$B$320:$B$343,0)),
INDEX('Input-Allocators'!J$9:J$17,MATCH($F42,'Input-Allocators'!$B$9:$B$17,0)))
)</f>
        <v>0</v>
      </c>
      <c r="N42" s="14">
        <f>IF($D42=0,0,$D42*
IFERROR(INDEX(N$320:N$343,MATCH($F42,$B$320:$B$343,0))/INDEX($D$320:$D$343,MATCH($F42,$B$320:$B$343,0)),
INDEX('Input-Allocators'!K$9:K$17,MATCH($F42,'Input-Allocators'!$B$9:$B$17,0)))
)</f>
        <v>0</v>
      </c>
      <c r="O42" s="14">
        <f>IF($D42=0,0,$D42*
IFERROR(INDEX(O$320:O$343,MATCH($F42,$B$320:$B$343,0))/INDEX($D$320:$D$343,MATCH($F42,$B$320:$B$343,0)),
INDEX('Input-Allocators'!L$9:L$17,MATCH($F42,'Input-Allocators'!$B$9:$B$17,0)))
)</f>
        <v>0</v>
      </c>
      <c r="P42" s="14">
        <f>IF($D42=0,0,$D42*
IFERROR(INDEX(P$320:P$343,MATCH($F42,$B$320:$B$343,0))/INDEX($D$320:$D$343,MATCH($F42,$B$320:$B$343,0)),
INDEX('Input-Allocators'!M$9:M$17,MATCH($F42,'Input-Allocators'!$B$9:$B$17,0)))
)</f>
        <v>0</v>
      </c>
      <c r="Q42" s="14">
        <f>IF($D42=0,0,$D42*
IFERROR(INDEX(Q$320:Q$343,MATCH($F42,$B$320:$B$343,0))/INDEX($D$320:$D$343,MATCH($F42,$B$320:$B$343,0)),
INDEX('Input-Allocators'!N$9:N$17,MATCH($F42,'Input-Allocators'!$B$9:$B$17,0)))
)</f>
        <v>0</v>
      </c>
      <c r="R42" s="14">
        <f>IF($D42=0,0,$D42*
IFERROR(INDEX(R$320:R$343,MATCH($F42,$B$320:$B$343,0))/INDEX($D$320:$D$343,MATCH($F42,$B$320:$B$343,0)),
INDEX('Input-Allocators'!O$9:O$17,MATCH($F42,'Input-Allocators'!$B$9:$B$17,0)))
)</f>
        <v>0</v>
      </c>
    </row>
    <row r="43" spans="1:18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>'Input-Accounts'!$D43</f>
        <v>16713.339309999999</v>
      </c>
      <c r="E43" s="14">
        <f t="shared" si="5"/>
        <v>0</v>
      </c>
      <c r="F43" s="3" t="str">
        <f>IF(D43=0,"-",IF('Input-Accounts'!$E43&lt;&gt;0,'Input-Accounts'!$E43,'Input-Accounts'!$F43))</f>
        <v>CUSTOMER</v>
      </c>
      <c r="G43" s="14">
        <f>IF($D43=0,0,$D43*
IFERROR(INDEX(G$320:G$343,MATCH($F43,$B$320:$B$343,0))/INDEX($D$320:$D$343,MATCH($F43,$B$320:$B$343,0)),
INDEX('Input-Allocators'!D$9:D$17,MATCH($F43,'Input-Allocators'!$B$9:$B$17,0)))
)</f>
        <v>0</v>
      </c>
      <c r="H43" s="14">
        <f>IF($D43=0,0,$D43*
IFERROR(INDEX(H$320:H$343,MATCH($F43,$B$320:$B$343,0))/INDEX($D$320:$D$343,MATCH($F43,$B$320:$B$343,0)),
INDEX('Input-Allocators'!E$9:E$17,MATCH($F43,'Input-Allocators'!$B$9:$B$17,0)))
)</f>
        <v>0</v>
      </c>
      <c r="I43" s="14">
        <f>IF($D43=0,0,$D43*
IFERROR(INDEX(I$320:I$343,MATCH($F43,$B$320:$B$343,0))/INDEX($D$320:$D$343,MATCH($F43,$B$320:$B$343,0)),
INDEX('Input-Allocators'!F$9:F$17,MATCH($F43,'Input-Allocators'!$B$9:$B$17,0)))
)</f>
        <v>0</v>
      </c>
      <c r="J43" s="14">
        <f>IF($D43=0,0,$D43*
IFERROR(INDEX(J$320:J$343,MATCH($F43,$B$320:$B$343,0))/INDEX($D$320:$D$343,MATCH($F43,$B$320:$B$343,0)),
INDEX('Input-Allocators'!G$9:G$17,MATCH($F43,'Input-Allocators'!$B$9:$B$17,0)))
)</f>
        <v>16713.339309999999</v>
      </c>
      <c r="K43" s="14">
        <f>IF($D43=0,0,$D43*
IFERROR(INDEX(K$320:K$343,MATCH($F43,$B$320:$B$343,0))/INDEX($D$320:$D$343,MATCH($F43,$B$320:$B$343,0)),
INDEX('Input-Allocators'!H$9:H$17,MATCH($F43,'Input-Allocators'!$B$9:$B$17,0)))
)</f>
        <v>0</v>
      </c>
      <c r="L43" s="14">
        <f>IF($D43=0,0,$D43*
IFERROR(INDEX(L$320:L$343,MATCH($F43,$B$320:$B$343,0))/INDEX($D$320:$D$343,MATCH($F43,$B$320:$B$343,0)),
INDEX('Input-Allocators'!I$9:I$17,MATCH($F43,'Input-Allocators'!$B$9:$B$17,0)))
)</f>
        <v>0</v>
      </c>
      <c r="M43" s="14">
        <f>IF($D43=0,0,$D43*
IFERROR(INDEX(M$320:M$343,MATCH($F43,$B$320:$B$343,0))/INDEX($D$320:$D$343,MATCH($F43,$B$320:$B$343,0)),
INDEX('Input-Allocators'!J$9:J$17,MATCH($F43,'Input-Allocators'!$B$9:$B$17,0)))
)</f>
        <v>0</v>
      </c>
      <c r="N43" s="14">
        <f>IF($D43=0,0,$D43*
IFERROR(INDEX(N$320:N$343,MATCH($F43,$B$320:$B$343,0))/INDEX($D$320:$D$343,MATCH($F43,$B$320:$B$343,0)),
INDEX('Input-Allocators'!K$9:K$17,MATCH($F43,'Input-Allocators'!$B$9:$B$17,0)))
)</f>
        <v>0</v>
      </c>
      <c r="O43" s="14">
        <f>IF($D43=0,0,$D43*
IFERROR(INDEX(O$320:O$343,MATCH($F43,$B$320:$B$343,0))/INDEX($D$320:$D$343,MATCH($F43,$B$320:$B$343,0)),
INDEX('Input-Allocators'!L$9:L$17,MATCH($F43,'Input-Allocators'!$B$9:$B$17,0)))
)</f>
        <v>0</v>
      </c>
      <c r="P43" s="14">
        <f>IF($D43=0,0,$D43*
IFERROR(INDEX(P$320:P$343,MATCH($F43,$B$320:$B$343,0))/INDEX($D$320:$D$343,MATCH($F43,$B$320:$B$343,0)),
INDEX('Input-Allocators'!M$9:M$17,MATCH($F43,'Input-Allocators'!$B$9:$B$17,0)))
)</f>
        <v>0</v>
      </c>
      <c r="Q43" s="14">
        <f>IF($D43=0,0,$D43*
IFERROR(INDEX(Q$320:Q$343,MATCH($F43,$B$320:$B$343,0))/INDEX($D$320:$D$343,MATCH($F43,$B$320:$B$343,0)),
INDEX('Input-Allocators'!N$9:N$17,MATCH($F43,'Input-Allocators'!$B$9:$B$17,0)))
)</f>
        <v>0</v>
      </c>
      <c r="R43" s="14">
        <f>IF($D43=0,0,$D43*
IFERROR(INDEX(R$320:R$343,MATCH($F43,$B$320:$B$343,0))/INDEX($D$320:$D$343,MATCH($F43,$B$320:$B$343,0)),
INDEX('Input-Allocators'!O$9:O$17,MATCH($F43,'Input-Allocators'!$B$9:$B$17,0)))
)</f>
        <v>0</v>
      </c>
    </row>
    <row r="44" spans="1:18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>SUBTOTAL(9,D33:D43)</f>
        <v>637036.61778999993</v>
      </c>
      <c r="E44" s="14">
        <f t="shared" ref="E44:E75" si="7">IFERROR(IF(D44="",0,IF(D44=0,0,IF(ABS(D44-SUM($G44:$R44))&lt;Check_Limit,0,1))),1)</f>
        <v>0</v>
      </c>
      <c r="G44" s="174">
        <f t="shared" ref="G44:R44" si="8">SUBTOTAL(9,G33:G43)</f>
        <v>0</v>
      </c>
      <c r="H44" s="174">
        <f t="shared" si="8"/>
        <v>0</v>
      </c>
      <c r="I44" s="174">
        <f t="shared" si="8"/>
        <v>375774.39928584016</v>
      </c>
      <c r="J44" s="174">
        <f t="shared" si="8"/>
        <v>261262.21850415983</v>
      </c>
      <c r="K44" s="174">
        <f t="shared" si="8"/>
        <v>0</v>
      </c>
      <c r="L44" s="174">
        <f t="shared" si="8"/>
        <v>0</v>
      </c>
      <c r="M44" s="174">
        <f t="shared" si="8"/>
        <v>0</v>
      </c>
      <c r="N44" s="174">
        <f t="shared" si="8"/>
        <v>0</v>
      </c>
      <c r="O44" s="174">
        <f t="shared" si="8"/>
        <v>0</v>
      </c>
      <c r="P44" s="174">
        <f t="shared" si="8"/>
        <v>0</v>
      </c>
      <c r="Q44" s="174">
        <f t="shared" si="8"/>
        <v>0</v>
      </c>
      <c r="R44" s="174">
        <f t="shared" si="8"/>
        <v>0</v>
      </c>
    </row>
    <row r="45" spans="1:18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>
        <f t="shared" si="7"/>
        <v>0</v>
      </c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1:18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>
        <f t="shared" si="7"/>
        <v>0</v>
      </c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</row>
    <row r="47" spans="1:18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>'Input-Accounts'!$D47</f>
        <v>0</v>
      </c>
      <c r="E47" s="14">
        <f t="shared" si="7"/>
        <v>0</v>
      </c>
      <c r="F47" s="3" t="str">
        <f>IF(D47=0,"-",IF('Input-Accounts'!$E47&lt;&gt;0,'Input-Accounts'!$E47,'Input-Accounts'!$F47))</f>
        <v>-</v>
      </c>
      <c r="G47" s="14">
        <f>IF($D47=0,0,$D47*
IFERROR(INDEX(G$320:G$343,MATCH($F47,$B$320:$B$343,0))/INDEX($D$320:$D$343,MATCH($F47,$B$320:$B$343,0)),
INDEX('Input-Allocators'!D$9:D$17,MATCH($F47,'Input-Allocators'!$B$9:$B$17,0)))
)</f>
        <v>0</v>
      </c>
      <c r="H47" s="14">
        <f>IF($D47=0,0,$D47*
IFERROR(INDEX(H$320:H$343,MATCH($F47,$B$320:$B$343,0))/INDEX($D$320:$D$343,MATCH($F47,$B$320:$B$343,0)),
INDEX('Input-Allocators'!E$9:E$17,MATCH($F47,'Input-Allocators'!$B$9:$B$17,0)))
)</f>
        <v>0</v>
      </c>
      <c r="I47" s="14">
        <f>IF($D47=0,0,$D47*
IFERROR(INDEX(I$320:I$343,MATCH($F47,$B$320:$B$343,0))/INDEX($D$320:$D$343,MATCH($F47,$B$320:$B$343,0)),
INDEX('Input-Allocators'!F$9:F$17,MATCH($F47,'Input-Allocators'!$B$9:$B$17,0)))
)</f>
        <v>0</v>
      </c>
      <c r="J47" s="14">
        <f>IF($D47=0,0,$D47*
IFERROR(INDEX(J$320:J$343,MATCH($F47,$B$320:$B$343,0))/INDEX($D$320:$D$343,MATCH($F47,$B$320:$B$343,0)),
INDEX('Input-Allocators'!G$9:G$17,MATCH($F47,'Input-Allocators'!$B$9:$B$17,0)))
)</f>
        <v>0</v>
      </c>
      <c r="K47" s="14">
        <f>IF($D47=0,0,$D47*
IFERROR(INDEX(K$320:K$343,MATCH($F47,$B$320:$B$343,0))/INDEX($D$320:$D$343,MATCH($F47,$B$320:$B$343,0)),
INDEX('Input-Allocators'!H$9:H$17,MATCH($F47,'Input-Allocators'!$B$9:$B$17,0)))
)</f>
        <v>0</v>
      </c>
      <c r="L47" s="14">
        <f>IF($D47=0,0,$D47*
IFERROR(INDEX(L$320:L$343,MATCH($F47,$B$320:$B$343,0))/INDEX($D$320:$D$343,MATCH($F47,$B$320:$B$343,0)),
INDEX('Input-Allocators'!I$9:I$17,MATCH($F47,'Input-Allocators'!$B$9:$B$17,0)))
)</f>
        <v>0</v>
      </c>
      <c r="M47" s="14">
        <f>IF($D47=0,0,$D47*
IFERROR(INDEX(M$320:M$343,MATCH($F47,$B$320:$B$343,0))/INDEX($D$320:$D$343,MATCH($F47,$B$320:$B$343,0)),
INDEX('Input-Allocators'!J$9:J$17,MATCH($F47,'Input-Allocators'!$B$9:$B$17,0)))
)</f>
        <v>0</v>
      </c>
      <c r="N47" s="14">
        <f>IF($D47=0,0,$D47*
IFERROR(INDEX(N$320:N$343,MATCH($F47,$B$320:$B$343,0))/INDEX($D$320:$D$343,MATCH($F47,$B$320:$B$343,0)),
INDEX('Input-Allocators'!K$9:K$17,MATCH($F47,'Input-Allocators'!$B$9:$B$17,0)))
)</f>
        <v>0</v>
      </c>
      <c r="O47" s="14">
        <f>IF($D47=0,0,$D47*
IFERROR(INDEX(O$320:O$343,MATCH($F47,$B$320:$B$343,0))/INDEX($D$320:$D$343,MATCH($F47,$B$320:$B$343,0)),
INDEX('Input-Allocators'!L$9:L$17,MATCH($F47,'Input-Allocators'!$B$9:$B$17,0)))
)</f>
        <v>0</v>
      </c>
      <c r="P47" s="14">
        <f>IF($D47=0,0,$D47*
IFERROR(INDEX(P$320:P$343,MATCH($F47,$B$320:$B$343,0))/INDEX($D$320:$D$343,MATCH($F47,$B$320:$B$343,0)),
INDEX('Input-Allocators'!M$9:M$17,MATCH($F47,'Input-Allocators'!$B$9:$B$17,0)))
)</f>
        <v>0</v>
      </c>
      <c r="Q47" s="14">
        <f>IF($D47=0,0,$D47*
IFERROR(INDEX(Q$320:Q$343,MATCH($F47,$B$320:$B$343,0))/INDEX($D$320:$D$343,MATCH($F47,$B$320:$B$343,0)),
INDEX('Input-Allocators'!N$9:N$17,MATCH($F47,'Input-Allocators'!$B$9:$B$17,0)))
)</f>
        <v>0</v>
      </c>
      <c r="R47" s="14">
        <f>IF($D47=0,0,$D47*
IFERROR(INDEX(R$320:R$343,MATCH($F47,$B$320:$B$343,0))/INDEX($D$320:$D$343,MATCH($F47,$B$320:$B$343,0)),
INDEX('Input-Allocators'!O$9:O$17,MATCH($F47,'Input-Allocators'!$B$9:$B$17,0)))
)</f>
        <v>0</v>
      </c>
    </row>
    <row r="48" spans="1:18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>'Input-Accounts'!$D48</f>
        <v>25.917999999999999</v>
      </c>
      <c r="E48" s="14">
        <f t="shared" si="7"/>
        <v>0</v>
      </c>
      <c r="F48" s="3" t="str">
        <f>IF(D48=0,"-",IF('Input-Accounts'!$E48&lt;&gt;0,'Input-Accounts'!$E48,'Input-Accounts'!$F48))</f>
        <v>INT_OML</v>
      </c>
      <c r="G48" s="14">
        <f>IF($D48=0,0,$D48*
IFERROR(INDEX(G$320:G$343,MATCH($F48,$B$320:$B$343,0))/INDEX($D$320:$D$343,MATCH($F48,$B$320:$B$343,0)),
INDEX('Input-Allocators'!D$9:D$17,MATCH($F48,'Input-Allocators'!$B$9:$B$17,0)))
)</f>
        <v>0.11322252249688501</v>
      </c>
      <c r="H48" s="14">
        <f>IF($D48=0,0,$D48*
IFERROR(INDEX(H$320:H$343,MATCH($F48,$B$320:$B$343,0))/INDEX($D$320:$D$343,MATCH($F48,$B$320:$B$343,0)),
INDEX('Input-Allocators'!E$9:E$17,MATCH($F48,'Input-Allocators'!$B$9:$B$17,0)))
)</f>
        <v>0.4045388847956754</v>
      </c>
      <c r="I48" s="14">
        <f>IF($D48=0,0,$D48*
IFERROR(INDEX(I$320:I$343,MATCH($F48,$B$320:$B$343,0))/INDEX($D$320:$D$343,MATCH($F48,$B$320:$B$343,0)),
INDEX('Input-Allocators'!F$9:F$17,MATCH($F48,'Input-Allocators'!$B$9:$B$17,0)))
)</f>
        <v>14.443390937907431</v>
      </c>
      <c r="J48" s="14">
        <f>IF($D48=0,0,$D48*
IFERROR(INDEX(J$320:J$343,MATCH($F48,$B$320:$B$343,0))/INDEX($D$320:$D$343,MATCH($F48,$B$320:$B$343,0)),
INDEX('Input-Allocators'!G$9:G$17,MATCH($F48,'Input-Allocators'!$B$9:$B$17,0)))
)</f>
        <v>10.956847654800001</v>
      </c>
      <c r="K48" s="14">
        <f>IF($D48=0,0,$D48*
IFERROR(INDEX(K$320:K$343,MATCH($F48,$B$320:$B$343,0))/INDEX($D$320:$D$343,MATCH($F48,$B$320:$B$343,0)),
INDEX('Input-Allocators'!H$9:H$17,MATCH($F48,'Input-Allocators'!$B$9:$B$17,0)))
)</f>
        <v>0</v>
      </c>
      <c r="L48" s="14">
        <f>IF($D48=0,0,$D48*
IFERROR(INDEX(L$320:L$343,MATCH($F48,$B$320:$B$343,0))/INDEX($D$320:$D$343,MATCH($F48,$B$320:$B$343,0)),
INDEX('Input-Allocators'!I$9:I$17,MATCH($F48,'Input-Allocators'!$B$9:$B$17,0)))
)</f>
        <v>0</v>
      </c>
      <c r="M48" s="14">
        <f>IF($D48=0,0,$D48*
IFERROR(INDEX(M$320:M$343,MATCH($F48,$B$320:$B$343,0))/INDEX($D$320:$D$343,MATCH($F48,$B$320:$B$343,0)),
INDEX('Input-Allocators'!J$9:J$17,MATCH($F48,'Input-Allocators'!$B$9:$B$17,0)))
)</f>
        <v>0</v>
      </c>
      <c r="N48" s="14">
        <f>IF($D48=0,0,$D48*
IFERROR(INDEX(N$320:N$343,MATCH($F48,$B$320:$B$343,0))/INDEX($D$320:$D$343,MATCH($F48,$B$320:$B$343,0)),
INDEX('Input-Allocators'!K$9:K$17,MATCH($F48,'Input-Allocators'!$B$9:$B$17,0)))
)</f>
        <v>0</v>
      </c>
      <c r="O48" s="14">
        <f>IF($D48=0,0,$D48*
IFERROR(INDEX(O$320:O$343,MATCH($F48,$B$320:$B$343,0))/INDEX($D$320:$D$343,MATCH($F48,$B$320:$B$343,0)),
INDEX('Input-Allocators'!L$9:L$17,MATCH($F48,'Input-Allocators'!$B$9:$B$17,0)))
)</f>
        <v>0</v>
      </c>
      <c r="P48" s="14">
        <f>IF($D48=0,0,$D48*
IFERROR(INDEX(P$320:P$343,MATCH($F48,$B$320:$B$343,0))/INDEX($D$320:$D$343,MATCH($F48,$B$320:$B$343,0)),
INDEX('Input-Allocators'!M$9:M$17,MATCH($F48,'Input-Allocators'!$B$9:$B$17,0)))
)</f>
        <v>0</v>
      </c>
      <c r="Q48" s="14">
        <f>IF($D48=0,0,$D48*
IFERROR(INDEX(Q$320:Q$343,MATCH($F48,$B$320:$B$343,0))/INDEX($D$320:$D$343,MATCH($F48,$B$320:$B$343,0)),
INDEX('Input-Allocators'!N$9:N$17,MATCH($F48,'Input-Allocators'!$B$9:$B$17,0)))
)</f>
        <v>0</v>
      </c>
      <c r="R48" s="14">
        <f>IF($D48=0,0,$D48*
IFERROR(INDEX(R$320:R$343,MATCH($F48,$B$320:$B$343,0))/INDEX($D$320:$D$343,MATCH($F48,$B$320:$B$343,0)),
INDEX('Input-Allocators'!O$9:O$17,MATCH($F48,'Input-Allocators'!$B$9:$B$17,0)))
)</f>
        <v>0</v>
      </c>
    </row>
    <row r="49" spans="1:18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>'Input-Accounts'!$D49</f>
        <v>10944.226999999999</v>
      </c>
      <c r="E49" s="14">
        <f t="shared" si="7"/>
        <v>0</v>
      </c>
      <c r="F49" s="3" t="str">
        <f>IF(D49=0,"-",IF('Input-Accounts'!$E49&lt;&gt;0,'Input-Accounts'!$E49,'Input-Accounts'!$F49))</f>
        <v>INT_OML</v>
      </c>
      <c r="G49" s="14">
        <f>IF($D49=0,0,$D49*
IFERROR(INDEX(G$320:G$343,MATCH($F49,$B$320:$B$343,0))/INDEX($D$320:$D$343,MATCH($F49,$B$320:$B$343,0)),
INDEX('Input-Allocators'!D$9:D$17,MATCH($F49,'Input-Allocators'!$B$9:$B$17,0)))
)</f>
        <v>47.80974564852675</v>
      </c>
      <c r="H49" s="14">
        <f>IF($D49=0,0,$D49*
IFERROR(INDEX(H$320:H$343,MATCH($F49,$B$320:$B$343,0))/INDEX($D$320:$D$343,MATCH($F49,$B$320:$B$343,0)),
INDEX('Input-Allocators'!E$9:E$17,MATCH($F49,'Input-Allocators'!$B$9:$B$17,0)))
)</f>
        <v>170.82203046264064</v>
      </c>
      <c r="I49" s="14">
        <f>IF($D49=0,0,$D49*
IFERROR(INDEX(I$320:I$343,MATCH($F49,$B$320:$B$343,0))/INDEX($D$320:$D$343,MATCH($F49,$B$320:$B$343,0)),
INDEX('Input-Allocators'!F$9:F$17,MATCH($F49,'Input-Allocators'!$B$9:$B$17,0)))
)</f>
        <v>6098.9177048461233</v>
      </c>
      <c r="J49" s="14">
        <f>IF($D49=0,0,$D49*
IFERROR(INDEX(J$320:J$343,MATCH($F49,$B$320:$B$343,0))/INDEX($D$320:$D$343,MATCH($F49,$B$320:$B$343,0)),
INDEX('Input-Allocators'!G$9:G$17,MATCH($F49,'Input-Allocators'!$B$9:$B$17,0)))
)</f>
        <v>4626.6775190427052</v>
      </c>
      <c r="K49" s="14">
        <f>IF($D49=0,0,$D49*
IFERROR(INDEX(K$320:K$343,MATCH($F49,$B$320:$B$343,0))/INDEX($D$320:$D$343,MATCH($F49,$B$320:$B$343,0)),
INDEX('Input-Allocators'!H$9:H$17,MATCH($F49,'Input-Allocators'!$B$9:$B$17,0)))
)</f>
        <v>0</v>
      </c>
      <c r="L49" s="14">
        <f>IF($D49=0,0,$D49*
IFERROR(INDEX(L$320:L$343,MATCH($F49,$B$320:$B$343,0))/INDEX($D$320:$D$343,MATCH($F49,$B$320:$B$343,0)),
INDEX('Input-Allocators'!I$9:I$17,MATCH($F49,'Input-Allocators'!$B$9:$B$17,0)))
)</f>
        <v>0</v>
      </c>
      <c r="M49" s="14">
        <f>IF($D49=0,0,$D49*
IFERROR(INDEX(M$320:M$343,MATCH($F49,$B$320:$B$343,0))/INDEX($D$320:$D$343,MATCH($F49,$B$320:$B$343,0)),
INDEX('Input-Allocators'!J$9:J$17,MATCH($F49,'Input-Allocators'!$B$9:$B$17,0)))
)</f>
        <v>0</v>
      </c>
      <c r="N49" s="14">
        <f>IF($D49=0,0,$D49*
IFERROR(INDEX(N$320:N$343,MATCH($F49,$B$320:$B$343,0))/INDEX($D$320:$D$343,MATCH($F49,$B$320:$B$343,0)),
INDEX('Input-Allocators'!K$9:K$17,MATCH($F49,'Input-Allocators'!$B$9:$B$17,0)))
)</f>
        <v>0</v>
      </c>
      <c r="O49" s="14">
        <f>IF($D49=0,0,$D49*
IFERROR(INDEX(O$320:O$343,MATCH($F49,$B$320:$B$343,0))/INDEX($D$320:$D$343,MATCH($F49,$B$320:$B$343,0)),
INDEX('Input-Allocators'!L$9:L$17,MATCH($F49,'Input-Allocators'!$B$9:$B$17,0)))
)</f>
        <v>0</v>
      </c>
      <c r="P49" s="14">
        <f>IF($D49=0,0,$D49*
IFERROR(INDEX(P$320:P$343,MATCH($F49,$B$320:$B$343,0))/INDEX($D$320:$D$343,MATCH($F49,$B$320:$B$343,0)),
INDEX('Input-Allocators'!M$9:M$17,MATCH($F49,'Input-Allocators'!$B$9:$B$17,0)))
)</f>
        <v>0</v>
      </c>
      <c r="Q49" s="14">
        <f>IF($D49=0,0,$D49*
IFERROR(INDEX(Q$320:Q$343,MATCH($F49,$B$320:$B$343,0))/INDEX($D$320:$D$343,MATCH($F49,$B$320:$B$343,0)),
INDEX('Input-Allocators'!N$9:N$17,MATCH($F49,'Input-Allocators'!$B$9:$B$17,0)))
)</f>
        <v>0</v>
      </c>
      <c r="R49" s="14">
        <f>IF($D49=0,0,$D49*
IFERROR(INDEX(R$320:R$343,MATCH($F49,$B$320:$B$343,0))/INDEX($D$320:$D$343,MATCH($F49,$B$320:$B$343,0)),
INDEX('Input-Allocators'!O$9:O$17,MATCH($F49,'Input-Allocators'!$B$9:$B$17,0)))
)</f>
        <v>0</v>
      </c>
    </row>
    <row r="50" spans="1:18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>'Input-Accounts'!$D50</f>
        <v>13151.261999999999</v>
      </c>
      <c r="E50" s="14">
        <f t="shared" si="7"/>
        <v>0</v>
      </c>
      <c r="F50" s="3" t="str">
        <f>IF(D50=0,"-",IF('Input-Accounts'!$E50&lt;&gt;0,'Input-Accounts'!$E50,'Input-Accounts'!$F50))</f>
        <v>INT_OML</v>
      </c>
      <c r="G50" s="14">
        <f>IF($D50=0,0,$D50*
IFERROR(INDEX(G$320:G$343,MATCH($F50,$B$320:$B$343,0))/INDEX($D$320:$D$343,MATCH($F50,$B$320:$B$343,0)),
INDEX('Input-Allocators'!D$9:D$17,MATCH($F50,'Input-Allocators'!$B$9:$B$17,0)))
)</f>
        <v>57.451155863007521</v>
      </c>
      <c r="H50" s="14">
        <f>IF($D50=0,0,$D50*
IFERROR(INDEX(H$320:H$343,MATCH($F50,$B$320:$B$343,0))/INDEX($D$320:$D$343,MATCH($F50,$B$320:$B$343,0)),
INDEX('Input-Allocators'!E$9:E$17,MATCH($F50,'Input-Allocators'!$B$9:$B$17,0)))
)</f>
        <v>205.27034737000321</v>
      </c>
      <c r="I50" s="14">
        <f>IF($D50=0,0,$D50*
IFERROR(INDEX(I$320:I$343,MATCH($F50,$B$320:$B$343,0))/INDEX($D$320:$D$343,MATCH($F50,$B$320:$B$343,0)),
INDEX('Input-Allocators'!F$9:F$17,MATCH($F50,'Input-Allocators'!$B$9:$B$17,0)))
)</f>
        <v>7328.8378112835226</v>
      </c>
      <c r="J50" s="14">
        <f>IF($D50=0,0,$D50*
IFERROR(INDEX(J$320:J$343,MATCH($F50,$B$320:$B$343,0))/INDEX($D$320:$D$343,MATCH($F50,$B$320:$B$343,0)),
INDEX('Input-Allocators'!G$9:G$17,MATCH($F50,'Input-Allocators'!$B$9:$B$17,0)))
)</f>
        <v>5559.7026854834621</v>
      </c>
      <c r="K50" s="14">
        <f>IF($D50=0,0,$D50*
IFERROR(INDEX(K$320:K$343,MATCH($F50,$B$320:$B$343,0))/INDEX($D$320:$D$343,MATCH($F50,$B$320:$B$343,0)),
INDEX('Input-Allocators'!H$9:H$17,MATCH($F50,'Input-Allocators'!$B$9:$B$17,0)))
)</f>
        <v>0</v>
      </c>
      <c r="L50" s="14">
        <f>IF($D50=0,0,$D50*
IFERROR(INDEX(L$320:L$343,MATCH($F50,$B$320:$B$343,0))/INDEX($D$320:$D$343,MATCH($F50,$B$320:$B$343,0)),
INDEX('Input-Allocators'!I$9:I$17,MATCH($F50,'Input-Allocators'!$B$9:$B$17,0)))
)</f>
        <v>0</v>
      </c>
      <c r="M50" s="14">
        <f>IF($D50=0,0,$D50*
IFERROR(INDEX(M$320:M$343,MATCH($F50,$B$320:$B$343,0))/INDEX($D$320:$D$343,MATCH($F50,$B$320:$B$343,0)),
INDEX('Input-Allocators'!J$9:J$17,MATCH($F50,'Input-Allocators'!$B$9:$B$17,0)))
)</f>
        <v>0</v>
      </c>
      <c r="N50" s="14">
        <f>IF($D50=0,0,$D50*
IFERROR(INDEX(N$320:N$343,MATCH($F50,$B$320:$B$343,0))/INDEX($D$320:$D$343,MATCH($F50,$B$320:$B$343,0)),
INDEX('Input-Allocators'!K$9:K$17,MATCH($F50,'Input-Allocators'!$B$9:$B$17,0)))
)</f>
        <v>0</v>
      </c>
      <c r="O50" s="14">
        <f>IF($D50=0,0,$D50*
IFERROR(INDEX(O$320:O$343,MATCH($F50,$B$320:$B$343,0))/INDEX($D$320:$D$343,MATCH($F50,$B$320:$B$343,0)),
INDEX('Input-Allocators'!L$9:L$17,MATCH($F50,'Input-Allocators'!$B$9:$B$17,0)))
)</f>
        <v>0</v>
      </c>
      <c r="P50" s="14">
        <f>IF($D50=0,0,$D50*
IFERROR(INDEX(P$320:P$343,MATCH($F50,$B$320:$B$343,0))/INDEX($D$320:$D$343,MATCH($F50,$B$320:$B$343,0)),
INDEX('Input-Allocators'!M$9:M$17,MATCH($F50,'Input-Allocators'!$B$9:$B$17,0)))
)</f>
        <v>0</v>
      </c>
      <c r="Q50" s="14">
        <f>IF($D50=0,0,$D50*
IFERROR(INDEX(Q$320:Q$343,MATCH($F50,$B$320:$B$343,0))/INDEX($D$320:$D$343,MATCH($F50,$B$320:$B$343,0)),
INDEX('Input-Allocators'!N$9:N$17,MATCH($F50,'Input-Allocators'!$B$9:$B$17,0)))
)</f>
        <v>0</v>
      </c>
      <c r="R50" s="14">
        <f>IF($D50=0,0,$D50*
IFERROR(INDEX(R$320:R$343,MATCH($F50,$B$320:$B$343,0))/INDEX($D$320:$D$343,MATCH($F50,$B$320:$B$343,0)),
INDEX('Input-Allocators'!O$9:O$17,MATCH($F50,'Input-Allocators'!$B$9:$B$17,0)))
)</f>
        <v>0</v>
      </c>
    </row>
    <row r="51" spans="1:18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>'Input-Accounts'!$D51</f>
        <v>6363.8420000000006</v>
      </c>
      <c r="E51" s="14">
        <f t="shared" si="7"/>
        <v>0</v>
      </c>
      <c r="F51" s="3" t="str">
        <f>IF(D51=0,"-",IF('Input-Accounts'!$E51&lt;&gt;0,'Input-Accounts'!$E51,'Input-Accounts'!$F51))</f>
        <v>INT_OML</v>
      </c>
      <c r="G51" s="14">
        <f>IF($D51=0,0,$D51*
IFERROR(INDEX(G$320:G$343,MATCH($F51,$B$320:$B$343,0))/INDEX($D$320:$D$343,MATCH($F51,$B$320:$B$343,0)),
INDEX('Input-Allocators'!D$9:D$17,MATCH($F51,'Input-Allocators'!$B$9:$B$17,0)))
)</f>
        <v>27.800379813705604</v>
      </c>
      <c r="H51" s="14">
        <f>IF($D51=0,0,$D51*
IFERROR(INDEX(H$320:H$343,MATCH($F51,$B$320:$B$343,0))/INDEX($D$320:$D$343,MATCH($F51,$B$320:$B$343,0)),
INDEX('Input-Allocators'!E$9:E$17,MATCH($F51,'Input-Allocators'!$B$9:$B$17,0)))
)</f>
        <v>99.329483204563658</v>
      </c>
      <c r="I51" s="14">
        <f>IF($D51=0,0,$D51*
IFERROR(INDEX(I$320:I$343,MATCH($F51,$B$320:$B$343,0))/INDEX($D$320:$D$343,MATCH($F51,$B$320:$B$343,0)),
INDEX('Input-Allocators'!F$9:F$17,MATCH($F51,'Input-Allocators'!$B$9:$B$17,0)))
)</f>
        <v>3546.3947014844784</v>
      </c>
      <c r="J51" s="14">
        <f>IF($D51=0,0,$D51*
IFERROR(INDEX(J$320:J$343,MATCH($F51,$B$320:$B$343,0))/INDEX($D$320:$D$343,MATCH($F51,$B$320:$B$343,0)),
INDEX('Input-Allocators'!G$9:G$17,MATCH($F51,'Input-Allocators'!$B$9:$B$17,0)))
)</f>
        <v>2690.3174354972512</v>
      </c>
      <c r="K51" s="14">
        <f>IF($D51=0,0,$D51*
IFERROR(INDEX(K$320:K$343,MATCH($F51,$B$320:$B$343,0))/INDEX($D$320:$D$343,MATCH($F51,$B$320:$B$343,0)),
INDEX('Input-Allocators'!H$9:H$17,MATCH($F51,'Input-Allocators'!$B$9:$B$17,0)))
)</f>
        <v>0</v>
      </c>
      <c r="L51" s="14">
        <f>IF($D51=0,0,$D51*
IFERROR(INDEX(L$320:L$343,MATCH($F51,$B$320:$B$343,0))/INDEX($D$320:$D$343,MATCH($F51,$B$320:$B$343,0)),
INDEX('Input-Allocators'!I$9:I$17,MATCH($F51,'Input-Allocators'!$B$9:$B$17,0)))
)</f>
        <v>0</v>
      </c>
      <c r="M51" s="14">
        <f>IF($D51=0,0,$D51*
IFERROR(INDEX(M$320:M$343,MATCH($F51,$B$320:$B$343,0))/INDEX($D$320:$D$343,MATCH($F51,$B$320:$B$343,0)),
INDEX('Input-Allocators'!J$9:J$17,MATCH($F51,'Input-Allocators'!$B$9:$B$17,0)))
)</f>
        <v>0</v>
      </c>
      <c r="N51" s="14">
        <f>IF($D51=0,0,$D51*
IFERROR(INDEX(N$320:N$343,MATCH($F51,$B$320:$B$343,0))/INDEX($D$320:$D$343,MATCH($F51,$B$320:$B$343,0)),
INDEX('Input-Allocators'!K$9:K$17,MATCH($F51,'Input-Allocators'!$B$9:$B$17,0)))
)</f>
        <v>0</v>
      </c>
      <c r="O51" s="14">
        <f>IF($D51=0,0,$D51*
IFERROR(INDEX(O$320:O$343,MATCH($F51,$B$320:$B$343,0))/INDEX($D$320:$D$343,MATCH($F51,$B$320:$B$343,0)),
INDEX('Input-Allocators'!L$9:L$17,MATCH($F51,'Input-Allocators'!$B$9:$B$17,0)))
)</f>
        <v>0</v>
      </c>
      <c r="P51" s="14">
        <f>IF($D51=0,0,$D51*
IFERROR(INDEX(P$320:P$343,MATCH($F51,$B$320:$B$343,0))/INDEX($D$320:$D$343,MATCH($F51,$B$320:$B$343,0)),
INDEX('Input-Allocators'!M$9:M$17,MATCH($F51,'Input-Allocators'!$B$9:$B$17,0)))
)</f>
        <v>0</v>
      </c>
      <c r="Q51" s="14">
        <f>IF($D51=0,0,$D51*
IFERROR(INDEX(Q$320:Q$343,MATCH($F51,$B$320:$B$343,0))/INDEX($D$320:$D$343,MATCH($F51,$B$320:$B$343,0)),
INDEX('Input-Allocators'!N$9:N$17,MATCH($F51,'Input-Allocators'!$B$9:$B$17,0)))
)</f>
        <v>0</v>
      </c>
      <c r="R51" s="14">
        <f>IF($D51=0,0,$D51*
IFERROR(INDEX(R$320:R$343,MATCH($F51,$B$320:$B$343,0))/INDEX($D$320:$D$343,MATCH($F51,$B$320:$B$343,0)),
INDEX('Input-Allocators'!O$9:O$17,MATCH($F51,'Input-Allocators'!$B$9:$B$17,0)))
)</f>
        <v>0</v>
      </c>
    </row>
    <row r="52" spans="1:18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>'Input-Accounts'!$D52</f>
        <v>0</v>
      </c>
      <c r="E52" s="14">
        <f t="shared" si="7"/>
        <v>0</v>
      </c>
      <c r="F52" s="3" t="str">
        <f>IF(D52=0,"-",IF('Input-Accounts'!$E52&lt;&gt;0,'Input-Accounts'!$E52,'Input-Accounts'!$F52))</f>
        <v>-</v>
      </c>
      <c r="G52" s="14">
        <f>IF($D52=0,0,$D52*
IFERROR(INDEX(G$320:G$343,MATCH($F52,$B$320:$B$343,0))/INDEX($D$320:$D$343,MATCH($F52,$B$320:$B$343,0)),
INDEX('Input-Allocators'!D$9:D$17,MATCH($F52,'Input-Allocators'!$B$9:$B$17,0)))
)</f>
        <v>0</v>
      </c>
      <c r="H52" s="14">
        <f>IF($D52=0,0,$D52*
IFERROR(INDEX(H$320:H$343,MATCH($F52,$B$320:$B$343,0))/INDEX($D$320:$D$343,MATCH($F52,$B$320:$B$343,0)),
INDEX('Input-Allocators'!E$9:E$17,MATCH($F52,'Input-Allocators'!$B$9:$B$17,0)))
)</f>
        <v>0</v>
      </c>
      <c r="I52" s="14">
        <f>IF($D52=0,0,$D52*
IFERROR(INDEX(I$320:I$343,MATCH($F52,$B$320:$B$343,0))/INDEX($D$320:$D$343,MATCH($F52,$B$320:$B$343,0)),
INDEX('Input-Allocators'!F$9:F$17,MATCH($F52,'Input-Allocators'!$B$9:$B$17,0)))
)</f>
        <v>0</v>
      </c>
      <c r="J52" s="14">
        <f>IF($D52=0,0,$D52*
IFERROR(INDEX(J$320:J$343,MATCH($F52,$B$320:$B$343,0))/INDEX($D$320:$D$343,MATCH($F52,$B$320:$B$343,0)),
INDEX('Input-Allocators'!G$9:G$17,MATCH($F52,'Input-Allocators'!$B$9:$B$17,0)))
)</f>
        <v>0</v>
      </c>
      <c r="K52" s="14">
        <f>IF($D52=0,0,$D52*
IFERROR(INDEX(K$320:K$343,MATCH($F52,$B$320:$B$343,0))/INDEX($D$320:$D$343,MATCH($F52,$B$320:$B$343,0)),
INDEX('Input-Allocators'!H$9:H$17,MATCH($F52,'Input-Allocators'!$B$9:$B$17,0)))
)</f>
        <v>0</v>
      </c>
      <c r="L52" s="14">
        <f>IF($D52=0,0,$D52*
IFERROR(INDEX(L$320:L$343,MATCH($F52,$B$320:$B$343,0))/INDEX($D$320:$D$343,MATCH($F52,$B$320:$B$343,0)),
INDEX('Input-Allocators'!I$9:I$17,MATCH($F52,'Input-Allocators'!$B$9:$B$17,0)))
)</f>
        <v>0</v>
      </c>
      <c r="M52" s="14">
        <f>IF($D52=0,0,$D52*
IFERROR(INDEX(M$320:M$343,MATCH($F52,$B$320:$B$343,0))/INDEX($D$320:$D$343,MATCH($F52,$B$320:$B$343,0)),
INDEX('Input-Allocators'!J$9:J$17,MATCH($F52,'Input-Allocators'!$B$9:$B$17,0)))
)</f>
        <v>0</v>
      </c>
      <c r="N52" s="14">
        <f>IF($D52=0,0,$D52*
IFERROR(INDEX(N$320:N$343,MATCH($F52,$B$320:$B$343,0))/INDEX($D$320:$D$343,MATCH($F52,$B$320:$B$343,0)),
INDEX('Input-Allocators'!K$9:K$17,MATCH($F52,'Input-Allocators'!$B$9:$B$17,0)))
)</f>
        <v>0</v>
      </c>
      <c r="O52" s="14">
        <f>IF($D52=0,0,$D52*
IFERROR(INDEX(O$320:O$343,MATCH($F52,$B$320:$B$343,0))/INDEX($D$320:$D$343,MATCH($F52,$B$320:$B$343,0)),
INDEX('Input-Allocators'!L$9:L$17,MATCH($F52,'Input-Allocators'!$B$9:$B$17,0)))
)</f>
        <v>0</v>
      </c>
      <c r="P52" s="14">
        <f>IF($D52=0,0,$D52*
IFERROR(INDEX(P$320:P$343,MATCH($F52,$B$320:$B$343,0))/INDEX($D$320:$D$343,MATCH($F52,$B$320:$B$343,0)),
INDEX('Input-Allocators'!M$9:M$17,MATCH($F52,'Input-Allocators'!$B$9:$B$17,0)))
)</f>
        <v>0</v>
      </c>
      <c r="Q52" s="14">
        <f>IF($D52=0,0,$D52*
IFERROR(INDEX(Q$320:Q$343,MATCH($F52,$B$320:$B$343,0))/INDEX($D$320:$D$343,MATCH($F52,$B$320:$B$343,0)),
INDEX('Input-Allocators'!N$9:N$17,MATCH($F52,'Input-Allocators'!$B$9:$B$17,0)))
)</f>
        <v>0</v>
      </c>
      <c r="R52" s="14">
        <f>IF($D52=0,0,$D52*
IFERROR(INDEX(R$320:R$343,MATCH($F52,$B$320:$B$343,0))/INDEX($D$320:$D$343,MATCH($F52,$B$320:$B$343,0)),
INDEX('Input-Allocators'!O$9:O$17,MATCH($F52,'Input-Allocators'!$B$9:$B$17,0)))
)</f>
        <v>0</v>
      </c>
    </row>
    <row r="53" spans="1:18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>'Input-Accounts'!$D53</f>
        <v>6212.5094300000001</v>
      </c>
      <c r="E53" s="14">
        <f t="shared" si="7"/>
        <v>0</v>
      </c>
      <c r="F53" s="3" t="str">
        <f>IF(D53=0,"-",IF('Input-Accounts'!$E53&lt;&gt;0,'Input-Accounts'!$E53,'Input-Accounts'!$F53))</f>
        <v>INT_OML</v>
      </c>
      <c r="G53" s="14">
        <f>IF($D53=0,0,$D53*
IFERROR(INDEX(G$320:G$343,MATCH($F53,$B$320:$B$343,0))/INDEX($D$320:$D$343,MATCH($F53,$B$320:$B$343,0)),
INDEX('Input-Allocators'!D$9:D$17,MATCH($F53,'Input-Allocators'!$B$9:$B$17,0)))
)</f>
        <v>27.139285002711834</v>
      </c>
      <c r="H53" s="14">
        <f>IF($D53=0,0,$D53*
IFERROR(INDEX(H$320:H$343,MATCH($F53,$B$320:$B$343,0))/INDEX($D$320:$D$343,MATCH($F53,$B$320:$B$343,0)),
INDEX('Input-Allocators'!E$9:E$17,MATCH($F53,'Input-Allocators'!$B$9:$B$17,0)))
)</f>
        <v>96.967421737588438</v>
      </c>
      <c r="I53" s="14">
        <f>IF($D53=0,0,$D53*
IFERROR(INDEX(I$320:I$343,MATCH($F53,$B$320:$B$343,0))/INDEX($D$320:$D$343,MATCH($F53,$B$320:$B$343,0)),
INDEX('Input-Allocators'!F$9:F$17,MATCH($F53,'Input-Allocators'!$B$9:$B$17,0)))
)</f>
        <v>3462.0612085394882</v>
      </c>
      <c r="J53" s="14">
        <f>IF($D53=0,0,$D53*
IFERROR(INDEX(J$320:J$343,MATCH($F53,$B$320:$B$343,0))/INDEX($D$320:$D$343,MATCH($F53,$B$320:$B$343,0)),
INDEX('Input-Allocators'!G$9:G$17,MATCH($F53,'Input-Allocators'!$B$9:$B$17,0)))
)</f>
        <v>2626.3415147202095</v>
      </c>
      <c r="K53" s="14">
        <f>IF($D53=0,0,$D53*
IFERROR(INDEX(K$320:K$343,MATCH($F53,$B$320:$B$343,0))/INDEX($D$320:$D$343,MATCH($F53,$B$320:$B$343,0)),
INDEX('Input-Allocators'!H$9:H$17,MATCH($F53,'Input-Allocators'!$B$9:$B$17,0)))
)</f>
        <v>0</v>
      </c>
      <c r="L53" s="14">
        <f>IF($D53=0,0,$D53*
IFERROR(INDEX(L$320:L$343,MATCH($F53,$B$320:$B$343,0))/INDEX($D$320:$D$343,MATCH($F53,$B$320:$B$343,0)),
INDEX('Input-Allocators'!I$9:I$17,MATCH($F53,'Input-Allocators'!$B$9:$B$17,0)))
)</f>
        <v>0</v>
      </c>
      <c r="M53" s="14">
        <f>IF($D53=0,0,$D53*
IFERROR(INDEX(M$320:M$343,MATCH($F53,$B$320:$B$343,0))/INDEX($D$320:$D$343,MATCH($F53,$B$320:$B$343,0)),
INDEX('Input-Allocators'!J$9:J$17,MATCH($F53,'Input-Allocators'!$B$9:$B$17,0)))
)</f>
        <v>0</v>
      </c>
      <c r="N53" s="14">
        <f>IF($D53=0,0,$D53*
IFERROR(INDEX(N$320:N$343,MATCH($F53,$B$320:$B$343,0))/INDEX($D$320:$D$343,MATCH($F53,$B$320:$B$343,0)),
INDEX('Input-Allocators'!K$9:K$17,MATCH($F53,'Input-Allocators'!$B$9:$B$17,0)))
)</f>
        <v>0</v>
      </c>
      <c r="O53" s="14">
        <f>IF($D53=0,0,$D53*
IFERROR(INDEX(O$320:O$343,MATCH($F53,$B$320:$B$343,0))/INDEX($D$320:$D$343,MATCH($F53,$B$320:$B$343,0)),
INDEX('Input-Allocators'!L$9:L$17,MATCH($F53,'Input-Allocators'!$B$9:$B$17,0)))
)</f>
        <v>0</v>
      </c>
      <c r="P53" s="14">
        <f>IF($D53=0,0,$D53*
IFERROR(INDEX(P$320:P$343,MATCH($F53,$B$320:$B$343,0))/INDEX($D$320:$D$343,MATCH($F53,$B$320:$B$343,0)),
INDEX('Input-Allocators'!M$9:M$17,MATCH($F53,'Input-Allocators'!$B$9:$B$17,0)))
)</f>
        <v>0</v>
      </c>
      <c r="Q53" s="14">
        <f>IF($D53=0,0,$D53*
IFERROR(INDEX(Q$320:Q$343,MATCH($F53,$B$320:$B$343,0))/INDEX($D$320:$D$343,MATCH($F53,$B$320:$B$343,0)),
INDEX('Input-Allocators'!N$9:N$17,MATCH($F53,'Input-Allocators'!$B$9:$B$17,0)))
)</f>
        <v>0</v>
      </c>
      <c r="R53" s="14">
        <f>IF($D53=0,0,$D53*
IFERROR(INDEX(R$320:R$343,MATCH($F53,$B$320:$B$343,0))/INDEX($D$320:$D$343,MATCH($F53,$B$320:$B$343,0)),
INDEX('Input-Allocators'!O$9:O$17,MATCH($F53,'Input-Allocators'!$B$9:$B$17,0)))
)</f>
        <v>0</v>
      </c>
    </row>
    <row r="54" spans="1:18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>'Input-Accounts'!$D54</f>
        <v>3964.1820000000002</v>
      </c>
      <c r="E54" s="14">
        <f t="shared" si="7"/>
        <v>0</v>
      </c>
      <c r="F54" s="3" t="str">
        <f>IF(D54=0,"-",IF('Input-Accounts'!$E54&lt;&gt;0,'Input-Accounts'!$E54,'Input-Accounts'!$F54))</f>
        <v>INT_OML</v>
      </c>
      <c r="G54" s="14">
        <f>IF($D54=0,0,$D54*
IFERROR(INDEX(G$320:G$343,MATCH($F54,$B$320:$B$343,0))/INDEX($D$320:$D$343,MATCH($F54,$B$320:$B$343,0)),
INDEX('Input-Allocators'!D$9:D$17,MATCH($F54,'Input-Allocators'!$B$9:$B$17,0)))
)</f>
        <v>17.317489222808344</v>
      </c>
      <c r="H54" s="14">
        <f>IF($D54=0,0,$D54*
IFERROR(INDEX(H$320:H$343,MATCH($F54,$B$320:$B$343,0))/INDEX($D$320:$D$343,MATCH($F54,$B$320:$B$343,0)),
INDEX('Input-Allocators'!E$9:E$17,MATCH($F54,'Input-Allocators'!$B$9:$B$17,0)))
)</f>
        <v>61.874595470603069</v>
      </c>
      <c r="I54" s="14">
        <f>IF($D54=0,0,$D54*
IFERROR(INDEX(I$320:I$343,MATCH($F54,$B$320:$B$343,0))/INDEX($D$320:$D$343,MATCH($F54,$B$320:$B$343,0)),
INDEX('Input-Allocators'!F$9:F$17,MATCH($F54,'Input-Allocators'!$B$9:$B$17,0)))
)</f>
        <v>2209.1299627677968</v>
      </c>
      <c r="J54" s="14">
        <f>IF($D54=0,0,$D54*
IFERROR(INDEX(J$320:J$343,MATCH($F54,$B$320:$B$343,0))/INDEX($D$320:$D$343,MATCH($F54,$B$320:$B$343,0)),
INDEX('Input-Allocators'!G$9:G$17,MATCH($F54,'Input-Allocators'!$B$9:$B$17,0)))
)</f>
        <v>1675.8599525387908</v>
      </c>
      <c r="K54" s="14">
        <f>IF($D54=0,0,$D54*
IFERROR(INDEX(K$320:K$343,MATCH($F54,$B$320:$B$343,0))/INDEX($D$320:$D$343,MATCH($F54,$B$320:$B$343,0)),
INDEX('Input-Allocators'!H$9:H$17,MATCH($F54,'Input-Allocators'!$B$9:$B$17,0)))
)</f>
        <v>0</v>
      </c>
      <c r="L54" s="14">
        <f>IF($D54=0,0,$D54*
IFERROR(INDEX(L$320:L$343,MATCH($F54,$B$320:$B$343,0))/INDEX($D$320:$D$343,MATCH($F54,$B$320:$B$343,0)),
INDEX('Input-Allocators'!I$9:I$17,MATCH($F54,'Input-Allocators'!$B$9:$B$17,0)))
)</f>
        <v>0</v>
      </c>
      <c r="M54" s="14">
        <f>IF($D54=0,0,$D54*
IFERROR(INDEX(M$320:M$343,MATCH($F54,$B$320:$B$343,0))/INDEX($D$320:$D$343,MATCH($F54,$B$320:$B$343,0)),
INDEX('Input-Allocators'!J$9:J$17,MATCH($F54,'Input-Allocators'!$B$9:$B$17,0)))
)</f>
        <v>0</v>
      </c>
      <c r="N54" s="14">
        <f>IF($D54=0,0,$D54*
IFERROR(INDEX(N$320:N$343,MATCH($F54,$B$320:$B$343,0))/INDEX($D$320:$D$343,MATCH($F54,$B$320:$B$343,0)),
INDEX('Input-Allocators'!K$9:K$17,MATCH($F54,'Input-Allocators'!$B$9:$B$17,0)))
)</f>
        <v>0</v>
      </c>
      <c r="O54" s="14">
        <f>IF($D54=0,0,$D54*
IFERROR(INDEX(O$320:O$343,MATCH($F54,$B$320:$B$343,0))/INDEX($D$320:$D$343,MATCH($F54,$B$320:$B$343,0)),
INDEX('Input-Allocators'!L$9:L$17,MATCH($F54,'Input-Allocators'!$B$9:$B$17,0)))
)</f>
        <v>0</v>
      </c>
      <c r="P54" s="14">
        <f>IF($D54=0,0,$D54*
IFERROR(INDEX(P$320:P$343,MATCH($F54,$B$320:$B$343,0))/INDEX($D$320:$D$343,MATCH($F54,$B$320:$B$343,0)),
INDEX('Input-Allocators'!M$9:M$17,MATCH($F54,'Input-Allocators'!$B$9:$B$17,0)))
)</f>
        <v>0</v>
      </c>
      <c r="Q54" s="14">
        <f>IF($D54=0,0,$D54*
IFERROR(INDEX(Q$320:Q$343,MATCH($F54,$B$320:$B$343,0))/INDEX($D$320:$D$343,MATCH($F54,$B$320:$B$343,0)),
INDEX('Input-Allocators'!N$9:N$17,MATCH($F54,'Input-Allocators'!$B$9:$B$17,0)))
)</f>
        <v>0</v>
      </c>
      <c r="R54" s="14">
        <f>IF($D54=0,0,$D54*
IFERROR(INDEX(R$320:R$343,MATCH($F54,$B$320:$B$343,0))/INDEX($D$320:$D$343,MATCH($F54,$B$320:$B$343,0)),
INDEX('Input-Allocators'!O$9:O$17,MATCH($F54,'Input-Allocators'!$B$9:$B$17,0)))
)</f>
        <v>0</v>
      </c>
    </row>
    <row r="55" spans="1:18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>'Input-Accounts'!$D55</f>
        <v>0</v>
      </c>
      <c r="E55" s="14">
        <f t="shared" si="7"/>
        <v>0</v>
      </c>
      <c r="F55" s="3" t="str">
        <f>IF(D55=0,"-",IF('Input-Accounts'!$E55&lt;&gt;0,'Input-Accounts'!$E55,'Input-Accounts'!$F55))</f>
        <v>-</v>
      </c>
      <c r="G55" s="14">
        <f>IF($D55=0,0,$D55*
IFERROR(INDEX(G$320:G$343,MATCH($F55,$B$320:$B$343,0))/INDEX($D$320:$D$343,MATCH($F55,$B$320:$B$343,0)),
INDEX('Input-Allocators'!D$9:D$17,MATCH($F55,'Input-Allocators'!$B$9:$B$17,0)))
)</f>
        <v>0</v>
      </c>
      <c r="H55" s="14">
        <f>IF($D55=0,0,$D55*
IFERROR(INDEX(H$320:H$343,MATCH($F55,$B$320:$B$343,0))/INDEX($D$320:$D$343,MATCH($F55,$B$320:$B$343,0)),
INDEX('Input-Allocators'!E$9:E$17,MATCH($F55,'Input-Allocators'!$B$9:$B$17,0)))
)</f>
        <v>0</v>
      </c>
      <c r="I55" s="14">
        <f>IF($D55=0,0,$D55*
IFERROR(INDEX(I$320:I$343,MATCH($F55,$B$320:$B$343,0))/INDEX($D$320:$D$343,MATCH($F55,$B$320:$B$343,0)),
INDEX('Input-Allocators'!F$9:F$17,MATCH($F55,'Input-Allocators'!$B$9:$B$17,0)))
)</f>
        <v>0</v>
      </c>
      <c r="J55" s="14">
        <f>IF($D55=0,0,$D55*
IFERROR(INDEX(J$320:J$343,MATCH($F55,$B$320:$B$343,0))/INDEX($D$320:$D$343,MATCH($F55,$B$320:$B$343,0)),
INDEX('Input-Allocators'!G$9:G$17,MATCH($F55,'Input-Allocators'!$B$9:$B$17,0)))
)</f>
        <v>0</v>
      </c>
      <c r="K55" s="14">
        <f>IF($D55=0,0,$D55*
IFERROR(INDEX(K$320:K$343,MATCH($F55,$B$320:$B$343,0))/INDEX($D$320:$D$343,MATCH($F55,$B$320:$B$343,0)),
INDEX('Input-Allocators'!H$9:H$17,MATCH($F55,'Input-Allocators'!$B$9:$B$17,0)))
)</f>
        <v>0</v>
      </c>
      <c r="L55" s="14">
        <f>IF($D55=0,0,$D55*
IFERROR(INDEX(L$320:L$343,MATCH($F55,$B$320:$B$343,0))/INDEX($D$320:$D$343,MATCH($F55,$B$320:$B$343,0)),
INDEX('Input-Allocators'!I$9:I$17,MATCH($F55,'Input-Allocators'!$B$9:$B$17,0)))
)</f>
        <v>0</v>
      </c>
      <c r="M55" s="14">
        <f>IF($D55=0,0,$D55*
IFERROR(INDEX(M$320:M$343,MATCH($F55,$B$320:$B$343,0))/INDEX($D$320:$D$343,MATCH($F55,$B$320:$B$343,0)),
INDEX('Input-Allocators'!J$9:J$17,MATCH($F55,'Input-Allocators'!$B$9:$B$17,0)))
)</f>
        <v>0</v>
      </c>
      <c r="N55" s="14">
        <f>IF($D55=0,0,$D55*
IFERROR(INDEX(N$320:N$343,MATCH($F55,$B$320:$B$343,0))/INDEX($D$320:$D$343,MATCH($F55,$B$320:$B$343,0)),
INDEX('Input-Allocators'!K$9:K$17,MATCH($F55,'Input-Allocators'!$B$9:$B$17,0)))
)</f>
        <v>0</v>
      </c>
      <c r="O55" s="14">
        <f>IF($D55=0,0,$D55*
IFERROR(INDEX(O$320:O$343,MATCH($F55,$B$320:$B$343,0))/INDEX($D$320:$D$343,MATCH($F55,$B$320:$B$343,0)),
INDEX('Input-Allocators'!L$9:L$17,MATCH($F55,'Input-Allocators'!$B$9:$B$17,0)))
)</f>
        <v>0</v>
      </c>
      <c r="P55" s="14">
        <f>IF($D55=0,0,$D55*
IFERROR(INDEX(P$320:P$343,MATCH($F55,$B$320:$B$343,0))/INDEX($D$320:$D$343,MATCH($F55,$B$320:$B$343,0)),
INDEX('Input-Allocators'!M$9:M$17,MATCH($F55,'Input-Allocators'!$B$9:$B$17,0)))
)</f>
        <v>0</v>
      </c>
      <c r="Q55" s="14">
        <f>IF($D55=0,0,$D55*
IFERROR(INDEX(Q$320:Q$343,MATCH($F55,$B$320:$B$343,0))/INDEX($D$320:$D$343,MATCH($F55,$B$320:$B$343,0)),
INDEX('Input-Allocators'!N$9:N$17,MATCH($F55,'Input-Allocators'!$B$9:$B$17,0)))
)</f>
        <v>0</v>
      </c>
      <c r="R55" s="14">
        <f>IF($D55=0,0,$D55*
IFERROR(INDEX(R$320:R$343,MATCH($F55,$B$320:$B$343,0))/INDEX($D$320:$D$343,MATCH($F55,$B$320:$B$343,0)),
INDEX('Input-Allocators'!O$9:O$17,MATCH($F55,'Input-Allocators'!$B$9:$B$17,0)))
)</f>
        <v>0</v>
      </c>
    </row>
    <row r="56" spans="1:18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>'Input-Accounts'!$D56</f>
        <v>0</v>
      </c>
      <c r="E56" s="14">
        <f t="shared" si="7"/>
        <v>0</v>
      </c>
      <c r="F56" s="3" t="str">
        <f>IF(D56=0,"-",IF('Input-Accounts'!$E56&lt;&gt;0,'Input-Accounts'!$E56,'Input-Accounts'!$F56))</f>
        <v>-</v>
      </c>
      <c r="G56" s="14">
        <f>IF($D56=0,0,$D56*
IFERROR(INDEX(G$320:G$343,MATCH($F56,$B$320:$B$343,0))/INDEX($D$320:$D$343,MATCH($F56,$B$320:$B$343,0)),
INDEX('Input-Allocators'!D$9:D$17,MATCH($F56,'Input-Allocators'!$B$9:$B$17,0)))
)</f>
        <v>0</v>
      </c>
      <c r="H56" s="14">
        <f>IF($D56=0,0,$D56*
IFERROR(INDEX(H$320:H$343,MATCH($F56,$B$320:$B$343,0))/INDEX($D$320:$D$343,MATCH($F56,$B$320:$B$343,0)),
INDEX('Input-Allocators'!E$9:E$17,MATCH($F56,'Input-Allocators'!$B$9:$B$17,0)))
)</f>
        <v>0</v>
      </c>
      <c r="I56" s="14">
        <f>IF($D56=0,0,$D56*
IFERROR(INDEX(I$320:I$343,MATCH($F56,$B$320:$B$343,0))/INDEX($D$320:$D$343,MATCH($F56,$B$320:$B$343,0)),
INDEX('Input-Allocators'!F$9:F$17,MATCH($F56,'Input-Allocators'!$B$9:$B$17,0)))
)</f>
        <v>0</v>
      </c>
      <c r="J56" s="14">
        <f>IF($D56=0,0,$D56*
IFERROR(INDEX(J$320:J$343,MATCH($F56,$B$320:$B$343,0))/INDEX($D$320:$D$343,MATCH($F56,$B$320:$B$343,0)),
INDEX('Input-Allocators'!G$9:G$17,MATCH($F56,'Input-Allocators'!$B$9:$B$17,0)))
)</f>
        <v>0</v>
      </c>
      <c r="K56" s="14">
        <f>IF($D56=0,0,$D56*
IFERROR(INDEX(K$320:K$343,MATCH($F56,$B$320:$B$343,0))/INDEX($D$320:$D$343,MATCH($F56,$B$320:$B$343,0)),
INDEX('Input-Allocators'!H$9:H$17,MATCH($F56,'Input-Allocators'!$B$9:$B$17,0)))
)</f>
        <v>0</v>
      </c>
      <c r="L56" s="14">
        <f>IF($D56=0,0,$D56*
IFERROR(INDEX(L$320:L$343,MATCH($F56,$B$320:$B$343,0))/INDEX($D$320:$D$343,MATCH($F56,$B$320:$B$343,0)),
INDEX('Input-Allocators'!I$9:I$17,MATCH($F56,'Input-Allocators'!$B$9:$B$17,0)))
)</f>
        <v>0</v>
      </c>
      <c r="M56" s="14">
        <f>IF($D56=0,0,$D56*
IFERROR(INDEX(M$320:M$343,MATCH($F56,$B$320:$B$343,0))/INDEX($D$320:$D$343,MATCH($F56,$B$320:$B$343,0)),
INDEX('Input-Allocators'!J$9:J$17,MATCH($F56,'Input-Allocators'!$B$9:$B$17,0)))
)</f>
        <v>0</v>
      </c>
      <c r="N56" s="14">
        <f>IF($D56=0,0,$D56*
IFERROR(INDEX(N$320:N$343,MATCH($F56,$B$320:$B$343,0))/INDEX($D$320:$D$343,MATCH($F56,$B$320:$B$343,0)),
INDEX('Input-Allocators'!K$9:K$17,MATCH($F56,'Input-Allocators'!$B$9:$B$17,0)))
)</f>
        <v>0</v>
      </c>
      <c r="O56" s="14">
        <f>IF($D56=0,0,$D56*
IFERROR(INDEX(O$320:O$343,MATCH($F56,$B$320:$B$343,0))/INDEX($D$320:$D$343,MATCH($F56,$B$320:$B$343,0)),
INDEX('Input-Allocators'!L$9:L$17,MATCH($F56,'Input-Allocators'!$B$9:$B$17,0)))
)</f>
        <v>0</v>
      </c>
      <c r="P56" s="14">
        <f>IF($D56=0,0,$D56*
IFERROR(INDEX(P$320:P$343,MATCH($F56,$B$320:$B$343,0))/INDEX($D$320:$D$343,MATCH($F56,$B$320:$B$343,0)),
INDEX('Input-Allocators'!M$9:M$17,MATCH($F56,'Input-Allocators'!$B$9:$B$17,0)))
)</f>
        <v>0</v>
      </c>
      <c r="Q56" s="14">
        <f>IF($D56=0,0,$D56*
IFERROR(INDEX(Q$320:Q$343,MATCH($F56,$B$320:$B$343,0))/INDEX($D$320:$D$343,MATCH($F56,$B$320:$B$343,0)),
INDEX('Input-Allocators'!N$9:N$17,MATCH($F56,'Input-Allocators'!$B$9:$B$17,0)))
)</f>
        <v>0</v>
      </c>
      <c r="R56" s="14">
        <f>IF($D56=0,0,$D56*
IFERROR(INDEX(R$320:R$343,MATCH($F56,$B$320:$B$343,0))/INDEX($D$320:$D$343,MATCH($F56,$B$320:$B$343,0)),
INDEX('Input-Allocators'!O$9:O$17,MATCH($F56,'Input-Allocators'!$B$9:$B$17,0)))
)</f>
        <v>0</v>
      </c>
    </row>
    <row r="57" spans="1:18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>SUBTOTAL(9,D47:D56)</f>
        <v>40661.940430000002</v>
      </c>
      <c r="E57" s="14">
        <f t="shared" si="7"/>
        <v>0</v>
      </c>
      <c r="G57" s="174">
        <f t="shared" ref="G57:R57" si="9">SUBTOTAL(9,G47:G56)</f>
        <v>177.63127807325694</v>
      </c>
      <c r="H57" s="174">
        <f t="shared" si="9"/>
        <v>634.6684171301946</v>
      </c>
      <c r="I57" s="174">
        <f t="shared" si="9"/>
        <v>22659.784779859321</v>
      </c>
      <c r="J57" s="174">
        <f t="shared" si="9"/>
        <v>17189.855954937218</v>
      </c>
      <c r="K57" s="174">
        <f t="shared" si="9"/>
        <v>0</v>
      </c>
      <c r="L57" s="174">
        <f t="shared" si="9"/>
        <v>0</v>
      </c>
      <c r="M57" s="174">
        <f t="shared" si="9"/>
        <v>0</v>
      </c>
      <c r="N57" s="174">
        <f t="shared" si="9"/>
        <v>0</v>
      </c>
      <c r="O57" s="174">
        <f t="shared" si="9"/>
        <v>0</v>
      </c>
      <c r="P57" s="174">
        <f t="shared" si="9"/>
        <v>0</v>
      </c>
      <c r="Q57" s="174">
        <f t="shared" si="9"/>
        <v>0</v>
      </c>
      <c r="R57" s="174">
        <f t="shared" si="9"/>
        <v>0</v>
      </c>
    </row>
    <row r="58" spans="1:18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>
        <f t="shared" si="7"/>
        <v>0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</row>
    <row r="59" spans="1:18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>SUBTOTAL(9,D11:D57)</f>
        <v>781189.00691999984</v>
      </c>
      <c r="E59" s="14">
        <f t="shared" si="7"/>
        <v>0</v>
      </c>
      <c r="G59" s="175">
        <f t="shared" ref="G59:R59" si="10">SUBTOTAL(9,G11:G57)</f>
        <v>4096.5688623626802</v>
      </c>
      <c r="H59" s="175">
        <f t="shared" si="10"/>
        <v>75138.492117641101</v>
      </c>
      <c r="I59" s="175">
        <f t="shared" si="10"/>
        <v>412690.82032908377</v>
      </c>
      <c r="J59" s="175">
        <f t="shared" si="10"/>
        <v>289263.12561091245</v>
      </c>
      <c r="K59" s="175">
        <f t="shared" si="10"/>
        <v>0</v>
      </c>
      <c r="L59" s="175">
        <f t="shared" si="10"/>
        <v>0</v>
      </c>
      <c r="M59" s="175">
        <f t="shared" si="10"/>
        <v>0</v>
      </c>
      <c r="N59" s="175">
        <f t="shared" si="10"/>
        <v>0</v>
      </c>
      <c r="O59" s="175">
        <f t="shared" si="10"/>
        <v>0</v>
      </c>
      <c r="P59" s="175">
        <f t="shared" si="10"/>
        <v>0</v>
      </c>
      <c r="Q59" s="175">
        <f t="shared" si="10"/>
        <v>0</v>
      </c>
      <c r="R59" s="175">
        <f t="shared" si="10"/>
        <v>0</v>
      </c>
    </row>
    <row r="60" spans="1:18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>
        <f t="shared" si="7"/>
        <v>0</v>
      </c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</row>
    <row r="61" spans="1:18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>
        <f t="shared" si="7"/>
        <v>0</v>
      </c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</row>
    <row r="62" spans="1:18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>
        <f t="shared" si="7"/>
        <v>0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</row>
    <row r="63" spans="1:18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>'Input-Accounts'!$D63</f>
        <v>0</v>
      </c>
      <c r="E63" s="14">
        <f t="shared" si="7"/>
        <v>0</v>
      </c>
      <c r="F63" s="3" t="str">
        <f>IF(D63=0,"-",IF('Input-Accounts'!$E63&lt;&gt;0,'Input-Accounts'!$E63,'Input-Accounts'!$F63))</f>
        <v>-</v>
      </c>
      <c r="G63" s="14">
        <f>IF($D63=0,0,$D63*
IFERROR(INDEX(G$320:G$343,MATCH($F63,$B$320:$B$343,0))/INDEX($D$320:$D$343,MATCH($F63,$B$320:$B$343,0)),
INDEX('Input-Allocators'!D$9:D$17,MATCH($F63,'Input-Allocators'!$B$9:$B$17,0)))
)</f>
        <v>0</v>
      </c>
      <c r="H63" s="14">
        <f>IF($D63=0,0,$D63*
IFERROR(INDEX(H$320:H$343,MATCH($F63,$B$320:$B$343,0))/INDEX($D$320:$D$343,MATCH($F63,$B$320:$B$343,0)),
INDEX('Input-Allocators'!E$9:E$17,MATCH($F63,'Input-Allocators'!$B$9:$B$17,0)))
)</f>
        <v>0</v>
      </c>
      <c r="I63" s="14">
        <f>IF($D63=0,0,$D63*
IFERROR(INDEX(I$320:I$343,MATCH($F63,$B$320:$B$343,0))/INDEX($D$320:$D$343,MATCH($F63,$B$320:$B$343,0)),
INDEX('Input-Allocators'!F$9:F$17,MATCH($F63,'Input-Allocators'!$B$9:$B$17,0)))
)</f>
        <v>0</v>
      </c>
      <c r="J63" s="14">
        <f>IF($D63=0,0,$D63*
IFERROR(INDEX(J$320:J$343,MATCH($F63,$B$320:$B$343,0))/INDEX($D$320:$D$343,MATCH($F63,$B$320:$B$343,0)),
INDEX('Input-Allocators'!G$9:G$17,MATCH($F63,'Input-Allocators'!$B$9:$B$17,0)))
)</f>
        <v>0</v>
      </c>
      <c r="K63" s="14">
        <f>IF($D63=0,0,$D63*
IFERROR(INDEX(K$320:K$343,MATCH($F63,$B$320:$B$343,0))/INDEX($D$320:$D$343,MATCH($F63,$B$320:$B$343,0)),
INDEX('Input-Allocators'!H$9:H$17,MATCH($F63,'Input-Allocators'!$B$9:$B$17,0)))
)</f>
        <v>0</v>
      </c>
      <c r="L63" s="14">
        <f>IF($D63=0,0,$D63*
IFERROR(INDEX(L$320:L$343,MATCH($F63,$B$320:$B$343,0))/INDEX($D$320:$D$343,MATCH($F63,$B$320:$B$343,0)),
INDEX('Input-Allocators'!I$9:I$17,MATCH($F63,'Input-Allocators'!$B$9:$B$17,0)))
)</f>
        <v>0</v>
      </c>
      <c r="M63" s="14">
        <f>IF($D63=0,0,$D63*
IFERROR(INDEX(M$320:M$343,MATCH($F63,$B$320:$B$343,0))/INDEX($D$320:$D$343,MATCH($F63,$B$320:$B$343,0)),
INDEX('Input-Allocators'!J$9:J$17,MATCH($F63,'Input-Allocators'!$B$9:$B$17,0)))
)</f>
        <v>0</v>
      </c>
      <c r="N63" s="14">
        <f>IF($D63=0,0,$D63*
IFERROR(INDEX(N$320:N$343,MATCH($F63,$B$320:$B$343,0))/INDEX($D$320:$D$343,MATCH($F63,$B$320:$B$343,0)),
INDEX('Input-Allocators'!K$9:K$17,MATCH($F63,'Input-Allocators'!$B$9:$B$17,0)))
)</f>
        <v>0</v>
      </c>
      <c r="O63" s="14">
        <f>IF($D63=0,0,$D63*
IFERROR(INDEX(O$320:O$343,MATCH($F63,$B$320:$B$343,0))/INDEX($D$320:$D$343,MATCH($F63,$B$320:$B$343,0)),
INDEX('Input-Allocators'!L$9:L$17,MATCH($F63,'Input-Allocators'!$B$9:$B$17,0)))
)</f>
        <v>0</v>
      </c>
      <c r="P63" s="14">
        <f>IF($D63=0,0,$D63*
IFERROR(INDEX(P$320:P$343,MATCH($F63,$B$320:$B$343,0))/INDEX($D$320:$D$343,MATCH($F63,$B$320:$B$343,0)),
INDEX('Input-Allocators'!M$9:M$17,MATCH($F63,'Input-Allocators'!$B$9:$B$17,0)))
)</f>
        <v>0</v>
      </c>
      <c r="Q63" s="14">
        <f>IF($D63=0,0,$D63*
IFERROR(INDEX(Q$320:Q$343,MATCH($F63,$B$320:$B$343,0))/INDEX($D$320:$D$343,MATCH($F63,$B$320:$B$343,0)),
INDEX('Input-Allocators'!N$9:N$17,MATCH($F63,'Input-Allocators'!$B$9:$B$17,0)))
)</f>
        <v>0</v>
      </c>
      <c r="R63" s="14">
        <f>IF($D63=0,0,$D63*
IFERROR(INDEX(R$320:R$343,MATCH($F63,$B$320:$B$343,0))/INDEX($D$320:$D$343,MATCH($F63,$B$320:$B$343,0)),
INDEX('Input-Allocators'!O$9:O$17,MATCH($F63,'Input-Allocators'!$B$9:$B$17,0)))
)</f>
        <v>0</v>
      </c>
    </row>
    <row r="64" spans="1:18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>'Input-Accounts'!$D64</f>
        <v>0</v>
      </c>
      <c r="E64" s="14">
        <f t="shared" si="7"/>
        <v>0</v>
      </c>
      <c r="F64" s="3" t="str">
        <f>IF(D64=0,"-",IF('Input-Accounts'!$E64&lt;&gt;0,'Input-Accounts'!$E64,'Input-Accounts'!$F64))</f>
        <v>-</v>
      </c>
      <c r="G64" s="14">
        <f>IF($D64=0,0,$D64*
IFERROR(INDEX(G$320:G$343,MATCH($F64,$B$320:$B$343,0))/INDEX($D$320:$D$343,MATCH($F64,$B$320:$B$343,0)),
INDEX('Input-Allocators'!D$9:D$17,MATCH($F64,'Input-Allocators'!$B$9:$B$17,0)))
)</f>
        <v>0</v>
      </c>
      <c r="H64" s="14">
        <f>IF($D64=0,0,$D64*
IFERROR(INDEX(H$320:H$343,MATCH($F64,$B$320:$B$343,0))/INDEX($D$320:$D$343,MATCH($F64,$B$320:$B$343,0)),
INDEX('Input-Allocators'!E$9:E$17,MATCH($F64,'Input-Allocators'!$B$9:$B$17,0)))
)</f>
        <v>0</v>
      </c>
      <c r="I64" s="14">
        <f>IF($D64=0,0,$D64*
IFERROR(INDEX(I$320:I$343,MATCH($F64,$B$320:$B$343,0))/INDEX($D$320:$D$343,MATCH($F64,$B$320:$B$343,0)),
INDEX('Input-Allocators'!F$9:F$17,MATCH($F64,'Input-Allocators'!$B$9:$B$17,0)))
)</f>
        <v>0</v>
      </c>
      <c r="J64" s="14">
        <f>IF($D64=0,0,$D64*
IFERROR(INDEX(J$320:J$343,MATCH($F64,$B$320:$B$343,0))/INDEX($D$320:$D$343,MATCH($F64,$B$320:$B$343,0)),
INDEX('Input-Allocators'!G$9:G$17,MATCH($F64,'Input-Allocators'!$B$9:$B$17,0)))
)</f>
        <v>0</v>
      </c>
      <c r="K64" s="14">
        <f>IF($D64=0,0,$D64*
IFERROR(INDEX(K$320:K$343,MATCH($F64,$B$320:$B$343,0))/INDEX($D$320:$D$343,MATCH($F64,$B$320:$B$343,0)),
INDEX('Input-Allocators'!H$9:H$17,MATCH($F64,'Input-Allocators'!$B$9:$B$17,0)))
)</f>
        <v>0</v>
      </c>
      <c r="L64" s="14">
        <f>IF($D64=0,0,$D64*
IFERROR(INDEX(L$320:L$343,MATCH($F64,$B$320:$B$343,0))/INDEX($D$320:$D$343,MATCH($F64,$B$320:$B$343,0)),
INDEX('Input-Allocators'!I$9:I$17,MATCH($F64,'Input-Allocators'!$B$9:$B$17,0)))
)</f>
        <v>0</v>
      </c>
      <c r="M64" s="14">
        <f>IF($D64=0,0,$D64*
IFERROR(INDEX(M$320:M$343,MATCH($F64,$B$320:$B$343,0))/INDEX($D$320:$D$343,MATCH($F64,$B$320:$B$343,0)),
INDEX('Input-Allocators'!J$9:J$17,MATCH($F64,'Input-Allocators'!$B$9:$B$17,0)))
)</f>
        <v>0</v>
      </c>
      <c r="N64" s="14">
        <f>IF($D64=0,0,$D64*
IFERROR(INDEX(N$320:N$343,MATCH($F64,$B$320:$B$343,0))/INDEX($D$320:$D$343,MATCH($F64,$B$320:$B$343,0)),
INDEX('Input-Allocators'!K$9:K$17,MATCH($F64,'Input-Allocators'!$B$9:$B$17,0)))
)</f>
        <v>0</v>
      </c>
      <c r="O64" s="14">
        <f>IF($D64=0,0,$D64*
IFERROR(INDEX(O$320:O$343,MATCH($F64,$B$320:$B$343,0))/INDEX($D$320:$D$343,MATCH($F64,$B$320:$B$343,0)),
INDEX('Input-Allocators'!L$9:L$17,MATCH($F64,'Input-Allocators'!$B$9:$B$17,0)))
)</f>
        <v>0</v>
      </c>
      <c r="P64" s="14">
        <f>IF($D64=0,0,$D64*
IFERROR(INDEX(P$320:P$343,MATCH($F64,$B$320:$B$343,0))/INDEX($D$320:$D$343,MATCH($F64,$B$320:$B$343,0)),
INDEX('Input-Allocators'!M$9:M$17,MATCH($F64,'Input-Allocators'!$B$9:$B$17,0)))
)</f>
        <v>0</v>
      </c>
      <c r="Q64" s="14">
        <f>IF($D64=0,0,$D64*
IFERROR(INDEX(Q$320:Q$343,MATCH($F64,$B$320:$B$343,0))/INDEX($D$320:$D$343,MATCH($F64,$B$320:$B$343,0)),
INDEX('Input-Allocators'!N$9:N$17,MATCH($F64,'Input-Allocators'!$B$9:$B$17,0)))
)</f>
        <v>0</v>
      </c>
      <c r="R64" s="14">
        <f>IF($D64=0,0,$D64*
IFERROR(INDEX(R$320:R$343,MATCH($F64,$B$320:$B$343,0))/INDEX($D$320:$D$343,MATCH($F64,$B$320:$B$343,0)),
INDEX('Input-Allocators'!O$9:O$17,MATCH($F64,'Input-Allocators'!$B$9:$B$17,0)))
)</f>
        <v>0</v>
      </c>
    </row>
    <row r="65" spans="1:18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>'Input-Accounts'!$D65</f>
        <v>-18732</v>
      </c>
      <c r="E65" s="14">
        <f t="shared" si="7"/>
        <v>0</v>
      </c>
      <c r="F65" s="3" t="str">
        <f>IF(D65=0,"-",IF('Input-Accounts'!$E65&lt;&gt;0,'Input-Accounts'!$E65,'Input-Accounts'!$F65))</f>
        <v>INT_OML</v>
      </c>
      <c r="G65" s="14">
        <f>IF($D65=0,0,$D65*
IFERROR(INDEX(G$320:G$343,MATCH($F65,$B$320:$B$343,0))/INDEX($D$320:$D$343,MATCH($F65,$B$320:$B$343,0)),
INDEX('Input-Allocators'!D$9:D$17,MATCH($F65,'Input-Allocators'!$B$9:$B$17,0)))
)</f>
        <v>-81.830553723730617</v>
      </c>
      <c r="H65" s="14">
        <f>IF($D65=0,0,$D65*
IFERROR(INDEX(H$320:H$343,MATCH($F65,$B$320:$B$343,0))/INDEX($D$320:$D$343,MATCH($F65,$B$320:$B$343,0)),
INDEX('Input-Allocators'!E$9:E$17,MATCH($F65,'Input-Allocators'!$B$9:$B$17,0)))
)</f>
        <v>-292.37681881289421</v>
      </c>
      <c r="I65" s="14">
        <f>IF($D65=0,0,$D65*
IFERROR(INDEX(I$320:I$343,MATCH($F65,$B$320:$B$343,0))/INDEX($D$320:$D$343,MATCH($F65,$B$320:$B$343,0)),
INDEX('Input-Allocators'!F$9:F$17,MATCH($F65,'Input-Allocators'!$B$9:$B$17,0)))
)</f>
        <v>-10438.830119950691</v>
      </c>
      <c r="J65" s="14">
        <f>IF($D65=0,0,$D65*
IFERROR(INDEX(J$320:J$343,MATCH($F65,$B$320:$B$343,0))/INDEX($D$320:$D$343,MATCH($F65,$B$320:$B$343,0)),
INDEX('Input-Allocators'!G$9:G$17,MATCH($F65,'Input-Allocators'!$B$9:$B$17,0)))
)</f>
        <v>-7918.9625075126796</v>
      </c>
      <c r="K65" s="14">
        <f>IF($D65=0,0,$D65*
IFERROR(INDEX(K$320:K$343,MATCH($F65,$B$320:$B$343,0))/INDEX($D$320:$D$343,MATCH($F65,$B$320:$B$343,0)),
INDEX('Input-Allocators'!H$9:H$17,MATCH($F65,'Input-Allocators'!$B$9:$B$17,0)))
)</f>
        <v>0</v>
      </c>
      <c r="L65" s="14">
        <f>IF($D65=0,0,$D65*
IFERROR(INDEX(L$320:L$343,MATCH($F65,$B$320:$B$343,0))/INDEX($D$320:$D$343,MATCH($F65,$B$320:$B$343,0)),
INDEX('Input-Allocators'!I$9:I$17,MATCH($F65,'Input-Allocators'!$B$9:$B$17,0)))
)</f>
        <v>0</v>
      </c>
      <c r="M65" s="14">
        <f>IF($D65=0,0,$D65*
IFERROR(INDEX(M$320:M$343,MATCH($F65,$B$320:$B$343,0))/INDEX($D$320:$D$343,MATCH($F65,$B$320:$B$343,0)),
INDEX('Input-Allocators'!J$9:J$17,MATCH($F65,'Input-Allocators'!$B$9:$B$17,0)))
)</f>
        <v>0</v>
      </c>
      <c r="N65" s="14">
        <f>IF($D65=0,0,$D65*
IFERROR(INDEX(N$320:N$343,MATCH($F65,$B$320:$B$343,0))/INDEX($D$320:$D$343,MATCH($F65,$B$320:$B$343,0)),
INDEX('Input-Allocators'!K$9:K$17,MATCH($F65,'Input-Allocators'!$B$9:$B$17,0)))
)</f>
        <v>0</v>
      </c>
      <c r="O65" s="14">
        <f>IF($D65=0,0,$D65*
IFERROR(INDEX(O$320:O$343,MATCH($F65,$B$320:$B$343,0))/INDEX($D$320:$D$343,MATCH($F65,$B$320:$B$343,0)),
INDEX('Input-Allocators'!L$9:L$17,MATCH($F65,'Input-Allocators'!$B$9:$B$17,0)))
)</f>
        <v>0</v>
      </c>
      <c r="P65" s="14">
        <f>IF($D65=0,0,$D65*
IFERROR(INDEX(P$320:P$343,MATCH($F65,$B$320:$B$343,0))/INDEX($D$320:$D$343,MATCH($F65,$B$320:$B$343,0)),
INDEX('Input-Allocators'!M$9:M$17,MATCH($F65,'Input-Allocators'!$B$9:$B$17,0)))
)</f>
        <v>0</v>
      </c>
      <c r="Q65" s="14">
        <f>IF($D65=0,0,$D65*
IFERROR(INDEX(Q$320:Q$343,MATCH($F65,$B$320:$B$343,0))/INDEX($D$320:$D$343,MATCH($F65,$B$320:$B$343,0)),
INDEX('Input-Allocators'!N$9:N$17,MATCH($F65,'Input-Allocators'!$B$9:$B$17,0)))
)</f>
        <v>0</v>
      </c>
      <c r="R65" s="14">
        <f>IF($D65=0,0,$D65*
IFERROR(INDEX(R$320:R$343,MATCH($F65,$B$320:$B$343,0))/INDEX($D$320:$D$343,MATCH($F65,$B$320:$B$343,0)),
INDEX('Input-Allocators'!O$9:O$17,MATCH($F65,'Input-Allocators'!$B$9:$B$17,0)))
)</f>
        <v>0</v>
      </c>
    </row>
    <row r="66" spans="1:18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>SUBTOTAL(9,D63:D65)</f>
        <v>-18732</v>
      </c>
      <c r="E66" s="14">
        <f t="shared" si="7"/>
        <v>0</v>
      </c>
      <c r="G66" s="174">
        <f t="shared" ref="G66:R66" si="11">SUBTOTAL(9,G63:G65)</f>
        <v>-81.830553723730617</v>
      </c>
      <c r="H66" s="174">
        <f t="shared" si="11"/>
        <v>-292.37681881289421</v>
      </c>
      <c r="I66" s="174">
        <f t="shared" si="11"/>
        <v>-10438.830119950691</v>
      </c>
      <c r="J66" s="174">
        <f t="shared" si="11"/>
        <v>-7918.9625075126796</v>
      </c>
      <c r="K66" s="174">
        <f t="shared" si="11"/>
        <v>0</v>
      </c>
      <c r="L66" s="174">
        <f t="shared" si="11"/>
        <v>0</v>
      </c>
      <c r="M66" s="174">
        <f t="shared" si="11"/>
        <v>0</v>
      </c>
      <c r="N66" s="174">
        <f t="shared" si="11"/>
        <v>0</v>
      </c>
      <c r="O66" s="174">
        <f t="shared" si="11"/>
        <v>0</v>
      </c>
      <c r="P66" s="174">
        <f t="shared" si="11"/>
        <v>0</v>
      </c>
      <c r="Q66" s="174">
        <f t="shared" si="11"/>
        <v>0</v>
      </c>
      <c r="R66" s="174">
        <f t="shared" si="11"/>
        <v>0</v>
      </c>
    </row>
    <row r="67" spans="1:18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>
        <f t="shared" si="7"/>
        <v>0</v>
      </c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</row>
    <row r="68" spans="1:18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>
        <f t="shared" si="7"/>
        <v>0</v>
      </c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</row>
    <row r="69" spans="1:18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>'Input-Accounts'!$D69</f>
        <v>-36.051000000000002</v>
      </c>
      <c r="E69" s="14">
        <f t="shared" si="7"/>
        <v>0</v>
      </c>
      <c r="F69" s="3" t="str">
        <f>IF(D69=0,"-",IF('Input-Accounts'!$E69&lt;&gt;0,'Input-Accounts'!$E69,'Input-Accounts'!$F69))</f>
        <v>PRODUCTION</v>
      </c>
      <c r="G69" s="14">
        <f>IF($D69=0,0,$D69*
IFERROR(INDEX(G$320:G$343,MATCH($F69,$B$320:$B$343,0))/INDEX($D$320:$D$343,MATCH($F69,$B$320:$B$343,0)),
INDEX('Input-Allocators'!D$9:D$17,MATCH($F69,'Input-Allocators'!$B$9:$B$17,0)))
)</f>
        <v>-36.051000000000002</v>
      </c>
      <c r="H69" s="14">
        <f>IF($D69=0,0,$D69*
IFERROR(INDEX(H$320:H$343,MATCH($F69,$B$320:$B$343,0))/INDEX($D$320:$D$343,MATCH($F69,$B$320:$B$343,0)),
INDEX('Input-Allocators'!E$9:E$17,MATCH($F69,'Input-Allocators'!$B$9:$B$17,0)))
)</f>
        <v>0</v>
      </c>
      <c r="I69" s="14">
        <f>IF($D69=0,0,$D69*
IFERROR(INDEX(I$320:I$343,MATCH($F69,$B$320:$B$343,0))/INDEX($D$320:$D$343,MATCH($F69,$B$320:$B$343,0)),
INDEX('Input-Allocators'!F$9:F$17,MATCH($F69,'Input-Allocators'!$B$9:$B$17,0)))
)</f>
        <v>0</v>
      </c>
      <c r="J69" s="14">
        <f>IF($D69=0,0,$D69*
IFERROR(INDEX(J$320:J$343,MATCH($F69,$B$320:$B$343,0))/INDEX($D$320:$D$343,MATCH($F69,$B$320:$B$343,0)),
INDEX('Input-Allocators'!G$9:G$17,MATCH($F69,'Input-Allocators'!$B$9:$B$17,0)))
)</f>
        <v>0</v>
      </c>
      <c r="K69" s="14">
        <f>IF($D69=0,0,$D69*
IFERROR(INDEX(K$320:K$343,MATCH($F69,$B$320:$B$343,0))/INDEX($D$320:$D$343,MATCH($F69,$B$320:$B$343,0)),
INDEX('Input-Allocators'!H$9:H$17,MATCH($F69,'Input-Allocators'!$B$9:$B$17,0)))
)</f>
        <v>0</v>
      </c>
      <c r="L69" s="14">
        <f>IF($D69=0,0,$D69*
IFERROR(INDEX(L$320:L$343,MATCH($F69,$B$320:$B$343,0))/INDEX($D$320:$D$343,MATCH($F69,$B$320:$B$343,0)),
INDEX('Input-Allocators'!I$9:I$17,MATCH($F69,'Input-Allocators'!$B$9:$B$17,0)))
)</f>
        <v>0</v>
      </c>
      <c r="M69" s="14">
        <f>IF($D69=0,0,$D69*
IFERROR(INDEX(M$320:M$343,MATCH($F69,$B$320:$B$343,0))/INDEX($D$320:$D$343,MATCH($F69,$B$320:$B$343,0)),
INDEX('Input-Allocators'!J$9:J$17,MATCH($F69,'Input-Allocators'!$B$9:$B$17,0)))
)</f>
        <v>0</v>
      </c>
      <c r="N69" s="14">
        <f>IF($D69=0,0,$D69*
IFERROR(INDEX(N$320:N$343,MATCH($F69,$B$320:$B$343,0))/INDEX($D$320:$D$343,MATCH($F69,$B$320:$B$343,0)),
INDEX('Input-Allocators'!K$9:K$17,MATCH($F69,'Input-Allocators'!$B$9:$B$17,0)))
)</f>
        <v>0</v>
      </c>
      <c r="O69" s="14">
        <f>IF($D69=0,0,$D69*
IFERROR(INDEX(O$320:O$343,MATCH($F69,$B$320:$B$343,0))/INDEX($D$320:$D$343,MATCH($F69,$B$320:$B$343,0)),
INDEX('Input-Allocators'!L$9:L$17,MATCH($F69,'Input-Allocators'!$B$9:$B$17,0)))
)</f>
        <v>0</v>
      </c>
      <c r="P69" s="14">
        <f>IF($D69=0,0,$D69*
IFERROR(INDEX(P$320:P$343,MATCH($F69,$B$320:$B$343,0))/INDEX($D$320:$D$343,MATCH($F69,$B$320:$B$343,0)),
INDEX('Input-Allocators'!M$9:M$17,MATCH($F69,'Input-Allocators'!$B$9:$B$17,0)))
)</f>
        <v>0</v>
      </c>
      <c r="Q69" s="14">
        <f>IF($D69=0,0,$D69*
IFERROR(INDEX(Q$320:Q$343,MATCH($F69,$B$320:$B$343,0))/INDEX($D$320:$D$343,MATCH($F69,$B$320:$B$343,0)),
INDEX('Input-Allocators'!N$9:N$17,MATCH($F69,'Input-Allocators'!$B$9:$B$17,0)))
)</f>
        <v>0</v>
      </c>
      <c r="R69" s="14">
        <f>IF($D69=0,0,$D69*
IFERROR(INDEX(R$320:R$343,MATCH($F69,$B$320:$B$343,0))/INDEX($D$320:$D$343,MATCH($F69,$B$320:$B$343,0)),
INDEX('Input-Allocators'!O$9:O$17,MATCH($F69,'Input-Allocators'!$B$9:$B$17,0)))
)</f>
        <v>0</v>
      </c>
    </row>
    <row r="70" spans="1:18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>'Input-Accounts'!$D70</f>
        <v>-9.9280000000000008</v>
      </c>
      <c r="E70" s="14">
        <f t="shared" si="7"/>
        <v>0</v>
      </c>
      <c r="F70" s="3" t="str">
        <f>IF(D70=0,"-",IF('Input-Accounts'!$E70&lt;&gt;0,'Input-Accounts'!$E70,'Input-Accounts'!$F70))</f>
        <v>PRODUCTION</v>
      </c>
      <c r="G70" s="14">
        <f>IF($D70=0,0,$D70*
IFERROR(INDEX(G$320:G$343,MATCH($F70,$B$320:$B$343,0))/INDEX($D$320:$D$343,MATCH($F70,$B$320:$B$343,0)),
INDEX('Input-Allocators'!D$9:D$17,MATCH($F70,'Input-Allocators'!$B$9:$B$17,0)))
)</f>
        <v>-9.9280000000000008</v>
      </c>
      <c r="H70" s="14">
        <f>IF($D70=0,0,$D70*
IFERROR(INDEX(H$320:H$343,MATCH($F70,$B$320:$B$343,0))/INDEX($D$320:$D$343,MATCH($F70,$B$320:$B$343,0)),
INDEX('Input-Allocators'!E$9:E$17,MATCH($F70,'Input-Allocators'!$B$9:$B$17,0)))
)</f>
        <v>0</v>
      </c>
      <c r="I70" s="14">
        <f>IF($D70=0,0,$D70*
IFERROR(INDEX(I$320:I$343,MATCH($F70,$B$320:$B$343,0))/INDEX($D$320:$D$343,MATCH($F70,$B$320:$B$343,0)),
INDEX('Input-Allocators'!F$9:F$17,MATCH($F70,'Input-Allocators'!$B$9:$B$17,0)))
)</f>
        <v>0</v>
      </c>
      <c r="J70" s="14">
        <f>IF($D70=0,0,$D70*
IFERROR(INDEX(J$320:J$343,MATCH($F70,$B$320:$B$343,0))/INDEX($D$320:$D$343,MATCH($F70,$B$320:$B$343,0)),
INDEX('Input-Allocators'!G$9:G$17,MATCH($F70,'Input-Allocators'!$B$9:$B$17,0)))
)</f>
        <v>0</v>
      </c>
      <c r="K70" s="14">
        <f>IF($D70=0,0,$D70*
IFERROR(INDEX(K$320:K$343,MATCH($F70,$B$320:$B$343,0))/INDEX($D$320:$D$343,MATCH($F70,$B$320:$B$343,0)),
INDEX('Input-Allocators'!H$9:H$17,MATCH($F70,'Input-Allocators'!$B$9:$B$17,0)))
)</f>
        <v>0</v>
      </c>
      <c r="L70" s="14">
        <f>IF($D70=0,0,$D70*
IFERROR(INDEX(L$320:L$343,MATCH($F70,$B$320:$B$343,0))/INDEX($D$320:$D$343,MATCH($F70,$B$320:$B$343,0)),
INDEX('Input-Allocators'!I$9:I$17,MATCH($F70,'Input-Allocators'!$B$9:$B$17,0)))
)</f>
        <v>0</v>
      </c>
      <c r="M70" s="14">
        <f>IF($D70=0,0,$D70*
IFERROR(INDEX(M$320:M$343,MATCH($F70,$B$320:$B$343,0))/INDEX($D$320:$D$343,MATCH($F70,$B$320:$B$343,0)),
INDEX('Input-Allocators'!J$9:J$17,MATCH($F70,'Input-Allocators'!$B$9:$B$17,0)))
)</f>
        <v>0</v>
      </c>
      <c r="N70" s="14">
        <f>IF($D70=0,0,$D70*
IFERROR(INDEX(N$320:N$343,MATCH($F70,$B$320:$B$343,0))/INDEX($D$320:$D$343,MATCH($F70,$B$320:$B$343,0)),
INDEX('Input-Allocators'!K$9:K$17,MATCH($F70,'Input-Allocators'!$B$9:$B$17,0)))
)</f>
        <v>0</v>
      </c>
      <c r="O70" s="14">
        <f>IF($D70=0,0,$D70*
IFERROR(INDEX(O$320:O$343,MATCH($F70,$B$320:$B$343,0))/INDEX($D$320:$D$343,MATCH($F70,$B$320:$B$343,0)),
INDEX('Input-Allocators'!L$9:L$17,MATCH($F70,'Input-Allocators'!$B$9:$B$17,0)))
)</f>
        <v>0</v>
      </c>
      <c r="P70" s="14">
        <f>IF($D70=0,0,$D70*
IFERROR(INDEX(P$320:P$343,MATCH($F70,$B$320:$B$343,0))/INDEX($D$320:$D$343,MATCH($F70,$B$320:$B$343,0)),
INDEX('Input-Allocators'!M$9:M$17,MATCH($F70,'Input-Allocators'!$B$9:$B$17,0)))
)</f>
        <v>0</v>
      </c>
      <c r="Q70" s="14">
        <f>IF($D70=0,0,$D70*
IFERROR(INDEX(Q$320:Q$343,MATCH($F70,$B$320:$B$343,0))/INDEX($D$320:$D$343,MATCH($F70,$B$320:$B$343,0)),
INDEX('Input-Allocators'!N$9:N$17,MATCH($F70,'Input-Allocators'!$B$9:$B$17,0)))
)</f>
        <v>0</v>
      </c>
      <c r="R70" s="14">
        <f>IF($D70=0,0,$D70*
IFERROR(INDEX(R$320:R$343,MATCH($F70,$B$320:$B$343,0))/INDEX($D$320:$D$343,MATCH($F70,$B$320:$B$343,0)),
INDEX('Input-Allocators'!O$9:O$17,MATCH($F70,'Input-Allocators'!$B$9:$B$17,0)))
)</f>
        <v>0</v>
      </c>
    </row>
    <row r="71" spans="1:18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>'Input-Accounts'!$D71</f>
        <v>-1.306</v>
      </c>
      <c r="E71" s="14">
        <f t="shared" si="7"/>
        <v>0</v>
      </c>
      <c r="F71" s="3" t="str">
        <f>IF(D71=0,"-",IF('Input-Accounts'!$E71&lt;&gt;0,'Input-Accounts'!$E71,'Input-Accounts'!$F71))</f>
        <v>PRODUCTION</v>
      </c>
      <c r="G71" s="14">
        <f>IF($D71=0,0,$D71*
IFERROR(INDEX(G$320:G$343,MATCH($F71,$B$320:$B$343,0))/INDEX($D$320:$D$343,MATCH($F71,$B$320:$B$343,0)),
INDEX('Input-Allocators'!D$9:D$17,MATCH($F71,'Input-Allocators'!$B$9:$B$17,0)))
)</f>
        <v>-1.306</v>
      </c>
      <c r="H71" s="14">
        <f>IF($D71=0,0,$D71*
IFERROR(INDEX(H$320:H$343,MATCH($F71,$B$320:$B$343,0))/INDEX($D$320:$D$343,MATCH($F71,$B$320:$B$343,0)),
INDEX('Input-Allocators'!E$9:E$17,MATCH($F71,'Input-Allocators'!$B$9:$B$17,0)))
)</f>
        <v>0</v>
      </c>
      <c r="I71" s="14">
        <f>IF($D71=0,0,$D71*
IFERROR(INDEX(I$320:I$343,MATCH($F71,$B$320:$B$343,0))/INDEX($D$320:$D$343,MATCH($F71,$B$320:$B$343,0)),
INDEX('Input-Allocators'!F$9:F$17,MATCH($F71,'Input-Allocators'!$B$9:$B$17,0)))
)</f>
        <v>0</v>
      </c>
      <c r="J71" s="14">
        <f>IF($D71=0,0,$D71*
IFERROR(INDEX(J$320:J$343,MATCH($F71,$B$320:$B$343,0))/INDEX($D$320:$D$343,MATCH($F71,$B$320:$B$343,0)),
INDEX('Input-Allocators'!G$9:G$17,MATCH($F71,'Input-Allocators'!$B$9:$B$17,0)))
)</f>
        <v>0</v>
      </c>
      <c r="K71" s="14">
        <f>IF($D71=0,0,$D71*
IFERROR(INDEX(K$320:K$343,MATCH($F71,$B$320:$B$343,0))/INDEX($D$320:$D$343,MATCH($F71,$B$320:$B$343,0)),
INDEX('Input-Allocators'!H$9:H$17,MATCH($F71,'Input-Allocators'!$B$9:$B$17,0)))
)</f>
        <v>0</v>
      </c>
      <c r="L71" s="14">
        <f>IF($D71=0,0,$D71*
IFERROR(INDEX(L$320:L$343,MATCH($F71,$B$320:$B$343,0))/INDEX($D$320:$D$343,MATCH($F71,$B$320:$B$343,0)),
INDEX('Input-Allocators'!I$9:I$17,MATCH($F71,'Input-Allocators'!$B$9:$B$17,0)))
)</f>
        <v>0</v>
      </c>
      <c r="M71" s="14">
        <f>IF($D71=0,0,$D71*
IFERROR(INDEX(M$320:M$343,MATCH($F71,$B$320:$B$343,0))/INDEX($D$320:$D$343,MATCH($F71,$B$320:$B$343,0)),
INDEX('Input-Allocators'!J$9:J$17,MATCH($F71,'Input-Allocators'!$B$9:$B$17,0)))
)</f>
        <v>0</v>
      </c>
      <c r="N71" s="14">
        <f>IF($D71=0,0,$D71*
IFERROR(INDEX(N$320:N$343,MATCH($F71,$B$320:$B$343,0))/INDEX($D$320:$D$343,MATCH($F71,$B$320:$B$343,0)),
INDEX('Input-Allocators'!K$9:K$17,MATCH($F71,'Input-Allocators'!$B$9:$B$17,0)))
)</f>
        <v>0</v>
      </c>
      <c r="O71" s="14">
        <f>IF($D71=0,0,$D71*
IFERROR(INDEX(O$320:O$343,MATCH($F71,$B$320:$B$343,0))/INDEX($D$320:$D$343,MATCH($F71,$B$320:$B$343,0)),
INDEX('Input-Allocators'!L$9:L$17,MATCH($F71,'Input-Allocators'!$B$9:$B$17,0)))
)</f>
        <v>0</v>
      </c>
      <c r="P71" s="14">
        <f>IF($D71=0,0,$D71*
IFERROR(INDEX(P$320:P$343,MATCH($F71,$B$320:$B$343,0))/INDEX($D$320:$D$343,MATCH($F71,$B$320:$B$343,0)),
INDEX('Input-Allocators'!M$9:M$17,MATCH($F71,'Input-Allocators'!$B$9:$B$17,0)))
)</f>
        <v>0</v>
      </c>
      <c r="Q71" s="14">
        <f>IF($D71=0,0,$D71*
IFERROR(INDEX(Q$320:Q$343,MATCH($F71,$B$320:$B$343,0))/INDEX($D$320:$D$343,MATCH($F71,$B$320:$B$343,0)),
INDEX('Input-Allocators'!N$9:N$17,MATCH($F71,'Input-Allocators'!$B$9:$B$17,0)))
)</f>
        <v>0</v>
      </c>
      <c r="R71" s="14">
        <f>IF($D71=0,0,$D71*
IFERROR(INDEX(R$320:R$343,MATCH($F71,$B$320:$B$343,0))/INDEX($D$320:$D$343,MATCH($F71,$B$320:$B$343,0)),
INDEX('Input-Allocators'!O$9:O$17,MATCH($F71,'Input-Allocators'!$B$9:$B$17,0)))
)</f>
        <v>0</v>
      </c>
    </row>
    <row r="72" spans="1:18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>'Input-Accounts'!$D72</f>
        <v>-156.625</v>
      </c>
      <c r="E72" s="14">
        <f t="shared" si="7"/>
        <v>0</v>
      </c>
      <c r="F72" s="3" t="str">
        <f>IF(D72=0,"-",IF('Input-Accounts'!$E72&lt;&gt;0,'Input-Accounts'!$E72,'Input-Accounts'!$F72))</f>
        <v>PRODUCTION</v>
      </c>
      <c r="G72" s="14">
        <f>IF($D72=0,0,$D72*
IFERROR(INDEX(G$320:G$343,MATCH($F72,$B$320:$B$343,0))/INDEX($D$320:$D$343,MATCH($F72,$B$320:$B$343,0)),
INDEX('Input-Allocators'!D$9:D$17,MATCH($F72,'Input-Allocators'!$B$9:$B$17,0)))
)</f>
        <v>-156.625</v>
      </c>
      <c r="H72" s="14">
        <f>IF($D72=0,0,$D72*
IFERROR(INDEX(H$320:H$343,MATCH($F72,$B$320:$B$343,0))/INDEX($D$320:$D$343,MATCH($F72,$B$320:$B$343,0)),
INDEX('Input-Allocators'!E$9:E$17,MATCH($F72,'Input-Allocators'!$B$9:$B$17,0)))
)</f>
        <v>0</v>
      </c>
      <c r="I72" s="14">
        <f>IF($D72=0,0,$D72*
IFERROR(INDEX(I$320:I$343,MATCH($F72,$B$320:$B$343,0))/INDEX($D$320:$D$343,MATCH($F72,$B$320:$B$343,0)),
INDEX('Input-Allocators'!F$9:F$17,MATCH($F72,'Input-Allocators'!$B$9:$B$17,0)))
)</f>
        <v>0</v>
      </c>
      <c r="J72" s="14">
        <f>IF($D72=0,0,$D72*
IFERROR(INDEX(J$320:J$343,MATCH($F72,$B$320:$B$343,0))/INDEX($D$320:$D$343,MATCH($F72,$B$320:$B$343,0)),
INDEX('Input-Allocators'!G$9:G$17,MATCH($F72,'Input-Allocators'!$B$9:$B$17,0)))
)</f>
        <v>0</v>
      </c>
      <c r="K72" s="14">
        <f>IF($D72=0,0,$D72*
IFERROR(INDEX(K$320:K$343,MATCH($F72,$B$320:$B$343,0))/INDEX($D$320:$D$343,MATCH($F72,$B$320:$B$343,0)),
INDEX('Input-Allocators'!H$9:H$17,MATCH($F72,'Input-Allocators'!$B$9:$B$17,0)))
)</f>
        <v>0</v>
      </c>
      <c r="L72" s="14">
        <f>IF($D72=0,0,$D72*
IFERROR(INDEX(L$320:L$343,MATCH($F72,$B$320:$B$343,0))/INDEX($D$320:$D$343,MATCH($F72,$B$320:$B$343,0)),
INDEX('Input-Allocators'!I$9:I$17,MATCH($F72,'Input-Allocators'!$B$9:$B$17,0)))
)</f>
        <v>0</v>
      </c>
      <c r="M72" s="14">
        <f>IF($D72=0,0,$D72*
IFERROR(INDEX(M$320:M$343,MATCH($F72,$B$320:$B$343,0))/INDEX($D$320:$D$343,MATCH($F72,$B$320:$B$343,0)),
INDEX('Input-Allocators'!J$9:J$17,MATCH($F72,'Input-Allocators'!$B$9:$B$17,0)))
)</f>
        <v>0</v>
      </c>
      <c r="N72" s="14">
        <f>IF($D72=0,0,$D72*
IFERROR(INDEX(N$320:N$343,MATCH($F72,$B$320:$B$343,0))/INDEX($D$320:$D$343,MATCH($F72,$B$320:$B$343,0)),
INDEX('Input-Allocators'!K$9:K$17,MATCH($F72,'Input-Allocators'!$B$9:$B$17,0)))
)</f>
        <v>0</v>
      </c>
      <c r="O72" s="14">
        <f>IF($D72=0,0,$D72*
IFERROR(INDEX(O$320:O$343,MATCH($F72,$B$320:$B$343,0))/INDEX($D$320:$D$343,MATCH($F72,$B$320:$B$343,0)),
INDEX('Input-Allocators'!L$9:L$17,MATCH($F72,'Input-Allocators'!$B$9:$B$17,0)))
)</f>
        <v>0</v>
      </c>
      <c r="P72" s="14">
        <f>IF($D72=0,0,$D72*
IFERROR(INDEX(P$320:P$343,MATCH($F72,$B$320:$B$343,0))/INDEX($D$320:$D$343,MATCH($F72,$B$320:$B$343,0)),
INDEX('Input-Allocators'!M$9:M$17,MATCH($F72,'Input-Allocators'!$B$9:$B$17,0)))
)</f>
        <v>0</v>
      </c>
      <c r="Q72" s="14">
        <f>IF($D72=0,0,$D72*
IFERROR(INDEX(Q$320:Q$343,MATCH($F72,$B$320:$B$343,0))/INDEX($D$320:$D$343,MATCH($F72,$B$320:$B$343,0)),
INDEX('Input-Allocators'!N$9:N$17,MATCH($F72,'Input-Allocators'!$B$9:$B$17,0)))
)</f>
        <v>0</v>
      </c>
      <c r="R72" s="14">
        <f>IF($D72=0,0,$D72*
IFERROR(INDEX(R$320:R$343,MATCH($F72,$B$320:$B$343,0))/INDEX($D$320:$D$343,MATCH($F72,$B$320:$B$343,0)),
INDEX('Input-Allocators'!O$9:O$17,MATCH($F72,'Input-Allocators'!$B$9:$B$17,0)))
)</f>
        <v>0</v>
      </c>
    </row>
    <row r="73" spans="1:18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>'Input-Accounts'!$D73</f>
        <v>-1743.328</v>
      </c>
      <c r="E73" s="14">
        <f t="shared" si="7"/>
        <v>0</v>
      </c>
      <c r="F73" s="3" t="str">
        <f>IF(D73=0,"-",IF('Input-Accounts'!$E73&lt;&gt;0,'Input-Accounts'!$E73,'Input-Accounts'!$F73))</f>
        <v>PRODUCTION</v>
      </c>
      <c r="G73" s="14">
        <f>IF($D73=0,0,$D73*
IFERROR(INDEX(G$320:G$343,MATCH($F73,$B$320:$B$343,0))/INDEX($D$320:$D$343,MATCH($F73,$B$320:$B$343,0)),
INDEX('Input-Allocators'!D$9:D$17,MATCH($F73,'Input-Allocators'!$B$9:$B$17,0)))
)</f>
        <v>-1743.328</v>
      </c>
      <c r="H73" s="14">
        <f>IF($D73=0,0,$D73*
IFERROR(INDEX(H$320:H$343,MATCH($F73,$B$320:$B$343,0))/INDEX($D$320:$D$343,MATCH($F73,$B$320:$B$343,0)),
INDEX('Input-Allocators'!E$9:E$17,MATCH($F73,'Input-Allocators'!$B$9:$B$17,0)))
)</f>
        <v>0</v>
      </c>
      <c r="I73" s="14">
        <f>IF($D73=0,0,$D73*
IFERROR(INDEX(I$320:I$343,MATCH($F73,$B$320:$B$343,0))/INDEX($D$320:$D$343,MATCH($F73,$B$320:$B$343,0)),
INDEX('Input-Allocators'!F$9:F$17,MATCH($F73,'Input-Allocators'!$B$9:$B$17,0)))
)</f>
        <v>0</v>
      </c>
      <c r="J73" s="14">
        <f>IF($D73=0,0,$D73*
IFERROR(INDEX(J$320:J$343,MATCH($F73,$B$320:$B$343,0))/INDEX($D$320:$D$343,MATCH($F73,$B$320:$B$343,0)),
INDEX('Input-Allocators'!G$9:G$17,MATCH($F73,'Input-Allocators'!$B$9:$B$17,0)))
)</f>
        <v>0</v>
      </c>
      <c r="K73" s="14">
        <f>IF($D73=0,0,$D73*
IFERROR(INDEX(K$320:K$343,MATCH($F73,$B$320:$B$343,0))/INDEX($D$320:$D$343,MATCH($F73,$B$320:$B$343,0)),
INDEX('Input-Allocators'!H$9:H$17,MATCH($F73,'Input-Allocators'!$B$9:$B$17,0)))
)</f>
        <v>0</v>
      </c>
      <c r="L73" s="14">
        <f>IF($D73=0,0,$D73*
IFERROR(INDEX(L$320:L$343,MATCH($F73,$B$320:$B$343,0))/INDEX($D$320:$D$343,MATCH($F73,$B$320:$B$343,0)),
INDEX('Input-Allocators'!I$9:I$17,MATCH($F73,'Input-Allocators'!$B$9:$B$17,0)))
)</f>
        <v>0</v>
      </c>
      <c r="M73" s="14">
        <f>IF($D73=0,0,$D73*
IFERROR(INDEX(M$320:M$343,MATCH($F73,$B$320:$B$343,0))/INDEX($D$320:$D$343,MATCH($F73,$B$320:$B$343,0)),
INDEX('Input-Allocators'!J$9:J$17,MATCH($F73,'Input-Allocators'!$B$9:$B$17,0)))
)</f>
        <v>0</v>
      </c>
      <c r="N73" s="14">
        <f>IF($D73=0,0,$D73*
IFERROR(INDEX(N$320:N$343,MATCH($F73,$B$320:$B$343,0))/INDEX($D$320:$D$343,MATCH($F73,$B$320:$B$343,0)),
INDEX('Input-Allocators'!K$9:K$17,MATCH($F73,'Input-Allocators'!$B$9:$B$17,0)))
)</f>
        <v>0</v>
      </c>
      <c r="O73" s="14">
        <f>IF($D73=0,0,$D73*
IFERROR(INDEX(O$320:O$343,MATCH($F73,$B$320:$B$343,0))/INDEX($D$320:$D$343,MATCH($F73,$B$320:$B$343,0)),
INDEX('Input-Allocators'!L$9:L$17,MATCH($F73,'Input-Allocators'!$B$9:$B$17,0)))
)</f>
        <v>0</v>
      </c>
      <c r="P73" s="14">
        <f>IF($D73=0,0,$D73*
IFERROR(INDEX(P$320:P$343,MATCH($F73,$B$320:$B$343,0))/INDEX($D$320:$D$343,MATCH($F73,$B$320:$B$343,0)),
INDEX('Input-Allocators'!M$9:M$17,MATCH($F73,'Input-Allocators'!$B$9:$B$17,0)))
)</f>
        <v>0</v>
      </c>
      <c r="Q73" s="14">
        <f>IF($D73=0,0,$D73*
IFERROR(INDEX(Q$320:Q$343,MATCH($F73,$B$320:$B$343,0))/INDEX($D$320:$D$343,MATCH($F73,$B$320:$B$343,0)),
INDEX('Input-Allocators'!N$9:N$17,MATCH($F73,'Input-Allocators'!$B$9:$B$17,0)))
)</f>
        <v>0</v>
      </c>
      <c r="R73" s="14">
        <f>IF($D73=0,0,$D73*
IFERROR(INDEX(R$320:R$343,MATCH($F73,$B$320:$B$343,0))/INDEX($D$320:$D$343,MATCH($F73,$B$320:$B$343,0)),
INDEX('Input-Allocators'!O$9:O$17,MATCH($F73,'Input-Allocators'!$B$9:$B$17,0)))
)</f>
        <v>0</v>
      </c>
    </row>
    <row r="74" spans="1:18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>SUBTOTAL(9,D69:D73)</f>
        <v>-1947.2380000000001</v>
      </c>
      <c r="E74" s="14">
        <f t="shared" si="7"/>
        <v>0</v>
      </c>
      <c r="G74" s="174">
        <f t="shared" ref="G74:R74" si="12">SUBTOTAL(9,G69:G73)</f>
        <v>-1947.2380000000001</v>
      </c>
      <c r="H74" s="174">
        <f t="shared" si="12"/>
        <v>0</v>
      </c>
      <c r="I74" s="174">
        <f t="shared" si="12"/>
        <v>0</v>
      </c>
      <c r="J74" s="174">
        <f t="shared" si="12"/>
        <v>0</v>
      </c>
      <c r="K74" s="174">
        <f t="shared" si="12"/>
        <v>0</v>
      </c>
      <c r="L74" s="174">
        <f t="shared" si="12"/>
        <v>0</v>
      </c>
      <c r="M74" s="174">
        <f t="shared" si="12"/>
        <v>0</v>
      </c>
      <c r="N74" s="174">
        <f t="shared" si="12"/>
        <v>0</v>
      </c>
      <c r="O74" s="174">
        <f t="shared" si="12"/>
        <v>0</v>
      </c>
      <c r="P74" s="174">
        <f t="shared" si="12"/>
        <v>0</v>
      </c>
      <c r="Q74" s="174">
        <f t="shared" si="12"/>
        <v>0</v>
      </c>
      <c r="R74" s="174">
        <f t="shared" si="12"/>
        <v>0</v>
      </c>
    </row>
    <row r="75" spans="1:18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>
        <f t="shared" si="7"/>
        <v>0</v>
      </c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</row>
    <row r="76" spans="1:18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>
        <f>IFERROR(IF(D76="",0,IF(D76=0,0,IF(ABS(D76-SUM($G76:$R76))&lt;Check_Limit,0,1))),1)</f>
        <v>0</v>
      </c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</row>
    <row r="77" spans="1:18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>'Input-Accounts'!$D77</f>
        <v>0</v>
      </c>
      <c r="E77" s="14">
        <f>IFERROR(IF(D77="",0,IF(D77=0,0,IF(ABS(D77-SUM($G77:$R77))&lt;Check_Limit,0,1))),1)</f>
        <v>0</v>
      </c>
      <c r="F77" s="3" t="str">
        <f>IF(D77=0,"-",IF('Input-Accounts'!$E77&lt;&gt;0,'Input-Accounts'!$E77,'Input-Accounts'!$F77))</f>
        <v>-</v>
      </c>
      <c r="G77" s="14">
        <f>IF($D77=0,0,$D77*
IFERROR(INDEX(G$320:G$343,MATCH($F77,$B$320:$B$343,0))/INDEX($D$320:$D$343,MATCH($F77,$B$320:$B$343,0)),
INDEX('Input-Allocators'!D$9:D$17,MATCH($F77,'Input-Allocators'!$B$9:$B$17,0)))
)</f>
        <v>0</v>
      </c>
      <c r="H77" s="14">
        <f>IF($D77=0,0,$D77*
IFERROR(INDEX(H$320:H$343,MATCH($F77,$B$320:$B$343,0))/INDEX($D$320:$D$343,MATCH($F77,$B$320:$B$343,0)),
INDEX('Input-Allocators'!E$9:E$17,MATCH($F77,'Input-Allocators'!$B$9:$B$17,0)))
)</f>
        <v>0</v>
      </c>
      <c r="I77" s="14">
        <f>IF($D77=0,0,$D77*
IFERROR(INDEX(I$320:I$343,MATCH($F77,$B$320:$B$343,0))/INDEX($D$320:$D$343,MATCH($F77,$B$320:$B$343,0)),
INDEX('Input-Allocators'!F$9:F$17,MATCH($F77,'Input-Allocators'!$B$9:$B$17,0)))
)</f>
        <v>0</v>
      </c>
      <c r="J77" s="14">
        <f>IF($D77=0,0,$D77*
IFERROR(INDEX(J$320:J$343,MATCH($F77,$B$320:$B$343,0))/INDEX($D$320:$D$343,MATCH($F77,$B$320:$B$343,0)),
INDEX('Input-Allocators'!G$9:G$17,MATCH($F77,'Input-Allocators'!$B$9:$B$17,0)))
)</f>
        <v>0</v>
      </c>
      <c r="K77" s="14">
        <f>IF($D77=0,0,$D77*
IFERROR(INDEX(K$320:K$343,MATCH($F77,$B$320:$B$343,0))/INDEX($D$320:$D$343,MATCH($F77,$B$320:$B$343,0)),
INDEX('Input-Allocators'!H$9:H$17,MATCH($F77,'Input-Allocators'!$B$9:$B$17,0)))
)</f>
        <v>0</v>
      </c>
      <c r="L77" s="14">
        <f>IF($D77=0,0,$D77*
IFERROR(INDEX(L$320:L$343,MATCH($F77,$B$320:$B$343,0))/INDEX($D$320:$D$343,MATCH($F77,$B$320:$B$343,0)),
INDEX('Input-Allocators'!I$9:I$17,MATCH($F77,'Input-Allocators'!$B$9:$B$17,0)))
)</f>
        <v>0</v>
      </c>
      <c r="M77" s="14">
        <f>IF($D77=0,0,$D77*
IFERROR(INDEX(M$320:M$343,MATCH($F77,$B$320:$B$343,0))/INDEX($D$320:$D$343,MATCH($F77,$B$320:$B$343,0)),
INDEX('Input-Allocators'!J$9:J$17,MATCH($F77,'Input-Allocators'!$B$9:$B$17,0)))
)</f>
        <v>0</v>
      </c>
      <c r="N77" s="14">
        <f>IF($D77=0,0,$D77*
IFERROR(INDEX(N$320:N$343,MATCH($F77,$B$320:$B$343,0))/INDEX($D$320:$D$343,MATCH($F77,$B$320:$B$343,0)),
INDEX('Input-Allocators'!K$9:K$17,MATCH($F77,'Input-Allocators'!$B$9:$B$17,0)))
)</f>
        <v>0</v>
      </c>
      <c r="O77" s="14">
        <f>IF($D77=0,0,$D77*
IFERROR(INDEX(O$320:O$343,MATCH($F77,$B$320:$B$343,0))/INDEX($D$320:$D$343,MATCH($F77,$B$320:$B$343,0)),
INDEX('Input-Allocators'!L$9:L$17,MATCH($F77,'Input-Allocators'!$B$9:$B$17,0)))
)</f>
        <v>0</v>
      </c>
      <c r="P77" s="14">
        <f>IF($D77=0,0,$D77*
IFERROR(INDEX(P$320:P$343,MATCH($F77,$B$320:$B$343,0))/INDEX($D$320:$D$343,MATCH($F77,$B$320:$B$343,0)),
INDEX('Input-Allocators'!M$9:M$17,MATCH($F77,'Input-Allocators'!$B$9:$B$17,0)))
)</f>
        <v>0</v>
      </c>
      <c r="Q77" s="14">
        <f>IF($D77=0,0,$D77*
IFERROR(INDEX(Q$320:Q$343,MATCH($F77,$B$320:$B$343,0))/INDEX($D$320:$D$343,MATCH($F77,$B$320:$B$343,0)),
INDEX('Input-Allocators'!N$9:N$17,MATCH($F77,'Input-Allocators'!$B$9:$B$17,0)))
)</f>
        <v>0</v>
      </c>
      <c r="R77" s="14">
        <f>IF($D77=0,0,$D77*
IFERROR(INDEX(R$320:R$343,MATCH($F77,$B$320:$B$343,0))/INDEX($D$320:$D$343,MATCH($F77,$B$320:$B$343,0)),
INDEX('Input-Allocators'!O$9:O$17,MATCH($F77,'Input-Allocators'!$B$9:$B$17,0)))
)</f>
        <v>0</v>
      </c>
    </row>
    <row r="78" spans="1:18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>'Input-Accounts'!$D78</f>
        <v>-628.96500000000003</v>
      </c>
      <c r="E78" s="14">
        <f t="shared" ref="E78:E87" si="13">IFERROR(IF(D78="",0,IF(D78=0,0,IF(ABS(D78-SUM($G78:$R78))&lt;Check_Limit,0,1))),1)</f>
        <v>0</v>
      </c>
      <c r="F78" s="3" t="str">
        <f>IF(D78=0,"-",IF('Input-Accounts'!$E78&lt;&gt;0,'Input-Accounts'!$E78,'Input-Accounts'!$F78))</f>
        <v>TRANSMISSION</v>
      </c>
      <c r="G78" s="14">
        <f>IF($D78=0,0,$D78*
IFERROR(INDEX(G$320:G$343,MATCH($F78,$B$320:$B$343,0))/INDEX($D$320:$D$343,MATCH($F78,$B$320:$B$343,0)),
INDEX('Input-Allocators'!D$9:D$17,MATCH($F78,'Input-Allocators'!$B$9:$B$17,0)))
)</f>
        <v>0</v>
      </c>
      <c r="H78" s="14">
        <f>IF($D78=0,0,$D78*
IFERROR(INDEX(H$320:H$343,MATCH($F78,$B$320:$B$343,0))/INDEX($D$320:$D$343,MATCH($F78,$B$320:$B$343,0)),
INDEX('Input-Allocators'!E$9:E$17,MATCH($F78,'Input-Allocators'!$B$9:$B$17,0)))
)</f>
        <v>-628.96500000000003</v>
      </c>
      <c r="I78" s="14">
        <f>IF($D78=0,0,$D78*
IFERROR(INDEX(I$320:I$343,MATCH($F78,$B$320:$B$343,0))/INDEX($D$320:$D$343,MATCH($F78,$B$320:$B$343,0)),
INDEX('Input-Allocators'!F$9:F$17,MATCH($F78,'Input-Allocators'!$B$9:$B$17,0)))
)</f>
        <v>0</v>
      </c>
      <c r="J78" s="14">
        <f>IF($D78=0,0,$D78*
IFERROR(INDEX(J$320:J$343,MATCH($F78,$B$320:$B$343,0))/INDEX($D$320:$D$343,MATCH($F78,$B$320:$B$343,0)),
INDEX('Input-Allocators'!G$9:G$17,MATCH($F78,'Input-Allocators'!$B$9:$B$17,0)))
)</f>
        <v>0</v>
      </c>
      <c r="K78" s="14">
        <f>IF($D78=0,0,$D78*
IFERROR(INDEX(K$320:K$343,MATCH($F78,$B$320:$B$343,0))/INDEX($D$320:$D$343,MATCH($F78,$B$320:$B$343,0)),
INDEX('Input-Allocators'!H$9:H$17,MATCH($F78,'Input-Allocators'!$B$9:$B$17,0)))
)</f>
        <v>0</v>
      </c>
      <c r="L78" s="14">
        <f>IF($D78=0,0,$D78*
IFERROR(INDEX(L$320:L$343,MATCH($F78,$B$320:$B$343,0))/INDEX($D$320:$D$343,MATCH($F78,$B$320:$B$343,0)),
INDEX('Input-Allocators'!I$9:I$17,MATCH($F78,'Input-Allocators'!$B$9:$B$17,0)))
)</f>
        <v>0</v>
      </c>
      <c r="M78" s="14">
        <f>IF($D78=0,0,$D78*
IFERROR(INDEX(M$320:M$343,MATCH($F78,$B$320:$B$343,0))/INDEX($D$320:$D$343,MATCH($F78,$B$320:$B$343,0)),
INDEX('Input-Allocators'!J$9:J$17,MATCH($F78,'Input-Allocators'!$B$9:$B$17,0)))
)</f>
        <v>0</v>
      </c>
      <c r="N78" s="14">
        <f>IF($D78=0,0,$D78*
IFERROR(INDEX(N$320:N$343,MATCH($F78,$B$320:$B$343,0))/INDEX($D$320:$D$343,MATCH($F78,$B$320:$B$343,0)),
INDEX('Input-Allocators'!K$9:K$17,MATCH($F78,'Input-Allocators'!$B$9:$B$17,0)))
)</f>
        <v>0</v>
      </c>
      <c r="O78" s="14">
        <f>IF($D78=0,0,$D78*
IFERROR(INDEX(O$320:O$343,MATCH($F78,$B$320:$B$343,0))/INDEX($D$320:$D$343,MATCH($F78,$B$320:$B$343,0)),
INDEX('Input-Allocators'!L$9:L$17,MATCH($F78,'Input-Allocators'!$B$9:$B$17,0)))
)</f>
        <v>0</v>
      </c>
      <c r="P78" s="14">
        <f>IF($D78=0,0,$D78*
IFERROR(INDEX(P$320:P$343,MATCH($F78,$B$320:$B$343,0))/INDEX($D$320:$D$343,MATCH($F78,$B$320:$B$343,0)),
INDEX('Input-Allocators'!M$9:M$17,MATCH($F78,'Input-Allocators'!$B$9:$B$17,0)))
)</f>
        <v>0</v>
      </c>
      <c r="Q78" s="14">
        <f>IF($D78=0,0,$D78*
IFERROR(INDEX(Q$320:Q$343,MATCH($F78,$B$320:$B$343,0))/INDEX($D$320:$D$343,MATCH($F78,$B$320:$B$343,0)),
INDEX('Input-Allocators'!N$9:N$17,MATCH($F78,'Input-Allocators'!$B$9:$B$17,0)))
)</f>
        <v>0</v>
      </c>
      <c r="R78" s="14">
        <f>IF($D78=0,0,$D78*
IFERROR(INDEX(R$320:R$343,MATCH($F78,$B$320:$B$343,0))/INDEX($D$320:$D$343,MATCH($F78,$B$320:$B$343,0)),
INDEX('Input-Allocators'!O$9:O$17,MATCH($F78,'Input-Allocators'!$B$9:$B$17,0)))
)</f>
        <v>0</v>
      </c>
    </row>
    <row r="79" spans="1:18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>'Input-Accounts'!$D79</f>
        <v>-117.666</v>
      </c>
      <c r="E79" s="14">
        <f>IFERROR(IF(D79="",0,IF(D79=0,0,IF(ABS(D79-SUM($G79:$R79))&lt;Check_Limit,0,1))),1)</f>
        <v>0</v>
      </c>
      <c r="F79" s="3" t="str">
        <f>IF(D79=0,"-",IF('Input-Accounts'!$E79&lt;&gt;0,'Input-Accounts'!$E79,'Input-Accounts'!$F79))</f>
        <v>TRANSMISSION</v>
      </c>
      <c r="G79" s="14">
        <f>IF($D79=0,0,$D79*
IFERROR(INDEX(G$320:G$343,MATCH($F79,$B$320:$B$343,0))/INDEX($D$320:$D$343,MATCH($F79,$B$320:$B$343,0)),
INDEX('Input-Allocators'!D$9:D$17,MATCH($F79,'Input-Allocators'!$B$9:$B$17,0)))
)</f>
        <v>0</v>
      </c>
      <c r="H79" s="14">
        <f>IF($D79=0,0,$D79*
IFERROR(INDEX(H$320:H$343,MATCH($F79,$B$320:$B$343,0))/INDEX($D$320:$D$343,MATCH($F79,$B$320:$B$343,0)),
INDEX('Input-Allocators'!E$9:E$17,MATCH($F79,'Input-Allocators'!$B$9:$B$17,0)))
)</f>
        <v>-117.666</v>
      </c>
      <c r="I79" s="14">
        <f>IF($D79=0,0,$D79*
IFERROR(INDEX(I$320:I$343,MATCH($F79,$B$320:$B$343,0))/INDEX($D$320:$D$343,MATCH($F79,$B$320:$B$343,0)),
INDEX('Input-Allocators'!F$9:F$17,MATCH($F79,'Input-Allocators'!$B$9:$B$17,0)))
)</f>
        <v>0</v>
      </c>
      <c r="J79" s="14">
        <f>IF($D79=0,0,$D79*
IFERROR(INDEX(J$320:J$343,MATCH($F79,$B$320:$B$343,0))/INDEX($D$320:$D$343,MATCH($F79,$B$320:$B$343,0)),
INDEX('Input-Allocators'!G$9:G$17,MATCH($F79,'Input-Allocators'!$B$9:$B$17,0)))
)</f>
        <v>0</v>
      </c>
      <c r="K79" s="14">
        <f>IF($D79=0,0,$D79*
IFERROR(INDEX(K$320:K$343,MATCH($F79,$B$320:$B$343,0))/INDEX($D$320:$D$343,MATCH($F79,$B$320:$B$343,0)),
INDEX('Input-Allocators'!H$9:H$17,MATCH($F79,'Input-Allocators'!$B$9:$B$17,0)))
)</f>
        <v>0</v>
      </c>
      <c r="L79" s="14">
        <f>IF($D79=0,0,$D79*
IFERROR(INDEX(L$320:L$343,MATCH($F79,$B$320:$B$343,0))/INDEX($D$320:$D$343,MATCH($F79,$B$320:$B$343,0)),
INDEX('Input-Allocators'!I$9:I$17,MATCH($F79,'Input-Allocators'!$B$9:$B$17,0)))
)</f>
        <v>0</v>
      </c>
      <c r="M79" s="14">
        <f>IF($D79=0,0,$D79*
IFERROR(INDEX(M$320:M$343,MATCH($F79,$B$320:$B$343,0))/INDEX($D$320:$D$343,MATCH($F79,$B$320:$B$343,0)),
INDEX('Input-Allocators'!J$9:J$17,MATCH($F79,'Input-Allocators'!$B$9:$B$17,0)))
)</f>
        <v>0</v>
      </c>
      <c r="N79" s="14">
        <f>IF($D79=0,0,$D79*
IFERROR(INDEX(N$320:N$343,MATCH($F79,$B$320:$B$343,0))/INDEX($D$320:$D$343,MATCH($F79,$B$320:$B$343,0)),
INDEX('Input-Allocators'!K$9:K$17,MATCH($F79,'Input-Allocators'!$B$9:$B$17,0)))
)</f>
        <v>0</v>
      </c>
      <c r="O79" s="14">
        <f>IF($D79=0,0,$D79*
IFERROR(INDEX(O$320:O$343,MATCH($F79,$B$320:$B$343,0))/INDEX($D$320:$D$343,MATCH($F79,$B$320:$B$343,0)),
INDEX('Input-Allocators'!L$9:L$17,MATCH($F79,'Input-Allocators'!$B$9:$B$17,0)))
)</f>
        <v>0</v>
      </c>
      <c r="P79" s="14">
        <f>IF($D79=0,0,$D79*
IFERROR(INDEX(P$320:P$343,MATCH($F79,$B$320:$B$343,0))/INDEX($D$320:$D$343,MATCH($F79,$B$320:$B$343,0)),
INDEX('Input-Allocators'!M$9:M$17,MATCH($F79,'Input-Allocators'!$B$9:$B$17,0)))
)</f>
        <v>0</v>
      </c>
      <c r="Q79" s="14">
        <f>IF($D79=0,0,$D79*
IFERROR(INDEX(Q$320:Q$343,MATCH($F79,$B$320:$B$343,0))/INDEX($D$320:$D$343,MATCH($F79,$B$320:$B$343,0)),
INDEX('Input-Allocators'!N$9:N$17,MATCH($F79,'Input-Allocators'!$B$9:$B$17,0)))
)</f>
        <v>0</v>
      </c>
      <c r="R79" s="14">
        <f>IF($D79=0,0,$D79*
IFERROR(INDEX(R$320:R$343,MATCH($F79,$B$320:$B$343,0))/INDEX($D$320:$D$343,MATCH($F79,$B$320:$B$343,0)),
INDEX('Input-Allocators'!O$9:O$17,MATCH($F79,'Input-Allocators'!$B$9:$B$17,0)))
)</f>
        <v>0</v>
      </c>
    </row>
    <row r="80" spans="1:18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>'Input-Accounts'!$D80</f>
        <v>-21651.488000000001</v>
      </c>
      <c r="E80" s="14">
        <f>IFERROR(IF(D80="",0,IF(D80=0,0,IF(ABS(D80-SUM($G80:$R80))&lt;Check_Limit,0,1))),1)</f>
        <v>0</v>
      </c>
      <c r="F80" s="3" t="str">
        <f>IF(D80=0,"-",IF('Input-Accounts'!$E80&lt;&gt;0,'Input-Accounts'!$E80,'Input-Accounts'!$F80))</f>
        <v>TRANSMISSION</v>
      </c>
      <c r="G80" s="14">
        <f>IF($D80=0,0,$D80*
IFERROR(INDEX(G$320:G$343,MATCH($F80,$B$320:$B$343,0))/INDEX($D$320:$D$343,MATCH($F80,$B$320:$B$343,0)),
INDEX('Input-Allocators'!D$9:D$17,MATCH($F80,'Input-Allocators'!$B$9:$B$17,0)))
)</f>
        <v>0</v>
      </c>
      <c r="H80" s="14">
        <f>IF($D80=0,0,$D80*
IFERROR(INDEX(H$320:H$343,MATCH($F80,$B$320:$B$343,0))/INDEX($D$320:$D$343,MATCH($F80,$B$320:$B$343,0)),
INDEX('Input-Allocators'!E$9:E$17,MATCH($F80,'Input-Allocators'!$B$9:$B$17,0)))
)</f>
        <v>-21651.488000000001</v>
      </c>
      <c r="I80" s="14">
        <f>IF($D80=0,0,$D80*
IFERROR(INDEX(I$320:I$343,MATCH($F80,$B$320:$B$343,0))/INDEX($D$320:$D$343,MATCH($F80,$B$320:$B$343,0)),
INDEX('Input-Allocators'!F$9:F$17,MATCH($F80,'Input-Allocators'!$B$9:$B$17,0)))
)</f>
        <v>0</v>
      </c>
      <c r="J80" s="14">
        <f>IF($D80=0,0,$D80*
IFERROR(INDEX(J$320:J$343,MATCH($F80,$B$320:$B$343,0))/INDEX($D$320:$D$343,MATCH($F80,$B$320:$B$343,0)),
INDEX('Input-Allocators'!G$9:G$17,MATCH($F80,'Input-Allocators'!$B$9:$B$17,0)))
)</f>
        <v>0</v>
      </c>
      <c r="K80" s="14">
        <f>IF($D80=0,0,$D80*
IFERROR(INDEX(K$320:K$343,MATCH($F80,$B$320:$B$343,0))/INDEX($D$320:$D$343,MATCH($F80,$B$320:$B$343,0)),
INDEX('Input-Allocators'!H$9:H$17,MATCH($F80,'Input-Allocators'!$B$9:$B$17,0)))
)</f>
        <v>0</v>
      </c>
      <c r="L80" s="14">
        <f>IF($D80=0,0,$D80*
IFERROR(INDEX(L$320:L$343,MATCH($F80,$B$320:$B$343,0))/INDEX($D$320:$D$343,MATCH($F80,$B$320:$B$343,0)),
INDEX('Input-Allocators'!I$9:I$17,MATCH($F80,'Input-Allocators'!$B$9:$B$17,0)))
)</f>
        <v>0</v>
      </c>
      <c r="M80" s="14">
        <f>IF($D80=0,0,$D80*
IFERROR(INDEX(M$320:M$343,MATCH($F80,$B$320:$B$343,0))/INDEX($D$320:$D$343,MATCH($F80,$B$320:$B$343,0)),
INDEX('Input-Allocators'!J$9:J$17,MATCH($F80,'Input-Allocators'!$B$9:$B$17,0)))
)</f>
        <v>0</v>
      </c>
      <c r="N80" s="14">
        <f>IF($D80=0,0,$D80*
IFERROR(INDEX(N$320:N$343,MATCH($F80,$B$320:$B$343,0))/INDEX($D$320:$D$343,MATCH($F80,$B$320:$B$343,0)),
INDEX('Input-Allocators'!K$9:K$17,MATCH($F80,'Input-Allocators'!$B$9:$B$17,0)))
)</f>
        <v>0</v>
      </c>
      <c r="O80" s="14">
        <f>IF($D80=0,0,$D80*
IFERROR(INDEX(O$320:O$343,MATCH($F80,$B$320:$B$343,0))/INDEX($D$320:$D$343,MATCH($F80,$B$320:$B$343,0)),
INDEX('Input-Allocators'!L$9:L$17,MATCH($F80,'Input-Allocators'!$B$9:$B$17,0)))
)</f>
        <v>0</v>
      </c>
      <c r="P80" s="14">
        <f>IF($D80=0,0,$D80*
IFERROR(INDEX(P$320:P$343,MATCH($F80,$B$320:$B$343,0))/INDEX($D$320:$D$343,MATCH($F80,$B$320:$B$343,0)),
INDEX('Input-Allocators'!M$9:M$17,MATCH($F80,'Input-Allocators'!$B$9:$B$17,0)))
)</f>
        <v>0</v>
      </c>
      <c r="Q80" s="14">
        <f>IF($D80=0,0,$D80*
IFERROR(INDEX(Q$320:Q$343,MATCH($F80,$B$320:$B$343,0))/INDEX($D$320:$D$343,MATCH($F80,$B$320:$B$343,0)),
INDEX('Input-Allocators'!N$9:N$17,MATCH($F80,'Input-Allocators'!$B$9:$B$17,0)))
)</f>
        <v>0</v>
      </c>
      <c r="R80" s="14">
        <f>IF($D80=0,0,$D80*
IFERROR(INDEX(R$320:R$343,MATCH($F80,$B$320:$B$343,0))/INDEX($D$320:$D$343,MATCH($F80,$B$320:$B$343,0)),
INDEX('Input-Allocators'!O$9:O$17,MATCH($F80,'Input-Allocators'!$B$9:$B$17,0)))
)</f>
        <v>0</v>
      </c>
    </row>
    <row r="81" spans="1:18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>'Input-Accounts'!$D81</f>
        <v>-4294.1350000000002</v>
      </c>
      <c r="E81" s="14">
        <f t="shared" si="13"/>
        <v>0</v>
      </c>
      <c r="F81" s="3" t="str">
        <f>IF(D81=0,"-",IF('Input-Accounts'!$E81&lt;&gt;0,'Input-Accounts'!$E81,'Input-Accounts'!$F81))</f>
        <v>TRANSMISSION</v>
      </c>
      <c r="G81" s="14">
        <f>IF($D81=0,0,$D81*
IFERROR(INDEX(G$320:G$343,MATCH($F81,$B$320:$B$343,0))/INDEX($D$320:$D$343,MATCH($F81,$B$320:$B$343,0)),
INDEX('Input-Allocators'!D$9:D$17,MATCH($F81,'Input-Allocators'!$B$9:$B$17,0)))
)</f>
        <v>0</v>
      </c>
      <c r="H81" s="14">
        <f>IF($D81=0,0,$D81*
IFERROR(INDEX(H$320:H$343,MATCH($F81,$B$320:$B$343,0))/INDEX($D$320:$D$343,MATCH($F81,$B$320:$B$343,0)),
INDEX('Input-Allocators'!E$9:E$17,MATCH($F81,'Input-Allocators'!$B$9:$B$17,0)))
)</f>
        <v>-4294.1350000000002</v>
      </c>
      <c r="I81" s="14">
        <f>IF($D81=0,0,$D81*
IFERROR(INDEX(I$320:I$343,MATCH($F81,$B$320:$B$343,0))/INDEX($D$320:$D$343,MATCH($F81,$B$320:$B$343,0)),
INDEX('Input-Allocators'!F$9:F$17,MATCH($F81,'Input-Allocators'!$B$9:$B$17,0)))
)</f>
        <v>0</v>
      </c>
      <c r="J81" s="14">
        <f>IF($D81=0,0,$D81*
IFERROR(INDEX(J$320:J$343,MATCH($F81,$B$320:$B$343,0))/INDEX($D$320:$D$343,MATCH($F81,$B$320:$B$343,0)),
INDEX('Input-Allocators'!G$9:G$17,MATCH($F81,'Input-Allocators'!$B$9:$B$17,0)))
)</f>
        <v>0</v>
      </c>
      <c r="K81" s="14">
        <f>IF($D81=0,0,$D81*
IFERROR(INDEX(K$320:K$343,MATCH($F81,$B$320:$B$343,0))/INDEX($D$320:$D$343,MATCH($F81,$B$320:$B$343,0)),
INDEX('Input-Allocators'!H$9:H$17,MATCH($F81,'Input-Allocators'!$B$9:$B$17,0)))
)</f>
        <v>0</v>
      </c>
      <c r="L81" s="14">
        <f>IF($D81=0,0,$D81*
IFERROR(INDEX(L$320:L$343,MATCH($F81,$B$320:$B$343,0))/INDEX($D$320:$D$343,MATCH($F81,$B$320:$B$343,0)),
INDEX('Input-Allocators'!I$9:I$17,MATCH($F81,'Input-Allocators'!$B$9:$B$17,0)))
)</f>
        <v>0</v>
      </c>
      <c r="M81" s="14">
        <f>IF($D81=0,0,$D81*
IFERROR(INDEX(M$320:M$343,MATCH($F81,$B$320:$B$343,0))/INDEX($D$320:$D$343,MATCH($F81,$B$320:$B$343,0)),
INDEX('Input-Allocators'!J$9:J$17,MATCH($F81,'Input-Allocators'!$B$9:$B$17,0)))
)</f>
        <v>0</v>
      </c>
      <c r="N81" s="14">
        <f>IF($D81=0,0,$D81*
IFERROR(INDEX(N$320:N$343,MATCH($F81,$B$320:$B$343,0))/INDEX($D$320:$D$343,MATCH($F81,$B$320:$B$343,0)),
INDEX('Input-Allocators'!K$9:K$17,MATCH($F81,'Input-Allocators'!$B$9:$B$17,0)))
)</f>
        <v>0</v>
      </c>
      <c r="O81" s="14">
        <f>IF($D81=0,0,$D81*
IFERROR(INDEX(O$320:O$343,MATCH($F81,$B$320:$B$343,0))/INDEX($D$320:$D$343,MATCH($F81,$B$320:$B$343,0)),
INDEX('Input-Allocators'!L$9:L$17,MATCH($F81,'Input-Allocators'!$B$9:$B$17,0)))
)</f>
        <v>0</v>
      </c>
      <c r="P81" s="14">
        <f>IF($D81=0,0,$D81*
IFERROR(INDEX(P$320:P$343,MATCH($F81,$B$320:$B$343,0))/INDEX($D$320:$D$343,MATCH($F81,$B$320:$B$343,0)),
INDEX('Input-Allocators'!M$9:M$17,MATCH($F81,'Input-Allocators'!$B$9:$B$17,0)))
)</f>
        <v>0</v>
      </c>
      <c r="Q81" s="14">
        <f>IF($D81=0,0,$D81*
IFERROR(INDEX(Q$320:Q$343,MATCH($F81,$B$320:$B$343,0))/INDEX($D$320:$D$343,MATCH($F81,$B$320:$B$343,0)),
INDEX('Input-Allocators'!N$9:N$17,MATCH($F81,'Input-Allocators'!$B$9:$B$17,0)))
)</f>
        <v>0</v>
      </c>
      <c r="R81" s="14">
        <f>IF($D81=0,0,$D81*
IFERROR(INDEX(R$320:R$343,MATCH($F81,$B$320:$B$343,0))/INDEX($D$320:$D$343,MATCH($F81,$B$320:$B$343,0)),
INDEX('Input-Allocators'!O$9:O$17,MATCH($F81,'Input-Allocators'!$B$9:$B$17,0)))
)</f>
        <v>0</v>
      </c>
    </row>
    <row r="82" spans="1:18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>SUBTOTAL(9,D77:D81)</f>
        <v>-26692.254000000001</v>
      </c>
      <c r="E82" s="14">
        <f t="shared" si="13"/>
        <v>0</v>
      </c>
      <c r="G82" s="174">
        <f t="shared" ref="G82:R82" si="14">SUBTOTAL(9,G77:G81)</f>
        <v>0</v>
      </c>
      <c r="H82" s="174">
        <f t="shared" si="14"/>
        <v>-26692.254000000001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174">
        <f t="shared" si="14"/>
        <v>0</v>
      </c>
      <c r="M82" s="174">
        <f t="shared" si="14"/>
        <v>0</v>
      </c>
      <c r="N82" s="174">
        <f t="shared" si="14"/>
        <v>0</v>
      </c>
      <c r="O82" s="174">
        <f t="shared" si="14"/>
        <v>0</v>
      </c>
      <c r="P82" s="174">
        <f t="shared" si="14"/>
        <v>0</v>
      </c>
      <c r="Q82" s="174">
        <f t="shared" si="14"/>
        <v>0</v>
      </c>
      <c r="R82" s="174">
        <f t="shared" si="14"/>
        <v>0</v>
      </c>
    </row>
    <row r="83" spans="1:18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>
        <f t="shared" si="13"/>
        <v>0</v>
      </c>
      <c r="F83" s="3"/>
      <c r="G83" s="14"/>
      <c r="H83" s="14"/>
      <c r="I83" s="14"/>
      <c r="J83" s="14"/>
      <c r="K83" s="14"/>
      <c r="L83" s="14">
        <f>IF($D83=0,0,$D83*
IFERROR(INDEX(L$320:L$343,MATCH($F83,$B$320:$B$343,0))/INDEX($D$320:$D$343,MATCH($F83,$B$320:$B$343,0)),
INDEX('Input-Allocators'!I$9:I$17,MATCH($F83,'Input-Allocators'!$B$9:$B$17,0)))
)</f>
        <v>0</v>
      </c>
      <c r="M83" s="14">
        <f>IF($D83=0,0,$D83*
IFERROR(INDEX(M$320:M$343,MATCH($F83,$B$320:$B$343,0))/INDEX($D$320:$D$343,MATCH($F83,$B$320:$B$343,0)),
INDEX('Input-Allocators'!J$9:J$17,MATCH($F83,'Input-Allocators'!$B$9:$B$17,0)))
)</f>
        <v>0</v>
      </c>
      <c r="N83" s="14">
        <f>IF($D83=0,0,$D83*
IFERROR(INDEX(N$320:N$343,MATCH($F83,$B$320:$B$343,0))/INDEX($D$320:$D$343,MATCH($F83,$B$320:$B$343,0)),
INDEX('Input-Allocators'!K$9:K$17,MATCH($F83,'Input-Allocators'!$B$9:$B$17,0)))
)</f>
        <v>0</v>
      </c>
      <c r="O83" s="14">
        <f>IF($D83=0,0,$D83*
IFERROR(INDEX(O$320:O$343,MATCH($F83,$B$320:$B$343,0))/INDEX($D$320:$D$343,MATCH($F83,$B$320:$B$343,0)),
INDEX('Input-Allocators'!L$9:L$17,MATCH($F83,'Input-Allocators'!$B$9:$B$17,0)))
)</f>
        <v>0</v>
      </c>
      <c r="P83" s="14">
        <f>IF($D83=0,0,$D83*
IFERROR(INDEX(P$320:P$343,MATCH($F83,$B$320:$B$343,0))/INDEX($D$320:$D$343,MATCH($F83,$B$320:$B$343,0)),
INDEX('Input-Allocators'!M$9:M$17,MATCH($F83,'Input-Allocators'!$B$9:$B$17,0)))
)</f>
        <v>0</v>
      </c>
      <c r="Q83" s="14">
        <f>IF($D83=0,0,$D83*
IFERROR(INDEX(Q$320:Q$343,MATCH($F83,$B$320:$B$343,0))/INDEX($D$320:$D$343,MATCH($F83,$B$320:$B$343,0)),
INDEX('Input-Allocators'!N$9:N$17,MATCH($F83,'Input-Allocators'!$B$9:$B$17,0)))
)</f>
        <v>0</v>
      </c>
      <c r="R83" s="14">
        <f>IF($D83=0,0,$D83*
IFERROR(INDEX(R$320:R$343,MATCH($F83,$B$320:$B$343,0))/INDEX($D$320:$D$343,MATCH($F83,$B$320:$B$343,0)),
INDEX('Input-Allocators'!O$9:O$17,MATCH($F83,'Input-Allocators'!$B$9:$B$17,0)))
)</f>
        <v>0</v>
      </c>
    </row>
    <row r="84" spans="1:18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>
        <f t="shared" si="13"/>
        <v>0</v>
      </c>
      <c r="F84" s="3"/>
      <c r="G84" s="14"/>
      <c r="H84" s="14"/>
      <c r="I84" s="14"/>
      <c r="J84" s="14"/>
      <c r="K84" s="14"/>
      <c r="L84" s="14">
        <f>IF($D84=0,0,$D84*
IFERROR(INDEX(L$320:L$343,MATCH($F84,$B$320:$B$343,0))/INDEX($D$320:$D$343,MATCH($F84,$B$320:$B$343,0)),
INDEX('Input-Allocators'!I$9:I$17,MATCH($F84,'Input-Allocators'!$B$9:$B$17,0)))
)</f>
        <v>0</v>
      </c>
      <c r="M84" s="14">
        <f>IF($D84=0,0,$D84*
IFERROR(INDEX(M$320:M$343,MATCH($F84,$B$320:$B$343,0))/INDEX($D$320:$D$343,MATCH($F84,$B$320:$B$343,0)),
INDEX('Input-Allocators'!J$9:J$17,MATCH($F84,'Input-Allocators'!$B$9:$B$17,0)))
)</f>
        <v>0</v>
      </c>
      <c r="N84" s="14">
        <f>IF($D84=0,0,$D84*
IFERROR(INDEX(N$320:N$343,MATCH($F84,$B$320:$B$343,0))/INDEX($D$320:$D$343,MATCH($F84,$B$320:$B$343,0)),
INDEX('Input-Allocators'!K$9:K$17,MATCH($F84,'Input-Allocators'!$B$9:$B$17,0)))
)</f>
        <v>0</v>
      </c>
      <c r="O84" s="14">
        <f>IF($D84=0,0,$D84*
IFERROR(INDEX(O$320:O$343,MATCH($F84,$B$320:$B$343,0))/INDEX($D$320:$D$343,MATCH($F84,$B$320:$B$343,0)),
INDEX('Input-Allocators'!L$9:L$17,MATCH($F84,'Input-Allocators'!$B$9:$B$17,0)))
)</f>
        <v>0</v>
      </c>
      <c r="P84" s="14">
        <f>IF($D84=0,0,$D84*
IFERROR(INDEX(P$320:P$343,MATCH($F84,$B$320:$B$343,0))/INDEX($D$320:$D$343,MATCH($F84,$B$320:$B$343,0)),
INDEX('Input-Allocators'!M$9:M$17,MATCH($F84,'Input-Allocators'!$B$9:$B$17,0)))
)</f>
        <v>0</v>
      </c>
      <c r="Q84" s="14">
        <f>IF($D84=0,0,$D84*
IFERROR(INDEX(Q$320:Q$343,MATCH($F84,$B$320:$B$343,0))/INDEX($D$320:$D$343,MATCH($F84,$B$320:$B$343,0)),
INDEX('Input-Allocators'!N$9:N$17,MATCH($F84,'Input-Allocators'!$B$9:$B$17,0)))
)</f>
        <v>0</v>
      </c>
      <c r="R84" s="14">
        <f>IF($D84=0,0,$D84*
IFERROR(INDEX(R$320:R$343,MATCH($F84,$B$320:$B$343,0))/INDEX($D$320:$D$343,MATCH($F84,$B$320:$B$343,0)),
INDEX('Input-Allocators'!O$9:O$17,MATCH($F84,'Input-Allocators'!$B$9:$B$17,0)))
)</f>
        <v>0</v>
      </c>
    </row>
    <row r="85" spans="1:18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>'Input-Accounts'!$D85</f>
        <v>-2840.0320000000002</v>
      </c>
      <c r="E85" s="14">
        <f t="shared" si="13"/>
        <v>0</v>
      </c>
      <c r="F85" s="3" t="str">
        <f>IF(D85=0,"-",IF('Input-Accounts'!$E85&lt;&gt;0,'Input-Accounts'!$E85,'Input-Accounts'!$F85))</f>
        <v>DISTRIBUTION</v>
      </c>
      <c r="G85" s="14">
        <f>IF($D85=0,0,$D85*
IFERROR(INDEX(G$320:G$343,MATCH($F85,$B$320:$B$343,0))/INDEX($D$320:$D$343,MATCH($F85,$B$320:$B$343,0)),
INDEX('Input-Allocators'!D$9:D$17,MATCH($F85,'Input-Allocators'!$B$9:$B$17,0)))
)</f>
        <v>0</v>
      </c>
      <c r="H85" s="14">
        <f>IF($D85=0,0,$D85*
IFERROR(INDEX(H$320:H$343,MATCH($F85,$B$320:$B$343,0))/INDEX($D$320:$D$343,MATCH($F85,$B$320:$B$343,0)),
INDEX('Input-Allocators'!E$9:E$17,MATCH($F85,'Input-Allocators'!$B$9:$B$17,0)))
)</f>
        <v>0</v>
      </c>
      <c r="I85" s="14">
        <f>IF($D85=0,0,$D85*
IFERROR(INDEX(I$320:I$343,MATCH($F85,$B$320:$B$343,0))/INDEX($D$320:$D$343,MATCH($F85,$B$320:$B$343,0)),
INDEX('Input-Allocators'!F$9:F$17,MATCH($F85,'Input-Allocators'!$B$9:$B$17,0)))
)</f>
        <v>-2840.0320000000002</v>
      </c>
      <c r="J85" s="14">
        <f>IF($D85=0,0,$D85*
IFERROR(INDEX(J$320:J$343,MATCH($F85,$B$320:$B$343,0))/INDEX($D$320:$D$343,MATCH($F85,$B$320:$B$343,0)),
INDEX('Input-Allocators'!G$9:G$17,MATCH($F85,'Input-Allocators'!$B$9:$B$17,0)))
)</f>
        <v>0</v>
      </c>
      <c r="K85" s="14">
        <f>IF($D85=0,0,$D85*
IFERROR(INDEX(K$320:K$343,MATCH($F85,$B$320:$B$343,0))/INDEX($D$320:$D$343,MATCH($F85,$B$320:$B$343,0)),
INDEX('Input-Allocators'!H$9:H$17,MATCH($F85,'Input-Allocators'!$B$9:$B$17,0)))
)</f>
        <v>0</v>
      </c>
      <c r="L85" s="14">
        <f>IF($D85=0,0,$D85*
IFERROR(INDEX(L$320:L$343,MATCH($F85,$B$320:$B$343,0))/INDEX($D$320:$D$343,MATCH($F85,$B$320:$B$343,0)),
INDEX('Input-Allocators'!I$9:I$17,MATCH($F85,'Input-Allocators'!$B$9:$B$17,0)))
)</f>
        <v>0</v>
      </c>
      <c r="M85" s="14">
        <f>IF($D85=0,0,$D85*
IFERROR(INDEX(M$320:M$343,MATCH($F85,$B$320:$B$343,0))/INDEX($D$320:$D$343,MATCH($F85,$B$320:$B$343,0)),
INDEX('Input-Allocators'!J$9:J$17,MATCH($F85,'Input-Allocators'!$B$9:$B$17,0)))
)</f>
        <v>0</v>
      </c>
      <c r="N85" s="14">
        <f>IF($D85=0,0,$D85*
IFERROR(INDEX(N$320:N$343,MATCH($F85,$B$320:$B$343,0))/INDEX($D$320:$D$343,MATCH($F85,$B$320:$B$343,0)),
INDEX('Input-Allocators'!K$9:K$17,MATCH($F85,'Input-Allocators'!$B$9:$B$17,0)))
)</f>
        <v>0</v>
      </c>
      <c r="O85" s="14">
        <f>IF($D85=0,0,$D85*
IFERROR(INDEX(O$320:O$343,MATCH($F85,$B$320:$B$343,0))/INDEX($D$320:$D$343,MATCH($F85,$B$320:$B$343,0)),
INDEX('Input-Allocators'!L$9:L$17,MATCH($F85,'Input-Allocators'!$B$9:$B$17,0)))
)</f>
        <v>0</v>
      </c>
      <c r="P85" s="14">
        <f>IF($D85=0,0,$D85*
IFERROR(INDEX(P$320:P$343,MATCH($F85,$B$320:$B$343,0))/INDEX($D$320:$D$343,MATCH($F85,$B$320:$B$343,0)),
INDEX('Input-Allocators'!M$9:M$17,MATCH($F85,'Input-Allocators'!$B$9:$B$17,0)))
)</f>
        <v>0</v>
      </c>
      <c r="Q85" s="14">
        <f>IF($D85=0,0,$D85*
IFERROR(INDEX(Q$320:Q$343,MATCH($F85,$B$320:$B$343,0))/INDEX($D$320:$D$343,MATCH($F85,$B$320:$B$343,0)),
INDEX('Input-Allocators'!N$9:N$17,MATCH($F85,'Input-Allocators'!$B$9:$B$17,0)))
)</f>
        <v>0</v>
      </c>
      <c r="R85" s="14">
        <f>IF($D85=0,0,$D85*
IFERROR(INDEX(R$320:R$343,MATCH($F85,$B$320:$B$343,0))/INDEX($D$320:$D$343,MATCH($F85,$B$320:$B$343,0)),
INDEX('Input-Allocators'!O$9:O$17,MATCH($F85,'Input-Allocators'!$B$9:$B$17,0)))
)</f>
        <v>0</v>
      </c>
    </row>
    <row r="86" spans="1:18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>'Input-Accounts'!$D86</f>
        <v>-5375.5910000000003</v>
      </c>
      <c r="E86" s="14">
        <f t="shared" si="13"/>
        <v>0</v>
      </c>
      <c r="F86" s="3" t="str">
        <f>IF(D86=0,"-",IF('Input-Accounts'!$E86&lt;&gt;0,'Input-Accounts'!$E86,'Input-Accounts'!$F86))</f>
        <v>INT_DIST_SUBTOTAL</v>
      </c>
      <c r="G86" s="14">
        <f>IF($D86=0,0,$D86*
IFERROR(INDEX(G$320:G$343,MATCH($F86,$B$320:$B$343,0))/INDEX($D$320:$D$343,MATCH($F86,$B$320:$B$343,0)),
INDEX('Input-Allocators'!D$9:D$17,MATCH($F86,'Input-Allocators'!$B$9:$B$17,0)))
)</f>
        <v>0</v>
      </c>
      <c r="H86" s="14">
        <f>IF($D86=0,0,$D86*
IFERROR(INDEX(H$320:H$343,MATCH($F86,$B$320:$B$343,0))/INDEX($D$320:$D$343,MATCH($F86,$B$320:$B$343,0)),
INDEX('Input-Allocators'!E$9:E$17,MATCH($F86,'Input-Allocators'!$B$9:$B$17,0)))
)</f>
        <v>0</v>
      </c>
      <c r="I86" s="14">
        <f>IF($D86=0,0,$D86*
IFERROR(INDEX(I$320:I$343,MATCH($F86,$B$320:$B$343,0))/INDEX($D$320:$D$343,MATCH($F86,$B$320:$B$343,0)),
INDEX('Input-Allocators'!F$9:F$17,MATCH($F86,'Input-Allocators'!$B$9:$B$17,0)))
)</f>
        <v>-3170.9471989838858</v>
      </c>
      <c r="J86" s="14">
        <f>IF($D86=0,0,$D86*
IFERROR(INDEX(J$320:J$343,MATCH($F86,$B$320:$B$343,0))/INDEX($D$320:$D$343,MATCH($F86,$B$320:$B$343,0)),
INDEX('Input-Allocators'!G$9:G$17,MATCH($F86,'Input-Allocators'!$B$9:$B$17,0)))
)</f>
        <v>-2204.6438010161146</v>
      </c>
      <c r="K86" s="14">
        <f>IF($D86=0,0,$D86*
IFERROR(INDEX(K$320:K$343,MATCH($F86,$B$320:$B$343,0))/INDEX($D$320:$D$343,MATCH($F86,$B$320:$B$343,0)),
INDEX('Input-Allocators'!H$9:H$17,MATCH($F86,'Input-Allocators'!$B$9:$B$17,0)))
)</f>
        <v>0</v>
      </c>
      <c r="L86" s="14">
        <f>IF($D86=0,0,$D86*
IFERROR(INDEX(L$320:L$343,MATCH($F86,$B$320:$B$343,0))/INDEX($D$320:$D$343,MATCH($F86,$B$320:$B$343,0)),
INDEX('Input-Allocators'!I$9:I$17,MATCH($F86,'Input-Allocators'!$B$9:$B$17,0)))
)</f>
        <v>0</v>
      </c>
      <c r="M86" s="14">
        <f>IF($D86=0,0,$D86*
IFERROR(INDEX(M$320:M$343,MATCH($F86,$B$320:$B$343,0))/INDEX($D$320:$D$343,MATCH($F86,$B$320:$B$343,0)),
INDEX('Input-Allocators'!J$9:J$17,MATCH($F86,'Input-Allocators'!$B$9:$B$17,0)))
)</f>
        <v>0</v>
      </c>
      <c r="N86" s="14">
        <f>IF($D86=0,0,$D86*
IFERROR(INDEX(N$320:N$343,MATCH($F86,$B$320:$B$343,0))/INDEX($D$320:$D$343,MATCH($F86,$B$320:$B$343,0)),
INDEX('Input-Allocators'!K$9:K$17,MATCH($F86,'Input-Allocators'!$B$9:$B$17,0)))
)</f>
        <v>0</v>
      </c>
      <c r="O86" s="14">
        <f>IF($D86=0,0,$D86*
IFERROR(INDEX(O$320:O$343,MATCH($F86,$B$320:$B$343,0))/INDEX($D$320:$D$343,MATCH($F86,$B$320:$B$343,0)),
INDEX('Input-Allocators'!L$9:L$17,MATCH($F86,'Input-Allocators'!$B$9:$B$17,0)))
)</f>
        <v>0</v>
      </c>
      <c r="P86" s="14">
        <f>IF($D86=0,0,$D86*
IFERROR(INDEX(P$320:P$343,MATCH($F86,$B$320:$B$343,0))/INDEX($D$320:$D$343,MATCH($F86,$B$320:$B$343,0)),
INDEX('Input-Allocators'!M$9:M$17,MATCH($F86,'Input-Allocators'!$B$9:$B$17,0)))
)</f>
        <v>0</v>
      </c>
      <c r="Q86" s="14">
        <f>IF($D86=0,0,$D86*
IFERROR(INDEX(Q$320:Q$343,MATCH($F86,$B$320:$B$343,0))/INDEX($D$320:$D$343,MATCH($F86,$B$320:$B$343,0)),
INDEX('Input-Allocators'!N$9:N$17,MATCH($F86,'Input-Allocators'!$B$9:$B$17,0)))
)</f>
        <v>0</v>
      </c>
      <c r="R86" s="14">
        <f>IF($D86=0,0,$D86*
IFERROR(INDEX(R$320:R$343,MATCH($F86,$B$320:$B$343,0))/INDEX($D$320:$D$343,MATCH($F86,$B$320:$B$343,0)),
INDEX('Input-Allocators'!O$9:O$17,MATCH($F86,'Input-Allocators'!$B$9:$B$17,0)))
)</f>
        <v>0</v>
      </c>
    </row>
    <row r="87" spans="1:18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>'Input-Accounts'!$D87</f>
        <v>-108511.145</v>
      </c>
      <c r="E87" s="14">
        <f t="shared" si="13"/>
        <v>0</v>
      </c>
      <c r="F87" s="3" t="str">
        <f>IF(D87=0,"-",IF('Input-Accounts'!$E87&lt;&gt;0,'Input-Accounts'!$E87,'Input-Accounts'!$F87))</f>
        <v>DISTRIBUTION</v>
      </c>
      <c r="G87" s="14">
        <f>IF($D87=0,0,$D87*
IFERROR(INDEX(G$320:G$343,MATCH($F87,$B$320:$B$343,0))/INDEX($D$320:$D$343,MATCH($F87,$B$320:$B$343,0)),
INDEX('Input-Allocators'!D$9:D$17,MATCH($F87,'Input-Allocators'!$B$9:$B$17,0)))
)</f>
        <v>0</v>
      </c>
      <c r="H87" s="14">
        <f>IF($D87=0,0,$D87*
IFERROR(INDEX(H$320:H$343,MATCH($F87,$B$320:$B$343,0))/INDEX($D$320:$D$343,MATCH($F87,$B$320:$B$343,0)),
INDEX('Input-Allocators'!E$9:E$17,MATCH($F87,'Input-Allocators'!$B$9:$B$17,0)))
)</f>
        <v>0</v>
      </c>
      <c r="I87" s="14">
        <f>IF($D87=0,0,$D87*
IFERROR(INDEX(I$320:I$343,MATCH($F87,$B$320:$B$343,0))/INDEX($D$320:$D$343,MATCH($F87,$B$320:$B$343,0)),
INDEX('Input-Allocators'!F$9:F$17,MATCH($F87,'Input-Allocators'!$B$9:$B$17,0)))
)</f>
        <v>-108511.145</v>
      </c>
      <c r="J87" s="14">
        <f>IF($D87=0,0,$D87*
IFERROR(INDEX(J$320:J$343,MATCH($F87,$B$320:$B$343,0))/INDEX($D$320:$D$343,MATCH($F87,$B$320:$B$343,0)),
INDEX('Input-Allocators'!G$9:G$17,MATCH($F87,'Input-Allocators'!$B$9:$B$17,0)))
)</f>
        <v>0</v>
      </c>
      <c r="K87" s="14">
        <f>IF($D87=0,0,$D87*
IFERROR(INDEX(K$320:K$343,MATCH($F87,$B$320:$B$343,0))/INDEX($D$320:$D$343,MATCH($F87,$B$320:$B$343,0)),
INDEX('Input-Allocators'!H$9:H$17,MATCH($F87,'Input-Allocators'!$B$9:$B$17,0)))
)</f>
        <v>0</v>
      </c>
      <c r="L87" s="14">
        <f>IF($D87=0,0,$D87*
IFERROR(INDEX(L$320:L$343,MATCH($F87,$B$320:$B$343,0))/INDEX($D$320:$D$343,MATCH($F87,$B$320:$B$343,0)),
INDEX('Input-Allocators'!I$9:I$17,MATCH($F87,'Input-Allocators'!$B$9:$B$17,0)))
)</f>
        <v>0</v>
      </c>
      <c r="M87" s="14">
        <f>IF($D87=0,0,$D87*
IFERROR(INDEX(M$320:M$343,MATCH($F87,$B$320:$B$343,0))/INDEX($D$320:$D$343,MATCH($F87,$B$320:$B$343,0)),
INDEX('Input-Allocators'!J$9:J$17,MATCH($F87,'Input-Allocators'!$B$9:$B$17,0)))
)</f>
        <v>0</v>
      </c>
      <c r="N87" s="14">
        <f>IF($D87=0,0,$D87*
IFERROR(INDEX(N$320:N$343,MATCH($F87,$B$320:$B$343,0))/INDEX($D$320:$D$343,MATCH($F87,$B$320:$B$343,0)),
INDEX('Input-Allocators'!K$9:K$17,MATCH($F87,'Input-Allocators'!$B$9:$B$17,0)))
)</f>
        <v>0</v>
      </c>
      <c r="O87" s="14">
        <f>IF($D87=0,0,$D87*
IFERROR(INDEX(O$320:O$343,MATCH($F87,$B$320:$B$343,0))/INDEX($D$320:$D$343,MATCH($F87,$B$320:$B$343,0)),
INDEX('Input-Allocators'!L$9:L$17,MATCH($F87,'Input-Allocators'!$B$9:$B$17,0)))
)</f>
        <v>0</v>
      </c>
      <c r="P87" s="14">
        <f>IF($D87=0,0,$D87*
IFERROR(INDEX(P$320:P$343,MATCH($F87,$B$320:$B$343,0))/INDEX($D$320:$D$343,MATCH($F87,$B$320:$B$343,0)),
INDEX('Input-Allocators'!M$9:M$17,MATCH($F87,'Input-Allocators'!$B$9:$B$17,0)))
)</f>
        <v>0</v>
      </c>
      <c r="Q87" s="14">
        <f>IF($D87=0,0,$D87*
IFERROR(INDEX(Q$320:Q$343,MATCH($F87,$B$320:$B$343,0))/INDEX($D$320:$D$343,MATCH($F87,$B$320:$B$343,0)),
INDEX('Input-Allocators'!N$9:N$17,MATCH($F87,'Input-Allocators'!$B$9:$B$17,0)))
)</f>
        <v>0</v>
      </c>
      <c r="R87" s="14">
        <f>IF($D87=0,0,$D87*
IFERROR(INDEX(R$320:R$343,MATCH($F87,$B$320:$B$343,0))/INDEX($D$320:$D$343,MATCH($F87,$B$320:$B$343,0)),
INDEX('Input-Allocators'!O$9:O$17,MATCH($F87,'Input-Allocators'!$B$9:$B$17,0)))
)</f>
        <v>0</v>
      </c>
    </row>
    <row r="88" spans="1:18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>'Input-Accounts'!$D88</f>
        <v>-4458.5129999999999</v>
      </c>
      <c r="E88" s="14">
        <f t="shared" ref="E88:E95" si="15">IFERROR(IF(D88="",0,IF(D88=0,0,IF(ABS(D88-SUM($G88:$R88))&lt;Check_Limit,0,1))),1)</f>
        <v>0</v>
      </c>
      <c r="F88" s="3" t="str">
        <f>IF(D88=0,"-",IF('Input-Accounts'!$E88&lt;&gt;0,'Input-Accounts'!$E88,'Input-Accounts'!$F88))</f>
        <v>DISTRIBUTION</v>
      </c>
      <c r="G88" s="14">
        <f>IF($D88=0,0,$D88*
IFERROR(INDEX(G$320:G$343,MATCH($F88,$B$320:$B$343,0))/INDEX($D$320:$D$343,MATCH($F88,$B$320:$B$343,0)),
INDEX('Input-Allocators'!D$9:D$17,MATCH($F88,'Input-Allocators'!$B$9:$B$17,0)))
)</f>
        <v>0</v>
      </c>
      <c r="H88" s="14">
        <f>IF($D88=0,0,$D88*
IFERROR(INDEX(H$320:H$343,MATCH($F88,$B$320:$B$343,0))/INDEX($D$320:$D$343,MATCH($F88,$B$320:$B$343,0)),
INDEX('Input-Allocators'!E$9:E$17,MATCH($F88,'Input-Allocators'!$B$9:$B$17,0)))
)</f>
        <v>0</v>
      </c>
      <c r="I88" s="14">
        <f>IF($D88=0,0,$D88*
IFERROR(INDEX(I$320:I$343,MATCH($F88,$B$320:$B$343,0))/INDEX($D$320:$D$343,MATCH($F88,$B$320:$B$343,0)),
INDEX('Input-Allocators'!F$9:F$17,MATCH($F88,'Input-Allocators'!$B$9:$B$17,0)))
)</f>
        <v>-4458.5129999999999</v>
      </c>
      <c r="J88" s="14">
        <f>IF($D88=0,0,$D88*
IFERROR(INDEX(J$320:J$343,MATCH($F88,$B$320:$B$343,0))/INDEX($D$320:$D$343,MATCH($F88,$B$320:$B$343,0)),
INDEX('Input-Allocators'!G$9:G$17,MATCH($F88,'Input-Allocators'!$B$9:$B$17,0)))
)</f>
        <v>0</v>
      </c>
      <c r="K88" s="14">
        <f>IF($D88=0,0,$D88*
IFERROR(INDEX(K$320:K$343,MATCH($F88,$B$320:$B$343,0))/INDEX($D$320:$D$343,MATCH($F88,$B$320:$B$343,0)),
INDEX('Input-Allocators'!H$9:H$17,MATCH($F88,'Input-Allocators'!$B$9:$B$17,0)))
)</f>
        <v>0</v>
      </c>
      <c r="L88" s="14">
        <f>IF($D88=0,0,$D88*
IFERROR(INDEX(L$320:L$343,MATCH($F88,$B$320:$B$343,0))/INDEX($D$320:$D$343,MATCH($F88,$B$320:$B$343,0)),
INDEX('Input-Allocators'!I$9:I$17,MATCH($F88,'Input-Allocators'!$B$9:$B$17,0)))
)</f>
        <v>0</v>
      </c>
      <c r="M88" s="14">
        <f>IF($D88=0,0,$D88*
IFERROR(INDEX(M$320:M$343,MATCH($F88,$B$320:$B$343,0))/INDEX($D$320:$D$343,MATCH($F88,$B$320:$B$343,0)),
INDEX('Input-Allocators'!J$9:J$17,MATCH($F88,'Input-Allocators'!$B$9:$B$17,0)))
)</f>
        <v>0</v>
      </c>
      <c r="N88" s="14">
        <f>IF($D88=0,0,$D88*
IFERROR(INDEX(N$320:N$343,MATCH($F88,$B$320:$B$343,0))/INDEX($D$320:$D$343,MATCH($F88,$B$320:$B$343,0)),
INDEX('Input-Allocators'!K$9:K$17,MATCH($F88,'Input-Allocators'!$B$9:$B$17,0)))
)</f>
        <v>0</v>
      </c>
      <c r="O88" s="14">
        <f>IF($D88=0,0,$D88*
IFERROR(INDEX(O$320:O$343,MATCH($F88,$B$320:$B$343,0))/INDEX($D$320:$D$343,MATCH($F88,$B$320:$B$343,0)),
INDEX('Input-Allocators'!L$9:L$17,MATCH($F88,'Input-Allocators'!$B$9:$B$17,0)))
)</f>
        <v>0</v>
      </c>
      <c r="P88" s="14">
        <f>IF($D88=0,0,$D88*
IFERROR(INDEX(P$320:P$343,MATCH($F88,$B$320:$B$343,0))/INDEX($D$320:$D$343,MATCH($F88,$B$320:$B$343,0)),
INDEX('Input-Allocators'!M$9:M$17,MATCH($F88,'Input-Allocators'!$B$9:$B$17,0)))
)</f>
        <v>0</v>
      </c>
      <c r="Q88" s="14">
        <f>IF($D88=0,0,$D88*
IFERROR(INDEX(Q$320:Q$343,MATCH($F88,$B$320:$B$343,0))/INDEX($D$320:$D$343,MATCH($F88,$B$320:$B$343,0)),
INDEX('Input-Allocators'!N$9:N$17,MATCH($F88,'Input-Allocators'!$B$9:$B$17,0)))
)</f>
        <v>0</v>
      </c>
      <c r="R88" s="14">
        <f>IF($D88=0,0,$D88*
IFERROR(INDEX(R$320:R$343,MATCH($F88,$B$320:$B$343,0))/INDEX($D$320:$D$343,MATCH($F88,$B$320:$B$343,0)),
INDEX('Input-Allocators'!O$9:O$17,MATCH($F88,'Input-Allocators'!$B$9:$B$17,0)))
)</f>
        <v>0</v>
      </c>
    </row>
    <row r="89" spans="1:18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>'Input-Accounts'!$D89</f>
        <v>0</v>
      </c>
      <c r="E89" s="14">
        <f t="shared" si="15"/>
        <v>0</v>
      </c>
      <c r="F89" s="3" t="str">
        <f>IF(D89=0,"-",IF('Input-Accounts'!$E89&lt;&gt;0,'Input-Accounts'!$E89,'Input-Accounts'!$F89))</f>
        <v>-</v>
      </c>
      <c r="G89" s="14">
        <f>IF($D89=0,0,$D89*
IFERROR(INDEX(G$320:G$343,MATCH($F89,$B$320:$B$343,0))/INDEX($D$320:$D$343,MATCH($F89,$B$320:$B$343,0)),
INDEX('Input-Allocators'!D$9:D$17,MATCH($F89,'Input-Allocators'!$B$9:$B$17,0)))
)</f>
        <v>0</v>
      </c>
      <c r="H89" s="14">
        <f>IF($D89=0,0,$D89*
IFERROR(INDEX(H$320:H$343,MATCH($F89,$B$320:$B$343,0))/INDEX($D$320:$D$343,MATCH($F89,$B$320:$B$343,0)),
INDEX('Input-Allocators'!E$9:E$17,MATCH($F89,'Input-Allocators'!$B$9:$B$17,0)))
)</f>
        <v>0</v>
      </c>
      <c r="I89" s="14">
        <f>IF($D89=0,0,$D89*
IFERROR(INDEX(I$320:I$343,MATCH($F89,$B$320:$B$343,0))/INDEX($D$320:$D$343,MATCH($F89,$B$320:$B$343,0)),
INDEX('Input-Allocators'!F$9:F$17,MATCH($F89,'Input-Allocators'!$B$9:$B$17,0)))
)</f>
        <v>0</v>
      </c>
      <c r="J89" s="14">
        <f>IF($D89=0,0,$D89*
IFERROR(INDEX(J$320:J$343,MATCH($F89,$B$320:$B$343,0))/INDEX($D$320:$D$343,MATCH($F89,$B$320:$B$343,0)),
INDEX('Input-Allocators'!G$9:G$17,MATCH($F89,'Input-Allocators'!$B$9:$B$17,0)))
)</f>
        <v>0</v>
      </c>
      <c r="K89" s="14">
        <f>IF($D89=0,0,$D89*
IFERROR(INDEX(K$320:K$343,MATCH($F89,$B$320:$B$343,0))/INDEX($D$320:$D$343,MATCH($F89,$B$320:$B$343,0)),
INDEX('Input-Allocators'!H$9:H$17,MATCH($F89,'Input-Allocators'!$B$9:$B$17,0)))
)</f>
        <v>0</v>
      </c>
      <c r="L89" s="14">
        <f>IF($D89=0,0,$D89*
IFERROR(INDEX(L$320:L$343,MATCH($F89,$B$320:$B$343,0))/INDEX($D$320:$D$343,MATCH($F89,$B$320:$B$343,0)),
INDEX('Input-Allocators'!I$9:I$17,MATCH($F89,'Input-Allocators'!$B$9:$B$17,0)))
)</f>
        <v>0</v>
      </c>
      <c r="M89" s="14">
        <f>IF($D89=0,0,$D89*
IFERROR(INDEX(M$320:M$343,MATCH($F89,$B$320:$B$343,0))/INDEX($D$320:$D$343,MATCH($F89,$B$320:$B$343,0)),
INDEX('Input-Allocators'!J$9:J$17,MATCH($F89,'Input-Allocators'!$B$9:$B$17,0)))
)</f>
        <v>0</v>
      </c>
      <c r="N89" s="14">
        <f>IF($D89=0,0,$D89*
IFERROR(INDEX(N$320:N$343,MATCH($F89,$B$320:$B$343,0))/INDEX($D$320:$D$343,MATCH($F89,$B$320:$B$343,0)),
INDEX('Input-Allocators'!K$9:K$17,MATCH($F89,'Input-Allocators'!$B$9:$B$17,0)))
)</f>
        <v>0</v>
      </c>
      <c r="O89" s="14">
        <f>IF($D89=0,0,$D89*
IFERROR(INDEX(O$320:O$343,MATCH($F89,$B$320:$B$343,0))/INDEX($D$320:$D$343,MATCH($F89,$B$320:$B$343,0)),
INDEX('Input-Allocators'!L$9:L$17,MATCH($F89,'Input-Allocators'!$B$9:$B$17,0)))
)</f>
        <v>0</v>
      </c>
      <c r="P89" s="14">
        <f>IF($D89=0,0,$D89*
IFERROR(INDEX(P$320:P$343,MATCH($F89,$B$320:$B$343,0))/INDEX($D$320:$D$343,MATCH($F89,$B$320:$B$343,0)),
INDEX('Input-Allocators'!M$9:M$17,MATCH($F89,'Input-Allocators'!$B$9:$B$17,0)))
)</f>
        <v>0</v>
      </c>
      <c r="Q89" s="14">
        <f>IF($D89=0,0,$D89*
IFERROR(INDEX(Q$320:Q$343,MATCH($F89,$B$320:$B$343,0))/INDEX($D$320:$D$343,MATCH($F89,$B$320:$B$343,0)),
INDEX('Input-Allocators'!N$9:N$17,MATCH($F89,'Input-Allocators'!$B$9:$B$17,0)))
)</f>
        <v>0</v>
      </c>
      <c r="R89" s="14">
        <f>IF($D89=0,0,$D89*
IFERROR(INDEX(R$320:R$343,MATCH($F89,$B$320:$B$343,0))/INDEX($D$320:$D$343,MATCH($F89,$B$320:$B$343,0)),
INDEX('Input-Allocators'!O$9:O$17,MATCH($F89,'Input-Allocators'!$B$9:$B$17,0)))
)</f>
        <v>0</v>
      </c>
    </row>
    <row r="90" spans="1:18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>'Input-Accounts'!$D90</f>
        <v>-85245</v>
      </c>
      <c r="E90" s="14">
        <f t="shared" si="15"/>
        <v>0</v>
      </c>
      <c r="F90" s="3" t="str">
        <f>IF(D90=0,"-",IF('Input-Accounts'!$E90&lt;&gt;0,'Input-Accounts'!$E90,'Input-Accounts'!$F90))</f>
        <v>CUSTOMER</v>
      </c>
      <c r="G90" s="14">
        <f>IF($D90=0,0,$D90*
IFERROR(INDEX(G$320:G$343,MATCH($F90,$B$320:$B$343,0))/INDEX($D$320:$D$343,MATCH($F90,$B$320:$B$343,0)),
INDEX('Input-Allocators'!D$9:D$17,MATCH($F90,'Input-Allocators'!$B$9:$B$17,0)))
)</f>
        <v>0</v>
      </c>
      <c r="H90" s="14">
        <f>IF($D90=0,0,$D90*
IFERROR(INDEX(H$320:H$343,MATCH($F90,$B$320:$B$343,0))/INDEX($D$320:$D$343,MATCH($F90,$B$320:$B$343,0)),
INDEX('Input-Allocators'!E$9:E$17,MATCH($F90,'Input-Allocators'!$B$9:$B$17,0)))
)</f>
        <v>0</v>
      </c>
      <c r="I90" s="14">
        <f>IF($D90=0,0,$D90*
IFERROR(INDEX(I$320:I$343,MATCH($F90,$B$320:$B$343,0))/INDEX($D$320:$D$343,MATCH($F90,$B$320:$B$343,0)),
INDEX('Input-Allocators'!F$9:F$17,MATCH($F90,'Input-Allocators'!$B$9:$B$17,0)))
)</f>
        <v>0</v>
      </c>
      <c r="J90" s="14">
        <f>IF($D90=0,0,$D90*
IFERROR(INDEX(J$320:J$343,MATCH($F90,$B$320:$B$343,0))/INDEX($D$320:$D$343,MATCH($F90,$B$320:$B$343,0)),
INDEX('Input-Allocators'!G$9:G$17,MATCH($F90,'Input-Allocators'!$B$9:$B$17,0)))
)</f>
        <v>-85245</v>
      </c>
      <c r="K90" s="14">
        <f>IF($D90=0,0,$D90*
IFERROR(INDEX(K$320:K$343,MATCH($F90,$B$320:$B$343,0))/INDEX($D$320:$D$343,MATCH($F90,$B$320:$B$343,0)),
INDEX('Input-Allocators'!H$9:H$17,MATCH($F90,'Input-Allocators'!$B$9:$B$17,0)))
)</f>
        <v>0</v>
      </c>
      <c r="L90" s="14">
        <f>IF($D90=0,0,$D90*
IFERROR(INDEX(L$320:L$343,MATCH($F90,$B$320:$B$343,0))/INDEX($D$320:$D$343,MATCH($F90,$B$320:$B$343,0)),
INDEX('Input-Allocators'!I$9:I$17,MATCH($F90,'Input-Allocators'!$B$9:$B$17,0)))
)</f>
        <v>0</v>
      </c>
      <c r="M90" s="14">
        <f>IF($D90=0,0,$D90*
IFERROR(INDEX(M$320:M$343,MATCH($F90,$B$320:$B$343,0))/INDEX($D$320:$D$343,MATCH($F90,$B$320:$B$343,0)),
INDEX('Input-Allocators'!J$9:J$17,MATCH($F90,'Input-Allocators'!$B$9:$B$17,0)))
)</f>
        <v>0</v>
      </c>
      <c r="N90" s="14">
        <f>IF($D90=0,0,$D90*
IFERROR(INDEX(N$320:N$343,MATCH($F90,$B$320:$B$343,0))/INDEX($D$320:$D$343,MATCH($F90,$B$320:$B$343,0)),
INDEX('Input-Allocators'!K$9:K$17,MATCH($F90,'Input-Allocators'!$B$9:$B$17,0)))
)</f>
        <v>0</v>
      </c>
      <c r="O90" s="14">
        <f>IF($D90=0,0,$D90*
IFERROR(INDEX(O$320:O$343,MATCH($F90,$B$320:$B$343,0))/INDEX($D$320:$D$343,MATCH($F90,$B$320:$B$343,0)),
INDEX('Input-Allocators'!L$9:L$17,MATCH($F90,'Input-Allocators'!$B$9:$B$17,0)))
)</f>
        <v>0</v>
      </c>
      <c r="P90" s="14">
        <f>IF($D90=0,0,$D90*
IFERROR(INDEX(P$320:P$343,MATCH($F90,$B$320:$B$343,0))/INDEX($D$320:$D$343,MATCH($F90,$B$320:$B$343,0)),
INDEX('Input-Allocators'!M$9:M$17,MATCH($F90,'Input-Allocators'!$B$9:$B$17,0)))
)</f>
        <v>0</v>
      </c>
      <c r="Q90" s="14">
        <f>IF($D90=0,0,$D90*
IFERROR(INDEX(Q$320:Q$343,MATCH($F90,$B$320:$B$343,0))/INDEX($D$320:$D$343,MATCH($F90,$B$320:$B$343,0)),
INDEX('Input-Allocators'!N$9:N$17,MATCH($F90,'Input-Allocators'!$B$9:$B$17,0)))
)</f>
        <v>0</v>
      </c>
      <c r="R90" s="14">
        <f>IF($D90=0,0,$D90*
IFERROR(INDEX(R$320:R$343,MATCH($F90,$B$320:$B$343,0))/INDEX($D$320:$D$343,MATCH($F90,$B$320:$B$343,0)),
INDEX('Input-Allocators'!O$9:O$17,MATCH($F90,'Input-Allocators'!$B$9:$B$17,0)))
)</f>
        <v>0</v>
      </c>
    </row>
    <row r="91" spans="1:18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>'Input-Accounts'!$D91</f>
        <v>-6419.8879999999999</v>
      </c>
      <c r="E91" s="14">
        <f t="shared" si="15"/>
        <v>0</v>
      </c>
      <c r="F91" s="3" t="str">
        <f>IF(D91=0,"-",IF('Input-Accounts'!$E91&lt;&gt;0,'Input-Accounts'!$E91,'Input-Accounts'!$F91))</f>
        <v>CUSTOMER</v>
      </c>
      <c r="G91" s="14">
        <f>IF($D91=0,0,$D91*
IFERROR(INDEX(G$320:G$343,MATCH($F91,$B$320:$B$343,0))/INDEX($D$320:$D$343,MATCH($F91,$B$320:$B$343,0)),
INDEX('Input-Allocators'!D$9:D$17,MATCH($F91,'Input-Allocators'!$B$9:$B$17,0)))
)</f>
        <v>0</v>
      </c>
      <c r="H91" s="14">
        <f>IF($D91=0,0,$D91*
IFERROR(INDEX(H$320:H$343,MATCH($F91,$B$320:$B$343,0))/INDEX($D$320:$D$343,MATCH($F91,$B$320:$B$343,0)),
INDEX('Input-Allocators'!E$9:E$17,MATCH($F91,'Input-Allocators'!$B$9:$B$17,0)))
)</f>
        <v>0</v>
      </c>
      <c r="I91" s="14">
        <f>IF($D91=0,0,$D91*
IFERROR(INDEX(I$320:I$343,MATCH($F91,$B$320:$B$343,0))/INDEX($D$320:$D$343,MATCH($F91,$B$320:$B$343,0)),
INDEX('Input-Allocators'!F$9:F$17,MATCH($F91,'Input-Allocators'!$B$9:$B$17,0)))
)</f>
        <v>0</v>
      </c>
      <c r="J91" s="14">
        <f>IF($D91=0,0,$D91*
IFERROR(INDEX(J$320:J$343,MATCH($F91,$B$320:$B$343,0))/INDEX($D$320:$D$343,MATCH($F91,$B$320:$B$343,0)),
INDEX('Input-Allocators'!G$9:G$17,MATCH($F91,'Input-Allocators'!$B$9:$B$17,0)))
)</f>
        <v>-6419.8879999999999</v>
      </c>
      <c r="K91" s="14">
        <f>IF($D91=0,0,$D91*
IFERROR(INDEX(K$320:K$343,MATCH($F91,$B$320:$B$343,0))/INDEX($D$320:$D$343,MATCH($F91,$B$320:$B$343,0)),
INDEX('Input-Allocators'!H$9:H$17,MATCH($F91,'Input-Allocators'!$B$9:$B$17,0)))
)</f>
        <v>0</v>
      </c>
      <c r="L91" s="14">
        <f>IF($D91=0,0,$D91*
IFERROR(INDEX(L$320:L$343,MATCH($F91,$B$320:$B$343,0))/INDEX($D$320:$D$343,MATCH($F91,$B$320:$B$343,0)),
INDEX('Input-Allocators'!I$9:I$17,MATCH($F91,'Input-Allocators'!$B$9:$B$17,0)))
)</f>
        <v>0</v>
      </c>
      <c r="M91" s="14">
        <f>IF($D91=0,0,$D91*
IFERROR(INDEX(M$320:M$343,MATCH($F91,$B$320:$B$343,0))/INDEX($D$320:$D$343,MATCH($F91,$B$320:$B$343,0)),
INDEX('Input-Allocators'!J$9:J$17,MATCH($F91,'Input-Allocators'!$B$9:$B$17,0)))
)</f>
        <v>0</v>
      </c>
      <c r="N91" s="14">
        <f>IF($D91=0,0,$D91*
IFERROR(INDEX(N$320:N$343,MATCH($F91,$B$320:$B$343,0))/INDEX($D$320:$D$343,MATCH($F91,$B$320:$B$343,0)),
INDEX('Input-Allocators'!K$9:K$17,MATCH($F91,'Input-Allocators'!$B$9:$B$17,0)))
)</f>
        <v>0</v>
      </c>
      <c r="O91" s="14">
        <f>IF($D91=0,0,$D91*
IFERROR(INDEX(O$320:O$343,MATCH($F91,$B$320:$B$343,0))/INDEX($D$320:$D$343,MATCH($F91,$B$320:$B$343,0)),
INDEX('Input-Allocators'!L$9:L$17,MATCH($F91,'Input-Allocators'!$B$9:$B$17,0)))
)</f>
        <v>0</v>
      </c>
      <c r="P91" s="14">
        <f>IF($D91=0,0,$D91*
IFERROR(INDEX(P$320:P$343,MATCH($F91,$B$320:$B$343,0))/INDEX($D$320:$D$343,MATCH($F91,$B$320:$B$343,0)),
INDEX('Input-Allocators'!M$9:M$17,MATCH($F91,'Input-Allocators'!$B$9:$B$17,0)))
)</f>
        <v>0</v>
      </c>
      <c r="Q91" s="14">
        <f>IF($D91=0,0,$D91*
IFERROR(INDEX(Q$320:Q$343,MATCH($F91,$B$320:$B$343,0))/INDEX($D$320:$D$343,MATCH($F91,$B$320:$B$343,0)),
INDEX('Input-Allocators'!N$9:N$17,MATCH($F91,'Input-Allocators'!$B$9:$B$17,0)))
)</f>
        <v>0</v>
      </c>
      <c r="R91" s="14">
        <f>IF($D91=0,0,$D91*
IFERROR(INDEX(R$320:R$343,MATCH($F91,$B$320:$B$343,0))/INDEX($D$320:$D$343,MATCH($F91,$B$320:$B$343,0)),
INDEX('Input-Allocators'!O$9:O$17,MATCH($F91,'Input-Allocators'!$B$9:$B$17,0)))
)</f>
        <v>0</v>
      </c>
    </row>
    <row r="92" spans="1:18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>'Input-Accounts'!$D92</f>
        <v>-1972.6020000000001</v>
      </c>
      <c r="E92" s="14">
        <f t="shared" si="15"/>
        <v>0</v>
      </c>
      <c r="F92" s="3" t="str">
        <f>IF(D92=0,"-",IF('Input-Accounts'!$E92&lt;&gt;0,'Input-Accounts'!$E92,'Input-Accounts'!$F92))</f>
        <v>CUSTOMER</v>
      </c>
      <c r="G92" s="14">
        <f>IF($D92=0,0,$D92*
IFERROR(INDEX(G$320:G$343,MATCH($F92,$B$320:$B$343,0))/INDEX($D$320:$D$343,MATCH($F92,$B$320:$B$343,0)),
INDEX('Input-Allocators'!D$9:D$17,MATCH($F92,'Input-Allocators'!$B$9:$B$17,0)))
)</f>
        <v>0</v>
      </c>
      <c r="H92" s="14">
        <f>IF($D92=0,0,$D92*
IFERROR(INDEX(H$320:H$343,MATCH($F92,$B$320:$B$343,0))/INDEX($D$320:$D$343,MATCH($F92,$B$320:$B$343,0)),
INDEX('Input-Allocators'!E$9:E$17,MATCH($F92,'Input-Allocators'!$B$9:$B$17,0)))
)</f>
        <v>0</v>
      </c>
      <c r="I92" s="14">
        <f>IF($D92=0,0,$D92*
IFERROR(INDEX(I$320:I$343,MATCH($F92,$B$320:$B$343,0))/INDEX($D$320:$D$343,MATCH($F92,$B$320:$B$343,0)),
INDEX('Input-Allocators'!F$9:F$17,MATCH($F92,'Input-Allocators'!$B$9:$B$17,0)))
)</f>
        <v>0</v>
      </c>
      <c r="J92" s="14">
        <f>IF($D92=0,0,$D92*
IFERROR(INDEX(J$320:J$343,MATCH($F92,$B$320:$B$343,0))/INDEX($D$320:$D$343,MATCH($F92,$B$320:$B$343,0)),
INDEX('Input-Allocators'!G$9:G$17,MATCH($F92,'Input-Allocators'!$B$9:$B$17,0)))
)</f>
        <v>-1972.6020000000001</v>
      </c>
      <c r="K92" s="14">
        <f>IF($D92=0,0,$D92*
IFERROR(INDEX(K$320:K$343,MATCH($F92,$B$320:$B$343,0))/INDEX($D$320:$D$343,MATCH($F92,$B$320:$B$343,0)),
INDEX('Input-Allocators'!H$9:H$17,MATCH($F92,'Input-Allocators'!$B$9:$B$17,0)))
)</f>
        <v>0</v>
      </c>
      <c r="L92" s="14">
        <f>IF($D92=0,0,$D92*
IFERROR(INDEX(L$320:L$343,MATCH($F92,$B$320:$B$343,0))/INDEX($D$320:$D$343,MATCH($F92,$B$320:$B$343,0)),
INDEX('Input-Allocators'!I$9:I$17,MATCH($F92,'Input-Allocators'!$B$9:$B$17,0)))
)</f>
        <v>0</v>
      </c>
      <c r="M92" s="14">
        <f>IF($D92=0,0,$D92*
IFERROR(INDEX(M$320:M$343,MATCH($F92,$B$320:$B$343,0))/INDEX($D$320:$D$343,MATCH($F92,$B$320:$B$343,0)),
INDEX('Input-Allocators'!J$9:J$17,MATCH($F92,'Input-Allocators'!$B$9:$B$17,0)))
)</f>
        <v>0</v>
      </c>
      <c r="N92" s="14">
        <f>IF($D92=0,0,$D92*
IFERROR(INDEX(N$320:N$343,MATCH($F92,$B$320:$B$343,0))/INDEX($D$320:$D$343,MATCH($F92,$B$320:$B$343,0)),
INDEX('Input-Allocators'!K$9:K$17,MATCH($F92,'Input-Allocators'!$B$9:$B$17,0)))
)</f>
        <v>0</v>
      </c>
      <c r="O92" s="14">
        <f>IF($D92=0,0,$D92*
IFERROR(INDEX(O$320:O$343,MATCH($F92,$B$320:$B$343,0))/INDEX($D$320:$D$343,MATCH($F92,$B$320:$B$343,0)),
INDEX('Input-Allocators'!L$9:L$17,MATCH($F92,'Input-Allocators'!$B$9:$B$17,0)))
)</f>
        <v>0</v>
      </c>
      <c r="P92" s="14">
        <f>IF($D92=0,0,$D92*
IFERROR(INDEX(P$320:P$343,MATCH($F92,$B$320:$B$343,0))/INDEX($D$320:$D$343,MATCH($F92,$B$320:$B$343,0)),
INDEX('Input-Allocators'!M$9:M$17,MATCH($F92,'Input-Allocators'!$B$9:$B$17,0)))
)</f>
        <v>0</v>
      </c>
      <c r="Q92" s="14">
        <f>IF($D92=0,0,$D92*
IFERROR(INDEX(Q$320:Q$343,MATCH($F92,$B$320:$B$343,0))/INDEX($D$320:$D$343,MATCH($F92,$B$320:$B$343,0)),
INDEX('Input-Allocators'!N$9:N$17,MATCH($F92,'Input-Allocators'!$B$9:$B$17,0)))
)</f>
        <v>0</v>
      </c>
      <c r="R92" s="14">
        <f>IF($D92=0,0,$D92*
IFERROR(INDEX(R$320:R$343,MATCH($F92,$B$320:$B$343,0))/INDEX($D$320:$D$343,MATCH($F92,$B$320:$B$343,0)),
INDEX('Input-Allocators'!O$9:O$17,MATCH($F92,'Input-Allocators'!$B$9:$B$17,0)))
)</f>
        <v>0</v>
      </c>
    </row>
    <row r="93" spans="1:18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>'Input-Accounts'!$D93</f>
        <v>0</v>
      </c>
      <c r="E93" s="14">
        <f t="shared" si="15"/>
        <v>0</v>
      </c>
      <c r="F93" s="3" t="str">
        <f>IF(D93=0,"-",IF('Input-Accounts'!$E93&lt;&gt;0,'Input-Accounts'!$E93,'Input-Accounts'!$F93))</f>
        <v>-</v>
      </c>
      <c r="G93" s="14">
        <f>IF($D93=0,0,$D93*
IFERROR(INDEX(G$320:G$343,MATCH($F93,$B$320:$B$343,0))/INDEX($D$320:$D$343,MATCH($F93,$B$320:$B$343,0)),
INDEX('Input-Allocators'!D$9:D$17,MATCH($F93,'Input-Allocators'!$B$9:$B$17,0)))
)</f>
        <v>0</v>
      </c>
      <c r="H93" s="14">
        <f>IF($D93=0,0,$D93*
IFERROR(INDEX(H$320:H$343,MATCH($F93,$B$320:$B$343,0))/INDEX($D$320:$D$343,MATCH($F93,$B$320:$B$343,0)),
INDEX('Input-Allocators'!E$9:E$17,MATCH($F93,'Input-Allocators'!$B$9:$B$17,0)))
)</f>
        <v>0</v>
      </c>
      <c r="I93" s="14">
        <f>IF($D93=0,0,$D93*
IFERROR(INDEX(I$320:I$343,MATCH($F93,$B$320:$B$343,0))/INDEX($D$320:$D$343,MATCH($F93,$B$320:$B$343,0)),
INDEX('Input-Allocators'!F$9:F$17,MATCH($F93,'Input-Allocators'!$B$9:$B$17,0)))
)</f>
        <v>0</v>
      </c>
      <c r="J93" s="14">
        <f>IF($D93=0,0,$D93*
IFERROR(INDEX(J$320:J$343,MATCH($F93,$B$320:$B$343,0))/INDEX($D$320:$D$343,MATCH($F93,$B$320:$B$343,0)),
INDEX('Input-Allocators'!G$9:G$17,MATCH($F93,'Input-Allocators'!$B$9:$B$17,0)))
)</f>
        <v>0</v>
      </c>
      <c r="K93" s="14">
        <f>IF($D93=0,0,$D93*
IFERROR(INDEX(K$320:K$343,MATCH($F93,$B$320:$B$343,0))/INDEX($D$320:$D$343,MATCH($F93,$B$320:$B$343,0)),
INDEX('Input-Allocators'!H$9:H$17,MATCH($F93,'Input-Allocators'!$B$9:$B$17,0)))
)</f>
        <v>0</v>
      </c>
      <c r="L93" s="14">
        <f>IF($D93=0,0,$D93*
IFERROR(INDEX(L$320:L$343,MATCH($F93,$B$320:$B$343,0))/INDEX($D$320:$D$343,MATCH($F93,$B$320:$B$343,0)),
INDEX('Input-Allocators'!I$9:I$17,MATCH($F93,'Input-Allocators'!$B$9:$B$17,0)))
)</f>
        <v>0</v>
      </c>
      <c r="M93" s="14">
        <f>IF($D93=0,0,$D93*
IFERROR(INDEX(M$320:M$343,MATCH($F93,$B$320:$B$343,0))/INDEX($D$320:$D$343,MATCH($F93,$B$320:$B$343,0)),
INDEX('Input-Allocators'!J$9:J$17,MATCH($F93,'Input-Allocators'!$B$9:$B$17,0)))
)</f>
        <v>0</v>
      </c>
      <c r="N93" s="14">
        <f>IF($D93=0,0,$D93*
IFERROR(INDEX(N$320:N$343,MATCH($F93,$B$320:$B$343,0))/INDEX($D$320:$D$343,MATCH($F93,$B$320:$B$343,0)),
INDEX('Input-Allocators'!K$9:K$17,MATCH($F93,'Input-Allocators'!$B$9:$B$17,0)))
)</f>
        <v>0</v>
      </c>
      <c r="O93" s="14">
        <f>IF($D93=0,0,$D93*
IFERROR(INDEX(O$320:O$343,MATCH($F93,$B$320:$B$343,0))/INDEX($D$320:$D$343,MATCH($F93,$B$320:$B$343,0)),
INDEX('Input-Allocators'!L$9:L$17,MATCH($F93,'Input-Allocators'!$B$9:$B$17,0)))
)</f>
        <v>0</v>
      </c>
      <c r="P93" s="14">
        <f>IF($D93=0,0,$D93*
IFERROR(INDEX(P$320:P$343,MATCH($F93,$B$320:$B$343,0))/INDEX($D$320:$D$343,MATCH($F93,$B$320:$B$343,0)),
INDEX('Input-Allocators'!M$9:M$17,MATCH($F93,'Input-Allocators'!$B$9:$B$17,0)))
)</f>
        <v>0</v>
      </c>
      <c r="Q93" s="14">
        <f>IF($D93=0,0,$D93*
IFERROR(INDEX(Q$320:Q$343,MATCH($F93,$B$320:$B$343,0))/INDEX($D$320:$D$343,MATCH($F93,$B$320:$B$343,0)),
INDEX('Input-Allocators'!N$9:N$17,MATCH($F93,'Input-Allocators'!$B$9:$B$17,0)))
)</f>
        <v>0</v>
      </c>
      <c r="R93" s="14">
        <f>IF($D93=0,0,$D93*
IFERROR(INDEX(R$320:R$343,MATCH($F93,$B$320:$B$343,0))/INDEX($D$320:$D$343,MATCH($F93,$B$320:$B$343,0)),
INDEX('Input-Allocators'!O$9:O$17,MATCH($F93,'Input-Allocators'!$B$9:$B$17,0)))
)</f>
        <v>0</v>
      </c>
    </row>
    <row r="94" spans="1:18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>'Input-Accounts'!$D94</f>
        <v>-598.73299999999995</v>
      </c>
      <c r="E94" s="14">
        <f t="shared" si="15"/>
        <v>0</v>
      </c>
      <c r="F94" s="3" t="str">
        <f>IF(D94=0,"-",IF('Input-Accounts'!$E94&lt;&gt;0,'Input-Accounts'!$E94,'Input-Accounts'!$F94))</f>
        <v>CUSTOMER</v>
      </c>
      <c r="G94" s="14">
        <f>IF($D94=0,0,$D94*
IFERROR(INDEX(G$320:G$343,MATCH($F94,$B$320:$B$343,0))/INDEX($D$320:$D$343,MATCH($F94,$B$320:$B$343,0)),
INDEX('Input-Allocators'!D$9:D$17,MATCH($F94,'Input-Allocators'!$B$9:$B$17,0)))
)</f>
        <v>0</v>
      </c>
      <c r="H94" s="14">
        <f>IF($D94=0,0,$D94*
IFERROR(INDEX(H$320:H$343,MATCH($F94,$B$320:$B$343,0))/INDEX($D$320:$D$343,MATCH($F94,$B$320:$B$343,0)),
INDEX('Input-Allocators'!E$9:E$17,MATCH($F94,'Input-Allocators'!$B$9:$B$17,0)))
)</f>
        <v>0</v>
      </c>
      <c r="I94" s="14">
        <f>IF($D94=0,0,$D94*
IFERROR(INDEX(I$320:I$343,MATCH($F94,$B$320:$B$343,0))/INDEX($D$320:$D$343,MATCH($F94,$B$320:$B$343,0)),
INDEX('Input-Allocators'!F$9:F$17,MATCH($F94,'Input-Allocators'!$B$9:$B$17,0)))
)</f>
        <v>0</v>
      </c>
      <c r="J94" s="14">
        <f>IF($D94=0,0,$D94*
IFERROR(INDEX(J$320:J$343,MATCH($F94,$B$320:$B$343,0))/INDEX($D$320:$D$343,MATCH($F94,$B$320:$B$343,0)),
INDEX('Input-Allocators'!G$9:G$17,MATCH($F94,'Input-Allocators'!$B$9:$B$17,0)))
)</f>
        <v>-598.73299999999995</v>
      </c>
      <c r="K94" s="14">
        <f>IF($D94=0,0,$D94*
IFERROR(INDEX(K$320:K$343,MATCH($F94,$B$320:$B$343,0))/INDEX($D$320:$D$343,MATCH($F94,$B$320:$B$343,0)),
INDEX('Input-Allocators'!H$9:H$17,MATCH($F94,'Input-Allocators'!$B$9:$B$17,0)))
)</f>
        <v>0</v>
      </c>
      <c r="L94" s="14">
        <f>IF($D94=0,0,$D94*
IFERROR(INDEX(L$320:L$343,MATCH($F94,$B$320:$B$343,0))/INDEX($D$320:$D$343,MATCH($F94,$B$320:$B$343,0)),
INDEX('Input-Allocators'!I$9:I$17,MATCH($F94,'Input-Allocators'!$B$9:$B$17,0)))
)</f>
        <v>0</v>
      </c>
      <c r="M94" s="14">
        <f>IF($D94=0,0,$D94*
IFERROR(INDEX(M$320:M$343,MATCH($F94,$B$320:$B$343,0))/INDEX($D$320:$D$343,MATCH($F94,$B$320:$B$343,0)),
INDEX('Input-Allocators'!J$9:J$17,MATCH($F94,'Input-Allocators'!$B$9:$B$17,0)))
)</f>
        <v>0</v>
      </c>
      <c r="N94" s="14">
        <f>IF($D94=0,0,$D94*
IFERROR(INDEX(N$320:N$343,MATCH($F94,$B$320:$B$343,0))/INDEX($D$320:$D$343,MATCH($F94,$B$320:$B$343,0)),
INDEX('Input-Allocators'!K$9:K$17,MATCH($F94,'Input-Allocators'!$B$9:$B$17,0)))
)</f>
        <v>0</v>
      </c>
      <c r="O94" s="14">
        <f>IF($D94=0,0,$D94*
IFERROR(INDEX(O$320:O$343,MATCH($F94,$B$320:$B$343,0))/INDEX($D$320:$D$343,MATCH($F94,$B$320:$B$343,0)),
INDEX('Input-Allocators'!L$9:L$17,MATCH($F94,'Input-Allocators'!$B$9:$B$17,0)))
)</f>
        <v>0</v>
      </c>
      <c r="P94" s="14">
        <f>IF($D94=0,0,$D94*
IFERROR(INDEX(P$320:P$343,MATCH($F94,$B$320:$B$343,0))/INDEX($D$320:$D$343,MATCH($F94,$B$320:$B$343,0)),
INDEX('Input-Allocators'!M$9:M$17,MATCH($F94,'Input-Allocators'!$B$9:$B$17,0)))
)</f>
        <v>0</v>
      </c>
      <c r="Q94" s="14">
        <f>IF($D94=0,0,$D94*
IFERROR(INDEX(Q$320:Q$343,MATCH($F94,$B$320:$B$343,0))/INDEX($D$320:$D$343,MATCH($F94,$B$320:$B$343,0)),
INDEX('Input-Allocators'!N$9:N$17,MATCH($F94,'Input-Allocators'!$B$9:$B$17,0)))
)</f>
        <v>0</v>
      </c>
      <c r="R94" s="14">
        <f>IF($D94=0,0,$D94*
IFERROR(INDEX(R$320:R$343,MATCH($F94,$B$320:$B$343,0))/INDEX($D$320:$D$343,MATCH($F94,$B$320:$B$343,0)),
INDEX('Input-Allocators'!O$9:O$17,MATCH($F94,'Input-Allocators'!$B$9:$B$17,0)))
)</f>
        <v>0</v>
      </c>
    </row>
    <row r="95" spans="1:18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>'Input-Accounts'!$D95</f>
        <v>-7010.2749999999996</v>
      </c>
      <c r="E95" s="14">
        <f t="shared" si="15"/>
        <v>0</v>
      </c>
      <c r="F95" s="3" t="str">
        <f>IF(D95=0,"-",IF('Input-Accounts'!$E95&lt;&gt;0,'Input-Accounts'!$E95,'Input-Accounts'!$F95))</f>
        <v>CUSTOMER</v>
      </c>
      <c r="G95" s="14">
        <f>IF($D95=0,0,$D95*
IFERROR(INDEX(G$320:G$343,MATCH($F95,$B$320:$B$343,0))/INDEX($D$320:$D$343,MATCH($F95,$B$320:$B$343,0)),
INDEX('Input-Allocators'!D$9:D$17,MATCH($F95,'Input-Allocators'!$B$9:$B$17,0)))
)</f>
        <v>0</v>
      </c>
      <c r="H95" s="14">
        <f>IF($D95=0,0,$D95*
IFERROR(INDEX(H$320:H$343,MATCH($F95,$B$320:$B$343,0))/INDEX($D$320:$D$343,MATCH($F95,$B$320:$B$343,0)),
INDEX('Input-Allocators'!E$9:E$17,MATCH($F95,'Input-Allocators'!$B$9:$B$17,0)))
)</f>
        <v>0</v>
      </c>
      <c r="I95" s="14">
        <f>IF($D95=0,0,$D95*
IFERROR(INDEX(I$320:I$343,MATCH($F95,$B$320:$B$343,0))/INDEX($D$320:$D$343,MATCH($F95,$B$320:$B$343,0)),
INDEX('Input-Allocators'!F$9:F$17,MATCH($F95,'Input-Allocators'!$B$9:$B$17,0)))
)</f>
        <v>0</v>
      </c>
      <c r="J95" s="14">
        <f>IF($D95=0,0,$D95*
IFERROR(INDEX(J$320:J$343,MATCH($F95,$B$320:$B$343,0))/INDEX($D$320:$D$343,MATCH($F95,$B$320:$B$343,0)),
INDEX('Input-Allocators'!G$9:G$17,MATCH($F95,'Input-Allocators'!$B$9:$B$17,0)))
)</f>
        <v>-7010.2749999999996</v>
      </c>
      <c r="K95" s="14">
        <f>IF($D95=0,0,$D95*
IFERROR(INDEX(K$320:K$343,MATCH($F95,$B$320:$B$343,0))/INDEX($D$320:$D$343,MATCH($F95,$B$320:$B$343,0)),
INDEX('Input-Allocators'!H$9:H$17,MATCH($F95,'Input-Allocators'!$B$9:$B$17,0)))
)</f>
        <v>0</v>
      </c>
      <c r="L95" s="14">
        <f>IF($D95=0,0,$D95*
IFERROR(INDEX(L$320:L$343,MATCH($F95,$B$320:$B$343,0))/INDEX($D$320:$D$343,MATCH($F95,$B$320:$B$343,0)),
INDEX('Input-Allocators'!I$9:I$17,MATCH($F95,'Input-Allocators'!$B$9:$B$17,0)))
)</f>
        <v>0</v>
      </c>
      <c r="M95" s="14">
        <f>IF($D95=0,0,$D95*
IFERROR(INDEX(M$320:M$343,MATCH($F95,$B$320:$B$343,0))/INDEX($D$320:$D$343,MATCH($F95,$B$320:$B$343,0)),
INDEX('Input-Allocators'!J$9:J$17,MATCH($F95,'Input-Allocators'!$B$9:$B$17,0)))
)</f>
        <v>0</v>
      </c>
      <c r="N95" s="14">
        <f>IF($D95=0,0,$D95*
IFERROR(INDEX(N$320:N$343,MATCH($F95,$B$320:$B$343,0))/INDEX($D$320:$D$343,MATCH($F95,$B$320:$B$343,0)),
INDEX('Input-Allocators'!K$9:K$17,MATCH($F95,'Input-Allocators'!$B$9:$B$17,0)))
)</f>
        <v>0</v>
      </c>
      <c r="O95" s="14">
        <f>IF($D95=0,0,$D95*
IFERROR(INDEX(O$320:O$343,MATCH($F95,$B$320:$B$343,0))/INDEX($D$320:$D$343,MATCH($F95,$B$320:$B$343,0)),
INDEX('Input-Allocators'!L$9:L$17,MATCH($F95,'Input-Allocators'!$B$9:$B$17,0)))
)</f>
        <v>0</v>
      </c>
      <c r="P95" s="14">
        <f>IF($D95=0,0,$D95*
IFERROR(INDEX(P$320:P$343,MATCH($F95,$B$320:$B$343,0))/INDEX($D$320:$D$343,MATCH($F95,$B$320:$B$343,0)),
INDEX('Input-Allocators'!M$9:M$17,MATCH($F95,'Input-Allocators'!$B$9:$B$17,0)))
)</f>
        <v>0</v>
      </c>
      <c r="Q95" s="14">
        <f>IF($D95=0,0,$D95*
IFERROR(INDEX(Q$320:Q$343,MATCH($F95,$B$320:$B$343,0))/INDEX($D$320:$D$343,MATCH($F95,$B$320:$B$343,0)),
INDEX('Input-Allocators'!N$9:N$17,MATCH($F95,'Input-Allocators'!$B$9:$B$17,0)))
)</f>
        <v>0</v>
      </c>
      <c r="R95" s="14">
        <f>IF($D95=0,0,$D95*
IFERROR(INDEX(R$320:R$343,MATCH($F95,$B$320:$B$343,0))/INDEX($D$320:$D$343,MATCH($F95,$B$320:$B$343,0)),
INDEX('Input-Allocators'!O$9:O$17,MATCH($F95,'Input-Allocators'!$B$9:$B$17,0)))
)</f>
        <v>0</v>
      </c>
    </row>
    <row r="96" spans="1:18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>SUBTOTAL(9,D85:D95)</f>
        <v>-222431.77900000004</v>
      </c>
      <c r="E96" s="14">
        <f>IFERROR(IF(D96="",0,IF(D96=0,0,IF(ABS(D96-SUM($G96:$R96))&lt;Check_Limit,0,1))),1)</f>
        <v>0</v>
      </c>
      <c r="G96" s="174">
        <f t="shared" ref="G96:R96" si="16">SUBTOTAL(9,G85:G95)</f>
        <v>0</v>
      </c>
      <c r="H96" s="174">
        <f t="shared" si="16"/>
        <v>0</v>
      </c>
      <c r="I96" s="174">
        <f t="shared" si="16"/>
        <v>-118980.6371989839</v>
      </c>
      <c r="J96" s="174">
        <f t="shared" si="16"/>
        <v>-103451.14180101611</v>
      </c>
      <c r="K96" s="174">
        <f t="shared" si="16"/>
        <v>0</v>
      </c>
      <c r="L96" s="174">
        <f t="shared" si="16"/>
        <v>0</v>
      </c>
      <c r="M96" s="174">
        <f t="shared" si="16"/>
        <v>0</v>
      </c>
      <c r="N96" s="174">
        <f t="shared" si="16"/>
        <v>0</v>
      </c>
      <c r="O96" s="174">
        <f t="shared" si="16"/>
        <v>0</v>
      </c>
      <c r="P96" s="174">
        <f t="shared" si="16"/>
        <v>0</v>
      </c>
      <c r="Q96" s="174">
        <f t="shared" si="16"/>
        <v>0</v>
      </c>
      <c r="R96" s="174">
        <f t="shared" si="16"/>
        <v>0</v>
      </c>
    </row>
    <row r="97" spans="1:18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>
        <f>IFERROR(IF(D97="",0,IF(D97=0,0,IF(ABS(D97-SUM($G97:$R97))&lt;Check_Limit,0,1))),1)</f>
        <v>0</v>
      </c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1:18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>
        <f>IFERROR(IF(D98="",0,IF(D98=0,0,IF(ABS(D98-SUM($G98:$R98))&lt;Check_Limit,0,1))),1)</f>
        <v>0</v>
      </c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1:18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>'Input-Accounts'!$D99</f>
        <v>0</v>
      </c>
      <c r="E99" s="14">
        <f>IFERROR(IF(D99="",0,IF(D99=0,0,IF(ABS(D99-SUM($G99:$R99))&lt;Check_Limit,0,1))),1)</f>
        <v>0</v>
      </c>
      <c r="F99" s="3" t="str">
        <f>IF(D99=0,"-",IF('Input-Accounts'!$E99&lt;&gt;0,'Input-Accounts'!$E99,'Input-Accounts'!$F99))</f>
        <v>-</v>
      </c>
      <c r="G99" s="14">
        <f>IF($D99=0,0,$D99*
IFERROR(INDEX(G$320:G$343,MATCH($F99,$B$320:$B$343,0))/INDEX($D$320:$D$343,MATCH($F99,$B$320:$B$343,0)),
INDEX('Input-Allocators'!D$9:D$17,MATCH($F99,'Input-Allocators'!$B$9:$B$17,0)))
)</f>
        <v>0</v>
      </c>
      <c r="H99" s="14">
        <f>IF($D99=0,0,$D99*
IFERROR(INDEX(H$320:H$343,MATCH($F99,$B$320:$B$343,0))/INDEX($D$320:$D$343,MATCH($F99,$B$320:$B$343,0)),
INDEX('Input-Allocators'!E$9:E$17,MATCH($F99,'Input-Allocators'!$B$9:$B$17,0)))
)</f>
        <v>0</v>
      </c>
      <c r="I99" s="14">
        <f>IF($D99=0,0,$D99*
IFERROR(INDEX(I$320:I$343,MATCH($F99,$B$320:$B$343,0))/INDEX($D$320:$D$343,MATCH($F99,$B$320:$B$343,0)),
INDEX('Input-Allocators'!F$9:F$17,MATCH($F99,'Input-Allocators'!$B$9:$B$17,0)))
)</f>
        <v>0</v>
      </c>
      <c r="J99" s="14">
        <f>IF($D99=0,0,$D99*
IFERROR(INDEX(J$320:J$343,MATCH($F99,$B$320:$B$343,0))/INDEX($D$320:$D$343,MATCH($F99,$B$320:$B$343,0)),
INDEX('Input-Allocators'!G$9:G$17,MATCH($F99,'Input-Allocators'!$B$9:$B$17,0)))
)</f>
        <v>0</v>
      </c>
      <c r="K99" s="14">
        <f>IF($D99=0,0,$D99*
IFERROR(INDEX(K$320:K$343,MATCH($F99,$B$320:$B$343,0))/INDEX($D$320:$D$343,MATCH($F99,$B$320:$B$343,0)),
INDEX('Input-Allocators'!H$9:H$17,MATCH($F99,'Input-Allocators'!$B$9:$B$17,0)))
)</f>
        <v>0</v>
      </c>
      <c r="L99" s="14">
        <f>IF($D99=0,0,$D99*
IFERROR(INDEX(L$320:L$343,MATCH($F99,$B$320:$B$343,0))/INDEX($D$320:$D$343,MATCH($F99,$B$320:$B$343,0)),
INDEX('Input-Allocators'!I$9:I$17,MATCH($F99,'Input-Allocators'!$B$9:$B$17,0)))
)</f>
        <v>0</v>
      </c>
      <c r="M99" s="14">
        <f>IF($D99=0,0,$D99*
IFERROR(INDEX(M$320:M$343,MATCH($F99,$B$320:$B$343,0))/INDEX($D$320:$D$343,MATCH($F99,$B$320:$B$343,0)),
INDEX('Input-Allocators'!J$9:J$17,MATCH($F99,'Input-Allocators'!$B$9:$B$17,0)))
)</f>
        <v>0</v>
      </c>
      <c r="N99" s="14">
        <f>IF($D99=0,0,$D99*
IFERROR(INDEX(N$320:N$343,MATCH($F99,$B$320:$B$343,0))/INDEX($D$320:$D$343,MATCH($F99,$B$320:$B$343,0)),
INDEX('Input-Allocators'!K$9:K$17,MATCH($F99,'Input-Allocators'!$B$9:$B$17,0)))
)</f>
        <v>0</v>
      </c>
      <c r="O99" s="14">
        <f>IF($D99=0,0,$D99*
IFERROR(INDEX(O$320:O$343,MATCH($F99,$B$320:$B$343,0))/INDEX($D$320:$D$343,MATCH($F99,$B$320:$B$343,0)),
INDEX('Input-Allocators'!L$9:L$17,MATCH($F99,'Input-Allocators'!$B$9:$B$17,0)))
)</f>
        <v>0</v>
      </c>
      <c r="P99" s="14">
        <f>IF($D99=0,0,$D99*
IFERROR(INDEX(P$320:P$343,MATCH($F99,$B$320:$B$343,0))/INDEX($D$320:$D$343,MATCH($F99,$B$320:$B$343,0)),
INDEX('Input-Allocators'!M$9:M$17,MATCH($F99,'Input-Allocators'!$B$9:$B$17,0)))
)</f>
        <v>0</v>
      </c>
      <c r="Q99" s="14">
        <f>IF($D99=0,0,$D99*
IFERROR(INDEX(Q$320:Q$343,MATCH($F99,$B$320:$B$343,0))/INDEX($D$320:$D$343,MATCH($F99,$B$320:$B$343,0)),
INDEX('Input-Allocators'!N$9:N$17,MATCH($F99,'Input-Allocators'!$B$9:$B$17,0)))
)</f>
        <v>0</v>
      </c>
      <c r="R99" s="14">
        <f>IF($D99=0,0,$D99*
IFERROR(INDEX(R$320:R$343,MATCH($F99,$B$320:$B$343,0))/INDEX($D$320:$D$343,MATCH($F99,$B$320:$B$343,0)),
INDEX('Input-Allocators'!O$9:O$17,MATCH($F99,'Input-Allocators'!$B$9:$B$17,0)))
)</f>
        <v>0</v>
      </c>
    </row>
    <row r="100" spans="1:18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>'Input-Accounts'!$D100</f>
        <v>14.052</v>
      </c>
      <c r="E100" s="14">
        <f t="shared" ref="E100:E108" si="17">IFERROR(IF(D100="",0,IF(D100=0,0,IF(ABS(D100-SUM($G100:$R100))&lt;Check_Limit,0,1))),1)</f>
        <v>0</v>
      </c>
      <c r="F100" s="3" t="str">
        <f>IF(D100=0,"-",IF('Input-Accounts'!$E100&lt;&gt;0,'Input-Accounts'!$E100,'Input-Accounts'!$F100))</f>
        <v>INT_OML</v>
      </c>
      <c r="G100" s="14">
        <f>IF($D100=0,0,$D100*
IFERROR(INDEX(G$320:G$343,MATCH($F100,$B$320:$B$343,0))/INDEX($D$320:$D$343,MATCH($F100,$B$320:$B$343,0)),
INDEX('Input-Allocators'!D$9:D$17,MATCH($F100,'Input-Allocators'!$B$9:$B$17,0)))
)</f>
        <v>6.1386020762644815E-2</v>
      </c>
      <c r="H100" s="14">
        <f>IF($D100=0,0,$D100*
IFERROR(INDEX(H$320:H$343,MATCH($F100,$B$320:$B$343,0))/INDEX($D$320:$D$343,MATCH($F100,$B$320:$B$343,0)),
INDEX('Input-Allocators'!E$9:E$17,MATCH($F100,'Input-Allocators'!$B$9:$B$17,0)))
)</f>
        <v>0.21932943935291421</v>
      </c>
      <c r="I100" s="14">
        <f>IF($D100=0,0,$D100*
IFERROR(INDEX(I$320:I$343,MATCH($F100,$B$320:$B$343,0))/INDEX($D$320:$D$343,MATCH($F100,$B$320:$B$343,0)),
INDEX('Input-Allocators'!F$9:F$17,MATCH($F100,'Input-Allocators'!$B$9:$B$17,0)))
)</f>
        <v>7.8307944077272635</v>
      </c>
      <c r="J100" s="14">
        <f>IF($D100=0,0,$D100*
IFERROR(INDEX(J$320:J$343,MATCH($F100,$B$320:$B$343,0))/INDEX($D$320:$D$343,MATCH($F100,$B$320:$B$343,0)),
INDEX('Input-Allocators'!G$9:G$17,MATCH($F100,'Input-Allocators'!$B$9:$B$17,0)))
)</f>
        <v>5.9404901321571728</v>
      </c>
      <c r="K100" s="14">
        <f>IF($D100=0,0,$D100*
IFERROR(INDEX(K$320:K$343,MATCH($F100,$B$320:$B$343,0))/INDEX($D$320:$D$343,MATCH($F100,$B$320:$B$343,0)),
INDEX('Input-Allocators'!H$9:H$17,MATCH($F100,'Input-Allocators'!$B$9:$B$17,0)))
)</f>
        <v>0</v>
      </c>
      <c r="L100" s="14">
        <f>IF($D100=0,0,$D100*
IFERROR(INDEX(L$320:L$343,MATCH($F100,$B$320:$B$343,0))/INDEX($D$320:$D$343,MATCH($F100,$B$320:$B$343,0)),
INDEX('Input-Allocators'!I$9:I$17,MATCH($F100,'Input-Allocators'!$B$9:$B$17,0)))
)</f>
        <v>0</v>
      </c>
      <c r="M100" s="14">
        <f>IF($D100=0,0,$D100*
IFERROR(INDEX(M$320:M$343,MATCH($F100,$B$320:$B$343,0))/INDEX($D$320:$D$343,MATCH($F100,$B$320:$B$343,0)),
INDEX('Input-Allocators'!J$9:J$17,MATCH($F100,'Input-Allocators'!$B$9:$B$17,0)))
)</f>
        <v>0</v>
      </c>
      <c r="N100" s="14">
        <f>IF($D100=0,0,$D100*
IFERROR(INDEX(N$320:N$343,MATCH($F100,$B$320:$B$343,0))/INDEX($D$320:$D$343,MATCH($F100,$B$320:$B$343,0)),
INDEX('Input-Allocators'!K$9:K$17,MATCH($F100,'Input-Allocators'!$B$9:$B$17,0)))
)</f>
        <v>0</v>
      </c>
      <c r="O100" s="14">
        <f>IF($D100=0,0,$D100*
IFERROR(INDEX(O$320:O$343,MATCH($F100,$B$320:$B$343,0))/INDEX($D$320:$D$343,MATCH($F100,$B$320:$B$343,0)),
INDEX('Input-Allocators'!L$9:L$17,MATCH($F100,'Input-Allocators'!$B$9:$B$17,0)))
)</f>
        <v>0</v>
      </c>
      <c r="P100" s="14">
        <f>IF($D100=0,0,$D100*
IFERROR(INDEX(P$320:P$343,MATCH($F100,$B$320:$B$343,0))/INDEX($D$320:$D$343,MATCH($F100,$B$320:$B$343,0)),
INDEX('Input-Allocators'!M$9:M$17,MATCH($F100,'Input-Allocators'!$B$9:$B$17,0)))
)</f>
        <v>0</v>
      </c>
      <c r="Q100" s="14">
        <f>IF($D100=0,0,$D100*
IFERROR(INDEX(Q$320:Q$343,MATCH($F100,$B$320:$B$343,0))/INDEX($D$320:$D$343,MATCH($F100,$B$320:$B$343,0)),
INDEX('Input-Allocators'!N$9:N$17,MATCH($F100,'Input-Allocators'!$B$9:$B$17,0)))
)</f>
        <v>0</v>
      </c>
      <c r="R100" s="14">
        <f>IF($D100=0,0,$D100*
IFERROR(INDEX(R$320:R$343,MATCH($F100,$B$320:$B$343,0))/INDEX($D$320:$D$343,MATCH($F100,$B$320:$B$343,0)),
INDEX('Input-Allocators'!O$9:O$17,MATCH($F100,'Input-Allocators'!$B$9:$B$17,0)))
)</f>
        <v>0</v>
      </c>
    </row>
    <row r="101" spans="1:18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>'Input-Accounts'!$D101</f>
        <v>-3883.21</v>
      </c>
      <c r="E101" s="14">
        <f t="shared" si="17"/>
        <v>0</v>
      </c>
      <c r="F101" s="3" t="str">
        <f>IF(D101=0,"-",IF('Input-Accounts'!$E101&lt;&gt;0,'Input-Accounts'!$E101,'Input-Accounts'!$F101))</f>
        <v>INT_OML</v>
      </c>
      <c r="G101" s="14">
        <f>IF($D101=0,0,$D101*
IFERROR(INDEX(G$320:G$343,MATCH($F101,$B$320:$B$343,0))/INDEX($D$320:$D$343,MATCH($F101,$B$320:$B$343,0)),
INDEX('Input-Allocators'!D$9:D$17,MATCH($F101,'Input-Allocators'!$B$9:$B$17,0)))
)</f>
        <v>-16.963763854661966</v>
      </c>
      <c r="H101" s="14">
        <f>IF($D101=0,0,$D101*
IFERROR(INDEX(H$320:H$343,MATCH($F101,$B$320:$B$343,0))/INDEX($D$320:$D$343,MATCH($F101,$B$320:$B$343,0)),
INDEX('Input-Allocators'!E$9:E$17,MATCH($F101,'Input-Allocators'!$B$9:$B$17,0)))
)</f>
        <v>-60.61075093863009</v>
      </c>
      <c r="I101" s="14">
        <f>IF($D101=0,0,$D101*
IFERROR(INDEX(I$320:I$343,MATCH($F101,$B$320:$B$343,0))/INDEX($D$320:$D$343,MATCH($F101,$B$320:$B$343,0)),
INDEX('Input-Allocators'!F$9:F$17,MATCH($F101,'Input-Allocators'!$B$9:$B$17,0)))
)</f>
        <v>-2164.006486765627</v>
      </c>
      <c r="J101" s="14">
        <f>IF($D101=0,0,$D101*
IFERROR(INDEX(J$320:J$343,MATCH($F101,$B$320:$B$343,0))/INDEX($D$320:$D$343,MATCH($F101,$B$320:$B$343,0)),
INDEX('Input-Allocators'!G$9:G$17,MATCH($F101,'Input-Allocators'!$B$9:$B$17,0)))
)</f>
        <v>-1641.6289984410801</v>
      </c>
      <c r="K101" s="14">
        <f>IF($D101=0,0,$D101*
IFERROR(INDEX(K$320:K$343,MATCH($F101,$B$320:$B$343,0))/INDEX($D$320:$D$343,MATCH($F101,$B$320:$B$343,0)),
INDEX('Input-Allocators'!H$9:H$17,MATCH($F101,'Input-Allocators'!$B$9:$B$17,0)))
)</f>
        <v>0</v>
      </c>
      <c r="L101" s="14">
        <f>IF($D101=0,0,$D101*
IFERROR(INDEX(L$320:L$343,MATCH($F101,$B$320:$B$343,0))/INDEX($D$320:$D$343,MATCH($F101,$B$320:$B$343,0)),
INDEX('Input-Allocators'!I$9:I$17,MATCH($F101,'Input-Allocators'!$B$9:$B$17,0)))
)</f>
        <v>0</v>
      </c>
      <c r="M101" s="14">
        <f>IF($D101=0,0,$D101*
IFERROR(INDEX(M$320:M$343,MATCH($F101,$B$320:$B$343,0))/INDEX($D$320:$D$343,MATCH($F101,$B$320:$B$343,0)),
INDEX('Input-Allocators'!J$9:J$17,MATCH($F101,'Input-Allocators'!$B$9:$B$17,0)))
)</f>
        <v>0</v>
      </c>
      <c r="N101" s="14">
        <f>IF($D101=0,0,$D101*
IFERROR(INDEX(N$320:N$343,MATCH($F101,$B$320:$B$343,0))/INDEX($D$320:$D$343,MATCH($F101,$B$320:$B$343,0)),
INDEX('Input-Allocators'!K$9:K$17,MATCH($F101,'Input-Allocators'!$B$9:$B$17,0)))
)</f>
        <v>0</v>
      </c>
      <c r="O101" s="14">
        <f>IF($D101=0,0,$D101*
IFERROR(INDEX(O$320:O$343,MATCH($F101,$B$320:$B$343,0))/INDEX($D$320:$D$343,MATCH($F101,$B$320:$B$343,0)),
INDEX('Input-Allocators'!L$9:L$17,MATCH($F101,'Input-Allocators'!$B$9:$B$17,0)))
)</f>
        <v>0</v>
      </c>
      <c r="P101" s="14">
        <f>IF($D101=0,0,$D101*
IFERROR(INDEX(P$320:P$343,MATCH($F101,$B$320:$B$343,0))/INDEX($D$320:$D$343,MATCH($F101,$B$320:$B$343,0)),
INDEX('Input-Allocators'!M$9:M$17,MATCH($F101,'Input-Allocators'!$B$9:$B$17,0)))
)</f>
        <v>0</v>
      </c>
      <c r="Q101" s="14">
        <f>IF($D101=0,0,$D101*
IFERROR(INDEX(Q$320:Q$343,MATCH($F101,$B$320:$B$343,0))/INDEX($D$320:$D$343,MATCH($F101,$B$320:$B$343,0)),
INDEX('Input-Allocators'!N$9:N$17,MATCH($F101,'Input-Allocators'!$B$9:$B$17,0)))
)</f>
        <v>0</v>
      </c>
      <c r="R101" s="14">
        <f>IF($D101=0,0,$D101*
IFERROR(INDEX(R$320:R$343,MATCH($F101,$B$320:$B$343,0))/INDEX($D$320:$D$343,MATCH($F101,$B$320:$B$343,0)),
INDEX('Input-Allocators'!O$9:O$17,MATCH($F101,'Input-Allocators'!$B$9:$B$17,0)))
)</f>
        <v>0</v>
      </c>
    </row>
    <row r="102" spans="1:18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>'Input-Accounts'!$D102</f>
        <v>-4956.8549999999996</v>
      </c>
      <c r="E102" s="14">
        <f t="shared" si="17"/>
        <v>0</v>
      </c>
      <c r="F102" s="3" t="str">
        <f>IF(D102=0,"-",IF('Input-Accounts'!$E102&lt;&gt;0,'Input-Accounts'!$E102,'Input-Accounts'!$F102))</f>
        <v>INT_OML</v>
      </c>
      <c r="G102" s="14">
        <f>IF($D102=0,0,$D102*
IFERROR(INDEX(G$320:G$343,MATCH($F102,$B$320:$B$343,0))/INDEX($D$320:$D$343,MATCH($F102,$B$320:$B$343,0)),
INDEX('Input-Allocators'!D$9:D$17,MATCH($F102,'Input-Allocators'!$B$9:$B$17,0)))
)</f>
        <v>-21.653971245902344</v>
      </c>
      <c r="H102" s="14">
        <f>IF($D102=0,0,$D102*
IFERROR(INDEX(H$320:H$343,MATCH($F102,$B$320:$B$343,0))/INDEX($D$320:$D$343,MATCH($F102,$B$320:$B$343,0)),
INDEX('Input-Allocators'!E$9:E$17,MATCH($F102,'Input-Allocators'!$B$9:$B$17,0)))
)</f>
        <v>-77.368647032713454</v>
      </c>
      <c r="I102" s="14">
        <f>IF($D102=0,0,$D102*
IFERROR(INDEX(I$320:I$343,MATCH($F102,$B$320:$B$343,0))/INDEX($D$320:$D$343,MATCH($F102,$B$320:$B$343,0)),
INDEX('Input-Allocators'!F$9:F$17,MATCH($F102,'Input-Allocators'!$B$9:$B$17,0)))
)</f>
        <v>-2762.3194145968491</v>
      </c>
      <c r="J102" s="14">
        <f>IF($D102=0,0,$D102*
IFERROR(INDEX(J$320:J$343,MATCH($F102,$B$320:$B$343,0))/INDEX($D$320:$D$343,MATCH($F102,$B$320:$B$343,0)),
INDEX('Input-Allocators'!G$9:G$17,MATCH($F102,'Input-Allocators'!$B$9:$B$17,0)))
)</f>
        <v>-2095.5129671245331</v>
      </c>
      <c r="K102" s="14">
        <f>IF($D102=0,0,$D102*
IFERROR(INDEX(K$320:K$343,MATCH($F102,$B$320:$B$343,0))/INDEX($D$320:$D$343,MATCH($F102,$B$320:$B$343,0)),
INDEX('Input-Allocators'!H$9:H$17,MATCH($F102,'Input-Allocators'!$B$9:$B$17,0)))
)</f>
        <v>0</v>
      </c>
      <c r="L102" s="14">
        <f>IF($D102=0,0,$D102*
IFERROR(INDEX(L$320:L$343,MATCH($F102,$B$320:$B$343,0))/INDEX($D$320:$D$343,MATCH($F102,$B$320:$B$343,0)),
INDEX('Input-Allocators'!I$9:I$17,MATCH($F102,'Input-Allocators'!$B$9:$B$17,0)))
)</f>
        <v>0</v>
      </c>
      <c r="M102" s="14">
        <f>IF($D102=0,0,$D102*
IFERROR(INDEX(M$320:M$343,MATCH($F102,$B$320:$B$343,0))/INDEX($D$320:$D$343,MATCH($F102,$B$320:$B$343,0)),
INDEX('Input-Allocators'!J$9:J$17,MATCH($F102,'Input-Allocators'!$B$9:$B$17,0)))
)</f>
        <v>0</v>
      </c>
      <c r="N102" s="14">
        <f>IF($D102=0,0,$D102*
IFERROR(INDEX(N$320:N$343,MATCH($F102,$B$320:$B$343,0))/INDEX($D$320:$D$343,MATCH($F102,$B$320:$B$343,0)),
INDEX('Input-Allocators'!K$9:K$17,MATCH($F102,'Input-Allocators'!$B$9:$B$17,0)))
)</f>
        <v>0</v>
      </c>
      <c r="O102" s="14">
        <f>IF($D102=0,0,$D102*
IFERROR(INDEX(O$320:O$343,MATCH($F102,$B$320:$B$343,0))/INDEX($D$320:$D$343,MATCH($F102,$B$320:$B$343,0)),
INDEX('Input-Allocators'!L$9:L$17,MATCH($F102,'Input-Allocators'!$B$9:$B$17,0)))
)</f>
        <v>0</v>
      </c>
      <c r="P102" s="14">
        <f>IF($D102=0,0,$D102*
IFERROR(INDEX(P$320:P$343,MATCH($F102,$B$320:$B$343,0))/INDEX($D$320:$D$343,MATCH($F102,$B$320:$B$343,0)),
INDEX('Input-Allocators'!M$9:M$17,MATCH($F102,'Input-Allocators'!$B$9:$B$17,0)))
)</f>
        <v>0</v>
      </c>
      <c r="Q102" s="14">
        <f>IF($D102=0,0,$D102*
IFERROR(INDEX(Q$320:Q$343,MATCH($F102,$B$320:$B$343,0))/INDEX($D$320:$D$343,MATCH($F102,$B$320:$B$343,0)),
INDEX('Input-Allocators'!N$9:N$17,MATCH($F102,'Input-Allocators'!$B$9:$B$17,0)))
)</f>
        <v>0</v>
      </c>
      <c r="R102" s="14">
        <f>IF($D102=0,0,$D102*
IFERROR(INDEX(R$320:R$343,MATCH($F102,$B$320:$B$343,0))/INDEX($D$320:$D$343,MATCH($F102,$B$320:$B$343,0)),
INDEX('Input-Allocators'!O$9:O$17,MATCH($F102,'Input-Allocators'!$B$9:$B$17,0)))
)</f>
        <v>0</v>
      </c>
    </row>
    <row r="103" spans="1:18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>'Input-Accounts'!$D103</f>
        <v>-1752.5160000000001</v>
      </c>
      <c r="E103" s="14">
        <f t="shared" si="17"/>
        <v>0</v>
      </c>
      <c r="F103" s="3" t="str">
        <f>IF(D103=0,"-",IF('Input-Accounts'!$E103&lt;&gt;0,'Input-Accounts'!$E103,'Input-Accounts'!$F103))</f>
        <v>INT_OML</v>
      </c>
      <c r="G103" s="14">
        <f>IF($D103=0,0,$D103*
IFERROR(INDEX(G$320:G$343,MATCH($F103,$B$320:$B$343,0))/INDEX($D$320:$D$343,MATCH($F103,$B$320:$B$343,0)),
INDEX('Input-Allocators'!D$9:D$17,MATCH($F103,'Input-Allocators'!$B$9:$B$17,0)))
)</f>
        <v>-7.6558485313739855</v>
      </c>
      <c r="H103" s="14">
        <f>IF($D103=0,0,$D103*
IFERROR(INDEX(H$320:H$343,MATCH($F103,$B$320:$B$343,0))/INDEX($D$320:$D$343,MATCH($F103,$B$320:$B$343,0)),
INDEX('Input-Allocators'!E$9:E$17,MATCH($F103,'Input-Allocators'!$B$9:$B$17,0)))
)</f>
        <v>-27.353995996086809</v>
      </c>
      <c r="I103" s="14">
        <f>IF($D103=0,0,$D103*
IFERROR(INDEX(I$320:I$343,MATCH($F103,$B$320:$B$343,0))/INDEX($D$320:$D$343,MATCH($F103,$B$320:$B$343,0)),
INDEX('Input-Allocators'!F$9:F$17,MATCH($F103,'Input-Allocators'!$B$9:$B$17,0)))
)</f>
        <v>-976.62912697498962</v>
      </c>
      <c r="J103" s="14">
        <f>IF($D103=0,0,$D103*
IFERROR(INDEX(J$320:J$343,MATCH($F103,$B$320:$B$343,0))/INDEX($D$320:$D$343,MATCH($F103,$B$320:$B$343,0)),
INDEX('Input-Allocators'!G$9:G$17,MATCH($F103,'Input-Allocators'!$B$9:$B$17,0)))
)</f>
        <v>-740.87702849754919</v>
      </c>
      <c r="K103" s="14">
        <f>IF($D103=0,0,$D103*
IFERROR(INDEX(K$320:K$343,MATCH($F103,$B$320:$B$343,0))/INDEX($D$320:$D$343,MATCH($F103,$B$320:$B$343,0)),
INDEX('Input-Allocators'!H$9:H$17,MATCH($F103,'Input-Allocators'!$B$9:$B$17,0)))
)</f>
        <v>0</v>
      </c>
      <c r="L103" s="14">
        <f>IF($D103=0,0,$D103*
IFERROR(INDEX(L$320:L$343,MATCH($F103,$B$320:$B$343,0))/INDEX($D$320:$D$343,MATCH($F103,$B$320:$B$343,0)),
INDEX('Input-Allocators'!I$9:I$17,MATCH($F103,'Input-Allocators'!$B$9:$B$17,0)))
)</f>
        <v>0</v>
      </c>
      <c r="M103" s="14">
        <f>IF($D103=0,0,$D103*
IFERROR(INDEX(M$320:M$343,MATCH($F103,$B$320:$B$343,0))/INDEX($D$320:$D$343,MATCH($F103,$B$320:$B$343,0)),
INDEX('Input-Allocators'!J$9:J$17,MATCH($F103,'Input-Allocators'!$B$9:$B$17,0)))
)</f>
        <v>0</v>
      </c>
      <c r="N103" s="14">
        <f>IF($D103=0,0,$D103*
IFERROR(INDEX(N$320:N$343,MATCH($F103,$B$320:$B$343,0))/INDEX($D$320:$D$343,MATCH($F103,$B$320:$B$343,0)),
INDEX('Input-Allocators'!K$9:K$17,MATCH($F103,'Input-Allocators'!$B$9:$B$17,0)))
)</f>
        <v>0</v>
      </c>
      <c r="O103" s="14">
        <f>IF($D103=0,0,$D103*
IFERROR(INDEX(O$320:O$343,MATCH($F103,$B$320:$B$343,0))/INDEX($D$320:$D$343,MATCH($F103,$B$320:$B$343,0)),
INDEX('Input-Allocators'!L$9:L$17,MATCH($F103,'Input-Allocators'!$B$9:$B$17,0)))
)</f>
        <v>0</v>
      </c>
      <c r="P103" s="14">
        <f>IF($D103=0,0,$D103*
IFERROR(INDEX(P$320:P$343,MATCH($F103,$B$320:$B$343,0))/INDEX($D$320:$D$343,MATCH($F103,$B$320:$B$343,0)),
INDEX('Input-Allocators'!M$9:M$17,MATCH($F103,'Input-Allocators'!$B$9:$B$17,0)))
)</f>
        <v>0</v>
      </c>
      <c r="Q103" s="14">
        <f>IF($D103=0,0,$D103*
IFERROR(INDEX(Q$320:Q$343,MATCH($F103,$B$320:$B$343,0))/INDEX($D$320:$D$343,MATCH($F103,$B$320:$B$343,0)),
INDEX('Input-Allocators'!N$9:N$17,MATCH($F103,'Input-Allocators'!$B$9:$B$17,0)))
)</f>
        <v>0</v>
      </c>
      <c r="R103" s="14">
        <f>IF($D103=0,0,$D103*
IFERROR(INDEX(R$320:R$343,MATCH($F103,$B$320:$B$343,0))/INDEX($D$320:$D$343,MATCH($F103,$B$320:$B$343,0)),
INDEX('Input-Allocators'!O$9:O$17,MATCH($F103,'Input-Allocators'!$B$9:$B$17,0)))
)</f>
        <v>0</v>
      </c>
    </row>
    <row r="104" spans="1:18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>'Input-Accounts'!$D104</f>
        <v>0</v>
      </c>
      <c r="E104" s="14">
        <f t="shared" si="17"/>
        <v>0</v>
      </c>
      <c r="F104" s="3" t="str">
        <f>IF(D104=0,"-",IF('Input-Accounts'!$E104&lt;&gt;0,'Input-Accounts'!$E104,'Input-Accounts'!$F104))</f>
        <v>-</v>
      </c>
      <c r="G104" s="14">
        <f>IF($D104=0,0,$D104*
IFERROR(INDEX(G$320:G$343,MATCH($F104,$B$320:$B$343,0))/INDEX($D$320:$D$343,MATCH($F104,$B$320:$B$343,0)),
INDEX('Input-Allocators'!D$9:D$17,MATCH($F104,'Input-Allocators'!$B$9:$B$17,0)))
)</f>
        <v>0</v>
      </c>
      <c r="H104" s="14">
        <f>IF($D104=0,0,$D104*
IFERROR(INDEX(H$320:H$343,MATCH($F104,$B$320:$B$343,0))/INDEX($D$320:$D$343,MATCH($F104,$B$320:$B$343,0)),
INDEX('Input-Allocators'!E$9:E$17,MATCH($F104,'Input-Allocators'!$B$9:$B$17,0)))
)</f>
        <v>0</v>
      </c>
      <c r="I104" s="14">
        <f>IF($D104=0,0,$D104*
IFERROR(INDEX(I$320:I$343,MATCH($F104,$B$320:$B$343,0))/INDEX($D$320:$D$343,MATCH($F104,$B$320:$B$343,0)),
INDEX('Input-Allocators'!F$9:F$17,MATCH($F104,'Input-Allocators'!$B$9:$B$17,0)))
)</f>
        <v>0</v>
      </c>
      <c r="J104" s="14">
        <f>IF($D104=0,0,$D104*
IFERROR(INDEX(J$320:J$343,MATCH($F104,$B$320:$B$343,0))/INDEX($D$320:$D$343,MATCH($F104,$B$320:$B$343,0)),
INDEX('Input-Allocators'!G$9:G$17,MATCH($F104,'Input-Allocators'!$B$9:$B$17,0)))
)</f>
        <v>0</v>
      </c>
      <c r="K104" s="14">
        <f>IF($D104=0,0,$D104*
IFERROR(INDEX(K$320:K$343,MATCH($F104,$B$320:$B$343,0))/INDEX($D$320:$D$343,MATCH($F104,$B$320:$B$343,0)),
INDEX('Input-Allocators'!H$9:H$17,MATCH($F104,'Input-Allocators'!$B$9:$B$17,0)))
)</f>
        <v>0</v>
      </c>
      <c r="L104" s="14">
        <f>IF($D104=0,0,$D104*
IFERROR(INDEX(L$320:L$343,MATCH($F104,$B$320:$B$343,0))/INDEX($D$320:$D$343,MATCH($F104,$B$320:$B$343,0)),
INDEX('Input-Allocators'!I$9:I$17,MATCH($F104,'Input-Allocators'!$B$9:$B$17,0)))
)</f>
        <v>0</v>
      </c>
      <c r="M104" s="14">
        <f>IF($D104=0,0,$D104*
IFERROR(INDEX(M$320:M$343,MATCH($F104,$B$320:$B$343,0))/INDEX($D$320:$D$343,MATCH($F104,$B$320:$B$343,0)),
INDEX('Input-Allocators'!J$9:J$17,MATCH($F104,'Input-Allocators'!$B$9:$B$17,0)))
)</f>
        <v>0</v>
      </c>
      <c r="N104" s="14">
        <f>IF($D104=0,0,$D104*
IFERROR(INDEX(N$320:N$343,MATCH($F104,$B$320:$B$343,0))/INDEX($D$320:$D$343,MATCH($F104,$B$320:$B$343,0)),
INDEX('Input-Allocators'!K$9:K$17,MATCH($F104,'Input-Allocators'!$B$9:$B$17,0)))
)</f>
        <v>0</v>
      </c>
      <c r="O104" s="14">
        <f>IF($D104=0,0,$D104*
IFERROR(INDEX(O$320:O$343,MATCH($F104,$B$320:$B$343,0))/INDEX($D$320:$D$343,MATCH($F104,$B$320:$B$343,0)),
INDEX('Input-Allocators'!L$9:L$17,MATCH($F104,'Input-Allocators'!$B$9:$B$17,0)))
)</f>
        <v>0</v>
      </c>
      <c r="P104" s="14">
        <f>IF($D104=0,0,$D104*
IFERROR(INDEX(P$320:P$343,MATCH($F104,$B$320:$B$343,0))/INDEX($D$320:$D$343,MATCH($F104,$B$320:$B$343,0)),
INDEX('Input-Allocators'!M$9:M$17,MATCH($F104,'Input-Allocators'!$B$9:$B$17,0)))
)</f>
        <v>0</v>
      </c>
      <c r="Q104" s="14">
        <f>IF($D104=0,0,$D104*
IFERROR(INDEX(Q$320:Q$343,MATCH($F104,$B$320:$B$343,0))/INDEX($D$320:$D$343,MATCH($F104,$B$320:$B$343,0)),
INDEX('Input-Allocators'!N$9:N$17,MATCH($F104,'Input-Allocators'!$B$9:$B$17,0)))
)</f>
        <v>0</v>
      </c>
      <c r="R104" s="14">
        <f>IF($D104=0,0,$D104*
IFERROR(INDEX(R$320:R$343,MATCH($F104,$B$320:$B$343,0))/INDEX($D$320:$D$343,MATCH($F104,$B$320:$B$343,0)),
INDEX('Input-Allocators'!O$9:O$17,MATCH($F104,'Input-Allocators'!$B$9:$B$17,0)))
)</f>
        <v>0</v>
      </c>
    </row>
    <row r="105" spans="1:18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>'Input-Accounts'!$D105</f>
        <v>-2885.5309999999999</v>
      </c>
      <c r="E105" s="14">
        <f t="shared" si="17"/>
        <v>0</v>
      </c>
      <c r="F105" s="3" t="str">
        <f>IF(D105=0,"-",IF('Input-Accounts'!$E105&lt;&gt;0,'Input-Accounts'!$E105,'Input-Accounts'!$F105))</f>
        <v>INT_OML</v>
      </c>
      <c r="G105" s="14">
        <f>IF($D105=0,0,$D105*
IFERROR(INDEX(G$320:G$343,MATCH($F105,$B$320:$B$343,0))/INDEX($D$320:$D$343,MATCH($F105,$B$320:$B$343,0)),
INDEX('Input-Allocators'!D$9:D$17,MATCH($F105,'Input-Allocators'!$B$9:$B$17,0)))
)</f>
        <v>-12.605413170883521</v>
      </c>
      <c r="H105" s="14">
        <f>IF($D105=0,0,$D105*
IFERROR(INDEX(H$320:H$343,MATCH($F105,$B$320:$B$343,0))/INDEX($D$320:$D$343,MATCH($F105,$B$320:$B$343,0)),
INDEX('Input-Allocators'!E$9:E$17,MATCH($F105,'Input-Allocators'!$B$9:$B$17,0)))
)</f>
        <v>-45.038563653960573</v>
      </c>
      <c r="I105" s="14">
        <f>IF($D105=0,0,$D105*
IFERROR(INDEX(I$320:I$343,MATCH($F105,$B$320:$B$343,0))/INDEX($D$320:$D$343,MATCH($F105,$B$320:$B$343,0)),
INDEX('Input-Allocators'!F$9:F$17,MATCH($F105,'Input-Allocators'!$B$9:$B$17,0)))
)</f>
        <v>-1608.0273283606361</v>
      </c>
      <c r="J105" s="14">
        <f>IF($D105=0,0,$D105*
IFERROR(INDEX(J$320:J$343,MATCH($F105,$B$320:$B$343,0))/INDEX($D$320:$D$343,MATCH($F105,$B$320:$B$343,0)),
INDEX('Input-Allocators'!G$9:G$17,MATCH($F105,'Input-Allocators'!$B$9:$B$17,0)))
)</f>
        <v>-1219.8596948145189</v>
      </c>
      <c r="K105" s="14">
        <f>IF($D105=0,0,$D105*
IFERROR(INDEX(K$320:K$343,MATCH($F105,$B$320:$B$343,0))/INDEX($D$320:$D$343,MATCH($F105,$B$320:$B$343,0)),
INDEX('Input-Allocators'!H$9:H$17,MATCH($F105,'Input-Allocators'!$B$9:$B$17,0)))
)</f>
        <v>0</v>
      </c>
      <c r="L105" s="14">
        <f>IF($D105=0,0,$D105*
IFERROR(INDEX(L$320:L$343,MATCH($F105,$B$320:$B$343,0))/INDEX($D$320:$D$343,MATCH($F105,$B$320:$B$343,0)),
INDEX('Input-Allocators'!I$9:I$17,MATCH($F105,'Input-Allocators'!$B$9:$B$17,0)))
)</f>
        <v>0</v>
      </c>
      <c r="M105" s="14">
        <f>IF($D105=0,0,$D105*
IFERROR(INDEX(M$320:M$343,MATCH($F105,$B$320:$B$343,0))/INDEX($D$320:$D$343,MATCH($F105,$B$320:$B$343,0)),
INDEX('Input-Allocators'!J$9:J$17,MATCH($F105,'Input-Allocators'!$B$9:$B$17,0)))
)</f>
        <v>0</v>
      </c>
      <c r="N105" s="14">
        <f>IF($D105=0,0,$D105*
IFERROR(INDEX(N$320:N$343,MATCH($F105,$B$320:$B$343,0))/INDEX($D$320:$D$343,MATCH($F105,$B$320:$B$343,0)),
INDEX('Input-Allocators'!K$9:K$17,MATCH($F105,'Input-Allocators'!$B$9:$B$17,0)))
)</f>
        <v>0</v>
      </c>
      <c r="O105" s="14">
        <f>IF($D105=0,0,$D105*
IFERROR(INDEX(O$320:O$343,MATCH($F105,$B$320:$B$343,0))/INDEX($D$320:$D$343,MATCH($F105,$B$320:$B$343,0)),
INDEX('Input-Allocators'!L$9:L$17,MATCH($F105,'Input-Allocators'!$B$9:$B$17,0)))
)</f>
        <v>0</v>
      </c>
      <c r="P105" s="14">
        <f>IF($D105=0,0,$D105*
IFERROR(INDEX(P$320:P$343,MATCH($F105,$B$320:$B$343,0))/INDEX($D$320:$D$343,MATCH($F105,$B$320:$B$343,0)),
INDEX('Input-Allocators'!M$9:M$17,MATCH($F105,'Input-Allocators'!$B$9:$B$17,0)))
)</f>
        <v>0</v>
      </c>
      <c r="Q105" s="14">
        <f>IF($D105=0,0,$D105*
IFERROR(INDEX(Q$320:Q$343,MATCH($F105,$B$320:$B$343,0))/INDEX($D$320:$D$343,MATCH($F105,$B$320:$B$343,0)),
INDEX('Input-Allocators'!N$9:N$17,MATCH($F105,'Input-Allocators'!$B$9:$B$17,0)))
)</f>
        <v>0</v>
      </c>
      <c r="R105" s="14">
        <f>IF($D105=0,0,$D105*
IFERROR(INDEX(R$320:R$343,MATCH($F105,$B$320:$B$343,0))/INDEX($D$320:$D$343,MATCH($F105,$B$320:$B$343,0)),
INDEX('Input-Allocators'!O$9:O$17,MATCH($F105,'Input-Allocators'!$B$9:$B$17,0)))
)</f>
        <v>0</v>
      </c>
    </row>
    <row r="106" spans="1:18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>'Input-Accounts'!$D106</f>
        <v>-2068.2139999999999</v>
      </c>
      <c r="E106" s="14">
        <f t="shared" si="17"/>
        <v>0</v>
      </c>
      <c r="F106" s="3" t="str">
        <f>IF(D106=0,"-",IF('Input-Accounts'!$E106&lt;&gt;0,'Input-Accounts'!$E106,'Input-Accounts'!$F106))</f>
        <v>INT_OML</v>
      </c>
      <c r="G106" s="14">
        <f>IF($D106=0,0,$D106*
IFERROR(INDEX(G$320:G$343,MATCH($F106,$B$320:$B$343,0))/INDEX($D$320:$D$343,MATCH($F106,$B$320:$B$343,0)),
INDEX('Input-Allocators'!D$9:D$17,MATCH($F106,'Input-Allocators'!$B$9:$B$17,0)))
)</f>
        <v>-9.0349720712775881</v>
      </c>
      <c r="H106" s="14">
        <f>IF($D106=0,0,$D106*
IFERROR(INDEX(H$320:H$343,MATCH($F106,$B$320:$B$343,0))/INDEX($D$320:$D$343,MATCH($F106,$B$320:$B$343,0)),
INDEX('Input-Allocators'!E$9:E$17,MATCH($F106,'Input-Allocators'!$B$9:$B$17,0)))
)</f>
        <v>-32.281541209923724</v>
      </c>
      <c r="I106" s="14">
        <f>IF($D106=0,0,$D106*
IFERROR(INDEX(I$320:I$343,MATCH($F106,$B$320:$B$343,0))/INDEX($D$320:$D$343,MATCH($F106,$B$320:$B$343,0)),
INDEX('Input-Allocators'!F$9:F$17,MATCH($F106,'Input-Allocators'!$B$9:$B$17,0)))
)</f>
        <v>-1152.5589684872782</v>
      </c>
      <c r="J106" s="14">
        <f>IF($D106=0,0,$D106*
IFERROR(INDEX(J$320:J$343,MATCH($F106,$B$320:$B$343,0))/INDEX($D$320:$D$343,MATCH($F106,$B$320:$B$343,0)),
INDEX('Input-Allocators'!G$9:G$17,MATCH($F106,'Input-Allocators'!$B$9:$B$17,0)))
)</f>
        <v>-874.33851823151974</v>
      </c>
      <c r="K106" s="14">
        <f>IF($D106=0,0,$D106*
IFERROR(INDEX(K$320:K$343,MATCH($F106,$B$320:$B$343,0))/INDEX($D$320:$D$343,MATCH($F106,$B$320:$B$343,0)),
INDEX('Input-Allocators'!H$9:H$17,MATCH($F106,'Input-Allocators'!$B$9:$B$17,0)))
)</f>
        <v>0</v>
      </c>
      <c r="L106" s="14">
        <f>IF($D106=0,0,$D106*
IFERROR(INDEX(L$320:L$343,MATCH($F106,$B$320:$B$343,0))/INDEX($D$320:$D$343,MATCH($F106,$B$320:$B$343,0)),
INDEX('Input-Allocators'!I$9:I$17,MATCH($F106,'Input-Allocators'!$B$9:$B$17,0)))
)</f>
        <v>0</v>
      </c>
      <c r="M106" s="14">
        <f>IF($D106=0,0,$D106*
IFERROR(INDEX(M$320:M$343,MATCH($F106,$B$320:$B$343,0))/INDEX($D$320:$D$343,MATCH($F106,$B$320:$B$343,0)),
INDEX('Input-Allocators'!J$9:J$17,MATCH($F106,'Input-Allocators'!$B$9:$B$17,0)))
)</f>
        <v>0</v>
      </c>
      <c r="N106" s="14">
        <f>IF($D106=0,0,$D106*
IFERROR(INDEX(N$320:N$343,MATCH($F106,$B$320:$B$343,0))/INDEX($D$320:$D$343,MATCH($F106,$B$320:$B$343,0)),
INDEX('Input-Allocators'!K$9:K$17,MATCH($F106,'Input-Allocators'!$B$9:$B$17,0)))
)</f>
        <v>0</v>
      </c>
      <c r="O106" s="14">
        <f>IF($D106=0,0,$D106*
IFERROR(INDEX(O$320:O$343,MATCH($F106,$B$320:$B$343,0))/INDEX($D$320:$D$343,MATCH($F106,$B$320:$B$343,0)),
INDEX('Input-Allocators'!L$9:L$17,MATCH($F106,'Input-Allocators'!$B$9:$B$17,0)))
)</f>
        <v>0</v>
      </c>
      <c r="P106" s="14">
        <f>IF($D106=0,0,$D106*
IFERROR(INDEX(P$320:P$343,MATCH($F106,$B$320:$B$343,0))/INDEX($D$320:$D$343,MATCH($F106,$B$320:$B$343,0)),
INDEX('Input-Allocators'!M$9:M$17,MATCH($F106,'Input-Allocators'!$B$9:$B$17,0)))
)</f>
        <v>0</v>
      </c>
      <c r="Q106" s="14">
        <f>IF($D106=0,0,$D106*
IFERROR(INDEX(Q$320:Q$343,MATCH($F106,$B$320:$B$343,0))/INDEX($D$320:$D$343,MATCH($F106,$B$320:$B$343,0)),
INDEX('Input-Allocators'!N$9:N$17,MATCH($F106,'Input-Allocators'!$B$9:$B$17,0)))
)</f>
        <v>0</v>
      </c>
      <c r="R106" s="14">
        <f>IF($D106=0,0,$D106*
IFERROR(INDEX(R$320:R$343,MATCH($F106,$B$320:$B$343,0))/INDEX($D$320:$D$343,MATCH($F106,$B$320:$B$343,0)),
INDEX('Input-Allocators'!O$9:O$17,MATCH($F106,'Input-Allocators'!$B$9:$B$17,0)))
)</f>
        <v>0</v>
      </c>
    </row>
    <row r="107" spans="1:18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>'Input-Accounts'!$D107</f>
        <v>0</v>
      </c>
      <c r="E107" s="14">
        <f t="shared" si="17"/>
        <v>0</v>
      </c>
      <c r="F107" s="3" t="str">
        <f>IF(D107=0,"-",IF('Input-Accounts'!$E107&lt;&gt;0,'Input-Accounts'!$E107,'Input-Accounts'!$F107))</f>
        <v>-</v>
      </c>
      <c r="G107" s="14">
        <f>IF($D107=0,0,$D107*
IFERROR(INDEX(G$320:G$343,MATCH($F107,$B$320:$B$343,0))/INDEX($D$320:$D$343,MATCH($F107,$B$320:$B$343,0)),
INDEX('Input-Allocators'!D$9:D$17,MATCH($F107,'Input-Allocators'!$B$9:$B$17,0)))
)</f>
        <v>0</v>
      </c>
      <c r="H107" s="14">
        <f>IF($D107=0,0,$D107*
IFERROR(INDEX(H$320:H$343,MATCH($F107,$B$320:$B$343,0))/INDEX($D$320:$D$343,MATCH($F107,$B$320:$B$343,0)),
INDEX('Input-Allocators'!E$9:E$17,MATCH($F107,'Input-Allocators'!$B$9:$B$17,0)))
)</f>
        <v>0</v>
      </c>
      <c r="I107" s="14">
        <f>IF($D107=0,0,$D107*
IFERROR(INDEX(I$320:I$343,MATCH($F107,$B$320:$B$343,0))/INDEX($D$320:$D$343,MATCH($F107,$B$320:$B$343,0)),
INDEX('Input-Allocators'!F$9:F$17,MATCH($F107,'Input-Allocators'!$B$9:$B$17,0)))
)</f>
        <v>0</v>
      </c>
      <c r="J107" s="14">
        <f>IF($D107=0,0,$D107*
IFERROR(INDEX(J$320:J$343,MATCH($F107,$B$320:$B$343,0))/INDEX($D$320:$D$343,MATCH($F107,$B$320:$B$343,0)),
INDEX('Input-Allocators'!G$9:G$17,MATCH($F107,'Input-Allocators'!$B$9:$B$17,0)))
)</f>
        <v>0</v>
      </c>
      <c r="K107" s="14">
        <f>IF($D107=0,0,$D107*
IFERROR(INDEX(K$320:K$343,MATCH($F107,$B$320:$B$343,0))/INDEX($D$320:$D$343,MATCH($F107,$B$320:$B$343,0)),
INDEX('Input-Allocators'!H$9:H$17,MATCH($F107,'Input-Allocators'!$B$9:$B$17,0)))
)</f>
        <v>0</v>
      </c>
      <c r="L107" s="14">
        <f>IF($D107=0,0,$D107*
IFERROR(INDEX(L$320:L$343,MATCH($F107,$B$320:$B$343,0))/INDEX($D$320:$D$343,MATCH($F107,$B$320:$B$343,0)),
INDEX('Input-Allocators'!I$9:I$17,MATCH($F107,'Input-Allocators'!$B$9:$B$17,0)))
)</f>
        <v>0</v>
      </c>
      <c r="M107" s="14">
        <f>IF($D107=0,0,$D107*
IFERROR(INDEX(M$320:M$343,MATCH($F107,$B$320:$B$343,0))/INDEX($D$320:$D$343,MATCH($F107,$B$320:$B$343,0)),
INDEX('Input-Allocators'!J$9:J$17,MATCH($F107,'Input-Allocators'!$B$9:$B$17,0)))
)</f>
        <v>0</v>
      </c>
      <c r="N107" s="14">
        <f>IF($D107=0,0,$D107*
IFERROR(INDEX(N$320:N$343,MATCH($F107,$B$320:$B$343,0))/INDEX($D$320:$D$343,MATCH($F107,$B$320:$B$343,0)),
INDEX('Input-Allocators'!K$9:K$17,MATCH($F107,'Input-Allocators'!$B$9:$B$17,0)))
)</f>
        <v>0</v>
      </c>
      <c r="O107" s="14">
        <f>IF($D107=0,0,$D107*
IFERROR(INDEX(O$320:O$343,MATCH($F107,$B$320:$B$343,0))/INDEX($D$320:$D$343,MATCH($F107,$B$320:$B$343,0)),
INDEX('Input-Allocators'!L$9:L$17,MATCH($F107,'Input-Allocators'!$B$9:$B$17,0)))
)</f>
        <v>0</v>
      </c>
      <c r="P107" s="14">
        <f>IF($D107=0,0,$D107*
IFERROR(INDEX(P$320:P$343,MATCH($F107,$B$320:$B$343,0))/INDEX($D$320:$D$343,MATCH($F107,$B$320:$B$343,0)),
INDEX('Input-Allocators'!M$9:M$17,MATCH($F107,'Input-Allocators'!$B$9:$B$17,0)))
)</f>
        <v>0</v>
      </c>
      <c r="Q107" s="14">
        <f>IF($D107=0,0,$D107*
IFERROR(INDEX(Q$320:Q$343,MATCH($F107,$B$320:$B$343,0))/INDEX($D$320:$D$343,MATCH($F107,$B$320:$B$343,0)),
INDEX('Input-Allocators'!N$9:N$17,MATCH($F107,'Input-Allocators'!$B$9:$B$17,0)))
)</f>
        <v>0</v>
      </c>
      <c r="R107" s="14">
        <f>IF($D107=0,0,$D107*
IFERROR(INDEX(R$320:R$343,MATCH($F107,$B$320:$B$343,0))/INDEX($D$320:$D$343,MATCH($F107,$B$320:$B$343,0)),
INDEX('Input-Allocators'!O$9:O$17,MATCH($F107,'Input-Allocators'!$B$9:$B$17,0)))
)</f>
        <v>0</v>
      </c>
    </row>
    <row r="108" spans="1:18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>'Input-Accounts'!$D108</f>
        <v>0</v>
      </c>
      <c r="E108" s="14">
        <f t="shared" si="17"/>
        <v>0</v>
      </c>
      <c r="F108" s="3" t="str">
        <f>IF(D108=0,"-",IF('Input-Accounts'!$E108&lt;&gt;0,'Input-Accounts'!$E108,'Input-Accounts'!$F108))</f>
        <v>-</v>
      </c>
      <c r="G108" s="14">
        <f>IF($D108=0,0,$D108*
IFERROR(INDEX(G$320:G$343,MATCH($F108,$B$320:$B$343,0))/INDEX($D$320:$D$343,MATCH($F108,$B$320:$B$343,0)),
INDEX('Input-Allocators'!D$9:D$17,MATCH($F108,'Input-Allocators'!$B$9:$B$17,0)))
)</f>
        <v>0</v>
      </c>
      <c r="H108" s="14">
        <f>IF($D108=0,0,$D108*
IFERROR(INDEX(H$320:H$343,MATCH($F108,$B$320:$B$343,0))/INDEX($D$320:$D$343,MATCH($F108,$B$320:$B$343,0)),
INDEX('Input-Allocators'!E$9:E$17,MATCH($F108,'Input-Allocators'!$B$9:$B$17,0)))
)</f>
        <v>0</v>
      </c>
      <c r="I108" s="14">
        <f>IF($D108=0,0,$D108*
IFERROR(INDEX(I$320:I$343,MATCH($F108,$B$320:$B$343,0))/INDEX($D$320:$D$343,MATCH($F108,$B$320:$B$343,0)),
INDEX('Input-Allocators'!F$9:F$17,MATCH($F108,'Input-Allocators'!$B$9:$B$17,0)))
)</f>
        <v>0</v>
      </c>
      <c r="J108" s="14">
        <f>IF($D108=0,0,$D108*
IFERROR(INDEX(J$320:J$343,MATCH($F108,$B$320:$B$343,0))/INDEX($D$320:$D$343,MATCH($F108,$B$320:$B$343,0)),
INDEX('Input-Allocators'!G$9:G$17,MATCH($F108,'Input-Allocators'!$B$9:$B$17,0)))
)</f>
        <v>0</v>
      </c>
      <c r="K108" s="14">
        <f>IF($D108=0,0,$D108*
IFERROR(INDEX(K$320:K$343,MATCH($F108,$B$320:$B$343,0))/INDEX($D$320:$D$343,MATCH($F108,$B$320:$B$343,0)),
INDEX('Input-Allocators'!H$9:H$17,MATCH($F108,'Input-Allocators'!$B$9:$B$17,0)))
)</f>
        <v>0</v>
      </c>
      <c r="L108" s="14">
        <f>IF($D108=0,0,$D108*
IFERROR(INDEX(L$320:L$343,MATCH($F108,$B$320:$B$343,0))/INDEX($D$320:$D$343,MATCH($F108,$B$320:$B$343,0)),
INDEX('Input-Allocators'!I$9:I$17,MATCH($F108,'Input-Allocators'!$B$9:$B$17,0)))
)</f>
        <v>0</v>
      </c>
      <c r="M108" s="14">
        <f>IF($D108=0,0,$D108*
IFERROR(INDEX(M$320:M$343,MATCH($F108,$B$320:$B$343,0))/INDEX($D$320:$D$343,MATCH($F108,$B$320:$B$343,0)),
INDEX('Input-Allocators'!J$9:J$17,MATCH($F108,'Input-Allocators'!$B$9:$B$17,0)))
)</f>
        <v>0</v>
      </c>
      <c r="N108" s="14">
        <f>IF($D108=0,0,$D108*
IFERROR(INDEX(N$320:N$343,MATCH($F108,$B$320:$B$343,0))/INDEX($D$320:$D$343,MATCH($F108,$B$320:$B$343,0)),
INDEX('Input-Allocators'!K$9:K$17,MATCH($F108,'Input-Allocators'!$B$9:$B$17,0)))
)</f>
        <v>0</v>
      </c>
      <c r="O108" s="14">
        <f>IF($D108=0,0,$D108*
IFERROR(INDEX(O$320:O$343,MATCH($F108,$B$320:$B$343,0))/INDEX($D$320:$D$343,MATCH($F108,$B$320:$B$343,0)),
INDEX('Input-Allocators'!L$9:L$17,MATCH($F108,'Input-Allocators'!$B$9:$B$17,0)))
)</f>
        <v>0</v>
      </c>
      <c r="P108" s="14">
        <f>IF($D108=0,0,$D108*
IFERROR(INDEX(P$320:P$343,MATCH($F108,$B$320:$B$343,0))/INDEX($D$320:$D$343,MATCH($F108,$B$320:$B$343,0)),
INDEX('Input-Allocators'!M$9:M$17,MATCH($F108,'Input-Allocators'!$B$9:$B$17,0)))
)</f>
        <v>0</v>
      </c>
      <c r="Q108" s="14">
        <f>IF($D108=0,0,$D108*
IFERROR(INDEX(Q$320:Q$343,MATCH($F108,$B$320:$B$343,0))/INDEX($D$320:$D$343,MATCH($F108,$B$320:$B$343,0)),
INDEX('Input-Allocators'!N$9:N$17,MATCH($F108,'Input-Allocators'!$B$9:$B$17,0)))
)</f>
        <v>0</v>
      </c>
      <c r="R108" s="14">
        <f>IF($D108=0,0,$D108*
IFERROR(INDEX(R$320:R$343,MATCH($F108,$B$320:$B$343,0))/INDEX($D$320:$D$343,MATCH($F108,$B$320:$B$343,0)),
INDEX('Input-Allocators'!O$9:O$17,MATCH($F108,'Input-Allocators'!$B$9:$B$17,0)))
)</f>
        <v>0</v>
      </c>
    </row>
    <row r="109" spans="1:18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>SUBTOTAL(9,D99:D108)</f>
        <v>-15532.273999999998</v>
      </c>
      <c r="E109" s="14">
        <f t="shared" ref="E109:E110" si="18">IFERROR(IF(D109="",0,IF(D109=0,0,IF(ABS(D109-SUM($G109:$R109))&lt;Check_Limit,0,1))),1)</f>
        <v>0</v>
      </c>
      <c r="G109" s="174">
        <f t="shared" ref="G109:R109" si="19">SUBTOTAL(9,G99:G108)</f>
        <v>-67.852582853336756</v>
      </c>
      <c r="H109" s="174">
        <f t="shared" si="19"/>
        <v>-242.43416939196175</v>
      </c>
      <c r="I109" s="174">
        <f t="shared" si="19"/>
        <v>-8655.7105307776528</v>
      </c>
      <c r="J109" s="174">
        <f t="shared" si="19"/>
        <v>-6566.2767169770432</v>
      </c>
      <c r="K109" s="174">
        <f t="shared" si="19"/>
        <v>0</v>
      </c>
      <c r="L109" s="174">
        <f t="shared" si="19"/>
        <v>0</v>
      </c>
      <c r="M109" s="174">
        <f t="shared" si="19"/>
        <v>0</v>
      </c>
      <c r="N109" s="174">
        <f t="shared" si="19"/>
        <v>0</v>
      </c>
      <c r="O109" s="174">
        <f t="shared" si="19"/>
        <v>0</v>
      </c>
      <c r="P109" s="174">
        <f t="shared" si="19"/>
        <v>0</v>
      </c>
      <c r="Q109" s="174">
        <f t="shared" si="19"/>
        <v>0</v>
      </c>
      <c r="R109" s="174">
        <f t="shared" si="19"/>
        <v>0</v>
      </c>
    </row>
    <row r="110" spans="1:18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>
        <f t="shared" si="18"/>
        <v>0</v>
      </c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1:18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>SUBTOTAL(9,D63:D110)</f>
        <v>-285335.54500000004</v>
      </c>
      <c r="E111" s="14">
        <f t="shared" ref="E111:E128" si="20">IFERROR(IF(D111="",0,IF(D111=0,0,IF(ABS(D111-SUM($G111:$R111))&lt;Check_Limit,0,1))),1)</f>
        <v>0</v>
      </c>
      <c r="G111" s="175">
        <f t="shared" ref="G111:R111" si="21">SUBTOTAL(9,G63:G110)</f>
        <v>-2096.921136577067</v>
      </c>
      <c r="H111" s="175">
        <f t="shared" si="21"/>
        <v>-27227.064988204856</v>
      </c>
      <c r="I111" s="175">
        <f t="shared" si="21"/>
        <v>-138075.17784971226</v>
      </c>
      <c r="J111" s="175">
        <f t="shared" si="21"/>
        <v>-117936.38102550583</v>
      </c>
      <c r="K111" s="175">
        <f t="shared" si="21"/>
        <v>0</v>
      </c>
      <c r="L111" s="175">
        <f t="shared" si="21"/>
        <v>0</v>
      </c>
      <c r="M111" s="175">
        <f t="shared" si="21"/>
        <v>0</v>
      </c>
      <c r="N111" s="175">
        <f t="shared" si="21"/>
        <v>0</v>
      </c>
      <c r="O111" s="175">
        <f t="shared" si="21"/>
        <v>0</v>
      </c>
      <c r="P111" s="175">
        <f t="shared" si="21"/>
        <v>0</v>
      </c>
      <c r="Q111" s="175">
        <f t="shared" si="21"/>
        <v>0</v>
      </c>
      <c r="R111" s="175">
        <f t="shared" si="21"/>
        <v>0</v>
      </c>
    </row>
    <row r="112" spans="1:18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>
        <f t="shared" si="20"/>
        <v>0</v>
      </c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1:18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>
        <f t="shared" si="20"/>
        <v>0</v>
      </c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1:18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>'Input-Accounts'!$D114</f>
        <v>939</v>
      </c>
      <c r="E114" s="14">
        <f t="shared" ref="E114" si="22">IFERROR(IF(D114="",0,IF(D114=0,0,IF(ABS(D114-SUM($G114:$R114))&lt;Check_Limit,0,1))),1)</f>
        <v>0</v>
      </c>
      <c r="F114" s="3" t="str">
        <f>IF(D114=0,"-",IF('Input-Accounts'!$E114&lt;&gt;0,'Input-Accounts'!$E114,'Input-Accounts'!$F114))</f>
        <v>INT_PROD_TRANSM_DIST_SUBTOTAL</v>
      </c>
      <c r="G114" s="14">
        <f>IF($D114=0,0,$D114*
IFERROR(INDEX(G$320:G$343,MATCH($F114,$B$320:$B$343,0))/INDEX($D$320:$D$343,MATCH($F114,$B$320:$B$343,0)),
INDEX('Input-Allocators'!D$9:D$17,MATCH($F114,'Input-Allocators'!$B$9:$B$17,0)))
)</f>
        <v>5.0001612204090451</v>
      </c>
      <c r="H114" s="14">
        <f>IF($D114=0,0,$D114*
IFERROR(INDEX(H$320:H$343,MATCH($F114,$B$320:$B$343,0))/INDEX($D$320:$D$343,MATCH($F114,$B$320:$B$343,0)),
INDEX('Input-Allocators'!E$9:E$17,MATCH($F114,'Input-Allocators'!$B$9:$B$17,0)))
)</f>
        <v>97.314568076775359</v>
      </c>
      <c r="I114" s="14">
        <f>IF($D114=0,0,$D114*
IFERROR(INDEX(I$320:I$343,MATCH($F114,$B$320:$B$343,0))/INDEX($D$320:$D$343,MATCH($F114,$B$320:$B$343,0)),
INDEX('Input-Allocators'!F$9:F$17,MATCH($F114,'Input-Allocators'!$B$9:$B$17,0)))
)</f>
        <v>493.54290822463389</v>
      </c>
      <c r="J114" s="14">
        <f>IF($D114=0,0,$D114*
IFERROR(INDEX(J$320:J$343,MATCH($F114,$B$320:$B$343,0))/INDEX($D$320:$D$343,MATCH($F114,$B$320:$B$343,0)),
INDEX('Input-Allocators'!G$9:G$17,MATCH($F114,'Input-Allocators'!$B$9:$B$17,0)))
)</f>
        <v>343.14236247818184</v>
      </c>
      <c r="K114" s="14">
        <f>IF($D114=0,0,$D114*
IFERROR(INDEX(K$320:K$343,MATCH($F114,$B$320:$B$343,0))/INDEX($D$320:$D$343,MATCH($F114,$B$320:$B$343,0)),
INDEX('Input-Allocators'!H$9:H$17,MATCH($F114,'Input-Allocators'!$B$9:$B$17,0)))
)</f>
        <v>0</v>
      </c>
      <c r="L114" s="14">
        <f>IF($D114=0,0,$D114*
IFERROR(INDEX(L$320:L$343,MATCH($F114,$B$320:$B$343,0))/INDEX($D$320:$D$343,MATCH($F114,$B$320:$B$343,0)),
INDEX('Input-Allocators'!I$9:I$17,MATCH($F114,'Input-Allocators'!$B$9:$B$17,0)))
)</f>
        <v>0</v>
      </c>
      <c r="M114" s="14">
        <f>IF($D114=0,0,$D114*
IFERROR(INDEX(M$320:M$343,MATCH($F114,$B$320:$B$343,0))/INDEX($D$320:$D$343,MATCH($F114,$B$320:$B$343,0)),
INDEX('Input-Allocators'!J$9:J$17,MATCH($F114,'Input-Allocators'!$B$9:$B$17,0)))
)</f>
        <v>0</v>
      </c>
      <c r="N114" s="14">
        <f>IF($D114=0,0,$D114*
IFERROR(INDEX(N$320:N$343,MATCH($F114,$B$320:$B$343,0))/INDEX($D$320:$D$343,MATCH($F114,$B$320:$B$343,0)),
INDEX('Input-Allocators'!K$9:K$17,MATCH($F114,'Input-Allocators'!$B$9:$B$17,0)))
)</f>
        <v>0</v>
      </c>
      <c r="O114" s="14">
        <f>IF($D114=0,0,$D114*
IFERROR(INDEX(O$320:O$343,MATCH($F114,$B$320:$B$343,0))/INDEX($D$320:$D$343,MATCH($F114,$B$320:$B$343,0)),
INDEX('Input-Allocators'!L$9:L$17,MATCH($F114,'Input-Allocators'!$B$9:$B$17,0)))
)</f>
        <v>0</v>
      </c>
      <c r="P114" s="14">
        <f>IF($D114=0,0,$D114*
IFERROR(INDEX(P$320:P$343,MATCH($F114,$B$320:$B$343,0))/INDEX($D$320:$D$343,MATCH($F114,$B$320:$B$343,0)),
INDEX('Input-Allocators'!M$9:M$17,MATCH($F114,'Input-Allocators'!$B$9:$B$17,0)))
)</f>
        <v>0</v>
      </c>
      <c r="Q114" s="14">
        <f>IF($D114=0,0,$D114*
IFERROR(INDEX(Q$320:Q$343,MATCH($F114,$B$320:$B$343,0))/INDEX($D$320:$D$343,MATCH($F114,$B$320:$B$343,0)),
INDEX('Input-Allocators'!N$9:N$17,MATCH($F114,'Input-Allocators'!$B$9:$B$17,0)))
)</f>
        <v>0</v>
      </c>
      <c r="R114" s="14">
        <f>IF($D114=0,0,$D114*
IFERROR(INDEX(R$320:R$343,MATCH($F114,$B$320:$B$343,0))/INDEX($D$320:$D$343,MATCH($F114,$B$320:$B$343,0)),
INDEX('Input-Allocators'!O$9:O$17,MATCH($F114,'Input-Allocators'!$B$9:$B$17,0)))
)</f>
        <v>0</v>
      </c>
    </row>
    <row r="115" spans="1:18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>'Input-Accounts'!$D115</f>
        <v>297</v>
      </c>
      <c r="E115" s="14">
        <f t="shared" ref="E115" si="23">IFERROR(IF(D115="",0,IF(D115=0,0,IF(ABS(D115-SUM($G115:$R115))&lt;Check_Limit,0,1))),1)</f>
        <v>0</v>
      </c>
      <c r="F115" s="3" t="str">
        <f>IF(D115=0,"-",IF('Input-Accounts'!$E115&lt;&gt;0,'Input-Accounts'!$E115,'Input-Accounts'!$F115))</f>
        <v>INT_PROD_TRANSM_DIST_SUBTOTAL</v>
      </c>
      <c r="G115" s="14">
        <f>IF($D115=0,0,$D115*
IFERROR(INDEX(G$320:G$343,MATCH($F115,$B$320:$B$343,0))/INDEX($D$320:$D$343,MATCH($F115,$B$320:$B$343,0)),
INDEX('Input-Allocators'!D$9:D$17,MATCH($F115,'Input-Allocators'!$B$9:$B$17,0)))
)</f>
        <v>1.5815206415990271</v>
      </c>
      <c r="H115" s="14">
        <f>IF($D115=0,0,$D115*
IFERROR(INDEX(H$320:H$343,MATCH($F115,$B$320:$B$343,0))/INDEX($D$320:$D$343,MATCH($F115,$B$320:$B$343,0)),
INDEX('Input-Allocators'!E$9:E$17,MATCH($F115,'Input-Allocators'!$B$9:$B$17,0)))
)</f>
        <v>30.780007155273992</v>
      </c>
      <c r="I115" s="14">
        <f>IF($D115=0,0,$D115*
IFERROR(INDEX(I$320:I$343,MATCH($F115,$B$320:$B$343,0))/INDEX($D$320:$D$343,MATCH($F115,$B$320:$B$343,0)),
INDEX('Input-Allocators'!F$9:F$17,MATCH($F115,'Input-Allocators'!$B$9:$B$17,0)))
)</f>
        <v>156.10462592408547</v>
      </c>
      <c r="J115" s="14">
        <f>IF($D115=0,0,$D115*
IFERROR(INDEX(J$320:J$343,MATCH($F115,$B$320:$B$343,0))/INDEX($D$320:$D$343,MATCH($F115,$B$320:$B$343,0)),
INDEX('Input-Allocators'!G$9:G$17,MATCH($F115,'Input-Allocators'!$B$9:$B$17,0)))
)</f>
        <v>108.53384627904154</v>
      </c>
      <c r="K115" s="14">
        <f>IF($D115=0,0,$D115*
IFERROR(INDEX(K$320:K$343,MATCH($F115,$B$320:$B$343,0))/INDEX($D$320:$D$343,MATCH($F115,$B$320:$B$343,0)),
INDEX('Input-Allocators'!H$9:H$17,MATCH($F115,'Input-Allocators'!$B$9:$B$17,0)))
)</f>
        <v>0</v>
      </c>
      <c r="L115" s="14">
        <f>IF($D115=0,0,$D115*
IFERROR(INDEX(L$320:L$343,MATCH($F115,$B$320:$B$343,0))/INDEX($D$320:$D$343,MATCH($F115,$B$320:$B$343,0)),
INDEX('Input-Allocators'!I$9:I$17,MATCH($F115,'Input-Allocators'!$B$9:$B$17,0)))
)</f>
        <v>0</v>
      </c>
      <c r="M115" s="14">
        <f>IF($D115=0,0,$D115*
IFERROR(INDEX(M$320:M$343,MATCH($F115,$B$320:$B$343,0))/INDEX($D$320:$D$343,MATCH($F115,$B$320:$B$343,0)),
INDEX('Input-Allocators'!J$9:J$17,MATCH($F115,'Input-Allocators'!$B$9:$B$17,0)))
)</f>
        <v>0</v>
      </c>
      <c r="N115" s="14">
        <f>IF($D115=0,0,$D115*
IFERROR(INDEX(N$320:N$343,MATCH($F115,$B$320:$B$343,0))/INDEX($D$320:$D$343,MATCH($F115,$B$320:$B$343,0)),
INDEX('Input-Allocators'!K$9:K$17,MATCH($F115,'Input-Allocators'!$B$9:$B$17,0)))
)</f>
        <v>0</v>
      </c>
      <c r="O115" s="14">
        <f>IF($D115=0,0,$D115*
IFERROR(INDEX(O$320:O$343,MATCH($F115,$B$320:$B$343,0))/INDEX($D$320:$D$343,MATCH($F115,$B$320:$B$343,0)),
INDEX('Input-Allocators'!L$9:L$17,MATCH($F115,'Input-Allocators'!$B$9:$B$17,0)))
)</f>
        <v>0</v>
      </c>
      <c r="P115" s="14">
        <f>IF($D115=0,0,$D115*
IFERROR(INDEX(P$320:P$343,MATCH($F115,$B$320:$B$343,0))/INDEX($D$320:$D$343,MATCH($F115,$B$320:$B$343,0)),
INDEX('Input-Allocators'!M$9:M$17,MATCH($F115,'Input-Allocators'!$B$9:$B$17,0)))
)</f>
        <v>0</v>
      </c>
      <c r="Q115" s="14">
        <f>IF($D115=0,0,$D115*
IFERROR(INDEX(Q$320:Q$343,MATCH($F115,$B$320:$B$343,0))/INDEX($D$320:$D$343,MATCH($F115,$B$320:$B$343,0)),
INDEX('Input-Allocators'!N$9:N$17,MATCH($F115,'Input-Allocators'!$B$9:$B$17,0)))
)</f>
        <v>0</v>
      </c>
      <c r="R115" s="14">
        <f>IF($D115=0,0,$D115*
IFERROR(INDEX(R$320:R$343,MATCH($F115,$B$320:$B$343,0))/INDEX($D$320:$D$343,MATCH($F115,$B$320:$B$343,0)),
INDEX('Input-Allocators'!O$9:O$17,MATCH($F115,'Input-Allocators'!$B$9:$B$17,0)))
)</f>
        <v>0</v>
      </c>
    </row>
    <row r="116" spans="1:18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>'Input-Accounts'!$D116</f>
        <v>9766</v>
      </c>
      <c r="E116" s="14">
        <f t="shared" ref="E116" si="24">IFERROR(IF(D116="",0,IF(D116=0,0,IF(ABS(D116-SUM($G116:$R116))&lt;Check_Limit,0,1))),1)</f>
        <v>0</v>
      </c>
      <c r="F116" s="3" t="str">
        <f>IF(D116=0,"-",IF('Input-Accounts'!$E116&lt;&gt;0,'Input-Accounts'!$E116,'Input-Accounts'!$F116))</f>
        <v>PRODUCTION</v>
      </c>
      <c r="G116" s="14">
        <f>IF($D116=0,0,$D116*
IFERROR(INDEX(G$320:G$343,MATCH($F116,$B$320:$B$343,0))/INDEX($D$320:$D$343,MATCH($F116,$B$320:$B$343,0)),
INDEX('Input-Allocators'!D$9:D$17,MATCH($F116,'Input-Allocators'!$B$9:$B$17,0)))
)</f>
        <v>9766</v>
      </c>
      <c r="H116" s="14">
        <f>IF($D116=0,0,$D116*
IFERROR(INDEX(H$320:H$343,MATCH($F116,$B$320:$B$343,0))/INDEX($D$320:$D$343,MATCH($F116,$B$320:$B$343,0)),
INDEX('Input-Allocators'!E$9:E$17,MATCH($F116,'Input-Allocators'!$B$9:$B$17,0)))
)</f>
        <v>0</v>
      </c>
      <c r="I116" s="14">
        <f>IF($D116=0,0,$D116*
IFERROR(INDEX(I$320:I$343,MATCH($F116,$B$320:$B$343,0))/INDEX($D$320:$D$343,MATCH($F116,$B$320:$B$343,0)),
INDEX('Input-Allocators'!F$9:F$17,MATCH($F116,'Input-Allocators'!$B$9:$B$17,0)))
)</f>
        <v>0</v>
      </c>
      <c r="J116" s="14">
        <f>IF($D116=0,0,$D116*
IFERROR(INDEX(J$320:J$343,MATCH($F116,$B$320:$B$343,0))/INDEX($D$320:$D$343,MATCH($F116,$B$320:$B$343,0)),
INDEX('Input-Allocators'!G$9:G$17,MATCH($F116,'Input-Allocators'!$B$9:$B$17,0)))
)</f>
        <v>0</v>
      </c>
      <c r="K116" s="14">
        <f>IF($D116=0,0,$D116*
IFERROR(INDEX(K$320:K$343,MATCH($F116,$B$320:$B$343,0))/INDEX($D$320:$D$343,MATCH($F116,$B$320:$B$343,0)),
INDEX('Input-Allocators'!H$9:H$17,MATCH($F116,'Input-Allocators'!$B$9:$B$17,0)))
)</f>
        <v>0</v>
      </c>
      <c r="L116" s="14">
        <f>IF($D116=0,0,$D116*
IFERROR(INDEX(L$320:L$343,MATCH($F116,$B$320:$B$343,0))/INDEX($D$320:$D$343,MATCH($F116,$B$320:$B$343,0)),
INDEX('Input-Allocators'!I$9:I$17,MATCH($F116,'Input-Allocators'!$B$9:$B$17,0)))
)</f>
        <v>0</v>
      </c>
      <c r="M116" s="14">
        <f>IF($D116=0,0,$D116*
IFERROR(INDEX(M$320:M$343,MATCH($F116,$B$320:$B$343,0))/INDEX($D$320:$D$343,MATCH($F116,$B$320:$B$343,0)),
INDEX('Input-Allocators'!J$9:J$17,MATCH($F116,'Input-Allocators'!$B$9:$B$17,0)))
)</f>
        <v>0</v>
      </c>
      <c r="N116" s="14">
        <f>IF($D116=0,0,$D116*
IFERROR(INDEX(N$320:N$343,MATCH($F116,$B$320:$B$343,0))/INDEX($D$320:$D$343,MATCH($F116,$B$320:$B$343,0)),
INDEX('Input-Allocators'!K$9:K$17,MATCH($F116,'Input-Allocators'!$B$9:$B$17,0)))
)</f>
        <v>0</v>
      </c>
      <c r="O116" s="14">
        <f>IF($D116=0,0,$D116*
IFERROR(INDEX(O$320:O$343,MATCH($F116,$B$320:$B$343,0))/INDEX($D$320:$D$343,MATCH($F116,$B$320:$B$343,0)),
INDEX('Input-Allocators'!L$9:L$17,MATCH($F116,'Input-Allocators'!$B$9:$B$17,0)))
)</f>
        <v>0</v>
      </c>
      <c r="P116" s="14">
        <f>IF($D116=0,0,$D116*
IFERROR(INDEX(P$320:P$343,MATCH($F116,$B$320:$B$343,0))/INDEX($D$320:$D$343,MATCH($F116,$B$320:$B$343,0)),
INDEX('Input-Allocators'!M$9:M$17,MATCH($F116,'Input-Allocators'!$B$9:$B$17,0)))
)</f>
        <v>0</v>
      </c>
      <c r="Q116" s="14">
        <f>IF($D116=0,0,$D116*
IFERROR(INDEX(Q$320:Q$343,MATCH($F116,$B$320:$B$343,0))/INDEX($D$320:$D$343,MATCH($F116,$B$320:$B$343,0)),
INDEX('Input-Allocators'!N$9:N$17,MATCH($F116,'Input-Allocators'!$B$9:$B$17,0)))
)</f>
        <v>0</v>
      </c>
      <c r="R116" s="14">
        <f>IF($D116=0,0,$D116*
IFERROR(INDEX(R$320:R$343,MATCH($F116,$B$320:$B$343,0))/INDEX($D$320:$D$343,MATCH($F116,$B$320:$B$343,0)),
INDEX('Input-Allocators'!O$9:O$17,MATCH($F116,'Input-Allocators'!$B$9:$B$17,0)))
)</f>
        <v>0</v>
      </c>
    </row>
    <row r="117" spans="1:18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>'Input-Accounts'!$D117</f>
        <v>0</v>
      </c>
      <c r="E117" s="14">
        <f t="shared" ref="E117" si="25">IFERROR(IF(D117="",0,IF(D117=0,0,IF(ABS(D117-SUM($G117:$R117))&lt;Check_Limit,0,1))),1)</f>
        <v>0</v>
      </c>
      <c r="F117" s="3" t="str">
        <f>IF(D117=0,"-",IF('Input-Accounts'!$E117&lt;&gt;0,'Input-Accounts'!$E117,'Input-Accounts'!$F117))</f>
        <v>-</v>
      </c>
      <c r="G117" s="14">
        <f>IF($D117=0,0,$D117*
IFERROR(INDEX(G$320:G$343,MATCH($F117,$B$320:$B$343,0))/INDEX($D$320:$D$343,MATCH($F117,$B$320:$B$343,0)),
INDEX('Input-Allocators'!D$9:D$17,MATCH($F117,'Input-Allocators'!$B$9:$B$17,0)))
)</f>
        <v>0</v>
      </c>
      <c r="H117" s="14">
        <f>IF($D117=0,0,$D117*
IFERROR(INDEX(H$320:H$343,MATCH($F117,$B$320:$B$343,0))/INDEX($D$320:$D$343,MATCH($F117,$B$320:$B$343,0)),
INDEX('Input-Allocators'!E$9:E$17,MATCH($F117,'Input-Allocators'!$B$9:$B$17,0)))
)</f>
        <v>0</v>
      </c>
      <c r="I117" s="14">
        <f>IF($D117=0,0,$D117*
IFERROR(INDEX(I$320:I$343,MATCH($F117,$B$320:$B$343,0))/INDEX($D$320:$D$343,MATCH($F117,$B$320:$B$343,0)),
INDEX('Input-Allocators'!F$9:F$17,MATCH($F117,'Input-Allocators'!$B$9:$B$17,0)))
)</f>
        <v>0</v>
      </c>
      <c r="J117" s="14">
        <f>IF($D117=0,0,$D117*
IFERROR(INDEX(J$320:J$343,MATCH($F117,$B$320:$B$343,0))/INDEX($D$320:$D$343,MATCH($F117,$B$320:$B$343,0)),
INDEX('Input-Allocators'!G$9:G$17,MATCH($F117,'Input-Allocators'!$B$9:$B$17,0)))
)</f>
        <v>0</v>
      </c>
      <c r="K117" s="14">
        <f>IF($D117=0,0,$D117*
IFERROR(INDEX(K$320:K$343,MATCH($F117,$B$320:$B$343,0))/INDEX($D$320:$D$343,MATCH($F117,$B$320:$B$343,0)),
INDEX('Input-Allocators'!H$9:H$17,MATCH($F117,'Input-Allocators'!$B$9:$B$17,0)))
)</f>
        <v>0</v>
      </c>
      <c r="L117" s="14">
        <f>IF($D117=0,0,$D117*
IFERROR(INDEX(L$320:L$343,MATCH($F117,$B$320:$B$343,0))/INDEX($D$320:$D$343,MATCH($F117,$B$320:$B$343,0)),
INDEX('Input-Allocators'!I$9:I$17,MATCH($F117,'Input-Allocators'!$B$9:$B$17,0)))
)</f>
        <v>0</v>
      </c>
      <c r="M117" s="14">
        <f>IF($D117=0,0,$D117*
IFERROR(INDEX(M$320:M$343,MATCH($F117,$B$320:$B$343,0))/INDEX($D$320:$D$343,MATCH($F117,$B$320:$B$343,0)),
INDEX('Input-Allocators'!J$9:J$17,MATCH($F117,'Input-Allocators'!$B$9:$B$17,0)))
)</f>
        <v>0</v>
      </c>
      <c r="N117" s="14">
        <f>IF($D117=0,0,$D117*
IFERROR(INDEX(N$320:N$343,MATCH($F117,$B$320:$B$343,0))/INDEX($D$320:$D$343,MATCH($F117,$B$320:$B$343,0)),
INDEX('Input-Allocators'!K$9:K$17,MATCH($F117,'Input-Allocators'!$B$9:$B$17,0)))
)</f>
        <v>0</v>
      </c>
      <c r="O117" s="14">
        <f>IF($D117=0,0,$D117*
IFERROR(INDEX(O$320:O$343,MATCH($F117,$B$320:$B$343,0))/INDEX($D$320:$D$343,MATCH($F117,$B$320:$B$343,0)),
INDEX('Input-Allocators'!L$9:L$17,MATCH($F117,'Input-Allocators'!$B$9:$B$17,0)))
)</f>
        <v>0</v>
      </c>
      <c r="P117" s="14">
        <f>IF($D117=0,0,$D117*
IFERROR(INDEX(P$320:P$343,MATCH($F117,$B$320:$B$343,0))/INDEX($D$320:$D$343,MATCH($F117,$B$320:$B$343,0)),
INDEX('Input-Allocators'!M$9:M$17,MATCH($F117,'Input-Allocators'!$B$9:$B$17,0)))
)</f>
        <v>0</v>
      </c>
      <c r="Q117" s="14">
        <f>IF($D117=0,0,$D117*
IFERROR(INDEX(Q$320:Q$343,MATCH($F117,$B$320:$B$343,0))/INDEX($D$320:$D$343,MATCH($F117,$B$320:$B$343,0)),
INDEX('Input-Allocators'!N$9:N$17,MATCH($F117,'Input-Allocators'!$B$9:$B$17,0)))
)</f>
        <v>0</v>
      </c>
      <c r="R117" s="14">
        <f>IF($D117=0,0,$D117*
IFERROR(INDEX(R$320:R$343,MATCH($F117,$B$320:$B$343,0))/INDEX($D$320:$D$343,MATCH($F117,$B$320:$B$343,0)),
INDEX('Input-Allocators'!O$9:O$17,MATCH($F117,'Input-Allocators'!$B$9:$B$17,0)))
)</f>
        <v>0</v>
      </c>
    </row>
    <row r="118" spans="1:18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>'Input-Accounts'!$D118</f>
        <v>746.51900000000001</v>
      </c>
      <c r="E118" s="14">
        <f t="shared" ref="E118" si="26">IFERROR(IF(D118="",0,IF(D118=0,0,IF(ABS(D118-SUM($G118:$R118))&lt;Check_Limit,0,1))),1)</f>
        <v>0</v>
      </c>
      <c r="F118" s="3" t="str">
        <f>IF(D118=0,"-",IF('Input-Accounts'!$E118&lt;&gt;0,'Input-Accounts'!$E118,'Input-Accounts'!$F118))</f>
        <v>INT_TOTPLT</v>
      </c>
      <c r="G118" s="14">
        <f>IF($D118=0,0,$D118*
IFERROR(INDEX(G$320:G$343,MATCH($F118,$B$320:$B$343,0))/INDEX($D$320:$D$343,MATCH($F118,$B$320:$B$343,0)),
INDEX('Input-Allocators'!D$9:D$17,MATCH($F118,'Input-Allocators'!$B$9:$B$17,0)))
)</f>
        <v>3.914758737606387</v>
      </c>
      <c r="H118" s="14">
        <f>IF($D118=0,0,$D118*
IFERROR(INDEX(H$320:H$343,MATCH($F118,$B$320:$B$343,0))/INDEX($D$320:$D$343,MATCH($F118,$B$320:$B$343,0)),
INDEX('Input-Allocators'!E$9:E$17,MATCH($F118,'Input-Allocators'!$B$9:$B$17,0)))
)</f>
        <v>71.803765158351283</v>
      </c>
      <c r="I118" s="14">
        <f>IF($D118=0,0,$D118*
IFERROR(INDEX(I$320:I$343,MATCH($F118,$B$320:$B$343,0))/INDEX($D$320:$D$343,MATCH($F118,$B$320:$B$343,0)),
INDEX('Input-Allocators'!F$9:F$17,MATCH($F118,'Input-Allocators'!$B$9:$B$17,0)))
)</f>
        <v>394.3751586007628</v>
      </c>
      <c r="J118" s="14">
        <f>IF($D118=0,0,$D118*
IFERROR(INDEX(J$320:J$343,MATCH($F118,$B$320:$B$343,0))/INDEX($D$320:$D$343,MATCH($F118,$B$320:$B$343,0)),
INDEX('Input-Allocators'!G$9:G$17,MATCH($F118,'Input-Allocators'!$B$9:$B$17,0)))
)</f>
        <v>276.42531750327976</v>
      </c>
      <c r="K118" s="14">
        <f>IF($D118=0,0,$D118*
IFERROR(INDEX(K$320:K$343,MATCH($F118,$B$320:$B$343,0))/INDEX($D$320:$D$343,MATCH($F118,$B$320:$B$343,0)),
INDEX('Input-Allocators'!H$9:H$17,MATCH($F118,'Input-Allocators'!$B$9:$B$17,0)))
)</f>
        <v>0</v>
      </c>
      <c r="L118" s="14">
        <f>IF($D118=0,0,$D118*
IFERROR(INDEX(L$320:L$343,MATCH($F118,$B$320:$B$343,0))/INDEX($D$320:$D$343,MATCH($F118,$B$320:$B$343,0)),
INDEX('Input-Allocators'!I$9:I$17,MATCH($F118,'Input-Allocators'!$B$9:$B$17,0)))
)</f>
        <v>0</v>
      </c>
      <c r="M118" s="14">
        <f>IF($D118=0,0,$D118*
IFERROR(INDEX(M$320:M$343,MATCH($F118,$B$320:$B$343,0))/INDEX($D$320:$D$343,MATCH($F118,$B$320:$B$343,0)),
INDEX('Input-Allocators'!J$9:J$17,MATCH($F118,'Input-Allocators'!$B$9:$B$17,0)))
)</f>
        <v>0</v>
      </c>
      <c r="N118" s="14">
        <f>IF($D118=0,0,$D118*
IFERROR(INDEX(N$320:N$343,MATCH($F118,$B$320:$B$343,0))/INDEX($D$320:$D$343,MATCH($F118,$B$320:$B$343,0)),
INDEX('Input-Allocators'!K$9:K$17,MATCH($F118,'Input-Allocators'!$B$9:$B$17,0)))
)</f>
        <v>0</v>
      </c>
      <c r="O118" s="14">
        <f>IF($D118=0,0,$D118*
IFERROR(INDEX(O$320:O$343,MATCH($F118,$B$320:$B$343,0))/INDEX($D$320:$D$343,MATCH($F118,$B$320:$B$343,0)),
INDEX('Input-Allocators'!L$9:L$17,MATCH($F118,'Input-Allocators'!$B$9:$B$17,0)))
)</f>
        <v>0</v>
      </c>
      <c r="P118" s="14">
        <f>IF($D118=0,0,$D118*
IFERROR(INDEX(P$320:P$343,MATCH($F118,$B$320:$B$343,0))/INDEX($D$320:$D$343,MATCH($F118,$B$320:$B$343,0)),
INDEX('Input-Allocators'!M$9:M$17,MATCH($F118,'Input-Allocators'!$B$9:$B$17,0)))
)</f>
        <v>0</v>
      </c>
      <c r="Q118" s="14">
        <f>IF($D118=0,0,$D118*
IFERROR(INDEX(Q$320:Q$343,MATCH($F118,$B$320:$B$343,0))/INDEX($D$320:$D$343,MATCH($F118,$B$320:$B$343,0)),
INDEX('Input-Allocators'!N$9:N$17,MATCH($F118,'Input-Allocators'!$B$9:$B$17,0)))
)</f>
        <v>0</v>
      </c>
      <c r="R118" s="14">
        <f>IF($D118=0,0,$D118*
IFERROR(INDEX(R$320:R$343,MATCH($F118,$B$320:$B$343,0))/INDEX($D$320:$D$343,MATCH($F118,$B$320:$B$343,0)),
INDEX('Input-Allocators'!O$9:O$17,MATCH($F118,'Input-Allocators'!$B$9:$B$17,0)))
)</f>
        <v>0</v>
      </c>
    </row>
    <row r="119" spans="1:18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>'Input-Accounts'!$D119</f>
        <v>-3419</v>
      </c>
      <c r="E119" s="14">
        <f t="shared" si="20"/>
        <v>0</v>
      </c>
      <c r="F119" s="3" t="str">
        <f>IF(D119=0,"-",IF('Input-Accounts'!$E119&lt;&gt;0,'Input-Accounts'!$E119,'Input-Accounts'!$F119))</f>
        <v>DISTRIBUTION</v>
      </c>
      <c r="G119" s="14">
        <f>IF($D119=0,0,$D119*
IFERROR(INDEX(G$320:G$343,MATCH($F119,$B$320:$B$343,0))/INDEX($D$320:$D$343,MATCH($F119,$B$320:$B$343,0)),
INDEX('Input-Allocators'!D$9:D$17,MATCH($F119,'Input-Allocators'!$B$9:$B$17,0)))
)</f>
        <v>0</v>
      </c>
      <c r="H119" s="14">
        <f>IF($D119=0,0,$D119*
IFERROR(INDEX(H$320:H$343,MATCH($F119,$B$320:$B$343,0))/INDEX($D$320:$D$343,MATCH($F119,$B$320:$B$343,0)),
INDEX('Input-Allocators'!E$9:E$17,MATCH($F119,'Input-Allocators'!$B$9:$B$17,0)))
)</f>
        <v>0</v>
      </c>
      <c r="I119" s="14">
        <f>IF($D119=0,0,$D119*
IFERROR(INDEX(I$320:I$343,MATCH($F119,$B$320:$B$343,0))/INDEX($D$320:$D$343,MATCH($F119,$B$320:$B$343,0)),
INDEX('Input-Allocators'!F$9:F$17,MATCH($F119,'Input-Allocators'!$B$9:$B$17,0)))
)</f>
        <v>-3419</v>
      </c>
      <c r="J119" s="14">
        <f>IF($D119=0,0,$D119*
IFERROR(INDEX(J$320:J$343,MATCH($F119,$B$320:$B$343,0))/INDEX($D$320:$D$343,MATCH($F119,$B$320:$B$343,0)),
INDEX('Input-Allocators'!G$9:G$17,MATCH($F119,'Input-Allocators'!$B$9:$B$17,0)))
)</f>
        <v>0</v>
      </c>
      <c r="K119" s="14">
        <f>IF($D119=0,0,$D119*
IFERROR(INDEX(K$320:K$343,MATCH($F119,$B$320:$B$343,0))/INDEX($D$320:$D$343,MATCH($F119,$B$320:$B$343,0)),
INDEX('Input-Allocators'!H$9:H$17,MATCH($F119,'Input-Allocators'!$B$9:$B$17,0)))
)</f>
        <v>0</v>
      </c>
      <c r="L119" s="14">
        <f>IF($D119=0,0,$D119*
IFERROR(INDEX(L$320:L$343,MATCH($F119,$B$320:$B$343,0))/INDEX($D$320:$D$343,MATCH($F119,$B$320:$B$343,0)),
INDEX('Input-Allocators'!I$9:I$17,MATCH($F119,'Input-Allocators'!$B$9:$B$17,0)))
)</f>
        <v>0</v>
      </c>
      <c r="M119" s="14">
        <f>IF($D119=0,0,$D119*
IFERROR(INDEX(M$320:M$343,MATCH($F119,$B$320:$B$343,0))/INDEX($D$320:$D$343,MATCH($F119,$B$320:$B$343,0)),
INDEX('Input-Allocators'!J$9:J$17,MATCH($F119,'Input-Allocators'!$B$9:$B$17,0)))
)</f>
        <v>0</v>
      </c>
      <c r="N119" s="14">
        <f>IF($D119=0,0,$D119*
IFERROR(INDEX(N$320:N$343,MATCH($F119,$B$320:$B$343,0))/INDEX($D$320:$D$343,MATCH($F119,$B$320:$B$343,0)),
INDEX('Input-Allocators'!K$9:K$17,MATCH($F119,'Input-Allocators'!$B$9:$B$17,0)))
)</f>
        <v>0</v>
      </c>
      <c r="O119" s="14">
        <f>IF($D119=0,0,$D119*
IFERROR(INDEX(O$320:O$343,MATCH($F119,$B$320:$B$343,0))/INDEX($D$320:$D$343,MATCH($F119,$B$320:$B$343,0)),
INDEX('Input-Allocators'!L$9:L$17,MATCH($F119,'Input-Allocators'!$B$9:$B$17,0)))
)</f>
        <v>0</v>
      </c>
      <c r="P119" s="14">
        <f>IF($D119=0,0,$D119*
IFERROR(INDEX(P$320:P$343,MATCH($F119,$B$320:$B$343,0))/INDEX($D$320:$D$343,MATCH($F119,$B$320:$B$343,0)),
INDEX('Input-Allocators'!M$9:M$17,MATCH($F119,'Input-Allocators'!$B$9:$B$17,0)))
)</f>
        <v>0</v>
      </c>
      <c r="Q119" s="14">
        <f>IF($D119=0,0,$D119*
IFERROR(INDEX(Q$320:Q$343,MATCH($F119,$B$320:$B$343,0))/INDEX($D$320:$D$343,MATCH($F119,$B$320:$B$343,0)),
INDEX('Input-Allocators'!N$9:N$17,MATCH($F119,'Input-Allocators'!$B$9:$B$17,0)))
)</f>
        <v>0</v>
      </c>
      <c r="R119" s="14">
        <f>IF($D119=0,0,$D119*
IFERROR(INDEX(R$320:R$343,MATCH($F119,$B$320:$B$343,0))/INDEX($D$320:$D$343,MATCH($F119,$B$320:$B$343,0)),
INDEX('Input-Allocators'!O$9:O$17,MATCH($F119,'Input-Allocators'!$B$9:$B$17,0)))
)</f>
        <v>0</v>
      </c>
    </row>
    <row r="120" spans="1:18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>'Input-Accounts'!$D120</f>
        <v>-70416</v>
      </c>
      <c r="E120" s="14">
        <f t="shared" si="20"/>
        <v>0</v>
      </c>
      <c r="F120" s="3" t="str">
        <f>IF(D120=0,"-",IF('Input-Accounts'!$E120&lt;&gt;0,'Input-Accounts'!$E120,'Input-Accounts'!$F120))</f>
        <v>INT_TOTPLT</v>
      </c>
      <c r="G120" s="14">
        <f>IF($D120=0,0,$D120*
IFERROR(INDEX(G$320:G$343,MATCH($F120,$B$320:$B$343,0))/INDEX($D$320:$D$343,MATCH($F120,$B$320:$B$343,0)),
INDEX('Input-Allocators'!D$9:D$17,MATCH($F120,'Input-Allocators'!$B$9:$B$17,0)))
)</f>
        <v>-369.2627398194706</v>
      </c>
      <c r="H120" s="14">
        <f>IF($D120=0,0,$D120*
IFERROR(INDEX(H$320:H$343,MATCH($F120,$B$320:$B$343,0))/INDEX($D$320:$D$343,MATCH($F120,$B$320:$B$343,0)),
INDEX('Input-Allocators'!E$9:E$17,MATCH($F120,'Input-Allocators'!$B$9:$B$17,0)))
)</f>
        <v>-6772.9474097651419</v>
      </c>
      <c r="I120" s="14">
        <f>IF($D120=0,0,$D120*
IFERROR(INDEX(I$320:I$343,MATCH($F120,$B$320:$B$343,0))/INDEX($D$320:$D$343,MATCH($F120,$B$320:$B$343,0)),
INDEX('Input-Allocators'!F$9:F$17,MATCH($F120,'Input-Allocators'!$B$9:$B$17,0)))
)</f>
        <v>-37199.751336578593</v>
      </c>
      <c r="J120" s="14">
        <f>IF($D120=0,0,$D120*
IFERROR(INDEX(J$320:J$343,MATCH($F120,$B$320:$B$343,0))/INDEX($D$320:$D$343,MATCH($F120,$B$320:$B$343,0)),
INDEX('Input-Allocators'!G$9:G$17,MATCH($F120,'Input-Allocators'!$B$9:$B$17,0)))
)</f>
        <v>-26074.038513836818</v>
      </c>
      <c r="K120" s="14">
        <f>IF($D120=0,0,$D120*
IFERROR(INDEX(K$320:K$343,MATCH($F120,$B$320:$B$343,0))/INDEX($D$320:$D$343,MATCH($F120,$B$320:$B$343,0)),
INDEX('Input-Allocators'!H$9:H$17,MATCH($F120,'Input-Allocators'!$B$9:$B$17,0)))
)</f>
        <v>0</v>
      </c>
      <c r="L120" s="14">
        <f>IF($D120=0,0,$D120*
IFERROR(INDEX(L$320:L$343,MATCH($F120,$B$320:$B$343,0))/INDEX($D$320:$D$343,MATCH($F120,$B$320:$B$343,0)),
INDEX('Input-Allocators'!I$9:I$17,MATCH($F120,'Input-Allocators'!$B$9:$B$17,0)))
)</f>
        <v>0</v>
      </c>
      <c r="M120" s="14">
        <f>IF($D120=0,0,$D120*
IFERROR(INDEX(M$320:M$343,MATCH($F120,$B$320:$B$343,0))/INDEX($D$320:$D$343,MATCH($F120,$B$320:$B$343,0)),
INDEX('Input-Allocators'!J$9:J$17,MATCH($F120,'Input-Allocators'!$B$9:$B$17,0)))
)</f>
        <v>0</v>
      </c>
      <c r="N120" s="14">
        <f>IF($D120=0,0,$D120*
IFERROR(INDEX(N$320:N$343,MATCH($F120,$B$320:$B$343,0))/INDEX($D$320:$D$343,MATCH($F120,$B$320:$B$343,0)),
INDEX('Input-Allocators'!K$9:K$17,MATCH($F120,'Input-Allocators'!$B$9:$B$17,0)))
)</f>
        <v>0</v>
      </c>
      <c r="O120" s="14">
        <f>IF($D120=0,0,$D120*
IFERROR(INDEX(O$320:O$343,MATCH($F120,$B$320:$B$343,0))/INDEX($D$320:$D$343,MATCH($F120,$B$320:$B$343,0)),
INDEX('Input-Allocators'!L$9:L$17,MATCH($F120,'Input-Allocators'!$B$9:$B$17,0)))
)</f>
        <v>0</v>
      </c>
      <c r="P120" s="14">
        <f>IF($D120=0,0,$D120*
IFERROR(INDEX(P$320:P$343,MATCH($F120,$B$320:$B$343,0))/INDEX($D$320:$D$343,MATCH($F120,$B$320:$B$343,0)),
INDEX('Input-Allocators'!M$9:M$17,MATCH($F120,'Input-Allocators'!$B$9:$B$17,0)))
)</f>
        <v>0</v>
      </c>
      <c r="Q120" s="14">
        <f>IF($D120=0,0,$D120*
IFERROR(INDEX(Q$320:Q$343,MATCH($F120,$B$320:$B$343,0))/INDEX($D$320:$D$343,MATCH($F120,$B$320:$B$343,0)),
INDEX('Input-Allocators'!N$9:N$17,MATCH($F120,'Input-Allocators'!$B$9:$B$17,0)))
)</f>
        <v>0</v>
      </c>
      <c r="R120" s="14">
        <f>IF($D120=0,0,$D120*
IFERROR(INDEX(R$320:R$343,MATCH($F120,$B$320:$B$343,0))/INDEX($D$320:$D$343,MATCH($F120,$B$320:$B$343,0)),
INDEX('Input-Allocators'!O$9:O$17,MATCH($F120,'Input-Allocators'!$B$9:$B$17,0)))
)</f>
        <v>0</v>
      </c>
    </row>
    <row r="121" spans="1:18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>'Input-Accounts'!$D121</f>
        <v>23016</v>
      </c>
      <c r="E121" s="14">
        <f t="shared" si="20"/>
        <v>0</v>
      </c>
      <c r="F121" s="46" t="str">
        <f>IF(D121=0,"-",IF('Input-Accounts'!$E121&lt;&gt;0,'Input-Accounts'!$E121,'Input-Accounts'!$F121))</f>
        <v>INT_OM_Excl_A&amp;G</v>
      </c>
      <c r="G121" s="14">
        <f>IF($D121=0,0,$D121*
IFERROR(INDEX(G$320:G$343,MATCH($F121,$B$320:$B$343,0))/INDEX($D$320:$D$343,MATCH($F121,$B$320:$B$343,0)),
INDEX('Input-Allocators'!D$9:D$17,MATCH($F121,'Input-Allocators'!$B$9:$B$17,0)))
)</f>
        <v>0</v>
      </c>
      <c r="H121" s="14">
        <f>IF($D121=0,0,$D121*
IFERROR(INDEX(H$320:H$343,MATCH($F121,$B$320:$B$343,0))/INDEX($D$320:$D$343,MATCH($F121,$B$320:$B$343,0)),
INDEX('Input-Allocators'!E$9:E$17,MATCH($F121,'Input-Allocators'!$B$9:$B$17,0)))
)</f>
        <v>644.89915053628727</v>
      </c>
      <c r="I121" s="14">
        <f>IF($D121=0,0,$D121*
IFERROR(INDEX(I$320:I$343,MATCH($F121,$B$320:$B$343,0))/INDEX($D$320:$D$343,MATCH($F121,$B$320:$B$343,0)),
INDEX('Input-Allocators'!F$9:F$17,MATCH($F121,'Input-Allocators'!$B$9:$B$17,0)))
)</f>
        <v>7513.9579089254939</v>
      </c>
      <c r="J121" s="14">
        <f>IF($D121=0,0,$D121*
IFERROR(INDEX(J$320:J$343,MATCH($F121,$B$320:$B$343,0))/INDEX($D$320:$D$343,MATCH($F121,$B$320:$B$343,0)),
INDEX('Input-Allocators'!G$9:G$17,MATCH($F121,'Input-Allocators'!$B$9:$B$17,0)))
)</f>
        <v>14857.142940538222</v>
      </c>
      <c r="K121" s="14">
        <f>IF($D121=0,0,$D121*
IFERROR(INDEX(K$320:K$343,MATCH($F121,$B$320:$B$343,0))/INDEX($D$320:$D$343,MATCH($F121,$B$320:$B$343,0)),
INDEX('Input-Allocators'!H$9:H$17,MATCH($F121,'Input-Allocators'!$B$9:$B$17,0)))
)</f>
        <v>0</v>
      </c>
      <c r="L121" s="14">
        <f>IF($D121=0,0,$D121*
IFERROR(INDEX(L$320:L$343,MATCH($F121,$B$320:$B$343,0))/INDEX($D$320:$D$343,MATCH($F121,$B$320:$B$343,0)),
INDEX('Input-Allocators'!I$9:I$17,MATCH($F121,'Input-Allocators'!$B$9:$B$17,0)))
)</f>
        <v>0</v>
      </c>
      <c r="M121" s="14">
        <f>IF($D121=0,0,$D121*
IFERROR(INDEX(M$320:M$343,MATCH($F121,$B$320:$B$343,0))/INDEX($D$320:$D$343,MATCH($F121,$B$320:$B$343,0)),
INDEX('Input-Allocators'!J$9:J$17,MATCH($F121,'Input-Allocators'!$B$9:$B$17,0)))
)</f>
        <v>0</v>
      </c>
      <c r="N121" s="14">
        <f>IF($D121=0,0,$D121*
IFERROR(INDEX(N$320:N$343,MATCH($F121,$B$320:$B$343,0))/INDEX($D$320:$D$343,MATCH($F121,$B$320:$B$343,0)),
INDEX('Input-Allocators'!K$9:K$17,MATCH($F121,'Input-Allocators'!$B$9:$B$17,0)))
)</f>
        <v>0</v>
      </c>
      <c r="O121" s="14">
        <f>IF($D121=0,0,$D121*
IFERROR(INDEX(O$320:O$343,MATCH($F121,$B$320:$B$343,0))/INDEX($D$320:$D$343,MATCH($F121,$B$320:$B$343,0)),
INDEX('Input-Allocators'!L$9:L$17,MATCH($F121,'Input-Allocators'!$B$9:$B$17,0)))
)</f>
        <v>0</v>
      </c>
      <c r="P121" s="14">
        <f>IF($D121=0,0,$D121*
IFERROR(INDEX(P$320:P$343,MATCH($F121,$B$320:$B$343,0))/INDEX($D$320:$D$343,MATCH($F121,$B$320:$B$343,0)),
INDEX('Input-Allocators'!M$9:M$17,MATCH($F121,'Input-Allocators'!$B$9:$B$17,0)))
)</f>
        <v>0</v>
      </c>
      <c r="Q121" s="14">
        <f>IF($D121=0,0,$D121*
IFERROR(INDEX(Q$320:Q$343,MATCH($F121,$B$320:$B$343,0))/INDEX($D$320:$D$343,MATCH($F121,$B$320:$B$343,0)),
INDEX('Input-Allocators'!N$9:N$17,MATCH($F121,'Input-Allocators'!$B$9:$B$17,0)))
)</f>
        <v>0</v>
      </c>
      <c r="R121" s="14">
        <f>IF($D121=0,0,$D121*
IFERROR(INDEX(R$320:R$343,MATCH($F121,$B$320:$B$343,0))/INDEX($D$320:$D$343,MATCH($F121,$B$320:$B$343,0)),
INDEX('Input-Allocators'!O$9:O$17,MATCH($F121,'Input-Allocators'!$B$9:$B$17,0)))
)</f>
        <v>0</v>
      </c>
    </row>
    <row r="122" spans="1:18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>SUBTOTAL(9,D114:D121)</f>
        <v>-39070.481</v>
      </c>
      <c r="E122" s="14">
        <f t="shared" si="20"/>
        <v>0</v>
      </c>
      <c r="F122" s="3"/>
      <c r="G122" s="174">
        <f t="shared" ref="G122:R122" si="27">SUBTOTAL(9,G114:G121)</f>
        <v>9407.2337007801434</v>
      </c>
      <c r="H122" s="174">
        <f t="shared" si="27"/>
        <v>-5928.1499188384541</v>
      </c>
      <c r="I122" s="174">
        <f t="shared" si="27"/>
        <v>-32060.770734903617</v>
      </c>
      <c r="J122" s="174">
        <f t="shared" si="27"/>
        <v>-10488.794047038093</v>
      </c>
      <c r="K122" s="174">
        <f t="shared" si="27"/>
        <v>0</v>
      </c>
      <c r="L122" s="174">
        <f t="shared" si="27"/>
        <v>0</v>
      </c>
      <c r="M122" s="174">
        <f t="shared" si="27"/>
        <v>0</v>
      </c>
      <c r="N122" s="174">
        <f t="shared" si="27"/>
        <v>0</v>
      </c>
      <c r="O122" s="174">
        <f t="shared" si="27"/>
        <v>0</v>
      </c>
      <c r="P122" s="174">
        <f t="shared" si="27"/>
        <v>0</v>
      </c>
      <c r="Q122" s="174">
        <f t="shared" si="27"/>
        <v>0</v>
      </c>
      <c r="R122" s="174">
        <f t="shared" si="27"/>
        <v>0</v>
      </c>
    </row>
    <row r="123" spans="1:18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>
        <f t="shared" si="20"/>
        <v>0</v>
      </c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</row>
    <row r="124" spans="1:18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>SUBTOTAL(9,D11:D123)</f>
        <v>456782.98091999989</v>
      </c>
      <c r="E124" s="14">
        <f t="shared" si="20"/>
        <v>0</v>
      </c>
      <c r="G124" s="176">
        <f t="shared" ref="G124:R124" si="28">SUBTOTAL(9,G11:G123)</f>
        <v>11406.881426565757</v>
      </c>
      <c r="H124" s="176">
        <f t="shared" si="28"/>
        <v>41983.277210597815</v>
      </c>
      <c r="I124" s="176">
        <f t="shared" si="28"/>
        <v>242554.87174446796</v>
      </c>
      <c r="J124" s="176">
        <f t="shared" si="28"/>
        <v>160837.9505383686</v>
      </c>
      <c r="K124" s="176">
        <f t="shared" si="28"/>
        <v>0</v>
      </c>
      <c r="L124" s="176">
        <f t="shared" si="28"/>
        <v>0</v>
      </c>
      <c r="M124" s="176">
        <f t="shared" si="28"/>
        <v>0</v>
      </c>
      <c r="N124" s="176">
        <f t="shared" si="28"/>
        <v>0</v>
      </c>
      <c r="O124" s="176">
        <f t="shared" si="28"/>
        <v>0</v>
      </c>
      <c r="P124" s="176">
        <f t="shared" si="28"/>
        <v>0</v>
      </c>
      <c r="Q124" s="176">
        <f t="shared" si="28"/>
        <v>0</v>
      </c>
      <c r="R124" s="176">
        <f t="shared" si="28"/>
        <v>0</v>
      </c>
    </row>
    <row r="125" spans="1:18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>
        <f t="shared" si="20"/>
        <v>0</v>
      </c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1:18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>
        <f t="shared" si="20"/>
        <v>0</v>
      </c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1:18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>
        <f t="shared" si="20"/>
        <v>0</v>
      </c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1:18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>
        <f t="shared" si="20"/>
        <v>0</v>
      </c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1:19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>'Input-Accounts'!$D129</f>
        <v>0.16421411787511755</v>
      </c>
      <c r="E129" s="14">
        <f t="shared" ref="E129:E139" si="29">IFERROR(IF(D129="",0,IF(D129=0,0,IF(ABS(D129-SUM($G129:$R129))&lt;Check_Limit,0,1))),1)</f>
        <v>0</v>
      </c>
      <c r="F129" s="3" t="str">
        <f>IF(D129=0,"-",IF('Input-Accounts'!$E129&lt;&gt;0,'Input-Accounts'!$E129,'Input-Accounts'!$F129))</f>
        <v>PRODUCTION</v>
      </c>
      <c r="G129" s="14">
        <f>IF($D129=0,0,$D129*
IFERROR(INDEX(G$320:G$343,MATCH($F129,$B$320:$B$343,0))/INDEX($D$320:$D$343,MATCH($F129,$B$320:$B$343,0)),
INDEX('Input-Allocators'!D$9:D$17,MATCH($F129,'Input-Allocators'!$B$9:$B$17,0)))
)</f>
        <v>0.16421411787511755</v>
      </c>
      <c r="H129" s="14">
        <f>IF($D129=0,0,$D129*
IFERROR(INDEX(H$320:H$343,MATCH($F129,$B$320:$B$343,0))/INDEX($D$320:$D$343,MATCH($F129,$B$320:$B$343,0)),
INDEX('Input-Allocators'!E$9:E$17,MATCH($F129,'Input-Allocators'!$B$9:$B$17,0)))
)</f>
        <v>0</v>
      </c>
      <c r="I129" s="14">
        <f>IF($D129=0,0,$D129*
IFERROR(INDEX(I$320:I$343,MATCH($F129,$B$320:$B$343,0))/INDEX($D$320:$D$343,MATCH($F129,$B$320:$B$343,0)),
INDEX('Input-Allocators'!F$9:F$17,MATCH($F129,'Input-Allocators'!$B$9:$B$17,0)))
)</f>
        <v>0</v>
      </c>
      <c r="J129" s="14">
        <f>IF($D129=0,0,$D129*
IFERROR(INDEX(J$320:J$343,MATCH($F129,$B$320:$B$343,0))/INDEX($D$320:$D$343,MATCH($F129,$B$320:$B$343,0)),
INDEX('Input-Allocators'!G$9:G$17,MATCH($F129,'Input-Allocators'!$B$9:$B$17,0)))
)</f>
        <v>0</v>
      </c>
      <c r="K129" s="14">
        <f>IF($D129=0,0,$D129*
IFERROR(INDEX(K$320:K$343,MATCH($F129,$B$320:$B$343,0))/INDEX($D$320:$D$343,MATCH($F129,$B$320:$B$343,0)),
INDEX('Input-Allocators'!H$9:H$17,MATCH($F129,'Input-Allocators'!$B$9:$B$17,0)))
)</f>
        <v>0</v>
      </c>
      <c r="L129" s="14">
        <f>IF($D129=0,0,$D129*
IFERROR(INDEX(L$320:L$343,MATCH($F129,$B$320:$B$343,0))/INDEX($D$320:$D$343,MATCH($F129,$B$320:$B$343,0)),
INDEX('Input-Allocators'!I$9:I$17,MATCH($F129,'Input-Allocators'!$B$9:$B$17,0)))
)</f>
        <v>0</v>
      </c>
      <c r="M129" s="14">
        <f>IF($D129=0,0,$D129*
IFERROR(INDEX(M$320:M$343,MATCH($F129,$B$320:$B$343,0))/INDEX($D$320:$D$343,MATCH($F129,$B$320:$B$343,0)),
INDEX('Input-Allocators'!J$9:J$17,MATCH($F129,'Input-Allocators'!$B$9:$B$17,0)))
)</f>
        <v>0</v>
      </c>
      <c r="N129" s="14">
        <f>IF($D129=0,0,$D129*
IFERROR(INDEX(N$320:N$343,MATCH($F129,$B$320:$B$343,0))/INDEX($D$320:$D$343,MATCH($F129,$B$320:$B$343,0)),
INDEX('Input-Allocators'!K$9:K$17,MATCH($F129,'Input-Allocators'!$B$9:$B$17,0)))
)</f>
        <v>0</v>
      </c>
      <c r="O129" s="14">
        <f>IF($D129=0,0,$D129*
IFERROR(INDEX(O$320:O$343,MATCH($F129,$B$320:$B$343,0))/INDEX($D$320:$D$343,MATCH($F129,$B$320:$B$343,0)),
INDEX('Input-Allocators'!L$9:L$17,MATCH($F129,'Input-Allocators'!$B$9:$B$17,0)))
)</f>
        <v>0</v>
      </c>
      <c r="P129" s="14">
        <f>IF($D129=0,0,$D129*
IFERROR(INDEX(P$320:P$343,MATCH($F129,$B$320:$B$343,0))/INDEX($D$320:$D$343,MATCH($F129,$B$320:$B$343,0)),
INDEX('Input-Allocators'!M$9:M$17,MATCH($F129,'Input-Allocators'!$B$9:$B$17,0)))
)</f>
        <v>0</v>
      </c>
      <c r="Q129" s="14">
        <f>IF($D129=0,0,$D129*
IFERROR(INDEX(Q$320:Q$343,MATCH($F129,$B$320:$B$343,0))/INDEX($D$320:$D$343,MATCH($F129,$B$320:$B$343,0)),
INDEX('Input-Allocators'!N$9:N$17,MATCH($F129,'Input-Allocators'!$B$9:$B$17,0)))
)</f>
        <v>0</v>
      </c>
      <c r="R129" s="14">
        <f>IF($D129=0,0,$D129*
IFERROR(INDEX(R$320:R$343,MATCH($F129,$B$320:$B$343,0))/INDEX($D$320:$D$343,MATCH($F129,$B$320:$B$343,0)),
INDEX('Input-Allocators'!O$9:O$17,MATCH($F129,'Input-Allocators'!$B$9:$B$17,0)))
)</f>
        <v>0</v>
      </c>
      <c r="S129" s="14"/>
    </row>
    <row r="130" spans="1:19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>'Input-Accounts'!$D130</f>
        <v>13.214052353374084</v>
      </c>
      <c r="E130" s="14">
        <f t="shared" si="29"/>
        <v>0</v>
      </c>
      <c r="F130" s="3" t="str">
        <f>IF(D130=0,"-",IF('Input-Accounts'!$E130&lt;&gt;0,'Input-Accounts'!$E130,'Input-Accounts'!$F130))</f>
        <v>PRODUCTION</v>
      </c>
      <c r="G130" s="14">
        <f>IF($D130=0,0,$D130*
IFERROR(INDEX(G$320:G$343,MATCH($F130,$B$320:$B$343,0))/INDEX($D$320:$D$343,MATCH($F130,$B$320:$B$343,0)),
INDEX('Input-Allocators'!D$9:D$17,MATCH($F130,'Input-Allocators'!$B$9:$B$17,0)))
)</f>
        <v>13.214052353374084</v>
      </c>
      <c r="H130" s="14">
        <f>IF($D130=0,0,$D130*
IFERROR(INDEX(H$320:H$343,MATCH($F130,$B$320:$B$343,0))/INDEX($D$320:$D$343,MATCH($F130,$B$320:$B$343,0)),
INDEX('Input-Allocators'!E$9:E$17,MATCH($F130,'Input-Allocators'!$B$9:$B$17,0)))
)</f>
        <v>0</v>
      </c>
      <c r="I130" s="14">
        <f>IF($D130=0,0,$D130*
IFERROR(INDEX(I$320:I$343,MATCH($F130,$B$320:$B$343,0))/INDEX($D$320:$D$343,MATCH($F130,$B$320:$B$343,0)),
INDEX('Input-Allocators'!F$9:F$17,MATCH($F130,'Input-Allocators'!$B$9:$B$17,0)))
)</f>
        <v>0</v>
      </c>
      <c r="J130" s="14">
        <f>IF($D130=0,0,$D130*
IFERROR(INDEX(J$320:J$343,MATCH($F130,$B$320:$B$343,0))/INDEX($D$320:$D$343,MATCH($F130,$B$320:$B$343,0)),
INDEX('Input-Allocators'!G$9:G$17,MATCH($F130,'Input-Allocators'!$B$9:$B$17,0)))
)</f>
        <v>0</v>
      </c>
      <c r="K130" s="14">
        <f>IF($D130=0,0,$D130*
IFERROR(INDEX(K$320:K$343,MATCH($F130,$B$320:$B$343,0))/INDEX($D$320:$D$343,MATCH($F130,$B$320:$B$343,0)),
INDEX('Input-Allocators'!H$9:H$17,MATCH($F130,'Input-Allocators'!$B$9:$B$17,0)))
)</f>
        <v>0</v>
      </c>
      <c r="L130" s="14">
        <f>IF($D130=0,0,$D130*
IFERROR(INDEX(L$320:L$343,MATCH($F130,$B$320:$B$343,0))/INDEX($D$320:$D$343,MATCH($F130,$B$320:$B$343,0)),
INDEX('Input-Allocators'!I$9:I$17,MATCH($F130,'Input-Allocators'!$B$9:$B$17,0)))
)</f>
        <v>0</v>
      </c>
      <c r="M130" s="14">
        <f>IF($D130=0,0,$D130*
IFERROR(INDEX(M$320:M$343,MATCH($F130,$B$320:$B$343,0))/INDEX($D$320:$D$343,MATCH($F130,$B$320:$B$343,0)),
INDEX('Input-Allocators'!J$9:J$17,MATCH($F130,'Input-Allocators'!$B$9:$B$17,0)))
)</f>
        <v>0</v>
      </c>
      <c r="N130" s="14">
        <f>IF($D130=0,0,$D130*
IFERROR(INDEX(N$320:N$343,MATCH($F130,$B$320:$B$343,0))/INDEX($D$320:$D$343,MATCH($F130,$B$320:$B$343,0)),
INDEX('Input-Allocators'!K$9:K$17,MATCH($F130,'Input-Allocators'!$B$9:$B$17,0)))
)</f>
        <v>0</v>
      </c>
      <c r="O130" s="14">
        <f>IF($D130=0,0,$D130*
IFERROR(INDEX(O$320:O$343,MATCH($F130,$B$320:$B$343,0))/INDEX($D$320:$D$343,MATCH($F130,$B$320:$B$343,0)),
INDEX('Input-Allocators'!L$9:L$17,MATCH($F130,'Input-Allocators'!$B$9:$B$17,0)))
)</f>
        <v>0</v>
      </c>
      <c r="P130" s="14">
        <f>IF($D130=0,0,$D130*
IFERROR(INDEX(P$320:P$343,MATCH($F130,$B$320:$B$343,0))/INDEX($D$320:$D$343,MATCH($F130,$B$320:$B$343,0)),
INDEX('Input-Allocators'!M$9:M$17,MATCH($F130,'Input-Allocators'!$B$9:$B$17,0)))
)</f>
        <v>0</v>
      </c>
      <c r="Q130" s="14">
        <f>IF($D130=0,0,$D130*
IFERROR(INDEX(Q$320:Q$343,MATCH($F130,$B$320:$B$343,0))/INDEX($D$320:$D$343,MATCH($F130,$B$320:$B$343,0)),
INDEX('Input-Allocators'!N$9:N$17,MATCH($F130,'Input-Allocators'!$B$9:$B$17,0)))
)</f>
        <v>0</v>
      </c>
      <c r="R130" s="14">
        <f>IF($D130=0,0,$D130*
IFERROR(INDEX(R$320:R$343,MATCH($F130,$B$320:$B$343,0))/INDEX($D$320:$D$343,MATCH($F130,$B$320:$B$343,0)),
INDEX('Input-Allocators'!O$9:O$17,MATCH($F130,'Input-Allocators'!$B$9:$B$17,0)))
)</f>
        <v>0</v>
      </c>
      <c r="S130" s="14"/>
    </row>
    <row r="131" spans="1:19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>'Input-Accounts'!$D131</f>
        <v>6.3061236266868659E-2</v>
      </c>
      <c r="E131" s="14">
        <f t="shared" si="29"/>
        <v>0</v>
      </c>
      <c r="F131" s="3" t="str">
        <f>IF(D131=0,"-",IF('Input-Accounts'!$E131&lt;&gt;0,'Input-Accounts'!$E131,'Input-Accounts'!$F131))</f>
        <v>PRODUCTION</v>
      </c>
      <c r="G131" s="14">
        <f>IF($D131=0,0,$D131*
IFERROR(INDEX(G$320:G$343,MATCH($F131,$B$320:$B$343,0))/INDEX($D$320:$D$343,MATCH($F131,$B$320:$B$343,0)),
INDEX('Input-Allocators'!D$9:D$17,MATCH($F131,'Input-Allocators'!$B$9:$B$17,0)))
)</f>
        <v>6.3061236266868659E-2</v>
      </c>
      <c r="H131" s="14">
        <f>IF($D131=0,0,$D131*
IFERROR(INDEX(H$320:H$343,MATCH($F131,$B$320:$B$343,0))/INDEX($D$320:$D$343,MATCH($F131,$B$320:$B$343,0)),
INDEX('Input-Allocators'!E$9:E$17,MATCH($F131,'Input-Allocators'!$B$9:$B$17,0)))
)</f>
        <v>0</v>
      </c>
      <c r="I131" s="14">
        <f>IF($D131=0,0,$D131*
IFERROR(INDEX(I$320:I$343,MATCH($F131,$B$320:$B$343,0))/INDEX($D$320:$D$343,MATCH($F131,$B$320:$B$343,0)),
INDEX('Input-Allocators'!F$9:F$17,MATCH($F131,'Input-Allocators'!$B$9:$B$17,0)))
)</f>
        <v>0</v>
      </c>
      <c r="J131" s="14">
        <f>IF($D131=0,0,$D131*
IFERROR(INDEX(J$320:J$343,MATCH($F131,$B$320:$B$343,0))/INDEX($D$320:$D$343,MATCH($F131,$B$320:$B$343,0)),
INDEX('Input-Allocators'!G$9:G$17,MATCH($F131,'Input-Allocators'!$B$9:$B$17,0)))
)</f>
        <v>0</v>
      </c>
      <c r="K131" s="14">
        <f>IF($D131=0,0,$D131*
IFERROR(INDEX(K$320:K$343,MATCH($F131,$B$320:$B$343,0))/INDEX($D$320:$D$343,MATCH($F131,$B$320:$B$343,0)),
INDEX('Input-Allocators'!H$9:H$17,MATCH($F131,'Input-Allocators'!$B$9:$B$17,0)))
)</f>
        <v>0</v>
      </c>
      <c r="L131" s="14">
        <f>IF($D131=0,0,$D131*
IFERROR(INDEX(L$320:L$343,MATCH($F131,$B$320:$B$343,0))/INDEX($D$320:$D$343,MATCH($F131,$B$320:$B$343,0)),
INDEX('Input-Allocators'!I$9:I$17,MATCH($F131,'Input-Allocators'!$B$9:$B$17,0)))
)</f>
        <v>0</v>
      </c>
      <c r="M131" s="14">
        <f>IF($D131=0,0,$D131*
IFERROR(INDEX(M$320:M$343,MATCH($F131,$B$320:$B$343,0))/INDEX($D$320:$D$343,MATCH($F131,$B$320:$B$343,0)),
INDEX('Input-Allocators'!J$9:J$17,MATCH($F131,'Input-Allocators'!$B$9:$B$17,0)))
)</f>
        <v>0</v>
      </c>
      <c r="N131" s="14">
        <f>IF($D131=0,0,$D131*
IFERROR(INDEX(N$320:N$343,MATCH($F131,$B$320:$B$343,0))/INDEX($D$320:$D$343,MATCH($F131,$B$320:$B$343,0)),
INDEX('Input-Allocators'!K$9:K$17,MATCH($F131,'Input-Allocators'!$B$9:$B$17,0)))
)</f>
        <v>0</v>
      </c>
      <c r="O131" s="14">
        <f>IF($D131=0,0,$D131*
IFERROR(INDEX(O$320:O$343,MATCH($F131,$B$320:$B$343,0))/INDEX($D$320:$D$343,MATCH($F131,$B$320:$B$343,0)),
INDEX('Input-Allocators'!L$9:L$17,MATCH($F131,'Input-Allocators'!$B$9:$B$17,0)))
)</f>
        <v>0</v>
      </c>
      <c r="P131" s="14">
        <f>IF($D131=0,0,$D131*
IFERROR(INDEX(P$320:P$343,MATCH($F131,$B$320:$B$343,0))/INDEX($D$320:$D$343,MATCH($F131,$B$320:$B$343,0)),
INDEX('Input-Allocators'!M$9:M$17,MATCH($F131,'Input-Allocators'!$B$9:$B$17,0)))
)</f>
        <v>0</v>
      </c>
      <c r="Q131" s="14">
        <f>IF($D131=0,0,$D131*
IFERROR(INDEX(Q$320:Q$343,MATCH($F131,$B$320:$B$343,0))/INDEX($D$320:$D$343,MATCH($F131,$B$320:$B$343,0)),
INDEX('Input-Allocators'!N$9:N$17,MATCH($F131,'Input-Allocators'!$B$9:$B$17,0)))
)</f>
        <v>0</v>
      </c>
      <c r="R131" s="14">
        <f>IF($D131=0,0,$D131*
IFERROR(INDEX(R$320:R$343,MATCH($F131,$B$320:$B$343,0))/INDEX($D$320:$D$343,MATCH($F131,$B$320:$B$343,0)),
INDEX('Input-Allocators'!O$9:O$17,MATCH($F131,'Input-Allocators'!$B$9:$B$17,0)))
)</f>
        <v>0</v>
      </c>
      <c r="S131" s="14"/>
    </row>
    <row r="132" spans="1:19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>'Input-Accounts'!$D132</f>
        <v>0</v>
      </c>
      <c r="E132" s="14">
        <f t="shared" si="29"/>
        <v>0</v>
      </c>
      <c r="F132" s="3" t="str">
        <f>IF(D132=0,"-",IF('Input-Accounts'!$E132&lt;&gt;0,'Input-Accounts'!$E132,'Input-Accounts'!$F132))</f>
        <v>-</v>
      </c>
      <c r="G132" s="14">
        <f>IF($D132=0,0,$D132*
IFERROR(INDEX(G$320:G$343,MATCH($F132,$B$320:$B$343,0))/INDEX($D$320:$D$343,MATCH($F132,$B$320:$B$343,0)),
INDEX('Input-Allocators'!D$9:D$17,MATCH($F132,'Input-Allocators'!$B$9:$B$17,0)))
)</f>
        <v>0</v>
      </c>
      <c r="H132" s="14">
        <f>IF($D132=0,0,$D132*
IFERROR(INDEX(H$320:H$343,MATCH($F132,$B$320:$B$343,0))/INDEX($D$320:$D$343,MATCH($F132,$B$320:$B$343,0)),
INDEX('Input-Allocators'!E$9:E$17,MATCH($F132,'Input-Allocators'!$B$9:$B$17,0)))
)</f>
        <v>0</v>
      </c>
      <c r="I132" s="14">
        <f>IF($D132=0,0,$D132*
IFERROR(INDEX(I$320:I$343,MATCH($F132,$B$320:$B$343,0))/INDEX($D$320:$D$343,MATCH($F132,$B$320:$B$343,0)),
INDEX('Input-Allocators'!F$9:F$17,MATCH($F132,'Input-Allocators'!$B$9:$B$17,0)))
)</f>
        <v>0</v>
      </c>
      <c r="J132" s="14">
        <f>IF($D132=0,0,$D132*
IFERROR(INDEX(J$320:J$343,MATCH($F132,$B$320:$B$343,0))/INDEX($D$320:$D$343,MATCH($F132,$B$320:$B$343,0)),
INDEX('Input-Allocators'!G$9:G$17,MATCH($F132,'Input-Allocators'!$B$9:$B$17,0)))
)</f>
        <v>0</v>
      </c>
      <c r="K132" s="14">
        <f>IF($D132=0,0,$D132*
IFERROR(INDEX(K$320:K$343,MATCH($F132,$B$320:$B$343,0))/INDEX($D$320:$D$343,MATCH($F132,$B$320:$B$343,0)),
INDEX('Input-Allocators'!H$9:H$17,MATCH($F132,'Input-Allocators'!$B$9:$B$17,0)))
)</f>
        <v>0</v>
      </c>
      <c r="L132" s="14">
        <f>IF($D132=0,0,$D132*
IFERROR(INDEX(L$320:L$343,MATCH($F132,$B$320:$B$343,0))/INDEX($D$320:$D$343,MATCH($F132,$B$320:$B$343,0)),
INDEX('Input-Allocators'!I$9:I$17,MATCH($F132,'Input-Allocators'!$B$9:$B$17,0)))
)</f>
        <v>0</v>
      </c>
      <c r="M132" s="14">
        <f>IF($D132=0,0,$D132*
IFERROR(INDEX(M$320:M$343,MATCH($F132,$B$320:$B$343,0))/INDEX($D$320:$D$343,MATCH($F132,$B$320:$B$343,0)),
INDEX('Input-Allocators'!J$9:J$17,MATCH($F132,'Input-Allocators'!$B$9:$B$17,0)))
)</f>
        <v>0</v>
      </c>
      <c r="N132" s="14">
        <f>IF($D132=0,0,$D132*
IFERROR(INDEX(N$320:N$343,MATCH($F132,$B$320:$B$343,0))/INDEX($D$320:$D$343,MATCH($F132,$B$320:$B$343,0)),
INDEX('Input-Allocators'!K$9:K$17,MATCH($F132,'Input-Allocators'!$B$9:$B$17,0)))
)</f>
        <v>0</v>
      </c>
      <c r="O132" s="14">
        <f>IF($D132=0,0,$D132*
IFERROR(INDEX(O$320:O$343,MATCH($F132,$B$320:$B$343,0))/INDEX($D$320:$D$343,MATCH($F132,$B$320:$B$343,0)),
INDEX('Input-Allocators'!L$9:L$17,MATCH($F132,'Input-Allocators'!$B$9:$B$17,0)))
)</f>
        <v>0</v>
      </c>
      <c r="P132" s="14">
        <f>IF($D132=0,0,$D132*
IFERROR(INDEX(P$320:P$343,MATCH($F132,$B$320:$B$343,0))/INDEX($D$320:$D$343,MATCH($F132,$B$320:$B$343,0)),
INDEX('Input-Allocators'!M$9:M$17,MATCH($F132,'Input-Allocators'!$B$9:$B$17,0)))
)</f>
        <v>0</v>
      </c>
      <c r="Q132" s="14">
        <f>IF($D132=0,0,$D132*
IFERROR(INDEX(Q$320:Q$343,MATCH($F132,$B$320:$B$343,0))/INDEX($D$320:$D$343,MATCH($F132,$B$320:$B$343,0)),
INDEX('Input-Allocators'!N$9:N$17,MATCH($F132,'Input-Allocators'!$B$9:$B$17,0)))
)</f>
        <v>0</v>
      </c>
      <c r="R132" s="14">
        <f>IF($D132=0,0,$D132*
IFERROR(INDEX(R$320:R$343,MATCH($F132,$B$320:$B$343,0))/INDEX($D$320:$D$343,MATCH($F132,$B$320:$B$343,0)),
INDEX('Input-Allocators'!O$9:O$17,MATCH($F132,'Input-Allocators'!$B$9:$B$17,0)))
)</f>
        <v>0</v>
      </c>
      <c r="S132" s="14"/>
    </row>
    <row r="133" spans="1:19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>'Input-Accounts'!$D133</f>
        <v>9.330589155088595E-2</v>
      </c>
      <c r="E133" s="14">
        <f t="shared" si="29"/>
        <v>0</v>
      </c>
      <c r="F133" s="3" t="str">
        <f>IF(D133=0,"-",IF('Input-Accounts'!$E133&lt;&gt;0,'Input-Accounts'!$E133,'Input-Accounts'!$F133))</f>
        <v>PRODUCTION</v>
      </c>
      <c r="G133" s="14">
        <f>IF($D133=0,0,$D133*
IFERROR(INDEX(G$320:G$343,MATCH($F133,$B$320:$B$343,0))/INDEX($D$320:$D$343,MATCH($F133,$B$320:$B$343,0)),
INDEX('Input-Allocators'!D$9:D$17,MATCH($F133,'Input-Allocators'!$B$9:$B$17,0)))
)</f>
        <v>9.330589155088595E-2</v>
      </c>
      <c r="H133" s="14">
        <f>IF($D133=0,0,$D133*
IFERROR(INDEX(H$320:H$343,MATCH($F133,$B$320:$B$343,0))/INDEX($D$320:$D$343,MATCH($F133,$B$320:$B$343,0)),
INDEX('Input-Allocators'!E$9:E$17,MATCH($F133,'Input-Allocators'!$B$9:$B$17,0)))
)</f>
        <v>0</v>
      </c>
      <c r="I133" s="14">
        <f>IF($D133=0,0,$D133*
IFERROR(INDEX(I$320:I$343,MATCH($F133,$B$320:$B$343,0))/INDEX($D$320:$D$343,MATCH($F133,$B$320:$B$343,0)),
INDEX('Input-Allocators'!F$9:F$17,MATCH($F133,'Input-Allocators'!$B$9:$B$17,0)))
)</f>
        <v>0</v>
      </c>
      <c r="J133" s="14">
        <f>IF($D133=0,0,$D133*
IFERROR(INDEX(J$320:J$343,MATCH($F133,$B$320:$B$343,0))/INDEX($D$320:$D$343,MATCH($F133,$B$320:$B$343,0)),
INDEX('Input-Allocators'!G$9:G$17,MATCH($F133,'Input-Allocators'!$B$9:$B$17,0)))
)</f>
        <v>0</v>
      </c>
      <c r="K133" s="14">
        <f>IF($D133=0,0,$D133*
IFERROR(INDEX(K$320:K$343,MATCH($F133,$B$320:$B$343,0))/INDEX($D$320:$D$343,MATCH($F133,$B$320:$B$343,0)),
INDEX('Input-Allocators'!H$9:H$17,MATCH($F133,'Input-Allocators'!$B$9:$B$17,0)))
)</f>
        <v>0</v>
      </c>
      <c r="L133" s="14">
        <f>IF($D133=0,0,$D133*
IFERROR(INDEX(L$320:L$343,MATCH($F133,$B$320:$B$343,0))/INDEX($D$320:$D$343,MATCH($F133,$B$320:$B$343,0)),
INDEX('Input-Allocators'!I$9:I$17,MATCH($F133,'Input-Allocators'!$B$9:$B$17,0)))
)</f>
        <v>0</v>
      </c>
      <c r="M133" s="14">
        <f>IF($D133=0,0,$D133*
IFERROR(INDEX(M$320:M$343,MATCH($F133,$B$320:$B$343,0))/INDEX($D$320:$D$343,MATCH($F133,$B$320:$B$343,0)),
INDEX('Input-Allocators'!J$9:J$17,MATCH($F133,'Input-Allocators'!$B$9:$B$17,0)))
)</f>
        <v>0</v>
      </c>
      <c r="N133" s="14">
        <f>IF($D133=0,0,$D133*
IFERROR(INDEX(N$320:N$343,MATCH($F133,$B$320:$B$343,0))/INDEX($D$320:$D$343,MATCH($F133,$B$320:$B$343,0)),
INDEX('Input-Allocators'!K$9:K$17,MATCH($F133,'Input-Allocators'!$B$9:$B$17,0)))
)</f>
        <v>0</v>
      </c>
      <c r="O133" s="14">
        <f>IF($D133=0,0,$D133*
IFERROR(INDEX(O$320:O$343,MATCH($F133,$B$320:$B$343,0))/INDEX($D$320:$D$343,MATCH($F133,$B$320:$B$343,0)),
INDEX('Input-Allocators'!L$9:L$17,MATCH($F133,'Input-Allocators'!$B$9:$B$17,0)))
)</f>
        <v>0</v>
      </c>
      <c r="P133" s="14">
        <f>IF($D133=0,0,$D133*
IFERROR(INDEX(P$320:P$343,MATCH($F133,$B$320:$B$343,0))/INDEX($D$320:$D$343,MATCH($F133,$B$320:$B$343,0)),
INDEX('Input-Allocators'!M$9:M$17,MATCH($F133,'Input-Allocators'!$B$9:$B$17,0)))
)</f>
        <v>0</v>
      </c>
      <c r="Q133" s="14">
        <f>IF($D133=0,0,$D133*
IFERROR(INDEX(Q$320:Q$343,MATCH($F133,$B$320:$B$343,0))/INDEX($D$320:$D$343,MATCH($F133,$B$320:$B$343,0)),
INDEX('Input-Allocators'!N$9:N$17,MATCH($F133,'Input-Allocators'!$B$9:$B$17,0)))
)</f>
        <v>0</v>
      </c>
      <c r="R133" s="14">
        <f>IF($D133=0,0,$D133*
IFERROR(INDEX(R$320:R$343,MATCH($F133,$B$320:$B$343,0))/INDEX($D$320:$D$343,MATCH($F133,$B$320:$B$343,0)),
INDEX('Input-Allocators'!O$9:O$17,MATCH($F133,'Input-Allocators'!$B$9:$B$17,0)))
)</f>
        <v>0</v>
      </c>
      <c r="S133" s="14"/>
    </row>
    <row r="134" spans="1:19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>'Input-Accounts'!$D134</f>
        <v>0.87926254648202573</v>
      </c>
      <c r="E134" s="14">
        <f t="shared" si="29"/>
        <v>0</v>
      </c>
      <c r="F134" s="3" t="str">
        <f>IF(D134=0,"-",IF('Input-Accounts'!$E134&lt;&gt;0,'Input-Accounts'!$E134,'Input-Accounts'!$F134))</f>
        <v>PRODUCTION</v>
      </c>
      <c r="G134" s="14">
        <f>IF($D134=0,0,$D134*
IFERROR(INDEX(G$320:G$343,MATCH($F134,$B$320:$B$343,0))/INDEX($D$320:$D$343,MATCH($F134,$B$320:$B$343,0)),
INDEX('Input-Allocators'!D$9:D$17,MATCH($F134,'Input-Allocators'!$B$9:$B$17,0)))
)</f>
        <v>0.87926254648202573</v>
      </c>
      <c r="H134" s="14">
        <f>IF($D134=0,0,$D134*
IFERROR(INDEX(H$320:H$343,MATCH($F134,$B$320:$B$343,0))/INDEX($D$320:$D$343,MATCH($F134,$B$320:$B$343,0)),
INDEX('Input-Allocators'!E$9:E$17,MATCH($F134,'Input-Allocators'!$B$9:$B$17,0)))
)</f>
        <v>0</v>
      </c>
      <c r="I134" s="14">
        <f>IF($D134=0,0,$D134*
IFERROR(INDEX(I$320:I$343,MATCH($F134,$B$320:$B$343,0))/INDEX($D$320:$D$343,MATCH($F134,$B$320:$B$343,0)),
INDEX('Input-Allocators'!F$9:F$17,MATCH($F134,'Input-Allocators'!$B$9:$B$17,0)))
)</f>
        <v>0</v>
      </c>
      <c r="J134" s="14">
        <f>IF($D134=0,0,$D134*
IFERROR(INDEX(J$320:J$343,MATCH($F134,$B$320:$B$343,0))/INDEX($D$320:$D$343,MATCH($F134,$B$320:$B$343,0)),
INDEX('Input-Allocators'!G$9:G$17,MATCH($F134,'Input-Allocators'!$B$9:$B$17,0)))
)</f>
        <v>0</v>
      </c>
      <c r="K134" s="14">
        <f>IF($D134=0,0,$D134*
IFERROR(INDEX(K$320:K$343,MATCH($F134,$B$320:$B$343,0))/INDEX($D$320:$D$343,MATCH($F134,$B$320:$B$343,0)),
INDEX('Input-Allocators'!H$9:H$17,MATCH($F134,'Input-Allocators'!$B$9:$B$17,0)))
)</f>
        <v>0</v>
      </c>
      <c r="L134" s="14">
        <f>IF($D134=0,0,$D134*
IFERROR(INDEX(L$320:L$343,MATCH($F134,$B$320:$B$343,0))/INDEX($D$320:$D$343,MATCH($F134,$B$320:$B$343,0)),
INDEX('Input-Allocators'!I$9:I$17,MATCH($F134,'Input-Allocators'!$B$9:$B$17,0)))
)</f>
        <v>0</v>
      </c>
      <c r="M134" s="14">
        <f>IF($D134=0,0,$D134*
IFERROR(INDEX(M$320:M$343,MATCH($F134,$B$320:$B$343,0))/INDEX($D$320:$D$343,MATCH($F134,$B$320:$B$343,0)),
INDEX('Input-Allocators'!J$9:J$17,MATCH($F134,'Input-Allocators'!$B$9:$B$17,0)))
)</f>
        <v>0</v>
      </c>
      <c r="N134" s="14">
        <f>IF($D134=0,0,$D134*
IFERROR(INDEX(N$320:N$343,MATCH($F134,$B$320:$B$343,0))/INDEX($D$320:$D$343,MATCH($F134,$B$320:$B$343,0)),
INDEX('Input-Allocators'!K$9:K$17,MATCH($F134,'Input-Allocators'!$B$9:$B$17,0)))
)</f>
        <v>0</v>
      </c>
      <c r="O134" s="14">
        <f>IF($D134=0,0,$D134*
IFERROR(INDEX(O$320:O$343,MATCH($F134,$B$320:$B$343,0))/INDEX($D$320:$D$343,MATCH($F134,$B$320:$B$343,0)),
INDEX('Input-Allocators'!L$9:L$17,MATCH($F134,'Input-Allocators'!$B$9:$B$17,0)))
)</f>
        <v>0</v>
      </c>
      <c r="P134" s="14">
        <f>IF($D134=0,0,$D134*
IFERROR(INDEX(P$320:P$343,MATCH($F134,$B$320:$B$343,0))/INDEX($D$320:$D$343,MATCH($F134,$B$320:$B$343,0)),
INDEX('Input-Allocators'!M$9:M$17,MATCH($F134,'Input-Allocators'!$B$9:$B$17,0)))
)</f>
        <v>0</v>
      </c>
      <c r="Q134" s="14">
        <f>IF($D134=0,0,$D134*
IFERROR(INDEX(Q$320:Q$343,MATCH($F134,$B$320:$B$343,0))/INDEX($D$320:$D$343,MATCH($F134,$B$320:$B$343,0)),
INDEX('Input-Allocators'!N$9:N$17,MATCH($F134,'Input-Allocators'!$B$9:$B$17,0)))
)</f>
        <v>0</v>
      </c>
      <c r="R134" s="14">
        <f>IF($D134=0,0,$D134*
IFERROR(INDEX(R$320:R$343,MATCH($F134,$B$320:$B$343,0))/INDEX($D$320:$D$343,MATCH($F134,$B$320:$B$343,0)),
INDEX('Input-Allocators'!O$9:O$17,MATCH($F134,'Input-Allocators'!$B$9:$B$17,0)))
)</f>
        <v>0</v>
      </c>
      <c r="S134" s="14"/>
    </row>
    <row r="135" spans="1:19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>'Input-Accounts'!$D135</f>
        <v>0.5142205631456791</v>
      </c>
      <c r="E135" s="14">
        <f t="shared" si="29"/>
        <v>0</v>
      </c>
      <c r="F135" s="3" t="str">
        <f>IF(D135=0,"-",IF('Input-Accounts'!$E135&lt;&gt;0,'Input-Accounts'!$E135,'Input-Accounts'!$F135))</f>
        <v>PRODUCTION</v>
      </c>
      <c r="G135" s="14">
        <f>IF($D135=0,0,$D135*
IFERROR(INDEX(G$320:G$343,MATCH($F135,$B$320:$B$343,0))/INDEX($D$320:$D$343,MATCH($F135,$B$320:$B$343,0)),
INDEX('Input-Allocators'!D$9:D$17,MATCH($F135,'Input-Allocators'!$B$9:$B$17,0)))
)</f>
        <v>0.5142205631456791</v>
      </c>
      <c r="H135" s="14">
        <f>IF($D135=0,0,$D135*
IFERROR(INDEX(H$320:H$343,MATCH($F135,$B$320:$B$343,0))/INDEX($D$320:$D$343,MATCH($F135,$B$320:$B$343,0)),
INDEX('Input-Allocators'!E$9:E$17,MATCH($F135,'Input-Allocators'!$B$9:$B$17,0)))
)</f>
        <v>0</v>
      </c>
      <c r="I135" s="14">
        <f>IF($D135=0,0,$D135*
IFERROR(INDEX(I$320:I$343,MATCH($F135,$B$320:$B$343,0))/INDEX($D$320:$D$343,MATCH($F135,$B$320:$B$343,0)),
INDEX('Input-Allocators'!F$9:F$17,MATCH($F135,'Input-Allocators'!$B$9:$B$17,0)))
)</f>
        <v>0</v>
      </c>
      <c r="J135" s="14">
        <f>IF($D135=0,0,$D135*
IFERROR(INDEX(J$320:J$343,MATCH($F135,$B$320:$B$343,0))/INDEX($D$320:$D$343,MATCH($F135,$B$320:$B$343,0)),
INDEX('Input-Allocators'!G$9:G$17,MATCH($F135,'Input-Allocators'!$B$9:$B$17,0)))
)</f>
        <v>0</v>
      </c>
      <c r="K135" s="14">
        <f>IF($D135=0,0,$D135*
IFERROR(INDEX(K$320:K$343,MATCH($F135,$B$320:$B$343,0))/INDEX($D$320:$D$343,MATCH($F135,$B$320:$B$343,0)),
INDEX('Input-Allocators'!H$9:H$17,MATCH($F135,'Input-Allocators'!$B$9:$B$17,0)))
)</f>
        <v>0</v>
      </c>
      <c r="L135" s="14">
        <f>IF($D135=0,0,$D135*
IFERROR(INDEX(L$320:L$343,MATCH($F135,$B$320:$B$343,0))/INDEX($D$320:$D$343,MATCH($F135,$B$320:$B$343,0)),
INDEX('Input-Allocators'!I$9:I$17,MATCH($F135,'Input-Allocators'!$B$9:$B$17,0)))
)</f>
        <v>0</v>
      </c>
      <c r="M135" s="14">
        <f>IF($D135=0,0,$D135*
IFERROR(INDEX(M$320:M$343,MATCH($F135,$B$320:$B$343,0))/INDEX($D$320:$D$343,MATCH($F135,$B$320:$B$343,0)),
INDEX('Input-Allocators'!J$9:J$17,MATCH($F135,'Input-Allocators'!$B$9:$B$17,0)))
)</f>
        <v>0</v>
      </c>
      <c r="N135" s="14">
        <f>IF($D135=0,0,$D135*
IFERROR(INDEX(N$320:N$343,MATCH($F135,$B$320:$B$343,0))/INDEX($D$320:$D$343,MATCH($F135,$B$320:$B$343,0)),
INDEX('Input-Allocators'!K$9:K$17,MATCH($F135,'Input-Allocators'!$B$9:$B$17,0)))
)</f>
        <v>0</v>
      </c>
      <c r="O135" s="14">
        <f>IF($D135=0,0,$D135*
IFERROR(INDEX(O$320:O$343,MATCH($F135,$B$320:$B$343,0))/INDEX($D$320:$D$343,MATCH($F135,$B$320:$B$343,0)),
INDEX('Input-Allocators'!L$9:L$17,MATCH($F135,'Input-Allocators'!$B$9:$B$17,0)))
)</f>
        <v>0</v>
      </c>
      <c r="P135" s="14">
        <f>IF($D135=0,0,$D135*
IFERROR(INDEX(P$320:P$343,MATCH($F135,$B$320:$B$343,0))/INDEX($D$320:$D$343,MATCH($F135,$B$320:$B$343,0)),
INDEX('Input-Allocators'!M$9:M$17,MATCH($F135,'Input-Allocators'!$B$9:$B$17,0)))
)</f>
        <v>0</v>
      </c>
      <c r="Q135" s="14">
        <f>IF($D135=0,0,$D135*
IFERROR(INDEX(Q$320:Q$343,MATCH($F135,$B$320:$B$343,0))/INDEX($D$320:$D$343,MATCH($F135,$B$320:$B$343,0)),
INDEX('Input-Allocators'!N$9:N$17,MATCH($F135,'Input-Allocators'!$B$9:$B$17,0)))
)</f>
        <v>0</v>
      </c>
      <c r="R135" s="14">
        <f>IF($D135=0,0,$D135*
IFERROR(INDEX(R$320:R$343,MATCH($F135,$B$320:$B$343,0))/INDEX($D$320:$D$343,MATCH($F135,$B$320:$B$343,0)),
INDEX('Input-Allocators'!O$9:O$17,MATCH($F135,'Input-Allocators'!$B$9:$B$17,0)))
)</f>
        <v>0</v>
      </c>
      <c r="S135" s="14"/>
    </row>
    <row r="136" spans="1:19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>'Input-Accounts'!$D136</f>
        <v>0.1963754197108441</v>
      </c>
      <c r="E136" s="14">
        <f t="shared" si="29"/>
        <v>0</v>
      </c>
      <c r="F136" s="3" t="str">
        <f>IF(D136=0,"-",IF('Input-Accounts'!$E136&lt;&gt;0,'Input-Accounts'!$E136,'Input-Accounts'!$F136))</f>
        <v>PRODUCTION</v>
      </c>
      <c r="G136" s="14">
        <f>IF($D136=0,0,$D136*
IFERROR(INDEX(G$320:G$343,MATCH($F136,$B$320:$B$343,0))/INDEX($D$320:$D$343,MATCH($F136,$B$320:$B$343,0)),
INDEX('Input-Allocators'!D$9:D$17,MATCH($F136,'Input-Allocators'!$B$9:$B$17,0)))
)</f>
        <v>0.1963754197108441</v>
      </c>
      <c r="H136" s="14">
        <f>IF($D136=0,0,$D136*
IFERROR(INDEX(H$320:H$343,MATCH($F136,$B$320:$B$343,0))/INDEX($D$320:$D$343,MATCH($F136,$B$320:$B$343,0)),
INDEX('Input-Allocators'!E$9:E$17,MATCH($F136,'Input-Allocators'!$B$9:$B$17,0)))
)</f>
        <v>0</v>
      </c>
      <c r="I136" s="14">
        <f>IF($D136=0,0,$D136*
IFERROR(INDEX(I$320:I$343,MATCH($F136,$B$320:$B$343,0))/INDEX($D$320:$D$343,MATCH($F136,$B$320:$B$343,0)),
INDEX('Input-Allocators'!F$9:F$17,MATCH($F136,'Input-Allocators'!$B$9:$B$17,0)))
)</f>
        <v>0</v>
      </c>
      <c r="J136" s="14">
        <f>IF($D136=0,0,$D136*
IFERROR(INDEX(J$320:J$343,MATCH($F136,$B$320:$B$343,0))/INDEX($D$320:$D$343,MATCH($F136,$B$320:$B$343,0)),
INDEX('Input-Allocators'!G$9:G$17,MATCH($F136,'Input-Allocators'!$B$9:$B$17,0)))
)</f>
        <v>0</v>
      </c>
      <c r="K136" s="14">
        <f>IF($D136=0,0,$D136*
IFERROR(INDEX(K$320:K$343,MATCH($F136,$B$320:$B$343,0))/INDEX($D$320:$D$343,MATCH($F136,$B$320:$B$343,0)),
INDEX('Input-Allocators'!H$9:H$17,MATCH($F136,'Input-Allocators'!$B$9:$B$17,0)))
)</f>
        <v>0</v>
      </c>
      <c r="L136" s="14">
        <f>IF($D136=0,0,$D136*
IFERROR(INDEX(L$320:L$343,MATCH($F136,$B$320:$B$343,0))/INDEX($D$320:$D$343,MATCH($F136,$B$320:$B$343,0)),
INDEX('Input-Allocators'!I$9:I$17,MATCH($F136,'Input-Allocators'!$B$9:$B$17,0)))
)</f>
        <v>0</v>
      </c>
      <c r="M136" s="14">
        <f>IF($D136=0,0,$D136*
IFERROR(INDEX(M$320:M$343,MATCH($F136,$B$320:$B$343,0))/INDEX($D$320:$D$343,MATCH($F136,$B$320:$B$343,0)),
INDEX('Input-Allocators'!J$9:J$17,MATCH($F136,'Input-Allocators'!$B$9:$B$17,0)))
)</f>
        <v>0</v>
      </c>
      <c r="N136" s="14">
        <f>IF($D136=0,0,$D136*
IFERROR(INDEX(N$320:N$343,MATCH($F136,$B$320:$B$343,0))/INDEX($D$320:$D$343,MATCH($F136,$B$320:$B$343,0)),
INDEX('Input-Allocators'!K$9:K$17,MATCH($F136,'Input-Allocators'!$B$9:$B$17,0)))
)</f>
        <v>0</v>
      </c>
      <c r="O136" s="14">
        <f>IF($D136=0,0,$D136*
IFERROR(INDEX(O$320:O$343,MATCH($F136,$B$320:$B$343,0))/INDEX($D$320:$D$343,MATCH($F136,$B$320:$B$343,0)),
INDEX('Input-Allocators'!L$9:L$17,MATCH($F136,'Input-Allocators'!$B$9:$B$17,0)))
)</f>
        <v>0</v>
      </c>
      <c r="P136" s="14">
        <f>IF($D136=0,0,$D136*
IFERROR(INDEX(P$320:P$343,MATCH($F136,$B$320:$B$343,0))/INDEX($D$320:$D$343,MATCH($F136,$B$320:$B$343,0)),
INDEX('Input-Allocators'!M$9:M$17,MATCH($F136,'Input-Allocators'!$B$9:$B$17,0)))
)</f>
        <v>0</v>
      </c>
      <c r="Q136" s="14">
        <f>IF($D136=0,0,$D136*
IFERROR(INDEX(Q$320:Q$343,MATCH($F136,$B$320:$B$343,0))/INDEX($D$320:$D$343,MATCH($F136,$B$320:$B$343,0)),
INDEX('Input-Allocators'!N$9:N$17,MATCH($F136,'Input-Allocators'!$B$9:$B$17,0)))
)</f>
        <v>0</v>
      </c>
      <c r="R136" s="14">
        <f>IF($D136=0,0,$D136*
IFERROR(INDEX(R$320:R$343,MATCH($F136,$B$320:$B$343,0))/INDEX($D$320:$D$343,MATCH($F136,$B$320:$B$343,0)),
INDEX('Input-Allocators'!O$9:O$17,MATCH($F136,'Input-Allocators'!$B$9:$B$17,0)))
)</f>
        <v>0</v>
      </c>
      <c r="S136" s="14"/>
    </row>
    <row r="137" spans="1:19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>'Input-Accounts'!$D137</f>
        <v>0</v>
      </c>
      <c r="E137" s="14">
        <f t="shared" si="29"/>
        <v>0</v>
      </c>
      <c r="F137" s="3" t="str">
        <f>IF(D137=0,"-",IF('Input-Accounts'!$E137&lt;&gt;0,'Input-Accounts'!$E137,'Input-Accounts'!$F137))</f>
        <v>-</v>
      </c>
      <c r="G137" s="14">
        <f>IF($D137=0,0,$D137*
IFERROR(INDEX(G$320:G$343,MATCH($F137,$B$320:$B$343,0))/INDEX($D$320:$D$343,MATCH($F137,$B$320:$B$343,0)),
INDEX('Input-Allocators'!D$9:D$17,MATCH($F137,'Input-Allocators'!$B$9:$B$17,0)))
)</f>
        <v>0</v>
      </c>
      <c r="H137" s="14">
        <f>IF($D137=0,0,$D137*
IFERROR(INDEX(H$320:H$343,MATCH($F137,$B$320:$B$343,0))/INDEX($D$320:$D$343,MATCH($F137,$B$320:$B$343,0)),
INDEX('Input-Allocators'!E$9:E$17,MATCH($F137,'Input-Allocators'!$B$9:$B$17,0)))
)</f>
        <v>0</v>
      </c>
      <c r="I137" s="14">
        <f>IF($D137=0,0,$D137*
IFERROR(INDEX(I$320:I$343,MATCH($F137,$B$320:$B$343,0))/INDEX($D$320:$D$343,MATCH($F137,$B$320:$B$343,0)),
INDEX('Input-Allocators'!F$9:F$17,MATCH($F137,'Input-Allocators'!$B$9:$B$17,0)))
)</f>
        <v>0</v>
      </c>
      <c r="J137" s="14">
        <f>IF($D137=0,0,$D137*
IFERROR(INDEX(J$320:J$343,MATCH($F137,$B$320:$B$343,0))/INDEX($D$320:$D$343,MATCH($F137,$B$320:$B$343,0)),
INDEX('Input-Allocators'!G$9:G$17,MATCH($F137,'Input-Allocators'!$B$9:$B$17,0)))
)</f>
        <v>0</v>
      </c>
      <c r="K137" s="14">
        <f>IF($D137=0,0,$D137*
IFERROR(INDEX(K$320:K$343,MATCH($F137,$B$320:$B$343,0))/INDEX($D$320:$D$343,MATCH($F137,$B$320:$B$343,0)),
INDEX('Input-Allocators'!H$9:H$17,MATCH($F137,'Input-Allocators'!$B$9:$B$17,0)))
)</f>
        <v>0</v>
      </c>
      <c r="L137" s="14">
        <f>IF($D137=0,0,$D137*
IFERROR(INDEX(L$320:L$343,MATCH($F137,$B$320:$B$343,0))/INDEX($D$320:$D$343,MATCH($F137,$B$320:$B$343,0)),
INDEX('Input-Allocators'!I$9:I$17,MATCH($F137,'Input-Allocators'!$B$9:$B$17,0)))
)</f>
        <v>0</v>
      </c>
      <c r="M137" s="14">
        <f>IF($D137=0,0,$D137*
IFERROR(INDEX(M$320:M$343,MATCH($F137,$B$320:$B$343,0))/INDEX($D$320:$D$343,MATCH($F137,$B$320:$B$343,0)),
INDEX('Input-Allocators'!J$9:J$17,MATCH($F137,'Input-Allocators'!$B$9:$B$17,0)))
)</f>
        <v>0</v>
      </c>
      <c r="N137" s="14">
        <f>IF($D137=0,0,$D137*
IFERROR(INDEX(N$320:N$343,MATCH($F137,$B$320:$B$343,0))/INDEX($D$320:$D$343,MATCH($F137,$B$320:$B$343,0)),
INDEX('Input-Allocators'!K$9:K$17,MATCH($F137,'Input-Allocators'!$B$9:$B$17,0)))
)</f>
        <v>0</v>
      </c>
      <c r="O137" s="14">
        <f>IF($D137=0,0,$D137*
IFERROR(INDEX(O$320:O$343,MATCH($F137,$B$320:$B$343,0))/INDEX($D$320:$D$343,MATCH($F137,$B$320:$B$343,0)),
INDEX('Input-Allocators'!L$9:L$17,MATCH($F137,'Input-Allocators'!$B$9:$B$17,0)))
)</f>
        <v>0</v>
      </c>
      <c r="P137" s="14">
        <f>IF($D137=0,0,$D137*
IFERROR(INDEX(P$320:P$343,MATCH($F137,$B$320:$B$343,0))/INDEX($D$320:$D$343,MATCH($F137,$B$320:$B$343,0)),
INDEX('Input-Allocators'!M$9:M$17,MATCH($F137,'Input-Allocators'!$B$9:$B$17,0)))
)</f>
        <v>0</v>
      </c>
      <c r="Q137" s="14">
        <f>IF($D137=0,0,$D137*
IFERROR(INDEX(Q$320:Q$343,MATCH($F137,$B$320:$B$343,0))/INDEX($D$320:$D$343,MATCH($F137,$B$320:$B$343,0)),
INDEX('Input-Allocators'!N$9:N$17,MATCH($F137,'Input-Allocators'!$B$9:$B$17,0)))
)</f>
        <v>0</v>
      </c>
      <c r="R137" s="14">
        <f>IF($D137=0,0,$D137*
IFERROR(INDEX(R$320:R$343,MATCH($F137,$B$320:$B$343,0))/INDEX($D$320:$D$343,MATCH($F137,$B$320:$B$343,0)),
INDEX('Input-Allocators'!O$9:O$17,MATCH($F137,'Input-Allocators'!$B$9:$B$17,0)))
)</f>
        <v>0</v>
      </c>
      <c r="S137" s="14"/>
    </row>
    <row r="138" spans="1:19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>'Input-Accounts'!$D138</f>
        <v>0</v>
      </c>
      <c r="E138" s="14">
        <f t="shared" si="29"/>
        <v>0</v>
      </c>
      <c r="F138" s="3" t="str">
        <f>IF(D138=0,"-",IF('Input-Accounts'!$E138&lt;&gt;0,'Input-Accounts'!$E138,'Input-Accounts'!$F138))</f>
        <v>-</v>
      </c>
      <c r="G138" s="14">
        <f>IF($D138=0,0,$D138*
IFERROR(INDEX(G$320:G$343,MATCH($F138,$B$320:$B$343,0))/INDEX($D$320:$D$343,MATCH($F138,$B$320:$B$343,0)),
INDEX('Input-Allocators'!D$9:D$17,MATCH($F138,'Input-Allocators'!$B$9:$B$17,0)))
)</f>
        <v>0</v>
      </c>
      <c r="H138" s="14">
        <f>IF($D138=0,0,$D138*
IFERROR(INDEX(H$320:H$343,MATCH($F138,$B$320:$B$343,0))/INDEX($D$320:$D$343,MATCH($F138,$B$320:$B$343,0)),
INDEX('Input-Allocators'!E$9:E$17,MATCH($F138,'Input-Allocators'!$B$9:$B$17,0)))
)</f>
        <v>0</v>
      </c>
      <c r="I138" s="14">
        <f>IF($D138=0,0,$D138*
IFERROR(INDEX(I$320:I$343,MATCH($F138,$B$320:$B$343,0))/INDEX($D$320:$D$343,MATCH($F138,$B$320:$B$343,0)),
INDEX('Input-Allocators'!F$9:F$17,MATCH($F138,'Input-Allocators'!$B$9:$B$17,0)))
)</f>
        <v>0</v>
      </c>
      <c r="J138" s="14">
        <f>IF($D138=0,0,$D138*
IFERROR(INDEX(J$320:J$343,MATCH($F138,$B$320:$B$343,0))/INDEX($D$320:$D$343,MATCH($F138,$B$320:$B$343,0)),
INDEX('Input-Allocators'!G$9:G$17,MATCH($F138,'Input-Allocators'!$B$9:$B$17,0)))
)</f>
        <v>0</v>
      </c>
      <c r="K138" s="14">
        <f>IF($D138=0,0,$D138*
IFERROR(INDEX(K$320:K$343,MATCH($F138,$B$320:$B$343,0))/INDEX($D$320:$D$343,MATCH($F138,$B$320:$B$343,0)),
INDEX('Input-Allocators'!H$9:H$17,MATCH($F138,'Input-Allocators'!$B$9:$B$17,0)))
)</f>
        <v>0</v>
      </c>
      <c r="L138" s="14">
        <f>IF($D138=0,0,$D138*
IFERROR(INDEX(L$320:L$343,MATCH($F138,$B$320:$B$343,0))/INDEX($D$320:$D$343,MATCH($F138,$B$320:$B$343,0)),
INDEX('Input-Allocators'!I$9:I$17,MATCH($F138,'Input-Allocators'!$B$9:$B$17,0)))
)</f>
        <v>0</v>
      </c>
      <c r="M138" s="14">
        <f>IF($D138=0,0,$D138*
IFERROR(INDEX(M$320:M$343,MATCH($F138,$B$320:$B$343,0))/INDEX($D$320:$D$343,MATCH($F138,$B$320:$B$343,0)),
INDEX('Input-Allocators'!J$9:J$17,MATCH($F138,'Input-Allocators'!$B$9:$B$17,0)))
)</f>
        <v>0</v>
      </c>
      <c r="N138" s="14">
        <f>IF($D138=0,0,$D138*
IFERROR(INDEX(N$320:N$343,MATCH($F138,$B$320:$B$343,0))/INDEX($D$320:$D$343,MATCH($F138,$B$320:$B$343,0)),
INDEX('Input-Allocators'!K$9:K$17,MATCH($F138,'Input-Allocators'!$B$9:$B$17,0)))
)</f>
        <v>0</v>
      </c>
      <c r="O138" s="14">
        <f>IF($D138=0,0,$D138*
IFERROR(INDEX(O$320:O$343,MATCH($F138,$B$320:$B$343,0))/INDEX($D$320:$D$343,MATCH($F138,$B$320:$B$343,0)),
INDEX('Input-Allocators'!L$9:L$17,MATCH($F138,'Input-Allocators'!$B$9:$B$17,0)))
)</f>
        <v>0</v>
      </c>
      <c r="P138" s="14">
        <f>IF($D138=0,0,$D138*
IFERROR(INDEX(P$320:P$343,MATCH($F138,$B$320:$B$343,0))/INDEX($D$320:$D$343,MATCH($F138,$B$320:$B$343,0)),
INDEX('Input-Allocators'!M$9:M$17,MATCH($F138,'Input-Allocators'!$B$9:$B$17,0)))
)</f>
        <v>0</v>
      </c>
      <c r="Q138" s="14">
        <f>IF($D138=0,0,$D138*
IFERROR(INDEX(Q$320:Q$343,MATCH($F138,$B$320:$B$343,0))/INDEX($D$320:$D$343,MATCH($F138,$B$320:$B$343,0)),
INDEX('Input-Allocators'!N$9:N$17,MATCH($F138,'Input-Allocators'!$B$9:$B$17,0)))
)</f>
        <v>0</v>
      </c>
      <c r="R138" s="14">
        <f>IF($D138=0,0,$D138*
IFERROR(INDEX(R$320:R$343,MATCH($F138,$B$320:$B$343,0))/INDEX($D$320:$D$343,MATCH($F138,$B$320:$B$343,0)),
INDEX('Input-Allocators'!O$9:O$17,MATCH($F138,'Input-Allocators'!$B$9:$B$17,0)))
)</f>
        <v>0</v>
      </c>
      <c r="S138" s="14"/>
    </row>
    <row r="139" spans="1:19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>'Input-Accounts'!$D139</f>
        <v>0.25220975000000007</v>
      </c>
      <c r="E139" s="14">
        <f t="shared" si="29"/>
        <v>0</v>
      </c>
      <c r="F139" s="46" t="str">
        <f>IF(D139=0,"-",IF('Input-Accounts'!$E139&lt;&gt;0,'Input-Accounts'!$E139,'Input-Accounts'!$F139))</f>
        <v>PRODUCTION</v>
      </c>
      <c r="G139" s="14">
        <f>IF($D139=0,0,$D139*
IFERROR(INDEX(G$320:G$343,MATCH($F139,$B$320:$B$343,0))/INDEX($D$320:$D$343,MATCH($F139,$B$320:$B$343,0)),
INDEX('Input-Allocators'!D$9:D$17,MATCH($F139,'Input-Allocators'!$B$9:$B$17,0)))
)</f>
        <v>0.25220975000000007</v>
      </c>
      <c r="H139" s="14">
        <f>IF($D139=0,0,$D139*
IFERROR(INDEX(H$320:H$343,MATCH($F139,$B$320:$B$343,0))/INDEX($D$320:$D$343,MATCH($F139,$B$320:$B$343,0)),
INDEX('Input-Allocators'!E$9:E$17,MATCH($F139,'Input-Allocators'!$B$9:$B$17,0)))
)</f>
        <v>0</v>
      </c>
      <c r="I139" s="14">
        <f>IF($D139=0,0,$D139*
IFERROR(INDEX(I$320:I$343,MATCH($F139,$B$320:$B$343,0))/INDEX($D$320:$D$343,MATCH($F139,$B$320:$B$343,0)),
INDEX('Input-Allocators'!F$9:F$17,MATCH($F139,'Input-Allocators'!$B$9:$B$17,0)))
)</f>
        <v>0</v>
      </c>
      <c r="J139" s="14">
        <f>IF($D139=0,0,$D139*
IFERROR(INDEX(J$320:J$343,MATCH($F139,$B$320:$B$343,0))/INDEX($D$320:$D$343,MATCH($F139,$B$320:$B$343,0)),
INDEX('Input-Allocators'!G$9:G$17,MATCH($F139,'Input-Allocators'!$B$9:$B$17,0)))
)</f>
        <v>0</v>
      </c>
      <c r="K139" s="14">
        <f>IF($D139=0,0,$D139*
IFERROR(INDEX(K$320:K$343,MATCH($F139,$B$320:$B$343,0))/INDEX($D$320:$D$343,MATCH($F139,$B$320:$B$343,0)),
INDEX('Input-Allocators'!H$9:H$17,MATCH($F139,'Input-Allocators'!$B$9:$B$17,0)))
)</f>
        <v>0</v>
      </c>
      <c r="L139" s="14">
        <f>IF($D139=0,0,$D139*
IFERROR(INDEX(L$320:L$343,MATCH($F139,$B$320:$B$343,0))/INDEX($D$320:$D$343,MATCH($F139,$B$320:$B$343,0)),
INDEX('Input-Allocators'!I$9:I$17,MATCH($F139,'Input-Allocators'!$B$9:$B$17,0)))
)</f>
        <v>0</v>
      </c>
      <c r="M139" s="14">
        <f>IF($D139=0,0,$D139*
IFERROR(INDEX(M$320:M$343,MATCH($F139,$B$320:$B$343,0))/INDEX($D$320:$D$343,MATCH($F139,$B$320:$B$343,0)),
INDEX('Input-Allocators'!J$9:J$17,MATCH($F139,'Input-Allocators'!$B$9:$B$17,0)))
)</f>
        <v>0</v>
      </c>
      <c r="N139" s="14">
        <f>IF($D139=0,0,$D139*
IFERROR(INDEX(N$320:N$343,MATCH($F139,$B$320:$B$343,0))/INDEX($D$320:$D$343,MATCH($F139,$B$320:$B$343,0)),
INDEX('Input-Allocators'!K$9:K$17,MATCH($F139,'Input-Allocators'!$B$9:$B$17,0)))
)</f>
        <v>0</v>
      </c>
      <c r="O139" s="14">
        <f>IF($D139=0,0,$D139*
IFERROR(INDEX(O$320:O$343,MATCH($F139,$B$320:$B$343,0))/INDEX($D$320:$D$343,MATCH($F139,$B$320:$B$343,0)),
INDEX('Input-Allocators'!L$9:L$17,MATCH($F139,'Input-Allocators'!$B$9:$B$17,0)))
)</f>
        <v>0</v>
      </c>
      <c r="P139" s="14">
        <f>IF($D139=0,0,$D139*
IFERROR(INDEX(P$320:P$343,MATCH($F139,$B$320:$B$343,0))/INDEX($D$320:$D$343,MATCH($F139,$B$320:$B$343,0)),
INDEX('Input-Allocators'!M$9:M$17,MATCH($F139,'Input-Allocators'!$B$9:$B$17,0)))
)</f>
        <v>0</v>
      </c>
      <c r="Q139" s="14">
        <f>IF($D139=0,0,$D139*
IFERROR(INDEX(Q$320:Q$343,MATCH($F139,$B$320:$B$343,0))/INDEX($D$320:$D$343,MATCH($F139,$B$320:$B$343,0)),
INDEX('Input-Allocators'!N$9:N$17,MATCH($F139,'Input-Allocators'!$B$9:$B$17,0)))
)</f>
        <v>0</v>
      </c>
      <c r="R139" s="14">
        <f>IF($D139=0,0,$D139*
IFERROR(INDEX(R$320:R$343,MATCH($F139,$B$320:$B$343,0))/INDEX($D$320:$D$343,MATCH($F139,$B$320:$B$343,0)),
INDEX('Input-Allocators'!O$9:O$17,MATCH($F139,'Input-Allocators'!$B$9:$B$17,0)))
)</f>
        <v>0</v>
      </c>
      <c r="S139" s="14"/>
    </row>
    <row r="140" spans="1:19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>SUBTOTAL(9,D129:D139)</f>
        <v>15.376701878405505</v>
      </c>
      <c r="E140" s="14">
        <f>IFERROR(IF(D140="",0,IF(D140=0,0,IF(ABS(D140-SUM($G140:$R140))&lt;Check_Limit,0,1))),1)</f>
        <v>0</v>
      </c>
      <c r="G140" s="174">
        <f t="shared" ref="G140:R140" si="30">SUBTOTAL(9,G129:G139)</f>
        <v>15.376701878405505</v>
      </c>
      <c r="H140" s="174">
        <f t="shared" si="30"/>
        <v>0</v>
      </c>
      <c r="I140" s="174">
        <f t="shared" si="30"/>
        <v>0</v>
      </c>
      <c r="J140" s="174">
        <f t="shared" si="30"/>
        <v>0</v>
      </c>
      <c r="K140" s="174">
        <f t="shared" si="30"/>
        <v>0</v>
      </c>
      <c r="L140" s="174">
        <f t="shared" si="30"/>
        <v>0</v>
      </c>
      <c r="M140" s="174">
        <f t="shared" si="30"/>
        <v>0</v>
      </c>
      <c r="N140" s="174">
        <f t="shared" si="30"/>
        <v>0</v>
      </c>
      <c r="O140" s="174">
        <f t="shared" si="30"/>
        <v>0</v>
      </c>
      <c r="P140" s="174">
        <f t="shared" si="30"/>
        <v>0</v>
      </c>
      <c r="Q140" s="174">
        <f t="shared" si="30"/>
        <v>0</v>
      </c>
      <c r="R140" s="174">
        <f t="shared" si="30"/>
        <v>0</v>
      </c>
    </row>
    <row r="141" spans="1:19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>
        <f>IFERROR(IF(D141="",0,IF(D141=0,0,IF(ABS(D141-SUM($G141:$R141))&lt;Check_Limit,0,1))),1)</f>
        <v>0</v>
      </c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1:19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>
        <f>IFERROR(IF(D142="",0,IF(D142=0,0,IF(ABS(D142-SUM($G142:$R142))&lt;Check_Limit,0,1))),1)</f>
        <v>0</v>
      </c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1:19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>'Input-Accounts'!$D143</f>
        <v>121963.55702800059</v>
      </c>
      <c r="E143" s="14">
        <f t="shared" ref="E143:E152" si="31">IFERROR(IF(D143="",0,IF(D143=0,0,IF(ABS(D143-SUM($G143:$R143))&lt;Check_Limit,0,1))),1)</f>
        <v>0</v>
      </c>
      <c r="F143" s="3" t="str">
        <f>IF(D143=0,"-",IF('Input-Accounts'!$E143&lt;&gt;0,'Input-Accounts'!$E143,'Input-Accounts'!$F143))</f>
        <v>GAS SUPPLY</v>
      </c>
      <c r="G143" s="14">
        <f>IF($D143=0,0,$D143*
IFERROR(INDEX(G$320:G$343,MATCH($F143,$B$320:$B$343,0))/INDEX($D$320:$D$343,MATCH($F143,$B$320:$B$343,0)),
INDEX('Input-Allocators'!D$9:D$17,MATCH($F143,'Input-Allocators'!$B$9:$B$17,0)))
)</f>
        <v>0</v>
      </c>
      <c r="H143" s="14">
        <f>IF($D143=0,0,$D143*
IFERROR(INDEX(H$320:H$343,MATCH($F143,$B$320:$B$343,0))/INDEX($D$320:$D$343,MATCH($F143,$B$320:$B$343,0)),
INDEX('Input-Allocators'!E$9:E$17,MATCH($F143,'Input-Allocators'!$B$9:$B$17,0)))
)</f>
        <v>0</v>
      </c>
      <c r="I143" s="14">
        <f>IF($D143=0,0,$D143*
IFERROR(INDEX(I$320:I$343,MATCH($F143,$B$320:$B$343,0))/INDEX($D$320:$D$343,MATCH($F143,$B$320:$B$343,0)),
INDEX('Input-Allocators'!F$9:F$17,MATCH($F143,'Input-Allocators'!$B$9:$B$17,0)))
)</f>
        <v>0</v>
      </c>
      <c r="J143" s="14">
        <f>IF($D143=0,0,$D143*
IFERROR(INDEX(J$320:J$343,MATCH($F143,$B$320:$B$343,0))/INDEX($D$320:$D$343,MATCH($F143,$B$320:$B$343,0)),
INDEX('Input-Allocators'!G$9:G$17,MATCH($F143,'Input-Allocators'!$B$9:$B$17,0)))
)</f>
        <v>0</v>
      </c>
      <c r="K143" s="14">
        <f>IF($D143=0,0,$D143*
IFERROR(INDEX(K$320:K$343,MATCH($F143,$B$320:$B$343,0))/INDEX($D$320:$D$343,MATCH($F143,$B$320:$B$343,0)),
INDEX('Input-Allocators'!H$9:H$17,MATCH($F143,'Input-Allocators'!$B$9:$B$17,0)))
)</f>
        <v>121963.55702800059</v>
      </c>
      <c r="L143" s="14">
        <f>IF($D143=0,0,$D143*
IFERROR(INDEX(L$320:L$343,MATCH($F143,$B$320:$B$343,0))/INDEX($D$320:$D$343,MATCH($F143,$B$320:$B$343,0)),
INDEX('Input-Allocators'!I$9:I$17,MATCH($F143,'Input-Allocators'!$B$9:$B$17,0)))
)</f>
        <v>0</v>
      </c>
      <c r="M143" s="14">
        <f>IF($D143=0,0,$D143*
IFERROR(INDEX(M$320:M$343,MATCH($F143,$B$320:$B$343,0))/INDEX($D$320:$D$343,MATCH($F143,$B$320:$B$343,0)),
INDEX('Input-Allocators'!J$9:J$17,MATCH($F143,'Input-Allocators'!$B$9:$B$17,0)))
)</f>
        <v>0</v>
      </c>
      <c r="N143" s="14">
        <f>IF($D143=0,0,$D143*
IFERROR(INDEX(N$320:N$343,MATCH($F143,$B$320:$B$343,0))/INDEX($D$320:$D$343,MATCH($F143,$B$320:$B$343,0)),
INDEX('Input-Allocators'!K$9:K$17,MATCH($F143,'Input-Allocators'!$B$9:$B$17,0)))
)</f>
        <v>0</v>
      </c>
      <c r="O143" s="14">
        <f>IF($D143=0,0,$D143*
IFERROR(INDEX(O$320:O$343,MATCH($F143,$B$320:$B$343,0))/INDEX($D$320:$D$343,MATCH($F143,$B$320:$B$343,0)),
INDEX('Input-Allocators'!L$9:L$17,MATCH($F143,'Input-Allocators'!$B$9:$B$17,0)))
)</f>
        <v>0</v>
      </c>
      <c r="P143" s="14">
        <f>IF($D143=0,0,$D143*
IFERROR(INDEX(P$320:P$343,MATCH($F143,$B$320:$B$343,0))/INDEX($D$320:$D$343,MATCH($F143,$B$320:$B$343,0)),
INDEX('Input-Allocators'!M$9:M$17,MATCH($F143,'Input-Allocators'!$B$9:$B$17,0)))
)</f>
        <v>0</v>
      </c>
      <c r="Q143" s="14">
        <f>IF($D143=0,0,$D143*
IFERROR(INDEX(Q$320:Q$343,MATCH($F143,$B$320:$B$343,0))/INDEX($D$320:$D$343,MATCH($F143,$B$320:$B$343,0)),
INDEX('Input-Allocators'!N$9:N$17,MATCH($F143,'Input-Allocators'!$B$9:$B$17,0)))
)</f>
        <v>0</v>
      </c>
      <c r="R143" s="14">
        <f>IF($D143=0,0,$D143*
IFERROR(INDEX(R$320:R$343,MATCH($F143,$B$320:$B$343,0))/INDEX($D$320:$D$343,MATCH($F143,$B$320:$B$343,0)),
INDEX('Input-Allocators'!O$9:O$17,MATCH($F143,'Input-Allocators'!$B$9:$B$17,0)))
)</f>
        <v>0</v>
      </c>
      <c r="S143" s="14"/>
    </row>
    <row r="144" spans="1:19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>'Input-Accounts'!$D144</f>
        <v>76.447753061564285</v>
      </c>
      <c r="E144" s="14">
        <f t="shared" si="31"/>
        <v>0</v>
      </c>
      <c r="F144" s="3" t="str">
        <f>IF(D144=0,"-",IF('Input-Accounts'!$E144&lt;&gt;0,'Input-Accounts'!$E144,'Input-Accounts'!$F144))</f>
        <v>GAS SUPPLY</v>
      </c>
      <c r="G144" s="14">
        <f>IF($D144=0,0,$D144*
IFERROR(INDEX(G$320:G$343,MATCH($F144,$B$320:$B$343,0))/INDEX($D$320:$D$343,MATCH($F144,$B$320:$B$343,0)),
INDEX('Input-Allocators'!D$9:D$17,MATCH($F144,'Input-Allocators'!$B$9:$B$17,0)))
)</f>
        <v>0</v>
      </c>
      <c r="H144" s="14">
        <f>IF($D144=0,0,$D144*
IFERROR(INDEX(H$320:H$343,MATCH($F144,$B$320:$B$343,0))/INDEX($D$320:$D$343,MATCH($F144,$B$320:$B$343,0)),
INDEX('Input-Allocators'!E$9:E$17,MATCH($F144,'Input-Allocators'!$B$9:$B$17,0)))
)</f>
        <v>0</v>
      </c>
      <c r="I144" s="14">
        <f>IF($D144=0,0,$D144*
IFERROR(INDEX(I$320:I$343,MATCH($F144,$B$320:$B$343,0))/INDEX($D$320:$D$343,MATCH($F144,$B$320:$B$343,0)),
INDEX('Input-Allocators'!F$9:F$17,MATCH($F144,'Input-Allocators'!$B$9:$B$17,0)))
)</f>
        <v>0</v>
      </c>
      <c r="J144" s="14">
        <f>IF($D144=0,0,$D144*
IFERROR(INDEX(J$320:J$343,MATCH($F144,$B$320:$B$343,0))/INDEX($D$320:$D$343,MATCH($F144,$B$320:$B$343,0)),
INDEX('Input-Allocators'!G$9:G$17,MATCH($F144,'Input-Allocators'!$B$9:$B$17,0)))
)</f>
        <v>0</v>
      </c>
      <c r="K144" s="14">
        <f>IF($D144=0,0,$D144*
IFERROR(INDEX(K$320:K$343,MATCH($F144,$B$320:$B$343,0))/INDEX($D$320:$D$343,MATCH($F144,$B$320:$B$343,0)),
INDEX('Input-Allocators'!H$9:H$17,MATCH($F144,'Input-Allocators'!$B$9:$B$17,0)))
)</f>
        <v>76.447753061564285</v>
      </c>
      <c r="L144" s="14">
        <f>IF($D144=0,0,$D144*
IFERROR(INDEX(L$320:L$343,MATCH($F144,$B$320:$B$343,0))/INDEX($D$320:$D$343,MATCH($F144,$B$320:$B$343,0)),
INDEX('Input-Allocators'!I$9:I$17,MATCH($F144,'Input-Allocators'!$B$9:$B$17,0)))
)</f>
        <v>0</v>
      </c>
      <c r="M144" s="14">
        <f>IF($D144=0,0,$D144*
IFERROR(INDEX(M$320:M$343,MATCH($F144,$B$320:$B$343,0))/INDEX($D$320:$D$343,MATCH($F144,$B$320:$B$343,0)),
INDEX('Input-Allocators'!J$9:J$17,MATCH($F144,'Input-Allocators'!$B$9:$B$17,0)))
)</f>
        <v>0</v>
      </c>
      <c r="N144" s="14">
        <f>IF($D144=0,0,$D144*
IFERROR(INDEX(N$320:N$343,MATCH($F144,$B$320:$B$343,0))/INDEX($D$320:$D$343,MATCH($F144,$B$320:$B$343,0)),
INDEX('Input-Allocators'!K$9:K$17,MATCH($F144,'Input-Allocators'!$B$9:$B$17,0)))
)</f>
        <v>0</v>
      </c>
      <c r="O144" s="14">
        <f>IF($D144=0,0,$D144*
IFERROR(INDEX(O$320:O$343,MATCH($F144,$B$320:$B$343,0))/INDEX($D$320:$D$343,MATCH($F144,$B$320:$B$343,0)),
INDEX('Input-Allocators'!L$9:L$17,MATCH($F144,'Input-Allocators'!$B$9:$B$17,0)))
)</f>
        <v>0</v>
      </c>
      <c r="P144" s="14">
        <f>IF($D144=0,0,$D144*
IFERROR(INDEX(P$320:P$343,MATCH($F144,$B$320:$B$343,0))/INDEX($D$320:$D$343,MATCH($F144,$B$320:$B$343,0)),
INDEX('Input-Allocators'!M$9:M$17,MATCH($F144,'Input-Allocators'!$B$9:$B$17,0)))
)</f>
        <v>0</v>
      </c>
      <c r="Q144" s="14">
        <f>IF($D144=0,0,$D144*
IFERROR(INDEX(Q$320:Q$343,MATCH($F144,$B$320:$B$343,0))/INDEX($D$320:$D$343,MATCH($F144,$B$320:$B$343,0)),
INDEX('Input-Allocators'!N$9:N$17,MATCH($F144,'Input-Allocators'!$B$9:$B$17,0)))
)</f>
        <v>0</v>
      </c>
      <c r="R144" s="14">
        <f>IF($D144=0,0,$D144*
IFERROR(INDEX(R$320:R$343,MATCH($F144,$B$320:$B$343,0))/INDEX($D$320:$D$343,MATCH($F144,$B$320:$B$343,0)),
INDEX('Input-Allocators'!O$9:O$17,MATCH($F144,'Input-Allocators'!$B$9:$B$17,0)))
)</f>
        <v>0</v>
      </c>
      <c r="S144" s="14"/>
    </row>
    <row r="145" spans="1:19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>'Input-Accounts'!$D145</f>
        <v>203.7139914349963</v>
      </c>
      <c r="E145" s="14">
        <f t="shared" si="31"/>
        <v>0</v>
      </c>
      <c r="F145" s="3" t="str">
        <f>IF(D145=0,"-",IF('Input-Accounts'!$E145&lt;&gt;0,'Input-Accounts'!$E145,'Input-Accounts'!$F145))</f>
        <v>GAS SUPPLY</v>
      </c>
      <c r="G145" s="14">
        <f>IF($D145=0,0,$D145*
IFERROR(INDEX(G$320:G$343,MATCH($F145,$B$320:$B$343,0))/INDEX($D$320:$D$343,MATCH($F145,$B$320:$B$343,0)),
INDEX('Input-Allocators'!D$9:D$17,MATCH($F145,'Input-Allocators'!$B$9:$B$17,0)))
)</f>
        <v>0</v>
      </c>
      <c r="H145" s="14">
        <f>IF($D145=0,0,$D145*
IFERROR(INDEX(H$320:H$343,MATCH($F145,$B$320:$B$343,0))/INDEX($D$320:$D$343,MATCH($F145,$B$320:$B$343,0)),
INDEX('Input-Allocators'!E$9:E$17,MATCH($F145,'Input-Allocators'!$B$9:$B$17,0)))
)</f>
        <v>0</v>
      </c>
      <c r="I145" s="14">
        <f>IF($D145=0,0,$D145*
IFERROR(INDEX(I$320:I$343,MATCH($F145,$B$320:$B$343,0))/INDEX($D$320:$D$343,MATCH($F145,$B$320:$B$343,0)),
INDEX('Input-Allocators'!F$9:F$17,MATCH($F145,'Input-Allocators'!$B$9:$B$17,0)))
)</f>
        <v>0</v>
      </c>
      <c r="J145" s="14">
        <f>IF($D145=0,0,$D145*
IFERROR(INDEX(J$320:J$343,MATCH($F145,$B$320:$B$343,0))/INDEX($D$320:$D$343,MATCH($F145,$B$320:$B$343,0)),
INDEX('Input-Allocators'!G$9:G$17,MATCH($F145,'Input-Allocators'!$B$9:$B$17,0)))
)</f>
        <v>0</v>
      </c>
      <c r="K145" s="14">
        <f>IF($D145=0,0,$D145*
IFERROR(INDEX(K$320:K$343,MATCH($F145,$B$320:$B$343,0))/INDEX($D$320:$D$343,MATCH($F145,$B$320:$B$343,0)),
INDEX('Input-Allocators'!H$9:H$17,MATCH($F145,'Input-Allocators'!$B$9:$B$17,0)))
)</f>
        <v>203.7139914349963</v>
      </c>
      <c r="L145" s="14">
        <f>IF($D145=0,0,$D145*
IFERROR(INDEX(L$320:L$343,MATCH($F145,$B$320:$B$343,0))/INDEX($D$320:$D$343,MATCH($F145,$B$320:$B$343,0)),
INDEX('Input-Allocators'!I$9:I$17,MATCH($F145,'Input-Allocators'!$B$9:$B$17,0)))
)</f>
        <v>0</v>
      </c>
      <c r="M145" s="14">
        <f>IF($D145=0,0,$D145*
IFERROR(INDEX(M$320:M$343,MATCH($F145,$B$320:$B$343,0))/INDEX($D$320:$D$343,MATCH($F145,$B$320:$B$343,0)),
INDEX('Input-Allocators'!J$9:J$17,MATCH($F145,'Input-Allocators'!$B$9:$B$17,0)))
)</f>
        <v>0</v>
      </c>
      <c r="N145" s="14">
        <f>IF($D145=0,0,$D145*
IFERROR(INDEX(N$320:N$343,MATCH($F145,$B$320:$B$343,0))/INDEX($D$320:$D$343,MATCH($F145,$B$320:$B$343,0)),
INDEX('Input-Allocators'!K$9:K$17,MATCH($F145,'Input-Allocators'!$B$9:$B$17,0)))
)</f>
        <v>0</v>
      </c>
      <c r="O145" s="14">
        <f>IF($D145=0,0,$D145*
IFERROR(INDEX(O$320:O$343,MATCH($F145,$B$320:$B$343,0))/INDEX($D$320:$D$343,MATCH($F145,$B$320:$B$343,0)),
INDEX('Input-Allocators'!L$9:L$17,MATCH($F145,'Input-Allocators'!$B$9:$B$17,0)))
)</f>
        <v>0</v>
      </c>
      <c r="P145" s="14">
        <f>IF($D145=0,0,$D145*
IFERROR(INDEX(P$320:P$343,MATCH($F145,$B$320:$B$343,0))/INDEX($D$320:$D$343,MATCH($F145,$B$320:$B$343,0)),
INDEX('Input-Allocators'!M$9:M$17,MATCH($F145,'Input-Allocators'!$B$9:$B$17,0)))
)</f>
        <v>0</v>
      </c>
      <c r="Q145" s="14">
        <f>IF($D145=0,0,$D145*
IFERROR(INDEX(Q$320:Q$343,MATCH($F145,$B$320:$B$343,0))/INDEX($D$320:$D$343,MATCH($F145,$B$320:$B$343,0)),
INDEX('Input-Allocators'!N$9:N$17,MATCH($F145,'Input-Allocators'!$B$9:$B$17,0)))
)</f>
        <v>0</v>
      </c>
      <c r="R145" s="14">
        <f>IF($D145=0,0,$D145*
IFERROR(INDEX(R$320:R$343,MATCH($F145,$B$320:$B$343,0))/INDEX($D$320:$D$343,MATCH($F145,$B$320:$B$343,0)),
INDEX('Input-Allocators'!O$9:O$17,MATCH($F145,'Input-Allocators'!$B$9:$B$17,0)))
)</f>
        <v>0</v>
      </c>
      <c r="S145" s="14"/>
    </row>
    <row r="146" spans="1:19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>'Input-Accounts'!$D146</f>
        <v>99</v>
      </c>
      <c r="E146" s="14">
        <f t="shared" si="31"/>
        <v>0</v>
      </c>
      <c r="F146" s="3" t="str">
        <f>IF(D146=0,"-",IF('Input-Accounts'!$E146&lt;&gt;0,'Input-Accounts'!$E146,'Input-Accounts'!$F146))</f>
        <v>PRODUCTION</v>
      </c>
      <c r="G146" s="14">
        <f>IF($D146=0,0,$D146*
IFERROR(INDEX(G$320:G$343,MATCH($F146,$B$320:$B$343,0))/INDEX($D$320:$D$343,MATCH($F146,$B$320:$B$343,0)),
INDEX('Input-Allocators'!D$9:D$17,MATCH($F146,'Input-Allocators'!$B$9:$B$17,0)))
)</f>
        <v>99</v>
      </c>
      <c r="H146" s="14">
        <f>IF($D146=0,0,$D146*
IFERROR(INDEX(H$320:H$343,MATCH($F146,$B$320:$B$343,0))/INDEX($D$320:$D$343,MATCH($F146,$B$320:$B$343,0)),
INDEX('Input-Allocators'!E$9:E$17,MATCH($F146,'Input-Allocators'!$B$9:$B$17,0)))
)</f>
        <v>0</v>
      </c>
      <c r="I146" s="14">
        <f>IF($D146=0,0,$D146*
IFERROR(INDEX(I$320:I$343,MATCH($F146,$B$320:$B$343,0))/INDEX($D$320:$D$343,MATCH($F146,$B$320:$B$343,0)),
INDEX('Input-Allocators'!F$9:F$17,MATCH($F146,'Input-Allocators'!$B$9:$B$17,0)))
)</f>
        <v>0</v>
      </c>
      <c r="J146" s="14">
        <f>IF($D146=0,0,$D146*
IFERROR(INDEX(J$320:J$343,MATCH($F146,$B$320:$B$343,0))/INDEX($D$320:$D$343,MATCH($F146,$B$320:$B$343,0)),
INDEX('Input-Allocators'!G$9:G$17,MATCH($F146,'Input-Allocators'!$B$9:$B$17,0)))
)</f>
        <v>0</v>
      </c>
      <c r="K146" s="14">
        <f>IF($D146=0,0,$D146*
IFERROR(INDEX(K$320:K$343,MATCH($F146,$B$320:$B$343,0))/INDEX($D$320:$D$343,MATCH($F146,$B$320:$B$343,0)),
INDEX('Input-Allocators'!H$9:H$17,MATCH($F146,'Input-Allocators'!$B$9:$B$17,0)))
)</f>
        <v>0</v>
      </c>
      <c r="L146" s="14">
        <f>IF($D146=0,0,$D146*
IFERROR(INDEX(L$320:L$343,MATCH($F146,$B$320:$B$343,0))/INDEX($D$320:$D$343,MATCH($F146,$B$320:$B$343,0)),
INDEX('Input-Allocators'!I$9:I$17,MATCH($F146,'Input-Allocators'!$B$9:$B$17,0)))
)</f>
        <v>0</v>
      </c>
      <c r="M146" s="14">
        <f>IF($D146=0,0,$D146*
IFERROR(INDEX(M$320:M$343,MATCH($F146,$B$320:$B$343,0))/INDEX($D$320:$D$343,MATCH($F146,$B$320:$B$343,0)),
INDEX('Input-Allocators'!J$9:J$17,MATCH($F146,'Input-Allocators'!$B$9:$B$17,0)))
)</f>
        <v>0</v>
      </c>
      <c r="N146" s="14">
        <f>IF($D146=0,0,$D146*
IFERROR(INDEX(N$320:N$343,MATCH($F146,$B$320:$B$343,0))/INDEX($D$320:$D$343,MATCH($F146,$B$320:$B$343,0)),
INDEX('Input-Allocators'!K$9:K$17,MATCH($F146,'Input-Allocators'!$B$9:$B$17,0)))
)</f>
        <v>0</v>
      </c>
      <c r="O146" s="14">
        <f>IF($D146=0,0,$D146*
IFERROR(INDEX(O$320:O$343,MATCH($F146,$B$320:$B$343,0))/INDEX($D$320:$D$343,MATCH($F146,$B$320:$B$343,0)),
INDEX('Input-Allocators'!L$9:L$17,MATCH($F146,'Input-Allocators'!$B$9:$B$17,0)))
)</f>
        <v>0</v>
      </c>
      <c r="P146" s="14">
        <f>IF($D146=0,0,$D146*
IFERROR(INDEX(P$320:P$343,MATCH($F146,$B$320:$B$343,0))/INDEX($D$320:$D$343,MATCH($F146,$B$320:$B$343,0)),
INDEX('Input-Allocators'!M$9:M$17,MATCH($F146,'Input-Allocators'!$B$9:$B$17,0)))
)</f>
        <v>0</v>
      </c>
      <c r="Q146" s="14">
        <f>IF($D146=0,0,$D146*
IFERROR(INDEX(Q$320:Q$343,MATCH($F146,$B$320:$B$343,0))/INDEX($D$320:$D$343,MATCH($F146,$B$320:$B$343,0)),
INDEX('Input-Allocators'!N$9:N$17,MATCH($F146,'Input-Allocators'!$B$9:$B$17,0)))
)</f>
        <v>0</v>
      </c>
      <c r="R146" s="14">
        <f>IF($D146=0,0,$D146*
IFERROR(INDEX(R$320:R$343,MATCH($F146,$B$320:$B$343,0))/INDEX($D$320:$D$343,MATCH($F146,$B$320:$B$343,0)),
INDEX('Input-Allocators'!O$9:O$17,MATCH($F146,'Input-Allocators'!$B$9:$B$17,0)))
)</f>
        <v>0</v>
      </c>
      <c r="S146" s="14"/>
    </row>
    <row r="147" spans="1:19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>'Input-Accounts'!$D147</f>
        <v>18</v>
      </c>
      <c r="E147" s="14">
        <f t="shared" si="31"/>
        <v>0</v>
      </c>
      <c r="F147" s="3" t="str">
        <f>IF(D147=0,"-",IF('Input-Accounts'!$E147&lt;&gt;0,'Input-Accounts'!$E147,'Input-Accounts'!$F147))</f>
        <v>PRODUCTION</v>
      </c>
      <c r="G147" s="14">
        <f>IF($D147=0,0,$D147*
IFERROR(INDEX(G$320:G$343,MATCH($F147,$B$320:$B$343,0))/INDEX($D$320:$D$343,MATCH($F147,$B$320:$B$343,0)),
INDEX('Input-Allocators'!D$9:D$17,MATCH($F147,'Input-Allocators'!$B$9:$B$17,0)))
)</f>
        <v>18</v>
      </c>
      <c r="H147" s="14">
        <f>IF($D147=0,0,$D147*
IFERROR(INDEX(H$320:H$343,MATCH($F147,$B$320:$B$343,0))/INDEX($D$320:$D$343,MATCH($F147,$B$320:$B$343,0)),
INDEX('Input-Allocators'!E$9:E$17,MATCH($F147,'Input-Allocators'!$B$9:$B$17,0)))
)</f>
        <v>0</v>
      </c>
      <c r="I147" s="14">
        <f>IF($D147=0,0,$D147*
IFERROR(INDEX(I$320:I$343,MATCH($F147,$B$320:$B$343,0))/INDEX($D$320:$D$343,MATCH($F147,$B$320:$B$343,0)),
INDEX('Input-Allocators'!F$9:F$17,MATCH($F147,'Input-Allocators'!$B$9:$B$17,0)))
)</f>
        <v>0</v>
      </c>
      <c r="J147" s="14">
        <f>IF($D147=0,0,$D147*
IFERROR(INDEX(J$320:J$343,MATCH($F147,$B$320:$B$343,0))/INDEX($D$320:$D$343,MATCH($F147,$B$320:$B$343,0)),
INDEX('Input-Allocators'!G$9:G$17,MATCH($F147,'Input-Allocators'!$B$9:$B$17,0)))
)</f>
        <v>0</v>
      </c>
      <c r="K147" s="14">
        <f>IF($D147=0,0,$D147*
IFERROR(INDEX(K$320:K$343,MATCH($F147,$B$320:$B$343,0))/INDEX($D$320:$D$343,MATCH($F147,$B$320:$B$343,0)),
INDEX('Input-Allocators'!H$9:H$17,MATCH($F147,'Input-Allocators'!$B$9:$B$17,0)))
)</f>
        <v>0</v>
      </c>
      <c r="L147" s="14">
        <f>IF($D147=0,0,$D147*
IFERROR(INDEX(L$320:L$343,MATCH($F147,$B$320:$B$343,0))/INDEX($D$320:$D$343,MATCH($F147,$B$320:$B$343,0)),
INDEX('Input-Allocators'!I$9:I$17,MATCH($F147,'Input-Allocators'!$B$9:$B$17,0)))
)</f>
        <v>0</v>
      </c>
      <c r="M147" s="14">
        <f>IF($D147=0,0,$D147*
IFERROR(INDEX(M$320:M$343,MATCH($F147,$B$320:$B$343,0))/INDEX($D$320:$D$343,MATCH($F147,$B$320:$B$343,0)),
INDEX('Input-Allocators'!J$9:J$17,MATCH($F147,'Input-Allocators'!$B$9:$B$17,0)))
)</f>
        <v>0</v>
      </c>
      <c r="N147" s="14">
        <f>IF($D147=0,0,$D147*
IFERROR(INDEX(N$320:N$343,MATCH($F147,$B$320:$B$343,0))/INDEX($D$320:$D$343,MATCH($F147,$B$320:$B$343,0)),
INDEX('Input-Allocators'!K$9:K$17,MATCH($F147,'Input-Allocators'!$B$9:$B$17,0)))
)</f>
        <v>0</v>
      </c>
      <c r="O147" s="14">
        <f>IF($D147=0,0,$D147*
IFERROR(INDEX(O$320:O$343,MATCH($F147,$B$320:$B$343,0))/INDEX($D$320:$D$343,MATCH($F147,$B$320:$B$343,0)),
INDEX('Input-Allocators'!L$9:L$17,MATCH($F147,'Input-Allocators'!$B$9:$B$17,0)))
)</f>
        <v>0</v>
      </c>
      <c r="P147" s="14">
        <f>IF($D147=0,0,$D147*
IFERROR(INDEX(P$320:P$343,MATCH($F147,$B$320:$B$343,0))/INDEX($D$320:$D$343,MATCH($F147,$B$320:$B$343,0)),
INDEX('Input-Allocators'!M$9:M$17,MATCH($F147,'Input-Allocators'!$B$9:$B$17,0)))
)</f>
        <v>0</v>
      </c>
      <c r="Q147" s="14">
        <f>IF($D147=0,0,$D147*
IFERROR(INDEX(Q$320:Q$343,MATCH($F147,$B$320:$B$343,0))/INDEX($D$320:$D$343,MATCH($F147,$B$320:$B$343,0)),
INDEX('Input-Allocators'!N$9:N$17,MATCH($F147,'Input-Allocators'!$B$9:$B$17,0)))
)</f>
        <v>0</v>
      </c>
      <c r="R147" s="14">
        <f>IF($D147=0,0,$D147*
IFERROR(INDEX(R$320:R$343,MATCH($F147,$B$320:$B$343,0))/INDEX($D$320:$D$343,MATCH($F147,$B$320:$B$343,0)),
INDEX('Input-Allocators'!O$9:O$17,MATCH($F147,'Input-Allocators'!$B$9:$B$17,0)))
)</f>
        <v>0</v>
      </c>
      <c r="S147" s="14"/>
    </row>
    <row r="148" spans="1:19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>'Input-Accounts'!$D148</f>
        <v>8</v>
      </c>
      <c r="E148" s="14">
        <f t="shared" si="31"/>
        <v>0</v>
      </c>
      <c r="F148" s="3" t="str">
        <f>IF(D148=0,"-",IF('Input-Accounts'!$E148&lt;&gt;0,'Input-Accounts'!$E148,'Input-Accounts'!$F148))</f>
        <v>PRODUCTION</v>
      </c>
      <c r="G148" s="14">
        <f>IF($D148=0,0,$D148*
IFERROR(INDEX(G$320:G$343,MATCH($F148,$B$320:$B$343,0))/INDEX($D$320:$D$343,MATCH($F148,$B$320:$B$343,0)),
INDEX('Input-Allocators'!D$9:D$17,MATCH($F148,'Input-Allocators'!$B$9:$B$17,0)))
)</f>
        <v>8</v>
      </c>
      <c r="H148" s="14">
        <f>IF($D148=0,0,$D148*
IFERROR(INDEX(H$320:H$343,MATCH($F148,$B$320:$B$343,0))/INDEX($D$320:$D$343,MATCH($F148,$B$320:$B$343,0)),
INDEX('Input-Allocators'!E$9:E$17,MATCH($F148,'Input-Allocators'!$B$9:$B$17,0)))
)</f>
        <v>0</v>
      </c>
      <c r="I148" s="14">
        <f>IF($D148=0,0,$D148*
IFERROR(INDEX(I$320:I$343,MATCH($F148,$B$320:$B$343,0))/INDEX($D$320:$D$343,MATCH($F148,$B$320:$B$343,0)),
INDEX('Input-Allocators'!F$9:F$17,MATCH($F148,'Input-Allocators'!$B$9:$B$17,0)))
)</f>
        <v>0</v>
      </c>
      <c r="J148" s="14">
        <f>IF($D148=0,0,$D148*
IFERROR(INDEX(J$320:J$343,MATCH($F148,$B$320:$B$343,0))/INDEX($D$320:$D$343,MATCH($F148,$B$320:$B$343,0)),
INDEX('Input-Allocators'!G$9:G$17,MATCH($F148,'Input-Allocators'!$B$9:$B$17,0)))
)</f>
        <v>0</v>
      </c>
      <c r="K148" s="14">
        <f>IF($D148=0,0,$D148*
IFERROR(INDEX(K$320:K$343,MATCH($F148,$B$320:$B$343,0))/INDEX($D$320:$D$343,MATCH($F148,$B$320:$B$343,0)),
INDEX('Input-Allocators'!H$9:H$17,MATCH($F148,'Input-Allocators'!$B$9:$B$17,0)))
)</f>
        <v>0</v>
      </c>
      <c r="L148" s="14">
        <f>IF($D148=0,0,$D148*
IFERROR(INDEX(L$320:L$343,MATCH($F148,$B$320:$B$343,0))/INDEX($D$320:$D$343,MATCH($F148,$B$320:$B$343,0)),
INDEX('Input-Allocators'!I$9:I$17,MATCH($F148,'Input-Allocators'!$B$9:$B$17,0)))
)</f>
        <v>0</v>
      </c>
      <c r="M148" s="14">
        <f>IF($D148=0,0,$D148*
IFERROR(INDEX(M$320:M$343,MATCH($F148,$B$320:$B$343,0))/INDEX($D$320:$D$343,MATCH($F148,$B$320:$B$343,0)),
INDEX('Input-Allocators'!J$9:J$17,MATCH($F148,'Input-Allocators'!$B$9:$B$17,0)))
)</f>
        <v>0</v>
      </c>
      <c r="N148" s="14">
        <f>IF($D148=0,0,$D148*
IFERROR(INDEX(N$320:N$343,MATCH($F148,$B$320:$B$343,0))/INDEX($D$320:$D$343,MATCH($F148,$B$320:$B$343,0)),
INDEX('Input-Allocators'!K$9:K$17,MATCH($F148,'Input-Allocators'!$B$9:$B$17,0)))
)</f>
        <v>0</v>
      </c>
      <c r="O148" s="14">
        <f>IF($D148=0,0,$D148*
IFERROR(INDEX(O$320:O$343,MATCH($F148,$B$320:$B$343,0))/INDEX($D$320:$D$343,MATCH($F148,$B$320:$B$343,0)),
INDEX('Input-Allocators'!L$9:L$17,MATCH($F148,'Input-Allocators'!$B$9:$B$17,0)))
)</f>
        <v>0</v>
      </c>
      <c r="P148" s="14">
        <f>IF($D148=0,0,$D148*
IFERROR(INDEX(P$320:P$343,MATCH($F148,$B$320:$B$343,0))/INDEX($D$320:$D$343,MATCH($F148,$B$320:$B$343,0)),
INDEX('Input-Allocators'!M$9:M$17,MATCH($F148,'Input-Allocators'!$B$9:$B$17,0)))
)</f>
        <v>0</v>
      </c>
      <c r="Q148" s="14">
        <f>IF($D148=0,0,$D148*
IFERROR(INDEX(Q$320:Q$343,MATCH($F148,$B$320:$B$343,0))/INDEX($D$320:$D$343,MATCH($F148,$B$320:$B$343,0)),
INDEX('Input-Allocators'!N$9:N$17,MATCH($F148,'Input-Allocators'!$B$9:$B$17,0)))
)</f>
        <v>0</v>
      </c>
      <c r="R148" s="14">
        <f>IF($D148=0,0,$D148*
IFERROR(INDEX(R$320:R$343,MATCH($F148,$B$320:$B$343,0))/INDEX($D$320:$D$343,MATCH($F148,$B$320:$B$343,0)),
INDEX('Input-Allocators'!O$9:O$17,MATCH($F148,'Input-Allocators'!$B$9:$B$17,0)))
)</f>
        <v>0</v>
      </c>
      <c r="S148" s="14"/>
    </row>
    <row r="149" spans="1:19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>'Input-Accounts'!$D149</f>
        <v>43</v>
      </c>
      <c r="E149" s="14">
        <f t="shared" si="31"/>
        <v>0</v>
      </c>
      <c r="F149" s="3" t="str">
        <f>IF(D149=0,"-",IF('Input-Accounts'!$E149&lt;&gt;0,'Input-Accounts'!$E149,'Input-Accounts'!$F149))</f>
        <v>PRODUCTION</v>
      </c>
      <c r="G149" s="14">
        <f>IF($D149=0,0,$D149*
IFERROR(INDEX(G$320:G$343,MATCH($F149,$B$320:$B$343,0))/INDEX($D$320:$D$343,MATCH($F149,$B$320:$B$343,0)),
INDEX('Input-Allocators'!D$9:D$17,MATCH($F149,'Input-Allocators'!$B$9:$B$17,0)))
)</f>
        <v>43</v>
      </c>
      <c r="H149" s="14">
        <f>IF($D149=0,0,$D149*
IFERROR(INDEX(H$320:H$343,MATCH($F149,$B$320:$B$343,0))/INDEX($D$320:$D$343,MATCH($F149,$B$320:$B$343,0)),
INDEX('Input-Allocators'!E$9:E$17,MATCH($F149,'Input-Allocators'!$B$9:$B$17,0)))
)</f>
        <v>0</v>
      </c>
      <c r="I149" s="14">
        <f>IF($D149=0,0,$D149*
IFERROR(INDEX(I$320:I$343,MATCH($F149,$B$320:$B$343,0))/INDEX($D$320:$D$343,MATCH($F149,$B$320:$B$343,0)),
INDEX('Input-Allocators'!F$9:F$17,MATCH($F149,'Input-Allocators'!$B$9:$B$17,0)))
)</f>
        <v>0</v>
      </c>
      <c r="J149" s="14">
        <f>IF($D149=0,0,$D149*
IFERROR(INDEX(J$320:J$343,MATCH($F149,$B$320:$B$343,0))/INDEX($D$320:$D$343,MATCH($F149,$B$320:$B$343,0)),
INDEX('Input-Allocators'!G$9:G$17,MATCH($F149,'Input-Allocators'!$B$9:$B$17,0)))
)</f>
        <v>0</v>
      </c>
      <c r="K149" s="14">
        <f>IF($D149=0,0,$D149*
IFERROR(INDEX(K$320:K$343,MATCH($F149,$B$320:$B$343,0))/INDEX($D$320:$D$343,MATCH($F149,$B$320:$B$343,0)),
INDEX('Input-Allocators'!H$9:H$17,MATCH($F149,'Input-Allocators'!$B$9:$B$17,0)))
)</f>
        <v>0</v>
      </c>
      <c r="L149" s="14">
        <f>IF($D149=0,0,$D149*
IFERROR(INDEX(L$320:L$343,MATCH($F149,$B$320:$B$343,0))/INDEX($D$320:$D$343,MATCH($F149,$B$320:$B$343,0)),
INDEX('Input-Allocators'!I$9:I$17,MATCH($F149,'Input-Allocators'!$B$9:$B$17,0)))
)</f>
        <v>0</v>
      </c>
      <c r="M149" s="14">
        <f>IF($D149=0,0,$D149*
IFERROR(INDEX(M$320:M$343,MATCH($F149,$B$320:$B$343,0))/INDEX($D$320:$D$343,MATCH($F149,$B$320:$B$343,0)),
INDEX('Input-Allocators'!J$9:J$17,MATCH($F149,'Input-Allocators'!$B$9:$B$17,0)))
)</f>
        <v>0</v>
      </c>
      <c r="N149" s="14">
        <f>IF($D149=0,0,$D149*
IFERROR(INDEX(N$320:N$343,MATCH($F149,$B$320:$B$343,0))/INDEX($D$320:$D$343,MATCH($F149,$B$320:$B$343,0)),
INDEX('Input-Allocators'!K$9:K$17,MATCH($F149,'Input-Allocators'!$B$9:$B$17,0)))
)</f>
        <v>0</v>
      </c>
      <c r="O149" s="14">
        <f>IF($D149=0,0,$D149*
IFERROR(INDEX(O$320:O$343,MATCH($F149,$B$320:$B$343,0))/INDEX($D$320:$D$343,MATCH($F149,$B$320:$B$343,0)),
INDEX('Input-Allocators'!L$9:L$17,MATCH($F149,'Input-Allocators'!$B$9:$B$17,0)))
)</f>
        <v>0</v>
      </c>
      <c r="P149" s="14">
        <f>IF($D149=0,0,$D149*
IFERROR(INDEX(P$320:P$343,MATCH($F149,$B$320:$B$343,0))/INDEX($D$320:$D$343,MATCH($F149,$B$320:$B$343,0)),
INDEX('Input-Allocators'!M$9:M$17,MATCH($F149,'Input-Allocators'!$B$9:$B$17,0)))
)</f>
        <v>0</v>
      </c>
      <c r="Q149" s="14">
        <f>IF($D149=0,0,$D149*
IFERROR(INDEX(Q$320:Q$343,MATCH($F149,$B$320:$B$343,0))/INDEX($D$320:$D$343,MATCH($F149,$B$320:$B$343,0)),
INDEX('Input-Allocators'!N$9:N$17,MATCH($F149,'Input-Allocators'!$B$9:$B$17,0)))
)</f>
        <v>0</v>
      </c>
      <c r="R149" s="14">
        <f>IF($D149=0,0,$D149*
IFERROR(INDEX(R$320:R$343,MATCH($F149,$B$320:$B$343,0))/INDEX($D$320:$D$343,MATCH($F149,$B$320:$B$343,0)),
INDEX('Input-Allocators'!O$9:O$17,MATCH($F149,'Input-Allocators'!$B$9:$B$17,0)))
)</f>
        <v>0</v>
      </c>
      <c r="S149" s="14"/>
    </row>
    <row r="150" spans="1:19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>'Input-Accounts'!$D150</f>
        <v>69259.651159096829</v>
      </c>
      <c r="E150" s="14">
        <f t="shared" si="31"/>
        <v>0</v>
      </c>
      <c r="F150" s="3" t="str">
        <f>IF(D150=0,"-",IF('Input-Accounts'!$E150&lt;&gt;0,'Input-Accounts'!$E150,'Input-Accounts'!$F150))</f>
        <v>GAS SUPPLY</v>
      </c>
      <c r="G150" s="14">
        <f>IF($D150=0,0,$D150*
IFERROR(INDEX(G$320:G$343,MATCH($F150,$B$320:$B$343,0))/INDEX($D$320:$D$343,MATCH($F150,$B$320:$B$343,0)),
INDEX('Input-Allocators'!D$9:D$17,MATCH($F150,'Input-Allocators'!$B$9:$B$17,0)))
)</f>
        <v>0</v>
      </c>
      <c r="H150" s="14">
        <f>IF($D150=0,0,$D150*
IFERROR(INDEX(H$320:H$343,MATCH($F150,$B$320:$B$343,0))/INDEX($D$320:$D$343,MATCH($F150,$B$320:$B$343,0)),
INDEX('Input-Allocators'!E$9:E$17,MATCH($F150,'Input-Allocators'!$B$9:$B$17,0)))
)</f>
        <v>0</v>
      </c>
      <c r="I150" s="14">
        <f>IF($D150=0,0,$D150*
IFERROR(INDEX(I$320:I$343,MATCH($F150,$B$320:$B$343,0))/INDEX($D$320:$D$343,MATCH($F150,$B$320:$B$343,0)),
INDEX('Input-Allocators'!F$9:F$17,MATCH($F150,'Input-Allocators'!$B$9:$B$17,0)))
)</f>
        <v>0</v>
      </c>
      <c r="J150" s="14">
        <f>IF($D150=0,0,$D150*
IFERROR(INDEX(J$320:J$343,MATCH($F150,$B$320:$B$343,0))/INDEX($D$320:$D$343,MATCH($F150,$B$320:$B$343,0)),
INDEX('Input-Allocators'!G$9:G$17,MATCH($F150,'Input-Allocators'!$B$9:$B$17,0)))
)</f>
        <v>0</v>
      </c>
      <c r="K150" s="14">
        <f>IF($D150=0,0,$D150*
IFERROR(INDEX(K$320:K$343,MATCH($F150,$B$320:$B$343,0))/INDEX($D$320:$D$343,MATCH($F150,$B$320:$B$343,0)),
INDEX('Input-Allocators'!H$9:H$17,MATCH($F150,'Input-Allocators'!$B$9:$B$17,0)))
)</f>
        <v>69259.651159096829</v>
      </c>
      <c r="L150" s="14">
        <f>IF($D150=0,0,$D150*
IFERROR(INDEX(L$320:L$343,MATCH($F150,$B$320:$B$343,0))/INDEX($D$320:$D$343,MATCH($F150,$B$320:$B$343,0)),
INDEX('Input-Allocators'!I$9:I$17,MATCH($F150,'Input-Allocators'!$B$9:$B$17,0)))
)</f>
        <v>0</v>
      </c>
      <c r="M150" s="14">
        <f>IF($D150=0,0,$D150*
IFERROR(INDEX(M$320:M$343,MATCH($F150,$B$320:$B$343,0))/INDEX($D$320:$D$343,MATCH($F150,$B$320:$B$343,0)),
INDEX('Input-Allocators'!J$9:J$17,MATCH($F150,'Input-Allocators'!$B$9:$B$17,0)))
)</f>
        <v>0</v>
      </c>
      <c r="N150" s="14">
        <f>IF($D150=0,0,$D150*
IFERROR(INDEX(N$320:N$343,MATCH($F150,$B$320:$B$343,0))/INDEX($D$320:$D$343,MATCH($F150,$B$320:$B$343,0)),
INDEX('Input-Allocators'!K$9:K$17,MATCH($F150,'Input-Allocators'!$B$9:$B$17,0)))
)</f>
        <v>0</v>
      </c>
      <c r="O150" s="14">
        <f>IF($D150=0,0,$D150*
IFERROR(INDEX(O$320:O$343,MATCH($F150,$B$320:$B$343,0))/INDEX($D$320:$D$343,MATCH($F150,$B$320:$B$343,0)),
INDEX('Input-Allocators'!L$9:L$17,MATCH($F150,'Input-Allocators'!$B$9:$B$17,0)))
)</f>
        <v>0</v>
      </c>
      <c r="P150" s="14">
        <f>IF($D150=0,0,$D150*
IFERROR(INDEX(P$320:P$343,MATCH($F150,$B$320:$B$343,0))/INDEX($D$320:$D$343,MATCH($F150,$B$320:$B$343,0)),
INDEX('Input-Allocators'!M$9:M$17,MATCH($F150,'Input-Allocators'!$B$9:$B$17,0)))
)</f>
        <v>0</v>
      </c>
      <c r="Q150" s="14">
        <f>IF($D150=0,0,$D150*
IFERROR(INDEX(Q$320:Q$343,MATCH($F150,$B$320:$B$343,0))/INDEX($D$320:$D$343,MATCH($F150,$B$320:$B$343,0)),
INDEX('Input-Allocators'!N$9:N$17,MATCH($F150,'Input-Allocators'!$B$9:$B$17,0)))
)</f>
        <v>0</v>
      </c>
      <c r="R150" s="14">
        <f>IF($D150=0,0,$D150*
IFERROR(INDEX(R$320:R$343,MATCH($F150,$B$320:$B$343,0))/INDEX($D$320:$D$343,MATCH($F150,$B$320:$B$343,0)),
INDEX('Input-Allocators'!O$9:O$17,MATCH($F150,'Input-Allocators'!$B$9:$B$17,0)))
)</f>
        <v>0</v>
      </c>
      <c r="S150" s="14"/>
    </row>
    <row r="151" spans="1:19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>'Input-Accounts'!$D151</f>
        <v>-53508.442087999145</v>
      </c>
      <c r="E151" s="14">
        <f t="shared" si="31"/>
        <v>0</v>
      </c>
      <c r="F151" s="3" t="str">
        <f>IF(D151=0,"-",IF('Input-Accounts'!$E151&lt;&gt;0,'Input-Accounts'!$E151,'Input-Accounts'!$F151))</f>
        <v>GAS SUPPLY</v>
      </c>
      <c r="G151" s="14">
        <f>IF($D151=0,0,$D151*
IFERROR(INDEX(G$320:G$343,MATCH($F151,$B$320:$B$343,0))/INDEX($D$320:$D$343,MATCH($F151,$B$320:$B$343,0)),
INDEX('Input-Allocators'!D$9:D$17,MATCH($F151,'Input-Allocators'!$B$9:$B$17,0)))
)</f>
        <v>0</v>
      </c>
      <c r="H151" s="14">
        <f>IF($D151=0,0,$D151*
IFERROR(INDEX(H$320:H$343,MATCH($F151,$B$320:$B$343,0))/INDEX($D$320:$D$343,MATCH($F151,$B$320:$B$343,0)),
INDEX('Input-Allocators'!E$9:E$17,MATCH($F151,'Input-Allocators'!$B$9:$B$17,0)))
)</f>
        <v>0</v>
      </c>
      <c r="I151" s="14">
        <f>IF($D151=0,0,$D151*
IFERROR(INDEX(I$320:I$343,MATCH($F151,$B$320:$B$343,0))/INDEX($D$320:$D$343,MATCH($F151,$B$320:$B$343,0)),
INDEX('Input-Allocators'!F$9:F$17,MATCH($F151,'Input-Allocators'!$B$9:$B$17,0)))
)</f>
        <v>0</v>
      </c>
      <c r="J151" s="14">
        <f>IF($D151=0,0,$D151*
IFERROR(INDEX(J$320:J$343,MATCH($F151,$B$320:$B$343,0))/INDEX($D$320:$D$343,MATCH($F151,$B$320:$B$343,0)),
INDEX('Input-Allocators'!G$9:G$17,MATCH($F151,'Input-Allocators'!$B$9:$B$17,0)))
)</f>
        <v>0</v>
      </c>
      <c r="K151" s="14">
        <f>IF($D151=0,0,$D151*
IFERROR(INDEX(K$320:K$343,MATCH($F151,$B$320:$B$343,0))/INDEX($D$320:$D$343,MATCH($F151,$B$320:$B$343,0)),
INDEX('Input-Allocators'!H$9:H$17,MATCH($F151,'Input-Allocators'!$B$9:$B$17,0)))
)</f>
        <v>-53508.442087999145</v>
      </c>
      <c r="L151" s="14">
        <f>IF($D151=0,0,$D151*
IFERROR(INDEX(L$320:L$343,MATCH($F151,$B$320:$B$343,0))/INDEX($D$320:$D$343,MATCH($F151,$B$320:$B$343,0)),
INDEX('Input-Allocators'!I$9:I$17,MATCH($F151,'Input-Allocators'!$B$9:$B$17,0)))
)</f>
        <v>0</v>
      </c>
      <c r="M151" s="14">
        <f>IF($D151=0,0,$D151*
IFERROR(INDEX(M$320:M$343,MATCH($F151,$B$320:$B$343,0))/INDEX($D$320:$D$343,MATCH($F151,$B$320:$B$343,0)),
INDEX('Input-Allocators'!J$9:J$17,MATCH($F151,'Input-Allocators'!$B$9:$B$17,0)))
)</f>
        <v>0</v>
      </c>
      <c r="N151" s="14">
        <f>IF($D151=0,0,$D151*
IFERROR(INDEX(N$320:N$343,MATCH($F151,$B$320:$B$343,0))/INDEX($D$320:$D$343,MATCH($F151,$B$320:$B$343,0)),
INDEX('Input-Allocators'!K$9:K$17,MATCH($F151,'Input-Allocators'!$B$9:$B$17,0)))
)</f>
        <v>0</v>
      </c>
      <c r="O151" s="14">
        <f>IF($D151=0,0,$D151*
IFERROR(INDEX(O$320:O$343,MATCH($F151,$B$320:$B$343,0))/INDEX($D$320:$D$343,MATCH($F151,$B$320:$B$343,0)),
INDEX('Input-Allocators'!L$9:L$17,MATCH($F151,'Input-Allocators'!$B$9:$B$17,0)))
)</f>
        <v>0</v>
      </c>
      <c r="P151" s="14">
        <f>IF($D151=0,0,$D151*
IFERROR(INDEX(P$320:P$343,MATCH($F151,$B$320:$B$343,0))/INDEX($D$320:$D$343,MATCH($F151,$B$320:$B$343,0)),
INDEX('Input-Allocators'!M$9:M$17,MATCH($F151,'Input-Allocators'!$B$9:$B$17,0)))
)</f>
        <v>0</v>
      </c>
      <c r="Q151" s="14">
        <f>IF($D151=0,0,$D151*
IFERROR(INDEX(Q$320:Q$343,MATCH($F151,$B$320:$B$343,0))/INDEX($D$320:$D$343,MATCH($F151,$B$320:$B$343,0)),
INDEX('Input-Allocators'!N$9:N$17,MATCH($F151,'Input-Allocators'!$B$9:$B$17,0)))
)</f>
        <v>0</v>
      </c>
      <c r="R151" s="14">
        <f>IF($D151=0,0,$D151*
IFERROR(INDEX(R$320:R$343,MATCH($F151,$B$320:$B$343,0))/INDEX($D$320:$D$343,MATCH($F151,$B$320:$B$343,0)),
INDEX('Input-Allocators'!O$9:O$17,MATCH($F151,'Input-Allocators'!$B$9:$B$17,0)))
)</f>
        <v>0</v>
      </c>
      <c r="S151" s="14"/>
    </row>
    <row r="152" spans="1:19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>'Input-Accounts'!$D152</f>
        <v>-51.433075004419244</v>
      </c>
      <c r="E152" s="14">
        <f t="shared" si="31"/>
        <v>0</v>
      </c>
      <c r="F152" s="3" t="str">
        <f>IF(D152=0,"-",IF('Input-Accounts'!$E152&lt;&gt;0,'Input-Accounts'!$E152,'Input-Accounts'!$F152))</f>
        <v>PRODUCTION</v>
      </c>
      <c r="G152" s="14">
        <f>IF($D152=0,0,$D152*
IFERROR(INDEX(G$320:G$343,MATCH($F152,$B$320:$B$343,0))/INDEX($D$320:$D$343,MATCH($F152,$B$320:$B$343,0)),
INDEX('Input-Allocators'!D$9:D$17,MATCH($F152,'Input-Allocators'!$B$9:$B$17,0)))
)</f>
        <v>-51.433075004419244</v>
      </c>
      <c r="H152" s="14">
        <f>IF($D152=0,0,$D152*
IFERROR(INDEX(H$320:H$343,MATCH($F152,$B$320:$B$343,0))/INDEX($D$320:$D$343,MATCH($F152,$B$320:$B$343,0)),
INDEX('Input-Allocators'!E$9:E$17,MATCH($F152,'Input-Allocators'!$B$9:$B$17,0)))
)</f>
        <v>0</v>
      </c>
      <c r="I152" s="14">
        <f>IF($D152=0,0,$D152*
IFERROR(INDEX(I$320:I$343,MATCH($F152,$B$320:$B$343,0))/INDEX($D$320:$D$343,MATCH($F152,$B$320:$B$343,0)),
INDEX('Input-Allocators'!F$9:F$17,MATCH($F152,'Input-Allocators'!$B$9:$B$17,0)))
)</f>
        <v>0</v>
      </c>
      <c r="J152" s="14">
        <f>IF($D152=0,0,$D152*
IFERROR(INDEX(J$320:J$343,MATCH($F152,$B$320:$B$343,0))/INDEX($D$320:$D$343,MATCH($F152,$B$320:$B$343,0)),
INDEX('Input-Allocators'!G$9:G$17,MATCH($F152,'Input-Allocators'!$B$9:$B$17,0)))
)</f>
        <v>0</v>
      </c>
      <c r="K152" s="14">
        <f>IF($D152=0,0,$D152*
IFERROR(INDEX(K$320:K$343,MATCH($F152,$B$320:$B$343,0))/INDEX($D$320:$D$343,MATCH($F152,$B$320:$B$343,0)),
INDEX('Input-Allocators'!H$9:H$17,MATCH($F152,'Input-Allocators'!$B$9:$B$17,0)))
)</f>
        <v>0</v>
      </c>
      <c r="L152" s="14">
        <f>IF($D152=0,0,$D152*
IFERROR(INDEX(L$320:L$343,MATCH($F152,$B$320:$B$343,0))/INDEX($D$320:$D$343,MATCH($F152,$B$320:$B$343,0)),
INDEX('Input-Allocators'!I$9:I$17,MATCH($F152,'Input-Allocators'!$B$9:$B$17,0)))
)</f>
        <v>0</v>
      </c>
      <c r="M152" s="14">
        <f>IF($D152=0,0,$D152*
IFERROR(INDEX(M$320:M$343,MATCH($F152,$B$320:$B$343,0))/INDEX($D$320:$D$343,MATCH($F152,$B$320:$B$343,0)),
INDEX('Input-Allocators'!J$9:J$17,MATCH($F152,'Input-Allocators'!$B$9:$B$17,0)))
)</f>
        <v>0</v>
      </c>
      <c r="N152" s="14">
        <f>IF($D152=0,0,$D152*
IFERROR(INDEX(N$320:N$343,MATCH($F152,$B$320:$B$343,0))/INDEX($D$320:$D$343,MATCH($F152,$B$320:$B$343,0)),
INDEX('Input-Allocators'!K$9:K$17,MATCH($F152,'Input-Allocators'!$B$9:$B$17,0)))
)</f>
        <v>0</v>
      </c>
      <c r="O152" s="14">
        <f>IF($D152=0,0,$D152*
IFERROR(INDEX(O$320:O$343,MATCH($F152,$B$320:$B$343,0))/INDEX($D$320:$D$343,MATCH($F152,$B$320:$B$343,0)),
INDEX('Input-Allocators'!L$9:L$17,MATCH($F152,'Input-Allocators'!$B$9:$B$17,0)))
)</f>
        <v>0</v>
      </c>
      <c r="P152" s="14">
        <f>IF($D152=0,0,$D152*
IFERROR(INDEX(P$320:P$343,MATCH($F152,$B$320:$B$343,0))/INDEX($D$320:$D$343,MATCH($F152,$B$320:$B$343,0)),
INDEX('Input-Allocators'!M$9:M$17,MATCH($F152,'Input-Allocators'!$B$9:$B$17,0)))
)</f>
        <v>0</v>
      </c>
      <c r="Q152" s="14">
        <f>IF($D152=0,0,$D152*
IFERROR(INDEX(Q$320:Q$343,MATCH($F152,$B$320:$B$343,0))/INDEX($D$320:$D$343,MATCH($F152,$B$320:$B$343,0)),
INDEX('Input-Allocators'!N$9:N$17,MATCH($F152,'Input-Allocators'!$B$9:$B$17,0)))
)</f>
        <v>0</v>
      </c>
      <c r="R152" s="14">
        <f>IF($D152=0,0,$D152*
IFERROR(INDEX(R$320:R$343,MATCH($F152,$B$320:$B$343,0))/INDEX($D$320:$D$343,MATCH($F152,$B$320:$B$343,0)),
INDEX('Input-Allocators'!O$9:O$17,MATCH($F152,'Input-Allocators'!$B$9:$B$17,0)))
)</f>
        <v>0</v>
      </c>
      <c r="S152" s="14"/>
    </row>
    <row r="153" spans="1:19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>SUBTOTAL(9,D143:D152)</f>
        <v>138111.49476859043</v>
      </c>
      <c r="E153" s="14">
        <f t="shared" ref="E153:E194" si="32">IFERROR(IF(D153="",0,IF(D153=0,0,IF(ABS(D153-SUM($G153:$R153))&lt;Check_Limit,0,1))),1)</f>
        <v>0</v>
      </c>
      <c r="G153" s="174">
        <f t="shared" ref="G153:R153" si="33">SUBTOTAL(9,G143:G152)</f>
        <v>116.56692499558076</v>
      </c>
      <c r="H153" s="174">
        <f t="shared" si="33"/>
        <v>0</v>
      </c>
      <c r="I153" s="174">
        <f t="shared" si="33"/>
        <v>0</v>
      </c>
      <c r="J153" s="174">
        <f t="shared" si="33"/>
        <v>0</v>
      </c>
      <c r="K153" s="174">
        <f t="shared" si="33"/>
        <v>137994.92784359487</v>
      </c>
      <c r="L153" s="174">
        <f t="shared" si="33"/>
        <v>0</v>
      </c>
      <c r="M153" s="174">
        <f t="shared" si="33"/>
        <v>0</v>
      </c>
      <c r="N153" s="174">
        <f t="shared" si="33"/>
        <v>0</v>
      </c>
      <c r="O153" s="174">
        <f t="shared" si="33"/>
        <v>0</v>
      </c>
      <c r="P153" s="174">
        <f t="shared" si="33"/>
        <v>0</v>
      </c>
      <c r="Q153" s="174">
        <f t="shared" si="33"/>
        <v>0</v>
      </c>
      <c r="R153" s="174">
        <f t="shared" si="33"/>
        <v>0</v>
      </c>
    </row>
    <row r="154" spans="1:19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>
        <f t="shared" si="32"/>
        <v>0</v>
      </c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1:19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>
        <f t="shared" si="32"/>
        <v>0</v>
      </c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1:19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>'Input-Accounts'!$D156</f>
        <v>0</v>
      </c>
      <c r="E156" s="14">
        <f>IFERROR(IF(D156="",0,IF(D156=0,0,IF(ABS(D156-SUM($G156:$R156))&lt;Check_Limit,0,1))),1)</f>
        <v>0</v>
      </c>
      <c r="F156" s="3" t="str">
        <f>IF(D156=0,"-",IF('Input-Accounts'!$E156&lt;&gt;0,'Input-Accounts'!$E156,'Input-Accounts'!$F156))</f>
        <v>-</v>
      </c>
      <c r="G156" s="14">
        <f>IF($D156=0,0,$D156*
IFERROR(INDEX(G$320:G$343,MATCH($F156,$B$320:$B$343,0))/INDEX($D$320:$D$343,MATCH($F156,$B$320:$B$343,0)),
INDEX('Input-Allocators'!D$9:D$17,MATCH($F156,'Input-Allocators'!$B$9:$B$17,0)))
)</f>
        <v>0</v>
      </c>
      <c r="H156" s="14">
        <f>IF($D156=0,0,$D156*
IFERROR(INDEX(H$320:H$343,MATCH($F156,$B$320:$B$343,0))/INDEX($D$320:$D$343,MATCH($F156,$B$320:$B$343,0)),
INDEX('Input-Allocators'!E$9:E$17,MATCH($F156,'Input-Allocators'!$B$9:$B$17,0)))
)</f>
        <v>0</v>
      </c>
      <c r="I156" s="14">
        <f>IF($D156=0,0,$D156*
IFERROR(INDEX(I$320:I$343,MATCH($F156,$B$320:$B$343,0))/INDEX($D$320:$D$343,MATCH($F156,$B$320:$B$343,0)),
INDEX('Input-Allocators'!F$9:F$17,MATCH($F156,'Input-Allocators'!$B$9:$B$17,0)))
)</f>
        <v>0</v>
      </c>
      <c r="J156" s="14">
        <f>IF($D156=0,0,$D156*
IFERROR(INDEX(J$320:J$343,MATCH($F156,$B$320:$B$343,0))/INDEX($D$320:$D$343,MATCH($F156,$B$320:$B$343,0)),
INDEX('Input-Allocators'!G$9:G$17,MATCH($F156,'Input-Allocators'!$B$9:$B$17,0)))
)</f>
        <v>0</v>
      </c>
      <c r="K156" s="14">
        <f>IF($D156=0,0,$D156*
IFERROR(INDEX(K$320:K$343,MATCH($F156,$B$320:$B$343,0))/INDEX($D$320:$D$343,MATCH($F156,$B$320:$B$343,0)),
INDEX('Input-Allocators'!H$9:H$17,MATCH($F156,'Input-Allocators'!$B$9:$B$17,0)))
)</f>
        <v>0</v>
      </c>
      <c r="L156" s="14">
        <f>IF($D156=0,0,$D156*
IFERROR(INDEX(L$320:L$343,MATCH($F156,$B$320:$B$343,0))/INDEX($D$320:$D$343,MATCH($F156,$B$320:$B$343,0)),
INDEX('Input-Allocators'!I$9:I$17,MATCH($F156,'Input-Allocators'!$B$9:$B$17,0)))
)</f>
        <v>0</v>
      </c>
      <c r="M156" s="14">
        <f>IF($D156=0,0,$D156*
IFERROR(INDEX(M$320:M$343,MATCH($F156,$B$320:$B$343,0))/INDEX($D$320:$D$343,MATCH($F156,$B$320:$B$343,0)),
INDEX('Input-Allocators'!J$9:J$17,MATCH($F156,'Input-Allocators'!$B$9:$B$17,0)))
)</f>
        <v>0</v>
      </c>
      <c r="N156" s="14">
        <f>IF($D156=0,0,$D156*
IFERROR(INDEX(N$320:N$343,MATCH($F156,$B$320:$B$343,0))/INDEX($D$320:$D$343,MATCH($F156,$B$320:$B$343,0)),
INDEX('Input-Allocators'!K$9:K$17,MATCH($F156,'Input-Allocators'!$B$9:$B$17,0)))
)</f>
        <v>0</v>
      </c>
      <c r="O156" s="14">
        <f>IF($D156=0,0,$D156*
IFERROR(INDEX(O$320:O$343,MATCH($F156,$B$320:$B$343,0))/INDEX($D$320:$D$343,MATCH($F156,$B$320:$B$343,0)),
INDEX('Input-Allocators'!L$9:L$17,MATCH($F156,'Input-Allocators'!$B$9:$B$17,0)))
)</f>
        <v>0</v>
      </c>
      <c r="P156" s="14">
        <f>IF($D156=0,0,$D156*
IFERROR(INDEX(P$320:P$343,MATCH($F156,$B$320:$B$343,0))/INDEX($D$320:$D$343,MATCH($F156,$B$320:$B$343,0)),
INDEX('Input-Allocators'!M$9:M$17,MATCH($F156,'Input-Allocators'!$B$9:$B$17,0)))
)</f>
        <v>0</v>
      </c>
      <c r="Q156" s="14">
        <f>IF($D156=0,0,$D156*
IFERROR(INDEX(Q$320:Q$343,MATCH($F156,$B$320:$B$343,0))/INDEX($D$320:$D$343,MATCH($F156,$B$320:$B$343,0)),
INDEX('Input-Allocators'!N$9:N$17,MATCH($F156,'Input-Allocators'!$B$9:$B$17,0)))
)</f>
        <v>0</v>
      </c>
      <c r="R156" s="14">
        <f>IF($D156=0,0,$D156*
IFERROR(INDEX(R$320:R$343,MATCH($F156,$B$320:$B$343,0))/INDEX($D$320:$D$343,MATCH($F156,$B$320:$B$343,0)),
INDEX('Input-Allocators'!O$9:O$17,MATCH($F156,'Input-Allocators'!$B$9:$B$17,0)))
)</f>
        <v>0</v>
      </c>
    </row>
    <row r="157" spans="1:19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>'Input-Accounts'!$D157</f>
        <v>0</v>
      </c>
      <c r="E157" s="14">
        <f t="shared" ref="E157:E168" si="34">IFERROR(IF(D157="",0,IF(D157=0,0,IF(ABS(D157-SUM($G157:$R157))&lt;Check_Limit,0,1))),1)</f>
        <v>0</v>
      </c>
      <c r="F157" s="3" t="str">
        <f>IF(D157=0,"-",IF('Input-Accounts'!$E157&lt;&gt;0,'Input-Accounts'!$E157,'Input-Accounts'!$F157))</f>
        <v>-</v>
      </c>
      <c r="G157" s="14">
        <f>IF($D157=0,0,$D157*
IFERROR(INDEX(G$320:G$343,MATCH($F157,$B$320:$B$343,0))/INDEX($D$320:$D$343,MATCH($F157,$B$320:$B$343,0)),
INDEX('Input-Allocators'!D$9:D$17,MATCH($F157,'Input-Allocators'!$B$9:$B$17,0)))
)</f>
        <v>0</v>
      </c>
      <c r="H157" s="14">
        <f>IF($D157=0,0,$D157*
IFERROR(INDEX(H$320:H$343,MATCH($F157,$B$320:$B$343,0))/INDEX($D$320:$D$343,MATCH($F157,$B$320:$B$343,0)),
INDEX('Input-Allocators'!E$9:E$17,MATCH($F157,'Input-Allocators'!$B$9:$B$17,0)))
)</f>
        <v>0</v>
      </c>
      <c r="I157" s="14">
        <f>IF($D157=0,0,$D157*
IFERROR(INDEX(I$320:I$343,MATCH($F157,$B$320:$B$343,0))/INDEX($D$320:$D$343,MATCH($F157,$B$320:$B$343,0)),
INDEX('Input-Allocators'!F$9:F$17,MATCH($F157,'Input-Allocators'!$B$9:$B$17,0)))
)</f>
        <v>0</v>
      </c>
      <c r="J157" s="14">
        <f>IF($D157=0,0,$D157*
IFERROR(INDEX(J$320:J$343,MATCH($F157,$B$320:$B$343,0))/INDEX($D$320:$D$343,MATCH($F157,$B$320:$B$343,0)),
INDEX('Input-Allocators'!G$9:G$17,MATCH($F157,'Input-Allocators'!$B$9:$B$17,0)))
)</f>
        <v>0</v>
      </c>
      <c r="K157" s="14">
        <f>IF($D157=0,0,$D157*
IFERROR(INDEX(K$320:K$343,MATCH($F157,$B$320:$B$343,0))/INDEX($D$320:$D$343,MATCH($F157,$B$320:$B$343,0)),
INDEX('Input-Allocators'!H$9:H$17,MATCH($F157,'Input-Allocators'!$B$9:$B$17,0)))
)</f>
        <v>0</v>
      </c>
      <c r="L157" s="14">
        <f>IF($D157=0,0,$D157*
IFERROR(INDEX(L$320:L$343,MATCH($F157,$B$320:$B$343,0))/INDEX($D$320:$D$343,MATCH($F157,$B$320:$B$343,0)),
INDEX('Input-Allocators'!I$9:I$17,MATCH($F157,'Input-Allocators'!$B$9:$B$17,0)))
)</f>
        <v>0</v>
      </c>
      <c r="M157" s="14">
        <f>IF($D157=0,0,$D157*
IFERROR(INDEX(M$320:M$343,MATCH($F157,$B$320:$B$343,0))/INDEX($D$320:$D$343,MATCH($F157,$B$320:$B$343,0)),
INDEX('Input-Allocators'!J$9:J$17,MATCH($F157,'Input-Allocators'!$B$9:$B$17,0)))
)</f>
        <v>0</v>
      </c>
      <c r="N157" s="14">
        <f>IF($D157=0,0,$D157*
IFERROR(INDEX(N$320:N$343,MATCH($F157,$B$320:$B$343,0))/INDEX($D$320:$D$343,MATCH($F157,$B$320:$B$343,0)),
INDEX('Input-Allocators'!K$9:K$17,MATCH($F157,'Input-Allocators'!$B$9:$B$17,0)))
)</f>
        <v>0</v>
      </c>
      <c r="O157" s="14">
        <f>IF($D157=0,0,$D157*
IFERROR(INDEX(O$320:O$343,MATCH($F157,$B$320:$B$343,0))/INDEX($D$320:$D$343,MATCH($F157,$B$320:$B$343,0)),
INDEX('Input-Allocators'!L$9:L$17,MATCH($F157,'Input-Allocators'!$B$9:$B$17,0)))
)</f>
        <v>0</v>
      </c>
      <c r="P157" s="14">
        <f>IF($D157=0,0,$D157*
IFERROR(INDEX(P$320:P$343,MATCH($F157,$B$320:$B$343,0))/INDEX($D$320:$D$343,MATCH($F157,$B$320:$B$343,0)),
INDEX('Input-Allocators'!M$9:M$17,MATCH($F157,'Input-Allocators'!$B$9:$B$17,0)))
)</f>
        <v>0</v>
      </c>
      <c r="Q157" s="14">
        <f>IF($D157=0,0,$D157*
IFERROR(INDEX(Q$320:Q$343,MATCH($F157,$B$320:$B$343,0))/INDEX($D$320:$D$343,MATCH($F157,$B$320:$B$343,0)),
INDEX('Input-Allocators'!N$9:N$17,MATCH($F157,'Input-Allocators'!$B$9:$B$17,0)))
)</f>
        <v>0</v>
      </c>
      <c r="R157" s="14">
        <f>IF($D157=0,0,$D157*
IFERROR(INDEX(R$320:R$343,MATCH($F157,$B$320:$B$343,0))/INDEX($D$320:$D$343,MATCH($F157,$B$320:$B$343,0)),
INDEX('Input-Allocators'!O$9:O$17,MATCH($F157,'Input-Allocators'!$B$9:$B$17,0)))
)</f>
        <v>0</v>
      </c>
    </row>
    <row r="158" spans="1:19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>'Input-Accounts'!$D158</f>
        <v>0</v>
      </c>
      <c r="E158" s="14">
        <f t="shared" si="34"/>
        <v>0</v>
      </c>
      <c r="F158" s="3" t="str">
        <f>IF(D158=0,"-",IF('Input-Accounts'!$E158&lt;&gt;0,'Input-Accounts'!$E158,'Input-Accounts'!$F158))</f>
        <v>-</v>
      </c>
      <c r="G158" s="14">
        <f>IF($D158=0,0,$D158*
IFERROR(INDEX(G$320:G$343,MATCH($F158,$B$320:$B$343,0))/INDEX($D$320:$D$343,MATCH($F158,$B$320:$B$343,0)),
INDEX('Input-Allocators'!D$9:D$17,MATCH($F158,'Input-Allocators'!$B$9:$B$17,0)))
)</f>
        <v>0</v>
      </c>
      <c r="H158" s="14">
        <f>IF($D158=0,0,$D158*
IFERROR(INDEX(H$320:H$343,MATCH($F158,$B$320:$B$343,0))/INDEX($D$320:$D$343,MATCH($F158,$B$320:$B$343,0)),
INDEX('Input-Allocators'!E$9:E$17,MATCH($F158,'Input-Allocators'!$B$9:$B$17,0)))
)</f>
        <v>0</v>
      </c>
      <c r="I158" s="14">
        <f>IF($D158=0,0,$D158*
IFERROR(INDEX(I$320:I$343,MATCH($F158,$B$320:$B$343,0))/INDEX($D$320:$D$343,MATCH($F158,$B$320:$B$343,0)),
INDEX('Input-Allocators'!F$9:F$17,MATCH($F158,'Input-Allocators'!$B$9:$B$17,0)))
)</f>
        <v>0</v>
      </c>
      <c r="J158" s="14">
        <f>IF($D158=0,0,$D158*
IFERROR(INDEX(J$320:J$343,MATCH($F158,$B$320:$B$343,0))/INDEX($D$320:$D$343,MATCH($F158,$B$320:$B$343,0)),
INDEX('Input-Allocators'!G$9:G$17,MATCH($F158,'Input-Allocators'!$B$9:$B$17,0)))
)</f>
        <v>0</v>
      </c>
      <c r="K158" s="14">
        <f>IF($D158=0,0,$D158*
IFERROR(INDEX(K$320:K$343,MATCH($F158,$B$320:$B$343,0))/INDEX($D$320:$D$343,MATCH($F158,$B$320:$B$343,0)),
INDEX('Input-Allocators'!H$9:H$17,MATCH($F158,'Input-Allocators'!$B$9:$B$17,0)))
)</f>
        <v>0</v>
      </c>
      <c r="L158" s="14">
        <f>IF($D158=0,0,$D158*
IFERROR(INDEX(L$320:L$343,MATCH($F158,$B$320:$B$343,0))/INDEX($D$320:$D$343,MATCH($F158,$B$320:$B$343,0)),
INDEX('Input-Allocators'!I$9:I$17,MATCH($F158,'Input-Allocators'!$B$9:$B$17,0)))
)</f>
        <v>0</v>
      </c>
      <c r="M158" s="14">
        <f>IF($D158=0,0,$D158*
IFERROR(INDEX(M$320:M$343,MATCH($F158,$B$320:$B$343,0))/INDEX($D$320:$D$343,MATCH($F158,$B$320:$B$343,0)),
INDEX('Input-Allocators'!J$9:J$17,MATCH($F158,'Input-Allocators'!$B$9:$B$17,0)))
)</f>
        <v>0</v>
      </c>
      <c r="N158" s="14">
        <f>IF($D158=0,0,$D158*
IFERROR(INDEX(N$320:N$343,MATCH($F158,$B$320:$B$343,0))/INDEX($D$320:$D$343,MATCH($F158,$B$320:$B$343,0)),
INDEX('Input-Allocators'!K$9:K$17,MATCH($F158,'Input-Allocators'!$B$9:$B$17,0)))
)</f>
        <v>0</v>
      </c>
      <c r="O158" s="14">
        <f>IF($D158=0,0,$D158*
IFERROR(INDEX(O$320:O$343,MATCH($F158,$B$320:$B$343,0))/INDEX($D$320:$D$343,MATCH($F158,$B$320:$B$343,0)),
INDEX('Input-Allocators'!L$9:L$17,MATCH($F158,'Input-Allocators'!$B$9:$B$17,0)))
)</f>
        <v>0</v>
      </c>
      <c r="P158" s="14">
        <f>IF($D158=0,0,$D158*
IFERROR(INDEX(P$320:P$343,MATCH($F158,$B$320:$B$343,0))/INDEX($D$320:$D$343,MATCH($F158,$B$320:$B$343,0)),
INDEX('Input-Allocators'!M$9:M$17,MATCH($F158,'Input-Allocators'!$B$9:$B$17,0)))
)</f>
        <v>0</v>
      </c>
      <c r="Q158" s="14">
        <f>IF($D158=0,0,$D158*
IFERROR(INDEX(Q$320:Q$343,MATCH($F158,$B$320:$B$343,0))/INDEX($D$320:$D$343,MATCH($F158,$B$320:$B$343,0)),
INDEX('Input-Allocators'!N$9:N$17,MATCH($F158,'Input-Allocators'!$B$9:$B$17,0)))
)</f>
        <v>0</v>
      </c>
      <c r="R158" s="14">
        <f>IF($D158=0,0,$D158*
IFERROR(INDEX(R$320:R$343,MATCH($F158,$B$320:$B$343,0))/INDEX($D$320:$D$343,MATCH($F158,$B$320:$B$343,0)),
INDEX('Input-Allocators'!O$9:O$17,MATCH($F158,'Input-Allocators'!$B$9:$B$17,0)))
)</f>
        <v>0</v>
      </c>
    </row>
    <row r="159" spans="1:19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>'Input-Accounts'!$D159</f>
        <v>0</v>
      </c>
      <c r="E159" s="14">
        <f t="shared" si="34"/>
        <v>0</v>
      </c>
      <c r="F159" s="3" t="str">
        <f>IF(D159=0,"-",IF('Input-Accounts'!$E159&lt;&gt;0,'Input-Accounts'!$E159,'Input-Accounts'!$F159))</f>
        <v>-</v>
      </c>
      <c r="G159" s="14">
        <f>IF($D159=0,0,$D159*
IFERROR(INDEX(G$320:G$343,MATCH($F159,$B$320:$B$343,0))/INDEX($D$320:$D$343,MATCH($F159,$B$320:$B$343,0)),
INDEX('Input-Allocators'!D$9:D$17,MATCH($F159,'Input-Allocators'!$B$9:$B$17,0)))
)</f>
        <v>0</v>
      </c>
      <c r="H159" s="14">
        <f>IF($D159=0,0,$D159*
IFERROR(INDEX(H$320:H$343,MATCH($F159,$B$320:$B$343,0))/INDEX($D$320:$D$343,MATCH($F159,$B$320:$B$343,0)),
INDEX('Input-Allocators'!E$9:E$17,MATCH($F159,'Input-Allocators'!$B$9:$B$17,0)))
)</f>
        <v>0</v>
      </c>
      <c r="I159" s="14">
        <f>IF($D159=0,0,$D159*
IFERROR(INDEX(I$320:I$343,MATCH($F159,$B$320:$B$343,0))/INDEX($D$320:$D$343,MATCH($F159,$B$320:$B$343,0)),
INDEX('Input-Allocators'!F$9:F$17,MATCH($F159,'Input-Allocators'!$B$9:$B$17,0)))
)</f>
        <v>0</v>
      </c>
      <c r="J159" s="14">
        <f>IF($D159=0,0,$D159*
IFERROR(INDEX(J$320:J$343,MATCH($F159,$B$320:$B$343,0))/INDEX($D$320:$D$343,MATCH($F159,$B$320:$B$343,0)),
INDEX('Input-Allocators'!G$9:G$17,MATCH($F159,'Input-Allocators'!$B$9:$B$17,0)))
)</f>
        <v>0</v>
      </c>
      <c r="K159" s="14">
        <f>IF($D159=0,0,$D159*
IFERROR(INDEX(K$320:K$343,MATCH($F159,$B$320:$B$343,0))/INDEX($D$320:$D$343,MATCH($F159,$B$320:$B$343,0)),
INDEX('Input-Allocators'!H$9:H$17,MATCH($F159,'Input-Allocators'!$B$9:$B$17,0)))
)</f>
        <v>0</v>
      </c>
      <c r="L159" s="14">
        <f>IF($D159=0,0,$D159*
IFERROR(INDEX(L$320:L$343,MATCH($F159,$B$320:$B$343,0))/INDEX($D$320:$D$343,MATCH($F159,$B$320:$B$343,0)),
INDEX('Input-Allocators'!I$9:I$17,MATCH($F159,'Input-Allocators'!$B$9:$B$17,0)))
)</f>
        <v>0</v>
      </c>
      <c r="M159" s="14">
        <f>IF($D159=0,0,$D159*
IFERROR(INDEX(M$320:M$343,MATCH($F159,$B$320:$B$343,0))/INDEX($D$320:$D$343,MATCH($F159,$B$320:$B$343,0)),
INDEX('Input-Allocators'!J$9:J$17,MATCH($F159,'Input-Allocators'!$B$9:$B$17,0)))
)</f>
        <v>0</v>
      </c>
      <c r="N159" s="14">
        <f>IF($D159=0,0,$D159*
IFERROR(INDEX(N$320:N$343,MATCH($F159,$B$320:$B$343,0))/INDEX($D$320:$D$343,MATCH($F159,$B$320:$B$343,0)),
INDEX('Input-Allocators'!K$9:K$17,MATCH($F159,'Input-Allocators'!$B$9:$B$17,0)))
)</f>
        <v>0</v>
      </c>
      <c r="O159" s="14">
        <f>IF($D159=0,0,$D159*
IFERROR(INDEX(O$320:O$343,MATCH($F159,$B$320:$B$343,0))/INDEX($D$320:$D$343,MATCH($F159,$B$320:$B$343,0)),
INDEX('Input-Allocators'!L$9:L$17,MATCH($F159,'Input-Allocators'!$B$9:$B$17,0)))
)</f>
        <v>0</v>
      </c>
      <c r="P159" s="14">
        <f>IF($D159=0,0,$D159*
IFERROR(INDEX(P$320:P$343,MATCH($F159,$B$320:$B$343,0))/INDEX($D$320:$D$343,MATCH($F159,$B$320:$B$343,0)),
INDEX('Input-Allocators'!M$9:M$17,MATCH($F159,'Input-Allocators'!$B$9:$B$17,0)))
)</f>
        <v>0</v>
      </c>
      <c r="Q159" s="14">
        <f>IF($D159=0,0,$D159*
IFERROR(INDEX(Q$320:Q$343,MATCH($F159,$B$320:$B$343,0))/INDEX($D$320:$D$343,MATCH($F159,$B$320:$B$343,0)),
INDEX('Input-Allocators'!N$9:N$17,MATCH($F159,'Input-Allocators'!$B$9:$B$17,0)))
)</f>
        <v>0</v>
      </c>
      <c r="R159" s="14">
        <f>IF($D159=0,0,$D159*
IFERROR(INDEX(R$320:R$343,MATCH($F159,$B$320:$B$343,0))/INDEX($D$320:$D$343,MATCH($F159,$B$320:$B$343,0)),
INDEX('Input-Allocators'!O$9:O$17,MATCH($F159,'Input-Allocators'!$B$9:$B$17,0)))
)</f>
        <v>0</v>
      </c>
    </row>
    <row r="160" spans="1:19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>'Input-Accounts'!$D160</f>
        <v>0</v>
      </c>
      <c r="E160" s="14">
        <f t="shared" si="34"/>
        <v>0</v>
      </c>
      <c r="F160" s="3" t="str">
        <f>IF(D160=0,"-",IF('Input-Accounts'!$E160&lt;&gt;0,'Input-Accounts'!$E160,'Input-Accounts'!$F160))</f>
        <v>-</v>
      </c>
      <c r="G160" s="14">
        <f>IF($D160=0,0,$D160*
IFERROR(INDEX(G$320:G$343,MATCH($F160,$B$320:$B$343,0))/INDEX($D$320:$D$343,MATCH($F160,$B$320:$B$343,0)),
INDEX('Input-Allocators'!D$9:D$17,MATCH($F160,'Input-Allocators'!$B$9:$B$17,0)))
)</f>
        <v>0</v>
      </c>
      <c r="H160" s="14">
        <f>IF($D160=0,0,$D160*
IFERROR(INDEX(H$320:H$343,MATCH($F160,$B$320:$B$343,0))/INDEX($D$320:$D$343,MATCH($F160,$B$320:$B$343,0)),
INDEX('Input-Allocators'!E$9:E$17,MATCH($F160,'Input-Allocators'!$B$9:$B$17,0)))
)</f>
        <v>0</v>
      </c>
      <c r="I160" s="14">
        <f>IF($D160=0,0,$D160*
IFERROR(INDEX(I$320:I$343,MATCH($F160,$B$320:$B$343,0))/INDEX($D$320:$D$343,MATCH($F160,$B$320:$B$343,0)),
INDEX('Input-Allocators'!F$9:F$17,MATCH($F160,'Input-Allocators'!$B$9:$B$17,0)))
)</f>
        <v>0</v>
      </c>
      <c r="J160" s="14">
        <f>IF($D160=0,0,$D160*
IFERROR(INDEX(J$320:J$343,MATCH($F160,$B$320:$B$343,0))/INDEX($D$320:$D$343,MATCH($F160,$B$320:$B$343,0)),
INDEX('Input-Allocators'!G$9:G$17,MATCH($F160,'Input-Allocators'!$B$9:$B$17,0)))
)</f>
        <v>0</v>
      </c>
      <c r="K160" s="14">
        <f>IF($D160=0,0,$D160*
IFERROR(INDEX(K$320:K$343,MATCH($F160,$B$320:$B$343,0))/INDEX($D$320:$D$343,MATCH($F160,$B$320:$B$343,0)),
INDEX('Input-Allocators'!H$9:H$17,MATCH($F160,'Input-Allocators'!$B$9:$B$17,0)))
)</f>
        <v>0</v>
      </c>
      <c r="L160" s="14">
        <f>IF($D160=0,0,$D160*
IFERROR(INDEX(L$320:L$343,MATCH($F160,$B$320:$B$343,0))/INDEX($D$320:$D$343,MATCH($F160,$B$320:$B$343,0)),
INDEX('Input-Allocators'!I$9:I$17,MATCH($F160,'Input-Allocators'!$B$9:$B$17,0)))
)</f>
        <v>0</v>
      </c>
      <c r="M160" s="14">
        <f>IF($D160=0,0,$D160*
IFERROR(INDEX(M$320:M$343,MATCH($F160,$B$320:$B$343,0))/INDEX($D$320:$D$343,MATCH($F160,$B$320:$B$343,0)),
INDEX('Input-Allocators'!J$9:J$17,MATCH($F160,'Input-Allocators'!$B$9:$B$17,0)))
)</f>
        <v>0</v>
      </c>
      <c r="N160" s="14">
        <f>IF($D160=0,0,$D160*
IFERROR(INDEX(N$320:N$343,MATCH($F160,$B$320:$B$343,0))/INDEX($D$320:$D$343,MATCH($F160,$B$320:$B$343,0)),
INDEX('Input-Allocators'!K$9:K$17,MATCH($F160,'Input-Allocators'!$B$9:$B$17,0)))
)</f>
        <v>0</v>
      </c>
      <c r="O160" s="14">
        <f>IF($D160=0,0,$D160*
IFERROR(INDEX(O$320:O$343,MATCH($F160,$B$320:$B$343,0))/INDEX($D$320:$D$343,MATCH($F160,$B$320:$B$343,0)),
INDEX('Input-Allocators'!L$9:L$17,MATCH($F160,'Input-Allocators'!$B$9:$B$17,0)))
)</f>
        <v>0</v>
      </c>
      <c r="P160" s="14">
        <f>IF($D160=0,0,$D160*
IFERROR(INDEX(P$320:P$343,MATCH($F160,$B$320:$B$343,0))/INDEX($D$320:$D$343,MATCH($F160,$B$320:$B$343,0)),
INDEX('Input-Allocators'!M$9:M$17,MATCH($F160,'Input-Allocators'!$B$9:$B$17,0)))
)</f>
        <v>0</v>
      </c>
      <c r="Q160" s="14">
        <f>IF($D160=0,0,$D160*
IFERROR(INDEX(Q$320:Q$343,MATCH($F160,$B$320:$B$343,0))/INDEX($D$320:$D$343,MATCH($F160,$B$320:$B$343,0)),
INDEX('Input-Allocators'!N$9:N$17,MATCH($F160,'Input-Allocators'!$B$9:$B$17,0)))
)</f>
        <v>0</v>
      </c>
      <c r="R160" s="14">
        <f>IF($D160=0,0,$D160*
IFERROR(INDEX(R$320:R$343,MATCH($F160,$B$320:$B$343,0))/INDEX($D$320:$D$343,MATCH($F160,$B$320:$B$343,0)),
INDEX('Input-Allocators'!O$9:O$17,MATCH($F160,'Input-Allocators'!$B$9:$B$17,0)))
)</f>
        <v>0</v>
      </c>
    </row>
    <row r="161" spans="1:18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>'Input-Accounts'!$D161</f>
        <v>0</v>
      </c>
      <c r="E161" s="14">
        <f t="shared" si="34"/>
        <v>0</v>
      </c>
      <c r="F161" s="3" t="str">
        <f>IF(D161=0,"-",IF('Input-Accounts'!$E161&lt;&gt;0,'Input-Accounts'!$E161,'Input-Accounts'!$F161))</f>
        <v>-</v>
      </c>
      <c r="G161" s="14">
        <f>IF($D161=0,0,$D161*
IFERROR(INDEX(G$320:G$343,MATCH($F161,$B$320:$B$343,0))/INDEX($D$320:$D$343,MATCH($F161,$B$320:$B$343,0)),
INDEX('Input-Allocators'!D$9:D$17,MATCH($F161,'Input-Allocators'!$B$9:$B$17,0)))
)</f>
        <v>0</v>
      </c>
      <c r="H161" s="14">
        <f>IF($D161=0,0,$D161*
IFERROR(INDEX(H$320:H$343,MATCH($F161,$B$320:$B$343,0))/INDEX($D$320:$D$343,MATCH($F161,$B$320:$B$343,0)),
INDEX('Input-Allocators'!E$9:E$17,MATCH($F161,'Input-Allocators'!$B$9:$B$17,0)))
)</f>
        <v>0</v>
      </c>
      <c r="I161" s="14">
        <f>IF($D161=0,0,$D161*
IFERROR(INDEX(I$320:I$343,MATCH($F161,$B$320:$B$343,0))/INDEX($D$320:$D$343,MATCH($F161,$B$320:$B$343,0)),
INDEX('Input-Allocators'!F$9:F$17,MATCH($F161,'Input-Allocators'!$B$9:$B$17,0)))
)</f>
        <v>0</v>
      </c>
      <c r="J161" s="14">
        <f>IF($D161=0,0,$D161*
IFERROR(INDEX(J$320:J$343,MATCH($F161,$B$320:$B$343,0))/INDEX($D$320:$D$343,MATCH($F161,$B$320:$B$343,0)),
INDEX('Input-Allocators'!G$9:G$17,MATCH($F161,'Input-Allocators'!$B$9:$B$17,0)))
)</f>
        <v>0</v>
      </c>
      <c r="K161" s="14">
        <f>IF($D161=0,0,$D161*
IFERROR(INDEX(K$320:K$343,MATCH($F161,$B$320:$B$343,0))/INDEX($D$320:$D$343,MATCH($F161,$B$320:$B$343,0)),
INDEX('Input-Allocators'!H$9:H$17,MATCH($F161,'Input-Allocators'!$B$9:$B$17,0)))
)</f>
        <v>0</v>
      </c>
      <c r="L161" s="14">
        <f>IF($D161=0,0,$D161*
IFERROR(INDEX(L$320:L$343,MATCH($F161,$B$320:$B$343,0))/INDEX($D$320:$D$343,MATCH($F161,$B$320:$B$343,0)),
INDEX('Input-Allocators'!I$9:I$17,MATCH($F161,'Input-Allocators'!$B$9:$B$17,0)))
)</f>
        <v>0</v>
      </c>
      <c r="M161" s="14">
        <f>IF($D161=0,0,$D161*
IFERROR(INDEX(M$320:M$343,MATCH($F161,$B$320:$B$343,0))/INDEX($D$320:$D$343,MATCH($F161,$B$320:$B$343,0)),
INDEX('Input-Allocators'!J$9:J$17,MATCH($F161,'Input-Allocators'!$B$9:$B$17,0)))
)</f>
        <v>0</v>
      </c>
      <c r="N161" s="14">
        <f>IF($D161=0,0,$D161*
IFERROR(INDEX(N$320:N$343,MATCH($F161,$B$320:$B$343,0))/INDEX($D$320:$D$343,MATCH($F161,$B$320:$B$343,0)),
INDEX('Input-Allocators'!K$9:K$17,MATCH($F161,'Input-Allocators'!$B$9:$B$17,0)))
)</f>
        <v>0</v>
      </c>
      <c r="O161" s="14">
        <f>IF($D161=0,0,$D161*
IFERROR(INDEX(O$320:O$343,MATCH($F161,$B$320:$B$343,0))/INDEX($D$320:$D$343,MATCH($F161,$B$320:$B$343,0)),
INDEX('Input-Allocators'!L$9:L$17,MATCH($F161,'Input-Allocators'!$B$9:$B$17,0)))
)</f>
        <v>0</v>
      </c>
      <c r="P161" s="14">
        <f>IF($D161=0,0,$D161*
IFERROR(INDEX(P$320:P$343,MATCH($F161,$B$320:$B$343,0))/INDEX($D$320:$D$343,MATCH($F161,$B$320:$B$343,0)),
INDEX('Input-Allocators'!M$9:M$17,MATCH($F161,'Input-Allocators'!$B$9:$B$17,0)))
)</f>
        <v>0</v>
      </c>
      <c r="Q161" s="14">
        <f>IF($D161=0,0,$D161*
IFERROR(INDEX(Q$320:Q$343,MATCH($F161,$B$320:$B$343,0))/INDEX($D$320:$D$343,MATCH($F161,$B$320:$B$343,0)),
INDEX('Input-Allocators'!N$9:N$17,MATCH($F161,'Input-Allocators'!$B$9:$B$17,0)))
)</f>
        <v>0</v>
      </c>
      <c r="R161" s="14">
        <f>IF($D161=0,0,$D161*
IFERROR(INDEX(R$320:R$343,MATCH($F161,$B$320:$B$343,0))/INDEX($D$320:$D$343,MATCH($F161,$B$320:$B$343,0)),
INDEX('Input-Allocators'!O$9:O$17,MATCH($F161,'Input-Allocators'!$B$9:$B$17,0)))
)</f>
        <v>0</v>
      </c>
    </row>
    <row r="162" spans="1:18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>'Input-Accounts'!$D162</f>
        <v>0</v>
      </c>
      <c r="E162" s="14">
        <f t="shared" si="34"/>
        <v>0</v>
      </c>
      <c r="F162" s="3" t="str">
        <f>IF(D162=0,"-",IF('Input-Accounts'!$E162&lt;&gt;0,'Input-Accounts'!$E162,'Input-Accounts'!$F162))</f>
        <v>-</v>
      </c>
      <c r="G162" s="14">
        <f>IF($D162=0,0,$D162*
IFERROR(INDEX(G$320:G$343,MATCH($F162,$B$320:$B$343,0))/INDEX($D$320:$D$343,MATCH($F162,$B$320:$B$343,0)),
INDEX('Input-Allocators'!D$9:D$17,MATCH($F162,'Input-Allocators'!$B$9:$B$17,0)))
)</f>
        <v>0</v>
      </c>
      <c r="H162" s="14">
        <f>IF($D162=0,0,$D162*
IFERROR(INDEX(H$320:H$343,MATCH($F162,$B$320:$B$343,0))/INDEX($D$320:$D$343,MATCH($F162,$B$320:$B$343,0)),
INDEX('Input-Allocators'!E$9:E$17,MATCH($F162,'Input-Allocators'!$B$9:$B$17,0)))
)</f>
        <v>0</v>
      </c>
      <c r="I162" s="14">
        <f>IF($D162=0,0,$D162*
IFERROR(INDEX(I$320:I$343,MATCH($F162,$B$320:$B$343,0))/INDEX($D$320:$D$343,MATCH($F162,$B$320:$B$343,0)),
INDEX('Input-Allocators'!F$9:F$17,MATCH($F162,'Input-Allocators'!$B$9:$B$17,0)))
)</f>
        <v>0</v>
      </c>
      <c r="J162" s="14">
        <f>IF($D162=0,0,$D162*
IFERROR(INDEX(J$320:J$343,MATCH($F162,$B$320:$B$343,0))/INDEX($D$320:$D$343,MATCH($F162,$B$320:$B$343,0)),
INDEX('Input-Allocators'!G$9:G$17,MATCH($F162,'Input-Allocators'!$B$9:$B$17,0)))
)</f>
        <v>0</v>
      </c>
      <c r="K162" s="14">
        <f>IF($D162=0,0,$D162*
IFERROR(INDEX(K$320:K$343,MATCH($F162,$B$320:$B$343,0))/INDEX($D$320:$D$343,MATCH($F162,$B$320:$B$343,0)),
INDEX('Input-Allocators'!H$9:H$17,MATCH($F162,'Input-Allocators'!$B$9:$B$17,0)))
)</f>
        <v>0</v>
      </c>
      <c r="L162" s="14">
        <f>IF($D162=0,0,$D162*
IFERROR(INDEX(L$320:L$343,MATCH($F162,$B$320:$B$343,0))/INDEX($D$320:$D$343,MATCH($F162,$B$320:$B$343,0)),
INDEX('Input-Allocators'!I$9:I$17,MATCH($F162,'Input-Allocators'!$B$9:$B$17,0)))
)</f>
        <v>0</v>
      </c>
      <c r="M162" s="14">
        <f>IF($D162=0,0,$D162*
IFERROR(INDEX(M$320:M$343,MATCH($F162,$B$320:$B$343,0))/INDEX($D$320:$D$343,MATCH($F162,$B$320:$B$343,0)),
INDEX('Input-Allocators'!J$9:J$17,MATCH($F162,'Input-Allocators'!$B$9:$B$17,0)))
)</f>
        <v>0</v>
      </c>
      <c r="N162" s="14">
        <f>IF($D162=0,0,$D162*
IFERROR(INDEX(N$320:N$343,MATCH($F162,$B$320:$B$343,0))/INDEX($D$320:$D$343,MATCH($F162,$B$320:$B$343,0)),
INDEX('Input-Allocators'!K$9:K$17,MATCH($F162,'Input-Allocators'!$B$9:$B$17,0)))
)</f>
        <v>0</v>
      </c>
      <c r="O162" s="14">
        <f>IF($D162=0,0,$D162*
IFERROR(INDEX(O$320:O$343,MATCH($F162,$B$320:$B$343,0))/INDEX($D$320:$D$343,MATCH($F162,$B$320:$B$343,0)),
INDEX('Input-Allocators'!L$9:L$17,MATCH($F162,'Input-Allocators'!$B$9:$B$17,0)))
)</f>
        <v>0</v>
      </c>
      <c r="P162" s="14">
        <f>IF($D162=0,0,$D162*
IFERROR(INDEX(P$320:P$343,MATCH($F162,$B$320:$B$343,0))/INDEX($D$320:$D$343,MATCH($F162,$B$320:$B$343,0)),
INDEX('Input-Allocators'!M$9:M$17,MATCH($F162,'Input-Allocators'!$B$9:$B$17,0)))
)</f>
        <v>0</v>
      </c>
      <c r="Q162" s="14">
        <f>IF($D162=0,0,$D162*
IFERROR(INDEX(Q$320:Q$343,MATCH($F162,$B$320:$B$343,0))/INDEX($D$320:$D$343,MATCH($F162,$B$320:$B$343,0)),
INDEX('Input-Allocators'!N$9:N$17,MATCH($F162,'Input-Allocators'!$B$9:$B$17,0)))
)</f>
        <v>0</v>
      </c>
      <c r="R162" s="14">
        <f>IF($D162=0,0,$D162*
IFERROR(INDEX(R$320:R$343,MATCH($F162,$B$320:$B$343,0))/INDEX($D$320:$D$343,MATCH($F162,$B$320:$B$343,0)),
INDEX('Input-Allocators'!O$9:O$17,MATCH($F162,'Input-Allocators'!$B$9:$B$17,0)))
)</f>
        <v>0</v>
      </c>
    </row>
    <row r="163" spans="1:18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>'Input-Accounts'!$D163</f>
        <v>0</v>
      </c>
      <c r="E163" s="14">
        <f t="shared" si="34"/>
        <v>0</v>
      </c>
      <c r="F163" s="3" t="str">
        <f>IF(D163=0,"-",IF('Input-Accounts'!$E163&lt;&gt;0,'Input-Accounts'!$E163,'Input-Accounts'!$F163))</f>
        <v>-</v>
      </c>
      <c r="G163" s="14">
        <f>IF($D163=0,0,$D163*
IFERROR(INDEX(G$320:G$343,MATCH($F163,$B$320:$B$343,0))/INDEX($D$320:$D$343,MATCH($F163,$B$320:$B$343,0)),
INDEX('Input-Allocators'!D$9:D$17,MATCH($F163,'Input-Allocators'!$B$9:$B$17,0)))
)</f>
        <v>0</v>
      </c>
      <c r="H163" s="14">
        <f>IF($D163=0,0,$D163*
IFERROR(INDEX(H$320:H$343,MATCH($F163,$B$320:$B$343,0))/INDEX($D$320:$D$343,MATCH($F163,$B$320:$B$343,0)),
INDEX('Input-Allocators'!E$9:E$17,MATCH($F163,'Input-Allocators'!$B$9:$B$17,0)))
)</f>
        <v>0</v>
      </c>
      <c r="I163" s="14">
        <f>IF($D163=0,0,$D163*
IFERROR(INDEX(I$320:I$343,MATCH($F163,$B$320:$B$343,0))/INDEX($D$320:$D$343,MATCH($F163,$B$320:$B$343,0)),
INDEX('Input-Allocators'!F$9:F$17,MATCH($F163,'Input-Allocators'!$B$9:$B$17,0)))
)</f>
        <v>0</v>
      </c>
      <c r="J163" s="14">
        <f>IF($D163=0,0,$D163*
IFERROR(INDEX(J$320:J$343,MATCH($F163,$B$320:$B$343,0))/INDEX($D$320:$D$343,MATCH($F163,$B$320:$B$343,0)),
INDEX('Input-Allocators'!G$9:G$17,MATCH($F163,'Input-Allocators'!$B$9:$B$17,0)))
)</f>
        <v>0</v>
      </c>
      <c r="K163" s="14">
        <f>IF($D163=0,0,$D163*
IFERROR(INDEX(K$320:K$343,MATCH($F163,$B$320:$B$343,0))/INDEX($D$320:$D$343,MATCH($F163,$B$320:$B$343,0)),
INDEX('Input-Allocators'!H$9:H$17,MATCH($F163,'Input-Allocators'!$B$9:$B$17,0)))
)</f>
        <v>0</v>
      </c>
      <c r="L163" s="14">
        <f>IF($D163=0,0,$D163*
IFERROR(INDEX(L$320:L$343,MATCH($F163,$B$320:$B$343,0))/INDEX($D$320:$D$343,MATCH($F163,$B$320:$B$343,0)),
INDEX('Input-Allocators'!I$9:I$17,MATCH($F163,'Input-Allocators'!$B$9:$B$17,0)))
)</f>
        <v>0</v>
      </c>
      <c r="M163" s="14">
        <f>IF($D163=0,0,$D163*
IFERROR(INDEX(M$320:M$343,MATCH($F163,$B$320:$B$343,0))/INDEX($D$320:$D$343,MATCH($F163,$B$320:$B$343,0)),
INDEX('Input-Allocators'!J$9:J$17,MATCH($F163,'Input-Allocators'!$B$9:$B$17,0)))
)</f>
        <v>0</v>
      </c>
      <c r="N163" s="14">
        <f>IF($D163=0,0,$D163*
IFERROR(INDEX(N$320:N$343,MATCH($F163,$B$320:$B$343,0))/INDEX($D$320:$D$343,MATCH($F163,$B$320:$B$343,0)),
INDEX('Input-Allocators'!K$9:K$17,MATCH($F163,'Input-Allocators'!$B$9:$B$17,0)))
)</f>
        <v>0</v>
      </c>
      <c r="O163" s="14">
        <f>IF($D163=0,0,$D163*
IFERROR(INDEX(O$320:O$343,MATCH($F163,$B$320:$B$343,0))/INDEX($D$320:$D$343,MATCH($F163,$B$320:$B$343,0)),
INDEX('Input-Allocators'!L$9:L$17,MATCH($F163,'Input-Allocators'!$B$9:$B$17,0)))
)</f>
        <v>0</v>
      </c>
      <c r="P163" s="14">
        <f>IF($D163=0,0,$D163*
IFERROR(INDEX(P$320:P$343,MATCH($F163,$B$320:$B$343,0))/INDEX($D$320:$D$343,MATCH($F163,$B$320:$B$343,0)),
INDEX('Input-Allocators'!M$9:M$17,MATCH($F163,'Input-Allocators'!$B$9:$B$17,0)))
)</f>
        <v>0</v>
      </c>
      <c r="Q163" s="14">
        <f>IF($D163=0,0,$D163*
IFERROR(INDEX(Q$320:Q$343,MATCH($F163,$B$320:$B$343,0))/INDEX($D$320:$D$343,MATCH($F163,$B$320:$B$343,0)),
INDEX('Input-Allocators'!N$9:N$17,MATCH($F163,'Input-Allocators'!$B$9:$B$17,0)))
)</f>
        <v>0</v>
      </c>
      <c r="R163" s="14">
        <f>IF($D163=0,0,$D163*
IFERROR(INDEX(R$320:R$343,MATCH($F163,$B$320:$B$343,0))/INDEX($D$320:$D$343,MATCH($F163,$B$320:$B$343,0)),
INDEX('Input-Allocators'!O$9:O$17,MATCH($F163,'Input-Allocators'!$B$9:$B$17,0)))
)</f>
        <v>0</v>
      </c>
    </row>
    <row r="164" spans="1:18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>'Input-Accounts'!$D164</f>
        <v>0</v>
      </c>
      <c r="E164" s="14">
        <f t="shared" si="34"/>
        <v>0</v>
      </c>
      <c r="F164" s="3" t="str">
        <f>IF(D164=0,"-",IF('Input-Accounts'!$E164&lt;&gt;0,'Input-Accounts'!$E164,'Input-Accounts'!$F164))</f>
        <v>-</v>
      </c>
      <c r="G164" s="14">
        <f>IF($D164=0,0,$D164*
IFERROR(INDEX(G$320:G$343,MATCH($F164,$B$320:$B$343,0))/INDEX($D$320:$D$343,MATCH($F164,$B$320:$B$343,0)),
INDEX('Input-Allocators'!D$9:D$17,MATCH($F164,'Input-Allocators'!$B$9:$B$17,0)))
)</f>
        <v>0</v>
      </c>
      <c r="H164" s="14">
        <f>IF($D164=0,0,$D164*
IFERROR(INDEX(H$320:H$343,MATCH($F164,$B$320:$B$343,0))/INDEX($D$320:$D$343,MATCH($F164,$B$320:$B$343,0)),
INDEX('Input-Allocators'!E$9:E$17,MATCH($F164,'Input-Allocators'!$B$9:$B$17,0)))
)</f>
        <v>0</v>
      </c>
      <c r="I164" s="14">
        <f>IF($D164=0,0,$D164*
IFERROR(INDEX(I$320:I$343,MATCH($F164,$B$320:$B$343,0))/INDEX($D$320:$D$343,MATCH($F164,$B$320:$B$343,0)),
INDEX('Input-Allocators'!F$9:F$17,MATCH($F164,'Input-Allocators'!$B$9:$B$17,0)))
)</f>
        <v>0</v>
      </c>
      <c r="J164" s="14">
        <f>IF($D164=0,0,$D164*
IFERROR(INDEX(J$320:J$343,MATCH($F164,$B$320:$B$343,0))/INDEX($D$320:$D$343,MATCH($F164,$B$320:$B$343,0)),
INDEX('Input-Allocators'!G$9:G$17,MATCH($F164,'Input-Allocators'!$B$9:$B$17,0)))
)</f>
        <v>0</v>
      </c>
      <c r="K164" s="14">
        <f>IF($D164=0,0,$D164*
IFERROR(INDEX(K$320:K$343,MATCH($F164,$B$320:$B$343,0))/INDEX($D$320:$D$343,MATCH($F164,$B$320:$B$343,0)),
INDEX('Input-Allocators'!H$9:H$17,MATCH($F164,'Input-Allocators'!$B$9:$B$17,0)))
)</f>
        <v>0</v>
      </c>
      <c r="L164" s="14">
        <f>IF($D164=0,0,$D164*
IFERROR(INDEX(L$320:L$343,MATCH($F164,$B$320:$B$343,0))/INDEX($D$320:$D$343,MATCH($F164,$B$320:$B$343,0)),
INDEX('Input-Allocators'!I$9:I$17,MATCH($F164,'Input-Allocators'!$B$9:$B$17,0)))
)</f>
        <v>0</v>
      </c>
      <c r="M164" s="14">
        <f>IF($D164=0,0,$D164*
IFERROR(INDEX(M$320:M$343,MATCH($F164,$B$320:$B$343,0))/INDEX($D$320:$D$343,MATCH($F164,$B$320:$B$343,0)),
INDEX('Input-Allocators'!J$9:J$17,MATCH($F164,'Input-Allocators'!$B$9:$B$17,0)))
)</f>
        <v>0</v>
      </c>
      <c r="N164" s="14">
        <f>IF($D164=0,0,$D164*
IFERROR(INDEX(N$320:N$343,MATCH($F164,$B$320:$B$343,0))/INDEX($D$320:$D$343,MATCH($F164,$B$320:$B$343,0)),
INDEX('Input-Allocators'!K$9:K$17,MATCH($F164,'Input-Allocators'!$B$9:$B$17,0)))
)</f>
        <v>0</v>
      </c>
      <c r="O164" s="14">
        <f>IF($D164=0,0,$D164*
IFERROR(INDEX(O$320:O$343,MATCH($F164,$B$320:$B$343,0))/INDEX($D$320:$D$343,MATCH($F164,$B$320:$B$343,0)),
INDEX('Input-Allocators'!L$9:L$17,MATCH($F164,'Input-Allocators'!$B$9:$B$17,0)))
)</f>
        <v>0</v>
      </c>
      <c r="P164" s="14">
        <f>IF($D164=0,0,$D164*
IFERROR(INDEX(P$320:P$343,MATCH($F164,$B$320:$B$343,0))/INDEX($D$320:$D$343,MATCH($F164,$B$320:$B$343,0)),
INDEX('Input-Allocators'!M$9:M$17,MATCH($F164,'Input-Allocators'!$B$9:$B$17,0)))
)</f>
        <v>0</v>
      </c>
      <c r="Q164" s="14">
        <f>IF($D164=0,0,$D164*
IFERROR(INDEX(Q$320:Q$343,MATCH($F164,$B$320:$B$343,0))/INDEX($D$320:$D$343,MATCH($F164,$B$320:$B$343,0)),
INDEX('Input-Allocators'!N$9:N$17,MATCH($F164,'Input-Allocators'!$B$9:$B$17,0)))
)</f>
        <v>0</v>
      </c>
      <c r="R164" s="14">
        <f>IF($D164=0,0,$D164*
IFERROR(INDEX(R$320:R$343,MATCH($F164,$B$320:$B$343,0))/INDEX($D$320:$D$343,MATCH($F164,$B$320:$B$343,0)),
INDEX('Input-Allocators'!O$9:O$17,MATCH($F164,'Input-Allocators'!$B$9:$B$17,0)))
)</f>
        <v>0</v>
      </c>
    </row>
    <row r="165" spans="1:18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>'Input-Accounts'!$D165</f>
        <v>0</v>
      </c>
      <c r="E165" s="14">
        <f t="shared" si="34"/>
        <v>0</v>
      </c>
      <c r="F165" s="3" t="str">
        <f>IF(D165=0,"-",IF('Input-Accounts'!$E165&lt;&gt;0,'Input-Accounts'!$E165,'Input-Accounts'!$F165))</f>
        <v>-</v>
      </c>
      <c r="G165" s="14">
        <f>IF($D165=0,0,$D165*
IFERROR(INDEX(G$320:G$343,MATCH($F165,$B$320:$B$343,0))/INDEX($D$320:$D$343,MATCH($F165,$B$320:$B$343,0)),
INDEX('Input-Allocators'!D$9:D$17,MATCH($F165,'Input-Allocators'!$B$9:$B$17,0)))
)</f>
        <v>0</v>
      </c>
      <c r="H165" s="14">
        <f>IF($D165=0,0,$D165*
IFERROR(INDEX(H$320:H$343,MATCH($F165,$B$320:$B$343,0))/INDEX($D$320:$D$343,MATCH($F165,$B$320:$B$343,0)),
INDEX('Input-Allocators'!E$9:E$17,MATCH($F165,'Input-Allocators'!$B$9:$B$17,0)))
)</f>
        <v>0</v>
      </c>
      <c r="I165" s="14">
        <f>IF($D165=0,0,$D165*
IFERROR(INDEX(I$320:I$343,MATCH($F165,$B$320:$B$343,0))/INDEX($D$320:$D$343,MATCH($F165,$B$320:$B$343,0)),
INDEX('Input-Allocators'!F$9:F$17,MATCH($F165,'Input-Allocators'!$B$9:$B$17,0)))
)</f>
        <v>0</v>
      </c>
      <c r="J165" s="14">
        <f>IF($D165=0,0,$D165*
IFERROR(INDEX(J$320:J$343,MATCH($F165,$B$320:$B$343,0))/INDEX($D$320:$D$343,MATCH($F165,$B$320:$B$343,0)),
INDEX('Input-Allocators'!G$9:G$17,MATCH($F165,'Input-Allocators'!$B$9:$B$17,0)))
)</f>
        <v>0</v>
      </c>
      <c r="K165" s="14">
        <f>IF($D165=0,0,$D165*
IFERROR(INDEX(K$320:K$343,MATCH($F165,$B$320:$B$343,0))/INDEX($D$320:$D$343,MATCH($F165,$B$320:$B$343,0)),
INDEX('Input-Allocators'!H$9:H$17,MATCH($F165,'Input-Allocators'!$B$9:$B$17,0)))
)</f>
        <v>0</v>
      </c>
      <c r="L165" s="14">
        <f>IF($D165=0,0,$D165*
IFERROR(INDEX(L$320:L$343,MATCH($F165,$B$320:$B$343,0))/INDEX($D$320:$D$343,MATCH($F165,$B$320:$B$343,0)),
INDEX('Input-Allocators'!I$9:I$17,MATCH($F165,'Input-Allocators'!$B$9:$B$17,0)))
)</f>
        <v>0</v>
      </c>
      <c r="M165" s="14">
        <f>IF($D165=0,0,$D165*
IFERROR(INDEX(M$320:M$343,MATCH($F165,$B$320:$B$343,0))/INDEX($D$320:$D$343,MATCH($F165,$B$320:$B$343,0)),
INDEX('Input-Allocators'!J$9:J$17,MATCH($F165,'Input-Allocators'!$B$9:$B$17,0)))
)</f>
        <v>0</v>
      </c>
      <c r="N165" s="14">
        <f>IF($D165=0,0,$D165*
IFERROR(INDEX(N$320:N$343,MATCH($F165,$B$320:$B$343,0))/INDEX($D$320:$D$343,MATCH($F165,$B$320:$B$343,0)),
INDEX('Input-Allocators'!K$9:K$17,MATCH($F165,'Input-Allocators'!$B$9:$B$17,0)))
)</f>
        <v>0</v>
      </c>
      <c r="O165" s="14">
        <f>IF($D165=0,0,$D165*
IFERROR(INDEX(O$320:O$343,MATCH($F165,$B$320:$B$343,0))/INDEX($D$320:$D$343,MATCH($F165,$B$320:$B$343,0)),
INDEX('Input-Allocators'!L$9:L$17,MATCH($F165,'Input-Allocators'!$B$9:$B$17,0)))
)</f>
        <v>0</v>
      </c>
      <c r="P165" s="14">
        <f>IF($D165=0,0,$D165*
IFERROR(INDEX(P$320:P$343,MATCH($F165,$B$320:$B$343,0))/INDEX($D$320:$D$343,MATCH($F165,$B$320:$B$343,0)),
INDEX('Input-Allocators'!M$9:M$17,MATCH($F165,'Input-Allocators'!$B$9:$B$17,0)))
)</f>
        <v>0</v>
      </c>
      <c r="Q165" s="14">
        <f>IF($D165=0,0,$D165*
IFERROR(INDEX(Q$320:Q$343,MATCH($F165,$B$320:$B$343,0))/INDEX($D$320:$D$343,MATCH($F165,$B$320:$B$343,0)),
INDEX('Input-Allocators'!N$9:N$17,MATCH($F165,'Input-Allocators'!$B$9:$B$17,0)))
)</f>
        <v>0</v>
      </c>
      <c r="R165" s="14">
        <f>IF($D165=0,0,$D165*
IFERROR(INDEX(R$320:R$343,MATCH($F165,$B$320:$B$343,0))/INDEX($D$320:$D$343,MATCH($F165,$B$320:$B$343,0)),
INDEX('Input-Allocators'!O$9:O$17,MATCH($F165,'Input-Allocators'!$B$9:$B$17,0)))
)</f>
        <v>0</v>
      </c>
    </row>
    <row r="166" spans="1:18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>'Input-Accounts'!$D166</f>
        <v>0</v>
      </c>
      <c r="E166" s="14">
        <f t="shared" si="34"/>
        <v>0</v>
      </c>
      <c r="F166" s="3" t="str">
        <f>IF(D166=0,"-",IF('Input-Accounts'!$E166&lt;&gt;0,'Input-Accounts'!$E166,'Input-Accounts'!$F166))</f>
        <v>-</v>
      </c>
      <c r="G166" s="14">
        <f>IF($D166=0,0,$D166*
IFERROR(INDEX(G$320:G$343,MATCH($F166,$B$320:$B$343,0))/INDEX($D$320:$D$343,MATCH($F166,$B$320:$B$343,0)),
INDEX('Input-Allocators'!D$9:D$17,MATCH($F166,'Input-Allocators'!$B$9:$B$17,0)))
)</f>
        <v>0</v>
      </c>
      <c r="H166" s="14">
        <f>IF($D166=0,0,$D166*
IFERROR(INDEX(H$320:H$343,MATCH($F166,$B$320:$B$343,0))/INDEX($D$320:$D$343,MATCH($F166,$B$320:$B$343,0)),
INDEX('Input-Allocators'!E$9:E$17,MATCH($F166,'Input-Allocators'!$B$9:$B$17,0)))
)</f>
        <v>0</v>
      </c>
      <c r="I166" s="14">
        <f>IF($D166=0,0,$D166*
IFERROR(INDEX(I$320:I$343,MATCH($F166,$B$320:$B$343,0))/INDEX($D$320:$D$343,MATCH($F166,$B$320:$B$343,0)),
INDEX('Input-Allocators'!F$9:F$17,MATCH($F166,'Input-Allocators'!$B$9:$B$17,0)))
)</f>
        <v>0</v>
      </c>
      <c r="J166" s="14">
        <f>IF($D166=0,0,$D166*
IFERROR(INDEX(J$320:J$343,MATCH($F166,$B$320:$B$343,0))/INDEX($D$320:$D$343,MATCH($F166,$B$320:$B$343,0)),
INDEX('Input-Allocators'!G$9:G$17,MATCH($F166,'Input-Allocators'!$B$9:$B$17,0)))
)</f>
        <v>0</v>
      </c>
      <c r="K166" s="14">
        <f>IF($D166=0,0,$D166*
IFERROR(INDEX(K$320:K$343,MATCH($F166,$B$320:$B$343,0))/INDEX($D$320:$D$343,MATCH($F166,$B$320:$B$343,0)),
INDEX('Input-Allocators'!H$9:H$17,MATCH($F166,'Input-Allocators'!$B$9:$B$17,0)))
)</f>
        <v>0</v>
      </c>
      <c r="L166" s="14">
        <f>IF($D166=0,0,$D166*
IFERROR(INDEX(L$320:L$343,MATCH($F166,$B$320:$B$343,0))/INDEX($D$320:$D$343,MATCH($F166,$B$320:$B$343,0)),
INDEX('Input-Allocators'!I$9:I$17,MATCH($F166,'Input-Allocators'!$B$9:$B$17,0)))
)</f>
        <v>0</v>
      </c>
      <c r="M166" s="14">
        <f>IF($D166=0,0,$D166*
IFERROR(INDEX(M$320:M$343,MATCH($F166,$B$320:$B$343,0))/INDEX($D$320:$D$343,MATCH($F166,$B$320:$B$343,0)),
INDEX('Input-Allocators'!J$9:J$17,MATCH($F166,'Input-Allocators'!$B$9:$B$17,0)))
)</f>
        <v>0</v>
      </c>
      <c r="N166" s="14">
        <f>IF($D166=0,0,$D166*
IFERROR(INDEX(N$320:N$343,MATCH($F166,$B$320:$B$343,0))/INDEX($D$320:$D$343,MATCH($F166,$B$320:$B$343,0)),
INDEX('Input-Allocators'!K$9:K$17,MATCH($F166,'Input-Allocators'!$B$9:$B$17,0)))
)</f>
        <v>0</v>
      </c>
      <c r="O166" s="14">
        <f>IF($D166=0,0,$D166*
IFERROR(INDEX(O$320:O$343,MATCH($F166,$B$320:$B$343,0))/INDEX($D$320:$D$343,MATCH($F166,$B$320:$B$343,0)),
INDEX('Input-Allocators'!L$9:L$17,MATCH($F166,'Input-Allocators'!$B$9:$B$17,0)))
)</f>
        <v>0</v>
      </c>
      <c r="P166" s="14">
        <f>IF($D166=0,0,$D166*
IFERROR(INDEX(P$320:P$343,MATCH($F166,$B$320:$B$343,0))/INDEX($D$320:$D$343,MATCH($F166,$B$320:$B$343,0)),
INDEX('Input-Allocators'!M$9:M$17,MATCH($F166,'Input-Allocators'!$B$9:$B$17,0)))
)</f>
        <v>0</v>
      </c>
      <c r="Q166" s="14">
        <f>IF($D166=0,0,$D166*
IFERROR(INDEX(Q$320:Q$343,MATCH($F166,$B$320:$B$343,0))/INDEX($D$320:$D$343,MATCH($F166,$B$320:$B$343,0)),
INDEX('Input-Allocators'!N$9:N$17,MATCH($F166,'Input-Allocators'!$B$9:$B$17,0)))
)</f>
        <v>0</v>
      </c>
      <c r="R166" s="14">
        <f>IF($D166=0,0,$D166*
IFERROR(INDEX(R$320:R$343,MATCH($F166,$B$320:$B$343,0))/INDEX($D$320:$D$343,MATCH($F166,$B$320:$B$343,0)),
INDEX('Input-Allocators'!O$9:O$17,MATCH($F166,'Input-Allocators'!$B$9:$B$17,0)))
)</f>
        <v>0</v>
      </c>
    </row>
    <row r="167" spans="1:18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>'Input-Accounts'!$D167</f>
        <v>0</v>
      </c>
      <c r="E167" s="14">
        <f t="shared" si="34"/>
        <v>0</v>
      </c>
      <c r="F167" s="3" t="str">
        <f>IF(D167=0,"-",IF('Input-Accounts'!$E167&lt;&gt;0,'Input-Accounts'!$E167,'Input-Accounts'!$F167))</f>
        <v>-</v>
      </c>
      <c r="G167" s="14">
        <f>IF($D167=0,0,$D167*
IFERROR(INDEX(G$320:G$343,MATCH($F167,$B$320:$B$343,0))/INDEX($D$320:$D$343,MATCH($F167,$B$320:$B$343,0)),
INDEX('Input-Allocators'!D$9:D$17,MATCH($F167,'Input-Allocators'!$B$9:$B$17,0)))
)</f>
        <v>0</v>
      </c>
      <c r="H167" s="14">
        <f>IF($D167=0,0,$D167*
IFERROR(INDEX(H$320:H$343,MATCH($F167,$B$320:$B$343,0))/INDEX($D$320:$D$343,MATCH($F167,$B$320:$B$343,0)),
INDEX('Input-Allocators'!E$9:E$17,MATCH($F167,'Input-Allocators'!$B$9:$B$17,0)))
)</f>
        <v>0</v>
      </c>
      <c r="I167" s="14">
        <f>IF($D167=0,0,$D167*
IFERROR(INDEX(I$320:I$343,MATCH($F167,$B$320:$B$343,0))/INDEX($D$320:$D$343,MATCH($F167,$B$320:$B$343,0)),
INDEX('Input-Allocators'!F$9:F$17,MATCH($F167,'Input-Allocators'!$B$9:$B$17,0)))
)</f>
        <v>0</v>
      </c>
      <c r="J167" s="14">
        <f>IF($D167=0,0,$D167*
IFERROR(INDEX(J$320:J$343,MATCH($F167,$B$320:$B$343,0))/INDEX($D$320:$D$343,MATCH($F167,$B$320:$B$343,0)),
INDEX('Input-Allocators'!G$9:G$17,MATCH($F167,'Input-Allocators'!$B$9:$B$17,0)))
)</f>
        <v>0</v>
      </c>
      <c r="K167" s="14">
        <f>IF($D167=0,0,$D167*
IFERROR(INDEX(K$320:K$343,MATCH($F167,$B$320:$B$343,0))/INDEX($D$320:$D$343,MATCH($F167,$B$320:$B$343,0)),
INDEX('Input-Allocators'!H$9:H$17,MATCH($F167,'Input-Allocators'!$B$9:$B$17,0)))
)</f>
        <v>0</v>
      </c>
      <c r="L167" s="14">
        <f>IF($D167=0,0,$D167*
IFERROR(INDEX(L$320:L$343,MATCH($F167,$B$320:$B$343,0))/INDEX($D$320:$D$343,MATCH($F167,$B$320:$B$343,0)),
INDEX('Input-Allocators'!I$9:I$17,MATCH($F167,'Input-Allocators'!$B$9:$B$17,0)))
)</f>
        <v>0</v>
      </c>
      <c r="M167" s="14">
        <f>IF($D167=0,0,$D167*
IFERROR(INDEX(M$320:M$343,MATCH($F167,$B$320:$B$343,0))/INDEX($D$320:$D$343,MATCH($F167,$B$320:$B$343,0)),
INDEX('Input-Allocators'!J$9:J$17,MATCH($F167,'Input-Allocators'!$B$9:$B$17,0)))
)</f>
        <v>0</v>
      </c>
      <c r="N167" s="14">
        <f>IF($D167=0,0,$D167*
IFERROR(INDEX(N$320:N$343,MATCH($F167,$B$320:$B$343,0))/INDEX($D$320:$D$343,MATCH($F167,$B$320:$B$343,0)),
INDEX('Input-Allocators'!K$9:K$17,MATCH($F167,'Input-Allocators'!$B$9:$B$17,0)))
)</f>
        <v>0</v>
      </c>
      <c r="O167" s="14">
        <f>IF($D167=0,0,$D167*
IFERROR(INDEX(O$320:O$343,MATCH($F167,$B$320:$B$343,0))/INDEX($D$320:$D$343,MATCH($F167,$B$320:$B$343,0)),
INDEX('Input-Allocators'!L$9:L$17,MATCH($F167,'Input-Allocators'!$B$9:$B$17,0)))
)</f>
        <v>0</v>
      </c>
      <c r="P167" s="14">
        <f>IF($D167=0,0,$D167*
IFERROR(INDEX(P$320:P$343,MATCH($F167,$B$320:$B$343,0))/INDEX($D$320:$D$343,MATCH($F167,$B$320:$B$343,0)),
INDEX('Input-Allocators'!M$9:M$17,MATCH($F167,'Input-Allocators'!$B$9:$B$17,0)))
)</f>
        <v>0</v>
      </c>
      <c r="Q167" s="14">
        <f>IF($D167=0,0,$D167*
IFERROR(INDEX(Q$320:Q$343,MATCH($F167,$B$320:$B$343,0))/INDEX($D$320:$D$343,MATCH($F167,$B$320:$B$343,0)),
INDEX('Input-Allocators'!N$9:N$17,MATCH($F167,'Input-Allocators'!$B$9:$B$17,0)))
)</f>
        <v>0</v>
      </c>
      <c r="R167" s="14">
        <f>IF($D167=0,0,$D167*
IFERROR(INDEX(R$320:R$343,MATCH($F167,$B$320:$B$343,0))/INDEX($D$320:$D$343,MATCH($F167,$B$320:$B$343,0)),
INDEX('Input-Allocators'!O$9:O$17,MATCH($F167,'Input-Allocators'!$B$9:$B$17,0)))
)</f>
        <v>0</v>
      </c>
    </row>
    <row r="168" spans="1:18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>'Input-Accounts'!$D168</f>
        <v>16463.133786572598</v>
      </c>
      <c r="E168" s="14">
        <f t="shared" si="34"/>
        <v>0</v>
      </c>
      <c r="F168" s="46" t="str">
        <f>IF(D168=0,"-",IF('Input-Accounts'!$E168&lt;&gt;0,'Input-Accounts'!$E168,'Input-Accounts'!$F168))</f>
        <v>GAS SUPPLY</v>
      </c>
      <c r="G168" s="14">
        <f>IF($D168=0,0,$D168*
IFERROR(INDEX(G$320:G$343,MATCH($F168,$B$320:$B$343,0))/INDEX($D$320:$D$343,MATCH($F168,$B$320:$B$343,0)),
INDEX('Input-Allocators'!D$9:D$17,MATCH($F168,'Input-Allocators'!$B$9:$B$17,0)))
)</f>
        <v>0</v>
      </c>
      <c r="H168" s="14">
        <f>IF($D168=0,0,$D168*
IFERROR(INDEX(H$320:H$343,MATCH($F168,$B$320:$B$343,0))/INDEX($D$320:$D$343,MATCH($F168,$B$320:$B$343,0)),
INDEX('Input-Allocators'!E$9:E$17,MATCH($F168,'Input-Allocators'!$B$9:$B$17,0)))
)</f>
        <v>0</v>
      </c>
      <c r="I168" s="14">
        <f>IF($D168=0,0,$D168*
IFERROR(INDEX(I$320:I$343,MATCH($F168,$B$320:$B$343,0))/INDEX($D$320:$D$343,MATCH($F168,$B$320:$B$343,0)),
INDEX('Input-Allocators'!F$9:F$17,MATCH($F168,'Input-Allocators'!$B$9:$B$17,0)))
)</f>
        <v>0</v>
      </c>
      <c r="J168" s="14">
        <f>IF($D168=0,0,$D168*
IFERROR(INDEX(J$320:J$343,MATCH($F168,$B$320:$B$343,0))/INDEX($D$320:$D$343,MATCH($F168,$B$320:$B$343,0)),
INDEX('Input-Allocators'!G$9:G$17,MATCH($F168,'Input-Allocators'!$B$9:$B$17,0)))
)</f>
        <v>0</v>
      </c>
      <c r="K168" s="14">
        <f>IF($D168=0,0,$D168*
IFERROR(INDEX(K$320:K$343,MATCH($F168,$B$320:$B$343,0))/INDEX($D$320:$D$343,MATCH($F168,$B$320:$B$343,0)),
INDEX('Input-Allocators'!H$9:H$17,MATCH($F168,'Input-Allocators'!$B$9:$B$17,0)))
)</f>
        <v>16463.133786572598</v>
      </c>
      <c r="L168" s="14">
        <f>IF($D168=0,0,$D168*
IFERROR(INDEX(L$320:L$343,MATCH($F168,$B$320:$B$343,0))/INDEX($D$320:$D$343,MATCH($F168,$B$320:$B$343,0)),
INDEX('Input-Allocators'!I$9:I$17,MATCH($F168,'Input-Allocators'!$B$9:$B$17,0)))
)</f>
        <v>0</v>
      </c>
      <c r="M168" s="14">
        <f>IF($D168=0,0,$D168*
IFERROR(INDEX(M$320:M$343,MATCH($F168,$B$320:$B$343,0))/INDEX($D$320:$D$343,MATCH($F168,$B$320:$B$343,0)),
INDEX('Input-Allocators'!J$9:J$17,MATCH($F168,'Input-Allocators'!$B$9:$B$17,0)))
)</f>
        <v>0</v>
      </c>
      <c r="N168" s="14">
        <f>IF($D168=0,0,$D168*
IFERROR(INDEX(N$320:N$343,MATCH($F168,$B$320:$B$343,0))/INDEX($D$320:$D$343,MATCH($F168,$B$320:$B$343,0)),
INDEX('Input-Allocators'!K$9:K$17,MATCH($F168,'Input-Allocators'!$B$9:$B$17,0)))
)</f>
        <v>0</v>
      </c>
      <c r="O168" s="14">
        <f>IF($D168=0,0,$D168*
IFERROR(INDEX(O$320:O$343,MATCH($F168,$B$320:$B$343,0))/INDEX($D$320:$D$343,MATCH($F168,$B$320:$B$343,0)),
INDEX('Input-Allocators'!L$9:L$17,MATCH($F168,'Input-Allocators'!$B$9:$B$17,0)))
)</f>
        <v>0</v>
      </c>
      <c r="P168" s="14">
        <f>IF($D168=0,0,$D168*
IFERROR(INDEX(P$320:P$343,MATCH($F168,$B$320:$B$343,0))/INDEX($D$320:$D$343,MATCH($F168,$B$320:$B$343,0)),
INDEX('Input-Allocators'!M$9:M$17,MATCH($F168,'Input-Allocators'!$B$9:$B$17,0)))
)</f>
        <v>0</v>
      </c>
      <c r="Q168" s="14">
        <f>IF($D168=0,0,$D168*
IFERROR(INDEX(Q$320:Q$343,MATCH($F168,$B$320:$B$343,0))/INDEX($D$320:$D$343,MATCH($F168,$B$320:$B$343,0)),
INDEX('Input-Allocators'!N$9:N$17,MATCH($F168,'Input-Allocators'!$B$9:$B$17,0)))
)</f>
        <v>0</v>
      </c>
      <c r="R168" s="14">
        <f>IF($D168=0,0,$D168*
IFERROR(INDEX(R$320:R$343,MATCH($F168,$B$320:$B$343,0))/INDEX($D$320:$D$343,MATCH($F168,$B$320:$B$343,0)),
INDEX('Input-Allocators'!O$9:O$17,MATCH($F168,'Input-Allocators'!$B$9:$B$17,0)))
)</f>
        <v>0</v>
      </c>
    </row>
    <row r="169" spans="1:18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>SUBTOTAL(9,D156:D168)</f>
        <v>16463.133786572598</v>
      </c>
      <c r="E169" s="14">
        <f t="shared" si="32"/>
        <v>0</v>
      </c>
      <c r="G169" s="174">
        <f t="shared" ref="G169:R169" si="35">SUBTOTAL(9,G156:G168)</f>
        <v>0</v>
      </c>
      <c r="H169" s="174">
        <f t="shared" si="35"/>
        <v>0</v>
      </c>
      <c r="I169" s="174">
        <f t="shared" si="35"/>
        <v>0</v>
      </c>
      <c r="J169" s="174">
        <f t="shared" si="35"/>
        <v>0</v>
      </c>
      <c r="K169" s="174">
        <f t="shared" si="35"/>
        <v>16463.133786572598</v>
      </c>
      <c r="L169" s="174">
        <f t="shared" si="35"/>
        <v>0</v>
      </c>
      <c r="M169" s="174">
        <f t="shared" si="35"/>
        <v>0</v>
      </c>
      <c r="N169" s="174">
        <f t="shared" si="35"/>
        <v>0</v>
      </c>
      <c r="O169" s="174">
        <f t="shared" si="35"/>
        <v>0</v>
      </c>
      <c r="P169" s="174">
        <f t="shared" si="35"/>
        <v>0</v>
      </c>
      <c r="Q169" s="174">
        <f t="shared" si="35"/>
        <v>0</v>
      </c>
      <c r="R169" s="174">
        <f t="shared" si="35"/>
        <v>0</v>
      </c>
    </row>
    <row r="170" spans="1:18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>
        <f t="shared" si="32"/>
        <v>0</v>
      </c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1:18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C171" s="46" t="str">
        <f>IF(ISBLANK('Input-Accounts'!C171),"",'Input-Accounts'!C171)</f>
        <v/>
      </c>
      <c r="D171" s="14"/>
      <c r="E171" s="14">
        <f t="shared" ref="E171:E172" si="36">IFERROR(IF(D171="",0,IF(D171=0,0,IF(ABS(D171-SUM($G171:$R171))&lt;Check_Limit,0,1))),1)</f>
        <v>0</v>
      </c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1:18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>'Input-Accounts'!$D172</f>
        <v>8.3620063239876963</v>
      </c>
      <c r="E172" s="14">
        <f t="shared" si="36"/>
        <v>0</v>
      </c>
      <c r="F172" s="3" t="str">
        <f>IF(D172=0,"-",IF('Input-Accounts'!$E172&lt;&gt;0,'Input-Accounts'!$E172,'Input-Accounts'!$F172))</f>
        <v>TRANSMISSION</v>
      </c>
      <c r="G172" s="14">
        <f>IF($D172=0,0,$D172*
IFERROR(INDEX(G$320:G$343,MATCH($F172,$B$320:$B$343,0))/INDEX($D$320:$D$343,MATCH($F172,$B$320:$B$343,0)),
INDEX('Input-Allocators'!D$9:D$17,MATCH($F172,'Input-Allocators'!$B$9:$B$17,0)))
)</f>
        <v>0</v>
      </c>
      <c r="H172" s="14">
        <f>IF($D172=0,0,$D172*
IFERROR(INDEX(H$320:H$343,MATCH($F172,$B$320:$B$343,0))/INDEX($D$320:$D$343,MATCH($F172,$B$320:$B$343,0)),
INDEX('Input-Allocators'!E$9:E$17,MATCH($F172,'Input-Allocators'!$B$9:$B$17,0)))
)</f>
        <v>8.3620063239876963</v>
      </c>
      <c r="I172" s="14">
        <f>IF($D172=0,0,$D172*
IFERROR(INDEX(I$320:I$343,MATCH($F172,$B$320:$B$343,0))/INDEX($D$320:$D$343,MATCH($F172,$B$320:$B$343,0)),
INDEX('Input-Allocators'!F$9:F$17,MATCH($F172,'Input-Allocators'!$B$9:$B$17,0)))
)</f>
        <v>0</v>
      </c>
      <c r="J172" s="14">
        <f>IF($D172=0,0,$D172*
IFERROR(INDEX(J$320:J$343,MATCH($F172,$B$320:$B$343,0))/INDEX($D$320:$D$343,MATCH($F172,$B$320:$B$343,0)),
INDEX('Input-Allocators'!G$9:G$17,MATCH($F172,'Input-Allocators'!$B$9:$B$17,0)))
)</f>
        <v>0</v>
      </c>
      <c r="K172" s="14">
        <f>IF($D172=0,0,$D172*
IFERROR(INDEX(K$320:K$343,MATCH($F172,$B$320:$B$343,0))/INDEX($D$320:$D$343,MATCH($F172,$B$320:$B$343,0)),
INDEX('Input-Allocators'!H$9:H$17,MATCH($F172,'Input-Allocators'!$B$9:$B$17,0)))
)</f>
        <v>0</v>
      </c>
      <c r="L172" s="14">
        <f>IF($D172=0,0,$D172*
IFERROR(INDEX(L$320:L$343,MATCH($F172,$B$320:$B$343,0))/INDEX($D$320:$D$343,MATCH($F172,$B$320:$B$343,0)),
INDEX('Input-Allocators'!I$9:I$17,MATCH($F172,'Input-Allocators'!$B$9:$B$17,0)))
)</f>
        <v>0</v>
      </c>
      <c r="M172" s="14">
        <f>IF($D172=0,0,$D172*
IFERROR(INDEX(M$320:M$343,MATCH($F172,$B$320:$B$343,0))/INDEX($D$320:$D$343,MATCH($F172,$B$320:$B$343,0)),
INDEX('Input-Allocators'!J$9:J$17,MATCH($F172,'Input-Allocators'!$B$9:$B$17,0)))
)</f>
        <v>0</v>
      </c>
      <c r="N172" s="14">
        <f>IF($D172=0,0,$D172*
IFERROR(INDEX(N$320:N$343,MATCH($F172,$B$320:$B$343,0))/INDEX($D$320:$D$343,MATCH($F172,$B$320:$B$343,0)),
INDEX('Input-Allocators'!K$9:K$17,MATCH($F172,'Input-Allocators'!$B$9:$B$17,0)))
)</f>
        <v>0</v>
      </c>
      <c r="O172" s="14">
        <f>IF($D172=0,0,$D172*
IFERROR(INDEX(O$320:O$343,MATCH($F172,$B$320:$B$343,0))/INDEX($D$320:$D$343,MATCH($F172,$B$320:$B$343,0)),
INDEX('Input-Allocators'!L$9:L$17,MATCH($F172,'Input-Allocators'!$B$9:$B$17,0)))
)</f>
        <v>0</v>
      </c>
      <c r="P172" s="14">
        <f>IF($D172=0,0,$D172*
IFERROR(INDEX(P$320:P$343,MATCH($F172,$B$320:$B$343,0))/INDEX($D$320:$D$343,MATCH($F172,$B$320:$B$343,0)),
INDEX('Input-Allocators'!M$9:M$17,MATCH($F172,'Input-Allocators'!$B$9:$B$17,0)))
)</f>
        <v>0</v>
      </c>
      <c r="Q172" s="14">
        <f>IF($D172=0,0,$D172*
IFERROR(INDEX(Q$320:Q$343,MATCH($F172,$B$320:$B$343,0))/INDEX($D$320:$D$343,MATCH($F172,$B$320:$B$343,0)),
INDEX('Input-Allocators'!N$9:N$17,MATCH($F172,'Input-Allocators'!$B$9:$B$17,0)))
)</f>
        <v>0</v>
      </c>
      <c r="R172" s="14">
        <f>IF($D172=0,0,$D172*
IFERROR(INDEX(R$320:R$343,MATCH($F172,$B$320:$B$343,0))/INDEX($D$320:$D$343,MATCH($F172,$B$320:$B$343,0)),
INDEX('Input-Allocators'!O$9:O$17,MATCH($F172,'Input-Allocators'!$B$9:$B$17,0)))
)</f>
        <v>0</v>
      </c>
    </row>
    <row r="173" spans="1:18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>'Input-Accounts'!$D173</f>
        <v>9.205554921658079</v>
      </c>
      <c r="E173" s="14">
        <f t="shared" ref="E173:E182" si="37">IFERROR(IF(D173="",0,IF(D173=0,0,IF(ABS(D173-SUM($G173:$R173))&lt;Check_Limit,0,1))),1)</f>
        <v>0</v>
      </c>
      <c r="F173" s="3" t="str">
        <f>IF(D173=0,"-",IF('Input-Accounts'!$E173&lt;&gt;0,'Input-Accounts'!$E173,'Input-Accounts'!$F173))</f>
        <v>TRANSMISSION</v>
      </c>
      <c r="G173" s="14">
        <f>IF($D173=0,0,$D173*
IFERROR(INDEX(G$320:G$343,MATCH($F173,$B$320:$B$343,0))/INDEX($D$320:$D$343,MATCH($F173,$B$320:$B$343,0)),
INDEX('Input-Allocators'!D$9:D$17,MATCH($F173,'Input-Allocators'!$B$9:$B$17,0)))
)</f>
        <v>0</v>
      </c>
      <c r="H173" s="14">
        <f>IF($D173=0,0,$D173*
IFERROR(INDEX(H$320:H$343,MATCH($F173,$B$320:$B$343,0))/INDEX($D$320:$D$343,MATCH($F173,$B$320:$B$343,0)),
INDEX('Input-Allocators'!E$9:E$17,MATCH($F173,'Input-Allocators'!$B$9:$B$17,0)))
)</f>
        <v>9.205554921658079</v>
      </c>
      <c r="I173" s="14">
        <f>IF($D173=0,0,$D173*
IFERROR(INDEX(I$320:I$343,MATCH($F173,$B$320:$B$343,0))/INDEX($D$320:$D$343,MATCH($F173,$B$320:$B$343,0)),
INDEX('Input-Allocators'!F$9:F$17,MATCH($F173,'Input-Allocators'!$B$9:$B$17,0)))
)</f>
        <v>0</v>
      </c>
      <c r="J173" s="14">
        <f>IF($D173=0,0,$D173*
IFERROR(INDEX(J$320:J$343,MATCH($F173,$B$320:$B$343,0))/INDEX($D$320:$D$343,MATCH($F173,$B$320:$B$343,0)),
INDEX('Input-Allocators'!G$9:G$17,MATCH($F173,'Input-Allocators'!$B$9:$B$17,0)))
)</f>
        <v>0</v>
      </c>
      <c r="K173" s="14">
        <f>IF($D173=0,0,$D173*
IFERROR(INDEX(K$320:K$343,MATCH($F173,$B$320:$B$343,0))/INDEX($D$320:$D$343,MATCH($F173,$B$320:$B$343,0)),
INDEX('Input-Allocators'!H$9:H$17,MATCH($F173,'Input-Allocators'!$B$9:$B$17,0)))
)</f>
        <v>0</v>
      </c>
      <c r="L173" s="14">
        <f>IF($D173=0,0,$D173*
IFERROR(INDEX(L$320:L$343,MATCH($F173,$B$320:$B$343,0))/INDEX($D$320:$D$343,MATCH($F173,$B$320:$B$343,0)),
INDEX('Input-Allocators'!I$9:I$17,MATCH($F173,'Input-Allocators'!$B$9:$B$17,0)))
)</f>
        <v>0</v>
      </c>
      <c r="M173" s="14">
        <f>IF($D173=0,0,$D173*
IFERROR(INDEX(M$320:M$343,MATCH($F173,$B$320:$B$343,0))/INDEX($D$320:$D$343,MATCH($F173,$B$320:$B$343,0)),
INDEX('Input-Allocators'!J$9:J$17,MATCH($F173,'Input-Allocators'!$B$9:$B$17,0)))
)</f>
        <v>0</v>
      </c>
      <c r="N173" s="14">
        <f>IF($D173=0,0,$D173*
IFERROR(INDEX(N$320:N$343,MATCH($F173,$B$320:$B$343,0))/INDEX($D$320:$D$343,MATCH($F173,$B$320:$B$343,0)),
INDEX('Input-Allocators'!K$9:K$17,MATCH($F173,'Input-Allocators'!$B$9:$B$17,0)))
)</f>
        <v>0</v>
      </c>
      <c r="O173" s="14">
        <f>IF($D173=0,0,$D173*
IFERROR(INDEX(O$320:O$343,MATCH($F173,$B$320:$B$343,0))/INDEX($D$320:$D$343,MATCH($F173,$B$320:$B$343,0)),
INDEX('Input-Allocators'!L$9:L$17,MATCH($F173,'Input-Allocators'!$B$9:$B$17,0)))
)</f>
        <v>0</v>
      </c>
      <c r="P173" s="14">
        <f>IF($D173=0,0,$D173*
IFERROR(INDEX(P$320:P$343,MATCH($F173,$B$320:$B$343,0))/INDEX($D$320:$D$343,MATCH($F173,$B$320:$B$343,0)),
INDEX('Input-Allocators'!M$9:M$17,MATCH($F173,'Input-Allocators'!$B$9:$B$17,0)))
)</f>
        <v>0</v>
      </c>
      <c r="Q173" s="14">
        <f>IF($D173=0,0,$D173*
IFERROR(INDEX(Q$320:Q$343,MATCH($F173,$B$320:$B$343,0))/INDEX($D$320:$D$343,MATCH($F173,$B$320:$B$343,0)),
INDEX('Input-Allocators'!N$9:N$17,MATCH($F173,'Input-Allocators'!$B$9:$B$17,0)))
)</f>
        <v>0</v>
      </c>
      <c r="R173" s="14">
        <f>IF($D173=0,0,$D173*
IFERROR(INDEX(R$320:R$343,MATCH($F173,$B$320:$B$343,0))/INDEX($D$320:$D$343,MATCH($F173,$B$320:$B$343,0)),
INDEX('Input-Allocators'!O$9:O$17,MATCH($F173,'Input-Allocators'!$B$9:$B$17,0)))
)</f>
        <v>0</v>
      </c>
    </row>
    <row r="174" spans="1:18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>'Input-Accounts'!$D174</f>
        <v>0</v>
      </c>
      <c r="E174" s="14">
        <f t="shared" si="37"/>
        <v>0</v>
      </c>
      <c r="F174" s="3" t="str">
        <f>IF(D174=0,"-",IF('Input-Accounts'!$E174&lt;&gt;0,'Input-Accounts'!$E174,'Input-Accounts'!$F174))</f>
        <v>-</v>
      </c>
      <c r="G174" s="14">
        <f>IF($D174=0,0,$D174*
IFERROR(INDEX(G$320:G$343,MATCH($F174,$B$320:$B$343,0))/INDEX($D$320:$D$343,MATCH($F174,$B$320:$B$343,0)),
INDEX('Input-Allocators'!D$9:D$17,MATCH($F174,'Input-Allocators'!$B$9:$B$17,0)))
)</f>
        <v>0</v>
      </c>
      <c r="H174" s="14">
        <f>IF($D174=0,0,$D174*
IFERROR(INDEX(H$320:H$343,MATCH($F174,$B$320:$B$343,0))/INDEX($D$320:$D$343,MATCH($F174,$B$320:$B$343,0)),
INDEX('Input-Allocators'!E$9:E$17,MATCH($F174,'Input-Allocators'!$B$9:$B$17,0)))
)</f>
        <v>0</v>
      </c>
      <c r="I174" s="14">
        <f>IF($D174=0,0,$D174*
IFERROR(INDEX(I$320:I$343,MATCH($F174,$B$320:$B$343,0))/INDEX($D$320:$D$343,MATCH($F174,$B$320:$B$343,0)),
INDEX('Input-Allocators'!F$9:F$17,MATCH($F174,'Input-Allocators'!$B$9:$B$17,0)))
)</f>
        <v>0</v>
      </c>
      <c r="J174" s="14">
        <f>IF($D174=0,0,$D174*
IFERROR(INDEX(J$320:J$343,MATCH($F174,$B$320:$B$343,0))/INDEX($D$320:$D$343,MATCH($F174,$B$320:$B$343,0)),
INDEX('Input-Allocators'!G$9:G$17,MATCH($F174,'Input-Allocators'!$B$9:$B$17,0)))
)</f>
        <v>0</v>
      </c>
      <c r="K174" s="14">
        <f>IF($D174=0,0,$D174*
IFERROR(INDEX(K$320:K$343,MATCH($F174,$B$320:$B$343,0))/INDEX($D$320:$D$343,MATCH($F174,$B$320:$B$343,0)),
INDEX('Input-Allocators'!H$9:H$17,MATCH($F174,'Input-Allocators'!$B$9:$B$17,0)))
)</f>
        <v>0</v>
      </c>
      <c r="L174" s="14">
        <f>IF($D174=0,0,$D174*
IFERROR(INDEX(L$320:L$343,MATCH($F174,$B$320:$B$343,0))/INDEX($D$320:$D$343,MATCH($F174,$B$320:$B$343,0)),
INDEX('Input-Allocators'!I$9:I$17,MATCH($F174,'Input-Allocators'!$B$9:$B$17,0)))
)</f>
        <v>0</v>
      </c>
      <c r="M174" s="14">
        <f>IF($D174=0,0,$D174*
IFERROR(INDEX(M$320:M$343,MATCH($F174,$B$320:$B$343,0))/INDEX($D$320:$D$343,MATCH($F174,$B$320:$B$343,0)),
INDEX('Input-Allocators'!J$9:J$17,MATCH($F174,'Input-Allocators'!$B$9:$B$17,0)))
)</f>
        <v>0</v>
      </c>
      <c r="N174" s="14">
        <f>IF($D174=0,0,$D174*
IFERROR(INDEX(N$320:N$343,MATCH($F174,$B$320:$B$343,0))/INDEX($D$320:$D$343,MATCH($F174,$B$320:$B$343,0)),
INDEX('Input-Allocators'!K$9:K$17,MATCH($F174,'Input-Allocators'!$B$9:$B$17,0)))
)</f>
        <v>0</v>
      </c>
      <c r="O174" s="14">
        <f>IF($D174=0,0,$D174*
IFERROR(INDEX(O$320:O$343,MATCH($F174,$B$320:$B$343,0))/INDEX($D$320:$D$343,MATCH($F174,$B$320:$B$343,0)),
INDEX('Input-Allocators'!L$9:L$17,MATCH($F174,'Input-Allocators'!$B$9:$B$17,0)))
)</f>
        <v>0</v>
      </c>
      <c r="P174" s="14">
        <f>IF($D174=0,0,$D174*
IFERROR(INDEX(P$320:P$343,MATCH($F174,$B$320:$B$343,0))/INDEX($D$320:$D$343,MATCH($F174,$B$320:$B$343,0)),
INDEX('Input-Allocators'!M$9:M$17,MATCH($F174,'Input-Allocators'!$B$9:$B$17,0)))
)</f>
        <v>0</v>
      </c>
      <c r="Q174" s="14">
        <f>IF($D174=0,0,$D174*
IFERROR(INDEX(Q$320:Q$343,MATCH($F174,$B$320:$B$343,0))/INDEX($D$320:$D$343,MATCH($F174,$B$320:$B$343,0)),
INDEX('Input-Allocators'!N$9:N$17,MATCH($F174,'Input-Allocators'!$B$9:$B$17,0)))
)</f>
        <v>0</v>
      </c>
      <c r="R174" s="14">
        <f>IF($D174=0,0,$D174*
IFERROR(INDEX(R$320:R$343,MATCH($F174,$B$320:$B$343,0))/INDEX($D$320:$D$343,MATCH($F174,$B$320:$B$343,0)),
INDEX('Input-Allocators'!O$9:O$17,MATCH($F174,'Input-Allocators'!$B$9:$B$17,0)))
)</f>
        <v>0</v>
      </c>
    </row>
    <row r="175" spans="1:18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>'Input-Accounts'!$D175</f>
        <v>1.1100338698547307</v>
      </c>
      <c r="E175" s="14">
        <f t="shared" si="37"/>
        <v>0</v>
      </c>
      <c r="F175" s="3" t="str">
        <f>IF(D175=0,"-",IF('Input-Accounts'!$E175&lt;&gt;0,'Input-Accounts'!$E175,'Input-Accounts'!$F175))</f>
        <v>TRANSMISSION</v>
      </c>
      <c r="G175" s="14">
        <f>IF($D175=0,0,$D175*
IFERROR(INDEX(G$320:G$343,MATCH($F175,$B$320:$B$343,0))/INDEX($D$320:$D$343,MATCH($F175,$B$320:$B$343,0)),
INDEX('Input-Allocators'!D$9:D$17,MATCH($F175,'Input-Allocators'!$B$9:$B$17,0)))
)</f>
        <v>0</v>
      </c>
      <c r="H175" s="14">
        <f>IF($D175=0,0,$D175*
IFERROR(INDEX(H$320:H$343,MATCH($F175,$B$320:$B$343,0))/INDEX($D$320:$D$343,MATCH($F175,$B$320:$B$343,0)),
INDEX('Input-Allocators'!E$9:E$17,MATCH($F175,'Input-Allocators'!$B$9:$B$17,0)))
)</f>
        <v>1.1100338698547307</v>
      </c>
      <c r="I175" s="14">
        <f>IF($D175=0,0,$D175*
IFERROR(INDEX(I$320:I$343,MATCH($F175,$B$320:$B$343,0))/INDEX($D$320:$D$343,MATCH($F175,$B$320:$B$343,0)),
INDEX('Input-Allocators'!F$9:F$17,MATCH($F175,'Input-Allocators'!$B$9:$B$17,0)))
)</f>
        <v>0</v>
      </c>
      <c r="J175" s="14">
        <f>IF($D175=0,0,$D175*
IFERROR(INDEX(J$320:J$343,MATCH($F175,$B$320:$B$343,0))/INDEX($D$320:$D$343,MATCH($F175,$B$320:$B$343,0)),
INDEX('Input-Allocators'!G$9:G$17,MATCH($F175,'Input-Allocators'!$B$9:$B$17,0)))
)</f>
        <v>0</v>
      </c>
      <c r="K175" s="14">
        <f>IF($D175=0,0,$D175*
IFERROR(INDEX(K$320:K$343,MATCH($F175,$B$320:$B$343,0))/INDEX($D$320:$D$343,MATCH($F175,$B$320:$B$343,0)),
INDEX('Input-Allocators'!H$9:H$17,MATCH($F175,'Input-Allocators'!$B$9:$B$17,0)))
)</f>
        <v>0</v>
      </c>
      <c r="L175" s="14">
        <f>IF($D175=0,0,$D175*
IFERROR(INDEX(L$320:L$343,MATCH($F175,$B$320:$B$343,0))/INDEX($D$320:$D$343,MATCH($F175,$B$320:$B$343,0)),
INDEX('Input-Allocators'!I$9:I$17,MATCH($F175,'Input-Allocators'!$B$9:$B$17,0)))
)</f>
        <v>0</v>
      </c>
      <c r="M175" s="14">
        <f>IF($D175=0,0,$D175*
IFERROR(INDEX(M$320:M$343,MATCH($F175,$B$320:$B$343,0))/INDEX($D$320:$D$343,MATCH($F175,$B$320:$B$343,0)),
INDEX('Input-Allocators'!J$9:J$17,MATCH($F175,'Input-Allocators'!$B$9:$B$17,0)))
)</f>
        <v>0</v>
      </c>
      <c r="N175" s="14">
        <f>IF($D175=0,0,$D175*
IFERROR(INDEX(N$320:N$343,MATCH($F175,$B$320:$B$343,0))/INDEX($D$320:$D$343,MATCH($F175,$B$320:$B$343,0)),
INDEX('Input-Allocators'!K$9:K$17,MATCH($F175,'Input-Allocators'!$B$9:$B$17,0)))
)</f>
        <v>0</v>
      </c>
      <c r="O175" s="14">
        <f>IF($D175=0,0,$D175*
IFERROR(INDEX(O$320:O$343,MATCH($F175,$B$320:$B$343,0))/INDEX($D$320:$D$343,MATCH($F175,$B$320:$B$343,0)),
INDEX('Input-Allocators'!L$9:L$17,MATCH($F175,'Input-Allocators'!$B$9:$B$17,0)))
)</f>
        <v>0</v>
      </c>
      <c r="P175" s="14">
        <f>IF($D175=0,0,$D175*
IFERROR(INDEX(P$320:P$343,MATCH($F175,$B$320:$B$343,0))/INDEX($D$320:$D$343,MATCH($F175,$B$320:$B$343,0)),
INDEX('Input-Allocators'!M$9:M$17,MATCH($F175,'Input-Allocators'!$B$9:$B$17,0)))
)</f>
        <v>0</v>
      </c>
      <c r="Q175" s="14">
        <f>IF($D175=0,0,$D175*
IFERROR(INDEX(Q$320:Q$343,MATCH($F175,$B$320:$B$343,0))/INDEX($D$320:$D$343,MATCH($F175,$B$320:$B$343,0)),
INDEX('Input-Allocators'!N$9:N$17,MATCH($F175,'Input-Allocators'!$B$9:$B$17,0)))
)</f>
        <v>0</v>
      </c>
      <c r="R175" s="14">
        <f>IF($D175=0,0,$D175*
IFERROR(INDEX(R$320:R$343,MATCH($F175,$B$320:$B$343,0))/INDEX($D$320:$D$343,MATCH($F175,$B$320:$B$343,0)),
INDEX('Input-Allocators'!O$9:O$17,MATCH($F175,'Input-Allocators'!$B$9:$B$17,0)))
)</f>
        <v>0</v>
      </c>
    </row>
    <row r="176" spans="1:18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>'Input-Accounts'!$D176</f>
        <v>0</v>
      </c>
      <c r="E176" s="14">
        <f t="shared" si="37"/>
        <v>0</v>
      </c>
      <c r="F176" s="3" t="str">
        <f>IF(D176=0,"-",IF('Input-Accounts'!$E176&lt;&gt;0,'Input-Accounts'!$E176,'Input-Accounts'!$F176))</f>
        <v>-</v>
      </c>
      <c r="G176" s="14">
        <f>IF($D176=0,0,$D176*
IFERROR(INDEX(G$320:G$343,MATCH($F176,$B$320:$B$343,0))/INDEX($D$320:$D$343,MATCH($F176,$B$320:$B$343,0)),
INDEX('Input-Allocators'!D$9:D$17,MATCH($F176,'Input-Allocators'!$B$9:$B$17,0)))
)</f>
        <v>0</v>
      </c>
      <c r="H176" s="14">
        <f>IF($D176=0,0,$D176*
IFERROR(INDEX(H$320:H$343,MATCH($F176,$B$320:$B$343,0))/INDEX($D$320:$D$343,MATCH($F176,$B$320:$B$343,0)),
INDEX('Input-Allocators'!E$9:E$17,MATCH($F176,'Input-Allocators'!$B$9:$B$17,0)))
)</f>
        <v>0</v>
      </c>
      <c r="I176" s="14">
        <f>IF($D176=0,0,$D176*
IFERROR(INDEX(I$320:I$343,MATCH($F176,$B$320:$B$343,0))/INDEX($D$320:$D$343,MATCH($F176,$B$320:$B$343,0)),
INDEX('Input-Allocators'!F$9:F$17,MATCH($F176,'Input-Allocators'!$B$9:$B$17,0)))
)</f>
        <v>0</v>
      </c>
      <c r="J176" s="14">
        <f>IF($D176=0,0,$D176*
IFERROR(INDEX(J$320:J$343,MATCH($F176,$B$320:$B$343,0))/INDEX($D$320:$D$343,MATCH($F176,$B$320:$B$343,0)),
INDEX('Input-Allocators'!G$9:G$17,MATCH($F176,'Input-Allocators'!$B$9:$B$17,0)))
)</f>
        <v>0</v>
      </c>
      <c r="K176" s="14">
        <f>IF($D176=0,0,$D176*
IFERROR(INDEX(K$320:K$343,MATCH($F176,$B$320:$B$343,0))/INDEX($D$320:$D$343,MATCH($F176,$B$320:$B$343,0)),
INDEX('Input-Allocators'!H$9:H$17,MATCH($F176,'Input-Allocators'!$B$9:$B$17,0)))
)</f>
        <v>0</v>
      </c>
      <c r="L176" s="14">
        <f>IF($D176=0,0,$D176*
IFERROR(INDEX(L$320:L$343,MATCH($F176,$B$320:$B$343,0))/INDEX($D$320:$D$343,MATCH($F176,$B$320:$B$343,0)),
INDEX('Input-Allocators'!I$9:I$17,MATCH($F176,'Input-Allocators'!$B$9:$B$17,0)))
)</f>
        <v>0</v>
      </c>
      <c r="M176" s="14">
        <f>IF($D176=0,0,$D176*
IFERROR(INDEX(M$320:M$343,MATCH($F176,$B$320:$B$343,0))/INDEX($D$320:$D$343,MATCH($F176,$B$320:$B$343,0)),
INDEX('Input-Allocators'!J$9:J$17,MATCH($F176,'Input-Allocators'!$B$9:$B$17,0)))
)</f>
        <v>0</v>
      </c>
      <c r="N176" s="14">
        <f>IF($D176=0,0,$D176*
IFERROR(INDEX(N$320:N$343,MATCH($F176,$B$320:$B$343,0))/INDEX($D$320:$D$343,MATCH($F176,$B$320:$B$343,0)),
INDEX('Input-Allocators'!K$9:K$17,MATCH($F176,'Input-Allocators'!$B$9:$B$17,0)))
)</f>
        <v>0</v>
      </c>
      <c r="O176" s="14">
        <f>IF($D176=0,0,$D176*
IFERROR(INDEX(O$320:O$343,MATCH($F176,$B$320:$B$343,0))/INDEX($D$320:$D$343,MATCH($F176,$B$320:$B$343,0)),
INDEX('Input-Allocators'!L$9:L$17,MATCH($F176,'Input-Allocators'!$B$9:$B$17,0)))
)</f>
        <v>0</v>
      </c>
      <c r="P176" s="14">
        <f>IF($D176=0,0,$D176*
IFERROR(INDEX(P$320:P$343,MATCH($F176,$B$320:$B$343,0))/INDEX($D$320:$D$343,MATCH($F176,$B$320:$B$343,0)),
INDEX('Input-Allocators'!M$9:M$17,MATCH($F176,'Input-Allocators'!$B$9:$B$17,0)))
)</f>
        <v>0</v>
      </c>
      <c r="Q176" s="14">
        <f>IF($D176=0,0,$D176*
IFERROR(INDEX(Q$320:Q$343,MATCH($F176,$B$320:$B$343,0))/INDEX($D$320:$D$343,MATCH($F176,$B$320:$B$343,0)),
INDEX('Input-Allocators'!N$9:N$17,MATCH($F176,'Input-Allocators'!$B$9:$B$17,0)))
)</f>
        <v>0</v>
      </c>
      <c r="R176" s="14">
        <f>IF($D176=0,0,$D176*
IFERROR(INDEX(R$320:R$343,MATCH($F176,$B$320:$B$343,0))/INDEX($D$320:$D$343,MATCH($F176,$B$320:$B$343,0)),
INDEX('Input-Allocators'!O$9:O$17,MATCH($F176,'Input-Allocators'!$B$9:$B$17,0)))
)</f>
        <v>0</v>
      </c>
    </row>
    <row r="177" spans="1:19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>'Input-Accounts'!$D177</f>
        <v>0</v>
      </c>
      <c r="E177" s="14">
        <f t="shared" si="37"/>
        <v>0</v>
      </c>
      <c r="F177" s="3" t="str">
        <f>IF(D177=0,"-",IF('Input-Accounts'!$E177&lt;&gt;0,'Input-Accounts'!$E177,'Input-Accounts'!$F177))</f>
        <v>-</v>
      </c>
      <c r="G177" s="14">
        <f>IF($D177=0,0,$D177*
IFERROR(INDEX(G$320:G$343,MATCH($F177,$B$320:$B$343,0))/INDEX($D$320:$D$343,MATCH($F177,$B$320:$B$343,0)),
INDEX('Input-Allocators'!D$9:D$17,MATCH($F177,'Input-Allocators'!$B$9:$B$17,0)))
)</f>
        <v>0</v>
      </c>
      <c r="H177" s="14">
        <f>IF($D177=0,0,$D177*
IFERROR(INDEX(H$320:H$343,MATCH($F177,$B$320:$B$343,0))/INDEX($D$320:$D$343,MATCH($F177,$B$320:$B$343,0)),
INDEX('Input-Allocators'!E$9:E$17,MATCH($F177,'Input-Allocators'!$B$9:$B$17,0)))
)</f>
        <v>0</v>
      </c>
      <c r="I177" s="14">
        <f>IF($D177=0,0,$D177*
IFERROR(INDEX(I$320:I$343,MATCH($F177,$B$320:$B$343,0))/INDEX($D$320:$D$343,MATCH($F177,$B$320:$B$343,0)),
INDEX('Input-Allocators'!F$9:F$17,MATCH($F177,'Input-Allocators'!$B$9:$B$17,0)))
)</f>
        <v>0</v>
      </c>
      <c r="J177" s="14">
        <f>IF($D177=0,0,$D177*
IFERROR(INDEX(J$320:J$343,MATCH($F177,$B$320:$B$343,0))/INDEX($D$320:$D$343,MATCH($F177,$B$320:$B$343,0)),
INDEX('Input-Allocators'!G$9:G$17,MATCH($F177,'Input-Allocators'!$B$9:$B$17,0)))
)</f>
        <v>0</v>
      </c>
      <c r="K177" s="14">
        <f>IF($D177=0,0,$D177*
IFERROR(INDEX(K$320:K$343,MATCH($F177,$B$320:$B$343,0))/INDEX($D$320:$D$343,MATCH($F177,$B$320:$B$343,0)),
INDEX('Input-Allocators'!H$9:H$17,MATCH($F177,'Input-Allocators'!$B$9:$B$17,0)))
)</f>
        <v>0</v>
      </c>
      <c r="L177" s="14">
        <f>IF($D177=0,0,$D177*
IFERROR(INDEX(L$320:L$343,MATCH($F177,$B$320:$B$343,0))/INDEX($D$320:$D$343,MATCH($F177,$B$320:$B$343,0)),
INDEX('Input-Allocators'!I$9:I$17,MATCH($F177,'Input-Allocators'!$B$9:$B$17,0)))
)</f>
        <v>0</v>
      </c>
      <c r="M177" s="14">
        <f>IF($D177=0,0,$D177*
IFERROR(INDEX(M$320:M$343,MATCH($F177,$B$320:$B$343,0))/INDEX($D$320:$D$343,MATCH($F177,$B$320:$B$343,0)),
INDEX('Input-Allocators'!J$9:J$17,MATCH($F177,'Input-Allocators'!$B$9:$B$17,0)))
)</f>
        <v>0</v>
      </c>
      <c r="N177" s="14">
        <f>IF($D177=0,0,$D177*
IFERROR(INDEX(N$320:N$343,MATCH($F177,$B$320:$B$343,0))/INDEX($D$320:$D$343,MATCH($F177,$B$320:$B$343,0)),
INDEX('Input-Allocators'!K$9:K$17,MATCH($F177,'Input-Allocators'!$B$9:$B$17,0)))
)</f>
        <v>0</v>
      </c>
      <c r="O177" s="14">
        <f>IF($D177=0,0,$D177*
IFERROR(INDEX(O$320:O$343,MATCH($F177,$B$320:$B$343,0))/INDEX($D$320:$D$343,MATCH($F177,$B$320:$B$343,0)),
INDEX('Input-Allocators'!L$9:L$17,MATCH($F177,'Input-Allocators'!$B$9:$B$17,0)))
)</f>
        <v>0</v>
      </c>
      <c r="P177" s="14">
        <f>IF($D177=0,0,$D177*
IFERROR(INDEX(P$320:P$343,MATCH($F177,$B$320:$B$343,0))/INDEX($D$320:$D$343,MATCH($F177,$B$320:$B$343,0)),
INDEX('Input-Allocators'!M$9:M$17,MATCH($F177,'Input-Allocators'!$B$9:$B$17,0)))
)</f>
        <v>0</v>
      </c>
      <c r="Q177" s="14">
        <f>IF($D177=0,0,$D177*
IFERROR(INDEX(Q$320:Q$343,MATCH($F177,$B$320:$B$343,0))/INDEX($D$320:$D$343,MATCH($F177,$B$320:$B$343,0)),
INDEX('Input-Allocators'!N$9:N$17,MATCH($F177,'Input-Allocators'!$B$9:$B$17,0)))
)</f>
        <v>0</v>
      </c>
      <c r="R177" s="14">
        <f>IF($D177=0,0,$D177*
IFERROR(INDEX(R$320:R$343,MATCH($F177,$B$320:$B$343,0))/INDEX($D$320:$D$343,MATCH($F177,$B$320:$B$343,0)),
INDEX('Input-Allocators'!O$9:O$17,MATCH($F177,'Input-Allocators'!$B$9:$B$17,0)))
)</f>
        <v>0</v>
      </c>
    </row>
    <row r="178" spans="1:19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>'Input-Accounts'!$D178</f>
        <v>869.66899889479566</v>
      </c>
      <c r="E178" s="14">
        <f t="shared" si="37"/>
        <v>0</v>
      </c>
      <c r="F178" s="3" t="str">
        <f>IF(D178=0,"-",IF('Input-Accounts'!$E178&lt;&gt;0,'Input-Accounts'!$E178,'Input-Accounts'!$F178))</f>
        <v>TRANSMISSION</v>
      </c>
      <c r="G178" s="14">
        <f>IF($D178=0,0,$D178*
IFERROR(INDEX(G$320:G$343,MATCH($F178,$B$320:$B$343,0))/INDEX($D$320:$D$343,MATCH($F178,$B$320:$B$343,0)),
INDEX('Input-Allocators'!D$9:D$17,MATCH($F178,'Input-Allocators'!$B$9:$B$17,0)))
)</f>
        <v>0</v>
      </c>
      <c r="H178" s="14">
        <f>IF($D178=0,0,$D178*
IFERROR(INDEX(H$320:H$343,MATCH($F178,$B$320:$B$343,0))/INDEX($D$320:$D$343,MATCH($F178,$B$320:$B$343,0)),
INDEX('Input-Allocators'!E$9:E$17,MATCH($F178,'Input-Allocators'!$B$9:$B$17,0)))
)</f>
        <v>869.66899889479566</v>
      </c>
      <c r="I178" s="14">
        <f>IF($D178=0,0,$D178*
IFERROR(INDEX(I$320:I$343,MATCH($F178,$B$320:$B$343,0))/INDEX($D$320:$D$343,MATCH($F178,$B$320:$B$343,0)),
INDEX('Input-Allocators'!F$9:F$17,MATCH($F178,'Input-Allocators'!$B$9:$B$17,0)))
)</f>
        <v>0</v>
      </c>
      <c r="J178" s="14">
        <f>IF($D178=0,0,$D178*
IFERROR(INDEX(J$320:J$343,MATCH($F178,$B$320:$B$343,0))/INDEX($D$320:$D$343,MATCH($F178,$B$320:$B$343,0)),
INDEX('Input-Allocators'!G$9:G$17,MATCH($F178,'Input-Allocators'!$B$9:$B$17,0)))
)</f>
        <v>0</v>
      </c>
      <c r="K178" s="14">
        <f>IF($D178=0,0,$D178*
IFERROR(INDEX(K$320:K$343,MATCH($F178,$B$320:$B$343,0))/INDEX($D$320:$D$343,MATCH($F178,$B$320:$B$343,0)),
INDEX('Input-Allocators'!H$9:H$17,MATCH($F178,'Input-Allocators'!$B$9:$B$17,0)))
)</f>
        <v>0</v>
      </c>
      <c r="L178" s="14">
        <f>IF($D178=0,0,$D178*
IFERROR(INDEX(L$320:L$343,MATCH($F178,$B$320:$B$343,0))/INDEX($D$320:$D$343,MATCH($F178,$B$320:$B$343,0)),
INDEX('Input-Allocators'!I$9:I$17,MATCH($F178,'Input-Allocators'!$B$9:$B$17,0)))
)</f>
        <v>0</v>
      </c>
      <c r="M178" s="14">
        <f>IF($D178=0,0,$D178*
IFERROR(INDEX(M$320:M$343,MATCH($F178,$B$320:$B$343,0))/INDEX($D$320:$D$343,MATCH($F178,$B$320:$B$343,0)),
INDEX('Input-Allocators'!J$9:J$17,MATCH($F178,'Input-Allocators'!$B$9:$B$17,0)))
)</f>
        <v>0</v>
      </c>
      <c r="N178" s="14">
        <f>IF($D178=0,0,$D178*
IFERROR(INDEX(N$320:N$343,MATCH($F178,$B$320:$B$343,0))/INDEX($D$320:$D$343,MATCH($F178,$B$320:$B$343,0)),
INDEX('Input-Allocators'!K$9:K$17,MATCH($F178,'Input-Allocators'!$B$9:$B$17,0)))
)</f>
        <v>0</v>
      </c>
      <c r="O178" s="14">
        <f>IF($D178=0,0,$D178*
IFERROR(INDEX(O$320:O$343,MATCH($F178,$B$320:$B$343,0))/INDEX($D$320:$D$343,MATCH($F178,$B$320:$B$343,0)),
INDEX('Input-Allocators'!L$9:L$17,MATCH($F178,'Input-Allocators'!$B$9:$B$17,0)))
)</f>
        <v>0</v>
      </c>
      <c r="P178" s="14">
        <f>IF($D178=0,0,$D178*
IFERROR(INDEX(P$320:P$343,MATCH($F178,$B$320:$B$343,0))/INDEX($D$320:$D$343,MATCH($F178,$B$320:$B$343,0)),
INDEX('Input-Allocators'!M$9:M$17,MATCH($F178,'Input-Allocators'!$B$9:$B$17,0)))
)</f>
        <v>0</v>
      </c>
      <c r="Q178" s="14">
        <f>IF($D178=0,0,$D178*
IFERROR(INDEX(Q$320:Q$343,MATCH($F178,$B$320:$B$343,0))/INDEX($D$320:$D$343,MATCH($F178,$B$320:$B$343,0)),
INDEX('Input-Allocators'!N$9:N$17,MATCH($F178,'Input-Allocators'!$B$9:$B$17,0)))
)</f>
        <v>0</v>
      </c>
      <c r="R178" s="14">
        <f>IF($D178=0,0,$D178*
IFERROR(INDEX(R$320:R$343,MATCH($F178,$B$320:$B$343,0))/INDEX($D$320:$D$343,MATCH($F178,$B$320:$B$343,0)),
INDEX('Input-Allocators'!O$9:O$17,MATCH($F178,'Input-Allocators'!$B$9:$B$17,0)))
)</f>
        <v>0</v>
      </c>
    </row>
    <row r="179" spans="1:19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>'Input-Accounts'!$D179</f>
        <v>77.742428138020159</v>
      </c>
      <c r="E179" s="14">
        <f t="shared" si="37"/>
        <v>0</v>
      </c>
      <c r="F179" s="3" t="str">
        <f>IF(D179=0,"-",IF('Input-Accounts'!$E179&lt;&gt;0,'Input-Accounts'!$E179,'Input-Accounts'!$F179))</f>
        <v>TRANSMISSION</v>
      </c>
      <c r="G179" s="14">
        <f>IF($D179=0,0,$D179*
IFERROR(INDEX(G$320:G$343,MATCH($F179,$B$320:$B$343,0))/INDEX($D$320:$D$343,MATCH($F179,$B$320:$B$343,0)),
INDEX('Input-Allocators'!D$9:D$17,MATCH($F179,'Input-Allocators'!$B$9:$B$17,0)))
)</f>
        <v>0</v>
      </c>
      <c r="H179" s="14">
        <f>IF($D179=0,0,$D179*
IFERROR(INDEX(H$320:H$343,MATCH($F179,$B$320:$B$343,0))/INDEX($D$320:$D$343,MATCH($F179,$B$320:$B$343,0)),
INDEX('Input-Allocators'!E$9:E$17,MATCH($F179,'Input-Allocators'!$B$9:$B$17,0)))
)</f>
        <v>77.742428138020159</v>
      </c>
      <c r="I179" s="14">
        <f>IF($D179=0,0,$D179*
IFERROR(INDEX(I$320:I$343,MATCH($F179,$B$320:$B$343,0))/INDEX($D$320:$D$343,MATCH($F179,$B$320:$B$343,0)),
INDEX('Input-Allocators'!F$9:F$17,MATCH($F179,'Input-Allocators'!$B$9:$B$17,0)))
)</f>
        <v>0</v>
      </c>
      <c r="J179" s="14">
        <f>IF($D179=0,0,$D179*
IFERROR(INDEX(J$320:J$343,MATCH($F179,$B$320:$B$343,0))/INDEX($D$320:$D$343,MATCH($F179,$B$320:$B$343,0)),
INDEX('Input-Allocators'!G$9:G$17,MATCH($F179,'Input-Allocators'!$B$9:$B$17,0)))
)</f>
        <v>0</v>
      </c>
      <c r="K179" s="14">
        <f>IF($D179=0,0,$D179*
IFERROR(INDEX(K$320:K$343,MATCH($F179,$B$320:$B$343,0))/INDEX($D$320:$D$343,MATCH($F179,$B$320:$B$343,0)),
INDEX('Input-Allocators'!H$9:H$17,MATCH($F179,'Input-Allocators'!$B$9:$B$17,0)))
)</f>
        <v>0</v>
      </c>
      <c r="L179" s="14">
        <f>IF($D179=0,0,$D179*
IFERROR(INDEX(L$320:L$343,MATCH($F179,$B$320:$B$343,0))/INDEX($D$320:$D$343,MATCH($F179,$B$320:$B$343,0)),
INDEX('Input-Allocators'!I$9:I$17,MATCH($F179,'Input-Allocators'!$B$9:$B$17,0)))
)</f>
        <v>0</v>
      </c>
      <c r="M179" s="14">
        <f>IF($D179=0,0,$D179*
IFERROR(INDEX(M$320:M$343,MATCH($F179,$B$320:$B$343,0))/INDEX($D$320:$D$343,MATCH($F179,$B$320:$B$343,0)),
INDEX('Input-Allocators'!J$9:J$17,MATCH($F179,'Input-Allocators'!$B$9:$B$17,0)))
)</f>
        <v>0</v>
      </c>
      <c r="N179" s="14">
        <f>IF($D179=0,0,$D179*
IFERROR(INDEX(N$320:N$343,MATCH($F179,$B$320:$B$343,0))/INDEX($D$320:$D$343,MATCH($F179,$B$320:$B$343,0)),
INDEX('Input-Allocators'!K$9:K$17,MATCH($F179,'Input-Allocators'!$B$9:$B$17,0)))
)</f>
        <v>0</v>
      </c>
      <c r="O179" s="14">
        <f>IF($D179=0,0,$D179*
IFERROR(INDEX(O$320:O$343,MATCH($F179,$B$320:$B$343,0))/INDEX($D$320:$D$343,MATCH($F179,$B$320:$B$343,0)),
INDEX('Input-Allocators'!L$9:L$17,MATCH($F179,'Input-Allocators'!$B$9:$B$17,0)))
)</f>
        <v>0</v>
      </c>
      <c r="P179" s="14">
        <f>IF($D179=0,0,$D179*
IFERROR(INDEX(P$320:P$343,MATCH($F179,$B$320:$B$343,0))/INDEX($D$320:$D$343,MATCH($F179,$B$320:$B$343,0)),
INDEX('Input-Allocators'!M$9:M$17,MATCH($F179,'Input-Allocators'!$B$9:$B$17,0)))
)</f>
        <v>0</v>
      </c>
      <c r="Q179" s="14">
        <f>IF($D179=0,0,$D179*
IFERROR(INDEX(Q$320:Q$343,MATCH($F179,$B$320:$B$343,0))/INDEX($D$320:$D$343,MATCH($F179,$B$320:$B$343,0)),
INDEX('Input-Allocators'!N$9:N$17,MATCH($F179,'Input-Allocators'!$B$9:$B$17,0)))
)</f>
        <v>0</v>
      </c>
      <c r="R179" s="14">
        <f>IF($D179=0,0,$D179*
IFERROR(INDEX(R$320:R$343,MATCH($F179,$B$320:$B$343,0))/INDEX($D$320:$D$343,MATCH($F179,$B$320:$B$343,0)),
INDEX('Input-Allocators'!O$9:O$17,MATCH($F179,'Input-Allocators'!$B$9:$B$17,0)))
)</f>
        <v>0</v>
      </c>
    </row>
    <row r="180" spans="1:19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>'Input-Accounts'!$D180</f>
        <v>33085.998369832574</v>
      </c>
      <c r="E180" s="14">
        <f t="shared" si="37"/>
        <v>0</v>
      </c>
      <c r="F180" s="3" t="str">
        <f>IF(D180=0,"-",IF('Input-Accounts'!$E180&lt;&gt;0,'Input-Accounts'!$E180,'Input-Accounts'!$F180))</f>
        <v>GAS SUPPLY</v>
      </c>
      <c r="G180" s="14">
        <f>IF($D180=0,0,$D180*
IFERROR(INDEX(G$320:G$343,MATCH($F180,$B$320:$B$343,0))/INDEX($D$320:$D$343,MATCH($F180,$B$320:$B$343,0)),
INDEX('Input-Allocators'!D$9:D$17,MATCH($F180,'Input-Allocators'!$B$9:$B$17,0)))
)</f>
        <v>0</v>
      </c>
      <c r="H180" s="14">
        <f>IF($D180=0,0,$D180*
IFERROR(INDEX(H$320:H$343,MATCH($F180,$B$320:$B$343,0))/INDEX($D$320:$D$343,MATCH($F180,$B$320:$B$343,0)),
INDEX('Input-Allocators'!E$9:E$17,MATCH($F180,'Input-Allocators'!$B$9:$B$17,0)))
)</f>
        <v>0</v>
      </c>
      <c r="I180" s="14">
        <f>IF($D180=0,0,$D180*
IFERROR(INDEX(I$320:I$343,MATCH($F180,$B$320:$B$343,0))/INDEX($D$320:$D$343,MATCH($F180,$B$320:$B$343,0)),
INDEX('Input-Allocators'!F$9:F$17,MATCH($F180,'Input-Allocators'!$B$9:$B$17,0)))
)</f>
        <v>0</v>
      </c>
      <c r="J180" s="14">
        <f>IF($D180=0,0,$D180*
IFERROR(INDEX(J$320:J$343,MATCH($F180,$B$320:$B$343,0))/INDEX($D$320:$D$343,MATCH($F180,$B$320:$B$343,0)),
INDEX('Input-Allocators'!G$9:G$17,MATCH($F180,'Input-Allocators'!$B$9:$B$17,0)))
)</f>
        <v>0</v>
      </c>
      <c r="K180" s="14">
        <f>IF($D180=0,0,$D180*
IFERROR(INDEX(K$320:K$343,MATCH($F180,$B$320:$B$343,0))/INDEX($D$320:$D$343,MATCH($F180,$B$320:$B$343,0)),
INDEX('Input-Allocators'!H$9:H$17,MATCH($F180,'Input-Allocators'!$B$9:$B$17,0)))
)</f>
        <v>33085.998369832574</v>
      </c>
      <c r="L180" s="14">
        <f>IF($D180=0,0,$D180*
IFERROR(INDEX(L$320:L$343,MATCH($F180,$B$320:$B$343,0))/INDEX($D$320:$D$343,MATCH($F180,$B$320:$B$343,0)),
INDEX('Input-Allocators'!I$9:I$17,MATCH($F180,'Input-Allocators'!$B$9:$B$17,0)))
)</f>
        <v>0</v>
      </c>
      <c r="M180" s="14">
        <f>IF($D180=0,0,$D180*
IFERROR(INDEX(M$320:M$343,MATCH($F180,$B$320:$B$343,0))/INDEX($D$320:$D$343,MATCH($F180,$B$320:$B$343,0)),
INDEX('Input-Allocators'!J$9:J$17,MATCH($F180,'Input-Allocators'!$B$9:$B$17,0)))
)</f>
        <v>0</v>
      </c>
      <c r="N180" s="14">
        <f>IF($D180=0,0,$D180*
IFERROR(INDEX(N$320:N$343,MATCH($F180,$B$320:$B$343,0))/INDEX($D$320:$D$343,MATCH($F180,$B$320:$B$343,0)),
INDEX('Input-Allocators'!K$9:K$17,MATCH($F180,'Input-Allocators'!$B$9:$B$17,0)))
)</f>
        <v>0</v>
      </c>
      <c r="O180" s="14">
        <f>IF($D180=0,0,$D180*
IFERROR(INDEX(O$320:O$343,MATCH($F180,$B$320:$B$343,0))/INDEX($D$320:$D$343,MATCH($F180,$B$320:$B$343,0)),
INDEX('Input-Allocators'!L$9:L$17,MATCH($F180,'Input-Allocators'!$B$9:$B$17,0)))
)</f>
        <v>0</v>
      </c>
      <c r="P180" s="14">
        <f>IF($D180=0,0,$D180*
IFERROR(INDEX(P$320:P$343,MATCH($F180,$B$320:$B$343,0))/INDEX($D$320:$D$343,MATCH($F180,$B$320:$B$343,0)),
INDEX('Input-Allocators'!M$9:M$17,MATCH($F180,'Input-Allocators'!$B$9:$B$17,0)))
)</f>
        <v>0</v>
      </c>
      <c r="Q180" s="14">
        <f>IF($D180=0,0,$D180*
IFERROR(INDEX(Q$320:Q$343,MATCH($F180,$B$320:$B$343,0))/INDEX($D$320:$D$343,MATCH($F180,$B$320:$B$343,0)),
INDEX('Input-Allocators'!N$9:N$17,MATCH($F180,'Input-Allocators'!$B$9:$B$17,0)))
)</f>
        <v>0</v>
      </c>
      <c r="R180" s="14">
        <f>IF($D180=0,0,$D180*
IFERROR(INDEX(R$320:R$343,MATCH($F180,$B$320:$B$343,0))/INDEX($D$320:$D$343,MATCH($F180,$B$320:$B$343,0)),
INDEX('Input-Allocators'!O$9:O$17,MATCH($F180,'Input-Allocators'!$B$9:$B$17,0)))
)</f>
        <v>0</v>
      </c>
    </row>
    <row r="181" spans="1:19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>'Input-Accounts'!$D181</f>
        <v>17.174186760966894</v>
      </c>
      <c r="E181" s="14">
        <f t="shared" si="37"/>
        <v>0</v>
      </c>
      <c r="F181" s="3" t="str">
        <f>IF(D181=0,"-",IF('Input-Accounts'!$E181&lt;&gt;0,'Input-Accounts'!$E181,'Input-Accounts'!$F181))</f>
        <v>TRANSMISSION</v>
      </c>
      <c r="G181" s="14">
        <f>IF($D181=0,0,$D181*
IFERROR(INDEX(G$320:G$343,MATCH($F181,$B$320:$B$343,0))/INDEX($D$320:$D$343,MATCH($F181,$B$320:$B$343,0)),
INDEX('Input-Allocators'!D$9:D$17,MATCH($F181,'Input-Allocators'!$B$9:$B$17,0)))
)</f>
        <v>0</v>
      </c>
      <c r="H181" s="14">
        <f>IF($D181=0,0,$D181*
IFERROR(INDEX(H$320:H$343,MATCH($F181,$B$320:$B$343,0))/INDEX($D$320:$D$343,MATCH($F181,$B$320:$B$343,0)),
INDEX('Input-Allocators'!E$9:E$17,MATCH($F181,'Input-Allocators'!$B$9:$B$17,0)))
)</f>
        <v>17.174186760966894</v>
      </c>
      <c r="I181" s="14">
        <f>IF($D181=0,0,$D181*
IFERROR(INDEX(I$320:I$343,MATCH($F181,$B$320:$B$343,0))/INDEX($D$320:$D$343,MATCH($F181,$B$320:$B$343,0)),
INDEX('Input-Allocators'!F$9:F$17,MATCH($F181,'Input-Allocators'!$B$9:$B$17,0)))
)</f>
        <v>0</v>
      </c>
      <c r="J181" s="14">
        <f>IF($D181=0,0,$D181*
IFERROR(INDEX(J$320:J$343,MATCH($F181,$B$320:$B$343,0))/INDEX($D$320:$D$343,MATCH($F181,$B$320:$B$343,0)),
INDEX('Input-Allocators'!G$9:G$17,MATCH($F181,'Input-Allocators'!$B$9:$B$17,0)))
)</f>
        <v>0</v>
      </c>
      <c r="K181" s="14">
        <f>IF($D181=0,0,$D181*
IFERROR(INDEX(K$320:K$343,MATCH($F181,$B$320:$B$343,0))/INDEX($D$320:$D$343,MATCH($F181,$B$320:$B$343,0)),
INDEX('Input-Allocators'!H$9:H$17,MATCH($F181,'Input-Allocators'!$B$9:$B$17,0)))
)</f>
        <v>0</v>
      </c>
      <c r="L181" s="14">
        <f>IF($D181=0,0,$D181*
IFERROR(INDEX(L$320:L$343,MATCH($F181,$B$320:$B$343,0))/INDEX($D$320:$D$343,MATCH($F181,$B$320:$B$343,0)),
INDEX('Input-Allocators'!I$9:I$17,MATCH($F181,'Input-Allocators'!$B$9:$B$17,0)))
)</f>
        <v>0</v>
      </c>
      <c r="M181" s="14">
        <f>IF($D181=0,0,$D181*
IFERROR(INDEX(M$320:M$343,MATCH($F181,$B$320:$B$343,0))/INDEX($D$320:$D$343,MATCH($F181,$B$320:$B$343,0)),
INDEX('Input-Allocators'!J$9:J$17,MATCH($F181,'Input-Allocators'!$B$9:$B$17,0)))
)</f>
        <v>0</v>
      </c>
      <c r="N181" s="14">
        <f>IF($D181=0,0,$D181*
IFERROR(INDEX(N$320:N$343,MATCH($F181,$B$320:$B$343,0))/INDEX($D$320:$D$343,MATCH($F181,$B$320:$B$343,0)),
INDEX('Input-Allocators'!K$9:K$17,MATCH($F181,'Input-Allocators'!$B$9:$B$17,0)))
)</f>
        <v>0</v>
      </c>
      <c r="O181" s="14">
        <f>IF($D181=0,0,$D181*
IFERROR(INDEX(O$320:O$343,MATCH($F181,$B$320:$B$343,0))/INDEX($D$320:$D$343,MATCH($F181,$B$320:$B$343,0)),
INDEX('Input-Allocators'!L$9:L$17,MATCH($F181,'Input-Allocators'!$B$9:$B$17,0)))
)</f>
        <v>0</v>
      </c>
      <c r="P181" s="14">
        <f>IF($D181=0,0,$D181*
IFERROR(INDEX(P$320:P$343,MATCH($F181,$B$320:$B$343,0))/INDEX($D$320:$D$343,MATCH($F181,$B$320:$B$343,0)),
INDEX('Input-Allocators'!M$9:M$17,MATCH($F181,'Input-Allocators'!$B$9:$B$17,0)))
)</f>
        <v>0</v>
      </c>
      <c r="Q181" s="14">
        <f>IF($D181=0,0,$D181*
IFERROR(INDEX(Q$320:Q$343,MATCH($F181,$B$320:$B$343,0))/INDEX($D$320:$D$343,MATCH($F181,$B$320:$B$343,0)),
INDEX('Input-Allocators'!N$9:N$17,MATCH($F181,'Input-Allocators'!$B$9:$B$17,0)))
)</f>
        <v>0</v>
      </c>
      <c r="R181" s="14">
        <f>IF($D181=0,0,$D181*
IFERROR(INDEX(R$320:R$343,MATCH($F181,$B$320:$B$343,0))/INDEX($D$320:$D$343,MATCH($F181,$B$320:$B$343,0)),
INDEX('Input-Allocators'!O$9:O$17,MATCH($F181,'Input-Allocators'!$B$9:$B$17,0)))
)</f>
        <v>0</v>
      </c>
    </row>
    <row r="182" spans="1:19" ht="17.25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>'Input-Accounts'!$D182</f>
        <v>7.2138000000000002E-3</v>
      </c>
      <c r="E182" s="14">
        <f t="shared" si="37"/>
        <v>0</v>
      </c>
      <c r="F182" s="3" t="str">
        <f>IF(D182=0,"-",IF('Input-Accounts'!$E182&lt;&gt;0,'Input-Accounts'!$E182,'Input-Accounts'!$F182))</f>
        <v>TRANSMISSION</v>
      </c>
      <c r="G182" s="14">
        <f>IF($D182=0,0,$D182*
IFERROR(INDEX(G$320:G$343,MATCH($F182,$B$320:$B$343,0))/INDEX($D$320:$D$343,MATCH($F182,$B$320:$B$343,0)),
INDEX('Input-Allocators'!D$9:D$17,MATCH($F182,'Input-Allocators'!$B$9:$B$17,0)))
)</f>
        <v>0</v>
      </c>
      <c r="H182" s="14">
        <f>IF($D182=0,0,$D182*
IFERROR(INDEX(H$320:H$343,MATCH($F182,$B$320:$B$343,0))/INDEX($D$320:$D$343,MATCH($F182,$B$320:$B$343,0)),
INDEX('Input-Allocators'!E$9:E$17,MATCH($F182,'Input-Allocators'!$B$9:$B$17,0)))
)</f>
        <v>7.2138000000000002E-3</v>
      </c>
      <c r="I182" s="14">
        <f>IF($D182=0,0,$D182*
IFERROR(INDEX(I$320:I$343,MATCH($F182,$B$320:$B$343,0))/INDEX($D$320:$D$343,MATCH($F182,$B$320:$B$343,0)),
INDEX('Input-Allocators'!F$9:F$17,MATCH($F182,'Input-Allocators'!$B$9:$B$17,0)))
)</f>
        <v>0</v>
      </c>
      <c r="J182" s="14">
        <f>IF($D182=0,0,$D182*
IFERROR(INDEX(J$320:J$343,MATCH($F182,$B$320:$B$343,0))/INDEX($D$320:$D$343,MATCH($F182,$B$320:$B$343,0)),
INDEX('Input-Allocators'!G$9:G$17,MATCH($F182,'Input-Allocators'!$B$9:$B$17,0)))
)</f>
        <v>0</v>
      </c>
      <c r="K182" s="14">
        <f>IF($D182=0,0,$D182*
IFERROR(INDEX(K$320:K$343,MATCH($F182,$B$320:$B$343,0))/INDEX($D$320:$D$343,MATCH($F182,$B$320:$B$343,0)),
INDEX('Input-Allocators'!H$9:H$17,MATCH($F182,'Input-Allocators'!$B$9:$B$17,0)))
)</f>
        <v>0</v>
      </c>
      <c r="L182" s="14">
        <f>IF($D182=0,0,$D182*
IFERROR(INDEX(L$320:L$343,MATCH($F182,$B$320:$B$343,0))/INDEX($D$320:$D$343,MATCH($F182,$B$320:$B$343,0)),
INDEX('Input-Allocators'!I$9:I$17,MATCH($F182,'Input-Allocators'!$B$9:$B$17,0)))
)</f>
        <v>0</v>
      </c>
      <c r="M182" s="14">
        <f>IF($D182=0,0,$D182*
IFERROR(INDEX(M$320:M$343,MATCH($F182,$B$320:$B$343,0))/INDEX($D$320:$D$343,MATCH($F182,$B$320:$B$343,0)),
INDEX('Input-Allocators'!J$9:J$17,MATCH($F182,'Input-Allocators'!$B$9:$B$17,0)))
)</f>
        <v>0</v>
      </c>
      <c r="N182" s="14">
        <f>IF($D182=0,0,$D182*
IFERROR(INDEX(N$320:N$343,MATCH($F182,$B$320:$B$343,0))/INDEX($D$320:$D$343,MATCH($F182,$B$320:$B$343,0)),
INDEX('Input-Allocators'!K$9:K$17,MATCH($F182,'Input-Allocators'!$B$9:$B$17,0)))
)</f>
        <v>0</v>
      </c>
      <c r="O182" s="14">
        <f>IF($D182=0,0,$D182*
IFERROR(INDEX(O$320:O$343,MATCH($F182,$B$320:$B$343,0))/INDEX($D$320:$D$343,MATCH($F182,$B$320:$B$343,0)),
INDEX('Input-Allocators'!L$9:L$17,MATCH($F182,'Input-Allocators'!$B$9:$B$17,0)))
)</f>
        <v>0</v>
      </c>
      <c r="P182" s="14">
        <f>IF($D182=0,0,$D182*
IFERROR(INDEX(P$320:P$343,MATCH($F182,$B$320:$B$343,0))/INDEX($D$320:$D$343,MATCH($F182,$B$320:$B$343,0)),
INDEX('Input-Allocators'!M$9:M$17,MATCH($F182,'Input-Allocators'!$B$9:$B$17,0)))
)</f>
        <v>0</v>
      </c>
      <c r="Q182" s="14">
        <f>IF($D182=0,0,$D182*
IFERROR(INDEX(Q$320:Q$343,MATCH($F182,$B$320:$B$343,0))/INDEX($D$320:$D$343,MATCH($F182,$B$320:$B$343,0)),
INDEX('Input-Allocators'!N$9:N$17,MATCH($F182,'Input-Allocators'!$B$9:$B$17,0)))
)</f>
        <v>0</v>
      </c>
      <c r="R182" s="14">
        <f>IF($D182=0,0,$D182*
IFERROR(INDEX(R$320:R$343,MATCH($F182,$B$320:$B$343,0))/INDEX($D$320:$D$343,MATCH($F182,$B$320:$B$343,0)),
INDEX('Input-Allocators'!O$9:O$17,MATCH($F182,'Input-Allocators'!$B$9:$B$17,0)))
)</f>
        <v>0</v>
      </c>
      <c r="S182" s="21"/>
    </row>
    <row r="183" spans="1:19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>SUBTOTAL(9,D172:D182)</f>
        <v>34069.268792541858</v>
      </c>
      <c r="E183" s="14">
        <f t="shared" ref="E183:E186" si="38">IFERROR(IF(D183="",0,IF(D183=0,0,IF(ABS(D183-SUM($G183:$R183))&lt;Check_Limit,0,1))),1)</f>
        <v>0</v>
      </c>
      <c r="G183" s="174">
        <f t="shared" ref="G183:R183" si="39">SUBTOTAL(9,G172:G182)</f>
        <v>0</v>
      </c>
      <c r="H183" s="174">
        <f t="shared" si="39"/>
        <v>983.27042270928325</v>
      </c>
      <c r="I183" s="174">
        <f t="shared" si="39"/>
        <v>0</v>
      </c>
      <c r="J183" s="174">
        <f t="shared" si="39"/>
        <v>0</v>
      </c>
      <c r="K183" s="174">
        <f t="shared" si="39"/>
        <v>33085.998369832574</v>
      </c>
      <c r="L183" s="174">
        <f t="shared" si="39"/>
        <v>0</v>
      </c>
      <c r="M183" s="174">
        <f t="shared" si="39"/>
        <v>0</v>
      </c>
      <c r="N183" s="174">
        <f t="shared" si="39"/>
        <v>0</v>
      </c>
      <c r="O183" s="174">
        <f t="shared" si="39"/>
        <v>0</v>
      </c>
      <c r="P183" s="174">
        <f t="shared" si="39"/>
        <v>0</v>
      </c>
      <c r="Q183" s="174">
        <f t="shared" si="39"/>
        <v>0</v>
      </c>
      <c r="R183" s="174">
        <f t="shared" si="39"/>
        <v>0</v>
      </c>
    </row>
    <row r="184" spans="1:19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C184" s="46" t="str">
        <f>IF(ISBLANK('Input-Accounts'!C184),"",'Input-Accounts'!C184)</f>
        <v/>
      </c>
      <c r="D184" s="14"/>
      <c r="E184" s="14">
        <f t="shared" si="38"/>
        <v>0</v>
      </c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1:19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C185" s="46" t="str">
        <f>IF(ISBLANK('Input-Accounts'!C185),"",'Input-Accounts'!C185)</f>
        <v/>
      </c>
      <c r="D185" s="14"/>
      <c r="E185" s="14">
        <f t="shared" si="38"/>
        <v>0</v>
      </c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1:19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>'Input-Accounts'!$D186</f>
        <v>0</v>
      </c>
      <c r="E186" s="14">
        <f t="shared" si="38"/>
        <v>0</v>
      </c>
      <c r="F186" s="3" t="str">
        <f>IF(D186=0,"-",IF('Input-Accounts'!$E186&lt;&gt;0,'Input-Accounts'!$E186,'Input-Accounts'!$F186))</f>
        <v>-</v>
      </c>
      <c r="G186" s="14">
        <f>IF($D186=0,0,$D186*
IFERROR(INDEX(G$320:G$343,MATCH($F186,$B$320:$B$343,0))/INDEX($D$320:$D$343,MATCH($F186,$B$320:$B$343,0)),
INDEX('Input-Allocators'!D$9:D$17,MATCH($F186,'Input-Allocators'!$B$9:$B$17,0)))
)</f>
        <v>0</v>
      </c>
      <c r="H186" s="14">
        <f>IF($D186=0,0,$D186*
IFERROR(INDEX(H$320:H$343,MATCH($F186,$B$320:$B$343,0))/INDEX($D$320:$D$343,MATCH($F186,$B$320:$B$343,0)),
INDEX('Input-Allocators'!E$9:E$17,MATCH($F186,'Input-Allocators'!$B$9:$B$17,0)))
)</f>
        <v>0</v>
      </c>
      <c r="I186" s="14">
        <f>IF($D186=0,0,$D186*
IFERROR(INDEX(I$320:I$343,MATCH($F186,$B$320:$B$343,0))/INDEX($D$320:$D$343,MATCH($F186,$B$320:$B$343,0)),
INDEX('Input-Allocators'!F$9:F$17,MATCH($F186,'Input-Allocators'!$B$9:$B$17,0)))
)</f>
        <v>0</v>
      </c>
      <c r="J186" s="14">
        <f>IF($D186=0,0,$D186*
IFERROR(INDEX(J$320:J$343,MATCH($F186,$B$320:$B$343,0))/INDEX($D$320:$D$343,MATCH($F186,$B$320:$B$343,0)),
INDEX('Input-Allocators'!G$9:G$17,MATCH($F186,'Input-Allocators'!$B$9:$B$17,0)))
)</f>
        <v>0</v>
      </c>
      <c r="K186" s="14">
        <f>IF($D186=0,0,$D186*
IFERROR(INDEX(K$320:K$343,MATCH($F186,$B$320:$B$343,0))/INDEX($D$320:$D$343,MATCH($F186,$B$320:$B$343,0)),
INDEX('Input-Allocators'!H$9:H$17,MATCH($F186,'Input-Allocators'!$B$9:$B$17,0)))
)</f>
        <v>0</v>
      </c>
      <c r="L186" s="14">
        <f>IF($D186=0,0,$D186*
IFERROR(INDEX(L$320:L$343,MATCH($F186,$B$320:$B$343,0))/INDEX($D$320:$D$343,MATCH($F186,$B$320:$B$343,0)),
INDEX('Input-Allocators'!I$9:I$17,MATCH($F186,'Input-Allocators'!$B$9:$B$17,0)))
)</f>
        <v>0</v>
      </c>
      <c r="M186" s="14">
        <f>IF($D186=0,0,$D186*
IFERROR(INDEX(M$320:M$343,MATCH($F186,$B$320:$B$343,0))/INDEX($D$320:$D$343,MATCH($F186,$B$320:$B$343,0)),
INDEX('Input-Allocators'!J$9:J$17,MATCH($F186,'Input-Allocators'!$B$9:$B$17,0)))
)</f>
        <v>0</v>
      </c>
      <c r="N186" s="14">
        <f>IF($D186=0,0,$D186*
IFERROR(INDEX(N$320:N$343,MATCH($F186,$B$320:$B$343,0))/INDEX($D$320:$D$343,MATCH($F186,$B$320:$B$343,0)),
INDEX('Input-Allocators'!K$9:K$17,MATCH($F186,'Input-Allocators'!$B$9:$B$17,0)))
)</f>
        <v>0</v>
      </c>
      <c r="O186" s="14">
        <f>IF($D186=0,0,$D186*
IFERROR(INDEX(O$320:O$343,MATCH($F186,$B$320:$B$343,0))/INDEX($D$320:$D$343,MATCH($F186,$B$320:$B$343,0)),
INDEX('Input-Allocators'!L$9:L$17,MATCH($F186,'Input-Allocators'!$B$9:$B$17,0)))
)</f>
        <v>0</v>
      </c>
      <c r="P186" s="14">
        <f>IF($D186=0,0,$D186*
IFERROR(INDEX(P$320:P$343,MATCH($F186,$B$320:$B$343,0))/INDEX($D$320:$D$343,MATCH($F186,$B$320:$B$343,0)),
INDEX('Input-Allocators'!M$9:M$17,MATCH($F186,'Input-Allocators'!$B$9:$B$17,0)))
)</f>
        <v>0</v>
      </c>
      <c r="Q186" s="14">
        <f>IF($D186=0,0,$D186*
IFERROR(INDEX(Q$320:Q$343,MATCH($F186,$B$320:$B$343,0))/INDEX($D$320:$D$343,MATCH($F186,$B$320:$B$343,0)),
INDEX('Input-Allocators'!N$9:N$17,MATCH($F186,'Input-Allocators'!$B$9:$B$17,0)))
)</f>
        <v>0</v>
      </c>
      <c r="R186" s="14">
        <f>IF($D186=0,0,$D186*
IFERROR(INDEX(R$320:R$343,MATCH($F186,$B$320:$B$343,0))/INDEX($D$320:$D$343,MATCH($F186,$B$320:$B$343,0)),
INDEX('Input-Allocators'!O$9:O$17,MATCH($F186,'Input-Allocators'!$B$9:$B$17,0)))
)</f>
        <v>0</v>
      </c>
    </row>
    <row r="187" spans="1:19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>'Input-Accounts'!$D187</f>
        <v>14.94821082363551</v>
      </c>
      <c r="E187" s="14">
        <f t="shared" ref="E187:E192" si="40">IFERROR(IF(D187="",0,IF(D187=0,0,IF(ABS(D187-SUM($G187:$R187))&lt;Check_Limit,0,1))),1)</f>
        <v>0</v>
      </c>
      <c r="F187" s="3" t="str">
        <f>IF(D187=0,"-",IF('Input-Accounts'!$E187&lt;&gt;0,'Input-Accounts'!$E187,'Input-Accounts'!$F187))</f>
        <v>TRANSMISSION</v>
      </c>
      <c r="G187" s="14">
        <f>IF($D187=0,0,$D187*
IFERROR(INDEX(G$320:G$343,MATCH($F187,$B$320:$B$343,0))/INDEX($D$320:$D$343,MATCH($F187,$B$320:$B$343,0)),
INDEX('Input-Allocators'!D$9:D$17,MATCH($F187,'Input-Allocators'!$B$9:$B$17,0)))
)</f>
        <v>0</v>
      </c>
      <c r="H187" s="14">
        <f>IF($D187=0,0,$D187*
IFERROR(INDEX(H$320:H$343,MATCH($F187,$B$320:$B$343,0))/INDEX($D$320:$D$343,MATCH($F187,$B$320:$B$343,0)),
INDEX('Input-Allocators'!E$9:E$17,MATCH($F187,'Input-Allocators'!$B$9:$B$17,0)))
)</f>
        <v>14.94821082363551</v>
      </c>
      <c r="I187" s="14">
        <f>IF($D187=0,0,$D187*
IFERROR(INDEX(I$320:I$343,MATCH($F187,$B$320:$B$343,0))/INDEX($D$320:$D$343,MATCH($F187,$B$320:$B$343,0)),
INDEX('Input-Allocators'!F$9:F$17,MATCH($F187,'Input-Allocators'!$B$9:$B$17,0)))
)</f>
        <v>0</v>
      </c>
      <c r="J187" s="14">
        <f>IF($D187=0,0,$D187*
IFERROR(INDEX(J$320:J$343,MATCH($F187,$B$320:$B$343,0))/INDEX($D$320:$D$343,MATCH($F187,$B$320:$B$343,0)),
INDEX('Input-Allocators'!G$9:G$17,MATCH($F187,'Input-Allocators'!$B$9:$B$17,0)))
)</f>
        <v>0</v>
      </c>
      <c r="K187" s="14">
        <f>IF($D187=0,0,$D187*
IFERROR(INDEX(K$320:K$343,MATCH($F187,$B$320:$B$343,0))/INDEX($D$320:$D$343,MATCH($F187,$B$320:$B$343,0)),
INDEX('Input-Allocators'!H$9:H$17,MATCH($F187,'Input-Allocators'!$B$9:$B$17,0)))
)</f>
        <v>0</v>
      </c>
      <c r="L187" s="14">
        <f>IF($D187=0,0,$D187*
IFERROR(INDEX(L$320:L$343,MATCH($F187,$B$320:$B$343,0))/INDEX($D$320:$D$343,MATCH($F187,$B$320:$B$343,0)),
INDEX('Input-Allocators'!I$9:I$17,MATCH($F187,'Input-Allocators'!$B$9:$B$17,0)))
)</f>
        <v>0</v>
      </c>
      <c r="M187" s="14">
        <f>IF($D187=0,0,$D187*
IFERROR(INDEX(M$320:M$343,MATCH($F187,$B$320:$B$343,0))/INDEX($D$320:$D$343,MATCH($F187,$B$320:$B$343,0)),
INDEX('Input-Allocators'!J$9:J$17,MATCH($F187,'Input-Allocators'!$B$9:$B$17,0)))
)</f>
        <v>0</v>
      </c>
      <c r="N187" s="14">
        <f>IF($D187=0,0,$D187*
IFERROR(INDEX(N$320:N$343,MATCH($F187,$B$320:$B$343,0))/INDEX($D$320:$D$343,MATCH($F187,$B$320:$B$343,0)),
INDEX('Input-Allocators'!K$9:K$17,MATCH($F187,'Input-Allocators'!$B$9:$B$17,0)))
)</f>
        <v>0</v>
      </c>
      <c r="O187" s="14">
        <f>IF($D187=0,0,$D187*
IFERROR(INDEX(O$320:O$343,MATCH($F187,$B$320:$B$343,0))/INDEX($D$320:$D$343,MATCH($F187,$B$320:$B$343,0)),
INDEX('Input-Allocators'!L$9:L$17,MATCH($F187,'Input-Allocators'!$B$9:$B$17,0)))
)</f>
        <v>0</v>
      </c>
      <c r="P187" s="14">
        <f>IF($D187=0,0,$D187*
IFERROR(INDEX(P$320:P$343,MATCH($F187,$B$320:$B$343,0))/INDEX($D$320:$D$343,MATCH($F187,$B$320:$B$343,0)),
INDEX('Input-Allocators'!M$9:M$17,MATCH($F187,'Input-Allocators'!$B$9:$B$17,0)))
)</f>
        <v>0</v>
      </c>
      <c r="Q187" s="14">
        <f>IF($D187=0,0,$D187*
IFERROR(INDEX(Q$320:Q$343,MATCH($F187,$B$320:$B$343,0))/INDEX($D$320:$D$343,MATCH($F187,$B$320:$B$343,0)),
INDEX('Input-Allocators'!N$9:N$17,MATCH($F187,'Input-Allocators'!$B$9:$B$17,0)))
)</f>
        <v>0</v>
      </c>
      <c r="R187" s="14">
        <f>IF($D187=0,0,$D187*
IFERROR(INDEX(R$320:R$343,MATCH($F187,$B$320:$B$343,0))/INDEX($D$320:$D$343,MATCH($F187,$B$320:$B$343,0)),
INDEX('Input-Allocators'!O$9:O$17,MATCH($F187,'Input-Allocators'!$B$9:$B$17,0)))
)</f>
        <v>0</v>
      </c>
    </row>
    <row r="188" spans="1:19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>'Input-Accounts'!$D188</f>
        <v>281.20890029628265</v>
      </c>
      <c r="E188" s="14">
        <f t="shared" si="40"/>
        <v>0</v>
      </c>
      <c r="F188" s="3" t="str">
        <f>IF(D188=0,"-",IF('Input-Accounts'!$E188&lt;&gt;0,'Input-Accounts'!$E188,'Input-Accounts'!$F188))</f>
        <v>TRANSMISSION</v>
      </c>
      <c r="G188" s="14">
        <f>IF($D188=0,0,$D188*
IFERROR(INDEX(G$320:G$343,MATCH($F188,$B$320:$B$343,0))/INDEX($D$320:$D$343,MATCH($F188,$B$320:$B$343,0)),
INDEX('Input-Allocators'!D$9:D$17,MATCH($F188,'Input-Allocators'!$B$9:$B$17,0)))
)</f>
        <v>0</v>
      </c>
      <c r="H188" s="14">
        <f>IF($D188=0,0,$D188*
IFERROR(INDEX(H$320:H$343,MATCH($F188,$B$320:$B$343,0))/INDEX($D$320:$D$343,MATCH($F188,$B$320:$B$343,0)),
INDEX('Input-Allocators'!E$9:E$17,MATCH($F188,'Input-Allocators'!$B$9:$B$17,0)))
)</f>
        <v>281.20890029628265</v>
      </c>
      <c r="I188" s="14">
        <f>IF($D188=0,0,$D188*
IFERROR(INDEX(I$320:I$343,MATCH($F188,$B$320:$B$343,0))/INDEX($D$320:$D$343,MATCH($F188,$B$320:$B$343,0)),
INDEX('Input-Allocators'!F$9:F$17,MATCH($F188,'Input-Allocators'!$B$9:$B$17,0)))
)</f>
        <v>0</v>
      </c>
      <c r="J188" s="14">
        <f>IF($D188=0,0,$D188*
IFERROR(INDEX(J$320:J$343,MATCH($F188,$B$320:$B$343,0))/INDEX($D$320:$D$343,MATCH($F188,$B$320:$B$343,0)),
INDEX('Input-Allocators'!G$9:G$17,MATCH($F188,'Input-Allocators'!$B$9:$B$17,0)))
)</f>
        <v>0</v>
      </c>
      <c r="K188" s="14">
        <f>IF($D188=0,0,$D188*
IFERROR(INDEX(K$320:K$343,MATCH($F188,$B$320:$B$343,0))/INDEX($D$320:$D$343,MATCH($F188,$B$320:$B$343,0)),
INDEX('Input-Allocators'!H$9:H$17,MATCH($F188,'Input-Allocators'!$B$9:$B$17,0)))
)</f>
        <v>0</v>
      </c>
      <c r="L188" s="14">
        <f>IF($D188=0,0,$D188*
IFERROR(INDEX(L$320:L$343,MATCH($F188,$B$320:$B$343,0))/INDEX($D$320:$D$343,MATCH($F188,$B$320:$B$343,0)),
INDEX('Input-Allocators'!I$9:I$17,MATCH($F188,'Input-Allocators'!$B$9:$B$17,0)))
)</f>
        <v>0</v>
      </c>
      <c r="M188" s="14">
        <f>IF($D188=0,0,$D188*
IFERROR(INDEX(M$320:M$343,MATCH($F188,$B$320:$B$343,0))/INDEX($D$320:$D$343,MATCH($F188,$B$320:$B$343,0)),
INDEX('Input-Allocators'!J$9:J$17,MATCH($F188,'Input-Allocators'!$B$9:$B$17,0)))
)</f>
        <v>0</v>
      </c>
      <c r="N188" s="14">
        <f>IF($D188=0,0,$D188*
IFERROR(INDEX(N$320:N$343,MATCH($F188,$B$320:$B$343,0))/INDEX($D$320:$D$343,MATCH($F188,$B$320:$B$343,0)),
INDEX('Input-Allocators'!K$9:K$17,MATCH($F188,'Input-Allocators'!$B$9:$B$17,0)))
)</f>
        <v>0</v>
      </c>
      <c r="O188" s="14">
        <f>IF($D188=0,0,$D188*
IFERROR(INDEX(O$320:O$343,MATCH($F188,$B$320:$B$343,0))/INDEX($D$320:$D$343,MATCH($F188,$B$320:$B$343,0)),
INDEX('Input-Allocators'!L$9:L$17,MATCH($F188,'Input-Allocators'!$B$9:$B$17,0)))
)</f>
        <v>0</v>
      </c>
      <c r="P188" s="14">
        <f>IF($D188=0,0,$D188*
IFERROR(INDEX(P$320:P$343,MATCH($F188,$B$320:$B$343,0))/INDEX($D$320:$D$343,MATCH($F188,$B$320:$B$343,0)),
INDEX('Input-Allocators'!M$9:M$17,MATCH($F188,'Input-Allocators'!$B$9:$B$17,0)))
)</f>
        <v>0</v>
      </c>
      <c r="Q188" s="14">
        <f>IF($D188=0,0,$D188*
IFERROR(INDEX(Q$320:Q$343,MATCH($F188,$B$320:$B$343,0))/INDEX($D$320:$D$343,MATCH($F188,$B$320:$B$343,0)),
INDEX('Input-Allocators'!N$9:N$17,MATCH($F188,'Input-Allocators'!$B$9:$B$17,0)))
)</f>
        <v>0</v>
      </c>
      <c r="R188" s="14">
        <f>IF($D188=0,0,$D188*
IFERROR(INDEX(R$320:R$343,MATCH($F188,$B$320:$B$343,0))/INDEX($D$320:$D$343,MATCH($F188,$B$320:$B$343,0)),
INDEX('Input-Allocators'!O$9:O$17,MATCH($F188,'Input-Allocators'!$B$9:$B$17,0)))
)</f>
        <v>0</v>
      </c>
    </row>
    <row r="189" spans="1:19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>'Input-Accounts'!$D189</f>
        <v>0.13655573103463783</v>
      </c>
      <c r="E189" s="14">
        <f t="shared" si="40"/>
        <v>0</v>
      </c>
      <c r="F189" s="3" t="str">
        <f>IF(D189=0,"-",IF('Input-Accounts'!$E189&lt;&gt;0,'Input-Accounts'!$E189,'Input-Accounts'!$F189))</f>
        <v>TRANSMISSION</v>
      </c>
      <c r="G189" s="14">
        <f>IF($D189=0,0,$D189*
IFERROR(INDEX(G$320:G$343,MATCH($F189,$B$320:$B$343,0))/INDEX($D$320:$D$343,MATCH($F189,$B$320:$B$343,0)),
INDEX('Input-Allocators'!D$9:D$17,MATCH($F189,'Input-Allocators'!$B$9:$B$17,0)))
)</f>
        <v>0</v>
      </c>
      <c r="H189" s="14">
        <f>IF($D189=0,0,$D189*
IFERROR(INDEX(H$320:H$343,MATCH($F189,$B$320:$B$343,0))/INDEX($D$320:$D$343,MATCH($F189,$B$320:$B$343,0)),
INDEX('Input-Allocators'!E$9:E$17,MATCH($F189,'Input-Allocators'!$B$9:$B$17,0)))
)</f>
        <v>0.13655573103463783</v>
      </c>
      <c r="I189" s="14">
        <f>IF($D189=0,0,$D189*
IFERROR(INDEX(I$320:I$343,MATCH($F189,$B$320:$B$343,0))/INDEX($D$320:$D$343,MATCH($F189,$B$320:$B$343,0)),
INDEX('Input-Allocators'!F$9:F$17,MATCH($F189,'Input-Allocators'!$B$9:$B$17,0)))
)</f>
        <v>0</v>
      </c>
      <c r="J189" s="14">
        <f>IF($D189=0,0,$D189*
IFERROR(INDEX(J$320:J$343,MATCH($F189,$B$320:$B$343,0))/INDEX($D$320:$D$343,MATCH($F189,$B$320:$B$343,0)),
INDEX('Input-Allocators'!G$9:G$17,MATCH($F189,'Input-Allocators'!$B$9:$B$17,0)))
)</f>
        <v>0</v>
      </c>
      <c r="K189" s="14">
        <f>IF($D189=0,0,$D189*
IFERROR(INDEX(K$320:K$343,MATCH($F189,$B$320:$B$343,0))/INDEX($D$320:$D$343,MATCH($F189,$B$320:$B$343,0)),
INDEX('Input-Allocators'!H$9:H$17,MATCH($F189,'Input-Allocators'!$B$9:$B$17,0)))
)</f>
        <v>0</v>
      </c>
      <c r="L189" s="14">
        <f>IF($D189=0,0,$D189*
IFERROR(INDEX(L$320:L$343,MATCH($F189,$B$320:$B$343,0))/INDEX($D$320:$D$343,MATCH($F189,$B$320:$B$343,0)),
INDEX('Input-Allocators'!I$9:I$17,MATCH($F189,'Input-Allocators'!$B$9:$B$17,0)))
)</f>
        <v>0</v>
      </c>
      <c r="M189" s="14">
        <f>IF($D189=0,0,$D189*
IFERROR(INDEX(M$320:M$343,MATCH($F189,$B$320:$B$343,0))/INDEX($D$320:$D$343,MATCH($F189,$B$320:$B$343,0)),
INDEX('Input-Allocators'!J$9:J$17,MATCH($F189,'Input-Allocators'!$B$9:$B$17,0)))
)</f>
        <v>0</v>
      </c>
      <c r="N189" s="14">
        <f>IF($D189=0,0,$D189*
IFERROR(INDEX(N$320:N$343,MATCH($F189,$B$320:$B$343,0))/INDEX($D$320:$D$343,MATCH($F189,$B$320:$B$343,0)),
INDEX('Input-Allocators'!K$9:K$17,MATCH($F189,'Input-Allocators'!$B$9:$B$17,0)))
)</f>
        <v>0</v>
      </c>
      <c r="O189" s="14">
        <f>IF($D189=0,0,$D189*
IFERROR(INDEX(O$320:O$343,MATCH($F189,$B$320:$B$343,0))/INDEX($D$320:$D$343,MATCH($F189,$B$320:$B$343,0)),
INDEX('Input-Allocators'!L$9:L$17,MATCH($F189,'Input-Allocators'!$B$9:$B$17,0)))
)</f>
        <v>0</v>
      </c>
      <c r="P189" s="14">
        <f>IF($D189=0,0,$D189*
IFERROR(INDEX(P$320:P$343,MATCH($F189,$B$320:$B$343,0))/INDEX($D$320:$D$343,MATCH($F189,$B$320:$B$343,0)),
INDEX('Input-Allocators'!M$9:M$17,MATCH($F189,'Input-Allocators'!$B$9:$B$17,0)))
)</f>
        <v>0</v>
      </c>
      <c r="Q189" s="14">
        <f>IF($D189=0,0,$D189*
IFERROR(INDEX(Q$320:Q$343,MATCH($F189,$B$320:$B$343,0))/INDEX($D$320:$D$343,MATCH($F189,$B$320:$B$343,0)),
INDEX('Input-Allocators'!N$9:N$17,MATCH($F189,'Input-Allocators'!$B$9:$B$17,0)))
)</f>
        <v>0</v>
      </c>
      <c r="R189" s="14">
        <f>IF($D189=0,0,$D189*
IFERROR(INDEX(R$320:R$343,MATCH($F189,$B$320:$B$343,0))/INDEX($D$320:$D$343,MATCH($F189,$B$320:$B$343,0)),
INDEX('Input-Allocators'!O$9:O$17,MATCH($F189,'Input-Allocators'!$B$9:$B$17,0)))
)</f>
        <v>0</v>
      </c>
    </row>
    <row r="190" spans="1:19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>'Input-Accounts'!$D190</f>
        <v>30.71922811449355</v>
      </c>
      <c r="E190" s="14">
        <f t="shared" si="40"/>
        <v>0</v>
      </c>
      <c r="F190" s="3" t="str">
        <f>IF(D190=0,"-",IF('Input-Accounts'!$E190&lt;&gt;0,'Input-Accounts'!$E190,'Input-Accounts'!$F190))</f>
        <v>TRANSMISSION</v>
      </c>
      <c r="G190" s="14">
        <f>IF($D190=0,0,$D190*
IFERROR(INDEX(G$320:G$343,MATCH($F190,$B$320:$B$343,0))/INDEX($D$320:$D$343,MATCH($F190,$B$320:$B$343,0)),
INDEX('Input-Allocators'!D$9:D$17,MATCH($F190,'Input-Allocators'!$B$9:$B$17,0)))
)</f>
        <v>0</v>
      </c>
      <c r="H190" s="14">
        <f>IF($D190=0,0,$D190*
IFERROR(INDEX(H$320:H$343,MATCH($F190,$B$320:$B$343,0))/INDEX($D$320:$D$343,MATCH($F190,$B$320:$B$343,0)),
INDEX('Input-Allocators'!E$9:E$17,MATCH($F190,'Input-Allocators'!$B$9:$B$17,0)))
)</f>
        <v>30.71922811449355</v>
      </c>
      <c r="I190" s="14">
        <f>IF($D190=0,0,$D190*
IFERROR(INDEX(I$320:I$343,MATCH($F190,$B$320:$B$343,0))/INDEX($D$320:$D$343,MATCH($F190,$B$320:$B$343,0)),
INDEX('Input-Allocators'!F$9:F$17,MATCH($F190,'Input-Allocators'!$B$9:$B$17,0)))
)</f>
        <v>0</v>
      </c>
      <c r="J190" s="14">
        <f>IF($D190=0,0,$D190*
IFERROR(INDEX(J$320:J$343,MATCH($F190,$B$320:$B$343,0))/INDEX($D$320:$D$343,MATCH($F190,$B$320:$B$343,0)),
INDEX('Input-Allocators'!G$9:G$17,MATCH($F190,'Input-Allocators'!$B$9:$B$17,0)))
)</f>
        <v>0</v>
      </c>
      <c r="K190" s="14">
        <f>IF($D190=0,0,$D190*
IFERROR(INDEX(K$320:K$343,MATCH($F190,$B$320:$B$343,0))/INDEX($D$320:$D$343,MATCH($F190,$B$320:$B$343,0)),
INDEX('Input-Allocators'!H$9:H$17,MATCH($F190,'Input-Allocators'!$B$9:$B$17,0)))
)</f>
        <v>0</v>
      </c>
      <c r="L190" s="14">
        <f>IF($D190=0,0,$D190*
IFERROR(INDEX(L$320:L$343,MATCH($F190,$B$320:$B$343,0))/INDEX($D$320:$D$343,MATCH($F190,$B$320:$B$343,0)),
INDEX('Input-Allocators'!I$9:I$17,MATCH($F190,'Input-Allocators'!$B$9:$B$17,0)))
)</f>
        <v>0</v>
      </c>
      <c r="M190" s="14">
        <f>IF($D190=0,0,$D190*
IFERROR(INDEX(M$320:M$343,MATCH($F190,$B$320:$B$343,0))/INDEX($D$320:$D$343,MATCH($F190,$B$320:$B$343,0)),
INDEX('Input-Allocators'!J$9:J$17,MATCH($F190,'Input-Allocators'!$B$9:$B$17,0)))
)</f>
        <v>0</v>
      </c>
      <c r="N190" s="14">
        <f>IF($D190=0,0,$D190*
IFERROR(INDEX(N$320:N$343,MATCH($F190,$B$320:$B$343,0))/INDEX($D$320:$D$343,MATCH($F190,$B$320:$B$343,0)),
INDEX('Input-Allocators'!K$9:K$17,MATCH($F190,'Input-Allocators'!$B$9:$B$17,0)))
)</f>
        <v>0</v>
      </c>
      <c r="O190" s="14">
        <f>IF($D190=0,0,$D190*
IFERROR(INDEX(O$320:O$343,MATCH($F190,$B$320:$B$343,0))/INDEX($D$320:$D$343,MATCH($F190,$B$320:$B$343,0)),
INDEX('Input-Allocators'!L$9:L$17,MATCH($F190,'Input-Allocators'!$B$9:$B$17,0)))
)</f>
        <v>0</v>
      </c>
      <c r="P190" s="14">
        <f>IF($D190=0,0,$D190*
IFERROR(INDEX(P$320:P$343,MATCH($F190,$B$320:$B$343,0))/INDEX($D$320:$D$343,MATCH($F190,$B$320:$B$343,0)),
INDEX('Input-Allocators'!M$9:M$17,MATCH($F190,'Input-Allocators'!$B$9:$B$17,0)))
)</f>
        <v>0</v>
      </c>
      <c r="Q190" s="14">
        <f>IF($D190=0,0,$D190*
IFERROR(INDEX(Q$320:Q$343,MATCH($F190,$B$320:$B$343,0))/INDEX($D$320:$D$343,MATCH($F190,$B$320:$B$343,0)),
INDEX('Input-Allocators'!N$9:N$17,MATCH($F190,'Input-Allocators'!$B$9:$B$17,0)))
)</f>
        <v>0</v>
      </c>
      <c r="R190" s="14">
        <f>IF($D190=0,0,$D190*
IFERROR(INDEX(R$320:R$343,MATCH($F190,$B$320:$B$343,0))/INDEX($D$320:$D$343,MATCH($F190,$B$320:$B$343,0)),
INDEX('Input-Allocators'!O$9:O$17,MATCH($F190,'Input-Allocators'!$B$9:$B$17,0)))
)</f>
        <v>0</v>
      </c>
    </row>
    <row r="191" spans="1:19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>'Input-Accounts'!$D191</f>
        <v>0</v>
      </c>
      <c r="E191" s="14">
        <f t="shared" si="40"/>
        <v>0</v>
      </c>
      <c r="F191" s="3" t="str">
        <f>IF(D191=0,"-",IF('Input-Accounts'!$E191&lt;&gt;0,'Input-Accounts'!$E191,'Input-Accounts'!$F191))</f>
        <v>-</v>
      </c>
      <c r="G191" s="14">
        <f>IF($D191=0,0,$D191*
IFERROR(INDEX(G$320:G$343,MATCH($F191,$B$320:$B$343,0))/INDEX($D$320:$D$343,MATCH($F191,$B$320:$B$343,0)),
INDEX('Input-Allocators'!D$9:D$17,MATCH($F191,'Input-Allocators'!$B$9:$B$17,0)))
)</f>
        <v>0</v>
      </c>
      <c r="H191" s="14">
        <f>IF($D191=0,0,$D191*
IFERROR(INDEX(H$320:H$343,MATCH($F191,$B$320:$B$343,0))/INDEX($D$320:$D$343,MATCH($F191,$B$320:$B$343,0)),
INDEX('Input-Allocators'!E$9:E$17,MATCH($F191,'Input-Allocators'!$B$9:$B$17,0)))
)</f>
        <v>0</v>
      </c>
      <c r="I191" s="14">
        <f>IF($D191=0,0,$D191*
IFERROR(INDEX(I$320:I$343,MATCH($F191,$B$320:$B$343,0))/INDEX($D$320:$D$343,MATCH($F191,$B$320:$B$343,0)),
INDEX('Input-Allocators'!F$9:F$17,MATCH($F191,'Input-Allocators'!$B$9:$B$17,0)))
)</f>
        <v>0</v>
      </c>
      <c r="J191" s="14">
        <f>IF($D191=0,0,$D191*
IFERROR(INDEX(J$320:J$343,MATCH($F191,$B$320:$B$343,0))/INDEX($D$320:$D$343,MATCH($F191,$B$320:$B$343,0)),
INDEX('Input-Allocators'!G$9:G$17,MATCH($F191,'Input-Allocators'!$B$9:$B$17,0)))
)</f>
        <v>0</v>
      </c>
      <c r="K191" s="14">
        <f>IF($D191=0,0,$D191*
IFERROR(INDEX(K$320:K$343,MATCH($F191,$B$320:$B$343,0))/INDEX($D$320:$D$343,MATCH($F191,$B$320:$B$343,0)),
INDEX('Input-Allocators'!H$9:H$17,MATCH($F191,'Input-Allocators'!$B$9:$B$17,0)))
)</f>
        <v>0</v>
      </c>
      <c r="L191" s="14">
        <f>IF($D191=0,0,$D191*
IFERROR(INDEX(L$320:L$343,MATCH($F191,$B$320:$B$343,0))/INDEX($D$320:$D$343,MATCH($F191,$B$320:$B$343,0)),
INDEX('Input-Allocators'!I$9:I$17,MATCH($F191,'Input-Allocators'!$B$9:$B$17,0)))
)</f>
        <v>0</v>
      </c>
      <c r="M191" s="14">
        <f>IF($D191=0,0,$D191*
IFERROR(INDEX(M$320:M$343,MATCH($F191,$B$320:$B$343,0))/INDEX($D$320:$D$343,MATCH($F191,$B$320:$B$343,0)),
INDEX('Input-Allocators'!J$9:J$17,MATCH($F191,'Input-Allocators'!$B$9:$B$17,0)))
)</f>
        <v>0</v>
      </c>
      <c r="N191" s="14">
        <f>IF($D191=0,0,$D191*
IFERROR(INDEX(N$320:N$343,MATCH($F191,$B$320:$B$343,0))/INDEX($D$320:$D$343,MATCH($F191,$B$320:$B$343,0)),
INDEX('Input-Allocators'!K$9:K$17,MATCH($F191,'Input-Allocators'!$B$9:$B$17,0)))
)</f>
        <v>0</v>
      </c>
      <c r="O191" s="14">
        <f>IF($D191=0,0,$D191*
IFERROR(INDEX(O$320:O$343,MATCH($F191,$B$320:$B$343,0))/INDEX($D$320:$D$343,MATCH($F191,$B$320:$B$343,0)),
INDEX('Input-Allocators'!L$9:L$17,MATCH($F191,'Input-Allocators'!$B$9:$B$17,0)))
)</f>
        <v>0</v>
      </c>
      <c r="P191" s="14">
        <f>IF($D191=0,0,$D191*
IFERROR(INDEX(P$320:P$343,MATCH($F191,$B$320:$B$343,0))/INDEX($D$320:$D$343,MATCH($F191,$B$320:$B$343,0)),
INDEX('Input-Allocators'!M$9:M$17,MATCH($F191,'Input-Allocators'!$B$9:$B$17,0)))
)</f>
        <v>0</v>
      </c>
      <c r="Q191" s="14">
        <f>IF($D191=0,0,$D191*
IFERROR(INDEX(Q$320:Q$343,MATCH($F191,$B$320:$B$343,0))/INDEX($D$320:$D$343,MATCH($F191,$B$320:$B$343,0)),
INDEX('Input-Allocators'!N$9:N$17,MATCH($F191,'Input-Allocators'!$B$9:$B$17,0)))
)</f>
        <v>0</v>
      </c>
      <c r="R191" s="14">
        <f>IF($D191=0,0,$D191*
IFERROR(INDEX(R$320:R$343,MATCH($F191,$B$320:$B$343,0))/INDEX($D$320:$D$343,MATCH($F191,$B$320:$B$343,0)),
INDEX('Input-Allocators'!O$9:O$17,MATCH($F191,'Input-Allocators'!$B$9:$B$17,0)))
)</f>
        <v>0</v>
      </c>
    </row>
    <row r="192" spans="1:19" ht="17.25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>'Input-Accounts'!$D192</f>
        <v>17</v>
      </c>
      <c r="E192" s="14">
        <f t="shared" si="40"/>
        <v>0</v>
      </c>
      <c r="F192" s="3" t="str">
        <f>IF(D192=0,"-",IF('Input-Accounts'!$E192&lt;&gt;0,'Input-Accounts'!$E192,'Input-Accounts'!$F192))</f>
        <v>TRANSMISSION</v>
      </c>
      <c r="G192" s="14">
        <f>IF($D192=0,0,$D192*
IFERROR(INDEX(G$320:G$343,MATCH($F192,$B$320:$B$343,0))/INDEX($D$320:$D$343,MATCH($F192,$B$320:$B$343,0)),
INDEX('Input-Allocators'!D$9:D$17,MATCH($F192,'Input-Allocators'!$B$9:$B$17,0)))
)</f>
        <v>0</v>
      </c>
      <c r="H192" s="14">
        <f>IF($D192=0,0,$D192*
IFERROR(INDEX(H$320:H$343,MATCH($F192,$B$320:$B$343,0))/INDEX($D$320:$D$343,MATCH($F192,$B$320:$B$343,0)),
INDEX('Input-Allocators'!E$9:E$17,MATCH($F192,'Input-Allocators'!$B$9:$B$17,0)))
)</f>
        <v>17</v>
      </c>
      <c r="I192" s="14">
        <f>IF($D192=0,0,$D192*
IFERROR(INDEX(I$320:I$343,MATCH($F192,$B$320:$B$343,0))/INDEX($D$320:$D$343,MATCH($F192,$B$320:$B$343,0)),
INDEX('Input-Allocators'!F$9:F$17,MATCH($F192,'Input-Allocators'!$B$9:$B$17,0)))
)</f>
        <v>0</v>
      </c>
      <c r="J192" s="14">
        <f>IF($D192=0,0,$D192*
IFERROR(INDEX(J$320:J$343,MATCH($F192,$B$320:$B$343,0))/INDEX($D$320:$D$343,MATCH($F192,$B$320:$B$343,0)),
INDEX('Input-Allocators'!G$9:G$17,MATCH($F192,'Input-Allocators'!$B$9:$B$17,0)))
)</f>
        <v>0</v>
      </c>
      <c r="K192" s="14">
        <f>IF($D192=0,0,$D192*
IFERROR(INDEX(K$320:K$343,MATCH($F192,$B$320:$B$343,0))/INDEX($D$320:$D$343,MATCH($F192,$B$320:$B$343,0)),
INDEX('Input-Allocators'!H$9:H$17,MATCH($F192,'Input-Allocators'!$B$9:$B$17,0)))
)</f>
        <v>0</v>
      </c>
      <c r="L192" s="14">
        <f>IF($D192=0,0,$D192*
IFERROR(INDEX(L$320:L$343,MATCH($F192,$B$320:$B$343,0))/INDEX($D$320:$D$343,MATCH($F192,$B$320:$B$343,0)),
INDEX('Input-Allocators'!I$9:I$17,MATCH($F192,'Input-Allocators'!$B$9:$B$17,0)))
)</f>
        <v>0</v>
      </c>
      <c r="M192" s="14">
        <f>IF($D192=0,0,$D192*
IFERROR(INDEX(M$320:M$343,MATCH($F192,$B$320:$B$343,0))/INDEX($D$320:$D$343,MATCH($F192,$B$320:$B$343,0)),
INDEX('Input-Allocators'!J$9:J$17,MATCH($F192,'Input-Allocators'!$B$9:$B$17,0)))
)</f>
        <v>0</v>
      </c>
      <c r="N192" s="14">
        <f>IF($D192=0,0,$D192*
IFERROR(INDEX(N$320:N$343,MATCH($F192,$B$320:$B$343,0))/INDEX($D$320:$D$343,MATCH($F192,$B$320:$B$343,0)),
INDEX('Input-Allocators'!K$9:K$17,MATCH($F192,'Input-Allocators'!$B$9:$B$17,0)))
)</f>
        <v>0</v>
      </c>
      <c r="O192" s="14">
        <f>IF($D192=0,0,$D192*
IFERROR(INDEX(O$320:O$343,MATCH($F192,$B$320:$B$343,0))/INDEX($D$320:$D$343,MATCH($F192,$B$320:$B$343,0)),
INDEX('Input-Allocators'!L$9:L$17,MATCH($F192,'Input-Allocators'!$B$9:$B$17,0)))
)</f>
        <v>0</v>
      </c>
      <c r="P192" s="14">
        <f>IF($D192=0,0,$D192*
IFERROR(INDEX(P$320:P$343,MATCH($F192,$B$320:$B$343,0))/INDEX($D$320:$D$343,MATCH($F192,$B$320:$B$343,0)),
INDEX('Input-Allocators'!M$9:M$17,MATCH($F192,'Input-Allocators'!$B$9:$B$17,0)))
)</f>
        <v>0</v>
      </c>
      <c r="Q192" s="14">
        <f>IF($D192=0,0,$D192*
IFERROR(INDEX(Q$320:Q$343,MATCH($F192,$B$320:$B$343,0))/INDEX($D$320:$D$343,MATCH($F192,$B$320:$B$343,0)),
INDEX('Input-Allocators'!N$9:N$17,MATCH($F192,'Input-Allocators'!$B$9:$B$17,0)))
)</f>
        <v>0</v>
      </c>
      <c r="R192" s="14">
        <f>IF($D192=0,0,$D192*
IFERROR(INDEX(R$320:R$343,MATCH($F192,$B$320:$B$343,0))/INDEX($D$320:$D$343,MATCH($F192,$B$320:$B$343,0)),
INDEX('Input-Allocators'!O$9:O$17,MATCH($F192,'Input-Allocators'!$B$9:$B$17,0)))
)</f>
        <v>0</v>
      </c>
      <c r="S192" s="21"/>
    </row>
    <row r="193" spans="1:18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>SUBTOTAL(9,D186:D192)</f>
        <v>344.01289496544638</v>
      </c>
      <c r="E193" s="14">
        <f t="shared" ref="E193" si="41">IFERROR(IF(D193="",0,IF(D193=0,0,IF(ABS(D193-SUM($G193:$R193))&lt;Check_Limit,0,1))),1)</f>
        <v>0</v>
      </c>
      <c r="G193" s="174">
        <f t="shared" ref="G193:R193" si="42">SUBTOTAL(9,G186:G192)</f>
        <v>0</v>
      </c>
      <c r="H193" s="174">
        <f t="shared" si="42"/>
        <v>344.01289496544638</v>
      </c>
      <c r="I193" s="174">
        <f t="shared" si="42"/>
        <v>0</v>
      </c>
      <c r="J193" s="174">
        <f t="shared" si="42"/>
        <v>0</v>
      </c>
      <c r="K193" s="174">
        <f t="shared" si="42"/>
        <v>0</v>
      </c>
      <c r="L193" s="174">
        <f t="shared" si="42"/>
        <v>0</v>
      </c>
      <c r="M193" s="174">
        <f t="shared" si="42"/>
        <v>0</v>
      </c>
      <c r="N193" s="174">
        <f t="shared" si="42"/>
        <v>0</v>
      </c>
      <c r="O193" s="174">
        <f t="shared" si="42"/>
        <v>0</v>
      </c>
      <c r="P193" s="174">
        <f t="shared" si="42"/>
        <v>0</v>
      </c>
      <c r="Q193" s="174">
        <f t="shared" si="42"/>
        <v>0</v>
      </c>
      <c r="R193" s="174">
        <f t="shared" si="42"/>
        <v>0</v>
      </c>
    </row>
    <row r="194" spans="1:18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C194" s="46" t="str">
        <f>IF(ISBLANK('Input-Accounts'!C194),"",'Input-Accounts'!C194)</f>
        <v/>
      </c>
      <c r="D194" s="14"/>
      <c r="E194" s="14">
        <f t="shared" si="32"/>
        <v>0</v>
      </c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1:18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C195" s="46" t="str">
        <f>IF(ISBLANK('Input-Accounts'!C195),"",'Input-Accounts'!C195)</f>
        <v/>
      </c>
      <c r="D195" s="14"/>
      <c r="E195" s="14">
        <f t="shared" ref="E195:E250" si="43">IFERROR(IF(D195="",0,IF(D195=0,0,IF(ABS(D195-SUM($G195:$R195))&lt;Check_Limit,0,1))),1)</f>
        <v>0</v>
      </c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1:18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>'Input-Accounts'!$D196</f>
        <v>5882.8516564902984</v>
      </c>
      <c r="E196" s="14">
        <f t="shared" si="43"/>
        <v>0</v>
      </c>
      <c r="F196" s="3" t="str">
        <f>IF(D196=0,"-",IF('Input-Accounts'!$E196&lt;&gt;0,'Input-Accounts'!$E196,'Input-Accounts'!$F196))</f>
        <v>INT_DIST_OL</v>
      </c>
      <c r="G196" s="14">
        <f>IF($D196=0,0,$D196*
IFERROR(INDEX(G$320:G$343,MATCH($F196,$B$320:$B$343,0))/INDEX($D$320:$D$343,MATCH($F196,$B$320:$B$343,0)),
INDEX('Input-Allocators'!D$9:D$17,MATCH($F196,'Input-Allocators'!$B$9:$B$17,0)))
)</f>
        <v>0</v>
      </c>
      <c r="H196" s="14">
        <f>IF($D196=0,0,$D196*
IFERROR(INDEX(H$320:H$343,MATCH($F196,$B$320:$B$343,0))/INDEX($D$320:$D$343,MATCH($F196,$B$320:$B$343,0)),
INDEX('Input-Allocators'!E$9:E$17,MATCH($F196,'Input-Allocators'!$B$9:$B$17,0)))
)</f>
        <v>0</v>
      </c>
      <c r="I196" s="14">
        <f>IF($D196=0,0,$D196*
IFERROR(INDEX(I$320:I$343,MATCH($F196,$B$320:$B$343,0))/INDEX($D$320:$D$343,MATCH($F196,$B$320:$B$343,0)),
INDEX('Input-Allocators'!F$9:F$17,MATCH($F196,'Input-Allocators'!$B$9:$B$17,0)))
)</f>
        <v>2967.9750696701567</v>
      </c>
      <c r="J196" s="14">
        <f>IF($D196=0,0,$D196*
IFERROR(INDEX(J$320:J$343,MATCH($F196,$B$320:$B$343,0))/INDEX($D$320:$D$343,MATCH($F196,$B$320:$B$343,0)),
INDEX('Input-Allocators'!G$9:G$17,MATCH($F196,'Input-Allocators'!$B$9:$B$17,0)))
)</f>
        <v>2914.8765868201426</v>
      </c>
      <c r="K196" s="14">
        <f>IF($D196=0,0,$D196*
IFERROR(INDEX(K$320:K$343,MATCH($F196,$B$320:$B$343,0))/INDEX($D$320:$D$343,MATCH($F196,$B$320:$B$343,0)),
INDEX('Input-Allocators'!H$9:H$17,MATCH($F196,'Input-Allocators'!$B$9:$B$17,0)))
)</f>
        <v>0</v>
      </c>
      <c r="L196" s="14">
        <f>IF($D196=0,0,$D196*
IFERROR(INDEX(L$320:L$343,MATCH($F196,$B$320:$B$343,0))/INDEX($D$320:$D$343,MATCH($F196,$B$320:$B$343,0)),
INDEX('Input-Allocators'!I$9:I$17,MATCH($F196,'Input-Allocators'!$B$9:$B$17,0)))
)</f>
        <v>0</v>
      </c>
      <c r="M196" s="14">
        <f>IF($D196=0,0,$D196*
IFERROR(INDEX(M$320:M$343,MATCH($F196,$B$320:$B$343,0))/INDEX($D$320:$D$343,MATCH($F196,$B$320:$B$343,0)),
INDEX('Input-Allocators'!J$9:J$17,MATCH($F196,'Input-Allocators'!$B$9:$B$17,0)))
)</f>
        <v>0</v>
      </c>
      <c r="N196" s="14">
        <f>IF($D196=0,0,$D196*
IFERROR(INDEX(N$320:N$343,MATCH($F196,$B$320:$B$343,0))/INDEX($D$320:$D$343,MATCH($F196,$B$320:$B$343,0)),
INDEX('Input-Allocators'!K$9:K$17,MATCH($F196,'Input-Allocators'!$B$9:$B$17,0)))
)</f>
        <v>0</v>
      </c>
      <c r="O196" s="14">
        <f>IF($D196=0,0,$D196*
IFERROR(INDEX(O$320:O$343,MATCH($F196,$B$320:$B$343,0))/INDEX($D$320:$D$343,MATCH($F196,$B$320:$B$343,0)),
INDEX('Input-Allocators'!L$9:L$17,MATCH($F196,'Input-Allocators'!$B$9:$B$17,0)))
)</f>
        <v>0</v>
      </c>
      <c r="P196" s="14">
        <f>IF($D196=0,0,$D196*
IFERROR(INDEX(P$320:P$343,MATCH($F196,$B$320:$B$343,0))/INDEX($D$320:$D$343,MATCH($F196,$B$320:$B$343,0)),
INDEX('Input-Allocators'!M$9:M$17,MATCH($F196,'Input-Allocators'!$B$9:$B$17,0)))
)</f>
        <v>0</v>
      </c>
      <c r="Q196" s="14">
        <f>IF($D196=0,0,$D196*
IFERROR(INDEX(Q$320:Q$343,MATCH($F196,$B$320:$B$343,0))/INDEX($D$320:$D$343,MATCH($F196,$B$320:$B$343,0)),
INDEX('Input-Allocators'!N$9:N$17,MATCH($F196,'Input-Allocators'!$B$9:$B$17,0)))
)</f>
        <v>0</v>
      </c>
      <c r="R196" s="14">
        <f>IF($D196=0,0,$D196*
IFERROR(INDEX(R$320:R$343,MATCH($F196,$B$320:$B$343,0))/INDEX($D$320:$D$343,MATCH($F196,$B$320:$B$343,0)),
INDEX('Input-Allocators'!O$9:O$17,MATCH($F196,'Input-Allocators'!$B$9:$B$17,0)))
)</f>
        <v>0</v>
      </c>
    </row>
    <row r="197" spans="1:18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>'Input-Accounts'!$D197</f>
        <v>195.52483251546758</v>
      </c>
      <c r="E197" s="14">
        <f t="shared" ref="E197:E207" si="44">IFERROR(IF(D197="",0,IF(D197=0,0,IF(ABS(D197-SUM($G197:$R197))&lt;Check_Limit,0,1))),1)</f>
        <v>0</v>
      </c>
      <c r="F197" s="3" t="str">
        <f>IF(D197=0,"-",IF('Input-Accounts'!$E197&lt;&gt;0,'Input-Accounts'!$E197,'Input-Accounts'!$F197))</f>
        <v>DISTRIBUTION</v>
      </c>
      <c r="G197" s="14">
        <f>IF($D197=0,0,$D197*
IFERROR(INDEX(G$320:G$343,MATCH($F197,$B$320:$B$343,0))/INDEX($D$320:$D$343,MATCH($F197,$B$320:$B$343,0)),
INDEX('Input-Allocators'!D$9:D$17,MATCH($F197,'Input-Allocators'!$B$9:$B$17,0)))
)</f>
        <v>0</v>
      </c>
      <c r="H197" s="14">
        <f>IF($D197=0,0,$D197*
IFERROR(INDEX(H$320:H$343,MATCH($F197,$B$320:$B$343,0))/INDEX($D$320:$D$343,MATCH($F197,$B$320:$B$343,0)),
INDEX('Input-Allocators'!E$9:E$17,MATCH($F197,'Input-Allocators'!$B$9:$B$17,0)))
)</f>
        <v>0</v>
      </c>
      <c r="I197" s="14">
        <f>IF($D197=0,0,$D197*
IFERROR(INDEX(I$320:I$343,MATCH($F197,$B$320:$B$343,0))/INDEX($D$320:$D$343,MATCH($F197,$B$320:$B$343,0)),
INDEX('Input-Allocators'!F$9:F$17,MATCH($F197,'Input-Allocators'!$B$9:$B$17,0)))
)</f>
        <v>195.52483251546758</v>
      </c>
      <c r="J197" s="14">
        <f>IF($D197=0,0,$D197*
IFERROR(INDEX(J$320:J$343,MATCH($F197,$B$320:$B$343,0))/INDEX($D$320:$D$343,MATCH($F197,$B$320:$B$343,0)),
INDEX('Input-Allocators'!G$9:G$17,MATCH($F197,'Input-Allocators'!$B$9:$B$17,0)))
)</f>
        <v>0</v>
      </c>
      <c r="K197" s="14">
        <f>IF($D197=0,0,$D197*
IFERROR(INDEX(K$320:K$343,MATCH($F197,$B$320:$B$343,0))/INDEX($D$320:$D$343,MATCH($F197,$B$320:$B$343,0)),
INDEX('Input-Allocators'!H$9:H$17,MATCH($F197,'Input-Allocators'!$B$9:$B$17,0)))
)</f>
        <v>0</v>
      </c>
      <c r="L197" s="14">
        <f>IF($D197=0,0,$D197*
IFERROR(INDEX(L$320:L$343,MATCH($F197,$B$320:$B$343,0))/INDEX($D$320:$D$343,MATCH($F197,$B$320:$B$343,0)),
INDEX('Input-Allocators'!I$9:I$17,MATCH($F197,'Input-Allocators'!$B$9:$B$17,0)))
)</f>
        <v>0</v>
      </c>
      <c r="M197" s="14">
        <f>IF($D197=0,0,$D197*
IFERROR(INDEX(M$320:M$343,MATCH($F197,$B$320:$B$343,0))/INDEX($D$320:$D$343,MATCH($F197,$B$320:$B$343,0)),
INDEX('Input-Allocators'!J$9:J$17,MATCH($F197,'Input-Allocators'!$B$9:$B$17,0)))
)</f>
        <v>0</v>
      </c>
      <c r="N197" s="14">
        <f>IF($D197=0,0,$D197*
IFERROR(INDEX(N$320:N$343,MATCH($F197,$B$320:$B$343,0))/INDEX($D$320:$D$343,MATCH($F197,$B$320:$B$343,0)),
INDEX('Input-Allocators'!K$9:K$17,MATCH($F197,'Input-Allocators'!$B$9:$B$17,0)))
)</f>
        <v>0</v>
      </c>
      <c r="O197" s="14">
        <f>IF($D197=0,0,$D197*
IFERROR(INDEX(O$320:O$343,MATCH($F197,$B$320:$B$343,0))/INDEX($D$320:$D$343,MATCH($F197,$B$320:$B$343,0)),
INDEX('Input-Allocators'!L$9:L$17,MATCH($F197,'Input-Allocators'!$B$9:$B$17,0)))
)</f>
        <v>0</v>
      </c>
      <c r="P197" s="14">
        <f>IF($D197=0,0,$D197*
IFERROR(INDEX(P$320:P$343,MATCH($F197,$B$320:$B$343,0))/INDEX($D$320:$D$343,MATCH($F197,$B$320:$B$343,0)),
INDEX('Input-Allocators'!M$9:M$17,MATCH($F197,'Input-Allocators'!$B$9:$B$17,0)))
)</f>
        <v>0</v>
      </c>
      <c r="Q197" s="14">
        <f>IF($D197=0,0,$D197*
IFERROR(INDEX(Q$320:Q$343,MATCH($F197,$B$320:$B$343,0))/INDEX($D$320:$D$343,MATCH($F197,$B$320:$B$343,0)),
INDEX('Input-Allocators'!N$9:N$17,MATCH($F197,'Input-Allocators'!$B$9:$B$17,0)))
)</f>
        <v>0</v>
      </c>
      <c r="R197" s="14">
        <f>IF($D197=0,0,$D197*
IFERROR(INDEX(R$320:R$343,MATCH($F197,$B$320:$B$343,0))/INDEX($D$320:$D$343,MATCH($F197,$B$320:$B$343,0)),
INDEX('Input-Allocators'!O$9:O$17,MATCH($F197,'Input-Allocators'!$B$9:$B$17,0)))
)</f>
        <v>0</v>
      </c>
    </row>
    <row r="198" spans="1:18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>'Input-Accounts'!$D198</f>
        <v>8.5223454994013608</v>
      </c>
      <c r="E198" s="14">
        <f t="shared" si="44"/>
        <v>0</v>
      </c>
      <c r="F198" s="3" t="str">
        <f>IF(D198=0,"-",IF('Input-Accounts'!$E198&lt;&gt;0,'Input-Accounts'!$E198,'Input-Accounts'!$F198))</f>
        <v>DISTRIBUTION</v>
      </c>
      <c r="G198" s="14">
        <f>IF($D198=0,0,$D198*
IFERROR(INDEX(G$320:G$343,MATCH($F198,$B$320:$B$343,0))/INDEX($D$320:$D$343,MATCH($F198,$B$320:$B$343,0)),
INDEX('Input-Allocators'!D$9:D$17,MATCH($F198,'Input-Allocators'!$B$9:$B$17,0)))
)</f>
        <v>0</v>
      </c>
      <c r="H198" s="14">
        <f>IF($D198=0,0,$D198*
IFERROR(INDEX(H$320:H$343,MATCH($F198,$B$320:$B$343,0))/INDEX($D$320:$D$343,MATCH($F198,$B$320:$B$343,0)),
INDEX('Input-Allocators'!E$9:E$17,MATCH($F198,'Input-Allocators'!$B$9:$B$17,0)))
)</f>
        <v>0</v>
      </c>
      <c r="I198" s="14">
        <f>IF($D198=0,0,$D198*
IFERROR(INDEX(I$320:I$343,MATCH($F198,$B$320:$B$343,0))/INDEX($D$320:$D$343,MATCH($F198,$B$320:$B$343,0)),
INDEX('Input-Allocators'!F$9:F$17,MATCH($F198,'Input-Allocators'!$B$9:$B$17,0)))
)</f>
        <v>8.5223454994013608</v>
      </c>
      <c r="J198" s="14">
        <f>IF($D198=0,0,$D198*
IFERROR(INDEX(J$320:J$343,MATCH($F198,$B$320:$B$343,0))/INDEX($D$320:$D$343,MATCH($F198,$B$320:$B$343,0)),
INDEX('Input-Allocators'!G$9:G$17,MATCH($F198,'Input-Allocators'!$B$9:$B$17,0)))
)</f>
        <v>0</v>
      </c>
      <c r="K198" s="14">
        <f>IF($D198=0,0,$D198*
IFERROR(INDEX(K$320:K$343,MATCH($F198,$B$320:$B$343,0))/INDEX($D$320:$D$343,MATCH($F198,$B$320:$B$343,0)),
INDEX('Input-Allocators'!H$9:H$17,MATCH($F198,'Input-Allocators'!$B$9:$B$17,0)))
)</f>
        <v>0</v>
      </c>
      <c r="L198" s="14">
        <f>IF($D198=0,0,$D198*
IFERROR(INDEX(L$320:L$343,MATCH($F198,$B$320:$B$343,0))/INDEX($D$320:$D$343,MATCH($F198,$B$320:$B$343,0)),
INDEX('Input-Allocators'!I$9:I$17,MATCH($F198,'Input-Allocators'!$B$9:$B$17,0)))
)</f>
        <v>0</v>
      </c>
      <c r="M198" s="14">
        <f>IF($D198=0,0,$D198*
IFERROR(INDEX(M$320:M$343,MATCH($F198,$B$320:$B$343,0))/INDEX($D$320:$D$343,MATCH($F198,$B$320:$B$343,0)),
INDEX('Input-Allocators'!J$9:J$17,MATCH($F198,'Input-Allocators'!$B$9:$B$17,0)))
)</f>
        <v>0</v>
      </c>
      <c r="N198" s="14">
        <f>IF($D198=0,0,$D198*
IFERROR(INDEX(N$320:N$343,MATCH($F198,$B$320:$B$343,0))/INDEX($D$320:$D$343,MATCH($F198,$B$320:$B$343,0)),
INDEX('Input-Allocators'!K$9:K$17,MATCH($F198,'Input-Allocators'!$B$9:$B$17,0)))
)</f>
        <v>0</v>
      </c>
      <c r="O198" s="14">
        <f>IF($D198=0,0,$D198*
IFERROR(INDEX(O$320:O$343,MATCH($F198,$B$320:$B$343,0))/INDEX($D$320:$D$343,MATCH($F198,$B$320:$B$343,0)),
INDEX('Input-Allocators'!L$9:L$17,MATCH($F198,'Input-Allocators'!$B$9:$B$17,0)))
)</f>
        <v>0</v>
      </c>
      <c r="P198" s="14">
        <f>IF($D198=0,0,$D198*
IFERROR(INDEX(P$320:P$343,MATCH($F198,$B$320:$B$343,0))/INDEX($D$320:$D$343,MATCH($F198,$B$320:$B$343,0)),
INDEX('Input-Allocators'!M$9:M$17,MATCH($F198,'Input-Allocators'!$B$9:$B$17,0)))
)</f>
        <v>0</v>
      </c>
      <c r="Q198" s="14">
        <f>IF($D198=0,0,$D198*
IFERROR(INDEX(Q$320:Q$343,MATCH($F198,$B$320:$B$343,0))/INDEX($D$320:$D$343,MATCH($F198,$B$320:$B$343,0)),
INDEX('Input-Allocators'!N$9:N$17,MATCH($F198,'Input-Allocators'!$B$9:$B$17,0)))
)</f>
        <v>0</v>
      </c>
      <c r="R198" s="14">
        <f>IF($D198=0,0,$D198*
IFERROR(INDEX(R$320:R$343,MATCH($F198,$B$320:$B$343,0))/INDEX($D$320:$D$343,MATCH($F198,$B$320:$B$343,0)),
INDEX('Input-Allocators'!O$9:O$17,MATCH($F198,'Input-Allocators'!$B$9:$B$17,0)))
)</f>
        <v>0</v>
      </c>
    </row>
    <row r="199" spans="1:18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>'Input-Accounts'!$D199</f>
        <v>0</v>
      </c>
      <c r="E199" s="14">
        <f t="shared" si="44"/>
        <v>0</v>
      </c>
      <c r="F199" s="3" t="str">
        <f>IF(D199=0,"-",IF('Input-Accounts'!$E199&lt;&gt;0,'Input-Accounts'!$E199,'Input-Accounts'!$F199))</f>
        <v>-</v>
      </c>
      <c r="G199" s="14">
        <f>IF($D199=0,0,$D199*
IFERROR(INDEX(G$320:G$343,MATCH($F199,$B$320:$B$343,0))/INDEX($D$320:$D$343,MATCH($F199,$B$320:$B$343,0)),
INDEX('Input-Allocators'!D$9:D$17,MATCH($F199,'Input-Allocators'!$B$9:$B$17,0)))
)</f>
        <v>0</v>
      </c>
      <c r="H199" s="14">
        <f>IF($D199=0,0,$D199*
IFERROR(INDEX(H$320:H$343,MATCH($F199,$B$320:$B$343,0))/INDEX($D$320:$D$343,MATCH($F199,$B$320:$B$343,0)),
INDEX('Input-Allocators'!E$9:E$17,MATCH($F199,'Input-Allocators'!$B$9:$B$17,0)))
)</f>
        <v>0</v>
      </c>
      <c r="I199" s="14">
        <f>IF($D199=0,0,$D199*
IFERROR(INDEX(I$320:I$343,MATCH($F199,$B$320:$B$343,0))/INDEX($D$320:$D$343,MATCH($F199,$B$320:$B$343,0)),
INDEX('Input-Allocators'!F$9:F$17,MATCH($F199,'Input-Allocators'!$B$9:$B$17,0)))
)</f>
        <v>0</v>
      </c>
      <c r="J199" s="14">
        <f>IF($D199=0,0,$D199*
IFERROR(INDEX(J$320:J$343,MATCH($F199,$B$320:$B$343,0))/INDEX($D$320:$D$343,MATCH($F199,$B$320:$B$343,0)),
INDEX('Input-Allocators'!G$9:G$17,MATCH($F199,'Input-Allocators'!$B$9:$B$17,0)))
)</f>
        <v>0</v>
      </c>
      <c r="K199" s="14">
        <f>IF($D199=0,0,$D199*
IFERROR(INDEX(K$320:K$343,MATCH($F199,$B$320:$B$343,0))/INDEX($D$320:$D$343,MATCH($F199,$B$320:$B$343,0)),
INDEX('Input-Allocators'!H$9:H$17,MATCH($F199,'Input-Allocators'!$B$9:$B$17,0)))
)</f>
        <v>0</v>
      </c>
      <c r="L199" s="14">
        <f>IF($D199=0,0,$D199*
IFERROR(INDEX(L$320:L$343,MATCH($F199,$B$320:$B$343,0))/INDEX($D$320:$D$343,MATCH($F199,$B$320:$B$343,0)),
INDEX('Input-Allocators'!I$9:I$17,MATCH($F199,'Input-Allocators'!$B$9:$B$17,0)))
)</f>
        <v>0</v>
      </c>
      <c r="M199" s="14">
        <f>IF($D199=0,0,$D199*
IFERROR(INDEX(M$320:M$343,MATCH($F199,$B$320:$B$343,0))/INDEX($D$320:$D$343,MATCH($F199,$B$320:$B$343,0)),
INDEX('Input-Allocators'!J$9:J$17,MATCH($F199,'Input-Allocators'!$B$9:$B$17,0)))
)</f>
        <v>0</v>
      </c>
      <c r="N199" s="14">
        <f>IF($D199=0,0,$D199*
IFERROR(INDEX(N$320:N$343,MATCH($F199,$B$320:$B$343,0))/INDEX($D$320:$D$343,MATCH($F199,$B$320:$B$343,0)),
INDEX('Input-Allocators'!K$9:K$17,MATCH($F199,'Input-Allocators'!$B$9:$B$17,0)))
)</f>
        <v>0</v>
      </c>
      <c r="O199" s="14">
        <f>IF($D199=0,0,$D199*
IFERROR(INDEX(O$320:O$343,MATCH($F199,$B$320:$B$343,0))/INDEX($D$320:$D$343,MATCH($F199,$B$320:$B$343,0)),
INDEX('Input-Allocators'!L$9:L$17,MATCH($F199,'Input-Allocators'!$B$9:$B$17,0)))
)</f>
        <v>0</v>
      </c>
      <c r="P199" s="14">
        <f>IF($D199=0,0,$D199*
IFERROR(INDEX(P$320:P$343,MATCH($F199,$B$320:$B$343,0))/INDEX($D$320:$D$343,MATCH($F199,$B$320:$B$343,0)),
INDEX('Input-Allocators'!M$9:M$17,MATCH($F199,'Input-Allocators'!$B$9:$B$17,0)))
)</f>
        <v>0</v>
      </c>
      <c r="Q199" s="14">
        <f>IF($D199=0,0,$D199*
IFERROR(INDEX(Q$320:Q$343,MATCH($F199,$B$320:$B$343,0))/INDEX($D$320:$D$343,MATCH($F199,$B$320:$B$343,0)),
INDEX('Input-Allocators'!N$9:N$17,MATCH($F199,'Input-Allocators'!$B$9:$B$17,0)))
)</f>
        <v>0</v>
      </c>
      <c r="R199" s="14">
        <f>IF($D199=0,0,$D199*
IFERROR(INDEX(R$320:R$343,MATCH($F199,$B$320:$B$343,0))/INDEX($D$320:$D$343,MATCH($F199,$B$320:$B$343,0)),
INDEX('Input-Allocators'!O$9:O$17,MATCH($F199,'Input-Allocators'!$B$9:$B$17,0)))
)</f>
        <v>0</v>
      </c>
    </row>
    <row r="200" spans="1:18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>'Input-Accounts'!$D200</f>
        <v>5107.108128888186</v>
      </c>
      <c r="E200" s="14">
        <f t="shared" si="44"/>
        <v>0</v>
      </c>
      <c r="F200" s="3" t="str">
        <f>IF(D200=0,"-",IF('Input-Accounts'!$E200&lt;&gt;0,'Input-Accounts'!$E200,'Input-Accounts'!$F200))</f>
        <v>INT_DMAINS_SERV</v>
      </c>
      <c r="G200" s="14">
        <f>IF($D200=0,0,$D200*
IFERROR(INDEX(G$320:G$343,MATCH($F200,$B$320:$B$343,0))/INDEX($D$320:$D$343,MATCH($F200,$B$320:$B$343,0)),
INDEX('Input-Allocators'!D$9:D$17,MATCH($F200,'Input-Allocators'!$B$9:$B$17,0)))
)</f>
        <v>0</v>
      </c>
      <c r="H200" s="14">
        <f>IF($D200=0,0,$D200*
IFERROR(INDEX(H$320:H$343,MATCH($F200,$B$320:$B$343,0))/INDEX($D$320:$D$343,MATCH($F200,$B$320:$B$343,0)),
INDEX('Input-Allocators'!E$9:E$17,MATCH($F200,'Input-Allocators'!$B$9:$B$17,0)))
)</f>
        <v>0</v>
      </c>
      <c r="I200" s="14">
        <f>IF($D200=0,0,$D200*
IFERROR(INDEX(I$320:I$343,MATCH($F200,$B$320:$B$343,0))/INDEX($D$320:$D$343,MATCH($F200,$B$320:$B$343,0)),
INDEX('Input-Allocators'!F$9:F$17,MATCH($F200,'Input-Allocators'!$B$9:$B$17,0)))
)</f>
        <v>3120.6838525117573</v>
      </c>
      <c r="J200" s="14">
        <f>IF($D200=0,0,$D200*
IFERROR(INDEX(J$320:J$343,MATCH($F200,$B$320:$B$343,0))/INDEX($D$320:$D$343,MATCH($F200,$B$320:$B$343,0)),
INDEX('Input-Allocators'!G$9:G$17,MATCH($F200,'Input-Allocators'!$B$9:$B$17,0)))
)</f>
        <v>1986.4242763764287</v>
      </c>
      <c r="K200" s="14">
        <f>IF($D200=0,0,$D200*
IFERROR(INDEX(K$320:K$343,MATCH($F200,$B$320:$B$343,0))/INDEX($D$320:$D$343,MATCH($F200,$B$320:$B$343,0)),
INDEX('Input-Allocators'!H$9:H$17,MATCH($F200,'Input-Allocators'!$B$9:$B$17,0)))
)</f>
        <v>0</v>
      </c>
      <c r="L200" s="14">
        <f>IF($D200=0,0,$D200*
IFERROR(INDEX(L$320:L$343,MATCH($F200,$B$320:$B$343,0))/INDEX($D$320:$D$343,MATCH($F200,$B$320:$B$343,0)),
INDEX('Input-Allocators'!I$9:I$17,MATCH($F200,'Input-Allocators'!$B$9:$B$17,0)))
)</f>
        <v>0</v>
      </c>
      <c r="M200" s="14">
        <f>IF($D200=0,0,$D200*
IFERROR(INDEX(M$320:M$343,MATCH($F200,$B$320:$B$343,0))/INDEX($D$320:$D$343,MATCH($F200,$B$320:$B$343,0)),
INDEX('Input-Allocators'!J$9:J$17,MATCH($F200,'Input-Allocators'!$B$9:$B$17,0)))
)</f>
        <v>0</v>
      </c>
      <c r="N200" s="14">
        <f>IF($D200=0,0,$D200*
IFERROR(INDEX(N$320:N$343,MATCH($F200,$B$320:$B$343,0))/INDEX($D$320:$D$343,MATCH($F200,$B$320:$B$343,0)),
INDEX('Input-Allocators'!K$9:K$17,MATCH($F200,'Input-Allocators'!$B$9:$B$17,0)))
)</f>
        <v>0</v>
      </c>
      <c r="O200" s="14">
        <f>IF($D200=0,0,$D200*
IFERROR(INDEX(O$320:O$343,MATCH($F200,$B$320:$B$343,0))/INDEX($D$320:$D$343,MATCH($F200,$B$320:$B$343,0)),
INDEX('Input-Allocators'!L$9:L$17,MATCH($F200,'Input-Allocators'!$B$9:$B$17,0)))
)</f>
        <v>0</v>
      </c>
      <c r="P200" s="14">
        <f>IF($D200=0,0,$D200*
IFERROR(INDEX(P$320:P$343,MATCH($F200,$B$320:$B$343,0))/INDEX($D$320:$D$343,MATCH($F200,$B$320:$B$343,0)),
INDEX('Input-Allocators'!M$9:M$17,MATCH($F200,'Input-Allocators'!$B$9:$B$17,0)))
)</f>
        <v>0</v>
      </c>
      <c r="Q200" s="14">
        <f>IF($D200=0,0,$D200*
IFERROR(INDEX(Q$320:Q$343,MATCH($F200,$B$320:$B$343,0))/INDEX($D$320:$D$343,MATCH($F200,$B$320:$B$343,0)),
INDEX('Input-Allocators'!N$9:N$17,MATCH($F200,'Input-Allocators'!$B$9:$B$17,0)))
)</f>
        <v>0</v>
      </c>
      <c r="R200" s="14">
        <f>IF($D200=0,0,$D200*
IFERROR(INDEX(R$320:R$343,MATCH($F200,$B$320:$B$343,0))/INDEX($D$320:$D$343,MATCH($F200,$B$320:$B$343,0)),
INDEX('Input-Allocators'!O$9:O$17,MATCH($F200,'Input-Allocators'!$B$9:$B$17,0)))
)</f>
        <v>0</v>
      </c>
    </row>
    <row r="201" spans="1:18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>'Input-Accounts'!$D201</f>
        <v>343.69571137362954</v>
      </c>
      <c r="E201" s="14">
        <f t="shared" si="44"/>
        <v>0</v>
      </c>
      <c r="F201" s="3" t="str">
        <f>IF(D201=0,"-",IF('Input-Accounts'!$E201&lt;&gt;0,'Input-Accounts'!$E201,'Input-Accounts'!$F201))</f>
        <v>DISTRIBUTION</v>
      </c>
      <c r="G201" s="14">
        <f>IF($D201=0,0,$D201*
IFERROR(INDEX(G$320:G$343,MATCH($F201,$B$320:$B$343,0))/INDEX($D$320:$D$343,MATCH($F201,$B$320:$B$343,0)),
INDEX('Input-Allocators'!D$9:D$17,MATCH($F201,'Input-Allocators'!$B$9:$B$17,0)))
)</f>
        <v>0</v>
      </c>
      <c r="H201" s="14">
        <f>IF($D201=0,0,$D201*
IFERROR(INDEX(H$320:H$343,MATCH($F201,$B$320:$B$343,0))/INDEX($D$320:$D$343,MATCH($F201,$B$320:$B$343,0)),
INDEX('Input-Allocators'!E$9:E$17,MATCH($F201,'Input-Allocators'!$B$9:$B$17,0)))
)</f>
        <v>0</v>
      </c>
      <c r="I201" s="14">
        <f>IF($D201=0,0,$D201*
IFERROR(INDEX(I$320:I$343,MATCH($F201,$B$320:$B$343,0))/INDEX($D$320:$D$343,MATCH($F201,$B$320:$B$343,0)),
INDEX('Input-Allocators'!F$9:F$17,MATCH($F201,'Input-Allocators'!$B$9:$B$17,0)))
)</f>
        <v>343.69571137362954</v>
      </c>
      <c r="J201" s="14">
        <f>IF($D201=0,0,$D201*
IFERROR(INDEX(J$320:J$343,MATCH($F201,$B$320:$B$343,0))/INDEX($D$320:$D$343,MATCH($F201,$B$320:$B$343,0)),
INDEX('Input-Allocators'!G$9:G$17,MATCH($F201,'Input-Allocators'!$B$9:$B$17,0)))
)</f>
        <v>0</v>
      </c>
      <c r="K201" s="14">
        <f>IF($D201=0,0,$D201*
IFERROR(INDEX(K$320:K$343,MATCH($F201,$B$320:$B$343,0))/INDEX($D$320:$D$343,MATCH($F201,$B$320:$B$343,0)),
INDEX('Input-Allocators'!H$9:H$17,MATCH($F201,'Input-Allocators'!$B$9:$B$17,0)))
)</f>
        <v>0</v>
      </c>
      <c r="L201" s="14">
        <f>IF($D201=0,0,$D201*
IFERROR(INDEX(L$320:L$343,MATCH($F201,$B$320:$B$343,0))/INDEX($D$320:$D$343,MATCH($F201,$B$320:$B$343,0)),
INDEX('Input-Allocators'!I$9:I$17,MATCH($F201,'Input-Allocators'!$B$9:$B$17,0)))
)</f>
        <v>0</v>
      </c>
      <c r="M201" s="14">
        <f>IF($D201=0,0,$D201*
IFERROR(INDEX(M$320:M$343,MATCH($F201,$B$320:$B$343,0))/INDEX($D$320:$D$343,MATCH($F201,$B$320:$B$343,0)),
INDEX('Input-Allocators'!J$9:J$17,MATCH($F201,'Input-Allocators'!$B$9:$B$17,0)))
)</f>
        <v>0</v>
      </c>
      <c r="N201" s="14">
        <f>IF($D201=0,0,$D201*
IFERROR(INDEX(N$320:N$343,MATCH($F201,$B$320:$B$343,0))/INDEX($D$320:$D$343,MATCH($F201,$B$320:$B$343,0)),
INDEX('Input-Allocators'!K$9:K$17,MATCH($F201,'Input-Allocators'!$B$9:$B$17,0)))
)</f>
        <v>0</v>
      </c>
      <c r="O201" s="14">
        <f>IF($D201=0,0,$D201*
IFERROR(INDEX(O$320:O$343,MATCH($F201,$B$320:$B$343,0))/INDEX($D$320:$D$343,MATCH($F201,$B$320:$B$343,0)),
INDEX('Input-Allocators'!L$9:L$17,MATCH($F201,'Input-Allocators'!$B$9:$B$17,0)))
)</f>
        <v>0</v>
      </c>
      <c r="P201" s="14">
        <f>IF($D201=0,0,$D201*
IFERROR(INDEX(P$320:P$343,MATCH($F201,$B$320:$B$343,0))/INDEX($D$320:$D$343,MATCH($F201,$B$320:$B$343,0)),
INDEX('Input-Allocators'!M$9:M$17,MATCH($F201,'Input-Allocators'!$B$9:$B$17,0)))
)</f>
        <v>0</v>
      </c>
      <c r="Q201" s="14">
        <f>IF($D201=0,0,$D201*
IFERROR(INDEX(Q$320:Q$343,MATCH($F201,$B$320:$B$343,0))/INDEX($D$320:$D$343,MATCH($F201,$B$320:$B$343,0)),
INDEX('Input-Allocators'!N$9:N$17,MATCH($F201,'Input-Allocators'!$B$9:$B$17,0)))
)</f>
        <v>0</v>
      </c>
      <c r="R201" s="14">
        <f>IF($D201=0,0,$D201*
IFERROR(INDEX(R$320:R$343,MATCH($F201,$B$320:$B$343,0))/INDEX($D$320:$D$343,MATCH($F201,$B$320:$B$343,0)),
INDEX('Input-Allocators'!O$9:O$17,MATCH($F201,'Input-Allocators'!$B$9:$B$17,0)))
)</f>
        <v>0</v>
      </c>
    </row>
    <row r="202" spans="1:18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>'Input-Accounts'!$D202</f>
        <v>107.69490458866315</v>
      </c>
      <c r="E202" s="14">
        <f t="shared" si="44"/>
        <v>0</v>
      </c>
      <c r="F202" s="3" t="str">
        <f>IF(D202=0,"-",IF('Input-Accounts'!$E202&lt;&gt;0,'Input-Accounts'!$E202,'Input-Accounts'!$F202))</f>
        <v>CUSTOMER</v>
      </c>
      <c r="G202" s="14">
        <f>IF($D202=0,0,$D202*
IFERROR(INDEX(G$320:G$343,MATCH($F202,$B$320:$B$343,0))/INDEX($D$320:$D$343,MATCH($F202,$B$320:$B$343,0)),
INDEX('Input-Allocators'!D$9:D$17,MATCH($F202,'Input-Allocators'!$B$9:$B$17,0)))
)</f>
        <v>0</v>
      </c>
      <c r="H202" s="14">
        <f>IF($D202=0,0,$D202*
IFERROR(INDEX(H$320:H$343,MATCH($F202,$B$320:$B$343,0))/INDEX($D$320:$D$343,MATCH($F202,$B$320:$B$343,0)),
INDEX('Input-Allocators'!E$9:E$17,MATCH($F202,'Input-Allocators'!$B$9:$B$17,0)))
)</f>
        <v>0</v>
      </c>
      <c r="I202" s="14">
        <f>IF($D202=0,0,$D202*
IFERROR(INDEX(I$320:I$343,MATCH($F202,$B$320:$B$343,0))/INDEX($D$320:$D$343,MATCH($F202,$B$320:$B$343,0)),
INDEX('Input-Allocators'!F$9:F$17,MATCH($F202,'Input-Allocators'!$B$9:$B$17,0)))
)</f>
        <v>0</v>
      </c>
      <c r="J202" s="14">
        <f>IF($D202=0,0,$D202*
IFERROR(INDEX(J$320:J$343,MATCH($F202,$B$320:$B$343,0))/INDEX($D$320:$D$343,MATCH($F202,$B$320:$B$343,0)),
INDEX('Input-Allocators'!G$9:G$17,MATCH($F202,'Input-Allocators'!$B$9:$B$17,0)))
)</f>
        <v>107.69490458866315</v>
      </c>
      <c r="K202" s="14">
        <f>IF($D202=0,0,$D202*
IFERROR(INDEX(K$320:K$343,MATCH($F202,$B$320:$B$343,0))/INDEX($D$320:$D$343,MATCH($F202,$B$320:$B$343,0)),
INDEX('Input-Allocators'!H$9:H$17,MATCH($F202,'Input-Allocators'!$B$9:$B$17,0)))
)</f>
        <v>0</v>
      </c>
      <c r="L202" s="14">
        <f>IF($D202=0,0,$D202*
IFERROR(INDEX(L$320:L$343,MATCH($F202,$B$320:$B$343,0))/INDEX($D$320:$D$343,MATCH($F202,$B$320:$B$343,0)),
INDEX('Input-Allocators'!I$9:I$17,MATCH($F202,'Input-Allocators'!$B$9:$B$17,0)))
)</f>
        <v>0</v>
      </c>
      <c r="M202" s="14">
        <f>IF($D202=0,0,$D202*
IFERROR(INDEX(M$320:M$343,MATCH($F202,$B$320:$B$343,0))/INDEX($D$320:$D$343,MATCH($F202,$B$320:$B$343,0)),
INDEX('Input-Allocators'!J$9:J$17,MATCH($F202,'Input-Allocators'!$B$9:$B$17,0)))
)</f>
        <v>0</v>
      </c>
      <c r="N202" s="14">
        <f>IF($D202=0,0,$D202*
IFERROR(INDEX(N$320:N$343,MATCH($F202,$B$320:$B$343,0))/INDEX($D$320:$D$343,MATCH($F202,$B$320:$B$343,0)),
INDEX('Input-Allocators'!K$9:K$17,MATCH($F202,'Input-Allocators'!$B$9:$B$17,0)))
)</f>
        <v>0</v>
      </c>
      <c r="O202" s="14">
        <f>IF($D202=0,0,$D202*
IFERROR(INDEX(O$320:O$343,MATCH($F202,$B$320:$B$343,0))/INDEX($D$320:$D$343,MATCH($F202,$B$320:$B$343,0)),
INDEX('Input-Allocators'!L$9:L$17,MATCH($F202,'Input-Allocators'!$B$9:$B$17,0)))
)</f>
        <v>0</v>
      </c>
      <c r="P202" s="14">
        <f>IF($D202=0,0,$D202*
IFERROR(INDEX(P$320:P$343,MATCH($F202,$B$320:$B$343,0))/INDEX($D$320:$D$343,MATCH($F202,$B$320:$B$343,0)),
INDEX('Input-Allocators'!M$9:M$17,MATCH($F202,'Input-Allocators'!$B$9:$B$17,0)))
)</f>
        <v>0</v>
      </c>
      <c r="Q202" s="14">
        <f>IF($D202=0,0,$D202*
IFERROR(INDEX(Q$320:Q$343,MATCH($F202,$B$320:$B$343,0))/INDEX($D$320:$D$343,MATCH($F202,$B$320:$B$343,0)),
INDEX('Input-Allocators'!N$9:N$17,MATCH($F202,'Input-Allocators'!$B$9:$B$17,0)))
)</f>
        <v>0</v>
      </c>
      <c r="R202" s="14">
        <f>IF($D202=0,0,$D202*
IFERROR(INDEX(R$320:R$343,MATCH($F202,$B$320:$B$343,0))/INDEX($D$320:$D$343,MATCH($F202,$B$320:$B$343,0)),
INDEX('Input-Allocators'!O$9:O$17,MATCH($F202,'Input-Allocators'!$B$9:$B$17,0)))
)</f>
        <v>0</v>
      </c>
    </row>
    <row r="203" spans="1:18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>'Input-Accounts'!$D203</f>
        <v>10.441151878267545</v>
      </c>
      <c r="E203" s="14">
        <f t="shared" si="44"/>
        <v>0</v>
      </c>
      <c r="F203" s="3" t="str">
        <f>IF(D203=0,"-",IF('Input-Accounts'!$E203&lt;&gt;0,'Input-Accounts'!$E203,'Input-Accounts'!$F203))</f>
        <v>DISTRIBUTION</v>
      </c>
      <c r="G203" s="14">
        <f>IF($D203=0,0,$D203*
IFERROR(INDEX(G$320:G$343,MATCH($F203,$B$320:$B$343,0))/INDEX($D$320:$D$343,MATCH($F203,$B$320:$B$343,0)),
INDEX('Input-Allocators'!D$9:D$17,MATCH($F203,'Input-Allocators'!$B$9:$B$17,0)))
)</f>
        <v>0</v>
      </c>
      <c r="H203" s="14">
        <f>IF($D203=0,0,$D203*
IFERROR(INDEX(H$320:H$343,MATCH($F203,$B$320:$B$343,0))/INDEX($D$320:$D$343,MATCH($F203,$B$320:$B$343,0)),
INDEX('Input-Allocators'!E$9:E$17,MATCH($F203,'Input-Allocators'!$B$9:$B$17,0)))
)</f>
        <v>0</v>
      </c>
      <c r="I203" s="14">
        <f>IF($D203=0,0,$D203*
IFERROR(INDEX(I$320:I$343,MATCH($F203,$B$320:$B$343,0))/INDEX($D$320:$D$343,MATCH($F203,$B$320:$B$343,0)),
INDEX('Input-Allocators'!F$9:F$17,MATCH($F203,'Input-Allocators'!$B$9:$B$17,0)))
)</f>
        <v>10.441151878267545</v>
      </c>
      <c r="J203" s="14">
        <f>IF($D203=0,0,$D203*
IFERROR(INDEX(J$320:J$343,MATCH($F203,$B$320:$B$343,0))/INDEX($D$320:$D$343,MATCH($F203,$B$320:$B$343,0)),
INDEX('Input-Allocators'!G$9:G$17,MATCH($F203,'Input-Allocators'!$B$9:$B$17,0)))
)</f>
        <v>0</v>
      </c>
      <c r="K203" s="14">
        <f>IF($D203=0,0,$D203*
IFERROR(INDEX(K$320:K$343,MATCH($F203,$B$320:$B$343,0))/INDEX($D$320:$D$343,MATCH($F203,$B$320:$B$343,0)),
INDEX('Input-Allocators'!H$9:H$17,MATCH($F203,'Input-Allocators'!$B$9:$B$17,0)))
)</f>
        <v>0</v>
      </c>
      <c r="L203" s="14">
        <f>IF($D203=0,0,$D203*
IFERROR(INDEX(L$320:L$343,MATCH($F203,$B$320:$B$343,0))/INDEX($D$320:$D$343,MATCH($F203,$B$320:$B$343,0)),
INDEX('Input-Allocators'!I$9:I$17,MATCH($F203,'Input-Allocators'!$B$9:$B$17,0)))
)</f>
        <v>0</v>
      </c>
      <c r="M203" s="14">
        <f>IF($D203=0,0,$D203*
IFERROR(INDEX(M$320:M$343,MATCH($F203,$B$320:$B$343,0))/INDEX($D$320:$D$343,MATCH($F203,$B$320:$B$343,0)),
INDEX('Input-Allocators'!J$9:J$17,MATCH($F203,'Input-Allocators'!$B$9:$B$17,0)))
)</f>
        <v>0</v>
      </c>
      <c r="N203" s="14">
        <f>IF($D203=0,0,$D203*
IFERROR(INDEX(N$320:N$343,MATCH($F203,$B$320:$B$343,0))/INDEX($D$320:$D$343,MATCH($F203,$B$320:$B$343,0)),
INDEX('Input-Allocators'!K$9:K$17,MATCH($F203,'Input-Allocators'!$B$9:$B$17,0)))
)</f>
        <v>0</v>
      </c>
      <c r="O203" s="14">
        <f>IF($D203=0,0,$D203*
IFERROR(INDEX(O$320:O$343,MATCH($F203,$B$320:$B$343,0))/INDEX($D$320:$D$343,MATCH($F203,$B$320:$B$343,0)),
INDEX('Input-Allocators'!L$9:L$17,MATCH($F203,'Input-Allocators'!$B$9:$B$17,0)))
)</f>
        <v>0</v>
      </c>
      <c r="P203" s="14">
        <f>IF($D203=0,0,$D203*
IFERROR(INDEX(P$320:P$343,MATCH($F203,$B$320:$B$343,0))/INDEX($D$320:$D$343,MATCH($F203,$B$320:$B$343,0)),
INDEX('Input-Allocators'!M$9:M$17,MATCH($F203,'Input-Allocators'!$B$9:$B$17,0)))
)</f>
        <v>0</v>
      </c>
      <c r="Q203" s="14">
        <f>IF($D203=0,0,$D203*
IFERROR(INDEX(Q$320:Q$343,MATCH($F203,$B$320:$B$343,0))/INDEX($D$320:$D$343,MATCH($F203,$B$320:$B$343,0)),
INDEX('Input-Allocators'!N$9:N$17,MATCH($F203,'Input-Allocators'!$B$9:$B$17,0)))
)</f>
        <v>0</v>
      </c>
      <c r="R203" s="14">
        <f>IF($D203=0,0,$D203*
IFERROR(INDEX(R$320:R$343,MATCH($F203,$B$320:$B$343,0))/INDEX($D$320:$D$343,MATCH($F203,$B$320:$B$343,0)),
INDEX('Input-Allocators'!O$9:O$17,MATCH($F203,'Input-Allocators'!$B$9:$B$17,0)))
)</f>
        <v>0</v>
      </c>
    </row>
    <row r="204" spans="1:18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>'Input-Accounts'!$D204</f>
        <v>1019.7822875701537</v>
      </c>
      <c r="E204" s="14">
        <f t="shared" si="44"/>
        <v>0</v>
      </c>
      <c r="F204" s="3" t="str">
        <f>IF(D204=0,"-",IF('Input-Accounts'!$E204&lt;&gt;0,'Input-Accounts'!$E204,'Input-Accounts'!$F204))</f>
        <v>CUSTOMER</v>
      </c>
      <c r="G204" s="14">
        <f>IF($D204=0,0,$D204*
IFERROR(INDEX(G$320:G$343,MATCH($F204,$B$320:$B$343,0))/INDEX($D$320:$D$343,MATCH($F204,$B$320:$B$343,0)),
INDEX('Input-Allocators'!D$9:D$17,MATCH($F204,'Input-Allocators'!$B$9:$B$17,0)))
)</f>
        <v>0</v>
      </c>
      <c r="H204" s="14">
        <f>IF($D204=0,0,$D204*
IFERROR(INDEX(H$320:H$343,MATCH($F204,$B$320:$B$343,0))/INDEX($D$320:$D$343,MATCH($F204,$B$320:$B$343,0)),
INDEX('Input-Allocators'!E$9:E$17,MATCH($F204,'Input-Allocators'!$B$9:$B$17,0)))
)</f>
        <v>0</v>
      </c>
      <c r="I204" s="14">
        <f>IF($D204=0,0,$D204*
IFERROR(INDEX(I$320:I$343,MATCH($F204,$B$320:$B$343,0))/INDEX($D$320:$D$343,MATCH($F204,$B$320:$B$343,0)),
INDEX('Input-Allocators'!F$9:F$17,MATCH($F204,'Input-Allocators'!$B$9:$B$17,0)))
)</f>
        <v>0</v>
      </c>
      <c r="J204" s="14">
        <f>IF($D204=0,0,$D204*
IFERROR(INDEX(J$320:J$343,MATCH($F204,$B$320:$B$343,0))/INDEX($D$320:$D$343,MATCH($F204,$B$320:$B$343,0)),
INDEX('Input-Allocators'!G$9:G$17,MATCH($F204,'Input-Allocators'!$B$9:$B$17,0)))
)</f>
        <v>1019.7822875701537</v>
      </c>
      <c r="K204" s="14">
        <f>IF($D204=0,0,$D204*
IFERROR(INDEX(K$320:K$343,MATCH($F204,$B$320:$B$343,0))/INDEX($D$320:$D$343,MATCH($F204,$B$320:$B$343,0)),
INDEX('Input-Allocators'!H$9:H$17,MATCH($F204,'Input-Allocators'!$B$9:$B$17,0)))
)</f>
        <v>0</v>
      </c>
      <c r="L204" s="14">
        <f>IF($D204=0,0,$D204*
IFERROR(INDEX(L$320:L$343,MATCH($F204,$B$320:$B$343,0))/INDEX($D$320:$D$343,MATCH($F204,$B$320:$B$343,0)),
INDEX('Input-Allocators'!I$9:I$17,MATCH($F204,'Input-Allocators'!$B$9:$B$17,0)))
)</f>
        <v>0</v>
      </c>
      <c r="M204" s="14">
        <f>IF($D204=0,0,$D204*
IFERROR(INDEX(M$320:M$343,MATCH($F204,$B$320:$B$343,0))/INDEX($D$320:$D$343,MATCH($F204,$B$320:$B$343,0)),
INDEX('Input-Allocators'!J$9:J$17,MATCH($F204,'Input-Allocators'!$B$9:$B$17,0)))
)</f>
        <v>0</v>
      </c>
      <c r="N204" s="14">
        <f>IF($D204=0,0,$D204*
IFERROR(INDEX(N$320:N$343,MATCH($F204,$B$320:$B$343,0))/INDEX($D$320:$D$343,MATCH($F204,$B$320:$B$343,0)),
INDEX('Input-Allocators'!K$9:K$17,MATCH($F204,'Input-Allocators'!$B$9:$B$17,0)))
)</f>
        <v>0</v>
      </c>
      <c r="O204" s="14">
        <f>IF($D204=0,0,$D204*
IFERROR(INDEX(O$320:O$343,MATCH($F204,$B$320:$B$343,0))/INDEX($D$320:$D$343,MATCH($F204,$B$320:$B$343,0)),
INDEX('Input-Allocators'!L$9:L$17,MATCH($F204,'Input-Allocators'!$B$9:$B$17,0)))
)</f>
        <v>0</v>
      </c>
      <c r="P204" s="14">
        <f>IF($D204=0,0,$D204*
IFERROR(INDEX(P$320:P$343,MATCH($F204,$B$320:$B$343,0))/INDEX($D$320:$D$343,MATCH($F204,$B$320:$B$343,0)),
INDEX('Input-Allocators'!M$9:M$17,MATCH($F204,'Input-Allocators'!$B$9:$B$17,0)))
)</f>
        <v>0</v>
      </c>
      <c r="Q204" s="14">
        <f>IF($D204=0,0,$D204*
IFERROR(INDEX(Q$320:Q$343,MATCH($F204,$B$320:$B$343,0))/INDEX($D$320:$D$343,MATCH($F204,$B$320:$B$343,0)),
INDEX('Input-Allocators'!N$9:N$17,MATCH($F204,'Input-Allocators'!$B$9:$B$17,0)))
)</f>
        <v>0</v>
      </c>
      <c r="R204" s="14">
        <f>IF($D204=0,0,$D204*
IFERROR(INDEX(R$320:R$343,MATCH($F204,$B$320:$B$343,0))/INDEX($D$320:$D$343,MATCH($F204,$B$320:$B$343,0)),
INDEX('Input-Allocators'!O$9:O$17,MATCH($F204,'Input-Allocators'!$B$9:$B$17,0)))
)</f>
        <v>0</v>
      </c>
    </row>
    <row r="205" spans="1:18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>'Input-Accounts'!$D205</f>
        <v>1301.2316395233688</v>
      </c>
      <c r="E205" s="14">
        <f t="shared" si="44"/>
        <v>0</v>
      </c>
      <c r="F205" s="3" t="str">
        <f>IF(D205=0,"-",IF('Input-Accounts'!$E205&lt;&gt;0,'Input-Accounts'!$E205,'Input-Accounts'!$F205))</f>
        <v>CUSTOMER</v>
      </c>
      <c r="G205" s="14">
        <f>IF($D205=0,0,$D205*
IFERROR(INDEX(G$320:G$343,MATCH($F205,$B$320:$B$343,0))/INDEX($D$320:$D$343,MATCH($F205,$B$320:$B$343,0)),
INDEX('Input-Allocators'!D$9:D$17,MATCH($F205,'Input-Allocators'!$B$9:$B$17,0)))
)</f>
        <v>0</v>
      </c>
      <c r="H205" s="14">
        <f>IF($D205=0,0,$D205*
IFERROR(INDEX(H$320:H$343,MATCH($F205,$B$320:$B$343,0))/INDEX($D$320:$D$343,MATCH($F205,$B$320:$B$343,0)),
INDEX('Input-Allocators'!E$9:E$17,MATCH($F205,'Input-Allocators'!$B$9:$B$17,0)))
)</f>
        <v>0</v>
      </c>
      <c r="I205" s="14">
        <f>IF($D205=0,0,$D205*
IFERROR(INDEX(I$320:I$343,MATCH($F205,$B$320:$B$343,0))/INDEX($D$320:$D$343,MATCH($F205,$B$320:$B$343,0)),
INDEX('Input-Allocators'!F$9:F$17,MATCH($F205,'Input-Allocators'!$B$9:$B$17,0)))
)</f>
        <v>0</v>
      </c>
      <c r="J205" s="14">
        <f>IF($D205=0,0,$D205*
IFERROR(INDEX(J$320:J$343,MATCH($F205,$B$320:$B$343,0))/INDEX($D$320:$D$343,MATCH($F205,$B$320:$B$343,0)),
INDEX('Input-Allocators'!G$9:G$17,MATCH($F205,'Input-Allocators'!$B$9:$B$17,0)))
)</f>
        <v>1301.2316395233688</v>
      </c>
      <c r="K205" s="14">
        <f>IF($D205=0,0,$D205*
IFERROR(INDEX(K$320:K$343,MATCH($F205,$B$320:$B$343,0))/INDEX($D$320:$D$343,MATCH($F205,$B$320:$B$343,0)),
INDEX('Input-Allocators'!H$9:H$17,MATCH($F205,'Input-Allocators'!$B$9:$B$17,0)))
)</f>
        <v>0</v>
      </c>
      <c r="L205" s="14">
        <f>IF($D205=0,0,$D205*
IFERROR(INDEX(L$320:L$343,MATCH($F205,$B$320:$B$343,0))/INDEX($D$320:$D$343,MATCH($F205,$B$320:$B$343,0)),
INDEX('Input-Allocators'!I$9:I$17,MATCH($F205,'Input-Allocators'!$B$9:$B$17,0)))
)</f>
        <v>0</v>
      </c>
      <c r="M205" s="14">
        <f>IF($D205=0,0,$D205*
IFERROR(INDEX(M$320:M$343,MATCH($F205,$B$320:$B$343,0))/INDEX($D$320:$D$343,MATCH($F205,$B$320:$B$343,0)),
INDEX('Input-Allocators'!J$9:J$17,MATCH($F205,'Input-Allocators'!$B$9:$B$17,0)))
)</f>
        <v>0</v>
      </c>
      <c r="N205" s="14">
        <f>IF($D205=0,0,$D205*
IFERROR(INDEX(N$320:N$343,MATCH($F205,$B$320:$B$343,0))/INDEX($D$320:$D$343,MATCH($F205,$B$320:$B$343,0)),
INDEX('Input-Allocators'!K$9:K$17,MATCH($F205,'Input-Allocators'!$B$9:$B$17,0)))
)</f>
        <v>0</v>
      </c>
      <c r="O205" s="14">
        <f>IF($D205=0,0,$D205*
IFERROR(INDEX(O$320:O$343,MATCH($F205,$B$320:$B$343,0))/INDEX($D$320:$D$343,MATCH($F205,$B$320:$B$343,0)),
INDEX('Input-Allocators'!L$9:L$17,MATCH($F205,'Input-Allocators'!$B$9:$B$17,0)))
)</f>
        <v>0</v>
      </c>
      <c r="P205" s="14">
        <f>IF($D205=0,0,$D205*
IFERROR(INDEX(P$320:P$343,MATCH($F205,$B$320:$B$343,0))/INDEX($D$320:$D$343,MATCH($F205,$B$320:$B$343,0)),
INDEX('Input-Allocators'!M$9:M$17,MATCH($F205,'Input-Allocators'!$B$9:$B$17,0)))
)</f>
        <v>0</v>
      </c>
      <c r="Q205" s="14">
        <f>IF($D205=0,0,$D205*
IFERROR(INDEX(Q$320:Q$343,MATCH($F205,$B$320:$B$343,0))/INDEX($D$320:$D$343,MATCH($F205,$B$320:$B$343,0)),
INDEX('Input-Allocators'!N$9:N$17,MATCH($F205,'Input-Allocators'!$B$9:$B$17,0)))
)</f>
        <v>0</v>
      </c>
      <c r="R205" s="14">
        <f>IF($D205=0,0,$D205*
IFERROR(INDEX(R$320:R$343,MATCH($F205,$B$320:$B$343,0))/INDEX($D$320:$D$343,MATCH($F205,$B$320:$B$343,0)),
INDEX('Input-Allocators'!O$9:O$17,MATCH($F205,'Input-Allocators'!$B$9:$B$17,0)))
)</f>
        <v>0</v>
      </c>
    </row>
    <row r="206" spans="1:18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>'Input-Accounts'!$D206</f>
        <v>6450.8438624909359</v>
      </c>
      <c r="E206" s="14">
        <f t="shared" si="44"/>
        <v>0</v>
      </c>
      <c r="F206" s="3" t="str">
        <f>IF(D206=0,"-",IF('Input-Accounts'!$E206&lt;&gt;0,'Input-Accounts'!$E206,'Input-Accounts'!$F206))</f>
        <v>INT_OM_DIST_SUBTOTAL</v>
      </c>
      <c r="G206" s="14">
        <f>IF($D206=0,0,$D206*
IFERROR(INDEX(G$320:G$343,MATCH($F206,$B$320:$B$343,0))/INDEX($D$320:$D$343,MATCH($F206,$B$320:$B$343,0)),
INDEX('Input-Allocators'!D$9:D$17,MATCH($F206,'Input-Allocators'!$B$9:$B$17,0)))
)</f>
        <v>0</v>
      </c>
      <c r="H206" s="14">
        <f>IF($D206=0,0,$D206*
IFERROR(INDEX(H$320:H$343,MATCH($F206,$B$320:$B$343,0))/INDEX($D$320:$D$343,MATCH($F206,$B$320:$B$343,0)),
INDEX('Input-Allocators'!E$9:E$17,MATCH($F206,'Input-Allocators'!$B$9:$B$17,0)))
)</f>
        <v>0</v>
      </c>
      <c r="I206" s="14">
        <f>IF($D206=0,0,$D206*
IFERROR(INDEX(I$320:I$343,MATCH($F206,$B$320:$B$343,0))/INDEX($D$320:$D$343,MATCH($F206,$B$320:$B$343,0)),
INDEX('Input-Allocators'!F$9:F$17,MATCH($F206,'Input-Allocators'!$B$9:$B$17,0)))
)</f>
        <v>4057.4210673787679</v>
      </c>
      <c r="J206" s="14">
        <f>IF($D206=0,0,$D206*
IFERROR(INDEX(J$320:J$343,MATCH($F206,$B$320:$B$343,0))/INDEX($D$320:$D$343,MATCH($F206,$B$320:$B$343,0)),
INDEX('Input-Allocators'!G$9:G$17,MATCH($F206,'Input-Allocators'!$B$9:$B$17,0)))
)</f>
        <v>2393.4227951121688</v>
      </c>
      <c r="K206" s="14">
        <f>IF($D206=0,0,$D206*
IFERROR(INDEX(K$320:K$343,MATCH($F206,$B$320:$B$343,0))/INDEX($D$320:$D$343,MATCH($F206,$B$320:$B$343,0)),
INDEX('Input-Allocators'!H$9:H$17,MATCH($F206,'Input-Allocators'!$B$9:$B$17,0)))
)</f>
        <v>0</v>
      </c>
      <c r="L206" s="14">
        <f>IF($D206=0,0,$D206*
IFERROR(INDEX(L$320:L$343,MATCH($F206,$B$320:$B$343,0))/INDEX($D$320:$D$343,MATCH($F206,$B$320:$B$343,0)),
INDEX('Input-Allocators'!I$9:I$17,MATCH($F206,'Input-Allocators'!$B$9:$B$17,0)))
)</f>
        <v>0</v>
      </c>
      <c r="M206" s="14">
        <f>IF($D206=0,0,$D206*
IFERROR(INDEX(M$320:M$343,MATCH($F206,$B$320:$B$343,0))/INDEX($D$320:$D$343,MATCH($F206,$B$320:$B$343,0)),
INDEX('Input-Allocators'!J$9:J$17,MATCH($F206,'Input-Allocators'!$B$9:$B$17,0)))
)</f>
        <v>0</v>
      </c>
      <c r="N206" s="14">
        <f>IF($D206=0,0,$D206*
IFERROR(INDEX(N$320:N$343,MATCH($F206,$B$320:$B$343,0))/INDEX($D$320:$D$343,MATCH($F206,$B$320:$B$343,0)),
INDEX('Input-Allocators'!K$9:K$17,MATCH($F206,'Input-Allocators'!$B$9:$B$17,0)))
)</f>
        <v>0</v>
      </c>
      <c r="O206" s="14">
        <f>IF($D206=0,0,$D206*
IFERROR(INDEX(O$320:O$343,MATCH($F206,$B$320:$B$343,0))/INDEX($D$320:$D$343,MATCH($F206,$B$320:$B$343,0)),
INDEX('Input-Allocators'!L$9:L$17,MATCH($F206,'Input-Allocators'!$B$9:$B$17,0)))
)</f>
        <v>0</v>
      </c>
      <c r="P206" s="14">
        <f>IF($D206=0,0,$D206*
IFERROR(INDEX(P$320:P$343,MATCH($F206,$B$320:$B$343,0))/INDEX($D$320:$D$343,MATCH($F206,$B$320:$B$343,0)),
INDEX('Input-Allocators'!M$9:M$17,MATCH($F206,'Input-Allocators'!$B$9:$B$17,0)))
)</f>
        <v>0</v>
      </c>
      <c r="Q206" s="14">
        <f>IF($D206=0,0,$D206*
IFERROR(INDEX(Q$320:Q$343,MATCH($F206,$B$320:$B$343,0))/INDEX($D$320:$D$343,MATCH($F206,$B$320:$B$343,0)),
INDEX('Input-Allocators'!N$9:N$17,MATCH($F206,'Input-Allocators'!$B$9:$B$17,0)))
)</f>
        <v>0</v>
      </c>
      <c r="R206" s="14">
        <f>IF($D206=0,0,$D206*
IFERROR(INDEX(R$320:R$343,MATCH($F206,$B$320:$B$343,0))/INDEX($D$320:$D$343,MATCH($F206,$B$320:$B$343,0)),
INDEX('Input-Allocators'!O$9:O$17,MATCH($F206,'Input-Allocators'!$B$9:$B$17,0)))
)</f>
        <v>0</v>
      </c>
    </row>
    <row r="207" spans="1:18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>'Input-Accounts'!$D207</f>
        <v>99.715548460333125</v>
      </c>
      <c r="E207" s="14">
        <f t="shared" si="44"/>
        <v>0</v>
      </c>
      <c r="F207" s="3" t="str">
        <f>IF(D207=0,"-",IF('Input-Accounts'!$E207&lt;&gt;0,'Input-Accounts'!$E207,'Input-Accounts'!$F207))</f>
        <v>INT_DIST_OL</v>
      </c>
      <c r="G207" s="14">
        <f>IF($D207=0,0,$D207*
IFERROR(INDEX(G$320:G$343,MATCH($F207,$B$320:$B$343,0))/INDEX($D$320:$D$343,MATCH($F207,$B$320:$B$343,0)),
INDEX('Input-Allocators'!D$9:D$17,MATCH($F207,'Input-Allocators'!$B$9:$B$17,0)))
)</f>
        <v>0</v>
      </c>
      <c r="H207" s="14">
        <f>IF($D207=0,0,$D207*
IFERROR(INDEX(H$320:H$343,MATCH($F207,$B$320:$B$343,0))/INDEX($D$320:$D$343,MATCH($F207,$B$320:$B$343,0)),
INDEX('Input-Allocators'!E$9:E$17,MATCH($F207,'Input-Allocators'!$B$9:$B$17,0)))
)</f>
        <v>0</v>
      </c>
      <c r="I207" s="14">
        <f>IF($D207=0,0,$D207*
IFERROR(INDEX(I$320:I$343,MATCH($F207,$B$320:$B$343,0))/INDEX($D$320:$D$343,MATCH($F207,$B$320:$B$343,0)),
INDEX('Input-Allocators'!F$9:F$17,MATCH($F207,'Input-Allocators'!$B$9:$B$17,0)))
)</f>
        <v>50.307789346046583</v>
      </c>
      <c r="J207" s="14">
        <f>IF($D207=0,0,$D207*
IFERROR(INDEX(J$320:J$343,MATCH($F207,$B$320:$B$343,0))/INDEX($D$320:$D$343,MATCH($F207,$B$320:$B$343,0)),
INDEX('Input-Allocators'!G$9:G$17,MATCH($F207,'Input-Allocators'!$B$9:$B$17,0)))
)</f>
        <v>49.407759114286563</v>
      </c>
      <c r="K207" s="14">
        <f>IF($D207=0,0,$D207*
IFERROR(INDEX(K$320:K$343,MATCH($F207,$B$320:$B$343,0))/INDEX($D$320:$D$343,MATCH($F207,$B$320:$B$343,0)),
INDEX('Input-Allocators'!H$9:H$17,MATCH($F207,'Input-Allocators'!$B$9:$B$17,0)))
)</f>
        <v>0</v>
      </c>
      <c r="L207" s="14">
        <f>IF($D207=0,0,$D207*
IFERROR(INDEX(L$320:L$343,MATCH($F207,$B$320:$B$343,0))/INDEX($D$320:$D$343,MATCH($F207,$B$320:$B$343,0)),
INDEX('Input-Allocators'!I$9:I$17,MATCH($F207,'Input-Allocators'!$B$9:$B$17,0)))
)</f>
        <v>0</v>
      </c>
      <c r="M207" s="14">
        <f>IF($D207=0,0,$D207*
IFERROR(INDEX(M$320:M$343,MATCH($F207,$B$320:$B$343,0))/INDEX($D$320:$D$343,MATCH($F207,$B$320:$B$343,0)),
INDEX('Input-Allocators'!J$9:J$17,MATCH($F207,'Input-Allocators'!$B$9:$B$17,0)))
)</f>
        <v>0</v>
      </c>
      <c r="N207" s="14">
        <f>IF($D207=0,0,$D207*
IFERROR(INDEX(N$320:N$343,MATCH($F207,$B$320:$B$343,0))/INDEX($D$320:$D$343,MATCH($F207,$B$320:$B$343,0)),
INDEX('Input-Allocators'!K$9:K$17,MATCH($F207,'Input-Allocators'!$B$9:$B$17,0)))
)</f>
        <v>0</v>
      </c>
      <c r="O207" s="14">
        <f>IF($D207=0,0,$D207*
IFERROR(INDEX(O$320:O$343,MATCH($F207,$B$320:$B$343,0))/INDEX($D$320:$D$343,MATCH($F207,$B$320:$B$343,0)),
INDEX('Input-Allocators'!L$9:L$17,MATCH($F207,'Input-Allocators'!$B$9:$B$17,0)))
)</f>
        <v>0</v>
      </c>
      <c r="P207" s="14">
        <f>IF($D207=0,0,$D207*
IFERROR(INDEX(P$320:P$343,MATCH($F207,$B$320:$B$343,0))/INDEX($D$320:$D$343,MATCH($F207,$B$320:$B$343,0)),
INDEX('Input-Allocators'!M$9:M$17,MATCH($F207,'Input-Allocators'!$B$9:$B$17,0)))
)</f>
        <v>0</v>
      </c>
      <c r="Q207" s="14">
        <f>IF($D207=0,0,$D207*
IFERROR(INDEX(Q$320:Q$343,MATCH($F207,$B$320:$B$343,0))/INDEX($D$320:$D$343,MATCH($F207,$B$320:$B$343,0)),
INDEX('Input-Allocators'!N$9:N$17,MATCH($F207,'Input-Allocators'!$B$9:$B$17,0)))
)</f>
        <v>0</v>
      </c>
      <c r="R207" s="14">
        <f>IF($D207=0,0,$D207*
IFERROR(INDEX(R$320:R$343,MATCH($F207,$B$320:$B$343,0))/INDEX($D$320:$D$343,MATCH($F207,$B$320:$B$343,0)),
INDEX('Input-Allocators'!O$9:O$17,MATCH($F207,'Input-Allocators'!$B$9:$B$17,0)))
)</f>
        <v>0</v>
      </c>
    </row>
    <row r="208" spans="1:18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>SUBTOTAL(9,D196:D207)</f>
        <v>20527.4120692787</v>
      </c>
      <c r="E208" s="14">
        <f t="shared" si="43"/>
        <v>0</v>
      </c>
      <c r="G208" s="174">
        <f t="shared" ref="G208:R208" si="45">SUBTOTAL(9,G196:G207)</f>
        <v>0</v>
      </c>
      <c r="H208" s="174">
        <f t="shared" si="45"/>
        <v>0</v>
      </c>
      <c r="I208" s="174">
        <f t="shared" si="45"/>
        <v>10754.571820173494</v>
      </c>
      <c r="J208" s="174">
        <f t="shared" si="45"/>
        <v>9772.8402491052129</v>
      </c>
      <c r="K208" s="174">
        <f t="shared" si="45"/>
        <v>0</v>
      </c>
      <c r="L208" s="174">
        <f t="shared" si="45"/>
        <v>0</v>
      </c>
      <c r="M208" s="174">
        <f t="shared" si="45"/>
        <v>0</v>
      </c>
      <c r="N208" s="174">
        <f t="shared" si="45"/>
        <v>0</v>
      </c>
      <c r="O208" s="174">
        <f t="shared" si="45"/>
        <v>0</v>
      </c>
      <c r="P208" s="174">
        <f t="shared" si="45"/>
        <v>0</v>
      </c>
      <c r="Q208" s="174">
        <f t="shared" si="45"/>
        <v>0</v>
      </c>
      <c r="R208" s="174">
        <f t="shared" si="45"/>
        <v>0</v>
      </c>
    </row>
    <row r="209" spans="1:18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C209" s="46" t="str">
        <f>IF(ISBLANK('Input-Accounts'!C209),"",'Input-Accounts'!C209)</f>
        <v/>
      </c>
      <c r="D209" s="14"/>
      <c r="E209" s="14">
        <f t="shared" si="43"/>
        <v>0</v>
      </c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1:18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C210" s="46" t="str">
        <f>IF(ISBLANK('Input-Accounts'!C210),"",'Input-Accounts'!C210)</f>
        <v/>
      </c>
      <c r="D210" s="14"/>
      <c r="E210" s="14">
        <f t="shared" si="43"/>
        <v>0</v>
      </c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1:18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>'Input-Accounts'!$D211</f>
        <v>713.91937613085577</v>
      </c>
      <c r="E211" s="14">
        <f t="shared" si="43"/>
        <v>0</v>
      </c>
      <c r="F211" s="3" t="str">
        <f>IF(D211=0,"-",IF('Input-Accounts'!$E211&lt;&gt;0,'Input-Accounts'!$E211,'Input-Accounts'!$F211))</f>
        <v>INT_DIST_ML</v>
      </c>
      <c r="G211" s="14">
        <f>IF($D211=0,0,$D211*
IFERROR(INDEX(G$320:G$343,MATCH($F211,$B$320:$B$343,0))/INDEX($D$320:$D$343,MATCH($F211,$B$320:$B$343,0)),
INDEX('Input-Allocators'!D$9:D$17,MATCH($F211,'Input-Allocators'!$B$9:$B$17,0)))
)</f>
        <v>0</v>
      </c>
      <c r="H211" s="14">
        <f>IF($D211=0,0,$D211*
IFERROR(INDEX(H$320:H$343,MATCH($F211,$B$320:$B$343,0))/INDEX($D$320:$D$343,MATCH($F211,$B$320:$B$343,0)),
INDEX('Input-Allocators'!E$9:E$17,MATCH($F211,'Input-Allocators'!$B$9:$B$17,0)))
)</f>
        <v>0</v>
      </c>
      <c r="I211" s="14">
        <f>IF($D211=0,0,$D211*
IFERROR(INDEX(I$320:I$343,MATCH($F211,$B$320:$B$343,0))/INDEX($D$320:$D$343,MATCH($F211,$B$320:$B$343,0)),
INDEX('Input-Allocators'!F$9:F$17,MATCH($F211,'Input-Allocators'!$B$9:$B$17,0)))
)</f>
        <v>709.16700489863263</v>
      </c>
      <c r="J211" s="14">
        <f>IF($D211=0,0,$D211*
IFERROR(INDEX(J$320:J$343,MATCH($F211,$B$320:$B$343,0))/INDEX($D$320:$D$343,MATCH($F211,$B$320:$B$343,0)),
INDEX('Input-Allocators'!G$9:G$17,MATCH($F211,'Input-Allocators'!$B$9:$B$17,0)))
)</f>
        <v>4.7523712322231102</v>
      </c>
      <c r="K211" s="14">
        <f>IF($D211=0,0,$D211*
IFERROR(INDEX(K$320:K$343,MATCH($F211,$B$320:$B$343,0))/INDEX($D$320:$D$343,MATCH($F211,$B$320:$B$343,0)),
INDEX('Input-Allocators'!H$9:H$17,MATCH($F211,'Input-Allocators'!$B$9:$B$17,0)))
)</f>
        <v>0</v>
      </c>
      <c r="L211" s="14">
        <f>IF($D211=0,0,$D211*
IFERROR(INDEX(L$320:L$343,MATCH($F211,$B$320:$B$343,0))/INDEX($D$320:$D$343,MATCH($F211,$B$320:$B$343,0)),
INDEX('Input-Allocators'!I$9:I$17,MATCH($F211,'Input-Allocators'!$B$9:$B$17,0)))
)</f>
        <v>0</v>
      </c>
      <c r="M211" s="14">
        <f>IF($D211=0,0,$D211*
IFERROR(INDEX(M$320:M$343,MATCH($F211,$B$320:$B$343,0))/INDEX($D$320:$D$343,MATCH($F211,$B$320:$B$343,0)),
INDEX('Input-Allocators'!J$9:J$17,MATCH($F211,'Input-Allocators'!$B$9:$B$17,0)))
)</f>
        <v>0</v>
      </c>
      <c r="N211" s="14">
        <f>IF($D211=0,0,$D211*
IFERROR(INDEX(N$320:N$343,MATCH($F211,$B$320:$B$343,0))/INDEX($D$320:$D$343,MATCH($F211,$B$320:$B$343,0)),
INDEX('Input-Allocators'!K$9:K$17,MATCH($F211,'Input-Allocators'!$B$9:$B$17,0)))
)</f>
        <v>0</v>
      </c>
      <c r="O211" s="14">
        <f>IF($D211=0,0,$D211*
IFERROR(INDEX(O$320:O$343,MATCH($F211,$B$320:$B$343,0))/INDEX($D$320:$D$343,MATCH($F211,$B$320:$B$343,0)),
INDEX('Input-Allocators'!L$9:L$17,MATCH($F211,'Input-Allocators'!$B$9:$B$17,0)))
)</f>
        <v>0</v>
      </c>
      <c r="P211" s="14">
        <f>IF($D211=0,0,$D211*
IFERROR(INDEX(P$320:P$343,MATCH($F211,$B$320:$B$343,0))/INDEX($D$320:$D$343,MATCH($F211,$B$320:$B$343,0)),
INDEX('Input-Allocators'!M$9:M$17,MATCH($F211,'Input-Allocators'!$B$9:$B$17,0)))
)</f>
        <v>0</v>
      </c>
      <c r="Q211" s="14">
        <f>IF($D211=0,0,$D211*
IFERROR(INDEX(Q$320:Q$343,MATCH($F211,$B$320:$B$343,0))/INDEX($D$320:$D$343,MATCH($F211,$B$320:$B$343,0)),
INDEX('Input-Allocators'!N$9:N$17,MATCH($F211,'Input-Allocators'!$B$9:$B$17,0)))
)</f>
        <v>0</v>
      </c>
      <c r="R211" s="14">
        <f>IF($D211=0,0,$D211*
IFERROR(INDEX(R$320:R$343,MATCH($F211,$B$320:$B$343,0))/INDEX($D$320:$D$343,MATCH($F211,$B$320:$B$343,0)),
INDEX('Input-Allocators'!O$9:O$17,MATCH($F211,'Input-Allocators'!$B$9:$B$17,0)))
)</f>
        <v>0</v>
      </c>
    </row>
    <row r="212" spans="1:18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>'Input-Accounts'!$D212</f>
        <v>634.30567564778573</v>
      </c>
      <c r="E212" s="14">
        <f t="shared" ref="E212:E220" si="46">IFERROR(IF(D212="",0,IF(D212=0,0,IF(ABS(D212-SUM($G212:$R212))&lt;Check_Limit,0,1))),1)</f>
        <v>0</v>
      </c>
      <c r="F212" s="3" t="str">
        <f>IF(D212=0,"-",IF('Input-Accounts'!$E212&lt;&gt;0,'Input-Accounts'!$E212,'Input-Accounts'!$F212))</f>
        <v>DISTRIBUTION</v>
      </c>
      <c r="G212" s="14">
        <f>IF($D212=0,0,$D212*
IFERROR(INDEX(G$320:G$343,MATCH($F212,$B$320:$B$343,0))/INDEX($D$320:$D$343,MATCH($F212,$B$320:$B$343,0)),
INDEX('Input-Allocators'!D$9:D$17,MATCH($F212,'Input-Allocators'!$B$9:$B$17,0)))
)</f>
        <v>0</v>
      </c>
      <c r="H212" s="14">
        <f>IF($D212=0,0,$D212*
IFERROR(INDEX(H$320:H$343,MATCH($F212,$B$320:$B$343,0))/INDEX($D$320:$D$343,MATCH($F212,$B$320:$B$343,0)),
INDEX('Input-Allocators'!E$9:E$17,MATCH($F212,'Input-Allocators'!$B$9:$B$17,0)))
)</f>
        <v>0</v>
      </c>
      <c r="I212" s="14">
        <f>IF($D212=0,0,$D212*
IFERROR(INDEX(I$320:I$343,MATCH($F212,$B$320:$B$343,0))/INDEX($D$320:$D$343,MATCH($F212,$B$320:$B$343,0)),
INDEX('Input-Allocators'!F$9:F$17,MATCH($F212,'Input-Allocators'!$B$9:$B$17,0)))
)</f>
        <v>634.30567564778573</v>
      </c>
      <c r="J212" s="14">
        <f>IF($D212=0,0,$D212*
IFERROR(INDEX(J$320:J$343,MATCH($F212,$B$320:$B$343,0))/INDEX($D$320:$D$343,MATCH($F212,$B$320:$B$343,0)),
INDEX('Input-Allocators'!G$9:G$17,MATCH($F212,'Input-Allocators'!$B$9:$B$17,0)))
)</f>
        <v>0</v>
      </c>
      <c r="K212" s="14">
        <f>IF($D212=0,0,$D212*
IFERROR(INDEX(K$320:K$343,MATCH($F212,$B$320:$B$343,0))/INDEX($D$320:$D$343,MATCH($F212,$B$320:$B$343,0)),
INDEX('Input-Allocators'!H$9:H$17,MATCH($F212,'Input-Allocators'!$B$9:$B$17,0)))
)</f>
        <v>0</v>
      </c>
      <c r="L212" s="14">
        <f>IF($D212=0,0,$D212*
IFERROR(INDEX(L$320:L$343,MATCH($F212,$B$320:$B$343,0))/INDEX($D$320:$D$343,MATCH($F212,$B$320:$B$343,0)),
INDEX('Input-Allocators'!I$9:I$17,MATCH($F212,'Input-Allocators'!$B$9:$B$17,0)))
)</f>
        <v>0</v>
      </c>
      <c r="M212" s="14">
        <f>IF($D212=0,0,$D212*
IFERROR(INDEX(M$320:M$343,MATCH($F212,$B$320:$B$343,0))/INDEX($D$320:$D$343,MATCH($F212,$B$320:$B$343,0)),
INDEX('Input-Allocators'!J$9:J$17,MATCH($F212,'Input-Allocators'!$B$9:$B$17,0)))
)</f>
        <v>0</v>
      </c>
      <c r="N212" s="14">
        <f>IF($D212=0,0,$D212*
IFERROR(INDEX(N$320:N$343,MATCH($F212,$B$320:$B$343,0))/INDEX($D$320:$D$343,MATCH($F212,$B$320:$B$343,0)),
INDEX('Input-Allocators'!K$9:K$17,MATCH($F212,'Input-Allocators'!$B$9:$B$17,0)))
)</f>
        <v>0</v>
      </c>
      <c r="O212" s="14">
        <f>IF($D212=0,0,$D212*
IFERROR(INDEX(O$320:O$343,MATCH($F212,$B$320:$B$343,0))/INDEX($D$320:$D$343,MATCH($F212,$B$320:$B$343,0)),
INDEX('Input-Allocators'!L$9:L$17,MATCH($F212,'Input-Allocators'!$B$9:$B$17,0)))
)</f>
        <v>0</v>
      </c>
      <c r="P212" s="14">
        <f>IF($D212=0,0,$D212*
IFERROR(INDEX(P$320:P$343,MATCH($F212,$B$320:$B$343,0))/INDEX($D$320:$D$343,MATCH($F212,$B$320:$B$343,0)),
INDEX('Input-Allocators'!M$9:M$17,MATCH($F212,'Input-Allocators'!$B$9:$B$17,0)))
)</f>
        <v>0</v>
      </c>
      <c r="Q212" s="14">
        <f>IF($D212=0,0,$D212*
IFERROR(INDEX(Q$320:Q$343,MATCH($F212,$B$320:$B$343,0))/INDEX($D$320:$D$343,MATCH($F212,$B$320:$B$343,0)),
INDEX('Input-Allocators'!N$9:N$17,MATCH($F212,'Input-Allocators'!$B$9:$B$17,0)))
)</f>
        <v>0</v>
      </c>
      <c r="R212" s="14">
        <f>IF($D212=0,0,$D212*
IFERROR(INDEX(R$320:R$343,MATCH($F212,$B$320:$B$343,0))/INDEX($D$320:$D$343,MATCH($F212,$B$320:$B$343,0)),
INDEX('Input-Allocators'!O$9:O$17,MATCH($F212,'Input-Allocators'!$B$9:$B$17,0)))
)</f>
        <v>0</v>
      </c>
    </row>
    <row r="213" spans="1:18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>'Input-Accounts'!$D213</f>
        <v>2133.6258390497951</v>
      </c>
      <c r="E213" s="14">
        <f t="shared" si="46"/>
        <v>0</v>
      </c>
      <c r="F213" s="3" t="str">
        <f>IF(D213=0,"-",IF('Input-Accounts'!$E213&lt;&gt;0,'Input-Accounts'!$E213,'Input-Accounts'!$F213))</f>
        <v>DISTRIBUTION</v>
      </c>
      <c r="G213" s="14">
        <f>IF($D213=0,0,$D213*
IFERROR(INDEX(G$320:G$343,MATCH($F213,$B$320:$B$343,0))/INDEX($D$320:$D$343,MATCH($F213,$B$320:$B$343,0)),
INDEX('Input-Allocators'!D$9:D$17,MATCH($F213,'Input-Allocators'!$B$9:$B$17,0)))
)</f>
        <v>0</v>
      </c>
      <c r="H213" s="14">
        <f>IF($D213=0,0,$D213*
IFERROR(INDEX(H$320:H$343,MATCH($F213,$B$320:$B$343,0))/INDEX($D$320:$D$343,MATCH($F213,$B$320:$B$343,0)),
INDEX('Input-Allocators'!E$9:E$17,MATCH($F213,'Input-Allocators'!$B$9:$B$17,0)))
)</f>
        <v>0</v>
      </c>
      <c r="I213" s="14">
        <f>IF($D213=0,0,$D213*
IFERROR(INDEX(I$320:I$343,MATCH($F213,$B$320:$B$343,0))/INDEX($D$320:$D$343,MATCH($F213,$B$320:$B$343,0)),
INDEX('Input-Allocators'!F$9:F$17,MATCH($F213,'Input-Allocators'!$B$9:$B$17,0)))
)</f>
        <v>2133.6258390497951</v>
      </c>
      <c r="J213" s="14">
        <f>IF($D213=0,0,$D213*
IFERROR(INDEX(J$320:J$343,MATCH($F213,$B$320:$B$343,0))/INDEX($D$320:$D$343,MATCH($F213,$B$320:$B$343,0)),
INDEX('Input-Allocators'!G$9:G$17,MATCH($F213,'Input-Allocators'!$B$9:$B$17,0)))
)</f>
        <v>0</v>
      </c>
      <c r="K213" s="14">
        <f>IF($D213=0,0,$D213*
IFERROR(INDEX(K$320:K$343,MATCH($F213,$B$320:$B$343,0))/INDEX($D$320:$D$343,MATCH($F213,$B$320:$B$343,0)),
INDEX('Input-Allocators'!H$9:H$17,MATCH($F213,'Input-Allocators'!$B$9:$B$17,0)))
)</f>
        <v>0</v>
      </c>
      <c r="L213" s="14">
        <f>IF($D213=0,0,$D213*
IFERROR(INDEX(L$320:L$343,MATCH($F213,$B$320:$B$343,0))/INDEX($D$320:$D$343,MATCH($F213,$B$320:$B$343,0)),
INDEX('Input-Allocators'!I$9:I$17,MATCH($F213,'Input-Allocators'!$B$9:$B$17,0)))
)</f>
        <v>0</v>
      </c>
      <c r="M213" s="14">
        <f>IF($D213=0,0,$D213*
IFERROR(INDEX(M$320:M$343,MATCH($F213,$B$320:$B$343,0))/INDEX($D$320:$D$343,MATCH($F213,$B$320:$B$343,0)),
INDEX('Input-Allocators'!J$9:J$17,MATCH($F213,'Input-Allocators'!$B$9:$B$17,0)))
)</f>
        <v>0</v>
      </c>
      <c r="N213" s="14">
        <f>IF($D213=0,0,$D213*
IFERROR(INDEX(N$320:N$343,MATCH($F213,$B$320:$B$343,0))/INDEX($D$320:$D$343,MATCH($F213,$B$320:$B$343,0)),
INDEX('Input-Allocators'!K$9:K$17,MATCH($F213,'Input-Allocators'!$B$9:$B$17,0)))
)</f>
        <v>0</v>
      </c>
      <c r="O213" s="14">
        <f>IF($D213=0,0,$D213*
IFERROR(INDEX(O$320:O$343,MATCH($F213,$B$320:$B$343,0))/INDEX($D$320:$D$343,MATCH($F213,$B$320:$B$343,0)),
INDEX('Input-Allocators'!L$9:L$17,MATCH($F213,'Input-Allocators'!$B$9:$B$17,0)))
)</f>
        <v>0</v>
      </c>
      <c r="P213" s="14">
        <f>IF($D213=0,0,$D213*
IFERROR(INDEX(P$320:P$343,MATCH($F213,$B$320:$B$343,0))/INDEX($D$320:$D$343,MATCH($F213,$B$320:$B$343,0)),
INDEX('Input-Allocators'!M$9:M$17,MATCH($F213,'Input-Allocators'!$B$9:$B$17,0)))
)</f>
        <v>0</v>
      </c>
      <c r="Q213" s="14">
        <f>IF($D213=0,0,$D213*
IFERROR(INDEX(Q$320:Q$343,MATCH($F213,$B$320:$B$343,0))/INDEX($D$320:$D$343,MATCH($F213,$B$320:$B$343,0)),
INDEX('Input-Allocators'!N$9:N$17,MATCH($F213,'Input-Allocators'!$B$9:$B$17,0)))
)</f>
        <v>0</v>
      </c>
      <c r="R213" s="14">
        <f>IF($D213=0,0,$D213*
IFERROR(INDEX(R$320:R$343,MATCH($F213,$B$320:$B$343,0))/INDEX($D$320:$D$343,MATCH($F213,$B$320:$B$343,0)),
INDEX('Input-Allocators'!O$9:O$17,MATCH($F213,'Input-Allocators'!$B$9:$B$17,0)))
)</f>
        <v>0</v>
      </c>
    </row>
    <row r="214" spans="1:18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>'Input-Accounts'!$D214</f>
        <v>0.51989265686899866</v>
      </c>
      <c r="E214" s="14">
        <f t="shared" si="46"/>
        <v>0</v>
      </c>
      <c r="F214" s="3" t="str">
        <f>IF(D214=0,"-",IF('Input-Accounts'!$E214&lt;&gt;0,'Input-Accounts'!$E214,'Input-Accounts'!$F214))</f>
        <v>DISTRIBUTION</v>
      </c>
      <c r="G214" s="14">
        <f>IF($D214=0,0,$D214*
IFERROR(INDEX(G$320:G$343,MATCH($F214,$B$320:$B$343,0))/INDEX($D$320:$D$343,MATCH($F214,$B$320:$B$343,0)),
INDEX('Input-Allocators'!D$9:D$17,MATCH($F214,'Input-Allocators'!$B$9:$B$17,0)))
)</f>
        <v>0</v>
      </c>
      <c r="H214" s="14">
        <f>IF($D214=0,0,$D214*
IFERROR(INDEX(H$320:H$343,MATCH($F214,$B$320:$B$343,0))/INDEX($D$320:$D$343,MATCH($F214,$B$320:$B$343,0)),
INDEX('Input-Allocators'!E$9:E$17,MATCH($F214,'Input-Allocators'!$B$9:$B$17,0)))
)</f>
        <v>0</v>
      </c>
      <c r="I214" s="14">
        <f>IF($D214=0,0,$D214*
IFERROR(INDEX(I$320:I$343,MATCH($F214,$B$320:$B$343,0))/INDEX($D$320:$D$343,MATCH($F214,$B$320:$B$343,0)),
INDEX('Input-Allocators'!F$9:F$17,MATCH($F214,'Input-Allocators'!$B$9:$B$17,0)))
)</f>
        <v>0.51989265686899866</v>
      </c>
      <c r="J214" s="14">
        <f>IF($D214=0,0,$D214*
IFERROR(INDEX(J$320:J$343,MATCH($F214,$B$320:$B$343,0))/INDEX($D$320:$D$343,MATCH($F214,$B$320:$B$343,0)),
INDEX('Input-Allocators'!G$9:G$17,MATCH($F214,'Input-Allocators'!$B$9:$B$17,0)))
)</f>
        <v>0</v>
      </c>
      <c r="K214" s="14">
        <f>IF($D214=0,0,$D214*
IFERROR(INDEX(K$320:K$343,MATCH($F214,$B$320:$B$343,0))/INDEX($D$320:$D$343,MATCH($F214,$B$320:$B$343,0)),
INDEX('Input-Allocators'!H$9:H$17,MATCH($F214,'Input-Allocators'!$B$9:$B$17,0)))
)</f>
        <v>0</v>
      </c>
      <c r="L214" s="14">
        <f>IF($D214=0,0,$D214*
IFERROR(INDEX(L$320:L$343,MATCH($F214,$B$320:$B$343,0))/INDEX($D$320:$D$343,MATCH($F214,$B$320:$B$343,0)),
INDEX('Input-Allocators'!I$9:I$17,MATCH($F214,'Input-Allocators'!$B$9:$B$17,0)))
)</f>
        <v>0</v>
      </c>
      <c r="M214" s="14">
        <f>IF($D214=0,0,$D214*
IFERROR(INDEX(M$320:M$343,MATCH($F214,$B$320:$B$343,0))/INDEX($D$320:$D$343,MATCH($F214,$B$320:$B$343,0)),
INDEX('Input-Allocators'!J$9:J$17,MATCH($F214,'Input-Allocators'!$B$9:$B$17,0)))
)</f>
        <v>0</v>
      </c>
      <c r="N214" s="14">
        <f>IF($D214=0,0,$D214*
IFERROR(INDEX(N$320:N$343,MATCH($F214,$B$320:$B$343,0))/INDEX($D$320:$D$343,MATCH($F214,$B$320:$B$343,0)),
INDEX('Input-Allocators'!K$9:K$17,MATCH($F214,'Input-Allocators'!$B$9:$B$17,0)))
)</f>
        <v>0</v>
      </c>
      <c r="O214" s="14">
        <f>IF($D214=0,0,$D214*
IFERROR(INDEX(O$320:O$343,MATCH($F214,$B$320:$B$343,0))/INDEX($D$320:$D$343,MATCH($F214,$B$320:$B$343,0)),
INDEX('Input-Allocators'!L$9:L$17,MATCH($F214,'Input-Allocators'!$B$9:$B$17,0)))
)</f>
        <v>0</v>
      </c>
      <c r="P214" s="14">
        <f>IF($D214=0,0,$D214*
IFERROR(INDEX(P$320:P$343,MATCH($F214,$B$320:$B$343,0))/INDEX($D$320:$D$343,MATCH($F214,$B$320:$B$343,0)),
INDEX('Input-Allocators'!M$9:M$17,MATCH($F214,'Input-Allocators'!$B$9:$B$17,0)))
)</f>
        <v>0</v>
      </c>
      <c r="Q214" s="14">
        <f>IF($D214=0,0,$D214*
IFERROR(INDEX(Q$320:Q$343,MATCH($F214,$B$320:$B$343,0))/INDEX($D$320:$D$343,MATCH($F214,$B$320:$B$343,0)),
INDEX('Input-Allocators'!N$9:N$17,MATCH($F214,'Input-Allocators'!$B$9:$B$17,0)))
)</f>
        <v>0</v>
      </c>
      <c r="R214" s="14">
        <f>IF($D214=0,0,$D214*
IFERROR(INDEX(R$320:R$343,MATCH($F214,$B$320:$B$343,0))/INDEX($D$320:$D$343,MATCH($F214,$B$320:$B$343,0)),
INDEX('Input-Allocators'!O$9:O$17,MATCH($F214,'Input-Allocators'!$B$9:$B$17,0)))
)</f>
        <v>0</v>
      </c>
    </row>
    <row r="215" spans="1:18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>'Input-Accounts'!$D215</f>
        <v>170.87257498112569</v>
      </c>
      <c r="E215" s="14">
        <f t="shared" si="46"/>
        <v>0</v>
      </c>
      <c r="F215" s="3" t="str">
        <f>IF(D215=0,"-",IF('Input-Accounts'!$E215&lt;&gt;0,'Input-Accounts'!$E215,'Input-Accounts'!$F215))</f>
        <v>DISTRIBUTION</v>
      </c>
      <c r="G215" s="14">
        <f>IF($D215=0,0,$D215*
IFERROR(INDEX(G$320:G$343,MATCH($F215,$B$320:$B$343,0))/INDEX($D$320:$D$343,MATCH($F215,$B$320:$B$343,0)),
INDEX('Input-Allocators'!D$9:D$17,MATCH($F215,'Input-Allocators'!$B$9:$B$17,0)))
)</f>
        <v>0</v>
      </c>
      <c r="H215" s="14">
        <f>IF($D215=0,0,$D215*
IFERROR(INDEX(H$320:H$343,MATCH($F215,$B$320:$B$343,0))/INDEX($D$320:$D$343,MATCH($F215,$B$320:$B$343,0)),
INDEX('Input-Allocators'!E$9:E$17,MATCH($F215,'Input-Allocators'!$B$9:$B$17,0)))
)</f>
        <v>0</v>
      </c>
      <c r="I215" s="14">
        <f>IF($D215=0,0,$D215*
IFERROR(INDEX(I$320:I$343,MATCH($F215,$B$320:$B$343,0))/INDEX($D$320:$D$343,MATCH($F215,$B$320:$B$343,0)),
INDEX('Input-Allocators'!F$9:F$17,MATCH($F215,'Input-Allocators'!$B$9:$B$17,0)))
)</f>
        <v>170.87257498112569</v>
      </c>
      <c r="J215" s="14">
        <f>IF($D215=0,0,$D215*
IFERROR(INDEX(J$320:J$343,MATCH($F215,$B$320:$B$343,0))/INDEX($D$320:$D$343,MATCH($F215,$B$320:$B$343,0)),
INDEX('Input-Allocators'!G$9:G$17,MATCH($F215,'Input-Allocators'!$B$9:$B$17,0)))
)</f>
        <v>0</v>
      </c>
      <c r="K215" s="14">
        <f>IF($D215=0,0,$D215*
IFERROR(INDEX(K$320:K$343,MATCH($F215,$B$320:$B$343,0))/INDEX($D$320:$D$343,MATCH($F215,$B$320:$B$343,0)),
INDEX('Input-Allocators'!H$9:H$17,MATCH($F215,'Input-Allocators'!$B$9:$B$17,0)))
)</f>
        <v>0</v>
      </c>
      <c r="L215" s="14">
        <f>IF($D215=0,0,$D215*
IFERROR(INDEX(L$320:L$343,MATCH($F215,$B$320:$B$343,0))/INDEX($D$320:$D$343,MATCH($F215,$B$320:$B$343,0)),
INDEX('Input-Allocators'!I$9:I$17,MATCH($F215,'Input-Allocators'!$B$9:$B$17,0)))
)</f>
        <v>0</v>
      </c>
      <c r="M215" s="14">
        <f>IF($D215=0,0,$D215*
IFERROR(INDEX(M$320:M$343,MATCH($F215,$B$320:$B$343,0))/INDEX($D$320:$D$343,MATCH($F215,$B$320:$B$343,0)),
INDEX('Input-Allocators'!J$9:J$17,MATCH($F215,'Input-Allocators'!$B$9:$B$17,0)))
)</f>
        <v>0</v>
      </c>
      <c r="N215" s="14">
        <f>IF($D215=0,0,$D215*
IFERROR(INDEX(N$320:N$343,MATCH($F215,$B$320:$B$343,0))/INDEX($D$320:$D$343,MATCH($F215,$B$320:$B$343,0)),
INDEX('Input-Allocators'!K$9:K$17,MATCH($F215,'Input-Allocators'!$B$9:$B$17,0)))
)</f>
        <v>0</v>
      </c>
      <c r="O215" s="14">
        <f>IF($D215=0,0,$D215*
IFERROR(INDEX(O$320:O$343,MATCH($F215,$B$320:$B$343,0))/INDEX($D$320:$D$343,MATCH($F215,$B$320:$B$343,0)),
INDEX('Input-Allocators'!L$9:L$17,MATCH($F215,'Input-Allocators'!$B$9:$B$17,0)))
)</f>
        <v>0</v>
      </c>
      <c r="P215" s="14">
        <f>IF($D215=0,0,$D215*
IFERROR(INDEX(P$320:P$343,MATCH($F215,$B$320:$B$343,0))/INDEX($D$320:$D$343,MATCH($F215,$B$320:$B$343,0)),
INDEX('Input-Allocators'!M$9:M$17,MATCH($F215,'Input-Allocators'!$B$9:$B$17,0)))
)</f>
        <v>0</v>
      </c>
      <c r="Q215" s="14">
        <f>IF($D215=0,0,$D215*
IFERROR(INDEX(Q$320:Q$343,MATCH($F215,$B$320:$B$343,0))/INDEX($D$320:$D$343,MATCH($F215,$B$320:$B$343,0)),
INDEX('Input-Allocators'!N$9:N$17,MATCH($F215,'Input-Allocators'!$B$9:$B$17,0)))
)</f>
        <v>0</v>
      </c>
      <c r="R215" s="14">
        <f>IF($D215=0,0,$D215*
IFERROR(INDEX(R$320:R$343,MATCH($F215,$B$320:$B$343,0))/INDEX($D$320:$D$343,MATCH($F215,$B$320:$B$343,0)),
INDEX('Input-Allocators'!O$9:O$17,MATCH($F215,'Input-Allocators'!$B$9:$B$17,0)))
)</f>
        <v>0</v>
      </c>
    </row>
    <row r="216" spans="1:18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>'Input-Accounts'!$D216</f>
        <v>78.68725147297539</v>
      </c>
      <c r="E216" s="14">
        <f t="shared" si="46"/>
        <v>0</v>
      </c>
      <c r="F216" s="3" t="str">
        <f>IF(D216=0,"-",IF('Input-Accounts'!$E216&lt;&gt;0,'Input-Accounts'!$E216,'Input-Accounts'!$F216))</f>
        <v>CUSTOMER</v>
      </c>
      <c r="G216" s="14">
        <f>IF($D216=0,0,$D216*
IFERROR(INDEX(G$320:G$343,MATCH($F216,$B$320:$B$343,0))/INDEX($D$320:$D$343,MATCH($F216,$B$320:$B$343,0)),
INDEX('Input-Allocators'!D$9:D$17,MATCH($F216,'Input-Allocators'!$B$9:$B$17,0)))
)</f>
        <v>0</v>
      </c>
      <c r="H216" s="14">
        <f>IF($D216=0,0,$D216*
IFERROR(INDEX(H$320:H$343,MATCH($F216,$B$320:$B$343,0))/INDEX($D$320:$D$343,MATCH($F216,$B$320:$B$343,0)),
INDEX('Input-Allocators'!E$9:E$17,MATCH($F216,'Input-Allocators'!$B$9:$B$17,0)))
)</f>
        <v>0</v>
      </c>
      <c r="I216" s="14">
        <f>IF($D216=0,0,$D216*
IFERROR(INDEX(I$320:I$343,MATCH($F216,$B$320:$B$343,0))/INDEX($D$320:$D$343,MATCH($F216,$B$320:$B$343,0)),
INDEX('Input-Allocators'!F$9:F$17,MATCH($F216,'Input-Allocators'!$B$9:$B$17,0)))
)</f>
        <v>0</v>
      </c>
      <c r="J216" s="14">
        <f>IF($D216=0,0,$D216*
IFERROR(INDEX(J$320:J$343,MATCH($F216,$B$320:$B$343,0))/INDEX($D$320:$D$343,MATCH($F216,$B$320:$B$343,0)),
INDEX('Input-Allocators'!G$9:G$17,MATCH($F216,'Input-Allocators'!$B$9:$B$17,0)))
)</f>
        <v>78.68725147297539</v>
      </c>
      <c r="K216" s="14">
        <f>IF($D216=0,0,$D216*
IFERROR(INDEX(K$320:K$343,MATCH($F216,$B$320:$B$343,0))/INDEX($D$320:$D$343,MATCH($F216,$B$320:$B$343,0)),
INDEX('Input-Allocators'!H$9:H$17,MATCH($F216,'Input-Allocators'!$B$9:$B$17,0)))
)</f>
        <v>0</v>
      </c>
      <c r="L216" s="14">
        <f>IF($D216=0,0,$D216*
IFERROR(INDEX(L$320:L$343,MATCH($F216,$B$320:$B$343,0))/INDEX($D$320:$D$343,MATCH($F216,$B$320:$B$343,0)),
INDEX('Input-Allocators'!I$9:I$17,MATCH($F216,'Input-Allocators'!$B$9:$B$17,0)))
)</f>
        <v>0</v>
      </c>
      <c r="M216" s="14">
        <f>IF($D216=0,0,$D216*
IFERROR(INDEX(M$320:M$343,MATCH($F216,$B$320:$B$343,0))/INDEX($D$320:$D$343,MATCH($F216,$B$320:$B$343,0)),
INDEX('Input-Allocators'!J$9:J$17,MATCH($F216,'Input-Allocators'!$B$9:$B$17,0)))
)</f>
        <v>0</v>
      </c>
      <c r="N216" s="14">
        <f>IF($D216=0,0,$D216*
IFERROR(INDEX(N$320:N$343,MATCH($F216,$B$320:$B$343,0))/INDEX($D$320:$D$343,MATCH($F216,$B$320:$B$343,0)),
INDEX('Input-Allocators'!K$9:K$17,MATCH($F216,'Input-Allocators'!$B$9:$B$17,0)))
)</f>
        <v>0</v>
      </c>
      <c r="O216" s="14">
        <f>IF($D216=0,0,$D216*
IFERROR(INDEX(O$320:O$343,MATCH($F216,$B$320:$B$343,0))/INDEX($D$320:$D$343,MATCH($F216,$B$320:$B$343,0)),
INDEX('Input-Allocators'!L$9:L$17,MATCH($F216,'Input-Allocators'!$B$9:$B$17,0)))
)</f>
        <v>0</v>
      </c>
      <c r="P216" s="14">
        <f>IF($D216=0,0,$D216*
IFERROR(INDEX(P$320:P$343,MATCH($F216,$B$320:$B$343,0))/INDEX($D$320:$D$343,MATCH($F216,$B$320:$B$343,0)),
INDEX('Input-Allocators'!M$9:M$17,MATCH($F216,'Input-Allocators'!$B$9:$B$17,0)))
)</f>
        <v>0</v>
      </c>
      <c r="Q216" s="14">
        <f>IF($D216=0,0,$D216*
IFERROR(INDEX(Q$320:Q$343,MATCH($F216,$B$320:$B$343,0))/INDEX($D$320:$D$343,MATCH($F216,$B$320:$B$343,0)),
INDEX('Input-Allocators'!N$9:N$17,MATCH($F216,'Input-Allocators'!$B$9:$B$17,0)))
)</f>
        <v>0</v>
      </c>
      <c r="R216" s="14">
        <f>IF($D216=0,0,$D216*
IFERROR(INDEX(R$320:R$343,MATCH($F216,$B$320:$B$343,0))/INDEX($D$320:$D$343,MATCH($F216,$B$320:$B$343,0)),
INDEX('Input-Allocators'!O$9:O$17,MATCH($F216,'Input-Allocators'!$B$9:$B$17,0)))
)</f>
        <v>0</v>
      </c>
    </row>
    <row r="217" spans="1:18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>'Input-Accounts'!$D217</f>
        <v>0</v>
      </c>
      <c r="E217" s="14">
        <f t="shared" si="46"/>
        <v>0</v>
      </c>
      <c r="F217" s="3" t="str">
        <f>IF(D217=0,"-",IF('Input-Accounts'!$E217&lt;&gt;0,'Input-Accounts'!$E217,'Input-Accounts'!$F217))</f>
        <v>-</v>
      </c>
      <c r="G217" s="14">
        <f>IF($D217=0,0,$D217*
IFERROR(INDEX(G$320:G$343,MATCH($F217,$B$320:$B$343,0))/INDEX($D$320:$D$343,MATCH($F217,$B$320:$B$343,0)),
INDEX('Input-Allocators'!D$9:D$17,MATCH($F217,'Input-Allocators'!$B$9:$B$17,0)))
)</f>
        <v>0</v>
      </c>
      <c r="H217" s="14">
        <f>IF($D217=0,0,$D217*
IFERROR(INDEX(H$320:H$343,MATCH($F217,$B$320:$B$343,0))/INDEX($D$320:$D$343,MATCH($F217,$B$320:$B$343,0)),
INDEX('Input-Allocators'!E$9:E$17,MATCH($F217,'Input-Allocators'!$B$9:$B$17,0)))
)</f>
        <v>0</v>
      </c>
      <c r="I217" s="14">
        <f>IF($D217=0,0,$D217*
IFERROR(INDEX(I$320:I$343,MATCH($F217,$B$320:$B$343,0))/INDEX($D$320:$D$343,MATCH($F217,$B$320:$B$343,0)),
INDEX('Input-Allocators'!F$9:F$17,MATCH($F217,'Input-Allocators'!$B$9:$B$17,0)))
)</f>
        <v>0</v>
      </c>
      <c r="J217" s="14">
        <f>IF($D217=0,0,$D217*
IFERROR(INDEX(J$320:J$343,MATCH($F217,$B$320:$B$343,0))/INDEX($D$320:$D$343,MATCH($F217,$B$320:$B$343,0)),
INDEX('Input-Allocators'!G$9:G$17,MATCH($F217,'Input-Allocators'!$B$9:$B$17,0)))
)</f>
        <v>0</v>
      </c>
      <c r="K217" s="14">
        <f>IF($D217=0,0,$D217*
IFERROR(INDEX(K$320:K$343,MATCH($F217,$B$320:$B$343,0))/INDEX($D$320:$D$343,MATCH($F217,$B$320:$B$343,0)),
INDEX('Input-Allocators'!H$9:H$17,MATCH($F217,'Input-Allocators'!$B$9:$B$17,0)))
)</f>
        <v>0</v>
      </c>
      <c r="L217" s="14">
        <f>IF($D217=0,0,$D217*
IFERROR(INDEX(L$320:L$343,MATCH($F217,$B$320:$B$343,0))/INDEX($D$320:$D$343,MATCH($F217,$B$320:$B$343,0)),
INDEX('Input-Allocators'!I$9:I$17,MATCH($F217,'Input-Allocators'!$B$9:$B$17,0)))
)</f>
        <v>0</v>
      </c>
      <c r="M217" s="14">
        <f>IF($D217=0,0,$D217*
IFERROR(INDEX(M$320:M$343,MATCH($F217,$B$320:$B$343,0))/INDEX($D$320:$D$343,MATCH($F217,$B$320:$B$343,0)),
INDEX('Input-Allocators'!J$9:J$17,MATCH($F217,'Input-Allocators'!$B$9:$B$17,0)))
)</f>
        <v>0</v>
      </c>
      <c r="N217" s="14">
        <f>IF($D217=0,0,$D217*
IFERROR(INDEX(N$320:N$343,MATCH($F217,$B$320:$B$343,0))/INDEX($D$320:$D$343,MATCH($F217,$B$320:$B$343,0)),
INDEX('Input-Allocators'!K$9:K$17,MATCH($F217,'Input-Allocators'!$B$9:$B$17,0)))
)</f>
        <v>0</v>
      </c>
      <c r="O217" s="14">
        <f>IF($D217=0,0,$D217*
IFERROR(INDEX(O$320:O$343,MATCH($F217,$B$320:$B$343,0))/INDEX($D$320:$D$343,MATCH($F217,$B$320:$B$343,0)),
INDEX('Input-Allocators'!L$9:L$17,MATCH($F217,'Input-Allocators'!$B$9:$B$17,0)))
)</f>
        <v>0</v>
      </c>
      <c r="P217" s="14">
        <f>IF($D217=0,0,$D217*
IFERROR(INDEX(P$320:P$343,MATCH($F217,$B$320:$B$343,0))/INDEX($D$320:$D$343,MATCH($F217,$B$320:$B$343,0)),
INDEX('Input-Allocators'!M$9:M$17,MATCH($F217,'Input-Allocators'!$B$9:$B$17,0)))
)</f>
        <v>0</v>
      </c>
      <c r="Q217" s="14">
        <f>IF($D217=0,0,$D217*
IFERROR(INDEX(Q$320:Q$343,MATCH($F217,$B$320:$B$343,0))/INDEX($D$320:$D$343,MATCH($F217,$B$320:$B$343,0)),
INDEX('Input-Allocators'!N$9:N$17,MATCH($F217,'Input-Allocators'!$B$9:$B$17,0)))
)</f>
        <v>0</v>
      </c>
      <c r="R217" s="14">
        <f>IF($D217=0,0,$D217*
IFERROR(INDEX(R$320:R$343,MATCH($F217,$B$320:$B$343,0))/INDEX($D$320:$D$343,MATCH($F217,$B$320:$B$343,0)),
INDEX('Input-Allocators'!O$9:O$17,MATCH($F217,'Input-Allocators'!$B$9:$B$17,0)))
)</f>
        <v>0</v>
      </c>
    </row>
    <row r="218" spans="1:18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>'Input-Accounts'!$D218</f>
        <v>554.99542383527432</v>
      </c>
      <c r="E218" s="14">
        <f t="shared" si="46"/>
        <v>0</v>
      </c>
      <c r="F218" s="3" t="str">
        <f>IF(D218=0,"-",IF('Input-Accounts'!$E218&lt;&gt;0,'Input-Accounts'!$E218,'Input-Accounts'!$F218))</f>
        <v>DISTRIBUTION</v>
      </c>
      <c r="G218" s="14">
        <f>IF($D218=0,0,$D218*
IFERROR(INDEX(G$320:G$343,MATCH($F218,$B$320:$B$343,0))/INDEX($D$320:$D$343,MATCH($F218,$B$320:$B$343,0)),
INDEX('Input-Allocators'!D$9:D$17,MATCH($F218,'Input-Allocators'!$B$9:$B$17,0)))
)</f>
        <v>0</v>
      </c>
      <c r="H218" s="14">
        <f>IF($D218=0,0,$D218*
IFERROR(INDEX(H$320:H$343,MATCH($F218,$B$320:$B$343,0))/INDEX($D$320:$D$343,MATCH($F218,$B$320:$B$343,0)),
INDEX('Input-Allocators'!E$9:E$17,MATCH($F218,'Input-Allocators'!$B$9:$B$17,0)))
)</f>
        <v>0</v>
      </c>
      <c r="I218" s="14">
        <f>IF($D218=0,0,$D218*
IFERROR(INDEX(I$320:I$343,MATCH($F218,$B$320:$B$343,0))/INDEX($D$320:$D$343,MATCH($F218,$B$320:$B$343,0)),
INDEX('Input-Allocators'!F$9:F$17,MATCH($F218,'Input-Allocators'!$B$9:$B$17,0)))
)</f>
        <v>554.99542383527432</v>
      </c>
      <c r="J218" s="14">
        <f>IF($D218=0,0,$D218*
IFERROR(INDEX(J$320:J$343,MATCH($F218,$B$320:$B$343,0))/INDEX($D$320:$D$343,MATCH($F218,$B$320:$B$343,0)),
INDEX('Input-Allocators'!G$9:G$17,MATCH($F218,'Input-Allocators'!$B$9:$B$17,0)))
)</f>
        <v>0</v>
      </c>
      <c r="K218" s="14">
        <f>IF($D218=0,0,$D218*
IFERROR(INDEX(K$320:K$343,MATCH($F218,$B$320:$B$343,0))/INDEX($D$320:$D$343,MATCH($F218,$B$320:$B$343,0)),
INDEX('Input-Allocators'!H$9:H$17,MATCH($F218,'Input-Allocators'!$B$9:$B$17,0)))
)</f>
        <v>0</v>
      </c>
      <c r="L218" s="14">
        <f>IF($D218=0,0,$D218*
IFERROR(INDEX(L$320:L$343,MATCH($F218,$B$320:$B$343,0))/INDEX($D$320:$D$343,MATCH($F218,$B$320:$B$343,0)),
INDEX('Input-Allocators'!I$9:I$17,MATCH($F218,'Input-Allocators'!$B$9:$B$17,0)))
)</f>
        <v>0</v>
      </c>
      <c r="M218" s="14">
        <f>IF($D218=0,0,$D218*
IFERROR(INDEX(M$320:M$343,MATCH($F218,$B$320:$B$343,0))/INDEX($D$320:$D$343,MATCH($F218,$B$320:$B$343,0)),
INDEX('Input-Allocators'!J$9:J$17,MATCH($F218,'Input-Allocators'!$B$9:$B$17,0)))
)</f>
        <v>0</v>
      </c>
      <c r="N218" s="14">
        <f>IF($D218=0,0,$D218*
IFERROR(INDEX(N$320:N$343,MATCH($F218,$B$320:$B$343,0))/INDEX($D$320:$D$343,MATCH($F218,$B$320:$B$343,0)),
INDEX('Input-Allocators'!K$9:K$17,MATCH($F218,'Input-Allocators'!$B$9:$B$17,0)))
)</f>
        <v>0</v>
      </c>
      <c r="O218" s="14">
        <f>IF($D218=0,0,$D218*
IFERROR(INDEX(O$320:O$343,MATCH($F218,$B$320:$B$343,0))/INDEX($D$320:$D$343,MATCH($F218,$B$320:$B$343,0)),
INDEX('Input-Allocators'!L$9:L$17,MATCH($F218,'Input-Allocators'!$B$9:$B$17,0)))
)</f>
        <v>0</v>
      </c>
      <c r="P218" s="14">
        <f>IF($D218=0,0,$D218*
IFERROR(INDEX(P$320:P$343,MATCH($F218,$B$320:$B$343,0))/INDEX($D$320:$D$343,MATCH($F218,$B$320:$B$343,0)),
INDEX('Input-Allocators'!M$9:M$17,MATCH($F218,'Input-Allocators'!$B$9:$B$17,0)))
)</f>
        <v>0</v>
      </c>
      <c r="Q218" s="14">
        <f>IF($D218=0,0,$D218*
IFERROR(INDEX(Q$320:Q$343,MATCH($F218,$B$320:$B$343,0))/INDEX($D$320:$D$343,MATCH($F218,$B$320:$B$343,0)),
INDEX('Input-Allocators'!N$9:N$17,MATCH($F218,'Input-Allocators'!$B$9:$B$17,0)))
)</f>
        <v>0</v>
      </c>
      <c r="R218" s="14">
        <f>IF($D218=0,0,$D218*
IFERROR(INDEX(R$320:R$343,MATCH($F218,$B$320:$B$343,0))/INDEX($D$320:$D$343,MATCH($F218,$B$320:$B$343,0)),
INDEX('Input-Allocators'!O$9:O$17,MATCH($F218,'Input-Allocators'!$B$9:$B$17,0)))
)</f>
        <v>0</v>
      </c>
    </row>
    <row r="219" spans="1:18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>'Input-Accounts'!$D219</f>
        <v>444.90735387236708</v>
      </c>
      <c r="E219" s="14">
        <f t="shared" si="46"/>
        <v>0</v>
      </c>
      <c r="F219" s="3" t="str">
        <f>IF(D219=0,"-",IF('Input-Accounts'!$E219&lt;&gt;0,'Input-Accounts'!$E219,'Input-Accounts'!$F219))</f>
        <v>DISTRIBUTION</v>
      </c>
      <c r="G219" s="14">
        <f>IF($D219=0,0,$D219*
IFERROR(INDEX(G$320:G$343,MATCH($F219,$B$320:$B$343,0))/INDEX($D$320:$D$343,MATCH($F219,$B$320:$B$343,0)),
INDEX('Input-Allocators'!D$9:D$17,MATCH($F219,'Input-Allocators'!$B$9:$B$17,0)))
)</f>
        <v>0</v>
      </c>
      <c r="H219" s="14">
        <f>IF($D219=0,0,$D219*
IFERROR(INDEX(H$320:H$343,MATCH($F219,$B$320:$B$343,0))/INDEX($D$320:$D$343,MATCH($F219,$B$320:$B$343,0)),
INDEX('Input-Allocators'!E$9:E$17,MATCH($F219,'Input-Allocators'!$B$9:$B$17,0)))
)</f>
        <v>0</v>
      </c>
      <c r="I219" s="14">
        <f>IF($D219=0,0,$D219*
IFERROR(INDEX(I$320:I$343,MATCH($F219,$B$320:$B$343,0))/INDEX($D$320:$D$343,MATCH($F219,$B$320:$B$343,0)),
INDEX('Input-Allocators'!F$9:F$17,MATCH($F219,'Input-Allocators'!$B$9:$B$17,0)))
)</f>
        <v>444.90735387236708</v>
      </c>
      <c r="J219" s="14">
        <f>IF($D219=0,0,$D219*
IFERROR(INDEX(J$320:J$343,MATCH($F219,$B$320:$B$343,0))/INDEX($D$320:$D$343,MATCH($F219,$B$320:$B$343,0)),
INDEX('Input-Allocators'!G$9:G$17,MATCH($F219,'Input-Allocators'!$B$9:$B$17,0)))
)</f>
        <v>0</v>
      </c>
      <c r="K219" s="14">
        <f>IF($D219=0,0,$D219*
IFERROR(INDEX(K$320:K$343,MATCH($F219,$B$320:$B$343,0))/INDEX($D$320:$D$343,MATCH($F219,$B$320:$B$343,0)),
INDEX('Input-Allocators'!H$9:H$17,MATCH($F219,'Input-Allocators'!$B$9:$B$17,0)))
)</f>
        <v>0</v>
      </c>
      <c r="L219" s="14">
        <f>IF($D219=0,0,$D219*
IFERROR(INDEX(L$320:L$343,MATCH($F219,$B$320:$B$343,0))/INDEX($D$320:$D$343,MATCH($F219,$B$320:$B$343,0)),
INDEX('Input-Allocators'!I$9:I$17,MATCH($F219,'Input-Allocators'!$B$9:$B$17,0)))
)</f>
        <v>0</v>
      </c>
      <c r="M219" s="14">
        <f>IF($D219=0,0,$D219*
IFERROR(INDEX(M$320:M$343,MATCH($F219,$B$320:$B$343,0))/INDEX($D$320:$D$343,MATCH($F219,$B$320:$B$343,0)),
INDEX('Input-Allocators'!J$9:J$17,MATCH($F219,'Input-Allocators'!$B$9:$B$17,0)))
)</f>
        <v>0</v>
      </c>
      <c r="N219" s="14">
        <f>IF($D219=0,0,$D219*
IFERROR(INDEX(N$320:N$343,MATCH($F219,$B$320:$B$343,0))/INDEX($D$320:$D$343,MATCH($F219,$B$320:$B$343,0)),
INDEX('Input-Allocators'!K$9:K$17,MATCH($F219,'Input-Allocators'!$B$9:$B$17,0)))
)</f>
        <v>0</v>
      </c>
      <c r="O219" s="14">
        <f>IF($D219=0,0,$D219*
IFERROR(INDEX(O$320:O$343,MATCH($F219,$B$320:$B$343,0))/INDEX($D$320:$D$343,MATCH($F219,$B$320:$B$343,0)),
INDEX('Input-Allocators'!L$9:L$17,MATCH($F219,'Input-Allocators'!$B$9:$B$17,0)))
)</f>
        <v>0</v>
      </c>
      <c r="P219" s="14">
        <f>IF($D219=0,0,$D219*
IFERROR(INDEX(P$320:P$343,MATCH($F219,$B$320:$B$343,0))/INDEX($D$320:$D$343,MATCH($F219,$B$320:$B$343,0)),
INDEX('Input-Allocators'!M$9:M$17,MATCH($F219,'Input-Allocators'!$B$9:$B$17,0)))
)</f>
        <v>0</v>
      </c>
      <c r="Q219" s="14">
        <f>IF($D219=0,0,$D219*
IFERROR(INDEX(Q$320:Q$343,MATCH($F219,$B$320:$B$343,0))/INDEX($D$320:$D$343,MATCH($F219,$B$320:$B$343,0)),
INDEX('Input-Allocators'!N$9:N$17,MATCH($F219,'Input-Allocators'!$B$9:$B$17,0)))
)</f>
        <v>0</v>
      </c>
      <c r="R219" s="14">
        <f>IF($D219=0,0,$D219*
IFERROR(INDEX(R$320:R$343,MATCH($F219,$B$320:$B$343,0))/INDEX($D$320:$D$343,MATCH($F219,$B$320:$B$343,0)),
INDEX('Input-Allocators'!O$9:O$17,MATCH($F219,'Input-Allocators'!$B$9:$B$17,0)))
)</f>
        <v>0</v>
      </c>
    </row>
    <row r="220" spans="1:18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>'Input-Accounts'!$D220</f>
        <v>98.099234458017435</v>
      </c>
      <c r="E220" s="14">
        <f t="shared" si="46"/>
        <v>0</v>
      </c>
      <c r="F220" s="3" t="str">
        <f>IF(D220=0,"-",IF('Input-Accounts'!$E220&lt;&gt;0,'Input-Accounts'!$E220,'Input-Accounts'!$F220))</f>
        <v>INT_OM_DIST_SUBTOTAL</v>
      </c>
      <c r="G220" s="14">
        <f>IF($D220=0,0,$D220*
IFERROR(INDEX(G$320:G$343,MATCH($F220,$B$320:$B$343,0))/INDEX($D$320:$D$343,MATCH($F220,$B$320:$B$343,0)),
INDEX('Input-Allocators'!D$9:D$17,MATCH($F220,'Input-Allocators'!$B$9:$B$17,0)))
)</f>
        <v>0</v>
      </c>
      <c r="H220" s="14">
        <f>IF($D220=0,0,$D220*
IFERROR(INDEX(H$320:H$343,MATCH($F220,$B$320:$B$343,0))/INDEX($D$320:$D$343,MATCH($F220,$B$320:$B$343,0)),
INDEX('Input-Allocators'!E$9:E$17,MATCH($F220,'Input-Allocators'!$B$9:$B$17,0)))
)</f>
        <v>0</v>
      </c>
      <c r="I220" s="14">
        <f>IF($D220=0,0,$D220*
IFERROR(INDEX(I$320:I$343,MATCH($F220,$B$320:$B$343,0))/INDEX($D$320:$D$343,MATCH($F220,$B$320:$B$343,0)),
INDEX('Input-Allocators'!F$9:F$17,MATCH($F220,'Input-Allocators'!$B$9:$B$17,0)))
)</f>
        <v>61.701989548696567</v>
      </c>
      <c r="J220" s="14">
        <f>IF($D220=0,0,$D220*
IFERROR(INDEX(J$320:J$343,MATCH($F220,$B$320:$B$343,0))/INDEX($D$320:$D$343,MATCH($F220,$B$320:$B$343,0)),
INDEX('Input-Allocators'!G$9:G$17,MATCH($F220,'Input-Allocators'!$B$9:$B$17,0)))
)</f>
        <v>36.397244909320882</v>
      </c>
      <c r="K220" s="14">
        <f>IF($D220=0,0,$D220*
IFERROR(INDEX(K$320:K$343,MATCH($F220,$B$320:$B$343,0))/INDEX($D$320:$D$343,MATCH($F220,$B$320:$B$343,0)),
INDEX('Input-Allocators'!H$9:H$17,MATCH($F220,'Input-Allocators'!$B$9:$B$17,0)))
)</f>
        <v>0</v>
      </c>
      <c r="L220" s="14">
        <f>IF($D220=0,0,$D220*
IFERROR(INDEX(L$320:L$343,MATCH($F220,$B$320:$B$343,0))/INDEX($D$320:$D$343,MATCH($F220,$B$320:$B$343,0)),
INDEX('Input-Allocators'!I$9:I$17,MATCH($F220,'Input-Allocators'!$B$9:$B$17,0)))
)</f>
        <v>0</v>
      </c>
      <c r="M220" s="14">
        <f>IF($D220=0,0,$D220*
IFERROR(INDEX(M$320:M$343,MATCH($F220,$B$320:$B$343,0))/INDEX($D$320:$D$343,MATCH($F220,$B$320:$B$343,0)),
INDEX('Input-Allocators'!J$9:J$17,MATCH($F220,'Input-Allocators'!$B$9:$B$17,0)))
)</f>
        <v>0</v>
      </c>
      <c r="N220" s="14">
        <f>IF($D220=0,0,$D220*
IFERROR(INDEX(N$320:N$343,MATCH($F220,$B$320:$B$343,0))/INDEX($D$320:$D$343,MATCH($F220,$B$320:$B$343,0)),
INDEX('Input-Allocators'!K$9:K$17,MATCH($F220,'Input-Allocators'!$B$9:$B$17,0)))
)</f>
        <v>0</v>
      </c>
      <c r="O220" s="14">
        <f>IF($D220=0,0,$D220*
IFERROR(INDEX(O$320:O$343,MATCH($F220,$B$320:$B$343,0))/INDEX($D$320:$D$343,MATCH($F220,$B$320:$B$343,0)),
INDEX('Input-Allocators'!L$9:L$17,MATCH($F220,'Input-Allocators'!$B$9:$B$17,0)))
)</f>
        <v>0</v>
      </c>
      <c r="P220" s="14">
        <f>IF($D220=0,0,$D220*
IFERROR(INDEX(P$320:P$343,MATCH($F220,$B$320:$B$343,0))/INDEX($D$320:$D$343,MATCH($F220,$B$320:$B$343,0)),
INDEX('Input-Allocators'!M$9:M$17,MATCH($F220,'Input-Allocators'!$B$9:$B$17,0)))
)</f>
        <v>0</v>
      </c>
      <c r="Q220" s="14">
        <f>IF($D220=0,0,$D220*
IFERROR(INDEX(Q$320:Q$343,MATCH($F220,$B$320:$B$343,0))/INDEX($D$320:$D$343,MATCH($F220,$B$320:$B$343,0)),
INDEX('Input-Allocators'!N$9:N$17,MATCH($F220,'Input-Allocators'!$B$9:$B$17,0)))
)</f>
        <v>0</v>
      </c>
      <c r="R220" s="14">
        <f>IF($D220=0,0,$D220*
IFERROR(INDEX(R$320:R$343,MATCH($F220,$B$320:$B$343,0))/INDEX($D$320:$D$343,MATCH($F220,$B$320:$B$343,0)),
INDEX('Input-Allocators'!O$9:O$17,MATCH($F220,'Input-Allocators'!$B$9:$B$17,0)))
)</f>
        <v>0</v>
      </c>
    </row>
    <row r="221" spans="1:18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>SUBTOTAL(9,D211:D220)</f>
        <v>4829.9326221050651</v>
      </c>
      <c r="E221" s="14">
        <f t="shared" si="43"/>
        <v>0</v>
      </c>
      <c r="G221" s="174">
        <f t="shared" ref="G221:R221" si="47">SUBTOTAL(9,G211:G220)</f>
        <v>0</v>
      </c>
      <c r="H221" s="174">
        <f t="shared" si="47"/>
        <v>0</v>
      </c>
      <c r="I221" s="174">
        <f t="shared" si="47"/>
        <v>4710.0957544905459</v>
      </c>
      <c r="J221" s="174">
        <f t="shared" si="47"/>
        <v>119.83686761451938</v>
      </c>
      <c r="K221" s="174">
        <f t="shared" si="47"/>
        <v>0</v>
      </c>
      <c r="L221" s="174">
        <f t="shared" si="47"/>
        <v>0</v>
      </c>
      <c r="M221" s="174">
        <f t="shared" si="47"/>
        <v>0</v>
      </c>
      <c r="N221" s="174">
        <f t="shared" si="47"/>
        <v>0</v>
      </c>
      <c r="O221" s="174">
        <f t="shared" si="47"/>
        <v>0</v>
      </c>
      <c r="P221" s="174">
        <f t="shared" si="47"/>
        <v>0</v>
      </c>
      <c r="Q221" s="174">
        <f t="shared" si="47"/>
        <v>0</v>
      </c>
      <c r="R221" s="174">
        <f t="shared" si="47"/>
        <v>0</v>
      </c>
    </row>
    <row r="222" spans="1:18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C222" s="46" t="str">
        <f>IF(ISBLANK('Input-Accounts'!C222),"",'Input-Accounts'!C222)</f>
        <v/>
      </c>
      <c r="D222" s="14"/>
      <c r="E222" s="14">
        <f t="shared" si="43"/>
        <v>0</v>
      </c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1:18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>SUBTOTAL(9,D129:D221)</f>
        <v>214360.63163593248</v>
      </c>
      <c r="E223" s="14">
        <f t="shared" si="43"/>
        <v>0</v>
      </c>
      <c r="G223" s="175">
        <f t="shared" ref="G223:R223" si="48">SUBTOTAL(9,G129:G221)</f>
        <v>131.94362687398626</v>
      </c>
      <c r="H223" s="175">
        <f t="shared" si="48"/>
        <v>1327.2833176747295</v>
      </c>
      <c r="I223" s="175">
        <f t="shared" si="48"/>
        <v>15464.667574664041</v>
      </c>
      <c r="J223" s="175">
        <f t="shared" si="48"/>
        <v>9892.677116719733</v>
      </c>
      <c r="K223" s="175">
        <f t="shared" si="48"/>
        <v>187544.06000000006</v>
      </c>
      <c r="L223" s="175">
        <f t="shared" si="48"/>
        <v>0</v>
      </c>
      <c r="M223" s="175">
        <f t="shared" si="48"/>
        <v>0</v>
      </c>
      <c r="N223" s="175">
        <f t="shared" si="48"/>
        <v>0</v>
      </c>
      <c r="O223" s="175">
        <f t="shared" si="48"/>
        <v>0</v>
      </c>
      <c r="P223" s="175">
        <f t="shared" si="48"/>
        <v>0</v>
      </c>
      <c r="Q223" s="175">
        <f t="shared" si="48"/>
        <v>0</v>
      </c>
      <c r="R223" s="175">
        <f t="shared" si="48"/>
        <v>0</v>
      </c>
    </row>
    <row r="224" spans="1:18">
      <c r="A224" s="46" t="str">
        <f>IF(ISBLANK('Input-Accounts'!A224),"",'Input-Accounts'!A224)</f>
        <v/>
      </c>
      <c r="B224" t="str">
        <f>IF(ISBLANK('Input-Accounts'!B224),"",'Input-Accounts'!B224)</f>
        <v/>
      </c>
      <c r="C224" s="46" t="str">
        <f>IF(ISBLANK('Input-Accounts'!C224),"",'Input-Accounts'!C224)</f>
        <v/>
      </c>
      <c r="D224" s="14"/>
      <c r="E224" s="14">
        <f t="shared" si="43"/>
        <v>0</v>
      </c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1:18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 t="str">
        <f>IF(ISBLANK('Input-Accounts'!C225),"",'Input-Accounts'!C225)</f>
        <v/>
      </c>
      <c r="D225" s="14"/>
      <c r="E225" s="14">
        <f t="shared" si="43"/>
        <v>0</v>
      </c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1:18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C226" s="46" t="str">
        <f>IF(ISBLANK('Input-Accounts'!C226),"",'Input-Accounts'!C226)</f>
        <v/>
      </c>
      <c r="D226" s="14"/>
      <c r="E226" s="14">
        <f t="shared" si="43"/>
        <v>0</v>
      </c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1:18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>'Input-Accounts'!$D227</f>
        <v>1237.3987558815804</v>
      </c>
      <c r="E227" s="14">
        <f t="shared" si="43"/>
        <v>0</v>
      </c>
      <c r="F227" s="3" t="str">
        <f>IF(D227=0,"-",IF('Input-Accounts'!$E227&lt;&gt;0,'Input-Accounts'!$E227,'Input-Accounts'!$F227))</f>
        <v>INT_CUSTACC</v>
      </c>
      <c r="G227" s="14">
        <f>IF($D227=0,0,$D227*
IFERROR(INDEX(G$320:G$343,MATCH($F227,$B$320:$B$343,0))/INDEX($D$320:$D$343,MATCH($F227,$B$320:$B$343,0)),
INDEX('Input-Allocators'!D$9:D$17,MATCH($F227,'Input-Allocators'!$B$9:$B$17,0)))
)</f>
        <v>0</v>
      </c>
      <c r="H227" s="14">
        <f>IF($D227=0,0,$D227*
IFERROR(INDEX(H$320:H$343,MATCH($F227,$B$320:$B$343,0))/INDEX($D$320:$D$343,MATCH($F227,$B$320:$B$343,0)),
INDEX('Input-Allocators'!E$9:E$17,MATCH($F227,'Input-Allocators'!$B$9:$B$17,0)))
)</f>
        <v>0</v>
      </c>
      <c r="I227" s="14">
        <f>IF($D227=0,0,$D227*
IFERROR(INDEX(I$320:I$343,MATCH($F227,$B$320:$B$343,0))/INDEX($D$320:$D$343,MATCH($F227,$B$320:$B$343,0)),
INDEX('Input-Allocators'!F$9:F$17,MATCH($F227,'Input-Allocators'!$B$9:$B$17,0)))
)</f>
        <v>0</v>
      </c>
      <c r="J227" s="14">
        <f>IF($D227=0,0,$D227*
IFERROR(INDEX(J$320:J$343,MATCH($F227,$B$320:$B$343,0))/INDEX($D$320:$D$343,MATCH($F227,$B$320:$B$343,0)),
INDEX('Input-Allocators'!G$9:G$17,MATCH($F227,'Input-Allocators'!$B$9:$B$17,0)))
)</f>
        <v>1237.3987558815804</v>
      </c>
      <c r="K227" s="14">
        <f>IF($D227=0,0,$D227*
IFERROR(INDEX(K$320:K$343,MATCH($F227,$B$320:$B$343,0))/INDEX($D$320:$D$343,MATCH($F227,$B$320:$B$343,0)),
INDEX('Input-Allocators'!H$9:H$17,MATCH($F227,'Input-Allocators'!$B$9:$B$17,0)))
)</f>
        <v>0</v>
      </c>
      <c r="L227" s="14">
        <f>IF($D227=0,0,$D227*
IFERROR(INDEX(L$320:L$343,MATCH($F227,$B$320:$B$343,0))/INDEX($D$320:$D$343,MATCH($F227,$B$320:$B$343,0)),
INDEX('Input-Allocators'!I$9:I$17,MATCH($F227,'Input-Allocators'!$B$9:$B$17,0)))
)</f>
        <v>0</v>
      </c>
      <c r="M227" s="14">
        <f>IF($D227=0,0,$D227*
IFERROR(INDEX(M$320:M$343,MATCH($F227,$B$320:$B$343,0))/INDEX($D$320:$D$343,MATCH($F227,$B$320:$B$343,0)),
INDEX('Input-Allocators'!J$9:J$17,MATCH($F227,'Input-Allocators'!$B$9:$B$17,0)))
)</f>
        <v>0</v>
      </c>
      <c r="N227" s="14">
        <f>IF($D227=0,0,$D227*
IFERROR(INDEX(N$320:N$343,MATCH($F227,$B$320:$B$343,0))/INDEX($D$320:$D$343,MATCH($F227,$B$320:$B$343,0)),
INDEX('Input-Allocators'!K$9:K$17,MATCH($F227,'Input-Allocators'!$B$9:$B$17,0)))
)</f>
        <v>0</v>
      </c>
      <c r="O227" s="14">
        <f>IF($D227=0,0,$D227*
IFERROR(INDEX(O$320:O$343,MATCH($F227,$B$320:$B$343,0))/INDEX($D$320:$D$343,MATCH($F227,$B$320:$B$343,0)),
INDEX('Input-Allocators'!L$9:L$17,MATCH($F227,'Input-Allocators'!$B$9:$B$17,0)))
)</f>
        <v>0</v>
      </c>
      <c r="P227" s="14">
        <f>IF($D227=0,0,$D227*
IFERROR(INDEX(P$320:P$343,MATCH($F227,$B$320:$B$343,0))/INDEX($D$320:$D$343,MATCH($F227,$B$320:$B$343,0)),
INDEX('Input-Allocators'!M$9:M$17,MATCH($F227,'Input-Allocators'!$B$9:$B$17,0)))
)</f>
        <v>0</v>
      </c>
      <c r="Q227" s="14">
        <f>IF($D227=0,0,$D227*
IFERROR(INDEX(Q$320:Q$343,MATCH($F227,$B$320:$B$343,0))/INDEX($D$320:$D$343,MATCH($F227,$B$320:$B$343,0)),
INDEX('Input-Allocators'!N$9:N$17,MATCH($F227,'Input-Allocators'!$B$9:$B$17,0)))
)</f>
        <v>0</v>
      </c>
      <c r="R227" s="14">
        <f>IF($D227=0,0,$D227*
IFERROR(INDEX(R$320:R$343,MATCH($F227,$B$320:$B$343,0))/INDEX($D$320:$D$343,MATCH($F227,$B$320:$B$343,0)),
INDEX('Input-Allocators'!O$9:O$17,MATCH($F227,'Input-Allocators'!$B$9:$B$17,0)))
)</f>
        <v>0</v>
      </c>
    </row>
    <row r="228" spans="1:18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>'Input-Accounts'!$D228</f>
        <v>1888.2069528695706</v>
      </c>
      <c r="E228" s="14">
        <f>IFERROR(IF(D228="",0,IF(D228=0,0,IF(ABS(D228-SUM($G228:$R228))&lt;Check_Limit,0,1))),1)</f>
        <v>0</v>
      </c>
      <c r="F228" s="3" t="str">
        <f>IF(D228=0,"-",IF('Input-Accounts'!$E228&lt;&gt;0,'Input-Accounts'!$E228,'Input-Accounts'!$F228))</f>
        <v>CUSTOMER</v>
      </c>
      <c r="G228" s="14">
        <f>IF($D228=0,0,$D228*
IFERROR(INDEX(G$320:G$343,MATCH($F228,$B$320:$B$343,0))/INDEX($D$320:$D$343,MATCH($F228,$B$320:$B$343,0)),
INDEX('Input-Allocators'!D$9:D$17,MATCH($F228,'Input-Allocators'!$B$9:$B$17,0)))
)</f>
        <v>0</v>
      </c>
      <c r="H228" s="14">
        <f>IF($D228=0,0,$D228*
IFERROR(INDEX(H$320:H$343,MATCH($F228,$B$320:$B$343,0))/INDEX($D$320:$D$343,MATCH($F228,$B$320:$B$343,0)),
INDEX('Input-Allocators'!E$9:E$17,MATCH($F228,'Input-Allocators'!$B$9:$B$17,0)))
)</f>
        <v>0</v>
      </c>
      <c r="I228" s="14">
        <f>IF($D228=0,0,$D228*
IFERROR(INDEX(I$320:I$343,MATCH($F228,$B$320:$B$343,0))/INDEX($D$320:$D$343,MATCH($F228,$B$320:$B$343,0)),
INDEX('Input-Allocators'!F$9:F$17,MATCH($F228,'Input-Allocators'!$B$9:$B$17,0)))
)</f>
        <v>0</v>
      </c>
      <c r="J228" s="14">
        <f>IF($D228=0,0,$D228*
IFERROR(INDEX(J$320:J$343,MATCH($F228,$B$320:$B$343,0))/INDEX($D$320:$D$343,MATCH($F228,$B$320:$B$343,0)),
INDEX('Input-Allocators'!G$9:G$17,MATCH($F228,'Input-Allocators'!$B$9:$B$17,0)))
)</f>
        <v>1888.2069528695706</v>
      </c>
      <c r="K228" s="14">
        <f>IF($D228=0,0,$D228*
IFERROR(INDEX(K$320:K$343,MATCH($F228,$B$320:$B$343,0))/INDEX($D$320:$D$343,MATCH($F228,$B$320:$B$343,0)),
INDEX('Input-Allocators'!H$9:H$17,MATCH($F228,'Input-Allocators'!$B$9:$B$17,0)))
)</f>
        <v>0</v>
      </c>
      <c r="L228" s="14">
        <f>IF($D228=0,0,$D228*
IFERROR(INDEX(L$320:L$343,MATCH($F228,$B$320:$B$343,0))/INDEX($D$320:$D$343,MATCH($F228,$B$320:$B$343,0)),
INDEX('Input-Allocators'!I$9:I$17,MATCH($F228,'Input-Allocators'!$B$9:$B$17,0)))
)</f>
        <v>0</v>
      </c>
      <c r="M228" s="14">
        <f>IF($D228=0,0,$D228*
IFERROR(INDEX(M$320:M$343,MATCH($F228,$B$320:$B$343,0))/INDEX($D$320:$D$343,MATCH($F228,$B$320:$B$343,0)),
INDEX('Input-Allocators'!J$9:J$17,MATCH($F228,'Input-Allocators'!$B$9:$B$17,0)))
)</f>
        <v>0</v>
      </c>
      <c r="N228" s="14">
        <f>IF($D228=0,0,$D228*
IFERROR(INDEX(N$320:N$343,MATCH($F228,$B$320:$B$343,0))/INDEX($D$320:$D$343,MATCH($F228,$B$320:$B$343,0)),
INDEX('Input-Allocators'!K$9:K$17,MATCH($F228,'Input-Allocators'!$B$9:$B$17,0)))
)</f>
        <v>0</v>
      </c>
      <c r="O228" s="14">
        <f>IF($D228=0,0,$D228*
IFERROR(INDEX(O$320:O$343,MATCH($F228,$B$320:$B$343,0))/INDEX($D$320:$D$343,MATCH($F228,$B$320:$B$343,0)),
INDEX('Input-Allocators'!L$9:L$17,MATCH($F228,'Input-Allocators'!$B$9:$B$17,0)))
)</f>
        <v>0</v>
      </c>
      <c r="P228" s="14">
        <f>IF($D228=0,0,$D228*
IFERROR(INDEX(P$320:P$343,MATCH($F228,$B$320:$B$343,0))/INDEX($D$320:$D$343,MATCH($F228,$B$320:$B$343,0)),
INDEX('Input-Allocators'!M$9:M$17,MATCH($F228,'Input-Allocators'!$B$9:$B$17,0)))
)</f>
        <v>0</v>
      </c>
      <c r="Q228" s="14">
        <f>IF($D228=0,0,$D228*
IFERROR(INDEX(Q$320:Q$343,MATCH($F228,$B$320:$B$343,0))/INDEX($D$320:$D$343,MATCH($F228,$B$320:$B$343,0)),
INDEX('Input-Allocators'!N$9:N$17,MATCH($F228,'Input-Allocators'!$B$9:$B$17,0)))
)</f>
        <v>0</v>
      </c>
      <c r="R228" s="14">
        <f>IF($D228=0,0,$D228*
IFERROR(INDEX(R$320:R$343,MATCH($F228,$B$320:$B$343,0))/INDEX($D$320:$D$343,MATCH($F228,$B$320:$B$343,0)),
INDEX('Input-Allocators'!O$9:O$17,MATCH($F228,'Input-Allocators'!$B$9:$B$17,0)))
)</f>
        <v>0</v>
      </c>
    </row>
    <row r="229" spans="1:18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>'Input-Accounts'!$D229</f>
        <v>8626.0971059930289</v>
      </c>
      <c r="E229" s="14">
        <f>IFERROR(IF(D229="",0,IF(D229=0,0,IF(ABS(D229-SUM($G229:$R229))&lt;Check_Limit,0,1))),1)</f>
        <v>0</v>
      </c>
      <c r="F229" s="3" t="str">
        <f>IF(D229=0,"-",IF('Input-Accounts'!$E229&lt;&gt;0,'Input-Accounts'!$E229,'Input-Accounts'!$F229))</f>
        <v>CUSTOMER</v>
      </c>
      <c r="G229" s="14">
        <f>IF($D229=0,0,$D229*
IFERROR(INDEX(G$320:G$343,MATCH($F229,$B$320:$B$343,0))/INDEX($D$320:$D$343,MATCH($F229,$B$320:$B$343,0)),
INDEX('Input-Allocators'!D$9:D$17,MATCH($F229,'Input-Allocators'!$B$9:$B$17,0)))
)</f>
        <v>0</v>
      </c>
      <c r="H229" s="14">
        <f>IF($D229=0,0,$D229*
IFERROR(INDEX(H$320:H$343,MATCH($F229,$B$320:$B$343,0))/INDEX($D$320:$D$343,MATCH($F229,$B$320:$B$343,0)),
INDEX('Input-Allocators'!E$9:E$17,MATCH($F229,'Input-Allocators'!$B$9:$B$17,0)))
)</f>
        <v>0</v>
      </c>
      <c r="I229" s="14">
        <f>IF($D229=0,0,$D229*
IFERROR(INDEX(I$320:I$343,MATCH($F229,$B$320:$B$343,0))/INDEX($D$320:$D$343,MATCH($F229,$B$320:$B$343,0)),
INDEX('Input-Allocators'!F$9:F$17,MATCH($F229,'Input-Allocators'!$B$9:$B$17,0)))
)</f>
        <v>0</v>
      </c>
      <c r="J229" s="14">
        <f>IF($D229=0,0,$D229*
IFERROR(INDEX(J$320:J$343,MATCH($F229,$B$320:$B$343,0))/INDEX($D$320:$D$343,MATCH($F229,$B$320:$B$343,0)),
INDEX('Input-Allocators'!G$9:G$17,MATCH($F229,'Input-Allocators'!$B$9:$B$17,0)))
)</f>
        <v>8626.0971059930289</v>
      </c>
      <c r="K229" s="14">
        <f>IF($D229=0,0,$D229*
IFERROR(INDEX(K$320:K$343,MATCH($F229,$B$320:$B$343,0))/INDEX($D$320:$D$343,MATCH($F229,$B$320:$B$343,0)),
INDEX('Input-Allocators'!H$9:H$17,MATCH($F229,'Input-Allocators'!$B$9:$B$17,0)))
)</f>
        <v>0</v>
      </c>
      <c r="L229" s="14">
        <f>IF($D229=0,0,$D229*
IFERROR(INDEX(L$320:L$343,MATCH($F229,$B$320:$B$343,0))/INDEX($D$320:$D$343,MATCH($F229,$B$320:$B$343,0)),
INDEX('Input-Allocators'!I$9:I$17,MATCH($F229,'Input-Allocators'!$B$9:$B$17,0)))
)</f>
        <v>0</v>
      </c>
      <c r="M229" s="14">
        <f>IF($D229=0,0,$D229*
IFERROR(INDEX(M$320:M$343,MATCH($F229,$B$320:$B$343,0))/INDEX($D$320:$D$343,MATCH($F229,$B$320:$B$343,0)),
INDEX('Input-Allocators'!J$9:J$17,MATCH($F229,'Input-Allocators'!$B$9:$B$17,0)))
)</f>
        <v>0</v>
      </c>
      <c r="N229" s="14">
        <f>IF($D229=0,0,$D229*
IFERROR(INDEX(N$320:N$343,MATCH($F229,$B$320:$B$343,0))/INDEX($D$320:$D$343,MATCH($F229,$B$320:$B$343,0)),
INDEX('Input-Allocators'!K$9:K$17,MATCH($F229,'Input-Allocators'!$B$9:$B$17,0)))
)</f>
        <v>0</v>
      </c>
      <c r="O229" s="14">
        <f>IF($D229=0,0,$D229*
IFERROR(INDEX(O$320:O$343,MATCH($F229,$B$320:$B$343,0))/INDEX($D$320:$D$343,MATCH($F229,$B$320:$B$343,0)),
INDEX('Input-Allocators'!L$9:L$17,MATCH($F229,'Input-Allocators'!$B$9:$B$17,0)))
)</f>
        <v>0</v>
      </c>
      <c r="P229" s="14">
        <f>IF($D229=0,0,$D229*
IFERROR(INDEX(P$320:P$343,MATCH($F229,$B$320:$B$343,0))/INDEX($D$320:$D$343,MATCH($F229,$B$320:$B$343,0)),
INDEX('Input-Allocators'!M$9:M$17,MATCH($F229,'Input-Allocators'!$B$9:$B$17,0)))
)</f>
        <v>0</v>
      </c>
      <c r="Q229" s="14">
        <f>IF($D229=0,0,$D229*
IFERROR(INDEX(Q$320:Q$343,MATCH($F229,$B$320:$B$343,0))/INDEX($D$320:$D$343,MATCH($F229,$B$320:$B$343,0)),
INDEX('Input-Allocators'!N$9:N$17,MATCH($F229,'Input-Allocators'!$B$9:$B$17,0)))
)</f>
        <v>0</v>
      </c>
      <c r="R229" s="14">
        <f>IF($D229=0,0,$D229*
IFERROR(INDEX(R$320:R$343,MATCH($F229,$B$320:$B$343,0))/INDEX($D$320:$D$343,MATCH($F229,$B$320:$B$343,0)),
INDEX('Input-Allocators'!O$9:O$17,MATCH($F229,'Input-Allocators'!$B$9:$B$17,0)))
)</f>
        <v>0</v>
      </c>
    </row>
    <row r="230" spans="1:18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>'Input-Accounts'!$D230</f>
        <v>4392.03303291462</v>
      </c>
      <c r="E230" s="14">
        <f>IFERROR(IF(D230="",0,IF(D230=0,0,IF(ABS(D230-SUM($G230:$R230))&lt;Check_Limit,0,1))),1)</f>
        <v>0</v>
      </c>
      <c r="F230" s="3" t="str">
        <f>IF(D230=0,"-",IF('Input-Accounts'!$E230&lt;&gt;0,'Input-Accounts'!$E230,'Input-Accounts'!$F230))</f>
        <v>CUSTOMER</v>
      </c>
      <c r="G230" s="14">
        <f>IF($D230=0,0,$D230*
IFERROR(INDEX(G$320:G$343,MATCH($F230,$B$320:$B$343,0))/INDEX($D$320:$D$343,MATCH($F230,$B$320:$B$343,0)),
INDEX('Input-Allocators'!D$9:D$17,MATCH($F230,'Input-Allocators'!$B$9:$B$17,0)))
)</f>
        <v>0</v>
      </c>
      <c r="H230" s="14">
        <f>IF($D230=0,0,$D230*
IFERROR(INDEX(H$320:H$343,MATCH($F230,$B$320:$B$343,0))/INDEX($D$320:$D$343,MATCH($F230,$B$320:$B$343,0)),
INDEX('Input-Allocators'!E$9:E$17,MATCH($F230,'Input-Allocators'!$B$9:$B$17,0)))
)</f>
        <v>0</v>
      </c>
      <c r="I230" s="14">
        <f>IF($D230=0,0,$D230*
IFERROR(INDEX(I$320:I$343,MATCH($F230,$B$320:$B$343,0))/INDEX($D$320:$D$343,MATCH($F230,$B$320:$B$343,0)),
INDEX('Input-Allocators'!F$9:F$17,MATCH($F230,'Input-Allocators'!$B$9:$B$17,0)))
)</f>
        <v>0</v>
      </c>
      <c r="J230" s="14">
        <f>IF($D230=0,0,$D230*
IFERROR(INDEX(J$320:J$343,MATCH($F230,$B$320:$B$343,0))/INDEX($D$320:$D$343,MATCH($F230,$B$320:$B$343,0)),
INDEX('Input-Allocators'!G$9:G$17,MATCH($F230,'Input-Allocators'!$B$9:$B$17,0)))
)</f>
        <v>4392.03303291462</v>
      </c>
      <c r="K230" s="14">
        <f>IF($D230=0,0,$D230*
IFERROR(INDEX(K$320:K$343,MATCH($F230,$B$320:$B$343,0))/INDEX($D$320:$D$343,MATCH($F230,$B$320:$B$343,0)),
INDEX('Input-Allocators'!H$9:H$17,MATCH($F230,'Input-Allocators'!$B$9:$B$17,0)))
)</f>
        <v>0</v>
      </c>
      <c r="L230" s="14">
        <f>IF($D230=0,0,$D230*
IFERROR(INDEX(L$320:L$343,MATCH($F230,$B$320:$B$343,0))/INDEX($D$320:$D$343,MATCH($F230,$B$320:$B$343,0)),
INDEX('Input-Allocators'!I$9:I$17,MATCH($F230,'Input-Allocators'!$B$9:$B$17,0)))
)</f>
        <v>0</v>
      </c>
      <c r="M230" s="14">
        <f>IF($D230=0,0,$D230*
IFERROR(INDEX(M$320:M$343,MATCH($F230,$B$320:$B$343,0))/INDEX($D$320:$D$343,MATCH($F230,$B$320:$B$343,0)),
INDEX('Input-Allocators'!J$9:J$17,MATCH($F230,'Input-Allocators'!$B$9:$B$17,0)))
)</f>
        <v>0</v>
      </c>
      <c r="N230" s="14">
        <f>IF($D230=0,0,$D230*
IFERROR(INDEX(N$320:N$343,MATCH($F230,$B$320:$B$343,0))/INDEX($D$320:$D$343,MATCH($F230,$B$320:$B$343,0)),
INDEX('Input-Allocators'!K$9:K$17,MATCH($F230,'Input-Allocators'!$B$9:$B$17,0)))
)</f>
        <v>0</v>
      </c>
      <c r="O230" s="14">
        <f>IF($D230=0,0,$D230*
IFERROR(INDEX(O$320:O$343,MATCH($F230,$B$320:$B$343,0))/INDEX($D$320:$D$343,MATCH($F230,$B$320:$B$343,0)),
INDEX('Input-Allocators'!L$9:L$17,MATCH($F230,'Input-Allocators'!$B$9:$B$17,0)))
)</f>
        <v>0</v>
      </c>
      <c r="P230" s="14">
        <f>IF($D230=0,0,$D230*
IFERROR(INDEX(P$320:P$343,MATCH($F230,$B$320:$B$343,0))/INDEX($D$320:$D$343,MATCH($F230,$B$320:$B$343,0)),
INDEX('Input-Allocators'!M$9:M$17,MATCH($F230,'Input-Allocators'!$B$9:$B$17,0)))
)</f>
        <v>0</v>
      </c>
      <c r="Q230" s="14">
        <f>IF($D230=0,0,$D230*
IFERROR(INDEX(Q$320:Q$343,MATCH($F230,$B$320:$B$343,0))/INDEX($D$320:$D$343,MATCH($F230,$B$320:$B$343,0)),
INDEX('Input-Allocators'!N$9:N$17,MATCH($F230,'Input-Allocators'!$B$9:$B$17,0)))
)</f>
        <v>0</v>
      </c>
      <c r="R230" s="14">
        <f>IF($D230=0,0,$D230*
IFERROR(INDEX(R$320:R$343,MATCH($F230,$B$320:$B$343,0))/INDEX($D$320:$D$343,MATCH($F230,$B$320:$B$343,0)),
INDEX('Input-Allocators'!O$9:O$17,MATCH($F230,'Input-Allocators'!$B$9:$B$17,0)))
)</f>
        <v>0</v>
      </c>
    </row>
    <row r="231" spans="1:18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>'Input-Accounts'!$D231</f>
        <v>472.13076334614664</v>
      </c>
      <c r="E231" s="14">
        <f>IFERROR(IF(D231="",0,IF(D231=0,0,IF(ABS(D231-SUM($G231:$R231))&lt;Check_Limit,0,1))),1)</f>
        <v>0</v>
      </c>
      <c r="F231" s="3" t="str">
        <f>IF(D231=0,"-",IF('Input-Accounts'!$E231&lt;&gt;0,'Input-Accounts'!$E231,'Input-Accounts'!$F231))</f>
        <v>INT_CUSTACC</v>
      </c>
      <c r="G231" s="14">
        <f>IF($D231=0,0,$D231*
IFERROR(INDEX(G$320:G$343,MATCH($F231,$B$320:$B$343,0))/INDEX($D$320:$D$343,MATCH($F231,$B$320:$B$343,0)),
INDEX('Input-Allocators'!D$9:D$17,MATCH($F231,'Input-Allocators'!$B$9:$B$17,0)))
)</f>
        <v>0</v>
      </c>
      <c r="H231" s="14">
        <f>IF($D231=0,0,$D231*
IFERROR(INDEX(H$320:H$343,MATCH($F231,$B$320:$B$343,0))/INDEX($D$320:$D$343,MATCH($F231,$B$320:$B$343,0)),
INDEX('Input-Allocators'!E$9:E$17,MATCH($F231,'Input-Allocators'!$B$9:$B$17,0)))
)</f>
        <v>0</v>
      </c>
      <c r="I231" s="14">
        <f>IF($D231=0,0,$D231*
IFERROR(INDEX(I$320:I$343,MATCH($F231,$B$320:$B$343,0))/INDEX($D$320:$D$343,MATCH($F231,$B$320:$B$343,0)),
INDEX('Input-Allocators'!F$9:F$17,MATCH($F231,'Input-Allocators'!$B$9:$B$17,0)))
)</f>
        <v>0</v>
      </c>
      <c r="J231" s="14">
        <f>IF($D231=0,0,$D231*
IFERROR(INDEX(J$320:J$343,MATCH($F231,$B$320:$B$343,0))/INDEX($D$320:$D$343,MATCH($F231,$B$320:$B$343,0)),
INDEX('Input-Allocators'!G$9:G$17,MATCH($F231,'Input-Allocators'!$B$9:$B$17,0)))
)</f>
        <v>472.13076334614664</v>
      </c>
      <c r="K231" s="14">
        <f>IF($D231=0,0,$D231*
IFERROR(INDEX(K$320:K$343,MATCH($F231,$B$320:$B$343,0))/INDEX($D$320:$D$343,MATCH($F231,$B$320:$B$343,0)),
INDEX('Input-Allocators'!H$9:H$17,MATCH($F231,'Input-Allocators'!$B$9:$B$17,0)))
)</f>
        <v>0</v>
      </c>
      <c r="L231" s="14">
        <f>IF($D231=0,0,$D231*
IFERROR(INDEX(L$320:L$343,MATCH($F231,$B$320:$B$343,0))/INDEX($D$320:$D$343,MATCH($F231,$B$320:$B$343,0)),
INDEX('Input-Allocators'!I$9:I$17,MATCH($F231,'Input-Allocators'!$B$9:$B$17,0)))
)</f>
        <v>0</v>
      </c>
      <c r="M231" s="14">
        <f>IF($D231=0,0,$D231*
IFERROR(INDEX(M$320:M$343,MATCH($F231,$B$320:$B$343,0))/INDEX($D$320:$D$343,MATCH($F231,$B$320:$B$343,0)),
INDEX('Input-Allocators'!J$9:J$17,MATCH($F231,'Input-Allocators'!$B$9:$B$17,0)))
)</f>
        <v>0</v>
      </c>
      <c r="N231" s="14">
        <f>IF($D231=0,0,$D231*
IFERROR(INDEX(N$320:N$343,MATCH($F231,$B$320:$B$343,0))/INDEX($D$320:$D$343,MATCH($F231,$B$320:$B$343,0)),
INDEX('Input-Allocators'!K$9:K$17,MATCH($F231,'Input-Allocators'!$B$9:$B$17,0)))
)</f>
        <v>0</v>
      </c>
      <c r="O231" s="14">
        <f>IF($D231=0,0,$D231*
IFERROR(INDEX(O$320:O$343,MATCH($F231,$B$320:$B$343,0))/INDEX($D$320:$D$343,MATCH($F231,$B$320:$B$343,0)),
INDEX('Input-Allocators'!L$9:L$17,MATCH($F231,'Input-Allocators'!$B$9:$B$17,0)))
)</f>
        <v>0</v>
      </c>
      <c r="P231" s="14">
        <f>IF($D231=0,0,$D231*
IFERROR(INDEX(P$320:P$343,MATCH($F231,$B$320:$B$343,0))/INDEX($D$320:$D$343,MATCH($F231,$B$320:$B$343,0)),
INDEX('Input-Allocators'!M$9:M$17,MATCH($F231,'Input-Allocators'!$B$9:$B$17,0)))
)</f>
        <v>0</v>
      </c>
      <c r="Q231" s="14">
        <f>IF($D231=0,0,$D231*
IFERROR(INDEX(Q$320:Q$343,MATCH($F231,$B$320:$B$343,0))/INDEX($D$320:$D$343,MATCH($F231,$B$320:$B$343,0)),
INDEX('Input-Allocators'!N$9:N$17,MATCH($F231,'Input-Allocators'!$B$9:$B$17,0)))
)</f>
        <v>0</v>
      </c>
      <c r="R231" s="14">
        <f>IF($D231=0,0,$D231*
IFERROR(INDEX(R$320:R$343,MATCH($F231,$B$320:$B$343,0))/INDEX($D$320:$D$343,MATCH($F231,$B$320:$B$343,0)),
INDEX('Input-Allocators'!O$9:O$17,MATCH($F231,'Input-Allocators'!$B$9:$B$17,0)))
)</f>
        <v>0</v>
      </c>
    </row>
    <row r="232" spans="1:18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>SUBTOTAL(9,D227:D231)</f>
        <v>16615.866611004945</v>
      </c>
      <c r="E232" s="14">
        <f t="shared" si="43"/>
        <v>0</v>
      </c>
      <c r="G232" s="174">
        <f t="shared" ref="G232:R232" si="49">SUBTOTAL(9,G227:G231)</f>
        <v>0</v>
      </c>
      <c r="H232" s="174">
        <f t="shared" si="49"/>
        <v>0</v>
      </c>
      <c r="I232" s="174">
        <f t="shared" si="49"/>
        <v>0</v>
      </c>
      <c r="J232" s="174">
        <f t="shared" si="49"/>
        <v>16615.866611004945</v>
      </c>
      <c r="K232" s="174">
        <f t="shared" si="49"/>
        <v>0</v>
      </c>
      <c r="L232" s="174">
        <f t="shared" si="49"/>
        <v>0</v>
      </c>
      <c r="M232" s="174">
        <f t="shared" si="49"/>
        <v>0</v>
      </c>
      <c r="N232" s="174">
        <f t="shared" si="49"/>
        <v>0</v>
      </c>
      <c r="O232" s="174">
        <f t="shared" si="49"/>
        <v>0</v>
      </c>
      <c r="P232" s="174">
        <f t="shared" si="49"/>
        <v>0</v>
      </c>
      <c r="Q232" s="174">
        <f t="shared" si="49"/>
        <v>0</v>
      </c>
      <c r="R232" s="174">
        <f t="shared" si="49"/>
        <v>0</v>
      </c>
    </row>
    <row r="233" spans="1:18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C233" s="46" t="str">
        <f>IF(ISBLANK('Input-Accounts'!C233),"",'Input-Accounts'!C233)</f>
        <v/>
      </c>
      <c r="D233" s="14"/>
      <c r="E233" s="14">
        <f t="shared" si="43"/>
        <v>0</v>
      </c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1:18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C234" s="46" t="str">
        <f>IF(ISBLANK('Input-Accounts'!C234),"",'Input-Accounts'!C234)</f>
        <v/>
      </c>
      <c r="D234" s="14"/>
      <c r="E234" s="14">
        <f t="shared" si="43"/>
        <v>0</v>
      </c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1:18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>'Input-Accounts'!$D235</f>
        <v>26.094616447485286</v>
      </c>
      <c r="E235" s="14">
        <f>IFERROR(IF(D235="",0,IF(D235=0,0,IF(ABS(D235-SUM($G235:$R235))&lt;Check_Limit,0,1))),1)</f>
        <v>0</v>
      </c>
      <c r="F235" s="3" t="str">
        <f>IF(D235=0,"-",IF('Input-Accounts'!$E235&lt;&gt;0,'Input-Accounts'!$E235,'Input-Accounts'!$F235))</f>
        <v>CUSTOMER</v>
      </c>
      <c r="G235" s="14">
        <f>IF($D235=0,0,$D235*
IFERROR(INDEX(G$320:G$343,MATCH($F235,$B$320:$B$343,0))/INDEX($D$320:$D$343,MATCH($F235,$B$320:$B$343,0)),
INDEX('Input-Allocators'!D$9:D$17,MATCH($F235,'Input-Allocators'!$B$9:$B$17,0)))
)</f>
        <v>0</v>
      </c>
      <c r="H235" s="14">
        <f>IF($D235=0,0,$D235*
IFERROR(INDEX(H$320:H$343,MATCH($F235,$B$320:$B$343,0))/INDEX($D$320:$D$343,MATCH($F235,$B$320:$B$343,0)),
INDEX('Input-Allocators'!E$9:E$17,MATCH($F235,'Input-Allocators'!$B$9:$B$17,0)))
)</f>
        <v>0</v>
      </c>
      <c r="I235" s="14">
        <f>IF($D235=0,0,$D235*
IFERROR(INDEX(I$320:I$343,MATCH($F235,$B$320:$B$343,0))/INDEX($D$320:$D$343,MATCH($F235,$B$320:$B$343,0)),
INDEX('Input-Allocators'!F$9:F$17,MATCH($F235,'Input-Allocators'!$B$9:$B$17,0)))
)</f>
        <v>0</v>
      </c>
      <c r="J235" s="14">
        <f>IF($D235=0,0,$D235*
IFERROR(INDEX(J$320:J$343,MATCH($F235,$B$320:$B$343,0))/INDEX($D$320:$D$343,MATCH($F235,$B$320:$B$343,0)),
INDEX('Input-Allocators'!G$9:G$17,MATCH($F235,'Input-Allocators'!$B$9:$B$17,0)))
)</f>
        <v>26.094616447485286</v>
      </c>
      <c r="K235" s="14">
        <f>IF($D235=0,0,$D235*
IFERROR(INDEX(K$320:K$343,MATCH($F235,$B$320:$B$343,0))/INDEX($D$320:$D$343,MATCH($F235,$B$320:$B$343,0)),
INDEX('Input-Allocators'!H$9:H$17,MATCH($F235,'Input-Allocators'!$B$9:$B$17,0)))
)</f>
        <v>0</v>
      </c>
      <c r="L235" s="14">
        <f>IF($D235=0,0,$D235*
IFERROR(INDEX(L$320:L$343,MATCH($F235,$B$320:$B$343,0))/INDEX($D$320:$D$343,MATCH($F235,$B$320:$B$343,0)),
INDEX('Input-Allocators'!I$9:I$17,MATCH($F235,'Input-Allocators'!$B$9:$B$17,0)))
)</f>
        <v>0</v>
      </c>
      <c r="M235" s="14">
        <f>IF($D235=0,0,$D235*
IFERROR(INDEX(M$320:M$343,MATCH($F235,$B$320:$B$343,0))/INDEX($D$320:$D$343,MATCH($F235,$B$320:$B$343,0)),
INDEX('Input-Allocators'!J$9:J$17,MATCH($F235,'Input-Allocators'!$B$9:$B$17,0)))
)</f>
        <v>0</v>
      </c>
      <c r="N235" s="14">
        <f>IF($D235=0,0,$D235*
IFERROR(INDEX(N$320:N$343,MATCH($F235,$B$320:$B$343,0))/INDEX($D$320:$D$343,MATCH($F235,$B$320:$B$343,0)),
INDEX('Input-Allocators'!K$9:K$17,MATCH($F235,'Input-Allocators'!$B$9:$B$17,0)))
)</f>
        <v>0</v>
      </c>
      <c r="O235" s="14">
        <f>IF($D235=0,0,$D235*
IFERROR(INDEX(O$320:O$343,MATCH($F235,$B$320:$B$343,0))/INDEX($D$320:$D$343,MATCH($F235,$B$320:$B$343,0)),
INDEX('Input-Allocators'!L$9:L$17,MATCH($F235,'Input-Allocators'!$B$9:$B$17,0)))
)</f>
        <v>0</v>
      </c>
      <c r="P235" s="14">
        <f>IF($D235=0,0,$D235*
IFERROR(INDEX(P$320:P$343,MATCH($F235,$B$320:$B$343,0))/INDEX($D$320:$D$343,MATCH($F235,$B$320:$B$343,0)),
INDEX('Input-Allocators'!M$9:M$17,MATCH($F235,'Input-Allocators'!$B$9:$B$17,0)))
)</f>
        <v>0</v>
      </c>
      <c r="Q235" s="14">
        <f>IF($D235=0,0,$D235*
IFERROR(INDEX(Q$320:Q$343,MATCH($F235,$B$320:$B$343,0))/INDEX($D$320:$D$343,MATCH($F235,$B$320:$B$343,0)),
INDEX('Input-Allocators'!N$9:N$17,MATCH($F235,'Input-Allocators'!$B$9:$B$17,0)))
)</f>
        <v>0</v>
      </c>
      <c r="R235" s="14">
        <f>IF($D235=0,0,$D235*
IFERROR(INDEX(R$320:R$343,MATCH($F235,$B$320:$B$343,0))/INDEX($D$320:$D$343,MATCH($F235,$B$320:$B$343,0)),
INDEX('Input-Allocators'!O$9:O$17,MATCH($F235,'Input-Allocators'!$B$9:$B$17,0)))
)</f>
        <v>0</v>
      </c>
    </row>
    <row r="236" spans="1:18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>'Input-Accounts'!$D236</f>
        <v>3033.2323056485884</v>
      </c>
      <c r="E236" s="14">
        <f t="shared" si="43"/>
        <v>0</v>
      </c>
      <c r="F236" s="3" t="str">
        <f>IF(D236=0,"-",IF('Input-Accounts'!$E236&lt;&gt;0,'Input-Accounts'!$E236,'Input-Accounts'!$F236))</f>
        <v>CUSTOMER</v>
      </c>
      <c r="G236" s="14">
        <f>IF($D236=0,0,$D236*
IFERROR(INDEX(G$320:G$343,MATCH($F236,$B$320:$B$343,0))/INDEX($D$320:$D$343,MATCH($F236,$B$320:$B$343,0)),
INDEX('Input-Allocators'!D$9:D$17,MATCH($F236,'Input-Allocators'!$B$9:$B$17,0)))
)</f>
        <v>0</v>
      </c>
      <c r="H236" s="14">
        <f>IF($D236=0,0,$D236*
IFERROR(INDEX(H$320:H$343,MATCH($F236,$B$320:$B$343,0))/INDEX($D$320:$D$343,MATCH($F236,$B$320:$B$343,0)),
INDEX('Input-Allocators'!E$9:E$17,MATCH($F236,'Input-Allocators'!$B$9:$B$17,0)))
)</f>
        <v>0</v>
      </c>
      <c r="I236" s="14">
        <f>IF($D236=0,0,$D236*
IFERROR(INDEX(I$320:I$343,MATCH($F236,$B$320:$B$343,0))/INDEX($D$320:$D$343,MATCH($F236,$B$320:$B$343,0)),
INDEX('Input-Allocators'!F$9:F$17,MATCH($F236,'Input-Allocators'!$B$9:$B$17,0)))
)</f>
        <v>0</v>
      </c>
      <c r="J236" s="14">
        <f>IF($D236=0,0,$D236*
IFERROR(INDEX(J$320:J$343,MATCH($F236,$B$320:$B$343,0))/INDEX($D$320:$D$343,MATCH($F236,$B$320:$B$343,0)),
INDEX('Input-Allocators'!G$9:G$17,MATCH($F236,'Input-Allocators'!$B$9:$B$17,0)))
)</f>
        <v>3033.2323056485884</v>
      </c>
      <c r="K236" s="14">
        <f>IF($D236=0,0,$D236*
IFERROR(INDEX(K$320:K$343,MATCH($F236,$B$320:$B$343,0))/INDEX($D$320:$D$343,MATCH($F236,$B$320:$B$343,0)),
INDEX('Input-Allocators'!H$9:H$17,MATCH($F236,'Input-Allocators'!$B$9:$B$17,0)))
)</f>
        <v>0</v>
      </c>
      <c r="L236" s="14">
        <f>IF($D236=0,0,$D236*
IFERROR(INDEX(L$320:L$343,MATCH($F236,$B$320:$B$343,0))/INDEX($D$320:$D$343,MATCH($F236,$B$320:$B$343,0)),
INDEX('Input-Allocators'!I$9:I$17,MATCH($F236,'Input-Allocators'!$B$9:$B$17,0)))
)</f>
        <v>0</v>
      </c>
      <c r="M236" s="14">
        <f>IF($D236=0,0,$D236*
IFERROR(INDEX(M$320:M$343,MATCH($F236,$B$320:$B$343,0))/INDEX($D$320:$D$343,MATCH($F236,$B$320:$B$343,0)),
INDEX('Input-Allocators'!J$9:J$17,MATCH($F236,'Input-Allocators'!$B$9:$B$17,0)))
)</f>
        <v>0</v>
      </c>
      <c r="N236" s="14">
        <f>IF($D236=0,0,$D236*
IFERROR(INDEX(N$320:N$343,MATCH($F236,$B$320:$B$343,0))/INDEX($D$320:$D$343,MATCH($F236,$B$320:$B$343,0)),
INDEX('Input-Allocators'!K$9:K$17,MATCH($F236,'Input-Allocators'!$B$9:$B$17,0)))
)</f>
        <v>0</v>
      </c>
      <c r="O236" s="14">
        <f>IF($D236=0,0,$D236*
IFERROR(INDEX(O$320:O$343,MATCH($F236,$B$320:$B$343,0))/INDEX($D$320:$D$343,MATCH($F236,$B$320:$B$343,0)),
INDEX('Input-Allocators'!L$9:L$17,MATCH($F236,'Input-Allocators'!$B$9:$B$17,0)))
)</f>
        <v>0</v>
      </c>
      <c r="P236" s="14">
        <f>IF($D236=0,0,$D236*
IFERROR(INDEX(P$320:P$343,MATCH($F236,$B$320:$B$343,0))/INDEX($D$320:$D$343,MATCH($F236,$B$320:$B$343,0)),
INDEX('Input-Allocators'!M$9:M$17,MATCH($F236,'Input-Allocators'!$B$9:$B$17,0)))
)</f>
        <v>0</v>
      </c>
      <c r="Q236" s="14">
        <f>IF($D236=0,0,$D236*
IFERROR(INDEX(Q$320:Q$343,MATCH($F236,$B$320:$B$343,0))/INDEX($D$320:$D$343,MATCH($F236,$B$320:$B$343,0)),
INDEX('Input-Allocators'!N$9:N$17,MATCH($F236,'Input-Allocators'!$B$9:$B$17,0)))
)</f>
        <v>0</v>
      </c>
      <c r="R236" s="14">
        <f>IF($D236=0,0,$D236*
IFERROR(INDEX(R$320:R$343,MATCH($F236,$B$320:$B$343,0))/INDEX($D$320:$D$343,MATCH($F236,$B$320:$B$343,0)),
INDEX('Input-Allocators'!O$9:O$17,MATCH($F236,'Input-Allocators'!$B$9:$B$17,0)))
)</f>
        <v>0</v>
      </c>
    </row>
    <row r="237" spans="1:18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>'Input-Accounts'!$D237</f>
        <v>635.14230127758242</v>
      </c>
      <c r="E237" s="14">
        <f t="shared" si="43"/>
        <v>0</v>
      </c>
      <c r="F237" s="3" t="str">
        <f>IF(D237=0,"-",IF('Input-Accounts'!$E237&lt;&gt;0,'Input-Accounts'!$E237,'Input-Accounts'!$F237))</f>
        <v>CUSTOMER</v>
      </c>
      <c r="G237" s="14">
        <f>IF($D237=0,0,$D237*
IFERROR(INDEX(G$320:G$343,MATCH($F237,$B$320:$B$343,0))/INDEX($D$320:$D$343,MATCH($F237,$B$320:$B$343,0)),
INDEX('Input-Allocators'!D$9:D$17,MATCH($F237,'Input-Allocators'!$B$9:$B$17,0)))
)</f>
        <v>0</v>
      </c>
      <c r="H237" s="14">
        <f>IF($D237=0,0,$D237*
IFERROR(INDEX(H$320:H$343,MATCH($F237,$B$320:$B$343,0))/INDEX($D$320:$D$343,MATCH($F237,$B$320:$B$343,0)),
INDEX('Input-Allocators'!E$9:E$17,MATCH($F237,'Input-Allocators'!$B$9:$B$17,0)))
)</f>
        <v>0</v>
      </c>
      <c r="I237" s="14">
        <f>IF($D237=0,0,$D237*
IFERROR(INDEX(I$320:I$343,MATCH($F237,$B$320:$B$343,0))/INDEX($D$320:$D$343,MATCH($F237,$B$320:$B$343,0)),
INDEX('Input-Allocators'!F$9:F$17,MATCH($F237,'Input-Allocators'!$B$9:$B$17,0)))
)</f>
        <v>0</v>
      </c>
      <c r="J237" s="14">
        <f>IF($D237=0,0,$D237*
IFERROR(INDEX(J$320:J$343,MATCH($F237,$B$320:$B$343,0))/INDEX($D$320:$D$343,MATCH($F237,$B$320:$B$343,0)),
INDEX('Input-Allocators'!G$9:G$17,MATCH($F237,'Input-Allocators'!$B$9:$B$17,0)))
)</f>
        <v>635.14230127758242</v>
      </c>
      <c r="K237" s="14">
        <f>IF($D237=0,0,$D237*
IFERROR(INDEX(K$320:K$343,MATCH($F237,$B$320:$B$343,0))/INDEX($D$320:$D$343,MATCH($F237,$B$320:$B$343,0)),
INDEX('Input-Allocators'!H$9:H$17,MATCH($F237,'Input-Allocators'!$B$9:$B$17,0)))
)</f>
        <v>0</v>
      </c>
      <c r="L237" s="14">
        <f>IF($D237=0,0,$D237*
IFERROR(INDEX(L$320:L$343,MATCH($F237,$B$320:$B$343,0))/INDEX($D$320:$D$343,MATCH($F237,$B$320:$B$343,0)),
INDEX('Input-Allocators'!I$9:I$17,MATCH($F237,'Input-Allocators'!$B$9:$B$17,0)))
)</f>
        <v>0</v>
      </c>
      <c r="M237" s="14">
        <f>IF($D237=0,0,$D237*
IFERROR(INDEX(M$320:M$343,MATCH($F237,$B$320:$B$343,0))/INDEX($D$320:$D$343,MATCH($F237,$B$320:$B$343,0)),
INDEX('Input-Allocators'!J$9:J$17,MATCH($F237,'Input-Allocators'!$B$9:$B$17,0)))
)</f>
        <v>0</v>
      </c>
      <c r="N237" s="14">
        <f>IF($D237=0,0,$D237*
IFERROR(INDEX(N$320:N$343,MATCH($F237,$B$320:$B$343,0))/INDEX($D$320:$D$343,MATCH($F237,$B$320:$B$343,0)),
INDEX('Input-Allocators'!K$9:K$17,MATCH($F237,'Input-Allocators'!$B$9:$B$17,0)))
)</f>
        <v>0</v>
      </c>
      <c r="O237" s="14">
        <f>IF($D237=0,0,$D237*
IFERROR(INDEX(O$320:O$343,MATCH($F237,$B$320:$B$343,0))/INDEX($D$320:$D$343,MATCH($F237,$B$320:$B$343,0)),
INDEX('Input-Allocators'!L$9:L$17,MATCH($F237,'Input-Allocators'!$B$9:$B$17,0)))
)</f>
        <v>0</v>
      </c>
      <c r="P237" s="14">
        <f>IF($D237=0,0,$D237*
IFERROR(INDEX(P$320:P$343,MATCH($F237,$B$320:$B$343,0))/INDEX($D$320:$D$343,MATCH($F237,$B$320:$B$343,0)),
INDEX('Input-Allocators'!M$9:M$17,MATCH($F237,'Input-Allocators'!$B$9:$B$17,0)))
)</f>
        <v>0</v>
      </c>
      <c r="Q237" s="14">
        <f>IF($D237=0,0,$D237*
IFERROR(INDEX(Q$320:Q$343,MATCH($F237,$B$320:$B$343,0))/INDEX($D$320:$D$343,MATCH($F237,$B$320:$B$343,0)),
INDEX('Input-Allocators'!N$9:N$17,MATCH($F237,'Input-Allocators'!$B$9:$B$17,0)))
)</f>
        <v>0</v>
      </c>
      <c r="R237" s="14">
        <f>IF($D237=0,0,$D237*
IFERROR(INDEX(R$320:R$343,MATCH($F237,$B$320:$B$343,0))/INDEX($D$320:$D$343,MATCH($F237,$B$320:$B$343,0)),
INDEX('Input-Allocators'!O$9:O$17,MATCH($F237,'Input-Allocators'!$B$9:$B$17,0)))
)</f>
        <v>0</v>
      </c>
    </row>
    <row r="238" spans="1:18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>'Input-Accounts'!$D238</f>
        <v>319.2501018082346</v>
      </c>
      <c r="E238" s="14">
        <f t="shared" si="43"/>
        <v>0</v>
      </c>
      <c r="F238" s="3" t="str">
        <f>IF(D238=0,"-",IF('Input-Accounts'!$E238&lt;&gt;0,'Input-Accounts'!$E238,'Input-Accounts'!$F238))</f>
        <v>CUSTOMER</v>
      </c>
      <c r="G238" s="14">
        <f>IF($D238=0,0,$D238*
IFERROR(INDEX(G$320:G$343,MATCH($F238,$B$320:$B$343,0))/INDEX($D$320:$D$343,MATCH($F238,$B$320:$B$343,0)),
INDEX('Input-Allocators'!D$9:D$17,MATCH($F238,'Input-Allocators'!$B$9:$B$17,0)))
)</f>
        <v>0</v>
      </c>
      <c r="H238" s="14">
        <f>IF($D238=0,0,$D238*
IFERROR(INDEX(H$320:H$343,MATCH($F238,$B$320:$B$343,0))/INDEX($D$320:$D$343,MATCH($F238,$B$320:$B$343,0)),
INDEX('Input-Allocators'!E$9:E$17,MATCH($F238,'Input-Allocators'!$B$9:$B$17,0)))
)</f>
        <v>0</v>
      </c>
      <c r="I238" s="14">
        <f>IF($D238=0,0,$D238*
IFERROR(INDEX(I$320:I$343,MATCH($F238,$B$320:$B$343,0))/INDEX($D$320:$D$343,MATCH($F238,$B$320:$B$343,0)),
INDEX('Input-Allocators'!F$9:F$17,MATCH($F238,'Input-Allocators'!$B$9:$B$17,0)))
)</f>
        <v>0</v>
      </c>
      <c r="J238" s="14">
        <f>IF($D238=0,0,$D238*
IFERROR(INDEX(J$320:J$343,MATCH($F238,$B$320:$B$343,0))/INDEX($D$320:$D$343,MATCH($F238,$B$320:$B$343,0)),
INDEX('Input-Allocators'!G$9:G$17,MATCH($F238,'Input-Allocators'!$B$9:$B$17,0)))
)</f>
        <v>319.2501018082346</v>
      </c>
      <c r="K238" s="14">
        <f>IF($D238=0,0,$D238*
IFERROR(INDEX(K$320:K$343,MATCH($F238,$B$320:$B$343,0))/INDEX($D$320:$D$343,MATCH($F238,$B$320:$B$343,0)),
INDEX('Input-Allocators'!H$9:H$17,MATCH($F238,'Input-Allocators'!$B$9:$B$17,0)))
)</f>
        <v>0</v>
      </c>
      <c r="L238" s="14">
        <f>IF($D238=0,0,$D238*
IFERROR(INDEX(L$320:L$343,MATCH($F238,$B$320:$B$343,0))/INDEX($D$320:$D$343,MATCH($F238,$B$320:$B$343,0)),
INDEX('Input-Allocators'!I$9:I$17,MATCH($F238,'Input-Allocators'!$B$9:$B$17,0)))
)</f>
        <v>0</v>
      </c>
      <c r="M238" s="14">
        <f>IF($D238=0,0,$D238*
IFERROR(INDEX(M$320:M$343,MATCH($F238,$B$320:$B$343,0))/INDEX($D$320:$D$343,MATCH($F238,$B$320:$B$343,0)),
INDEX('Input-Allocators'!J$9:J$17,MATCH($F238,'Input-Allocators'!$B$9:$B$17,0)))
)</f>
        <v>0</v>
      </c>
      <c r="N238" s="14">
        <f>IF($D238=0,0,$D238*
IFERROR(INDEX(N$320:N$343,MATCH($F238,$B$320:$B$343,0))/INDEX($D$320:$D$343,MATCH($F238,$B$320:$B$343,0)),
INDEX('Input-Allocators'!K$9:K$17,MATCH($F238,'Input-Allocators'!$B$9:$B$17,0)))
)</f>
        <v>0</v>
      </c>
      <c r="O238" s="14">
        <f>IF($D238=0,0,$D238*
IFERROR(INDEX(O$320:O$343,MATCH($F238,$B$320:$B$343,0))/INDEX($D$320:$D$343,MATCH($F238,$B$320:$B$343,0)),
INDEX('Input-Allocators'!L$9:L$17,MATCH($F238,'Input-Allocators'!$B$9:$B$17,0)))
)</f>
        <v>0</v>
      </c>
      <c r="P238" s="14">
        <f>IF($D238=0,0,$D238*
IFERROR(INDEX(P$320:P$343,MATCH($F238,$B$320:$B$343,0))/INDEX($D$320:$D$343,MATCH($F238,$B$320:$B$343,0)),
INDEX('Input-Allocators'!M$9:M$17,MATCH($F238,'Input-Allocators'!$B$9:$B$17,0)))
)</f>
        <v>0</v>
      </c>
      <c r="Q238" s="14">
        <f>IF($D238=0,0,$D238*
IFERROR(INDEX(Q$320:Q$343,MATCH($F238,$B$320:$B$343,0))/INDEX($D$320:$D$343,MATCH($F238,$B$320:$B$343,0)),
INDEX('Input-Allocators'!N$9:N$17,MATCH($F238,'Input-Allocators'!$B$9:$B$17,0)))
)</f>
        <v>0</v>
      </c>
      <c r="R238" s="14">
        <f>IF($D238=0,0,$D238*
IFERROR(INDEX(R$320:R$343,MATCH($F238,$B$320:$B$343,0))/INDEX($D$320:$D$343,MATCH($F238,$B$320:$B$343,0)),
INDEX('Input-Allocators'!O$9:O$17,MATCH($F238,'Input-Allocators'!$B$9:$B$17,0)))
)</f>
        <v>0</v>
      </c>
    </row>
    <row r="239" spans="1:18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>SUBTOTAL(9,D235:D238)</f>
        <v>4013.7193251818908</v>
      </c>
      <c r="E239" s="14">
        <f t="shared" si="43"/>
        <v>0</v>
      </c>
      <c r="F239" s="3"/>
      <c r="G239" s="174">
        <f t="shared" ref="G239:R239" si="50">SUBTOTAL(9,G235:G238)</f>
        <v>0</v>
      </c>
      <c r="H239" s="174">
        <f t="shared" si="50"/>
        <v>0</v>
      </c>
      <c r="I239" s="174">
        <f t="shared" si="50"/>
        <v>0</v>
      </c>
      <c r="J239" s="174">
        <f t="shared" si="50"/>
        <v>4013.7193251818908</v>
      </c>
      <c r="K239" s="174">
        <f t="shared" si="50"/>
        <v>0</v>
      </c>
      <c r="L239" s="174">
        <f t="shared" si="50"/>
        <v>0</v>
      </c>
      <c r="M239" s="174">
        <f t="shared" si="50"/>
        <v>0</v>
      </c>
      <c r="N239" s="174">
        <f t="shared" si="50"/>
        <v>0</v>
      </c>
      <c r="O239" s="174">
        <f t="shared" si="50"/>
        <v>0</v>
      </c>
      <c r="P239" s="174">
        <f t="shared" si="50"/>
        <v>0</v>
      </c>
      <c r="Q239" s="174">
        <f t="shared" si="50"/>
        <v>0</v>
      </c>
      <c r="R239" s="174">
        <f t="shared" si="50"/>
        <v>0</v>
      </c>
    </row>
    <row r="240" spans="1:18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C240" s="46" t="str">
        <f>IF(ISBLANK('Input-Accounts'!C240),"",'Input-Accounts'!C240)</f>
        <v/>
      </c>
      <c r="D240" s="14"/>
      <c r="E240" s="14">
        <f t="shared" si="43"/>
        <v>0</v>
      </c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1:18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C241" s="46" t="str">
        <f>IF(ISBLANK('Input-Accounts'!C241),"",'Input-Accounts'!C241)</f>
        <v/>
      </c>
      <c r="D241" s="14"/>
      <c r="E241" s="14">
        <f t="shared" si="43"/>
        <v>0</v>
      </c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1:18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>'Input-Accounts'!$D242</f>
        <v>0</v>
      </c>
      <c r="E242" s="14">
        <f t="shared" si="43"/>
        <v>0</v>
      </c>
      <c r="F242" s="3" t="str">
        <f>IF(D242=0,"-",IF('Input-Accounts'!$E242&lt;&gt;0,'Input-Accounts'!$E242,'Input-Accounts'!$F242))</f>
        <v>-</v>
      </c>
      <c r="G242" s="14">
        <f>IF($D242=0,0,$D242*
IFERROR(INDEX(G$320:G$343,MATCH($F242,$B$320:$B$343,0))/INDEX($D$320:$D$343,MATCH($F242,$B$320:$B$343,0)),
INDEX('Input-Allocators'!D$9:D$17,MATCH($F242,'Input-Allocators'!$B$9:$B$17,0)))
)</f>
        <v>0</v>
      </c>
      <c r="H242" s="14">
        <f>IF($D242=0,0,$D242*
IFERROR(INDEX(H$320:H$343,MATCH($F242,$B$320:$B$343,0))/INDEX($D$320:$D$343,MATCH($F242,$B$320:$B$343,0)),
INDEX('Input-Allocators'!E$9:E$17,MATCH($F242,'Input-Allocators'!$B$9:$B$17,0)))
)</f>
        <v>0</v>
      </c>
      <c r="I242" s="14">
        <f>IF($D242=0,0,$D242*
IFERROR(INDEX(I$320:I$343,MATCH($F242,$B$320:$B$343,0))/INDEX($D$320:$D$343,MATCH($F242,$B$320:$B$343,0)),
INDEX('Input-Allocators'!F$9:F$17,MATCH($F242,'Input-Allocators'!$B$9:$B$17,0)))
)</f>
        <v>0</v>
      </c>
      <c r="J242" s="14">
        <f>IF($D242=0,0,$D242*
IFERROR(INDEX(J$320:J$343,MATCH($F242,$B$320:$B$343,0))/INDEX($D$320:$D$343,MATCH($F242,$B$320:$B$343,0)),
INDEX('Input-Allocators'!G$9:G$17,MATCH($F242,'Input-Allocators'!$B$9:$B$17,0)))
)</f>
        <v>0</v>
      </c>
      <c r="K242" s="14">
        <f>IF($D242=0,0,$D242*
IFERROR(INDEX(K$320:K$343,MATCH($F242,$B$320:$B$343,0))/INDEX($D$320:$D$343,MATCH($F242,$B$320:$B$343,0)),
INDEX('Input-Allocators'!H$9:H$17,MATCH($F242,'Input-Allocators'!$B$9:$B$17,0)))
)</f>
        <v>0</v>
      </c>
      <c r="L242" s="14">
        <f>IF($D242=0,0,$D242*
IFERROR(INDEX(L$320:L$343,MATCH($F242,$B$320:$B$343,0))/INDEX($D$320:$D$343,MATCH($F242,$B$320:$B$343,0)),
INDEX('Input-Allocators'!I$9:I$17,MATCH($F242,'Input-Allocators'!$B$9:$B$17,0)))
)</f>
        <v>0</v>
      </c>
      <c r="M242" s="14">
        <f>IF($D242=0,0,$D242*
IFERROR(INDEX(M$320:M$343,MATCH($F242,$B$320:$B$343,0))/INDEX($D$320:$D$343,MATCH($F242,$B$320:$B$343,0)),
INDEX('Input-Allocators'!J$9:J$17,MATCH($F242,'Input-Allocators'!$B$9:$B$17,0)))
)</f>
        <v>0</v>
      </c>
      <c r="N242" s="14">
        <f>IF($D242=0,0,$D242*
IFERROR(INDEX(N$320:N$343,MATCH($F242,$B$320:$B$343,0))/INDEX($D$320:$D$343,MATCH($F242,$B$320:$B$343,0)),
INDEX('Input-Allocators'!K$9:K$17,MATCH($F242,'Input-Allocators'!$B$9:$B$17,0)))
)</f>
        <v>0</v>
      </c>
      <c r="O242" s="14">
        <f>IF($D242=0,0,$D242*
IFERROR(INDEX(O$320:O$343,MATCH($F242,$B$320:$B$343,0))/INDEX($D$320:$D$343,MATCH($F242,$B$320:$B$343,0)),
INDEX('Input-Allocators'!L$9:L$17,MATCH($F242,'Input-Allocators'!$B$9:$B$17,0)))
)</f>
        <v>0</v>
      </c>
      <c r="P242" s="14">
        <f>IF($D242=0,0,$D242*
IFERROR(INDEX(P$320:P$343,MATCH($F242,$B$320:$B$343,0))/INDEX($D$320:$D$343,MATCH($F242,$B$320:$B$343,0)),
INDEX('Input-Allocators'!M$9:M$17,MATCH($F242,'Input-Allocators'!$B$9:$B$17,0)))
)</f>
        <v>0</v>
      </c>
      <c r="Q242" s="14">
        <f>IF($D242=0,0,$D242*
IFERROR(INDEX(Q$320:Q$343,MATCH($F242,$B$320:$B$343,0))/INDEX($D$320:$D$343,MATCH($F242,$B$320:$B$343,0)),
INDEX('Input-Allocators'!N$9:N$17,MATCH($F242,'Input-Allocators'!$B$9:$B$17,0)))
)</f>
        <v>0</v>
      </c>
      <c r="R242" s="14">
        <f>IF($D242=0,0,$D242*
IFERROR(INDEX(R$320:R$343,MATCH($F242,$B$320:$B$343,0))/INDEX($D$320:$D$343,MATCH($F242,$B$320:$B$343,0)),
INDEX('Input-Allocators'!O$9:O$17,MATCH($F242,'Input-Allocators'!$B$9:$B$17,0)))
)</f>
        <v>0</v>
      </c>
    </row>
    <row r="243" spans="1:18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>'Input-Accounts'!$D243</f>
        <v>0</v>
      </c>
      <c r="E243" s="14">
        <f t="shared" si="43"/>
        <v>0</v>
      </c>
      <c r="F243" s="3" t="str">
        <f>IF(D243=0,"-",IF('Input-Accounts'!$E243&lt;&gt;0,'Input-Accounts'!$E243,'Input-Accounts'!$F243))</f>
        <v>-</v>
      </c>
      <c r="G243" s="14">
        <f>IF($D243=0,0,$D243*
IFERROR(INDEX(G$320:G$343,MATCH($F243,$B$320:$B$343,0))/INDEX($D$320:$D$343,MATCH($F243,$B$320:$B$343,0)),
INDEX('Input-Allocators'!D$9:D$17,MATCH($F243,'Input-Allocators'!$B$9:$B$17,0)))
)</f>
        <v>0</v>
      </c>
      <c r="H243" s="14">
        <f>IF($D243=0,0,$D243*
IFERROR(INDEX(H$320:H$343,MATCH($F243,$B$320:$B$343,0))/INDEX($D$320:$D$343,MATCH($F243,$B$320:$B$343,0)),
INDEX('Input-Allocators'!E$9:E$17,MATCH($F243,'Input-Allocators'!$B$9:$B$17,0)))
)</f>
        <v>0</v>
      </c>
      <c r="I243" s="14">
        <f>IF($D243=0,0,$D243*
IFERROR(INDEX(I$320:I$343,MATCH($F243,$B$320:$B$343,0))/INDEX($D$320:$D$343,MATCH($F243,$B$320:$B$343,0)),
INDEX('Input-Allocators'!F$9:F$17,MATCH($F243,'Input-Allocators'!$B$9:$B$17,0)))
)</f>
        <v>0</v>
      </c>
      <c r="J243" s="14">
        <f>IF($D243=0,0,$D243*
IFERROR(INDEX(J$320:J$343,MATCH($F243,$B$320:$B$343,0))/INDEX($D$320:$D$343,MATCH($F243,$B$320:$B$343,0)),
INDEX('Input-Allocators'!G$9:G$17,MATCH($F243,'Input-Allocators'!$B$9:$B$17,0)))
)</f>
        <v>0</v>
      </c>
      <c r="K243" s="14">
        <f>IF($D243=0,0,$D243*
IFERROR(INDEX(K$320:K$343,MATCH($F243,$B$320:$B$343,0))/INDEX($D$320:$D$343,MATCH($F243,$B$320:$B$343,0)),
INDEX('Input-Allocators'!H$9:H$17,MATCH($F243,'Input-Allocators'!$B$9:$B$17,0)))
)</f>
        <v>0</v>
      </c>
      <c r="L243" s="14">
        <f>IF($D243=0,0,$D243*
IFERROR(INDEX(L$320:L$343,MATCH($F243,$B$320:$B$343,0))/INDEX($D$320:$D$343,MATCH($F243,$B$320:$B$343,0)),
INDEX('Input-Allocators'!I$9:I$17,MATCH($F243,'Input-Allocators'!$B$9:$B$17,0)))
)</f>
        <v>0</v>
      </c>
      <c r="M243" s="14">
        <f>IF($D243=0,0,$D243*
IFERROR(INDEX(M$320:M$343,MATCH($F243,$B$320:$B$343,0))/INDEX($D$320:$D$343,MATCH($F243,$B$320:$B$343,0)),
INDEX('Input-Allocators'!J$9:J$17,MATCH($F243,'Input-Allocators'!$B$9:$B$17,0)))
)</f>
        <v>0</v>
      </c>
      <c r="N243" s="14">
        <f>IF($D243=0,0,$D243*
IFERROR(INDEX(N$320:N$343,MATCH($F243,$B$320:$B$343,0))/INDEX($D$320:$D$343,MATCH($F243,$B$320:$B$343,0)),
INDEX('Input-Allocators'!K$9:K$17,MATCH($F243,'Input-Allocators'!$B$9:$B$17,0)))
)</f>
        <v>0</v>
      </c>
      <c r="O243" s="14">
        <f>IF($D243=0,0,$D243*
IFERROR(INDEX(O$320:O$343,MATCH($F243,$B$320:$B$343,0))/INDEX($D$320:$D$343,MATCH($F243,$B$320:$B$343,0)),
INDEX('Input-Allocators'!L$9:L$17,MATCH($F243,'Input-Allocators'!$B$9:$B$17,0)))
)</f>
        <v>0</v>
      </c>
      <c r="P243" s="14">
        <f>IF($D243=0,0,$D243*
IFERROR(INDEX(P$320:P$343,MATCH($F243,$B$320:$B$343,0))/INDEX($D$320:$D$343,MATCH($F243,$B$320:$B$343,0)),
INDEX('Input-Allocators'!M$9:M$17,MATCH($F243,'Input-Allocators'!$B$9:$B$17,0)))
)</f>
        <v>0</v>
      </c>
      <c r="Q243" s="14">
        <f>IF($D243=0,0,$D243*
IFERROR(INDEX(Q$320:Q$343,MATCH($F243,$B$320:$B$343,0))/INDEX($D$320:$D$343,MATCH($F243,$B$320:$B$343,0)),
INDEX('Input-Allocators'!N$9:N$17,MATCH($F243,'Input-Allocators'!$B$9:$B$17,0)))
)</f>
        <v>0</v>
      </c>
      <c r="R243" s="14">
        <f>IF($D243=0,0,$D243*
IFERROR(INDEX(R$320:R$343,MATCH($F243,$B$320:$B$343,0))/INDEX($D$320:$D$343,MATCH($F243,$B$320:$B$343,0)),
INDEX('Input-Allocators'!O$9:O$17,MATCH($F243,'Input-Allocators'!$B$9:$B$17,0)))
)</f>
        <v>0</v>
      </c>
    </row>
    <row r="244" spans="1:18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>'Input-Accounts'!$D244</f>
        <v>55.600101179999982</v>
      </c>
      <c r="E244" s="14">
        <f t="shared" si="43"/>
        <v>0</v>
      </c>
      <c r="F244" s="3" t="str">
        <f>IF(D244=0,"-",IF('Input-Accounts'!$E244&lt;&gt;0,'Input-Accounts'!$E244,'Input-Accounts'!$F244))</f>
        <v>CUSTOMER</v>
      </c>
      <c r="G244" s="14">
        <f>IF($D244=0,0,$D244*
IFERROR(INDEX(G$320:G$343,MATCH($F244,$B$320:$B$343,0))/INDEX($D$320:$D$343,MATCH($F244,$B$320:$B$343,0)),
INDEX('Input-Allocators'!D$9:D$17,MATCH($F244,'Input-Allocators'!$B$9:$B$17,0)))
)</f>
        <v>0</v>
      </c>
      <c r="H244" s="14">
        <f>IF($D244=0,0,$D244*
IFERROR(INDEX(H$320:H$343,MATCH($F244,$B$320:$B$343,0))/INDEX($D$320:$D$343,MATCH($F244,$B$320:$B$343,0)),
INDEX('Input-Allocators'!E$9:E$17,MATCH($F244,'Input-Allocators'!$B$9:$B$17,0)))
)</f>
        <v>0</v>
      </c>
      <c r="I244" s="14">
        <f>IF($D244=0,0,$D244*
IFERROR(INDEX(I$320:I$343,MATCH($F244,$B$320:$B$343,0))/INDEX($D$320:$D$343,MATCH($F244,$B$320:$B$343,0)),
INDEX('Input-Allocators'!F$9:F$17,MATCH($F244,'Input-Allocators'!$B$9:$B$17,0)))
)</f>
        <v>0</v>
      </c>
      <c r="J244" s="14">
        <f>IF($D244=0,0,$D244*
IFERROR(INDEX(J$320:J$343,MATCH($F244,$B$320:$B$343,0))/INDEX($D$320:$D$343,MATCH($F244,$B$320:$B$343,0)),
INDEX('Input-Allocators'!G$9:G$17,MATCH($F244,'Input-Allocators'!$B$9:$B$17,0)))
)</f>
        <v>55.600101179999982</v>
      </c>
      <c r="K244" s="14">
        <f>IF($D244=0,0,$D244*
IFERROR(INDEX(K$320:K$343,MATCH($F244,$B$320:$B$343,0))/INDEX($D$320:$D$343,MATCH($F244,$B$320:$B$343,0)),
INDEX('Input-Allocators'!H$9:H$17,MATCH($F244,'Input-Allocators'!$B$9:$B$17,0)))
)</f>
        <v>0</v>
      </c>
      <c r="L244" s="14">
        <f>IF($D244=0,0,$D244*
IFERROR(INDEX(L$320:L$343,MATCH($F244,$B$320:$B$343,0))/INDEX($D$320:$D$343,MATCH($F244,$B$320:$B$343,0)),
INDEX('Input-Allocators'!I$9:I$17,MATCH($F244,'Input-Allocators'!$B$9:$B$17,0)))
)</f>
        <v>0</v>
      </c>
      <c r="M244" s="14">
        <f>IF($D244=0,0,$D244*
IFERROR(INDEX(M$320:M$343,MATCH($F244,$B$320:$B$343,0))/INDEX($D$320:$D$343,MATCH($F244,$B$320:$B$343,0)),
INDEX('Input-Allocators'!J$9:J$17,MATCH($F244,'Input-Allocators'!$B$9:$B$17,0)))
)</f>
        <v>0</v>
      </c>
      <c r="N244" s="14">
        <f>IF($D244=0,0,$D244*
IFERROR(INDEX(N$320:N$343,MATCH($F244,$B$320:$B$343,0))/INDEX($D$320:$D$343,MATCH($F244,$B$320:$B$343,0)),
INDEX('Input-Allocators'!K$9:K$17,MATCH($F244,'Input-Allocators'!$B$9:$B$17,0)))
)</f>
        <v>0</v>
      </c>
      <c r="O244" s="14">
        <f>IF($D244=0,0,$D244*
IFERROR(INDEX(O$320:O$343,MATCH($F244,$B$320:$B$343,0))/INDEX($D$320:$D$343,MATCH($F244,$B$320:$B$343,0)),
INDEX('Input-Allocators'!L$9:L$17,MATCH($F244,'Input-Allocators'!$B$9:$B$17,0)))
)</f>
        <v>0</v>
      </c>
      <c r="P244" s="14">
        <f>IF($D244=0,0,$D244*
IFERROR(INDEX(P$320:P$343,MATCH($F244,$B$320:$B$343,0))/INDEX($D$320:$D$343,MATCH($F244,$B$320:$B$343,0)),
INDEX('Input-Allocators'!M$9:M$17,MATCH($F244,'Input-Allocators'!$B$9:$B$17,0)))
)</f>
        <v>0</v>
      </c>
      <c r="Q244" s="14">
        <f>IF($D244=0,0,$D244*
IFERROR(INDEX(Q$320:Q$343,MATCH($F244,$B$320:$B$343,0))/INDEX($D$320:$D$343,MATCH($F244,$B$320:$B$343,0)),
INDEX('Input-Allocators'!N$9:N$17,MATCH($F244,'Input-Allocators'!$B$9:$B$17,0)))
)</f>
        <v>0</v>
      </c>
      <c r="R244" s="14">
        <f>IF($D244=0,0,$D244*
IFERROR(INDEX(R$320:R$343,MATCH($F244,$B$320:$B$343,0))/INDEX($D$320:$D$343,MATCH($F244,$B$320:$B$343,0)),
INDEX('Input-Allocators'!O$9:O$17,MATCH($F244,'Input-Allocators'!$B$9:$B$17,0)))
)</f>
        <v>0</v>
      </c>
    </row>
    <row r="245" spans="1:18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>'Input-Accounts'!$D245</f>
        <v>0</v>
      </c>
      <c r="E245" s="14">
        <f t="shared" si="43"/>
        <v>0</v>
      </c>
      <c r="F245" s="3" t="str">
        <f>IF(D245=0,"-",IF('Input-Accounts'!$E245&lt;&gt;0,'Input-Accounts'!$E245,'Input-Accounts'!$F245))</f>
        <v>-</v>
      </c>
      <c r="G245" s="14">
        <f>IF($D245=0,0,$D245*
IFERROR(INDEX(G$320:G$343,MATCH($F245,$B$320:$B$343,0))/INDEX($D$320:$D$343,MATCH($F245,$B$320:$B$343,0)),
INDEX('Input-Allocators'!D$9:D$17,MATCH($F245,'Input-Allocators'!$B$9:$B$17,0)))
)</f>
        <v>0</v>
      </c>
      <c r="H245" s="14">
        <f>IF($D245=0,0,$D245*
IFERROR(INDEX(H$320:H$343,MATCH($F245,$B$320:$B$343,0))/INDEX($D$320:$D$343,MATCH($F245,$B$320:$B$343,0)),
INDEX('Input-Allocators'!E$9:E$17,MATCH($F245,'Input-Allocators'!$B$9:$B$17,0)))
)</f>
        <v>0</v>
      </c>
      <c r="I245" s="14">
        <f>IF($D245=0,0,$D245*
IFERROR(INDEX(I$320:I$343,MATCH($F245,$B$320:$B$343,0))/INDEX($D$320:$D$343,MATCH($F245,$B$320:$B$343,0)),
INDEX('Input-Allocators'!F$9:F$17,MATCH($F245,'Input-Allocators'!$B$9:$B$17,0)))
)</f>
        <v>0</v>
      </c>
      <c r="J245" s="14">
        <f>IF($D245=0,0,$D245*
IFERROR(INDEX(J$320:J$343,MATCH($F245,$B$320:$B$343,0))/INDEX($D$320:$D$343,MATCH($F245,$B$320:$B$343,0)),
INDEX('Input-Allocators'!G$9:G$17,MATCH($F245,'Input-Allocators'!$B$9:$B$17,0)))
)</f>
        <v>0</v>
      </c>
      <c r="K245" s="14">
        <f>IF($D245=0,0,$D245*
IFERROR(INDEX(K$320:K$343,MATCH($F245,$B$320:$B$343,0))/INDEX($D$320:$D$343,MATCH($F245,$B$320:$B$343,0)),
INDEX('Input-Allocators'!H$9:H$17,MATCH($F245,'Input-Allocators'!$B$9:$B$17,0)))
)</f>
        <v>0</v>
      </c>
      <c r="L245" s="14">
        <f>IF($D245=0,0,$D245*
IFERROR(INDEX(L$320:L$343,MATCH($F245,$B$320:$B$343,0))/INDEX($D$320:$D$343,MATCH($F245,$B$320:$B$343,0)),
INDEX('Input-Allocators'!I$9:I$17,MATCH($F245,'Input-Allocators'!$B$9:$B$17,0)))
)</f>
        <v>0</v>
      </c>
      <c r="M245" s="14">
        <f>IF($D245=0,0,$D245*
IFERROR(INDEX(M$320:M$343,MATCH($F245,$B$320:$B$343,0))/INDEX($D$320:$D$343,MATCH($F245,$B$320:$B$343,0)),
INDEX('Input-Allocators'!J$9:J$17,MATCH($F245,'Input-Allocators'!$B$9:$B$17,0)))
)</f>
        <v>0</v>
      </c>
      <c r="N245" s="14">
        <f>IF($D245=0,0,$D245*
IFERROR(INDEX(N$320:N$343,MATCH($F245,$B$320:$B$343,0))/INDEX($D$320:$D$343,MATCH($F245,$B$320:$B$343,0)),
INDEX('Input-Allocators'!K$9:K$17,MATCH($F245,'Input-Allocators'!$B$9:$B$17,0)))
)</f>
        <v>0</v>
      </c>
      <c r="O245" s="14">
        <f>IF($D245=0,0,$D245*
IFERROR(INDEX(O$320:O$343,MATCH($F245,$B$320:$B$343,0))/INDEX($D$320:$D$343,MATCH($F245,$B$320:$B$343,0)),
INDEX('Input-Allocators'!L$9:L$17,MATCH($F245,'Input-Allocators'!$B$9:$B$17,0)))
)</f>
        <v>0</v>
      </c>
      <c r="P245" s="14">
        <f>IF($D245=0,0,$D245*
IFERROR(INDEX(P$320:P$343,MATCH($F245,$B$320:$B$343,0))/INDEX($D$320:$D$343,MATCH($F245,$B$320:$B$343,0)),
INDEX('Input-Allocators'!M$9:M$17,MATCH($F245,'Input-Allocators'!$B$9:$B$17,0)))
)</f>
        <v>0</v>
      </c>
      <c r="Q245" s="14">
        <f>IF($D245=0,0,$D245*
IFERROR(INDEX(Q$320:Q$343,MATCH($F245,$B$320:$B$343,0))/INDEX($D$320:$D$343,MATCH($F245,$B$320:$B$343,0)),
INDEX('Input-Allocators'!N$9:N$17,MATCH($F245,'Input-Allocators'!$B$9:$B$17,0)))
)</f>
        <v>0</v>
      </c>
      <c r="R245" s="14">
        <f>IF($D245=0,0,$D245*
IFERROR(INDEX(R$320:R$343,MATCH($F245,$B$320:$B$343,0))/INDEX($D$320:$D$343,MATCH($F245,$B$320:$B$343,0)),
INDEX('Input-Allocators'!O$9:O$17,MATCH($F245,'Input-Allocators'!$B$9:$B$17,0)))
)</f>
        <v>0</v>
      </c>
    </row>
    <row r="246" spans="1:18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>SUBTOTAL(9,D242:D245)</f>
        <v>55.600101179999982</v>
      </c>
      <c r="E246" s="14">
        <f t="shared" si="43"/>
        <v>0</v>
      </c>
      <c r="G246" s="174">
        <f t="shared" ref="G246:R246" si="51">SUBTOTAL(9,G242:G245)</f>
        <v>0</v>
      </c>
      <c r="H246" s="174">
        <f t="shared" si="51"/>
        <v>0</v>
      </c>
      <c r="I246" s="174">
        <f t="shared" si="51"/>
        <v>0</v>
      </c>
      <c r="J246" s="174">
        <f t="shared" si="51"/>
        <v>55.600101179999982</v>
      </c>
      <c r="K246" s="174">
        <f t="shared" si="51"/>
        <v>0</v>
      </c>
      <c r="L246" s="174">
        <f t="shared" si="51"/>
        <v>0</v>
      </c>
      <c r="M246" s="174">
        <f t="shared" si="51"/>
        <v>0</v>
      </c>
      <c r="N246" s="174">
        <f t="shared" si="51"/>
        <v>0</v>
      </c>
      <c r="O246" s="174">
        <f t="shared" si="51"/>
        <v>0</v>
      </c>
      <c r="P246" s="174">
        <f t="shared" si="51"/>
        <v>0</v>
      </c>
      <c r="Q246" s="174">
        <f t="shared" si="51"/>
        <v>0</v>
      </c>
      <c r="R246" s="174">
        <f t="shared" si="51"/>
        <v>0</v>
      </c>
    </row>
    <row r="247" spans="1:18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C247" s="46" t="str">
        <f>IF(ISBLANK('Input-Accounts'!C247),"",'Input-Accounts'!C247)</f>
        <v/>
      </c>
      <c r="D247" s="14"/>
      <c r="E247" s="14">
        <f t="shared" si="43"/>
        <v>0</v>
      </c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1:18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>SUBTOTAL(9,D227:D246)</f>
        <v>20685.186037366831</v>
      </c>
      <c r="E248" s="14">
        <f t="shared" si="43"/>
        <v>0</v>
      </c>
      <c r="G248" s="175">
        <f t="shared" ref="G248:R248" si="52">SUBTOTAL(9,G227:G246)</f>
        <v>0</v>
      </c>
      <c r="H248" s="175">
        <f t="shared" si="52"/>
        <v>0</v>
      </c>
      <c r="I248" s="175">
        <f t="shared" si="52"/>
        <v>0</v>
      </c>
      <c r="J248" s="175">
        <f t="shared" si="52"/>
        <v>20685.186037366831</v>
      </c>
      <c r="K248" s="175">
        <f t="shared" si="52"/>
        <v>0</v>
      </c>
      <c r="L248" s="175">
        <f t="shared" si="52"/>
        <v>0</v>
      </c>
      <c r="M248" s="175">
        <f t="shared" si="52"/>
        <v>0</v>
      </c>
      <c r="N248" s="175">
        <f t="shared" si="52"/>
        <v>0</v>
      </c>
      <c r="O248" s="175">
        <f t="shared" si="52"/>
        <v>0</v>
      </c>
      <c r="P248" s="175">
        <f t="shared" si="52"/>
        <v>0</v>
      </c>
      <c r="Q248" s="175">
        <f t="shared" si="52"/>
        <v>0</v>
      </c>
      <c r="R248" s="175">
        <f t="shared" si="52"/>
        <v>0</v>
      </c>
    </row>
    <row r="249" spans="1:18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C249" s="46" t="str">
        <f>IF(ISBLANK('Input-Accounts'!C249),"",'Input-Accounts'!C249)</f>
        <v/>
      </c>
      <c r="D249" s="14"/>
      <c r="E249" s="14">
        <f t="shared" si="43"/>
        <v>0</v>
      </c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1:18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C250" s="46" t="str">
        <f>IF(ISBLANK('Input-Accounts'!C250),"",'Input-Accounts'!C250)</f>
        <v/>
      </c>
      <c r="D250" s="14"/>
      <c r="E250" s="14">
        <f t="shared" si="43"/>
        <v>0</v>
      </c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1:18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>'Input-Accounts'!$D251</f>
        <v>3863.4339650329593</v>
      </c>
      <c r="E251" s="14">
        <f t="shared" ref="E251:E264" si="53">IFERROR(IF(D251="",0,IF(D251=0,0,IF(ABS(D251-SUM($G251:$R251))&lt;Check_Limit,0,1))),1)</f>
        <v>0</v>
      </c>
      <c r="F251" s="3" t="str">
        <f>IF(D251=0,"-",IF('Input-Accounts'!$E251&lt;&gt;0,'Input-Accounts'!$E251,'Input-Accounts'!$F251))</f>
        <v>INT_OML</v>
      </c>
      <c r="G251" s="14">
        <f>IF($D251=0,0,$D251*
IFERROR(INDEX(G$320:G$343,MATCH($F251,$B$320:$B$343,0))/INDEX($D$320:$D$343,MATCH($F251,$B$320:$B$343,0)),
INDEX('Input-Allocators'!D$9:D$17,MATCH($F251,'Input-Allocators'!$B$9:$B$17,0)))
)</f>
        <v>16.877372444678368</v>
      </c>
      <c r="H251" s="14">
        <f>IF($D251=0,0,$D251*
IFERROR(INDEX(H$320:H$343,MATCH($F251,$B$320:$B$343,0))/INDEX($D$320:$D$343,MATCH($F251,$B$320:$B$343,0)),
INDEX('Input-Allocators'!E$9:E$17,MATCH($F251,'Input-Allocators'!$B$9:$B$17,0)))
)</f>
        <v>60.30207838938837</v>
      </c>
      <c r="I251" s="14">
        <f>IF($D251=0,0,$D251*
IFERROR(INDEX(I$320:I$343,MATCH($F251,$B$320:$B$343,0))/INDEX($D$320:$D$343,MATCH($F251,$B$320:$B$343,0)),
INDEX('Input-Allocators'!F$9:F$17,MATCH($F251,'Input-Allocators'!$B$9:$B$17,0)))
)</f>
        <v>2152.9858445775453</v>
      </c>
      <c r="J251" s="14">
        <f>IF($D251=0,0,$D251*
IFERROR(INDEX(J$320:J$343,MATCH($F251,$B$320:$B$343,0))/INDEX($D$320:$D$343,MATCH($F251,$B$320:$B$343,0)),
INDEX('Input-Allocators'!G$9:G$17,MATCH($F251,'Input-Allocators'!$B$9:$B$17,0)))
)</f>
        <v>1633.2686696213461</v>
      </c>
      <c r="K251" s="14">
        <f>IF($D251=0,0,$D251*
IFERROR(INDEX(K$320:K$343,MATCH($F251,$B$320:$B$343,0))/INDEX($D$320:$D$343,MATCH($F251,$B$320:$B$343,0)),
INDEX('Input-Allocators'!H$9:H$17,MATCH($F251,'Input-Allocators'!$B$9:$B$17,0)))
)</f>
        <v>0</v>
      </c>
      <c r="L251" s="14">
        <f>IF($D251=0,0,$D251*
IFERROR(INDEX(L$320:L$343,MATCH($F251,$B$320:$B$343,0))/INDEX($D$320:$D$343,MATCH($F251,$B$320:$B$343,0)),
INDEX('Input-Allocators'!I$9:I$17,MATCH($F251,'Input-Allocators'!$B$9:$B$17,0)))
)</f>
        <v>0</v>
      </c>
      <c r="M251" s="14">
        <f>IF($D251=0,0,$D251*
IFERROR(INDEX(M$320:M$343,MATCH($F251,$B$320:$B$343,0))/INDEX($D$320:$D$343,MATCH($F251,$B$320:$B$343,0)),
INDEX('Input-Allocators'!J$9:J$17,MATCH($F251,'Input-Allocators'!$B$9:$B$17,0)))
)</f>
        <v>0</v>
      </c>
      <c r="N251" s="14">
        <f>IF($D251=0,0,$D251*
IFERROR(INDEX(N$320:N$343,MATCH($F251,$B$320:$B$343,0))/INDEX($D$320:$D$343,MATCH($F251,$B$320:$B$343,0)),
INDEX('Input-Allocators'!K$9:K$17,MATCH($F251,'Input-Allocators'!$B$9:$B$17,0)))
)</f>
        <v>0</v>
      </c>
      <c r="O251" s="14">
        <f>IF($D251=0,0,$D251*
IFERROR(INDEX(O$320:O$343,MATCH($F251,$B$320:$B$343,0))/INDEX($D$320:$D$343,MATCH($F251,$B$320:$B$343,0)),
INDEX('Input-Allocators'!L$9:L$17,MATCH($F251,'Input-Allocators'!$B$9:$B$17,0)))
)</f>
        <v>0</v>
      </c>
      <c r="P251" s="14">
        <f>IF($D251=0,0,$D251*
IFERROR(INDEX(P$320:P$343,MATCH($F251,$B$320:$B$343,0))/INDEX($D$320:$D$343,MATCH($F251,$B$320:$B$343,0)),
INDEX('Input-Allocators'!M$9:M$17,MATCH($F251,'Input-Allocators'!$B$9:$B$17,0)))
)</f>
        <v>0</v>
      </c>
      <c r="Q251" s="14">
        <f>IF($D251=0,0,$D251*
IFERROR(INDEX(Q$320:Q$343,MATCH($F251,$B$320:$B$343,0))/INDEX($D$320:$D$343,MATCH($F251,$B$320:$B$343,0)),
INDEX('Input-Allocators'!N$9:N$17,MATCH($F251,'Input-Allocators'!$B$9:$B$17,0)))
)</f>
        <v>0</v>
      </c>
      <c r="R251" s="14">
        <f>IF($D251=0,0,$D251*
IFERROR(INDEX(R$320:R$343,MATCH($F251,$B$320:$B$343,0))/INDEX($D$320:$D$343,MATCH($F251,$B$320:$B$343,0)),
INDEX('Input-Allocators'!O$9:O$17,MATCH($F251,'Input-Allocators'!$B$9:$B$17,0)))
)</f>
        <v>0</v>
      </c>
    </row>
    <row r="252" spans="1:18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>'Input-Accounts'!$D252</f>
        <v>5641.7857612408943</v>
      </c>
      <c r="E252" s="14">
        <f t="shared" si="53"/>
        <v>0</v>
      </c>
      <c r="F252" s="3" t="str">
        <f>IF(D252=0,"-",IF('Input-Accounts'!$E252&lt;&gt;0,'Input-Accounts'!$E252,'Input-Accounts'!$F252))</f>
        <v>INT_OML</v>
      </c>
      <c r="G252" s="14">
        <f>IF($D252=0,0,$D252*
IFERROR(INDEX(G$320:G$343,MATCH($F252,$B$320:$B$343,0))/INDEX($D$320:$D$343,MATCH($F252,$B$320:$B$343,0)),
INDEX('Input-Allocators'!D$9:D$17,MATCH($F252,'Input-Allocators'!$B$9:$B$17,0)))
)</f>
        <v>24.646084392109834</v>
      </c>
      <c r="H252" s="14">
        <f>IF($D252=0,0,$D252*
IFERROR(INDEX(H$320:H$343,MATCH($F252,$B$320:$B$343,0))/INDEX($D$320:$D$343,MATCH($F252,$B$320:$B$343,0)),
INDEX('Input-Allocators'!E$9:E$17,MATCH($F252,'Input-Allocators'!$B$9:$B$17,0)))
)</f>
        <v>88.059330199417857</v>
      </c>
      <c r="I252" s="14">
        <f>IF($D252=0,0,$D252*
IFERROR(INDEX(I$320:I$343,MATCH($F252,$B$320:$B$343,0))/INDEX($D$320:$D$343,MATCH($F252,$B$320:$B$343,0)),
INDEX('Input-Allocators'!F$9:F$17,MATCH($F252,'Input-Allocators'!$B$9:$B$17,0)))
)</f>
        <v>3144.012552570488</v>
      </c>
      <c r="J252" s="14">
        <f>IF($D252=0,0,$D252*
IFERROR(INDEX(J$320:J$343,MATCH($F252,$B$320:$B$343,0))/INDEX($D$320:$D$343,MATCH($F252,$B$320:$B$343,0)),
INDEX('Input-Allocators'!G$9:G$17,MATCH($F252,'Input-Allocators'!$B$9:$B$17,0)))
)</f>
        <v>2385.0677940788769</v>
      </c>
      <c r="K252" s="14">
        <f>IF($D252=0,0,$D252*
IFERROR(INDEX(K$320:K$343,MATCH($F252,$B$320:$B$343,0))/INDEX($D$320:$D$343,MATCH($F252,$B$320:$B$343,0)),
INDEX('Input-Allocators'!H$9:H$17,MATCH($F252,'Input-Allocators'!$B$9:$B$17,0)))
)</f>
        <v>0</v>
      </c>
      <c r="L252" s="14">
        <f>IF($D252=0,0,$D252*
IFERROR(INDEX(L$320:L$343,MATCH($F252,$B$320:$B$343,0))/INDEX($D$320:$D$343,MATCH($F252,$B$320:$B$343,0)),
INDEX('Input-Allocators'!I$9:I$17,MATCH($F252,'Input-Allocators'!$B$9:$B$17,0)))
)</f>
        <v>0</v>
      </c>
      <c r="M252" s="14">
        <f>IF($D252=0,0,$D252*
IFERROR(INDEX(M$320:M$343,MATCH($F252,$B$320:$B$343,0))/INDEX($D$320:$D$343,MATCH($F252,$B$320:$B$343,0)),
INDEX('Input-Allocators'!J$9:J$17,MATCH($F252,'Input-Allocators'!$B$9:$B$17,0)))
)</f>
        <v>0</v>
      </c>
      <c r="N252" s="14">
        <f>IF($D252=0,0,$D252*
IFERROR(INDEX(N$320:N$343,MATCH($F252,$B$320:$B$343,0))/INDEX($D$320:$D$343,MATCH($F252,$B$320:$B$343,0)),
INDEX('Input-Allocators'!K$9:K$17,MATCH($F252,'Input-Allocators'!$B$9:$B$17,0)))
)</f>
        <v>0</v>
      </c>
      <c r="O252" s="14">
        <f>IF($D252=0,0,$D252*
IFERROR(INDEX(O$320:O$343,MATCH($F252,$B$320:$B$343,0))/INDEX($D$320:$D$343,MATCH($F252,$B$320:$B$343,0)),
INDEX('Input-Allocators'!L$9:L$17,MATCH($F252,'Input-Allocators'!$B$9:$B$17,0)))
)</f>
        <v>0</v>
      </c>
      <c r="P252" s="14">
        <f>IF($D252=0,0,$D252*
IFERROR(INDEX(P$320:P$343,MATCH($F252,$B$320:$B$343,0))/INDEX($D$320:$D$343,MATCH($F252,$B$320:$B$343,0)),
INDEX('Input-Allocators'!M$9:M$17,MATCH($F252,'Input-Allocators'!$B$9:$B$17,0)))
)</f>
        <v>0</v>
      </c>
      <c r="Q252" s="14">
        <f>IF($D252=0,0,$D252*
IFERROR(INDEX(Q$320:Q$343,MATCH($F252,$B$320:$B$343,0))/INDEX($D$320:$D$343,MATCH($F252,$B$320:$B$343,0)),
INDEX('Input-Allocators'!N$9:N$17,MATCH($F252,'Input-Allocators'!$B$9:$B$17,0)))
)</f>
        <v>0</v>
      </c>
      <c r="R252" s="14">
        <f>IF($D252=0,0,$D252*
IFERROR(INDEX(R$320:R$343,MATCH($F252,$B$320:$B$343,0))/INDEX($D$320:$D$343,MATCH($F252,$B$320:$B$343,0)),
INDEX('Input-Allocators'!O$9:O$17,MATCH($F252,'Input-Allocators'!$B$9:$B$17,0)))
)</f>
        <v>0</v>
      </c>
    </row>
    <row r="253" spans="1:18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>'Input-Accounts'!$D253</f>
        <v>-959.99261434247694</v>
      </c>
      <c r="E253" s="14">
        <f t="shared" si="53"/>
        <v>0</v>
      </c>
      <c r="F253" s="3" t="str">
        <f>IF(D253=0,"-",IF('Input-Accounts'!$E253&lt;&gt;0,'Input-Accounts'!$E253,'Input-Accounts'!$F253))</f>
        <v>INT_OML</v>
      </c>
      <c r="G253" s="14">
        <f>IF($D253=0,0,$D253*
IFERROR(INDEX(G$320:G$343,MATCH($F253,$B$320:$B$343,0))/INDEX($D$320:$D$343,MATCH($F253,$B$320:$B$343,0)),
INDEX('Input-Allocators'!D$9:D$17,MATCH($F253,'Input-Allocators'!$B$9:$B$17,0)))
)</f>
        <v>-4.1937180868213044</v>
      </c>
      <c r="H253" s="14">
        <f>IF($D253=0,0,$D253*
IFERROR(INDEX(H$320:H$343,MATCH($F253,$B$320:$B$343,0))/INDEX($D$320:$D$343,MATCH($F253,$B$320:$B$343,0)),
INDEX('Input-Allocators'!E$9:E$17,MATCH($F253,'Input-Allocators'!$B$9:$B$17,0)))
)</f>
        <v>-14.983962559541267</v>
      </c>
      <c r="I253" s="14">
        <f>IF($D253=0,0,$D253*
IFERROR(INDEX(I$320:I$343,MATCH($F253,$B$320:$B$343,0))/INDEX($D$320:$D$343,MATCH($F253,$B$320:$B$343,0)),
INDEX('Input-Allocators'!F$9:F$17,MATCH($F253,'Input-Allocators'!$B$9:$B$17,0)))
)</f>
        <v>-534.97756873416904</v>
      </c>
      <c r="J253" s="14">
        <f>IF($D253=0,0,$D253*
IFERROR(INDEX(J$320:J$343,MATCH($F253,$B$320:$B$343,0))/INDEX($D$320:$D$343,MATCH($F253,$B$320:$B$343,0)),
INDEX('Input-Allocators'!G$9:G$17,MATCH($F253,'Input-Allocators'!$B$9:$B$17,0)))
)</f>
        <v>-405.83736496194501</v>
      </c>
      <c r="K253" s="14">
        <f>IF($D253=0,0,$D253*
IFERROR(INDEX(K$320:K$343,MATCH($F253,$B$320:$B$343,0))/INDEX($D$320:$D$343,MATCH($F253,$B$320:$B$343,0)),
INDEX('Input-Allocators'!H$9:H$17,MATCH($F253,'Input-Allocators'!$B$9:$B$17,0)))
)</f>
        <v>0</v>
      </c>
      <c r="L253" s="14">
        <f>IF($D253=0,0,$D253*
IFERROR(INDEX(L$320:L$343,MATCH($F253,$B$320:$B$343,0))/INDEX($D$320:$D$343,MATCH($F253,$B$320:$B$343,0)),
INDEX('Input-Allocators'!I$9:I$17,MATCH($F253,'Input-Allocators'!$B$9:$B$17,0)))
)</f>
        <v>0</v>
      </c>
      <c r="M253" s="14">
        <f>IF($D253=0,0,$D253*
IFERROR(INDEX(M$320:M$343,MATCH($F253,$B$320:$B$343,0))/INDEX($D$320:$D$343,MATCH($F253,$B$320:$B$343,0)),
INDEX('Input-Allocators'!J$9:J$17,MATCH($F253,'Input-Allocators'!$B$9:$B$17,0)))
)</f>
        <v>0</v>
      </c>
      <c r="N253" s="14">
        <f>IF($D253=0,0,$D253*
IFERROR(INDEX(N$320:N$343,MATCH($F253,$B$320:$B$343,0))/INDEX($D$320:$D$343,MATCH($F253,$B$320:$B$343,0)),
INDEX('Input-Allocators'!K$9:K$17,MATCH($F253,'Input-Allocators'!$B$9:$B$17,0)))
)</f>
        <v>0</v>
      </c>
      <c r="O253" s="14">
        <f>IF($D253=0,0,$D253*
IFERROR(INDEX(O$320:O$343,MATCH($F253,$B$320:$B$343,0))/INDEX($D$320:$D$343,MATCH($F253,$B$320:$B$343,0)),
INDEX('Input-Allocators'!L$9:L$17,MATCH($F253,'Input-Allocators'!$B$9:$B$17,0)))
)</f>
        <v>0</v>
      </c>
      <c r="P253" s="14">
        <f>IF($D253=0,0,$D253*
IFERROR(INDEX(P$320:P$343,MATCH($F253,$B$320:$B$343,0))/INDEX($D$320:$D$343,MATCH($F253,$B$320:$B$343,0)),
INDEX('Input-Allocators'!M$9:M$17,MATCH($F253,'Input-Allocators'!$B$9:$B$17,0)))
)</f>
        <v>0</v>
      </c>
      <c r="Q253" s="14">
        <f>IF($D253=0,0,$D253*
IFERROR(INDEX(Q$320:Q$343,MATCH($F253,$B$320:$B$343,0))/INDEX($D$320:$D$343,MATCH($F253,$B$320:$B$343,0)),
INDEX('Input-Allocators'!N$9:N$17,MATCH($F253,'Input-Allocators'!$B$9:$B$17,0)))
)</f>
        <v>0</v>
      </c>
      <c r="R253" s="14">
        <f>IF($D253=0,0,$D253*
IFERROR(INDEX(R$320:R$343,MATCH($F253,$B$320:$B$343,0))/INDEX($D$320:$D$343,MATCH($F253,$B$320:$B$343,0)),
INDEX('Input-Allocators'!O$9:O$17,MATCH($F253,'Input-Allocators'!$B$9:$B$17,0)))
)</f>
        <v>0</v>
      </c>
    </row>
    <row r="254" spans="1:18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>'Input-Accounts'!$D254</f>
        <v>706.33325653250722</v>
      </c>
      <c r="E254" s="14">
        <f t="shared" si="53"/>
        <v>0</v>
      </c>
      <c r="F254" s="3" t="str">
        <f>IF(D254=0,"-",IF('Input-Accounts'!$E254&lt;&gt;0,'Input-Accounts'!$E254,'Input-Accounts'!$F254))</f>
        <v>INT_OML</v>
      </c>
      <c r="G254" s="14">
        <f>IF($D254=0,0,$D254*
IFERROR(INDEX(G$320:G$343,MATCH($F254,$B$320:$B$343,0))/INDEX($D$320:$D$343,MATCH($F254,$B$320:$B$343,0)),
INDEX('Input-Allocators'!D$9:D$17,MATCH($F254,'Input-Allocators'!$B$9:$B$17,0)))
)</f>
        <v>3.0856097317713505</v>
      </c>
      <c r="H254" s="14">
        <f>IF($D254=0,0,$D254*
IFERROR(INDEX(H$320:H$343,MATCH($F254,$B$320:$B$343,0))/INDEX($D$320:$D$343,MATCH($F254,$B$320:$B$343,0)),
INDEX('Input-Allocators'!E$9:E$17,MATCH($F254,'Input-Allocators'!$B$9:$B$17,0)))
)</f>
        <v>11.02474218272082</v>
      </c>
      <c r="I254" s="14">
        <f>IF($D254=0,0,$D254*
IFERROR(INDEX(I$320:I$343,MATCH($F254,$B$320:$B$343,0))/INDEX($D$320:$D$343,MATCH($F254,$B$320:$B$343,0)),
INDEX('Input-Allocators'!F$9:F$17,MATCH($F254,'Input-Allocators'!$B$9:$B$17,0)))
)</f>
        <v>393.62016191620722</v>
      </c>
      <c r="J254" s="14">
        <f>IF($D254=0,0,$D254*
IFERROR(INDEX(J$320:J$343,MATCH($F254,$B$320:$B$343,0))/INDEX($D$320:$D$343,MATCH($F254,$B$320:$B$343,0)),
INDEX('Input-Allocators'!G$9:G$17,MATCH($F254,'Input-Allocators'!$B$9:$B$17,0)))
)</f>
        <v>298.60274270180759</v>
      </c>
      <c r="K254" s="14">
        <f>IF($D254=0,0,$D254*
IFERROR(INDEX(K$320:K$343,MATCH($F254,$B$320:$B$343,0))/INDEX($D$320:$D$343,MATCH($F254,$B$320:$B$343,0)),
INDEX('Input-Allocators'!H$9:H$17,MATCH($F254,'Input-Allocators'!$B$9:$B$17,0)))
)</f>
        <v>0</v>
      </c>
      <c r="L254" s="14">
        <f>IF($D254=0,0,$D254*
IFERROR(INDEX(L$320:L$343,MATCH($F254,$B$320:$B$343,0))/INDEX($D$320:$D$343,MATCH($F254,$B$320:$B$343,0)),
INDEX('Input-Allocators'!I$9:I$17,MATCH($F254,'Input-Allocators'!$B$9:$B$17,0)))
)</f>
        <v>0</v>
      </c>
      <c r="M254" s="14">
        <f>IF($D254=0,0,$D254*
IFERROR(INDEX(M$320:M$343,MATCH($F254,$B$320:$B$343,0))/INDEX($D$320:$D$343,MATCH($F254,$B$320:$B$343,0)),
INDEX('Input-Allocators'!J$9:J$17,MATCH($F254,'Input-Allocators'!$B$9:$B$17,0)))
)</f>
        <v>0</v>
      </c>
      <c r="N254" s="14">
        <f>IF($D254=0,0,$D254*
IFERROR(INDEX(N$320:N$343,MATCH($F254,$B$320:$B$343,0))/INDEX($D$320:$D$343,MATCH($F254,$B$320:$B$343,0)),
INDEX('Input-Allocators'!K$9:K$17,MATCH($F254,'Input-Allocators'!$B$9:$B$17,0)))
)</f>
        <v>0</v>
      </c>
      <c r="O254" s="14">
        <f>IF($D254=0,0,$D254*
IFERROR(INDEX(O$320:O$343,MATCH($F254,$B$320:$B$343,0))/INDEX($D$320:$D$343,MATCH($F254,$B$320:$B$343,0)),
INDEX('Input-Allocators'!L$9:L$17,MATCH($F254,'Input-Allocators'!$B$9:$B$17,0)))
)</f>
        <v>0</v>
      </c>
      <c r="P254" s="14">
        <f>IF($D254=0,0,$D254*
IFERROR(INDEX(P$320:P$343,MATCH($F254,$B$320:$B$343,0))/INDEX($D$320:$D$343,MATCH($F254,$B$320:$B$343,0)),
INDEX('Input-Allocators'!M$9:M$17,MATCH($F254,'Input-Allocators'!$B$9:$B$17,0)))
)</f>
        <v>0</v>
      </c>
      <c r="Q254" s="14">
        <f>IF($D254=0,0,$D254*
IFERROR(INDEX(Q$320:Q$343,MATCH($F254,$B$320:$B$343,0))/INDEX($D$320:$D$343,MATCH($F254,$B$320:$B$343,0)),
INDEX('Input-Allocators'!N$9:N$17,MATCH($F254,'Input-Allocators'!$B$9:$B$17,0)))
)</f>
        <v>0</v>
      </c>
      <c r="R254" s="14">
        <f>IF($D254=0,0,$D254*
IFERROR(INDEX(R$320:R$343,MATCH($F254,$B$320:$B$343,0))/INDEX($D$320:$D$343,MATCH($F254,$B$320:$B$343,0)),
INDEX('Input-Allocators'!O$9:O$17,MATCH($F254,'Input-Allocators'!$B$9:$B$17,0)))
)</f>
        <v>0</v>
      </c>
    </row>
    <row r="255" spans="1:18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>'Input-Accounts'!$D255</f>
        <v>71.058116000000012</v>
      </c>
      <c r="E255" s="14">
        <f t="shared" si="53"/>
        <v>0</v>
      </c>
      <c r="F255" s="3" t="str">
        <f>IF(D255=0,"-",IF('Input-Accounts'!$E255&lt;&gt;0,'Input-Accounts'!$E255,'Input-Accounts'!$F255))</f>
        <v>INT_TOTPLT</v>
      </c>
      <c r="G255" s="14">
        <f>IF($D255=0,0,$D255*
IFERROR(INDEX(G$320:G$343,MATCH($F255,$B$320:$B$343,0))/INDEX($D$320:$D$343,MATCH($F255,$B$320:$B$343,0)),
INDEX('Input-Allocators'!D$9:D$17,MATCH($F255,'Input-Allocators'!$B$9:$B$17,0)))
)</f>
        <v>0.37263000739277669</v>
      </c>
      <c r="H255" s="14">
        <f>IF($D255=0,0,$D255*
IFERROR(INDEX(H$320:H$343,MATCH($F255,$B$320:$B$343,0))/INDEX($D$320:$D$343,MATCH($F255,$B$320:$B$343,0)),
INDEX('Input-Allocators'!E$9:E$17,MATCH($F255,'Input-Allocators'!$B$9:$B$17,0)))
)</f>
        <v>6.8347091954242085</v>
      </c>
      <c r="I255" s="14">
        <f>IF($D255=0,0,$D255*
IFERROR(INDEX(I$320:I$343,MATCH($F255,$B$320:$B$343,0))/INDEX($D$320:$D$343,MATCH($F255,$B$320:$B$343,0)),
INDEX('Input-Allocators'!F$9:F$17,MATCH($F255,'Input-Allocators'!$B$9:$B$17,0)))
)</f>
        <v>37.538971904762512</v>
      </c>
      <c r="J255" s="14">
        <f>IF($D255=0,0,$D255*
IFERROR(INDEX(J$320:J$343,MATCH($F255,$B$320:$B$343,0))/INDEX($D$320:$D$343,MATCH($F255,$B$320:$B$343,0)),
INDEX('Input-Allocators'!G$9:G$17,MATCH($F255,'Input-Allocators'!$B$9:$B$17,0)))
)</f>
        <v>26.311804892420536</v>
      </c>
      <c r="K255" s="14">
        <f>IF($D255=0,0,$D255*
IFERROR(INDEX(K$320:K$343,MATCH($F255,$B$320:$B$343,0))/INDEX($D$320:$D$343,MATCH($F255,$B$320:$B$343,0)),
INDEX('Input-Allocators'!H$9:H$17,MATCH($F255,'Input-Allocators'!$B$9:$B$17,0)))
)</f>
        <v>0</v>
      </c>
      <c r="L255" s="14">
        <f>IF($D255=0,0,$D255*
IFERROR(INDEX(L$320:L$343,MATCH($F255,$B$320:$B$343,0))/INDEX($D$320:$D$343,MATCH($F255,$B$320:$B$343,0)),
INDEX('Input-Allocators'!I$9:I$17,MATCH($F255,'Input-Allocators'!$B$9:$B$17,0)))
)</f>
        <v>0</v>
      </c>
      <c r="M255" s="14">
        <f>IF($D255=0,0,$D255*
IFERROR(INDEX(M$320:M$343,MATCH($F255,$B$320:$B$343,0))/INDEX($D$320:$D$343,MATCH($F255,$B$320:$B$343,0)),
INDEX('Input-Allocators'!J$9:J$17,MATCH($F255,'Input-Allocators'!$B$9:$B$17,0)))
)</f>
        <v>0</v>
      </c>
      <c r="N255" s="14">
        <f>IF($D255=0,0,$D255*
IFERROR(INDEX(N$320:N$343,MATCH($F255,$B$320:$B$343,0))/INDEX($D$320:$D$343,MATCH($F255,$B$320:$B$343,0)),
INDEX('Input-Allocators'!K$9:K$17,MATCH($F255,'Input-Allocators'!$B$9:$B$17,0)))
)</f>
        <v>0</v>
      </c>
      <c r="O255" s="14">
        <f>IF($D255=0,0,$D255*
IFERROR(INDEX(O$320:O$343,MATCH($F255,$B$320:$B$343,0))/INDEX($D$320:$D$343,MATCH($F255,$B$320:$B$343,0)),
INDEX('Input-Allocators'!L$9:L$17,MATCH($F255,'Input-Allocators'!$B$9:$B$17,0)))
)</f>
        <v>0</v>
      </c>
      <c r="P255" s="14">
        <f>IF($D255=0,0,$D255*
IFERROR(INDEX(P$320:P$343,MATCH($F255,$B$320:$B$343,0))/INDEX($D$320:$D$343,MATCH($F255,$B$320:$B$343,0)),
INDEX('Input-Allocators'!M$9:M$17,MATCH($F255,'Input-Allocators'!$B$9:$B$17,0)))
)</f>
        <v>0</v>
      </c>
      <c r="Q255" s="14">
        <f>IF($D255=0,0,$D255*
IFERROR(INDEX(Q$320:Q$343,MATCH($F255,$B$320:$B$343,0))/INDEX($D$320:$D$343,MATCH($F255,$B$320:$B$343,0)),
INDEX('Input-Allocators'!N$9:N$17,MATCH($F255,'Input-Allocators'!$B$9:$B$17,0)))
)</f>
        <v>0</v>
      </c>
      <c r="R255" s="14">
        <f>IF($D255=0,0,$D255*
IFERROR(INDEX(R$320:R$343,MATCH($F255,$B$320:$B$343,0))/INDEX($D$320:$D$343,MATCH($F255,$B$320:$B$343,0)),
INDEX('Input-Allocators'!O$9:O$17,MATCH($F255,'Input-Allocators'!$B$9:$B$17,0)))
)</f>
        <v>0</v>
      </c>
    </row>
    <row r="256" spans="1:18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>'Input-Accounts'!$D256</f>
        <v>1515.8306095305456</v>
      </c>
      <c r="E256" s="14">
        <f t="shared" si="53"/>
        <v>0</v>
      </c>
      <c r="F256" s="3" t="str">
        <f>IF(D256=0,"-",IF('Input-Accounts'!$E256&lt;&gt;0,'Input-Accounts'!$E256,'Input-Accounts'!$F256))</f>
        <v>INT_OML</v>
      </c>
      <c r="G256" s="14">
        <f>IF($D256=0,0,$D256*
IFERROR(INDEX(G$320:G$343,MATCH($F256,$B$320:$B$343,0))/INDEX($D$320:$D$343,MATCH($F256,$B$320:$B$343,0)),
INDEX('Input-Allocators'!D$9:D$17,MATCH($F256,'Input-Allocators'!$B$9:$B$17,0)))
)</f>
        <v>6.6218907820448774</v>
      </c>
      <c r="H256" s="14">
        <f>IF($D256=0,0,$D256*
IFERROR(INDEX(H$320:H$343,MATCH($F256,$B$320:$B$343,0))/INDEX($D$320:$D$343,MATCH($F256,$B$320:$B$343,0)),
INDEX('Input-Allocators'!E$9:E$17,MATCH($F256,'Input-Allocators'!$B$9:$B$17,0)))
)</f>
        <v>23.659712335775748</v>
      </c>
      <c r="I256" s="14">
        <f>IF($D256=0,0,$D256*
IFERROR(INDEX(I$320:I$343,MATCH($F256,$B$320:$B$343,0))/INDEX($D$320:$D$343,MATCH($F256,$B$320:$B$343,0)),
INDEX('Input-Allocators'!F$9:F$17,MATCH($F256,'Input-Allocators'!$B$9:$B$17,0)))
)</f>
        <v>844.73084686689481</v>
      </c>
      <c r="J256" s="14">
        <f>IF($D256=0,0,$D256*
IFERROR(INDEX(J$320:J$343,MATCH($F256,$B$320:$B$343,0))/INDEX($D$320:$D$343,MATCH($F256,$B$320:$B$343,0)),
INDEX('Input-Allocators'!G$9:G$17,MATCH($F256,'Input-Allocators'!$B$9:$B$17,0)))
)</f>
        <v>640.81815954582976</v>
      </c>
      <c r="K256" s="14">
        <f>IF($D256=0,0,$D256*
IFERROR(INDEX(K$320:K$343,MATCH($F256,$B$320:$B$343,0))/INDEX($D$320:$D$343,MATCH($F256,$B$320:$B$343,0)),
INDEX('Input-Allocators'!H$9:H$17,MATCH($F256,'Input-Allocators'!$B$9:$B$17,0)))
)</f>
        <v>0</v>
      </c>
      <c r="L256" s="14">
        <f>IF($D256=0,0,$D256*
IFERROR(INDEX(L$320:L$343,MATCH($F256,$B$320:$B$343,0))/INDEX($D$320:$D$343,MATCH($F256,$B$320:$B$343,0)),
INDEX('Input-Allocators'!I$9:I$17,MATCH($F256,'Input-Allocators'!$B$9:$B$17,0)))
)</f>
        <v>0</v>
      </c>
      <c r="M256" s="14">
        <f>IF($D256=0,0,$D256*
IFERROR(INDEX(M$320:M$343,MATCH($F256,$B$320:$B$343,0))/INDEX($D$320:$D$343,MATCH($F256,$B$320:$B$343,0)),
INDEX('Input-Allocators'!J$9:J$17,MATCH($F256,'Input-Allocators'!$B$9:$B$17,0)))
)</f>
        <v>0</v>
      </c>
      <c r="N256" s="14">
        <f>IF($D256=0,0,$D256*
IFERROR(INDEX(N$320:N$343,MATCH($F256,$B$320:$B$343,0))/INDEX($D$320:$D$343,MATCH($F256,$B$320:$B$343,0)),
INDEX('Input-Allocators'!K$9:K$17,MATCH($F256,'Input-Allocators'!$B$9:$B$17,0)))
)</f>
        <v>0</v>
      </c>
      <c r="O256" s="14">
        <f>IF($D256=0,0,$D256*
IFERROR(INDEX(O$320:O$343,MATCH($F256,$B$320:$B$343,0))/INDEX($D$320:$D$343,MATCH($F256,$B$320:$B$343,0)),
INDEX('Input-Allocators'!L$9:L$17,MATCH($F256,'Input-Allocators'!$B$9:$B$17,0)))
)</f>
        <v>0</v>
      </c>
      <c r="P256" s="14">
        <f>IF($D256=0,0,$D256*
IFERROR(INDEX(P$320:P$343,MATCH($F256,$B$320:$B$343,0))/INDEX($D$320:$D$343,MATCH($F256,$B$320:$B$343,0)),
INDEX('Input-Allocators'!M$9:M$17,MATCH($F256,'Input-Allocators'!$B$9:$B$17,0)))
)</f>
        <v>0</v>
      </c>
      <c r="Q256" s="14">
        <f>IF($D256=0,0,$D256*
IFERROR(INDEX(Q$320:Q$343,MATCH($F256,$B$320:$B$343,0))/INDEX($D$320:$D$343,MATCH($F256,$B$320:$B$343,0)),
INDEX('Input-Allocators'!N$9:N$17,MATCH($F256,'Input-Allocators'!$B$9:$B$17,0)))
)</f>
        <v>0</v>
      </c>
      <c r="R256" s="14">
        <f>IF($D256=0,0,$D256*
IFERROR(INDEX(R$320:R$343,MATCH($F256,$B$320:$B$343,0))/INDEX($D$320:$D$343,MATCH($F256,$B$320:$B$343,0)),
INDEX('Input-Allocators'!O$9:O$17,MATCH($F256,'Input-Allocators'!$B$9:$B$17,0)))
)</f>
        <v>0</v>
      </c>
    </row>
    <row r="257" spans="1:19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>'Input-Accounts'!$D257</f>
        <v>10051.979320887052</v>
      </c>
      <c r="E257" s="14">
        <f t="shared" si="53"/>
        <v>0</v>
      </c>
      <c r="F257" s="3" t="str">
        <f>IF(D257=0,"-",IF('Input-Accounts'!$E257&lt;&gt;0,'Input-Accounts'!$E257,'Input-Accounts'!$F257))</f>
        <v>INT_OML</v>
      </c>
      <c r="G257" s="14">
        <f>IF($D257=0,0,$D257*
IFERROR(INDEX(G$320:G$343,MATCH($F257,$B$320:$B$343,0))/INDEX($D$320:$D$343,MATCH($F257,$B$320:$B$343,0)),
INDEX('Input-Allocators'!D$9:D$17,MATCH($F257,'Input-Allocators'!$B$9:$B$17,0)))
)</f>
        <v>43.911970630347916</v>
      </c>
      <c r="H257" s="14">
        <f>IF($D257=0,0,$D257*
IFERROR(INDEX(H$320:H$343,MATCH($F257,$B$320:$B$343,0))/INDEX($D$320:$D$343,MATCH($F257,$B$320:$B$343,0)),
INDEX('Input-Allocators'!E$9:E$17,MATCH($F257,'Input-Allocators'!$B$9:$B$17,0)))
)</f>
        <v>156.89545892664708</v>
      </c>
      <c r="I257" s="14">
        <f>IF($D257=0,0,$D257*
IFERROR(INDEX(I$320:I$343,MATCH($F257,$B$320:$B$343,0))/INDEX($D$320:$D$343,MATCH($F257,$B$320:$B$343,0)),
INDEX('Input-Allocators'!F$9:F$17,MATCH($F257,'Input-Allocators'!$B$9:$B$17,0)))
)</f>
        <v>5601.6925314967566</v>
      </c>
      <c r="J257" s="14">
        <f>IF($D257=0,0,$D257*
IFERROR(INDEX(J$320:J$343,MATCH($F257,$B$320:$B$343,0))/INDEX($D$320:$D$343,MATCH($F257,$B$320:$B$343,0)),
INDEX('Input-Allocators'!G$9:G$17,MATCH($F257,'Input-Allocators'!$B$9:$B$17,0)))
)</f>
        <v>4249.4793598332981</v>
      </c>
      <c r="K257" s="14">
        <f>IF($D257=0,0,$D257*
IFERROR(INDEX(K$320:K$343,MATCH($F257,$B$320:$B$343,0))/INDEX($D$320:$D$343,MATCH($F257,$B$320:$B$343,0)),
INDEX('Input-Allocators'!H$9:H$17,MATCH($F257,'Input-Allocators'!$B$9:$B$17,0)))
)</f>
        <v>0</v>
      </c>
      <c r="L257" s="14">
        <f>IF($D257=0,0,$D257*
IFERROR(INDEX(L$320:L$343,MATCH($F257,$B$320:$B$343,0))/INDEX($D$320:$D$343,MATCH($F257,$B$320:$B$343,0)),
INDEX('Input-Allocators'!I$9:I$17,MATCH($F257,'Input-Allocators'!$B$9:$B$17,0)))
)</f>
        <v>0</v>
      </c>
      <c r="M257" s="14">
        <f>IF($D257=0,0,$D257*
IFERROR(INDEX(M$320:M$343,MATCH($F257,$B$320:$B$343,0))/INDEX($D$320:$D$343,MATCH($F257,$B$320:$B$343,0)),
INDEX('Input-Allocators'!J$9:J$17,MATCH($F257,'Input-Allocators'!$B$9:$B$17,0)))
)</f>
        <v>0</v>
      </c>
      <c r="N257" s="14">
        <f>IF($D257=0,0,$D257*
IFERROR(INDEX(N$320:N$343,MATCH($F257,$B$320:$B$343,0))/INDEX($D$320:$D$343,MATCH($F257,$B$320:$B$343,0)),
INDEX('Input-Allocators'!K$9:K$17,MATCH($F257,'Input-Allocators'!$B$9:$B$17,0)))
)</f>
        <v>0</v>
      </c>
      <c r="O257" s="14">
        <f>IF($D257=0,0,$D257*
IFERROR(INDEX(O$320:O$343,MATCH($F257,$B$320:$B$343,0))/INDEX($D$320:$D$343,MATCH($F257,$B$320:$B$343,0)),
INDEX('Input-Allocators'!L$9:L$17,MATCH($F257,'Input-Allocators'!$B$9:$B$17,0)))
)</f>
        <v>0</v>
      </c>
      <c r="P257" s="14">
        <f>IF($D257=0,0,$D257*
IFERROR(INDEX(P$320:P$343,MATCH($F257,$B$320:$B$343,0))/INDEX($D$320:$D$343,MATCH($F257,$B$320:$B$343,0)),
INDEX('Input-Allocators'!M$9:M$17,MATCH($F257,'Input-Allocators'!$B$9:$B$17,0)))
)</f>
        <v>0</v>
      </c>
      <c r="Q257" s="14">
        <f>IF($D257=0,0,$D257*
IFERROR(INDEX(Q$320:Q$343,MATCH($F257,$B$320:$B$343,0))/INDEX($D$320:$D$343,MATCH($F257,$B$320:$B$343,0)),
INDEX('Input-Allocators'!N$9:N$17,MATCH($F257,'Input-Allocators'!$B$9:$B$17,0)))
)</f>
        <v>0</v>
      </c>
      <c r="R257" s="14">
        <f>IF($D257=0,0,$D257*
IFERROR(INDEX(R$320:R$343,MATCH($F257,$B$320:$B$343,0))/INDEX($D$320:$D$343,MATCH($F257,$B$320:$B$343,0)),
INDEX('Input-Allocators'!O$9:O$17,MATCH($F257,'Input-Allocators'!$B$9:$B$17,0)))
)</f>
        <v>0</v>
      </c>
    </row>
    <row r="258" spans="1:19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>'Input-Accounts'!$D258</f>
        <v>0</v>
      </c>
      <c r="E258" s="14">
        <f t="shared" si="53"/>
        <v>0</v>
      </c>
      <c r="F258" s="3" t="str">
        <f>IF(D258=0,"-",IF('Input-Accounts'!$E258&lt;&gt;0,'Input-Accounts'!$E258,'Input-Accounts'!$F258))</f>
        <v>-</v>
      </c>
      <c r="G258" s="14">
        <f>IF($D258=0,0,$D258*
IFERROR(INDEX(G$320:G$343,MATCH($F258,$B$320:$B$343,0))/INDEX($D$320:$D$343,MATCH($F258,$B$320:$B$343,0)),
INDEX('Input-Allocators'!D$9:D$17,MATCH($F258,'Input-Allocators'!$B$9:$B$17,0)))
)</f>
        <v>0</v>
      </c>
      <c r="H258" s="14">
        <f>IF($D258=0,0,$D258*
IFERROR(INDEX(H$320:H$343,MATCH($F258,$B$320:$B$343,0))/INDEX($D$320:$D$343,MATCH($F258,$B$320:$B$343,0)),
INDEX('Input-Allocators'!E$9:E$17,MATCH($F258,'Input-Allocators'!$B$9:$B$17,0)))
)</f>
        <v>0</v>
      </c>
      <c r="I258" s="14">
        <f>IF($D258=0,0,$D258*
IFERROR(INDEX(I$320:I$343,MATCH($F258,$B$320:$B$343,0))/INDEX($D$320:$D$343,MATCH($F258,$B$320:$B$343,0)),
INDEX('Input-Allocators'!F$9:F$17,MATCH($F258,'Input-Allocators'!$B$9:$B$17,0)))
)</f>
        <v>0</v>
      </c>
      <c r="J258" s="14">
        <f>IF($D258=0,0,$D258*
IFERROR(INDEX(J$320:J$343,MATCH($F258,$B$320:$B$343,0))/INDEX($D$320:$D$343,MATCH($F258,$B$320:$B$343,0)),
INDEX('Input-Allocators'!G$9:G$17,MATCH($F258,'Input-Allocators'!$B$9:$B$17,0)))
)</f>
        <v>0</v>
      </c>
      <c r="K258" s="14">
        <f>IF($D258=0,0,$D258*
IFERROR(INDEX(K$320:K$343,MATCH($F258,$B$320:$B$343,0))/INDEX($D$320:$D$343,MATCH($F258,$B$320:$B$343,0)),
INDEX('Input-Allocators'!H$9:H$17,MATCH($F258,'Input-Allocators'!$B$9:$B$17,0)))
)</f>
        <v>0</v>
      </c>
      <c r="L258" s="14">
        <f>IF($D258=0,0,$D258*
IFERROR(INDEX(L$320:L$343,MATCH($F258,$B$320:$B$343,0))/INDEX($D$320:$D$343,MATCH($F258,$B$320:$B$343,0)),
INDEX('Input-Allocators'!I$9:I$17,MATCH($F258,'Input-Allocators'!$B$9:$B$17,0)))
)</f>
        <v>0</v>
      </c>
      <c r="M258" s="14">
        <f>IF($D258=0,0,$D258*
IFERROR(INDEX(M$320:M$343,MATCH($F258,$B$320:$B$343,0))/INDEX($D$320:$D$343,MATCH($F258,$B$320:$B$343,0)),
INDEX('Input-Allocators'!J$9:J$17,MATCH($F258,'Input-Allocators'!$B$9:$B$17,0)))
)</f>
        <v>0</v>
      </c>
      <c r="N258" s="14">
        <f>IF($D258=0,0,$D258*
IFERROR(INDEX(N$320:N$343,MATCH($F258,$B$320:$B$343,0))/INDEX($D$320:$D$343,MATCH($F258,$B$320:$B$343,0)),
INDEX('Input-Allocators'!K$9:K$17,MATCH($F258,'Input-Allocators'!$B$9:$B$17,0)))
)</f>
        <v>0</v>
      </c>
      <c r="O258" s="14">
        <f>IF($D258=0,0,$D258*
IFERROR(INDEX(O$320:O$343,MATCH($F258,$B$320:$B$343,0))/INDEX($D$320:$D$343,MATCH($F258,$B$320:$B$343,0)),
INDEX('Input-Allocators'!L$9:L$17,MATCH($F258,'Input-Allocators'!$B$9:$B$17,0)))
)</f>
        <v>0</v>
      </c>
      <c r="P258" s="14">
        <f>IF($D258=0,0,$D258*
IFERROR(INDEX(P$320:P$343,MATCH($F258,$B$320:$B$343,0))/INDEX($D$320:$D$343,MATCH($F258,$B$320:$B$343,0)),
INDEX('Input-Allocators'!M$9:M$17,MATCH($F258,'Input-Allocators'!$B$9:$B$17,0)))
)</f>
        <v>0</v>
      </c>
      <c r="Q258" s="14">
        <f>IF($D258=0,0,$D258*
IFERROR(INDEX(Q$320:Q$343,MATCH($F258,$B$320:$B$343,0))/INDEX($D$320:$D$343,MATCH($F258,$B$320:$B$343,0)),
INDEX('Input-Allocators'!N$9:N$17,MATCH($F258,'Input-Allocators'!$B$9:$B$17,0)))
)</f>
        <v>0</v>
      </c>
      <c r="R258" s="14">
        <f>IF($D258=0,0,$D258*
IFERROR(INDEX(R$320:R$343,MATCH($F258,$B$320:$B$343,0))/INDEX($D$320:$D$343,MATCH($F258,$B$320:$B$343,0)),
INDEX('Input-Allocators'!O$9:O$17,MATCH($F258,'Input-Allocators'!$B$9:$B$17,0)))
)</f>
        <v>0</v>
      </c>
    </row>
    <row r="259" spans="1:19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>'Input-Accounts'!$D259</f>
        <v>1723.9854567529201</v>
      </c>
      <c r="E259" s="14">
        <f t="shared" si="53"/>
        <v>0</v>
      </c>
      <c r="F259" s="3" t="str">
        <f>IF(D259=0,"-",IF('Input-Accounts'!$E259&lt;&gt;0,'Input-Accounts'!$E259,'Input-Accounts'!$F259))</f>
        <v>CUSTOMER</v>
      </c>
      <c r="G259" s="14">
        <f>IF($D259=0,0,$D259*
IFERROR(INDEX(G$320:G$343,MATCH($F259,$B$320:$B$343,0))/INDEX($D$320:$D$343,MATCH($F259,$B$320:$B$343,0)),
INDEX('Input-Allocators'!D$9:D$17,MATCH($F259,'Input-Allocators'!$B$9:$B$17,0)))
)</f>
        <v>0</v>
      </c>
      <c r="H259" s="14">
        <f>IF($D259=0,0,$D259*
IFERROR(INDEX(H$320:H$343,MATCH($F259,$B$320:$B$343,0))/INDEX($D$320:$D$343,MATCH($F259,$B$320:$B$343,0)),
INDEX('Input-Allocators'!E$9:E$17,MATCH($F259,'Input-Allocators'!$B$9:$B$17,0)))
)</f>
        <v>0</v>
      </c>
      <c r="I259" s="14">
        <f>IF($D259=0,0,$D259*
IFERROR(INDEX(I$320:I$343,MATCH($F259,$B$320:$B$343,0))/INDEX($D$320:$D$343,MATCH($F259,$B$320:$B$343,0)),
INDEX('Input-Allocators'!F$9:F$17,MATCH($F259,'Input-Allocators'!$B$9:$B$17,0)))
)</f>
        <v>0</v>
      </c>
      <c r="J259" s="14">
        <f>IF($D259=0,0,$D259*
IFERROR(INDEX(J$320:J$343,MATCH($F259,$B$320:$B$343,0))/INDEX($D$320:$D$343,MATCH($F259,$B$320:$B$343,0)),
INDEX('Input-Allocators'!G$9:G$17,MATCH($F259,'Input-Allocators'!$B$9:$B$17,0)))
)</f>
        <v>1723.9854567529201</v>
      </c>
      <c r="K259" s="14">
        <f>IF($D259=0,0,$D259*
IFERROR(INDEX(K$320:K$343,MATCH($F259,$B$320:$B$343,0))/INDEX($D$320:$D$343,MATCH($F259,$B$320:$B$343,0)),
INDEX('Input-Allocators'!H$9:H$17,MATCH($F259,'Input-Allocators'!$B$9:$B$17,0)))
)</f>
        <v>0</v>
      </c>
      <c r="L259" s="14">
        <f>IF($D259=0,0,$D259*
IFERROR(INDEX(L$320:L$343,MATCH($F259,$B$320:$B$343,0))/INDEX($D$320:$D$343,MATCH($F259,$B$320:$B$343,0)),
INDEX('Input-Allocators'!I$9:I$17,MATCH($F259,'Input-Allocators'!$B$9:$B$17,0)))
)</f>
        <v>0</v>
      </c>
      <c r="M259" s="14">
        <f>IF($D259=0,0,$D259*
IFERROR(INDEX(M$320:M$343,MATCH($F259,$B$320:$B$343,0))/INDEX($D$320:$D$343,MATCH($F259,$B$320:$B$343,0)),
INDEX('Input-Allocators'!J$9:J$17,MATCH($F259,'Input-Allocators'!$B$9:$B$17,0)))
)</f>
        <v>0</v>
      </c>
      <c r="N259" s="14">
        <f>IF($D259=0,0,$D259*
IFERROR(INDEX(N$320:N$343,MATCH($F259,$B$320:$B$343,0))/INDEX($D$320:$D$343,MATCH($F259,$B$320:$B$343,0)),
INDEX('Input-Allocators'!K$9:K$17,MATCH($F259,'Input-Allocators'!$B$9:$B$17,0)))
)</f>
        <v>0</v>
      </c>
      <c r="O259" s="14">
        <f>IF($D259=0,0,$D259*
IFERROR(INDEX(O$320:O$343,MATCH($F259,$B$320:$B$343,0))/INDEX($D$320:$D$343,MATCH($F259,$B$320:$B$343,0)),
INDEX('Input-Allocators'!L$9:L$17,MATCH($F259,'Input-Allocators'!$B$9:$B$17,0)))
)</f>
        <v>0</v>
      </c>
      <c r="P259" s="14">
        <f>IF($D259=0,0,$D259*
IFERROR(INDEX(P$320:P$343,MATCH($F259,$B$320:$B$343,0))/INDEX($D$320:$D$343,MATCH($F259,$B$320:$B$343,0)),
INDEX('Input-Allocators'!M$9:M$17,MATCH($F259,'Input-Allocators'!$B$9:$B$17,0)))
)</f>
        <v>0</v>
      </c>
      <c r="Q259" s="14">
        <f>IF($D259=0,0,$D259*
IFERROR(INDEX(Q$320:Q$343,MATCH($F259,$B$320:$B$343,0))/INDEX($D$320:$D$343,MATCH($F259,$B$320:$B$343,0)),
INDEX('Input-Allocators'!N$9:N$17,MATCH($F259,'Input-Allocators'!$B$9:$B$17,0)))
)</f>
        <v>0</v>
      </c>
      <c r="R259" s="14">
        <f>IF($D259=0,0,$D259*
IFERROR(INDEX(R$320:R$343,MATCH($F259,$B$320:$B$343,0))/INDEX($D$320:$D$343,MATCH($F259,$B$320:$B$343,0)),
INDEX('Input-Allocators'!O$9:O$17,MATCH($F259,'Input-Allocators'!$B$9:$B$17,0)))
)</f>
        <v>0</v>
      </c>
    </row>
    <row r="260" spans="1:19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>'Input-Accounts'!$D260</f>
        <v>0</v>
      </c>
      <c r="E260" s="14">
        <f t="shared" si="53"/>
        <v>0</v>
      </c>
      <c r="F260" s="3" t="str">
        <f>IF(D260=0,"-",IF('Input-Accounts'!$E260&lt;&gt;0,'Input-Accounts'!$E260,'Input-Accounts'!$F260))</f>
        <v>-</v>
      </c>
      <c r="G260" s="14">
        <f>IF($D260=0,0,$D260*
IFERROR(INDEX(G$320:G$343,MATCH($F260,$B$320:$B$343,0))/INDEX($D$320:$D$343,MATCH($F260,$B$320:$B$343,0)),
INDEX('Input-Allocators'!D$9:D$17,MATCH($F260,'Input-Allocators'!$B$9:$B$17,0)))
)</f>
        <v>0</v>
      </c>
      <c r="H260" s="14">
        <f>IF($D260=0,0,$D260*
IFERROR(INDEX(H$320:H$343,MATCH($F260,$B$320:$B$343,0))/INDEX($D$320:$D$343,MATCH($F260,$B$320:$B$343,0)),
INDEX('Input-Allocators'!E$9:E$17,MATCH($F260,'Input-Allocators'!$B$9:$B$17,0)))
)</f>
        <v>0</v>
      </c>
      <c r="I260" s="14">
        <f>IF($D260=0,0,$D260*
IFERROR(INDEX(I$320:I$343,MATCH($F260,$B$320:$B$343,0))/INDEX($D$320:$D$343,MATCH($F260,$B$320:$B$343,0)),
INDEX('Input-Allocators'!F$9:F$17,MATCH($F260,'Input-Allocators'!$B$9:$B$17,0)))
)</f>
        <v>0</v>
      </c>
      <c r="J260" s="14">
        <f>IF($D260=0,0,$D260*
IFERROR(INDEX(J$320:J$343,MATCH($F260,$B$320:$B$343,0))/INDEX($D$320:$D$343,MATCH($F260,$B$320:$B$343,0)),
INDEX('Input-Allocators'!G$9:G$17,MATCH($F260,'Input-Allocators'!$B$9:$B$17,0)))
)</f>
        <v>0</v>
      </c>
      <c r="K260" s="14">
        <f>IF($D260=0,0,$D260*
IFERROR(INDEX(K$320:K$343,MATCH($F260,$B$320:$B$343,0))/INDEX($D$320:$D$343,MATCH($F260,$B$320:$B$343,0)),
INDEX('Input-Allocators'!H$9:H$17,MATCH($F260,'Input-Allocators'!$B$9:$B$17,0)))
)</f>
        <v>0</v>
      </c>
      <c r="L260" s="14">
        <f>IF($D260=0,0,$D260*
IFERROR(INDEX(L$320:L$343,MATCH($F260,$B$320:$B$343,0))/INDEX($D$320:$D$343,MATCH($F260,$B$320:$B$343,0)),
INDEX('Input-Allocators'!I$9:I$17,MATCH($F260,'Input-Allocators'!$B$9:$B$17,0)))
)</f>
        <v>0</v>
      </c>
      <c r="M260" s="14">
        <f>IF($D260=0,0,$D260*
IFERROR(INDEX(M$320:M$343,MATCH($F260,$B$320:$B$343,0))/INDEX($D$320:$D$343,MATCH($F260,$B$320:$B$343,0)),
INDEX('Input-Allocators'!J$9:J$17,MATCH($F260,'Input-Allocators'!$B$9:$B$17,0)))
)</f>
        <v>0</v>
      </c>
      <c r="N260" s="14">
        <f>IF($D260=0,0,$D260*
IFERROR(INDEX(N$320:N$343,MATCH($F260,$B$320:$B$343,0))/INDEX($D$320:$D$343,MATCH($F260,$B$320:$B$343,0)),
INDEX('Input-Allocators'!K$9:K$17,MATCH($F260,'Input-Allocators'!$B$9:$B$17,0)))
)</f>
        <v>0</v>
      </c>
      <c r="O260" s="14">
        <f>IF($D260=0,0,$D260*
IFERROR(INDEX(O$320:O$343,MATCH($F260,$B$320:$B$343,0))/INDEX($D$320:$D$343,MATCH($F260,$B$320:$B$343,0)),
INDEX('Input-Allocators'!L$9:L$17,MATCH($F260,'Input-Allocators'!$B$9:$B$17,0)))
)</f>
        <v>0</v>
      </c>
      <c r="P260" s="14">
        <f>IF($D260=0,0,$D260*
IFERROR(INDEX(P$320:P$343,MATCH($F260,$B$320:$B$343,0))/INDEX($D$320:$D$343,MATCH($F260,$B$320:$B$343,0)),
INDEX('Input-Allocators'!M$9:M$17,MATCH($F260,'Input-Allocators'!$B$9:$B$17,0)))
)</f>
        <v>0</v>
      </c>
      <c r="Q260" s="14">
        <f>IF($D260=0,0,$D260*
IFERROR(INDEX(Q$320:Q$343,MATCH($F260,$B$320:$B$343,0))/INDEX($D$320:$D$343,MATCH($F260,$B$320:$B$343,0)),
INDEX('Input-Allocators'!N$9:N$17,MATCH($F260,'Input-Allocators'!$B$9:$B$17,0)))
)</f>
        <v>0</v>
      </c>
      <c r="R260" s="14">
        <f>IF($D260=0,0,$D260*
IFERROR(INDEX(R$320:R$343,MATCH($F260,$B$320:$B$343,0))/INDEX($D$320:$D$343,MATCH($F260,$B$320:$B$343,0)),
INDEX('Input-Allocators'!O$9:O$17,MATCH($F260,'Input-Allocators'!$B$9:$B$17,0)))
)</f>
        <v>0</v>
      </c>
    </row>
    <row r="261" spans="1:19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>'Input-Accounts'!$D261</f>
        <v>0</v>
      </c>
      <c r="E261" s="14">
        <f t="shared" si="53"/>
        <v>0</v>
      </c>
      <c r="F261" s="3" t="str">
        <f>IF(D261=0,"-",IF('Input-Accounts'!$E261&lt;&gt;0,'Input-Accounts'!$E261,'Input-Accounts'!$F261))</f>
        <v>-</v>
      </c>
      <c r="G261" s="14">
        <f>IF($D261=0,0,$D261*
IFERROR(INDEX(G$320:G$343,MATCH($F261,$B$320:$B$343,0))/INDEX($D$320:$D$343,MATCH($F261,$B$320:$B$343,0)),
INDEX('Input-Allocators'!D$9:D$17,MATCH($F261,'Input-Allocators'!$B$9:$B$17,0)))
)</f>
        <v>0</v>
      </c>
      <c r="H261" s="14">
        <f>IF($D261=0,0,$D261*
IFERROR(INDEX(H$320:H$343,MATCH($F261,$B$320:$B$343,0))/INDEX($D$320:$D$343,MATCH($F261,$B$320:$B$343,0)),
INDEX('Input-Allocators'!E$9:E$17,MATCH($F261,'Input-Allocators'!$B$9:$B$17,0)))
)</f>
        <v>0</v>
      </c>
      <c r="I261" s="14">
        <f>IF($D261=0,0,$D261*
IFERROR(INDEX(I$320:I$343,MATCH($F261,$B$320:$B$343,0))/INDEX($D$320:$D$343,MATCH($F261,$B$320:$B$343,0)),
INDEX('Input-Allocators'!F$9:F$17,MATCH($F261,'Input-Allocators'!$B$9:$B$17,0)))
)</f>
        <v>0</v>
      </c>
      <c r="J261" s="14">
        <f>IF($D261=0,0,$D261*
IFERROR(INDEX(J$320:J$343,MATCH($F261,$B$320:$B$343,0))/INDEX($D$320:$D$343,MATCH($F261,$B$320:$B$343,0)),
INDEX('Input-Allocators'!G$9:G$17,MATCH($F261,'Input-Allocators'!$B$9:$B$17,0)))
)</f>
        <v>0</v>
      </c>
      <c r="K261" s="14">
        <f>IF($D261=0,0,$D261*
IFERROR(INDEX(K$320:K$343,MATCH($F261,$B$320:$B$343,0))/INDEX($D$320:$D$343,MATCH($F261,$B$320:$B$343,0)),
INDEX('Input-Allocators'!H$9:H$17,MATCH($F261,'Input-Allocators'!$B$9:$B$17,0)))
)</f>
        <v>0</v>
      </c>
      <c r="L261" s="14">
        <f>IF($D261=0,0,$D261*
IFERROR(INDEX(L$320:L$343,MATCH($F261,$B$320:$B$343,0))/INDEX($D$320:$D$343,MATCH($F261,$B$320:$B$343,0)),
INDEX('Input-Allocators'!I$9:I$17,MATCH($F261,'Input-Allocators'!$B$9:$B$17,0)))
)</f>
        <v>0</v>
      </c>
      <c r="M261" s="14">
        <f>IF($D261=0,0,$D261*
IFERROR(INDEX(M$320:M$343,MATCH($F261,$B$320:$B$343,0))/INDEX($D$320:$D$343,MATCH($F261,$B$320:$B$343,0)),
INDEX('Input-Allocators'!J$9:J$17,MATCH($F261,'Input-Allocators'!$B$9:$B$17,0)))
)</f>
        <v>0</v>
      </c>
      <c r="N261" s="14">
        <f>IF($D261=0,0,$D261*
IFERROR(INDEX(N$320:N$343,MATCH($F261,$B$320:$B$343,0))/INDEX($D$320:$D$343,MATCH($F261,$B$320:$B$343,0)),
INDEX('Input-Allocators'!K$9:K$17,MATCH($F261,'Input-Allocators'!$B$9:$B$17,0)))
)</f>
        <v>0</v>
      </c>
      <c r="O261" s="14">
        <f>IF($D261=0,0,$D261*
IFERROR(INDEX(O$320:O$343,MATCH($F261,$B$320:$B$343,0))/INDEX($D$320:$D$343,MATCH($F261,$B$320:$B$343,0)),
INDEX('Input-Allocators'!L$9:L$17,MATCH($F261,'Input-Allocators'!$B$9:$B$17,0)))
)</f>
        <v>0</v>
      </c>
      <c r="P261" s="14">
        <f>IF($D261=0,0,$D261*
IFERROR(INDEX(P$320:P$343,MATCH($F261,$B$320:$B$343,0))/INDEX($D$320:$D$343,MATCH($F261,$B$320:$B$343,0)),
INDEX('Input-Allocators'!M$9:M$17,MATCH($F261,'Input-Allocators'!$B$9:$B$17,0)))
)</f>
        <v>0</v>
      </c>
      <c r="Q261" s="14">
        <f>IF($D261=0,0,$D261*
IFERROR(INDEX(Q$320:Q$343,MATCH($F261,$B$320:$B$343,0))/INDEX($D$320:$D$343,MATCH($F261,$B$320:$B$343,0)),
INDEX('Input-Allocators'!N$9:N$17,MATCH($F261,'Input-Allocators'!$B$9:$B$17,0)))
)</f>
        <v>0</v>
      </c>
      <c r="R261" s="14">
        <f>IF($D261=0,0,$D261*
IFERROR(INDEX(R$320:R$343,MATCH($F261,$B$320:$B$343,0))/INDEX($D$320:$D$343,MATCH($F261,$B$320:$B$343,0)),
INDEX('Input-Allocators'!O$9:O$17,MATCH($F261,'Input-Allocators'!$B$9:$B$17,0)))
)</f>
        <v>0</v>
      </c>
    </row>
    <row r="262" spans="1:19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>'Input-Accounts'!$D262</f>
        <v>695.61577355570705</v>
      </c>
      <c r="E262" s="14">
        <f t="shared" si="53"/>
        <v>0</v>
      </c>
      <c r="F262" s="3" t="str">
        <f>IF(D262=0,"-",IF('Input-Accounts'!$E262&lt;&gt;0,'Input-Accounts'!$E262,'Input-Accounts'!$F262))</f>
        <v>INT_DIST_SUBTOTAL</v>
      </c>
      <c r="G262" s="14">
        <f>IF($D262=0,0,$D262*
IFERROR(INDEX(G$320:G$343,MATCH($F262,$B$320:$B$343,0))/INDEX($D$320:$D$343,MATCH($F262,$B$320:$B$343,0)),
INDEX('Input-Allocators'!D$9:D$17,MATCH($F262,'Input-Allocators'!$B$9:$B$17,0)))
)</f>
        <v>0</v>
      </c>
      <c r="H262" s="14">
        <f>IF($D262=0,0,$D262*
IFERROR(INDEX(H$320:H$343,MATCH($F262,$B$320:$B$343,0))/INDEX($D$320:$D$343,MATCH($F262,$B$320:$B$343,0)),
INDEX('Input-Allocators'!E$9:E$17,MATCH($F262,'Input-Allocators'!$B$9:$B$17,0)))
)</f>
        <v>0</v>
      </c>
      <c r="I262" s="14">
        <f>IF($D262=0,0,$D262*
IFERROR(INDEX(I$320:I$343,MATCH($F262,$B$320:$B$343,0))/INDEX($D$320:$D$343,MATCH($F262,$B$320:$B$343,0)),
INDEX('Input-Allocators'!F$9:F$17,MATCH($F262,'Input-Allocators'!$B$9:$B$17,0)))
)</f>
        <v>410.32900172752693</v>
      </c>
      <c r="J262" s="14">
        <f>IF($D262=0,0,$D262*
IFERROR(INDEX(J$320:J$343,MATCH($F262,$B$320:$B$343,0))/INDEX($D$320:$D$343,MATCH($F262,$B$320:$B$343,0)),
INDEX('Input-Allocators'!G$9:G$17,MATCH($F262,'Input-Allocators'!$B$9:$B$17,0)))
)</f>
        <v>285.28677182818012</v>
      </c>
      <c r="K262" s="14">
        <f>IF($D262=0,0,$D262*
IFERROR(INDEX(K$320:K$343,MATCH($F262,$B$320:$B$343,0))/INDEX($D$320:$D$343,MATCH($F262,$B$320:$B$343,0)),
INDEX('Input-Allocators'!H$9:H$17,MATCH($F262,'Input-Allocators'!$B$9:$B$17,0)))
)</f>
        <v>0</v>
      </c>
      <c r="L262" s="14">
        <f>IF($D262=0,0,$D262*
IFERROR(INDEX(L$320:L$343,MATCH($F262,$B$320:$B$343,0))/INDEX($D$320:$D$343,MATCH($F262,$B$320:$B$343,0)),
INDEX('Input-Allocators'!I$9:I$17,MATCH($F262,'Input-Allocators'!$B$9:$B$17,0)))
)</f>
        <v>0</v>
      </c>
      <c r="M262" s="14">
        <f>IF($D262=0,0,$D262*
IFERROR(INDEX(M$320:M$343,MATCH($F262,$B$320:$B$343,0))/INDEX($D$320:$D$343,MATCH($F262,$B$320:$B$343,0)),
INDEX('Input-Allocators'!J$9:J$17,MATCH($F262,'Input-Allocators'!$B$9:$B$17,0)))
)</f>
        <v>0</v>
      </c>
      <c r="N262" s="14">
        <f>IF($D262=0,0,$D262*
IFERROR(INDEX(N$320:N$343,MATCH($F262,$B$320:$B$343,0))/INDEX($D$320:$D$343,MATCH($F262,$B$320:$B$343,0)),
INDEX('Input-Allocators'!K$9:K$17,MATCH($F262,'Input-Allocators'!$B$9:$B$17,0)))
)</f>
        <v>0</v>
      </c>
      <c r="O262" s="14">
        <f>IF($D262=0,0,$D262*
IFERROR(INDEX(O$320:O$343,MATCH($F262,$B$320:$B$343,0))/INDEX($D$320:$D$343,MATCH($F262,$B$320:$B$343,0)),
INDEX('Input-Allocators'!L$9:L$17,MATCH($F262,'Input-Allocators'!$B$9:$B$17,0)))
)</f>
        <v>0</v>
      </c>
      <c r="P262" s="14">
        <f>IF($D262=0,0,$D262*
IFERROR(INDEX(P$320:P$343,MATCH($F262,$B$320:$B$343,0))/INDEX($D$320:$D$343,MATCH($F262,$B$320:$B$343,0)),
INDEX('Input-Allocators'!M$9:M$17,MATCH($F262,'Input-Allocators'!$B$9:$B$17,0)))
)</f>
        <v>0</v>
      </c>
      <c r="Q262" s="14">
        <f>IF($D262=0,0,$D262*
IFERROR(INDEX(Q$320:Q$343,MATCH($F262,$B$320:$B$343,0))/INDEX($D$320:$D$343,MATCH($F262,$B$320:$B$343,0)),
INDEX('Input-Allocators'!N$9:N$17,MATCH($F262,'Input-Allocators'!$B$9:$B$17,0)))
)</f>
        <v>0</v>
      </c>
      <c r="R262" s="14">
        <f>IF($D262=0,0,$D262*
IFERROR(INDEX(R$320:R$343,MATCH($F262,$B$320:$B$343,0))/INDEX($D$320:$D$343,MATCH($F262,$B$320:$B$343,0)),
INDEX('Input-Allocators'!O$9:O$17,MATCH($F262,'Input-Allocators'!$B$9:$B$17,0)))
)</f>
        <v>0</v>
      </c>
    </row>
    <row r="263" spans="1:19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>'Input-Accounts'!$D263</f>
        <v>1043.988798429011</v>
      </c>
      <c r="E263" s="14">
        <f t="shared" si="53"/>
        <v>0</v>
      </c>
      <c r="F263" s="3" t="str">
        <f>IF(D263=0,"-",IF('Input-Accounts'!$E263&lt;&gt;0,'Input-Accounts'!$E263,'Input-Accounts'!$F263))</f>
        <v>INT_OML</v>
      </c>
      <c r="G263" s="14">
        <f>IF($D263=0,0,$D263*
IFERROR(INDEX(G$320:G$343,MATCH($F263,$B$320:$B$343,0))/INDEX($D$320:$D$343,MATCH($F263,$B$320:$B$343,0)),
INDEX('Input-Allocators'!D$9:D$17,MATCH($F263,'Input-Allocators'!$B$9:$B$17,0)))
)</f>
        <v>4.5606545727534789</v>
      </c>
      <c r="H263" s="14">
        <f>IF($D263=0,0,$D263*
IFERROR(INDEX(H$320:H$343,MATCH($F263,$B$320:$B$343,0))/INDEX($D$320:$D$343,MATCH($F263,$B$320:$B$343,0)),
INDEX('Input-Allocators'!E$9:E$17,MATCH($F263,'Input-Allocators'!$B$9:$B$17,0)))
)</f>
        <v>16.295009810002675</v>
      </c>
      <c r="I263" s="14">
        <f>IF($D263=0,0,$D263*
IFERROR(INDEX(I$320:I$343,MATCH($F263,$B$320:$B$343,0))/INDEX($D$320:$D$343,MATCH($F263,$B$320:$B$343,0)),
INDEX('Input-Allocators'!F$9:F$17,MATCH($F263,'Input-Allocators'!$B$9:$B$17,0)))
)</f>
        <v>581.78633962907804</v>
      </c>
      <c r="J263" s="14">
        <f>IF($D263=0,0,$D263*
IFERROR(INDEX(J$320:J$343,MATCH($F263,$B$320:$B$343,0))/INDEX($D$320:$D$343,MATCH($F263,$B$320:$B$343,0)),
INDEX('Input-Allocators'!G$9:G$17,MATCH($F263,'Input-Allocators'!$B$9:$B$17,0)))
)</f>
        <v>441.34679441717651</v>
      </c>
      <c r="K263" s="14">
        <f>IF($D263=0,0,$D263*
IFERROR(INDEX(K$320:K$343,MATCH($F263,$B$320:$B$343,0))/INDEX($D$320:$D$343,MATCH($F263,$B$320:$B$343,0)),
INDEX('Input-Allocators'!H$9:H$17,MATCH($F263,'Input-Allocators'!$B$9:$B$17,0)))
)</f>
        <v>0</v>
      </c>
      <c r="L263" s="14">
        <f>IF($D263=0,0,$D263*
IFERROR(INDEX(L$320:L$343,MATCH($F263,$B$320:$B$343,0))/INDEX($D$320:$D$343,MATCH($F263,$B$320:$B$343,0)),
INDEX('Input-Allocators'!I$9:I$17,MATCH($F263,'Input-Allocators'!$B$9:$B$17,0)))
)</f>
        <v>0</v>
      </c>
      <c r="M263" s="14">
        <f>IF($D263=0,0,$D263*
IFERROR(INDEX(M$320:M$343,MATCH($F263,$B$320:$B$343,0))/INDEX($D$320:$D$343,MATCH($F263,$B$320:$B$343,0)),
INDEX('Input-Allocators'!J$9:J$17,MATCH($F263,'Input-Allocators'!$B$9:$B$17,0)))
)</f>
        <v>0</v>
      </c>
      <c r="N263" s="14">
        <f>IF($D263=0,0,$D263*
IFERROR(INDEX(N$320:N$343,MATCH($F263,$B$320:$B$343,0))/INDEX($D$320:$D$343,MATCH($F263,$B$320:$B$343,0)),
INDEX('Input-Allocators'!K$9:K$17,MATCH($F263,'Input-Allocators'!$B$9:$B$17,0)))
)</f>
        <v>0</v>
      </c>
      <c r="O263" s="14">
        <f>IF($D263=0,0,$D263*
IFERROR(INDEX(O$320:O$343,MATCH($F263,$B$320:$B$343,0))/INDEX($D$320:$D$343,MATCH($F263,$B$320:$B$343,0)),
INDEX('Input-Allocators'!L$9:L$17,MATCH($F263,'Input-Allocators'!$B$9:$B$17,0)))
)</f>
        <v>0</v>
      </c>
      <c r="P263" s="14">
        <f>IF($D263=0,0,$D263*
IFERROR(INDEX(P$320:P$343,MATCH($F263,$B$320:$B$343,0))/INDEX($D$320:$D$343,MATCH($F263,$B$320:$B$343,0)),
INDEX('Input-Allocators'!M$9:M$17,MATCH($F263,'Input-Allocators'!$B$9:$B$17,0)))
)</f>
        <v>0</v>
      </c>
      <c r="Q263" s="14">
        <f>IF($D263=0,0,$D263*
IFERROR(INDEX(Q$320:Q$343,MATCH($F263,$B$320:$B$343,0))/INDEX($D$320:$D$343,MATCH($F263,$B$320:$B$343,0)),
INDEX('Input-Allocators'!N$9:N$17,MATCH($F263,'Input-Allocators'!$B$9:$B$17,0)))
)</f>
        <v>0</v>
      </c>
      <c r="R263" s="14">
        <f>IF($D263=0,0,$D263*
IFERROR(INDEX(R$320:R$343,MATCH($F263,$B$320:$B$343,0))/INDEX($D$320:$D$343,MATCH($F263,$B$320:$B$343,0)),
INDEX('Input-Allocators'!O$9:O$17,MATCH($F263,'Input-Allocators'!$B$9:$B$17,0)))
)</f>
        <v>0</v>
      </c>
    </row>
    <row r="264" spans="1:19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>'Input-Accounts'!$D264</f>
        <v>398.31350746980678</v>
      </c>
      <c r="E264" s="14">
        <f t="shared" si="53"/>
        <v>0</v>
      </c>
      <c r="F264" s="3" t="str">
        <f>IF(D264=0,"-",IF('Input-Accounts'!$E264&lt;&gt;0,'Input-Accounts'!$E264,'Input-Accounts'!$F264))</f>
        <v>INT_DIST_SUBTOTAL</v>
      </c>
      <c r="G264" s="14">
        <f>IF($D264=0,0,$D264*
IFERROR(INDEX(G$320:G$343,MATCH($F264,$B$320:$B$343,0))/INDEX($D$320:$D$343,MATCH($F264,$B$320:$B$343,0)),
INDEX('Input-Allocators'!D$9:D$17,MATCH($F264,'Input-Allocators'!$B$9:$B$17,0)))
)</f>
        <v>0</v>
      </c>
      <c r="H264" s="14">
        <f>IF($D264=0,0,$D264*
IFERROR(INDEX(H$320:H$343,MATCH($F264,$B$320:$B$343,0))/INDEX($D$320:$D$343,MATCH($F264,$B$320:$B$343,0)),
INDEX('Input-Allocators'!E$9:E$17,MATCH($F264,'Input-Allocators'!$B$9:$B$17,0)))
)</f>
        <v>0</v>
      </c>
      <c r="I264" s="14">
        <f>IF($D264=0,0,$D264*
IFERROR(INDEX(I$320:I$343,MATCH($F264,$B$320:$B$343,0))/INDEX($D$320:$D$343,MATCH($F264,$B$320:$B$343,0)),
INDEX('Input-Allocators'!F$9:F$17,MATCH($F264,'Input-Allocators'!$B$9:$B$17,0)))
)</f>
        <v>234.95669607840904</v>
      </c>
      <c r="J264" s="14">
        <f>IF($D264=0,0,$D264*
IFERROR(INDEX(J$320:J$343,MATCH($F264,$B$320:$B$343,0))/INDEX($D$320:$D$343,MATCH($F264,$B$320:$B$343,0)),
INDEX('Input-Allocators'!G$9:G$17,MATCH($F264,'Input-Allocators'!$B$9:$B$17,0)))
)</f>
        <v>163.35681139139774</v>
      </c>
      <c r="K264" s="14">
        <f>IF($D264=0,0,$D264*
IFERROR(INDEX(K$320:K$343,MATCH($F264,$B$320:$B$343,0))/INDEX($D$320:$D$343,MATCH($F264,$B$320:$B$343,0)),
INDEX('Input-Allocators'!H$9:H$17,MATCH($F264,'Input-Allocators'!$B$9:$B$17,0)))
)</f>
        <v>0</v>
      </c>
      <c r="L264" s="14">
        <f>IF($D264=0,0,$D264*
IFERROR(INDEX(L$320:L$343,MATCH($F264,$B$320:$B$343,0))/INDEX($D$320:$D$343,MATCH($F264,$B$320:$B$343,0)),
INDEX('Input-Allocators'!I$9:I$17,MATCH($F264,'Input-Allocators'!$B$9:$B$17,0)))
)</f>
        <v>0</v>
      </c>
      <c r="M264" s="14">
        <f>IF($D264=0,0,$D264*
IFERROR(INDEX(M$320:M$343,MATCH($F264,$B$320:$B$343,0))/INDEX($D$320:$D$343,MATCH($F264,$B$320:$B$343,0)),
INDEX('Input-Allocators'!J$9:J$17,MATCH($F264,'Input-Allocators'!$B$9:$B$17,0)))
)</f>
        <v>0</v>
      </c>
      <c r="N264" s="14">
        <f>IF($D264=0,0,$D264*
IFERROR(INDEX(N$320:N$343,MATCH($F264,$B$320:$B$343,0))/INDEX($D$320:$D$343,MATCH($F264,$B$320:$B$343,0)),
INDEX('Input-Allocators'!K$9:K$17,MATCH($F264,'Input-Allocators'!$B$9:$B$17,0)))
)</f>
        <v>0</v>
      </c>
      <c r="O264" s="14">
        <f>IF($D264=0,0,$D264*
IFERROR(INDEX(O$320:O$343,MATCH($F264,$B$320:$B$343,0))/INDEX($D$320:$D$343,MATCH($F264,$B$320:$B$343,0)),
INDEX('Input-Allocators'!L$9:L$17,MATCH($F264,'Input-Allocators'!$B$9:$B$17,0)))
)</f>
        <v>0</v>
      </c>
      <c r="P264" s="14">
        <f>IF($D264=0,0,$D264*
IFERROR(INDEX(P$320:P$343,MATCH($F264,$B$320:$B$343,0))/INDEX($D$320:$D$343,MATCH($F264,$B$320:$B$343,0)),
INDEX('Input-Allocators'!M$9:M$17,MATCH($F264,'Input-Allocators'!$B$9:$B$17,0)))
)</f>
        <v>0</v>
      </c>
      <c r="Q264" s="14">
        <f>IF($D264=0,0,$D264*
IFERROR(INDEX(Q$320:Q$343,MATCH($F264,$B$320:$B$343,0))/INDEX($D$320:$D$343,MATCH($F264,$B$320:$B$343,0)),
INDEX('Input-Allocators'!N$9:N$17,MATCH($F264,'Input-Allocators'!$B$9:$B$17,0)))
)</f>
        <v>0</v>
      </c>
      <c r="R264" s="14">
        <f>IF($D264=0,0,$D264*
IFERROR(INDEX(R$320:R$343,MATCH($F264,$B$320:$B$343,0))/INDEX($D$320:$D$343,MATCH($F264,$B$320:$B$343,0)),
INDEX('Input-Allocators'!O$9:O$17,MATCH($F264,'Input-Allocators'!$B$9:$B$17,0)))
)</f>
        <v>0</v>
      </c>
    </row>
    <row r="265" spans="1:19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>SUBTOTAL(9,D251:D264)</f>
        <v>24752.331951088927</v>
      </c>
      <c r="E265" s="14">
        <f t="shared" ref="E265:E271" si="54">IFERROR(IF(D265="",0,IF(D265=0,0,IF(ABS(D265-SUM($G265:$R265))&lt;Check_Limit,0,1))),1)</f>
        <v>0</v>
      </c>
      <c r="G265" s="174">
        <f t="shared" ref="G265:R265" si="55">SUBTOTAL(9,G251:G264)</f>
        <v>95.882494474277294</v>
      </c>
      <c r="H265" s="174">
        <f t="shared" si="55"/>
        <v>348.0870784798355</v>
      </c>
      <c r="I265" s="174">
        <f t="shared" si="55"/>
        <v>12866.675378033498</v>
      </c>
      <c r="J265" s="174">
        <f t="shared" si="55"/>
        <v>11441.687000101307</v>
      </c>
      <c r="K265" s="174">
        <f t="shared" si="55"/>
        <v>0</v>
      </c>
      <c r="L265" s="174">
        <f t="shared" si="55"/>
        <v>0</v>
      </c>
      <c r="M265" s="174">
        <f t="shared" si="55"/>
        <v>0</v>
      </c>
      <c r="N265" s="174">
        <f t="shared" si="55"/>
        <v>0</v>
      </c>
      <c r="O265" s="174">
        <f t="shared" si="55"/>
        <v>0</v>
      </c>
      <c r="P265" s="174">
        <f t="shared" si="55"/>
        <v>0</v>
      </c>
      <c r="Q265" s="174">
        <f t="shared" si="55"/>
        <v>0</v>
      </c>
      <c r="R265" s="174">
        <f t="shared" si="55"/>
        <v>0</v>
      </c>
    </row>
    <row r="266" spans="1:19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C266" s="46" t="str">
        <f>IF(ISBLANK('Input-Accounts'!C266),"",'Input-Accounts'!C266)</f>
        <v/>
      </c>
      <c r="D266" s="14"/>
      <c r="E266" s="14">
        <f t="shared" si="54"/>
        <v>0</v>
      </c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1:19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>SUBTOTAL(9,D127:D266)</f>
        <v>259798.14962438823</v>
      </c>
      <c r="E267" s="14">
        <f t="shared" si="54"/>
        <v>0</v>
      </c>
      <c r="G267" s="177">
        <f t="shared" ref="G267:R267" si="56">SUBTOTAL(9,G127:G266)</f>
        <v>227.8261213482636</v>
      </c>
      <c r="H267" s="177">
        <f t="shared" si="56"/>
        <v>1675.370396154565</v>
      </c>
      <c r="I267" s="177">
        <f t="shared" si="56"/>
        <v>28331.342952697541</v>
      </c>
      <c r="J267" s="177">
        <f t="shared" si="56"/>
        <v>42019.550154187869</v>
      </c>
      <c r="K267" s="177">
        <f t="shared" si="56"/>
        <v>187544.06000000006</v>
      </c>
      <c r="L267" s="177">
        <f t="shared" si="56"/>
        <v>0</v>
      </c>
      <c r="M267" s="177">
        <f t="shared" si="56"/>
        <v>0</v>
      </c>
      <c r="N267" s="177">
        <f t="shared" si="56"/>
        <v>0</v>
      </c>
      <c r="O267" s="177">
        <f t="shared" si="56"/>
        <v>0</v>
      </c>
      <c r="P267" s="177">
        <f t="shared" si="56"/>
        <v>0</v>
      </c>
      <c r="Q267" s="177">
        <f t="shared" si="56"/>
        <v>0</v>
      </c>
      <c r="R267" s="177">
        <f t="shared" si="56"/>
        <v>0</v>
      </c>
      <c r="S267" s="178"/>
    </row>
    <row r="268" spans="1:19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C268" s="46" t="str">
        <f>IF(ISBLANK('Input-Accounts'!C268),"",'Input-Accounts'!C268)</f>
        <v/>
      </c>
      <c r="D268" s="14"/>
      <c r="E268" s="14">
        <f t="shared" si="54"/>
        <v>0</v>
      </c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1:19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C269" s="46" t="str">
        <f>IF(ISBLANK('Input-Accounts'!C269),"",'Input-Accounts'!C269)</f>
        <v/>
      </c>
      <c r="D269" s="14"/>
      <c r="E269" s="14">
        <f t="shared" si="54"/>
        <v>0</v>
      </c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1:19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C270" s="46" t="str">
        <f>IF(ISBLANK('Input-Accounts'!C270),"",'Input-Accounts'!C270)</f>
        <v/>
      </c>
      <c r="D270" s="14"/>
      <c r="E270" s="14">
        <f t="shared" si="54"/>
        <v>0</v>
      </c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1:19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>'Input-Accounts'!$D271</f>
        <v>111.69499999999999</v>
      </c>
      <c r="E271" s="14">
        <f t="shared" si="54"/>
        <v>0</v>
      </c>
      <c r="F271" s="3" t="str">
        <f>IF(D271=0,"-",IF('Input-Accounts'!$E271&lt;&gt;0,'Input-Accounts'!$E271,'Input-Accounts'!$F271))</f>
        <v>INT_PRODPT</v>
      </c>
      <c r="G271" s="14">
        <f>IF($D271=0,0,$D271*
IFERROR(INDEX(G$320:G$343,MATCH($F271,$B$320:$B$343,0))/INDEX($D$320:$D$343,MATCH($F271,$B$320:$B$343,0)),
INDEX('Input-Allocators'!D$9:D$17,MATCH($F271,'Input-Allocators'!$B$9:$B$17,0)))
)</f>
        <v>111.69499999999999</v>
      </c>
      <c r="H271" s="14">
        <f>IF($D271=0,0,$D271*
IFERROR(INDEX(H$320:H$343,MATCH($F271,$B$320:$B$343,0))/INDEX($D$320:$D$343,MATCH($F271,$B$320:$B$343,0)),
INDEX('Input-Allocators'!E$9:E$17,MATCH($F271,'Input-Allocators'!$B$9:$B$17,0)))
)</f>
        <v>0</v>
      </c>
      <c r="I271" s="14">
        <f>IF($D271=0,0,$D271*
IFERROR(INDEX(I$320:I$343,MATCH($F271,$B$320:$B$343,0))/INDEX($D$320:$D$343,MATCH($F271,$B$320:$B$343,0)),
INDEX('Input-Allocators'!F$9:F$17,MATCH($F271,'Input-Allocators'!$B$9:$B$17,0)))
)</f>
        <v>0</v>
      </c>
      <c r="J271" s="14">
        <f>IF($D271=0,0,$D271*
IFERROR(INDEX(J$320:J$343,MATCH($F271,$B$320:$B$343,0))/INDEX($D$320:$D$343,MATCH($F271,$B$320:$B$343,0)),
INDEX('Input-Allocators'!G$9:G$17,MATCH($F271,'Input-Allocators'!$B$9:$B$17,0)))
)</f>
        <v>0</v>
      </c>
      <c r="K271" s="14">
        <f>IF($D271=0,0,$D271*
IFERROR(INDEX(K$320:K$343,MATCH($F271,$B$320:$B$343,0))/INDEX($D$320:$D$343,MATCH($F271,$B$320:$B$343,0)),
INDEX('Input-Allocators'!H$9:H$17,MATCH($F271,'Input-Allocators'!$B$9:$B$17,0)))
)</f>
        <v>0</v>
      </c>
      <c r="L271" s="14">
        <f>IF($D271=0,0,$D271*
IFERROR(INDEX(L$320:L$343,MATCH($F271,$B$320:$B$343,0))/INDEX($D$320:$D$343,MATCH($F271,$B$320:$B$343,0)),
INDEX('Input-Allocators'!I$9:I$17,MATCH($F271,'Input-Allocators'!$B$9:$B$17,0)))
)</f>
        <v>0</v>
      </c>
      <c r="M271" s="14">
        <f>IF($D271=0,0,$D271*
IFERROR(INDEX(M$320:M$343,MATCH($F271,$B$320:$B$343,0))/INDEX($D$320:$D$343,MATCH($F271,$B$320:$B$343,0)),
INDEX('Input-Allocators'!J$9:J$17,MATCH($F271,'Input-Allocators'!$B$9:$B$17,0)))
)</f>
        <v>0</v>
      </c>
      <c r="N271" s="14">
        <f>IF($D271=0,0,$D271*
IFERROR(INDEX(N$320:N$343,MATCH($F271,$B$320:$B$343,0))/INDEX($D$320:$D$343,MATCH($F271,$B$320:$B$343,0)),
INDEX('Input-Allocators'!K$9:K$17,MATCH($F271,'Input-Allocators'!$B$9:$B$17,0)))
)</f>
        <v>0</v>
      </c>
      <c r="O271" s="14">
        <f>IF($D271=0,0,$D271*
IFERROR(INDEX(O$320:O$343,MATCH($F271,$B$320:$B$343,0))/INDEX($D$320:$D$343,MATCH($F271,$B$320:$B$343,0)),
INDEX('Input-Allocators'!L$9:L$17,MATCH($F271,'Input-Allocators'!$B$9:$B$17,0)))
)</f>
        <v>0</v>
      </c>
      <c r="P271" s="14">
        <f>IF($D271=0,0,$D271*
IFERROR(INDEX(P$320:P$343,MATCH($F271,$B$320:$B$343,0))/INDEX($D$320:$D$343,MATCH($F271,$B$320:$B$343,0)),
INDEX('Input-Allocators'!M$9:M$17,MATCH($F271,'Input-Allocators'!$B$9:$B$17,0)))
)</f>
        <v>0</v>
      </c>
      <c r="Q271" s="14">
        <f>IF($D271=0,0,$D271*
IFERROR(INDEX(Q$320:Q$343,MATCH($F271,$B$320:$B$343,0))/INDEX($D$320:$D$343,MATCH($F271,$B$320:$B$343,0)),
INDEX('Input-Allocators'!N$9:N$17,MATCH($F271,'Input-Allocators'!$B$9:$B$17,0)))
)</f>
        <v>0</v>
      </c>
      <c r="R271" s="14">
        <f>IF($D271=0,0,$D271*
IFERROR(INDEX(R$320:R$343,MATCH($F271,$B$320:$B$343,0))/INDEX($D$320:$D$343,MATCH($F271,$B$320:$B$343,0)),
INDEX('Input-Allocators'!O$9:O$17,MATCH($F271,'Input-Allocators'!$B$9:$B$17,0)))
)</f>
        <v>0</v>
      </c>
    </row>
    <row r="272" spans="1:19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>'Input-Accounts'!$D272</f>
        <v>0</v>
      </c>
      <c r="E272" s="14">
        <f t="shared" ref="E272:E276" si="57">IFERROR(IF(D272="",0,IF(D272=0,0,IF(ABS(D272-SUM($G272:$R272))&lt;Check_Limit,0,1))),1)</f>
        <v>0</v>
      </c>
      <c r="F272" s="3" t="str">
        <f>IF(D272=0,"-",IF('Input-Accounts'!$E272&lt;&gt;0,'Input-Accounts'!$E272,'Input-Accounts'!$F272))</f>
        <v>-</v>
      </c>
      <c r="G272" s="14">
        <f>IF($D272=0,0,$D272*
IFERROR(INDEX(G$320:G$343,MATCH($F272,$B$320:$B$343,0))/INDEX($D$320:$D$343,MATCH($F272,$B$320:$B$343,0)),
INDEX('Input-Allocators'!D$9:D$17,MATCH($F272,'Input-Allocators'!$B$9:$B$17,0)))
)</f>
        <v>0</v>
      </c>
      <c r="H272" s="14">
        <f>IF($D272=0,0,$D272*
IFERROR(INDEX(H$320:H$343,MATCH($F272,$B$320:$B$343,0))/INDEX($D$320:$D$343,MATCH($F272,$B$320:$B$343,0)),
INDEX('Input-Allocators'!E$9:E$17,MATCH($F272,'Input-Allocators'!$B$9:$B$17,0)))
)</f>
        <v>0</v>
      </c>
      <c r="I272" s="14">
        <f>IF($D272=0,0,$D272*
IFERROR(INDEX(I$320:I$343,MATCH($F272,$B$320:$B$343,0))/INDEX($D$320:$D$343,MATCH($F272,$B$320:$B$343,0)),
INDEX('Input-Allocators'!F$9:F$17,MATCH($F272,'Input-Allocators'!$B$9:$B$17,0)))
)</f>
        <v>0</v>
      </c>
      <c r="J272" s="14">
        <f>IF($D272=0,0,$D272*
IFERROR(INDEX(J$320:J$343,MATCH($F272,$B$320:$B$343,0))/INDEX($D$320:$D$343,MATCH($F272,$B$320:$B$343,0)),
INDEX('Input-Allocators'!G$9:G$17,MATCH($F272,'Input-Allocators'!$B$9:$B$17,0)))
)</f>
        <v>0</v>
      </c>
      <c r="K272" s="14">
        <f>IF($D272=0,0,$D272*
IFERROR(INDEX(K$320:K$343,MATCH($F272,$B$320:$B$343,0))/INDEX($D$320:$D$343,MATCH($F272,$B$320:$B$343,0)),
INDEX('Input-Allocators'!H$9:H$17,MATCH($F272,'Input-Allocators'!$B$9:$B$17,0)))
)</f>
        <v>0</v>
      </c>
      <c r="L272" s="14">
        <f>IF($D272=0,0,$D272*
IFERROR(INDEX(L$320:L$343,MATCH($F272,$B$320:$B$343,0))/INDEX($D$320:$D$343,MATCH($F272,$B$320:$B$343,0)),
INDEX('Input-Allocators'!I$9:I$17,MATCH($F272,'Input-Allocators'!$B$9:$B$17,0)))
)</f>
        <v>0</v>
      </c>
      <c r="M272" s="14">
        <f>IF($D272=0,0,$D272*
IFERROR(INDEX(M$320:M$343,MATCH($F272,$B$320:$B$343,0))/INDEX($D$320:$D$343,MATCH($F272,$B$320:$B$343,0)),
INDEX('Input-Allocators'!J$9:J$17,MATCH($F272,'Input-Allocators'!$B$9:$B$17,0)))
)</f>
        <v>0</v>
      </c>
      <c r="N272" s="14">
        <f>IF($D272=0,0,$D272*
IFERROR(INDEX(N$320:N$343,MATCH($F272,$B$320:$B$343,0))/INDEX($D$320:$D$343,MATCH($F272,$B$320:$B$343,0)),
INDEX('Input-Allocators'!K$9:K$17,MATCH($F272,'Input-Allocators'!$B$9:$B$17,0)))
)</f>
        <v>0</v>
      </c>
      <c r="O272" s="14">
        <f>IF($D272=0,0,$D272*
IFERROR(INDEX(O$320:O$343,MATCH($F272,$B$320:$B$343,0))/INDEX($D$320:$D$343,MATCH($F272,$B$320:$B$343,0)),
INDEX('Input-Allocators'!L$9:L$17,MATCH($F272,'Input-Allocators'!$B$9:$B$17,0)))
)</f>
        <v>0</v>
      </c>
      <c r="P272" s="14">
        <f>IF($D272=0,0,$D272*
IFERROR(INDEX(P$320:P$343,MATCH($F272,$B$320:$B$343,0))/INDEX($D$320:$D$343,MATCH($F272,$B$320:$B$343,0)),
INDEX('Input-Allocators'!M$9:M$17,MATCH($F272,'Input-Allocators'!$B$9:$B$17,0)))
)</f>
        <v>0</v>
      </c>
      <c r="Q272" s="14">
        <f>IF($D272=0,0,$D272*
IFERROR(INDEX(Q$320:Q$343,MATCH($F272,$B$320:$B$343,0))/INDEX($D$320:$D$343,MATCH($F272,$B$320:$B$343,0)),
INDEX('Input-Allocators'!N$9:N$17,MATCH($F272,'Input-Allocators'!$B$9:$B$17,0)))
)</f>
        <v>0</v>
      </c>
      <c r="R272" s="14">
        <f>IF($D272=0,0,$D272*
IFERROR(INDEX(R$320:R$343,MATCH($F272,$B$320:$B$343,0))/INDEX($D$320:$D$343,MATCH($F272,$B$320:$B$343,0)),
INDEX('Input-Allocators'!O$9:O$17,MATCH($F272,'Input-Allocators'!$B$9:$B$17,0)))
)</f>
        <v>0</v>
      </c>
    </row>
    <row r="273" spans="1:18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>'Input-Accounts'!$D273</f>
        <v>1269.58</v>
      </c>
      <c r="E273" s="14">
        <f t="shared" si="57"/>
        <v>0</v>
      </c>
      <c r="F273" s="3" t="str">
        <f>IF(D273=0,"-",IF('Input-Accounts'!$E273&lt;&gt;0,'Input-Accounts'!$E273,'Input-Accounts'!$F273))</f>
        <v>INT_TRANSPT</v>
      </c>
      <c r="G273" s="14">
        <f>IF($D273=0,0,$D273*
IFERROR(INDEX(G$320:G$343,MATCH($F273,$B$320:$B$343,0))/INDEX($D$320:$D$343,MATCH($F273,$B$320:$B$343,0)),
INDEX('Input-Allocators'!D$9:D$17,MATCH($F273,'Input-Allocators'!$B$9:$B$17,0)))
)</f>
        <v>0</v>
      </c>
      <c r="H273" s="14">
        <f>IF($D273=0,0,$D273*
IFERROR(INDEX(H$320:H$343,MATCH($F273,$B$320:$B$343,0))/INDEX($D$320:$D$343,MATCH($F273,$B$320:$B$343,0)),
INDEX('Input-Allocators'!E$9:E$17,MATCH($F273,'Input-Allocators'!$B$9:$B$17,0)))
)</f>
        <v>1269.58</v>
      </c>
      <c r="I273" s="14">
        <f>IF($D273=0,0,$D273*
IFERROR(INDEX(I$320:I$343,MATCH($F273,$B$320:$B$343,0))/INDEX($D$320:$D$343,MATCH($F273,$B$320:$B$343,0)),
INDEX('Input-Allocators'!F$9:F$17,MATCH($F273,'Input-Allocators'!$B$9:$B$17,0)))
)</f>
        <v>0</v>
      </c>
      <c r="J273" s="14">
        <f>IF($D273=0,0,$D273*
IFERROR(INDEX(J$320:J$343,MATCH($F273,$B$320:$B$343,0))/INDEX($D$320:$D$343,MATCH($F273,$B$320:$B$343,0)),
INDEX('Input-Allocators'!G$9:G$17,MATCH($F273,'Input-Allocators'!$B$9:$B$17,0)))
)</f>
        <v>0</v>
      </c>
      <c r="K273" s="14">
        <f>IF($D273=0,0,$D273*
IFERROR(INDEX(K$320:K$343,MATCH($F273,$B$320:$B$343,0))/INDEX($D$320:$D$343,MATCH($F273,$B$320:$B$343,0)),
INDEX('Input-Allocators'!H$9:H$17,MATCH($F273,'Input-Allocators'!$B$9:$B$17,0)))
)</f>
        <v>0</v>
      </c>
      <c r="L273" s="14">
        <f>IF($D273=0,0,$D273*
IFERROR(INDEX(L$320:L$343,MATCH($F273,$B$320:$B$343,0))/INDEX($D$320:$D$343,MATCH($F273,$B$320:$B$343,0)),
INDEX('Input-Allocators'!I$9:I$17,MATCH($F273,'Input-Allocators'!$B$9:$B$17,0)))
)</f>
        <v>0</v>
      </c>
      <c r="M273" s="14">
        <f>IF($D273=0,0,$D273*
IFERROR(INDEX(M$320:M$343,MATCH($F273,$B$320:$B$343,0))/INDEX($D$320:$D$343,MATCH($F273,$B$320:$B$343,0)),
INDEX('Input-Allocators'!J$9:J$17,MATCH($F273,'Input-Allocators'!$B$9:$B$17,0)))
)</f>
        <v>0</v>
      </c>
      <c r="N273" s="14">
        <f>IF($D273=0,0,$D273*
IFERROR(INDEX(N$320:N$343,MATCH($F273,$B$320:$B$343,0))/INDEX($D$320:$D$343,MATCH($F273,$B$320:$B$343,0)),
INDEX('Input-Allocators'!K$9:K$17,MATCH($F273,'Input-Allocators'!$B$9:$B$17,0)))
)</f>
        <v>0</v>
      </c>
      <c r="O273" s="14">
        <f>IF($D273=0,0,$D273*
IFERROR(INDEX(O$320:O$343,MATCH($F273,$B$320:$B$343,0))/INDEX($D$320:$D$343,MATCH($F273,$B$320:$B$343,0)),
INDEX('Input-Allocators'!L$9:L$17,MATCH($F273,'Input-Allocators'!$B$9:$B$17,0)))
)</f>
        <v>0</v>
      </c>
      <c r="P273" s="14">
        <f>IF($D273=0,0,$D273*
IFERROR(INDEX(P$320:P$343,MATCH($F273,$B$320:$B$343,0))/INDEX($D$320:$D$343,MATCH($F273,$B$320:$B$343,0)),
INDEX('Input-Allocators'!M$9:M$17,MATCH($F273,'Input-Allocators'!$B$9:$B$17,0)))
)</f>
        <v>0</v>
      </c>
      <c r="Q273" s="14">
        <f>IF($D273=0,0,$D273*
IFERROR(INDEX(Q$320:Q$343,MATCH($F273,$B$320:$B$343,0))/INDEX($D$320:$D$343,MATCH($F273,$B$320:$B$343,0)),
INDEX('Input-Allocators'!N$9:N$17,MATCH($F273,'Input-Allocators'!$B$9:$B$17,0)))
)</f>
        <v>0</v>
      </c>
      <c r="R273" s="14">
        <f>IF($D273=0,0,$D273*
IFERROR(INDEX(R$320:R$343,MATCH($F273,$B$320:$B$343,0))/INDEX($D$320:$D$343,MATCH($F273,$B$320:$B$343,0)),
INDEX('Input-Allocators'!O$9:O$17,MATCH($F273,'Input-Allocators'!$B$9:$B$17,0)))
)</f>
        <v>0</v>
      </c>
    </row>
    <row r="274" spans="1:18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>'Input-Accounts'!$D274</f>
        <v>12920</v>
      </c>
      <c r="E274" s="14">
        <f t="shared" si="57"/>
        <v>0</v>
      </c>
      <c r="F274" s="3" t="str">
        <f>IF(D274=0,"-",IF('Input-Accounts'!$E274&lt;&gt;0,'Input-Accounts'!$E274,'Input-Accounts'!$F274))</f>
        <v>INT_DISTPT</v>
      </c>
      <c r="G274" s="14">
        <f>IF($D274=0,0,$D274*
IFERROR(INDEX(G$320:G$343,MATCH($F274,$B$320:$B$343,0))/INDEX($D$320:$D$343,MATCH($F274,$B$320:$B$343,0)),
INDEX('Input-Allocators'!D$9:D$17,MATCH($F274,'Input-Allocators'!$B$9:$B$17,0)))
)</f>
        <v>0</v>
      </c>
      <c r="H274" s="14">
        <f>IF($D274=0,0,$D274*
IFERROR(INDEX(H$320:H$343,MATCH($F274,$B$320:$B$343,0))/INDEX($D$320:$D$343,MATCH($F274,$B$320:$B$343,0)),
INDEX('Input-Allocators'!E$9:E$17,MATCH($F274,'Input-Allocators'!$B$9:$B$17,0)))
)</f>
        <v>0</v>
      </c>
      <c r="I274" s="14">
        <f>IF($D274=0,0,$D274*
IFERROR(INDEX(I$320:I$343,MATCH($F274,$B$320:$B$343,0))/INDEX($D$320:$D$343,MATCH($F274,$B$320:$B$343,0)),
INDEX('Input-Allocators'!F$9:F$17,MATCH($F274,'Input-Allocators'!$B$9:$B$17,0)))
)</f>
        <v>7621.2341695772266</v>
      </c>
      <c r="J274" s="14">
        <f>IF($D274=0,0,$D274*
IFERROR(INDEX(J$320:J$343,MATCH($F274,$B$320:$B$343,0))/INDEX($D$320:$D$343,MATCH($F274,$B$320:$B$343,0)),
INDEX('Input-Allocators'!G$9:G$17,MATCH($F274,'Input-Allocators'!$B$9:$B$17,0)))
)</f>
        <v>5298.7658304227753</v>
      </c>
      <c r="K274" s="14">
        <f>IF($D274=0,0,$D274*
IFERROR(INDEX(K$320:K$343,MATCH($F274,$B$320:$B$343,0))/INDEX($D$320:$D$343,MATCH($F274,$B$320:$B$343,0)),
INDEX('Input-Allocators'!H$9:H$17,MATCH($F274,'Input-Allocators'!$B$9:$B$17,0)))
)</f>
        <v>0</v>
      </c>
      <c r="L274" s="14">
        <f>IF($D274=0,0,$D274*
IFERROR(INDEX(L$320:L$343,MATCH($F274,$B$320:$B$343,0))/INDEX($D$320:$D$343,MATCH($F274,$B$320:$B$343,0)),
INDEX('Input-Allocators'!I$9:I$17,MATCH($F274,'Input-Allocators'!$B$9:$B$17,0)))
)</f>
        <v>0</v>
      </c>
      <c r="M274" s="14">
        <f>IF($D274=0,0,$D274*
IFERROR(INDEX(M$320:M$343,MATCH($F274,$B$320:$B$343,0))/INDEX($D$320:$D$343,MATCH($F274,$B$320:$B$343,0)),
INDEX('Input-Allocators'!J$9:J$17,MATCH($F274,'Input-Allocators'!$B$9:$B$17,0)))
)</f>
        <v>0</v>
      </c>
      <c r="N274" s="14">
        <f>IF($D274=0,0,$D274*
IFERROR(INDEX(N$320:N$343,MATCH($F274,$B$320:$B$343,0))/INDEX($D$320:$D$343,MATCH($F274,$B$320:$B$343,0)),
INDEX('Input-Allocators'!K$9:K$17,MATCH($F274,'Input-Allocators'!$B$9:$B$17,0)))
)</f>
        <v>0</v>
      </c>
      <c r="O274" s="14">
        <f>IF($D274=0,0,$D274*
IFERROR(INDEX(O$320:O$343,MATCH($F274,$B$320:$B$343,0))/INDEX($D$320:$D$343,MATCH($F274,$B$320:$B$343,0)),
INDEX('Input-Allocators'!L$9:L$17,MATCH($F274,'Input-Allocators'!$B$9:$B$17,0)))
)</f>
        <v>0</v>
      </c>
      <c r="P274" s="14">
        <f>IF($D274=0,0,$D274*
IFERROR(INDEX(P$320:P$343,MATCH($F274,$B$320:$B$343,0))/INDEX($D$320:$D$343,MATCH($F274,$B$320:$B$343,0)),
INDEX('Input-Allocators'!M$9:M$17,MATCH($F274,'Input-Allocators'!$B$9:$B$17,0)))
)</f>
        <v>0</v>
      </c>
      <c r="Q274" s="14">
        <f>IF($D274=0,0,$D274*
IFERROR(INDEX(Q$320:Q$343,MATCH($F274,$B$320:$B$343,0))/INDEX($D$320:$D$343,MATCH($F274,$B$320:$B$343,0)),
INDEX('Input-Allocators'!N$9:N$17,MATCH($F274,'Input-Allocators'!$B$9:$B$17,0)))
)</f>
        <v>0</v>
      </c>
      <c r="R274" s="14">
        <f>IF($D274=0,0,$D274*
IFERROR(INDEX(R$320:R$343,MATCH($F274,$B$320:$B$343,0))/INDEX($D$320:$D$343,MATCH($F274,$B$320:$B$343,0)),
INDEX('Input-Allocators'!O$9:O$17,MATCH($F274,'Input-Allocators'!$B$9:$B$17,0)))
)</f>
        <v>0</v>
      </c>
    </row>
    <row r="275" spans="1:18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>'Input-Accounts'!$D275</f>
        <v>4278</v>
      </c>
      <c r="E275" s="14">
        <f t="shared" si="57"/>
        <v>0</v>
      </c>
      <c r="F275" s="3" t="str">
        <f>IF(D275=0,"-",IF('Input-Accounts'!$E275&lt;&gt;0,'Input-Accounts'!$E275,'Input-Accounts'!$F275))</f>
        <v>INT_GENPLT</v>
      </c>
      <c r="G275" s="14">
        <f>IF($D275=0,0,$D275*
IFERROR(INDEX(G$320:G$343,MATCH($F275,$B$320:$B$343,0))/INDEX($D$320:$D$343,MATCH($F275,$B$320:$B$343,0)),
INDEX('Input-Allocators'!D$9:D$17,MATCH($F275,'Input-Allocators'!$B$9:$B$17,0)))
)</f>
        <v>18.688400001607921</v>
      </c>
      <c r="H275" s="14">
        <f>IF($D275=0,0,$D275*
IFERROR(INDEX(H$320:H$343,MATCH($F275,$B$320:$B$343,0))/INDEX($D$320:$D$343,MATCH($F275,$B$320:$B$343,0)),
INDEX('Input-Allocators'!E$9:E$17,MATCH($F275,'Input-Allocators'!$B$9:$B$17,0)))
)</f>
        <v>66.772796865340652</v>
      </c>
      <c r="I275" s="14">
        <f>IF($D275=0,0,$D275*
IFERROR(INDEX(I$320:I$343,MATCH($F275,$B$320:$B$343,0))/INDEX($D$320:$D$343,MATCH($F275,$B$320:$B$343,0)),
INDEX('Input-Allocators'!F$9:F$17,MATCH($F275,'Input-Allocators'!$B$9:$B$17,0)))
)</f>
        <v>2384.012131814492</v>
      </c>
      <c r="J275" s="14">
        <f>IF($D275=0,0,$D275*
IFERROR(INDEX(J$320:J$343,MATCH($F275,$B$320:$B$343,0))/INDEX($D$320:$D$343,MATCH($F275,$B$320:$B$343,0)),
INDEX('Input-Allocators'!G$9:G$17,MATCH($F275,'Input-Allocators'!$B$9:$B$17,0)))
)</f>
        <v>1808.5266713185586</v>
      </c>
      <c r="K275" s="14">
        <f>IF($D275=0,0,$D275*
IFERROR(INDEX(K$320:K$343,MATCH($F275,$B$320:$B$343,0))/INDEX($D$320:$D$343,MATCH($F275,$B$320:$B$343,0)),
INDEX('Input-Allocators'!H$9:H$17,MATCH($F275,'Input-Allocators'!$B$9:$B$17,0)))
)</f>
        <v>0</v>
      </c>
      <c r="L275" s="14">
        <f>IF($D275=0,0,$D275*
IFERROR(INDEX(L$320:L$343,MATCH($F275,$B$320:$B$343,0))/INDEX($D$320:$D$343,MATCH($F275,$B$320:$B$343,0)),
INDEX('Input-Allocators'!I$9:I$17,MATCH($F275,'Input-Allocators'!$B$9:$B$17,0)))
)</f>
        <v>0</v>
      </c>
      <c r="M275" s="14">
        <f>IF($D275=0,0,$D275*
IFERROR(INDEX(M$320:M$343,MATCH($F275,$B$320:$B$343,0))/INDEX($D$320:$D$343,MATCH($F275,$B$320:$B$343,0)),
INDEX('Input-Allocators'!J$9:J$17,MATCH($F275,'Input-Allocators'!$B$9:$B$17,0)))
)</f>
        <v>0</v>
      </c>
      <c r="N275" s="14">
        <f>IF($D275=0,0,$D275*
IFERROR(INDEX(N$320:N$343,MATCH($F275,$B$320:$B$343,0))/INDEX($D$320:$D$343,MATCH($F275,$B$320:$B$343,0)),
INDEX('Input-Allocators'!K$9:K$17,MATCH($F275,'Input-Allocators'!$B$9:$B$17,0)))
)</f>
        <v>0</v>
      </c>
      <c r="O275" s="14">
        <f>IF($D275=0,0,$D275*
IFERROR(INDEX(O$320:O$343,MATCH($F275,$B$320:$B$343,0))/INDEX($D$320:$D$343,MATCH($F275,$B$320:$B$343,0)),
INDEX('Input-Allocators'!L$9:L$17,MATCH($F275,'Input-Allocators'!$B$9:$B$17,0)))
)</f>
        <v>0</v>
      </c>
      <c r="P275" s="14">
        <f>IF($D275=0,0,$D275*
IFERROR(INDEX(P$320:P$343,MATCH($F275,$B$320:$B$343,0))/INDEX($D$320:$D$343,MATCH($F275,$B$320:$B$343,0)),
INDEX('Input-Allocators'!M$9:M$17,MATCH($F275,'Input-Allocators'!$B$9:$B$17,0)))
)</f>
        <v>0</v>
      </c>
      <c r="Q275" s="14">
        <f>IF($D275=0,0,$D275*
IFERROR(INDEX(Q$320:Q$343,MATCH($F275,$B$320:$B$343,0))/INDEX($D$320:$D$343,MATCH($F275,$B$320:$B$343,0)),
INDEX('Input-Allocators'!N$9:N$17,MATCH($F275,'Input-Allocators'!$B$9:$B$17,0)))
)</f>
        <v>0</v>
      </c>
      <c r="R275" s="14">
        <f>IF($D275=0,0,$D275*
IFERROR(INDEX(R$320:R$343,MATCH($F275,$B$320:$B$343,0))/INDEX($D$320:$D$343,MATCH($F275,$B$320:$B$343,0)),
INDEX('Input-Allocators'!O$9:O$17,MATCH($F275,'Input-Allocators'!$B$9:$B$17,0)))
)</f>
        <v>0</v>
      </c>
    </row>
    <row r="276" spans="1:18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>'Input-Accounts'!$D276</f>
        <v>2131.0189999999998</v>
      </c>
      <c r="E276" s="14">
        <f t="shared" si="57"/>
        <v>0</v>
      </c>
      <c r="F276" s="3" t="str">
        <f>IF(D276=0,"-",IF('Input-Accounts'!$E276&lt;&gt;0,'Input-Accounts'!$E276,'Input-Accounts'!$F276))</f>
        <v>INT_TOTPLT</v>
      </c>
      <c r="G276" s="14">
        <f>IF($D276=0,0,$D276*
IFERROR(INDEX(G$320:G$343,MATCH($F276,$B$320:$B$343,0))/INDEX($D$320:$D$343,MATCH($F276,$B$320:$B$343,0)),
INDEX('Input-Allocators'!D$9:D$17,MATCH($F276,'Input-Allocators'!$B$9:$B$17,0)))
)</f>
        <v>11.175101035948481</v>
      </c>
      <c r="H276" s="14">
        <f>IF($D276=0,0,$D276*
IFERROR(INDEX(H$320:H$343,MATCH($F276,$B$320:$B$343,0))/INDEX($D$320:$D$343,MATCH($F276,$B$320:$B$343,0)),
INDEX('Input-Allocators'!E$9:E$17,MATCH($F276,'Input-Allocators'!$B$9:$B$17,0)))
)</f>
        <v>204.97159191391589</v>
      </c>
      <c r="I276" s="14">
        <f>IF($D276=0,0,$D276*
IFERROR(INDEX(I$320:I$343,MATCH($F276,$B$320:$B$343,0))/INDEX($D$320:$D$343,MATCH($F276,$B$320:$B$343,0)),
INDEX('Input-Allocators'!F$9:F$17,MATCH($F276,'Input-Allocators'!$B$9:$B$17,0)))
)</f>
        <v>1125.7864248682738</v>
      </c>
      <c r="J276" s="14">
        <f>IF($D276=0,0,$D276*
IFERROR(INDEX(J$320:J$343,MATCH($F276,$B$320:$B$343,0))/INDEX($D$320:$D$343,MATCH($F276,$B$320:$B$343,0)),
INDEX('Input-Allocators'!G$9:G$17,MATCH($F276,'Input-Allocators'!$B$9:$B$17,0)))
)</f>
        <v>789.0858821818623</v>
      </c>
      <c r="K276" s="14">
        <f>IF($D276=0,0,$D276*
IFERROR(INDEX(K$320:K$343,MATCH($F276,$B$320:$B$343,0))/INDEX($D$320:$D$343,MATCH($F276,$B$320:$B$343,0)),
INDEX('Input-Allocators'!H$9:H$17,MATCH($F276,'Input-Allocators'!$B$9:$B$17,0)))
)</f>
        <v>0</v>
      </c>
      <c r="L276" s="14">
        <f>IF($D276=0,0,$D276*
IFERROR(INDEX(L$320:L$343,MATCH($F276,$B$320:$B$343,0))/INDEX($D$320:$D$343,MATCH($F276,$B$320:$B$343,0)),
INDEX('Input-Allocators'!I$9:I$17,MATCH($F276,'Input-Allocators'!$B$9:$B$17,0)))
)</f>
        <v>0</v>
      </c>
      <c r="M276" s="14">
        <f>IF($D276=0,0,$D276*
IFERROR(INDEX(M$320:M$343,MATCH($F276,$B$320:$B$343,0))/INDEX($D$320:$D$343,MATCH($F276,$B$320:$B$343,0)),
INDEX('Input-Allocators'!J$9:J$17,MATCH($F276,'Input-Allocators'!$B$9:$B$17,0)))
)</f>
        <v>0</v>
      </c>
      <c r="N276" s="14">
        <f>IF($D276=0,0,$D276*
IFERROR(INDEX(N$320:N$343,MATCH($F276,$B$320:$B$343,0))/INDEX($D$320:$D$343,MATCH($F276,$B$320:$B$343,0)),
INDEX('Input-Allocators'!K$9:K$17,MATCH($F276,'Input-Allocators'!$B$9:$B$17,0)))
)</f>
        <v>0</v>
      </c>
      <c r="O276" s="14">
        <f>IF($D276=0,0,$D276*
IFERROR(INDEX(O$320:O$343,MATCH($F276,$B$320:$B$343,0))/INDEX($D$320:$D$343,MATCH($F276,$B$320:$B$343,0)),
INDEX('Input-Allocators'!L$9:L$17,MATCH($F276,'Input-Allocators'!$B$9:$B$17,0)))
)</f>
        <v>0</v>
      </c>
      <c r="P276" s="14">
        <f>IF($D276=0,0,$D276*
IFERROR(INDEX(P$320:P$343,MATCH($F276,$B$320:$B$343,0))/INDEX($D$320:$D$343,MATCH($F276,$B$320:$B$343,0)),
INDEX('Input-Allocators'!M$9:M$17,MATCH($F276,'Input-Allocators'!$B$9:$B$17,0)))
)</f>
        <v>0</v>
      </c>
      <c r="Q276" s="14">
        <f>IF($D276=0,0,$D276*
IFERROR(INDEX(Q$320:Q$343,MATCH($F276,$B$320:$B$343,0))/INDEX($D$320:$D$343,MATCH($F276,$B$320:$B$343,0)),
INDEX('Input-Allocators'!N$9:N$17,MATCH($F276,'Input-Allocators'!$B$9:$B$17,0)))
)</f>
        <v>0</v>
      </c>
      <c r="R276" s="14">
        <f>IF($D276=0,0,$D276*
IFERROR(INDEX(R$320:R$343,MATCH($F276,$B$320:$B$343,0))/INDEX($D$320:$D$343,MATCH($F276,$B$320:$B$343,0)),
INDEX('Input-Allocators'!O$9:O$17,MATCH($F276,'Input-Allocators'!$B$9:$B$17,0)))
)</f>
        <v>0</v>
      </c>
    </row>
    <row r="277" spans="1:18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>SUBTOTAL(9,D271:D276)</f>
        <v>20710.294000000002</v>
      </c>
      <c r="E277" s="14">
        <f>IFERROR(IF(D277="",0,IF(D277=0,0,IF(ABS(D277-SUM($G277:$R277))&lt;Check_Limit,0,1))),1)</f>
        <v>0</v>
      </c>
      <c r="G277" s="174">
        <f t="shared" ref="G277:R277" si="58">SUBTOTAL(9,G271:G276)</f>
        <v>141.5585010375564</v>
      </c>
      <c r="H277" s="174">
        <f t="shared" si="58"/>
        <v>1541.3243887792567</v>
      </c>
      <c r="I277" s="174">
        <f t="shared" si="58"/>
        <v>11131.032726259993</v>
      </c>
      <c r="J277" s="174">
        <f t="shared" si="58"/>
        <v>7896.3783839231955</v>
      </c>
      <c r="K277" s="174">
        <f t="shared" si="58"/>
        <v>0</v>
      </c>
      <c r="L277" s="174">
        <f t="shared" si="58"/>
        <v>0</v>
      </c>
      <c r="M277" s="174">
        <f t="shared" si="58"/>
        <v>0</v>
      </c>
      <c r="N277" s="174">
        <f t="shared" si="58"/>
        <v>0</v>
      </c>
      <c r="O277" s="174">
        <f t="shared" si="58"/>
        <v>0</v>
      </c>
      <c r="P277" s="174">
        <f t="shared" si="58"/>
        <v>0</v>
      </c>
      <c r="Q277" s="174">
        <f t="shared" si="58"/>
        <v>0</v>
      </c>
      <c r="R277" s="174">
        <f t="shared" si="58"/>
        <v>0</v>
      </c>
    </row>
    <row r="278" spans="1:18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C278" s="46" t="str">
        <f>IF(ISBLANK('Input-Accounts'!C278),"",'Input-Accounts'!C278)</f>
        <v/>
      </c>
      <c r="D278" s="14"/>
      <c r="E278" s="14">
        <f>IFERROR(IF(D278="",0,IF(D278=0,0,IF(ABS(D278-SUM($G278:$R278))&lt;Check_Limit,0,1))),1)</f>
        <v>0</v>
      </c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1:18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C279" s="46" t="str">
        <f>IF(ISBLANK('Input-Accounts'!C279),"",'Input-Accounts'!C279)</f>
        <v/>
      </c>
      <c r="D279" s="14"/>
      <c r="E279" s="14">
        <f>IFERROR(IF(D279="",0,IF(D279=0,0,IF(ABS(D279-SUM($G279:$R279))&lt;Check_Limit,0,1))),1)</f>
        <v>0</v>
      </c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1:18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>'Input-Accounts'!$D280</f>
        <v>1701</v>
      </c>
      <c r="E280" s="14">
        <f>IFERROR(IF(D280="",0,IF(D280=0,0,IF(ABS(D280-SUM($G280:$R280))&lt;Check_Limit,0,1))),1)</f>
        <v>0</v>
      </c>
      <c r="F280" s="3" t="str">
        <f>IF(D280=0,"-",IF('Input-Accounts'!$E280&lt;&gt;0,'Input-Accounts'!$E280,'Input-Accounts'!$F280))</f>
        <v>INT_PRODPT</v>
      </c>
      <c r="G280" s="14">
        <f>IF($D280=0,0,$D280*
IFERROR(INDEX(G$320:G$343,MATCH($F280,$B$320:$B$343,0))/INDEX($D$320:$D$343,MATCH($F280,$B$320:$B$343,0)),
INDEX('Input-Allocators'!D$9:D$17,MATCH($F280,'Input-Allocators'!$B$9:$B$17,0)))
)</f>
        <v>1701</v>
      </c>
      <c r="H280" s="14">
        <f>IF($D280=0,0,$D280*
IFERROR(INDEX(H$320:H$343,MATCH($F280,$B$320:$B$343,0))/INDEX($D$320:$D$343,MATCH($F280,$B$320:$B$343,0)),
INDEX('Input-Allocators'!E$9:E$17,MATCH($F280,'Input-Allocators'!$B$9:$B$17,0)))
)</f>
        <v>0</v>
      </c>
      <c r="I280" s="14">
        <f>IF($D280=0,0,$D280*
IFERROR(INDEX(I$320:I$343,MATCH($F280,$B$320:$B$343,0))/INDEX($D$320:$D$343,MATCH($F280,$B$320:$B$343,0)),
INDEX('Input-Allocators'!F$9:F$17,MATCH($F280,'Input-Allocators'!$B$9:$B$17,0)))
)</f>
        <v>0</v>
      </c>
      <c r="J280" s="14">
        <f>IF($D280=0,0,$D280*
IFERROR(INDEX(J$320:J$343,MATCH($F280,$B$320:$B$343,0))/INDEX($D$320:$D$343,MATCH($F280,$B$320:$B$343,0)),
INDEX('Input-Allocators'!G$9:G$17,MATCH($F280,'Input-Allocators'!$B$9:$B$17,0)))
)</f>
        <v>0</v>
      </c>
      <c r="K280" s="14">
        <f>IF($D280=0,0,$D280*
IFERROR(INDEX(K$320:K$343,MATCH($F280,$B$320:$B$343,0))/INDEX($D$320:$D$343,MATCH($F280,$B$320:$B$343,0)),
INDEX('Input-Allocators'!H$9:H$17,MATCH($F280,'Input-Allocators'!$B$9:$B$17,0)))
)</f>
        <v>0</v>
      </c>
      <c r="L280" s="14">
        <f>IF($D280=0,0,$D280*
IFERROR(INDEX(L$320:L$343,MATCH($F280,$B$320:$B$343,0))/INDEX($D$320:$D$343,MATCH($F280,$B$320:$B$343,0)),
INDEX('Input-Allocators'!I$9:I$17,MATCH($F280,'Input-Allocators'!$B$9:$B$17,0)))
)</f>
        <v>0</v>
      </c>
      <c r="M280" s="14">
        <f>IF($D280=0,0,$D280*
IFERROR(INDEX(M$320:M$343,MATCH($F280,$B$320:$B$343,0))/INDEX($D$320:$D$343,MATCH($F280,$B$320:$B$343,0)),
INDEX('Input-Allocators'!J$9:J$17,MATCH($F280,'Input-Allocators'!$B$9:$B$17,0)))
)</f>
        <v>0</v>
      </c>
      <c r="N280" s="14">
        <f>IF($D280=0,0,$D280*
IFERROR(INDEX(N$320:N$343,MATCH($F280,$B$320:$B$343,0))/INDEX($D$320:$D$343,MATCH($F280,$B$320:$B$343,0)),
INDEX('Input-Allocators'!K$9:K$17,MATCH($F280,'Input-Allocators'!$B$9:$B$17,0)))
)</f>
        <v>0</v>
      </c>
      <c r="O280" s="14">
        <f>IF($D280=0,0,$D280*
IFERROR(INDEX(O$320:O$343,MATCH($F280,$B$320:$B$343,0))/INDEX($D$320:$D$343,MATCH($F280,$B$320:$B$343,0)),
INDEX('Input-Allocators'!L$9:L$17,MATCH($F280,'Input-Allocators'!$B$9:$B$17,0)))
)</f>
        <v>0</v>
      </c>
      <c r="P280" s="14">
        <f>IF($D280=0,0,$D280*
IFERROR(INDEX(P$320:P$343,MATCH($F280,$B$320:$B$343,0))/INDEX($D$320:$D$343,MATCH($F280,$B$320:$B$343,0)),
INDEX('Input-Allocators'!M$9:M$17,MATCH($F280,'Input-Allocators'!$B$9:$B$17,0)))
)</f>
        <v>0</v>
      </c>
      <c r="Q280" s="14">
        <f>IF($D280=0,0,$D280*
IFERROR(INDEX(Q$320:Q$343,MATCH($F280,$B$320:$B$343,0))/INDEX($D$320:$D$343,MATCH($F280,$B$320:$B$343,0)),
INDEX('Input-Allocators'!N$9:N$17,MATCH($F280,'Input-Allocators'!$B$9:$B$17,0)))
)</f>
        <v>0</v>
      </c>
      <c r="R280" s="14">
        <f>IF($D280=0,0,$D280*
IFERROR(INDEX(R$320:R$343,MATCH($F280,$B$320:$B$343,0))/INDEX($D$320:$D$343,MATCH($F280,$B$320:$B$343,0)),
INDEX('Input-Allocators'!O$9:O$17,MATCH($F280,'Input-Allocators'!$B$9:$B$17,0)))
)</f>
        <v>0</v>
      </c>
    </row>
    <row r="281" spans="1:18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>'Input-Accounts'!$D281</f>
        <v>0</v>
      </c>
      <c r="E281" s="14">
        <f t="shared" ref="E281:E286" si="59">IFERROR(IF(D281="",0,IF(D281=0,0,IF(ABS(D281-SUM($G281:$R281))&lt;Check_Limit,0,1))),1)</f>
        <v>0</v>
      </c>
      <c r="F281" s="3" t="str">
        <f>IF(D281=0,"-",IF('Input-Accounts'!$E281&lt;&gt;0,'Input-Accounts'!$E281,'Input-Accounts'!$F281))</f>
        <v>-</v>
      </c>
      <c r="G281" s="14">
        <f>IF($D281=0,0,$D281*
IFERROR(INDEX(G$320:G$343,MATCH($F281,$B$320:$B$343,0))/INDEX($D$320:$D$343,MATCH($F281,$B$320:$B$343,0)),
INDEX('Input-Allocators'!D$9:D$17,MATCH($F281,'Input-Allocators'!$B$9:$B$17,0)))
)</f>
        <v>0</v>
      </c>
      <c r="H281" s="14">
        <f>IF($D281=0,0,$D281*
IFERROR(INDEX(H$320:H$343,MATCH($F281,$B$320:$B$343,0))/INDEX($D$320:$D$343,MATCH($F281,$B$320:$B$343,0)),
INDEX('Input-Allocators'!E$9:E$17,MATCH($F281,'Input-Allocators'!$B$9:$B$17,0)))
)</f>
        <v>0</v>
      </c>
      <c r="I281" s="14">
        <f>IF($D281=0,0,$D281*
IFERROR(INDEX(I$320:I$343,MATCH($F281,$B$320:$B$343,0))/INDEX($D$320:$D$343,MATCH($F281,$B$320:$B$343,0)),
INDEX('Input-Allocators'!F$9:F$17,MATCH($F281,'Input-Allocators'!$B$9:$B$17,0)))
)</f>
        <v>0</v>
      </c>
      <c r="J281" s="14">
        <f>IF($D281=0,0,$D281*
IFERROR(INDEX(J$320:J$343,MATCH($F281,$B$320:$B$343,0))/INDEX($D$320:$D$343,MATCH($F281,$B$320:$B$343,0)),
INDEX('Input-Allocators'!G$9:G$17,MATCH($F281,'Input-Allocators'!$B$9:$B$17,0)))
)</f>
        <v>0</v>
      </c>
      <c r="K281" s="14">
        <f>IF($D281=0,0,$D281*
IFERROR(INDEX(K$320:K$343,MATCH($F281,$B$320:$B$343,0))/INDEX($D$320:$D$343,MATCH($F281,$B$320:$B$343,0)),
INDEX('Input-Allocators'!H$9:H$17,MATCH($F281,'Input-Allocators'!$B$9:$B$17,0)))
)</f>
        <v>0</v>
      </c>
      <c r="L281" s="14">
        <f>IF($D281=0,0,$D281*
IFERROR(INDEX(L$320:L$343,MATCH($F281,$B$320:$B$343,0))/INDEX($D$320:$D$343,MATCH($F281,$B$320:$B$343,0)),
INDEX('Input-Allocators'!I$9:I$17,MATCH($F281,'Input-Allocators'!$B$9:$B$17,0)))
)</f>
        <v>0</v>
      </c>
      <c r="M281" s="14">
        <f>IF($D281=0,0,$D281*
IFERROR(INDEX(M$320:M$343,MATCH($F281,$B$320:$B$343,0))/INDEX($D$320:$D$343,MATCH($F281,$B$320:$B$343,0)),
INDEX('Input-Allocators'!J$9:J$17,MATCH($F281,'Input-Allocators'!$B$9:$B$17,0)))
)</f>
        <v>0</v>
      </c>
      <c r="N281" s="14">
        <f>IF($D281=0,0,$D281*
IFERROR(INDEX(N$320:N$343,MATCH($F281,$B$320:$B$343,0))/INDEX($D$320:$D$343,MATCH($F281,$B$320:$B$343,0)),
INDEX('Input-Allocators'!K$9:K$17,MATCH($F281,'Input-Allocators'!$B$9:$B$17,0)))
)</f>
        <v>0</v>
      </c>
      <c r="O281" s="14">
        <f>IF($D281=0,0,$D281*
IFERROR(INDEX(O$320:O$343,MATCH($F281,$B$320:$B$343,0))/INDEX($D$320:$D$343,MATCH($F281,$B$320:$B$343,0)),
INDEX('Input-Allocators'!L$9:L$17,MATCH($F281,'Input-Allocators'!$B$9:$B$17,0)))
)</f>
        <v>0</v>
      </c>
      <c r="P281" s="14">
        <f>IF($D281=0,0,$D281*
IFERROR(INDEX(P$320:P$343,MATCH($F281,$B$320:$B$343,0))/INDEX($D$320:$D$343,MATCH($F281,$B$320:$B$343,0)),
INDEX('Input-Allocators'!M$9:M$17,MATCH($F281,'Input-Allocators'!$B$9:$B$17,0)))
)</f>
        <v>0</v>
      </c>
      <c r="Q281" s="14">
        <f>IF($D281=0,0,$D281*
IFERROR(INDEX(Q$320:Q$343,MATCH($F281,$B$320:$B$343,0))/INDEX($D$320:$D$343,MATCH($F281,$B$320:$B$343,0)),
INDEX('Input-Allocators'!N$9:N$17,MATCH($F281,'Input-Allocators'!$B$9:$B$17,0)))
)</f>
        <v>0</v>
      </c>
      <c r="R281" s="14">
        <f>IF($D281=0,0,$D281*
IFERROR(INDEX(R$320:R$343,MATCH($F281,$B$320:$B$343,0))/INDEX($D$320:$D$343,MATCH($F281,$B$320:$B$343,0)),
INDEX('Input-Allocators'!O$9:O$17,MATCH($F281,'Input-Allocators'!$B$9:$B$17,0)))
)</f>
        <v>0</v>
      </c>
    </row>
    <row r="282" spans="1:18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>'Input-Accounts'!$D282</f>
        <v>0</v>
      </c>
      <c r="E282" s="14">
        <f t="shared" si="59"/>
        <v>0</v>
      </c>
      <c r="F282" s="3" t="str">
        <f>IF(D282=0,"-",IF('Input-Accounts'!$E282&lt;&gt;0,'Input-Accounts'!$E282,'Input-Accounts'!$F282))</f>
        <v>-</v>
      </c>
      <c r="G282" s="14">
        <f>IF($D282=0,0,$D282*
IFERROR(INDEX(G$320:G$343,MATCH($F282,$B$320:$B$343,0))/INDEX($D$320:$D$343,MATCH($F282,$B$320:$B$343,0)),
INDEX('Input-Allocators'!D$9:D$17,MATCH($F282,'Input-Allocators'!$B$9:$B$17,0)))
)</f>
        <v>0</v>
      </c>
      <c r="H282" s="14">
        <f>IF($D282=0,0,$D282*
IFERROR(INDEX(H$320:H$343,MATCH($F282,$B$320:$B$343,0))/INDEX($D$320:$D$343,MATCH($F282,$B$320:$B$343,0)),
INDEX('Input-Allocators'!E$9:E$17,MATCH($F282,'Input-Allocators'!$B$9:$B$17,0)))
)</f>
        <v>0</v>
      </c>
      <c r="I282" s="14">
        <f>IF($D282=0,0,$D282*
IFERROR(INDEX(I$320:I$343,MATCH($F282,$B$320:$B$343,0))/INDEX($D$320:$D$343,MATCH($F282,$B$320:$B$343,0)),
INDEX('Input-Allocators'!F$9:F$17,MATCH($F282,'Input-Allocators'!$B$9:$B$17,0)))
)</f>
        <v>0</v>
      </c>
      <c r="J282" s="14">
        <f>IF($D282=0,0,$D282*
IFERROR(INDEX(J$320:J$343,MATCH($F282,$B$320:$B$343,0))/INDEX($D$320:$D$343,MATCH($F282,$B$320:$B$343,0)),
INDEX('Input-Allocators'!G$9:G$17,MATCH($F282,'Input-Allocators'!$B$9:$B$17,0)))
)</f>
        <v>0</v>
      </c>
      <c r="K282" s="14">
        <f>IF($D282=0,0,$D282*
IFERROR(INDEX(K$320:K$343,MATCH($F282,$B$320:$B$343,0))/INDEX($D$320:$D$343,MATCH($F282,$B$320:$B$343,0)),
INDEX('Input-Allocators'!H$9:H$17,MATCH($F282,'Input-Allocators'!$B$9:$B$17,0)))
)</f>
        <v>0</v>
      </c>
      <c r="L282" s="14">
        <f>IF($D282=0,0,$D282*
IFERROR(INDEX(L$320:L$343,MATCH($F282,$B$320:$B$343,0))/INDEX($D$320:$D$343,MATCH($F282,$B$320:$B$343,0)),
INDEX('Input-Allocators'!I$9:I$17,MATCH($F282,'Input-Allocators'!$B$9:$B$17,0)))
)</f>
        <v>0</v>
      </c>
      <c r="M282" s="14">
        <f>IF($D282=0,0,$D282*
IFERROR(INDEX(M$320:M$343,MATCH($F282,$B$320:$B$343,0))/INDEX($D$320:$D$343,MATCH($F282,$B$320:$B$343,0)),
INDEX('Input-Allocators'!J$9:J$17,MATCH($F282,'Input-Allocators'!$B$9:$B$17,0)))
)</f>
        <v>0</v>
      </c>
      <c r="N282" s="14">
        <f>IF($D282=0,0,$D282*
IFERROR(INDEX(N$320:N$343,MATCH($F282,$B$320:$B$343,0))/INDEX($D$320:$D$343,MATCH($F282,$B$320:$B$343,0)),
INDEX('Input-Allocators'!K$9:K$17,MATCH($F282,'Input-Allocators'!$B$9:$B$17,0)))
)</f>
        <v>0</v>
      </c>
      <c r="O282" s="14">
        <f>IF($D282=0,0,$D282*
IFERROR(INDEX(O$320:O$343,MATCH($F282,$B$320:$B$343,0))/INDEX($D$320:$D$343,MATCH($F282,$B$320:$B$343,0)),
INDEX('Input-Allocators'!L$9:L$17,MATCH($F282,'Input-Allocators'!$B$9:$B$17,0)))
)</f>
        <v>0</v>
      </c>
      <c r="P282" s="14">
        <f>IF($D282=0,0,$D282*
IFERROR(INDEX(P$320:P$343,MATCH($F282,$B$320:$B$343,0))/INDEX($D$320:$D$343,MATCH($F282,$B$320:$B$343,0)),
INDEX('Input-Allocators'!M$9:M$17,MATCH($F282,'Input-Allocators'!$B$9:$B$17,0)))
)</f>
        <v>0</v>
      </c>
      <c r="Q282" s="14">
        <f>IF($D282=0,0,$D282*
IFERROR(INDEX(Q$320:Q$343,MATCH($F282,$B$320:$B$343,0))/INDEX($D$320:$D$343,MATCH($F282,$B$320:$B$343,0)),
INDEX('Input-Allocators'!N$9:N$17,MATCH($F282,'Input-Allocators'!$B$9:$B$17,0)))
)</f>
        <v>0</v>
      </c>
      <c r="R282" s="14">
        <f>IF($D282=0,0,$D282*
IFERROR(INDEX(R$320:R$343,MATCH($F282,$B$320:$B$343,0))/INDEX($D$320:$D$343,MATCH($F282,$B$320:$B$343,0)),
INDEX('Input-Allocators'!O$9:O$17,MATCH($F282,'Input-Allocators'!$B$9:$B$17,0)))
)</f>
        <v>0</v>
      </c>
    </row>
    <row r="283" spans="1:18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>'Input-Accounts'!$D283</f>
        <v>0</v>
      </c>
      <c r="E283" s="14">
        <f t="shared" si="59"/>
        <v>0</v>
      </c>
      <c r="F283" s="3" t="str">
        <f>IF(D283=0,"-",IF('Input-Accounts'!$E283&lt;&gt;0,'Input-Accounts'!$E283,'Input-Accounts'!$F283))</f>
        <v>-</v>
      </c>
      <c r="G283" s="14">
        <f>IF($D283=0,0,$D283*
IFERROR(INDEX(G$320:G$343,MATCH($F283,$B$320:$B$343,0))/INDEX($D$320:$D$343,MATCH($F283,$B$320:$B$343,0)),
INDEX('Input-Allocators'!D$9:D$17,MATCH($F283,'Input-Allocators'!$B$9:$B$17,0)))
)</f>
        <v>0</v>
      </c>
      <c r="H283" s="14">
        <f>IF($D283=0,0,$D283*
IFERROR(INDEX(H$320:H$343,MATCH($F283,$B$320:$B$343,0))/INDEX($D$320:$D$343,MATCH($F283,$B$320:$B$343,0)),
INDEX('Input-Allocators'!E$9:E$17,MATCH($F283,'Input-Allocators'!$B$9:$B$17,0)))
)</f>
        <v>0</v>
      </c>
      <c r="I283" s="14">
        <f>IF($D283=0,0,$D283*
IFERROR(INDEX(I$320:I$343,MATCH($F283,$B$320:$B$343,0))/INDEX($D$320:$D$343,MATCH($F283,$B$320:$B$343,0)),
INDEX('Input-Allocators'!F$9:F$17,MATCH($F283,'Input-Allocators'!$B$9:$B$17,0)))
)</f>
        <v>0</v>
      </c>
      <c r="J283" s="14">
        <f>IF($D283=0,0,$D283*
IFERROR(INDEX(J$320:J$343,MATCH($F283,$B$320:$B$343,0))/INDEX($D$320:$D$343,MATCH($F283,$B$320:$B$343,0)),
INDEX('Input-Allocators'!G$9:G$17,MATCH($F283,'Input-Allocators'!$B$9:$B$17,0)))
)</f>
        <v>0</v>
      </c>
      <c r="K283" s="14">
        <f>IF($D283=0,0,$D283*
IFERROR(INDEX(K$320:K$343,MATCH($F283,$B$320:$B$343,0))/INDEX($D$320:$D$343,MATCH($F283,$B$320:$B$343,0)),
INDEX('Input-Allocators'!H$9:H$17,MATCH($F283,'Input-Allocators'!$B$9:$B$17,0)))
)</f>
        <v>0</v>
      </c>
      <c r="L283" s="14">
        <f>IF($D283=0,0,$D283*
IFERROR(INDEX(L$320:L$343,MATCH($F283,$B$320:$B$343,0))/INDEX($D$320:$D$343,MATCH($F283,$B$320:$B$343,0)),
INDEX('Input-Allocators'!I$9:I$17,MATCH($F283,'Input-Allocators'!$B$9:$B$17,0)))
)</f>
        <v>0</v>
      </c>
      <c r="M283" s="14">
        <f>IF($D283=0,0,$D283*
IFERROR(INDEX(M$320:M$343,MATCH($F283,$B$320:$B$343,0))/INDEX($D$320:$D$343,MATCH($F283,$B$320:$B$343,0)),
INDEX('Input-Allocators'!J$9:J$17,MATCH($F283,'Input-Allocators'!$B$9:$B$17,0)))
)</f>
        <v>0</v>
      </c>
      <c r="N283" s="14">
        <f>IF($D283=0,0,$D283*
IFERROR(INDEX(N$320:N$343,MATCH($F283,$B$320:$B$343,0))/INDEX($D$320:$D$343,MATCH($F283,$B$320:$B$343,0)),
INDEX('Input-Allocators'!K$9:K$17,MATCH($F283,'Input-Allocators'!$B$9:$B$17,0)))
)</f>
        <v>0</v>
      </c>
      <c r="O283" s="14">
        <f>IF($D283=0,0,$D283*
IFERROR(INDEX(O$320:O$343,MATCH($F283,$B$320:$B$343,0))/INDEX($D$320:$D$343,MATCH($F283,$B$320:$B$343,0)),
INDEX('Input-Allocators'!L$9:L$17,MATCH($F283,'Input-Allocators'!$B$9:$B$17,0)))
)</f>
        <v>0</v>
      </c>
      <c r="P283" s="14">
        <f>IF($D283=0,0,$D283*
IFERROR(INDEX(P$320:P$343,MATCH($F283,$B$320:$B$343,0))/INDEX($D$320:$D$343,MATCH($F283,$B$320:$B$343,0)),
INDEX('Input-Allocators'!M$9:M$17,MATCH($F283,'Input-Allocators'!$B$9:$B$17,0)))
)</f>
        <v>0</v>
      </c>
      <c r="Q283" s="14">
        <f>IF($D283=0,0,$D283*
IFERROR(INDEX(Q$320:Q$343,MATCH($F283,$B$320:$B$343,0))/INDEX($D$320:$D$343,MATCH($F283,$B$320:$B$343,0)),
INDEX('Input-Allocators'!N$9:N$17,MATCH($F283,'Input-Allocators'!$B$9:$B$17,0)))
)</f>
        <v>0</v>
      </c>
      <c r="R283" s="14">
        <f>IF($D283=0,0,$D283*
IFERROR(INDEX(R$320:R$343,MATCH($F283,$B$320:$B$343,0))/INDEX($D$320:$D$343,MATCH($F283,$B$320:$B$343,0)),
INDEX('Input-Allocators'!O$9:O$17,MATCH($F283,'Input-Allocators'!$B$9:$B$17,0)))
)</f>
        <v>0</v>
      </c>
    </row>
    <row r="284" spans="1:18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>'Input-Accounts'!$D284</f>
        <v>0</v>
      </c>
      <c r="E284" s="14">
        <f t="shared" si="59"/>
        <v>0</v>
      </c>
      <c r="F284" s="3" t="str">
        <f>IF(D284=0,"-",IF('Input-Accounts'!$E284&lt;&gt;0,'Input-Accounts'!$E284,'Input-Accounts'!$F284))</f>
        <v>-</v>
      </c>
      <c r="G284" s="14">
        <f>IF($D284=0,0,$D284*
IFERROR(INDEX(G$320:G$343,MATCH($F284,$B$320:$B$343,0))/INDEX($D$320:$D$343,MATCH($F284,$B$320:$B$343,0)),
INDEX('Input-Allocators'!D$9:D$17,MATCH($F284,'Input-Allocators'!$B$9:$B$17,0)))
)</f>
        <v>0</v>
      </c>
      <c r="H284" s="14">
        <f>IF($D284=0,0,$D284*
IFERROR(INDEX(H$320:H$343,MATCH($F284,$B$320:$B$343,0))/INDEX($D$320:$D$343,MATCH($F284,$B$320:$B$343,0)),
INDEX('Input-Allocators'!E$9:E$17,MATCH($F284,'Input-Allocators'!$B$9:$B$17,0)))
)</f>
        <v>0</v>
      </c>
      <c r="I284" s="14">
        <f>IF($D284=0,0,$D284*
IFERROR(INDEX(I$320:I$343,MATCH($F284,$B$320:$B$343,0))/INDEX($D$320:$D$343,MATCH($F284,$B$320:$B$343,0)),
INDEX('Input-Allocators'!F$9:F$17,MATCH($F284,'Input-Allocators'!$B$9:$B$17,0)))
)</f>
        <v>0</v>
      </c>
      <c r="J284" s="14">
        <f>IF($D284=0,0,$D284*
IFERROR(INDEX(J$320:J$343,MATCH($F284,$B$320:$B$343,0))/INDEX($D$320:$D$343,MATCH($F284,$B$320:$B$343,0)),
INDEX('Input-Allocators'!G$9:G$17,MATCH($F284,'Input-Allocators'!$B$9:$B$17,0)))
)</f>
        <v>0</v>
      </c>
      <c r="K284" s="14">
        <f>IF($D284=0,0,$D284*
IFERROR(INDEX(K$320:K$343,MATCH($F284,$B$320:$B$343,0))/INDEX($D$320:$D$343,MATCH($F284,$B$320:$B$343,0)),
INDEX('Input-Allocators'!H$9:H$17,MATCH($F284,'Input-Allocators'!$B$9:$B$17,0)))
)</f>
        <v>0</v>
      </c>
      <c r="L284" s="14">
        <f>IF($D284=0,0,$D284*
IFERROR(INDEX(L$320:L$343,MATCH($F284,$B$320:$B$343,0))/INDEX($D$320:$D$343,MATCH($F284,$B$320:$B$343,0)),
INDEX('Input-Allocators'!I$9:I$17,MATCH($F284,'Input-Allocators'!$B$9:$B$17,0)))
)</f>
        <v>0</v>
      </c>
      <c r="M284" s="14">
        <f>IF($D284=0,0,$D284*
IFERROR(INDEX(M$320:M$343,MATCH($F284,$B$320:$B$343,0))/INDEX($D$320:$D$343,MATCH($F284,$B$320:$B$343,0)),
INDEX('Input-Allocators'!J$9:J$17,MATCH($F284,'Input-Allocators'!$B$9:$B$17,0)))
)</f>
        <v>0</v>
      </c>
      <c r="N284" s="14">
        <f>IF($D284=0,0,$D284*
IFERROR(INDEX(N$320:N$343,MATCH($F284,$B$320:$B$343,0))/INDEX($D$320:$D$343,MATCH($F284,$B$320:$B$343,0)),
INDEX('Input-Allocators'!K$9:K$17,MATCH($F284,'Input-Allocators'!$B$9:$B$17,0)))
)</f>
        <v>0</v>
      </c>
      <c r="O284" s="14">
        <f>IF($D284=0,0,$D284*
IFERROR(INDEX(O$320:O$343,MATCH($F284,$B$320:$B$343,0))/INDEX($D$320:$D$343,MATCH($F284,$B$320:$B$343,0)),
INDEX('Input-Allocators'!L$9:L$17,MATCH($F284,'Input-Allocators'!$B$9:$B$17,0)))
)</f>
        <v>0</v>
      </c>
      <c r="P284" s="14">
        <f>IF($D284=0,0,$D284*
IFERROR(INDEX(P$320:P$343,MATCH($F284,$B$320:$B$343,0))/INDEX($D$320:$D$343,MATCH($F284,$B$320:$B$343,0)),
INDEX('Input-Allocators'!M$9:M$17,MATCH($F284,'Input-Allocators'!$B$9:$B$17,0)))
)</f>
        <v>0</v>
      </c>
      <c r="Q284" s="14">
        <f>IF($D284=0,0,$D284*
IFERROR(INDEX(Q$320:Q$343,MATCH($F284,$B$320:$B$343,0))/INDEX($D$320:$D$343,MATCH($F284,$B$320:$B$343,0)),
INDEX('Input-Allocators'!N$9:N$17,MATCH($F284,'Input-Allocators'!$B$9:$B$17,0)))
)</f>
        <v>0</v>
      </c>
      <c r="R284" s="14">
        <f>IF($D284=0,0,$D284*
IFERROR(INDEX(R$320:R$343,MATCH($F284,$B$320:$B$343,0))/INDEX($D$320:$D$343,MATCH($F284,$B$320:$B$343,0)),
INDEX('Input-Allocators'!O$9:O$17,MATCH($F284,'Input-Allocators'!$B$9:$B$17,0)))
)</f>
        <v>0</v>
      </c>
    </row>
    <row r="285" spans="1:18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>'Input-Accounts'!$D285</f>
        <v>0</v>
      </c>
      <c r="E285" s="14">
        <f t="shared" si="59"/>
        <v>0</v>
      </c>
      <c r="F285" s="3" t="str">
        <f>IF(D285=0,"-",IF('Input-Accounts'!$E285&lt;&gt;0,'Input-Accounts'!$E285,'Input-Accounts'!$F285))</f>
        <v>-</v>
      </c>
      <c r="G285" s="14">
        <f>IF($D285=0,0,$D285*
IFERROR(INDEX(G$320:G$343,MATCH($F285,$B$320:$B$343,0))/INDEX($D$320:$D$343,MATCH($F285,$B$320:$B$343,0)),
INDEX('Input-Allocators'!D$9:D$17,MATCH($F285,'Input-Allocators'!$B$9:$B$17,0)))
)</f>
        <v>0</v>
      </c>
      <c r="H285" s="14">
        <f>IF($D285=0,0,$D285*
IFERROR(INDEX(H$320:H$343,MATCH($F285,$B$320:$B$343,0))/INDEX($D$320:$D$343,MATCH($F285,$B$320:$B$343,0)),
INDEX('Input-Allocators'!E$9:E$17,MATCH($F285,'Input-Allocators'!$B$9:$B$17,0)))
)</f>
        <v>0</v>
      </c>
      <c r="I285" s="14">
        <f>IF($D285=0,0,$D285*
IFERROR(INDEX(I$320:I$343,MATCH($F285,$B$320:$B$343,0))/INDEX($D$320:$D$343,MATCH($F285,$B$320:$B$343,0)),
INDEX('Input-Allocators'!F$9:F$17,MATCH($F285,'Input-Allocators'!$B$9:$B$17,0)))
)</f>
        <v>0</v>
      </c>
      <c r="J285" s="14">
        <f>IF($D285=0,0,$D285*
IFERROR(INDEX(J$320:J$343,MATCH($F285,$B$320:$B$343,0))/INDEX($D$320:$D$343,MATCH($F285,$B$320:$B$343,0)),
INDEX('Input-Allocators'!G$9:G$17,MATCH($F285,'Input-Allocators'!$B$9:$B$17,0)))
)</f>
        <v>0</v>
      </c>
      <c r="K285" s="14">
        <f>IF($D285=0,0,$D285*
IFERROR(INDEX(K$320:K$343,MATCH($F285,$B$320:$B$343,0))/INDEX($D$320:$D$343,MATCH($F285,$B$320:$B$343,0)),
INDEX('Input-Allocators'!H$9:H$17,MATCH($F285,'Input-Allocators'!$B$9:$B$17,0)))
)</f>
        <v>0</v>
      </c>
      <c r="L285" s="14">
        <f>IF($D285=0,0,$D285*
IFERROR(INDEX(L$320:L$343,MATCH($F285,$B$320:$B$343,0))/INDEX($D$320:$D$343,MATCH($F285,$B$320:$B$343,0)),
INDEX('Input-Allocators'!I$9:I$17,MATCH($F285,'Input-Allocators'!$B$9:$B$17,0)))
)</f>
        <v>0</v>
      </c>
      <c r="M285" s="14">
        <f>IF($D285=0,0,$D285*
IFERROR(INDEX(M$320:M$343,MATCH($F285,$B$320:$B$343,0))/INDEX($D$320:$D$343,MATCH($F285,$B$320:$B$343,0)),
INDEX('Input-Allocators'!J$9:J$17,MATCH($F285,'Input-Allocators'!$B$9:$B$17,0)))
)</f>
        <v>0</v>
      </c>
      <c r="N285" s="14">
        <f>IF($D285=0,0,$D285*
IFERROR(INDEX(N$320:N$343,MATCH($F285,$B$320:$B$343,0))/INDEX($D$320:$D$343,MATCH($F285,$B$320:$B$343,0)),
INDEX('Input-Allocators'!K$9:K$17,MATCH($F285,'Input-Allocators'!$B$9:$B$17,0)))
)</f>
        <v>0</v>
      </c>
      <c r="O285" s="14">
        <f>IF($D285=0,0,$D285*
IFERROR(INDEX(O$320:O$343,MATCH($F285,$B$320:$B$343,0))/INDEX($D$320:$D$343,MATCH($F285,$B$320:$B$343,0)),
INDEX('Input-Allocators'!L$9:L$17,MATCH($F285,'Input-Allocators'!$B$9:$B$17,0)))
)</f>
        <v>0</v>
      </c>
      <c r="P285" s="14">
        <f>IF($D285=0,0,$D285*
IFERROR(INDEX(P$320:P$343,MATCH($F285,$B$320:$B$343,0))/INDEX($D$320:$D$343,MATCH($F285,$B$320:$B$343,0)),
INDEX('Input-Allocators'!M$9:M$17,MATCH($F285,'Input-Allocators'!$B$9:$B$17,0)))
)</f>
        <v>0</v>
      </c>
      <c r="Q285" s="14">
        <f>IF($D285=0,0,$D285*
IFERROR(INDEX(Q$320:Q$343,MATCH($F285,$B$320:$B$343,0))/INDEX($D$320:$D$343,MATCH($F285,$B$320:$B$343,0)),
INDEX('Input-Allocators'!N$9:N$17,MATCH($F285,'Input-Allocators'!$B$9:$B$17,0)))
)</f>
        <v>0</v>
      </c>
      <c r="R285" s="14">
        <f>IF($D285=0,0,$D285*
IFERROR(INDEX(R$320:R$343,MATCH($F285,$B$320:$B$343,0))/INDEX($D$320:$D$343,MATCH($F285,$B$320:$B$343,0)),
INDEX('Input-Allocators'!O$9:O$17,MATCH($F285,'Input-Allocators'!$B$9:$B$17,0)))
)</f>
        <v>0</v>
      </c>
    </row>
    <row r="286" spans="1:18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>'Input-Accounts'!$D286</f>
        <v>0</v>
      </c>
      <c r="E286" s="14">
        <f t="shared" si="59"/>
        <v>0</v>
      </c>
      <c r="F286" s="3" t="str">
        <f>IF(D286=0,"-",IF('Input-Accounts'!$E286&lt;&gt;0,'Input-Accounts'!$E286,'Input-Accounts'!$F286))</f>
        <v>-</v>
      </c>
      <c r="G286" s="14">
        <f>IF($D286=0,0,$D286*
IFERROR(INDEX(G$320:G$343,MATCH($F286,$B$320:$B$343,0))/INDEX($D$320:$D$343,MATCH($F286,$B$320:$B$343,0)),
INDEX('Input-Allocators'!D$9:D$17,MATCH($F286,'Input-Allocators'!$B$9:$B$17,0)))
)</f>
        <v>0</v>
      </c>
      <c r="H286" s="14">
        <f>IF($D286=0,0,$D286*
IFERROR(INDEX(H$320:H$343,MATCH($F286,$B$320:$B$343,0))/INDEX($D$320:$D$343,MATCH($F286,$B$320:$B$343,0)),
INDEX('Input-Allocators'!E$9:E$17,MATCH($F286,'Input-Allocators'!$B$9:$B$17,0)))
)</f>
        <v>0</v>
      </c>
      <c r="I286" s="14">
        <f>IF($D286=0,0,$D286*
IFERROR(INDEX(I$320:I$343,MATCH($F286,$B$320:$B$343,0))/INDEX($D$320:$D$343,MATCH($F286,$B$320:$B$343,0)),
INDEX('Input-Allocators'!F$9:F$17,MATCH($F286,'Input-Allocators'!$B$9:$B$17,0)))
)</f>
        <v>0</v>
      </c>
      <c r="J286" s="14">
        <f>IF($D286=0,0,$D286*
IFERROR(INDEX(J$320:J$343,MATCH($F286,$B$320:$B$343,0))/INDEX($D$320:$D$343,MATCH($F286,$B$320:$B$343,0)),
INDEX('Input-Allocators'!G$9:G$17,MATCH($F286,'Input-Allocators'!$B$9:$B$17,0)))
)</f>
        <v>0</v>
      </c>
      <c r="K286" s="14">
        <f>IF($D286=0,0,$D286*
IFERROR(INDEX(K$320:K$343,MATCH($F286,$B$320:$B$343,0))/INDEX($D$320:$D$343,MATCH($F286,$B$320:$B$343,0)),
INDEX('Input-Allocators'!H$9:H$17,MATCH($F286,'Input-Allocators'!$B$9:$B$17,0)))
)</f>
        <v>0</v>
      </c>
      <c r="L286" s="14">
        <f>IF($D286=0,0,$D286*
IFERROR(INDEX(L$320:L$343,MATCH($F286,$B$320:$B$343,0))/INDEX($D$320:$D$343,MATCH($F286,$B$320:$B$343,0)),
INDEX('Input-Allocators'!I$9:I$17,MATCH($F286,'Input-Allocators'!$B$9:$B$17,0)))
)</f>
        <v>0</v>
      </c>
      <c r="M286" s="14">
        <f>IF($D286=0,0,$D286*
IFERROR(INDEX(M$320:M$343,MATCH($F286,$B$320:$B$343,0))/INDEX($D$320:$D$343,MATCH($F286,$B$320:$B$343,0)),
INDEX('Input-Allocators'!J$9:J$17,MATCH($F286,'Input-Allocators'!$B$9:$B$17,0)))
)</f>
        <v>0</v>
      </c>
      <c r="N286" s="14">
        <f>IF($D286=0,0,$D286*
IFERROR(INDEX(N$320:N$343,MATCH($F286,$B$320:$B$343,0))/INDEX($D$320:$D$343,MATCH($F286,$B$320:$B$343,0)),
INDEX('Input-Allocators'!K$9:K$17,MATCH($F286,'Input-Allocators'!$B$9:$B$17,0)))
)</f>
        <v>0</v>
      </c>
      <c r="O286" s="14">
        <f>IF($D286=0,0,$D286*
IFERROR(INDEX(O$320:O$343,MATCH($F286,$B$320:$B$343,0))/INDEX($D$320:$D$343,MATCH($F286,$B$320:$B$343,0)),
INDEX('Input-Allocators'!L$9:L$17,MATCH($F286,'Input-Allocators'!$B$9:$B$17,0)))
)</f>
        <v>0</v>
      </c>
      <c r="P286" s="14">
        <f>IF($D286=0,0,$D286*
IFERROR(INDEX(P$320:P$343,MATCH($F286,$B$320:$B$343,0))/INDEX($D$320:$D$343,MATCH($F286,$B$320:$B$343,0)),
INDEX('Input-Allocators'!M$9:M$17,MATCH($F286,'Input-Allocators'!$B$9:$B$17,0)))
)</f>
        <v>0</v>
      </c>
      <c r="Q286" s="14">
        <f>IF($D286=0,0,$D286*
IFERROR(INDEX(Q$320:Q$343,MATCH($F286,$B$320:$B$343,0))/INDEX($D$320:$D$343,MATCH($F286,$B$320:$B$343,0)),
INDEX('Input-Allocators'!N$9:N$17,MATCH($F286,'Input-Allocators'!$B$9:$B$17,0)))
)</f>
        <v>0</v>
      </c>
      <c r="R286" s="14">
        <f>IF($D286=0,0,$D286*
IFERROR(INDEX(R$320:R$343,MATCH($F286,$B$320:$B$343,0))/INDEX($D$320:$D$343,MATCH($F286,$B$320:$B$343,0)),
INDEX('Input-Allocators'!O$9:O$17,MATCH($F286,'Input-Allocators'!$B$9:$B$17,0)))
)</f>
        <v>0</v>
      </c>
    </row>
    <row r="287" spans="1:18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>SUBTOTAL(9,D280:D286)</f>
        <v>1701</v>
      </c>
      <c r="E287" s="14">
        <f>IFERROR(IF(D287="",0,IF(D287=0,0,IF(ABS(D287-SUM($G287:$R287))&lt;Check_Limit,0,1))),1)</f>
        <v>0</v>
      </c>
      <c r="G287" s="174">
        <f t="shared" ref="G287:R287" si="60">SUBTOTAL(9,G280:G286)</f>
        <v>1701</v>
      </c>
      <c r="H287" s="174">
        <f t="shared" si="60"/>
        <v>0</v>
      </c>
      <c r="I287" s="174">
        <f t="shared" si="60"/>
        <v>0</v>
      </c>
      <c r="J287" s="174">
        <f t="shared" si="60"/>
        <v>0</v>
      </c>
      <c r="K287" s="174">
        <f t="shared" si="60"/>
        <v>0</v>
      </c>
      <c r="L287" s="174">
        <f t="shared" si="60"/>
        <v>0</v>
      </c>
      <c r="M287" s="174">
        <f t="shared" si="60"/>
        <v>0</v>
      </c>
      <c r="N287" s="174">
        <f t="shared" si="60"/>
        <v>0</v>
      </c>
      <c r="O287" s="174">
        <f t="shared" si="60"/>
        <v>0</v>
      </c>
      <c r="P287" s="174">
        <f t="shared" si="60"/>
        <v>0</v>
      </c>
      <c r="Q287" s="174">
        <f t="shared" si="60"/>
        <v>0</v>
      </c>
      <c r="R287" s="174">
        <f t="shared" si="60"/>
        <v>0</v>
      </c>
    </row>
    <row r="288" spans="1:18" outlineLevel="1">
      <c r="A288" s="46" t="str">
        <f>IF(ISBLANK('Input-Accounts'!A288),"",'Input-Accounts'!A288)</f>
        <v/>
      </c>
      <c r="D288" s="14"/>
      <c r="E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1:18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75">
        <f>SUBTOTAL(9,D271:D288)</f>
        <v>22411.294000000002</v>
      </c>
      <c r="E289" s="14">
        <f t="shared" ref="E289:E317" si="61">IFERROR(IF(D289="",0,IF(D289=0,0,IF(ABS(D289-SUM($G289:$R289))&lt;Check_Limit,0,1))),1)</f>
        <v>0</v>
      </c>
      <c r="G289" s="175">
        <f t="shared" ref="G289:R289" si="62">SUBTOTAL(9,G271:G288)</f>
        <v>1842.5585010375564</v>
      </c>
      <c r="H289" s="175">
        <f t="shared" si="62"/>
        <v>1541.3243887792567</v>
      </c>
      <c r="I289" s="175">
        <f t="shared" si="62"/>
        <v>11131.032726259993</v>
      </c>
      <c r="J289" s="175">
        <f t="shared" si="62"/>
        <v>7896.3783839231955</v>
      </c>
      <c r="K289" s="175">
        <f t="shared" si="62"/>
        <v>0</v>
      </c>
      <c r="L289" s="175">
        <f t="shared" si="62"/>
        <v>0</v>
      </c>
      <c r="M289" s="175">
        <f t="shared" si="62"/>
        <v>0</v>
      </c>
      <c r="N289" s="175">
        <f t="shared" si="62"/>
        <v>0</v>
      </c>
      <c r="O289" s="175">
        <f t="shared" si="62"/>
        <v>0</v>
      </c>
      <c r="P289" s="175">
        <f t="shared" si="62"/>
        <v>0</v>
      </c>
      <c r="Q289" s="175">
        <f t="shared" si="62"/>
        <v>0</v>
      </c>
      <c r="R289" s="175">
        <f t="shared" si="62"/>
        <v>0</v>
      </c>
    </row>
    <row r="290" spans="1:18">
      <c r="A290" s="46" t="str">
        <f>IF(ISBLANK('Input-Accounts'!A290),"",'Input-Accounts'!A290)</f>
        <v/>
      </c>
      <c r="B290" t="str">
        <f>IF(ISBLANK('Input-Accounts'!B290),"",'Input-Accounts'!B290)</f>
        <v/>
      </c>
      <c r="C290" s="46" t="str">
        <f>IF(ISBLANK('Input-Accounts'!C290),"",'Input-Accounts'!C290)</f>
        <v/>
      </c>
      <c r="D290" s="14"/>
      <c r="E290" s="14">
        <f t="shared" si="61"/>
        <v>0</v>
      </c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1:18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C291" s="46" t="str">
        <f>IF(ISBLANK('Input-Accounts'!C291),"",'Input-Accounts'!C291)</f>
        <v/>
      </c>
      <c r="D291" s="14"/>
      <c r="E291" s="14">
        <f t="shared" si="61"/>
        <v>0</v>
      </c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1:18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C292" s="46" t="str">
        <f>IF(ISBLANK('Input-Accounts'!C292),"",'Input-Accounts'!C292)</f>
        <v/>
      </c>
      <c r="D292" s="14"/>
      <c r="E292" s="14">
        <f t="shared" si="61"/>
        <v>0</v>
      </c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1:18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>'Input-Accounts'!$D293</f>
        <v>75</v>
      </c>
      <c r="E293" s="14">
        <f t="shared" si="61"/>
        <v>0</v>
      </c>
      <c r="F293" s="3" t="str">
        <f>IF(D293=0,"-",IF('Input-Accounts'!$E293&lt;&gt;0,'Input-Accounts'!$E293,'Input-Accounts'!$F293))</f>
        <v>INT_TOTPLT</v>
      </c>
      <c r="G293" s="14">
        <f>IF($D293=0,0,$D293*
IFERROR(INDEX(G$320:G$343,MATCH($F293,$B$320:$B$343,0))/INDEX($D$320:$D$343,MATCH($F293,$B$320:$B$343,0)),
INDEX('Input-Allocators'!D$9:D$17,MATCH($F293,'Input-Allocators'!$B$9:$B$17,0)))
)</f>
        <v>0.39330131626988601</v>
      </c>
      <c r="H293" s="14">
        <f>IF($D293=0,0,$D293*
IFERROR(INDEX(H$320:H$343,MATCH($F293,$B$320:$B$343,0))/INDEX($D$320:$D$343,MATCH($F293,$B$320:$B$343,0)),
INDEX('Input-Allocators'!E$9:E$17,MATCH($F293,'Input-Allocators'!$B$9:$B$17,0)))
)</f>
        <v>7.2138584374628723</v>
      </c>
      <c r="I293" s="14">
        <f>IF($D293=0,0,$D293*
IFERROR(INDEX(I$320:I$343,MATCH($F293,$B$320:$B$343,0))/INDEX($D$320:$D$343,MATCH($F293,$B$320:$B$343,0)),
INDEX('Input-Allocators'!F$9:F$17,MATCH($F293,'Input-Allocators'!$B$9:$B$17,0)))
)</f>
        <v>39.621412040493553</v>
      </c>
      <c r="J293" s="14">
        <f>IF($D293=0,0,$D293*
IFERROR(INDEX(J$320:J$343,MATCH($F293,$B$320:$B$343,0))/INDEX($D$320:$D$343,MATCH($F293,$B$320:$B$343,0)),
INDEX('Input-Allocators'!G$9:G$17,MATCH($F293,'Input-Allocators'!$B$9:$B$17,0)))
)</f>
        <v>27.771428205773706</v>
      </c>
      <c r="K293" s="14">
        <f>IF($D293=0,0,$D293*
IFERROR(INDEX(K$320:K$343,MATCH($F293,$B$320:$B$343,0))/INDEX($D$320:$D$343,MATCH($F293,$B$320:$B$343,0)),
INDEX('Input-Allocators'!H$9:H$17,MATCH($F293,'Input-Allocators'!$B$9:$B$17,0)))
)</f>
        <v>0</v>
      </c>
      <c r="L293" s="14">
        <f>IF($D293=0,0,$D293*
IFERROR(INDEX(L$320:L$343,MATCH($F293,$B$320:$B$343,0))/INDEX($D$320:$D$343,MATCH($F293,$B$320:$B$343,0)),
INDEX('Input-Allocators'!I$9:I$17,MATCH($F293,'Input-Allocators'!$B$9:$B$17,0)))
)</f>
        <v>0</v>
      </c>
      <c r="M293" s="14">
        <f>IF($D293=0,0,$D293*
IFERROR(INDEX(M$320:M$343,MATCH($F293,$B$320:$B$343,0))/INDEX($D$320:$D$343,MATCH($F293,$B$320:$B$343,0)),
INDEX('Input-Allocators'!J$9:J$17,MATCH($F293,'Input-Allocators'!$B$9:$B$17,0)))
)</f>
        <v>0</v>
      </c>
      <c r="N293" s="14">
        <f>IF($D293=0,0,$D293*
IFERROR(INDEX(N$320:N$343,MATCH($F293,$B$320:$B$343,0))/INDEX($D$320:$D$343,MATCH($F293,$B$320:$B$343,0)),
INDEX('Input-Allocators'!K$9:K$17,MATCH($F293,'Input-Allocators'!$B$9:$B$17,0)))
)</f>
        <v>0</v>
      </c>
      <c r="O293" s="14">
        <f>IF($D293=0,0,$D293*
IFERROR(INDEX(O$320:O$343,MATCH($F293,$B$320:$B$343,0))/INDEX($D$320:$D$343,MATCH($F293,$B$320:$B$343,0)),
INDEX('Input-Allocators'!L$9:L$17,MATCH($F293,'Input-Allocators'!$B$9:$B$17,0)))
)</f>
        <v>0</v>
      </c>
      <c r="P293" s="14">
        <f>IF($D293=0,0,$D293*
IFERROR(INDEX(P$320:P$343,MATCH($F293,$B$320:$B$343,0))/INDEX($D$320:$D$343,MATCH($F293,$B$320:$B$343,0)),
INDEX('Input-Allocators'!M$9:M$17,MATCH($F293,'Input-Allocators'!$B$9:$B$17,0)))
)</f>
        <v>0</v>
      </c>
      <c r="Q293" s="14">
        <f>IF($D293=0,0,$D293*
IFERROR(INDEX(Q$320:Q$343,MATCH($F293,$B$320:$B$343,0))/INDEX($D$320:$D$343,MATCH($F293,$B$320:$B$343,0)),
INDEX('Input-Allocators'!N$9:N$17,MATCH($F293,'Input-Allocators'!$B$9:$B$17,0)))
)</f>
        <v>0</v>
      </c>
      <c r="R293" s="14">
        <f>IF($D293=0,0,$D293*
IFERROR(INDEX(R$320:R$343,MATCH($F293,$B$320:$B$343,0))/INDEX($D$320:$D$343,MATCH($F293,$B$320:$B$343,0)),
INDEX('Input-Allocators'!O$9:O$17,MATCH($F293,'Input-Allocators'!$B$9:$B$17,0)))
)</f>
        <v>0</v>
      </c>
    </row>
    <row r="294" spans="1:18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>'Input-Accounts'!$D294</f>
        <v>2045</v>
      </c>
      <c r="E294" s="14">
        <f t="shared" si="61"/>
        <v>0</v>
      </c>
      <c r="F294" s="3" t="str">
        <f>IF(D294=0,"-",IF('Input-Accounts'!$E294&lt;&gt;0,'Input-Accounts'!$E294,'Input-Accounts'!$F294))</f>
        <v>INT_OML</v>
      </c>
      <c r="G294" s="14">
        <f>IF($D294=0,0,$D294*
IFERROR(INDEX(G$320:G$343,MATCH($F294,$B$320:$B$343,0))/INDEX($D$320:$D$343,MATCH($F294,$B$320:$B$343,0)),
INDEX('Input-Allocators'!D$9:D$17,MATCH($F294,'Input-Allocators'!$B$9:$B$17,0)))
)</f>
        <v>8.9335619456026638</v>
      </c>
      <c r="H294" s="14">
        <f>IF($D294=0,0,$D294*
IFERROR(INDEX(H$320:H$343,MATCH($F294,$B$320:$B$343,0))/INDEX($D$320:$D$343,MATCH($F294,$B$320:$B$343,0)),
INDEX('Input-Allocators'!E$9:E$17,MATCH($F294,'Input-Allocators'!$B$9:$B$17,0)))
)</f>
        <v>31.919207477704923</v>
      </c>
      <c r="I294" s="14">
        <f>IF($D294=0,0,$D294*
IFERROR(INDEX(I$320:I$343,MATCH($F294,$B$320:$B$343,0))/INDEX($D$320:$D$343,MATCH($F294,$B$320:$B$343,0)),
INDEX('Input-Allocators'!F$9:F$17,MATCH($F294,'Input-Allocators'!$B$9:$B$17,0)))
)</f>
        <v>1139.6224426275444</v>
      </c>
      <c r="J294" s="14">
        <f>IF($D294=0,0,$D294*
IFERROR(INDEX(J$320:J$343,MATCH($F294,$B$320:$B$343,0))/INDEX($D$320:$D$343,MATCH($F294,$B$320:$B$343,0)),
INDEX('Input-Allocators'!G$9:G$17,MATCH($F294,'Input-Allocators'!$B$9:$B$17,0)))
)</f>
        <v>864.52478794914737</v>
      </c>
      <c r="K294" s="14">
        <f>IF($D294=0,0,$D294*
IFERROR(INDEX(K$320:K$343,MATCH($F294,$B$320:$B$343,0))/INDEX($D$320:$D$343,MATCH($F294,$B$320:$B$343,0)),
INDEX('Input-Allocators'!H$9:H$17,MATCH($F294,'Input-Allocators'!$B$9:$B$17,0)))
)</f>
        <v>0</v>
      </c>
      <c r="L294" s="14">
        <f>IF($D294=0,0,$D294*
IFERROR(INDEX(L$320:L$343,MATCH($F294,$B$320:$B$343,0))/INDEX($D$320:$D$343,MATCH($F294,$B$320:$B$343,0)),
INDEX('Input-Allocators'!I$9:I$17,MATCH($F294,'Input-Allocators'!$B$9:$B$17,0)))
)</f>
        <v>0</v>
      </c>
      <c r="M294" s="14">
        <f>IF($D294=0,0,$D294*
IFERROR(INDEX(M$320:M$343,MATCH($F294,$B$320:$B$343,0))/INDEX($D$320:$D$343,MATCH($F294,$B$320:$B$343,0)),
INDEX('Input-Allocators'!J$9:J$17,MATCH($F294,'Input-Allocators'!$B$9:$B$17,0)))
)</f>
        <v>0</v>
      </c>
      <c r="N294" s="14">
        <f>IF($D294=0,0,$D294*
IFERROR(INDEX(N$320:N$343,MATCH($F294,$B$320:$B$343,0))/INDEX($D$320:$D$343,MATCH($F294,$B$320:$B$343,0)),
INDEX('Input-Allocators'!K$9:K$17,MATCH($F294,'Input-Allocators'!$B$9:$B$17,0)))
)</f>
        <v>0</v>
      </c>
      <c r="O294" s="14">
        <f>IF($D294=0,0,$D294*
IFERROR(INDEX(O$320:O$343,MATCH($F294,$B$320:$B$343,0))/INDEX($D$320:$D$343,MATCH($F294,$B$320:$B$343,0)),
INDEX('Input-Allocators'!L$9:L$17,MATCH($F294,'Input-Allocators'!$B$9:$B$17,0)))
)</f>
        <v>0</v>
      </c>
      <c r="P294" s="14">
        <f>IF($D294=0,0,$D294*
IFERROR(INDEX(P$320:P$343,MATCH($F294,$B$320:$B$343,0))/INDEX($D$320:$D$343,MATCH($F294,$B$320:$B$343,0)),
INDEX('Input-Allocators'!M$9:M$17,MATCH($F294,'Input-Allocators'!$B$9:$B$17,0)))
)</f>
        <v>0</v>
      </c>
      <c r="Q294" s="14">
        <f>IF($D294=0,0,$D294*
IFERROR(INDEX(Q$320:Q$343,MATCH($F294,$B$320:$B$343,0))/INDEX($D$320:$D$343,MATCH($F294,$B$320:$B$343,0)),
INDEX('Input-Allocators'!N$9:N$17,MATCH($F294,'Input-Allocators'!$B$9:$B$17,0)))
)</f>
        <v>0</v>
      </c>
      <c r="R294" s="14">
        <f>IF($D294=0,0,$D294*
IFERROR(INDEX(R$320:R$343,MATCH($F294,$B$320:$B$343,0))/INDEX($D$320:$D$343,MATCH($F294,$B$320:$B$343,0)),
INDEX('Input-Allocators'!O$9:O$17,MATCH($F294,'Input-Allocators'!$B$9:$B$17,0)))
)</f>
        <v>0</v>
      </c>
    </row>
    <row r="295" spans="1:18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>'Input-Accounts'!$D295</f>
        <v>14</v>
      </c>
      <c r="E295" s="14">
        <f t="shared" si="61"/>
        <v>0</v>
      </c>
      <c r="F295" s="46" t="str">
        <f>IF(D295=0,"-",IF('Input-Accounts'!$E295&lt;&gt;0,'Input-Accounts'!$E295,'Input-Accounts'!$F295))</f>
        <v>CUSTOMER</v>
      </c>
      <c r="G295" s="14">
        <f>IF($D295=0,0,$D295*
IFERROR(INDEX(G$320:G$343,MATCH($F295,$B$320:$B$343,0))/INDEX($D$320:$D$343,MATCH($F295,$B$320:$B$343,0)),
INDEX('Input-Allocators'!D$9:D$17,MATCH($F295,'Input-Allocators'!$B$9:$B$17,0)))
)</f>
        <v>0</v>
      </c>
      <c r="H295" s="14">
        <f>IF($D295=0,0,$D295*
IFERROR(INDEX(H$320:H$343,MATCH($F295,$B$320:$B$343,0))/INDEX($D$320:$D$343,MATCH($F295,$B$320:$B$343,0)),
INDEX('Input-Allocators'!E$9:E$17,MATCH($F295,'Input-Allocators'!$B$9:$B$17,0)))
)</f>
        <v>0</v>
      </c>
      <c r="I295" s="14">
        <f>IF($D295=0,0,$D295*
IFERROR(INDEX(I$320:I$343,MATCH($F295,$B$320:$B$343,0))/INDEX($D$320:$D$343,MATCH($F295,$B$320:$B$343,0)),
INDEX('Input-Allocators'!F$9:F$17,MATCH($F295,'Input-Allocators'!$B$9:$B$17,0)))
)</f>
        <v>0</v>
      </c>
      <c r="J295" s="14">
        <f>IF($D295=0,0,$D295*
IFERROR(INDEX(J$320:J$343,MATCH($F295,$B$320:$B$343,0))/INDEX($D$320:$D$343,MATCH($F295,$B$320:$B$343,0)),
INDEX('Input-Allocators'!G$9:G$17,MATCH($F295,'Input-Allocators'!$B$9:$B$17,0)))
)</f>
        <v>14</v>
      </c>
      <c r="K295" s="14">
        <f>IF($D295=0,0,$D295*
IFERROR(INDEX(K$320:K$343,MATCH($F295,$B$320:$B$343,0))/INDEX($D$320:$D$343,MATCH($F295,$B$320:$B$343,0)),
INDEX('Input-Allocators'!H$9:H$17,MATCH($F295,'Input-Allocators'!$B$9:$B$17,0)))
)</f>
        <v>0</v>
      </c>
      <c r="L295" s="14">
        <f>IF($D295=0,0,$D295*
IFERROR(INDEX(L$320:L$343,MATCH($F295,$B$320:$B$343,0))/INDEX($D$320:$D$343,MATCH($F295,$B$320:$B$343,0)),
INDEX('Input-Allocators'!I$9:I$17,MATCH($F295,'Input-Allocators'!$B$9:$B$17,0)))
)</f>
        <v>0</v>
      </c>
      <c r="M295" s="14">
        <f>IF($D295=0,0,$D295*
IFERROR(INDEX(M$320:M$343,MATCH($F295,$B$320:$B$343,0))/INDEX($D$320:$D$343,MATCH($F295,$B$320:$B$343,0)),
INDEX('Input-Allocators'!J$9:J$17,MATCH($F295,'Input-Allocators'!$B$9:$B$17,0)))
)</f>
        <v>0</v>
      </c>
      <c r="N295" s="14">
        <f>IF($D295=0,0,$D295*
IFERROR(INDEX(N$320:N$343,MATCH($F295,$B$320:$B$343,0))/INDEX($D$320:$D$343,MATCH($F295,$B$320:$B$343,0)),
INDEX('Input-Allocators'!K$9:K$17,MATCH($F295,'Input-Allocators'!$B$9:$B$17,0)))
)</f>
        <v>0</v>
      </c>
      <c r="O295" s="14">
        <f>IF($D295=0,0,$D295*
IFERROR(INDEX(O$320:O$343,MATCH($F295,$B$320:$B$343,0))/INDEX($D$320:$D$343,MATCH($F295,$B$320:$B$343,0)),
INDEX('Input-Allocators'!L$9:L$17,MATCH($F295,'Input-Allocators'!$B$9:$B$17,0)))
)</f>
        <v>0</v>
      </c>
      <c r="P295" s="14">
        <f>IF($D295=0,0,$D295*
IFERROR(INDEX(P$320:P$343,MATCH($F295,$B$320:$B$343,0))/INDEX($D$320:$D$343,MATCH($F295,$B$320:$B$343,0)),
INDEX('Input-Allocators'!M$9:M$17,MATCH($F295,'Input-Allocators'!$B$9:$B$17,0)))
)</f>
        <v>0</v>
      </c>
      <c r="Q295" s="14">
        <f>IF($D295=0,0,$D295*
IFERROR(INDEX(Q$320:Q$343,MATCH($F295,$B$320:$B$343,0))/INDEX($D$320:$D$343,MATCH($F295,$B$320:$B$343,0)),
INDEX('Input-Allocators'!N$9:N$17,MATCH($F295,'Input-Allocators'!$B$9:$B$17,0)))
)</f>
        <v>0</v>
      </c>
      <c r="R295" s="14">
        <f>IF($D295=0,0,$D295*
IFERROR(INDEX(R$320:R$343,MATCH($F295,$B$320:$B$343,0))/INDEX($D$320:$D$343,MATCH($F295,$B$320:$B$343,0)),
INDEX('Input-Allocators'!O$9:O$17,MATCH($F295,'Input-Allocators'!$B$9:$B$17,0)))
)</f>
        <v>0</v>
      </c>
    </row>
    <row r="296" spans="1:18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>SUBTOTAL(9,D293:D295)</f>
        <v>2134</v>
      </c>
      <c r="E296" s="14">
        <f t="shared" si="61"/>
        <v>0</v>
      </c>
      <c r="G296" s="174">
        <f t="shared" ref="G296:R296" si="63">SUBTOTAL(9,G293:G295)</f>
        <v>9.3268632618725498</v>
      </c>
      <c r="H296" s="174">
        <f t="shared" si="63"/>
        <v>39.133065915167798</v>
      </c>
      <c r="I296" s="174">
        <f t="shared" si="63"/>
        <v>1179.243854668038</v>
      </c>
      <c r="J296" s="174">
        <f t="shared" si="63"/>
        <v>906.29621615492113</v>
      </c>
      <c r="K296" s="174">
        <f t="shared" si="63"/>
        <v>0</v>
      </c>
      <c r="L296" s="174">
        <f t="shared" si="63"/>
        <v>0</v>
      </c>
      <c r="M296" s="174">
        <f t="shared" si="63"/>
        <v>0</v>
      </c>
      <c r="N296" s="174">
        <f t="shared" si="63"/>
        <v>0</v>
      </c>
      <c r="O296" s="174">
        <f t="shared" si="63"/>
        <v>0</v>
      </c>
      <c r="P296" s="174">
        <f t="shared" si="63"/>
        <v>0</v>
      </c>
      <c r="Q296" s="174">
        <f t="shared" si="63"/>
        <v>0</v>
      </c>
      <c r="R296" s="174">
        <f t="shared" si="63"/>
        <v>0</v>
      </c>
    </row>
    <row r="297" spans="1:18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C297" s="46" t="str">
        <f>IF(ISBLANK('Input-Accounts'!C297),"",'Input-Accounts'!C297)</f>
        <v/>
      </c>
      <c r="D297" s="14"/>
      <c r="E297" s="14">
        <f t="shared" si="61"/>
        <v>0</v>
      </c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1:18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C298" s="46" t="str">
        <f>IF(ISBLANK('Input-Accounts'!C298),"",'Input-Accounts'!C298)</f>
        <v/>
      </c>
      <c r="D298" s="14"/>
      <c r="E298" s="14">
        <f t="shared" si="61"/>
        <v>0</v>
      </c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1:18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>'Input-Accounts'!$D299</f>
        <v>2143</v>
      </c>
      <c r="E299" s="14">
        <f t="shared" si="61"/>
        <v>0</v>
      </c>
      <c r="F299" s="3" t="str">
        <f>IF(D299=0,"-",IF('Input-Accounts'!$E299&lt;&gt;0,'Input-Accounts'!$E299,'Input-Accounts'!$F299))</f>
        <v>INT_REQ_INCOME</v>
      </c>
      <c r="G299" s="14">
        <f>IF($D299=0,0,$D299*
IFERROR(INDEX(G$320:G$343,MATCH($F299,$B$320:$B$343,0))/INDEX($D$320:$D$343,MATCH($F299,$B$320:$B$343,0)),
INDEX('Input-Allocators'!D$9:D$17,MATCH($F299,'Input-Allocators'!$B$9:$B$17,0)))
)</f>
        <v>53.515450264579052</v>
      </c>
      <c r="H299" s="14">
        <f>IF($D299=0,0,$D299*
IFERROR(INDEX(H$320:H$343,MATCH($F299,$B$320:$B$343,0))/INDEX($D$320:$D$343,MATCH($F299,$B$320:$B$343,0)),
INDEX('Input-Allocators'!E$9:E$17,MATCH($F299,'Input-Allocators'!$B$9:$B$17,0)))
)</f>
        <v>196.96478813878647</v>
      </c>
      <c r="I299" s="14">
        <f>IF($D299=0,0,$D299*
IFERROR(INDEX(I$320:I$343,MATCH($F299,$B$320:$B$343,0))/INDEX($D$320:$D$343,MATCH($F299,$B$320:$B$343,0)),
INDEX('Input-Allocators'!F$9:F$17,MATCH($F299,'Input-Allocators'!$B$9:$B$17,0)))
)</f>
        <v>1137.9475853095121</v>
      </c>
      <c r="J299" s="14">
        <f>IF($D299=0,0,$D299*
IFERROR(INDEX(J$320:J$343,MATCH($F299,$B$320:$B$343,0))/INDEX($D$320:$D$343,MATCH($F299,$B$320:$B$343,0)),
INDEX('Input-Allocators'!G$9:G$17,MATCH($F299,'Input-Allocators'!$B$9:$B$17,0)))
)</f>
        <v>754.57217628712351</v>
      </c>
      <c r="K299" s="14">
        <f>IF($D299=0,0,$D299*
IFERROR(INDEX(K$320:K$343,MATCH($F299,$B$320:$B$343,0))/INDEX($D$320:$D$343,MATCH($F299,$B$320:$B$343,0)),
INDEX('Input-Allocators'!H$9:H$17,MATCH($F299,'Input-Allocators'!$B$9:$B$17,0)))
)</f>
        <v>0</v>
      </c>
      <c r="L299" s="14">
        <f>IF($D299=0,0,$D299*
IFERROR(INDEX(L$320:L$343,MATCH($F299,$B$320:$B$343,0))/INDEX($D$320:$D$343,MATCH($F299,$B$320:$B$343,0)),
INDEX('Input-Allocators'!I$9:I$17,MATCH($F299,'Input-Allocators'!$B$9:$B$17,0)))
)</f>
        <v>0</v>
      </c>
      <c r="M299" s="14">
        <f>IF($D299=0,0,$D299*
IFERROR(INDEX(M$320:M$343,MATCH($F299,$B$320:$B$343,0))/INDEX($D$320:$D$343,MATCH($F299,$B$320:$B$343,0)),
INDEX('Input-Allocators'!J$9:J$17,MATCH($F299,'Input-Allocators'!$B$9:$B$17,0)))
)</f>
        <v>0</v>
      </c>
      <c r="N299" s="14">
        <f>IF($D299=0,0,$D299*
IFERROR(INDEX(N$320:N$343,MATCH($F299,$B$320:$B$343,0))/INDEX($D$320:$D$343,MATCH($F299,$B$320:$B$343,0)),
INDEX('Input-Allocators'!K$9:K$17,MATCH($F299,'Input-Allocators'!$B$9:$B$17,0)))
)</f>
        <v>0</v>
      </c>
      <c r="O299" s="14">
        <f>IF($D299=0,0,$D299*
IFERROR(INDEX(O$320:O$343,MATCH($F299,$B$320:$B$343,0))/INDEX($D$320:$D$343,MATCH($F299,$B$320:$B$343,0)),
INDEX('Input-Allocators'!L$9:L$17,MATCH($F299,'Input-Allocators'!$B$9:$B$17,0)))
)</f>
        <v>0</v>
      </c>
      <c r="P299" s="14">
        <f>IF($D299=0,0,$D299*
IFERROR(INDEX(P$320:P$343,MATCH($F299,$B$320:$B$343,0))/INDEX($D$320:$D$343,MATCH($F299,$B$320:$B$343,0)),
INDEX('Input-Allocators'!M$9:M$17,MATCH($F299,'Input-Allocators'!$B$9:$B$17,0)))
)</f>
        <v>0</v>
      </c>
      <c r="Q299" s="14">
        <f>IF($D299=0,0,$D299*
IFERROR(INDEX(Q$320:Q$343,MATCH($F299,$B$320:$B$343,0))/INDEX($D$320:$D$343,MATCH($F299,$B$320:$B$343,0)),
INDEX('Input-Allocators'!N$9:N$17,MATCH($F299,'Input-Allocators'!$B$9:$B$17,0)))
)</f>
        <v>0</v>
      </c>
      <c r="R299" s="14">
        <f>IF($D299=0,0,$D299*
IFERROR(INDEX(R$320:R$343,MATCH($F299,$B$320:$B$343,0))/INDEX($D$320:$D$343,MATCH($F299,$B$320:$B$343,0)),
INDEX('Input-Allocators'!O$9:O$17,MATCH($F299,'Input-Allocators'!$B$9:$B$17,0)))
)</f>
        <v>0</v>
      </c>
    </row>
    <row r="300" spans="1:18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>'Input-Accounts'!$D300</f>
        <v>79</v>
      </c>
      <c r="E300" s="14">
        <f>IFERROR(IF(D300="",0,IF(D300=0,0,IF(ABS(D300-SUM($G300:$R300))&lt;Check_Limit,0,1))),1)</f>
        <v>0</v>
      </c>
      <c r="F300" s="3" t="str">
        <f>IF(D300=0,"-",IF('Input-Accounts'!$E300&lt;&gt;0,'Input-Accounts'!$E300,'Input-Accounts'!$F300))</f>
        <v>INT_REQ_INCOME</v>
      </c>
      <c r="G300" s="14">
        <f>IF($D300=0,0,$D300*
IFERROR(INDEX(G$320:G$343,MATCH($F300,$B$320:$B$343,0))/INDEX($D$320:$D$343,MATCH($F300,$B$320:$B$343,0)),
INDEX('Input-Allocators'!D$9:D$17,MATCH($F300,'Input-Allocators'!$B$9:$B$17,0)))
)</f>
        <v>1.9728047461044074</v>
      </c>
      <c r="H300" s="14">
        <f>IF($D300=0,0,$D300*
IFERROR(INDEX(H$320:H$343,MATCH($F300,$B$320:$B$343,0))/INDEX($D$320:$D$343,MATCH($F300,$B$320:$B$343,0)),
INDEX('Input-Allocators'!E$9:E$17,MATCH($F300,'Input-Allocators'!$B$9:$B$17,0)))
)</f>
        <v>7.2609511259748629</v>
      </c>
      <c r="I300" s="14">
        <f>IF($D300=0,0,$D300*
IFERROR(INDEX(I$320:I$343,MATCH($F300,$B$320:$B$343,0))/INDEX($D$320:$D$343,MATCH($F300,$B$320:$B$343,0)),
INDEX('Input-Allocators'!F$9:F$17,MATCH($F300,'Input-Allocators'!$B$9:$B$17,0)))
)</f>
        <v>41.949537675898952</v>
      </c>
      <c r="J300" s="14">
        <f>IF($D300=0,0,$D300*
IFERROR(INDEX(J$320:J$343,MATCH($F300,$B$320:$B$343,0))/INDEX($D$320:$D$343,MATCH($F300,$B$320:$B$343,0)),
INDEX('Input-Allocators'!G$9:G$17,MATCH($F300,'Input-Allocators'!$B$9:$B$17,0)))
)</f>
        <v>27.816706452021819</v>
      </c>
      <c r="K300" s="14">
        <f>IF($D300=0,0,$D300*
IFERROR(INDEX(K$320:K$343,MATCH($F300,$B$320:$B$343,0))/INDEX($D$320:$D$343,MATCH($F300,$B$320:$B$343,0)),
INDEX('Input-Allocators'!H$9:H$17,MATCH($F300,'Input-Allocators'!$B$9:$B$17,0)))
)</f>
        <v>0</v>
      </c>
      <c r="L300" s="14">
        <f>IF($D300=0,0,$D300*
IFERROR(INDEX(L$320:L$343,MATCH($F300,$B$320:$B$343,0))/INDEX($D$320:$D$343,MATCH($F300,$B$320:$B$343,0)),
INDEX('Input-Allocators'!I$9:I$17,MATCH($F300,'Input-Allocators'!$B$9:$B$17,0)))
)</f>
        <v>0</v>
      </c>
      <c r="M300" s="14">
        <f>IF($D300=0,0,$D300*
IFERROR(INDEX(M$320:M$343,MATCH($F300,$B$320:$B$343,0))/INDEX($D$320:$D$343,MATCH($F300,$B$320:$B$343,0)),
INDEX('Input-Allocators'!J$9:J$17,MATCH($F300,'Input-Allocators'!$B$9:$B$17,0)))
)</f>
        <v>0</v>
      </c>
      <c r="N300" s="14">
        <f>IF($D300=0,0,$D300*
IFERROR(INDEX(N$320:N$343,MATCH($F300,$B$320:$B$343,0))/INDEX($D$320:$D$343,MATCH($F300,$B$320:$B$343,0)),
INDEX('Input-Allocators'!K$9:K$17,MATCH($F300,'Input-Allocators'!$B$9:$B$17,0)))
)</f>
        <v>0</v>
      </c>
      <c r="O300" s="14">
        <f>IF($D300=0,0,$D300*
IFERROR(INDEX(O$320:O$343,MATCH($F300,$B$320:$B$343,0))/INDEX($D$320:$D$343,MATCH($F300,$B$320:$B$343,0)),
INDEX('Input-Allocators'!L$9:L$17,MATCH($F300,'Input-Allocators'!$B$9:$B$17,0)))
)</f>
        <v>0</v>
      </c>
      <c r="P300" s="14">
        <f>IF($D300=0,0,$D300*
IFERROR(INDEX(P$320:P$343,MATCH($F300,$B$320:$B$343,0))/INDEX($D$320:$D$343,MATCH($F300,$B$320:$B$343,0)),
INDEX('Input-Allocators'!M$9:M$17,MATCH($F300,'Input-Allocators'!$B$9:$B$17,0)))
)</f>
        <v>0</v>
      </c>
      <c r="Q300" s="14">
        <f>IF($D300=0,0,$D300*
IFERROR(INDEX(Q$320:Q$343,MATCH($F300,$B$320:$B$343,0))/INDEX($D$320:$D$343,MATCH($F300,$B$320:$B$343,0)),
INDEX('Input-Allocators'!N$9:N$17,MATCH($F300,'Input-Allocators'!$B$9:$B$17,0)))
)</f>
        <v>0</v>
      </c>
      <c r="R300" s="14">
        <f>IF($D300=0,0,$D300*
IFERROR(INDEX(R$320:R$343,MATCH($F300,$B$320:$B$343,0))/INDEX($D$320:$D$343,MATCH($F300,$B$320:$B$343,0)),
INDEX('Input-Allocators'!O$9:O$17,MATCH($F300,'Input-Allocators'!$B$9:$B$17,0)))
)</f>
        <v>0</v>
      </c>
    </row>
    <row r="301" spans="1:18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>'Input-Accounts'!$D301</f>
        <v>0</v>
      </c>
      <c r="E301" s="14">
        <f>IFERROR(IF(D301="",0,IF(D301=0,0,IF(ABS(D301-SUM($G301:$R301))&lt;Check_Limit,0,1))),1)</f>
        <v>0</v>
      </c>
      <c r="F301" s="3" t="str">
        <f>IF(D301=0,"-",IF('Input-Accounts'!$E301&lt;&gt;0,'Input-Accounts'!$E301,'Input-Accounts'!$F301))</f>
        <v>-</v>
      </c>
      <c r="G301" s="14">
        <f>IF($D301=0,0,$D301*
IFERROR(INDEX(G$320:G$343,MATCH($F301,$B$320:$B$343,0))/INDEX($D$320:$D$343,MATCH($F301,$B$320:$B$343,0)),
INDEX('Input-Allocators'!D$9:D$17,MATCH($F301,'Input-Allocators'!$B$9:$B$17,0)))
)</f>
        <v>0</v>
      </c>
      <c r="H301" s="14">
        <f>IF($D301=0,0,$D301*
IFERROR(INDEX(H$320:H$343,MATCH($F301,$B$320:$B$343,0))/INDEX($D$320:$D$343,MATCH($F301,$B$320:$B$343,0)),
INDEX('Input-Allocators'!E$9:E$17,MATCH($F301,'Input-Allocators'!$B$9:$B$17,0)))
)</f>
        <v>0</v>
      </c>
      <c r="I301" s="14">
        <f>IF($D301=0,0,$D301*
IFERROR(INDEX(I$320:I$343,MATCH($F301,$B$320:$B$343,0))/INDEX($D$320:$D$343,MATCH($F301,$B$320:$B$343,0)),
INDEX('Input-Allocators'!F$9:F$17,MATCH($F301,'Input-Allocators'!$B$9:$B$17,0)))
)</f>
        <v>0</v>
      </c>
      <c r="J301" s="14">
        <f>IF($D301=0,0,$D301*
IFERROR(INDEX(J$320:J$343,MATCH($F301,$B$320:$B$343,0))/INDEX($D$320:$D$343,MATCH($F301,$B$320:$B$343,0)),
INDEX('Input-Allocators'!G$9:G$17,MATCH($F301,'Input-Allocators'!$B$9:$B$17,0)))
)</f>
        <v>0</v>
      </c>
      <c r="K301" s="14">
        <f>IF($D301=0,0,$D301*
IFERROR(INDEX(K$320:K$343,MATCH($F301,$B$320:$B$343,0))/INDEX($D$320:$D$343,MATCH($F301,$B$320:$B$343,0)),
INDEX('Input-Allocators'!H$9:H$17,MATCH($F301,'Input-Allocators'!$B$9:$B$17,0)))
)</f>
        <v>0</v>
      </c>
      <c r="L301" s="14">
        <f>IF($D301=0,0,$D301*
IFERROR(INDEX(L$320:L$343,MATCH($F301,$B$320:$B$343,0))/INDEX($D$320:$D$343,MATCH($F301,$B$320:$B$343,0)),
INDEX('Input-Allocators'!I$9:I$17,MATCH($F301,'Input-Allocators'!$B$9:$B$17,0)))
)</f>
        <v>0</v>
      </c>
      <c r="M301" s="14">
        <f>IF($D301=0,0,$D301*
IFERROR(INDEX(M$320:M$343,MATCH($F301,$B$320:$B$343,0))/INDEX($D$320:$D$343,MATCH($F301,$B$320:$B$343,0)),
INDEX('Input-Allocators'!J$9:J$17,MATCH($F301,'Input-Allocators'!$B$9:$B$17,0)))
)</f>
        <v>0</v>
      </c>
      <c r="N301" s="14">
        <f>IF($D301=0,0,$D301*
IFERROR(INDEX(N$320:N$343,MATCH($F301,$B$320:$B$343,0))/INDEX($D$320:$D$343,MATCH($F301,$B$320:$B$343,0)),
INDEX('Input-Allocators'!K$9:K$17,MATCH($F301,'Input-Allocators'!$B$9:$B$17,0)))
)</f>
        <v>0</v>
      </c>
      <c r="O301" s="14">
        <f>IF($D301=0,0,$D301*
IFERROR(INDEX(O$320:O$343,MATCH($F301,$B$320:$B$343,0))/INDEX($D$320:$D$343,MATCH($F301,$B$320:$B$343,0)),
INDEX('Input-Allocators'!L$9:L$17,MATCH($F301,'Input-Allocators'!$B$9:$B$17,0)))
)</f>
        <v>0</v>
      </c>
      <c r="P301" s="14">
        <f>IF($D301=0,0,$D301*
IFERROR(INDEX(P$320:P$343,MATCH($F301,$B$320:$B$343,0))/INDEX($D$320:$D$343,MATCH($F301,$B$320:$B$343,0)),
INDEX('Input-Allocators'!M$9:M$17,MATCH($F301,'Input-Allocators'!$B$9:$B$17,0)))
)</f>
        <v>0</v>
      </c>
      <c r="Q301" s="14">
        <f>IF($D301=0,0,$D301*
IFERROR(INDEX(Q$320:Q$343,MATCH($F301,$B$320:$B$343,0))/INDEX($D$320:$D$343,MATCH($F301,$B$320:$B$343,0)),
INDEX('Input-Allocators'!N$9:N$17,MATCH($F301,'Input-Allocators'!$B$9:$B$17,0)))
)</f>
        <v>0</v>
      </c>
      <c r="R301" s="14">
        <f>IF($D301=0,0,$D301*
IFERROR(INDEX(R$320:R$343,MATCH($F301,$B$320:$B$343,0))/INDEX($D$320:$D$343,MATCH($F301,$B$320:$B$343,0)),
INDEX('Input-Allocators'!O$9:O$17,MATCH($F301,'Input-Allocators'!$B$9:$B$17,0)))
)</f>
        <v>0</v>
      </c>
    </row>
    <row r="302" spans="1:18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>'Input-Accounts'!$D302</f>
        <v>-580</v>
      </c>
      <c r="E302" s="14">
        <f>IFERROR(IF(D302="",0,IF(D302=0,0,IF(ABS(D302-SUM($G302:$R302))&lt;Check_Limit,0,1))),1)</f>
        <v>0</v>
      </c>
      <c r="F302" s="3" t="str">
        <f>IF(D302=0,"-",IF('Input-Accounts'!$E302&lt;&gt;0,'Input-Accounts'!$E302,'Input-Accounts'!$F302))</f>
        <v>INT_TOTPLT</v>
      </c>
      <c r="G302" s="14">
        <f>IF($D302=0,0,$D302*
IFERROR(INDEX(G$320:G$343,MATCH($F302,$B$320:$B$343,0))/INDEX($D$320:$D$343,MATCH($F302,$B$320:$B$343,0)),
INDEX('Input-Allocators'!D$9:D$17,MATCH($F302,'Input-Allocators'!$B$9:$B$17,0)))
)</f>
        <v>-3.0415301791537854</v>
      </c>
      <c r="H302" s="14">
        <f>IF($D302=0,0,$D302*
IFERROR(INDEX(H$320:H$343,MATCH($F302,$B$320:$B$343,0))/INDEX($D$320:$D$343,MATCH($F302,$B$320:$B$343,0)),
INDEX('Input-Allocators'!E$9:E$17,MATCH($F302,'Input-Allocators'!$B$9:$B$17,0)))
)</f>
        <v>-55.787171916379549</v>
      </c>
      <c r="I302" s="14">
        <f>IF($D302=0,0,$D302*
IFERROR(INDEX(I$320:I$343,MATCH($F302,$B$320:$B$343,0))/INDEX($D$320:$D$343,MATCH($F302,$B$320:$B$343,0)),
INDEX('Input-Allocators'!F$9:F$17,MATCH($F302,'Input-Allocators'!$B$9:$B$17,0)))
)</f>
        <v>-306.40558644648348</v>
      </c>
      <c r="J302" s="14">
        <f>IF($D302=0,0,$D302*
IFERROR(INDEX(J$320:J$343,MATCH($F302,$B$320:$B$343,0))/INDEX($D$320:$D$343,MATCH($F302,$B$320:$B$343,0)),
INDEX('Input-Allocators'!G$9:G$17,MATCH($F302,'Input-Allocators'!$B$9:$B$17,0)))
)</f>
        <v>-214.76571145798331</v>
      </c>
      <c r="K302" s="14">
        <f>IF($D302=0,0,$D302*
IFERROR(INDEX(K$320:K$343,MATCH($F302,$B$320:$B$343,0))/INDEX($D$320:$D$343,MATCH($F302,$B$320:$B$343,0)),
INDEX('Input-Allocators'!H$9:H$17,MATCH($F302,'Input-Allocators'!$B$9:$B$17,0)))
)</f>
        <v>0</v>
      </c>
      <c r="L302" s="14">
        <f>IF($D302=0,0,$D302*
IFERROR(INDEX(L$320:L$343,MATCH($F302,$B$320:$B$343,0))/INDEX($D$320:$D$343,MATCH($F302,$B$320:$B$343,0)),
INDEX('Input-Allocators'!I$9:I$17,MATCH($F302,'Input-Allocators'!$B$9:$B$17,0)))
)</f>
        <v>0</v>
      </c>
      <c r="M302" s="14">
        <f>IF($D302=0,0,$D302*
IFERROR(INDEX(M$320:M$343,MATCH($F302,$B$320:$B$343,0))/INDEX($D$320:$D$343,MATCH($F302,$B$320:$B$343,0)),
INDEX('Input-Allocators'!J$9:J$17,MATCH($F302,'Input-Allocators'!$B$9:$B$17,0)))
)</f>
        <v>0</v>
      </c>
      <c r="N302" s="14">
        <f>IF($D302=0,0,$D302*
IFERROR(INDEX(N$320:N$343,MATCH($F302,$B$320:$B$343,0))/INDEX($D$320:$D$343,MATCH($F302,$B$320:$B$343,0)),
INDEX('Input-Allocators'!K$9:K$17,MATCH($F302,'Input-Allocators'!$B$9:$B$17,0)))
)</f>
        <v>0</v>
      </c>
      <c r="O302" s="14">
        <f>IF($D302=0,0,$D302*
IFERROR(INDEX(O$320:O$343,MATCH($F302,$B$320:$B$343,0))/INDEX($D$320:$D$343,MATCH($F302,$B$320:$B$343,0)),
INDEX('Input-Allocators'!L$9:L$17,MATCH($F302,'Input-Allocators'!$B$9:$B$17,0)))
)</f>
        <v>0</v>
      </c>
      <c r="P302" s="14">
        <f>IF($D302=0,0,$D302*
IFERROR(INDEX(P$320:P$343,MATCH($F302,$B$320:$B$343,0))/INDEX($D$320:$D$343,MATCH($F302,$B$320:$B$343,0)),
INDEX('Input-Allocators'!M$9:M$17,MATCH($F302,'Input-Allocators'!$B$9:$B$17,0)))
)</f>
        <v>0</v>
      </c>
      <c r="Q302" s="14">
        <f>IF($D302=0,0,$D302*
IFERROR(INDEX(Q$320:Q$343,MATCH($F302,$B$320:$B$343,0))/INDEX($D$320:$D$343,MATCH($F302,$B$320:$B$343,0)),
INDEX('Input-Allocators'!N$9:N$17,MATCH($F302,'Input-Allocators'!$B$9:$B$17,0)))
)</f>
        <v>0</v>
      </c>
      <c r="R302" s="14">
        <f>IF($D302=0,0,$D302*
IFERROR(INDEX(R$320:R$343,MATCH($F302,$B$320:$B$343,0))/INDEX($D$320:$D$343,MATCH($F302,$B$320:$B$343,0)),
INDEX('Input-Allocators'!O$9:O$17,MATCH($F302,'Input-Allocators'!$B$9:$B$17,0)))
)</f>
        <v>0</v>
      </c>
    </row>
    <row r="303" spans="1:18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>'Input-Accounts'!$D303</f>
        <v>0</v>
      </c>
      <c r="E303" s="14">
        <f>IFERROR(IF(D303="",0,IF(D303=0,0,IF(ABS(D303-SUM($G303:$R303))&lt;Check_Limit,0,1))),1)</f>
        <v>0</v>
      </c>
      <c r="F303" s="46" t="str">
        <f>IF(D303=0,"-",IF('Input-Accounts'!$E303&lt;&gt;0,'Input-Accounts'!$E303,'Input-Accounts'!$F303))</f>
        <v>-</v>
      </c>
      <c r="G303" s="14">
        <f>IF($D303=0,0,$D303*
IFERROR(INDEX(G$320:G$343,MATCH($F303,$B$320:$B$343,0))/INDEX($D$320:$D$343,MATCH($F303,$B$320:$B$343,0)),
INDEX('Input-Allocators'!D$9:D$17,MATCH($F303,'Input-Allocators'!$B$9:$B$17,0)))
)</f>
        <v>0</v>
      </c>
      <c r="H303" s="14">
        <f>IF($D303=0,0,$D303*
IFERROR(INDEX(H$320:H$343,MATCH($F303,$B$320:$B$343,0))/INDEX($D$320:$D$343,MATCH($F303,$B$320:$B$343,0)),
INDEX('Input-Allocators'!E$9:E$17,MATCH($F303,'Input-Allocators'!$B$9:$B$17,0)))
)</f>
        <v>0</v>
      </c>
      <c r="I303" s="14">
        <f>IF($D303=0,0,$D303*
IFERROR(INDEX(I$320:I$343,MATCH($F303,$B$320:$B$343,0))/INDEX($D$320:$D$343,MATCH($F303,$B$320:$B$343,0)),
INDEX('Input-Allocators'!F$9:F$17,MATCH($F303,'Input-Allocators'!$B$9:$B$17,0)))
)</f>
        <v>0</v>
      </c>
      <c r="J303" s="14">
        <f>IF($D303=0,0,$D303*
IFERROR(INDEX(J$320:J$343,MATCH($F303,$B$320:$B$343,0))/INDEX($D$320:$D$343,MATCH($F303,$B$320:$B$343,0)),
INDEX('Input-Allocators'!G$9:G$17,MATCH($F303,'Input-Allocators'!$B$9:$B$17,0)))
)</f>
        <v>0</v>
      </c>
      <c r="K303" s="14">
        <f>IF($D303=0,0,$D303*
IFERROR(INDEX(K$320:K$343,MATCH($F303,$B$320:$B$343,0))/INDEX($D$320:$D$343,MATCH($F303,$B$320:$B$343,0)),
INDEX('Input-Allocators'!H$9:H$17,MATCH($F303,'Input-Allocators'!$B$9:$B$17,0)))
)</f>
        <v>0</v>
      </c>
      <c r="L303" s="14">
        <f>IF($D303=0,0,$D303*
IFERROR(INDEX(L$320:L$343,MATCH($F303,$B$320:$B$343,0))/INDEX($D$320:$D$343,MATCH($F303,$B$320:$B$343,0)),
INDEX('Input-Allocators'!I$9:I$17,MATCH($F303,'Input-Allocators'!$B$9:$B$17,0)))
)</f>
        <v>0</v>
      </c>
      <c r="M303" s="14">
        <f>IF($D303=0,0,$D303*
IFERROR(INDEX(M$320:M$343,MATCH($F303,$B$320:$B$343,0))/INDEX($D$320:$D$343,MATCH($F303,$B$320:$B$343,0)),
INDEX('Input-Allocators'!J$9:J$17,MATCH($F303,'Input-Allocators'!$B$9:$B$17,0)))
)</f>
        <v>0</v>
      </c>
      <c r="N303" s="14">
        <f>IF($D303=0,0,$D303*
IFERROR(INDEX(N$320:N$343,MATCH($F303,$B$320:$B$343,0))/INDEX($D$320:$D$343,MATCH($F303,$B$320:$B$343,0)),
INDEX('Input-Allocators'!K$9:K$17,MATCH($F303,'Input-Allocators'!$B$9:$B$17,0)))
)</f>
        <v>0</v>
      </c>
      <c r="O303" s="14">
        <f>IF($D303=0,0,$D303*
IFERROR(INDEX(O$320:O$343,MATCH($F303,$B$320:$B$343,0))/INDEX($D$320:$D$343,MATCH($F303,$B$320:$B$343,0)),
INDEX('Input-Allocators'!L$9:L$17,MATCH($F303,'Input-Allocators'!$B$9:$B$17,0)))
)</f>
        <v>0</v>
      </c>
      <c r="P303" s="14">
        <f>IF($D303=0,0,$D303*
IFERROR(INDEX(P$320:P$343,MATCH($F303,$B$320:$B$343,0))/INDEX($D$320:$D$343,MATCH($F303,$B$320:$B$343,0)),
INDEX('Input-Allocators'!M$9:M$17,MATCH($F303,'Input-Allocators'!$B$9:$B$17,0)))
)</f>
        <v>0</v>
      </c>
      <c r="Q303" s="14">
        <f>IF($D303=0,0,$D303*
IFERROR(INDEX(Q$320:Q$343,MATCH($F303,$B$320:$B$343,0))/INDEX($D$320:$D$343,MATCH($F303,$B$320:$B$343,0)),
INDEX('Input-Allocators'!N$9:N$17,MATCH($F303,'Input-Allocators'!$B$9:$B$17,0)))
)</f>
        <v>0</v>
      </c>
      <c r="R303" s="14">
        <f>IF($D303=0,0,$D303*
IFERROR(INDEX(R$320:R$343,MATCH($F303,$B$320:$B$343,0))/INDEX($D$320:$D$343,MATCH($F303,$B$320:$B$343,0)),
INDEX('Input-Allocators'!O$9:O$17,MATCH($F303,'Input-Allocators'!$B$9:$B$17,0)))
)</f>
        <v>0</v>
      </c>
    </row>
    <row r="304" spans="1:18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>SUBTOTAL(9,D299:D303)</f>
        <v>1642</v>
      </c>
      <c r="E304" s="14">
        <f t="shared" si="61"/>
        <v>0</v>
      </c>
      <c r="G304" s="174">
        <f t="shared" ref="G304:R304" si="64">SUBTOTAL(9,G299:G303)</f>
        <v>52.446724831529671</v>
      </c>
      <c r="H304" s="174">
        <f t="shared" si="64"/>
        <v>148.43856734838178</v>
      </c>
      <c r="I304" s="174">
        <f t="shared" si="64"/>
        <v>873.49153653892745</v>
      </c>
      <c r="J304" s="174">
        <f t="shared" si="64"/>
        <v>567.62317128116194</v>
      </c>
      <c r="K304" s="174">
        <f t="shared" si="64"/>
        <v>0</v>
      </c>
      <c r="L304" s="174">
        <f t="shared" si="64"/>
        <v>0</v>
      </c>
      <c r="M304" s="174">
        <f t="shared" si="64"/>
        <v>0</v>
      </c>
      <c r="N304" s="174">
        <f t="shared" si="64"/>
        <v>0</v>
      </c>
      <c r="O304" s="174">
        <f t="shared" si="64"/>
        <v>0</v>
      </c>
      <c r="P304" s="174">
        <f t="shared" si="64"/>
        <v>0</v>
      </c>
      <c r="Q304" s="174">
        <f t="shared" si="64"/>
        <v>0</v>
      </c>
      <c r="R304" s="174">
        <f t="shared" si="64"/>
        <v>0</v>
      </c>
    </row>
    <row r="305" spans="1:18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C305" s="46" t="str">
        <f>IF(ISBLANK('Input-Accounts'!C305),"",'Input-Accounts'!C305)</f>
        <v/>
      </c>
      <c r="D305" s="14"/>
      <c r="E305" s="14">
        <f t="shared" si="61"/>
        <v>0</v>
      </c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1:18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>SUBTOTAL(9,D293:D304)</f>
        <v>3776</v>
      </c>
      <c r="E306" s="14">
        <f t="shared" si="61"/>
        <v>0</v>
      </c>
      <c r="G306" s="175">
        <f t="shared" ref="G306:R306" si="65">SUBTOTAL(9,G293:G304)</f>
        <v>61.773588093402218</v>
      </c>
      <c r="H306" s="175">
        <f t="shared" si="65"/>
        <v>187.57163326354959</v>
      </c>
      <c r="I306" s="175">
        <f t="shared" si="65"/>
        <v>2052.7353912069657</v>
      </c>
      <c r="J306" s="175">
        <f t="shared" si="65"/>
        <v>1473.9193874360833</v>
      </c>
      <c r="K306" s="175">
        <f t="shared" si="65"/>
        <v>0</v>
      </c>
      <c r="L306" s="175">
        <f t="shared" si="65"/>
        <v>0</v>
      </c>
      <c r="M306" s="175">
        <f t="shared" si="65"/>
        <v>0</v>
      </c>
      <c r="N306" s="175">
        <f t="shared" si="65"/>
        <v>0</v>
      </c>
      <c r="O306" s="175">
        <f t="shared" si="65"/>
        <v>0</v>
      </c>
      <c r="P306" s="175">
        <f t="shared" si="65"/>
        <v>0</v>
      </c>
      <c r="Q306" s="175">
        <f t="shared" si="65"/>
        <v>0</v>
      </c>
      <c r="R306" s="175">
        <f t="shared" si="65"/>
        <v>0</v>
      </c>
    </row>
    <row r="307" spans="1:18">
      <c r="A307" s="46" t="str">
        <f>IF(ISBLANK('Input-Accounts'!A307),"",'Input-Accounts'!A307)</f>
        <v/>
      </c>
      <c r="B307" t="str">
        <f>IF(ISBLANK('Input-Accounts'!B307),"",'Input-Accounts'!B307)</f>
        <v/>
      </c>
      <c r="C307" s="46" t="str">
        <f>IF(ISBLANK('Input-Accounts'!C307),"",'Input-Accounts'!C307)</f>
        <v/>
      </c>
      <c r="D307" s="14"/>
      <c r="E307" s="14">
        <f t="shared" si="61"/>
        <v>0</v>
      </c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1:18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C308" s="46" t="str">
        <f>IF(ISBLANK('Input-Accounts'!C308),"",'Input-Accounts'!C308)</f>
        <v/>
      </c>
      <c r="D308" s="14"/>
      <c r="E308" s="14">
        <f t="shared" si="61"/>
        <v>0</v>
      </c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1:18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>SUBTOTAL(9,D127:D306)</f>
        <v>285985.44362438819</v>
      </c>
      <c r="E309" s="14">
        <f t="shared" si="61"/>
        <v>0</v>
      </c>
      <c r="F309" s="3"/>
      <c r="G309" s="84">
        <f t="shared" ref="G309:R309" si="66">SUBTOTAL(9,G127:G306)</f>
        <v>2132.1582104792228</v>
      </c>
      <c r="H309" s="84">
        <f t="shared" si="66"/>
        <v>3404.266418197371</v>
      </c>
      <c r="I309" s="84">
        <f t="shared" si="66"/>
        <v>41515.111070164508</v>
      </c>
      <c r="J309" s="84">
        <f t="shared" si="66"/>
        <v>51389.847925547147</v>
      </c>
      <c r="K309" s="84">
        <f t="shared" si="66"/>
        <v>187544.06000000006</v>
      </c>
      <c r="L309" s="84">
        <f t="shared" si="66"/>
        <v>0</v>
      </c>
      <c r="M309" s="84">
        <f t="shared" si="66"/>
        <v>0</v>
      </c>
      <c r="N309" s="84">
        <f t="shared" si="66"/>
        <v>0</v>
      </c>
      <c r="O309" s="84">
        <f t="shared" si="66"/>
        <v>0</v>
      </c>
      <c r="P309" s="84">
        <f t="shared" si="66"/>
        <v>0</v>
      </c>
      <c r="Q309" s="84">
        <f t="shared" si="66"/>
        <v>0</v>
      </c>
      <c r="R309" s="84">
        <f t="shared" si="66"/>
        <v>0</v>
      </c>
    </row>
    <row r="310" spans="1:18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>'Input-Accounts'!$D310</f>
        <v>38965</v>
      </c>
      <c r="E310" s="14">
        <f t="shared" si="61"/>
        <v>0</v>
      </c>
      <c r="F310" s="3" t="str">
        <f>IF(D310=0,"-",IF('Input-Accounts'!$E310&lt;&gt;0,'Input-Accounts'!$E310,'Input-Accounts'!$F310))</f>
        <v>INT_RATEBASE</v>
      </c>
      <c r="G310" s="14">
        <f>IF($D310=0,0,$D310*
IFERROR(INDEX(G$320:G$343,MATCH($F310,$B$320:$B$343,0))/INDEX($D$320:$D$343,MATCH($F310,$B$320:$B$343,0)),
INDEX('Input-Allocators'!D$9:D$17,MATCH($F310,'Input-Allocators'!$B$9:$B$17,0)))
)</f>
        <v>973.04223964504092</v>
      </c>
      <c r="H310" s="14">
        <f>IF($D310=0,0,$D310*
IFERROR(INDEX(H$320:H$343,MATCH($F310,$B$320:$B$343,0))/INDEX($D$320:$D$343,MATCH($F310,$B$320:$B$343,0)),
INDEX('Input-Allocators'!E$9:E$17,MATCH($F310,'Input-Allocators'!$B$9:$B$17,0)))
)</f>
        <v>3581.3032990330448</v>
      </c>
      <c r="I310" s="14">
        <f>IF($D310=0,0,$D310*
IFERROR(INDEX(I$320:I$343,MATCH($F310,$B$320:$B$343,0))/INDEX($D$320:$D$343,MATCH($F310,$B$320:$B$343,0)),
INDEX('Input-Allocators'!F$9:F$17,MATCH($F310,'Input-Allocators'!$B$9:$B$17,0)))
)</f>
        <v>20690.680196726618</v>
      </c>
      <c r="J310" s="14">
        <f>IF($D310=0,0,$D310*
IFERROR(INDEX(J$320:J$343,MATCH($F310,$B$320:$B$343,0))/INDEX($D$320:$D$343,MATCH($F310,$B$320:$B$343,0)),
INDEX('Input-Allocators'!G$9:G$17,MATCH($F310,'Input-Allocators'!$B$9:$B$17,0)))
)</f>
        <v>13719.974264595319</v>
      </c>
      <c r="K310" s="14">
        <f>IF($D310=0,0,$D310*
IFERROR(INDEX(K$320:K$343,MATCH($F310,$B$320:$B$343,0))/INDEX($D$320:$D$343,MATCH($F310,$B$320:$B$343,0)),
INDEX('Input-Allocators'!H$9:H$17,MATCH($F310,'Input-Allocators'!$B$9:$B$17,0)))
)</f>
        <v>0</v>
      </c>
      <c r="L310" s="14">
        <f>IF($D310=0,0,$D310*
IFERROR(INDEX(L$320:L$343,MATCH($F310,$B$320:$B$343,0))/INDEX($D$320:$D$343,MATCH($F310,$B$320:$B$343,0)),
INDEX('Input-Allocators'!I$9:I$17,MATCH($F310,'Input-Allocators'!$B$9:$B$17,0)))
)</f>
        <v>0</v>
      </c>
      <c r="M310" s="14">
        <f>IF($D310=0,0,$D310*
IFERROR(INDEX(M$320:M$343,MATCH($F310,$B$320:$B$343,0))/INDEX($D$320:$D$343,MATCH($F310,$B$320:$B$343,0)),
INDEX('Input-Allocators'!J$9:J$17,MATCH($F310,'Input-Allocators'!$B$9:$B$17,0)))
)</f>
        <v>0</v>
      </c>
      <c r="N310" s="14">
        <f>IF($D310=0,0,$D310*
IFERROR(INDEX(N$320:N$343,MATCH($F310,$B$320:$B$343,0))/INDEX($D$320:$D$343,MATCH($F310,$B$320:$B$343,0)),
INDEX('Input-Allocators'!K$9:K$17,MATCH($F310,'Input-Allocators'!$B$9:$B$17,0)))
)</f>
        <v>0</v>
      </c>
      <c r="O310" s="14">
        <f>IF($D310=0,0,$D310*
IFERROR(INDEX(O$320:O$343,MATCH($F310,$B$320:$B$343,0))/INDEX($D$320:$D$343,MATCH($F310,$B$320:$B$343,0)),
INDEX('Input-Allocators'!L$9:L$17,MATCH($F310,'Input-Allocators'!$B$9:$B$17,0)))
)</f>
        <v>0</v>
      </c>
      <c r="P310" s="14">
        <f>IF($D310=0,0,$D310*
IFERROR(INDEX(P$320:P$343,MATCH($F310,$B$320:$B$343,0))/INDEX($D$320:$D$343,MATCH($F310,$B$320:$B$343,0)),
INDEX('Input-Allocators'!M$9:M$17,MATCH($F310,'Input-Allocators'!$B$9:$B$17,0)))
)</f>
        <v>0</v>
      </c>
      <c r="Q310" s="14">
        <f>IF($D310=0,0,$D310*
IFERROR(INDEX(Q$320:Q$343,MATCH($F310,$B$320:$B$343,0))/INDEX($D$320:$D$343,MATCH($F310,$B$320:$B$343,0)),
INDEX('Input-Allocators'!N$9:N$17,MATCH($F310,'Input-Allocators'!$B$9:$B$17,0)))
)</f>
        <v>0</v>
      </c>
      <c r="R310" s="14">
        <f>IF($D310=0,0,$D310*
IFERROR(INDEX(R$320:R$343,MATCH($F310,$B$320:$B$343,0))/INDEX($D$320:$D$343,MATCH($F310,$B$320:$B$343,0)),
INDEX('Input-Allocators'!O$9:O$17,MATCH($F310,'Input-Allocators'!$B$9:$B$17,0)))
)</f>
        <v>0</v>
      </c>
    </row>
    <row r="311" spans="1:18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/>
      <c r="E311" s="14">
        <f t="shared" si="61"/>
        <v>0</v>
      </c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1:18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>'Input-Accounts'!$D312</f>
        <v>5294</v>
      </c>
      <c r="E312" s="14">
        <f t="shared" si="61"/>
        <v>0</v>
      </c>
      <c r="F312" s="3" t="str">
        <f>IF(D312=0,"-",IF('Input-Accounts'!$E312&lt;&gt;0,'Input-Accounts'!$E312,'Input-Accounts'!$F312))</f>
        <v>INT_REQ_INCOME</v>
      </c>
      <c r="G312" s="14">
        <f>IF($D312=0,0,$D312*
IFERROR(INDEX(G$320:G$343,MATCH($F312,$B$320:$B$343,0))/INDEX($D$320:$D$343,MATCH($F312,$B$320:$B$343,0)),
INDEX('Input-Allocators'!D$9:D$17,MATCH($F312,'Input-Allocators'!$B$9:$B$17,0)))
)</f>
        <v>132.2028902009713</v>
      </c>
      <c r="H312" s="14">
        <f>IF($D312=0,0,$D312*
IFERROR(INDEX(H$320:H$343,MATCH($F312,$B$320:$B$343,0))/INDEX($D$320:$D$343,MATCH($F312,$B$320:$B$343,0)),
INDEX('Input-Allocators'!E$9:E$17,MATCH($F312,'Input-Allocators'!$B$9:$B$17,0)))
)</f>
        <v>486.57563621406234</v>
      </c>
      <c r="I312" s="14">
        <f>IF($D312=0,0,$D312*
IFERROR(INDEX(I$320:I$343,MATCH($F312,$B$320:$B$343,0))/INDEX($D$320:$D$343,MATCH($F312,$B$320:$B$343,0)),
INDEX('Input-Allocators'!F$9:F$17,MATCH($F312,'Input-Allocators'!$B$9:$B$17,0)))
)</f>
        <v>2811.1500310912538</v>
      </c>
      <c r="J312" s="14">
        <f>IF($D312=0,0,$D312*
IFERROR(INDEX(J$320:J$343,MATCH($F312,$B$320:$B$343,0))/INDEX($D$320:$D$343,MATCH($F312,$B$320:$B$343,0)),
INDEX('Input-Allocators'!G$9:G$17,MATCH($F312,'Input-Allocators'!$B$9:$B$17,0)))
)</f>
        <v>1864.0714424937153</v>
      </c>
      <c r="K312" s="14">
        <f>IF($D312=0,0,$D312*
IFERROR(INDEX(K$320:K$343,MATCH($F312,$B$320:$B$343,0))/INDEX($D$320:$D$343,MATCH($F312,$B$320:$B$343,0)),
INDEX('Input-Allocators'!H$9:H$17,MATCH($F312,'Input-Allocators'!$B$9:$B$17,0)))
)</f>
        <v>0</v>
      </c>
      <c r="L312" s="14">
        <f>IF($D312=0,0,$D312*
IFERROR(INDEX(L$320:L$343,MATCH($F312,$B$320:$B$343,0))/INDEX($D$320:$D$343,MATCH($F312,$B$320:$B$343,0)),
INDEX('Input-Allocators'!I$9:I$17,MATCH($F312,'Input-Allocators'!$B$9:$B$17,0)))
)</f>
        <v>0</v>
      </c>
      <c r="M312" s="14">
        <f>IF($D312=0,0,$D312*
IFERROR(INDEX(M$320:M$343,MATCH($F312,$B$320:$B$343,0))/INDEX($D$320:$D$343,MATCH($F312,$B$320:$B$343,0)),
INDEX('Input-Allocators'!J$9:J$17,MATCH($F312,'Input-Allocators'!$B$9:$B$17,0)))
)</f>
        <v>0</v>
      </c>
      <c r="N312" s="14">
        <f>IF($D312=0,0,$D312*
IFERROR(INDEX(N$320:N$343,MATCH($F312,$B$320:$B$343,0))/INDEX($D$320:$D$343,MATCH($F312,$B$320:$B$343,0)),
INDEX('Input-Allocators'!K$9:K$17,MATCH($F312,'Input-Allocators'!$B$9:$B$17,0)))
)</f>
        <v>0</v>
      </c>
      <c r="O312" s="14">
        <f>IF($D312=0,0,$D312*
IFERROR(INDEX(O$320:O$343,MATCH($F312,$B$320:$B$343,0))/INDEX($D$320:$D$343,MATCH($F312,$B$320:$B$343,0)),
INDEX('Input-Allocators'!L$9:L$17,MATCH($F312,'Input-Allocators'!$B$9:$B$17,0)))
)</f>
        <v>0</v>
      </c>
      <c r="P312" s="14">
        <f>IF($D312=0,0,$D312*
IFERROR(INDEX(P$320:P$343,MATCH($F312,$B$320:$B$343,0))/INDEX($D$320:$D$343,MATCH($F312,$B$320:$B$343,0)),
INDEX('Input-Allocators'!M$9:M$17,MATCH($F312,'Input-Allocators'!$B$9:$B$17,0)))
)</f>
        <v>0</v>
      </c>
      <c r="Q312" s="14">
        <f>IF($D312=0,0,$D312*
IFERROR(INDEX(Q$320:Q$343,MATCH($F312,$B$320:$B$343,0))/INDEX($D$320:$D$343,MATCH($F312,$B$320:$B$343,0)),
INDEX('Input-Allocators'!N$9:N$17,MATCH($F312,'Input-Allocators'!$B$9:$B$17,0)))
)</f>
        <v>0</v>
      </c>
      <c r="R312" s="14">
        <f>IF($D312=0,0,$D312*
IFERROR(INDEX(R$320:R$343,MATCH($F312,$B$320:$B$343,0))/INDEX($D$320:$D$343,MATCH($F312,$B$320:$B$343,0)),
INDEX('Input-Allocators'!O$9:O$17,MATCH($F312,'Input-Allocators'!$B$9:$B$17,0)))
)</f>
        <v>0</v>
      </c>
    </row>
    <row r="313" spans="1:18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>'Input-Accounts'!$D313</f>
        <v>2490</v>
      </c>
      <c r="E313" s="14">
        <f t="shared" si="61"/>
        <v>0</v>
      </c>
      <c r="F313" s="3" t="str">
        <f>IF(D313=0,"-",IF('Input-Accounts'!$E313&lt;&gt;0,'Input-Accounts'!$E313,'Input-Accounts'!$F313))</f>
        <v>INT_REQ_INCOME</v>
      </c>
      <c r="G313" s="14">
        <f>IF($D313=0,0,$D313*
IFERROR(INDEX(G$320:G$343,MATCH($F313,$B$320:$B$343,0))/INDEX($D$320:$D$343,MATCH($F313,$B$320:$B$343,0)),
INDEX('Input-Allocators'!D$9:D$17,MATCH($F313,'Input-Allocators'!$B$9:$B$17,0)))
)</f>
        <v>62.180807820252838</v>
      </c>
      <c r="H313" s="14">
        <f>IF($D313=0,0,$D313*
IFERROR(INDEX(H$320:H$343,MATCH($F313,$B$320:$B$343,0))/INDEX($D$320:$D$343,MATCH($F313,$B$320:$B$343,0)),
INDEX('Input-Allocators'!E$9:E$17,MATCH($F313,'Input-Allocators'!$B$9:$B$17,0)))
)</f>
        <v>228.85782662882795</v>
      </c>
      <c r="I313" s="14">
        <f>IF($D313=0,0,$D313*
IFERROR(INDEX(I$320:I$343,MATCH($F313,$B$320:$B$343,0))/INDEX($D$320:$D$343,MATCH($F313,$B$320:$B$343,0)),
INDEX('Input-Allocators'!F$9:F$17,MATCH($F313,'Input-Allocators'!$B$9:$B$17,0)))
)</f>
        <v>1322.206946999853</v>
      </c>
      <c r="J313" s="14">
        <f>IF($D313=0,0,$D313*
IFERROR(INDEX(J$320:J$343,MATCH($F313,$B$320:$B$343,0))/INDEX($D$320:$D$343,MATCH($F313,$B$320:$B$343,0)),
INDEX('Input-Allocators'!G$9:G$17,MATCH($F313,'Input-Allocators'!$B$9:$B$17,0)))
)</f>
        <v>876.75441855106749</v>
      </c>
      <c r="K313" s="14">
        <f>IF($D313=0,0,$D313*
IFERROR(INDEX(K$320:K$343,MATCH($F313,$B$320:$B$343,0))/INDEX($D$320:$D$343,MATCH($F313,$B$320:$B$343,0)),
INDEX('Input-Allocators'!H$9:H$17,MATCH($F313,'Input-Allocators'!$B$9:$B$17,0)))
)</f>
        <v>0</v>
      </c>
      <c r="L313" s="14">
        <f>IF($D313=0,0,$D313*
IFERROR(INDEX(L$320:L$343,MATCH($F313,$B$320:$B$343,0))/INDEX($D$320:$D$343,MATCH($F313,$B$320:$B$343,0)),
INDEX('Input-Allocators'!I$9:I$17,MATCH($F313,'Input-Allocators'!$B$9:$B$17,0)))
)</f>
        <v>0</v>
      </c>
      <c r="M313" s="14">
        <f>IF($D313=0,0,$D313*
IFERROR(INDEX(M$320:M$343,MATCH($F313,$B$320:$B$343,0))/INDEX($D$320:$D$343,MATCH($F313,$B$320:$B$343,0)),
INDEX('Input-Allocators'!J$9:J$17,MATCH($F313,'Input-Allocators'!$B$9:$B$17,0)))
)</f>
        <v>0</v>
      </c>
      <c r="N313" s="14">
        <f>IF($D313=0,0,$D313*
IFERROR(INDEX(N$320:N$343,MATCH($F313,$B$320:$B$343,0))/INDEX($D$320:$D$343,MATCH($F313,$B$320:$B$343,0)),
INDEX('Input-Allocators'!K$9:K$17,MATCH($F313,'Input-Allocators'!$B$9:$B$17,0)))
)</f>
        <v>0</v>
      </c>
      <c r="O313" s="14">
        <f>IF($D313=0,0,$D313*
IFERROR(INDEX(O$320:O$343,MATCH($F313,$B$320:$B$343,0))/INDEX($D$320:$D$343,MATCH($F313,$B$320:$B$343,0)),
INDEX('Input-Allocators'!L$9:L$17,MATCH($F313,'Input-Allocators'!$B$9:$B$17,0)))
)</f>
        <v>0</v>
      </c>
      <c r="P313" s="14">
        <f>IF($D313=0,0,$D313*
IFERROR(INDEX(P$320:P$343,MATCH($F313,$B$320:$B$343,0))/INDEX($D$320:$D$343,MATCH($F313,$B$320:$B$343,0)),
INDEX('Input-Allocators'!M$9:M$17,MATCH($F313,'Input-Allocators'!$B$9:$B$17,0)))
)</f>
        <v>0</v>
      </c>
      <c r="Q313" s="14">
        <f>IF($D313=0,0,$D313*
IFERROR(INDEX(Q$320:Q$343,MATCH($F313,$B$320:$B$343,0))/INDEX($D$320:$D$343,MATCH($F313,$B$320:$B$343,0)),
INDEX('Input-Allocators'!N$9:N$17,MATCH($F313,'Input-Allocators'!$B$9:$B$17,0)))
)</f>
        <v>0</v>
      </c>
      <c r="R313" s="14">
        <f>IF($D313=0,0,$D313*
IFERROR(INDEX(R$320:R$343,MATCH($F313,$B$320:$B$343,0))/INDEX($D$320:$D$343,MATCH($F313,$B$320:$B$343,0)),
INDEX('Input-Allocators'!O$9:O$17,MATCH($F313,'Input-Allocators'!$B$9:$B$17,0)))
)</f>
        <v>0</v>
      </c>
    </row>
    <row r="314" spans="1:18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>'Input-Accounts'!$D314</f>
        <v>440</v>
      </c>
      <c r="E314" s="14">
        <f>IFERROR(IF(D314="",0,IF(D314=0,0,IF(ABS(D314-SUM($G314:$R314))&lt;Check_Limit,0,1))),1)</f>
        <v>0</v>
      </c>
      <c r="F314" s="3" t="str">
        <f>IF(D314=0,"-",IF('Input-Accounts'!$E314&lt;&gt;0,'Input-Accounts'!$E314,'Input-Accounts'!$F314))</f>
        <v>CUSTOMER</v>
      </c>
      <c r="G314" s="14">
        <f>IF($D314=0,0,$D314*
IFERROR(INDEX(G$320:G$343,MATCH($F314,$B$320:$B$343,0))/INDEX($D$320:$D$343,MATCH($F314,$B$320:$B$343,0)),
INDEX('Input-Allocators'!D$9:D$17,MATCH($F314,'Input-Allocators'!$B$9:$B$17,0)))
)</f>
        <v>0</v>
      </c>
      <c r="H314" s="14">
        <f>IF($D314=0,0,$D314*
IFERROR(INDEX(H$320:H$343,MATCH($F314,$B$320:$B$343,0))/INDEX($D$320:$D$343,MATCH($F314,$B$320:$B$343,0)),
INDEX('Input-Allocators'!E$9:E$17,MATCH($F314,'Input-Allocators'!$B$9:$B$17,0)))
)</f>
        <v>0</v>
      </c>
      <c r="I314" s="14">
        <f>IF($D314=0,0,$D314*
IFERROR(INDEX(I$320:I$343,MATCH($F314,$B$320:$B$343,0))/INDEX($D$320:$D$343,MATCH($F314,$B$320:$B$343,0)),
INDEX('Input-Allocators'!F$9:F$17,MATCH($F314,'Input-Allocators'!$B$9:$B$17,0)))
)</f>
        <v>0</v>
      </c>
      <c r="J314" s="14">
        <f>IF($D314=0,0,$D314*
IFERROR(INDEX(J$320:J$343,MATCH($F314,$B$320:$B$343,0))/INDEX($D$320:$D$343,MATCH($F314,$B$320:$B$343,0)),
INDEX('Input-Allocators'!G$9:G$17,MATCH($F314,'Input-Allocators'!$B$9:$B$17,0)))
)</f>
        <v>440</v>
      </c>
      <c r="K314" s="14">
        <f>IF($D314=0,0,$D314*
IFERROR(INDEX(K$320:K$343,MATCH($F314,$B$320:$B$343,0))/INDEX($D$320:$D$343,MATCH($F314,$B$320:$B$343,0)),
INDEX('Input-Allocators'!H$9:H$17,MATCH($F314,'Input-Allocators'!$B$9:$B$17,0)))
)</f>
        <v>0</v>
      </c>
      <c r="L314" s="14">
        <f>IF($D314=0,0,$D314*
IFERROR(INDEX(L$320:L$343,MATCH($F314,$B$320:$B$343,0))/INDEX($D$320:$D$343,MATCH($F314,$B$320:$B$343,0)),
INDEX('Input-Allocators'!I$9:I$17,MATCH($F314,'Input-Allocators'!$B$9:$B$17,0)))
)</f>
        <v>0</v>
      </c>
      <c r="M314" s="14">
        <f>IF($D314=0,0,$D314*
IFERROR(INDEX(M$320:M$343,MATCH($F314,$B$320:$B$343,0))/INDEX($D$320:$D$343,MATCH($F314,$B$320:$B$343,0)),
INDEX('Input-Allocators'!J$9:J$17,MATCH($F314,'Input-Allocators'!$B$9:$B$17,0)))
)</f>
        <v>0</v>
      </c>
      <c r="N314" s="14">
        <f>IF($D314=0,0,$D314*
IFERROR(INDEX(N$320:N$343,MATCH($F314,$B$320:$B$343,0))/INDEX($D$320:$D$343,MATCH($F314,$B$320:$B$343,0)),
INDEX('Input-Allocators'!K$9:K$17,MATCH($F314,'Input-Allocators'!$B$9:$B$17,0)))
)</f>
        <v>0</v>
      </c>
      <c r="O314" s="14">
        <f>IF($D314=0,0,$D314*
IFERROR(INDEX(O$320:O$343,MATCH($F314,$B$320:$B$343,0))/INDEX($D$320:$D$343,MATCH($F314,$B$320:$B$343,0)),
INDEX('Input-Allocators'!L$9:L$17,MATCH($F314,'Input-Allocators'!$B$9:$B$17,0)))
)</f>
        <v>0</v>
      </c>
      <c r="P314" s="14">
        <f>IF($D314=0,0,$D314*
IFERROR(INDEX(P$320:P$343,MATCH($F314,$B$320:$B$343,0))/INDEX($D$320:$D$343,MATCH($F314,$B$320:$B$343,0)),
INDEX('Input-Allocators'!M$9:M$17,MATCH($F314,'Input-Allocators'!$B$9:$B$17,0)))
)</f>
        <v>0</v>
      </c>
      <c r="Q314" s="14">
        <f>IF($D314=0,0,$D314*
IFERROR(INDEX(Q$320:Q$343,MATCH($F314,$B$320:$B$343,0))/INDEX($D$320:$D$343,MATCH($F314,$B$320:$B$343,0)),
INDEX('Input-Allocators'!N$9:N$17,MATCH($F314,'Input-Allocators'!$B$9:$B$17,0)))
)</f>
        <v>0</v>
      </c>
      <c r="R314" s="14">
        <f>IF($D314=0,0,$D314*
IFERROR(INDEX(R$320:R$343,MATCH($F314,$B$320:$B$343,0))/INDEX($D$320:$D$343,MATCH($F314,$B$320:$B$343,0)),
INDEX('Input-Allocators'!O$9:O$17,MATCH($F314,'Input-Allocators'!$B$9:$B$17,0)))
)</f>
        <v>0</v>
      </c>
    </row>
    <row r="315" spans="1:18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>'Input-Accounts'!$D315</f>
        <v>0</v>
      </c>
      <c r="E315" s="14">
        <f t="shared" si="61"/>
        <v>0</v>
      </c>
      <c r="F315" s="3" t="str">
        <f>IF(D315=0,"-",IF('Input-Accounts'!$E315&lt;&gt;0,'Input-Accounts'!$E315,'Input-Accounts'!$F315))</f>
        <v>-</v>
      </c>
      <c r="G315" s="14">
        <f>IF($D315=0,0,$D315*
IFERROR(INDEX(G$320:G$343,MATCH($F315,$B$320:$B$343,0))/INDEX($D$320:$D$343,MATCH($F315,$B$320:$B$343,0)),
INDEX('Input-Allocators'!D$9:D$17,MATCH($F315,'Input-Allocators'!$B$9:$B$17,0)))
)</f>
        <v>0</v>
      </c>
      <c r="H315" s="14">
        <f>IF($D315=0,0,$D315*
IFERROR(INDEX(H$320:H$343,MATCH($F315,$B$320:$B$343,0))/INDEX($D$320:$D$343,MATCH($F315,$B$320:$B$343,0)),
INDEX('Input-Allocators'!E$9:E$17,MATCH($F315,'Input-Allocators'!$B$9:$B$17,0)))
)</f>
        <v>0</v>
      </c>
      <c r="I315" s="14">
        <f>IF($D315=0,0,$D315*
IFERROR(INDEX(I$320:I$343,MATCH($F315,$B$320:$B$343,0))/INDEX($D$320:$D$343,MATCH($F315,$B$320:$B$343,0)),
INDEX('Input-Allocators'!F$9:F$17,MATCH($F315,'Input-Allocators'!$B$9:$B$17,0)))
)</f>
        <v>0</v>
      </c>
      <c r="J315" s="14">
        <f>IF($D315=0,0,$D315*
IFERROR(INDEX(J$320:J$343,MATCH($F315,$B$320:$B$343,0))/INDEX($D$320:$D$343,MATCH($F315,$B$320:$B$343,0)),
INDEX('Input-Allocators'!G$9:G$17,MATCH($F315,'Input-Allocators'!$B$9:$B$17,0)))
)</f>
        <v>0</v>
      </c>
      <c r="K315" s="14">
        <f>IF($D315=0,0,$D315*
IFERROR(INDEX(K$320:K$343,MATCH($F315,$B$320:$B$343,0))/INDEX($D$320:$D$343,MATCH($F315,$B$320:$B$343,0)),
INDEX('Input-Allocators'!H$9:H$17,MATCH($F315,'Input-Allocators'!$B$9:$B$17,0)))
)</f>
        <v>0</v>
      </c>
      <c r="L315" s="14">
        <f>IF($D315=0,0,$D315*
IFERROR(INDEX(L$320:L$343,MATCH($F315,$B$320:$B$343,0))/INDEX($D$320:$D$343,MATCH($F315,$B$320:$B$343,0)),
INDEX('Input-Allocators'!I$9:I$17,MATCH($F315,'Input-Allocators'!$B$9:$B$17,0)))
)</f>
        <v>0</v>
      </c>
      <c r="M315" s="14">
        <f>IF($D315=0,0,$D315*
IFERROR(INDEX(M$320:M$343,MATCH($F315,$B$320:$B$343,0))/INDEX($D$320:$D$343,MATCH($F315,$B$320:$B$343,0)),
INDEX('Input-Allocators'!J$9:J$17,MATCH($F315,'Input-Allocators'!$B$9:$B$17,0)))
)</f>
        <v>0</v>
      </c>
      <c r="N315" s="14">
        <f>IF($D315=0,0,$D315*
IFERROR(INDEX(N$320:N$343,MATCH($F315,$B$320:$B$343,0))/INDEX($D$320:$D$343,MATCH($F315,$B$320:$B$343,0)),
INDEX('Input-Allocators'!K$9:K$17,MATCH($F315,'Input-Allocators'!$B$9:$B$17,0)))
)</f>
        <v>0</v>
      </c>
      <c r="O315" s="14">
        <f>IF($D315=0,0,$D315*
IFERROR(INDEX(O$320:O$343,MATCH($F315,$B$320:$B$343,0))/INDEX($D$320:$D$343,MATCH($F315,$B$320:$B$343,0)),
INDEX('Input-Allocators'!L$9:L$17,MATCH($F315,'Input-Allocators'!$B$9:$B$17,0)))
)</f>
        <v>0</v>
      </c>
      <c r="P315" s="14">
        <f>IF($D315=0,0,$D315*
IFERROR(INDEX(P$320:P$343,MATCH($F315,$B$320:$B$343,0))/INDEX($D$320:$D$343,MATCH($F315,$B$320:$B$343,0)),
INDEX('Input-Allocators'!M$9:M$17,MATCH($F315,'Input-Allocators'!$B$9:$B$17,0)))
)</f>
        <v>0</v>
      </c>
      <c r="Q315" s="14">
        <f>IF($D315=0,0,$D315*
IFERROR(INDEX(Q$320:Q$343,MATCH($F315,$B$320:$B$343,0))/INDEX($D$320:$D$343,MATCH($F315,$B$320:$B$343,0)),
INDEX('Input-Allocators'!N$9:N$17,MATCH($F315,'Input-Allocators'!$B$9:$B$17,0)))
)</f>
        <v>0</v>
      </c>
      <c r="R315" s="14">
        <f>IF($D315=0,0,$D315*
IFERROR(INDEX(R$320:R$343,MATCH($F315,$B$320:$B$343,0))/INDEX($D$320:$D$343,MATCH($F315,$B$320:$B$343,0)),
INDEX('Input-Allocators'!O$9:O$17,MATCH($F315,'Input-Allocators'!$B$9:$B$17,0)))
)</f>
        <v>0</v>
      </c>
    </row>
    <row r="316" spans="1:18" ht="15.75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>SUM(D309:D315)</f>
        <v>333174.44362438819</v>
      </c>
      <c r="E316" s="82">
        <f t="shared" si="61"/>
        <v>0</v>
      </c>
      <c r="F316" s="82"/>
      <c r="G316" s="179">
        <f>SUM(G309:G315)</f>
        <v>3299.5841481454881</v>
      </c>
      <c r="H316" s="179">
        <f t="shared" ref="H316:R316" si="67">SUM(H309:H315)</f>
        <v>7701.003180073305</v>
      </c>
      <c r="I316" s="179">
        <f t="shared" si="67"/>
        <v>66339.148244982236</v>
      </c>
      <c r="J316" s="179">
        <f t="shared" si="67"/>
        <v>68290.648051187251</v>
      </c>
      <c r="K316" s="179">
        <f t="shared" si="67"/>
        <v>187544.06000000006</v>
      </c>
      <c r="L316" s="179">
        <f t="shared" si="67"/>
        <v>0</v>
      </c>
      <c r="M316" s="179">
        <f t="shared" si="67"/>
        <v>0</v>
      </c>
      <c r="N316" s="179">
        <f t="shared" si="67"/>
        <v>0</v>
      </c>
      <c r="O316" s="179">
        <f t="shared" si="67"/>
        <v>0</v>
      </c>
      <c r="P316" s="179">
        <f t="shared" si="67"/>
        <v>0</v>
      </c>
      <c r="Q316" s="179">
        <f t="shared" si="67"/>
        <v>0</v>
      </c>
      <c r="R316" s="179">
        <f t="shared" si="67"/>
        <v>0</v>
      </c>
    </row>
    <row r="317" spans="1:18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>
        <f t="shared" si="61"/>
        <v>0</v>
      </c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1:18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</row>
    <row r="319" spans="1:18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>
        <f t="shared" ref="E319:E343" si="68">IFERROR(IF(D319="",0,IF(D319=0,0,IF(ABS(D319-SUM($G319:$R319))&lt;Check_Limit,0,1))),1)</f>
        <v>0</v>
      </c>
    </row>
    <row r="320" spans="1:18" outlineLevel="1">
      <c r="A320" s="46" t="str">
        <f>IF(ISBLANK('Input-Accounts'!A320),"",'Input-Accounts'!A320)</f>
        <v/>
      </c>
      <c r="B320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14">
        <f t="shared" si="68"/>
        <v>0</v>
      </c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</row>
    <row r="321" spans="1:18" outlineLevel="1">
      <c r="A321" s="46">
        <f>IF(ISBLANK('Input-Accounts'!A321),"",'Input-Accounts'!A321)</f>
        <v>277</v>
      </c>
      <c r="B321" t="str">
        <f>IF(ISBLANK('Input-Accounts'!B321),"",'Input-Accounts'!B321)</f>
        <v>INT_PRODPT</v>
      </c>
      <c r="D321" s="290">
        <f>D$22</f>
        <v>3807.0298399999997</v>
      </c>
      <c r="E321" s="14">
        <f>IFERROR(IF(D321="",0,IF(D321=0,0,IF(ABS(D321-SUM($G321:$R321))&lt;Check_Limit,0,1))),1)</f>
        <v>0</v>
      </c>
      <c r="G321" s="290">
        <f t="shared" ref="G321:R321" si="69">G$22</f>
        <v>3807.0298399999997</v>
      </c>
      <c r="H321" s="290">
        <f t="shared" si="69"/>
        <v>0</v>
      </c>
      <c r="I321" s="290">
        <f t="shared" si="69"/>
        <v>0</v>
      </c>
      <c r="J321" s="290">
        <f t="shared" si="69"/>
        <v>0</v>
      </c>
      <c r="K321" s="290">
        <f t="shared" si="69"/>
        <v>0</v>
      </c>
      <c r="L321" s="290">
        <f t="shared" si="69"/>
        <v>0</v>
      </c>
      <c r="M321" s="290">
        <f t="shared" si="69"/>
        <v>0</v>
      </c>
      <c r="N321" s="290">
        <f t="shared" si="69"/>
        <v>0</v>
      </c>
      <c r="O321" s="290">
        <f t="shared" si="69"/>
        <v>0</v>
      </c>
      <c r="P321" s="290">
        <f t="shared" si="69"/>
        <v>0</v>
      </c>
      <c r="Q321" s="290">
        <f t="shared" si="69"/>
        <v>0</v>
      </c>
      <c r="R321" s="290">
        <f t="shared" si="69"/>
        <v>0</v>
      </c>
    </row>
    <row r="322" spans="1:18" outlineLevel="1">
      <c r="A322" s="46">
        <f>IF(ISBLANK('Input-Accounts'!A322),"",'Input-Accounts'!A322)</f>
        <v>278</v>
      </c>
      <c r="B322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>D30</f>
        <v>74093.503830000016</v>
      </c>
      <c r="E322" s="14">
        <f t="shared" si="68"/>
        <v>0</v>
      </c>
      <c r="G322" s="290">
        <f t="shared" ref="G322:R322" si="70">G30</f>
        <v>0</v>
      </c>
      <c r="H322" s="290">
        <f t="shared" si="70"/>
        <v>74093.503830000016</v>
      </c>
      <c r="I322" s="290">
        <f t="shared" si="70"/>
        <v>0</v>
      </c>
      <c r="J322" s="290">
        <f t="shared" si="70"/>
        <v>0</v>
      </c>
      <c r="K322" s="290">
        <f t="shared" si="70"/>
        <v>0</v>
      </c>
      <c r="L322" s="290">
        <f t="shared" si="70"/>
        <v>0</v>
      </c>
      <c r="M322" s="290">
        <f t="shared" si="70"/>
        <v>0</v>
      </c>
      <c r="N322" s="290">
        <f t="shared" si="70"/>
        <v>0</v>
      </c>
      <c r="O322" s="290">
        <f t="shared" si="70"/>
        <v>0</v>
      </c>
      <c r="P322" s="290">
        <f t="shared" si="70"/>
        <v>0</v>
      </c>
      <c r="Q322" s="290">
        <f t="shared" si="70"/>
        <v>0</v>
      </c>
      <c r="R322" s="290">
        <f t="shared" si="70"/>
        <v>0</v>
      </c>
    </row>
    <row r="323" spans="1:18" outlineLevel="1">
      <c r="A323" s="46">
        <f>IF(ISBLANK('Input-Accounts'!A323),"",'Input-Accounts'!A323)</f>
        <v>279</v>
      </c>
      <c r="B323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>D44</f>
        <v>637036.61778999993</v>
      </c>
      <c r="E323" s="14">
        <f t="shared" si="68"/>
        <v>0</v>
      </c>
      <c r="G323" s="290">
        <f t="shared" ref="G323:R323" si="71">G44</f>
        <v>0</v>
      </c>
      <c r="H323" s="290">
        <f t="shared" si="71"/>
        <v>0</v>
      </c>
      <c r="I323" s="290">
        <f t="shared" si="71"/>
        <v>375774.39928584016</v>
      </c>
      <c r="J323" s="290">
        <f t="shared" si="71"/>
        <v>261262.21850415983</v>
      </c>
      <c r="K323" s="290">
        <f t="shared" si="71"/>
        <v>0</v>
      </c>
      <c r="L323" s="290">
        <f t="shared" si="71"/>
        <v>0</v>
      </c>
      <c r="M323" s="290">
        <f t="shared" si="71"/>
        <v>0</v>
      </c>
      <c r="N323" s="290">
        <f t="shared" si="71"/>
        <v>0</v>
      </c>
      <c r="O323" s="290">
        <f t="shared" si="71"/>
        <v>0</v>
      </c>
      <c r="P323" s="290">
        <f t="shared" si="71"/>
        <v>0</v>
      </c>
      <c r="Q323" s="290">
        <f t="shared" si="71"/>
        <v>0</v>
      </c>
      <c r="R323" s="290">
        <f t="shared" si="71"/>
        <v>0</v>
      </c>
    </row>
    <row r="324" spans="1:18" outlineLevel="1">
      <c r="A324" s="46">
        <f>IF(ISBLANK('Input-Accounts'!A324),"",'Input-Accounts'!A324)</f>
        <v>280</v>
      </c>
      <c r="B324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>D57</f>
        <v>40661.940430000002</v>
      </c>
      <c r="E324" s="14">
        <f t="shared" si="68"/>
        <v>0</v>
      </c>
      <c r="G324" s="290">
        <f t="shared" ref="G324:R324" si="72">G57</f>
        <v>177.63127807325694</v>
      </c>
      <c r="H324" s="290">
        <f t="shared" si="72"/>
        <v>634.6684171301946</v>
      </c>
      <c r="I324" s="290">
        <f t="shared" si="72"/>
        <v>22659.784779859321</v>
      </c>
      <c r="J324" s="290">
        <f t="shared" si="72"/>
        <v>17189.855954937218</v>
      </c>
      <c r="K324" s="290">
        <f t="shared" si="72"/>
        <v>0</v>
      </c>
      <c r="L324" s="290">
        <f t="shared" si="72"/>
        <v>0</v>
      </c>
      <c r="M324" s="290">
        <f t="shared" si="72"/>
        <v>0</v>
      </c>
      <c r="N324" s="290">
        <f t="shared" si="72"/>
        <v>0</v>
      </c>
      <c r="O324" s="290">
        <f t="shared" si="72"/>
        <v>0</v>
      </c>
      <c r="P324" s="290">
        <f t="shared" si="72"/>
        <v>0</v>
      </c>
      <c r="Q324" s="290">
        <f t="shared" si="72"/>
        <v>0</v>
      </c>
      <c r="R324" s="290">
        <f t="shared" si="72"/>
        <v>0</v>
      </c>
    </row>
    <row r="325" spans="1:18" outlineLevel="1">
      <c r="A325" s="46">
        <f>IF(ISBLANK('Input-Accounts'!A325),"",'Input-Accounts'!A325)</f>
        <v>281</v>
      </c>
      <c r="B32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>D59</f>
        <v>781189.00691999984</v>
      </c>
      <c r="E325" s="14">
        <f t="shared" si="68"/>
        <v>0</v>
      </c>
      <c r="G325" s="290">
        <f t="shared" ref="G325:R325" si="73">G59</f>
        <v>4096.5688623626802</v>
      </c>
      <c r="H325" s="290">
        <f t="shared" si="73"/>
        <v>75138.492117641101</v>
      </c>
      <c r="I325" s="290">
        <f t="shared" si="73"/>
        <v>412690.82032908377</v>
      </c>
      <c r="J325" s="290">
        <f t="shared" si="73"/>
        <v>289263.12561091245</v>
      </c>
      <c r="K325" s="290">
        <f t="shared" si="73"/>
        <v>0</v>
      </c>
      <c r="L325" s="290">
        <f t="shared" si="73"/>
        <v>0</v>
      </c>
      <c r="M325" s="290">
        <f t="shared" si="73"/>
        <v>0</v>
      </c>
      <c r="N325" s="290">
        <f t="shared" si="73"/>
        <v>0</v>
      </c>
      <c r="O325" s="290">
        <f t="shared" si="73"/>
        <v>0</v>
      </c>
      <c r="P325" s="290">
        <f t="shared" si="73"/>
        <v>0</v>
      </c>
      <c r="Q325" s="290">
        <f t="shared" si="73"/>
        <v>0</v>
      </c>
      <c r="R325" s="290">
        <f t="shared" si="73"/>
        <v>0</v>
      </c>
    </row>
    <row r="326" spans="1:18" outlineLevel="1">
      <c r="A326" s="46">
        <f>IF(ISBLANK('Input-Accounts'!A326),"",'Input-Accounts'!A326)</f>
        <v>282</v>
      </c>
      <c r="B326" t="str">
        <f>IF(ISBLANK('Input-Accounts'!B326),"",'Input-Accounts'!B326)</f>
        <v>INT_RATEBASE</v>
      </c>
      <c r="C326" s="89" t="str">
        <f>IF(ISBLANK('Input-Accounts'!C326),"",'Input-Accounts'!C326)</f>
        <v/>
      </c>
      <c r="D326" s="290">
        <f>D$124</f>
        <v>456782.98091999989</v>
      </c>
      <c r="E326" s="14">
        <f t="shared" si="68"/>
        <v>0</v>
      </c>
      <c r="F326" s="22"/>
      <c r="G326" s="290">
        <f t="shared" ref="G326:R326" si="74">G$124</f>
        <v>11406.881426565757</v>
      </c>
      <c r="H326" s="290">
        <f t="shared" si="74"/>
        <v>41983.277210597815</v>
      </c>
      <c r="I326" s="290">
        <f t="shared" si="74"/>
        <v>242554.87174446796</v>
      </c>
      <c r="J326" s="290">
        <f t="shared" si="74"/>
        <v>160837.9505383686</v>
      </c>
      <c r="K326" s="290">
        <f t="shared" si="74"/>
        <v>0</v>
      </c>
      <c r="L326" s="290">
        <f t="shared" si="74"/>
        <v>0</v>
      </c>
      <c r="M326" s="290">
        <f t="shared" si="74"/>
        <v>0</v>
      </c>
      <c r="N326" s="290">
        <f t="shared" si="74"/>
        <v>0</v>
      </c>
      <c r="O326" s="290">
        <f t="shared" si="74"/>
        <v>0</v>
      </c>
      <c r="P326" s="290">
        <f t="shared" si="74"/>
        <v>0</v>
      </c>
      <c r="Q326" s="290">
        <f t="shared" si="74"/>
        <v>0</v>
      </c>
      <c r="R326" s="290">
        <f t="shared" si="74"/>
        <v>0</v>
      </c>
    </row>
    <row r="327" spans="1:18" outlineLevel="1">
      <c r="A327" s="46">
        <f>IF(ISBLANK('Input-Accounts'!A327),"",'Input-Accounts'!A327)</f>
        <v>283</v>
      </c>
      <c r="B327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>D$35+D$38</f>
        <v>560632.33008999994</v>
      </c>
      <c r="E327" s="14">
        <f t="shared" si="68"/>
        <v>0</v>
      </c>
      <c r="G327" s="290">
        <f t="shared" ref="G327:R327" si="75">G$35+G$38</f>
        <v>0</v>
      </c>
      <c r="H327" s="290">
        <f t="shared" si="75"/>
        <v>0</v>
      </c>
      <c r="I327" s="290">
        <f t="shared" si="75"/>
        <v>342572.78591999999</v>
      </c>
      <c r="J327" s="290">
        <f t="shared" si="75"/>
        <v>218059.54416999998</v>
      </c>
      <c r="K327" s="290">
        <f t="shared" si="75"/>
        <v>0</v>
      </c>
      <c r="L327" s="290">
        <f t="shared" si="75"/>
        <v>0</v>
      </c>
      <c r="M327" s="290">
        <f t="shared" si="75"/>
        <v>0</v>
      </c>
      <c r="N327" s="290">
        <f t="shared" si="75"/>
        <v>0</v>
      </c>
      <c r="O327" s="290">
        <f t="shared" si="75"/>
        <v>0</v>
      </c>
      <c r="P327" s="290">
        <f t="shared" si="75"/>
        <v>0</v>
      </c>
      <c r="Q327" s="290">
        <f t="shared" si="75"/>
        <v>0</v>
      </c>
      <c r="R327" s="290">
        <f t="shared" si="75"/>
        <v>0</v>
      </c>
    </row>
    <row r="328" spans="1:18" outlineLevel="1">
      <c r="A328" s="46">
        <f>IF(ISBLANK('Input-Accounts'!A328),"",'Input-Accounts'!A328)</f>
        <v>284</v>
      </c>
      <c r="B328" t="str">
        <f>IF(ISBLANK('Input-Accounts'!B328),"",'Input-Accounts'!B328)</f>
        <v>INT_OML</v>
      </c>
      <c r="D328" s="290">
        <f>SUMPRODUCT('Input-Accounts'!$L$129:$L$223,D$129:D$223)</f>
        <v>15993.380521776813</v>
      </c>
      <c r="E328" s="14">
        <f t="shared" si="68"/>
        <v>0</v>
      </c>
      <c r="G328" s="290">
        <f>SUMPRODUCT('Input-Accounts'!$L$129:$L$223,G$129:G$223)</f>
        <v>69.866922059114046</v>
      </c>
      <c r="H328" s="290">
        <f>SUMPRODUCT('Input-Accounts'!$L$129:$L$223,H$129:H$223)</f>
        <v>249.63131107309474</v>
      </c>
      <c r="I328" s="290">
        <f>SUMPRODUCT('Input-Accounts'!$L$129:$L$223,I$129:I$223)</f>
        <v>8912.6725555496741</v>
      </c>
      <c r="J328" s="290">
        <f>SUMPRODUCT('Input-Accounts'!$L$129:$L$223,J$129:J$223)</f>
        <v>6761.2097330949264</v>
      </c>
      <c r="K328" s="290">
        <f>SUMPRODUCT('Input-Accounts'!$L$129:$L$223,K$129:K$223)</f>
        <v>0</v>
      </c>
      <c r="L328" s="290">
        <f>SUMPRODUCT('Input-Accounts'!$L$129:$L$223,L$129:L$223)</f>
        <v>0</v>
      </c>
      <c r="M328" s="290">
        <f>SUMPRODUCT('Input-Accounts'!$L$129:$L$223,M$129:M$223)</f>
        <v>0</v>
      </c>
      <c r="N328" s="290">
        <f>SUMPRODUCT('Input-Accounts'!$L$129:$L$223,N$129:N$223)</f>
        <v>0</v>
      </c>
      <c r="O328" s="290">
        <f>SUMPRODUCT('Input-Accounts'!$L$129:$L$223,O$129:O$223)</f>
        <v>0</v>
      </c>
      <c r="P328" s="290">
        <f>SUMPRODUCT('Input-Accounts'!$L$129:$L$223,P$129:P$223)</f>
        <v>0</v>
      </c>
      <c r="Q328" s="290">
        <f>SUMPRODUCT('Input-Accounts'!$L$129:$L$223,Q$129:Q$223)</f>
        <v>0</v>
      </c>
      <c r="R328" s="290">
        <f>SUMPRODUCT('Input-Accounts'!$L$129:$L$223,R$129:R$223)</f>
        <v>0</v>
      </c>
    </row>
    <row r="329" spans="1:18" outlineLevel="1">
      <c r="A329" s="46">
        <f>IF(ISBLANK('Input-Accounts'!A329),"",'Input-Accounts'!A329)</f>
        <v>285</v>
      </c>
      <c r="B329" t="str">
        <f>IF(ISBLANK('Input-Accounts'!B329),"",'Input-Accounts'!B329)</f>
        <v>INT_DIST_OL</v>
      </c>
      <c r="D329" s="290">
        <f>SUMPRODUCT('Input-Accounts'!$L$197:$L$206,D$197:D$206)</f>
        <v>9088.647172805835</v>
      </c>
      <c r="E329" s="14">
        <f t="shared" si="68"/>
        <v>0</v>
      </c>
      <c r="G329" s="290">
        <f>SUMPRODUCT('Input-Accounts'!$L$197:$L$206,G$197:G$206)</f>
        <v>0</v>
      </c>
      <c r="H329" s="290">
        <f>SUMPRODUCT('Input-Accounts'!$L$197:$L$206,H$197:H$206)</f>
        <v>0</v>
      </c>
      <c r="I329" s="290">
        <f>SUMPRODUCT('Input-Accounts'!$L$197:$L$206,I$197:I$206)</f>
        <v>4585.340545882309</v>
      </c>
      <c r="J329" s="290">
        <f>SUMPRODUCT('Input-Accounts'!$L$197:$L$206,J$197:J$206)</f>
        <v>4503.3066269235278</v>
      </c>
      <c r="K329" s="290">
        <f>SUMPRODUCT('Input-Accounts'!$L$197:$L$206,K$197:K$206)</f>
        <v>0</v>
      </c>
      <c r="L329" s="290">
        <f>SUMPRODUCT('Input-Accounts'!$L$197:$L$206,L$197:L$206)</f>
        <v>0</v>
      </c>
      <c r="M329" s="290">
        <f>SUMPRODUCT('Input-Accounts'!$L$197:$L$206,M$197:M$206)</f>
        <v>0</v>
      </c>
      <c r="N329" s="290">
        <f>SUMPRODUCT('Input-Accounts'!$L$197:$L$206,N$197:N$206)</f>
        <v>0</v>
      </c>
      <c r="O329" s="290">
        <f>SUMPRODUCT('Input-Accounts'!$L$197:$L$206,O$197:O$206)</f>
        <v>0</v>
      </c>
      <c r="P329" s="290">
        <f>SUMPRODUCT('Input-Accounts'!$L$197:$L$206,P$197:P$206)</f>
        <v>0</v>
      </c>
      <c r="Q329" s="290">
        <f>SUMPRODUCT('Input-Accounts'!$L$197:$L$206,Q$197:Q$206)</f>
        <v>0</v>
      </c>
      <c r="R329" s="290">
        <f>SUMPRODUCT('Input-Accounts'!$L$197:$L$206,R$197:R$206)</f>
        <v>0</v>
      </c>
    </row>
    <row r="330" spans="1:18" outlineLevel="1">
      <c r="A330" s="46">
        <f>IF(ISBLANK('Input-Accounts'!A330),"",'Input-Accounts'!A330)</f>
        <v>286</v>
      </c>
      <c r="B330" t="str">
        <f>IF(ISBLANK('Input-Accounts'!B330),"",'Input-Accounts'!B330)</f>
        <v>INT_DIST_ML</v>
      </c>
      <c r="D330" s="290">
        <f>SUMPRODUCT('Input-Accounts'!$L$212:$L$220,D$212:D$220)</f>
        <v>1514.3092290268612</v>
      </c>
      <c r="E330" s="14">
        <f t="shared" si="68"/>
        <v>0</v>
      </c>
      <c r="G330" s="290">
        <f>SUMPRODUCT('Input-Accounts'!$L$212:$L$220,G$212:G$220)</f>
        <v>0</v>
      </c>
      <c r="H330" s="290">
        <f>SUMPRODUCT('Input-Accounts'!$L$212:$L$220,H$212:H$220)</f>
        <v>0</v>
      </c>
      <c r="I330" s="290">
        <f>SUMPRODUCT('Input-Accounts'!$L$212:$L$220,I$212:I$220)</f>
        <v>1504.2288756181617</v>
      </c>
      <c r="J330" s="290">
        <f>SUMPRODUCT('Input-Accounts'!$L$212:$L$220,J$212:J$220)</f>
        <v>10.080353408699388</v>
      </c>
      <c r="K330" s="290">
        <f>SUMPRODUCT('Input-Accounts'!$L$212:$L$220,K$212:K$220)</f>
        <v>0</v>
      </c>
      <c r="L330" s="290">
        <f>SUMPRODUCT('Input-Accounts'!$L$212:$L$220,L$212:L$220)</f>
        <v>0</v>
      </c>
      <c r="M330" s="290">
        <f>SUMPRODUCT('Input-Accounts'!$L$212:$L$220,M$212:M$220)</f>
        <v>0</v>
      </c>
      <c r="N330" s="290">
        <f>SUMPRODUCT('Input-Accounts'!$L$212:$L$220,N$212:N$220)</f>
        <v>0</v>
      </c>
      <c r="O330" s="290">
        <f>SUMPRODUCT('Input-Accounts'!$L$212:$L$220,O$212:O$220)</f>
        <v>0</v>
      </c>
      <c r="P330" s="290">
        <f>SUMPRODUCT('Input-Accounts'!$L$212:$L$220,P$212:P$220)</f>
        <v>0</v>
      </c>
      <c r="Q330" s="290">
        <f>SUMPRODUCT('Input-Accounts'!$L$212:$L$220,Q$212:Q$220)</f>
        <v>0</v>
      </c>
      <c r="R330" s="290">
        <f>SUMPRODUCT('Input-Accounts'!$L$212:$L$220,R$212:R$220)</f>
        <v>0</v>
      </c>
    </row>
    <row r="331" spans="1:18" outlineLevel="1">
      <c r="A331" s="46">
        <f>IF(ISBLANK('Input-Accounts'!A331),"",'Input-Accounts'!A331)</f>
        <v>287</v>
      </c>
      <c r="B331" t="str">
        <f>IF(ISBLANK('Input-Accounts'!B331),"",'Input-Accounts'!B331)</f>
        <v>INT_CUSTACC</v>
      </c>
      <c r="D331" s="290">
        <f>SUM(D$228:D$230)</f>
        <v>14906.337091777219</v>
      </c>
      <c r="E331" s="14">
        <f t="shared" si="68"/>
        <v>0</v>
      </c>
      <c r="G331" s="290">
        <f t="shared" ref="G331:R331" si="76">SUM(G$228:G$230)</f>
        <v>0</v>
      </c>
      <c r="H331" s="290">
        <f t="shared" si="76"/>
        <v>0</v>
      </c>
      <c r="I331" s="290">
        <f t="shared" si="76"/>
        <v>0</v>
      </c>
      <c r="J331" s="290">
        <f t="shared" si="76"/>
        <v>14906.337091777219</v>
      </c>
      <c r="K331" s="290">
        <f t="shared" si="76"/>
        <v>0</v>
      </c>
      <c r="L331" s="290">
        <f t="shared" si="76"/>
        <v>0</v>
      </c>
      <c r="M331" s="290">
        <f t="shared" si="76"/>
        <v>0</v>
      </c>
      <c r="N331" s="290">
        <f t="shared" si="76"/>
        <v>0</v>
      </c>
      <c r="O331" s="290">
        <f t="shared" si="76"/>
        <v>0</v>
      </c>
      <c r="P331" s="290">
        <f t="shared" si="76"/>
        <v>0</v>
      </c>
      <c r="Q331" s="290">
        <f t="shared" si="76"/>
        <v>0</v>
      </c>
      <c r="R331" s="290">
        <f t="shared" si="76"/>
        <v>0</v>
      </c>
    </row>
    <row r="332" spans="1:18" outlineLevel="1">
      <c r="A332" s="46">
        <f>IF(ISBLANK('Input-Accounts'!A332),"",'Input-Accounts'!A332)</f>
        <v>288</v>
      </c>
      <c r="B332" t="str">
        <f>IF(ISBLANK('Input-Accounts'!B332),"",'Input-Accounts'!B332)</f>
        <v>INT_PROD_TRANSM_DIST_SUBTOTAL</v>
      </c>
      <c r="D332" s="290">
        <f>D22+D30+D44</f>
        <v>714937.15145999996</v>
      </c>
      <c r="E332" s="14">
        <f t="shared" si="68"/>
        <v>0</v>
      </c>
      <c r="G332" s="290">
        <f t="shared" ref="G332:R332" si="77">G22+G30+G44</f>
        <v>3807.0298399999997</v>
      </c>
      <c r="H332" s="290">
        <f t="shared" si="77"/>
        <v>74093.503830000016</v>
      </c>
      <c r="I332" s="290">
        <f t="shared" si="77"/>
        <v>375774.39928584016</v>
      </c>
      <c r="J332" s="290">
        <f t="shared" si="77"/>
        <v>261262.21850415983</v>
      </c>
      <c r="K332" s="290">
        <f t="shared" si="77"/>
        <v>0</v>
      </c>
      <c r="L332" s="290">
        <f t="shared" si="77"/>
        <v>0</v>
      </c>
      <c r="M332" s="290">
        <f t="shared" si="77"/>
        <v>0</v>
      </c>
      <c r="N332" s="290">
        <f t="shared" si="77"/>
        <v>0</v>
      </c>
      <c r="O332" s="290">
        <f t="shared" si="77"/>
        <v>0</v>
      </c>
      <c r="P332" s="290">
        <f t="shared" si="77"/>
        <v>0</v>
      </c>
      <c r="Q332" s="290">
        <f t="shared" si="77"/>
        <v>0</v>
      </c>
      <c r="R332" s="290">
        <f t="shared" si="77"/>
        <v>0</v>
      </c>
    </row>
    <row r="333" spans="1:18" outlineLevel="1">
      <c r="A333" s="46">
        <f>IF(ISBLANK('Input-Accounts'!A333),"",'Input-Accounts'!A333)</f>
        <v>289</v>
      </c>
      <c r="B333" t="str">
        <f>IF(ISBLANK('Input-Accounts'!B333),"",'Input-Accounts'!B333)</f>
        <v>INT_DIST_SUBTOTAL</v>
      </c>
      <c r="D333" s="290">
        <f>SUM(D33,D35:D43)</f>
        <v>625397.28821999999</v>
      </c>
      <c r="E333" s="14">
        <f t="shared" si="68"/>
        <v>0</v>
      </c>
      <c r="G333" s="290">
        <f t="shared" ref="G333:R333" si="78">SUM(G33,G35:G43)</f>
        <v>0</v>
      </c>
      <c r="H333" s="290">
        <f t="shared" si="78"/>
        <v>0</v>
      </c>
      <c r="I333" s="290">
        <f t="shared" si="78"/>
        <v>368908.60545999999</v>
      </c>
      <c r="J333" s="290">
        <f t="shared" si="78"/>
        <v>256488.68276</v>
      </c>
      <c r="K333" s="290">
        <f t="shared" si="78"/>
        <v>0</v>
      </c>
      <c r="L333" s="290">
        <f t="shared" si="78"/>
        <v>0</v>
      </c>
      <c r="M333" s="290">
        <f t="shared" si="78"/>
        <v>0</v>
      </c>
      <c r="N333" s="290">
        <f t="shared" si="78"/>
        <v>0</v>
      </c>
      <c r="O333" s="290">
        <f t="shared" si="78"/>
        <v>0</v>
      </c>
      <c r="P333" s="290">
        <f t="shared" si="78"/>
        <v>0</v>
      </c>
      <c r="Q333" s="290">
        <f t="shared" si="78"/>
        <v>0</v>
      </c>
      <c r="R333" s="290">
        <f t="shared" si="78"/>
        <v>0</v>
      </c>
    </row>
    <row r="334" spans="1:18" outlineLevel="1">
      <c r="A334" s="46">
        <f>IF(ISBLANK('Input-Accounts'!A334),"",'Input-Accounts'!A334)</f>
        <v>290</v>
      </c>
      <c r="B334" t="str">
        <f>IF(ISBLANK('Input-Accounts'!B334),"",'Input-Accounts'!B334)</f>
        <v>INT_OM_Excl_A&amp;G</v>
      </c>
      <c r="D334" s="290">
        <f>SUM(D172:D179,D181:D182)+D193+D208+D221+D248</f>
        <v>47369.814046425323</v>
      </c>
      <c r="E334" s="14">
        <f t="shared" si="68"/>
        <v>0</v>
      </c>
      <c r="G334" s="290">
        <f t="shared" ref="G334:R334" si="79">SUM(G172:G179,G181:G182)+G193+G208+G221+G248</f>
        <v>0</v>
      </c>
      <c r="H334" s="290">
        <f t="shared" si="79"/>
        <v>1327.2833176747297</v>
      </c>
      <c r="I334" s="290">
        <f t="shared" si="79"/>
        <v>15464.667574664039</v>
      </c>
      <c r="J334" s="290">
        <f t="shared" si="79"/>
        <v>30577.863154086564</v>
      </c>
      <c r="K334" s="290">
        <f t="shared" si="79"/>
        <v>0</v>
      </c>
      <c r="L334" s="290">
        <f t="shared" si="79"/>
        <v>0</v>
      </c>
      <c r="M334" s="290">
        <f t="shared" si="79"/>
        <v>0</v>
      </c>
      <c r="N334" s="290">
        <f t="shared" si="79"/>
        <v>0</v>
      </c>
      <c r="O334" s="290">
        <f t="shared" si="79"/>
        <v>0</v>
      </c>
      <c r="P334" s="290">
        <f t="shared" si="79"/>
        <v>0</v>
      </c>
      <c r="Q334" s="290">
        <f t="shared" si="79"/>
        <v>0</v>
      </c>
      <c r="R334" s="290">
        <f t="shared" si="79"/>
        <v>0</v>
      </c>
    </row>
    <row r="335" spans="1:18" outlineLevel="1">
      <c r="A335" s="46">
        <f>IF(ISBLANK('Input-Accounts'!A335),"",'Input-Accounts'!A335)</f>
        <v>291</v>
      </c>
      <c r="B335" t="str">
        <f>IF(ISBLANK('Input-Accounts'!B335),"",'Input-Accounts'!B335)</f>
        <v>INT_OM_DIST_SUBTOTAL</v>
      </c>
      <c r="D335" s="290">
        <f>SUM(D197:D205)+SUM(D212:D219)</f>
        <v>12111.915013353329</v>
      </c>
      <c r="E335" s="14">
        <f t="shared" si="68"/>
        <v>0</v>
      </c>
      <c r="G335" s="290">
        <f t="shared" ref="G335:R335" si="80">SUM(G197:G205)+SUM(G212:G219)</f>
        <v>0</v>
      </c>
      <c r="H335" s="290">
        <f t="shared" si="80"/>
        <v>0</v>
      </c>
      <c r="I335" s="290">
        <f t="shared" si="80"/>
        <v>7618.0946538217404</v>
      </c>
      <c r="J335" s="290">
        <f t="shared" si="80"/>
        <v>4493.8203595315899</v>
      </c>
      <c r="K335" s="290">
        <f t="shared" si="80"/>
        <v>0</v>
      </c>
      <c r="L335" s="290">
        <f t="shared" si="80"/>
        <v>0</v>
      </c>
      <c r="M335" s="290">
        <f t="shared" si="80"/>
        <v>0</v>
      </c>
      <c r="N335" s="290">
        <f t="shared" si="80"/>
        <v>0</v>
      </c>
      <c r="O335" s="290">
        <f t="shared" si="80"/>
        <v>0</v>
      </c>
      <c r="P335" s="290">
        <f t="shared" si="80"/>
        <v>0</v>
      </c>
      <c r="Q335" s="290">
        <f t="shared" si="80"/>
        <v>0</v>
      </c>
      <c r="R335" s="290">
        <f t="shared" si="80"/>
        <v>0</v>
      </c>
    </row>
    <row r="336" spans="1:18" outlineLevel="1">
      <c r="A336" s="46">
        <f>IF(ISBLANK('Input-Accounts'!A336),"",'Input-Accounts'!A336)</f>
        <v>292</v>
      </c>
      <c r="B336" t="str">
        <f>IF(ISBLANK('Input-Accounts'!B336),"",'Input-Accounts'!B336)</f>
        <v>INT_REQ_INCOME</v>
      </c>
      <c r="D336" s="290">
        <f>D310</f>
        <v>38965</v>
      </c>
      <c r="E336" s="14">
        <f t="shared" si="68"/>
        <v>0</v>
      </c>
      <c r="G336" s="290">
        <f t="shared" ref="G336:R336" si="81">G310</f>
        <v>973.04223964504092</v>
      </c>
      <c r="H336" s="290">
        <f t="shared" si="81"/>
        <v>3581.3032990330448</v>
      </c>
      <c r="I336" s="290">
        <f t="shared" si="81"/>
        <v>20690.680196726618</v>
      </c>
      <c r="J336" s="290">
        <f t="shared" si="81"/>
        <v>13719.974264595319</v>
      </c>
      <c r="K336" s="290">
        <f t="shared" si="81"/>
        <v>0</v>
      </c>
      <c r="L336" s="290">
        <f t="shared" si="81"/>
        <v>0</v>
      </c>
      <c r="M336" s="290">
        <f t="shared" si="81"/>
        <v>0</v>
      </c>
      <c r="N336" s="290">
        <f t="shared" si="81"/>
        <v>0</v>
      </c>
      <c r="O336" s="290">
        <f t="shared" si="81"/>
        <v>0</v>
      </c>
      <c r="P336" s="290">
        <f t="shared" si="81"/>
        <v>0</v>
      </c>
      <c r="Q336" s="290">
        <f t="shared" si="81"/>
        <v>0</v>
      </c>
      <c r="R336" s="290">
        <f t="shared" si="81"/>
        <v>0</v>
      </c>
    </row>
    <row r="337" spans="1:18" outlineLevel="1">
      <c r="A337" s="46">
        <f>IF(ISBLANK('Input-Accounts'!A337),"",'Input-Accounts'!A337)</f>
        <v>293</v>
      </c>
      <c r="B337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>D316</f>
        <v>333174.44362438819</v>
      </c>
      <c r="E337" s="14">
        <f t="shared" si="68"/>
        <v>0</v>
      </c>
      <c r="G337" s="290">
        <f t="shared" ref="G337:R337" si="82">G316</f>
        <v>3299.5841481454881</v>
      </c>
      <c r="H337" s="290">
        <f t="shared" si="82"/>
        <v>7701.003180073305</v>
      </c>
      <c r="I337" s="290">
        <f t="shared" si="82"/>
        <v>66339.148244982236</v>
      </c>
      <c r="J337" s="290">
        <f t="shared" si="82"/>
        <v>68290.648051187251</v>
      </c>
      <c r="K337" s="290">
        <f t="shared" si="82"/>
        <v>187544.06000000006</v>
      </c>
      <c r="L337" s="290">
        <f t="shared" si="82"/>
        <v>0</v>
      </c>
      <c r="M337" s="290">
        <f t="shared" si="82"/>
        <v>0</v>
      </c>
      <c r="N337" s="290">
        <f t="shared" si="82"/>
        <v>0</v>
      </c>
      <c r="O337" s="290">
        <f t="shared" si="82"/>
        <v>0</v>
      </c>
      <c r="P337" s="290">
        <f t="shared" si="82"/>
        <v>0</v>
      </c>
      <c r="Q337" s="290">
        <f t="shared" si="82"/>
        <v>0</v>
      </c>
      <c r="R337" s="290">
        <f t="shared" si="82"/>
        <v>0</v>
      </c>
    </row>
    <row r="338" spans="1:18" outlineLevel="1">
      <c r="A338" s="46" t="str">
        <f>IF(ISBLANK('Input-Accounts'!A338),"",'Input-Accounts'!A338)</f>
        <v/>
      </c>
      <c r="B338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14">
        <f t="shared" si="68"/>
        <v>0</v>
      </c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</row>
    <row r="339" spans="1:18" outlineLevel="1">
      <c r="A339" s="46" t="str">
        <f>IF(ISBLANK('Input-Accounts'!A339),"",'Input-Accounts'!A339)</f>
        <v/>
      </c>
      <c r="B339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14">
        <f t="shared" si="68"/>
        <v>0</v>
      </c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</row>
    <row r="340" spans="1:18" outlineLevel="1">
      <c r="A340" s="46" t="str">
        <f>IF(ISBLANK('Input-Accounts'!A340),"",'Input-Accounts'!A340)</f>
        <v/>
      </c>
      <c r="B340" t="str">
        <f>IF(ISBLANK('Input-Accounts'!B340),"",'Input-Accounts'!B340)</f>
        <v/>
      </c>
      <c r="D340" s="71"/>
      <c r="E340" s="14">
        <f t="shared" si="68"/>
        <v>0</v>
      </c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</row>
    <row r="341" spans="1:18" outlineLevel="1">
      <c r="A341" s="46" t="str">
        <f>IF(ISBLANK('Input-Accounts'!A341),"",'Input-Accounts'!A341)</f>
        <v/>
      </c>
      <c r="B341" t="str">
        <f>IF(ISBLANK('Input-Accounts'!B341),"",'Input-Accounts'!B341)</f>
        <v/>
      </c>
      <c r="D341" s="71"/>
      <c r="E341" s="14">
        <f t="shared" si="68"/>
        <v>0</v>
      </c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</row>
    <row r="342" spans="1:18">
      <c r="A342" s="46">
        <f>IF(ISBLANK('Input-Accounts'!A343),"",'Input-Accounts'!A343)</f>
        <v>294</v>
      </c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14">
        <f t="shared" si="68"/>
        <v>0</v>
      </c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</row>
    <row r="343" spans="1:18">
      <c r="A343" s="46" t="str">
        <f>IF(ISBLANK('Input-Accounts'!A344),"",'Input-Accounts'!A344)</f>
        <v/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14">
        <f t="shared" si="68"/>
        <v>0</v>
      </c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</row>
    <row r="344" spans="1:18">
      <c r="A344" s="46" t="str">
        <f>IF(ISBLANK('Input-Accounts'!A345),"",'Input-Accounts'!A345)</f>
        <v/>
      </c>
      <c r="B344" t="str">
        <f>IF(ISBLANK('Input-Accounts'!B345),"",'Input-Accounts'!B345)</f>
        <v/>
      </c>
      <c r="D344" s="128"/>
      <c r="E344" s="14" t="s">
        <v>356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</row>
    <row r="353" spans="7:18"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</row>
    <row r="354" spans="7:18"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</row>
    <row r="355" spans="7:18"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</row>
    <row r="356" spans="7:18"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</row>
    <row r="357" spans="7:18"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</row>
    <row r="358" spans="7:18"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</row>
    <row r="359" spans="7:18"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</row>
    <row r="360" spans="7:18"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</row>
    <row r="361" spans="7:18"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</row>
    <row r="362" spans="7:18"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</row>
    <row r="363" spans="7:18"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</row>
    <row r="364" spans="7:18"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</row>
  </sheetData>
  <dataConsolidate link="1"/>
  <pageMargins left="0.7" right="0.7" top="0.75" bottom="0.75" header="0.3" footer="0.3"/>
  <pageSetup scale="53" pageOrder="overThenDown" orientation="landscape" horizontalDpi="1200" verticalDpi="1200" r:id="rId1"/>
  <rowBreaks count="6" manualBreakCount="6">
    <brk id="59" max="10" man="1"/>
    <brk id="111" max="10" man="1"/>
    <brk id="141" max="10" man="1"/>
    <brk id="223" max="10" man="1"/>
    <brk id="267" max="10" man="1"/>
    <brk id="306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BO357"/>
  <sheetViews>
    <sheetView topLeftCell="A191" zoomScaleNormal="100" workbookViewId="0">
      <selection activeCell="D9" sqref="D9"/>
    </sheetView>
  </sheetViews>
  <sheetFormatPr defaultColWidth="9.140625" defaultRowHeight="15" outlineLevelRow="1" outlineLevelCol="1"/>
  <cols>
    <col min="1" max="1" width="6" style="46" bestFit="1" customWidth="1"/>
    <col min="2" max="2" width="60.7109375" bestFit="1" customWidth="1"/>
    <col min="3" max="3" width="10.85546875" style="46" customWidth="1"/>
    <col min="4" max="4" width="18.140625" customWidth="1"/>
    <col min="5" max="5" width="5.85546875" customWidth="1"/>
    <col min="6" max="10" width="18.140625" customWidth="1"/>
    <col min="11" max="11" width="17.28515625" customWidth="1"/>
    <col min="12" max="12" width="16.28515625" customWidth="1"/>
    <col min="13" max="13" width="16.5703125" customWidth="1"/>
    <col min="14" max="15" width="16.7109375" customWidth="1"/>
    <col min="16" max="16" width="16.5703125" customWidth="1"/>
    <col min="17" max="17" width="16.7109375" customWidth="1"/>
    <col min="18" max="18" width="16.85546875" customWidth="1"/>
    <col min="19" max="19" width="18.140625" customWidth="1"/>
    <col min="20" max="20" width="18" customWidth="1"/>
    <col min="21" max="21" width="17.140625" customWidth="1"/>
    <col min="22" max="22" width="17.42578125" customWidth="1"/>
    <col min="23" max="23" width="18.140625" customWidth="1"/>
    <col min="24" max="24" width="16.85546875" customWidth="1"/>
    <col min="25" max="25" width="17.7109375" customWidth="1"/>
    <col min="26" max="26" width="17.140625" customWidth="1"/>
    <col min="27" max="54" width="18.140625" customWidth="1" outlineLevel="1"/>
    <col min="56" max="56" width="12.7109375" style="44" bestFit="1" customWidth="1"/>
    <col min="57" max="57" width="10" style="44" bestFit="1" customWidth="1"/>
    <col min="58" max="67" width="9.140625" style="44"/>
  </cols>
  <sheetData>
    <row r="1" spans="1:67">
      <c r="B1" s="15" t="str">
        <f>'General Inputs'!$D9</f>
        <v>National Fuel Gas Distribution Corporation</v>
      </c>
    </row>
    <row r="2" spans="1:67">
      <c r="B2" s="15" t="str">
        <f>'General Inputs'!$D10</f>
        <v>Gas Class Cost of Service Study</v>
      </c>
    </row>
    <row r="3" spans="1:67">
      <c r="B3" s="15" t="str">
        <f>'General Inputs'!$D11</f>
        <v>Test Year Ended July 31, 2024</v>
      </c>
    </row>
    <row r="4" spans="1:67">
      <c r="B4" s="1" t="s">
        <v>357</v>
      </c>
    </row>
    <row r="5" spans="1:67">
      <c r="B5" s="15" t="str">
        <f>'Input-Accounts'!$B$5</f>
        <v>($ in thousands)</v>
      </c>
      <c r="G5" s="49" t="str">
        <f>'General Inputs'!D14</f>
        <v>Production</v>
      </c>
      <c r="K5" s="49" t="str">
        <f>'General Inputs'!E14</f>
        <v>Transmission</v>
      </c>
      <c r="O5" s="49" t="str">
        <f>'General Inputs'!F14</f>
        <v>Distribution</v>
      </c>
      <c r="S5" s="49" t="str">
        <f>'General Inputs'!G14</f>
        <v>Customer</v>
      </c>
      <c r="W5" s="49" t="str">
        <f>'General Inputs'!H14</f>
        <v>Gas Supply</v>
      </c>
      <c r="AA5" s="49" t="str">
        <f>'General Inputs'!I14</f>
        <v>Function 6</v>
      </c>
      <c r="AE5" s="49" t="str">
        <f>'General Inputs'!J14</f>
        <v>Function 7</v>
      </c>
      <c r="AI5" s="49" t="str">
        <f>'General Inputs'!K14</f>
        <v>Function 8</v>
      </c>
      <c r="AM5" s="49" t="str">
        <f>'General Inputs'!L14</f>
        <v>Function 9</v>
      </c>
      <c r="AQ5" s="49" t="str">
        <f>'General Inputs'!M14</f>
        <v>Function 10</v>
      </c>
      <c r="AU5" s="49" t="str">
        <f>'General Inputs'!N14</f>
        <v>Function 11</v>
      </c>
      <c r="AY5" s="49" t="str">
        <f>'General Inputs'!O14</f>
        <v>Function 12</v>
      </c>
      <c r="BE5" s="104"/>
    </row>
    <row r="6" spans="1:67" s="21" customFormat="1" ht="58.5">
      <c r="A6" s="28" t="s">
        <v>125</v>
      </c>
      <c r="B6" s="30" t="s">
        <v>126</v>
      </c>
      <c r="C6" s="28" t="s">
        <v>127</v>
      </c>
      <c r="D6" s="28" t="s">
        <v>128</v>
      </c>
      <c r="E6" s="99" t="s">
        <v>355</v>
      </c>
      <c r="F6" s="28" t="s">
        <v>342</v>
      </c>
      <c r="G6" s="28" t="str">
        <f>'General Inputs'!$D$14&amp;" "&amp;'Input-Allocators'!$C$18</f>
        <v>Production Total</v>
      </c>
      <c r="H6" s="28" t="str">
        <f>'General Inputs'!$D$14&amp;" "&amp;'Input-Allocators'!$D$18</f>
        <v>Production Demand</v>
      </c>
      <c r="I6" s="28" t="str">
        <f>'General Inputs'!$D$14&amp;" "&amp;'Input-Allocators'!$E$18</f>
        <v>Production Commodity</v>
      </c>
      <c r="J6" s="28" t="str">
        <f>'General Inputs'!$D$14&amp;" "&amp;'Input-Allocators'!$F$18</f>
        <v>Production Customer</v>
      </c>
      <c r="K6" s="28" t="str">
        <f>'General Inputs'!$E$14&amp;" "&amp;'Input-Allocators'!$C$18</f>
        <v>Transmission Total</v>
      </c>
      <c r="L6" s="28" t="str">
        <f>'General Inputs'!$E$14&amp;" "&amp;'Input-Allocators'!$D$18</f>
        <v>Transmission Demand</v>
      </c>
      <c r="M6" s="28" t="str">
        <f>'General Inputs'!$E$14&amp;" "&amp;'Input-Allocators'!$E$18</f>
        <v>Transmission Commodity</v>
      </c>
      <c r="N6" s="28" t="str">
        <f>'General Inputs'!$E$14&amp;" "&amp;'Input-Allocators'!$F$18</f>
        <v>Transmission Customer</v>
      </c>
      <c r="O6" s="28" t="str">
        <f>'General Inputs'!$F$14&amp;" "&amp;'Input-Allocators'!$C$18</f>
        <v>Distribution Total</v>
      </c>
      <c r="P6" s="28" t="str">
        <f>'General Inputs'!$F$14&amp;" "&amp;'Input-Allocators'!$D$18</f>
        <v>Distribution Demand</v>
      </c>
      <c r="Q6" s="28" t="str">
        <f>'General Inputs'!$F$14&amp;" "&amp;'Input-Allocators'!$E$18</f>
        <v>Distribution Commodity</v>
      </c>
      <c r="R6" s="28" t="str">
        <f>'General Inputs'!$F$14&amp;" "&amp;'Input-Allocators'!$F$18</f>
        <v>Distribution Customer</v>
      </c>
      <c r="S6" s="28" t="str">
        <f>'General Inputs'!$G$14&amp;" "&amp;'Input-Allocators'!$C$18</f>
        <v>Customer Total</v>
      </c>
      <c r="T6" s="28" t="str">
        <f>'General Inputs'!$G$14&amp;" "&amp;'Input-Allocators'!$D$18</f>
        <v>Customer Demand</v>
      </c>
      <c r="U6" s="28" t="str">
        <f>'General Inputs'!$G$14&amp;" "&amp;'Input-Allocators'!$E$18</f>
        <v>Customer Commodity</v>
      </c>
      <c r="V6" s="28" t="str">
        <f>'General Inputs'!$G$14&amp;" "&amp;'Input-Allocators'!$F$18</f>
        <v>Customer Customer</v>
      </c>
      <c r="W6" s="28" t="str">
        <f>'General Inputs'!$H$14&amp;" "&amp;'Input-Allocators'!$C$18</f>
        <v>Gas Supply Total</v>
      </c>
      <c r="X6" s="28" t="str">
        <f>'General Inputs'!$H$14&amp;" "&amp;'Input-Allocators'!$D$18</f>
        <v>Gas Supply Demand</v>
      </c>
      <c r="Y6" s="28" t="str">
        <f>'General Inputs'!$H$14&amp;" "&amp;'Input-Allocators'!$E$18</f>
        <v>Gas Supply Commodity</v>
      </c>
      <c r="Z6" s="28" t="str">
        <f>'General Inputs'!$H$14&amp;" "&amp;'Input-Allocators'!$F$18</f>
        <v>Gas Supply Customer</v>
      </c>
      <c r="AA6" s="28" t="str">
        <f>'General Inputs'!$I$14&amp;" "&amp;'Input-Allocators'!$C$18</f>
        <v>Function 6 Total</v>
      </c>
      <c r="AB6" s="28" t="str">
        <f>'General Inputs'!$I$14&amp;" "&amp;'Input-Allocators'!$D$18</f>
        <v>Function 6 Demand</v>
      </c>
      <c r="AC6" s="28" t="str">
        <f>'General Inputs'!$I$14&amp;" "&amp;'Input-Allocators'!$E$18</f>
        <v>Function 6 Commodity</v>
      </c>
      <c r="AD6" s="28" t="str">
        <f>'General Inputs'!$I$14&amp;" "&amp;'Input-Allocators'!$F$18</f>
        <v>Function 6 Customer</v>
      </c>
      <c r="AE6" s="28" t="str">
        <f>'General Inputs'!$J$14&amp;" "&amp;'Input-Allocators'!$C$18</f>
        <v>Function 7 Total</v>
      </c>
      <c r="AF6" s="28" t="str">
        <f>'General Inputs'!$J$14&amp;" "&amp;'Input-Allocators'!$D$18</f>
        <v>Function 7 Demand</v>
      </c>
      <c r="AG6" s="28" t="str">
        <f>'General Inputs'!$J$14&amp;" "&amp;'Input-Allocators'!$E$18</f>
        <v>Function 7 Commodity</v>
      </c>
      <c r="AH6" s="28" t="str">
        <f>'General Inputs'!$J$14&amp;" "&amp;'Input-Allocators'!$F$18</f>
        <v>Function 7 Customer</v>
      </c>
      <c r="AI6" s="28" t="str">
        <f>'General Inputs'!$K$14&amp;" "&amp;'Input-Allocators'!$C$18</f>
        <v>Function 8 Total</v>
      </c>
      <c r="AJ6" s="28" t="str">
        <f>'General Inputs'!$K$14&amp;" "&amp;'Input-Allocators'!$D$18</f>
        <v>Function 8 Demand</v>
      </c>
      <c r="AK6" s="28" t="str">
        <f>'General Inputs'!$K$14&amp;" "&amp;'Input-Allocators'!$E$18</f>
        <v>Function 8 Commodity</v>
      </c>
      <c r="AL6" s="28" t="str">
        <f>'General Inputs'!$K$14&amp;" "&amp;'Input-Allocators'!$F$18</f>
        <v>Function 8 Customer</v>
      </c>
      <c r="AM6" s="28" t="str">
        <f>'General Inputs'!$L$14&amp;" "&amp;'Input-Allocators'!$C$18</f>
        <v>Function 9 Total</v>
      </c>
      <c r="AN6" s="28" t="str">
        <f>'General Inputs'!$L$14&amp;" "&amp;'Input-Allocators'!$D$18</f>
        <v>Function 9 Demand</v>
      </c>
      <c r="AO6" s="28" t="str">
        <f>'General Inputs'!$L$14&amp;" "&amp;'Input-Allocators'!$E$18</f>
        <v>Function 9 Commodity</v>
      </c>
      <c r="AP6" s="28" t="str">
        <f>'General Inputs'!$L$14&amp;" "&amp;'Input-Allocators'!$F$18</f>
        <v>Function 9 Customer</v>
      </c>
      <c r="AQ6" s="28" t="str">
        <f>'General Inputs'!$M$14&amp;" "&amp;'Input-Allocators'!$C$18</f>
        <v>Function 10 Total</v>
      </c>
      <c r="AR6" s="28" t="str">
        <f>'General Inputs'!$M$14&amp;" "&amp;'Input-Allocators'!$D$18</f>
        <v>Function 10 Demand</v>
      </c>
      <c r="AS6" s="28" t="str">
        <f>'General Inputs'!$M$14&amp;" "&amp;'Input-Allocators'!$E$18</f>
        <v>Function 10 Commodity</v>
      </c>
      <c r="AT6" s="28" t="str">
        <f>'General Inputs'!$M$14&amp;" "&amp;'Input-Allocators'!$F$18</f>
        <v>Function 10 Customer</v>
      </c>
      <c r="AU6" s="28" t="str">
        <f>'General Inputs'!$N$14&amp;" "&amp;'Input-Allocators'!$C$18</f>
        <v>Function 11 Total</v>
      </c>
      <c r="AV6" s="28" t="str">
        <f>'General Inputs'!$N$14&amp;" "&amp;'Input-Allocators'!$D$18</f>
        <v>Function 11 Demand</v>
      </c>
      <c r="AW6" s="28" t="str">
        <f>'General Inputs'!$N$14&amp;" "&amp;'Input-Allocators'!$E$18</f>
        <v>Function 11 Commodity</v>
      </c>
      <c r="AX6" s="28" t="str">
        <f>'General Inputs'!$N$14&amp;" "&amp;'Input-Allocators'!$F$18</f>
        <v>Function 11 Customer</v>
      </c>
      <c r="AY6" s="28" t="str">
        <f>'General Inputs'!$O$14&amp;" "&amp;'Input-Allocators'!$C$18</f>
        <v>Function 12 Total</v>
      </c>
      <c r="AZ6" s="28" t="str">
        <f>'General Inputs'!$O$14&amp;" "&amp;'Input-Allocators'!$D$18</f>
        <v>Function 12 Demand</v>
      </c>
      <c r="BA6" s="28" t="str">
        <f>'General Inputs'!$O$14&amp;" "&amp;'Input-Allocators'!$E$18</f>
        <v>Function 12 Commodity</v>
      </c>
      <c r="BB6" s="28" t="str">
        <f>'General Inputs'!$O$14&amp;" "&amp;'Input-Allocators'!$F$18</f>
        <v>Function 12 Customer</v>
      </c>
      <c r="BD6" s="100" t="str">
        <f>'Input-Allocators'!$D$8</f>
        <v>Production</v>
      </c>
      <c r="BE6" s="100" t="str">
        <f>'Input-Allocators'!$E$8</f>
        <v>Transmission</v>
      </c>
      <c r="BF6" s="100" t="str">
        <f>'Input-Allocators'!$F$8</f>
        <v>Distribution</v>
      </c>
      <c r="BG6" s="100" t="str">
        <f>'Input-Allocators'!$G$8</f>
        <v>Customer</v>
      </c>
      <c r="BH6" s="100" t="str">
        <f>'Input-Allocators'!$H$8</f>
        <v>Gas Supply</v>
      </c>
      <c r="BI6" s="100" t="str">
        <f>'Input-Allocators'!$I$8</f>
        <v>Function 6</v>
      </c>
      <c r="BJ6" s="100" t="str">
        <f>'Input-Allocators'!$J$8</f>
        <v>Function 7</v>
      </c>
      <c r="BK6" s="100" t="str">
        <f>'Input-Allocators'!$K$8</f>
        <v>Function 8</v>
      </c>
      <c r="BL6" s="100" t="str">
        <f>'Input-Allocators'!$L$8</f>
        <v>Function 9</v>
      </c>
      <c r="BM6" s="100" t="str">
        <f>'Input-Allocators'!$M$8</f>
        <v>Function 10</v>
      </c>
      <c r="BN6" s="100" t="str">
        <f>'Input-Allocators'!$N$8</f>
        <v>Function 11</v>
      </c>
      <c r="BO6" s="100" t="str">
        <f>'Input-Allocators'!$O$8</f>
        <v>Function 12</v>
      </c>
    </row>
    <row r="7" spans="1:67">
      <c r="A7" s="46" t="str">
        <f>IF(B7="","",MAX(A$1:A6)+1)</f>
        <v/>
      </c>
    </row>
    <row r="8" spans="1:67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67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</row>
    <row r="10" spans="1:67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</row>
    <row r="11" spans="1:67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>Functionalization!$D11</f>
        <v>116.45707</v>
      </c>
      <c r="E11" s="14">
        <f t="shared" ref="E11:E23" ca="1" si="0">IFERROR(IF(D11="",0,IF(D11=0,0,IF(ABS(D11-SUM(G11,K11,O11,S11,W11,AA11,AE11,AI11,AM11,AQ11,AU11,AY11))&lt;Check_Limit,0,1))),1)</f>
        <v>0</v>
      </c>
      <c r="F11" s="3" t="str">
        <f>IF($D11=0,"-",IF('Input-Accounts'!$E11&lt;&gt;0,'Input-Accounts'!$E11,'Input-Accounts'!$G11))</f>
        <v>INT_PROD_TRANSM_DIST_SUBTOTAL</v>
      </c>
      <c r="G11" s="14">
        <f ca="1">IF(G$5&lt;&gt;"",HLOOKUP(G$5,Functionalization!$G$6:$R$343,ROW($A11)-5,FALSE),IFERROR(INDEX(G$320:G$343,MATCH($F11,$B$320:$B$343,0))/VLOOKUP($F11,$B$320:$BB$343,MATCH(LEFT(TRIM(G$6),FIND("~",SUBSTITUTE(G$6,"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11))*HLOOKUP(LEFT(TRIM(G$6),FIND("~",SUBSTITUTE(G$6," ","~",LEN(TRIM(G$6))-LEN(SUBSTITUTE(TRIM(G$6)," ",""))))-1)&amp;" Total",$B$6:$BB$343,ROW($A11)-5,FALSE))</f>
        <v>0.62013218877152465</v>
      </c>
      <c r="H11" s="14">
        <f ca="1">IF(H$5&lt;&gt;"",HLOOKUP(H$5,Functionalization!$G$6:$R$343,ROW($A11)-5,FALSE),IFERROR(INDEX(H$320:H$343,MATCH($F11,$B$320:$B$343,0))/VLOOKUP($F11,$B$320:$BB$343,MATCH(LEFT(TRIM(H$6),FIND("~",SUBSTITUTE(H$6,"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11))*HLOOKUP(LEFT(TRIM(H$6),FIND("~",SUBSTITUTE(H$6," ","~",LEN(TRIM(H$6))-LEN(SUBSTITUTE(TRIM(H$6)," ",""))))-1)&amp;" Total",$B$6:$BB$343,ROW($A11)-5,FALSE))</f>
        <v>0</v>
      </c>
      <c r="I11" s="14">
        <f ca="1">IF(I$5&lt;&gt;"",HLOOKUP(I$5,Functionalization!$G$6:$R$343,ROW($A11)-5,FALSE),IFERROR(INDEX(I$320:I$343,MATCH($F11,$B$320:$B$343,0))/VLOOKUP($F11,$B$320:$BB$343,MATCH(LEFT(TRIM(I$6),FIND("~",SUBSTITUTE(I$6,"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11))*HLOOKUP(LEFT(TRIM(I$6),FIND("~",SUBSTITUTE(I$6," ","~",LEN(TRIM(I$6))-LEN(SUBSTITUTE(TRIM(I$6)," ",""))))-1)&amp;" Total",$B$6:$BB$343,ROW($A11)-5,FALSE))</f>
        <v>0.62013218877152465</v>
      </c>
      <c r="J11" s="14">
        <f ca="1">IF(J$5&lt;&gt;"",HLOOKUP(J$5,Functionalization!$G$6:$R$343,ROW($A11)-5,FALSE),IFERROR(INDEX(J$320:J$343,MATCH($F11,$B$320:$B$343,0))/VLOOKUP($F11,$B$320:$BB$343,MATCH(LEFT(TRIM(J$6),FIND("~",SUBSTITUTE(J$6,"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11))*HLOOKUP(LEFT(TRIM(J$6),FIND("~",SUBSTITUTE(J$6," ","~",LEN(TRIM(J$6))-LEN(SUBSTITUTE(TRIM(J$6)," ",""))))-1)&amp;" Total",$B$6:$BB$343,ROW($A11)-5,FALSE))</f>
        <v>0</v>
      </c>
      <c r="K11" s="14">
        <f ca="1">IF(K$5&lt;&gt;"",HLOOKUP(K$5,Functionalization!$G$6:$R$343,ROW($A11)-5,FALSE),IFERROR(INDEX(K$320:K$343,MATCH($F11,$B$320:$B$343,0))/VLOOKUP($F11,$B$320:$BB$343,MATCH(LEFT(TRIM(K$6),FIND("~",SUBSTITUTE(K$6,"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11))*HLOOKUP(LEFT(TRIM(K$6),FIND("~",SUBSTITUTE(K$6," ","~",LEN(TRIM(K$6))-LEN(SUBSTITUTE(TRIM(K$6)," ",""))))-1)&amp;" Total",$B$6:$BB$343,ROW($A11)-5,FALSE))</f>
        <v>12.069190060209577</v>
      </c>
      <c r="L11" s="14">
        <f ca="1">IF(L$5&lt;&gt;"",HLOOKUP(L$5,Functionalization!$G$6:$R$343,ROW($A11)-5,FALSE),IFERROR(INDEX(L$320:L$343,MATCH($F11,$B$320:$B$343,0))/VLOOKUP($F11,$B$320:$BB$343,MATCH(LEFT(TRIM(L$6),FIND("~",SUBSTITUTE(L$6,"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11))*HLOOKUP(LEFT(TRIM(L$6),FIND("~",SUBSTITUTE(L$6," ","~",LEN(TRIM(L$6))-LEN(SUBSTITUTE(TRIM(L$6)," ",""))))-1)&amp;" Total",$B$6:$BB$343,ROW($A11)-5,FALSE))</f>
        <v>12.069190060209577</v>
      </c>
      <c r="M11" s="14">
        <f ca="1">IF(M$5&lt;&gt;"",HLOOKUP(M$5,Functionalization!$G$6:$R$343,ROW($A11)-5,FALSE),IFERROR(INDEX(M$320:M$343,MATCH($F11,$B$320:$B$343,0))/VLOOKUP($F11,$B$320:$BB$343,MATCH(LEFT(TRIM(M$6),FIND("~",SUBSTITUTE(M$6,"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11))*HLOOKUP(LEFT(TRIM(M$6),FIND("~",SUBSTITUTE(M$6," ","~",LEN(TRIM(M$6))-LEN(SUBSTITUTE(TRIM(M$6)," ",""))))-1)&amp;" Total",$B$6:$BB$343,ROW($A11)-5,FALSE))</f>
        <v>0</v>
      </c>
      <c r="N11" s="14">
        <f ca="1">IF(N$5&lt;&gt;"",HLOOKUP(N$5,Functionalization!$G$6:$R$343,ROW($A11)-5,FALSE),IFERROR(INDEX(N$320:N$343,MATCH($F11,$B$320:$B$343,0))/VLOOKUP($F11,$B$320:$BB$343,MATCH(LEFT(TRIM(N$6),FIND("~",SUBSTITUTE(N$6,"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11))*HLOOKUP(LEFT(TRIM(N$6),FIND("~",SUBSTITUTE(N$6," ","~",LEN(TRIM(N$6))-LEN(SUBSTITUTE(TRIM(N$6)," ",""))))-1)&amp;" Total",$B$6:$BB$343,ROW($A11)-5,FALSE))</f>
        <v>0</v>
      </c>
      <c r="O11" s="14">
        <f ca="1">IF(O$5&lt;&gt;"",HLOOKUP(O$5,Functionalization!$G$6:$R$343,ROW($A11)-5,FALSE),IFERROR(INDEX(O$320:O$343,MATCH($F11,$B$320:$B$343,0))/VLOOKUP($F11,$B$320:$BB$343,MATCH(LEFT(TRIM(O$6),FIND("~",SUBSTITUTE(O$6,"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11))*HLOOKUP(LEFT(TRIM(O$6),FIND("~",SUBSTITUTE(O$6," ","~",LEN(TRIM(O$6))-LEN(SUBSTITUTE(TRIM(O$6)," ",""))))-1)&amp;" Total",$B$6:$BB$343,ROW($A11)-5,FALSE))</f>
        <v>61.210395113013597</v>
      </c>
      <c r="P11" s="14">
        <f ca="1">IF(P$5&lt;&gt;"",HLOOKUP(P$5,Functionalization!$G$6:$R$343,ROW($A11)-5,FALSE),IFERROR(INDEX(P$320:P$343,MATCH($F11,$B$320:$B$343,0))/VLOOKUP($F11,$B$320:$BB$343,MATCH(LEFT(TRIM(P$6),FIND("~",SUBSTITUTE(P$6,"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11))*HLOOKUP(LEFT(TRIM(P$6),FIND("~",SUBSTITUTE(P$6," ","~",LEN(TRIM(P$6))-LEN(SUBSTITUTE(TRIM(P$6)," ",""))))-1)&amp;" Total",$B$6:$BB$343,ROW($A11)-5,FALSE))</f>
        <v>61.210395113013597</v>
      </c>
      <c r="Q11" s="14">
        <f ca="1">IF(Q$5&lt;&gt;"",HLOOKUP(Q$5,Functionalization!$G$6:$R$343,ROW($A11)-5,FALSE),IFERROR(INDEX(Q$320:Q$343,MATCH($F11,$B$320:$B$343,0))/VLOOKUP($F11,$B$320:$BB$343,MATCH(LEFT(TRIM(Q$6),FIND("~",SUBSTITUTE(Q$6,"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11))*HLOOKUP(LEFT(TRIM(Q$6),FIND("~",SUBSTITUTE(Q$6," ","~",LEN(TRIM(Q$6))-LEN(SUBSTITUTE(TRIM(Q$6)," ",""))))-1)&amp;" Total",$B$6:$BB$343,ROW($A11)-5,FALSE))</f>
        <v>0</v>
      </c>
      <c r="R11" s="14">
        <f ca="1">IF(R$5&lt;&gt;"",HLOOKUP(R$5,Functionalization!$G$6:$R$343,ROW($A11)-5,FALSE),IFERROR(INDEX(R$320:R$343,MATCH($F11,$B$320:$B$343,0))/VLOOKUP($F11,$B$320:$BB$343,MATCH(LEFT(TRIM(R$6),FIND("~",SUBSTITUTE(R$6,"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11))*HLOOKUP(LEFT(TRIM(R$6),FIND("~",SUBSTITUTE(R$6," ","~",LEN(TRIM(R$6))-LEN(SUBSTITUTE(TRIM(R$6)," ",""))))-1)&amp;" Total",$B$6:$BB$343,ROW($A11)-5,FALSE))</f>
        <v>0</v>
      </c>
      <c r="S11" s="14">
        <f ca="1">IF(S$5&lt;&gt;"",HLOOKUP(S$5,Functionalization!$G$6:$R$343,ROW($A11)-5,FALSE),IFERROR(INDEX(S$320:S$343,MATCH($F11,$B$320:$B$343,0))/VLOOKUP($F11,$B$320:$BB$343,MATCH(LEFT(TRIM(S$6),FIND("~",SUBSTITUTE(S$6,"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11))*HLOOKUP(LEFT(TRIM(S$6),FIND("~",SUBSTITUTE(S$6," ","~",LEN(TRIM(S$6))-LEN(SUBSTITUTE(TRIM(S$6)," ",""))))-1)&amp;" Total",$B$6:$BB$343,ROW($A11)-5,FALSE))</f>
        <v>42.55735263800532</v>
      </c>
      <c r="T11" s="14">
        <f ca="1">IF(T$5&lt;&gt;"",HLOOKUP(T$5,Functionalization!$G$6:$R$343,ROW($A11)-5,FALSE),IFERROR(INDEX(T$320:T$343,MATCH($F11,$B$320:$B$343,0))/VLOOKUP($F11,$B$320:$BB$343,MATCH(LEFT(TRIM(T$6),FIND("~",SUBSTITUTE(T$6,"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11))*HLOOKUP(LEFT(TRIM(T$6),FIND("~",SUBSTITUTE(T$6," ","~",LEN(TRIM(T$6))-LEN(SUBSTITUTE(TRIM(T$6)," ",""))))-1)&amp;" Total",$B$6:$BB$343,ROW($A11)-5,FALSE))</f>
        <v>0</v>
      </c>
      <c r="U11" s="14">
        <f ca="1">IF(U$5&lt;&gt;"",HLOOKUP(U$5,Functionalization!$G$6:$R$343,ROW($A11)-5,FALSE),IFERROR(INDEX(U$320:U$343,MATCH($F11,$B$320:$B$343,0))/VLOOKUP($F11,$B$320:$BB$343,MATCH(LEFT(TRIM(U$6),FIND("~",SUBSTITUTE(U$6,"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11))*HLOOKUP(LEFT(TRIM(U$6),FIND("~",SUBSTITUTE(U$6," ","~",LEN(TRIM(U$6))-LEN(SUBSTITUTE(TRIM(U$6)," ",""))))-1)&amp;" Total",$B$6:$BB$343,ROW($A11)-5,FALSE))</f>
        <v>0</v>
      </c>
      <c r="V11" s="14">
        <f ca="1">IF(V$5&lt;&gt;"",HLOOKUP(V$5,Functionalization!$G$6:$R$343,ROW($A11)-5,FALSE),IFERROR(INDEX(V$320:V$343,MATCH($F11,$B$320:$B$343,0))/VLOOKUP($F11,$B$320:$BB$343,MATCH(LEFT(TRIM(V$6),FIND("~",SUBSTITUTE(V$6,"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11))*HLOOKUP(LEFT(TRIM(V$6),FIND("~",SUBSTITUTE(V$6," ","~",LEN(TRIM(V$6))-LEN(SUBSTITUTE(TRIM(V$6)," ",""))))-1)&amp;" Total",$B$6:$BB$343,ROW($A11)-5,FALSE))</f>
        <v>42.55735263800532</v>
      </c>
      <c r="W11" s="14">
        <f ca="1">IF(W$5&lt;&gt;"",HLOOKUP(W$5,Functionalization!$G$6:$R$343,ROW($A11)-5,FALSE),IFERROR(INDEX(W$320:W$343,MATCH($F11,$B$320:$B$343,0))/VLOOKUP($F11,$B$320:$BB$343,MATCH(LEFT(TRIM(W$6),FIND("~",SUBSTITUTE(W$6,"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11))*HLOOKUP(LEFT(TRIM(W$6),FIND("~",SUBSTITUTE(W$6," ","~",LEN(TRIM(W$6))-LEN(SUBSTITUTE(TRIM(W$6)," ",""))))-1)&amp;" Total",$B$6:$BB$343,ROW($A11)-5,FALSE))</f>
        <v>0</v>
      </c>
      <c r="X11" s="14">
        <f ca="1">IF(X$5&lt;&gt;"",HLOOKUP(X$5,Functionalization!$G$6:$R$343,ROW($A11)-5,FALSE),IFERROR(INDEX(X$320:X$343,MATCH($F11,$B$320:$B$343,0))/VLOOKUP($F11,$B$320:$BB$343,MATCH(LEFT(TRIM(X$6),FIND("~",SUBSTITUTE(X$6,"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11))*HLOOKUP(LEFT(TRIM(X$6),FIND("~",SUBSTITUTE(X$6," ","~",LEN(TRIM(X$6))-LEN(SUBSTITUTE(TRIM(X$6)," ",""))))-1)&amp;" Total",$B$6:$BB$343,ROW($A11)-5,FALSE))</f>
        <v>0</v>
      </c>
      <c r="Y11" s="14">
        <f ca="1">IF(Y$5&lt;&gt;"",HLOOKUP(Y$5,Functionalization!$G$6:$R$343,ROW($A11)-5,FALSE),IFERROR(INDEX(Y$320:Y$343,MATCH($F11,$B$320:$B$343,0))/VLOOKUP($F11,$B$320:$BB$343,MATCH(LEFT(TRIM(Y$6),FIND("~",SUBSTITUTE(Y$6,"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11))*HLOOKUP(LEFT(TRIM(Y$6),FIND("~",SUBSTITUTE(Y$6," ","~",LEN(TRIM(Y$6))-LEN(SUBSTITUTE(TRIM(Y$6)," ",""))))-1)&amp;" Total",$B$6:$BB$343,ROW($A11)-5,FALSE))</f>
        <v>0</v>
      </c>
      <c r="Z11" s="14">
        <f ca="1">IF(Z$5&lt;&gt;"",HLOOKUP(Z$5,Functionalization!$G$6:$R$343,ROW($A11)-5,FALSE),IFERROR(INDEX(Z$320:Z$343,MATCH($F11,$B$320:$B$343,0))/VLOOKUP($F11,$B$320:$BB$343,MATCH(LEFT(TRIM(Z$6),FIND("~",SUBSTITUTE(Z$6,"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11))*HLOOKUP(LEFT(TRIM(Z$6),FIND("~",SUBSTITUTE(Z$6," ","~",LEN(TRIM(Z$6))-LEN(SUBSTITUTE(TRIM(Z$6)," ",""))))-1)&amp;" Total",$B$6:$BB$343,ROW($A11)-5,FALSE))</f>
        <v>0</v>
      </c>
      <c r="AA11" s="14">
        <f ca="1">IF(AA$5&lt;&gt;"",HLOOKUP(AA$5,Functionalization!$G$6:$R$343,ROW($A11)-5,FALSE),IFERROR(INDEX(AA$320:AA$343,MATCH($F11,$B$320:$B$343,0))/VLOOKUP($F11,$B$320:$BB$343,MATCH(LEFT(TRIM(AA$6),FIND("~",SUBSTITUTE(AA$6,"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11))*HLOOKUP(LEFT(TRIM(AA$6),FIND("~",SUBSTITUTE(AA$6," ","~",LEN(TRIM(AA$6))-LEN(SUBSTITUTE(TRIM(AA$6)," ",""))))-1)&amp;" Total",$B$6:$BB$343,ROW($A11)-5,FALSE))</f>
        <v>0</v>
      </c>
      <c r="AB11" s="14">
        <f ca="1">IF(AB$5&lt;&gt;"",HLOOKUP(AB$5,Functionalization!$G$6:$R$343,ROW($A11)-5,FALSE),IFERROR(INDEX(AB$320:AB$343,MATCH($F11,$B$320:$B$343,0))/VLOOKUP($F11,$B$320:$BB$343,MATCH(LEFT(TRIM(AB$6),FIND("~",SUBSTITUTE(AB$6,"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11))*HLOOKUP(LEFT(TRIM(AB$6),FIND("~",SUBSTITUTE(AB$6," ","~",LEN(TRIM(AB$6))-LEN(SUBSTITUTE(TRIM(AB$6)," ",""))))-1)&amp;" Total",$B$6:$BB$343,ROW($A11)-5,FALSE))</f>
        <v>0</v>
      </c>
      <c r="AC11" s="14">
        <f ca="1">IF(AC$5&lt;&gt;"",HLOOKUP(AC$5,Functionalization!$G$6:$R$343,ROW($A11)-5,FALSE),IFERROR(INDEX(AC$320:AC$343,MATCH($F11,$B$320:$B$343,0))/VLOOKUP($F11,$B$320:$BB$343,MATCH(LEFT(TRIM(AC$6),FIND("~",SUBSTITUTE(AC$6,"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11))*HLOOKUP(LEFT(TRIM(AC$6),FIND("~",SUBSTITUTE(AC$6," ","~",LEN(TRIM(AC$6))-LEN(SUBSTITUTE(TRIM(AC$6)," ",""))))-1)&amp;" Total",$B$6:$BB$343,ROW($A11)-5,FALSE))</f>
        <v>0</v>
      </c>
      <c r="AD11" s="14">
        <f ca="1">IF(AD$5&lt;&gt;"",HLOOKUP(AD$5,Functionalization!$G$6:$R$343,ROW($A11)-5,FALSE),IFERROR(INDEX(AD$320:AD$343,MATCH($F11,$B$320:$B$343,0))/VLOOKUP($F11,$B$320:$BB$343,MATCH(LEFT(TRIM(AD$6),FIND("~",SUBSTITUTE(AD$6,"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11))*HLOOKUP(LEFT(TRIM(AD$6),FIND("~",SUBSTITUTE(AD$6," ","~",LEN(TRIM(AD$6))-LEN(SUBSTITUTE(TRIM(AD$6)," ",""))))-1)&amp;" Total",$B$6:$BB$343,ROW($A11)-5,FALSE))</f>
        <v>0</v>
      </c>
      <c r="AE11" s="14">
        <f ca="1">IF(AE$5&lt;&gt;"",HLOOKUP(AE$5,Functionalization!$G$6:$R$343,ROW($A11)-5,FALSE),IFERROR(INDEX(AE$320:AE$343,MATCH($F11,$B$320:$B$343,0))/VLOOKUP($F11,$B$320:$BB$343,MATCH(LEFT(TRIM(AE$6),FIND("~",SUBSTITUTE(AE$6,"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11))*HLOOKUP(LEFT(TRIM(AE$6),FIND("~",SUBSTITUTE(AE$6," ","~",LEN(TRIM(AE$6))-LEN(SUBSTITUTE(TRIM(AE$6)," ",""))))-1)&amp;" Total",$B$6:$BB$343,ROW($A11)-5,FALSE))</f>
        <v>0</v>
      </c>
      <c r="AF11" s="14">
        <f ca="1">IF(AF$5&lt;&gt;"",HLOOKUP(AF$5,Functionalization!$G$6:$R$343,ROW($A11)-5,FALSE),IFERROR(INDEX(AF$320:AF$343,MATCH($F11,$B$320:$B$343,0))/VLOOKUP($F11,$B$320:$BB$343,MATCH(LEFT(TRIM(AF$6),FIND("~",SUBSTITUTE(AF$6,"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11))*HLOOKUP(LEFT(TRIM(AF$6),FIND("~",SUBSTITUTE(AF$6," ","~",LEN(TRIM(AF$6))-LEN(SUBSTITUTE(TRIM(AF$6)," ",""))))-1)&amp;" Total",$B$6:$BB$343,ROW($A11)-5,FALSE))</f>
        <v>0</v>
      </c>
      <c r="AG11" s="14">
        <f ca="1">IF(AG$5&lt;&gt;"",HLOOKUP(AG$5,Functionalization!$G$6:$R$343,ROW($A11)-5,FALSE),IFERROR(INDEX(AG$320:AG$343,MATCH($F11,$B$320:$B$343,0))/VLOOKUP($F11,$B$320:$BB$343,MATCH(LEFT(TRIM(AG$6),FIND("~",SUBSTITUTE(AG$6,"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11))*HLOOKUP(LEFT(TRIM(AG$6),FIND("~",SUBSTITUTE(AG$6," ","~",LEN(TRIM(AG$6))-LEN(SUBSTITUTE(TRIM(AG$6)," ",""))))-1)&amp;" Total",$B$6:$BB$343,ROW($A11)-5,FALSE))</f>
        <v>0</v>
      </c>
      <c r="AH11" s="14">
        <f ca="1">IF(AH$5&lt;&gt;"",HLOOKUP(AH$5,Functionalization!$G$6:$R$343,ROW($A11)-5,FALSE),IFERROR(INDEX(AH$320:AH$343,MATCH($F11,$B$320:$B$343,0))/VLOOKUP($F11,$B$320:$BB$343,MATCH(LEFT(TRIM(AH$6),FIND("~",SUBSTITUTE(AH$6,"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11))*HLOOKUP(LEFT(TRIM(AH$6),FIND("~",SUBSTITUTE(AH$6," ","~",LEN(TRIM(AH$6))-LEN(SUBSTITUTE(TRIM(AH$6)," ",""))))-1)&amp;" Total",$B$6:$BB$343,ROW($A11)-5,FALSE))</f>
        <v>0</v>
      </c>
      <c r="AI11" s="14">
        <f ca="1">IF(AI$5&lt;&gt;"",HLOOKUP(AI$5,Functionalization!$G$6:$R$343,ROW($A11)-5,FALSE),IFERROR(INDEX(AI$320:AI$343,MATCH($F11,$B$320:$B$343,0))/VLOOKUP($F11,$B$320:$BB$343,MATCH(LEFT(TRIM(AI$6),FIND("~",SUBSTITUTE(AI$6,"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11))*HLOOKUP(LEFT(TRIM(AI$6),FIND("~",SUBSTITUTE(AI$6," ","~",LEN(TRIM(AI$6))-LEN(SUBSTITUTE(TRIM(AI$6)," ",""))))-1)&amp;" Total",$B$6:$BB$343,ROW($A11)-5,FALSE))</f>
        <v>0</v>
      </c>
      <c r="AJ11" s="14">
        <f ca="1">IF(AJ$5&lt;&gt;"",HLOOKUP(AJ$5,Functionalization!$G$6:$R$343,ROW($A11)-5,FALSE),IFERROR(INDEX(AJ$320:AJ$343,MATCH($F11,$B$320:$B$343,0))/VLOOKUP($F11,$B$320:$BB$343,MATCH(LEFT(TRIM(AJ$6),FIND("~",SUBSTITUTE(AJ$6,"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11))*HLOOKUP(LEFT(TRIM(AJ$6),FIND("~",SUBSTITUTE(AJ$6," ","~",LEN(TRIM(AJ$6))-LEN(SUBSTITUTE(TRIM(AJ$6)," ",""))))-1)&amp;" Total",$B$6:$BB$343,ROW($A11)-5,FALSE))</f>
        <v>0</v>
      </c>
      <c r="AK11" s="14">
        <f ca="1">IF(AK$5&lt;&gt;"",HLOOKUP(AK$5,Functionalization!$G$6:$R$343,ROW($A11)-5,FALSE),IFERROR(INDEX(AK$320:AK$343,MATCH($F11,$B$320:$B$343,0))/VLOOKUP($F11,$B$320:$BB$343,MATCH(LEFT(TRIM(AK$6),FIND("~",SUBSTITUTE(AK$6,"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11))*HLOOKUP(LEFT(TRIM(AK$6),FIND("~",SUBSTITUTE(AK$6," ","~",LEN(TRIM(AK$6))-LEN(SUBSTITUTE(TRIM(AK$6)," ",""))))-1)&amp;" Total",$B$6:$BB$343,ROW($A11)-5,FALSE))</f>
        <v>0</v>
      </c>
      <c r="AL11" s="14">
        <f ca="1">IF(AL$5&lt;&gt;"",HLOOKUP(AL$5,Functionalization!$G$6:$R$343,ROW($A11)-5,FALSE),IFERROR(INDEX(AL$320:AL$343,MATCH($F11,$B$320:$B$343,0))/VLOOKUP($F11,$B$320:$BB$343,MATCH(LEFT(TRIM(AL$6),FIND("~",SUBSTITUTE(AL$6,"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11))*HLOOKUP(LEFT(TRIM(AL$6),FIND("~",SUBSTITUTE(AL$6," ","~",LEN(TRIM(AL$6))-LEN(SUBSTITUTE(TRIM(AL$6)," ",""))))-1)&amp;" Total",$B$6:$BB$343,ROW($A11)-5,FALSE))</f>
        <v>0</v>
      </c>
      <c r="AM11" s="14">
        <f ca="1">IF(AM$5&lt;&gt;"",HLOOKUP(AM$5,Functionalization!$G$6:$R$343,ROW($A11)-5,FALSE),IFERROR(INDEX(AM$320:AM$343,MATCH($F11,$B$320:$B$343,0))/VLOOKUP($F11,$B$320:$BB$343,MATCH(LEFT(TRIM(AM$6),FIND("~",SUBSTITUTE(AM$6,"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11))*HLOOKUP(LEFT(TRIM(AM$6),FIND("~",SUBSTITUTE(AM$6," ","~",LEN(TRIM(AM$6))-LEN(SUBSTITUTE(TRIM(AM$6)," ",""))))-1)&amp;" Total",$B$6:$BB$343,ROW($A11)-5,FALSE))</f>
        <v>0</v>
      </c>
      <c r="AN11" s="14">
        <f ca="1">IF(AN$5&lt;&gt;"",HLOOKUP(AN$5,Functionalization!$G$6:$R$343,ROW($A11)-5,FALSE),IFERROR(INDEX(AN$320:AN$343,MATCH($F11,$B$320:$B$343,0))/VLOOKUP($F11,$B$320:$BB$343,MATCH(LEFT(TRIM(AN$6),FIND("~",SUBSTITUTE(AN$6,"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11))*HLOOKUP(LEFT(TRIM(AN$6),FIND("~",SUBSTITUTE(AN$6," ","~",LEN(TRIM(AN$6))-LEN(SUBSTITUTE(TRIM(AN$6)," ",""))))-1)&amp;" Total",$B$6:$BB$343,ROW($A11)-5,FALSE))</f>
        <v>0</v>
      </c>
      <c r="AO11" s="14">
        <f ca="1">IF(AO$5&lt;&gt;"",HLOOKUP(AO$5,Functionalization!$G$6:$R$343,ROW($A11)-5,FALSE),IFERROR(INDEX(AO$320:AO$343,MATCH($F11,$B$320:$B$343,0))/VLOOKUP($F11,$B$320:$BB$343,MATCH(LEFT(TRIM(AO$6),FIND("~",SUBSTITUTE(AO$6,"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11))*HLOOKUP(LEFT(TRIM(AO$6),FIND("~",SUBSTITUTE(AO$6," ","~",LEN(TRIM(AO$6))-LEN(SUBSTITUTE(TRIM(AO$6)," ",""))))-1)&amp;" Total",$B$6:$BB$343,ROW($A11)-5,FALSE))</f>
        <v>0</v>
      </c>
      <c r="AP11" s="14">
        <f ca="1">IF(AP$5&lt;&gt;"",HLOOKUP(AP$5,Functionalization!$G$6:$R$343,ROW($A11)-5,FALSE),IFERROR(INDEX(AP$320:AP$343,MATCH($F11,$B$320:$B$343,0))/VLOOKUP($F11,$B$320:$BB$343,MATCH(LEFT(TRIM(AP$6),FIND("~",SUBSTITUTE(AP$6,"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11))*HLOOKUP(LEFT(TRIM(AP$6),FIND("~",SUBSTITUTE(AP$6," ","~",LEN(TRIM(AP$6))-LEN(SUBSTITUTE(TRIM(AP$6)," ",""))))-1)&amp;" Total",$B$6:$BB$343,ROW($A11)-5,FALSE))</f>
        <v>0</v>
      </c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D11" s="44">
        <f ca="1">IFERROR(IF(SUMIF($G$6:$BB$6,BD$6&amp;" Total",$G11:$BB11)-(SUMIF($G$6:$BB$6,BD$6&amp;" "&amp;'Input-Allocators'!$D$18,$G11:$BB11)+IFERROR(SUMIF($G$6:$BB$6,BD$6&amp;" "&amp;'Input-Allocators'!$E$18,$G11:$BB11),SUMIF($G$6:$BB$6,BD$6&amp;" "&amp;'Input-Allocators'!$B$20,$G11:$BB11))+SUMIF($G$6:$BB$6,BD$6&amp;" "&amp;'Input-Allocators'!$F$18,$G11:$BB11))&lt;Check_Limit,0,1),1)</f>
        <v>0</v>
      </c>
      <c r="BE11" s="44">
        <f ca="1">IFERROR(IF(SUMIF($G$6:$BB$6,BE$6&amp;" Total",$G11:$BB11)-(SUMIF($G$6:$BB$6,BE$6&amp;" "&amp;'Input-Allocators'!$D$18,$G11:$BB11)+IFERROR(SUMIF($G$6:$BB$6,BE$6&amp;" "&amp;'Input-Allocators'!$E$18,$G11:$BB11),SUMIF($G$6:$BB$6,BE$6&amp;" "&amp;'Input-Allocators'!$B$20,$G11:$BB11))+SUMIF($G$6:$BB$6,BE$6&amp;" "&amp;'Input-Allocators'!$F$18,$G11:$BB11))&lt;Check_Limit,0,1),1)</f>
        <v>0</v>
      </c>
      <c r="BF11" s="44">
        <f ca="1">IFERROR(IF(SUMIF($G$6:$BB$6,BF$6&amp;" Total",$G11:$BB11)-(SUMIF($G$6:$BB$6,BF$6&amp;" "&amp;'Input-Allocators'!$D$18,$G11:$BB11)+IFERROR(SUMIF($G$6:$BB$6,BF$6&amp;" "&amp;'Input-Allocators'!$E$18,$G11:$BB11),SUMIF($G$6:$BB$6,BF$6&amp;" "&amp;'Input-Allocators'!$B$20,$G11:$BB11))+SUMIF($G$6:$BB$6,BF$6&amp;" "&amp;'Input-Allocators'!$F$18,$G11:$BB11))&lt;Check_Limit,0,1),1)</f>
        <v>0</v>
      </c>
      <c r="BG11" s="44">
        <f ca="1">IFERROR(IF(SUMIF($G$6:$BB$6,BG$6&amp;" Total",$G11:$BB11)-(SUMIF($G$6:$BB$6,BG$6&amp;" "&amp;'Input-Allocators'!$D$18,$G11:$BB11)+IFERROR(SUMIF($G$6:$BB$6,BG$6&amp;" "&amp;'Input-Allocators'!$E$18,$G11:$BB11),SUMIF($G$6:$BB$6,BG$6&amp;" "&amp;'Input-Allocators'!$B$20,$G11:$BB11))+SUMIF($G$6:$BB$6,BG$6&amp;" "&amp;'Input-Allocators'!$F$18,$G11:$BB11))&lt;Check_Limit,0,1),1)</f>
        <v>0</v>
      </c>
      <c r="BH11" s="44">
        <f ca="1">IFERROR(IF(SUMIF($G$6:$BB$6,BH$6&amp;" Total",$G11:$BB11)-(SUMIF($G$6:$BB$6,BH$6&amp;" "&amp;'Input-Allocators'!$D$18,$G11:$BB11)+IFERROR(SUMIF($G$6:$BB$6,BH$6&amp;" "&amp;'Input-Allocators'!$E$18,$G11:$BB11),SUMIF($G$6:$BB$6,BH$6&amp;" "&amp;'Input-Allocators'!$B$20,$G11:$BB11))+SUMIF($G$6:$BB$6,BH$6&amp;" "&amp;'Input-Allocators'!$F$18,$G11:$BB11))&lt;Check_Limit,0,1),1)</f>
        <v>0</v>
      </c>
      <c r="BI11" s="44">
        <f ca="1">IFERROR(IF(SUMIF($G$6:$BB$6,BI$6&amp;" Total",$G11:$BB11)-(SUMIF($G$6:$BB$6,BI$6&amp;" "&amp;'Input-Allocators'!$D$18,$G11:$BB11)+IFERROR(SUMIF($G$6:$BB$6,BI$6&amp;" "&amp;'Input-Allocators'!$E$18,$G11:$BB11),SUMIF($G$6:$BB$6,BI$6&amp;" "&amp;'Input-Allocators'!$B$20,$G11:$BB11))+SUMIF($G$6:$BB$6,BI$6&amp;" "&amp;'Input-Allocators'!$F$18,$G11:$BB11))&lt;Check_Limit,0,1),1)</f>
        <v>0</v>
      </c>
      <c r="BJ11" s="44">
        <f ca="1">IFERROR(IF(SUMIF($G$6:$BB$6,BJ$6&amp;" Total",$G11:$BB11)-(SUMIF($G$6:$BB$6,BJ$6&amp;" "&amp;'Input-Allocators'!$D$18,$G11:$BB11)+IFERROR(SUMIF($G$6:$BB$6,BJ$6&amp;" "&amp;'Input-Allocators'!$E$18,$G11:$BB11),SUMIF($G$6:$BB$6,BJ$6&amp;" "&amp;'Input-Allocators'!$B$20,$G11:$BB11))+SUMIF($G$6:$BB$6,BJ$6&amp;" "&amp;'Input-Allocators'!$F$18,$G11:$BB11))&lt;Check_Limit,0,1),1)</f>
        <v>0</v>
      </c>
      <c r="BK11" s="44">
        <f ca="1">IFERROR(IF(SUMIF($G$6:$BB$6,BK$6&amp;" Total",$G11:$BB11)-(SUMIF($G$6:$BB$6,BK$6&amp;" "&amp;'Input-Allocators'!$D$18,$G11:$BB11)+IFERROR(SUMIF($G$6:$BB$6,BK$6&amp;" "&amp;'Input-Allocators'!$E$18,$G11:$BB11),SUMIF($G$6:$BB$6,BK$6&amp;" "&amp;'Input-Allocators'!$B$20,$G11:$BB11))+SUMIF($G$6:$BB$6,BK$6&amp;" "&amp;'Input-Allocators'!$F$18,$G11:$BB11))&lt;Check_Limit,0,1),1)</f>
        <v>0</v>
      </c>
      <c r="BL11" s="44">
        <f ca="1">IFERROR(IF(SUMIF($G$6:$BB$6,BL$6&amp;" Total",$G11:$BB11)-(SUMIF($G$6:$BB$6,BL$6&amp;" "&amp;'Input-Allocators'!$D$18,$G11:$BB11)+IFERROR(SUMIF($G$6:$BB$6,BL$6&amp;" "&amp;'Input-Allocators'!$E$18,$G11:$BB11),SUMIF($G$6:$BB$6,BL$6&amp;" "&amp;'Input-Allocators'!$B$20,$G11:$BB11))+SUMIF($G$6:$BB$6,BL$6&amp;" "&amp;'Input-Allocators'!$F$18,$G11:$BB11))&lt;Check_Limit,0,1),1)</f>
        <v>0</v>
      </c>
      <c r="BM11" s="44">
        <f ca="1">IFERROR(IF(SUMIF($G$6:$BB$6,BM$6&amp;" Total",$G11:$BB11)-(SUMIF($G$6:$BB$6,BM$6&amp;" "&amp;'Input-Allocators'!$D$18,$G11:$BB11)+IFERROR(SUMIF($G$6:$BB$6,BM$6&amp;" "&amp;'Input-Allocators'!$E$18,$G11:$BB11),SUMIF($G$6:$BB$6,BM$6&amp;" "&amp;'Input-Allocators'!$B$20,$G11:$BB11))+SUMIF($G$6:$BB$6,BM$6&amp;" "&amp;'Input-Allocators'!$F$18,$G11:$BB11))&lt;Check_Limit,0,1),1)</f>
        <v>0</v>
      </c>
      <c r="BN11" s="44">
        <f ca="1">IFERROR(IF(SUMIF($G$6:$BB$6,BN$6&amp;" Total",$G11:$BB11)-(SUMIF($G$6:$BB$6,BN$6&amp;" "&amp;'Input-Allocators'!$D$18,$G11:$BB11)+IFERROR(SUMIF($G$6:$BB$6,BN$6&amp;" "&amp;'Input-Allocators'!$E$18,$G11:$BB11),SUMIF($G$6:$BB$6,BN$6&amp;" "&amp;'Input-Allocators'!$B$20,$G11:$BB11))+SUMIF($G$6:$BB$6,BN$6&amp;" "&amp;'Input-Allocators'!$F$18,$G11:$BB11))&lt;Check_Limit,0,1),1)</f>
        <v>0</v>
      </c>
      <c r="BO11" s="44">
        <f ca="1">IFERROR(IF(SUMIF($G$6:$BB$6,BO$6&amp;" Total",$G11:$BB11)-(SUMIF($G$6:$BB$6,BO$6&amp;" "&amp;'Input-Allocators'!$D$18,$G11:$BB11)+IFERROR(SUMIF($G$6:$BB$6,BO$6&amp;" "&amp;'Input-Allocators'!$E$18,$G11:$BB11),SUMIF($G$6:$BB$6,BO$6&amp;" "&amp;'Input-Allocators'!$B$20,$G11:$BB11))+SUMIF($G$6:$BB$6,BO$6&amp;" "&amp;'Input-Allocators'!$F$18,$G11:$BB11))&lt;Check_Limit,0,1),1)</f>
        <v>0</v>
      </c>
    </row>
    <row r="12" spans="1:67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>Functionalization!$D12</f>
        <v>7.3884699999999999</v>
      </c>
      <c r="E12" s="14">
        <f t="shared" ca="1" si="0"/>
        <v>0</v>
      </c>
      <c r="F12" s="3" t="str">
        <f>IF($D12=0,"-",IF('Input-Accounts'!$E12&lt;&gt;0,'Input-Accounts'!$E12,'Input-Accounts'!$G12))</f>
        <v>INT_PROD_TRANSM_DIST_SUBTOTAL</v>
      </c>
      <c r="G12" s="14">
        <f ca="1">IF(G$5&lt;&gt;"",HLOOKUP(G$5,Functionalization!$G$6:$R$343,ROW($A12)-5,FALSE),IFERROR(INDEX(G$320:G$343,MATCH($F12,$B$320:$B$343,0))/VLOOKUP($F12,$B$320:$BB$343,MATCH(LEFT(TRIM(G$6),FIND("~",SUBSTITUTE(G$6,"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12))*HLOOKUP(LEFT(TRIM(G$6),FIND("~",SUBSTITUTE(G$6," ","~",LEN(TRIM(G$6))-LEN(SUBSTITUTE(TRIM(G$6)," ",""))))-1)&amp;" Total",$B$6:$BB$343,ROW($A12)-5,FALSE))</f>
        <v>3.9343494326044323E-2</v>
      </c>
      <c r="H12" s="14">
        <f ca="1">IF(H$5&lt;&gt;"",HLOOKUP(H$5,Functionalization!$G$6:$R$343,ROW($A12)-5,FALSE),IFERROR(INDEX(H$320:H$343,MATCH($F12,$B$320:$B$343,0))/VLOOKUP($F12,$B$320:$BB$343,MATCH(LEFT(TRIM(H$6),FIND("~",SUBSTITUTE(H$6,"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12))*HLOOKUP(LEFT(TRIM(H$6),FIND("~",SUBSTITUTE(H$6," ","~",LEN(TRIM(H$6))-LEN(SUBSTITUTE(TRIM(H$6)," ",""))))-1)&amp;" Total",$B$6:$BB$343,ROW($A12)-5,FALSE))</f>
        <v>0</v>
      </c>
      <c r="I12" s="14">
        <f ca="1">IF(I$5&lt;&gt;"",HLOOKUP(I$5,Functionalization!$G$6:$R$343,ROW($A12)-5,FALSE),IFERROR(INDEX(I$320:I$343,MATCH($F12,$B$320:$B$343,0))/VLOOKUP($F12,$B$320:$BB$343,MATCH(LEFT(TRIM(I$6),FIND("~",SUBSTITUTE(I$6,"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12))*HLOOKUP(LEFT(TRIM(I$6),FIND("~",SUBSTITUTE(I$6," ","~",LEN(TRIM(I$6))-LEN(SUBSTITUTE(TRIM(I$6)," ",""))))-1)&amp;" Total",$B$6:$BB$343,ROW($A12)-5,FALSE))</f>
        <v>3.9343494326044323E-2</v>
      </c>
      <c r="J12" s="14">
        <f ca="1">IF(J$5&lt;&gt;"",HLOOKUP(J$5,Functionalization!$G$6:$R$343,ROW($A12)-5,FALSE),IFERROR(INDEX(J$320:J$343,MATCH($F12,$B$320:$B$343,0))/VLOOKUP($F12,$B$320:$BB$343,MATCH(LEFT(TRIM(J$6),FIND("~",SUBSTITUTE(J$6,"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12))*HLOOKUP(LEFT(TRIM(J$6),FIND("~",SUBSTITUTE(J$6," ","~",LEN(TRIM(J$6))-LEN(SUBSTITUTE(TRIM(J$6)," ",""))))-1)&amp;" Total",$B$6:$BB$343,ROW($A12)-5,FALSE))</f>
        <v>0</v>
      </c>
      <c r="K12" s="14">
        <f ca="1">IF(K$5&lt;&gt;"",HLOOKUP(K$5,Functionalization!$G$6:$R$343,ROW($A12)-5,FALSE),IFERROR(INDEX(K$320:K$343,MATCH($F12,$B$320:$B$343,0))/VLOOKUP($F12,$B$320:$BB$343,MATCH(LEFT(TRIM(K$6),FIND("~",SUBSTITUTE(K$6,"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12))*HLOOKUP(LEFT(TRIM(K$6),FIND("~",SUBSTITUTE(K$6," ","~",LEN(TRIM(K$6))-LEN(SUBSTITUTE(TRIM(K$6)," ",""))))-1)&amp;" Total",$B$6:$BB$343,ROW($A12)-5,FALSE))</f>
        <v>0.7657143416381389</v>
      </c>
      <c r="L12" s="14">
        <f ca="1">IF(L$5&lt;&gt;"",HLOOKUP(L$5,Functionalization!$G$6:$R$343,ROW($A12)-5,FALSE),IFERROR(INDEX(L$320:L$343,MATCH($F12,$B$320:$B$343,0))/VLOOKUP($F12,$B$320:$BB$343,MATCH(LEFT(TRIM(L$6),FIND("~",SUBSTITUTE(L$6,"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12))*HLOOKUP(LEFT(TRIM(L$6),FIND("~",SUBSTITUTE(L$6," ","~",LEN(TRIM(L$6))-LEN(SUBSTITUTE(TRIM(L$6)," ",""))))-1)&amp;" Total",$B$6:$BB$343,ROW($A12)-5,FALSE))</f>
        <v>0.7657143416381389</v>
      </c>
      <c r="M12" s="14">
        <f ca="1">IF(M$5&lt;&gt;"",HLOOKUP(M$5,Functionalization!$G$6:$R$343,ROW($A12)-5,FALSE),IFERROR(INDEX(M$320:M$343,MATCH($F12,$B$320:$B$343,0))/VLOOKUP($F12,$B$320:$BB$343,MATCH(LEFT(TRIM(M$6),FIND("~",SUBSTITUTE(M$6,"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12))*HLOOKUP(LEFT(TRIM(M$6),FIND("~",SUBSTITUTE(M$6," ","~",LEN(TRIM(M$6))-LEN(SUBSTITUTE(TRIM(M$6)," ",""))))-1)&amp;" Total",$B$6:$BB$343,ROW($A12)-5,FALSE))</f>
        <v>0</v>
      </c>
      <c r="N12" s="14">
        <f ca="1">IF(N$5&lt;&gt;"",HLOOKUP(N$5,Functionalization!$G$6:$R$343,ROW($A12)-5,FALSE),IFERROR(INDEX(N$320:N$343,MATCH($F12,$B$320:$B$343,0))/VLOOKUP($F12,$B$320:$BB$343,MATCH(LEFT(TRIM(N$6),FIND("~",SUBSTITUTE(N$6,"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12))*HLOOKUP(LEFT(TRIM(N$6),FIND("~",SUBSTITUTE(N$6," ","~",LEN(TRIM(N$6))-LEN(SUBSTITUTE(TRIM(N$6)," ",""))))-1)&amp;" Total",$B$6:$BB$343,ROW($A12)-5,FALSE))</f>
        <v>0</v>
      </c>
      <c r="O12" s="14">
        <f ca="1">IF(O$5&lt;&gt;"",HLOOKUP(O$5,Functionalization!$G$6:$R$343,ROW($A12)-5,FALSE),IFERROR(INDEX(O$320:O$343,MATCH($F12,$B$320:$B$343,0))/VLOOKUP($F12,$B$320:$BB$343,MATCH(LEFT(TRIM(O$6),FIND("~",SUBSTITUTE(O$6,"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12))*HLOOKUP(LEFT(TRIM(O$6),FIND("~",SUBSTITUTE(O$6," ","~",LEN(TRIM(O$6))-LEN(SUBSTITUTE(TRIM(O$6)," ",""))))-1)&amp;" Total",$B$6:$BB$343,ROW($A12)-5,FALSE))</f>
        <v>3.8834153047182753</v>
      </c>
      <c r="P12" s="14">
        <f ca="1">IF(P$5&lt;&gt;"",HLOOKUP(P$5,Functionalization!$G$6:$R$343,ROW($A12)-5,FALSE),IFERROR(INDEX(P$320:P$343,MATCH($F12,$B$320:$B$343,0))/VLOOKUP($F12,$B$320:$BB$343,MATCH(LEFT(TRIM(P$6),FIND("~",SUBSTITUTE(P$6,"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12))*HLOOKUP(LEFT(TRIM(P$6),FIND("~",SUBSTITUTE(P$6," ","~",LEN(TRIM(P$6))-LEN(SUBSTITUTE(TRIM(P$6)," ",""))))-1)&amp;" Total",$B$6:$BB$343,ROW($A12)-5,FALSE))</f>
        <v>3.8834153047182753</v>
      </c>
      <c r="Q12" s="14">
        <f ca="1">IF(Q$5&lt;&gt;"",HLOOKUP(Q$5,Functionalization!$G$6:$R$343,ROW($A12)-5,FALSE),IFERROR(INDEX(Q$320:Q$343,MATCH($F12,$B$320:$B$343,0))/VLOOKUP($F12,$B$320:$BB$343,MATCH(LEFT(TRIM(Q$6),FIND("~",SUBSTITUTE(Q$6,"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12))*HLOOKUP(LEFT(TRIM(Q$6),FIND("~",SUBSTITUTE(Q$6," ","~",LEN(TRIM(Q$6))-LEN(SUBSTITUTE(TRIM(Q$6)," ",""))))-1)&amp;" Total",$B$6:$BB$343,ROW($A12)-5,FALSE))</f>
        <v>0</v>
      </c>
      <c r="R12" s="14">
        <f ca="1">IF(R$5&lt;&gt;"",HLOOKUP(R$5,Functionalization!$G$6:$R$343,ROW($A12)-5,FALSE),IFERROR(INDEX(R$320:R$343,MATCH($F12,$B$320:$B$343,0))/VLOOKUP($F12,$B$320:$BB$343,MATCH(LEFT(TRIM(R$6),FIND("~",SUBSTITUTE(R$6,"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12))*HLOOKUP(LEFT(TRIM(R$6),FIND("~",SUBSTITUTE(R$6," ","~",LEN(TRIM(R$6))-LEN(SUBSTITUTE(TRIM(R$6)," ",""))))-1)&amp;" Total",$B$6:$BB$343,ROW($A12)-5,FALSE))</f>
        <v>0</v>
      </c>
      <c r="S12" s="14">
        <f ca="1">IF(S$5&lt;&gt;"",HLOOKUP(S$5,Functionalization!$G$6:$R$343,ROW($A12)-5,FALSE),IFERROR(INDEX(S$320:S$343,MATCH($F12,$B$320:$B$343,0))/VLOOKUP($F12,$B$320:$BB$343,MATCH(LEFT(TRIM(S$6),FIND("~",SUBSTITUTE(S$6,"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12))*HLOOKUP(LEFT(TRIM(S$6),FIND("~",SUBSTITUTE(S$6," ","~",LEN(TRIM(S$6))-LEN(SUBSTITUTE(TRIM(S$6)," ",""))))-1)&amp;" Total",$B$6:$BB$343,ROW($A12)-5,FALSE))</f>
        <v>2.6999968593175421</v>
      </c>
      <c r="T12" s="14">
        <f ca="1">IF(T$5&lt;&gt;"",HLOOKUP(T$5,Functionalization!$G$6:$R$343,ROW($A12)-5,FALSE),IFERROR(INDEX(T$320:T$343,MATCH($F12,$B$320:$B$343,0))/VLOOKUP($F12,$B$320:$BB$343,MATCH(LEFT(TRIM(T$6),FIND("~",SUBSTITUTE(T$6,"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12))*HLOOKUP(LEFT(TRIM(T$6),FIND("~",SUBSTITUTE(T$6," ","~",LEN(TRIM(T$6))-LEN(SUBSTITUTE(TRIM(T$6)," ",""))))-1)&amp;" Total",$B$6:$BB$343,ROW($A12)-5,FALSE))</f>
        <v>0</v>
      </c>
      <c r="U12" s="14">
        <f ca="1">IF(U$5&lt;&gt;"",HLOOKUP(U$5,Functionalization!$G$6:$R$343,ROW($A12)-5,FALSE),IFERROR(INDEX(U$320:U$343,MATCH($F12,$B$320:$B$343,0))/VLOOKUP($F12,$B$320:$BB$343,MATCH(LEFT(TRIM(U$6),FIND("~",SUBSTITUTE(U$6,"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12))*HLOOKUP(LEFT(TRIM(U$6),FIND("~",SUBSTITUTE(U$6," ","~",LEN(TRIM(U$6))-LEN(SUBSTITUTE(TRIM(U$6)," ",""))))-1)&amp;" Total",$B$6:$BB$343,ROW($A12)-5,FALSE))</f>
        <v>0</v>
      </c>
      <c r="V12" s="14">
        <f ca="1">IF(V$5&lt;&gt;"",HLOOKUP(V$5,Functionalization!$G$6:$R$343,ROW($A12)-5,FALSE),IFERROR(INDEX(V$320:V$343,MATCH($F12,$B$320:$B$343,0))/VLOOKUP($F12,$B$320:$BB$343,MATCH(LEFT(TRIM(V$6),FIND("~",SUBSTITUTE(V$6,"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12))*HLOOKUP(LEFT(TRIM(V$6),FIND("~",SUBSTITUTE(V$6," ","~",LEN(TRIM(V$6))-LEN(SUBSTITUTE(TRIM(V$6)," ",""))))-1)&amp;" Total",$B$6:$BB$343,ROW($A12)-5,FALSE))</f>
        <v>2.6999968593175421</v>
      </c>
      <c r="W12" s="14">
        <f ca="1">IF(W$5&lt;&gt;"",HLOOKUP(W$5,Functionalization!$G$6:$R$343,ROW($A12)-5,FALSE),IFERROR(INDEX(W$320:W$343,MATCH($F12,$B$320:$B$343,0))/VLOOKUP($F12,$B$320:$BB$343,MATCH(LEFT(TRIM(W$6),FIND("~",SUBSTITUTE(W$6,"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12))*HLOOKUP(LEFT(TRIM(W$6),FIND("~",SUBSTITUTE(W$6," ","~",LEN(TRIM(W$6))-LEN(SUBSTITUTE(TRIM(W$6)," ",""))))-1)&amp;" Total",$B$6:$BB$343,ROW($A12)-5,FALSE))</f>
        <v>0</v>
      </c>
      <c r="X12" s="14">
        <f ca="1">IF(X$5&lt;&gt;"",HLOOKUP(X$5,Functionalization!$G$6:$R$343,ROW($A12)-5,FALSE),IFERROR(INDEX(X$320:X$343,MATCH($F12,$B$320:$B$343,0))/VLOOKUP($F12,$B$320:$BB$343,MATCH(LEFT(TRIM(X$6),FIND("~",SUBSTITUTE(X$6,"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12))*HLOOKUP(LEFT(TRIM(X$6),FIND("~",SUBSTITUTE(X$6," ","~",LEN(TRIM(X$6))-LEN(SUBSTITUTE(TRIM(X$6)," ",""))))-1)&amp;" Total",$B$6:$BB$343,ROW($A12)-5,FALSE))</f>
        <v>0</v>
      </c>
      <c r="Y12" s="14">
        <f ca="1">IF(Y$5&lt;&gt;"",HLOOKUP(Y$5,Functionalization!$G$6:$R$343,ROW($A12)-5,FALSE),IFERROR(INDEX(Y$320:Y$343,MATCH($F12,$B$320:$B$343,0))/VLOOKUP($F12,$B$320:$BB$343,MATCH(LEFT(TRIM(Y$6),FIND("~",SUBSTITUTE(Y$6,"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12))*HLOOKUP(LEFT(TRIM(Y$6),FIND("~",SUBSTITUTE(Y$6," ","~",LEN(TRIM(Y$6))-LEN(SUBSTITUTE(TRIM(Y$6)," ",""))))-1)&amp;" Total",$B$6:$BB$343,ROW($A12)-5,FALSE))</f>
        <v>0</v>
      </c>
      <c r="Z12" s="14">
        <f ca="1">IF(Z$5&lt;&gt;"",HLOOKUP(Z$5,Functionalization!$G$6:$R$343,ROW($A12)-5,FALSE),IFERROR(INDEX(Z$320:Z$343,MATCH($F12,$B$320:$B$343,0))/VLOOKUP($F12,$B$320:$BB$343,MATCH(LEFT(TRIM(Z$6),FIND("~",SUBSTITUTE(Z$6,"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12))*HLOOKUP(LEFT(TRIM(Z$6),FIND("~",SUBSTITUTE(Z$6," ","~",LEN(TRIM(Z$6))-LEN(SUBSTITUTE(TRIM(Z$6)," ",""))))-1)&amp;" Total",$B$6:$BB$343,ROW($A12)-5,FALSE))</f>
        <v>0</v>
      </c>
      <c r="AA12" s="14">
        <f ca="1">IF(AA$5&lt;&gt;"",HLOOKUP(AA$5,Functionalization!$G$6:$R$343,ROW($A12)-5,FALSE),IFERROR(INDEX(AA$320:AA$343,MATCH($F12,$B$320:$B$343,0))/VLOOKUP($F12,$B$320:$BB$343,MATCH(LEFT(TRIM(AA$6),FIND("~",SUBSTITUTE(AA$6,"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12))*HLOOKUP(LEFT(TRIM(AA$6),FIND("~",SUBSTITUTE(AA$6," ","~",LEN(TRIM(AA$6))-LEN(SUBSTITUTE(TRIM(AA$6)," ",""))))-1)&amp;" Total",$B$6:$BB$343,ROW($A12)-5,FALSE))</f>
        <v>0</v>
      </c>
      <c r="AB12" s="14">
        <f ca="1">IF(AB$5&lt;&gt;"",HLOOKUP(AB$5,Functionalization!$G$6:$R$343,ROW($A12)-5,FALSE),IFERROR(INDEX(AB$320:AB$343,MATCH($F12,$B$320:$B$343,0))/VLOOKUP($F12,$B$320:$BB$343,MATCH(LEFT(TRIM(AB$6),FIND("~",SUBSTITUTE(AB$6,"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12))*HLOOKUP(LEFT(TRIM(AB$6),FIND("~",SUBSTITUTE(AB$6," ","~",LEN(TRIM(AB$6))-LEN(SUBSTITUTE(TRIM(AB$6)," ",""))))-1)&amp;" Total",$B$6:$BB$343,ROW($A12)-5,FALSE))</f>
        <v>0</v>
      </c>
      <c r="AC12" s="14">
        <f ca="1">IF(AC$5&lt;&gt;"",HLOOKUP(AC$5,Functionalization!$G$6:$R$343,ROW($A12)-5,FALSE),IFERROR(INDEX(AC$320:AC$343,MATCH($F12,$B$320:$B$343,0))/VLOOKUP($F12,$B$320:$BB$343,MATCH(LEFT(TRIM(AC$6),FIND("~",SUBSTITUTE(AC$6,"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12))*HLOOKUP(LEFT(TRIM(AC$6),FIND("~",SUBSTITUTE(AC$6," ","~",LEN(TRIM(AC$6))-LEN(SUBSTITUTE(TRIM(AC$6)," ",""))))-1)&amp;" Total",$B$6:$BB$343,ROW($A12)-5,FALSE))</f>
        <v>0</v>
      </c>
      <c r="AD12" s="14">
        <f ca="1">IF(AD$5&lt;&gt;"",HLOOKUP(AD$5,Functionalization!$G$6:$R$343,ROW($A12)-5,FALSE),IFERROR(INDEX(AD$320:AD$343,MATCH($F12,$B$320:$B$343,0))/VLOOKUP($F12,$B$320:$BB$343,MATCH(LEFT(TRIM(AD$6),FIND("~",SUBSTITUTE(AD$6,"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12))*HLOOKUP(LEFT(TRIM(AD$6),FIND("~",SUBSTITUTE(AD$6," ","~",LEN(TRIM(AD$6))-LEN(SUBSTITUTE(TRIM(AD$6)," ",""))))-1)&amp;" Total",$B$6:$BB$343,ROW($A12)-5,FALSE))</f>
        <v>0</v>
      </c>
      <c r="AE12" s="14">
        <f ca="1">IF(AE$5&lt;&gt;"",HLOOKUP(AE$5,Functionalization!$G$6:$R$343,ROW($A12)-5,FALSE),IFERROR(INDEX(AE$320:AE$343,MATCH($F12,$B$320:$B$343,0))/VLOOKUP($F12,$B$320:$BB$343,MATCH(LEFT(TRIM(AE$6),FIND("~",SUBSTITUTE(AE$6,"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12))*HLOOKUP(LEFT(TRIM(AE$6),FIND("~",SUBSTITUTE(AE$6," ","~",LEN(TRIM(AE$6))-LEN(SUBSTITUTE(TRIM(AE$6)," ",""))))-1)&amp;" Total",$B$6:$BB$343,ROW($A12)-5,FALSE))</f>
        <v>0</v>
      </c>
      <c r="AF12" s="14">
        <f ca="1">IF(AF$5&lt;&gt;"",HLOOKUP(AF$5,Functionalization!$G$6:$R$343,ROW($A12)-5,FALSE),IFERROR(INDEX(AF$320:AF$343,MATCH($F12,$B$320:$B$343,0))/VLOOKUP($F12,$B$320:$BB$343,MATCH(LEFT(TRIM(AF$6),FIND("~",SUBSTITUTE(AF$6,"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12))*HLOOKUP(LEFT(TRIM(AF$6),FIND("~",SUBSTITUTE(AF$6," ","~",LEN(TRIM(AF$6))-LEN(SUBSTITUTE(TRIM(AF$6)," ",""))))-1)&amp;" Total",$B$6:$BB$343,ROW($A12)-5,FALSE))</f>
        <v>0</v>
      </c>
      <c r="AG12" s="14">
        <f ca="1">IF(AG$5&lt;&gt;"",HLOOKUP(AG$5,Functionalization!$G$6:$R$343,ROW($A12)-5,FALSE),IFERROR(INDEX(AG$320:AG$343,MATCH($F12,$B$320:$B$343,0))/VLOOKUP($F12,$B$320:$BB$343,MATCH(LEFT(TRIM(AG$6),FIND("~",SUBSTITUTE(AG$6,"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12))*HLOOKUP(LEFT(TRIM(AG$6),FIND("~",SUBSTITUTE(AG$6," ","~",LEN(TRIM(AG$6))-LEN(SUBSTITUTE(TRIM(AG$6)," ",""))))-1)&amp;" Total",$B$6:$BB$343,ROW($A12)-5,FALSE))</f>
        <v>0</v>
      </c>
      <c r="AH12" s="14">
        <f ca="1">IF(AH$5&lt;&gt;"",HLOOKUP(AH$5,Functionalization!$G$6:$R$343,ROW($A12)-5,FALSE),IFERROR(INDEX(AH$320:AH$343,MATCH($F12,$B$320:$B$343,0))/VLOOKUP($F12,$B$320:$BB$343,MATCH(LEFT(TRIM(AH$6),FIND("~",SUBSTITUTE(AH$6,"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12))*HLOOKUP(LEFT(TRIM(AH$6),FIND("~",SUBSTITUTE(AH$6," ","~",LEN(TRIM(AH$6))-LEN(SUBSTITUTE(TRIM(AH$6)," ",""))))-1)&amp;" Total",$B$6:$BB$343,ROW($A12)-5,FALSE))</f>
        <v>0</v>
      </c>
      <c r="AI12" s="14">
        <f ca="1">IF(AI$5&lt;&gt;"",HLOOKUP(AI$5,Functionalization!$G$6:$R$343,ROW($A12)-5,FALSE),IFERROR(INDEX(AI$320:AI$343,MATCH($F12,$B$320:$B$343,0))/VLOOKUP($F12,$B$320:$BB$343,MATCH(LEFT(TRIM(AI$6),FIND("~",SUBSTITUTE(AI$6,"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12))*HLOOKUP(LEFT(TRIM(AI$6),FIND("~",SUBSTITUTE(AI$6," ","~",LEN(TRIM(AI$6))-LEN(SUBSTITUTE(TRIM(AI$6)," ",""))))-1)&amp;" Total",$B$6:$BB$343,ROW($A12)-5,FALSE))</f>
        <v>0</v>
      </c>
      <c r="AJ12" s="14">
        <f ca="1">IF(AJ$5&lt;&gt;"",HLOOKUP(AJ$5,Functionalization!$G$6:$R$343,ROW($A12)-5,FALSE),IFERROR(INDEX(AJ$320:AJ$343,MATCH($F12,$B$320:$B$343,0))/VLOOKUP($F12,$B$320:$BB$343,MATCH(LEFT(TRIM(AJ$6),FIND("~",SUBSTITUTE(AJ$6,"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12))*HLOOKUP(LEFT(TRIM(AJ$6),FIND("~",SUBSTITUTE(AJ$6," ","~",LEN(TRIM(AJ$6))-LEN(SUBSTITUTE(TRIM(AJ$6)," ",""))))-1)&amp;" Total",$B$6:$BB$343,ROW($A12)-5,FALSE))</f>
        <v>0</v>
      </c>
      <c r="AK12" s="14">
        <f ca="1">IF(AK$5&lt;&gt;"",HLOOKUP(AK$5,Functionalization!$G$6:$R$343,ROW($A12)-5,FALSE),IFERROR(INDEX(AK$320:AK$343,MATCH($F12,$B$320:$B$343,0))/VLOOKUP($F12,$B$320:$BB$343,MATCH(LEFT(TRIM(AK$6),FIND("~",SUBSTITUTE(AK$6,"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12))*HLOOKUP(LEFT(TRIM(AK$6),FIND("~",SUBSTITUTE(AK$6," ","~",LEN(TRIM(AK$6))-LEN(SUBSTITUTE(TRIM(AK$6)," ",""))))-1)&amp;" Total",$B$6:$BB$343,ROW($A12)-5,FALSE))</f>
        <v>0</v>
      </c>
      <c r="AL12" s="14">
        <f ca="1">IF(AL$5&lt;&gt;"",HLOOKUP(AL$5,Functionalization!$G$6:$R$343,ROW($A12)-5,FALSE),IFERROR(INDEX(AL$320:AL$343,MATCH($F12,$B$320:$B$343,0))/VLOOKUP($F12,$B$320:$BB$343,MATCH(LEFT(TRIM(AL$6),FIND("~",SUBSTITUTE(AL$6,"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12))*HLOOKUP(LEFT(TRIM(AL$6),FIND("~",SUBSTITUTE(AL$6," ","~",LEN(TRIM(AL$6))-LEN(SUBSTITUTE(TRIM(AL$6)," ",""))))-1)&amp;" Total",$B$6:$BB$343,ROW($A12)-5,FALSE))</f>
        <v>0</v>
      </c>
      <c r="AM12" s="14">
        <f ca="1">IF(AM$5&lt;&gt;"",HLOOKUP(AM$5,Functionalization!$G$6:$R$343,ROW($A12)-5,FALSE),IFERROR(INDEX(AM$320:AM$343,MATCH($F12,$B$320:$B$343,0))/VLOOKUP($F12,$B$320:$BB$343,MATCH(LEFT(TRIM(AM$6),FIND("~",SUBSTITUTE(AM$6,"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12))*HLOOKUP(LEFT(TRIM(AM$6),FIND("~",SUBSTITUTE(AM$6," ","~",LEN(TRIM(AM$6))-LEN(SUBSTITUTE(TRIM(AM$6)," ",""))))-1)&amp;" Total",$B$6:$BB$343,ROW($A12)-5,FALSE))</f>
        <v>0</v>
      </c>
      <c r="AN12" s="14">
        <f ca="1">IF(AN$5&lt;&gt;"",HLOOKUP(AN$5,Functionalization!$G$6:$R$343,ROW($A12)-5,FALSE),IFERROR(INDEX(AN$320:AN$343,MATCH($F12,$B$320:$B$343,0))/VLOOKUP($F12,$B$320:$BB$343,MATCH(LEFT(TRIM(AN$6),FIND("~",SUBSTITUTE(AN$6,"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12))*HLOOKUP(LEFT(TRIM(AN$6),FIND("~",SUBSTITUTE(AN$6," ","~",LEN(TRIM(AN$6))-LEN(SUBSTITUTE(TRIM(AN$6)," ",""))))-1)&amp;" Total",$B$6:$BB$343,ROW($A12)-5,FALSE))</f>
        <v>0</v>
      </c>
      <c r="AO12" s="14">
        <f ca="1">IF(AO$5&lt;&gt;"",HLOOKUP(AO$5,Functionalization!$G$6:$R$343,ROW($A12)-5,FALSE),IFERROR(INDEX(AO$320:AO$343,MATCH($F12,$B$320:$B$343,0))/VLOOKUP($F12,$B$320:$BB$343,MATCH(LEFT(TRIM(AO$6),FIND("~",SUBSTITUTE(AO$6,"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12))*HLOOKUP(LEFT(TRIM(AO$6),FIND("~",SUBSTITUTE(AO$6," ","~",LEN(TRIM(AO$6))-LEN(SUBSTITUTE(TRIM(AO$6)," ",""))))-1)&amp;" Total",$B$6:$BB$343,ROW($A12)-5,FALSE))</f>
        <v>0</v>
      </c>
      <c r="AP12" s="14">
        <f ca="1">IF(AP$5&lt;&gt;"",HLOOKUP(AP$5,Functionalization!$G$6:$R$343,ROW($A12)-5,FALSE),IFERROR(INDEX(AP$320:AP$343,MATCH($F12,$B$320:$B$343,0))/VLOOKUP($F12,$B$320:$BB$343,MATCH(LEFT(TRIM(AP$6),FIND("~",SUBSTITUTE(AP$6,"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12))*HLOOKUP(LEFT(TRIM(AP$6),FIND("~",SUBSTITUTE(AP$6," ","~",LEN(TRIM(AP$6))-LEN(SUBSTITUTE(TRIM(AP$6)," ",""))))-1)&amp;" Total",$B$6:$BB$343,ROW($A12)-5,FALSE))</f>
        <v>0</v>
      </c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D12" s="44">
        <f ca="1">IFERROR(IF(SUMIF($G$6:$BB$6,BD$6&amp;" Total",$G12:$BB12)-(SUMIF($G$6:$BB$6,BD$6&amp;" "&amp;'Input-Allocators'!$D$18,$G12:$BB12)+IFERROR(SUMIF($G$6:$BB$6,BD$6&amp;" "&amp;'Input-Allocators'!$E$18,$G12:$BB12),SUMIF($G$6:$BB$6,BD$6&amp;" "&amp;'Input-Allocators'!$B$20,$G12:$BB12))+SUMIF($G$6:$BB$6,BD$6&amp;" "&amp;'Input-Allocators'!$F$18,$G12:$BB12))&lt;Check_Limit,0,1),1)</f>
        <v>0</v>
      </c>
      <c r="BE12" s="44">
        <f ca="1">IFERROR(IF(SUMIF($G$6:$BB$6,BE$6&amp;" Total",$G12:$BB12)-(SUMIF($G$6:$BB$6,BE$6&amp;" "&amp;'Input-Allocators'!$D$18,$G12:$BB12)+IFERROR(SUMIF($G$6:$BB$6,BE$6&amp;" "&amp;'Input-Allocators'!$E$18,$G12:$BB12),SUMIF($G$6:$BB$6,BE$6&amp;" "&amp;'Input-Allocators'!$B$20,$G12:$BB12))+SUMIF($G$6:$BB$6,BE$6&amp;" "&amp;'Input-Allocators'!$F$18,$G12:$BB12))&lt;Check_Limit,0,1),1)</f>
        <v>0</v>
      </c>
      <c r="BF12" s="44">
        <f ca="1">IFERROR(IF(SUMIF($G$6:$BB$6,BF$6&amp;" Total",$G12:$BB12)-(SUMIF($G$6:$BB$6,BF$6&amp;" "&amp;'Input-Allocators'!$D$18,$G12:$BB12)+IFERROR(SUMIF($G$6:$BB$6,BF$6&amp;" "&amp;'Input-Allocators'!$E$18,$G12:$BB12),SUMIF($G$6:$BB$6,BF$6&amp;" "&amp;'Input-Allocators'!$B$20,$G12:$BB12))+SUMIF($G$6:$BB$6,BF$6&amp;" "&amp;'Input-Allocators'!$F$18,$G12:$BB12))&lt;Check_Limit,0,1),1)</f>
        <v>0</v>
      </c>
      <c r="BG12" s="44">
        <f ca="1">IFERROR(IF(SUMIF($G$6:$BB$6,BG$6&amp;" Total",$G12:$BB12)-(SUMIF($G$6:$BB$6,BG$6&amp;" "&amp;'Input-Allocators'!$D$18,$G12:$BB12)+IFERROR(SUMIF($G$6:$BB$6,BG$6&amp;" "&amp;'Input-Allocators'!$E$18,$G12:$BB12),SUMIF($G$6:$BB$6,BG$6&amp;" "&amp;'Input-Allocators'!$B$20,$G12:$BB12))+SUMIF($G$6:$BB$6,BG$6&amp;" "&amp;'Input-Allocators'!$F$18,$G12:$BB12))&lt;Check_Limit,0,1),1)</f>
        <v>0</v>
      </c>
      <c r="BH12" s="44">
        <f ca="1">IFERROR(IF(SUMIF($G$6:$BB$6,BH$6&amp;" Total",$G12:$BB12)-(SUMIF($G$6:$BB$6,BH$6&amp;" "&amp;'Input-Allocators'!$D$18,$G12:$BB12)+IFERROR(SUMIF($G$6:$BB$6,BH$6&amp;" "&amp;'Input-Allocators'!$E$18,$G12:$BB12),SUMIF($G$6:$BB$6,BH$6&amp;" "&amp;'Input-Allocators'!$B$20,$G12:$BB12))+SUMIF($G$6:$BB$6,BH$6&amp;" "&amp;'Input-Allocators'!$F$18,$G12:$BB12))&lt;Check_Limit,0,1),1)</f>
        <v>0</v>
      </c>
      <c r="BI12" s="44">
        <f ca="1">IFERROR(IF(SUMIF($G$6:$BB$6,BI$6&amp;" Total",$G12:$BB12)-(SUMIF($G$6:$BB$6,BI$6&amp;" "&amp;'Input-Allocators'!$D$18,$G12:$BB12)+IFERROR(SUMIF($G$6:$BB$6,BI$6&amp;" "&amp;'Input-Allocators'!$E$18,$G12:$BB12),SUMIF($G$6:$BB$6,BI$6&amp;" "&amp;'Input-Allocators'!$B$20,$G12:$BB12))+SUMIF($G$6:$BB$6,BI$6&amp;" "&amp;'Input-Allocators'!$F$18,$G12:$BB12))&lt;Check_Limit,0,1),1)</f>
        <v>0</v>
      </c>
      <c r="BJ12" s="44">
        <f ca="1">IFERROR(IF(SUMIF($G$6:$BB$6,BJ$6&amp;" Total",$G12:$BB12)-(SUMIF($G$6:$BB$6,BJ$6&amp;" "&amp;'Input-Allocators'!$D$18,$G12:$BB12)+IFERROR(SUMIF($G$6:$BB$6,BJ$6&amp;" "&amp;'Input-Allocators'!$E$18,$G12:$BB12),SUMIF($G$6:$BB$6,BJ$6&amp;" "&amp;'Input-Allocators'!$B$20,$G12:$BB12))+SUMIF($G$6:$BB$6,BJ$6&amp;" "&amp;'Input-Allocators'!$F$18,$G12:$BB12))&lt;Check_Limit,0,1),1)</f>
        <v>0</v>
      </c>
      <c r="BK12" s="44">
        <f ca="1">IFERROR(IF(SUMIF($G$6:$BB$6,BK$6&amp;" Total",$G12:$BB12)-(SUMIF($G$6:$BB$6,BK$6&amp;" "&amp;'Input-Allocators'!$D$18,$G12:$BB12)+IFERROR(SUMIF($G$6:$BB$6,BK$6&amp;" "&amp;'Input-Allocators'!$E$18,$G12:$BB12),SUMIF($G$6:$BB$6,BK$6&amp;" "&amp;'Input-Allocators'!$B$20,$G12:$BB12))+SUMIF($G$6:$BB$6,BK$6&amp;" "&amp;'Input-Allocators'!$F$18,$G12:$BB12))&lt;Check_Limit,0,1),1)</f>
        <v>0</v>
      </c>
      <c r="BL12" s="44">
        <f ca="1">IFERROR(IF(SUMIF($G$6:$BB$6,BL$6&amp;" Total",$G12:$BB12)-(SUMIF($G$6:$BB$6,BL$6&amp;" "&amp;'Input-Allocators'!$D$18,$G12:$BB12)+IFERROR(SUMIF($G$6:$BB$6,BL$6&amp;" "&amp;'Input-Allocators'!$E$18,$G12:$BB12),SUMIF($G$6:$BB$6,BL$6&amp;" "&amp;'Input-Allocators'!$B$20,$G12:$BB12))+SUMIF($G$6:$BB$6,BL$6&amp;" "&amp;'Input-Allocators'!$F$18,$G12:$BB12))&lt;Check_Limit,0,1),1)</f>
        <v>0</v>
      </c>
      <c r="BM12" s="44">
        <f ca="1">IFERROR(IF(SUMIF($G$6:$BB$6,BM$6&amp;" Total",$G12:$BB12)-(SUMIF($G$6:$BB$6,BM$6&amp;" "&amp;'Input-Allocators'!$D$18,$G12:$BB12)+IFERROR(SUMIF($G$6:$BB$6,BM$6&amp;" "&amp;'Input-Allocators'!$E$18,$G12:$BB12),SUMIF($G$6:$BB$6,BM$6&amp;" "&amp;'Input-Allocators'!$B$20,$G12:$BB12))+SUMIF($G$6:$BB$6,BM$6&amp;" "&amp;'Input-Allocators'!$F$18,$G12:$BB12))&lt;Check_Limit,0,1),1)</f>
        <v>0</v>
      </c>
      <c r="BN12" s="44">
        <f ca="1">IFERROR(IF(SUMIF($G$6:$BB$6,BN$6&amp;" Total",$G12:$BB12)-(SUMIF($G$6:$BB$6,BN$6&amp;" "&amp;'Input-Allocators'!$D$18,$G12:$BB12)+IFERROR(SUMIF($G$6:$BB$6,BN$6&amp;" "&amp;'Input-Allocators'!$E$18,$G12:$BB12),SUMIF($G$6:$BB$6,BN$6&amp;" "&amp;'Input-Allocators'!$B$20,$G12:$BB12))+SUMIF($G$6:$BB$6,BN$6&amp;" "&amp;'Input-Allocators'!$F$18,$G12:$BB12))&lt;Check_Limit,0,1),1)</f>
        <v>0</v>
      </c>
      <c r="BO12" s="44">
        <f ca="1">IFERROR(IF(SUMIF($G$6:$BB$6,BO$6&amp;" Total",$G12:$BB12)-(SUMIF($G$6:$BB$6,BO$6&amp;" "&amp;'Input-Allocators'!$D$18,$G12:$BB12)+IFERROR(SUMIF($G$6:$BB$6,BO$6&amp;" "&amp;'Input-Allocators'!$E$18,$G12:$BB12),SUMIF($G$6:$BB$6,BO$6&amp;" "&amp;'Input-Allocators'!$B$20,$G12:$BB12))+SUMIF($G$6:$BB$6,BO$6&amp;" "&amp;'Input-Allocators'!$F$18,$G12:$BB12))&lt;Check_Limit,0,1),1)</f>
        <v>0</v>
      </c>
    </row>
    <row r="13" spans="1:67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>Functionalization!$D13</f>
        <v>25466.069490000002</v>
      </c>
      <c r="E13" s="14">
        <f ca="1">IFERROR(IF(D13="",0,IF(D13=0,0,IF(ABS(D13-SUM(G13,K13,O13,S13,W13,AA13,AE13,AI13,AM13,AQ13,AU13,AY13))&lt;Check_Limit,0,1))),1)</f>
        <v>0</v>
      </c>
      <c r="F13" s="3" t="str">
        <f>IF($D13=0,"-",IF('Input-Accounts'!$E13&lt;&gt;0,'Input-Accounts'!$E13,'Input-Accounts'!$G13))</f>
        <v>INT_OML</v>
      </c>
      <c r="G13" s="14">
        <f ca="1">IF(G$5&lt;&gt;"",HLOOKUP(G$5,Functionalization!$G$6:$R$343,ROW($A13)-5,FALSE),IFERROR(INDEX(G$320:G$343,MATCH($F13,$B$320:$B$343,0))/VLOOKUP($F13,$B$320:$BB$343,MATCH(LEFT(TRIM(G$6),FIND("~",SUBSTITUTE(G$6,"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13))*HLOOKUP(LEFT(TRIM(G$6),FIND("~",SUBSTITUTE(G$6," ","~",LEN(TRIM(G$6))-LEN(SUBSTITUTE(TRIM(G$6)," ",""))))-1)&amp;" Total",$B$6:$BB$343,ROW($A13)-5,FALSE))</f>
        <v>111.24826860632619</v>
      </c>
      <c r="H13" s="14">
        <f ca="1">IF(H$5&lt;&gt;"",HLOOKUP(H$5,Functionalization!$G$6:$R$343,ROW($A13)-5,FALSE),IFERROR(INDEX(H$320:H$343,MATCH($F13,$B$320:$B$343,0))/VLOOKUP($F13,$B$320:$BB$343,MATCH(LEFT(TRIM(H$6),FIND("~",SUBSTITUTE(H$6,"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13))*HLOOKUP(LEFT(TRIM(H$6),FIND("~",SUBSTITUTE(H$6," ","~",LEN(TRIM(H$6))-LEN(SUBSTITUTE(TRIM(H$6)," ",""))))-1)&amp;" Total",$B$6:$BB$343,ROW($A13)-5,FALSE))</f>
        <v>0</v>
      </c>
      <c r="I13" s="14">
        <f ca="1">IF(I$5&lt;&gt;"",HLOOKUP(I$5,Functionalization!$G$6:$R$343,ROW($A13)-5,FALSE),IFERROR(INDEX(I$320:I$343,MATCH($F13,$B$320:$B$343,0))/VLOOKUP($F13,$B$320:$BB$343,MATCH(LEFT(TRIM(I$6),FIND("~",SUBSTITUTE(I$6,"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13))*HLOOKUP(LEFT(TRIM(I$6),FIND("~",SUBSTITUTE(I$6," ","~",LEN(TRIM(I$6))-LEN(SUBSTITUTE(TRIM(I$6)," ",""))))-1)&amp;" Total",$B$6:$BB$343,ROW($A13)-5,FALSE))</f>
        <v>111.24826860632619</v>
      </c>
      <c r="J13" s="14">
        <f ca="1">IF(J$5&lt;&gt;"",HLOOKUP(J$5,Functionalization!$G$6:$R$343,ROW($A13)-5,FALSE),IFERROR(INDEX(J$320:J$343,MATCH($F13,$B$320:$B$343,0))/VLOOKUP($F13,$B$320:$BB$343,MATCH(LEFT(TRIM(J$6),FIND("~",SUBSTITUTE(J$6,"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13))*HLOOKUP(LEFT(TRIM(J$6),FIND("~",SUBSTITUTE(J$6," ","~",LEN(TRIM(J$6))-LEN(SUBSTITUTE(TRIM(J$6)," ",""))))-1)&amp;" Total",$B$6:$BB$343,ROW($A13)-5,FALSE))</f>
        <v>0</v>
      </c>
      <c r="K13" s="14">
        <f ca="1">IF(K$5&lt;&gt;"",HLOOKUP(K$5,Functionalization!$G$6:$R$343,ROW($A13)-5,FALSE),IFERROR(INDEX(K$320:K$343,MATCH($F13,$B$320:$B$343,0))/VLOOKUP($F13,$B$320:$BB$343,MATCH(LEFT(TRIM(K$6),FIND("~",SUBSTITUTE(K$6,"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13))*HLOOKUP(LEFT(TRIM(K$6),FIND("~",SUBSTITUTE(K$6," ","~",LEN(TRIM(K$6))-LEN(SUBSTITUTE(TRIM(K$6)," ",""))))-1)&amp;" Total",$B$6:$BB$343,ROW($A13)-5,FALSE))</f>
        <v>397.48496610902754</v>
      </c>
      <c r="L13" s="14">
        <f ca="1">IF(L$5&lt;&gt;"",HLOOKUP(L$5,Functionalization!$G$6:$R$343,ROW($A13)-5,FALSE),IFERROR(INDEX(L$320:L$343,MATCH($F13,$B$320:$B$343,0))/VLOOKUP($F13,$B$320:$BB$343,MATCH(LEFT(TRIM(L$6),FIND("~",SUBSTITUTE(L$6,"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13))*HLOOKUP(LEFT(TRIM(L$6),FIND("~",SUBSTITUTE(L$6," ","~",LEN(TRIM(L$6))-LEN(SUBSTITUTE(TRIM(L$6)," ",""))))-1)&amp;" Total",$B$6:$BB$343,ROW($A13)-5,FALSE))</f>
        <v>397.48496610902754</v>
      </c>
      <c r="M13" s="14">
        <f ca="1">IF(M$5&lt;&gt;"",HLOOKUP(M$5,Functionalization!$G$6:$R$343,ROW($A13)-5,FALSE),IFERROR(INDEX(M$320:M$343,MATCH($F13,$B$320:$B$343,0))/VLOOKUP($F13,$B$320:$BB$343,MATCH(LEFT(TRIM(M$6),FIND("~",SUBSTITUTE(M$6,"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13))*HLOOKUP(LEFT(TRIM(M$6),FIND("~",SUBSTITUTE(M$6," ","~",LEN(TRIM(M$6))-LEN(SUBSTITUTE(TRIM(M$6)," ",""))))-1)&amp;" Total",$B$6:$BB$343,ROW($A13)-5,FALSE))</f>
        <v>0</v>
      </c>
      <c r="N13" s="14">
        <f ca="1">IF(N$5&lt;&gt;"",HLOOKUP(N$5,Functionalization!$G$6:$R$343,ROW($A13)-5,FALSE),IFERROR(INDEX(N$320:N$343,MATCH($F13,$B$320:$B$343,0))/VLOOKUP($F13,$B$320:$BB$343,MATCH(LEFT(TRIM(N$6),FIND("~",SUBSTITUTE(N$6,"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13))*HLOOKUP(LEFT(TRIM(N$6),FIND("~",SUBSTITUTE(N$6," ","~",LEN(TRIM(N$6))-LEN(SUBSTITUTE(TRIM(N$6)," ",""))))-1)&amp;" Total",$B$6:$BB$343,ROW($A13)-5,FALSE))</f>
        <v>0</v>
      </c>
      <c r="O13" s="14">
        <f ca="1">IF(O$5&lt;&gt;"",HLOOKUP(O$5,Functionalization!$G$6:$R$343,ROW($A13)-5,FALSE),IFERROR(INDEX(O$320:O$343,MATCH($F13,$B$320:$B$343,0))/VLOOKUP($F13,$B$320:$BB$343,MATCH(LEFT(TRIM(O$6),FIND("~",SUBSTITUTE(O$6,"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13))*HLOOKUP(LEFT(TRIM(O$6),FIND("~",SUBSTITUTE(O$6," ","~",LEN(TRIM(O$6))-LEN(SUBSTITUTE(TRIM(O$6)," ",""))))-1)&amp;" Total",$B$6:$BB$343,ROW($A13)-5,FALSE))</f>
        <v>14191.542452966545</v>
      </c>
      <c r="P13" s="14">
        <f ca="1">IF(P$5&lt;&gt;"",HLOOKUP(P$5,Functionalization!$G$6:$R$343,ROW($A13)-5,FALSE),IFERROR(INDEX(P$320:P$343,MATCH($F13,$B$320:$B$343,0))/VLOOKUP($F13,$B$320:$BB$343,MATCH(LEFT(TRIM(P$6),FIND("~",SUBSTITUTE(P$6,"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13))*HLOOKUP(LEFT(TRIM(P$6),FIND("~",SUBSTITUTE(P$6," ","~",LEN(TRIM(P$6))-LEN(SUBSTITUTE(TRIM(P$6)," ",""))))-1)&amp;" Total",$B$6:$BB$343,ROW($A13)-5,FALSE))</f>
        <v>12386.731784211086</v>
      </c>
      <c r="Q13" s="14">
        <f ca="1">IF(Q$5&lt;&gt;"",HLOOKUP(Q$5,Functionalization!$G$6:$R$343,ROW($A13)-5,FALSE),IFERROR(INDEX(Q$320:Q$343,MATCH($F13,$B$320:$B$343,0))/VLOOKUP($F13,$B$320:$BB$343,MATCH(LEFT(TRIM(Q$6),FIND("~",SUBSTITUTE(Q$6,"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13))*HLOOKUP(LEFT(TRIM(Q$6),FIND("~",SUBSTITUTE(Q$6," ","~",LEN(TRIM(Q$6))-LEN(SUBSTITUTE(TRIM(Q$6)," ",""))))-1)&amp;" Total",$B$6:$BB$343,ROW($A13)-5,FALSE))</f>
        <v>0</v>
      </c>
      <c r="R13" s="14">
        <f ca="1">IF(R$5&lt;&gt;"",HLOOKUP(R$5,Functionalization!$G$6:$R$343,ROW($A13)-5,FALSE),IFERROR(INDEX(R$320:R$343,MATCH($F13,$B$320:$B$343,0))/VLOOKUP($F13,$B$320:$BB$343,MATCH(LEFT(TRIM(R$6),FIND("~",SUBSTITUTE(R$6,"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13))*HLOOKUP(LEFT(TRIM(R$6),FIND("~",SUBSTITUTE(R$6," ","~",LEN(TRIM(R$6))-LEN(SUBSTITUTE(TRIM(R$6)," ",""))))-1)&amp;" Total",$B$6:$BB$343,ROW($A13)-5,FALSE))</f>
        <v>1804.8106687554575</v>
      </c>
      <c r="S13" s="14">
        <f ca="1">IF(S$5&lt;&gt;"",HLOOKUP(S$5,Functionalization!$G$6:$R$343,ROW($A13)-5,FALSE),IFERROR(INDEX(S$320:S$343,MATCH($F13,$B$320:$B$343,0))/VLOOKUP($F13,$B$320:$BB$343,MATCH(LEFT(TRIM(S$6),FIND("~",SUBSTITUTE(S$6,"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13))*HLOOKUP(LEFT(TRIM(S$6),FIND("~",SUBSTITUTE(S$6," ","~",LEN(TRIM(S$6))-LEN(SUBSTITUTE(TRIM(S$6)," ",""))))-1)&amp;" Total",$B$6:$BB$343,ROW($A13)-5,FALSE))</f>
        <v>10765.793802318094</v>
      </c>
      <c r="T13" s="14">
        <f ca="1">IF(T$5&lt;&gt;"",HLOOKUP(T$5,Functionalization!$G$6:$R$343,ROW($A13)-5,FALSE),IFERROR(INDEX(T$320:T$343,MATCH($F13,$B$320:$B$343,0))/VLOOKUP($F13,$B$320:$BB$343,MATCH(LEFT(TRIM(T$6),FIND("~",SUBSTITUTE(T$6,"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13))*HLOOKUP(LEFT(TRIM(T$6),FIND("~",SUBSTITUTE(T$6," ","~",LEN(TRIM(T$6))-LEN(SUBSTITUTE(TRIM(T$6)," ",""))))-1)&amp;" Total",$B$6:$BB$343,ROW($A13)-5,FALSE))</f>
        <v>0</v>
      </c>
      <c r="U13" s="14">
        <f ca="1">IF(U$5&lt;&gt;"",HLOOKUP(U$5,Functionalization!$G$6:$R$343,ROW($A13)-5,FALSE),IFERROR(INDEX(U$320:U$343,MATCH($F13,$B$320:$B$343,0))/VLOOKUP($F13,$B$320:$BB$343,MATCH(LEFT(TRIM(U$6),FIND("~",SUBSTITUTE(U$6,"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13))*HLOOKUP(LEFT(TRIM(U$6),FIND("~",SUBSTITUTE(U$6," ","~",LEN(TRIM(U$6))-LEN(SUBSTITUTE(TRIM(U$6)," ",""))))-1)&amp;" Total",$B$6:$BB$343,ROW($A13)-5,FALSE))</f>
        <v>0</v>
      </c>
      <c r="V13" s="14">
        <f ca="1">IF(V$5&lt;&gt;"",HLOOKUP(V$5,Functionalization!$G$6:$R$343,ROW($A13)-5,FALSE),IFERROR(INDEX(V$320:V$343,MATCH($F13,$B$320:$B$343,0))/VLOOKUP($F13,$B$320:$BB$343,MATCH(LEFT(TRIM(V$6),FIND("~",SUBSTITUTE(V$6,"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13))*HLOOKUP(LEFT(TRIM(V$6),FIND("~",SUBSTITUTE(V$6," ","~",LEN(TRIM(V$6))-LEN(SUBSTITUTE(TRIM(V$6)," ",""))))-1)&amp;" Total",$B$6:$BB$343,ROW($A13)-5,FALSE))</f>
        <v>10765.793802318094</v>
      </c>
      <c r="W13" s="14">
        <f ca="1">IF(W$5&lt;&gt;"",HLOOKUP(W$5,Functionalization!$G$6:$R$343,ROW($A13)-5,FALSE),IFERROR(INDEX(W$320:W$343,MATCH($F13,$B$320:$B$343,0))/VLOOKUP($F13,$B$320:$BB$343,MATCH(LEFT(TRIM(W$6),FIND("~",SUBSTITUTE(W$6,"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13))*HLOOKUP(LEFT(TRIM(W$6),FIND("~",SUBSTITUTE(W$6," ","~",LEN(TRIM(W$6))-LEN(SUBSTITUTE(TRIM(W$6)," ",""))))-1)&amp;" Total",$B$6:$BB$343,ROW($A13)-5,FALSE))</f>
        <v>0</v>
      </c>
      <c r="X13" s="14">
        <f ca="1">IF(X$5&lt;&gt;"",HLOOKUP(X$5,Functionalization!$G$6:$R$343,ROW($A13)-5,FALSE),IFERROR(INDEX(X$320:X$343,MATCH($F13,$B$320:$B$343,0))/VLOOKUP($F13,$B$320:$BB$343,MATCH(LEFT(TRIM(X$6),FIND("~",SUBSTITUTE(X$6,"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13))*HLOOKUP(LEFT(TRIM(X$6),FIND("~",SUBSTITUTE(X$6," ","~",LEN(TRIM(X$6))-LEN(SUBSTITUTE(TRIM(X$6)," ",""))))-1)&amp;" Total",$B$6:$BB$343,ROW($A13)-5,FALSE))</f>
        <v>0</v>
      </c>
      <c r="Y13" s="14">
        <f ca="1">IF(Y$5&lt;&gt;"",HLOOKUP(Y$5,Functionalization!$G$6:$R$343,ROW($A13)-5,FALSE),IFERROR(INDEX(Y$320:Y$343,MATCH($F13,$B$320:$B$343,0))/VLOOKUP($F13,$B$320:$BB$343,MATCH(LEFT(TRIM(Y$6),FIND("~",SUBSTITUTE(Y$6,"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13))*HLOOKUP(LEFT(TRIM(Y$6),FIND("~",SUBSTITUTE(Y$6," ","~",LEN(TRIM(Y$6))-LEN(SUBSTITUTE(TRIM(Y$6)," ",""))))-1)&amp;" Total",$B$6:$BB$343,ROW($A13)-5,FALSE))</f>
        <v>0</v>
      </c>
      <c r="Z13" s="14">
        <f ca="1">IF(Z$5&lt;&gt;"",HLOOKUP(Z$5,Functionalization!$G$6:$R$343,ROW($A13)-5,FALSE),IFERROR(INDEX(Z$320:Z$343,MATCH($F13,$B$320:$B$343,0))/VLOOKUP($F13,$B$320:$BB$343,MATCH(LEFT(TRIM(Z$6),FIND("~",SUBSTITUTE(Z$6,"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13))*HLOOKUP(LEFT(TRIM(Z$6),FIND("~",SUBSTITUTE(Z$6," ","~",LEN(TRIM(Z$6))-LEN(SUBSTITUTE(TRIM(Z$6)," ",""))))-1)&amp;" Total",$B$6:$BB$343,ROW($A13)-5,FALSE))</f>
        <v>0</v>
      </c>
      <c r="AA13" s="14">
        <f ca="1">IF(AA$5&lt;&gt;"",HLOOKUP(AA$5,Functionalization!$G$6:$R$343,ROW($A13)-5,FALSE),IFERROR(INDEX(AA$320:AA$343,MATCH($F13,$B$320:$B$343,0))/VLOOKUP($F13,$B$320:$BB$343,MATCH(LEFT(TRIM(AA$6),FIND("~",SUBSTITUTE(AA$6,"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13))*HLOOKUP(LEFT(TRIM(AA$6),FIND("~",SUBSTITUTE(AA$6," ","~",LEN(TRIM(AA$6))-LEN(SUBSTITUTE(TRIM(AA$6)," ",""))))-1)&amp;" Total",$B$6:$BB$343,ROW($A13)-5,FALSE))</f>
        <v>0</v>
      </c>
      <c r="AB13" s="14">
        <f ca="1">IF(AB$5&lt;&gt;"",HLOOKUP(AB$5,Functionalization!$G$6:$R$343,ROW($A13)-5,FALSE),IFERROR(INDEX(AB$320:AB$343,MATCH($F13,$B$320:$B$343,0))/VLOOKUP($F13,$B$320:$BB$343,MATCH(LEFT(TRIM(AB$6),FIND("~",SUBSTITUTE(AB$6,"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13))*HLOOKUP(LEFT(TRIM(AB$6),FIND("~",SUBSTITUTE(AB$6," ","~",LEN(TRIM(AB$6))-LEN(SUBSTITUTE(TRIM(AB$6)," ",""))))-1)&amp;" Total",$B$6:$BB$343,ROW($A13)-5,FALSE))</f>
        <v>0</v>
      </c>
      <c r="AC13" s="14">
        <f ca="1">IF(AC$5&lt;&gt;"",HLOOKUP(AC$5,Functionalization!$G$6:$R$343,ROW($A13)-5,FALSE),IFERROR(INDEX(AC$320:AC$343,MATCH($F13,$B$320:$B$343,0))/VLOOKUP($F13,$B$320:$BB$343,MATCH(LEFT(TRIM(AC$6),FIND("~",SUBSTITUTE(AC$6,"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13))*HLOOKUP(LEFT(TRIM(AC$6),FIND("~",SUBSTITUTE(AC$6," ","~",LEN(TRIM(AC$6))-LEN(SUBSTITUTE(TRIM(AC$6)," ",""))))-1)&amp;" Total",$B$6:$BB$343,ROW($A13)-5,FALSE))</f>
        <v>0</v>
      </c>
      <c r="AD13" s="14">
        <f ca="1">IF(AD$5&lt;&gt;"",HLOOKUP(AD$5,Functionalization!$G$6:$R$343,ROW($A13)-5,FALSE),IFERROR(INDEX(AD$320:AD$343,MATCH($F13,$B$320:$B$343,0))/VLOOKUP($F13,$B$320:$BB$343,MATCH(LEFT(TRIM(AD$6),FIND("~",SUBSTITUTE(AD$6,"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13))*HLOOKUP(LEFT(TRIM(AD$6),FIND("~",SUBSTITUTE(AD$6," ","~",LEN(TRIM(AD$6))-LEN(SUBSTITUTE(TRIM(AD$6)," ",""))))-1)&amp;" Total",$B$6:$BB$343,ROW($A13)-5,FALSE))</f>
        <v>0</v>
      </c>
      <c r="AE13" s="14">
        <f ca="1">IF(AE$5&lt;&gt;"",HLOOKUP(AE$5,Functionalization!$G$6:$R$343,ROW($A13)-5,FALSE),IFERROR(INDEX(AE$320:AE$343,MATCH($F13,$B$320:$B$343,0))/VLOOKUP($F13,$B$320:$BB$343,MATCH(LEFT(TRIM(AE$6),FIND("~",SUBSTITUTE(AE$6,"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13))*HLOOKUP(LEFT(TRIM(AE$6),FIND("~",SUBSTITUTE(AE$6," ","~",LEN(TRIM(AE$6))-LEN(SUBSTITUTE(TRIM(AE$6)," ",""))))-1)&amp;" Total",$B$6:$BB$343,ROW($A13)-5,FALSE))</f>
        <v>0</v>
      </c>
      <c r="AF13" s="14">
        <f ca="1">IF(AF$5&lt;&gt;"",HLOOKUP(AF$5,Functionalization!$G$6:$R$343,ROW($A13)-5,FALSE),IFERROR(INDEX(AF$320:AF$343,MATCH($F13,$B$320:$B$343,0))/VLOOKUP($F13,$B$320:$BB$343,MATCH(LEFT(TRIM(AF$6),FIND("~",SUBSTITUTE(AF$6,"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13))*HLOOKUP(LEFT(TRIM(AF$6),FIND("~",SUBSTITUTE(AF$6," ","~",LEN(TRIM(AF$6))-LEN(SUBSTITUTE(TRIM(AF$6)," ",""))))-1)&amp;" Total",$B$6:$BB$343,ROW($A13)-5,FALSE))</f>
        <v>0</v>
      </c>
      <c r="AG13" s="14">
        <f ca="1">IF(AG$5&lt;&gt;"",HLOOKUP(AG$5,Functionalization!$G$6:$R$343,ROW($A13)-5,FALSE),IFERROR(INDEX(AG$320:AG$343,MATCH($F13,$B$320:$B$343,0))/VLOOKUP($F13,$B$320:$BB$343,MATCH(LEFT(TRIM(AG$6),FIND("~",SUBSTITUTE(AG$6,"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13))*HLOOKUP(LEFT(TRIM(AG$6),FIND("~",SUBSTITUTE(AG$6," ","~",LEN(TRIM(AG$6))-LEN(SUBSTITUTE(TRIM(AG$6)," ",""))))-1)&amp;" Total",$B$6:$BB$343,ROW($A13)-5,FALSE))</f>
        <v>0</v>
      </c>
      <c r="AH13" s="14">
        <f ca="1">IF(AH$5&lt;&gt;"",HLOOKUP(AH$5,Functionalization!$G$6:$R$343,ROW($A13)-5,FALSE),IFERROR(INDEX(AH$320:AH$343,MATCH($F13,$B$320:$B$343,0))/VLOOKUP($F13,$B$320:$BB$343,MATCH(LEFT(TRIM(AH$6),FIND("~",SUBSTITUTE(AH$6,"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13))*HLOOKUP(LEFT(TRIM(AH$6),FIND("~",SUBSTITUTE(AH$6," ","~",LEN(TRIM(AH$6))-LEN(SUBSTITUTE(TRIM(AH$6)," ",""))))-1)&amp;" Total",$B$6:$BB$343,ROW($A13)-5,FALSE))</f>
        <v>0</v>
      </c>
      <c r="AI13" s="14">
        <f ca="1">IF(AI$5&lt;&gt;"",HLOOKUP(AI$5,Functionalization!$G$6:$R$343,ROW($A13)-5,FALSE),IFERROR(INDEX(AI$320:AI$343,MATCH($F13,$B$320:$B$343,0))/VLOOKUP($F13,$B$320:$BB$343,MATCH(LEFT(TRIM(AI$6),FIND("~",SUBSTITUTE(AI$6,"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13))*HLOOKUP(LEFT(TRIM(AI$6),FIND("~",SUBSTITUTE(AI$6," ","~",LEN(TRIM(AI$6))-LEN(SUBSTITUTE(TRIM(AI$6)," ",""))))-1)&amp;" Total",$B$6:$BB$343,ROW($A13)-5,FALSE))</f>
        <v>0</v>
      </c>
      <c r="AJ13" s="14">
        <f ca="1">IF(AJ$5&lt;&gt;"",HLOOKUP(AJ$5,Functionalization!$G$6:$R$343,ROW($A13)-5,FALSE),IFERROR(INDEX(AJ$320:AJ$343,MATCH($F13,$B$320:$B$343,0))/VLOOKUP($F13,$B$320:$BB$343,MATCH(LEFT(TRIM(AJ$6),FIND("~",SUBSTITUTE(AJ$6,"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13))*HLOOKUP(LEFT(TRIM(AJ$6),FIND("~",SUBSTITUTE(AJ$6," ","~",LEN(TRIM(AJ$6))-LEN(SUBSTITUTE(TRIM(AJ$6)," ",""))))-1)&amp;" Total",$B$6:$BB$343,ROW($A13)-5,FALSE))</f>
        <v>0</v>
      </c>
      <c r="AK13" s="14">
        <f ca="1">IF(AK$5&lt;&gt;"",HLOOKUP(AK$5,Functionalization!$G$6:$R$343,ROW($A13)-5,FALSE),IFERROR(INDEX(AK$320:AK$343,MATCH($F13,$B$320:$B$343,0))/VLOOKUP($F13,$B$320:$BB$343,MATCH(LEFT(TRIM(AK$6),FIND("~",SUBSTITUTE(AK$6,"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13))*HLOOKUP(LEFT(TRIM(AK$6),FIND("~",SUBSTITUTE(AK$6," ","~",LEN(TRIM(AK$6))-LEN(SUBSTITUTE(TRIM(AK$6)," ",""))))-1)&amp;" Total",$B$6:$BB$343,ROW($A13)-5,FALSE))</f>
        <v>0</v>
      </c>
      <c r="AL13" s="14">
        <f ca="1">IF(AL$5&lt;&gt;"",HLOOKUP(AL$5,Functionalization!$G$6:$R$343,ROW($A13)-5,FALSE),IFERROR(INDEX(AL$320:AL$343,MATCH($F13,$B$320:$B$343,0))/VLOOKUP($F13,$B$320:$BB$343,MATCH(LEFT(TRIM(AL$6),FIND("~",SUBSTITUTE(AL$6,"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13))*HLOOKUP(LEFT(TRIM(AL$6),FIND("~",SUBSTITUTE(AL$6," ","~",LEN(TRIM(AL$6))-LEN(SUBSTITUTE(TRIM(AL$6)," ",""))))-1)&amp;" Total",$B$6:$BB$343,ROW($A13)-5,FALSE))</f>
        <v>0</v>
      </c>
      <c r="AM13" s="14">
        <f ca="1">IF(AM$5&lt;&gt;"",HLOOKUP(AM$5,Functionalization!$G$6:$R$343,ROW($A13)-5,FALSE),IFERROR(INDEX(AM$320:AM$343,MATCH($F13,$B$320:$B$343,0))/VLOOKUP($F13,$B$320:$BB$343,MATCH(LEFT(TRIM(AM$6),FIND("~",SUBSTITUTE(AM$6,"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13))*HLOOKUP(LEFT(TRIM(AM$6),FIND("~",SUBSTITUTE(AM$6," ","~",LEN(TRIM(AM$6))-LEN(SUBSTITUTE(TRIM(AM$6)," ",""))))-1)&amp;" Total",$B$6:$BB$343,ROW($A13)-5,FALSE))</f>
        <v>0</v>
      </c>
      <c r="AN13" s="14">
        <f ca="1">IF(AN$5&lt;&gt;"",HLOOKUP(AN$5,Functionalization!$G$6:$R$343,ROW($A13)-5,FALSE),IFERROR(INDEX(AN$320:AN$343,MATCH($F13,$B$320:$B$343,0))/VLOOKUP($F13,$B$320:$BB$343,MATCH(LEFT(TRIM(AN$6),FIND("~",SUBSTITUTE(AN$6,"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13))*HLOOKUP(LEFT(TRIM(AN$6),FIND("~",SUBSTITUTE(AN$6," ","~",LEN(TRIM(AN$6))-LEN(SUBSTITUTE(TRIM(AN$6)," ",""))))-1)&amp;" Total",$B$6:$BB$343,ROW($A13)-5,FALSE))</f>
        <v>0</v>
      </c>
      <c r="AO13" s="14">
        <f ca="1">IF(AO$5&lt;&gt;"",HLOOKUP(AO$5,Functionalization!$G$6:$R$343,ROW($A13)-5,FALSE),IFERROR(INDEX(AO$320:AO$343,MATCH($F13,$B$320:$B$343,0))/VLOOKUP($F13,$B$320:$BB$343,MATCH(LEFT(TRIM(AO$6),FIND("~",SUBSTITUTE(AO$6,"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13))*HLOOKUP(LEFT(TRIM(AO$6),FIND("~",SUBSTITUTE(AO$6," ","~",LEN(TRIM(AO$6))-LEN(SUBSTITUTE(TRIM(AO$6)," ",""))))-1)&amp;" Total",$B$6:$BB$343,ROW($A13)-5,FALSE))</f>
        <v>0</v>
      </c>
      <c r="AP13" s="14">
        <f ca="1">IF(AP$5&lt;&gt;"",HLOOKUP(AP$5,Functionalization!$G$6:$R$343,ROW($A13)-5,FALSE),IFERROR(INDEX(AP$320:AP$343,MATCH($F13,$B$320:$B$343,0))/VLOOKUP($F13,$B$320:$BB$343,MATCH(LEFT(TRIM(AP$6),FIND("~",SUBSTITUTE(AP$6,"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13))*HLOOKUP(LEFT(TRIM(AP$6),FIND("~",SUBSTITUTE(AP$6," ","~",LEN(TRIM(AP$6))-LEN(SUBSTITUTE(TRIM(AP$6)," ",""))))-1)&amp;" Total",$B$6:$BB$343,ROW($A13)-5,FALSE))</f>
        <v>0</v>
      </c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D13" s="44">
        <f ca="1">IFERROR(IF(SUMIF($G$6:$BB$6,BD$6&amp;" Total",$G13:$BB13)-(SUMIF($G$6:$BB$6,BD$6&amp;" "&amp;'Input-Allocators'!$D$18,$G13:$BB13)+IFERROR(SUMIF($G$6:$BB$6,BD$6&amp;" "&amp;'Input-Allocators'!$E$18,$G13:$BB13),SUMIF($G$6:$BB$6,BD$6&amp;" "&amp;'Input-Allocators'!$B$20,$G13:$BB13))+SUMIF($G$6:$BB$6,BD$6&amp;" "&amp;'Input-Allocators'!$F$18,$G13:$BB13))&lt;Check_Limit,0,1),1)</f>
        <v>0</v>
      </c>
      <c r="BE13" s="44">
        <f ca="1">IFERROR(IF(SUMIF($G$6:$BB$6,BE$6&amp;" Total",$G13:$BB13)-(SUMIF($G$6:$BB$6,BE$6&amp;" "&amp;'Input-Allocators'!$D$18,$G13:$BB13)+IFERROR(SUMIF($G$6:$BB$6,BE$6&amp;" "&amp;'Input-Allocators'!$E$18,$G13:$BB13),SUMIF($G$6:$BB$6,BE$6&amp;" "&amp;'Input-Allocators'!$B$20,$G13:$BB13))+SUMIF($G$6:$BB$6,BE$6&amp;" "&amp;'Input-Allocators'!$F$18,$G13:$BB13))&lt;Check_Limit,0,1),1)</f>
        <v>0</v>
      </c>
      <c r="BF13" s="44">
        <f ca="1">IFERROR(IF(SUMIF($G$6:$BB$6,BF$6&amp;" Total",$G13:$BB13)-(SUMIF($G$6:$BB$6,BF$6&amp;" "&amp;'Input-Allocators'!$D$18,$G13:$BB13)+IFERROR(SUMIF($G$6:$BB$6,BF$6&amp;" "&amp;'Input-Allocators'!$E$18,$G13:$BB13),SUMIF($G$6:$BB$6,BF$6&amp;" "&amp;'Input-Allocators'!$B$20,$G13:$BB13))+SUMIF($G$6:$BB$6,BF$6&amp;" "&amp;'Input-Allocators'!$F$18,$G13:$BB13))&lt;Check_Limit,0,1),1)</f>
        <v>0</v>
      </c>
      <c r="BG13" s="44">
        <f ca="1">IFERROR(IF(SUMIF($G$6:$BB$6,BG$6&amp;" Total",$G13:$BB13)-(SUMIF($G$6:$BB$6,BG$6&amp;" "&amp;'Input-Allocators'!$D$18,$G13:$BB13)+IFERROR(SUMIF($G$6:$BB$6,BG$6&amp;" "&amp;'Input-Allocators'!$E$18,$G13:$BB13),SUMIF($G$6:$BB$6,BG$6&amp;" "&amp;'Input-Allocators'!$B$20,$G13:$BB13))+SUMIF($G$6:$BB$6,BG$6&amp;" "&amp;'Input-Allocators'!$F$18,$G13:$BB13))&lt;Check_Limit,0,1),1)</f>
        <v>0</v>
      </c>
      <c r="BH13" s="44">
        <f ca="1">IFERROR(IF(SUMIF($G$6:$BB$6,BH$6&amp;" Total",$G13:$BB13)-(SUMIF($G$6:$BB$6,BH$6&amp;" "&amp;'Input-Allocators'!$D$18,$G13:$BB13)+IFERROR(SUMIF($G$6:$BB$6,BH$6&amp;" "&amp;'Input-Allocators'!$E$18,$G13:$BB13),SUMIF($G$6:$BB$6,BH$6&amp;" "&amp;'Input-Allocators'!$B$20,$G13:$BB13))+SUMIF($G$6:$BB$6,BH$6&amp;" "&amp;'Input-Allocators'!$F$18,$G13:$BB13))&lt;Check_Limit,0,1),1)</f>
        <v>0</v>
      </c>
      <c r="BI13" s="44">
        <f ca="1">IFERROR(IF(SUMIF($G$6:$BB$6,BI$6&amp;" Total",$G13:$BB13)-(SUMIF($G$6:$BB$6,BI$6&amp;" "&amp;'Input-Allocators'!$D$18,$G13:$BB13)+IFERROR(SUMIF($G$6:$BB$6,BI$6&amp;" "&amp;'Input-Allocators'!$E$18,$G13:$BB13),SUMIF($G$6:$BB$6,BI$6&amp;" "&amp;'Input-Allocators'!$B$20,$G13:$BB13))+SUMIF($G$6:$BB$6,BI$6&amp;" "&amp;'Input-Allocators'!$F$18,$G13:$BB13))&lt;Check_Limit,0,1),1)</f>
        <v>0</v>
      </c>
      <c r="BJ13" s="44">
        <f ca="1">IFERROR(IF(SUMIF($G$6:$BB$6,BJ$6&amp;" Total",$G13:$BB13)-(SUMIF($G$6:$BB$6,BJ$6&amp;" "&amp;'Input-Allocators'!$D$18,$G13:$BB13)+IFERROR(SUMIF($G$6:$BB$6,BJ$6&amp;" "&amp;'Input-Allocators'!$E$18,$G13:$BB13),SUMIF($G$6:$BB$6,BJ$6&amp;" "&amp;'Input-Allocators'!$B$20,$G13:$BB13))+SUMIF($G$6:$BB$6,BJ$6&amp;" "&amp;'Input-Allocators'!$F$18,$G13:$BB13))&lt;Check_Limit,0,1),1)</f>
        <v>0</v>
      </c>
      <c r="BK13" s="44">
        <f ca="1">IFERROR(IF(SUMIF($G$6:$BB$6,BK$6&amp;" Total",$G13:$BB13)-(SUMIF($G$6:$BB$6,BK$6&amp;" "&amp;'Input-Allocators'!$D$18,$G13:$BB13)+IFERROR(SUMIF($G$6:$BB$6,BK$6&amp;" "&amp;'Input-Allocators'!$E$18,$G13:$BB13),SUMIF($G$6:$BB$6,BK$6&amp;" "&amp;'Input-Allocators'!$B$20,$G13:$BB13))+SUMIF($G$6:$BB$6,BK$6&amp;" "&amp;'Input-Allocators'!$F$18,$G13:$BB13))&lt;Check_Limit,0,1),1)</f>
        <v>0</v>
      </c>
      <c r="BL13" s="44">
        <f ca="1">IFERROR(IF(SUMIF($G$6:$BB$6,BL$6&amp;" Total",$G13:$BB13)-(SUMIF($G$6:$BB$6,BL$6&amp;" "&amp;'Input-Allocators'!$D$18,$G13:$BB13)+IFERROR(SUMIF($G$6:$BB$6,BL$6&amp;" "&amp;'Input-Allocators'!$E$18,$G13:$BB13),SUMIF($G$6:$BB$6,BL$6&amp;" "&amp;'Input-Allocators'!$B$20,$G13:$BB13))+SUMIF($G$6:$BB$6,BL$6&amp;" "&amp;'Input-Allocators'!$F$18,$G13:$BB13))&lt;Check_Limit,0,1),1)</f>
        <v>0</v>
      </c>
      <c r="BM13" s="44">
        <f ca="1">IFERROR(IF(SUMIF($G$6:$BB$6,BM$6&amp;" Total",$G13:$BB13)-(SUMIF($G$6:$BB$6,BM$6&amp;" "&amp;'Input-Allocators'!$D$18,$G13:$BB13)+IFERROR(SUMIF($G$6:$BB$6,BM$6&amp;" "&amp;'Input-Allocators'!$E$18,$G13:$BB13),SUMIF($G$6:$BB$6,BM$6&amp;" "&amp;'Input-Allocators'!$B$20,$G13:$BB13))+SUMIF($G$6:$BB$6,BM$6&amp;" "&amp;'Input-Allocators'!$F$18,$G13:$BB13))&lt;Check_Limit,0,1),1)</f>
        <v>0</v>
      </c>
      <c r="BN13" s="44">
        <f ca="1">IFERROR(IF(SUMIF($G$6:$BB$6,BN$6&amp;" Total",$G13:$BB13)-(SUMIF($G$6:$BB$6,BN$6&amp;" "&amp;'Input-Allocators'!$D$18,$G13:$BB13)+IFERROR(SUMIF($G$6:$BB$6,BN$6&amp;" "&amp;'Input-Allocators'!$E$18,$G13:$BB13),SUMIF($G$6:$BB$6,BN$6&amp;" "&amp;'Input-Allocators'!$B$20,$G13:$BB13))+SUMIF($G$6:$BB$6,BN$6&amp;" "&amp;'Input-Allocators'!$F$18,$G13:$BB13))&lt;Check_Limit,0,1),1)</f>
        <v>0</v>
      </c>
      <c r="BO13" s="44">
        <f ca="1">IFERROR(IF(SUMIF($G$6:$BB$6,BO$6&amp;" Total",$G13:$BB13)-(SUMIF($G$6:$BB$6,BO$6&amp;" "&amp;'Input-Allocators'!$D$18,$G13:$BB13)+IFERROR(SUMIF($G$6:$BB$6,BO$6&amp;" "&amp;'Input-Allocators'!$E$18,$G13:$BB13),SUMIF($G$6:$BB$6,BO$6&amp;" "&amp;'Input-Allocators'!$B$20,$G13:$BB13))+SUMIF($G$6:$BB$6,BO$6&amp;" "&amp;'Input-Allocators'!$F$18,$G13:$BB13))&lt;Check_Limit,0,1),1)</f>
        <v>0</v>
      </c>
    </row>
    <row r="14" spans="1:67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>SUBTOTAL(9,D11:D13)</f>
        <v>25589.91503</v>
      </c>
      <c r="E14" s="14">
        <f ca="1">IFERROR(IF(D14="",0,IF(D14=0,0,IF(ABS(D14-SUM(G14,K14,O14,S14,W14,AA14,AE14,AI14,AM14,AQ14,AU14,AY14))&lt;Check_Limit,0,1))),1)</f>
        <v>0</v>
      </c>
      <c r="F14" s="3"/>
      <c r="G14" s="174">
        <f t="shared" ref="G14:AP14" ca="1" si="1">SUBTOTAL(9,G11:G13)</f>
        <v>111.90774428942376</v>
      </c>
      <c r="H14" s="174">
        <f t="shared" ca="1" si="1"/>
        <v>0</v>
      </c>
      <c r="I14" s="174">
        <f t="shared" ca="1" si="1"/>
        <v>111.90774428942376</v>
      </c>
      <c r="J14" s="174">
        <f t="shared" ca="1" si="1"/>
        <v>0</v>
      </c>
      <c r="K14" s="174">
        <f t="shared" ca="1" si="1"/>
        <v>410.31987051087526</v>
      </c>
      <c r="L14" s="174">
        <f t="shared" ca="1" si="1"/>
        <v>410.31987051087526</v>
      </c>
      <c r="M14" s="174">
        <f t="shared" ca="1" si="1"/>
        <v>0</v>
      </c>
      <c r="N14" s="174">
        <f t="shared" ca="1" si="1"/>
        <v>0</v>
      </c>
      <c r="O14" s="174">
        <f t="shared" ca="1" si="1"/>
        <v>14256.636263384276</v>
      </c>
      <c r="P14" s="174">
        <f t="shared" ca="1" si="1"/>
        <v>12451.825594628817</v>
      </c>
      <c r="Q14" s="174">
        <f t="shared" ca="1" si="1"/>
        <v>0</v>
      </c>
      <c r="R14" s="174">
        <f t="shared" ca="1" si="1"/>
        <v>1804.8106687554575</v>
      </c>
      <c r="S14" s="174">
        <f t="shared" ca="1" si="1"/>
        <v>10811.051151815416</v>
      </c>
      <c r="T14" s="174">
        <f t="shared" ca="1" si="1"/>
        <v>0</v>
      </c>
      <c r="U14" s="174">
        <f t="shared" ca="1" si="1"/>
        <v>0</v>
      </c>
      <c r="V14" s="174">
        <f t="shared" ca="1" si="1"/>
        <v>10811.051151815416</v>
      </c>
      <c r="W14" s="174">
        <f t="shared" ca="1" si="1"/>
        <v>0</v>
      </c>
      <c r="X14" s="174">
        <f t="shared" ca="1" si="1"/>
        <v>0</v>
      </c>
      <c r="Y14" s="174">
        <f t="shared" ca="1" si="1"/>
        <v>0</v>
      </c>
      <c r="Z14" s="174">
        <f t="shared" ca="1" si="1"/>
        <v>0</v>
      </c>
      <c r="AA14" s="174">
        <f t="shared" ca="1" si="1"/>
        <v>0</v>
      </c>
      <c r="AB14" s="174">
        <f t="shared" ca="1" si="1"/>
        <v>0</v>
      </c>
      <c r="AC14" s="174">
        <f t="shared" ca="1" si="1"/>
        <v>0</v>
      </c>
      <c r="AD14" s="174">
        <f t="shared" ca="1" si="1"/>
        <v>0</v>
      </c>
      <c r="AE14" s="174">
        <f t="shared" ca="1" si="1"/>
        <v>0</v>
      </c>
      <c r="AF14" s="174">
        <f t="shared" ca="1" si="1"/>
        <v>0</v>
      </c>
      <c r="AG14" s="174">
        <f t="shared" ca="1" si="1"/>
        <v>0</v>
      </c>
      <c r="AH14" s="174">
        <f t="shared" ca="1" si="1"/>
        <v>0</v>
      </c>
      <c r="AI14" s="174">
        <f t="shared" ca="1" si="1"/>
        <v>0</v>
      </c>
      <c r="AJ14" s="174">
        <f t="shared" ca="1" si="1"/>
        <v>0</v>
      </c>
      <c r="AK14" s="174">
        <f t="shared" ca="1" si="1"/>
        <v>0</v>
      </c>
      <c r="AL14" s="174">
        <f t="shared" ca="1" si="1"/>
        <v>0</v>
      </c>
      <c r="AM14" s="174">
        <f t="shared" ca="1" si="1"/>
        <v>0</v>
      </c>
      <c r="AN14" s="174">
        <f t="shared" ca="1" si="1"/>
        <v>0</v>
      </c>
      <c r="AO14" s="174">
        <f t="shared" ca="1" si="1"/>
        <v>0</v>
      </c>
      <c r="AP14" s="174">
        <f t="shared" ca="1" si="1"/>
        <v>0</v>
      </c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D14" s="44">
        <f ca="1">IFERROR(IF(SUMIF($G$6:$BB$6,BD$6&amp;" Total",$G14:$BB14)-(SUMIF($G$6:$BB$6,BD$6&amp;" "&amp;'Input-Allocators'!$D$18,$G14:$BB14)+IFERROR(SUMIF($G$6:$BB$6,BD$6&amp;" "&amp;'Input-Allocators'!$E$18,$G14:$BB14),SUMIF($G$6:$BB$6,BD$6&amp;" "&amp;'Input-Allocators'!$B$20,$G14:$BB14))+SUMIF($G$6:$BB$6,BD$6&amp;" "&amp;'Input-Allocators'!$F$18,$G14:$BB14))&lt;Check_Limit,0,1),1)</f>
        <v>0</v>
      </c>
      <c r="BE14" s="44">
        <f ca="1">IFERROR(IF(SUMIF($G$6:$BB$6,BE$6&amp;" Total",$G14:$BB14)-(SUMIF($G$6:$BB$6,BE$6&amp;" "&amp;'Input-Allocators'!$D$18,$G14:$BB14)+IFERROR(SUMIF($G$6:$BB$6,BE$6&amp;" "&amp;'Input-Allocators'!$E$18,$G14:$BB14),SUMIF($G$6:$BB$6,BE$6&amp;" "&amp;'Input-Allocators'!$B$20,$G14:$BB14))+SUMIF($G$6:$BB$6,BE$6&amp;" "&amp;'Input-Allocators'!$F$18,$G14:$BB14))&lt;Check_Limit,0,1),1)</f>
        <v>0</v>
      </c>
      <c r="BF14" s="44">
        <f ca="1">IFERROR(IF(SUMIF($G$6:$BB$6,BF$6&amp;" Total",$G14:$BB14)-(SUMIF($G$6:$BB$6,BF$6&amp;" "&amp;'Input-Allocators'!$D$18,$G14:$BB14)+IFERROR(SUMIF($G$6:$BB$6,BF$6&amp;" "&amp;'Input-Allocators'!$E$18,$G14:$BB14),SUMIF($G$6:$BB$6,BF$6&amp;" "&amp;'Input-Allocators'!$B$20,$G14:$BB14))+SUMIF($G$6:$BB$6,BF$6&amp;" "&amp;'Input-Allocators'!$F$18,$G14:$BB14))&lt;Check_Limit,0,1),1)</f>
        <v>0</v>
      </c>
      <c r="BG14" s="44">
        <f ca="1">IFERROR(IF(SUMIF($G$6:$BB$6,BG$6&amp;" Total",$G14:$BB14)-(SUMIF($G$6:$BB$6,BG$6&amp;" "&amp;'Input-Allocators'!$D$18,$G14:$BB14)+IFERROR(SUMIF($G$6:$BB$6,BG$6&amp;" "&amp;'Input-Allocators'!$E$18,$G14:$BB14),SUMIF($G$6:$BB$6,BG$6&amp;" "&amp;'Input-Allocators'!$B$20,$G14:$BB14))+SUMIF($G$6:$BB$6,BG$6&amp;" "&amp;'Input-Allocators'!$F$18,$G14:$BB14))&lt;Check_Limit,0,1),1)</f>
        <v>0</v>
      </c>
      <c r="BH14" s="44">
        <f ca="1">IFERROR(IF(SUMIF($G$6:$BB$6,BH$6&amp;" Total",$G14:$BB14)-(SUMIF($G$6:$BB$6,BH$6&amp;" "&amp;'Input-Allocators'!$D$18,$G14:$BB14)+IFERROR(SUMIF($G$6:$BB$6,BH$6&amp;" "&amp;'Input-Allocators'!$E$18,$G14:$BB14),SUMIF($G$6:$BB$6,BH$6&amp;" "&amp;'Input-Allocators'!$B$20,$G14:$BB14))+SUMIF($G$6:$BB$6,BH$6&amp;" "&amp;'Input-Allocators'!$F$18,$G14:$BB14))&lt;Check_Limit,0,1),1)</f>
        <v>0</v>
      </c>
      <c r="BI14" s="44">
        <f ca="1">IFERROR(IF(SUMIF($G$6:$BB$6,BI$6&amp;" Total",$G14:$BB14)-(SUMIF($G$6:$BB$6,BI$6&amp;" "&amp;'Input-Allocators'!$D$18,$G14:$BB14)+IFERROR(SUMIF($G$6:$BB$6,BI$6&amp;" "&amp;'Input-Allocators'!$E$18,$G14:$BB14),SUMIF($G$6:$BB$6,BI$6&amp;" "&amp;'Input-Allocators'!$B$20,$G14:$BB14))+SUMIF($G$6:$BB$6,BI$6&amp;" "&amp;'Input-Allocators'!$F$18,$G14:$BB14))&lt;Check_Limit,0,1),1)</f>
        <v>0</v>
      </c>
      <c r="BJ14" s="44">
        <f ca="1">IFERROR(IF(SUMIF($G$6:$BB$6,BJ$6&amp;" Total",$G14:$BB14)-(SUMIF($G$6:$BB$6,BJ$6&amp;" "&amp;'Input-Allocators'!$D$18,$G14:$BB14)+IFERROR(SUMIF($G$6:$BB$6,BJ$6&amp;" "&amp;'Input-Allocators'!$E$18,$G14:$BB14),SUMIF($G$6:$BB$6,BJ$6&amp;" "&amp;'Input-Allocators'!$B$20,$G14:$BB14))+SUMIF($G$6:$BB$6,BJ$6&amp;" "&amp;'Input-Allocators'!$F$18,$G14:$BB14))&lt;Check_Limit,0,1),1)</f>
        <v>0</v>
      </c>
      <c r="BK14" s="44">
        <f ca="1">IFERROR(IF(SUMIF($G$6:$BB$6,BK$6&amp;" Total",$G14:$BB14)-(SUMIF($G$6:$BB$6,BK$6&amp;" "&amp;'Input-Allocators'!$D$18,$G14:$BB14)+IFERROR(SUMIF($G$6:$BB$6,BK$6&amp;" "&amp;'Input-Allocators'!$E$18,$G14:$BB14),SUMIF($G$6:$BB$6,BK$6&amp;" "&amp;'Input-Allocators'!$B$20,$G14:$BB14))+SUMIF($G$6:$BB$6,BK$6&amp;" "&amp;'Input-Allocators'!$F$18,$G14:$BB14))&lt;Check_Limit,0,1),1)</f>
        <v>0</v>
      </c>
      <c r="BL14" s="44">
        <f ca="1">IFERROR(IF(SUMIF($G$6:$BB$6,BL$6&amp;" Total",$G14:$BB14)-(SUMIF($G$6:$BB$6,BL$6&amp;" "&amp;'Input-Allocators'!$D$18,$G14:$BB14)+IFERROR(SUMIF($G$6:$BB$6,BL$6&amp;" "&amp;'Input-Allocators'!$E$18,$G14:$BB14),SUMIF($G$6:$BB$6,BL$6&amp;" "&amp;'Input-Allocators'!$B$20,$G14:$BB14))+SUMIF($G$6:$BB$6,BL$6&amp;" "&amp;'Input-Allocators'!$F$18,$G14:$BB14))&lt;Check_Limit,0,1),1)</f>
        <v>0</v>
      </c>
      <c r="BM14" s="44">
        <f ca="1">IFERROR(IF(SUMIF($G$6:$BB$6,BM$6&amp;" Total",$G14:$BB14)-(SUMIF($G$6:$BB$6,BM$6&amp;" "&amp;'Input-Allocators'!$D$18,$G14:$BB14)+IFERROR(SUMIF($G$6:$BB$6,BM$6&amp;" "&amp;'Input-Allocators'!$E$18,$G14:$BB14),SUMIF($G$6:$BB$6,BM$6&amp;" "&amp;'Input-Allocators'!$B$20,$G14:$BB14))+SUMIF($G$6:$BB$6,BM$6&amp;" "&amp;'Input-Allocators'!$F$18,$G14:$BB14))&lt;Check_Limit,0,1),1)</f>
        <v>0</v>
      </c>
      <c r="BN14" s="44">
        <f ca="1">IFERROR(IF(SUMIF($G$6:$BB$6,BN$6&amp;" Total",$G14:$BB14)-(SUMIF($G$6:$BB$6,BN$6&amp;" "&amp;'Input-Allocators'!$D$18,$G14:$BB14)+IFERROR(SUMIF($G$6:$BB$6,BN$6&amp;" "&amp;'Input-Allocators'!$E$18,$G14:$BB14),SUMIF($G$6:$BB$6,BN$6&amp;" "&amp;'Input-Allocators'!$B$20,$G14:$BB14))+SUMIF($G$6:$BB$6,BN$6&amp;" "&amp;'Input-Allocators'!$F$18,$G14:$BB14))&lt;Check_Limit,0,1),1)</f>
        <v>0</v>
      </c>
      <c r="BO14" s="44">
        <f ca="1">IFERROR(IF(SUMIF($G$6:$BB$6,BO$6&amp;" Total",$G14:$BB14)-(SUMIF($G$6:$BB$6,BO$6&amp;" "&amp;'Input-Allocators'!$D$18,$G14:$BB14)+IFERROR(SUMIF($G$6:$BB$6,BO$6&amp;" "&amp;'Input-Allocators'!$E$18,$G14:$BB14),SUMIF($G$6:$BB$6,BO$6&amp;" "&amp;'Input-Allocators'!$B$20,$G14:$BB14))+SUMIF($G$6:$BB$6,BO$6&amp;" "&amp;'Input-Allocators'!$F$18,$G14:$BB14))&lt;Check_Limit,0,1),1)</f>
        <v>0</v>
      </c>
    </row>
    <row r="15" spans="1:67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>
        <f t="shared" si="0"/>
        <v>0</v>
      </c>
      <c r="F15" s="3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D15" s="44">
        <f>IFERROR(IF(SUMIF($G$6:$BB$6,BD$6&amp;" Total",$G15:$BB15)-(SUMIF($G$6:$BB$6,BD$6&amp;" "&amp;'Input-Allocators'!$D$18,$G15:$BB15)+IFERROR(SUMIF($G$6:$BB$6,BD$6&amp;" "&amp;'Input-Allocators'!$E$18,$G15:$BB15),SUMIF($G$6:$BB$6,BD$6&amp;" "&amp;'Input-Allocators'!$B$20,$G15:$BB15))+SUMIF($G$6:$BB$6,BD$6&amp;" "&amp;'Input-Allocators'!$F$18,$G15:$BB15))&lt;Check_Limit,0,1),1)</f>
        <v>0</v>
      </c>
      <c r="BE15" s="44">
        <f>IFERROR(IF(SUMIF($G$6:$BB$6,BE$6&amp;" Total",$G15:$BB15)-(SUMIF($G$6:$BB$6,BE$6&amp;" "&amp;'Input-Allocators'!$D$18,$G15:$BB15)+IFERROR(SUMIF($G$6:$BB$6,BE$6&amp;" "&amp;'Input-Allocators'!$E$18,$G15:$BB15),SUMIF($G$6:$BB$6,BE$6&amp;" "&amp;'Input-Allocators'!$B$20,$G15:$BB15))+SUMIF($G$6:$BB$6,BE$6&amp;" "&amp;'Input-Allocators'!$F$18,$G15:$BB15))&lt;Check_Limit,0,1),1)</f>
        <v>0</v>
      </c>
      <c r="BF15" s="44">
        <f>IFERROR(IF(SUMIF($G$6:$BB$6,BF$6&amp;" Total",$G15:$BB15)-(SUMIF($G$6:$BB$6,BF$6&amp;" "&amp;'Input-Allocators'!$D$18,$G15:$BB15)+IFERROR(SUMIF($G$6:$BB$6,BF$6&amp;" "&amp;'Input-Allocators'!$E$18,$G15:$BB15),SUMIF($G$6:$BB$6,BF$6&amp;" "&amp;'Input-Allocators'!$B$20,$G15:$BB15))+SUMIF($G$6:$BB$6,BF$6&amp;" "&amp;'Input-Allocators'!$F$18,$G15:$BB15))&lt;Check_Limit,0,1),1)</f>
        <v>0</v>
      </c>
      <c r="BG15" s="44">
        <f>IFERROR(IF(SUMIF($G$6:$BB$6,BG$6&amp;" Total",$G15:$BB15)-(SUMIF($G$6:$BB$6,BG$6&amp;" "&amp;'Input-Allocators'!$D$18,$G15:$BB15)+IFERROR(SUMIF($G$6:$BB$6,BG$6&amp;" "&amp;'Input-Allocators'!$E$18,$G15:$BB15),SUMIF($G$6:$BB$6,BG$6&amp;" "&amp;'Input-Allocators'!$B$20,$G15:$BB15))+SUMIF($G$6:$BB$6,BG$6&amp;" "&amp;'Input-Allocators'!$F$18,$G15:$BB15))&lt;Check_Limit,0,1),1)</f>
        <v>0</v>
      </c>
      <c r="BH15" s="44">
        <f>IFERROR(IF(SUMIF($G$6:$BB$6,BH$6&amp;" Total",$G15:$BB15)-(SUMIF($G$6:$BB$6,BH$6&amp;" "&amp;'Input-Allocators'!$D$18,$G15:$BB15)+IFERROR(SUMIF($G$6:$BB$6,BH$6&amp;" "&amp;'Input-Allocators'!$E$18,$G15:$BB15),SUMIF($G$6:$BB$6,BH$6&amp;" "&amp;'Input-Allocators'!$B$20,$G15:$BB15))+SUMIF($G$6:$BB$6,BH$6&amp;" "&amp;'Input-Allocators'!$F$18,$G15:$BB15))&lt;Check_Limit,0,1),1)</f>
        <v>0</v>
      </c>
      <c r="BI15" s="44">
        <f>IFERROR(IF(SUMIF($G$6:$BB$6,BI$6&amp;" Total",$G15:$BB15)-(SUMIF($G$6:$BB$6,BI$6&amp;" "&amp;'Input-Allocators'!$D$18,$G15:$BB15)+IFERROR(SUMIF($G$6:$BB$6,BI$6&amp;" "&amp;'Input-Allocators'!$E$18,$G15:$BB15),SUMIF($G$6:$BB$6,BI$6&amp;" "&amp;'Input-Allocators'!$B$20,$G15:$BB15))+SUMIF($G$6:$BB$6,BI$6&amp;" "&amp;'Input-Allocators'!$F$18,$G15:$BB15))&lt;Check_Limit,0,1),1)</f>
        <v>0</v>
      </c>
      <c r="BJ15" s="44">
        <f>IFERROR(IF(SUMIF($G$6:$BB$6,BJ$6&amp;" Total",$G15:$BB15)-(SUMIF($G$6:$BB$6,BJ$6&amp;" "&amp;'Input-Allocators'!$D$18,$G15:$BB15)+IFERROR(SUMIF($G$6:$BB$6,BJ$6&amp;" "&amp;'Input-Allocators'!$E$18,$G15:$BB15),SUMIF($G$6:$BB$6,BJ$6&amp;" "&amp;'Input-Allocators'!$B$20,$G15:$BB15))+SUMIF($G$6:$BB$6,BJ$6&amp;" "&amp;'Input-Allocators'!$F$18,$G15:$BB15))&lt;Check_Limit,0,1),1)</f>
        <v>0</v>
      </c>
      <c r="BK15" s="44">
        <f>IFERROR(IF(SUMIF($G$6:$BB$6,BK$6&amp;" Total",$G15:$BB15)-(SUMIF($G$6:$BB$6,BK$6&amp;" "&amp;'Input-Allocators'!$D$18,$G15:$BB15)+IFERROR(SUMIF($G$6:$BB$6,BK$6&amp;" "&amp;'Input-Allocators'!$E$18,$G15:$BB15),SUMIF($G$6:$BB$6,BK$6&amp;" "&amp;'Input-Allocators'!$B$20,$G15:$BB15))+SUMIF($G$6:$BB$6,BK$6&amp;" "&amp;'Input-Allocators'!$F$18,$G15:$BB15))&lt;Check_Limit,0,1),1)</f>
        <v>0</v>
      </c>
      <c r="BL15" s="44">
        <f>IFERROR(IF(SUMIF($G$6:$BB$6,BL$6&amp;" Total",$G15:$BB15)-(SUMIF($G$6:$BB$6,BL$6&amp;" "&amp;'Input-Allocators'!$D$18,$G15:$BB15)+IFERROR(SUMIF($G$6:$BB$6,BL$6&amp;" "&amp;'Input-Allocators'!$E$18,$G15:$BB15),SUMIF($G$6:$BB$6,BL$6&amp;" "&amp;'Input-Allocators'!$B$20,$G15:$BB15))+SUMIF($G$6:$BB$6,BL$6&amp;" "&amp;'Input-Allocators'!$F$18,$G15:$BB15))&lt;Check_Limit,0,1),1)</f>
        <v>0</v>
      </c>
      <c r="BM15" s="44">
        <f>IFERROR(IF(SUMIF($G$6:$BB$6,BM$6&amp;" Total",$G15:$BB15)-(SUMIF($G$6:$BB$6,BM$6&amp;" "&amp;'Input-Allocators'!$D$18,$G15:$BB15)+IFERROR(SUMIF($G$6:$BB$6,BM$6&amp;" "&amp;'Input-Allocators'!$E$18,$G15:$BB15),SUMIF($G$6:$BB$6,BM$6&amp;" "&amp;'Input-Allocators'!$B$20,$G15:$BB15))+SUMIF($G$6:$BB$6,BM$6&amp;" "&amp;'Input-Allocators'!$F$18,$G15:$BB15))&lt;Check_Limit,0,1),1)</f>
        <v>0</v>
      </c>
      <c r="BN15" s="44">
        <f>IFERROR(IF(SUMIF($G$6:$BB$6,BN$6&amp;" Total",$G15:$BB15)-(SUMIF($G$6:$BB$6,BN$6&amp;" "&amp;'Input-Allocators'!$D$18,$G15:$BB15)+IFERROR(SUMIF($G$6:$BB$6,BN$6&amp;" "&amp;'Input-Allocators'!$E$18,$G15:$BB15),SUMIF($G$6:$BB$6,BN$6&amp;" "&amp;'Input-Allocators'!$B$20,$G15:$BB15))+SUMIF($G$6:$BB$6,BN$6&amp;" "&amp;'Input-Allocators'!$F$18,$G15:$BB15))&lt;Check_Limit,0,1),1)</f>
        <v>0</v>
      </c>
      <c r="BO15" s="44">
        <f>IFERROR(IF(SUMIF($G$6:$BB$6,BO$6&amp;" Total",$G15:$BB15)-(SUMIF($G$6:$BB$6,BO$6&amp;" "&amp;'Input-Allocators'!$D$18,$G15:$BB15)+IFERROR(SUMIF($G$6:$BB$6,BO$6&amp;" "&amp;'Input-Allocators'!$E$18,$G15:$BB15),SUMIF($G$6:$BB$6,BO$6&amp;" "&amp;'Input-Allocators'!$B$20,$G15:$BB15))+SUMIF($G$6:$BB$6,BO$6&amp;" "&amp;'Input-Allocators'!$F$18,$G15:$BB15))&lt;Check_Limit,0,1),1)</f>
        <v>0</v>
      </c>
    </row>
    <row r="16" spans="1:67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>
        <f t="shared" si="0"/>
        <v>0</v>
      </c>
      <c r="F16" s="3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D16" s="44">
        <f>IFERROR(IF(SUMIF($G$6:$BB$6,BD$6&amp;" Total",$G16:$BB16)-(SUMIF($G$6:$BB$6,BD$6&amp;" "&amp;'Input-Allocators'!$D$18,$G16:$BB16)+IFERROR(SUMIF($G$6:$BB$6,BD$6&amp;" "&amp;'Input-Allocators'!$E$18,$G16:$BB16),SUMIF($G$6:$BB$6,BD$6&amp;" "&amp;'Input-Allocators'!$B$20,$G16:$BB16))+SUMIF($G$6:$BB$6,BD$6&amp;" "&amp;'Input-Allocators'!$F$18,$G16:$BB16))&lt;Check_Limit,0,1),1)</f>
        <v>0</v>
      </c>
      <c r="BE16" s="44">
        <f>IFERROR(IF(SUMIF($G$6:$BB$6,BE$6&amp;" Total",$G16:$BB16)-(SUMIF($G$6:$BB$6,BE$6&amp;" "&amp;'Input-Allocators'!$D$18,$G16:$BB16)+IFERROR(SUMIF($G$6:$BB$6,BE$6&amp;" "&amp;'Input-Allocators'!$E$18,$G16:$BB16),SUMIF($G$6:$BB$6,BE$6&amp;" "&amp;'Input-Allocators'!$B$20,$G16:$BB16))+SUMIF($G$6:$BB$6,BE$6&amp;" "&amp;'Input-Allocators'!$F$18,$G16:$BB16))&lt;Check_Limit,0,1),1)</f>
        <v>0</v>
      </c>
      <c r="BF16" s="44">
        <f>IFERROR(IF(SUMIF($G$6:$BB$6,BF$6&amp;" Total",$G16:$BB16)-(SUMIF($G$6:$BB$6,BF$6&amp;" "&amp;'Input-Allocators'!$D$18,$G16:$BB16)+IFERROR(SUMIF($G$6:$BB$6,BF$6&amp;" "&amp;'Input-Allocators'!$E$18,$G16:$BB16),SUMIF($G$6:$BB$6,BF$6&amp;" "&amp;'Input-Allocators'!$B$20,$G16:$BB16))+SUMIF($G$6:$BB$6,BF$6&amp;" "&amp;'Input-Allocators'!$F$18,$G16:$BB16))&lt;Check_Limit,0,1),1)</f>
        <v>0</v>
      </c>
      <c r="BG16" s="44">
        <f>IFERROR(IF(SUMIF($G$6:$BB$6,BG$6&amp;" Total",$G16:$BB16)-(SUMIF($G$6:$BB$6,BG$6&amp;" "&amp;'Input-Allocators'!$D$18,$G16:$BB16)+IFERROR(SUMIF($G$6:$BB$6,BG$6&amp;" "&amp;'Input-Allocators'!$E$18,$G16:$BB16),SUMIF($G$6:$BB$6,BG$6&amp;" "&amp;'Input-Allocators'!$B$20,$G16:$BB16))+SUMIF($G$6:$BB$6,BG$6&amp;" "&amp;'Input-Allocators'!$F$18,$G16:$BB16))&lt;Check_Limit,0,1),1)</f>
        <v>0</v>
      </c>
      <c r="BH16" s="44">
        <f>IFERROR(IF(SUMIF($G$6:$BB$6,BH$6&amp;" Total",$G16:$BB16)-(SUMIF($G$6:$BB$6,BH$6&amp;" "&amp;'Input-Allocators'!$D$18,$G16:$BB16)+IFERROR(SUMIF($G$6:$BB$6,BH$6&amp;" "&amp;'Input-Allocators'!$E$18,$G16:$BB16),SUMIF($G$6:$BB$6,BH$6&amp;" "&amp;'Input-Allocators'!$B$20,$G16:$BB16))+SUMIF($G$6:$BB$6,BH$6&amp;" "&amp;'Input-Allocators'!$F$18,$G16:$BB16))&lt;Check_Limit,0,1),1)</f>
        <v>0</v>
      </c>
      <c r="BI16" s="44">
        <f>IFERROR(IF(SUMIF($G$6:$BB$6,BI$6&amp;" Total",$G16:$BB16)-(SUMIF($G$6:$BB$6,BI$6&amp;" "&amp;'Input-Allocators'!$D$18,$G16:$BB16)+IFERROR(SUMIF($G$6:$BB$6,BI$6&amp;" "&amp;'Input-Allocators'!$E$18,$G16:$BB16),SUMIF($G$6:$BB$6,BI$6&amp;" "&amp;'Input-Allocators'!$B$20,$G16:$BB16))+SUMIF($G$6:$BB$6,BI$6&amp;" "&amp;'Input-Allocators'!$F$18,$G16:$BB16))&lt;Check_Limit,0,1),1)</f>
        <v>0</v>
      </c>
      <c r="BJ16" s="44">
        <f>IFERROR(IF(SUMIF($G$6:$BB$6,BJ$6&amp;" Total",$G16:$BB16)-(SUMIF($G$6:$BB$6,BJ$6&amp;" "&amp;'Input-Allocators'!$D$18,$G16:$BB16)+IFERROR(SUMIF($G$6:$BB$6,BJ$6&amp;" "&amp;'Input-Allocators'!$E$18,$G16:$BB16),SUMIF($G$6:$BB$6,BJ$6&amp;" "&amp;'Input-Allocators'!$B$20,$G16:$BB16))+SUMIF($G$6:$BB$6,BJ$6&amp;" "&amp;'Input-Allocators'!$F$18,$G16:$BB16))&lt;Check_Limit,0,1),1)</f>
        <v>0</v>
      </c>
      <c r="BK16" s="44">
        <f>IFERROR(IF(SUMIF($G$6:$BB$6,BK$6&amp;" Total",$G16:$BB16)-(SUMIF($G$6:$BB$6,BK$6&amp;" "&amp;'Input-Allocators'!$D$18,$G16:$BB16)+IFERROR(SUMIF($G$6:$BB$6,BK$6&amp;" "&amp;'Input-Allocators'!$E$18,$G16:$BB16),SUMIF($G$6:$BB$6,BK$6&amp;" "&amp;'Input-Allocators'!$B$20,$G16:$BB16))+SUMIF($G$6:$BB$6,BK$6&amp;" "&amp;'Input-Allocators'!$F$18,$G16:$BB16))&lt;Check_Limit,0,1),1)</f>
        <v>0</v>
      </c>
      <c r="BL16" s="44">
        <f>IFERROR(IF(SUMIF($G$6:$BB$6,BL$6&amp;" Total",$G16:$BB16)-(SUMIF($G$6:$BB$6,BL$6&amp;" "&amp;'Input-Allocators'!$D$18,$G16:$BB16)+IFERROR(SUMIF($G$6:$BB$6,BL$6&amp;" "&amp;'Input-Allocators'!$E$18,$G16:$BB16),SUMIF($G$6:$BB$6,BL$6&amp;" "&amp;'Input-Allocators'!$B$20,$G16:$BB16))+SUMIF($G$6:$BB$6,BL$6&amp;" "&amp;'Input-Allocators'!$F$18,$G16:$BB16))&lt;Check_Limit,0,1),1)</f>
        <v>0</v>
      </c>
      <c r="BM16" s="44">
        <f>IFERROR(IF(SUMIF($G$6:$BB$6,BM$6&amp;" Total",$G16:$BB16)-(SUMIF($G$6:$BB$6,BM$6&amp;" "&amp;'Input-Allocators'!$D$18,$G16:$BB16)+IFERROR(SUMIF($G$6:$BB$6,BM$6&amp;" "&amp;'Input-Allocators'!$E$18,$G16:$BB16),SUMIF($G$6:$BB$6,BM$6&amp;" "&amp;'Input-Allocators'!$B$20,$G16:$BB16))+SUMIF($G$6:$BB$6,BM$6&amp;" "&amp;'Input-Allocators'!$F$18,$G16:$BB16))&lt;Check_Limit,0,1),1)</f>
        <v>0</v>
      </c>
      <c r="BN16" s="44">
        <f>IFERROR(IF(SUMIF($G$6:$BB$6,BN$6&amp;" Total",$G16:$BB16)-(SUMIF($G$6:$BB$6,BN$6&amp;" "&amp;'Input-Allocators'!$D$18,$G16:$BB16)+IFERROR(SUMIF($G$6:$BB$6,BN$6&amp;" "&amp;'Input-Allocators'!$E$18,$G16:$BB16),SUMIF($G$6:$BB$6,BN$6&amp;" "&amp;'Input-Allocators'!$B$20,$G16:$BB16))+SUMIF($G$6:$BB$6,BN$6&amp;" "&amp;'Input-Allocators'!$F$18,$G16:$BB16))&lt;Check_Limit,0,1),1)</f>
        <v>0</v>
      </c>
      <c r="BO16" s="44">
        <f>IFERROR(IF(SUMIF($G$6:$BB$6,BO$6&amp;" Total",$G16:$BB16)-(SUMIF($G$6:$BB$6,BO$6&amp;" "&amp;'Input-Allocators'!$D$18,$G16:$BB16)+IFERROR(SUMIF($G$6:$BB$6,BO$6&amp;" "&amp;'Input-Allocators'!$E$18,$G16:$BB16),SUMIF($G$6:$BB$6,BO$6&amp;" "&amp;'Input-Allocators'!$B$20,$G16:$BB16))+SUMIF($G$6:$BB$6,BO$6&amp;" "&amp;'Input-Allocators'!$F$18,$G16:$BB16))&lt;Check_Limit,0,1),1)</f>
        <v>0</v>
      </c>
    </row>
    <row r="17" spans="1:67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>Functionalization!$D17</f>
        <v>53</v>
      </c>
      <c r="E17" s="14">
        <f t="shared" ca="1" si="0"/>
        <v>0</v>
      </c>
      <c r="F17" s="3" t="str">
        <f>IF($D17=0,"-",IF('Input-Accounts'!$E17&lt;&gt;0,'Input-Accounts'!$E17,'Input-Accounts'!$G17))</f>
        <v>COMMODITY</v>
      </c>
      <c r="G17" s="14">
        <f ca="1">IF(G$5&lt;&gt;"",HLOOKUP(G$5,Functionalization!$G$6:$R$343,ROW($A17)-5,FALSE),IFERROR(INDEX(G$320:G$343,MATCH($F17,$B$320:$B$343,0))/VLOOKUP($F17,$B$320:$BB$343,MATCH(LEFT(TRIM(G$6),FIND("~",SUBSTITUTE(G$6,"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17))*HLOOKUP(LEFT(TRIM(G$6),FIND("~",SUBSTITUTE(G$6," ","~",LEN(TRIM(G$6))-LEN(SUBSTITUTE(TRIM(G$6)," ",""))))-1)&amp;" Total",$B$6:$BB$343,ROW($A17)-5,FALSE))</f>
        <v>53</v>
      </c>
      <c r="H17" s="14">
        <f ca="1">IF(H$5&lt;&gt;"",HLOOKUP(H$5,Functionalization!$G$6:$R$343,ROW($A17)-5,FALSE),IFERROR(INDEX(H$320:H$343,MATCH($F17,$B$320:$B$343,0))/VLOOKUP($F17,$B$320:$BB$343,MATCH(LEFT(TRIM(H$6),FIND("~",SUBSTITUTE(H$6,"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17))*HLOOKUP(LEFT(TRIM(H$6),FIND("~",SUBSTITUTE(H$6," ","~",LEN(TRIM(H$6))-LEN(SUBSTITUTE(TRIM(H$6)," ",""))))-1)&amp;" Total",$B$6:$BB$343,ROW($A17)-5,FALSE))</f>
        <v>0</v>
      </c>
      <c r="I17" s="14">
        <f ca="1">IF(I$5&lt;&gt;"",HLOOKUP(I$5,Functionalization!$G$6:$R$343,ROW($A17)-5,FALSE),IFERROR(INDEX(I$320:I$343,MATCH($F17,$B$320:$B$343,0))/VLOOKUP($F17,$B$320:$BB$343,MATCH(LEFT(TRIM(I$6),FIND("~",SUBSTITUTE(I$6,"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17))*HLOOKUP(LEFT(TRIM(I$6),FIND("~",SUBSTITUTE(I$6," ","~",LEN(TRIM(I$6))-LEN(SUBSTITUTE(TRIM(I$6)," ",""))))-1)&amp;" Total",$B$6:$BB$343,ROW($A17)-5,FALSE))</f>
        <v>53</v>
      </c>
      <c r="J17" s="14">
        <f ca="1">IF(J$5&lt;&gt;"",HLOOKUP(J$5,Functionalization!$G$6:$R$343,ROW($A17)-5,FALSE),IFERROR(INDEX(J$320:J$343,MATCH($F17,$B$320:$B$343,0))/VLOOKUP($F17,$B$320:$BB$343,MATCH(LEFT(TRIM(J$6),FIND("~",SUBSTITUTE(J$6,"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17))*HLOOKUP(LEFT(TRIM(J$6),FIND("~",SUBSTITUTE(J$6," ","~",LEN(TRIM(J$6))-LEN(SUBSTITUTE(TRIM(J$6)," ",""))))-1)&amp;" Total",$B$6:$BB$343,ROW($A17)-5,FALSE))</f>
        <v>0</v>
      </c>
      <c r="K17" s="14">
        <f ca="1">IF(K$5&lt;&gt;"",HLOOKUP(K$5,Functionalization!$G$6:$R$343,ROW($A17)-5,FALSE),IFERROR(INDEX(K$320:K$343,MATCH($F17,$B$320:$B$343,0))/VLOOKUP($F17,$B$320:$BB$343,MATCH(LEFT(TRIM(K$6),FIND("~",SUBSTITUTE(K$6,"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17))*HLOOKUP(LEFT(TRIM(K$6),FIND("~",SUBSTITUTE(K$6," ","~",LEN(TRIM(K$6))-LEN(SUBSTITUTE(TRIM(K$6)," ",""))))-1)&amp;" Total",$B$6:$BB$343,ROW($A17)-5,FALSE))</f>
        <v>0</v>
      </c>
      <c r="L17" s="14">
        <f ca="1">IF(L$5&lt;&gt;"",HLOOKUP(L$5,Functionalization!$G$6:$R$343,ROW($A17)-5,FALSE),IFERROR(INDEX(L$320:L$343,MATCH($F17,$B$320:$B$343,0))/VLOOKUP($F17,$B$320:$BB$343,MATCH(LEFT(TRIM(L$6),FIND("~",SUBSTITUTE(L$6,"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17))*HLOOKUP(LEFT(TRIM(L$6),FIND("~",SUBSTITUTE(L$6," ","~",LEN(TRIM(L$6))-LEN(SUBSTITUTE(TRIM(L$6)," ",""))))-1)&amp;" Total",$B$6:$BB$343,ROW($A17)-5,FALSE))</f>
        <v>0</v>
      </c>
      <c r="M17" s="14">
        <f ca="1">IF(M$5&lt;&gt;"",HLOOKUP(M$5,Functionalization!$G$6:$R$343,ROW($A17)-5,FALSE),IFERROR(INDEX(M$320:M$343,MATCH($F17,$B$320:$B$343,0))/VLOOKUP($F17,$B$320:$BB$343,MATCH(LEFT(TRIM(M$6),FIND("~",SUBSTITUTE(M$6,"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17))*HLOOKUP(LEFT(TRIM(M$6),FIND("~",SUBSTITUTE(M$6," ","~",LEN(TRIM(M$6))-LEN(SUBSTITUTE(TRIM(M$6)," ",""))))-1)&amp;" Total",$B$6:$BB$343,ROW($A17)-5,FALSE))</f>
        <v>0</v>
      </c>
      <c r="N17" s="14">
        <f ca="1">IF(N$5&lt;&gt;"",HLOOKUP(N$5,Functionalization!$G$6:$R$343,ROW($A17)-5,FALSE),IFERROR(INDEX(N$320:N$343,MATCH($F17,$B$320:$B$343,0))/VLOOKUP($F17,$B$320:$BB$343,MATCH(LEFT(TRIM(N$6),FIND("~",SUBSTITUTE(N$6,"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17))*HLOOKUP(LEFT(TRIM(N$6),FIND("~",SUBSTITUTE(N$6," ","~",LEN(TRIM(N$6))-LEN(SUBSTITUTE(TRIM(N$6)," ",""))))-1)&amp;" Total",$B$6:$BB$343,ROW($A17)-5,FALSE))</f>
        <v>0</v>
      </c>
      <c r="O17" s="14">
        <f ca="1">IF(O$5&lt;&gt;"",HLOOKUP(O$5,Functionalization!$G$6:$R$343,ROW($A17)-5,FALSE),IFERROR(INDEX(O$320:O$343,MATCH($F17,$B$320:$B$343,0))/VLOOKUP($F17,$B$320:$BB$343,MATCH(LEFT(TRIM(O$6),FIND("~",SUBSTITUTE(O$6,"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17))*HLOOKUP(LEFT(TRIM(O$6),FIND("~",SUBSTITUTE(O$6," ","~",LEN(TRIM(O$6))-LEN(SUBSTITUTE(TRIM(O$6)," ",""))))-1)&amp;" Total",$B$6:$BB$343,ROW($A17)-5,FALSE))</f>
        <v>0</v>
      </c>
      <c r="P17" s="14">
        <f ca="1">IF(P$5&lt;&gt;"",HLOOKUP(P$5,Functionalization!$G$6:$R$343,ROW($A17)-5,FALSE),IFERROR(INDEX(P$320:P$343,MATCH($F17,$B$320:$B$343,0))/VLOOKUP($F17,$B$320:$BB$343,MATCH(LEFT(TRIM(P$6),FIND("~",SUBSTITUTE(P$6,"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17))*HLOOKUP(LEFT(TRIM(P$6),FIND("~",SUBSTITUTE(P$6," ","~",LEN(TRIM(P$6))-LEN(SUBSTITUTE(TRIM(P$6)," ",""))))-1)&amp;" Total",$B$6:$BB$343,ROW($A17)-5,FALSE))</f>
        <v>0</v>
      </c>
      <c r="Q17" s="14">
        <f ca="1">IF(Q$5&lt;&gt;"",HLOOKUP(Q$5,Functionalization!$G$6:$R$343,ROW($A17)-5,FALSE),IFERROR(INDEX(Q$320:Q$343,MATCH($F17,$B$320:$B$343,0))/VLOOKUP($F17,$B$320:$BB$343,MATCH(LEFT(TRIM(Q$6),FIND("~",SUBSTITUTE(Q$6,"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17))*HLOOKUP(LEFT(TRIM(Q$6),FIND("~",SUBSTITUTE(Q$6," ","~",LEN(TRIM(Q$6))-LEN(SUBSTITUTE(TRIM(Q$6)," ",""))))-1)&amp;" Total",$B$6:$BB$343,ROW($A17)-5,FALSE))</f>
        <v>0</v>
      </c>
      <c r="R17" s="14">
        <f ca="1">IF(R$5&lt;&gt;"",HLOOKUP(R$5,Functionalization!$G$6:$R$343,ROW($A17)-5,FALSE),IFERROR(INDEX(R$320:R$343,MATCH($F17,$B$320:$B$343,0))/VLOOKUP($F17,$B$320:$BB$343,MATCH(LEFT(TRIM(R$6),FIND("~",SUBSTITUTE(R$6,"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17))*HLOOKUP(LEFT(TRIM(R$6),FIND("~",SUBSTITUTE(R$6," ","~",LEN(TRIM(R$6))-LEN(SUBSTITUTE(TRIM(R$6)," ",""))))-1)&amp;" Total",$B$6:$BB$343,ROW($A17)-5,FALSE))</f>
        <v>0</v>
      </c>
      <c r="S17" s="14">
        <f ca="1">IF(S$5&lt;&gt;"",HLOOKUP(S$5,Functionalization!$G$6:$R$343,ROW($A17)-5,FALSE),IFERROR(INDEX(S$320:S$343,MATCH($F17,$B$320:$B$343,0))/VLOOKUP($F17,$B$320:$BB$343,MATCH(LEFT(TRIM(S$6),FIND("~",SUBSTITUTE(S$6,"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17))*HLOOKUP(LEFT(TRIM(S$6),FIND("~",SUBSTITUTE(S$6," ","~",LEN(TRIM(S$6))-LEN(SUBSTITUTE(TRIM(S$6)," ",""))))-1)&amp;" Total",$B$6:$BB$343,ROW($A17)-5,FALSE))</f>
        <v>0</v>
      </c>
      <c r="T17" s="14">
        <f ca="1">IF(T$5&lt;&gt;"",HLOOKUP(T$5,Functionalization!$G$6:$R$343,ROW($A17)-5,FALSE),IFERROR(INDEX(T$320:T$343,MATCH($F17,$B$320:$B$343,0))/VLOOKUP($F17,$B$320:$BB$343,MATCH(LEFT(TRIM(T$6),FIND("~",SUBSTITUTE(T$6,"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17))*HLOOKUP(LEFT(TRIM(T$6),FIND("~",SUBSTITUTE(T$6," ","~",LEN(TRIM(T$6))-LEN(SUBSTITUTE(TRIM(T$6)," ",""))))-1)&amp;" Total",$B$6:$BB$343,ROW($A17)-5,FALSE))</f>
        <v>0</v>
      </c>
      <c r="U17" s="14">
        <f ca="1">IF(U$5&lt;&gt;"",HLOOKUP(U$5,Functionalization!$G$6:$R$343,ROW($A17)-5,FALSE),IFERROR(INDEX(U$320:U$343,MATCH($F17,$B$320:$B$343,0))/VLOOKUP($F17,$B$320:$BB$343,MATCH(LEFT(TRIM(U$6),FIND("~",SUBSTITUTE(U$6,"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17))*HLOOKUP(LEFT(TRIM(U$6),FIND("~",SUBSTITUTE(U$6," ","~",LEN(TRIM(U$6))-LEN(SUBSTITUTE(TRIM(U$6)," ",""))))-1)&amp;" Total",$B$6:$BB$343,ROW($A17)-5,FALSE))</f>
        <v>0</v>
      </c>
      <c r="V17" s="14">
        <f ca="1">IF(V$5&lt;&gt;"",HLOOKUP(V$5,Functionalization!$G$6:$R$343,ROW($A17)-5,FALSE),IFERROR(INDEX(V$320:V$343,MATCH($F17,$B$320:$B$343,0))/VLOOKUP($F17,$B$320:$BB$343,MATCH(LEFT(TRIM(V$6),FIND("~",SUBSTITUTE(V$6,"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17))*HLOOKUP(LEFT(TRIM(V$6),FIND("~",SUBSTITUTE(V$6," ","~",LEN(TRIM(V$6))-LEN(SUBSTITUTE(TRIM(V$6)," ",""))))-1)&amp;" Total",$B$6:$BB$343,ROW($A17)-5,FALSE))</f>
        <v>0</v>
      </c>
      <c r="W17" s="14">
        <f ca="1">IF(W$5&lt;&gt;"",HLOOKUP(W$5,Functionalization!$G$6:$R$343,ROW($A17)-5,FALSE),IFERROR(INDEX(W$320:W$343,MATCH($F17,$B$320:$B$343,0))/VLOOKUP($F17,$B$320:$BB$343,MATCH(LEFT(TRIM(W$6),FIND("~",SUBSTITUTE(W$6,"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17))*HLOOKUP(LEFT(TRIM(W$6),FIND("~",SUBSTITUTE(W$6," ","~",LEN(TRIM(W$6))-LEN(SUBSTITUTE(TRIM(W$6)," ",""))))-1)&amp;" Total",$B$6:$BB$343,ROW($A17)-5,FALSE))</f>
        <v>0</v>
      </c>
      <c r="X17" s="14">
        <f ca="1">IF(X$5&lt;&gt;"",HLOOKUP(X$5,Functionalization!$G$6:$R$343,ROW($A17)-5,FALSE),IFERROR(INDEX(X$320:X$343,MATCH($F17,$B$320:$B$343,0))/VLOOKUP($F17,$B$320:$BB$343,MATCH(LEFT(TRIM(X$6),FIND("~",SUBSTITUTE(X$6,"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17))*HLOOKUP(LEFT(TRIM(X$6),FIND("~",SUBSTITUTE(X$6," ","~",LEN(TRIM(X$6))-LEN(SUBSTITUTE(TRIM(X$6)," ",""))))-1)&amp;" Total",$B$6:$BB$343,ROW($A17)-5,FALSE))</f>
        <v>0</v>
      </c>
      <c r="Y17" s="14">
        <f ca="1">IF(Y$5&lt;&gt;"",HLOOKUP(Y$5,Functionalization!$G$6:$R$343,ROW($A17)-5,FALSE),IFERROR(INDEX(Y$320:Y$343,MATCH($F17,$B$320:$B$343,0))/VLOOKUP($F17,$B$320:$BB$343,MATCH(LEFT(TRIM(Y$6),FIND("~",SUBSTITUTE(Y$6,"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17))*HLOOKUP(LEFT(TRIM(Y$6),FIND("~",SUBSTITUTE(Y$6," ","~",LEN(TRIM(Y$6))-LEN(SUBSTITUTE(TRIM(Y$6)," ",""))))-1)&amp;" Total",$B$6:$BB$343,ROW($A17)-5,FALSE))</f>
        <v>0</v>
      </c>
      <c r="Z17" s="14">
        <f ca="1">IF(Z$5&lt;&gt;"",HLOOKUP(Z$5,Functionalization!$G$6:$R$343,ROW($A17)-5,FALSE),IFERROR(INDEX(Z$320:Z$343,MATCH($F17,$B$320:$B$343,0))/VLOOKUP($F17,$B$320:$BB$343,MATCH(LEFT(TRIM(Z$6),FIND("~",SUBSTITUTE(Z$6,"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17))*HLOOKUP(LEFT(TRIM(Z$6),FIND("~",SUBSTITUTE(Z$6," ","~",LEN(TRIM(Z$6))-LEN(SUBSTITUTE(TRIM(Z$6)," ",""))))-1)&amp;" Total",$B$6:$BB$343,ROW($A17)-5,FALSE))</f>
        <v>0</v>
      </c>
      <c r="AA17" s="14">
        <f ca="1">IF(AA$5&lt;&gt;"",HLOOKUP(AA$5,Functionalization!$G$6:$R$343,ROW($A17)-5,FALSE),IFERROR(INDEX(AA$320:AA$343,MATCH($F17,$B$320:$B$343,0))/VLOOKUP($F17,$B$320:$BB$343,MATCH(LEFT(TRIM(AA$6),FIND("~",SUBSTITUTE(AA$6,"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17))*HLOOKUP(LEFT(TRIM(AA$6),FIND("~",SUBSTITUTE(AA$6," ","~",LEN(TRIM(AA$6))-LEN(SUBSTITUTE(TRIM(AA$6)," ",""))))-1)&amp;" Total",$B$6:$BB$343,ROW($A17)-5,FALSE))</f>
        <v>0</v>
      </c>
      <c r="AB17" s="14">
        <f ca="1">IF(AB$5&lt;&gt;"",HLOOKUP(AB$5,Functionalization!$G$6:$R$343,ROW($A17)-5,FALSE),IFERROR(INDEX(AB$320:AB$343,MATCH($F17,$B$320:$B$343,0))/VLOOKUP($F17,$B$320:$BB$343,MATCH(LEFT(TRIM(AB$6),FIND("~",SUBSTITUTE(AB$6,"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17))*HLOOKUP(LEFT(TRIM(AB$6),FIND("~",SUBSTITUTE(AB$6," ","~",LEN(TRIM(AB$6))-LEN(SUBSTITUTE(TRIM(AB$6)," ",""))))-1)&amp;" Total",$B$6:$BB$343,ROW($A17)-5,FALSE))</f>
        <v>0</v>
      </c>
      <c r="AC17" s="14">
        <f ca="1">IF(AC$5&lt;&gt;"",HLOOKUP(AC$5,Functionalization!$G$6:$R$343,ROW($A17)-5,FALSE),IFERROR(INDEX(AC$320:AC$343,MATCH($F17,$B$320:$B$343,0))/VLOOKUP($F17,$B$320:$BB$343,MATCH(LEFT(TRIM(AC$6),FIND("~",SUBSTITUTE(AC$6,"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17))*HLOOKUP(LEFT(TRIM(AC$6),FIND("~",SUBSTITUTE(AC$6," ","~",LEN(TRIM(AC$6))-LEN(SUBSTITUTE(TRIM(AC$6)," ",""))))-1)&amp;" Total",$B$6:$BB$343,ROW($A17)-5,FALSE))</f>
        <v>0</v>
      </c>
      <c r="AD17" s="14">
        <f ca="1">IF(AD$5&lt;&gt;"",HLOOKUP(AD$5,Functionalization!$G$6:$R$343,ROW($A17)-5,FALSE),IFERROR(INDEX(AD$320:AD$343,MATCH($F17,$B$320:$B$343,0))/VLOOKUP($F17,$B$320:$BB$343,MATCH(LEFT(TRIM(AD$6),FIND("~",SUBSTITUTE(AD$6,"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17))*HLOOKUP(LEFT(TRIM(AD$6),FIND("~",SUBSTITUTE(AD$6," ","~",LEN(TRIM(AD$6))-LEN(SUBSTITUTE(TRIM(AD$6)," ",""))))-1)&amp;" Total",$B$6:$BB$343,ROW($A17)-5,FALSE))</f>
        <v>0</v>
      </c>
      <c r="AE17" s="14">
        <f ca="1">IF(AE$5&lt;&gt;"",HLOOKUP(AE$5,Functionalization!$G$6:$R$343,ROW($A17)-5,FALSE),IFERROR(INDEX(AE$320:AE$343,MATCH($F17,$B$320:$B$343,0))/VLOOKUP($F17,$B$320:$BB$343,MATCH(LEFT(TRIM(AE$6),FIND("~",SUBSTITUTE(AE$6,"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17))*HLOOKUP(LEFT(TRIM(AE$6),FIND("~",SUBSTITUTE(AE$6," ","~",LEN(TRIM(AE$6))-LEN(SUBSTITUTE(TRIM(AE$6)," ",""))))-1)&amp;" Total",$B$6:$BB$343,ROW($A17)-5,FALSE))</f>
        <v>0</v>
      </c>
      <c r="AF17" s="14">
        <f ca="1">IF(AF$5&lt;&gt;"",HLOOKUP(AF$5,Functionalization!$G$6:$R$343,ROW($A17)-5,FALSE),IFERROR(INDEX(AF$320:AF$343,MATCH($F17,$B$320:$B$343,0))/VLOOKUP($F17,$B$320:$BB$343,MATCH(LEFT(TRIM(AF$6),FIND("~",SUBSTITUTE(AF$6,"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17))*HLOOKUP(LEFT(TRIM(AF$6),FIND("~",SUBSTITUTE(AF$6," ","~",LEN(TRIM(AF$6))-LEN(SUBSTITUTE(TRIM(AF$6)," ",""))))-1)&amp;" Total",$B$6:$BB$343,ROW($A17)-5,FALSE))</f>
        <v>0</v>
      </c>
      <c r="AG17" s="14">
        <f ca="1">IF(AG$5&lt;&gt;"",HLOOKUP(AG$5,Functionalization!$G$6:$R$343,ROW($A17)-5,FALSE),IFERROR(INDEX(AG$320:AG$343,MATCH($F17,$B$320:$B$343,0))/VLOOKUP($F17,$B$320:$BB$343,MATCH(LEFT(TRIM(AG$6),FIND("~",SUBSTITUTE(AG$6,"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17))*HLOOKUP(LEFT(TRIM(AG$6),FIND("~",SUBSTITUTE(AG$6," ","~",LEN(TRIM(AG$6))-LEN(SUBSTITUTE(TRIM(AG$6)," ",""))))-1)&amp;" Total",$B$6:$BB$343,ROW($A17)-5,FALSE))</f>
        <v>0</v>
      </c>
      <c r="AH17" s="14">
        <f ca="1">IF(AH$5&lt;&gt;"",HLOOKUP(AH$5,Functionalization!$G$6:$R$343,ROW($A17)-5,FALSE),IFERROR(INDEX(AH$320:AH$343,MATCH($F17,$B$320:$B$343,0))/VLOOKUP($F17,$B$320:$BB$343,MATCH(LEFT(TRIM(AH$6),FIND("~",SUBSTITUTE(AH$6,"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17))*HLOOKUP(LEFT(TRIM(AH$6),FIND("~",SUBSTITUTE(AH$6," ","~",LEN(TRIM(AH$6))-LEN(SUBSTITUTE(TRIM(AH$6)," ",""))))-1)&amp;" Total",$B$6:$BB$343,ROW($A17)-5,FALSE))</f>
        <v>0</v>
      </c>
      <c r="AI17" s="14">
        <f ca="1">IF(AI$5&lt;&gt;"",HLOOKUP(AI$5,Functionalization!$G$6:$R$343,ROW($A17)-5,FALSE),IFERROR(INDEX(AI$320:AI$343,MATCH($F17,$B$320:$B$343,0))/VLOOKUP($F17,$B$320:$BB$343,MATCH(LEFT(TRIM(AI$6),FIND("~",SUBSTITUTE(AI$6,"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17))*HLOOKUP(LEFT(TRIM(AI$6),FIND("~",SUBSTITUTE(AI$6," ","~",LEN(TRIM(AI$6))-LEN(SUBSTITUTE(TRIM(AI$6)," ",""))))-1)&amp;" Total",$B$6:$BB$343,ROW($A17)-5,FALSE))</f>
        <v>0</v>
      </c>
      <c r="AJ17" s="14">
        <f ca="1">IF(AJ$5&lt;&gt;"",HLOOKUP(AJ$5,Functionalization!$G$6:$R$343,ROW($A17)-5,FALSE),IFERROR(INDEX(AJ$320:AJ$343,MATCH($F17,$B$320:$B$343,0))/VLOOKUP($F17,$B$320:$BB$343,MATCH(LEFT(TRIM(AJ$6),FIND("~",SUBSTITUTE(AJ$6,"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17))*HLOOKUP(LEFT(TRIM(AJ$6),FIND("~",SUBSTITUTE(AJ$6," ","~",LEN(TRIM(AJ$6))-LEN(SUBSTITUTE(TRIM(AJ$6)," ",""))))-1)&amp;" Total",$B$6:$BB$343,ROW($A17)-5,FALSE))</f>
        <v>0</v>
      </c>
      <c r="AK17" s="14">
        <f ca="1">IF(AK$5&lt;&gt;"",HLOOKUP(AK$5,Functionalization!$G$6:$R$343,ROW($A17)-5,FALSE),IFERROR(INDEX(AK$320:AK$343,MATCH($F17,$B$320:$B$343,0))/VLOOKUP($F17,$B$320:$BB$343,MATCH(LEFT(TRIM(AK$6),FIND("~",SUBSTITUTE(AK$6,"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17))*HLOOKUP(LEFT(TRIM(AK$6),FIND("~",SUBSTITUTE(AK$6," ","~",LEN(TRIM(AK$6))-LEN(SUBSTITUTE(TRIM(AK$6)," ",""))))-1)&amp;" Total",$B$6:$BB$343,ROW($A17)-5,FALSE))</f>
        <v>0</v>
      </c>
      <c r="AL17" s="14">
        <f ca="1">IF(AL$5&lt;&gt;"",HLOOKUP(AL$5,Functionalization!$G$6:$R$343,ROW($A17)-5,FALSE),IFERROR(INDEX(AL$320:AL$343,MATCH($F17,$B$320:$B$343,0))/VLOOKUP($F17,$B$320:$BB$343,MATCH(LEFT(TRIM(AL$6),FIND("~",SUBSTITUTE(AL$6,"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17))*HLOOKUP(LEFT(TRIM(AL$6),FIND("~",SUBSTITUTE(AL$6," ","~",LEN(TRIM(AL$6))-LEN(SUBSTITUTE(TRIM(AL$6)," ",""))))-1)&amp;" Total",$B$6:$BB$343,ROW($A17)-5,FALSE))</f>
        <v>0</v>
      </c>
      <c r="AM17" s="14">
        <f ca="1">IF(AM$5&lt;&gt;"",HLOOKUP(AM$5,Functionalization!$G$6:$R$343,ROW($A17)-5,FALSE),IFERROR(INDEX(AM$320:AM$343,MATCH($F17,$B$320:$B$343,0))/VLOOKUP($F17,$B$320:$BB$343,MATCH(LEFT(TRIM(AM$6),FIND("~",SUBSTITUTE(AM$6,"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17))*HLOOKUP(LEFT(TRIM(AM$6),FIND("~",SUBSTITUTE(AM$6," ","~",LEN(TRIM(AM$6))-LEN(SUBSTITUTE(TRIM(AM$6)," ",""))))-1)&amp;" Total",$B$6:$BB$343,ROW($A17)-5,FALSE))</f>
        <v>0</v>
      </c>
      <c r="AN17" s="14">
        <f ca="1">IF(AN$5&lt;&gt;"",HLOOKUP(AN$5,Functionalization!$G$6:$R$343,ROW($A17)-5,FALSE),IFERROR(INDEX(AN$320:AN$343,MATCH($F17,$B$320:$B$343,0))/VLOOKUP($F17,$B$320:$BB$343,MATCH(LEFT(TRIM(AN$6),FIND("~",SUBSTITUTE(AN$6,"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17))*HLOOKUP(LEFT(TRIM(AN$6),FIND("~",SUBSTITUTE(AN$6," ","~",LEN(TRIM(AN$6))-LEN(SUBSTITUTE(TRIM(AN$6)," ",""))))-1)&amp;" Total",$B$6:$BB$343,ROW($A17)-5,FALSE))</f>
        <v>0</v>
      </c>
      <c r="AO17" s="14">
        <f ca="1">IF(AO$5&lt;&gt;"",HLOOKUP(AO$5,Functionalization!$G$6:$R$343,ROW($A17)-5,FALSE),IFERROR(INDEX(AO$320:AO$343,MATCH($F17,$B$320:$B$343,0))/VLOOKUP($F17,$B$320:$BB$343,MATCH(LEFT(TRIM(AO$6),FIND("~",SUBSTITUTE(AO$6,"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17))*HLOOKUP(LEFT(TRIM(AO$6),FIND("~",SUBSTITUTE(AO$6," ","~",LEN(TRIM(AO$6))-LEN(SUBSTITUTE(TRIM(AO$6)," ",""))))-1)&amp;" Total",$B$6:$BB$343,ROW($A17)-5,FALSE))</f>
        <v>0</v>
      </c>
      <c r="AP17" s="14">
        <f ca="1">IF(AP$5&lt;&gt;"",HLOOKUP(AP$5,Functionalization!$G$6:$R$343,ROW($A17)-5,FALSE),IFERROR(INDEX(AP$320:AP$343,MATCH($F17,$B$320:$B$343,0))/VLOOKUP($F17,$B$320:$BB$343,MATCH(LEFT(TRIM(AP$6),FIND("~",SUBSTITUTE(AP$6,"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17))*HLOOKUP(LEFT(TRIM(AP$6),FIND("~",SUBSTITUTE(AP$6," ","~",LEN(TRIM(AP$6))-LEN(SUBSTITUTE(TRIM(AP$6)," ",""))))-1)&amp;" Total",$B$6:$BB$343,ROW($A17)-5,FALSE))</f>
        <v>0</v>
      </c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D17" s="44">
        <f ca="1">IFERROR(IF(SUMIF($G$6:$BB$6,BD$6&amp;" Total",$G17:$BB17)-(SUMIF($G$6:$BB$6,BD$6&amp;" "&amp;'Input-Allocators'!$D$18,$G17:$BB17)+IFERROR(SUMIF($G$6:$BB$6,BD$6&amp;" "&amp;'Input-Allocators'!$E$18,$G17:$BB17),SUMIF($G$6:$BB$6,BD$6&amp;" "&amp;'Input-Allocators'!$B$20,$G17:$BB17))+SUMIF($G$6:$BB$6,BD$6&amp;" "&amp;'Input-Allocators'!$F$18,$G17:$BB17))&lt;Check_Limit,0,1),1)</f>
        <v>0</v>
      </c>
      <c r="BE17" s="44">
        <f ca="1">IFERROR(IF(SUMIF($G$6:$BB$6,BE$6&amp;" Total",$G17:$BB17)-(SUMIF($G$6:$BB$6,BE$6&amp;" "&amp;'Input-Allocators'!$D$18,$G17:$BB17)+IFERROR(SUMIF($G$6:$BB$6,BE$6&amp;" "&amp;'Input-Allocators'!$E$18,$G17:$BB17),SUMIF($G$6:$BB$6,BE$6&amp;" "&amp;'Input-Allocators'!$B$20,$G17:$BB17))+SUMIF($G$6:$BB$6,BE$6&amp;" "&amp;'Input-Allocators'!$F$18,$G17:$BB17))&lt;Check_Limit,0,1),1)</f>
        <v>0</v>
      </c>
      <c r="BF17" s="44">
        <f ca="1">IFERROR(IF(SUMIF($G$6:$BB$6,BF$6&amp;" Total",$G17:$BB17)-(SUMIF($G$6:$BB$6,BF$6&amp;" "&amp;'Input-Allocators'!$D$18,$G17:$BB17)+IFERROR(SUMIF($G$6:$BB$6,BF$6&amp;" "&amp;'Input-Allocators'!$E$18,$G17:$BB17),SUMIF($G$6:$BB$6,BF$6&amp;" "&amp;'Input-Allocators'!$B$20,$G17:$BB17))+SUMIF($G$6:$BB$6,BF$6&amp;" "&amp;'Input-Allocators'!$F$18,$G17:$BB17))&lt;Check_Limit,0,1),1)</f>
        <v>0</v>
      </c>
      <c r="BG17" s="44">
        <f ca="1">IFERROR(IF(SUMIF($G$6:$BB$6,BG$6&amp;" Total",$G17:$BB17)-(SUMIF($G$6:$BB$6,BG$6&amp;" "&amp;'Input-Allocators'!$D$18,$G17:$BB17)+IFERROR(SUMIF($G$6:$BB$6,BG$6&amp;" "&amp;'Input-Allocators'!$E$18,$G17:$BB17),SUMIF($G$6:$BB$6,BG$6&amp;" "&amp;'Input-Allocators'!$B$20,$G17:$BB17))+SUMIF($G$6:$BB$6,BG$6&amp;" "&amp;'Input-Allocators'!$F$18,$G17:$BB17))&lt;Check_Limit,0,1),1)</f>
        <v>0</v>
      </c>
      <c r="BH17" s="44">
        <f ca="1">IFERROR(IF(SUMIF($G$6:$BB$6,BH$6&amp;" Total",$G17:$BB17)-(SUMIF($G$6:$BB$6,BH$6&amp;" "&amp;'Input-Allocators'!$D$18,$G17:$BB17)+IFERROR(SUMIF($G$6:$BB$6,BH$6&amp;" "&amp;'Input-Allocators'!$E$18,$G17:$BB17),SUMIF($G$6:$BB$6,BH$6&amp;" "&amp;'Input-Allocators'!$B$20,$G17:$BB17))+SUMIF($G$6:$BB$6,BH$6&amp;" "&amp;'Input-Allocators'!$F$18,$G17:$BB17))&lt;Check_Limit,0,1),1)</f>
        <v>0</v>
      </c>
      <c r="BI17" s="44">
        <f ca="1">IFERROR(IF(SUMIF($G$6:$BB$6,BI$6&amp;" Total",$G17:$BB17)-(SUMIF($G$6:$BB$6,BI$6&amp;" "&amp;'Input-Allocators'!$D$18,$G17:$BB17)+IFERROR(SUMIF($G$6:$BB$6,BI$6&amp;" "&amp;'Input-Allocators'!$E$18,$G17:$BB17),SUMIF($G$6:$BB$6,BI$6&amp;" "&amp;'Input-Allocators'!$B$20,$G17:$BB17))+SUMIF($G$6:$BB$6,BI$6&amp;" "&amp;'Input-Allocators'!$F$18,$G17:$BB17))&lt;Check_Limit,0,1),1)</f>
        <v>0</v>
      </c>
      <c r="BJ17" s="44">
        <f ca="1">IFERROR(IF(SUMIF($G$6:$BB$6,BJ$6&amp;" Total",$G17:$BB17)-(SUMIF($G$6:$BB$6,BJ$6&amp;" "&amp;'Input-Allocators'!$D$18,$G17:$BB17)+IFERROR(SUMIF($G$6:$BB$6,BJ$6&amp;" "&amp;'Input-Allocators'!$E$18,$G17:$BB17),SUMIF($G$6:$BB$6,BJ$6&amp;" "&amp;'Input-Allocators'!$B$20,$G17:$BB17))+SUMIF($G$6:$BB$6,BJ$6&amp;" "&amp;'Input-Allocators'!$F$18,$G17:$BB17))&lt;Check_Limit,0,1),1)</f>
        <v>0</v>
      </c>
      <c r="BK17" s="44">
        <f ca="1">IFERROR(IF(SUMIF($G$6:$BB$6,BK$6&amp;" Total",$G17:$BB17)-(SUMIF($G$6:$BB$6,BK$6&amp;" "&amp;'Input-Allocators'!$D$18,$G17:$BB17)+IFERROR(SUMIF($G$6:$BB$6,BK$6&amp;" "&amp;'Input-Allocators'!$E$18,$G17:$BB17),SUMIF($G$6:$BB$6,BK$6&amp;" "&amp;'Input-Allocators'!$B$20,$G17:$BB17))+SUMIF($G$6:$BB$6,BK$6&amp;" "&amp;'Input-Allocators'!$F$18,$G17:$BB17))&lt;Check_Limit,0,1),1)</f>
        <v>0</v>
      </c>
      <c r="BL17" s="44">
        <f ca="1">IFERROR(IF(SUMIF($G$6:$BB$6,BL$6&amp;" Total",$G17:$BB17)-(SUMIF($G$6:$BB$6,BL$6&amp;" "&amp;'Input-Allocators'!$D$18,$G17:$BB17)+IFERROR(SUMIF($G$6:$BB$6,BL$6&amp;" "&amp;'Input-Allocators'!$E$18,$G17:$BB17),SUMIF($G$6:$BB$6,BL$6&amp;" "&amp;'Input-Allocators'!$B$20,$G17:$BB17))+SUMIF($G$6:$BB$6,BL$6&amp;" "&amp;'Input-Allocators'!$F$18,$G17:$BB17))&lt;Check_Limit,0,1),1)</f>
        <v>0</v>
      </c>
      <c r="BM17" s="44">
        <f ca="1">IFERROR(IF(SUMIF($G$6:$BB$6,BM$6&amp;" Total",$G17:$BB17)-(SUMIF($G$6:$BB$6,BM$6&amp;" "&amp;'Input-Allocators'!$D$18,$G17:$BB17)+IFERROR(SUMIF($G$6:$BB$6,BM$6&amp;" "&amp;'Input-Allocators'!$E$18,$G17:$BB17),SUMIF($G$6:$BB$6,BM$6&amp;" "&amp;'Input-Allocators'!$B$20,$G17:$BB17))+SUMIF($G$6:$BB$6,BM$6&amp;" "&amp;'Input-Allocators'!$F$18,$G17:$BB17))&lt;Check_Limit,0,1),1)</f>
        <v>0</v>
      </c>
      <c r="BN17" s="44">
        <f ca="1">IFERROR(IF(SUMIF($G$6:$BB$6,BN$6&amp;" Total",$G17:$BB17)-(SUMIF($G$6:$BB$6,BN$6&amp;" "&amp;'Input-Allocators'!$D$18,$G17:$BB17)+IFERROR(SUMIF($G$6:$BB$6,BN$6&amp;" "&amp;'Input-Allocators'!$E$18,$G17:$BB17),SUMIF($G$6:$BB$6,BN$6&amp;" "&amp;'Input-Allocators'!$B$20,$G17:$BB17))+SUMIF($G$6:$BB$6,BN$6&amp;" "&amp;'Input-Allocators'!$F$18,$G17:$BB17))&lt;Check_Limit,0,1),1)</f>
        <v>0</v>
      </c>
      <c r="BO17" s="44">
        <f ca="1">IFERROR(IF(SUMIF($G$6:$BB$6,BO$6&amp;" Total",$G17:$BB17)-(SUMIF($G$6:$BB$6,BO$6&amp;" "&amp;'Input-Allocators'!$D$18,$G17:$BB17)+IFERROR(SUMIF($G$6:$BB$6,BO$6&amp;" "&amp;'Input-Allocators'!$E$18,$G17:$BB17),SUMIF($G$6:$BB$6,BO$6&amp;" "&amp;'Input-Allocators'!$B$20,$G17:$BB17))+SUMIF($G$6:$BB$6,BO$6&amp;" "&amp;'Input-Allocators'!$F$18,$G17:$BB17))&lt;Check_Limit,0,1),1)</f>
        <v>0</v>
      </c>
    </row>
    <row r="18" spans="1:67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>Functionalization!$D18</f>
        <v>10.095840000000001</v>
      </c>
      <c r="E18" s="14">
        <f t="shared" ca="1" si="0"/>
        <v>0</v>
      </c>
      <c r="F18" s="3" t="str">
        <f>IF($D18=0,"-",IF('Input-Accounts'!$E18&lt;&gt;0,'Input-Accounts'!$E18,'Input-Accounts'!$G18))</f>
        <v>COMMODITY</v>
      </c>
      <c r="G18" s="14">
        <f ca="1">IF(G$5&lt;&gt;"",HLOOKUP(G$5,Functionalization!$G$6:$R$343,ROW($A18)-5,FALSE),IFERROR(INDEX(G$320:G$343,MATCH($F18,$B$320:$B$343,0))/VLOOKUP($F18,$B$320:$BB$343,MATCH(LEFT(TRIM(G$6),FIND("~",SUBSTITUTE(G$6,"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18))*HLOOKUP(LEFT(TRIM(G$6),FIND("~",SUBSTITUTE(G$6," ","~",LEN(TRIM(G$6))-LEN(SUBSTITUTE(TRIM(G$6)," ",""))))-1)&amp;" Total",$B$6:$BB$343,ROW($A18)-5,FALSE))</f>
        <v>10.095840000000001</v>
      </c>
      <c r="H18" s="14">
        <f ca="1">IF(H$5&lt;&gt;"",HLOOKUP(H$5,Functionalization!$G$6:$R$343,ROW($A18)-5,FALSE),IFERROR(INDEX(H$320:H$343,MATCH($F18,$B$320:$B$343,0))/VLOOKUP($F18,$B$320:$BB$343,MATCH(LEFT(TRIM(H$6),FIND("~",SUBSTITUTE(H$6,"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18))*HLOOKUP(LEFT(TRIM(H$6),FIND("~",SUBSTITUTE(H$6," ","~",LEN(TRIM(H$6))-LEN(SUBSTITUTE(TRIM(H$6)," ",""))))-1)&amp;" Total",$B$6:$BB$343,ROW($A18)-5,FALSE))</f>
        <v>0</v>
      </c>
      <c r="I18" s="14">
        <f ca="1">IF(I$5&lt;&gt;"",HLOOKUP(I$5,Functionalization!$G$6:$R$343,ROW($A18)-5,FALSE),IFERROR(INDEX(I$320:I$343,MATCH($F18,$B$320:$B$343,0))/VLOOKUP($F18,$B$320:$BB$343,MATCH(LEFT(TRIM(I$6),FIND("~",SUBSTITUTE(I$6,"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18))*HLOOKUP(LEFT(TRIM(I$6),FIND("~",SUBSTITUTE(I$6," ","~",LEN(TRIM(I$6))-LEN(SUBSTITUTE(TRIM(I$6)," ",""))))-1)&amp;" Total",$B$6:$BB$343,ROW($A18)-5,FALSE))</f>
        <v>10.095840000000001</v>
      </c>
      <c r="J18" s="14">
        <f ca="1">IF(J$5&lt;&gt;"",HLOOKUP(J$5,Functionalization!$G$6:$R$343,ROW($A18)-5,FALSE),IFERROR(INDEX(J$320:J$343,MATCH($F18,$B$320:$B$343,0))/VLOOKUP($F18,$B$320:$BB$343,MATCH(LEFT(TRIM(J$6),FIND("~",SUBSTITUTE(J$6,"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18))*HLOOKUP(LEFT(TRIM(J$6),FIND("~",SUBSTITUTE(J$6," ","~",LEN(TRIM(J$6))-LEN(SUBSTITUTE(TRIM(J$6)," ",""))))-1)&amp;" Total",$B$6:$BB$343,ROW($A18)-5,FALSE))</f>
        <v>0</v>
      </c>
      <c r="K18" s="14">
        <f ca="1">IF(K$5&lt;&gt;"",HLOOKUP(K$5,Functionalization!$G$6:$R$343,ROW($A18)-5,FALSE),IFERROR(INDEX(K$320:K$343,MATCH($F18,$B$320:$B$343,0))/VLOOKUP($F18,$B$320:$BB$343,MATCH(LEFT(TRIM(K$6),FIND("~",SUBSTITUTE(K$6,"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18))*HLOOKUP(LEFT(TRIM(K$6),FIND("~",SUBSTITUTE(K$6," ","~",LEN(TRIM(K$6))-LEN(SUBSTITUTE(TRIM(K$6)," ",""))))-1)&amp;" Total",$B$6:$BB$343,ROW($A18)-5,FALSE))</f>
        <v>0</v>
      </c>
      <c r="L18" s="14">
        <f ca="1">IF(L$5&lt;&gt;"",HLOOKUP(L$5,Functionalization!$G$6:$R$343,ROW($A18)-5,FALSE),IFERROR(INDEX(L$320:L$343,MATCH($F18,$B$320:$B$343,0))/VLOOKUP($F18,$B$320:$BB$343,MATCH(LEFT(TRIM(L$6),FIND("~",SUBSTITUTE(L$6,"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18))*HLOOKUP(LEFT(TRIM(L$6),FIND("~",SUBSTITUTE(L$6," ","~",LEN(TRIM(L$6))-LEN(SUBSTITUTE(TRIM(L$6)," ",""))))-1)&amp;" Total",$B$6:$BB$343,ROW($A18)-5,FALSE))</f>
        <v>0</v>
      </c>
      <c r="M18" s="14">
        <f ca="1">IF(M$5&lt;&gt;"",HLOOKUP(M$5,Functionalization!$G$6:$R$343,ROW($A18)-5,FALSE),IFERROR(INDEX(M$320:M$343,MATCH($F18,$B$320:$B$343,0))/VLOOKUP($F18,$B$320:$BB$343,MATCH(LEFT(TRIM(M$6),FIND("~",SUBSTITUTE(M$6,"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18))*HLOOKUP(LEFT(TRIM(M$6),FIND("~",SUBSTITUTE(M$6," ","~",LEN(TRIM(M$6))-LEN(SUBSTITUTE(TRIM(M$6)," ",""))))-1)&amp;" Total",$B$6:$BB$343,ROW($A18)-5,FALSE))</f>
        <v>0</v>
      </c>
      <c r="N18" s="14">
        <f ca="1">IF(N$5&lt;&gt;"",HLOOKUP(N$5,Functionalization!$G$6:$R$343,ROW($A18)-5,FALSE),IFERROR(INDEX(N$320:N$343,MATCH($F18,$B$320:$B$343,0))/VLOOKUP($F18,$B$320:$BB$343,MATCH(LEFT(TRIM(N$6),FIND("~",SUBSTITUTE(N$6,"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18))*HLOOKUP(LEFT(TRIM(N$6),FIND("~",SUBSTITUTE(N$6," ","~",LEN(TRIM(N$6))-LEN(SUBSTITUTE(TRIM(N$6)," ",""))))-1)&amp;" Total",$B$6:$BB$343,ROW($A18)-5,FALSE))</f>
        <v>0</v>
      </c>
      <c r="O18" s="14">
        <f ca="1">IF(O$5&lt;&gt;"",HLOOKUP(O$5,Functionalization!$G$6:$R$343,ROW($A18)-5,FALSE),IFERROR(INDEX(O$320:O$343,MATCH($F18,$B$320:$B$343,0))/VLOOKUP($F18,$B$320:$BB$343,MATCH(LEFT(TRIM(O$6),FIND("~",SUBSTITUTE(O$6,"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18))*HLOOKUP(LEFT(TRIM(O$6),FIND("~",SUBSTITUTE(O$6," ","~",LEN(TRIM(O$6))-LEN(SUBSTITUTE(TRIM(O$6)," ",""))))-1)&amp;" Total",$B$6:$BB$343,ROW($A18)-5,FALSE))</f>
        <v>0</v>
      </c>
      <c r="P18" s="14">
        <f ca="1">IF(P$5&lt;&gt;"",HLOOKUP(P$5,Functionalization!$G$6:$R$343,ROW($A18)-5,FALSE),IFERROR(INDEX(P$320:P$343,MATCH($F18,$B$320:$B$343,0))/VLOOKUP($F18,$B$320:$BB$343,MATCH(LEFT(TRIM(P$6),FIND("~",SUBSTITUTE(P$6,"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18))*HLOOKUP(LEFT(TRIM(P$6),FIND("~",SUBSTITUTE(P$6," ","~",LEN(TRIM(P$6))-LEN(SUBSTITUTE(TRIM(P$6)," ",""))))-1)&amp;" Total",$B$6:$BB$343,ROW($A18)-5,FALSE))</f>
        <v>0</v>
      </c>
      <c r="Q18" s="14">
        <f ca="1">IF(Q$5&lt;&gt;"",HLOOKUP(Q$5,Functionalization!$G$6:$R$343,ROW($A18)-5,FALSE),IFERROR(INDEX(Q$320:Q$343,MATCH($F18,$B$320:$B$343,0))/VLOOKUP($F18,$B$320:$BB$343,MATCH(LEFT(TRIM(Q$6),FIND("~",SUBSTITUTE(Q$6,"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18))*HLOOKUP(LEFT(TRIM(Q$6),FIND("~",SUBSTITUTE(Q$6," ","~",LEN(TRIM(Q$6))-LEN(SUBSTITUTE(TRIM(Q$6)," ",""))))-1)&amp;" Total",$B$6:$BB$343,ROW($A18)-5,FALSE))</f>
        <v>0</v>
      </c>
      <c r="R18" s="14">
        <f ca="1">IF(R$5&lt;&gt;"",HLOOKUP(R$5,Functionalization!$G$6:$R$343,ROW($A18)-5,FALSE),IFERROR(INDEX(R$320:R$343,MATCH($F18,$B$320:$B$343,0))/VLOOKUP($F18,$B$320:$BB$343,MATCH(LEFT(TRIM(R$6),FIND("~",SUBSTITUTE(R$6,"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18))*HLOOKUP(LEFT(TRIM(R$6),FIND("~",SUBSTITUTE(R$6," ","~",LEN(TRIM(R$6))-LEN(SUBSTITUTE(TRIM(R$6)," ",""))))-1)&amp;" Total",$B$6:$BB$343,ROW($A18)-5,FALSE))</f>
        <v>0</v>
      </c>
      <c r="S18" s="14">
        <f ca="1">IF(S$5&lt;&gt;"",HLOOKUP(S$5,Functionalization!$G$6:$R$343,ROW($A18)-5,FALSE),IFERROR(INDEX(S$320:S$343,MATCH($F18,$B$320:$B$343,0))/VLOOKUP($F18,$B$320:$BB$343,MATCH(LEFT(TRIM(S$6),FIND("~",SUBSTITUTE(S$6,"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18))*HLOOKUP(LEFT(TRIM(S$6),FIND("~",SUBSTITUTE(S$6," ","~",LEN(TRIM(S$6))-LEN(SUBSTITUTE(TRIM(S$6)," ",""))))-1)&amp;" Total",$B$6:$BB$343,ROW($A18)-5,FALSE))</f>
        <v>0</v>
      </c>
      <c r="T18" s="14">
        <f ca="1">IF(T$5&lt;&gt;"",HLOOKUP(T$5,Functionalization!$G$6:$R$343,ROW($A18)-5,FALSE),IFERROR(INDEX(T$320:T$343,MATCH($F18,$B$320:$B$343,0))/VLOOKUP($F18,$B$320:$BB$343,MATCH(LEFT(TRIM(T$6),FIND("~",SUBSTITUTE(T$6,"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18))*HLOOKUP(LEFT(TRIM(T$6),FIND("~",SUBSTITUTE(T$6," ","~",LEN(TRIM(T$6))-LEN(SUBSTITUTE(TRIM(T$6)," ",""))))-1)&amp;" Total",$B$6:$BB$343,ROW($A18)-5,FALSE))</f>
        <v>0</v>
      </c>
      <c r="U18" s="14">
        <f ca="1">IF(U$5&lt;&gt;"",HLOOKUP(U$5,Functionalization!$G$6:$R$343,ROW($A18)-5,FALSE),IFERROR(INDEX(U$320:U$343,MATCH($F18,$B$320:$B$343,0))/VLOOKUP($F18,$B$320:$BB$343,MATCH(LEFT(TRIM(U$6),FIND("~",SUBSTITUTE(U$6,"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18))*HLOOKUP(LEFT(TRIM(U$6),FIND("~",SUBSTITUTE(U$6," ","~",LEN(TRIM(U$6))-LEN(SUBSTITUTE(TRIM(U$6)," ",""))))-1)&amp;" Total",$B$6:$BB$343,ROW($A18)-5,FALSE))</f>
        <v>0</v>
      </c>
      <c r="V18" s="14">
        <f ca="1">IF(V$5&lt;&gt;"",HLOOKUP(V$5,Functionalization!$G$6:$R$343,ROW($A18)-5,FALSE),IFERROR(INDEX(V$320:V$343,MATCH($F18,$B$320:$B$343,0))/VLOOKUP($F18,$B$320:$BB$343,MATCH(LEFT(TRIM(V$6),FIND("~",SUBSTITUTE(V$6,"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18))*HLOOKUP(LEFT(TRIM(V$6),FIND("~",SUBSTITUTE(V$6," ","~",LEN(TRIM(V$6))-LEN(SUBSTITUTE(TRIM(V$6)," ",""))))-1)&amp;" Total",$B$6:$BB$343,ROW($A18)-5,FALSE))</f>
        <v>0</v>
      </c>
      <c r="W18" s="14">
        <f ca="1">IF(W$5&lt;&gt;"",HLOOKUP(W$5,Functionalization!$G$6:$R$343,ROW($A18)-5,FALSE),IFERROR(INDEX(W$320:W$343,MATCH($F18,$B$320:$B$343,0))/VLOOKUP($F18,$B$320:$BB$343,MATCH(LEFT(TRIM(W$6),FIND("~",SUBSTITUTE(W$6,"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18))*HLOOKUP(LEFT(TRIM(W$6),FIND("~",SUBSTITUTE(W$6," ","~",LEN(TRIM(W$6))-LEN(SUBSTITUTE(TRIM(W$6)," ",""))))-1)&amp;" Total",$B$6:$BB$343,ROW($A18)-5,FALSE))</f>
        <v>0</v>
      </c>
      <c r="X18" s="14">
        <f ca="1">IF(X$5&lt;&gt;"",HLOOKUP(X$5,Functionalization!$G$6:$R$343,ROW($A18)-5,FALSE),IFERROR(INDEX(X$320:X$343,MATCH($F18,$B$320:$B$343,0))/VLOOKUP($F18,$B$320:$BB$343,MATCH(LEFT(TRIM(X$6),FIND("~",SUBSTITUTE(X$6,"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18))*HLOOKUP(LEFT(TRIM(X$6),FIND("~",SUBSTITUTE(X$6," ","~",LEN(TRIM(X$6))-LEN(SUBSTITUTE(TRIM(X$6)," ",""))))-1)&amp;" Total",$B$6:$BB$343,ROW($A18)-5,FALSE))</f>
        <v>0</v>
      </c>
      <c r="Y18" s="14">
        <f ca="1">IF(Y$5&lt;&gt;"",HLOOKUP(Y$5,Functionalization!$G$6:$R$343,ROW($A18)-5,FALSE),IFERROR(INDEX(Y$320:Y$343,MATCH($F18,$B$320:$B$343,0))/VLOOKUP($F18,$B$320:$BB$343,MATCH(LEFT(TRIM(Y$6),FIND("~",SUBSTITUTE(Y$6,"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18))*HLOOKUP(LEFT(TRIM(Y$6),FIND("~",SUBSTITUTE(Y$6," ","~",LEN(TRIM(Y$6))-LEN(SUBSTITUTE(TRIM(Y$6)," ",""))))-1)&amp;" Total",$B$6:$BB$343,ROW($A18)-5,FALSE))</f>
        <v>0</v>
      </c>
      <c r="Z18" s="14">
        <f ca="1">IF(Z$5&lt;&gt;"",HLOOKUP(Z$5,Functionalization!$G$6:$R$343,ROW($A18)-5,FALSE),IFERROR(INDEX(Z$320:Z$343,MATCH($F18,$B$320:$B$343,0))/VLOOKUP($F18,$B$320:$BB$343,MATCH(LEFT(TRIM(Z$6),FIND("~",SUBSTITUTE(Z$6,"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18))*HLOOKUP(LEFT(TRIM(Z$6),FIND("~",SUBSTITUTE(Z$6," ","~",LEN(TRIM(Z$6))-LEN(SUBSTITUTE(TRIM(Z$6)," ",""))))-1)&amp;" Total",$B$6:$BB$343,ROW($A18)-5,FALSE))</f>
        <v>0</v>
      </c>
      <c r="AA18" s="14">
        <f ca="1">IF(AA$5&lt;&gt;"",HLOOKUP(AA$5,Functionalization!$G$6:$R$343,ROW($A18)-5,FALSE),IFERROR(INDEX(AA$320:AA$343,MATCH($F18,$B$320:$B$343,0))/VLOOKUP($F18,$B$320:$BB$343,MATCH(LEFT(TRIM(AA$6),FIND("~",SUBSTITUTE(AA$6,"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18))*HLOOKUP(LEFT(TRIM(AA$6),FIND("~",SUBSTITUTE(AA$6," ","~",LEN(TRIM(AA$6))-LEN(SUBSTITUTE(TRIM(AA$6)," ",""))))-1)&amp;" Total",$B$6:$BB$343,ROW($A18)-5,FALSE))</f>
        <v>0</v>
      </c>
      <c r="AB18" s="14">
        <f ca="1">IF(AB$5&lt;&gt;"",HLOOKUP(AB$5,Functionalization!$G$6:$R$343,ROW($A18)-5,FALSE),IFERROR(INDEX(AB$320:AB$343,MATCH($F18,$B$320:$B$343,0))/VLOOKUP($F18,$B$320:$BB$343,MATCH(LEFT(TRIM(AB$6),FIND("~",SUBSTITUTE(AB$6,"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18))*HLOOKUP(LEFT(TRIM(AB$6),FIND("~",SUBSTITUTE(AB$6," ","~",LEN(TRIM(AB$6))-LEN(SUBSTITUTE(TRIM(AB$6)," ",""))))-1)&amp;" Total",$B$6:$BB$343,ROW($A18)-5,FALSE))</f>
        <v>0</v>
      </c>
      <c r="AC18" s="14">
        <f ca="1">IF(AC$5&lt;&gt;"",HLOOKUP(AC$5,Functionalization!$G$6:$R$343,ROW($A18)-5,FALSE),IFERROR(INDEX(AC$320:AC$343,MATCH($F18,$B$320:$B$343,0))/VLOOKUP($F18,$B$320:$BB$343,MATCH(LEFT(TRIM(AC$6),FIND("~",SUBSTITUTE(AC$6,"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18))*HLOOKUP(LEFT(TRIM(AC$6),FIND("~",SUBSTITUTE(AC$6," ","~",LEN(TRIM(AC$6))-LEN(SUBSTITUTE(TRIM(AC$6)," ",""))))-1)&amp;" Total",$B$6:$BB$343,ROW($A18)-5,FALSE))</f>
        <v>0</v>
      </c>
      <c r="AD18" s="14">
        <f ca="1">IF(AD$5&lt;&gt;"",HLOOKUP(AD$5,Functionalization!$G$6:$R$343,ROW($A18)-5,FALSE),IFERROR(INDEX(AD$320:AD$343,MATCH($F18,$B$320:$B$343,0))/VLOOKUP($F18,$B$320:$BB$343,MATCH(LEFT(TRIM(AD$6),FIND("~",SUBSTITUTE(AD$6,"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18))*HLOOKUP(LEFT(TRIM(AD$6),FIND("~",SUBSTITUTE(AD$6," ","~",LEN(TRIM(AD$6))-LEN(SUBSTITUTE(TRIM(AD$6)," ",""))))-1)&amp;" Total",$B$6:$BB$343,ROW($A18)-5,FALSE))</f>
        <v>0</v>
      </c>
      <c r="AE18" s="14">
        <f ca="1">IF(AE$5&lt;&gt;"",HLOOKUP(AE$5,Functionalization!$G$6:$R$343,ROW($A18)-5,FALSE),IFERROR(INDEX(AE$320:AE$343,MATCH($F18,$B$320:$B$343,0))/VLOOKUP($F18,$B$320:$BB$343,MATCH(LEFT(TRIM(AE$6),FIND("~",SUBSTITUTE(AE$6,"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18))*HLOOKUP(LEFT(TRIM(AE$6),FIND("~",SUBSTITUTE(AE$6," ","~",LEN(TRIM(AE$6))-LEN(SUBSTITUTE(TRIM(AE$6)," ",""))))-1)&amp;" Total",$B$6:$BB$343,ROW($A18)-5,FALSE))</f>
        <v>0</v>
      </c>
      <c r="AF18" s="14">
        <f ca="1">IF(AF$5&lt;&gt;"",HLOOKUP(AF$5,Functionalization!$G$6:$R$343,ROW($A18)-5,FALSE),IFERROR(INDEX(AF$320:AF$343,MATCH($F18,$B$320:$B$343,0))/VLOOKUP($F18,$B$320:$BB$343,MATCH(LEFT(TRIM(AF$6),FIND("~",SUBSTITUTE(AF$6,"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18))*HLOOKUP(LEFT(TRIM(AF$6),FIND("~",SUBSTITUTE(AF$6," ","~",LEN(TRIM(AF$6))-LEN(SUBSTITUTE(TRIM(AF$6)," ",""))))-1)&amp;" Total",$B$6:$BB$343,ROW($A18)-5,FALSE))</f>
        <v>0</v>
      </c>
      <c r="AG18" s="14">
        <f ca="1">IF(AG$5&lt;&gt;"",HLOOKUP(AG$5,Functionalization!$G$6:$R$343,ROW($A18)-5,FALSE),IFERROR(INDEX(AG$320:AG$343,MATCH($F18,$B$320:$B$343,0))/VLOOKUP($F18,$B$320:$BB$343,MATCH(LEFT(TRIM(AG$6),FIND("~",SUBSTITUTE(AG$6,"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18))*HLOOKUP(LEFT(TRIM(AG$6),FIND("~",SUBSTITUTE(AG$6," ","~",LEN(TRIM(AG$6))-LEN(SUBSTITUTE(TRIM(AG$6)," ",""))))-1)&amp;" Total",$B$6:$BB$343,ROW($A18)-5,FALSE))</f>
        <v>0</v>
      </c>
      <c r="AH18" s="14">
        <f ca="1">IF(AH$5&lt;&gt;"",HLOOKUP(AH$5,Functionalization!$G$6:$R$343,ROW($A18)-5,FALSE),IFERROR(INDEX(AH$320:AH$343,MATCH($F18,$B$320:$B$343,0))/VLOOKUP($F18,$B$320:$BB$343,MATCH(LEFT(TRIM(AH$6),FIND("~",SUBSTITUTE(AH$6,"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18))*HLOOKUP(LEFT(TRIM(AH$6),FIND("~",SUBSTITUTE(AH$6," ","~",LEN(TRIM(AH$6))-LEN(SUBSTITUTE(TRIM(AH$6)," ",""))))-1)&amp;" Total",$B$6:$BB$343,ROW($A18)-5,FALSE))</f>
        <v>0</v>
      </c>
      <c r="AI18" s="14">
        <f ca="1">IF(AI$5&lt;&gt;"",HLOOKUP(AI$5,Functionalization!$G$6:$R$343,ROW($A18)-5,FALSE),IFERROR(INDEX(AI$320:AI$343,MATCH($F18,$B$320:$B$343,0))/VLOOKUP($F18,$B$320:$BB$343,MATCH(LEFT(TRIM(AI$6),FIND("~",SUBSTITUTE(AI$6,"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18))*HLOOKUP(LEFT(TRIM(AI$6),FIND("~",SUBSTITUTE(AI$6," ","~",LEN(TRIM(AI$6))-LEN(SUBSTITUTE(TRIM(AI$6)," ",""))))-1)&amp;" Total",$B$6:$BB$343,ROW($A18)-5,FALSE))</f>
        <v>0</v>
      </c>
      <c r="AJ18" s="14">
        <f ca="1">IF(AJ$5&lt;&gt;"",HLOOKUP(AJ$5,Functionalization!$G$6:$R$343,ROW($A18)-5,FALSE),IFERROR(INDEX(AJ$320:AJ$343,MATCH($F18,$B$320:$B$343,0))/VLOOKUP($F18,$B$320:$BB$343,MATCH(LEFT(TRIM(AJ$6),FIND("~",SUBSTITUTE(AJ$6,"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18))*HLOOKUP(LEFT(TRIM(AJ$6),FIND("~",SUBSTITUTE(AJ$6," ","~",LEN(TRIM(AJ$6))-LEN(SUBSTITUTE(TRIM(AJ$6)," ",""))))-1)&amp;" Total",$B$6:$BB$343,ROW($A18)-5,FALSE))</f>
        <v>0</v>
      </c>
      <c r="AK18" s="14">
        <f ca="1">IF(AK$5&lt;&gt;"",HLOOKUP(AK$5,Functionalization!$G$6:$R$343,ROW($A18)-5,FALSE),IFERROR(INDEX(AK$320:AK$343,MATCH($F18,$B$320:$B$343,0))/VLOOKUP($F18,$B$320:$BB$343,MATCH(LEFT(TRIM(AK$6),FIND("~",SUBSTITUTE(AK$6,"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18))*HLOOKUP(LEFT(TRIM(AK$6),FIND("~",SUBSTITUTE(AK$6," ","~",LEN(TRIM(AK$6))-LEN(SUBSTITUTE(TRIM(AK$6)," ",""))))-1)&amp;" Total",$B$6:$BB$343,ROW($A18)-5,FALSE))</f>
        <v>0</v>
      </c>
      <c r="AL18" s="14">
        <f ca="1">IF(AL$5&lt;&gt;"",HLOOKUP(AL$5,Functionalization!$G$6:$R$343,ROW($A18)-5,FALSE),IFERROR(INDEX(AL$320:AL$343,MATCH($F18,$B$320:$B$343,0))/VLOOKUP($F18,$B$320:$BB$343,MATCH(LEFT(TRIM(AL$6),FIND("~",SUBSTITUTE(AL$6,"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18))*HLOOKUP(LEFT(TRIM(AL$6),FIND("~",SUBSTITUTE(AL$6," ","~",LEN(TRIM(AL$6))-LEN(SUBSTITUTE(TRIM(AL$6)," ",""))))-1)&amp;" Total",$B$6:$BB$343,ROW($A18)-5,FALSE))</f>
        <v>0</v>
      </c>
      <c r="AM18" s="14">
        <f ca="1">IF(AM$5&lt;&gt;"",HLOOKUP(AM$5,Functionalization!$G$6:$R$343,ROW($A18)-5,FALSE),IFERROR(INDEX(AM$320:AM$343,MATCH($F18,$B$320:$B$343,0))/VLOOKUP($F18,$B$320:$BB$343,MATCH(LEFT(TRIM(AM$6),FIND("~",SUBSTITUTE(AM$6,"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18))*HLOOKUP(LEFT(TRIM(AM$6),FIND("~",SUBSTITUTE(AM$6," ","~",LEN(TRIM(AM$6))-LEN(SUBSTITUTE(TRIM(AM$6)," ",""))))-1)&amp;" Total",$B$6:$BB$343,ROW($A18)-5,FALSE))</f>
        <v>0</v>
      </c>
      <c r="AN18" s="14">
        <f ca="1">IF(AN$5&lt;&gt;"",HLOOKUP(AN$5,Functionalization!$G$6:$R$343,ROW($A18)-5,FALSE),IFERROR(INDEX(AN$320:AN$343,MATCH($F18,$B$320:$B$343,0))/VLOOKUP($F18,$B$320:$BB$343,MATCH(LEFT(TRIM(AN$6),FIND("~",SUBSTITUTE(AN$6,"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18))*HLOOKUP(LEFT(TRIM(AN$6),FIND("~",SUBSTITUTE(AN$6," ","~",LEN(TRIM(AN$6))-LEN(SUBSTITUTE(TRIM(AN$6)," ",""))))-1)&amp;" Total",$B$6:$BB$343,ROW($A18)-5,FALSE))</f>
        <v>0</v>
      </c>
      <c r="AO18" s="14">
        <f ca="1">IF(AO$5&lt;&gt;"",HLOOKUP(AO$5,Functionalization!$G$6:$R$343,ROW($A18)-5,FALSE),IFERROR(INDEX(AO$320:AO$343,MATCH($F18,$B$320:$B$343,0))/VLOOKUP($F18,$B$320:$BB$343,MATCH(LEFT(TRIM(AO$6),FIND("~",SUBSTITUTE(AO$6,"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18))*HLOOKUP(LEFT(TRIM(AO$6),FIND("~",SUBSTITUTE(AO$6," ","~",LEN(TRIM(AO$6))-LEN(SUBSTITUTE(TRIM(AO$6)," ",""))))-1)&amp;" Total",$B$6:$BB$343,ROW($A18)-5,FALSE))</f>
        <v>0</v>
      </c>
      <c r="AP18" s="14">
        <f ca="1">IF(AP$5&lt;&gt;"",HLOOKUP(AP$5,Functionalization!$G$6:$R$343,ROW($A18)-5,FALSE),IFERROR(INDEX(AP$320:AP$343,MATCH($F18,$B$320:$B$343,0))/VLOOKUP($F18,$B$320:$BB$343,MATCH(LEFT(TRIM(AP$6),FIND("~",SUBSTITUTE(AP$6,"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18))*HLOOKUP(LEFT(TRIM(AP$6),FIND("~",SUBSTITUTE(AP$6," ","~",LEN(TRIM(AP$6))-LEN(SUBSTITUTE(TRIM(AP$6)," ",""))))-1)&amp;" Total",$B$6:$BB$343,ROW($A18)-5,FALSE))</f>
        <v>0</v>
      </c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D18" s="44">
        <f ca="1">IFERROR(IF(SUMIF($G$6:$BB$6,BD$6&amp;" Total",$G18:$BB18)-(SUMIF($G$6:$BB$6,BD$6&amp;" "&amp;'Input-Allocators'!$D$18,$G18:$BB18)+IFERROR(SUMIF($G$6:$BB$6,BD$6&amp;" "&amp;'Input-Allocators'!$E$18,$G18:$BB18),SUMIF($G$6:$BB$6,BD$6&amp;" "&amp;'Input-Allocators'!$B$20,$G18:$BB18))+SUMIF($G$6:$BB$6,BD$6&amp;" "&amp;'Input-Allocators'!$F$18,$G18:$BB18))&lt;Check_Limit,0,1),1)</f>
        <v>0</v>
      </c>
      <c r="BE18" s="44">
        <f ca="1">IFERROR(IF(SUMIF($G$6:$BB$6,BE$6&amp;" Total",$G18:$BB18)-(SUMIF($G$6:$BB$6,BE$6&amp;" "&amp;'Input-Allocators'!$D$18,$G18:$BB18)+IFERROR(SUMIF($G$6:$BB$6,BE$6&amp;" "&amp;'Input-Allocators'!$E$18,$G18:$BB18),SUMIF($G$6:$BB$6,BE$6&amp;" "&amp;'Input-Allocators'!$B$20,$G18:$BB18))+SUMIF($G$6:$BB$6,BE$6&amp;" "&amp;'Input-Allocators'!$F$18,$G18:$BB18))&lt;Check_Limit,0,1),1)</f>
        <v>0</v>
      </c>
      <c r="BF18" s="44">
        <f ca="1">IFERROR(IF(SUMIF($G$6:$BB$6,BF$6&amp;" Total",$G18:$BB18)-(SUMIF($G$6:$BB$6,BF$6&amp;" "&amp;'Input-Allocators'!$D$18,$G18:$BB18)+IFERROR(SUMIF($G$6:$BB$6,BF$6&amp;" "&amp;'Input-Allocators'!$E$18,$G18:$BB18),SUMIF($G$6:$BB$6,BF$6&amp;" "&amp;'Input-Allocators'!$B$20,$G18:$BB18))+SUMIF($G$6:$BB$6,BF$6&amp;" "&amp;'Input-Allocators'!$F$18,$G18:$BB18))&lt;Check_Limit,0,1),1)</f>
        <v>0</v>
      </c>
      <c r="BG18" s="44">
        <f ca="1">IFERROR(IF(SUMIF($G$6:$BB$6,BG$6&amp;" Total",$G18:$BB18)-(SUMIF($G$6:$BB$6,BG$6&amp;" "&amp;'Input-Allocators'!$D$18,$G18:$BB18)+IFERROR(SUMIF($G$6:$BB$6,BG$6&amp;" "&amp;'Input-Allocators'!$E$18,$G18:$BB18),SUMIF($G$6:$BB$6,BG$6&amp;" "&amp;'Input-Allocators'!$B$20,$G18:$BB18))+SUMIF($G$6:$BB$6,BG$6&amp;" "&amp;'Input-Allocators'!$F$18,$G18:$BB18))&lt;Check_Limit,0,1),1)</f>
        <v>0</v>
      </c>
      <c r="BH18" s="44">
        <f ca="1">IFERROR(IF(SUMIF($G$6:$BB$6,BH$6&amp;" Total",$G18:$BB18)-(SUMIF($G$6:$BB$6,BH$6&amp;" "&amp;'Input-Allocators'!$D$18,$G18:$BB18)+IFERROR(SUMIF($G$6:$BB$6,BH$6&amp;" "&amp;'Input-Allocators'!$E$18,$G18:$BB18),SUMIF($G$6:$BB$6,BH$6&amp;" "&amp;'Input-Allocators'!$B$20,$G18:$BB18))+SUMIF($G$6:$BB$6,BH$6&amp;" "&amp;'Input-Allocators'!$F$18,$G18:$BB18))&lt;Check_Limit,0,1),1)</f>
        <v>0</v>
      </c>
      <c r="BI18" s="44">
        <f ca="1">IFERROR(IF(SUMIF($G$6:$BB$6,BI$6&amp;" Total",$G18:$BB18)-(SUMIF($G$6:$BB$6,BI$6&amp;" "&amp;'Input-Allocators'!$D$18,$G18:$BB18)+IFERROR(SUMIF($G$6:$BB$6,BI$6&amp;" "&amp;'Input-Allocators'!$E$18,$G18:$BB18),SUMIF($G$6:$BB$6,BI$6&amp;" "&amp;'Input-Allocators'!$B$20,$G18:$BB18))+SUMIF($G$6:$BB$6,BI$6&amp;" "&amp;'Input-Allocators'!$F$18,$G18:$BB18))&lt;Check_Limit,0,1),1)</f>
        <v>0</v>
      </c>
      <c r="BJ18" s="44">
        <f ca="1">IFERROR(IF(SUMIF($G$6:$BB$6,BJ$6&amp;" Total",$G18:$BB18)-(SUMIF($G$6:$BB$6,BJ$6&amp;" "&amp;'Input-Allocators'!$D$18,$G18:$BB18)+IFERROR(SUMIF($G$6:$BB$6,BJ$6&amp;" "&amp;'Input-Allocators'!$E$18,$G18:$BB18),SUMIF($G$6:$BB$6,BJ$6&amp;" "&amp;'Input-Allocators'!$B$20,$G18:$BB18))+SUMIF($G$6:$BB$6,BJ$6&amp;" "&amp;'Input-Allocators'!$F$18,$G18:$BB18))&lt;Check_Limit,0,1),1)</f>
        <v>0</v>
      </c>
      <c r="BK18" s="44">
        <f ca="1">IFERROR(IF(SUMIF($G$6:$BB$6,BK$6&amp;" Total",$G18:$BB18)-(SUMIF($G$6:$BB$6,BK$6&amp;" "&amp;'Input-Allocators'!$D$18,$G18:$BB18)+IFERROR(SUMIF($G$6:$BB$6,BK$6&amp;" "&amp;'Input-Allocators'!$E$18,$G18:$BB18),SUMIF($G$6:$BB$6,BK$6&amp;" "&amp;'Input-Allocators'!$B$20,$G18:$BB18))+SUMIF($G$6:$BB$6,BK$6&amp;" "&amp;'Input-Allocators'!$F$18,$G18:$BB18))&lt;Check_Limit,0,1),1)</f>
        <v>0</v>
      </c>
      <c r="BL18" s="44">
        <f ca="1">IFERROR(IF(SUMIF($G$6:$BB$6,BL$6&amp;" Total",$G18:$BB18)-(SUMIF($G$6:$BB$6,BL$6&amp;" "&amp;'Input-Allocators'!$D$18,$G18:$BB18)+IFERROR(SUMIF($G$6:$BB$6,BL$6&amp;" "&amp;'Input-Allocators'!$E$18,$G18:$BB18),SUMIF($G$6:$BB$6,BL$6&amp;" "&amp;'Input-Allocators'!$B$20,$G18:$BB18))+SUMIF($G$6:$BB$6,BL$6&amp;" "&amp;'Input-Allocators'!$F$18,$G18:$BB18))&lt;Check_Limit,0,1),1)</f>
        <v>0</v>
      </c>
      <c r="BM18" s="44">
        <f ca="1">IFERROR(IF(SUMIF($G$6:$BB$6,BM$6&amp;" Total",$G18:$BB18)-(SUMIF($G$6:$BB$6,BM$6&amp;" "&amp;'Input-Allocators'!$D$18,$G18:$BB18)+IFERROR(SUMIF($G$6:$BB$6,BM$6&amp;" "&amp;'Input-Allocators'!$E$18,$G18:$BB18),SUMIF($G$6:$BB$6,BM$6&amp;" "&amp;'Input-Allocators'!$B$20,$G18:$BB18))+SUMIF($G$6:$BB$6,BM$6&amp;" "&amp;'Input-Allocators'!$F$18,$G18:$BB18))&lt;Check_Limit,0,1),1)</f>
        <v>0</v>
      </c>
      <c r="BN18" s="44">
        <f ca="1">IFERROR(IF(SUMIF($G$6:$BB$6,BN$6&amp;" Total",$G18:$BB18)-(SUMIF($G$6:$BB$6,BN$6&amp;" "&amp;'Input-Allocators'!$D$18,$G18:$BB18)+IFERROR(SUMIF($G$6:$BB$6,BN$6&amp;" "&amp;'Input-Allocators'!$E$18,$G18:$BB18),SUMIF($G$6:$BB$6,BN$6&amp;" "&amp;'Input-Allocators'!$B$20,$G18:$BB18))+SUMIF($G$6:$BB$6,BN$6&amp;" "&amp;'Input-Allocators'!$F$18,$G18:$BB18))&lt;Check_Limit,0,1),1)</f>
        <v>0</v>
      </c>
      <c r="BO18" s="44">
        <f ca="1">IFERROR(IF(SUMIF($G$6:$BB$6,BO$6&amp;" Total",$G18:$BB18)-(SUMIF($G$6:$BB$6,BO$6&amp;" "&amp;'Input-Allocators'!$D$18,$G18:$BB18)+IFERROR(SUMIF($G$6:$BB$6,BO$6&amp;" "&amp;'Input-Allocators'!$E$18,$G18:$BB18),SUMIF($G$6:$BB$6,BO$6&amp;" "&amp;'Input-Allocators'!$B$20,$G18:$BB18))+SUMIF($G$6:$BB$6,BO$6&amp;" "&amp;'Input-Allocators'!$F$18,$G18:$BB18))&lt;Check_Limit,0,1),1)</f>
        <v>0</v>
      </c>
    </row>
    <row r="19" spans="1:67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>Functionalization!$D19</f>
        <v>2.65</v>
      </c>
      <c r="E19" s="14">
        <f t="shared" ca="1" si="0"/>
        <v>0</v>
      </c>
      <c r="F19" s="3" t="str">
        <f>IF($D19=0,"-",IF('Input-Accounts'!$E19&lt;&gt;0,'Input-Accounts'!$E19,'Input-Accounts'!$G19))</f>
        <v>COMMODITY</v>
      </c>
      <c r="G19" s="14">
        <f ca="1">IF(G$5&lt;&gt;"",HLOOKUP(G$5,Functionalization!$G$6:$R$343,ROW($A19)-5,FALSE),IFERROR(INDEX(G$320:G$343,MATCH($F19,$B$320:$B$343,0))/VLOOKUP($F19,$B$320:$BB$343,MATCH(LEFT(TRIM(G$6),FIND("~",SUBSTITUTE(G$6,"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19))*HLOOKUP(LEFT(TRIM(G$6),FIND("~",SUBSTITUTE(G$6," ","~",LEN(TRIM(G$6))-LEN(SUBSTITUTE(TRIM(G$6)," ",""))))-1)&amp;" Total",$B$6:$BB$343,ROW($A19)-5,FALSE))</f>
        <v>2.65</v>
      </c>
      <c r="H19" s="14">
        <f ca="1">IF(H$5&lt;&gt;"",HLOOKUP(H$5,Functionalization!$G$6:$R$343,ROW($A19)-5,FALSE),IFERROR(INDEX(H$320:H$343,MATCH($F19,$B$320:$B$343,0))/VLOOKUP($F19,$B$320:$BB$343,MATCH(LEFT(TRIM(H$6),FIND("~",SUBSTITUTE(H$6,"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19))*HLOOKUP(LEFT(TRIM(H$6),FIND("~",SUBSTITUTE(H$6," ","~",LEN(TRIM(H$6))-LEN(SUBSTITUTE(TRIM(H$6)," ",""))))-1)&amp;" Total",$B$6:$BB$343,ROW($A19)-5,FALSE))</f>
        <v>0</v>
      </c>
      <c r="I19" s="14">
        <f ca="1">IF(I$5&lt;&gt;"",HLOOKUP(I$5,Functionalization!$G$6:$R$343,ROW($A19)-5,FALSE),IFERROR(INDEX(I$320:I$343,MATCH($F19,$B$320:$B$343,0))/VLOOKUP($F19,$B$320:$BB$343,MATCH(LEFT(TRIM(I$6),FIND("~",SUBSTITUTE(I$6,"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19))*HLOOKUP(LEFT(TRIM(I$6),FIND("~",SUBSTITUTE(I$6," ","~",LEN(TRIM(I$6))-LEN(SUBSTITUTE(TRIM(I$6)," ",""))))-1)&amp;" Total",$B$6:$BB$343,ROW($A19)-5,FALSE))</f>
        <v>2.65</v>
      </c>
      <c r="J19" s="14">
        <f ca="1">IF(J$5&lt;&gt;"",HLOOKUP(J$5,Functionalization!$G$6:$R$343,ROW($A19)-5,FALSE),IFERROR(INDEX(J$320:J$343,MATCH($F19,$B$320:$B$343,0))/VLOOKUP($F19,$B$320:$BB$343,MATCH(LEFT(TRIM(J$6),FIND("~",SUBSTITUTE(J$6,"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19))*HLOOKUP(LEFT(TRIM(J$6),FIND("~",SUBSTITUTE(J$6," ","~",LEN(TRIM(J$6))-LEN(SUBSTITUTE(TRIM(J$6)," ",""))))-1)&amp;" Total",$B$6:$BB$343,ROW($A19)-5,FALSE))</f>
        <v>0</v>
      </c>
      <c r="K19" s="14">
        <f ca="1">IF(K$5&lt;&gt;"",HLOOKUP(K$5,Functionalization!$G$6:$R$343,ROW($A19)-5,FALSE),IFERROR(INDEX(K$320:K$343,MATCH($F19,$B$320:$B$343,0))/VLOOKUP($F19,$B$320:$BB$343,MATCH(LEFT(TRIM(K$6),FIND("~",SUBSTITUTE(K$6,"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19))*HLOOKUP(LEFT(TRIM(K$6),FIND("~",SUBSTITUTE(K$6," ","~",LEN(TRIM(K$6))-LEN(SUBSTITUTE(TRIM(K$6)," ",""))))-1)&amp;" Total",$B$6:$BB$343,ROW($A19)-5,FALSE))</f>
        <v>0</v>
      </c>
      <c r="L19" s="14">
        <f ca="1">IF(L$5&lt;&gt;"",HLOOKUP(L$5,Functionalization!$G$6:$R$343,ROW($A19)-5,FALSE),IFERROR(INDEX(L$320:L$343,MATCH($F19,$B$320:$B$343,0))/VLOOKUP($F19,$B$320:$BB$343,MATCH(LEFT(TRIM(L$6),FIND("~",SUBSTITUTE(L$6,"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19))*HLOOKUP(LEFT(TRIM(L$6),FIND("~",SUBSTITUTE(L$6," ","~",LEN(TRIM(L$6))-LEN(SUBSTITUTE(TRIM(L$6)," ",""))))-1)&amp;" Total",$B$6:$BB$343,ROW($A19)-5,FALSE))</f>
        <v>0</v>
      </c>
      <c r="M19" s="14">
        <f ca="1">IF(M$5&lt;&gt;"",HLOOKUP(M$5,Functionalization!$G$6:$R$343,ROW($A19)-5,FALSE),IFERROR(INDEX(M$320:M$343,MATCH($F19,$B$320:$B$343,0))/VLOOKUP($F19,$B$320:$BB$343,MATCH(LEFT(TRIM(M$6),FIND("~",SUBSTITUTE(M$6,"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19))*HLOOKUP(LEFT(TRIM(M$6),FIND("~",SUBSTITUTE(M$6," ","~",LEN(TRIM(M$6))-LEN(SUBSTITUTE(TRIM(M$6)," ",""))))-1)&amp;" Total",$B$6:$BB$343,ROW($A19)-5,FALSE))</f>
        <v>0</v>
      </c>
      <c r="N19" s="14">
        <f ca="1">IF(N$5&lt;&gt;"",HLOOKUP(N$5,Functionalization!$G$6:$R$343,ROW($A19)-5,FALSE),IFERROR(INDEX(N$320:N$343,MATCH($F19,$B$320:$B$343,0))/VLOOKUP($F19,$B$320:$BB$343,MATCH(LEFT(TRIM(N$6),FIND("~",SUBSTITUTE(N$6,"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19))*HLOOKUP(LEFT(TRIM(N$6),FIND("~",SUBSTITUTE(N$6," ","~",LEN(TRIM(N$6))-LEN(SUBSTITUTE(TRIM(N$6)," ",""))))-1)&amp;" Total",$B$6:$BB$343,ROW($A19)-5,FALSE))</f>
        <v>0</v>
      </c>
      <c r="O19" s="14">
        <f ca="1">IF(O$5&lt;&gt;"",HLOOKUP(O$5,Functionalization!$G$6:$R$343,ROW($A19)-5,FALSE),IFERROR(INDEX(O$320:O$343,MATCH($F19,$B$320:$B$343,0))/VLOOKUP($F19,$B$320:$BB$343,MATCH(LEFT(TRIM(O$6),FIND("~",SUBSTITUTE(O$6,"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19))*HLOOKUP(LEFT(TRIM(O$6),FIND("~",SUBSTITUTE(O$6," ","~",LEN(TRIM(O$6))-LEN(SUBSTITUTE(TRIM(O$6)," ",""))))-1)&amp;" Total",$B$6:$BB$343,ROW($A19)-5,FALSE))</f>
        <v>0</v>
      </c>
      <c r="P19" s="14">
        <f ca="1">IF(P$5&lt;&gt;"",HLOOKUP(P$5,Functionalization!$G$6:$R$343,ROW($A19)-5,FALSE),IFERROR(INDEX(P$320:P$343,MATCH($F19,$B$320:$B$343,0))/VLOOKUP($F19,$B$320:$BB$343,MATCH(LEFT(TRIM(P$6),FIND("~",SUBSTITUTE(P$6,"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19))*HLOOKUP(LEFT(TRIM(P$6),FIND("~",SUBSTITUTE(P$6," ","~",LEN(TRIM(P$6))-LEN(SUBSTITUTE(TRIM(P$6)," ",""))))-1)&amp;" Total",$B$6:$BB$343,ROW($A19)-5,FALSE))</f>
        <v>0</v>
      </c>
      <c r="Q19" s="14">
        <f ca="1">IF(Q$5&lt;&gt;"",HLOOKUP(Q$5,Functionalization!$G$6:$R$343,ROW($A19)-5,FALSE),IFERROR(INDEX(Q$320:Q$343,MATCH($F19,$B$320:$B$343,0))/VLOOKUP($F19,$B$320:$BB$343,MATCH(LEFT(TRIM(Q$6),FIND("~",SUBSTITUTE(Q$6,"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19))*HLOOKUP(LEFT(TRIM(Q$6),FIND("~",SUBSTITUTE(Q$6," ","~",LEN(TRIM(Q$6))-LEN(SUBSTITUTE(TRIM(Q$6)," ",""))))-1)&amp;" Total",$B$6:$BB$343,ROW($A19)-5,FALSE))</f>
        <v>0</v>
      </c>
      <c r="R19" s="14">
        <f ca="1">IF(R$5&lt;&gt;"",HLOOKUP(R$5,Functionalization!$G$6:$R$343,ROW($A19)-5,FALSE),IFERROR(INDEX(R$320:R$343,MATCH($F19,$B$320:$B$343,0))/VLOOKUP($F19,$B$320:$BB$343,MATCH(LEFT(TRIM(R$6),FIND("~",SUBSTITUTE(R$6,"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19))*HLOOKUP(LEFT(TRIM(R$6),FIND("~",SUBSTITUTE(R$6," ","~",LEN(TRIM(R$6))-LEN(SUBSTITUTE(TRIM(R$6)," ",""))))-1)&amp;" Total",$B$6:$BB$343,ROW($A19)-5,FALSE))</f>
        <v>0</v>
      </c>
      <c r="S19" s="14">
        <f ca="1">IF(S$5&lt;&gt;"",HLOOKUP(S$5,Functionalization!$G$6:$R$343,ROW($A19)-5,FALSE),IFERROR(INDEX(S$320:S$343,MATCH($F19,$B$320:$B$343,0))/VLOOKUP($F19,$B$320:$BB$343,MATCH(LEFT(TRIM(S$6),FIND("~",SUBSTITUTE(S$6,"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19))*HLOOKUP(LEFT(TRIM(S$6),FIND("~",SUBSTITUTE(S$6," ","~",LEN(TRIM(S$6))-LEN(SUBSTITUTE(TRIM(S$6)," ",""))))-1)&amp;" Total",$B$6:$BB$343,ROW($A19)-5,FALSE))</f>
        <v>0</v>
      </c>
      <c r="T19" s="14">
        <f ca="1">IF(T$5&lt;&gt;"",HLOOKUP(T$5,Functionalization!$G$6:$R$343,ROW($A19)-5,FALSE),IFERROR(INDEX(T$320:T$343,MATCH($F19,$B$320:$B$343,0))/VLOOKUP($F19,$B$320:$BB$343,MATCH(LEFT(TRIM(T$6),FIND("~",SUBSTITUTE(T$6,"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19))*HLOOKUP(LEFT(TRIM(T$6),FIND("~",SUBSTITUTE(T$6," ","~",LEN(TRIM(T$6))-LEN(SUBSTITUTE(TRIM(T$6)," ",""))))-1)&amp;" Total",$B$6:$BB$343,ROW($A19)-5,FALSE))</f>
        <v>0</v>
      </c>
      <c r="U19" s="14">
        <f ca="1">IF(U$5&lt;&gt;"",HLOOKUP(U$5,Functionalization!$G$6:$R$343,ROW($A19)-5,FALSE),IFERROR(INDEX(U$320:U$343,MATCH($F19,$B$320:$B$343,0))/VLOOKUP($F19,$B$320:$BB$343,MATCH(LEFT(TRIM(U$6),FIND("~",SUBSTITUTE(U$6,"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19))*HLOOKUP(LEFT(TRIM(U$6),FIND("~",SUBSTITUTE(U$6," ","~",LEN(TRIM(U$6))-LEN(SUBSTITUTE(TRIM(U$6)," ",""))))-1)&amp;" Total",$B$6:$BB$343,ROW($A19)-5,FALSE))</f>
        <v>0</v>
      </c>
      <c r="V19" s="14">
        <f ca="1">IF(V$5&lt;&gt;"",HLOOKUP(V$5,Functionalization!$G$6:$R$343,ROW($A19)-5,FALSE),IFERROR(INDEX(V$320:V$343,MATCH($F19,$B$320:$B$343,0))/VLOOKUP($F19,$B$320:$BB$343,MATCH(LEFT(TRIM(V$6),FIND("~",SUBSTITUTE(V$6,"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19))*HLOOKUP(LEFT(TRIM(V$6),FIND("~",SUBSTITUTE(V$6," ","~",LEN(TRIM(V$6))-LEN(SUBSTITUTE(TRIM(V$6)," ",""))))-1)&amp;" Total",$B$6:$BB$343,ROW($A19)-5,FALSE))</f>
        <v>0</v>
      </c>
      <c r="W19" s="14">
        <f ca="1">IF(W$5&lt;&gt;"",HLOOKUP(W$5,Functionalization!$G$6:$R$343,ROW($A19)-5,FALSE),IFERROR(INDEX(W$320:W$343,MATCH($F19,$B$320:$B$343,0))/VLOOKUP($F19,$B$320:$BB$343,MATCH(LEFT(TRIM(W$6),FIND("~",SUBSTITUTE(W$6,"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19))*HLOOKUP(LEFT(TRIM(W$6),FIND("~",SUBSTITUTE(W$6," ","~",LEN(TRIM(W$6))-LEN(SUBSTITUTE(TRIM(W$6)," ",""))))-1)&amp;" Total",$B$6:$BB$343,ROW($A19)-5,FALSE))</f>
        <v>0</v>
      </c>
      <c r="X19" s="14">
        <f ca="1">IF(X$5&lt;&gt;"",HLOOKUP(X$5,Functionalization!$G$6:$R$343,ROW($A19)-5,FALSE),IFERROR(INDEX(X$320:X$343,MATCH($F19,$B$320:$B$343,0))/VLOOKUP($F19,$B$320:$BB$343,MATCH(LEFT(TRIM(X$6),FIND("~",SUBSTITUTE(X$6,"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19))*HLOOKUP(LEFT(TRIM(X$6),FIND("~",SUBSTITUTE(X$6," ","~",LEN(TRIM(X$6))-LEN(SUBSTITUTE(TRIM(X$6)," ",""))))-1)&amp;" Total",$B$6:$BB$343,ROW($A19)-5,FALSE))</f>
        <v>0</v>
      </c>
      <c r="Y19" s="14">
        <f ca="1">IF(Y$5&lt;&gt;"",HLOOKUP(Y$5,Functionalization!$G$6:$R$343,ROW($A19)-5,FALSE),IFERROR(INDEX(Y$320:Y$343,MATCH($F19,$B$320:$B$343,0))/VLOOKUP($F19,$B$320:$BB$343,MATCH(LEFT(TRIM(Y$6),FIND("~",SUBSTITUTE(Y$6,"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19))*HLOOKUP(LEFT(TRIM(Y$6),FIND("~",SUBSTITUTE(Y$6," ","~",LEN(TRIM(Y$6))-LEN(SUBSTITUTE(TRIM(Y$6)," ",""))))-1)&amp;" Total",$B$6:$BB$343,ROW($A19)-5,FALSE))</f>
        <v>0</v>
      </c>
      <c r="Z19" s="14">
        <f ca="1">IF(Z$5&lt;&gt;"",HLOOKUP(Z$5,Functionalization!$G$6:$R$343,ROW($A19)-5,FALSE),IFERROR(INDEX(Z$320:Z$343,MATCH($F19,$B$320:$B$343,0))/VLOOKUP($F19,$B$320:$BB$343,MATCH(LEFT(TRIM(Z$6),FIND("~",SUBSTITUTE(Z$6,"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19))*HLOOKUP(LEFT(TRIM(Z$6),FIND("~",SUBSTITUTE(Z$6," ","~",LEN(TRIM(Z$6))-LEN(SUBSTITUTE(TRIM(Z$6)," ",""))))-1)&amp;" Total",$B$6:$BB$343,ROW($A19)-5,FALSE))</f>
        <v>0</v>
      </c>
      <c r="AA19" s="14">
        <f ca="1">IF(AA$5&lt;&gt;"",HLOOKUP(AA$5,Functionalization!$G$6:$R$343,ROW($A19)-5,FALSE),IFERROR(INDEX(AA$320:AA$343,MATCH($F19,$B$320:$B$343,0))/VLOOKUP($F19,$B$320:$BB$343,MATCH(LEFT(TRIM(AA$6),FIND("~",SUBSTITUTE(AA$6,"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19))*HLOOKUP(LEFT(TRIM(AA$6),FIND("~",SUBSTITUTE(AA$6," ","~",LEN(TRIM(AA$6))-LEN(SUBSTITUTE(TRIM(AA$6)," ",""))))-1)&amp;" Total",$B$6:$BB$343,ROW($A19)-5,FALSE))</f>
        <v>0</v>
      </c>
      <c r="AB19" s="14">
        <f ca="1">IF(AB$5&lt;&gt;"",HLOOKUP(AB$5,Functionalization!$G$6:$R$343,ROW($A19)-5,FALSE),IFERROR(INDEX(AB$320:AB$343,MATCH($F19,$B$320:$B$343,0))/VLOOKUP($F19,$B$320:$BB$343,MATCH(LEFT(TRIM(AB$6),FIND("~",SUBSTITUTE(AB$6,"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19))*HLOOKUP(LEFT(TRIM(AB$6),FIND("~",SUBSTITUTE(AB$6," ","~",LEN(TRIM(AB$6))-LEN(SUBSTITUTE(TRIM(AB$6)," ",""))))-1)&amp;" Total",$B$6:$BB$343,ROW($A19)-5,FALSE))</f>
        <v>0</v>
      </c>
      <c r="AC19" s="14">
        <f ca="1">IF(AC$5&lt;&gt;"",HLOOKUP(AC$5,Functionalization!$G$6:$R$343,ROW($A19)-5,FALSE),IFERROR(INDEX(AC$320:AC$343,MATCH($F19,$B$320:$B$343,0))/VLOOKUP($F19,$B$320:$BB$343,MATCH(LEFT(TRIM(AC$6),FIND("~",SUBSTITUTE(AC$6,"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19))*HLOOKUP(LEFT(TRIM(AC$6),FIND("~",SUBSTITUTE(AC$6," ","~",LEN(TRIM(AC$6))-LEN(SUBSTITUTE(TRIM(AC$6)," ",""))))-1)&amp;" Total",$B$6:$BB$343,ROW($A19)-5,FALSE))</f>
        <v>0</v>
      </c>
      <c r="AD19" s="14">
        <f ca="1">IF(AD$5&lt;&gt;"",HLOOKUP(AD$5,Functionalization!$G$6:$R$343,ROW($A19)-5,FALSE),IFERROR(INDEX(AD$320:AD$343,MATCH($F19,$B$320:$B$343,0))/VLOOKUP($F19,$B$320:$BB$343,MATCH(LEFT(TRIM(AD$6),FIND("~",SUBSTITUTE(AD$6,"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19))*HLOOKUP(LEFT(TRIM(AD$6),FIND("~",SUBSTITUTE(AD$6," ","~",LEN(TRIM(AD$6))-LEN(SUBSTITUTE(TRIM(AD$6)," ",""))))-1)&amp;" Total",$B$6:$BB$343,ROW($A19)-5,FALSE))</f>
        <v>0</v>
      </c>
      <c r="AE19" s="14">
        <f ca="1">IF(AE$5&lt;&gt;"",HLOOKUP(AE$5,Functionalization!$G$6:$R$343,ROW($A19)-5,FALSE),IFERROR(INDEX(AE$320:AE$343,MATCH($F19,$B$320:$B$343,0))/VLOOKUP($F19,$B$320:$BB$343,MATCH(LEFT(TRIM(AE$6),FIND("~",SUBSTITUTE(AE$6,"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19))*HLOOKUP(LEFT(TRIM(AE$6),FIND("~",SUBSTITUTE(AE$6," ","~",LEN(TRIM(AE$6))-LEN(SUBSTITUTE(TRIM(AE$6)," ",""))))-1)&amp;" Total",$B$6:$BB$343,ROW($A19)-5,FALSE))</f>
        <v>0</v>
      </c>
      <c r="AF19" s="14">
        <f ca="1">IF(AF$5&lt;&gt;"",HLOOKUP(AF$5,Functionalization!$G$6:$R$343,ROW($A19)-5,FALSE),IFERROR(INDEX(AF$320:AF$343,MATCH($F19,$B$320:$B$343,0))/VLOOKUP($F19,$B$320:$BB$343,MATCH(LEFT(TRIM(AF$6),FIND("~",SUBSTITUTE(AF$6,"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19))*HLOOKUP(LEFT(TRIM(AF$6),FIND("~",SUBSTITUTE(AF$6," ","~",LEN(TRIM(AF$6))-LEN(SUBSTITUTE(TRIM(AF$6)," ",""))))-1)&amp;" Total",$B$6:$BB$343,ROW($A19)-5,FALSE))</f>
        <v>0</v>
      </c>
      <c r="AG19" s="14">
        <f ca="1">IF(AG$5&lt;&gt;"",HLOOKUP(AG$5,Functionalization!$G$6:$R$343,ROW($A19)-5,FALSE),IFERROR(INDEX(AG$320:AG$343,MATCH($F19,$B$320:$B$343,0))/VLOOKUP($F19,$B$320:$BB$343,MATCH(LEFT(TRIM(AG$6),FIND("~",SUBSTITUTE(AG$6,"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19))*HLOOKUP(LEFT(TRIM(AG$6),FIND("~",SUBSTITUTE(AG$6," ","~",LEN(TRIM(AG$6))-LEN(SUBSTITUTE(TRIM(AG$6)," ",""))))-1)&amp;" Total",$B$6:$BB$343,ROW($A19)-5,FALSE))</f>
        <v>0</v>
      </c>
      <c r="AH19" s="14">
        <f ca="1">IF(AH$5&lt;&gt;"",HLOOKUP(AH$5,Functionalization!$G$6:$R$343,ROW($A19)-5,FALSE),IFERROR(INDEX(AH$320:AH$343,MATCH($F19,$B$320:$B$343,0))/VLOOKUP($F19,$B$320:$BB$343,MATCH(LEFT(TRIM(AH$6),FIND("~",SUBSTITUTE(AH$6,"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19))*HLOOKUP(LEFT(TRIM(AH$6),FIND("~",SUBSTITUTE(AH$6," ","~",LEN(TRIM(AH$6))-LEN(SUBSTITUTE(TRIM(AH$6)," ",""))))-1)&amp;" Total",$B$6:$BB$343,ROW($A19)-5,FALSE))</f>
        <v>0</v>
      </c>
      <c r="AI19" s="14">
        <f ca="1">IF(AI$5&lt;&gt;"",HLOOKUP(AI$5,Functionalization!$G$6:$R$343,ROW($A19)-5,FALSE),IFERROR(INDEX(AI$320:AI$343,MATCH($F19,$B$320:$B$343,0))/VLOOKUP($F19,$B$320:$BB$343,MATCH(LEFT(TRIM(AI$6),FIND("~",SUBSTITUTE(AI$6,"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19))*HLOOKUP(LEFT(TRIM(AI$6),FIND("~",SUBSTITUTE(AI$6," ","~",LEN(TRIM(AI$6))-LEN(SUBSTITUTE(TRIM(AI$6)," ",""))))-1)&amp;" Total",$B$6:$BB$343,ROW($A19)-5,FALSE))</f>
        <v>0</v>
      </c>
      <c r="AJ19" s="14">
        <f ca="1">IF(AJ$5&lt;&gt;"",HLOOKUP(AJ$5,Functionalization!$G$6:$R$343,ROW($A19)-5,FALSE),IFERROR(INDEX(AJ$320:AJ$343,MATCH($F19,$B$320:$B$343,0))/VLOOKUP($F19,$B$320:$BB$343,MATCH(LEFT(TRIM(AJ$6),FIND("~",SUBSTITUTE(AJ$6,"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19))*HLOOKUP(LEFT(TRIM(AJ$6),FIND("~",SUBSTITUTE(AJ$6," ","~",LEN(TRIM(AJ$6))-LEN(SUBSTITUTE(TRIM(AJ$6)," ",""))))-1)&amp;" Total",$B$6:$BB$343,ROW($A19)-5,FALSE))</f>
        <v>0</v>
      </c>
      <c r="AK19" s="14">
        <f ca="1">IF(AK$5&lt;&gt;"",HLOOKUP(AK$5,Functionalization!$G$6:$R$343,ROW($A19)-5,FALSE),IFERROR(INDEX(AK$320:AK$343,MATCH($F19,$B$320:$B$343,0))/VLOOKUP($F19,$B$320:$BB$343,MATCH(LEFT(TRIM(AK$6),FIND("~",SUBSTITUTE(AK$6,"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19))*HLOOKUP(LEFT(TRIM(AK$6),FIND("~",SUBSTITUTE(AK$6," ","~",LEN(TRIM(AK$6))-LEN(SUBSTITUTE(TRIM(AK$6)," ",""))))-1)&amp;" Total",$B$6:$BB$343,ROW($A19)-5,FALSE))</f>
        <v>0</v>
      </c>
      <c r="AL19" s="14">
        <f ca="1">IF(AL$5&lt;&gt;"",HLOOKUP(AL$5,Functionalization!$G$6:$R$343,ROW($A19)-5,FALSE),IFERROR(INDEX(AL$320:AL$343,MATCH($F19,$B$320:$B$343,0))/VLOOKUP($F19,$B$320:$BB$343,MATCH(LEFT(TRIM(AL$6),FIND("~",SUBSTITUTE(AL$6,"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19))*HLOOKUP(LEFT(TRIM(AL$6),FIND("~",SUBSTITUTE(AL$6," ","~",LEN(TRIM(AL$6))-LEN(SUBSTITUTE(TRIM(AL$6)," ",""))))-1)&amp;" Total",$B$6:$BB$343,ROW($A19)-5,FALSE))</f>
        <v>0</v>
      </c>
      <c r="AM19" s="14">
        <f ca="1">IF(AM$5&lt;&gt;"",HLOOKUP(AM$5,Functionalization!$G$6:$R$343,ROW($A19)-5,FALSE),IFERROR(INDEX(AM$320:AM$343,MATCH($F19,$B$320:$B$343,0))/VLOOKUP($F19,$B$320:$BB$343,MATCH(LEFT(TRIM(AM$6),FIND("~",SUBSTITUTE(AM$6,"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19))*HLOOKUP(LEFT(TRIM(AM$6),FIND("~",SUBSTITUTE(AM$6," ","~",LEN(TRIM(AM$6))-LEN(SUBSTITUTE(TRIM(AM$6)," ",""))))-1)&amp;" Total",$B$6:$BB$343,ROW($A19)-5,FALSE))</f>
        <v>0</v>
      </c>
      <c r="AN19" s="14">
        <f ca="1">IF(AN$5&lt;&gt;"",HLOOKUP(AN$5,Functionalization!$G$6:$R$343,ROW($A19)-5,FALSE),IFERROR(INDEX(AN$320:AN$343,MATCH($F19,$B$320:$B$343,0))/VLOOKUP($F19,$B$320:$BB$343,MATCH(LEFT(TRIM(AN$6),FIND("~",SUBSTITUTE(AN$6,"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19))*HLOOKUP(LEFT(TRIM(AN$6),FIND("~",SUBSTITUTE(AN$6," ","~",LEN(TRIM(AN$6))-LEN(SUBSTITUTE(TRIM(AN$6)," ",""))))-1)&amp;" Total",$B$6:$BB$343,ROW($A19)-5,FALSE))</f>
        <v>0</v>
      </c>
      <c r="AO19" s="14">
        <f ca="1">IF(AO$5&lt;&gt;"",HLOOKUP(AO$5,Functionalization!$G$6:$R$343,ROW($A19)-5,FALSE),IFERROR(INDEX(AO$320:AO$343,MATCH($F19,$B$320:$B$343,0))/VLOOKUP($F19,$B$320:$BB$343,MATCH(LEFT(TRIM(AO$6),FIND("~",SUBSTITUTE(AO$6,"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19))*HLOOKUP(LEFT(TRIM(AO$6),FIND("~",SUBSTITUTE(AO$6," ","~",LEN(TRIM(AO$6))-LEN(SUBSTITUTE(TRIM(AO$6)," ",""))))-1)&amp;" Total",$B$6:$BB$343,ROW($A19)-5,FALSE))</f>
        <v>0</v>
      </c>
      <c r="AP19" s="14">
        <f ca="1">IF(AP$5&lt;&gt;"",HLOOKUP(AP$5,Functionalization!$G$6:$R$343,ROW($A19)-5,FALSE),IFERROR(INDEX(AP$320:AP$343,MATCH($F19,$B$320:$B$343,0))/VLOOKUP($F19,$B$320:$BB$343,MATCH(LEFT(TRIM(AP$6),FIND("~",SUBSTITUTE(AP$6,"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19))*HLOOKUP(LEFT(TRIM(AP$6),FIND("~",SUBSTITUTE(AP$6," ","~",LEN(TRIM(AP$6))-LEN(SUBSTITUTE(TRIM(AP$6)," ",""))))-1)&amp;" Total",$B$6:$BB$343,ROW($A19)-5,FALSE))</f>
        <v>0</v>
      </c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D19" s="44">
        <f ca="1">IFERROR(IF(SUMIF($G$6:$BB$6,BD$6&amp;" Total",$G19:$BB19)-(SUMIF($G$6:$BB$6,BD$6&amp;" "&amp;'Input-Allocators'!$D$18,$G19:$BB19)+IFERROR(SUMIF($G$6:$BB$6,BD$6&amp;" "&amp;'Input-Allocators'!$E$18,$G19:$BB19),SUMIF($G$6:$BB$6,BD$6&amp;" "&amp;'Input-Allocators'!$B$20,$G19:$BB19))+SUMIF($G$6:$BB$6,BD$6&amp;" "&amp;'Input-Allocators'!$F$18,$G19:$BB19))&lt;Check_Limit,0,1),1)</f>
        <v>0</v>
      </c>
      <c r="BE19" s="44">
        <f ca="1">IFERROR(IF(SUMIF($G$6:$BB$6,BE$6&amp;" Total",$G19:$BB19)-(SUMIF($G$6:$BB$6,BE$6&amp;" "&amp;'Input-Allocators'!$D$18,$G19:$BB19)+IFERROR(SUMIF($G$6:$BB$6,BE$6&amp;" "&amp;'Input-Allocators'!$E$18,$G19:$BB19),SUMIF($G$6:$BB$6,BE$6&amp;" "&amp;'Input-Allocators'!$B$20,$G19:$BB19))+SUMIF($G$6:$BB$6,BE$6&amp;" "&amp;'Input-Allocators'!$F$18,$G19:$BB19))&lt;Check_Limit,0,1),1)</f>
        <v>0</v>
      </c>
      <c r="BF19" s="44">
        <f ca="1">IFERROR(IF(SUMIF($G$6:$BB$6,BF$6&amp;" Total",$G19:$BB19)-(SUMIF($G$6:$BB$6,BF$6&amp;" "&amp;'Input-Allocators'!$D$18,$G19:$BB19)+IFERROR(SUMIF($G$6:$BB$6,BF$6&amp;" "&amp;'Input-Allocators'!$E$18,$G19:$BB19),SUMIF($G$6:$BB$6,BF$6&amp;" "&amp;'Input-Allocators'!$B$20,$G19:$BB19))+SUMIF($G$6:$BB$6,BF$6&amp;" "&amp;'Input-Allocators'!$F$18,$G19:$BB19))&lt;Check_Limit,0,1),1)</f>
        <v>0</v>
      </c>
      <c r="BG19" s="44">
        <f ca="1">IFERROR(IF(SUMIF($G$6:$BB$6,BG$6&amp;" Total",$G19:$BB19)-(SUMIF($G$6:$BB$6,BG$6&amp;" "&amp;'Input-Allocators'!$D$18,$G19:$BB19)+IFERROR(SUMIF($G$6:$BB$6,BG$6&amp;" "&amp;'Input-Allocators'!$E$18,$G19:$BB19),SUMIF($G$6:$BB$6,BG$6&amp;" "&amp;'Input-Allocators'!$B$20,$G19:$BB19))+SUMIF($G$6:$BB$6,BG$6&amp;" "&amp;'Input-Allocators'!$F$18,$G19:$BB19))&lt;Check_Limit,0,1),1)</f>
        <v>0</v>
      </c>
      <c r="BH19" s="44">
        <f ca="1">IFERROR(IF(SUMIF($G$6:$BB$6,BH$6&amp;" Total",$G19:$BB19)-(SUMIF($G$6:$BB$6,BH$6&amp;" "&amp;'Input-Allocators'!$D$18,$G19:$BB19)+IFERROR(SUMIF($G$6:$BB$6,BH$6&amp;" "&amp;'Input-Allocators'!$E$18,$G19:$BB19),SUMIF($G$6:$BB$6,BH$6&amp;" "&amp;'Input-Allocators'!$B$20,$G19:$BB19))+SUMIF($G$6:$BB$6,BH$6&amp;" "&amp;'Input-Allocators'!$F$18,$G19:$BB19))&lt;Check_Limit,0,1),1)</f>
        <v>0</v>
      </c>
      <c r="BI19" s="44">
        <f ca="1">IFERROR(IF(SUMIF($G$6:$BB$6,BI$6&amp;" Total",$G19:$BB19)-(SUMIF($G$6:$BB$6,BI$6&amp;" "&amp;'Input-Allocators'!$D$18,$G19:$BB19)+IFERROR(SUMIF($G$6:$BB$6,BI$6&amp;" "&amp;'Input-Allocators'!$E$18,$G19:$BB19),SUMIF($G$6:$BB$6,BI$6&amp;" "&amp;'Input-Allocators'!$B$20,$G19:$BB19))+SUMIF($G$6:$BB$6,BI$6&amp;" "&amp;'Input-Allocators'!$F$18,$G19:$BB19))&lt;Check_Limit,0,1),1)</f>
        <v>0</v>
      </c>
      <c r="BJ19" s="44">
        <f ca="1">IFERROR(IF(SUMIF($G$6:$BB$6,BJ$6&amp;" Total",$G19:$BB19)-(SUMIF($G$6:$BB$6,BJ$6&amp;" "&amp;'Input-Allocators'!$D$18,$G19:$BB19)+IFERROR(SUMIF($G$6:$BB$6,BJ$6&amp;" "&amp;'Input-Allocators'!$E$18,$G19:$BB19),SUMIF($G$6:$BB$6,BJ$6&amp;" "&amp;'Input-Allocators'!$B$20,$G19:$BB19))+SUMIF($G$6:$BB$6,BJ$6&amp;" "&amp;'Input-Allocators'!$F$18,$G19:$BB19))&lt;Check_Limit,0,1),1)</f>
        <v>0</v>
      </c>
      <c r="BK19" s="44">
        <f ca="1">IFERROR(IF(SUMIF($G$6:$BB$6,BK$6&amp;" Total",$G19:$BB19)-(SUMIF($G$6:$BB$6,BK$6&amp;" "&amp;'Input-Allocators'!$D$18,$G19:$BB19)+IFERROR(SUMIF($G$6:$BB$6,BK$6&amp;" "&amp;'Input-Allocators'!$E$18,$G19:$BB19),SUMIF($G$6:$BB$6,BK$6&amp;" "&amp;'Input-Allocators'!$B$20,$G19:$BB19))+SUMIF($G$6:$BB$6,BK$6&amp;" "&amp;'Input-Allocators'!$F$18,$G19:$BB19))&lt;Check_Limit,0,1),1)</f>
        <v>0</v>
      </c>
      <c r="BL19" s="44">
        <f ca="1">IFERROR(IF(SUMIF($G$6:$BB$6,BL$6&amp;" Total",$G19:$BB19)-(SUMIF($G$6:$BB$6,BL$6&amp;" "&amp;'Input-Allocators'!$D$18,$G19:$BB19)+IFERROR(SUMIF($G$6:$BB$6,BL$6&amp;" "&amp;'Input-Allocators'!$E$18,$G19:$BB19),SUMIF($G$6:$BB$6,BL$6&amp;" "&amp;'Input-Allocators'!$B$20,$G19:$BB19))+SUMIF($G$6:$BB$6,BL$6&amp;" "&amp;'Input-Allocators'!$F$18,$G19:$BB19))&lt;Check_Limit,0,1),1)</f>
        <v>0</v>
      </c>
      <c r="BM19" s="44">
        <f ca="1">IFERROR(IF(SUMIF($G$6:$BB$6,BM$6&amp;" Total",$G19:$BB19)-(SUMIF($G$6:$BB$6,BM$6&amp;" "&amp;'Input-Allocators'!$D$18,$G19:$BB19)+IFERROR(SUMIF($G$6:$BB$6,BM$6&amp;" "&amp;'Input-Allocators'!$E$18,$G19:$BB19),SUMIF($G$6:$BB$6,BM$6&amp;" "&amp;'Input-Allocators'!$B$20,$G19:$BB19))+SUMIF($G$6:$BB$6,BM$6&amp;" "&amp;'Input-Allocators'!$F$18,$G19:$BB19))&lt;Check_Limit,0,1),1)</f>
        <v>0</v>
      </c>
      <c r="BN19" s="44">
        <f ca="1">IFERROR(IF(SUMIF($G$6:$BB$6,BN$6&amp;" Total",$G19:$BB19)-(SUMIF($G$6:$BB$6,BN$6&amp;" "&amp;'Input-Allocators'!$D$18,$G19:$BB19)+IFERROR(SUMIF($G$6:$BB$6,BN$6&amp;" "&amp;'Input-Allocators'!$E$18,$G19:$BB19),SUMIF($G$6:$BB$6,BN$6&amp;" "&amp;'Input-Allocators'!$B$20,$G19:$BB19))+SUMIF($G$6:$BB$6,BN$6&amp;" "&amp;'Input-Allocators'!$F$18,$G19:$BB19))&lt;Check_Limit,0,1),1)</f>
        <v>0</v>
      </c>
      <c r="BO19" s="44">
        <f ca="1">IFERROR(IF(SUMIF($G$6:$BB$6,BO$6&amp;" Total",$G19:$BB19)-(SUMIF($G$6:$BB$6,BO$6&amp;" "&amp;'Input-Allocators'!$D$18,$G19:$BB19)+IFERROR(SUMIF($G$6:$BB$6,BO$6&amp;" "&amp;'Input-Allocators'!$E$18,$G19:$BB19),SUMIF($G$6:$BB$6,BO$6&amp;" "&amp;'Input-Allocators'!$B$20,$G19:$BB19))+SUMIF($G$6:$BB$6,BO$6&amp;" "&amp;'Input-Allocators'!$F$18,$G19:$BB19))&lt;Check_Limit,0,1),1)</f>
        <v>0</v>
      </c>
    </row>
    <row r="20" spans="1:67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>Functionalization!$D20</f>
        <v>444.58600000000001</v>
      </c>
      <c r="E20" s="14">
        <f t="shared" ca="1" si="0"/>
        <v>0</v>
      </c>
      <c r="F20" s="3" t="str">
        <f>IF($D20=0,"-",IF('Input-Accounts'!$E20&lt;&gt;0,'Input-Accounts'!$E20,'Input-Accounts'!$G20))</f>
        <v>COMMODITY</v>
      </c>
      <c r="G20" s="14">
        <f ca="1">IF(G$5&lt;&gt;"",HLOOKUP(G$5,Functionalization!$G$6:$R$343,ROW($A20)-5,FALSE),IFERROR(INDEX(G$320:G$343,MATCH($F20,$B$320:$B$343,0))/VLOOKUP($F20,$B$320:$BB$343,MATCH(LEFT(TRIM(G$6),FIND("~",SUBSTITUTE(G$6,"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20))*HLOOKUP(LEFT(TRIM(G$6),FIND("~",SUBSTITUTE(G$6," ","~",LEN(TRIM(G$6))-LEN(SUBSTITUTE(TRIM(G$6)," ",""))))-1)&amp;" Total",$B$6:$BB$343,ROW($A20)-5,FALSE))</f>
        <v>444.58600000000001</v>
      </c>
      <c r="H20" s="14">
        <f ca="1">IF(H$5&lt;&gt;"",HLOOKUP(H$5,Functionalization!$G$6:$R$343,ROW($A20)-5,FALSE),IFERROR(INDEX(H$320:H$343,MATCH($F20,$B$320:$B$343,0))/VLOOKUP($F20,$B$320:$BB$343,MATCH(LEFT(TRIM(H$6),FIND("~",SUBSTITUTE(H$6,"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20))*HLOOKUP(LEFT(TRIM(H$6),FIND("~",SUBSTITUTE(H$6," ","~",LEN(TRIM(H$6))-LEN(SUBSTITUTE(TRIM(H$6)," ",""))))-1)&amp;" Total",$B$6:$BB$343,ROW($A20)-5,FALSE))</f>
        <v>0</v>
      </c>
      <c r="I20" s="14">
        <f ca="1">IF(I$5&lt;&gt;"",HLOOKUP(I$5,Functionalization!$G$6:$R$343,ROW($A20)-5,FALSE),IFERROR(INDEX(I$320:I$343,MATCH($F20,$B$320:$B$343,0))/VLOOKUP($F20,$B$320:$BB$343,MATCH(LEFT(TRIM(I$6),FIND("~",SUBSTITUTE(I$6,"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20))*HLOOKUP(LEFT(TRIM(I$6),FIND("~",SUBSTITUTE(I$6," ","~",LEN(TRIM(I$6))-LEN(SUBSTITUTE(TRIM(I$6)," ",""))))-1)&amp;" Total",$B$6:$BB$343,ROW($A20)-5,FALSE))</f>
        <v>444.58600000000001</v>
      </c>
      <c r="J20" s="14">
        <f ca="1">IF(J$5&lt;&gt;"",HLOOKUP(J$5,Functionalization!$G$6:$R$343,ROW($A20)-5,FALSE),IFERROR(INDEX(J$320:J$343,MATCH($F20,$B$320:$B$343,0))/VLOOKUP($F20,$B$320:$BB$343,MATCH(LEFT(TRIM(J$6),FIND("~",SUBSTITUTE(J$6,"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20))*HLOOKUP(LEFT(TRIM(J$6),FIND("~",SUBSTITUTE(J$6," ","~",LEN(TRIM(J$6))-LEN(SUBSTITUTE(TRIM(J$6)," ",""))))-1)&amp;" Total",$B$6:$BB$343,ROW($A20)-5,FALSE))</f>
        <v>0</v>
      </c>
      <c r="K20" s="14">
        <f ca="1">IF(K$5&lt;&gt;"",HLOOKUP(K$5,Functionalization!$G$6:$R$343,ROW($A20)-5,FALSE),IFERROR(INDEX(K$320:K$343,MATCH($F20,$B$320:$B$343,0))/VLOOKUP($F20,$B$320:$BB$343,MATCH(LEFT(TRIM(K$6),FIND("~",SUBSTITUTE(K$6,"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20))*HLOOKUP(LEFT(TRIM(K$6),FIND("~",SUBSTITUTE(K$6," ","~",LEN(TRIM(K$6))-LEN(SUBSTITUTE(TRIM(K$6)," ",""))))-1)&amp;" Total",$B$6:$BB$343,ROW($A20)-5,FALSE))</f>
        <v>0</v>
      </c>
      <c r="L20" s="14">
        <f ca="1">IF(L$5&lt;&gt;"",HLOOKUP(L$5,Functionalization!$G$6:$R$343,ROW($A20)-5,FALSE),IFERROR(INDEX(L$320:L$343,MATCH($F20,$B$320:$B$343,0))/VLOOKUP($F20,$B$320:$BB$343,MATCH(LEFT(TRIM(L$6),FIND("~",SUBSTITUTE(L$6,"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20))*HLOOKUP(LEFT(TRIM(L$6),FIND("~",SUBSTITUTE(L$6," ","~",LEN(TRIM(L$6))-LEN(SUBSTITUTE(TRIM(L$6)," ",""))))-1)&amp;" Total",$B$6:$BB$343,ROW($A20)-5,FALSE))</f>
        <v>0</v>
      </c>
      <c r="M20" s="14">
        <f ca="1">IF(M$5&lt;&gt;"",HLOOKUP(M$5,Functionalization!$G$6:$R$343,ROW($A20)-5,FALSE),IFERROR(INDEX(M$320:M$343,MATCH($F20,$B$320:$B$343,0))/VLOOKUP($F20,$B$320:$BB$343,MATCH(LEFT(TRIM(M$6),FIND("~",SUBSTITUTE(M$6,"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20))*HLOOKUP(LEFT(TRIM(M$6),FIND("~",SUBSTITUTE(M$6," ","~",LEN(TRIM(M$6))-LEN(SUBSTITUTE(TRIM(M$6)," ",""))))-1)&amp;" Total",$B$6:$BB$343,ROW($A20)-5,FALSE))</f>
        <v>0</v>
      </c>
      <c r="N20" s="14">
        <f ca="1">IF(N$5&lt;&gt;"",HLOOKUP(N$5,Functionalization!$G$6:$R$343,ROW($A20)-5,FALSE),IFERROR(INDEX(N$320:N$343,MATCH($F20,$B$320:$B$343,0))/VLOOKUP($F20,$B$320:$BB$343,MATCH(LEFT(TRIM(N$6),FIND("~",SUBSTITUTE(N$6,"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20))*HLOOKUP(LEFT(TRIM(N$6),FIND("~",SUBSTITUTE(N$6," ","~",LEN(TRIM(N$6))-LEN(SUBSTITUTE(TRIM(N$6)," ",""))))-1)&amp;" Total",$B$6:$BB$343,ROW($A20)-5,FALSE))</f>
        <v>0</v>
      </c>
      <c r="O20" s="14">
        <f ca="1">IF(O$5&lt;&gt;"",HLOOKUP(O$5,Functionalization!$G$6:$R$343,ROW($A20)-5,FALSE),IFERROR(INDEX(O$320:O$343,MATCH($F20,$B$320:$B$343,0))/VLOOKUP($F20,$B$320:$BB$343,MATCH(LEFT(TRIM(O$6),FIND("~",SUBSTITUTE(O$6,"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20))*HLOOKUP(LEFT(TRIM(O$6),FIND("~",SUBSTITUTE(O$6," ","~",LEN(TRIM(O$6))-LEN(SUBSTITUTE(TRIM(O$6)," ",""))))-1)&amp;" Total",$B$6:$BB$343,ROW($A20)-5,FALSE))</f>
        <v>0</v>
      </c>
      <c r="P20" s="14">
        <f ca="1">IF(P$5&lt;&gt;"",HLOOKUP(P$5,Functionalization!$G$6:$R$343,ROW($A20)-5,FALSE),IFERROR(INDEX(P$320:P$343,MATCH($F20,$B$320:$B$343,0))/VLOOKUP($F20,$B$320:$BB$343,MATCH(LEFT(TRIM(P$6),FIND("~",SUBSTITUTE(P$6,"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20))*HLOOKUP(LEFT(TRIM(P$6),FIND("~",SUBSTITUTE(P$6," ","~",LEN(TRIM(P$6))-LEN(SUBSTITUTE(TRIM(P$6)," ",""))))-1)&amp;" Total",$B$6:$BB$343,ROW($A20)-5,FALSE))</f>
        <v>0</v>
      </c>
      <c r="Q20" s="14">
        <f ca="1">IF(Q$5&lt;&gt;"",HLOOKUP(Q$5,Functionalization!$G$6:$R$343,ROW($A20)-5,FALSE),IFERROR(INDEX(Q$320:Q$343,MATCH($F20,$B$320:$B$343,0))/VLOOKUP($F20,$B$320:$BB$343,MATCH(LEFT(TRIM(Q$6),FIND("~",SUBSTITUTE(Q$6,"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20))*HLOOKUP(LEFT(TRIM(Q$6),FIND("~",SUBSTITUTE(Q$6," ","~",LEN(TRIM(Q$6))-LEN(SUBSTITUTE(TRIM(Q$6)," ",""))))-1)&amp;" Total",$B$6:$BB$343,ROW($A20)-5,FALSE))</f>
        <v>0</v>
      </c>
      <c r="R20" s="14">
        <f ca="1">IF(R$5&lt;&gt;"",HLOOKUP(R$5,Functionalization!$G$6:$R$343,ROW($A20)-5,FALSE),IFERROR(INDEX(R$320:R$343,MATCH($F20,$B$320:$B$343,0))/VLOOKUP($F20,$B$320:$BB$343,MATCH(LEFT(TRIM(R$6),FIND("~",SUBSTITUTE(R$6,"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20))*HLOOKUP(LEFT(TRIM(R$6),FIND("~",SUBSTITUTE(R$6," ","~",LEN(TRIM(R$6))-LEN(SUBSTITUTE(TRIM(R$6)," ",""))))-1)&amp;" Total",$B$6:$BB$343,ROW($A20)-5,FALSE))</f>
        <v>0</v>
      </c>
      <c r="S20" s="14">
        <f ca="1">IF(S$5&lt;&gt;"",HLOOKUP(S$5,Functionalization!$G$6:$R$343,ROW($A20)-5,FALSE),IFERROR(INDEX(S$320:S$343,MATCH($F20,$B$320:$B$343,0))/VLOOKUP($F20,$B$320:$BB$343,MATCH(LEFT(TRIM(S$6),FIND("~",SUBSTITUTE(S$6,"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20))*HLOOKUP(LEFT(TRIM(S$6),FIND("~",SUBSTITUTE(S$6," ","~",LEN(TRIM(S$6))-LEN(SUBSTITUTE(TRIM(S$6)," ",""))))-1)&amp;" Total",$B$6:$BB$343,ROW($A20)-5,FALSE))</f>
        <v>0</v>
      </c>
      <c r="T20" s="14">
        <f ca="1">IF(T$5&lt;&gt;"",HLOOKUP(T$5,Functionalization!$G$6:$R$343,ROW($A20)-5,FALSE),IFERROR(INDEX(T$320:T$343,MATCH($F20,$B$320:$B$343,0))/VLOOKUP($F20,$B$320:$BB$343,MATCH(LEFT(TRIM(T$6),FIND("~",SUBSTITUTE(T$6,"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20))*HLOOKUP(LEFT(TRIM(T$6),FIND("~",SUBSTITUTE(T$6," ","~",LEN(TRIM(T$6))-LEN(SUBSTITUTE(TRIM(T$6)," ",""))))-1)&amp;" Total",$B$6:$BB$343,ROW($A20)-5,FALSE))</f>
        <v>0</v>
      </c>
      <c r="U20" s="14">
        <f ca="1">IF(U$5&lt;&gt;"",HLOOKUP(U$5,Functionalization!$G$6:$R$343,ROW($A20)-5,FALSE),IFERROR(INDEX(U$320:U$343,MATCH($F20,$B$320:$B$343,0))/VLOOKUP($F20,$B$320:$BB$343,MATCH(LEFT(TRIM(U$6),FIND("~",SUBSTITUTE(U$6,"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20))*HLOOKUP(LEFT(TRIM(U$6),FIND("~",SUBSTITUTE(U$6," ","~",LEN(TRIM(U$6))-LEN(SUBSTITUTE(TRIM(U$6)," ",""))))-1)&amp;" Total",$B$6:$BB$343,ROW($A20)-5,FALSE))</f>
        <v>0</v>
      </c>
      <c r="V20" s="14">
        <f ca="1">IF(V$5&lt;&gt;"",HLOOKUP(V$5,Functionalization!$G$6:$R$343,ROW($A20)-5,FALSE),IFERROR(INDEX(V$320:V$343,MATCH($F20,$B$320:$B$343,0))/VLOOKUP($F20,$B$320:$BB$343,MATCH(LEFT(TRIM(V$6),FIND("~",SUBSTITUTE(V$6,"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20))*HLOOKUP(LEFT(TRIM(V$6),FIND("~",SUBSTITUTE(V$6," ","~",LEN(TRIM(V$6))-LEN(SUBSTITUTE(TRIM(V$6)," ",""))))-1)&amp;" Total",$B$6:$BB$343,ROW($A20)-5,FALSE))</f>
        <v>0</v>
      </c>
      <c r="W20" s="14">
        <f ca="1">IF(W$5&lt;&gt;"",HLOOKUP(W$5,Functionalization!$G$6:$R$343,ROW($A20)-5,FALSE),IFERROR(INDEX(W$320:W$343,MATCH($F20,$B$320:$B$343,0))/VLOOKUP($F20,$B$320:$BB$343,MATCH(LEFT(TRIM(W$6),FIND("~",SUBSTITUTE(W$6,"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20))*HLOOKUP(LEFT(TRIM(W$6),FIND("~",SUBSTITUTE(W$6," ","~",LEN(TRIM(W$6))-LEN(SUBSTITUTE(TRIM(W$6)," ",""))))-1)&amp;" Total",$B$6:$BB$343,ROW($A20)-5,FALSE))</f>
        <v>0</v>
      </c>
      <c r="X20" s="14">
        <f ca="1">IF(X$5&lt;&gt;"",HLOOKUP(X$5,Functionalization!$G$6:$R$343,ROW($A20)-5,FALSE),IFERROR(INDEX(X$320:X$343,MATCH($F20,$B$320:$B$343,0))/VLOOKUP($F20,$B$320:$BB$343,MATCH(LEFT(TRIM(X$6),FIND("~",SUBSTITUTE(X$6,"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20))*HLOOKUP(LEFT(TRIM(X$6),FIND("~",SUBSTITUTE(X$6," ","~",LEN(TRIM(X$6))-LEN(SUBSTITUTE(TRIM(X$6)," ",""))))-1)&amp;" Total",$B$6:$BB$343,ROW($A20)-5,FALSE))</f>
        <v>0</v>
      </c>
      <c r="Y20" s="14">
        <f ca="1">IF(Y$5&lt;&gt;"",HLOOKUP(Y$5,Functionalization!$G$6:$R$343,ROW($A20)-5,FALSE),IFERROR(INDEX(Y$320:Y$343,MATCH($F20,$B$320:$B$343,0))/VLOOKUP($F20,$B$320:$BB$343,MATCH(LEFT(TRIM(Y$6),FIND("~",SUBSTITUTE(Y$6,"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20))*HLOOKUP(LEFT(TRIM(Y$6),FIND("~",SUBSTITUTE(Y$6," ","~",LEN(TRIM(Y$6))-LEN(SUBSTITUTE(TRIM(Y$6)," ",""))))-1)&amp;" Total",$B$6:$BB$343,ROW($A20)-5,FALSE))</f>
        <v>0</v>
      </c>
      <c r="Z20" s="14">
        <f ca="1">IF(Z$5&lt;&gt;"",HLOOKUP(Z$5,Functionalization!$G$6:$R$343,ROW($A20)-5,FALSE),IFERROR(INDEX(Z$320:Z$343,MATCH($F20,$B$320:$B$343,0))/VLOOKUP($F20,$B$320:$BB$343,MATCH(LEFT(TRIM(Z$6),FIND("~",SUBSTITUTE(Z$6,"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20))*HLOOKUP(LEFT(TRIM(Z$6),FIND("~",SUBSTITUTE(Z$6," ","~",LEN(TRIM(Z$6))-LEN(SUBSTITUTE(TRIM(Z$6)," ",""))))-1)&amp;" Total",$B$6:$BB$343,ROW($A20)-5,FALSE))</f>
        <v>0</v>
      </c>
      <c r="AA20" s="14">
        <f ca="1">IF(AA$5&lt;&gt;"",HLOOKUP(AA$5,Functionalization!$G$6:$R$343,ROW($A20)-5,FALSE),IFERROR(INDEX(AA$320:AA$343,MATCH($F20,$B$320:$B$343,0))/VLOOKUP($F20,$B$320:$BB$343,MATCH(LEFT(TRIM(AA$6),FIND("~",SUBSTITUTE(AA$6,"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20))*HLOOKUP(LEFT(TRIM(AA$6),FIND("~",SUBSTITUTE(AA$6," ","~",LEN(TRIM(AA$6))-LEN(SUBSTITUTE(TRIM(AA$6)," ",""))))-1)&amp;" Total",$B$6:$BB$343,ROW($A20)-5,FALSE))</f>
        <v>0</v>
      </c>
      <c r="AB20" s="14">
        <f ca="1">IF(AB$5&lt;&gt;"",HLOOKUP(AB$5,Functionalization!$G$6:$R$343,ROW($A20)-5,FALSE),IFERROR(INDEX(AB$320:AB$343,MATCH($F20,$B$320:$B$343,0))/VLOOKUP($F20,$B$320:$BB$343,MATCH(LEFT(TRIM(AB$6),FIND("~",SUBSTITUTE(AB$6,"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20))*HLOOKUP(LEFT(TRIM(AB$6),FIND("~",SUBSTITUTE(AB$6," ","~",LEN(TRIM(AB$6))-LEN(SUBSTITUTE(TRIM(AB$6)," ",""))))-1)&amp;" Total",$B$6:$BB$343,ROW($A20)-5,FALSE))</f>
        <v>0</v>
      </c>
      <c r="AC20" s="14">
        <f ca="1">IF(AC$5&lt;&gt;"",HLOOKUP(AC$5,Functionalization!$G$6:$R$343,ROW($A20)-5,FALSE),IFERROR(INDEX(AC$320:AC$343,MATCH($F20,$B$320:$B$343,0))/VLOOKUP($F20,$B$320:$BB$343,MATCH(LEFT(TRIM(AC$6),FIND("~",SUBSTITUTE(AC$6,"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20))*HLOOKUP(LEFT(TRIM(AC$6),FIND("~",SUBSTITUTE(AC$6," ","~",LEN(TRIM(AC$6))-LEN(SUBSTITUTE(TRIM(AC$6)," ",""))))-1)&amp;" Total",$B$6:$BB$343,ROW($A20)-5,FALSE))</f>
        <v>0</v>
      </c>
      <c r="AD20" s="14">
        <f ca="1">IF(AD$5&lt;&gt;"",HLOOKUP(AD$5,Functionalization!$G$6:$R$343,ROW($A20)-5,FALSE),IFERROR(INDEX(AD$320:AD$343,MATCH($F20,$B$320:$B$343,0))/VLOOKUP($F20,$B$320:$BB$343,MATCH(LEFT(TRIM(AD$6),FIND("~",SUBSTITUTE(AD$6,"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20))*HLOOKUP(LEFT(TRIM(AD$6),FIND("~",SUBSTITUTE(AD$6," ","~",LEN(TRIM(AD$6))-LEN(SUBSTITUTE(TRIM(AD$6)," ",""))))-1)&amp;" Total",$B$6:$BB$343,ROW($A20)-5,FALSE))</f>
        <v>0</v>
      </c>
      <c r="AE20" s="14">
        <f ca="1">IF(AE$5&lt;&gt;"",HLOOKUP(AE$5,Functionalization!$G$6:$R$343,ROW($A20)-5,FALSE),IFERROR(INDEX(AE$320:AE$343,MATCH($F20,$B$320:$B$343,0))/VLOOKUP($F20,$B$320:$BB$343,MATCH(LEFT(TRIM(AE$6),FIND("~",SUBSTITUTE(AE$6,"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20))*HLOOKUP(LEFT(TRIM(AE$6),FIND("~",SUBSTITUTE(AE$6," ","~",LEN(TRIM(AE$6))-LEN(SUBSTITUTE(TRIM(AE$6)," ",""))))-1)&amp;" Total",$B$6:$BB$343,ROW($A20)-5,FALSE))</f>
        <v>0</v>
      </c>
      <c r="AF20" s="14">
        <f ca="1">IF(AF$5&lt;&gt;"",HLOOKUP(AF$5,Functionalization!$G$6:$R$343,ROW($A20)-5,FALSE),IFERROR(INDEX(AF$320:AF$343,MATCH($F20,$B$320:$B$343,0))/VLOOKUP($F20,$B$320:$BB$343,MATCH(LEFT(TRIM(AF$6),FIND("~",SUBSTITUTE(AF$6,"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20))*HLOOKUP(LEFT(TRIM(AF$6),FIND("~",SUBSTITUTE(AF$6," ","~",LEN(TRIM(AF$6))-LEN(SUBSTITUTE(TRIM(AF$6)," ",""))))-1)&amp;" Total",$B$6:$BB$343,ROW($A20)-5,FALSE))</f>
        <v>0</v>
      </c>
      <c r="AG20" s="14">
        <f ca="1">IF(AG$5&lt;&gt;"",HLOOKUP(AG$5,Functionalization!$G$6:$R$343,ROW($A20)-5,FALSE),IFERROR(INDEX(AG$320:AG$343,MATCH($F20,$B$320:$B$343,0))/VLOOKUP($F20,$B$320:$BB$343,MATCH(LEFT(TRIM(AG$6),FIND("~",SUBSTITUTE(AG$6,"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20))*HLOOKUP(LEFT(TRIM(AG$6),FIND("~",SUBSTITUTE(AG$6," ","~",LEN(TRIM(AG$6))-LEN(SUBSTITUTE(TRIM(AG$6)," ",""))))-1)&amp;" Total",$B$6:$BB$343,ROW($A20)-5,FALSE))</f>
        <v>0</v>
      </c>
      <c r="AH20" s="14">
        <f ca="1">IF(AH$5&lt;&gt;"",HLOOKUP(AH$5,Functionalization!$G$6:$R$343,ROW($A20)-5,FALSE),IFERROR(INDEX(AH$320:AH$343,MATCH($F20,$B$320:$B$343,0))/VLOOKUP($F20,$B$320:$BB$343,MATCH(LEFT(TRIM(AH$6),FIND("~",SUBSTITUTE(AH$6,"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20))*HLOOKUP(LEFT(TRIM(AH$6),FIND("~",SUBSTITUTE(AH$6," ","~",LEN(TRIM(AH$6))-LEN(SUBSTITUTE(TRIM(AH$6)," ",""))))-1)&amp;" Total",$B$6:$BB$343,ROW($A20)-5,FALSE))</f>
        <v>0</v>
      </c>
      <c r="AI20" s="14">
        <f ca="1">IF(AI$5&lt;&gt;"",HLOOKUP(AI$5,Functionalization!$G$6:$R$343,ROW($A20)-5,FALSE),IFERROR(INDEX(AI$320:AI$343,MATCH($F20,$B$320:$B$343,0))/VLOOKUP($F20,$B$320:$BB$343,MATCH(LEFT(TRIM(AI$6),FIND("~",SUBSTITUTE(AI$6,"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20))*HLOOKUP(LEFT(TRIM(AI$6),FIND("~",SUBSTITUTE(AI$6," ","~",LEN(TRIM(AI$6))-LEN(SUBSTITUTE(TRIM(AI$6)," ",""))))-1)&amp;" Total",$B$6:$BB$343,ROW($A20)-5,FALSE))</f>
        <v>0</v>
      </c>
      <c r="AJ20" s="14">
        <f ca="1">IF(AJ$5&lt;&gt;"",HLOOKUP(AJ$5,Functionalization!$G$6:$R$343,ROW($A20)-5,FALSE),IFERROR(INDEX(AJ$320:AJ$343,MATCH($F20,$B$320:$B$343,0))/VLOOKUP($F20,$B$320:$BB$343,MATCH(LEFT(TRIM(AJ$6),FIND("~",SUBSTITUTE(AJ$6,"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20))*HLOOKUP(LEFT(TRIM(AJ$6),FIND("~",SUBSTITUTE(AJ$6," ","~",LEN(TRIM(AJ$6))-LEN(SUBSTITUTE(TRIM(AJ$6)," ",""))))-1)&amp;" Total",$B$6:$BB$343,ROW($A20)-5,FALSE))</f>
        <v>0</v>
      </c>
      <c r="AK20" s="14">
        <f ca="1">IF(AK$5&lt;&gt;"",HLOOKUP(AK$5,Functionalization!$G$6:$R$343,ROW($A20)-5,FALSE),IFERROR(INDEX(AK$320:AK$343,MATCH($F20,$B$320:$B$343,0))/VLOOKUP($F20,$B$320:$BB$343,MATCH(LEFT(TRIM(AK$6),FIND("~",SUBSTITUTE(AK$6,"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20))*HLOOKUP(LEFT(TRIM(AK$6),FIND("~",SUBSTITUTE(AK$6," ","~",LEN(TRIM(AK$6))-LEN(SUBSTITUTE(TRIM(AK$6)," ",""))))-1)&amp;" Total",$B$6:$BB$343,ROW($A20)-5,FALSE))</f>
        <v>0</v>
      </c>
      <c r="AL20" s="14">
        <f ca="1">IF(AL$5&lt;&gt;"",HLOOKUP(AL$5,Functionalization!$G$6:$R$343,ROW($A20)-5,FALSE),IFERROR(INDEX(AL$320:AL$343,MATCH($F20,$B$320:$B$343,0))/VLOOKUP($F20,$B$320:$BB$343,MATCH(LEFT(TRIM(AL$6),FIND("~",SUBSTITUTE(AL$6,"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20))*HLOOKUP(LEFT(TRIM(AL$6),FIND("~",SUBSTITUTE(AL$6," ","~",LEN(TRIM(AL$6))-LEN(SUBSTITUTE(TRIM(AL$6)," ",""))))-1)&amp;" Total",$B$6:$BB$343,ROW($A20)-5,FALSE))</f>
        <v>0</v>
      </c>
      <c r="AM20" s="14">
        <f ca="1">IF(AM$5&lt;&gt;"",HLOOKUP(AM$5,Functionalization!$G$6:$R$343,ROW($A20)-5,FALSE),IFERROR(INDEX(AM$320:AM$343,MATCH($F20,$B$320:$B$343,0))/VLOOKUP($F20,$B$320:$BB$343,MATCH(LEFT(TRIM(AM$6),FIND("~",SUBSTITUTE(AM$6,"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20))*HLOOKUP(LEFT(TRIM(AM$6),FIND("~",SUBSTITUTE(AM$6," ","~",LEN(TRIM(AM$6))-LEN(SUBSTITUTE(TRIM(AM$6)," ",""))))-1)&amp;" Total",$B$6:$BB$343,ROW($A20)-5,FALSE))</f>
        <v>0</v>
      </c>
      <c r="AN20" s="14">
        <f ca="1">IF(AN$5&lt;&gt;"",HLOOKUP(AN$5,Functionalization!$G$6:$R$343,ROW($A20)-5,FALSE),IFERROR(INDEX(AN$320:AN$343,MATCH($F20,$B$320:$B$343,0))/VLOOKUP($F20,$B$320:$BB$343,MATCH(LEFT(TRIM(AN$6),FIND("~",SUBSTITUTE(AN$6,"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20))*HLOOKUP(LEFT(TRIM(AN$6),FIND("~",SUBSTITUTE(AN$6," ","~",LEN(TRIM(AN$6))-LEN(SUBSTITUTE(TRIM(AN$6)," ",""))))-1)&amp;" Total",$B$6:$BB$343,ROW($A20)-5,FALSE))</f>
        <v>0</v>
      </c>
      <c r="AO20" s="14">
        <f ca="1">IF(AO$5&lt;&gt;"",HLOOKUP(AO$5,Functionalization!$G$6:$R$343,ROW($A20)-5,FALSE),IFERROR(INDEX(AO$320:AO$343,MATCH($F20,$B$320:$B$343,0))/VLOOKUP($F20,$B$320:$BB$343,MATCH(LEFT(TRIM(AO$6),FIND("~",SUBSTITUTE(AO$6,"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20))*HLOOKUP(LEFT(TRIM(AO$6),FIND("~",SUBSTITUTE(AO$6," ","~",LEN(TRIM(AO$6))-LEN(SUBSTITUTE(TRIM(AO$6)," ",""))))-1)&amp;" Total",$B$6:$BB$343,ROW($A20)-5,FALSE))</f>
        <v>0</v>
      </c>
      <c r="AP20" s="14">
        <f ca="1">IF(AP$5&lt;&gt;"",HLOOKUP(AP$5,Functionalization!$G$6:$R$343,ROW($A20)-5,FALSE),IFERROR(INDEX(AP$320:AP$343,MATCH($F20,$B$320:$B$343,0))/VLOOKUP($F20,$B$320:$BB$343,MATCH(LEFT(TRIM(AP$6),FIND("~",SUBSTITUTE(AP$6,"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20))*HLOOKUP(LEFT(TRIM(AP$6),FIND("~",SUBSTITUTE(AP$6," ","~",LEN(TRIM(AP$6))-LEN(SUBSTITUTE(TRIM(AP$6)," ",""))))-1)&amp;" Total",$B$6:$BB$343,ROW($A20)-5,FALSE))</f>
        <v>0</v>
      </c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D20" s="44">
        <f ca="1">IFERROR(IF(SUMIF($G$6:$BB$6,BD$6&amp;" Total",$G20:$BB20)-(SUMIF($G$6:$BB$6,BD$6&amp;" "&amp;'Input-Allocators'!$D$18,$G20:$BB20)+IFERROR(SUMIF($G$6:$BB$6,BD$6&amp;" "&amp;'Input-Allocators'!$E$18,$G20:$BB20),SUMIF($G$6:$BB$6,BD$6&amp;" "&amp;'Input-Allocators'!$B$20,$G20:$BB20))+SUMIF($G$6:$BB$6,BD$6&amp;" "&amp;'Input-Allocators'!$F$18,$G20:$BB20))&lt;Check_Limit,0,1),1)</f>
        <v>0</v>
      </c>
      <c r="BE20" s="44">
        <f ca="1">IFERROR(IF(SUMIF($G$6:$BB$6,BE$6&amp;" Total",$G20:$BB20)-(SUMIF($G$6:$BB$6,BE$6&amp;" "&amp;'Input-Allocators'!$D$18,$G20:$BB20)+IFERROR(SUMIF($G$6:$BB$6,BE$6&amp;" "&amp;'Input-Allocators'!$E$18,$G20:$BB20),SUMIF($G$6:$BB$6,BE$6&amp;" "&amp;'Input-Allocators'!$B$20,$G20:$BB20))+SUMIF($G$6:$BB$6,BE$6&amp;" "&amp;'Input-Allocators'!$F$18,$G20:$BB20))&lt;Check_Limit,0,1),1)</f>
        <v>0</v>
      </c>
      <c r="BF20" s="44">
        <f ca="1">IFERROR(IF(SUMIF($G$6:$BB$6,BF$6&amp;" Total",$G20:$BB20)-(SUMIF($G$6:$BB$6,BF$6&amp;" "&amp;'Input-Allocators'!$D$18,$G20:$BB20)+IFERROR(SUMIF($G$6:$BB$6,BF$6&amp;" "&amp;'Input-Allocators'!$E$18,$G20:$BB20),SUMIF($G$6:$BB$6,BF$6&amp;" "&amp;'Input-Allocators'!$B$20,$G20:$BB20))+SUMIF($G$6:$BB$6,BF$6&amp;" "&amp;'Input-Allocators'!$F$18,$G20:$BB20))&lt;Check_Limit,0,1),1)</f>
        <v>0</v>
      </c>
      <c r="BG20" s="44">
        <f ca="1">IFERROR(IF(SUMIF($G$6:$BB$6,BG$6&amp;" Total",$G20:$BB20)-(SUMIF($G$6:$BB$6,BG$6&amp;" "&amp;'Input-Allocators'!$D$18,$G20:$BB20)+IFERROR(SUMIF($G$6:$BB$6,BG$6&amp;" "&amp;'Input-Allocators'!$E$18,$G20:$BB20),SUMIF($G$6:$BB$6,BG$6&amp;" "&amp;'Input-Allocators'!$B$20,$G20:$BB20))+SUMIF($G$6:$BB$6,BG$6&amp;" "&amp;'Input-Allocators'!$F$18,$G20:$BB20))&lt;Check_Limit,0,1),1)</f>
        <v>0</v>
      </c>
      <c r="BH20" s="44">
        <f ca="1">IFERROR(IF(SUMIF($G$6:$BB$6,BH$6&amp;" Total",$G20:$BB20)-(SUMIF($G$6:$BB$6,BH$6&amp;" "&amp;'Input-Allocators'!$D$18,$G20:$BB20)+IFERROR(SUMIF($G$6:$BB$6,BH$6&amp;" "&amp;'Input-Allocators'!$E$18,$G20:$BB20),SUMIF($G$6:$BB$6,BH$6&amp;" "&amp;'Input-Allocators'!$B$20,$G20:$BB20))+SUMIF($G$6:$BB$6,BH$6&amp;" "&amp;'Input-Allocators'!$F$18,$G20:$BB20))&lt;Check_Limit,0,1),1)</f>
        <v>0</v>
      </c>
      <c r="BI20" s="44">
        <f ca="1">IFERROR(IF(SUMIF($G$6:$BB$6,BI$6&amp;" Total",$G20:$BB20)-(SUMIF($G$6:$BB$6,BI$6&amp;" "&amp;'Input-Allocators'!$D$18,$G20:$BB20)+IFERROR(SUMIF($G$6:$BB$6,BI$6&amp;" "&amp;'Input-Allocators'!$E$18,$G20:$BB20),SUMIF($G$6:$BB$6,BI$6&amp;" "&amp;'Input-Allocators'!$B$20,$G20:$BB20))+SUMIF($G$6:$BB$6,BI$6&amp;" "&amp;'Input-Allocators'!$F$18,$G20:$BB20))&lt;Check_Limit,0,1),1)</f>
        <v>0</v>
      </c>
      <c r="BJ20" s="44">
        <f ca="1">IFERROR(IF(SUMIF($G$6:$BB$6,BJ$6&amp;" Total",$G20:$BB20)-(SUMIF($G$6:$BB$6,BJ$6&amp;" "&amp;'Input-Allocators'!$D$18,$G20:$BB20)+IFERROR(SUMIF($G$6:$BB$6,BJ$6&amp;" "&amp;'Input-Allocators'!$E$18,$G20:$BB20),SUMIF($G$6:$BB$6,BJ$6&amp;" "&amp;'Input-Allocators'!$B$20,$G20:$BB20))+SUMIF($G$6:$BB$6,BJ$6&amp;" "&amp;'Input-Allocators'!$F$18,$G20:$BB20))&lt;Check_Limit,0,1),1)</f>
        <v>0</v>
      </c>
      <c r="BK20" s="44">
        <f ca="1">IFERROR(IF(SUMIF($G$6:$BB$6,BK$6&amp;" Total",$G20:$BB20)-(SUMIF($G$6:$BB$6,BK$6&amp;" "&amp;'Input-Allocators'!$D$18,$G20:$BB20)+IFERROR(SUMIF($G$6:$BB$6,BK$6&amp;" "&amp;'Input-Allocators'!$E$18,$G20:$BB20),SUMIF($G$6:$BB$6,BK$6&amp;" "&amp;'Input-Allocators'!$B$20,$G20:$BB20))+SUMIF($G$6:$BB$6,BK$6&amp;" "&amp;'Input-Allocators'!$F$18,$G20:$BB20))&lt;Check_Limit,0,1),1)</f>
        <v>0</v>
      </c>
      <c r="BL20" s="44">
        <f ca="1">IFERROR(IF(SUMIF($G$6:$BB$6,BL$6&amp;" Total",$G20:$BB20)-(SUMIF($G$6:$BB$6,BL$6&amp;" "&amp;'Input-Allocators'!$D$18,$G20:$BB20)+IFERROR(SUMIF($G$6:$BB$6,BL$6&amp;" "&amp;'Input-Allocators'!$E$18,$G20:$BB20),SUMIF($G$6:$BB$6,BL$6&amp;" "&amp;'Input-Allocators'!$B$20,$G20:$BB20))+SUMIF($G$6:$BB$6,BL$6&amp;" "&amp;'Input-Allocators'!$F$18,$G20:$BB20))&lt;Check_Limit,0,1),1)</f>
        <v>0</v>
      </c>
      <c r="BM20" s="44">
        <f ca="1">IFERROR(IF(SUMIF($G$6:$BB$6,BM$6&amp;" Total",$G20:$BB20)-(SUMIF($G$6:$BB$6,BM$6&amp;" "&amp;'Input-Allocators'!$D$18,$G20:$BB20)+IFERROR(SUMIF($G$6:$BB$6,BM$6&amp;" "&amp;'Input-Allocators'!$E$18,$G20:$BB20),SUMIF($G$6:$BB$6,BM$6&amp;" "&amp;'Input-Allocators'!$B$20,$G20:$BB20))+SUMIF($G$6:$BB$6,BM$6&amp;" "&amp;'Input-Allocators'!$F$18,$G20:$BB20))&lt;Check_Limit,0,1),1)</f>
        <v>0</v>
      </c>
      <c r="BN20" s="44">
        <f ca="1">IFERROR(IF(SUMIF($G$6:$BB$6,BN$6&amp;" Total",$G20:$BB20)-(SUMIF($G$6:$BB$6,BN$6&amp;" "&amp;'Input-Allocators'!$D$18,$G20:$BB20)+IFERROR(SUMIF($G$6:$BB$6,BN$6&amp;" "&amp;'Input-Allocators'!$E$18,$G20:$BB20),SUMIF($G$6:$BB$6,BN$6&amp;" "&amp;'Input-Allocators'!$B$20,$G20:$BB20))+SUMIF($G$6:$BB$6,BN$6&amp;" "&amp;'Input-Allocators'!$F$18,$G20:$BB20))&lt;Check_Limit,0,1),1)</f>
        <v>0</v>
      </c>
      <c r="BO20" s="44">
        <f ca="1">IFERROR(IF(SUMIF($G$6:$BB$6,BO$6&amp;" Total",$G20:$BB20)-(SUMIF($G$6:$BB$6,BO$6&amp;" "&amp;'Input-Allocators'!$D$18,$G20:$BB20)+IFERROR(SUMIF($G$6:$BB$6,BO$6&amp;" "&amp;'Input-Allocators'!$E$18,$G20:$BB20),SUMIF($G$6:$BB$6,BO$6&amp;" "&amp;'Input-Allocators'!$B$20,$G20:$BB20))+SUMIF($G$6:$BB$6,BO$6&amp;" "&amp;'Input-Allocators'!$F$18,$G20:$BB20))&lt;Check_Limit,0,1),1)</f>
        <v>0</v>
      </c>
    </row>
    <row r="21" spans="1:67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>Functionalization!$D21</f>
        <v>3296.6979999999999</v>
      </c>
      <c r="E21" s="14">
        <f t="shared" ca="1" si="0"/>
        <v>0</v>
      </c>
      <c r="F21" s="3" t="str">
        <f>IF($D21=0,"-",IF('Input-Accounts'!$E21&lt;&gt;0,'Input-Accounts'!$E21,'Input-Accounts'!$G21))</f>
        <v>COMMODITY</v>
      </c>
      <c r="G21" s="14">
        <f ca="1">IF(G$5&lt;&gt;"",HLOOKUP(G$5,Functionalization!$G$6:$R$343,ROW($A21)-5,FALSE),IFERROR(INDEX(G$320:G$343,MATCH($F21,$B$320:$B$343,0))/VLOOKUP($F21,$B$320:$BB$343,MATCH(LEFT(TRIM(G$6),FIND("~",SUBSTITUTE(G$6,"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21))*HLOOKUP(LEFT(TRIM(G$6),FIND("~",SUBSTITUTE(G$6," ","~",LEN(TRIM(G$6))-LEN(SUBSTITUTE(TRIM(G$6)," ",""))))-1)&amp;" Total",$B$6:$BB$343,ROW($A21)-5,FALSE))</f>
        <v>3296.6979999999999</v>
      </c>
      <c r="H21" s="14">
        <f ca="1">IF(H$5&lt;&gt;"",HLOOKUP(H$5,Functionalization!$G$6:$R$343,ROW($A21)-5,FALSE),IFERROR(INDEX(H$320:H$343,MATCH($F21,$B$320:$B$343,0))/VLOOKUP($F21,$B$320:$BB$343,MATCH(LEFT(TRIM(H$6),FIND("~",SUBSTITUTE(H$6,"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21))*HLOOKUP(LEFT(TRIM(H$6),FIND("~",SUBSTITUTE(H$6," ","~",LEN(TRIM(H$6))-LEN(SUBSTITUTE(TRIM(H$6)," ",""))))-1)&amp;" Total",$B$6:$BB$343,ROW($A21)-5,FALSE))</f>
        <v>0</v>
      </c>
      <c r="I21" s="14">
        <f ca="1">IF(I$5&lt;&gt;"",HLOOKUP(I$5,Functionalization!$G$6:$R$343,ROW($A21)-5,FALSE),IFERROR(INDEX(I$320:I$343,MATCH($F21,$B$320:$B$343,0))/VLOOKUP($F21,$B$320:$BB$343,MATCH(LEFT(TRIM(I$6),FIND("~",SUBSTITUTE(I$6,"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21))*HLOOKUP(LEFT(TRIM(I$6),FIND("~",SUBSTITUTE(I$6," ","~",LEN(TRIM(I$6))-LEN(SUBSTITUTE(TRIM(I$6)," ",""))))-1)&amp;" Total",$B$6:$BB$343,ROW($A21)-5,FALSE))</f>
        <v>3296.6979999999999</v>
      </c>
      <c r="J21" s="14">
        <f ca="1">IF(J$5&lt;&gt;"",HLOOKUP(J$5,Functionalization!$G$6:$R$343,ROW($A21)-5,FALSE),IFERROR(INDEX(J$320:J$343,MATCH($F21,$B$320:$B$343,0))/VLOOKUP($F21,$B$320:$BB$343,MATCH(LEFT(TRIM(J$6),FIND("~",SUBSTITUTE(J$6,"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21))*HLOOKUP(LEFT(TRIM(J$6),FIND("~",SUBSTITUTE(J$6," ","~",LEN(TRIM(J$6))-LEN(SUBSTITUTE(TRIM(J$6)," ",""))))-1)&amp;" Total",$B$6:$BB$343,ROW($A21)-5,FALSE))</f>
        <v>0</v>
      </c>
      <c r="K21" s="14">
        <f ca="1">IF(K$5&lt;&gt;"",HLOOKUP(K$5,Functionalization!$G$6:$R$343,ROW($A21)-5,FALSE),IFERROR(INDEX(K$320:K$343,MATCH($F21,$B$320:$B$343,0))/VLOOKUP($F21,$B$320:$BB$343,MATCH(LEFT(TRIM(K$6),FIND("~",SUBSTITUTE(K$6,"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21))*HLOOKUP(LEFT(TRIM(K$6),FIND("~",SUBSTITUTE(K$6," ","~",LEN(TRIM(K$6))-LEN(SUBSTITUTE(TRIM(K$6)," ",""))))-1)&amp;" Total",$B$6:$BB$343,ROW($A21)-5,FALSE))</f>
        <v>0</v>
      </c>
      <c r="L21" s="14">
        <f ca="1">IF(L$5&lt;&gt;"",HLOOKUP(L$5,Functionalization!$G$6:$R$343,ROW($A21)-5,FALSE),IFERROR(INDEX(L$320:L$343,MATCH($F21,$B$320:$B$343,0))/VLOOKUP($F21,$B$320:$BB$343,MATCH(LEFT(TRIM(L$6),FIND("~",SUBSTITUTE(L$6,"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21))*HLOOKUP(LEFT(TRIM(L$6),FIND("~",SUBSTITUTE(L$6," ","~",LEN(TRIM(L$6))-LEN(SUBSTITUTE(TRIM(L$6)," ",""))))-1)&amp;" Total",$B$6:$BB$343,ROW($A21)-5,FALSE))</f>
        <v>0</v>
      </c>
      <c r="M21" s="14">
        <f ca="1">IF(M$5&lt;&gt;"",HLOOKUP(M$5,Functionalization!$G$6:$R$343,ROW($A21)-5,FALSE),IFERROR(INDEX(M$320:M$343,MATCH($F21,$B$320:$B$343,0))/VLOOKUP($F21,$B$320:$BB$343,MATCH(LEFT(TRIM(M$6),FIND("~",SUBSTITUTE(M$6,"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21))*HLOOKUP(LEFT(TRIM(M$6),FIND("~",SUBSTITUTE(M$6," ","~",LEN(TRIM(M$6))-LEN(SUBSTITUTE(TRIM(M$6)," ",""))))-1)&amp;" Total",$B$6:$BB$343,ROW($A21)-5,FALSE))</f>
        <v>0</v>
      </c>
      <c r="N21" s="14">
        <f ca="1">IF(N$5&lt;&gt;"",HLOOKUP(N$5,Functionalization!$G$6:$R$343,ROW($A21)-5,FALSE),IFERROR(INDEX(N$320:N$343,MATCH($F21,$B$320:$B$343,0))/VLOOKUP($F21,$B$320:$BB$343,MATCH(LEFT(TRIM(N$6),FIND("~",SUBSTITUTE(N$6,"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21))*HLOOKUP(LEFT(TRIM(N$6),FIND("~",SUBSTITUTE(N$6," ","~",LEN(TRIM(N$6))-LEN(SUBSTITUTE(TRIM(N$6)," ",""))))-1)&amp;" Total",$B$6:$BB$343,ROW($A21)-5,FALSE))</f>
        <v>0</v>
      </c>
      <c r="O21" s="14">
        <f ca="1">IF(O$5&lt;&gt;"",HLOOKUP(O$5,Functionalization!$G$6:$R$343,ROW($A21)-5,FALSE),IFERROR(INDEX(O$320:O$343,MATCH($F21,$B$320:$B$343,0))/VLOOKUP($F21,$B$320:$BB$343,MATCH(LEFT(TRIM(O$6),FIND("~",SUBSTITUTE(O$6,"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21))*HLOOKUP(LEFT(TRIM(O$6),FIND("~",SUBSTITUTE(O$6," ","~",LEN(TRIM(O$6))-LEN(SUBSTITUTE(TRIM(O$6)," ",""))))-1)&amp;" Total",$B$6:$BB$343,ROW($A21)-5,FALSE))</f>
        <v>0</v>
      </c>
      <c r="P21" s="14">
        <f ca="1">IF(P$5&lt;&gt;"",HLOOKUP(P$5,Functionalization!$G$6:$R$343,ROW($A21)-5,FALSE),IFERROR(INDEX(P$320:P$343,MATCH($F21,$B$320:$B$343,0))/VLOOKUP($F21,$B$320:$BB$343,MATCH(LEFT(TRIM(P$6),FIND("~",SUBSTITUTE(P$6,"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21))*HLOOKUP(LEFT(TRIM(P$6),FIND("~",SUBSTITUTE(P$6," ","~",LEN(TRIM(P$6))-LEN(SUBSTITUTE(TRIM(P$6)," ",""))))-1)&amp;" Total",$B$6:$BB$343,ROW($A21)-5,FALSE))</f>
        <v>0</v>
      </c>
      <c r="Q21" s="14">
        <f ca="1">IF(Q$5&lt;&gt;"",HLOOKUP(Q$5,Functionalization!$G$6:$R$343,ROW($A21)-5,FALSE),IFERROR(INDEX(Q$320:Q$343,MATCH($F21,$B$320:$B$343,0))/VLOOKUP($F21,$B$320:$BB$343,MATCH(LEFT(TRIM(Q$6),FIND("~",SUBSTITUTE(Q$6,"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21))*HLOOKUP(LEFT(TRIM(Q$6),FIND("~",SUBSTITUTE(Q$6," ","~",LEN(TRIM(Q$6))-LEN(SUBSTITUTE(TRIM(Q$6)," ",""))))-1)&amp;" Total",$B$6:$BB$343,ROW($A21)-5,FALSE))</f>
        <v>0</v>
      </c>
      <c r="R21" s="14">
        <f ca="1">IF(R$5&lt;&gt;"",HLOOKUP(R$5,Functionalization!$G$6:$R$343,ROW($A21)-5,FALSE),IFERROR(INDEX(R$320:R$343,MATCH($F21,$B$320:$B$343,0))/VLOOKUP($F21,$B$320:$BB$343,MATCH(LEFT(TRIM(R$6),FIND("~",SUBSTITUTE(R$6,"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21))*HLOOKUP(LEFT(TRIM(R$6),FIND("~",SUBSTITUTE(R$6," ","~",LEN(TRIM(R$6))-LEN(SUBSTITUTE(TRIM(R$6)," ",""))))-1)&amp;" Total",$B$6:$BB$343,ROW($A21)-5,FALSE))</f>
        <v>0</v>
      </c>
      <c r="S21" s="14">
        <f ca="1">IF(S$5&lt;&gt;"",HLOOKUP(S$5,Functionalization!$G$6:$R$343,ROW($A21)-5,FALSE),IFERROR(INDEX(S$320:S$343,MATCH($F21,$B$320:$B$343,0))/VLOOKUP($F21,$B$320:$BB$343,MATCH(LEFT(TRIM(S$6),FIND("~",SUBSTITUTE(S$6,"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21))*HLOOKUP(LEFT(TRIM(S$6),FIND("~",SUBSTITUTE(S$6," ","~",LEN(TRIM(S$6))-LEN(SUBSTITUTE(TRIM(S$6)," ",""))))-1)&amp;" Total",$B$6:$BB$343,ROW($A21)-5,FALSE))</f>
        <v>0</v>
      </c>
      <c r="T21" s="14">
        <f ca="1">IF(T$5&lt;&gt;"",HLOOKUP(T$5,Functionalization!$G$6:$R$343,ROW($A21)-5,FALSE),IFERROR(INDEX(T$320:T$343,MATCH($F21,$B$320:$B$343,0))/VLOOKUP($F21,$B$320:$BB$343,MATCH(LEFT(TRIM(T$6),FIND("~",SUBSTITUTE(T$6,"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21))*HLOOKUP(LEFT(TRIM(T$6),FIND("~",SUBSTITUTE(T$6," ","~",LEN(TRIM(T$6))-LEN(SUBSTITUTE(TRIM(T$6)," ",""))))-1)&amp;" Total",$B$6:$BB$343,ROW($A21)-5,FALSE))</f>
        <v>0</v>
      </c>
      <c r="U21" s="14">
        <f ca="1">IF(U$5&lt;&gt;"",HLOOKUP(U$5,Functionalization!$G$6:$R$343,ROW($A21)-5,FALSE),IFERROR(INDEX(U$320:U$343,MATCH($F21,$B$320:$B$343,0))/VLOOKUP($F21,$B$320:$BB$343,MATCH(LEFT(TRIM(U$6),FIND("~",SUBSTITUTE(U$6,"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21))*HLOOKUP(LEFT(TRIM(U$6),FIND("~",SUBSTITUTE(U$6," ","~",LEN(TRIM(U$6))-LEN(SUBSTITUTE(TRIM(U$6)," ",""))))-1)&amp;" Total",$B$6:$BB$343,ROW($A21)-5,FALSE))</f>
        <v>0</v>
      </c>
      <c r="V21" s="14">
        <f ca="1">IF(V$5&lt;&gt;"",HLOOKUP(V$5,Functionalization!$G$6:$R$343,ROW($A21)-5,FALSE),IFERROR(INDEX(V$320:V$343,MATCH($F21,$B$320:$B$343,0))/VLOOKUP($F21,$B$320:$BB$343,MATCH(LEFT(TRIM(V$6),FIND("~",SUBSTITUTE(V$6,"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21))*HLOOKUP(LEFT(TRIM(V$6),FIND("~",SUBSTITUTE(V$6," ","~",LEN(TRIM(V$6))-LEN(SUBSTITUTE(TRIM(V$6)," ",""))))-1)&amp;" Total",$B$6:$BB$343,ROW($A21)-5,FALSE))</f>
        <v>0</v>
      </c>
      <c r="W21" s="14">
        <f ca="1">IF(W$5&lt;&gt;"",HLOOKUP(W$5,Functionalization!$G$6:$R$343,ROW($A21)-5,FALSE),IFERROR(INDEX(W$320:W$343,MATCH($F21,$B$320:$B$343,0))/VLOOKUP($F21,$B$320:$BB$343,MATCH(LEFT(TRIM(W$6),FIND("~",SUBSTITUTE(W$6,"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21))*HLOOKUP(LEFT(TRIM(W$6),FIND("~",SUBSTITUTE(W$6," ","~",LEN(TRIM(W$6))-LEN(SUBSTITUTE(TRIM(W$6)," ",""))))-1)&amp;" Total",$B$6:$BB$343,ROW($A21)-5,FALSE))</f>
        <v>0</v>
      </c>
      <c r="X21" s="14">
        <f ca="1">IF(X$5&lt;&gt;"",HLOOKUP(X$5,Functionalization!$G$6:$R$343,ROW($A21)-5,FALSE),IFERROR(INDEX(X$320:X$343,MATCH($F21,$B$320:$B$343,0))/VLOOKUP($F21,$B$320:$BB$343,MATCH(LEFT(TRIM(X$6),FIND("~",SUBSTITUTE(X$6,"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21))*HLOOKUP(LEFT(TRIM(X$6),FIND("~",SUBSTITUTE(X$6," ","~",LEN(TRIM(X$6))-LEN(SUBSTITUTE(TRIM(X$6)," ",""))))-1)&amp;" Total",$B$6:$BB$343,ROW($A21)-5,FALSE))</f>
        <v>0</v>
      </c>
      <c r="Y21" s="14">
        <f ca="1">IF(Y$5&lt;&gt;"",HLOOKUP(Y$5,Functionalization!$G$6:$R$343,ROW($A21)-5,FALSE),IFERROR(INDEX(Y$320:Y$343,MATCH($F21,$B$320:$B$343,0))/VLOOKUP($F21,$B$320:$BB$343,MATCH(LEFT(TRIM(Y$6),FIND("~",SUBSTITUTE(Y$6,"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21))*HLOOKUP(LEFT(TRIM(Y$6),FIND("~",SUBSTITUTE(Y$6," ","~",LEN(TRIM(Y$6))-LEN(SUBSTITUTE(TRIM(Y$6)," ",""))))-1)&amp;" Total",$B$6:$BB$343,ROW($A21)-5,FALSE))</f>
        <v>0</v>
      </c>
      <c r="Z21" s="14">
        <f ca="1">IF(Z$5&lt;&gt;"",HLOOKUP(Z$5,Functionalization!$G$6:$R$343,ROW($A21)-5,FALSE),IFERROR(INDEX(Z$320:Z$343,MATCH($F21,$B$320:$B$343,0))/VLOOKUP($F21,$B$320:$BB$343,MATCH(LEFT(TRIM(Z$6),FIND("~",SUBSTITUTE(Z$6,"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21))*HLOOKUP(LEFT(TRIM(Z$6),FIND("~",SUBSTITUTE(Z$6," ","~",LEN(TRIM(Z$6))-LEN(SUBSTITUTE(TRIM(Z$6)," ",""))))-1)&amp;" Total",$B$6:$BB$343,ROW($A21)-5,FALSE))</f>
        <v>0</v>
      </c>
      <c r="AA21" s="14">
        <f ca="1">IF(AA$5&lt;&gt;"",HLOOKUP(AA$5,Functionalization!$G$6:$R$343,ROW($A21)-5,FALSE),IFERROR(INDEX(AA$320:AA$343,MATCH($F21,$B$320:$B$343,0))/VLOOKUP($F21,$B$320:$BB$343,MATCH(LEFT(TRIM(AA$6),FIND("~",SUBSTITUTE(AA$6,"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21))*HLOOKUP(LEFT(TRIM(AA$6),FIND("~",SUBSTITUTE(AA$6," ","~",LEN(TRIM(AA$6))-LEN(SUBSTITUTE(TRIM(AA$6)," ",""))))-1)&amp;" Total",$B$6:$BB$343,ROW($A21)-5,FALSE))</f>
        <v>0</v>
      </c>
      <c r="AB21" s="14">
        <f ca="1">IF(AB$5&lt;&gt;"",HLOOKUP(AB$5,Functionalization!$G$6:$R$343,ROW($A21)-5,FALSE),IFERROR(INDEX(AB$320:AB$343,MATCH($F21,$B$320:$B$343,0))/VLOOKUP($F21,$B$320:$BB$343,MATCH(LEFT(TRIM(AB$6),FIND("~",SUBSTITUTE(AB$6,"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21))*HLOOKUP(LEFT(TRIM(AB$6),FIND("~",SUBSTITUTE(AB$6," ","~",LEN(TRIM(AB$6))-LEN(SUBSTITUTE(TRIM(AB$6)," ",""))))-1)&amp;" Total",$B$6:$BB$343,ROW($A21)-5,FALSE))</f>
        <v>0</v>
      </c>
      <c r="AC21" s="14">
        <f ca="1">IF(AC$5&lt;&gt;"",HLOOKUP(AC$5,Functionalization!$G$6:$R$343,ROW($A21)-5,FALSE),IFERROR(INDEX(AC$320:AC$343,MATCH($F21,$B$320:$B$343,0))/VLOOKUP($F21,$B$320:$BB$343,MATCH(LEFT(TRIM(AC$6),FIND("~",SUBSTITUTE(AC$6,"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21))*HLOOKUP(LEFT(TRIM(AC$6),FIND("~",SUBSTITUTE(AC$6," ","~",LEN(TRIM(AC$6))-LEN(SUBSTITUTE(TRIM(AC$6)," ",""))))-1)&amp;" Total",$B$6:$BB$343,ROW($A21)-5,FALSE))</f>
        <v>0</v>
      </c>
      <c r="AD21" s="14">
        <f ca="1">IF(AD$5&lt;&gt;"",HLOOKUP(AD$5,Functionalization!$G$6:$R$343,ROW($A21)-5,FALSE),IFERROR(INDEX(AD$320:AD$343,MATCH($F21,$B$320:$B$343,0))/VLOOKUP($F21,$B$320:$BB$343,MATCH(LEFT(TRIM(AD$6),FIND("~",SUBSTITUTE(AD$6,"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21))*HLOOKUP(LEFT(TRIM(AD$6),FIND("~",SUBSTITUTE(AD$6," ","~",LEN(TRIM(AD$6))-LEN(SUBSTITUTE(TRIM(AD$6)," ",""))))-1)&amp;" Total",$B$6:$BB$343,ROW($A21)-5,FALSE))</f>
        <v>0</v>
      </c>
      <c r="AE21" s="14">
        <f ca="1">IF(AE$5&lt;&gt;"",HLOOKUP(AE$5,Functionalization!$G$6:$R$343,ROW($A21)-5,FALSE),IFERROR(INDEX(AE$320:AE$343,MATCH($F21,$B$320:$B$343,0))/VLOOKUP($F21,$B$320:$BB$343,MATCH(LEFT(TRIM(AE$6),FIND("~",SUBSTITUTE(AE$6,"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21))*HLOOKUP(LEFT(TRIM(AE$6),FIND("~",SUBSTITUTE(AE$6," ","~",LEN(TRIM(AE$6))-LEN(SUBSTITUTE(TRIM(AE$6)," ",""))))-1)&amp;" Total",$B$6:$BB$343,ROW($A21)-5,FALSE))</f>
        <v>0</v>
      </c>
      <c r="AF21" s="14">
        <f ca="1">IF(AF$5&lt;&gt;"",HLOOKUP(AF$5,Functionalization!$G$6:$R$343,ROW($A21)-5,FALSE),IFERROR(INDEX(AF$320:AF$343,MATCH($F21,$B$320:$B$343,0))/VLOOKUP($F21,$B$320:$BB$343,MATCH(LEFT(TRIM(AF$6),FIND("~",SUBSTITUTE(AF$6,"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21))*HLOOKUP(LEFT(TRIM(AF$6),FIND("~",SUBSTITUTE(AF$6," ","~",LEN(TRIM(AF$6))-LEN(SUBSTITUTE(TRIM(AF$6)," ",""))))-1)&amp;" Total",$B$6:$BB$343,ROW($A21)-5,FALSE))</f>
        <v>0</v>
      </c>
      <c r="AG21" s="14">
        <f ca="1">IF(AG$5&lt;&gt;"",HLOOKUP(AG$5,Functionalization!$G$6:$R$343,ROW($A21)-5,FALSE),IFERROR(INDEX(AG$320:AG$343,MATCH($F21,$B$320:$B$343,0))/VLOOKUP($F21,$B$320:$BB$343,MATCH(LEFT(TRIM(AG$6),FIND("~",SUBSTITUTE(AG$6,"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21))*HLOOKUP(LEFT(TRIM(AG$6),FIND("~",SUBSTITUTE(AG$6," ","~",LEN(TRIM(AG$6))-LEN(SUBSTITUTE(TRIM(AG$6)," ",""))))-1)&amp;" Total",$B$6:$BB$343,ROW($A21)-5,FALSE))</f>
        <v>0</v>
      </c>
      <c r="AH21" s="14">
        <f ca="1">IF(AH$5&lt;&gt;"",HLOOKUP(AH$5,Functionalization!$G$6:$R$343,ROW($A21)-5,FALSE),IFERROR(INDEX(AH$320:AH$343,MATCH($F21,$B$320:$B$343,0))/VLOOKUP($F21,$B$320:$BB$343,MATCH(LEFT(TRIM(AH$6),FIND("~",SUBSTITUTE(AH$6,"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21))*HLOOKUP(LEFT(TRIM(AH$6),FIND("~",SUBSTITUTE(AH$6," ","~",LEN(TRIM(AH$6))-LEN(SUBSTITUTE(TRIM(AH$6)," ",""))))-1)&amp;" Total",$B$6:$BB$343,ROW($A21)-5,FALSE))</f>
        <v>0</v>
      </c>
      <c r="AI21" s="14">
        <f ca="1">IF(AI$5&lt;&gt;"",HLOOKUP(AI$5,Functionalization!$G$6:$R$343,ROW($A21)-5,FALSE),IFERROR(INDEX(AI$320:AI$343,MATCH($F21,$B$320:$B$343,0))/VLOOKUP($F21,$B$320:$BB$343,MATCH(LEFT(TRIM(AI$6),FIND("~",SUBSTITUTE(AI$6,"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21))*HLOOKUP(LEFT(TRIM(AI$6),FIND("~",SUBSTITUTE(AI$6," ","~",LEN(TRIM(AI$6))-LEN(SUBSTITUTE(TRIM(AI$6)," ",""))))-1)&amp;" Total",$B$6:$BB$343,ROW($A21)-5,FALSE))</f>
        <v>0</v>
      </c>
      <c r="AJ21" s="14">
        <f ca="1">IF(AJ$5&lt;&gt;"",HLOOKUP(AJ$5,Functionalization!$G$6:$R$343,ROW($A21)-5,FALSE),IFERROR(INDEX(AJ$320:AJ$343,MATCH($F21,$B$320:$B$343,0))/VLOOKUP($F21,$B$320:$BB$343,MATCH(LEFT(TRIM(AJ$6),FIND("~",SUBSTITUTE(AJ$6,"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21))*HLOOKUP(LEFT(TRIM(AJ$6),FIND("~",SUBSTITUTE(AJ$6," ","~",LEN(TRIM(AJ$6))-LEN(SUBSTITUTE(TRIM(AJ$6)," ",""))))-1)&amp;" Total",$B$6:$BB$343,ROW($A21)-5,FALSE))</f>
        <v>0</v>
      </c>
      <c r="AK21" s="14">
        <f ca="1">IF(AK$5&lt;&gt;"",HLOOKUP(AK$5,Functionalization!$G$6:$R$343,ROW($A21)-5,FALSE),IFERROR(INDEX(AK$320:AK$343,MATCH($F21,$B$320:$B$343,0))/VLOOKUP($F21,$B$320:$BB$343,MATCH(LEFT(TRIM(AK$6),FIND("~",SUBSTITUTE(AK$6,"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21))*HLOOKUP(LEFT(TRIM(AK$6),FIND("~",SUBSTITUTE(AK$6," ","~",LEN(TRIM(AK$6))-LEN(SUBSTITUTE(TRIM(AK$6)," ",""))))-1)&amp;" Total",$B$6:$BB$343,ROW($A21)-5,FALSE))</f>
        <v>0</v>
      </c>
      <c r="AL21" s="14">
        <f ca="1">IF(AL$5&lt;&gt;"",HLOOKUP(AL$5,Functionalization!$G$6:$R$343,ROW($A21)-5,FALSE),IFERROR(INDEX(AL$320:AL$343,MATCH($F21,$B$320:$B$343,0))/VLOOKUP($F21,$B$320:$BB$343,MATCH(LEFT(TRIM(AL$6),FIND("~",SUBSTITUTE(AL$6,"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21))*HLOOKUP(LEFT(TRIM(AL$6),FIND("~",SUBSTITUTE(AL$6," ","~",LEN(TRIM(AL$6))-LEN(SUBSTITUTE(TRIM(AL$6)," ",""))))-1)&amp;" Total",$B$6:$BB$343,ROW($A21)-5,FALSE))</f>
        <v>0</v>
      </c>
      <c r="AM21" s="14">
        <f ca="1">IF(AM$5&lt;&gt;"",HLOOKUP(AM$5,Functionalization!$G$6:$R$343,ROW($A21)-5,FALSE),IFERROR(INDEX(AM$320:AM$343,MATCH($F21,$B$320:$B$343,0))/VLOOKUP($F21,$B$320:$BB$343,MATCH(LEFT(TRIM(AM$6),FIND("~",SUBSTITUTE(AM$6,"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21))*HLOOKUP(LEFT(TRIM(AM$6),FIND("~",SUBSTITUTE(AM$6," ","~",LEN(TRIM(AM$6))-LEN(SUBSTITUTE(TRIM(AM$6)," ",""))))-1)&amp;" Total",$B$6:$BB$343,ROW($A21)-5,FALSE))</f>
        <v>0</v>
      </c>
      <c r="AN21" s="14">
        <f ca="1">IF(AN$5&lt;&gt;"",HLOOKUP(AN$5,Functionalization!$G$6:$R$343,ROW($A21)-5,FALSE),IFERROR(INDEX(AN$320:AN$343,MATCH($F21,$B$320:$B$343,0))/VLOOKUP($F21,$B$320:$BB$343,MATCH(LEFT(TRIM(AN$6),FIND("~",SUBSTITUTE(AN$6,"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21))*HLOOKUP(LEFT(TRIM(AN$6),FIND("~",SUBSTITUTE(AN$6," ","~",LEN(TRIM(AN$6))-LEN(SUBSTITUTE(TRIM(AN$6)," ",""))))-1)&amp;" Total",$B$6:$BB$343,ROW($A21)-5,FALSE))</f>
        <v>0</v>
      </c>
      <c r="AO21" s="14">
        <f ca="1">IF(AO$5&lt;&gt;"",HLOOKUP(AO$5,Functionalization!$G$6:$R$343,ROW($A21)-5,FALSE),IFERROR(INDEX(AO$320:AO$343,MATCH($F21,$B$320:$B$343,0))/VLOOKUP($F21,$B$320:$BB$343,MATCH(LEFT(TRIM(AO$6),FIND("~",SUBSTITUTE(AO$6,"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21))*HLOOKUP(LEFT(TRIM(AO$6),FIND("~",SUBSTITUTE(AO$6," ","~",LEN(TRIM(AO$6))-LEN(SUBSTITUTE(TRIM(AO$6)," ",""))))-1)&amp;" Total",$B$6:$BB$343,ROW($A21)-5,FALSE))</f>
        <v>0</v>
      </c>
      <c r="AP21" s="14">
        <f ca="1">IF(AP$5&lt;&gt;"",HLOOKUP(AP$5,Functionalization!$G$6:$R$343,ROW($A21)-5,FALSE),IFERROR(INDEX(AP$320:AP$343,MATCH($F21,$B$320:$B$343,0))/VLOOKUP($F21,$B$320:$BB$343,MATCH(LEFT(TRIM(AP$6),FIND("~",SUBSTITUTE(AP$6,"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21))*HLOOKUP(LEFT(TRIM(AP$6),FIND("~",SUBSTITUTE(AP$6," ","~",LEN(TRIM(AP$6))-LEN(SUBSTITUTE(TRIM(AP$6)," ",""))))-1)&amp;" Total",$B$6:$BB$343,ROW($A21)-5,FALSE))</f>
        <v>0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D21" s="44">
        <f ca="1">IFERROR(IF(SUMIF($G$6:$BB$6,BD$6&amp;" Total",$G21:$BB21)-(SUMIF($G$6:$BB$6,BD$6&amp;" "&amp;'Input-Allocators'!$D$18,$G21:$BB21)+IFERROR(SUMIF($G$6:$BB$6,BD$6&amp;" "&amp;'Input-Allocators'!$E$18,$G21:$BB21),SUMIF($G$6:$BB$6,BD$6&amp;" "&amp;'Input-Allocators'!$B$20,$G21:$BB21))+SUMIF($G$6:$BB$6,BD$6&amp;" "&amp;'Input-Allocators'!$F$18,$G21:$BB21))&lt;Check_Limit,0,1),1)</f>
        <v>0</v>
      </c>
      <c r="BE21" s="44">
        <f ca="1">IFERROR(IF(SUMIF($G$6:$BB$6,BE$6&amp;" Total",$G21:$BB21)-(SUMIF($G$6:$BB$6,BE$6&amp;" "&amp;'Input-Allocators'!$D$18,$G21:$BB21)+IFERROR(SUMIF($G$6:$BB$6,BE$6&amp;" "&amp;'Input-Allocators'!$E$18,$G21:$BB21),SUMIF($G$6:$BB$6,BE$6&amp;" "&amp;'Input-Allocators'!$B$20,$G21:$BB21))+SUMIF($G$6:$BB$6,BE$6&amp;" "&amp;'Input-Allocators'!$F$18,$G21:$BB21))&lt;Check_Limit,0,1),1)</f>
        <v>0</v>
      </c>
      <c r="BF21" s="44">
        <f ca="1">IFERROR(IF(SUMIF($G$6:$BB$6,BF$6&amp;" Total",$G21:$BB21)-(SUMIF($G$6:$BB$6,BF$6&amp;" "&amp;'Input-Allocators'!$D$18,$G21:$BB21)+IFERROR(SUMIF($G$6:$BB$6,BF$6&amp;" "&amp;'Input-Allocators'!$E$18,$G21:$BB21),SUMIF($G$6:$BB$6,BF$6&amp;" "&amp;'Input-Allocators'!$B$20,$G21:$BB21))+SUMIF($G$6:$BB$6,BF$6&amp;" "&amp;'Input-Allocators'!$F$18,$G21:$BB21))&lt;Check_Limit,0,1),1)</f>
        <v>0</v>
      </c>
      <c r="BG21" s="44">
        <f ca="1">IFERROR(IF(SUMIF($G$6:$BB$6,BG$6&amp;" Total",$G21:$BB21)-(SUMIF($G$6:$BB$6,BG$6&amp;" "&amp;'Input-Allocators'!$D$18,$G21:$BB21)+IFERROR(SUMIF($G$6:$BB$6,BG$6&amp;" "&amp;'Input-Allocators'!$E$18,$G21:$BB21),SUMIF($G$6:$BB$6,BG$6&amp;" "&amp;'Input-Allocators'!$B$20,$G21:$BB21))+SUMIF($G$6:$BB$6,BG$6&amp;" "&amp;'Input-Allocators'!$F$18,$G21:$BB21))&lt;Check_Limit,0,1),1)</f>
        <v>0</v>
      </c>
      <c r="BH21" s="44">
        <f ca="1">IFERROR(IF(SUMIF($G$6:$BB$6,BH$6&amp;" Total",$G21:$BB21)-(SUMIF($G$6:$BB$6,BH$6&amp;" "&amp;'Input-Allocators'!$D$18,$G21:$BB21)+IFERROR(SUMIF($G$6:$BB$6,BH$6&amp;" "&amp;'Input-Allocators'!$E$18,$G21:$BB21),SUMIF($G$6:$BB$6,BH$6&amp;" "&amp;'Input-Allocators'!$B$20,$G21:$BB21))+SUMIF($G$6:$BB$6,BH$6&amp;" "&amp;'Input-Allocators'!$F$18,$G21:$BB21))&lt;Check_Limit,0,1),1)</f>
        <v>0</v>
      </c>
      <c r="BI21" s="44">
        <f ca="1">IFERROR(IF(SUMIF($G$6:$BB$6,BI$6&amp;" Total",$G21:$BB21)-(SUMIF($G$6:$BB$6,BI$6&amp;" "&amp;'Input-Allocators'!$D$18,$G21:$BB21)+IFERROR(SUMIF($G$6:$BB$6,BI$6&amp;" "&amp;'Input-Allocators'!$E$18,$G21:$BB21),SUMIF($G$6:$BB$6,BI$6&amp;" "&amp;'Input-Allocators'!$B$20,$G21:$BB21))+SUMIF($G$6:$BB$6,BI$6&amp;" "&amp;'Input-Allocators'!$F$18,$G21:$BB21))&lt;Check_Limit,0,1),1)</f>
        <v>0</v>
      </c>
      <c r="BJ21" s="44">
        <f ca="1">IFERROR(IF(SUMIF($G$6:$BB$6,BJ$6&amp;" Total",$G21:$BB21)-(SUMIF($G$6:$BB$6,BJ$6&amp;" "&amp;'Input-Allocators'!$D$18,$G21:$BB21)+IFERROR(SUMIF($G$6:$BB$6,BJ$6&amp;" "&amp;'Input-Allocators'!$E$18,$G21:$BB21),SUMIF($G$6:$BB$6,BJ$6&amp;" "&amp;'Input-Allocators'!$B$20,$G21:$BB21))+SUMIF($G$6:$BB$6,BJ$6&amp;" "&amp;'Input-Allocators'!$F$18,$G21:$BB21))&lt;Check_Limit,0,1),1)</f>
        <v>0</v>
      </c>
      <c r="BK21" s="44">
        <f ca="1">IFERROR(IF(SUMIF($G$6:$BB$6,BK$6&amp;" Total",$G21:$BB21)-(SUMIF($G$6:$BB$6,BK$6&amp;" "&amp;'Input-Allocators'!$D$18,$G21:$BB21)+IFERROR(SUMIF($G$6:$BB$6,BK$6&amp;" "&amp;'Input-Allocators'!$E$18,$G21:$BB21),SUMIF($G$6:$BB$6,BK$6&amp;" "&amp;'Input-Allocators'!$B$20,$G21:$BB21))+SUMIF($G$6:$BB$6,BK$6&amp;" "&amp;'Input-Allocators'!$F$18,$G21:$BB21))&lt;Check_Limit,0,1),1)</f>
        <v>0</v>
      </c>
      <c r="BL21" s="44">
        <f ca="1">IFERROR(IF(SUMIF($G$6:$BB$6,BL$6&amp;" Total",$G21:$BB21)-(SUMIF($G$6:$BB$6,BL$6&amp;" "&amp;'Input-Allocators'!$D$18,$G21:$BB21)+IFERROR(SUMIF($G$6:$BB$6,BL$6&amp;" "&amp;'Input-Allocators'!$E$18,$G21:$BB21),SUMIF($G$6:$BB$6,BL$6&amp;" "&amp;'Input-Allocators'!$B$20,$G21:$BB21))+SUMIF($G$6:$BB$6,BL$6&amp;" "&amp;'Input-Allocators'!$F$18,$G21:$BB21))&lt;Check_Limit,0,1),1)</f>
        <v>0</v>
      </c>
      <c r="BM21" s="44">
        <f ca="1">IFERROR(IF(SUMIF($G$6:$BB$6,BM$6&amp;" Total",$G21:$BB21)-(SUMIF($G$6:$BB$6,BM$6&amp;" "&amp;'Input-Allocators'!$D$18,$G21:$BB21)+IFERROR(SUMIF($G$6:$BB$6,BM$6&amp;" "&amp;'Input-Allocators'!$E$18,$G21:$BB21),SUMIF($G$6:$BB$6,BM$6&amp;" "&amp;'Input-Allocators'!$B$20,$G21:$BB21))+SUMIF($G$6:$BB$6,BM$6&amp;" "&amp;'Input-Allocators'!$F$18,$G21:$BB21))&lt;Check_Limit,0,1),1)</f>
        <v>0</v>
      </c>
      <c r="BN21" s="44">
        <f ca="1">IFERROR(IF(SUMIF($G$6:$BB$6,BN$6&amp;" Total",$G21:$BB21)-(SUMIF($G$6:$BB$6,BN$6&amp;" "&amp;'Input-Allocators'!$D$18,$G21:$BB21)+IFERROR(SUMIF($G$6:$BB$6,BN$6&amp;" "&amp;'Input-Allocators'!$E$18,$G21:$BB21),SUMIF($G$6:$BB$6,BN$6&amp;" "&amp;'Input-Allocators'!$B$20,$G21:$BB21))+SUMIF($G$6:$BB$6,BN$6&amp;" "&amp;'Input-Allocators'!$F$18,$G21:$BB21))&lt;Check_Limit,0,1),1)</f>
        <v>0</v>
      </c>
      <c r="BO21" s="44">
        <f ca="1">IFERROR(IF(SUMIF($G$6:$BB$6,BO$6&amp;" Total",$G21:$BB21)-(SUMIF($G$6:$BB$6,BO$6&amp;" "&amp;'Input-Allocators'!$D$18,$G21:$BB21)+IFERROR(SUMIF($G$6:$BB$6,BO$6&amp;" "&amp;'Input-Allocators'!$E$18,$G21:$BB21),SUMIF($G$6:$BB$6,BO$6&amp;" "&amp;'Input-Allocators'!$B$20,$G21:$BB21))+SUMIF($G$6:$BB$6,BO$6&amp;" "&amp;'Input-Allocators'!$F$18,$G21:$BB21))&lt;Check_Limit,0,1),1)</f>
        <v>0</v>
      </c>
    </row>
    <row r="22" spans="1:67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>SUBTOTAL(9,D17:D21)</f>
        <v>3807.0298399999997</v>
      </c>
      <c r="E22" s="14">
        <f t="shared" ca="1" si="0"/>
        <v>0</v>
      </c>
      <c r="F22" s="3"/>
      <c r="G22" s="174">
        <f t="shared" ref="G22:AP22" ca="1" si="2">SUBTOTAL(9,G17:G21)</f>
        <v>3807.0298399999997</v>
      </c>
      <c r="H22" s="174">
        <f t="shared" ca="1" si="2"/>
        <v>0</v>
      </c>
      <c r="I22" s="174">
        <f t="shared" ca="1" si="2"/>
        <v>3807.0298399999997</v>
      </c>
      <c r="J22" s="174">
        <f t="shared" ca="1" si="2"/>
        <v>0</v>
      </c>
      <c r="K22" s="174">
        <f t="shared" ca="1" si="2"/>
        <v>0</v>
      </c>
      <c r="L22" s="174">
        <f t="shared" ca="1" si="2"/>
        <v>0</v>
      </c>
      <c r="M22" s="174">
        <f t="shared" ca="1" si="2"/>
        <v>0</v>
      </c>
      <c r="N22" s="174">
        <f t="shared" ca="1" si="2"/>
        <v>0</v>
      </c>
      <c r="O22" s="174">
        <f t="shared" ca="1" si="2"/>
        <v>0</v>
      </c>
      <c r="P22" s="174">
        <f t="shared" ca="1" si="2"/>
        <v>0</v>
      </c>
      <c r="Q22" s="174">
        <f t="shared" ca="1" si="2"/>
        <v>0</v>
      </c>
      <c r="R22" s="174">
        <f t="shared" ca="1" si="2"/>
        <v>0</v>
      </c>
      <c r="S22" s="174">
        <f t="shared" ca="1" si="2"/>
        <v>0</v>
      </c>
      <c r="T22" s="174">
        <f t="shared" ca="1" si="2"/>
        <v>0</v>
      </c>
      <c r="U22" s="174">
        <f t="shared" ca="1" si="2"/>
        <v>0</v>
      </c>
      <c r="V22" s="174">
        <f t="shared" ca="1" si="2"/>
        <v>0</v>
      </c>
      <c r="W22" s="174">
        <f t="shared" ca="1" si="2"/>
        <v>0</v>
      </c>
      <c r="X22" s="174">
        <f t="shared" ca="1" si="2"/>
        <v>0</v>
      </c>
      <c r="Y22" s="174">
        <f t="shared" ca="1" si="2"/>
        <v>0</v>
      </c>
      <c r="Z22" s="174">
        <f t="shared" ca="1" si="2"/>
        <v>0</v>
      </c>
      <c r="AA22" s="174">
        <f t="shared" ca="1" si="2"/>
        <v>0</v>
      </c>
      <c r="AB22" s="174">
        <f t="shared" ca="1" si="2"/>
        <v>0</v>
      </c>
      <c r="AC22" s="174">
        <f t="shared" ca="1" si="2"/>
        <v>0</v>
      </c>
      <c r="AD22" s="174">
        <f t="shared" ca="1" si="2"/>
        <v>0</v>
      </c>
      <c r="AE22" s="174">
        <f t="shared" ca="1" si="2"/>
        <v>0</v>
      </c>
      <c r="AF22" s="174">
        <f t="shared" ca="1" si="2"/>
        <v>0</v>
      </c>
      <c r="AG22" s="174">
        <f t="shared" ca="1" si="2"/>
        <v>0</v>
      </c>
      <c r="AH22" s="174">
        <f t="shared" ca="1" si="2"/>
        <v>0</v>
      </c>
      <c r="AI22" s="174">
        <f t="shared" ca="1" si="2"/>
        <v>0</v>
      </c>
      <c r="AJ22" s="174">
        <f t="shared" ca="1" si="2"/>
        <v>0</v>
      </c>
      <c r="AK22" s="174">
        <f t="shared" ca="1" si="2"/>
        <v>0</v>
      </c>
      <c r="AL22" s="174">
        <f t="shared" ca="1" si="2"/>
        <v>0</v>
      </c>
      <c r="AM22" s="174">
        <f t="shared" ca="1" si="2"/>
        <v>0</v>
      </c>
      <c r="AN22" s="174">
        <f t="shared" ca="1" si="2"/>
        <v>0</v>
      </c>
      <c r="AO22" s="174">
        <f t="shared" ca="1" si="2"/>
        <v>0</v>
      </c>
      <c r="AP22" s="174">
        <f t="shared" ca="1" si="2"/>
        <v>0</v>
      </c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D22" s="44">
        <f ca="1">IFERROR(IF(SUMIF($G$6:$BB$6,BD$6&amp;" Total",$G22:$BB22)-(SUMIF($G$6:$BB$6,BD$6&amp;" "&amp;'Input-Allocators'!$D$18,$G22:$BB22)+IFERROR(SUMIF($G$6:$BB$6,BD$6&amp;" "&amp;'Input-Allocators'!$E$18,$G22:$BB22),SUMIF($G$6:$BB$6,BD$6&amp;" "&amp;'Input-Allocators'!$B$20,$G22:$BB22))+SUMIF($G$6:$BB$6,BD$6&amp;" "&amp;'Input-Allocators'!$F$18,$G22:$BB22))&lt;Check_Limit,0,1),1)</f>
        <v>0</v>
      </c>
      <c r="BE22" s="44">
        <f ca="1">IFERROR(IF(SUMIF($G$6:$BB$6,BE$6&amp;" Total",$G22:$BB22)-(SUMIF($G$6:$BB$6,BE$6&amp;" "&amp;'Input-Allocators'!$D$18,$G22:$BB22)+IFERROR(SUMIF($G$6:$BB$6,BE$6&amp;" "&amp;'Input-Allocators'!$E$18,$G22:$BB22),SUMIF($G$6:$BB$6,BE$6&amp;" "&amp;'Input-Allocators'!$B$20,$G22:$BB22))+SUMIF($G$6:$BB$6,BE$6&amp;" "&amp;'Input-Allocators'!$F$18,$G22:$BB22))&lt;Check_Limit,0,1),1)</f>
        <v>0</v>
      </c>
      <c r="BF22" s="44">
        <f ca="1">IFERROR(IF(SUMIF($G$6:$BB$6,BF$6&amp;" Total",$G22:$BB22)-(SUMIF($G$6:$BB$6,BF$6&amp;" "&amp;'Input-Allocators'!$D$18,$G22:$BB22)+IFERROR(SUMIF($G$6:$BB$6,BF$6&amp;" "&amp;'Input-Allocators'!$E$18,$G22:$BB22),SUMIF($G$6:$BB$6,BF$6&amp;" "&amp;'Input-Allocators'!$B$20,$G22:$BB22))+SUMIF($G$6:$BB$6,BF$6&amp;" "&amp;'Input-Allocators'!$F$18,$G22:$BB22))&lt;Check_Limit,0,1),1)</f>
        <v>0</v>
      </c>
      <c r="BG22" s="44">
        <f ca="1">IFERROR(IF(SUMIF($G$6:$BB$6,BG$6&amp;" Total",$G22:$BB22)-(SUMIF($G$6:$BB$6,BG$6&amp;" "&amp;'Input-Allocators'!$D$18,$G22:$BB22)+IFERROR(SUMIF($G$6:$BB$6,BG$6&amp;" "&amp;'Input-Allocators'!$E$18,$G22:$BB22),SUMIF($G$6:$BB$6,BG$6&amp;" "&amp;'Input-Allocators'!$B$20,$G22:$BB22))+SUMIF($G$6:$BB$6,BG$6&amp;" "&amp;'Input-Allocators'!$F$18,$G22:$BB22))&lt;Check_Limit,0,1),1)</f>
        <v>0</v>
      </c>
      <c r="BH22" s="44">
        <f ca="1">IFERROR(IF(SUMIF($G$6:$BB$6,BH$6&amp;" Total",$G22:$BB22)-(SUMIF($G$6:$BB$6,BH$6&amp;" "&amp;'Input-Allocators'!$D$18,$G22:$BB22)+IFERROR(SUMIF($G$6:$BB$6,BH$6&amp;" "&amp;'Input-Allocators'!$E$18,$G22:$BB22),SUMIF($G$6:$BB$6,BH$6&amp;" "&amp;'Input-Allocators'!$B$20,$G22:$BB22))+SUMIF($G$6:$BB$6,BH$6&amp;" "&amp;'Input-Allocators'!$F$18,$G22:$BB22))&lt;Check_Limit,0,1),1)</f>
        <v>0</v>
      </c>
      <c r="BI22" s="44">
        <f ca="1">IFERROR(IF(SUMIF($G$6:$BB$6,BI$6&amp;" Total",$G22:$BB22)-(SUMIF($G$6:$BB$6,BI$6&amp;" "&amp;'Input-Allocators'!$D$18,$G22:$BB22)+IFERROR(SUMIF($G$6:$BB$6,BI$6&amp;" "&amp;'Input-Allocators'!$E$18,$G22:$BB22),SUMIF($G$6:$BB$6,BI$6&amp;" "&amp;'Input-Allocators'!$B$20,$G22:$BB22))+SUMIF($G$6:$BB$6,BI$6&amp;" "&amp;'Input-Allocators'!$F$18,$G22:$BB22))&lt;Check_Limit,0,1),1)</f>
        <v>0</v>
      </c>
      <c r="BJ22" s="44">
        <f ca="1">IFERROR(IF(SUMIF($G$6:$BB$6,BJ$6&amp;" Total",$G22:$BB22)-(SUMIF($G$6:$BB$6,BJ$6&amp;" "&amp;'Input-Allocators'!$D$18,$G22:$BB22)+IFERROR(SUMIF($G$6:$BB$6,BJ$6&amp;" "&amp;'Input-Allocators'!$E$18,$G22:$BB22),SUMIF($G$6:$BB$6,BJ$6&amp;" "&amp;'Input-Allocators'!$B$20,$G22:$BB22))+SUMIF($G$6:$BB$6,BJ$6&amp;" "&amp;'Input-Allocators'!$F$18,$G22:$BB22))&lt;Check_Limit,0,1),1)</f>
        <v>0</v>
      </c>
      <c r="BK22" s="44">
        <f ca="1">IFERROR(IF(SUMIF($G$6:$BB$6,BK$6&amp;" Total",$G22:$BB22)-(SUMIF($G$6:$BB$6,BK$6&amp;" "&amp;'Input-Allocators'!$D$18,$G22:$BB22)+IFERROR(SUMIF($G$6:$BB$6,BK$6&amp;" "&amp;'Input-Allocators'!$E$18,$G22:$BB22),SUMIF($G$6:$BB$6,BK$6&amp;" "&amp;'Input-Allocators'!$B$20,$G22:$BB22))+SUMIF($G$6:$BB$6,BK$6&amp;" "&amp;'Input-Allocators'!$F$18,$G22:$BB22))&lt;Check_Limit,0,1),1)</f>
        <v>0</v>
      </c>
      <c r="BL22" s="44">
        <f ca="1">IFERROR(IF(SUMIF($G$6:$BB$6,BL$6&amp;" Total",$G22:$BB22)-(SUMIF($G$6:$BB$6,BL$6&amp;" "&amp;'Input-Allocators'!$D$18,$G22:$BB22)+IFERROR(SUMIF($G$6:$BB$6,BL$6&amp;" "&amp;'Input-Allocators'!$E$18,$G22:$BB22),SUMIF($G$6:$BB$6,BL$6&amp;" "&amp;'Input-Allocators'!$B$20,$G22:$BB22))+SUMIF($G$6:$BB$6,BL$6&amp;" "&amp;'Input-Allocators'!$F$18,$G22:$BB22))&lt;Check_Limit,0,1),1)</f>
        <v>0</v>
      </c>
      <c r="BM22" s="44">
        <f ca="1">IFERROR(IF(SUMIF($G$6:$BB$6,BM$6&amp;" Total",$G22:$BB22)-(SUMIF($G$6:$BB$6,BM$6&amp;" "&amp;'Input-Allocators'!$D$18,$G22:$BB22)+IFERROR(SUMIF($G$6:$BB$6,BM$6&amp;" "&amp;'Input-Allocators'!$E$18,$G22:$BB22),SUMIF($G$6:$BB$6,BM$6&amp;" "&amp;'Input-Allocators'!$B$20,$G22:$BB22))+SUMIF($G$6:$BB$6,BM$6&amp;" "&amp;'Input-Allocators'!$F$18,$G22:$BB22))&lt;Check_Limit,0,1),1)</f>
        <v>0</v>
      </c>
      <c r="BN22" s="44">
        <f ca="1">IFERROR(IF(SUMIF($G$6:$BB$6,BN$6&amp;" Total",$G22:$BB22)-(SUMIF($G$6:$BB$6,BN$6&amp;" "&amp;'Input-Allocators'!$D$18,$G22:$BB22)+IFERROR(SUMIF($G$6:$BB$6,BN$6&amp;" "&amp;'Input-Allocators'!$E$18,$G22:$BB22),SUMIF($G$6:$BB$6,BN$6&amp;" "&amp;'Input-Allocators'!$B$20,$G22:$BB22))+SUMIF($G$6:$BB$6,BN$6&amp;" "&amp;'Input-Allocators'!$F$18,$G22:$BB22))&lt;Check_Limit,0,1),1)</f>
        <v>0</v>
      </c>
      <c r="BO22" s="44">
        <f ca="1">IFERROR(IF(SUMIF($G$6:$BB$6,BO$6&amp;" Total",$G22:$BB22)-(SUMIF($G$6:$BB$6,BO$6&amp;" "&amp;'Input-Allocators'!$D$18,$G22:$BB22)+IFERROR(SUMIF($G$6:$BB$6,BO$6&amp;" "&amp;'Input-Allocators'!$E$18,$G22:$BB22),SUMIF($G$6:$BB$6,BO$6&amp;" "&amp;'Input-Allocators'!$B$20,$G22:$BB22))+SUMIF($G$6:$BB$6,BO$6&amp;" "&amp;'Input-Allocators'!$F$18,$G22:$BB22))&lt;Check_Limit,0,1),1)</f>
        <v>0</v>
      </c>
    </row>
    <row r="23" spans="1:67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>
        <f t="shared" si="0"/>
        <v>0</v>
      </c>
      <c r="F23" s="3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D23" s="44">
        <f>IFERROR(IF(SUMIF($G$6:$BB$6,BD$6&amp;" Total",$G23:$BB23)-(SUMIF($G$6:$BB$6,BD$6&amp;" "&amp;'Input-Allocators'!$D$18,$G23:$BB23)+IFERROR(SUMIF($G$6:$BB$6,BD$6&amp;" "&amp;'Input-Allocators'!$E$18,$G23:$BB23),SUMIF($G$6:$BB$6,BD$6&amp;" "&amp;'Input-Allocators'!$B$20,$G23:$BB23))+SUMIF($G$6:$BB$6,BD$6&amp;" "&amp;'Input-Allocators'!$F$18,$G23:$BB23))&lt;Check_Limit,0,1),1)</f>
        <v>0</v>
      </c>
      <c r="BE23" s="44">
        <f>IFERROR(IF(SUMIF($G$6:$BB$6,BE$6&amp;" Total",$G23:$BB23)-(SUMIF($G$6:$BB$6,BE$6&amp;" "&amp;'Input-Allocators'!$D$18,$G23:$BB23)+IFERROR(SUMIF($G$6:$BB$6,BE$6&amp;" "&amp;'Input-Allocators'!$E$18,$G23:$BB23),SUMIF($G$6:$BB$6,BE$6&amp;" "&amp;'Input-Allocators'!$B$20,$G23:$BB23))+SUMIF($G$6:$BB$6,BE$6&amp;" "&amp;'Input-Allocators'!$F$18,$G23:$BB23))&lt;Check_Limit,0,1),1)</f>
        <v>0</v>
      </c>
      <c r="BF23" s="44">
        <f>IFERROR(IF(SUMIF($G$6:$BB$6,BF$6&amp;" Total",$G23:$BB23)-(SUMIF($G$6:$BB$6,BF$6&amp;" "&amp;'Input-Allocators'!$D$18,$G23:$BB23)+IFERROR(SUMIF($G$6:$BB$6,BF$6&amp;" "&amp;'Input-Allocators'!$E$18,$G23:$BB23),SUMIF($G$6:$BB$6,BF$6&amp;" "&amp;'Input-Allocators'!$B$20,$G23:$BB23))+SUMIF($G$6:$BB$6,BF$6&amp;" "&amp;'Input-Allocators'!$F$18,$G23:$BB23))&lt;Check_Limit,0,1),1)</f>
        <v>0</v>
      </c>
      <c r="BG23" s="44">
        <f>IFERROR(IF(SUMIF($G$6:$BB$6,BG$6&amp;" Total",$G23:$BB23)-(SUMIF($G$6:$BB$6,BG$6&amp;" "&amp;'Input-Allocators'!$D$18,$G23:$BB23)+IFERROR(SUMIF($G$6:$BB$6,BG$6&amp;" "&amp;'Input-Allocators'!$E$18,$G23:$BB23),SUMIF($G$6:$BB$6,BG$6&amp;" "&amp;'Input-Allocators'!$B$20,$G23:$BB23))+SUMIF($G$6:$BB$6,BG$6&amp;" "&amp;'Input-Allocators'!$F$18,$G23:$BB23))&lt;Check_Limit,0,1),1)</f>
        <v>0</v>
      </c>
      <c r="BH23" s="44">
        <f>IFERROR(IF(SUMIF($G$6:$BB$6,BH$6&amp;" Total",$G23:$BB23)-(SUMIF($G$6:$BB$6,BH$6&amp;" "&amp;'Input-Allocators'!$D$18,$G23:$BB23)+IFERROR(SUMIF($G$6:$BB$6,BH$6&amp;" "&amp;'Input-Allocators'!$E$18,$G23:$BB23),SUMIF($G$6:$BB$6,BH$6&amp;" "&amp;'Input-Allocators'!$B$20,$G23:$BB23))+SUMIF($G$6:$BB$6,BH$6&amp;" "&amp;'Input-Allocators'!$F$18,$G23:$BB23))&lt;Check_Limit,0,1),1)</f>
        <v>0</v>
      </c>
      <c r="BI23" s="44">
        <f>IFERROR(IF(SUMIF($G$6:$BB$6,BI$6&amp;" Total",$G23:$BB23)-(SUMIF($G$6:$BB$6,BI$6&amp;" "&amp;'Input-Allocators'!$D$18,$G23:$BB23)+IFERROR(SUMIF($G$6:$BB$6,BI$6&amp;" "&amp;'Input-Allocators'!$E$18,$G23:$BB23),SUMIF($G$6:$BB$6,BI$6&amp;" "&amp;'Input-Allocators'!$B$20,$G23:$BB23))+SUMIF($G$6:$BB$6,BI$6&amp;" "&amp;'Input-Allocators'!$F$18,$G23:$BB23))&lt;Check_Limit,0,1),1)</f>
        <v>0</v>
      </c>
      <c r="BJ23" s="44">
        <f>IFERROR(IF(SUMIF($G$6:$BB$6,BJ$6&amp;" Total",$G23:$BB23)-(SUMIF($G$6:$BB$6,BJ$6&amp;" "&amp;'Input-Allocators'!$D$18,$G23:$BB23)+IFERROR(SUMIF($G$6:$BB$6,BJ$6&amp;" "&amp;'Input-Allocators'!$E$18,$G23:$BB23),SUMIF($G$6:$BB$6,BJ$6&amp;" "&amp;'Input-Allocators'!$B$20,$G23:$BB23))+SUMIF($G$6:$BB$6,BJ$6&amp;" "&amp;'Input-Allocators'!$F$18,$G23:$BB23))&lt;Check_Limit,0,1),1)</f>
        <v>0</v>
      </c>
      <c r="BK23" s="44">
        <f>IFERROR(IF(SUMIF($G$6:$BB$6,BK$6&amp;" Total",$G23:$BB23)-(SUMIF($G$6:$BB$6,BK$6&amp;" "&amp;'Input-Allocators'!$D$18,$G23:$BB23)+IFERROR(SUMIF($G$6:$BB$6,BK$6&amp;" "&amp;'Input-Allocators'!$E$18,$G23:$BB23),SUMIF($G$6:$BB$6,BK$6&amp;" "&amp;'Input-Allocators'!$B$20,$G23:$BB23))+SUMIF($G$6:$BB$6,BK$6&amp;" "&amp;'Input-Allocators'!$F$18,$G23:$BB23))&lt;Check_Limit,0,1),1)</f>
        <v>0</v>
      </c>
      <c r="BL23" s="44">
        <f>IFERROR(IF(SUMIF($G$6:$BB$6,BL$6&amp;" Total",$G23:$BB23)-(SUMIF($G$6:$BB$6,BL$6&amp;" "&amp;'Input-Allocators'!$D$18,$G23:$BB23)+IFERROR(SUMIF($G$6:$BB$6,BL$6&amp;" "&amp;'Input-Allocators'!$E$18,$G23:$BB23),SUMIF($G$6:$BB$6,BL$6&amp;" "&amp;'Input-Allocators'!$B$20,$G23:$BB23))+SUMIF($G$6:$BB$6,BL$6&amp;" "&amp;'Input-Allocators'!$F$18,$G23:$BB23))&lt;Check_Limit,0,1),1)</f>
        <v>0</v>
      </c>
      <c r="BM23" s="44">
        <f>IFERROR(IF(SUMIF($G$6:$BB$6,BM$6&amp;" Total",$G23:$BB23)-(SUMIF($G$6:$BB$6,BM$6&amp;" "&amp;'Input-Allocators'!$D$18,$G23:$BB23)+IFERROR(SUMIF($G$6:$BB$6,BM$6&amp;" "&amp;'Input-Allocators'!$E$18,$G23:$BB23),SUMIF($G$6:$BB$6,BM$6&amp;" "&amp;'Input-Allocators'!$B$20,$G23:$BB23))+SUMIF($G$6:$BB$6,BM$6&amp;" "&amp;'Input-Allocators'!$F$18,$G23:$BB23))&lt;Check_Limit,0,1),1)</f>
        <v>0</v>
      </c>
      <c r="BN23" s="44">
        <f>IFERROR(IF(SUMIF($G$6:$BB$6,BN$6&amp;" Total",$G23:$BB23)-(SUMIF($G$6:$BB$6,BN$6&amp;" "&amp;'Input-Allocators'!$D$18,$G23:$BB23)+IFERROR(SUMIF($G$6:$BB$6,BN$6&amp;" "&amp;'Input-Allocators'!$E$18,$G23:$BB23),SUMIF($G$6:$BB$6,BN$6&amp;" "&amp;'Input-Allocators'!$B$20,$G23:$BB23))+SUMIF($G$6:$BB$6,BN$6&amp;" "&amp;'Input-Allocators'!$F$18,$G23:$BB23))&lt;Check_Limit,0,1),1)</f>
        <v>0</v>
      </c>
      <c r="BO23" s="44">
        <f>IFERROR(IF(SUMIF($G$6:$BB$6,BO$6&amp;" Total",$G23:$BB23)-(SUMIF($G$6:$BB$6,BO$6&amp;" "&amp;'Input-Allocators'!$D$18,$G23:$BB23)+IFERROR(SUMIF($G$6:$BB$6,BO$6&amp;" "&amp;'Input-Allocators'!$E$18,$G23:$BB23),SUMIF($G$6:$BB$6,BO$6&amp;" "&amp;'Input-Allocators'!$B$20,$G23:$BB23))+SUMIF($G$6:$BB$6,BO$6&amp;" "&amp;'Input-Allocators'!$F$18,$G23:$BB23))&lt;Check_Limit,0,1),1)</f>
        <v>0</v>
      </c>
    </row>
    <row r="24" spans="1:67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>
        <f t="shared" ref="E24:E72" si="3">IFERROR(IF(D24="",0,IF(D24=0,0,IF(ABS(D24-SUM(G24,K24,O24,S24,W24,AA24,AE24,AI24,AM24,AQ24,AU24,AY24))&lt;Check_Limit,0,1))),1)</f>
        <v>0</v>
      </c>
      <c r="F24" s="3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D24" s="44">
        <f>IFERROR(IF(SUMIF($G$6:$BB$6,BD$6&amp;" Total",$G24:$BB24)-(SUMIF($G$6:$BB$6,BD$6&amp;" "&amp;'Input-Allocators'!$D$18,$G24:$BB24)+IFERROR(SUMIF($G$6:$BB$6,BD$6&amp;" "&amp;'Input-Allocators'!$E$18,$G24:$BB24),SUMIF($G$6:$BB$6,BD$6&amp;" "&amp;'Input-Allocators'!$B$20,$G24:$BB24))+SUMIF($G$6:$BB$6,BD$6&amp;" "&amp;'Input-Allocators'!$F$18,$G24:$BB24))&lt;Check_Limit,0,1),1)</f>
        <v>0</v>
      </c>
      <c r="BE24" s="44">
        <f>IFERROR(IF(SUMIF($G$6:$BB$6,BE$6&amp;" Total",$G24:$BB24)-(SUMIF($G$6:$BB$6,BE$6&amp;" "&amp;'Input-Allocators'!$D$18,$G24:$BB24)+IFERROR(SUMIF($G$6:$BB$6,BE$6&amp;" "&amp;'Input-Allocators'!$E$18,$G24:$BB24),SUMIF($G$6:$BB$6,BE$6&amp;" "&amp;'Input-Allocators'!$B$20,$G24:$BB24))+SUMIF($G$6:$BB$6,BE$6&amp;" "&amp;'Input-Allocators'!$F$18,$G24:$BB24))&lt;Check_Limit,0,1),1)</f>
        <v>0</v>
      </c>
      <c r="BF24" s="44">
        <f>IFERROR(IF(SUMIF($G$6:$BB$6,BF$6&amp;" Total",$G24:$BB24)-(SUMIF($G$6:$BB$6,BF$6&amp;" "&amp;'Input-Allocators'!$D$18,$G24:$BB24)+IFERROR(SUMIF($G$6:$BB$6,BF$6&amp;" "&amp;'Input-Allocators'!$E$18,$G24:$BB24),SUMIF($G$6:$BB$6,BF$6&amp;" "&amp;'Input-Allocators'!$B$20,$G24:$BB24))+SUMIF($G$6:$BB$6,BF$6&amp;" "&amp;'Input-Allocators'!$F$18,$G24:$BB24))&lt;Check_Limit,0,1),1)</f>
        <v>0</v>
      </c>
      <c r="BG24" s="44">
        <f>IFERROR(IF(SUMIF($G$6:$BB$6,BG$6&amp;" Total",$G24:$BB24)-(SUMIF($G$6:$BB$6,BG$6&amp;" "&amp;'Input-Allocators'!$D$18,$G24:$BB24)+IFERROR(SUMIF($G$6:$BB$6,BG$6&amp;" "&amp;'Input-Allocators'!$E$18,$G24:$BB24),SUMIF($G$6:$BB$6,BG$6&amp;" "&amp;'Input-Allocators'!$B$20,$G24:$BB24))+SUMIF($G$6:$BB$6,BG$6&amp;" "&amp;'Input-Allocators'!$F$18,$G24:$BB24))&lt;Check_Limit,0,1),1)</f>
        <v>0</v>
      </c>
      <c r="BH24" s="44">
        <f>IFERROR(IF(SUMIF($G$6:$BB$6,BH$6&amp;" Total",$G24:$BB24)-(SUMIF($G$6:$BB$6,BH$6&amp;" "&amp;'Input-Allocators'!$D$18,$G24:$BB24)+IFERROR(SUMIF($G$6:$BB$6,BH$6&amp;" "&amp;'Input-Allocators'!$E$18,$G24:$BB24),SUMIF($G$6:$BB$6,BH$6&amp;" "&amp;'Input-Allocators'!$B$20,$G24:$BB24))+SUMIF($G$6:$BB$6,BH$6&amp;" "&amp;'Input-Allocators'!$F$18,$G24:$BB24))&lt;Check_Limit,0,1),1)</f>
        <v>0</v>
      </c>
      <c r="BI24" s="44">
        <f>IFERROR(IF(SUMIF($G$6:$BB$6,BI$6&amp;" Total",$G24:$BB24)-(SUMIF($G$6:$BB$6,BI$6&amp;" "&amp;'Input-Allocators'!$D$18,$G24:$BB24)+IFERROR(SUMIF($G$6:$BB$6,BI$6&amp;" "&amp;'Input-Allocators'!$E$18,$G24:$BB24),SUMIF($G$6:$BB$6,BI$6&amp;" "&amp;'Input-Allocators'!$B$20,$G24:$BB24))+SUMIF($G$6:$BB$6,BI$6&amp;" "&amp;'Input-Allocators'!$F$18,$G24:$BB24))&lt;Check_Limit,0,1),1)</f>
        <v>0</v>
      </c>
      <c r="BJ24" s="44">
        <f>IFERROR(IF(SUMIF($G$6:$BB$6,BJ$6&amp;" Total",$G24:$BB24)-(SUMIF($G$6:$BB$6,BJ$6&amp;" "&amp;'Input-Allocators'!$D$18,$G24:$BB24)+IFERROR(SUMIF($G$6:$BB$6,BJ$6&amp;" "&amp;'Input-Allocators'!$E$18,$G24:$BB24),SUMIF($G$6:$BB$6,BJ$6&amp;" "&amp;'Input-Allocators'!$B$20,$G24:$BB24))+SUMIF($G$6:$BB$6,BJ$6&amp;" "&amp;'Input-Allocators'!$F$18,$G24:$BB24))&lt;Check_Limit,0,1),1)</f>
        <v>0</v>
      </c>
      <c r="BK24" s="44">
        <f>IFERROR(IF(SUMIF($G$6:$BB$6,BK$6&amp;" Total",$G24:$BB24)-(SUMIF($G$6:$BB$6,BK$6&amp;" "&amp;'Input-Allocators'!$D$18,$G24:$BB24)+IFERROR(SUMIF($G$6:$BB$6,BK$6&amp;" "&amp;'Input-Allocators'!$E$18,$G24:$BB24),SUMIF($G$6:$BB$6,BK$6&amp;" "&amp;'Input-Allocators'!$B$20,$G24:$BB24))+SUMIF($G$6:$BB$6,BK$6&amp;" "&amp;'Input-Allocators'!$F$18,$G24:$BB24))&lt;Check_Limit,0,1),1)</f>
        <v>0</v>
      </c>
      <c r="BL24" s="44">
        <f>IFERROR(IF(SUMIF($G$6:$BB$6,BL$6&amp;" Total",$G24:$BB24)-(SUMIF($G$6:$BB$6,BL$6&amp;" "&amp;'Input-Allocators'!$D$18,$G24:$BB24)+IFERROR(SUMIF($G$6:$BB$6,BL$6&amp;" "&amp;'Input-Allocators'!$E$18,$G24:$BB24),SUMIF($G$6:$BB$6,BL$6&amp;" "&amp;'Input-Allocators'!$B$20,$G24:$BB24))+SUMIF($G$6:$BB$6,BL$6&amp;" "&amp;'Input-Allocators'!$F$18,$G24:$BB24))&lt;Check_Limit,0,1),1)</f>
        <v>0</v>
      </c>
      <c r="BM24" s="44">
        <f>IFERROR(IF(SUMIF($G$6:$BB$6,BM$6&amp;" Total",$G24:$BB24)-(SUMIF($G$6:$BB$6,BM$6&amp;" "&amp;'Input-Allocators'!$D$18,$G24:$BB24)+IFERROR(SUMIF($G$6:$BB$6,BM$6&amp;" "&amp;'Input-Allocators'!$E$18,$G24:$BB24),SUMIF($G$6:$BB$6,BM$6&amp;" "&amp;'Input-Allocators'!$B$20,$G24:$BB24))+SUMIF($G$6:$BB$6,BM$6&amp;" "&amp;'Input-Allocators'!$F$18,$G24:$BB24))&lt;Check_Limit,0,1),1)</f>
        <v>0</v>
      </c>
      <c r="BN24" s="44">
        <f>IFERROR(IF(SUMIF($G$6:$BB$6,BN$6&amp;" Total",$G24:$BB24)-(SUMIF($G$6:$BB$6,BN$6&amp;" "&amp;'Input-Allocators'!$D$18,$G24:$BB24)+IFERROR(SUMIF($G$6:$BB$6,BN$6&amp;" "&amp;'Input-Allocators'!$E$18,$G24:$BB24),SUMIF($G$6:$BB$6,BN$6&amp;" "&amp;'Input-Allocators'!$B$20,$G24:$BB24))+SUMIF($G$6:$BB$6,BN$6&amp;" "&amp;'Input-Allocators'!$F$18,$G24:$BB24))&lt;Check_Limit,0,1),1)</f>
        <v>0</v>
      </c>
      <c r="BO24" s="44">
        <f>IFERROR(IF(SUMIF($G$6:$BB$6,BO$6&amp;" Total",$G24:$BB24)-(SUMIF($G$6:$BB$6,BO$6&amp;" "&amp;'Input-Allocators'!$D$18,$G24:$BB24)+IFERROR(SUMIF($G$6:$BB$6,BO$6&amp;" "&amp;'Input-Allocators'!$E$18,$G24:$BB24),SUMIF($G$6:$BB$6,BO$6&amp;" "&amp;'Input-Allocators'!$B$20,$G24:$BB24))+SUMIF($G$6:$BB$6,BO$6&amp;" "&amp;'Input-Allocators'!$F$18,$G24:$BB24))&lt;Check_Limit,0,1),1)</f>
        <v>0</v>
      </c>
    </row>
    <row r="25" spans="1:67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>Functionalization!$D25</f>
        <v>17.652000000000001</v>
      </c>
      <c r="E25" s="14">
        <f t="shared" ca="1" si="3"/>
        <v>0</v>
      </c>
      <c r="F25" s="3" t="str">
        <f>IF($D25=0,"-",IF('Input-Accounts'!$E25&lt;&gt;0,'Input-Accounts'!$E25,'Input-Accounts'!$G25))</f>
        <v>DEMAND</v>
      </c>
      <c r="G25" s="14">
        <f ca="1">IF(G$5&lt;&gt;"",HLOOKUP(G$5,Functionalization!$G$6:$R$343,ROW($A25)-5,FALSE),IFERROR(INDEX(G$320:G$343,MATCH($F25,$B$320:$B$343,0))/VLOOKUP($F25,$B$320:$BB$343,MATCH(LEFT(TRIM(G$6),FIND("~",SUBSTITUTE(G$6,"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25))*HLOOKUP(LEFT(TRIM(G$6),FIND("~",SUBSTITUTE(G$6," ","~",LEN(TRIM(G$6))-LEN(SUBSTITUTE(TRIM(G$6)," ",""))))-1)&amp;" Total",$B$6:$BB$343,ROW($A25)-5,FALSE))</f>
        <v>0</v>
      </c>
      <c r="H25" s="14">
        <f ca="1">IF(H$5&lt;&gt;"",HLOOKUP(H$5,Functionalization!$G$6:$R$343,ROW($A25)-5,FALSE),IFERROR(INDEX(H$320:H$343,MATCH($F25,$B$320:$B$343,0))/VLOOKUP($F25,$B$320:$BB$343,MATCH(LEFT(TRIM(H$6),FIND("~",SUBSTITUTE(H$6,"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25))*HLOOKUP(LEFT(TRIM(H$6),FIND("~",SUBSTITUTE(H$6," ","~",LEN(TRIM(H$6))-LEN(SUBSTITUTE(TRIM(H$6)," ",""))))-1)&amp;" Total",$B$6:$BB$343,ROW($A25)-5,FALSE))</f>
        <v>0</v>
      </c>
      <c r="I25" s="14">
        <f ca="1">IF(I$5&lt;&gt;"",HLOOKUP(I$5,Functionalization!$G$6:$R$343,ROW($A25)-5,FALSE),IFERROR(INDEX(I$320:I$343,MATCH($F25,$B$320:$B$343,0))/VLOOKUP($F25,$B$320:$BB$343,MATCH(LEFT(TRIM(I$6),FIND("~",SUBSTITUTE(I$6,"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25))*HLOOKUP(LEFT(TRIM(I$6),FIND("~",SUBSTITUTE(I$6," ","~",LEN(TRIM(I$6))-LEN(SUBSTITUTE(TRIM(I$6)," ",""))))-1)&amp;" Total",$B$6:$BB$343,ROW($A25)-5,FALSE))</f>
        <v>0</v>
      </c>
      <c r="J25" s="14">
        <f ca="1">IF(J$5&lt;&gt;"",HLOOKUP(J$5,Functionalization!$G$6:$R$343,ROW($A25)-5,FALSE),IFERROR(INDEX(J$320:J$343,MATCH($F25,$B$320:$B$343,0))/VLOOKUP($F25,$B$320:$BB$343,MATCH(LEFT(TRIM(J$6),FIND("~",SUBSTITUTE(J$6,"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25))*HLOOKUP(LEFT(TRIM(J$6),FIND("~",SUBSTITUTE(J$6," ","~",LEN(TRIM(J$6))-LEN(SUBSTITUTE(TRIM(J$6)," ",""))))-1)&amp;" Total",$B$6:$BB$343,ROW($A25)-5,FALSE))</f>
        <v>0</v>
      </c>
      <c r="K25" s="14">
        <f ca="1">IF(K$5&lt;&gt;"",HLOOKUP(K$5,Functionalization!$G$6:$R$343,ROW($A25)-5,FALSE),IFERROR(INDEX(K$320:K$343,MATCH($F25,$B$320:$B$343,0))/VLOOKUP($F25,$B$320:$BB$343,MATCH(LEFT(TRIM(K$6),FIND("~",SUBSTITUTE(K$6,"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25))*HLOOKUP(LEFT(TRIM(K$6),FIND("~",SUBSTITUTE(K$6," ","~",LEN(TRIM(K$6))-LEN(SUBSTITUTE(TRIM(K$6)," ",""))))-1)&amp;" Total",$B$6:$BB$343,ROW($A25)-5,FALSE))</f>
        <v>17.652000000000001</v>
      </c>
      <c r="L25" s="14">
        <f ca="1">IF(L$5&lt;&gt;"",HLOOKUP(L$5,Functionalization!$G$6:$R$343,ROW($A25)-5,FALSE),IFERROR(INDEX(L$320:L$343,MATCH($F25,$B$320:$B$343,0))/VLOOKUP($F25,$B$320:$BB$343,MATCH(LEFT(TRIM(L$6),FIND("~",SUBSTITUTE(L$6,"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25))*HLOOKUP(LEFT(TRIM(L$6),FIND("~",SUBSTITUTE(L$6," ","~",LEN(TRIM(L$6))-LEN(SUBSTITUTE(TRIM(L$6)," ",""))))-1)&amp;" Total",$B$6:$BB$343,ROW($A25)-5,FALSE))</f>
        <v>17.652000000000001</v>
      </c>
      <c r="M25" s="14">
        <f ca="1">IF(M$5&lt;&gt;"",HLOOKUP(M$5,Functionalization!$G$6:$R$343,ROW($A25)-5,FALSE),IFERROR(INDEX(M$320:M$343,MATCH($F25,$B$320:$B$343,0))/VLOOKUP($F25,$B$320:$BB$343,MATCH(LEFT(TRIM(M$6),FIND("~",SUBSTITUTE(M$6,"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25))*HLOOKUP(LEFT(TRIM(M$6),FIND("~",SUBSTITUTE(M$6," ","~",LEN(TRIM(M$6))-LEN(SUBSTITUTE(TRIM(M$6)," ",""))))-1)&amp;" Total",$B$6:$BB$343,ROW($A25)-5,FALSE))</f>
        <v>0</v>
      </c>
      <c r="N25" s="14">
        <f ca="1">IF(N$5&lt;&gt;"",HLOOKUP(N$5,Functionalization!$G$6:$R$343,ROW($A25)-5,FALSE),IFERROR(INDEX(N$320:N$343,MATCH($F25,$B$320:$B$343,0))/VLOOKUP($F25,$B$320:$BB$343,MATCH(LEFT(TRIM(N$6),FIND("~",SUBSTITUTE(N$6,"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25))*HLOOKUP(LEFT(TRIM(N$6),FIND("~",SUBSTITUTE(N$6," ","~",LEN(TRIM(N$6))-LEN(SUBSTITUTE(TRIM(N$6)," ",""))))-1)&amp;" Total",$B$6:$BB$343,ROW($A25)-5,FALSE))</f>
        <v>0</v>
      </c>
      <c r="O25" s="14">
        <f ca="1">IF(O$5&lt;&gt;"",HLOOKUP(O$5,Functionalization!$G$6:$R$343,ROW($A25)-5,FALSE),IFERROR(INDEX(O$320:O$343,MATCH($F25,$B$320:$B$343,0))/VLOOKUP($F25,$B$320:$BB$343,MATCH(LEFT(TRIM(O$6),FIND("~",SUBSTITUTE(O$6,"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25))*HLOOKUP(LEFT(TRIM(O$6),FIND("~",SUBSTITUTE(O$6," ","~",LEN(TRIM(O$6))-LEN(SUBSTITUTE(TRIM(O$6)," ",""))))-1)&amp;" Total",$B$6:$BB$343,ROW($A25)-5,FALSE))</f>
        <v>0</v>
      </c>
      <c r="P25" s="14">
        <f ca="1">IF(P$5&lt;&gt;"",HLOOKUP(P$5,Functionalization!$G$6:$R$343,ROW($A25)-5,FALSE),IFERROR(INDEX(P$320:P$343,MATCH($F25,$B$320:$B$343,0))/VLOOKUP($F25,$B$320:$BB$343,MATCH(LEFT(TRIM(P$6),FIND("~",SUBSTITUTE(P$6,"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25))*HLOOKUP(LEFT(TRIM(P$6),FIND("~",SUBSTITUTE(P$6," ","~",LEN(TRIM(P$6))-LEN(SUBSTITUTE(TRIM(P$6)," ",""))))-1)&amp;" Total",$B$6:$BB$343,ROW($A25)-5,FALSE))</f>
        <v>0</v>
      </c>
      <c r="Q25" s="14">
        <f ca="1">IF(Q$5&lt;&gt;"",HLOOKUP(Q$5,Functionalization!$G$6:$R$343,ROW($A25)-5,FALSE),IFERROR(INDEX(Q$320:Q$343,MATCH($F25,$B$320:$B$343,0))/VLOOKUP($F25,$B$320:$BB$343,MATCH(LEFT(TRIM(Q$6),FIND("~",SUBSTITUTE(Q$6,"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25))*HLOOKUP(LEFT(TRIM(Q$6),FIND("~",SUBSTITUTE(Q$6," ","~",LEN(TRIM(Q$6))-LEN(SUBSTITUTE(TRIM(Q$6)," ",""))))-1)&amp;" Total",$B$6:$BB$343,ROW($A25)-5,FALSE))</f>
        <v>0</v>
      </c>
      <c r="R25" s="14">
        <f ca="1">IF(R$5&lt;&gt;"",HLOOKUP(R$5,Functionalization!$G$6:$R$343,ROW($A25)-5,FALSE),IFERROR(INDEX(R$320:R$343,MATCH($F25,$B$320:$B$343,0))/VLOOKUP($F25,$B$320:$BB$343,MATCH(LEFT(TRIM(R$6),FIND("~",SUBSTITUTE(R$6,"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25))*HLOOKUP(LEFT(TRIM(R$6),FIND("~",SUBSTITUTE(R$6," ","~",LEN(TRIM(R$6))-LEN(SUBSTITUTE(TRIM(R$6)," ",""))))-1)&amp;" Total",$B$6:$BB$343,ROW($A25)-5,FALSE))</f>
        <v>0</v>
      </c>
      <c r="S25" s="14">
        <f ca="1">IF(S$5&lt;&gt;"",HLOOKUP(S$5,Functionalization!$G$6:$R$343,ROW($A25)-5,FALSE),IFERROR(INDEX(S$320:S$343,MATCH($F25,$B$320:$B$343,0))/VLOOKUP($F25,$B$320:$BB$343,MATCH(LEFT(TRIM(S$6),FIND("~",SUBSTITUTE(S$6,"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25))*HLOOKUP(LEFT(TRIM(S$6),FIND("~",SUBSTITUTE(S$6," ","~",LEN(TRIM(S$6))-LEN(SUBSTITUTE(TRIM(S$6)," ",""))))-1)&amp;" Total",$B$6:$BB$343,ROW($A25)-5,FALSE))</f>
        <v>0</v>
      </c>
      <c r="T25" s="14">
        <f ca="1">IF(T$5&lt;&gt;"",HLOOKUP(T$5,Functionalization!$G$6:$R$343,ROW($A25)-5,FALSE),IFERROR(INDEX(T$320:T$343,MATCH($F25,$B$320:$B$343,0))/VLOOKUP($F25,$B$320:$BB$343,MATCH(LEFT(TRIM(T$6),FIND("~",SUBSTITUTE(T$6,"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25))*HLOOKUP(LEFT(TRIM(T$6),FIND("~",SUBSTITUTE(T$6," ","~",LEN(TRIM(T$6))-LEN(SUBSTITUTE(TRIM(T$6)," ",""))))-1)&amp;" Total",$B$6:$BB$343,ROW($A25)-5,FALSE))</f>
        <v>0</v>
      </c>
      <c r="U25" s="14">
        <f ca="1">IF(U$5&lt;&gt;"",HLOOKUP(U$5,Functionalization!$G$6:$R$343,ROW($A25)-5,FALSE),IFERROR(INDEX(U$320:U$343,MATCH($F25,$B$320:$B$343,0))/VLOOKUP($F25,$B$320:$BB$343,MATCH(LEFT(TRIM(U$6),FIND("~",SUBSTITUTE(U$6,"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25))*HLOOKUP(LEFT(TRIM(U$6),FIND("~",SUBSTITUTE(U$6," ","~",LEN(TRIM(U$6))-LEN(SUBSTITUTE(TRIM(U$6)," ",""))))-1)&amp;" Total",$B$6:$BB$343,ROW($A25)-5,FALSE))</f>
        <v>0</v>
      </c>
      <c r="V25" s="14">
        <f ca="1">IF(V$5&lt;&gt;"",HLOOKUP(V$5,Functionalization!$G$6:$R$343,ROW($A25)-5,FALSE),IFERROR(INDEX(V$320:V$343,MATCH($F25,$B$320:$B$343,0))/VLOOKUP($F25,$B$320:$BB$343,MATCH(LEFT(TRIM(V$6),FIND("~",SUBSTITUTE(V$6,"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25))*HLOOKUP(LEFT(TRIM(V$6),FIND("~",SUBSTITUTE(V$6," ","~",LEN(TRIM(V$6))-LEN(SUBSTITUTE(TRIM(V$6)," ",""))))-1)&amp;" Total",$B$6:$BB$343,ROW($A25)-5,FALSE))</f>
        <v>0</v>
      </c>
      <c r="W25" s="14">
        <f ca="1">IF(W$5&lt;&gt;"",HLOOKUP(W$5,Functionalization!$G$6:$R$343,ROW($A25)-5,FALSE),IFERROR(INDEX(W$320:W$343,MATCH($F25,$B$320:$B$343,0))/VLOOKUP($F25,$B$320:$BB$343,MATCH(LEFT(TRIM(W$6),FIND("~",SUBSTITUTE(W$6,"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25))*HLOOKUP(LEFT(TRIM(W$6),FIND("~",SUBSTITUTE(W$6," ","~",LEN(TRIM(W$6))-LEN(SUBSTITUTE(TRIM(W$6)," ",""))))-1)&amp;" Total",$B$6:$BB$343,ROW($A25)-5,FALSE))</f>
        <v>0</v>
      </c>
      <c r="X25" s="14">
        <f ca="1">IF(X$5&lt;&gt;"",HLOOKUP(X$5,Functionalization!$G$6:$R$343,ROW($A25)-5,FALSE),IFERROR(INDEX(X$320:X$343,MATCH($F25,$B$320:$B$343,0))/VLOOKUP($F25,$B$320:$BB$343,MATCH(LEFT(TRIM(X$6),FIND("~",SUBSTITUTE(X$6,"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25))*HLOOKUP(LEFT(TRIM(X$6),FIND("~",SUBSTITUTE(X$6," ","~",LEN(TRIM(X$6))-LEN(SUBSTITUTE(TRIM(X$6)," ",""))))-1)&amp;" Total",$B$6:$BB$343,ROW($A25)-5,FALSE))</f>
        <v>0</v>
      </c>
      <c r="Y25" s="14">
        <f ca="1">IF(Y$5&lt;&gt;"",HLOOKUP(Y$5,Functionalization!$G$6:$R$343,ROW($A25)-5,FALSE),IFERROR(INDEX(Y$320:Y$343,MATCH($F25,$B$320:$B$343,0))/VLOOKUP($F25,$B$320:$BB$343,MATCH(LEFT(TRIM(Y$6),FIND("~",SUBSTITUTE(Y$6,"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25))*HLOOKUP(LEFT(TRIM(Y$6),FIND("~",SUBSTITUTE(Y$6," ","~",LEN(TRIM(Y$6))-LEN(SUBSTITUTE(TRIM(Y$6)," ",""))))-1)&amp;" Total",$B$6:$BB$343,ROW($A25)-5,FALSE))</f>
        <v>0</v>
      </c>
      <c r="Z25" s="14">
        <f ca="1">IF(Z$5&lt;&gt;"",HLOOKUP(Z$5,Functionalization!$G$6:$R$343,ROW($A25)-5,FALSE),IFERROR(INDEX(Z$320:Z$343,MATCH($F25,$B$320:$B$343,0))/VLOOKUP($F25,$B$320:$BB$343,MATCH(LEFT(TRIM(Z$6),FIND("~",SUBSTITUTE(Z$6,"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25))*HLOOKUP(LEFT(TRIM(Z$6),FIND("~",SUBSTITUTE(Z$6," ","~",LEN(TRIM(Z$6))-LEN(SUBSTITUTE(TRIM(Z$6)," ",""))))-1)&amp;" Total",$B$6:$BB$343,ROW($A25)-5,FALSE))</f>
        <v>0</v>
      </c>
      <c r="AA25" s="14">
        <f ca="1">IF(AA$5&lt;&gt;"",HLOOKUP(AA$5,Functionalization!$G$6:$R$343,ROW($A25)-5,FALSE),IFERROR(INDEX(AA$320:AA$343,MATCH($F25,$B$320:$B$343,0))/VLOOKUP($F25,$B$320:$BB$343,MATCH(LEFT(TRIM(AA$6),FIND("~",SUBSTITUTE(AA$6,"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25))*HLOOKUP(LEFT(TRIM(AA$6),FIND("~",SUBSTITUTE(AA$6," ","~",LEN(TRIM(AA$6))-LEN(SUBSTITUTE(TRIM(AA$6)," ",""))))-1)&amp;" Total",$B$6:$BB$343,ROW($A25)-5,FALSE))</f>
        <v>0</v>
      </c>
      <c r="AB25" s="14">
        <f ca="1">IF(AB$5&lt;&gt;"",HLOOKUP(AB$5,Functionalization!$G$6:$R$343,ROW($A25)-5,FALSE),IFERROR(INDEX(AB$320:AB$343,MATCH($F25,$B$320:$B$343,0))/VLOOKUP($F25,$B$320:$BB$343,MATCH(LEFT(TRIM(AB$6),FIND("~",SUBSTITUTE(AB$6,"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25))*HLOOKUP(LEFT(TRIM(AB$6),FIND("~",SUBSTITUTE(AB$6," ","~",LEN(TRIM(AB$6))-LEN(SUBSTITUTE(TRIM(AB$6)," ",""))))-1)&amp;" Total",$B$6:$BB$343,ROW($A25)-5,FALSE))</f>
        <v>0</v>
      </c>
      <c r="AC25" s="14">
        <f ca="1">IF(AC$5&lt;&gt;"",HLOOKUP(AC$5,Functionalization!$G$6:$R$343,ROW($A25)-5,FALSE),IFERROR(INDEX(AC$320:AC$343,MATCH($F25,$B$320:$B$343,0))/VLOOKUP($F25,$B$320:$BB$343,MATCH(LEFT(TRIM(AC$6),FIND("~",SUBSTITUTE(AC$6,"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25))*HLOOKUP(LEFT(TRIM(AC$6),FIND("~",SUBSTITUTE(AC$6," ","~",LEN(TRIM(AC$6))-LEN(SUBSTITUTE(TRIM(AC$6)," ",""))))-1)&amp;" Total",$B$6:$BB$343,ROW($A25)-5,FALSE))</f>
        <v>0</v>
      </c>
      <c r="AD25" s="14">
        <f ca="1">IF(AD$5&lt;&gt;"",HLOOKUP(AD$5,Functionalization!$G$6:$R$343,ROW($A25)-5,FALSE),IFERROR(INDEX(AD$320:AD$343,MATCH($F25,$B$320:$B$343,0))/VLOOKUP($F25,$B$320:$BB$343,MATCH(LEFT(TRIM(AD$6),FIND("~",SUBSTITUTE(AD$6,"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25))*HLOOKUP(LEFT(TRIM(AD$6),FIND("~",SUBSTITUTE(AD$6," ","~",LEN(TRIM(AD$6))-LEN(SUBSTITUTE(TRIM(AD$6)," ",""))))-1)&amp;" Total",$B$6:$BB$343,ROW($A25)-5,FALSE))</f>
        <v>0</v>
      </c>
      <c r="AE25" s="14">
        <f ca="1">IF(AE$5&lt;&gt;"",HLOOKUP(AE$5,Functionalization!$G$6:$R$343,ROW($A25)-5,FALSE),IFERROR(INDEX(AE$320:AE$343,MATCH($F25,$B$320:$B$343,0))/VLOOKUP($F25,$B$320:$BB$343,MATCH(LEFT(TRIM(AE$6),FIND("~",SUBSTITUTE(AE$6,"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25))*HLOOKUP(LEFT(TRIM(AE$6),FIND("~",SUBSTITUTE(AE$6," ","~",LEN(TRIM(AE$6))-LEN(SUBSTITUTE(TRIM(AE$6)," ",""))))-1)&amp;" Total",$B$6:$BB$343,ROW($A25)-5,FALSE))</f>
        <v>0</v>
      </c>
      <c r="AF25" s="14">
        <f ca="1">IF(AF$5&lt;&gt;"",HLOOKUP(AF$5,Functionalization!$G$6:$R$343,ROW($A25)-5,FALSE),IFERROR(INDEX(AF$320:AF$343,MATCH($F25,$B$320:$B$343,0))/VLOOKUP($F25,$B$320:$BB$343,MATCH(LEFT(TRIM(AF$6),FIND("~",SUBSTITUTE(AF$6,"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25))*HLOOKUP(LEFT(TRIM(AF$6),FIND("~",SUBSTITUTE(AF$6," ","~",LEN(TRIM(AF$6))-LEN(SUBSTITUTE(TRIM(AF$6)," ",""))))-1)&amp;" Total",$B$6:$BB$343,ROW($A25)-5,FALSE))</f>
        <v>0</v>
      </c>
      <c r="AG25" s="14">
        <f ca="1">IF(AG$5&lt;&gt;"",HLOOKUP(AG$5,Functionalization!$G$6:$R$343,ROW($A25)-5,FALSE),IFERROR(INDEX(AG$320:AG$343,MATCH($F25,$B$320:$B$343,0))/VLOOKUP($F25,$B$320:$BB$343,MATCH(LEFT(TRIM(AG$6),FIND("~",SUBSTITUTE(AG$6,"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25))*HLOOKUP(LEFT(TRIM(AG$6),FIND("~",SUBSTITUTE(AG$6," ","~",LEN(TRIM(AG$6))-LEN(SUBSTITUTE(TRIM(AG$6)," ",""))))-1)&amp;" Total",$B$6:$BB$343,ROW($A25)-5,FALSE))</f>
        <v>0</v>
      </c>
      <c r="AH25" s="14">
        <f ca="1">IF(AH$5&lt;&gt;"",HLOOKUP(AH$5,Functionalization!$G$6:$R$343,ROW($A25)-5,FALSE),IFERROR(INDEX(AH$320:AH$343,MATCH($F25,$B$320:$B$343,0))/VLOOKUP($F25,$B$320:$BB$343,MATCH(LEFT(TRIM(AH$6),FIND("~",SUBSTITUTE(AH$6,"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25))*HLOOKUP(LEFT(TRIM(AH$6),FIND("~",SUBSTITUTE(AH$6," ","~",LEN(TRIM(AH$6))-LEN(SUBSTITUTE(TRIM(AH$6)," ",""))))-1)&amp;" Total",$B$6:$BB$343,ROW($A25)-5,FALSE))</f>
        <v>0</v>
      </c>
      <c r="AI25" s="14">
        <f ca="1">IF(AI$5&lt;&gt;"",HLOOKUP(AI$5,Functionalization!$G$6:$R$343,ROW($A25)-5,FALSE),IFERROR(INDEX(AI$320:AI$343,MATCH($F25,$B$320:$B$343,0))/VLOOKUP($F25,$B$320:$BB$343,MATCH(LEFT(TRIM(AI$6),FIND("~",SUBSTITUTE(AI$6,"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25))*HLOOKUP(LEFT(TRIM(AI$6),FIND("~",SUBSTITUTE(AI$6," ","~",LEN(TRIM(AI$6))-LEN(SUBSTITUTE(TRIM(AI$6)," ",""))))-1)&amp;" Total",$B$6:$BB$343,ROW($A25)-5,FALSE))</f>
        <v>0</v>
      </c>
      <c r="AJ25" s="14">
        <f ca="1">IF(AJ$5&lt;&gt;"",HLOOKUP(AJ$5,Functionalization!$G$6:$R$343,ROW($A25)-5,FALSE),IFERROR(INDEX(AJ$320:AJ$343,MATCH($F25,$B$320:$B$343,0))/VLOOKUP($F25,$B$320:$BB$343,MATCH(LEFT(TRIM(AJ$6),FIND("~",SUBSTITUTE(AJ$6,"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25))*HLOOKUP(LEFT(TRIM(AJ$6),FIND("~",SUBSTITUTE(AJ$6," ","~",LEN(TRIM(AJ$6))-LEN(SUBSTITUTE(TRIM(AJ$6)," ",""))))-1)&amp;" Total",$B$6:$BB$343,ROW($A25)-5,FALSE))</f>
        <v>0</v>
      </c>
      <c r="AK25" s="14">
        <f ca="1">IF(AK$5&lt;&gt;"",HLOOKUP(AK$5,Functionalization!$G$6:$R$343,ROW($A25)-5,FALSE),IFERROR(INDEX(AK$320:AK$343,MATCH($F25,$B$320:$B$343,0))/VLOOKUP($F25,$B$320:$BB$343,MATCH(LEFT(TRIM(AK$6),FIND("~",SUBSTITUTE(AK$6,"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25))*HLOOKUP(LEFT(TRIM(AK$6),FIND("~",SUBSTITUTE(AK$6," ","~",LEN(TRIM(AK$6))-LEN(SUBSTITUTE(TRIM(AK$6)," ",""))))-1)&amp;" Total",$B$6:$BB$343,ROW($A25)-5,FALSE))</f>
        <v>0</v>
      </c>
      <c r="AL25" s="14">
        <f ca="1">IF(AL$5&lt;&gt;"",HLOOKUP(AL$5,Functionalization!$G$6:$R$343,ROW($A25)-5,FALSE),IFERROR(INDEX(AL$320:AL$343,MATCH($F25,$B$320:$B$343,0))/VLOOKUP($F25,$B$320:$BB$343,MATCH(LEFT(TRIM(AL$6),FIND("~",SUBSTITUTE(AL$6,"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25))*HLOOKUP(LEFT(TRIM(AL$6),FIND("~",SUBSTITUTE(AL$6," ","~",LEN(TRIM(AL$6))-LEN(SUBSTITUTE(TRIM(AL$6)," ",""))))-1)&amp;" Total",$B$6:$BB$343,ROW($A25)-5,FALSE))</f>
        <v>0</v>
      </c>
      <c r="AM25" s="14">
        <f ca="1">IF(AM$5&lt;&gt;"",HLOOKUP(AM$5,Functionalization!$G$6:$R$343,ROW($A25)-5,FALSE),IFERROR(INDEX(AM$320:AM$343,MATCH($F25,$B$320:$B$343,0))/VLOOKUP($F25,$B$320:$BB$343,MATCH(LEFT(TRIM(AM$6),FIND("~",SUBSTITUTE(AM$6,"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25))*HLOOKUP(LEFT(TRIM(AM$6),FIND("~",SUBSTITUTE(AM$6," ","~",LEN(TRIM(AM$6))-LEN(SUBSTITUTE(TRIM(AM$6)," ",""))))-1)&amp;" Total",$B$6:$BB$343,ROW($A25)-5,FALSE))</f>
        <v>0</v>
      </c>
      <c r="AN25" s="14">
        <f ca="1">IF(AN$5&lt;&gt;"",HLOOKUP(AN$5,Functionalization!$G$6:$R$343,ROW($A25)-5,FALSE),IFERROR(INDEX(AN$320:AN$343,MATCH($F25,$B$320:$B$343,0))/VLOOKUP($F25,$B$320:$BB$343,MATCH(LEFT(TRIM(AN$6),FIND("~",SUBSTITUTE(AN$6,"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25))*HLOOKUP(LEFT(TRIM(AN$6),FIND("~",SUBSTITUTE(AN$6," ","~",LEN(TRIM(AN$6))-LEN(SUBSTITUTE(TRIM(AN$6)," ",""))))-1)&amp;" Total",$B$6:$BB$343,ROW($A25)-5,FALSE))</f>
        <v>0</v>
      </c>
      <c r="AO25" s="14">
        <f ca="1">IF(AO$5&lt;&gt;"",HLOOKUP(AO$5,Functionalization!$G$6:$R$343,ROW($A25)-5,FALSE),IFERROR(INDEX(AO$320:AO$343,MATCH($F25,$B$320:$B$343,0))/VLOOKUP($F25,$B$320:$BB$343,MATCH(LEFT(TRIM(AO$6),FIND("~",SUBSTITUTE(AO$6,"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25))*HLOOKUP(LEFT(TRIM(AO$6),FIND("~",SUBSTITUTE(AO$6," ","~",LEN(TRIM(AO$6))-LEN(SUBSTITUTE(TRIM(AO$6)," ",""))))-1)&amp;" Total",$B$6:$BB$343,ROW($A25)-5,FALSE))</f>
        <v>0</v>
      </c>
      <c r="AP25" s="14">
        <f ca="1">IF(AP$5&lt;&gt;"",HLOOKUP(AP$5,Functionalization!$G$6:$R$343,ROW($A25)-5,FALSE),IFERROR(INDEX(AP$320:AP$343,MATCH($F25,$B$320:$B$343,0))/VLOOKUP($F25,$B$320:$BB$343,MATCH(LEFT(TRIM(AP$6),FIND("~",SUBSTITUTE(AP$6,"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25))*HLOOKUP(LEFT(TRIM(AP$6),FIND("~",SUBSTITUTE(AP$6," ","~",LEN(TRIM(AP$6))-LEN(SUBSTITUTE(TRIM(AP$6)," ",""))))-1)&amp;" Total",$B$6:$BB$343,ROW($A25)-5,FALSE))</f>
        <v>0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D25" s="44">
        <f ca="1">IFERROR(IF(SUMIF($G$6:$BB$6,BD$6&amp;" Total",$G25:$BB25)-(SUMIF($G$6:$BB$6,BD$6&amp;" "&amp;'Input-Allocators'!$D$18,$G25:$BB25)+IFERROR(SUMIF($G$6:$BB$6,BD$6&amp;" "&amp;'Input-Allocators'!$E$18,$G25:$BB25),SUMIF($G$6:$BB$6,BD$6&amp;" "&amp;'Input-Allocators'!$B$20,$G25:$BB25))+SUMIF($G$6:$BB$6,BD$6&amp;" "&amp;'Input-Allocators'!$F$18,$G25:$BB25))&lt;Check_Limit,0,1),1)</f>
        <v>0</v>
      </c>
      <c r="BE25" s="44">
        <f ca="1">IFERROR(IF(SUMIF($G$6:$BB$6,BE$6&amp;" Total",$G25:$BB25)-(SUMIF($G$6:$BB$6,BE$6&amp;" "&amp;'Input-Allocators'!$D$18,$G25:$BB25)+IFERROR(SUMIF($G$6:$BB$6,BE$6&amp;" "&amp;'Input-Allocators'!$E$18,$G25:$BB25),SUMIF($G$6:$BB$6,BE$6&amp;" "&amp;'Input-Allocators'!$B$20,$G25:$BB25))+SUMIF($G$6:$BB$6,BE$6&amp;" "&amp;'Input-Allocators'!$F$18,$G25:$BB25))&lt;Check_Limit,0,1),1)</f>
        <v>0</v>
      </c>
      <c r="BF25" s="44">
        <f ca="1">IFERROR(IF(SUMIF($G$6:$BB$6,BF$6&amp;" Total",$G25:$BB25)-(SUMIF($G$6:$BB$6,BF$6&amp;" "&amp;'Input-Allocators'!$D$18,$G25:$BB25)+IFERROR(SUMIF($G$6:$BB$6,BF$6&amp;" "&amp;'Input-Allocators'!$E$18,$G25:$BB25),SUMIF($G$6:$BB$6,BF$6&amp;" "&amp;'Input-Allocators'!$B$20,$G25:$BB25))+SUMIF($G$6:$BB$6,BF$6&amp;" "&amp;'Input-Allocators'!$F$18,$G25:$BB25))&lt;Check_Limit,0,1),1)</f>
        <v>0</v>
      </c>
      <c r="BG25" s="44">
        <f ca="1">IFERROR(IF(SUMIF($G$6:$BB$6,BG$6&amp;" Total",$G25:$BB25)-(SUMIF($G$6:$BB$6,BG$6&amp;" "&amp;'Input-Allocators'!$D$18,$G25:$BB25)+IFERROR(SUMIF($G$6:$BB$6,BG$6&amp;" "&amp;'Input-Allocators'!$E$18,$G25:$BB25),SUMIF($G$6:$BB$6,BG$6&amp;" "&amp;'Input-Allocators'!$B$20,$G25:$BB25))+SUMIF($G$6:$BB$6,BG$6&amp;" "&amp;'Input-Allocators'!$F$18,$G25:$BB25))&lt;Check_Limit,0,1),1)</f>
        <v>0</v>
      </c>
      <c r="BH25" s="44">
        <f ca="1">IFERROR(IF(SUMIF($G$6:$BB$6,BH$6&amp;" Total",$G25:$BB25)-(SUMIF($G$6:$BB$6,BH$6&amp;" "&amp;'Input-Allocators'!$D$18,$G25:$BB25)+IFERROR(SUMIF($G$6:$BB$6,BH$6&amp;" "&amp;'Input-Allocators'!$E$18,$G25:$BB25),SUMIF($G$6:$BB$6,BH$6&amp;" "&amp;'Input-Allocators'!$B$20,$G25:$BB25))+SUMIF($G$6:$BB$6,BH$6&amp;" "&amp;'Input-Allocators'!$F$18,$G25:$BB25))&lt;Check_Limit,0,1),1)</f>
        <v>0</v>
      </c>
      <c r="BI25" s="44">
        <f ca="1">IFERROR(IF(SUMIF($G$6:$BB$6,BI$6&amp;" Total",$G25:$BB25)-(SUMIF($G$6:$BB$6,BI$6&amp;" "&amp;'Input-Allocators'!$D$18,$G25:$BB25)+IFERROR(SUMIF($G$6:$BB$6,BI$6&amp;" "&amp;'Input-Allocators'!$E$18,$G25:$BB25),SUMIF($G$6:$BB$6,BI$6&amp;" "&amp;'Input-Allocators'!$B$20,$G25:$BB25))+SUMIF($G$6:$BB$6,BI$6&amp;" "&amp;'Input-Allocators'!$F$18,$G25:$BB25))&lt;Check_Limit,0,1),1)</f>
        <v>0</v>
      </c>
      <c r="BJ25" s="44">
        <f ca="1">IFERROR(IF(SUMIF($G$6:$BB$6,BJ$6&amp;" Total",$G25:$BB25)-(SUMIF($G$6:$BB$6,BJ$6&amp;" "&amp;'Input-Allocators'!$D$18,$G25:$BB25)+IFERROR(SUMIF($G$6:$BB$6,BJ$6&amp;" "&amp;'Input-Allocators'!$E$18,$G25:$BB25),SUMIF($G$6:$BB$6,BJ$6&amp;" "&amp;'Input-Allocators'!$B$20,$G25:$BB25))+SUMIF($G$6:$BB$6,BJ$6&amp;" "&amp;'Input-Allocators'!$F$18,$G25:$BB25))&lt;Check_Limit,0,1),1)</f>
        <v>0</v>
      </c>
      <c r="BK25" s="44">
        <f ca="1">IFERROR(IF(SUMIF($G$6:$BB$6,BK$6&amp;" Total",$G25:$BB25)-(SUMIF($G$6:$BB$6,BK$6&amp;" "&amp;'Input-Allocators'!$D$18,$G25:$BB25)+IFERROR(SUMIF($G$6:$BB$6,BK$6&amp;" "&amp;'Input-Allocators'!$E$18,$G25:$BB25),SUMIF($G$6:$BB$6,BK$6&amp;" "&amp;'Input-Allocators'!$B$20,$G25:$BB25))+SUMIF($G$6:$BB$6,BK$6&amp;" "&amp;'Input-Allocators'!$F$18,$G25:$BB25))&lt;Check_Limit,0,1),1)</f>
        <v>0</v>
      </c>
      <c r="BL25" s="44">
        <f ca="1">IFERROR(IF(SUMIF($G$6:$BB$6,BL$6&amp;" Total",$G25:$BB25)-(SUMIF($G$6:$BB$6,BL$6&amp;" "&amp;'Input-Allocators'!$D$18,$G25:$BB25)+IFERROR(SUMIF($G$6:$BB$6,BL$6&amp;" "&amp;'Input-Allocators'!$E$18,$G25:$BB25),SUMIF($G$6:$BB$6,BL$6&amp;" "&amp;'Input-Allocators'!$B$20,$G25:$BB25))+SUMIF($G$6:$BB$6,BL$6&amp;" "&amp;'Input-Allocators'!$F$18,$G25:$BB25))&lt;Check_Limit,0,1),1)</f>
        <v>0</v>
      </c>
      <c r="BM25" s="44">
        <f ca="1">IFERROR(IF(SUMIF($G$6:$BB$6,BM$6&amp;" Total",$G25:$BB25)-(SUMIF($G$6:$BB$6,BM$6&amp;" "&amp;'Input-Allocators'!$D$18,$G25:$BB25)+IFERROR(SUMIF($G$6:$BB$6,BM$6&amp;" "&amp;'Input-Allocators'!$E$18,$G25:$BB25),SUMIF($G$6:$BB$6,BM$6&amp;" "&amp;'Input-Allocators'!$B$20,$G25:$BB25))+SUMIF($G$6:$BB$6,BM$6&amp;" "&amp;'Input-Allocators'!$F$18,$G25:$BB25))&lt;Check_Limit,0,1),1)</f>
        <v>0</v>
      </c>
      <c r="BN25" s="44">
        <f ca="1">IFERROR(IF(SUMIF($G$6:$BB$6,BN$6&amp;" Total",$G25:$BB25)-(SUMIF($G$6:$BB$6,BN$6&amp;" "&amp;'Input-Allocators'!$D$18,$G25:$BB25)+IFERROR(SUMIF($G$6:$BB$6,BN$6&amp;" "&amp;'Input-Allocators'!$E$18,$G25:$BB25),SUMIF($G$6:$BB$6,BN$6&amp;" "&amp;'Input-Allocators'!$B$20,$G25:$BB25))+SUMIF($G$6:$BB$6,BN$6&amp;" "&amp;'Input-Allocators'!$F$18,$G25:$BB25))&lt;Check_Limit,0,1),1)</f>
        <v>0</v>
      </c>
      <c r="BO25" s="44">
        <f ca="1">IFERROR(IF(SUMIF($G$6:$BB$6,BO$6&amp;" Total",$G25:$BB25)-(SUMIF($G$6:$BB$6,BO$6&amp;" "&amp;'Input-Allocators'!$D$18,$G25:$BB25)+IFERROR(SUMIF($G$6:$BB$6,BO$6&amp;" "&amp;'Input-Allocators'!$E$18,$G25:$BB25),SUMIF($G$6:$BB$6,BO$6&amp;" "&amp;'Input-Allocators'!$B$20,$G25:$BB25))+SUMIF($G$6:$BB$6,BO$6&amp;" "&amp;'Input-Allocators'!$F$18,$G25:$BB25))&lt;Check_Limit,0,1),1)</f>
        <v>0</v>
      </c>
    </row>
    <row r="26" spans="1:67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>Functionalization!$D26</f>
        <v>2430</v>
      </c>
      <c r="E26" s="14">
        <f t="shared" ref="E26:E29" ca="1" si="4">IFERROR(IF(D26="",0,IF(D26=0,0,IF(ABS(D26-SUM(G26,K26,O26,S26,W26,AA26,AE26,AI26,AM26,AQ26,AU26,AY26))&lt;Check_Limit,0,1))),1)</f>
        <v>0</v>
      </c>
      <c r="F26" s="3" t="str">
        <f>IF($D26=0,"-",IF('Input-Accounts'!$E26&lt;&gt;0,'Input-Accounts'!$E26,'Input-Accounts'!$G26))</f>
        <v>DEMAND</v>
      </c>
      <c r="G26" s="14">
        <f ca="1">IF(G$5&lt;&gt;"",HLOOKUP(G$5,Functionalization!$G$6:$R$343,ROW($A26)-5,FALSE),IFERROR(INDEX(G$320:G$343,MATCH($F26,$B$320:$B$343,0))/VLOOKUP($F26,$B$320:$BB$343,MATCH(LEFT(TRIM(G$6),FIND("~",SUBSTITUTE(G$6,"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26))*HLOOKUP(LEFT(TRIM(G$6),FIND("~",SUBSTITUTE(G$6," ","~",LEN(TRIM(G$6))-LEN(SUBSTITUTE(TRIM(G$6)," ",""))))-1)&amp;" Total",$B$6:$BB$343,ROW($A26)-5,FALSE))</f>
        <v>0</v>
      </c>
      <c r="H26" s="14">
        <f ca="1">IF(H$5&lt;&gt;"",HLOOKUP(H$5,Functionalization!$G$6:$R$343,ROW($A26)-5,FALSE),IFERROR(INDEX(H$320:H$343,MATCH($F26,$B$320:$B$343,0))/VLOOKUP($F26,$B$320:$BB$343,MATCH(LEFT(TRIM(H$6),FIND("~",SUBSTITUTE(H$6,"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26))*HLOOKUP(LEFT(TRIM(H$6),FIND("~",SUBSTITUTE(H$6," ","~",LEN(TRIM(H$6))-LEN(SUBSTITUTE(TRIM(H$6)," ",""))))-1)&amp;" Total",$B$6:$BB$343,ROW($A26)-5,FALSE))</f>
        <v>0</v>
      </c>
      <c r="I26" s="14">
        <f ca="1">IF(I$5&lt;&gt;"",HLOOKUP(I$5,Functionalization!$G$6:$R$343,ROW($A26)-5,FALSE),IFERROR(INDEX(I$320:I$343,MATCH($F26,$B$320:$B$343,0))/VLOOKUP($F26,$B$320:$BB$343,MATCH(LEFT(TRIM(I$6),FIND("~",SUBSTITUTE(I$6,"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26))*HLOOKUP(LEFT(TRIM(I$6),FIND("~",SUBSTITUTE(I$6," ","~",LEN(TRIM(I$6))-LEN(SUBSTITUTE(TRIM(I$6)," ",""))))-1)&amp;" Total",$B$6:$BB$343,ROW($A26)-5,FALSE))</f>
        <v>0</v>
      </c>
      <c r="J26" s="14">
        <f ca="1">IF(J$5&lt;&gt;"",HLOOKUP(J$5,Functionalization!$G$6:$R$343,ROW($A26)-5,FALSE),IFERROR(INDEX(J$320:J$343,MATCH($F26,$B$320:$B$343,0))/VLOOKUP($F26,$B$320:$BB$343,MATCH(LEFT(TRIM(J$6),FIND("~",SUBSTITUTE(J$6,"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26))*HLOOKUP(LEFT(TRIM(J$6),FIND("~",SUBSTITUTE(J$6," ","~",LEN(TRIM(J$6))-LEN(SUBSTITUTE(TRIM(J$6)," ",""))))-1)&amp;" Total",$B$6:$BB$343,ROW($A26)-5,FALSE))</f>
        <v>0</v>
      </c>
      <c r="K26" s="14">
        <f ca="1">IF(K$5&lt;&gt;"",HLOOKUP(K$5,Functionalization!$G$6:$R$343,ROW($A26)-5,FALSE),IFERROR(INDEX(K$320:K$343,MATCH($F26,$B$320:$B$343,0))/VLOOKUP($F26,$B$320:$BB$343,MATCH(LEFT(TRIM(K$6),FIND("~",SUBSTITUTE(K$6,"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26))*HLOOKUP(LEFT(TRIM(K$6),FIND("~",SUBSTITUTE(K$6," ","~",LEN(TRIM(K$6))-LEN(SUBSTITUTE(TRIM(K$6)," ",""))))-1)&amp;" Total",$B$6:$BB$343,ROW($A26)-5,FALSE))</f>
        <v>2430</v>
      </c>
      <c r="L26" s="14">
        <f ca="1">IF(L$5&lt;&gt;"",HLOOKUP(L$5,Functionalization!$G$6:$R$343,ROW($A26)-5,FALSE),IFERROR(INDEX(L$320:L$343,MATCH($F26,$B$320:$B$343,0))/VLOOKUP($F26,$B$320:$BB$343,MATCH(LEFT(TRIM(L$6),FIND("~",SUBSTITUTE(L$6,"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26))*HLOOKUP(LEFT(TRIM(L$6),FIND("~",SUBSTITUTE(L$6," ","~",LEN(TRIM(L$6))-LEN(SUBSTITUTE(TRIM(L$6)," ",""))))-1)&amp;" Total",$B$6:$BB$343,ROW($A26)-5,FALSE))</f>
        <v>2430</v>
      </c>
      <c r="M26" s="14">
        <f ca="1">IF(M$5&lt;&gt;"",HLOOKUP(M$5,Functionalization!$G$6:$R$343,ROW($A26)-5,FALSE),IFERROR(INDEX(M$320:M$343,MATCH($F26,$B$320:$B$343,0))/VLOOKUP($F26,$B$320:$BB$343,MATCH(LEFT(TRIM(M$6),FIND("~",SUBSTITUTE(M$6,"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26))*HLOOKUP(LEFT(TRIM(M$6),FIND("~",SUBSTITUTE(M$6," ","~",LEN(TRIM(M$6))-LEN(SUBSTITUTE(TRIM(M$6)," ",""))))-1)&amp;" Total",$B$6:$BB$343,ROW($A26)-5,FALSE))</f>
        <v>0</v>
      </c>
      <c r="N26" s="14">
        <f ca="1">IF(N$5&lt;&gt;"",HLOOKUP(N$5,Functionalization!$G$6:$R$343,ROW($A26)-5,FALSE),IFERROR(INDEX(N$320:N$343,MATCH($F26,$B$320:$B$343,0))/VLOOKUP($F26,$B$320:$BB$343,MATCH(LEFT(TRIM(N$6),FIND("~",SUBSTITUTE(N$6,"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26))*HLOOKUP(LEFT(TRIM(N$6),FIND("~",SUBSTITUTE(N$6," ","~",LEN(TRIM(N$6))-LEN(SUBSTITUTE(TRIM(N$6)," ",""))))-1)&amp;" Total",$B$6:$BB$343,ROW($A26)-5,FALSE))</f>
        <v>0</v>
      </c>
      <c r="O26" s="14">
        <f ca="1">IF(O$5&lt;&gt;"",HLOOKUP(O$5,Functionalization!$G$6:$R$343,ROW($A26)-5,FALSE),IFERROR(INDEX(O$320:O$343,MATCH($F26,$B$320:$B$343,0))/VLOOKUP($F26,$B$320:$BB$343,MATCH(LEFT(TRIM(O$6),FIND("~",SUBSTITUTE(O$6,"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26))*HLOOKUP(LEFT(TRIM(O$6),FIND("~",SUBSTITUTE(O$6," ","~",LEN(TRIM(O$6))-LEN(SUBSTITUTE(TRIM(O$6)," ",""))))-1)&amp;" Total",$B$6:$BB$343,ROW($A26)-5,FALSE))</f>
        <v>0</v>
      </c>
      <c r="P26" s="14">
        <f ca="1">IF(P$5&lt;&gt;"",HLOOKUP(P$5,Functionalization!$G$6:$R$343,ROW($A26)-5,FALSE),IFERROR(INDEX(P$320:P$343,MATCH($F26,$B$320:$B$343,0))/VLOOKUP($F26,$B$320:$BB$343,MATCH(LEFT(TRIM(P$6),FIND("~",SUBSTITUTE(P$6,"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26))*HLOOKUP(LEFT(TRIM(P$6),FIND("~",SUBSTITUTE(P$6," ","~",LEN(TRIM(P$6))-LEN(SUBSTITUTE(TRIM(P$6)," ",""))))-1)&amp;" Total",$B$6:$BB$343,ROW($A26)-5,FALSE))</f>
        <v>0</v>
      </c>
      <c r="Q26" s="14">
        <f ca="1">IF(Q$5&lt;&gt;"",HLOOKUP(Q$5,Functionalization!$G$6:$R$343,ROW($A26)-5,FALSE),IFERROR(INDEX(Q$320:Q$343,MATCH($F26,$B$320:$B$343,0))/VLOOKUP($F26,$B$320:$BB$343,MATCH(LEFT(TRIM(Q$6),FIND("~",SUBSTITUTE(Q$6,"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26))*HLOOKUP(LEFT(TRIM(Q$6),FIND("~",SUBSTITUTE(Q$6," ","~",LEN(TRIM(Q$6))-LEN(SUBSTITUTE(TRIM(Q$6)," ",""))))-1)&amp;" Total",$B$6:$BB$343,ROW($A26)-5,FALSE))</f>
        <v>0</v>
      </c>
      <c r="R26" s="14">
        <f ca="1">IF(R$5&lt;&gt;"",HLOOKUP(R$5,Functionalization!$G$6:$R$343,ROW($A26)-5,FALSE),IFERROR(INDEX(R$320:R$343,MATCH($F26,$B$320:$B$343,0))/VLOOKUP($F26,$B$320:$BB$343,MATCH(LEFT(TRIM(R$6),FIND("~",SUBSTITUTE(R$6,"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26))*HLOOKUP(LEFT(TRIM(R$6),FIND("~",SUBSTITUTE(R$6," ","~",LEN(TRIM(R$6))-LEN(SUBSTITUTE(TRIM(R$6)," ",""))))-1)&amp;" Total",$B$6:$BB$343,ROW($A26)-5,FALSE))</f>
        <v>0</v>
      </c>
      <c r="S26" s="14">
        <f ca="1">IF(S$5&lt;&gt;"",HLOOKUP(S$5,Functionalization!$G$6:$R$343,ROW($A26)-5,FALSE),IFERROR(INDEX(S$320:S$343,MATCH($F26,$B$320:$B$343,0))/VLOOKUP($F26,$B$320:$BB$343,MATCH(LEFT(TRIM(S$6),FIND("~",SUBSTITUTE(S$6,"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26))*HLOOKUP(LEFT(TRIM(S$6),FIND("~",SUBSTITUTE(S$6," ","~",LEN(TRIM(S$6))-LEN(SUBSTITUTE(TRIM(S$6)," ",""))))-1)&amp;" Total",$B$6:$BB$343,ROW($A26)-5,FALSE))</f>
        <v>0</v>
      </c>
      <c r="T26" s="14">
        <f ca="1">IF(T$5&lt;&gt;"",HLOOKUP(T$5,Functionalization!$G$6:$R$343,ROW($A26)-5,FALSE),IFERROR(INDEX(T$320:T$343,MATCH($F26,$B$320:$B$343,0))/VLOOKUP($F26,$B$320:$BB$343,MATCH(LEFT(TRIM(T$6),FIND("~",SUBSTITUTE(T$6,"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26))*HLOOKUP(LEFT(TRIM(T$6),FIND("~",SUBSTITUTE(T$6," ","~",LEN(TRIM(T$6))-LEN(SUBSTITUTE(TRIM(T$6)," ",""))))-1)&amp;" Total",$B$6:$BB$343,ROW($A26)-5,FALSE))</f>
        <v>0</v>
      </c>
      <c r="U26" s="14">
        <f ca="1">IF(U$5&lt;&gt;"",HLOOKUP(U$5,Functionalization!$G$6:$R$343,ROW($A26)-5,FALSE),IFERROR(INDEX(U$320:U$343,MATCH($F26,$B$320:$B$343,0))/VLOOKUP($F26,$B$320:$BB$343,MATCH(LEFT(TRIM(U$6),FIND("~",SUBSTITUTE(U$6,"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26))*HLOOKUP(LEFT(TRIM(U$6),FIND("~",SUBSTITUTE(U$6," ","~",LEN(TRIM(U$6))-LEN(SUBSTITUTE(TRIM(U$6)," ",""))))-1)&amp;" Total",$B$6:$BB$343,ROW($A26)-5,FALSE))</f>
        <v>0</v>
      </c>
      <c r="V26" s="14">
        <f ca="1">IF(V$5&lt;&gt;"",HLOOKUP(V$5,Functionalization!$G$6:$R$343,ROW($A26)-5,FALSE),IFERROR(INDEX(V$320:V$343,MATCH($F26,$B$320:$B$343,0))/VLOOKUP($F26,$B$320:$BB$343,MATCH(LEFT(TRIM(V$6),FIND("~",SUBSTITUTE(V$6,"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26))*HLOOKUP(LEFT(TRIM(V$6),FIND("~",SUBSTITUTE(V$6," ","~",LEN(TRIM(V$6))-LEN(SUBSTITUTE(TRIM(V$6)," ",""))))-1)&amp;" Total",$B$6:$BB$343,ROW($A26)-5,FALSE))</f>
        <v>0</v>
      </c>
      <c r="W26" s="14">
        <f ca="1">IF(W$5&lt;&gt;"",HLOOKUP(W$5,Functionalization!$G$6:$R$343,ROW($A26)-5,FALSE),IFERROR(INDEX(W$320:W$343,MATCH($F26,$B$320:$B$343,0))/VLOOKUP($F26,$B$320:$BB$343,MATCH(LEFT(TRIM(W$6),FIND("~",SUBSTITUTE(W$6,"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26))*HLOOKUP(LEFT(TRIM(W$6),FIND("~",SUBSTITUTE(W$6," ","~",LEN(TRIM(W$6))-LEN(SUBSTITUTE(TRIM(W$6)," ",""))))-1)&amp;" Total",$B$6:$BB$343,ROW($A26)-5,FALSE))</f>
        <v>0</v>
      </c>
      <c r="X26" s="14">
        <f ca="1">IF(X$5&lt;&gt;"",HLOOKUP(X$5,Functionalization!$G$6:$R$343,ROW($A26)-5,FALSE),IFERROR(INDEX(X$320:X$343,MATCH($F26,$B$320:$B$343,0))/VLOOKUP($F26,$B$320:$BB$343,MATCH(LEFT(TRIM(X$6),FIND("~",SUBSTITUTE(X$6,"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26))*HLOOKUP(LEFT(TRIM(X$6),FIND("~",SUBSTITUTE(X$6," ","~",LEN(TRIM(X$6))-LEN(SUBSTITUTE(TRIM(X$6)," ",""))))-1)&amp;" Total",$B$6:$BB$343,ROW($A26)-5,FALSE))</f>
        <v>0</v>
      </c>
      <c r="Y26" s="14">
        <f ca="1">IF(Y$5&lt;&gt;"",HLOOKUP(Y$5,Functionalization!$G$6:$R$343,ROW($A26)-5,FALSE),IFERROR(INDEX(Y$320:Y$343,MATCH($F26,$B$320:$B$343,0))/VLOOKUP($F26,$B$320:$BB$343,MATCH(LEFT(TRIM(Y$6),FIND("~",SUBSTITUTE(Y$6,"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26))*HLOOKUP(LEFT(TRIM(Y$6),FIND("~",SUBSTITUTE(Y$6," ","~",LEN(TRIM(Y$6))-LEN(SUBSTITUTE(TRIM(Y$6)," ",""))))-1)&amp;" Total",$B$6:$BB$343,ROW($A26)-5,FALSE))</f>
        <v>0</v>
      </c>
      <c r="Z26" s="14">
        <f ca="1">IF(Z$5&lt;&gt;"",HLOOKUP(Z$5,Functionalization!$G$6:$R$343,ROW($A26)-5,FALSE),IFERROR(INDEX(Z$320:Z$343,MATCH($F26,$B$320:$B$343,0))/VLOOKUP($F26,$B$320:$BB$343,MATCH(LEFT(TRIM(Z$6),FIND("~",SUBSTITUTE(Z$6,"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26))*HLOOKUP(LEFT(TRIM(Z$6),FIND("~",SUBSTITUTE(Z$6," ","~",LEN(TRIM(Z$6))-LEN(SUBSTITUTE(TRIM(Z$6)," ",""))))-1)&amp;" Total",$B$6:$BB$343,ROW($A26)-5,FALSE))</f>
        <v>0</v>
      </c>
      <c r="AA26" s="14">
        <f ca="1">IF(AA$5&lt;&gt;"",HLOOKUP(AA$5,Functionalization!$G$6:$R$343,ROW($A26)-5,FALSE),IFERROR(INDEX(AA$320:AA$343,MATCH($F26,$B$320:$B$343,0))/VLOOKUP($F26,$B$320:$BB$343,MATCH(LEFT(TRIM(AA$6),FIND("~",SUBSTITUTE(AA$6,"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26))*HLOOKUP(LEFT(TRIM(AA$6),FIND("~",SUBSTITUTE(AA$6," ","~",LEN(TRIM(AA$6))-LEN(SUBSTITUTE(TRIM(AA$6)," ",""))))-1)&amp;" Total",$B$6:$BB$343,ROW($A26)-5,FALSE))</f>
        <v>0</v>
      </c>
      <c r="AB26" s="14">
        <f ca="1">IF(AB$5&lt;&gt;"",HLOOKUP(AB$5,Functionalization!$G$6:$R$343,ROW($A26)-5,FALSE),IFERROR(INDEX(AB$320:AB$343,MATCH($F26,$B$320:$B$343,0))/VLOOKUP($F26,$B$320:$BB$343,MATCH(LEFT(TRIM(AB$6),FIND("~",SUBSTITUTE(AB$6,"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26))*HLOOKUP(LEFT(TRIM(AB$6),FIND("~",SUBSTITUTE(AB$6," ","~",LEN(TRIM(AB$6))-LEN(SUBSTITUTE(TRIM(AB$6)," ",""))))-1)&amp;" Total",$B$6:$BB$343,ROW($A26)-5,FALSE))</f>
        <v>0</v>
      </c>
      <c r="AC26" s="14">
        <f ca="1">IF(AC$5&lt;&gt;"",HLOOKUP(AC$5,Functionalization!$G$6:$R$343,ROW($A26)-5,FALSE),IFERROR(INDEX(AC$320:AC$343,MATCH($F26,$B$320:$B$343,0))/VLOOKUP($F26,$B$320:$BB$343,MATCH(LEFT(TRIM(AC$6),FIND("~",SUBSTITUTE(AC$6,"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26))*HLOOKUP(LEFT(TRIM(AC$6),FIND("~",SUBSTITUTE(AC$6," ","~",LEN(TRIM(AC$6))-LEN(SUBSTITUTE(TRIM(AC$6)," ",""))))-1)&amp;" Total",$B$6:$BB$343,ROW($A26)-5,FALSE))</f>
        <v>0</v>
      </c>
      <c r="AD26" s="14">
        <f ca="1">IF(AD$5&lt;&gt;"",HLOOKUP(AD$5,Functionalization!$G$6:$R$343,ROW($A26)-5,FALSE),IFERROR(INDEX(AD$320:AD$343,MATCH($F26,$B$320:$B$343,0))/VLOOKUP($F26,$B$320:$BB$343,MATCH(LEFT(TRIM(AD$6),FIND("~",SUBSTITUTE(AD$6,"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26))*HLOOKUP(LEFT(TRIM(AD$6),FIND("~",SUBSTITUTE(AD$6," ","~",LEN(TRIM(AD$6))-LEN(SUBSTITUTE(TRIM(AD$6)," ",""))))-1)&amp;" Total",$B$6:$BB$343,ROW($A26)-5,FALSE))</f>
        <v>0</v>
      </c>
      <c r="AE26" s="14">
        <f ca="1">IF(AE$5&lt;&gt;"",HLOOKUP(AE$5,Functionalization!$G$6:$R$343,ROW($A26)-5,FALSE),IFERROR(INDEX(AE$320:AE$343,MATCH($F26,$B$320:$B$343,0))/VLOOKUP($F26,$B$320:$BB$343,MATCH(LEFT(TRIM(AE$6),FIND("~",SUBSTITUTE(AE$6,"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26))*HLOOKUP(LEFT(TRIM(AE$6),FIND("~",SUBSTITUTE(AE$6," ","~",LEN(TRIM(AE$6))-LEN(SUBSTITUTE(TRIM(AE$6)," ",""))))-1)&amp;" Total",$B$6:$BB$343,ROW($A26)-5,FALSE))</f>
        <v>0</v>
      </c>
      <c r="AF26" s="14">
        <f ca="1">IF(AF$5&lt;&gt;"",HLOOKUP(AF$5,Functionalization!$G$6:$R$343,ROW($A26)-5,FALSE),IFERROR(INDEX(AF$320:AF$343,MATCH($F26,$B$320:$B$343,0))/VLOOKUP($F26,$B$320:$BB$343,MATCH(LEFT(TRIM(AF$6),FIND("~",SUBSTITUTE(AF$6,"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26))*HLOOKUP(LEFT(TRIM(AF$6),FIND("~",SUBSTITUTE(AF$6," ","~",LEN(TRIM(AF$6))-LEN(SUBSTITUTE(TRIM(AF$6)," ",""))))-1)&amp;" Total",$B$6:$BB$343,ROW($A26)-5,FALSE))</f>
        <v>0</v>
      </c>
      <c r="AG26" s="14">
        <f ca="1">IF(AG$5&lt;&gt;"",HLOOKUP(AG$5,Functionalization!$G$6:$R$343,ROW($A26)-5,FALSE),IFERROR(INDEX(AG$320:AG$343,MATCH($F26,$B$320:$B$343,0))/VLOOKUP($F26,$B$320:$BB$343,MATCH(LEFT(TRIM(AG$6),FIND("~",SUBSTITUTE(AG$6,"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26))*HLOOKUP(LEFT(TRIM(AG$6),FIND("~",SUBSTITUTE(AG$6," ","~",LEN(TRIM(AG$6))-LEN(SUBSTITUTE(TRIM(AG$6)," ",""))))-1)&amp;" Total",$B$6:$BB$343,ROW($A26)-5,FALSE))</f>
        <v>0</v>
      </c>
      <c r="AH26" s="14">
        <f ca="1">IF(AH$5&lt;&gt;"",HLOOKUP(AH$5,Functionalization!$G$6:$R$343,ROW($A26)-5,FALSE),IFERROR(INDEX(AH$320:AH$343,MATCH($F26,$B$320:$B$343,0))/VLOOKUP($F26,$B$320:$BB$343,MATCH(LEFT(TRIM(AH$6),FIND("~",SUBSTITUTE(AH$6,"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26))*HLOOKUP(LEFT(TRIM(AH$6),FIND("~",SUBSTITUTE(AH$6," ","~",LEN(TRIM(AH$6))-LEN(SUBSTITUTE(TRIM(AH$6)," ",""))))-1)&amp;" Total",$B$6:$BB$343,ROW($A26)-5,FALSE))</f>
        <v>0</v>
      </c>
      <c r="AI26" s="14">
        <f ca="1">IF(AI$5&lt;&gt;"",HLOOKUP(AI$5,Functionalization!$G$6:$R$343,ROW($A26)-5,FALSE),IFERROR(INDEX(AI$320:AI$343,MATCH($F26,$B$320:$B$343,0))/VLOOKUP($F26,$B$320:$BB$343,MATCH(LEFT(TRIM(AI$6),FIND("~",SUBSTITUTE(AI$6,"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26))*HLOOKUP(LEFT(TRIM(AI$6),FIND("~",SUBSTITUTE(AI$6," ","~",LEN(TRIM(AI$6))-LEN(SUBSTITUTE(TRIM(AI$6)," ",""))))-1)&amp;" Total",$B$6:$BB$343,ROW($A26)-5,FALSE))</f>
        <v>0</v>
      </c>
      <c r="AJ26" s="14">
        <f ca="1">IF(AJ$5&lt;&gt;"",HLOOKUP(AJ$5,Functionalization!$G$6:$R$343,ROW($A26)-5,FALSE),IFERROR(INDEX(AJ$320:AJ$343,MATCH($F26,$B$320:$B$343,0))/VLOOKUP($F26,$B$320:$BB$343,MATCH(LEFT(TRIM(AJ$6),FIND("~",SUBSTITUTE(AJ$6,"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26))*HLOOKUP(LEFT(TRIM(AJ$6),FIND("~",SUBSTITUTE(AJ$6," ","~",LEN(TRIM(AJ$6))-LEN(SUBSTITUTE(TRIM(AJ$6)," ",""))))-1)&amp;" Total",$B$6:$BB$343,ROW($A26)-5,FALSE))</f>
        <v>0</v>
      </c>
      <c r="AK26" s="14">
        <f ca="1">IF(AK$5&lt;&gt;"",HLOOKUP(AK$5,Functionalization!$G$6:$R$343,ROW($A26)-5,FALSE),IFERROR(INDEX(AK$320:AK$343,MATCH($F26,$B$320:$B$343,0))/VLOOKUP($F26,$B$320:$BB$343,MATCH(LEFT(TRIM(AK$6),FIND("~",SUBSTITUTE(AK$6,"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26))*HLOOKUP(LEFT(TRIM(AK$6),FIND("~",SUBSTITUTE(AK$6," ","~",LEN(TRIM(AK$6))-LEN(SUBSTITUTE(TRIM(AK$6)," ",""))))-1)&amp;" Total",$B$6:$BB$343,ROW($A26)-5,FALSE))</f>
        <v>0</v>
      </c>
      <c r="AL26" s="14">
        <f ca="1">IF(AL$5&lt;&gt;"",HLOOKUP(AL$5,Functionalization!$G$6:$R$343,ROW($A26)-5,FALSE),IFERROR(INDEX(AL$320:AL$343,MATCH($F26,$B$320:$B$343,0))/VLOOKUP($F26,$B$320:$BB$343,MATCH(LEFT(TRIM(AL$6),FIND("~",SUBSTITUTE(AL$6,"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26))*HLOOKUP(LEFT(TRIM(AL$6),FIND("~",SUBSTITUTE(AL$6," ","~",LEN(TRIM(AL$6))-LEN(SUBSTITUTE(TRIM(AL$6)," ",""))))-1)&amp;" Total",$B$6:$BB$343,ROW($A26)-5,FALSE))</f>
        <v>0</v>
      </c>
      <c r="AM26" s="14">
        <f ca="1">IF(AM$5&lt;&gt;"",HLOOKUP(AM$5,Functionalization!$G$6:$R$343,ROW($A26)-5,FALSE),IFERROR(INDEX(AM$320:AM$343,MATCH($F26,$B$320:$B$343,0))/VLOOKUP($F26,$B$320:$BB$343,MATCH(LEFT(TRIM(AM$6),FIND("~",SUBSTITUTE(AM$6,"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26))*HLOOKUP(LEFT(TRIM(AM$6),FIND("~",SUBSTITUTE(AM$6," ","~",LEN(TRIM(AM$6))-LEN(SUBSTITUTE(TRIM(AM$6)," ",""))))-1)&amp;" Total",$B$6:$BB$343,ROW($A26)-5,FALSE))</f>
        <v>0</v>
      </c>
      <c r="AN26" s="14">
        <f ca="1">IF(AN$5&lt;&gt;"",HLOOKUP(AN$5,Functionalization!$G$6:$R$343,ROW($A26)-5,FALSE),IFERROR(INDEX(AN$320:AN$343,MATCH($F26,$B$320:$B$343,0))/VLOOKUP($F26,$B$320:$BB$343,MATCH(LEFT(TRIM(AN$6),FIND("~",SUBSTITUTE(AN$6,"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26))*HLOOKUP(LEFT(TRIM(AN$6),FIND("~",SUBSTITUTE(AN$6," ","~",LEN(TRIM(AN$6))-LEN(SUBSTITUTE(TRIM(AN$6)," ",""))))-1)&amp;" Total",$B$6:$BB$343,ROW($A26)-5,FALSE))</f>
        <v>0</v>
      </c>
      <c r="AO26" s="14">
        <f ca="1">IF(AO$5&lt;&gt;"",HLOOKUP(AO$5,Functionalization!$G$6:$R$343,ROW($A26)-5,FALSE),IFERROR(INDEX(AO$320:AO$343,MATCH($F26,$B$320:$B$343,0))/VLOOKUP($F26,$B$320:$BB$343,MATCH(LEFT(TRIM(AO$6),FIND("~",SUBSTITUTE(AO$6,"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26))*HLOOKUP(LEFT(TRIM(AO$6),FIND("~",SUBSTITUTE(AO$6," ","~",LEN(TRIM(AO$6))-LEN(SUBSTITUTE(TRIM(AO$6)," ",""))))-1)&amp;" Total",$B$6:$BB$343,ROW($A26)-5,FALSE))</f>
        <v>0</v>
      </c>
      <c r="AP26" s="14">
        <f ca="1">IF(AP$5&lt;&gt;"",HLOOKUP(AP$5,Functionalization!$G$6:$R$343,ROW($A26)-5,FALSE),IFERROR(INDEX(AP$320:AP$343,MATCH($F26,$B$320:$B$343,0))/VLOOKUP($F26,$B$320:$BB$343,MATCH(LEFT(TRIM(AP$6),FIND("~",SUBSTITUTE(AP$6,"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26))*HLOOKUP(LEFT(TRIM(AP$6),FIND("~",SUBSTITUTE(AP$6," ","~",LEN(TRIM(AP$6))-LEN(SUBSTITUTE(TRIM(AP$6)," ",""))))-1)&amp;" Total",$B$6:$BB$343,ROW($A26)-5,FALSE))</f>
        <v>0</v>
      </c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D26" s="44">
        <f ca="1">IFERROR(IF(SUMIF($G$6:$BB$6,BD$6&amp;" Total",$G26:$BB26)-(SUMIF($G$6:$BB$6,BD$6&amp;" "&amp;'Input-Allocators'!$D$18,$G26:$BB26)+IFERROR(SUMIF($G$6:$BB$6,BD$6&amp;" "&amp;'Input-Allocators'!$E$18,$G26:$BB26),SUMIF($G$6:$BB$6,BD$6&amp;" "&amp;'Input-Allocators'!$B$20,$G26:$BB26))+SUMIF($G$6:$BB$6,BD$6&amp;" "&amp;'Input-Allocators'!$F$18,$G26:$BB26))&lt;Check_Limit,0,1),1)</f>
        <v>0</v>
      </c>
      <c r="BE26" s="44">
        <f ca="1">IFERROR(IF(SUMIF($G$6:$BB$6,BE$6&amp;" Total",$G26:$BB26)-(SUMIF($G$6:$BB$6,BE$6&amp;" "&amp;'Input-Allocators'!$D$18,$G26:$BB26)+IFERROR(SUMIF($G$6:$BB$6,BE$6&amp;" "&amp;'Input-Allocators'!$E$18,$G26:$BB26),SUMIF($G$6:$BB$6,BE$6&amp;" "&amp;'Input-Allocators'!$B$20,$G26:$BB26))+SUMIF($G$6:$BB$6,BE$6&amp;" "&amp;'Input-Allocators'!$F$18,$G26:$BB26))&lt;Check_Limit,0,1),1)</f>
        <v>0</v>
      </c>
      <c r="BF26" s="44">
        <f ca="1">IFERROR(IF(SUMIF($G$6:$BB$6,BF$6&amp;" Total",$G26:$BB26)-(SUMIF($G$6:$BB$6,BF$6&amp;" "&amp;'Input-Allocators'!$D$18,$G26:$BB26)+IFERROR(SUMIF($G$6:$BB$6,BF$6&amp;" "&amp;'Input-Allocators'!$E$18,$G26:$BB26),SUMIF($G$6:$BB$6,BF$6&amp;" "&amp;'Input-Allocators'!$B$20,$G26:$BB26))+SUMIF($G$6:$BB$6,BF$6&amp;" "&amp;'Input-Allocators'!$F$18,$G26:$BB26))&lt;Check_Limit,0,1),1)</f>
        <v>0</v>
      </c>
      <c r="BG26" s="44">
        <f ca="1">IFERROR(IF(SUMIF($G$6:$BB$6,BG$6&amp;" Total",$G26:$BB26)-(SUMIF($G$6:$BB$6,BG$6&amp;" "&amp;'Input-Allocators'!$D$18,$G26:$BB26)+IFERROR(SUMIF($G$6:$BB$6,BG$6&amp;" "&amp;'Input-Allocators'!$E$18,$G26:$BB26),SUMIF($G$6:$BB$6,BG$6&amp;" "&amp;'Input-Allocators'!$B$20,$G26:$BB26))+SUMIF($G$6:$BB$6,BG$6&amp;" "&amp;'Input-Allocators'!$F$18,$G26:$BB26))&lt;Check_Limit,0,1),1)</f>
        <v>0</v>
      </c>
      <c r="BH26" s="44">
        <f ca="1">IFERROR(IF(SUMIF($G$6:$BB$6,BH$6&amp;" Total",$G26:$BB26)-(SUMIF($G$6:$BB$6,BH$6&amp;" "&amp;'Input-Allocators'!$D$18,$G26:$BB26)+IFERROR(SUMIF($G$6:$BB$6,BH$6&amp;" "&amp;'Input-Allocators'!$E$18,$G26:$BB26),SUMIF($G$6:$BB$6,BH$6&amp;" "&amp;'Input-Allocators'!$B$20,$G26:$BB26))+SUMIF($G$6:$BB$6,BH$6&amp;" "&amp;'Input-Allocators'!$F$18,$G26:$BB26))&lt;Check_Limit,0,1),1)</f>
        <v>0</v>
      </c>
      <c r="BI26" s="44">
        <f ca="1">IFERROR(IF(SUMIF($G$6:$BB$6,BI$6&amp;" Total",$G26:$BB26)-(SUMIF($G$6:$BB$6,BI$6&amp;" "&amp;'Input-Allocators'!$D$18,$G26:$BB26)+IFERROR(SUMIF($G$6:$BB$6,BI$6&amp;" "&amp;'Input-Allocators'!$E$18,$G26:$BB26),SUMIF($G$6:$BB$6,BI$6&amp;" "&amp;'Input-Allocators'!$B$20,$G26:$BB26))+SUMIF($G$6:$BB$6,BI$6&amp;" "&amp;'Input-Allocators'!$F$18,$G26:$BB26))&lt;Check_Limit,0,1),1)</f>
        <v>0</v>
      </c>
      <c r="BJ26" s="44">
        <f ca="1">IFERROR(IF(SUMIF($G$6:$BB$6,BJ$6&amp;" Total",$G26:$BB26)-(SUMIF($G$6:$BB$6,BJ$6&amp;" "&amp;'Input-Allocators'!$D$18,$G26:$BB26)+IFERROR(SUMIF($G$6:$BB$6,BJ$6&amp;" "&amp;'Input-Allocators'!$E$18,$G26:$BB26),SUMIF($G$6:$BB$6,BJ$6&amp;" "&amp;'Input-Allocators'!$B$20,$G26:$BB26))+SUMIF($G$6:$BB$6,BJ$6&amp;" "&amp;'Input-Allocators'!$F$18,$G26:$BB26))&lt;Check_Limit,0,1),1)</f>
        <v>0</v>
      </c>
      <c r="BK26" s="44">
        <f ca="1">IFERROR(IF(SUMIF($G$6:$BB$6,BK$6&amp;" Total",$G26:$BB26)-(SUMIF($G$6:$BB$6,BK$6&amp;" "&amp;'Input-Allocators'!$D$18,$G26:$BB26)+IFERROR(SUMIF($G$6:$BB$6,BK$6&amp;" "&amp;'Input-Allocators'!$E$18,$G26:$BB26),SUMIF($G$6:$BB$6,BK$6&amp;" "&amp;'Input-Allocators'!$B$20,$G26:$BB26))+SUMIF($G$6:$BB$6,BK$6&amp;" "&amp;'Input-Allocators'!$F$18,$G26:$BB26))&lt;Check_Limit,0,1),1)</f>
        <v>0</v>
      </c>
      <c r="BL26" s="44">
        <f ca="1">IFERROR(IF(SUMIF($G$6:$BB$6,BL$6&amp;" Total",$G26:$BB26)-(SUMIF($G$6:$BB$6,BL$6&amp;" "&amp;'Input-Allocators'!$D$18,$G26:$BB26)+IFERROR(SUMIF($G$6:$BB$6,BL$6&amp;" "&amp;'Input-Allocators'!$E$18,$G26:$BB26),SUMIF($G$6:$BB$6,BL$6&amp;" "&amp;'Input-Allocators'!$B$20,$G26:$BB26))+SUMIF($G$6:$BB$6,BL$6&amp;" "&amp;'Input-Allocators'!$F$18,$G26:$BB26))&lt;Check_Limit,0,1),1)</f>
        <v>0</v>
      </c>
      <c r="BM26" s="44">
        <f ca="1">IFERROR(IF(SUMIF($G$6:$BB$6,BM$6&amp;" Total",$G26:$BB26)-(SUMIF($G$6:$BB$6,BM$6&amp;" "&amp;'Input-Allocators'!$D$18,$G26:$BB26)+IFERROR(SUMIF($G$6:$BB$6,BM$6&amp;" "&amp;'Input-Allocators'!$E$18,$G26:$BB26),SUMIF($G$6:$BB$6,BM$6&amp;" "&amp;'Input-Allocators'!$B$20,$G26:$BB26))+SUMIF($G$6:$BB$6,BM$6&amp;" "&amp;'Input-Allocators'!$F$18,$G26:$BB26))&lt;Check_Limit,0,1),1)</f>
        <v>0</v>
      </c>
      <c r="BN26" s="44">
        <f ca="1">IFERROR(IF(SUMIF($G$6:$BB$6,BN$6&amp;" Total",$G26:$BB26)-(SUMIF($G$6:$BB$6,BN$6&amp;" "&amp;'Input-Allocators'!$D$18,$G26:$BB26)+IFERROR(SUMIF($G$6:$BB$6,BN$6&amp;" "&amp;'Input-Allocators'!$E$18,$G26:$BB26),SUMIF($G$6:$BB$6,BN$6&amp;" "&amp;'Input-Allocators'!$B$20,$G26:$BB26))+SUMIF($G$6:$BB$6,BN$6&amp;" "&amp;'Input-Allocators'!$F$18,$G26:$BB26))&lt;Check_Limit,0,1),1)</f>
        <v>0</v>
      </c>
      <c r="BO26" s="44">
        <f ca="1">IFERROR(IF(SUMIF($G$6:$BB$6,BO$6&amp;" Total",$G26:$BB26)-(SUMIF($G$6:$BB$6,BO$6&amp;" "&amp;'Input-Allocators'!$D$18,$G26:$BB26)+IFERROR(SUMIF($G$6:$BB$6,BO$6&amp;" "&amp;'Input-Allocators'!$E$18,$G26:$BB26),SUMIF($G$6:$BB$6,BO$6&amp;" "&amp;'Input-Allocators'!$B$20,$G26:$BB26))+SUMIF($G$6:$BB$6,BO$6&amp;" "&amp;'Input-Allocators'!$F$18,$G26:$BB26))&lt;Check_Limit,0,1),1)</f>
        <v>0</v>
      </c>
    </row>
    <row r="27" spans="1:67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>Functionalization!$D27</f>
        <v>217.59899999999999</v>
      </c>
      <c r="E27" s="14">
        <f t="shared" ca="1" si="4"/>
        <v>0</v>
      </c>
      <c r="F27" s="3" t="str">
        <f>IF($D27=0,"-",IF('Input-Accounts'!$E27&lt;&gt;0,'Input-Accounts'!$E27,'Input-Accounts'!$G27))</f>
        <v>DEMAND</v>
      </c>
      <c r="G27" s="14">
        <f ca="1">IF(G$5&lt;&gt;"",HLOOKUP(G$5,Functionalization!$G$6:$R$343,ROW($A27)-5,FALSE),IFERROR(INDEX(G$320:G$343,MATCH($F27,$B$320:$B$343,0))/VLOOKUP($F27,$B$320:$BB$343,MATCH(LEFT(TRIM(G$6),FIND("~",SUBSTITUTE(G$6,"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27))*HLOOKUP(LEFT(TRIM(G$6),FIND("~",SUBSTITUTE(G$6," ","~",LEN(TRIM(G$6))-LEN(SUBSTITUTE(TRIM(G$6)," ",""))))-1)&amp;" Total",$B$6:$BB$343,ROW($A27)-5,FALSE))</f>
        <v>0</v>
      </c>
      <c r="H27" s="14">
        <f ca="1">IF(H$5&lt;&gt;"",HLOOKUP(H$5,Functionalization!$G$6:$R$343,ROW($A27)-5,FALSE),IFERROR(INDEX(H$320:H$343,MATCH($F27,$B$320:$B$343,0))/VLOOKUP($F27,$B$320:$BB$343,MATCH(LEFT(TRIM(H$6),FIND("~",SUBSTITUTE(H$6,"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27))*HLOOKUP(LEFT(TRIM(H$6),FIND("~",SUBSTITUTE(H$6," ","~",LEN(TRIM(H$6))-LEN(SUBSTITUTE(TRIM(H$6)," ",""))))-1)&amp;" Total",$B$6:$BB$343,ROW($A27)-5,FALSE))</f>
        <v>0</v>
      </c>
      <c r="I27" s="14">
        <f ca="1">IF(I$5&lt;&gt;"",HLOOKUP(I$5,Functionalization!$G$6:$R$343,ROW($A27)-5,FALSE),IFERROR(INDEX(I$320:I$343,MATCH($F27,$B$320:$B$343,0))/VLOOKUP($F27,$B$320:$BB$343,MATCH(LEFT(TRIM(I$6),FIND("~",SUBSTITUTE(I$6,"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27))*HLOOKUP(LEFT(TRIM(I$6),FIND("~",SUBSTITUTE(I$6," ","~",LEN(TRIM(I$6))-LEN(SUBSTITUTE(TRIM(I$6)," ",""))))-1)&amp;" Total",$B$6:$BB$343,ROW($A27)-5,FALSE))</f>
        <v>0</v>
      </c>
      <c r="J27" s="14">
        <f ca="1">IF(J$5&lt;&gt;"",HLOOKUP(J$5,Functionalization!$G$6:$R$343,ROW($A27)-5,FALSE),IFERROR(INDEX(J$320:J$343,MATCH($F27,$B$320:$B$343,0))/VLOOKUP($F27,$B$320:$BB$343,MATCH(LEFT(TRIM(J$6),FIND("~",SUBSTITUTE(J$6,"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27))*HLOOKUP(LEFT(TRIM(J$6),FIND("~",SUBSTITUTE(J$6," ","~",LEN(TRIM(J$6))-LEN(SUBSTITUTE(TRIM(J$6)," ",""))))-1)&amp;" Total",$B$6:$BB$343,ROW($A27)-5,FALSE))</f>
        <v>0</v>
      </c>
      <c r="K27" s="14">
        <f ca="1">IF(K$5&lt;&gt;"",HLOOKUP(K$5,Functionalization!$G$6:$R$343,ROW($A27)-5,FALSE),IFERROR(INDEX(K$320:K$343,MATCH($F27,$B$320:$B$343,0))/VLOOKUP($F27,$B$320:$BB$343,MATCH(LEFT(TRIM(K$6),FIND("~",SUBSTITUTE(K$6,"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27))*HLOOKUP(LEFT(TRIM(K$6),FIND("~",SUBSTITUTE(K$6," ","~",LEN(TRIM(K$6))-LEN(SUBSTITUTE(TRIM(K$6)," ",""))))-1)&amp;" Total",$B$6:$BB$343,ROW($A27)-5,FALSE))</f>
        <v>217.59899999999999</v>
      </c>
      <c r="L27" s="14">
        <f ca="1">IF(L$5&lt;&gt;"",HLOOKUP(L$5,Functionalization!$G$6:$R$343,ROW($A27)-5,FALSE),IFERROR(INDEX(L$320:L$343,MATCH($F27,$B$320:$B$343,0))/VLOOKUP($F27,$B$320:$BB$343,MATCH(LEFT(TRIM(L$6),FIND("~",SUBSTITUTE(L$6,"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27))*HLOOKUP(LEFT(TRIM(L$6),FIND("~",SUBSTITUTE(L$6," ","~",LEN(TRIM(L$6))-LEN(SUBSTITUTE(TRIM(L$6)," ",""))))-1)&amp;" Total",$B$6:$BB$343,ROW($A27)-5,FALSE))</f>
        <v>217.59899999999999</v>
      </c>
      <c r="M27" s="14">
        <f ca="1">IF(M$5&lt;&gt;"",HLOOKUP(M$5,Functionalization!$G$6:$R$343,ROW($A27)-5,FALSE),IFERROR(INDEX(M$320:M$343,MATCH($F27,$B$320:$B$343,0))/VLOOKUP($F27,$B$320:$BB$343,MATCH(LEFT(TRIM(M$6),FIND("~",SUBSTITUTE(M$6,"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27))*HLOOKUP(LEFT(TRIM(M$6),FIND("~",SUBSTITUTE(M$6," ","~",LEN(TRIM(M$6))-LEN(SUBSTITUTE(TRIM(M$6)," ",""))))-1)&amp;" Total",$B$6:$BB$343,ROW($A27)-5,FALSE))</f>
        <v>0</v>
      </c>
      <c r="N27" s="14">
        <f ca="1">IF(N$5&lt;&gt;"",HLOOKUP(N$5,Functionalization!$G$6:$R$343,ROW($A27)-5,FALSE),IFERROR(INDEX(N$320:N$343,MATCH($F27,$B$320:$B$343,0))/VLOOKUP($F27,$B$320:$BB$343,MATCH(LEFT(TRIM(N$6),FIND("~",SUBSTITUTE(N$6,"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27))*HLOOKUP(LEFT(TRIM(N$6),FIND("~",SUBSTITUTE(N$6," ","~",LEN(TRIM(N$6))-LEN(SUBSTITUTE(TRIM(N$6)," ",""))))-1)&amp;" Total",$B$6:$BB$343,ROW($A27)-5,FALSE))</f>
        <v>0</v>
      </c>
      <c r="O27" s="14">
        <f ca="1">IF(O$5&lt;&gt;"",HLOOKUP(O$5,Functionalization!$G$6:$R$343,ROW($A27)-5,FALSE),IFERROR(INDEX(O$320:O$343,MATCH($F27,$B$320:$B$343,0))/VLOOKUP($F27,$B$320:$BB$343,MATCH(LEFT(TRIM(O$6),FIND("~",SUBSTITUTE(O$6,"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27))*HLOOKUP(LEFT(TRIM(O$6),FIND("~",SUBSTITUTE(O$6," ","~",LEN(TRIM(O$6))-LEN(SUBSTITUTE(TRIM(O$6)," ",""))))-1)&amp;" Total",$B$6:$BB$343,ROW($A27)-5,FALSE))</f>
        <v>0</v>
      </c>
      <c r="P27" s="14">
        <f ca="1">IF(P$5&lt;&gt;"",HLOOKUP(P$5,Functionalization!$G$6:$R$343,ROW($A27)-5,FALSE),IFERROR(INDEX(P$320:P$343,MATCH($F27,$B$320:$B$343,0))/VLOOKUP($F27,$B$320:$BB$343,MATCH(LEFT(TRIM(P$6),FIND("~",SUBSTITUTE(P$6,"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27))*HLOOKUP(LEFT(TRIM(P$6),FIND("~",SUBSTITUTE(P$6," ","~",LEN(TRIM(P$6))-LEN(SUBSTITUTE(TRIM(P$6)," ",""))))-1)&amp;" Total",$B$6:$BB$343,ROW($A27)-5,FALSE))</f>
        <v>0</v>
      </c>
      <c r="Q27" s="14">
        <f ca="1">IF(Q$5&lt;&gt;"",HLOOKUP(Q$5,Functionalization!$G$6:$R$343,ROW($A27)-5,FALSE),IFERROR(INDEX(Q$320:Q$343,MATCH($F27,$B$320:$B$343,0))/VLOOKUP($F27,$B$320:$BB$343,MATCH(LEFT(TRIM(Q$6),FIND("~",SUBSTITUTE(Q$6,"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27))*HLOOKUP(LEFT(TRIM(Q$6),FIND("~",SUBSTITUTE(Q$6," ","~",LEN(TRIM(Q$6))-LEN(SUBSTITUTE(TRIM(Q$6)," ",""))))-1)&amp;" Total",$B$6:$BB$343,ROW($A27)-5,FALSE))</f>
        <v>0</v>
      </c>
      <c r="R27" s="14">
        <f ca="1">IF(R$5&lt;&gt;"",HLOOKUP(R$5,Functionalization!$G$6:$R$343,ROW($A27)-5,FALSE),IFERROR(INDEX(R$320:R$343,MATCH($F27,$B$320:$B$343,0))/VLOOKUP($F27,$B$320:$BB$343,MATCH(LEFT(TRIM(R$6),FIND("~",SUBSTITUTE(R$6,"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27))*HLOOKUP(LEFT(TRIM(R$6),FIND("~",SUBSTITUTE(R$6," ","~",LEN(TRIM(R$6))-LEN(SUBSTITUTE(TRIM(R$6)," ",""))))-1)&amp;" Total",$B$6:$BB$343,ROW($A27)-5,FALSE))</f>
        <v>0</v>
      </c>
      <c r="S27" s="14">
        <f ca="1">IF(S$5&lt;&gt;"",HLOOKUP(S$5,Functionalization!$G$6:$R$343,ROW($A27)-5,FALSE),IFERROR(INDEX(S$320:S$343,MATCH($F27,$B$320:$B$343,0))/VLOOKUP($F27,$B$320:$BB$343,MATCH(LEFT(TRIM(S$6),FIND("~",SUBSTITUTE(S$6,"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27))*HLOOKUP(LEFT(TRIM(S$6),FIND("~",SUBSTITUTE(S$6," ","~",LEN(TRIM(S$6))-LEN(SUBSTITUTE(TRIM(S$6)," ",""))))-1)&amp;" Total",$B$6:$BB$343,ROW($A27)-5,FALSE))</f>
        <v>0</v>
      </c>
      <c r="T27" s="14">
        <f ca="1">IF(T$5&lt;&gt;"",HLOOKUP(T$5,Functionalization!$G$6:$R$343,ROW($A27)-5,FALSE),IFERROR(INDEX(T$320:T$343,MATCH($F27,$B$320:$B$343,0))/VLOOKUP($F27,$B$320:$BB$343,MATCH(LEFT(TRIM(T$6),FIND("~",SUBSTITUTE(T$6,"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27))*HLOOKUP(LEFT(TRIM(T$6),FIND("~",SUBSTITUTE(T$6," ","~",LEN(TRIM(T$6))-LEN(SUBSTITUTE(TRIM(T$6)," ",""))))-1)&amp;" Total",$B$6:$BB$343,ROW($A27)-5,FALSE))</f>
        <v>0</v>
      </c>
      <c r="U27" s="14">
        <f ca="1">IF(U$5&lt;&gt;"",HLOOKUP(U$5,Functionalization!$G$6:$R$343,ROW($A27)-5,FALSE),IFERROR(INDEX(U$320:U$343,MATCH($F27,$B$320:$B$343,0))/VLOOKUP($F27,$B$320:$BB$343,MATCH(LEFT(TRIM(U$6),FIND("~",SUBSTITUTE(U$6,"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27))*HLOOKUP(LEFT(TRIM(U$6),FIND("~",SUBSTITUTE(U$6," ","~",LEN(TRIM(U$6))-LEN(SUBSTITUTE(TRIM(U$6)," ",""))))-1)&amp;" Total",$B$6:$BB$343,ROW($A27)-5,FALSE))</f>
        <v>0</v>
      </c>
      <c r="V27" s="14">
        <f ca="1">IF(V$5&lt;&gt;"",HLOOKUP(V$5,Functionalization!$G$6:$R$343,ROW($A27)-5,FALSE),IFERROR(INDEX(V$320:V$343,MATCH($F27,$B$320:$B$343,0))/VLOOKUP($F27,$B$320:$BB$343,MATCH(LEFT(TRIM(V$6),FIND("~",SUBSTITUTE(V$6,"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27))*HLOOKUP(LEFT(TRIM(V$6),FIND("~",SUBSTITUTE(V$6," ","~",LEN(TRIM(V$6))-LEN(SUBSTITUTE(TRIM(V$6)," ",""))))-1)&amp;" Total",$B$6:$BB$343,ROW($A27)-5,FALSE))</f>
        <v>0</v>
      </c>
      <c r="W27" s="14">
        <f ca="1">IF(W$5&lt;&gt;"",HLOOKUP(W$5,Functionalization!$G$6:$R$343,ROW($A27)-5,FALSE),IFERROR(INDEX(W$320:W$343,MATCH($F27,$B$320:$B$343,0))/VLOOKUP($F27,$B$320:$BB$343,MATCH(LEFT(TRIM(W$6),FIND("~",SUBSTITUTE(W$6,"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27))*HLOOKUP(LEFT(TRIM(W$6),FIND("~",SUBSTITUTE(W$6," ","~",LEN(TRIM(W$6))-LEN(SUBSTITUTE(TRIM(W$6)," ",""))))-1)&amp;" Total",$B$6:$BB$343,ROW($A27)-5,FALSE))</f>
        <v>0</v>
      </c>
      <c r="X27" s="14">
        <f ca="1">IF(X$5&lt;&gt;"",HLOOKUP(X$5,Functionalization!$G$6:$R$343,ROW($A27)-5,FALSE),IFERROR(INDEX(X$320:X$343,MATCH($F27,$B$320:$B$343,0))/VLOOKUP($F27,$B$320:$BB$343,MATCH(LEFT(TRIM(X$6),FIND("~",SUBSTITUTE(X$6,"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27))*HLOOKUP(LEFT(TRIM(X$6),FIND("~",SUBSTITUTE(X$6," ","~",LEN(TRIM(X$6))-LEN(SUBSTITUTE(TRIM(X$6)," ",""))))-1)&amp;" Total",$B$6:$BB$343,ROW($A27)-5,FALSE))</f>
        <v>0</v>
      </c>
      <c r="Y27" s="14">
        <f ca="1">IF(Y$5&lt;&gt;"",HLOOKUP(Y$5,Functionalization!$G$6:$R$343,ROW($A27)-5,FALSE),IFERROR(INDEX(Y$320:Y$343,MATCH($F27,$B$320:$B$343,0))/VLOOKUP($F27,$B$320:$BB$343,MATCH(LEFT(TRIM(Y$6),FIND("~",SUBSTITUTE(Y$6,"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27))*HLOOKUP(LEFT(TRIM(Y$6),FIND("~",SUBSTITUTE(Y$6," ","~",LEN(TRIM(Y$6))-LEN(SUBSTITUTE(TRIM(Y$6)," ",""))))-1)&amp;" Total",$B$6:$BB$343,ROW($A27)-5,FALSE))</f>
        <v>0</v>
      </c>
      <c r="Z27" s="14">
        <f ca="1">IF(Z$5&lt;&gt;"",HLOOKUP(Z$5,Functionalization!$G$6:$R$343,ROW($A27)-5,FALSE),IFERROR(INDEX(Z$320:Z$343,MATCH($F27,$B$320:$B$343,0))/VLOOKUP($F27,$B$320:$BB$343,MATCH(LEFT(TRIM(Z$6),FIND("~",SUBSTITUTE(Z$6,"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27))*HLOOKUP(LEFT(TRIM(Z$6),FIND("~",SUBSTITUTE(Z$6," ","~",LEN(TRIM(Z$6))-LEN(SUBSTITUTE(TRIM(Z$6)," ",""))))-1)&amp;" Total",$B$6:$BB$343,ROW($A27)-5,FALSE))</f>
        <v>0</v>
      </c>
      <c r="AA27" s="14">
        <f ca="1">IF(AA$5&lt;&gt;"",HLOOKUP(AA$5,Functionalization!$G$6:$R$343,ROW($A27)-5,FALSE),IFERROR(INDEX(AA$320:AA$343,MATCH($F27,$B$320:$B$343,0))/VLOOKUP($F27,$B$320:$BB$343,MATCH(LEFT(TRIM(AA$6),FIND("~",SUBSTITUTE(AA$6,"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27))*HLOOKUP(LEFT(TRIM(AA$6),FIND("~",SUBSTITUTE(AA$6," ","~",LEN(TRIM(AA$6))-LEN(SUBSTITUTE(TRIM(AA$6)," ",""))))-1)&amp;" Total",$B$6:$BB$343,ROW($A27)-5,FALSE))</f>
        <v>0</v>
      </c>
      <c r="AB27" s="14">
        <f ca="1">IF(AB$5&lt;&gt;"",HLOOKUP(AB$5,Functionalization!$G$6:$R$343,ROW($A27)-5,FALSE),IFERROR(INDEX(AB$320:AB$343,MATCH($F27,$B$320:$B$343,0))/VLOOKUP($F27,$B$320:$BB$343,MATCH(LEFT(TRIM(AB$6),FIND("~",SUBSTITUTE(AB$6,"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27))*HLOOKUP(LEFT(TRIM(AB$6),FIND("~",SUBSTITUTE(AB$6," ","~",LEN(TRIM(AB$6))-LEN(SUBSTITUTE(TRIM(AB$6)," ",""))))-1)&amp;" Total",$B$6:$BB$343,ROW($A27)-5,FALSE))</f>
        <v>0</v>
      </c>
      <c r="AC27" s="14">
        <f ca="1">IF(AC$5&lt;&gt;"",HLOOKUP(AC$5,Functionalization!$G$6:$R$343,ROW($A27)-5,FALSE),IFERROR(INDEX(AC$320:AC$343,MATCH($F27,$B$320:$B$343,0))/VLOOKUP($F27,$B$320:$BB$343,MATCH(LEFT(TRIM(AC$6),FIND("~",SUBSTITUTE(AC$6,"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27))*HLOOKUP(LEFT(TRIM(AC$6),FIND("~",SUBSTITUTE(AC$6," ","~",LEN(TRIM(AC$6))-LEN(SUBSTITUTE(TRIM(AC$6)," ",""))))-1)&amp;" Total",$B$6:$BB$343,ROW($A27)-5,FALSE))</f>
        <v>0</v>
      </c>
      <c r="AD27" s="14">
        <f ca="1">IF(AD$5&lt;&gt;"",HLOOKUP(AD$5,Functionalization!$G$6:$R$343,ROW($A27)-5,FALSE),IFERROR(INDEX(AD$320:AD$343,MATCH($F27,$B$320:$B$343,0))/VLOOKUP($F27,$B$320:$BB$343,MATCH(LEFT(TRIM(AD$6),FIND("~",SUBSTITUTE(AD$6,"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27))*HLOOKUP(LEFT(TRIM(AD$6),FIND("~",SUBSTITUTE(AD$6," ","~",LEN(TRIM(AD$6))-LEN(SUBSTITUTE(TRIM(AD$6)," ",""))))-1)&amp;" Total",$B$6:$BB$343,ROW($A27)-5,FALSE))</f>
        <v>0</v>
      </c>
      <c r="AE27" s="14">
        <f ca="1">IF(AE$5&lt;&gt;"",HLOOKUP(AE$5,Functionalization!$G$6:$R$343,ROW($A27)-5,FALSE),IFERROR(INDEX(AE$320:AE$343,MATCH($F27,$B$320:$B$343,0))/VLOOKUP($F27,$B$320:$BB$343,MATCH(LEFT(TRIM(AE$6),FIND("~",SUBSTITUTE(AE$6,"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27))*HLOOKUP(LEFT(TRIM(AE$6),FIND("~",SUBSTITUTE(AE$6," ","~",LEN(TRIM(AE$6))-LEN(SUBSTITUTE(TRIM(AE$6)," ",""))))-1)&amp;" Total",$B$6:$BB$343,ROW($A27)-5,FALSE))</f>
        <v>0</v>
      </c>
      <c r="AF27" s="14">
        <f ca="1">IF(AF$5&lt;&gt;"",HLOOKUP(AF$5,Functionalization!$G$6:$R$343,ROW($A27)-5,FALSE),IFERROR(INDEX(AF$320:AF$343,MATCH($F27,$B$320:$B$343,0))/VLOOKUP($F27,$B$320:$BB$343,MATCH(LEFT(TRIM(AF$6),FIND("~",SUBSTITUTE(AF$6,"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27))*HLOOKUP(LEFT(TRIM(AF$6),FIND("~",SUBSTITUTE(AF$6," ","~",LEN(TRIM(AF$6))-LEN(SUBSTITUTE(TRIM(AF$6)," ",""))))-1)&amp;" Total",$B$6:$BB$343,ROW($A27)-5,FALSE))</f>
        <v>0</v>
      </c>
      <c r="AG27" s="14">
        <f ca="1">IF(AG$5&lt;&gt;"",HLOOKUP(AG$5,Functionalization!$G$6:$R$343,ROW($A27)-5,FALSE),IFERROR(INDEX(AG$320:AG$343,MATCH($F27,$B$320:$B$343,0))/VLOOKUP($F27,$B$320:$BB$343,MATCH(LEFT(TRIM(AG$6),FIND("~",SUBSTITUTE(AG$6,"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27))*HLOOKUP(LEFT(TRIM(AG$6),FIND("~",SUBSTITUTE(AG$6," ","~",LEN(TRIM(AG$6))-LEN(SUBSTITUTE(TRIM(AG$6)," ",""))))-1)&amp;" Total",$B$6:$BB$343,ROW($A27)-5,FALSE))</f>
        <v>0</v>
      </c>
      <c r="AH27" s="14">
        <f ca="1">IF(AH$5&lt;&gt;"",HLOOKUP(AH$5,Functionalization!$G$6:$R$343,ROW($A27)-5,FALSE),IFERROR(INDEX(AH$320:AH$343,MATCH($F27,$B$320:$B$343,0))/VLOOKUP($F27,$B$320:$BB$343,MATCH(LEFT(TRIM(AH$6),FIND("~",SUBSTITUTE(AH$6,"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27))*HLOOKUP(LEFT(TRIM(AH$6),FIND("~",SUBSTITUTE(AH$6," ","~",LEN(TRIM(AH$6))-LEN(SUBSTITUTE(TRIM(AH$6)," ",""))))-1)&amp;" Total",$B$6:$BB$343,ROW($A27)-5,FALSE))</f>
        <v>0</v>
      </c>
      <c r="AI27" s="14">
        <f ca="1">IF(AI$5&lt;&gt;"",HLOOKUP(AI$5,Functionalization!$G$6:$R$343,ROW($A27)-5,FALSE),IFERROR(INDEX(AI$320:AI$343,MATCH($F27,$B$320:$B$343,0))/VLOOKUP($F27,$B$320:$BB$343,MATCH(LEFT(TRIM(AI$6),FIND("~",SUBSTITUTE(AI$6,"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27))*HLOOKUP(LEFT(TRIM(AI$6),FIND("~",SUBSTITUTE(AI$6," ","~",LEN(TRIM(AI$6))-LEN(SUBSTITUTE(TRIM(AI$6)," ",""))))-1)&amp;" Total",$B$6:$BB$343,ROW($A27)-5,FALSE))</f>
        <v>0</v>
      </c>
      <c r="AJ27" s="14">
        <f ca="1">IF(AJ$5&lt;&gt;"",HLOOKUP(AJ$5,Functionalization!$G$6:$R$343,ROW($A27)-5,FALSE),IFERROR(INDEX(AJ$320:AJ$343,MATCH($F27,$B$320:$B$343,0))/VLOOKUP($F27,$B$320:$BB$343,MATCH(LEFT(TRIM(AJ$6),FIND("~",SUBSTITUTE(AJ$6,"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27))*HLOOKUP(LEFT(TRIM(AJ$6),FIND("~",SUBSTITUTE(AJ$6," ","~",LEN(TRIM(AJ$6))-LEN(SUBSTITUTE(TRIM(AJ$6)," ",""))))-1)&amp;" Total",$B$6:$BB$343,ROW($A27)-5,FALSE))</f>
        <v>0</v>
      </c>
      <c r="AK27" s="14">
        <f ca="1">IF(AK$5&lt;&gt;"",HLOOKUP(AK$5,Functionalization!$G$6:$R$343,ROW($A27)-5,FALSE),IFERROR(INDEX(AK$320:AK$343,MATCH($F27,$B$320:$B$343,0))/VLOOKUP($F27,$B$320:$BB$343,MATCH(LEFT(TRIM(AK$6),FIND("~",SUBSTITUTE(AK$6,"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27))*HLOOKUP(LEFT(TRIM(AK$6),FIND("~",SUBSTITUTE(AK$6," ","~",LEN(TRIM(AK$6))-LEN(SUBSTITUTE(TRIM(AK$6)," ",""))))-1)&amp;" Total",$B$6:$BB$343,ROW($A27)-5,FALSE))</f>
        <v>0</v>
      </c>
      <c r="AL27" s="14">
        <f ca="1">IF(AL$5&lt;&gt;"",HLOOKUP(AL$5,Functionalization!$G$6:$R$343,ROW($A27)-5,FALSE),IFERROR(INDEX(AL$320:AL$343,MATCH($F27,$B$320:$B$343,0))/VLOOKUP($F27,$B$320:$BB$343,MATCH(LEFT(TRIM(AL$6),FIND("~",SUBSTITUTE(AL$6,"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27))*HLOOKUP(LEFT(TRIM(AL$6),FIND("~",SUBSTITUTE(AL$6," ","~",LEN(TRIM(AL$6))-LEN(SUBSTITUTE(TRIM(AL$6)," ",""))))-1)&amp;" Total",$B$6:$BB$343,ROW($A27)-5,FALSE))</f>
        <v>0</v>
      </c>
      <c r="AM27" s="14">
        <f ca="1">IF(AM$5&lt;&gt;"",HLOOKUP(AM$5,Functionalization!$G$6:$R$343,ROW($A27)-5,FALSE),IFERROR(INDEX(AM$320:AM$343,MATCH($F27,$B$320:$B$343,0))/VLOOKUP($F27,$B$320:$BB$343,MATCH(LEFT(TRIM(AM$6),FIND("~",SUBSTITUTE(AM$6,"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27))*HLOOKUP(LEFT(TRIM(AM$6),FIND("~",SUBSTITUTE(AM$6," ","~",LEN(TRIM(AM$6))-LEN(SUBSTITUTE(TRIM(AM$6)," ",""))))-1)&amp;" Total",$B$6:$BB$343,ROW($A27)-5,FALSE))</f>
        <v>0</v>
      </c>
      <c r="AN27" s="14">
        <f ca="1">IF(AN$5&lt;&gt;"",HLOOKUP(AN$5,Functionalization!$G$6:$R$343,ROW($A27)-5,FALSE),IFERROR(INDEX(AN$320:AN$343,MATCH($F27,$B$320:$B$343,0))/VLOOKUP($F27,$B$320:$BB$343,MATCH(LEFT(TRIM(AN$6),FIND("~",SUBSTITUTE(AN$6,"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27))*HLOOKUP(LEFT(TRIM(AN$6),FIND("~",SUBSTITUTE(AN$6," ","~",LEN(TRIM(AN$6))-LEN(SUBSTITUTE(TRIM(AN$6)," ",""))))-1)&amp;" Total",$B$6:$BB$343,ROW($A27)-5,FALSE))</f>
        <v>0</v>
      </c>
      <c r="AO27" s="14">
        <f ca="1">IF(AO$5&lt;&gt;"",HLOOKUP(AO$5,Functionalization!$G$6:$R$343,ROW($A27)-5,FALSE),IFERROR(INDEX(AO$320:AO$343,MATCH($F27,$B$320:$B$343,0))/VLOOKUP($F27,$B$320:$BB$343,MATCH(LEFT(TRIM(AO$6),FIND("~",SUBSTITUTE(AO$6,"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27))*HLOOKUP(LEFT(TRIM(AO$6),FIND("~",SUBSTITUTE(AO$6," ","~",LEN(TRIM(AO$6))-LEN(SUBSTITUTE(TRIM(AO$6)," ",""))))-1)&amp;" Total",$B$6:$BB$343,ROW($A27)-5,FALSE))</f>
        <v>0</v>
      </c>
      <c r="AP27" s="14">
        <f ca="1">IF(AP$5&lt;&gt;"",HLOOKUP(AP$5,Functionalization!$G$6:$R$343,ROW($A27)-5,FALSE),IFERROR(INDEX(AP$320:AP$343,MATCH($F27,$B$320:$B$343,0))/VLOOKUP($F27,$B$320:$BB$343,MATCH(LEFT(TRIM(AP$6),FIND("~",SUBSTITUTE(AP$6,"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27))*HLOOKUP(LEFT(TRIM(AP$6),FIND("~",SUBSTITUTE(AP$6," ","~",LEN(TRIM(AP$6))-LEN(SUBSTITUTE(TRIM(AP$6)," ",""))))-1)&amp;" Total",$B$6:$BB$343,ROW($A27)-5,FALSE))</f>
        <v>0</v>
      </c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D27" s="44">
        <f ca="1">IFERROR(IF(SUMIF($G$6:$BB$6,BD$6&amp;" Total",$G27:$BB27)-(SUMIF($G$6:$BB$6,BD$6&amp;" "&amp;'Input-Allocators'!$D$18,$G27:$BB27)+IFERROR(SUMIF($G$6:$BB$6,BD$6&amp;" "&amp;'Input-Allocators'!$E$18,$G27:$BB27),SUMIF($G$6:$BB$6,BD$6&amp;" "&amp;'Input-Allocators'!$B$20,$G27:$BB27))+SUMIF($G$6:$BB$6,BD$6&amp;" "&amp;'Input-Allocators'!$F$18,$G27:$BB27))&lt;Check_Limit,0,1),1)</f>
        <v>0</v>
      </c>
      <c r="BE27" s="44">
        <f ca="1">IFERROR(IF(SUMIF($G$6:$BB$6,BE$6&amp;" Total",$G27:$BB27)-(SUMIF($G$6:$BB$6,BE$6&amp;" "&amp;'Input-Allocators'!$D$18,$G27:$BB27)+IFERROR(SUMIF($G$6:$BB$6,BE$6&amp;" "&amp;'Input-Allocators'!$E$18,$G27:$BB27),SUMIF($G$6:$BB$6,BE$6&amp;" "&amp;'Input-Allocators'!$B$20,$G27:$BB27))+SUMIF($G$6:$BB$6,BE$6&amp;" "&amp;'Input-Allocators'!$F$18,$G27:$BB27))&lt;Check_Limit,0,1),1)</f>
        <v>0</v>
      </c>
      <c r="BF27" s="44">
        <f ca="1">IFERROR(IF(SUMIF($G$6:$BB$6,BF$6&amp;" Total",$G27:$BB27)-(SUMIF($G$6:$BB$6,BF$6&amp;" "&amp;'Input-Allocators'!$D$18,$G27:$BB27)+IFERROR(SUMIF($G$6:$BB$6,BF$6&amp;" "&amp;'Input-Allocators'!$E$18,$G27:$BB27),SUMIF($G$6:$BB$6,BF$6&amp;" "&amp;'Input-Allocators'!$B$20,$G27:$BB27))+SUMIF($G$6:$BB$6,BF$6&amp;" "&amp;'Input-Allocators'!$F$18,$G27:$BB27))&lt;Check_Limit,0,1),1)</f>
        <v>0</v>
      </c>
      <c r="BG27" s="44">
        <f ca="1">IFERROR(IF(SUMIF($G$6:$BB$6,BG$6&amp;" Total",$G27:$BB27)-(SUMIF($G$6:$BB$6,BG$6&amp;" "&amp;'Input-Allocators'!$D$18,$G27:$BB27)+IFERROR(SUMIF($G$6:$BB$6,BG$6&amp;" "&amp;'Input-Allocators'!$E$18,$G27:$BB27),SUMIF($G$6:$BB$6,BG$6&amp;" "&amp;'Input-Allocators'!$B$20,$G27:$BB27))+SUMIF($G$6:$BB$6,BG$6&amp;" "&amp;'Input-Allocators'!$F$18,$G27:$BB27))&lt;Check_Limit,0,1),1)</f>
        <v>0</v>
      </c>
      <c r="BH27" s="44">
        <f ca="1">IFERROR(IF(SUMIF($G$6:$BB$6,BH$6&amp;" Total",$G27:$BB27)-(SUMIF($G$6:$BB$6,BH$6&amp;" "&amp;'Input-Allocators'!$D$18,$G27:$BB27)+IFERROR(SUMIF($G$6:$BB$6,BH$6&amp;" "&amp;'Input-Allocators'!$E$18,$G27:$BB27),SUMIF($G$6:$BB$6,BH$6&amp;" "&amp;'Input-Allocators'!$B$20,$G27:$BB27))+SUMIF($G$6:$BB$6,BH$6&amp;" "&amp;'Input-Allocators'!$F$18,$G27:$BB27))&lt;Check_Limit,0,1),1)</f>
        <v>0</v>
      </c>
      <c r="BI27" s="44">
        <f ca="1">IFERROR(IF(SUMIF($G$6:$BB$6,BI$6&amp;" Total",$G27:$BB27)-(SUMIF($G$6:$BB$6,BI$6&amp;" "&amp;'Input-Allocators'!$D$18,$G27:$BB27)+IFERROR(SUMIF($G$6:$BB$6,BI$6&amp;" "&amp;'Input-Allocators'!$E$18,$G27:$BB27),SUMIF($G$6:$BB$6,BI$6&amp;" "&amp;'Input-Allocators'!$B$20,$G27:$BB27))+SUMIF($G$6:$BB$6,BI$6&amp;" "&amp;'Input-Allocators'!$F$18,$G27:$BB27))&lt;Check_Limit,0,1),1)</f>
        <v>0</v>
      </c>
      <c r="BJ27" s="44">
        <f ca="1">IFERROR(IF(SUMIF($G$6:$BB$6,BJ$6&amp;" Total",$G27:$BB27)-(SUMIF($G$6:$BB$6,BJ$6&amp;" "&amp;'Input-Allocators'!$D$18,$G27:$BB27)+IFERROR(SUMIF($G$6:$BB$6,BJ$6&amp;" "&amp;'Input-Allocators'!$E$18,$G27:$BB27),SUMIF($G$6:$BB$6,BJ$6&amp;" "&amp;'Input-Allocators'!$B$20,$G27:$BB27))+SUMIF($G$6:$BB$6,BJ$6&amp;" "&amp;'Input-Allocators'!$F$18,$G27:$BB27))&lt;Check_Limit,0,1),1)</f>
        <v>0</v>
      </c>
      <c r="BK27" s="44">
        <f ca="1">IFERROR(IF(SUMIF($G$6:$BB$6,BK$6&amp;" Total",$G27:$BB27)-(SUMIF($G$6:$BB$6,BK$6&amp;" "&amp;'Input-Allocators'!$D$18,$G27:$BB27)+IFERROR(SUMIF($G$6:$BB$6,BK$6&amp;" "&amp;'Input-Allocators'!$E$18,$G27:$BB27),SUMIF($G$6:$BB$6,BK$6&amp;" "&amp;'Input-Allocators'!$B$20,$G27:$BB27))+SUMIF($G$6:$BB$6,BK$6&amp;" "&amp;'Input-Allocators'!$F$18,$G27:$BB27))&lt;Check_Limit,0,1),1)</f>
        <v>0</v>
      </c>
      <c r="BL27" s="44">
        <f ca="1">IFERROR(IF(SUMIF($G$6:$BB$6,BL$6&amp;" Total",$G27:$BB27)-(SUMIF($G$6:$BB$6,BL$6&amp;" "&amp;'Input-Allocators'!$D$18,$G27:$BB27)+IFERROR(SUMIF($G$6:$BB$6,BL$6&amp;" "&amp;'Input-Allocators'!$E$18,$G27:$BB27),SUMIF($G$6:$BB$6,BL$6&amp;" "&amp;'Input-Allocators'!$B$20,$G27:$BB27))+SUMIF($G$6:$BB$6,BL$6&amp;" "&amp;'Input-Allocators'!$F$18,$G27:$BB27))&lt;Check_Limit,0,1),1)</f>
        <v>0</v>
      </c>
      <c r="BM27" s="44">
        <f ca="1">IFERROR(IF(SUMIF($G$6:$BB$6,BM$6&amp;" Total",$G27:$BB27)-(SUMIF($G$6:$BB$6,BM$6&amp;" "&amp;'Input-Allocators'!$D$18,$G27:$BB27)+IFERROR(SUMIF($G$6:$BB$6,BM$6&amp;" "&amp;'Input-Allocators'!$E$18,$G27:$BB27),SUMIF($G$6:$BB$6,BM$6&amp;" "&amp;'Input-Allocators'!$B$20,$G27:$BB27))+SUMIF($G$6:$BB$6,BM$6&amp;" "&amp;'Input-Allocators'!$F$18,$G27:$BB27))&lt;Check_Limit,0,1),1)</f>
        <v>0</v>
      </c>
      <c r="BN27" s="44">
        <f ca="1">IFERROR(IF(SUMIF($G$6:$BB$6,BN$6&amp;" Total",$G27:$BB27)-(SUMIF($G$6:$BB$6,BN$6&amp;" "&amp;'Input-Allocators'!$D$18,$G27:$BB27)+IFERROR(SUMIF($G$6:$BB$6,BN$6&amp;" "&amp;'Input-Allocators'!$E$18,$G27:$BB27),SUMIF($G$6:$BB$6,BN$6&amp;" "&amp;'Input-Allocators'!$B$20,$G27:$BB27))+SUMIF($G$6:$BB$6,BN$6&amp;" "&amp;'Input-Allocators'!$F$18,$G27:$BB27))&lt;Check_Limit,0,1),1)</f>
        <v>0</v>
      </c>
      <c r="BO27" s="44">
        <f ca="1">IFERROR(IF(SUMIF($G$6:$BB$6,BO$6&amp;" Total",$G27:$BB27)-(SUMIF($G$6:$BB$6,BO$6&amp;" "&amp;'Input-Allocators'!$D$18,$G27:$BB27)+IFERROR(SUMIF($G$6:$BB$6,BO$6&amp;" "&amp;'Input-Allocators'!$E$18,$G27:$BB27),SUMIF($G$6:$BB$6,BO$6&amp;" "&amp;'Input-Allocators'!$B$20,$G27:$BB27))+SUMIF($G$6:$BB$6,BO$6&amp;" "&amp;'Input-Allocators'!$F$18,$G27:$BB27))&lt;Check_Limit,0,1),1)</f>
        <v>0</v>
      </c>
    </row>
    <row r="28" spans="1:67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>Functionalization!$D28</f>
        <v>64340.521570000012</v>
      </c>
      <c r="E28" s="14">
        <f t="shared" ca="1" si="4"/>
        <v>0</v>
      </c>
      <c r="F28" s="3" t="str">
        <f>IF($D28=0,"-",IF('Input-Accounts'!$E28&lt;&gt;0,'Input-Accounts'!$E28,'Input-Accounts'!$G28))</f>
        <v>DEMAND</v>
      </c>
      <c r="G28" s="14">
        <f ca="1">IF(G$5&lt;&gt;"",HLOOKUP(G$5,Functionalization!$G$6:$R$343,ROW($A28)-5,FALSE),IFERROR(INDEX(G$320:G$343,MATCH($F28,$B$320:$B$343,0))/VLOOKUP($F28,$B$320:$BB$343,MATCH(LEFT(TRIM(G$6),FIND("~",SUBSTITUTE(G$6,"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28))*HLOOKUP(LEFT(TRIM(G$6),FIND("~",SUBSTITUTE(G$6," ","~",LEN(TRIM(G$6))-LEN(SUBSTITUTE(TRIM(G$6)," ",""))))-1)&amp;" Total",$B$6:$BB$343,ROW($A28)-5,FALSE))</f>
        <v>0</v>
      </c>
      <c r="H28" s="14">
        <f ca="1">IF(H$5&lt;&gt;"",HLOOKUP(H$5,Functionalization!$G$6:$R$343,ROW($A28)-5,FALSE),IFERROR(INDEX(H$320:H$343,MATCH($F28,$B$320:$B$343,0))/VLOOKUP($F28,$B$320:$BB$343,MATCH(LEFT(TRIM(H$6),FIND("~",SUBSTITUTE(H$6,"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28))*HLOOKUP(LEFT(TRIM(H$6),FIND("~",SUBSTITUTE(H$6," ","~",LEN(TRIM(H$6))-LEN(SUBSTITUTE(TRIM(H$6)," ",""))))-1)&amp;" Total",$B$6:$BB$343,ROW($A28)-5,FALSE))</f>
        <v>0</v>
      </c>
      <c r="I28" s="14">
        <f ca="1">IF(I$5&lt;&gt;"",HLOOKUP(I$5,Functionalization!$G$6:$R$343,ROW($A28)-5,FALSE),IFERROR(INDEX(I$320:I$343,MATCH($F28,$B$320:$B$343,0))/VLOOKUP($F28,$B$320:$BB$343,MATCH(LEFT(TRIM(I$6),FIND("~",SUBSTITUTE(I$6,"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28))*HLOOKUP(LEFT(TRIM(I$6),FIND("~",SUBSTITUTE(I$6," ","~",LEN(TRIM(I$6))-LEN(SUBSTITUTE(TRIM(I$6)," ",""))))-1)&amp;" Total",$B$6:$BB$343,ROW($A28)-5,FALSE))</f>
        <v>0</v>
      </c>
      <c r="J28" s="14">
        <f ca="1">IF(J$5&lt;&gt;"",HLOOKUP(J$5,Functionalization!$G$6:$R$343,ROW($A28)-5,FALSE),IFERROR(INDEX(J$320:J$343,MATCH($F28,$B$320:$B$343,0))/VLOOKUP($F28,$B$320:$BB$343,MATCH(LEFT(TRIM(J$6),FIND("~",SUBSTITUTE(J$6,"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28))*HLOOKUP(LEFT(TRIM(J$6),FIND("~",SUBSTITUTE(J$6," ","~",LEN(TRIM(J$6))-LEN(SUBSTITUTE(TRIM(J$6)," ",""))))-1)&amp;" Total",$B$6:$BB$343,ROW($A28)-5,FALSE))</f>
        <v>0</v>
      </c>
      <c r="K28" s="14">
        <f ca="1">IF(K$5&lt;&gt;"",HLOOKUP(K$5,Functionalization!$G$6:$R$343,ROW($A28)-5,FALSE),IFERROR(INDEX(K$320:K$343,MATCH($F28,$B$320:$B$343,0))/VLOOKUP($F28,$B$320:$BB$343,MATCH(LEFT(TRIM(K$6),FIND("~",SUBSTITUTE(K$6,"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28))*HLOOKUP(LEFT(TRIM(K$6),FIND("~",SUBSTITUTE(K$6," ","~",LEN(TRIM(K$6))-LEN(SUBSTITUTE(TRIM(K$6)," ",""))))-1)&amp;" Total",$B$6:$BB$343,ROW($A28)-5,FALSE))</f>
        <v>64340.521570000012</v>
      </c>
      <c r="L28" s="14">
        <f ca="1">IF(L$5&lt;&gt;"",HLOOKUP(L$5,Functionalization!$G$6:$R$343,ROW($A28)-5,FALSE),IFERROR(INDEX(L$320:L$343,MATCH($F28,$B$320:$B$343,0))/VLOOKUP($F28,$B$320:$BB$343,MATCH(LEFT(TRIM(L$6),FIND("~",SUBSTITUTE(L$6,"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28))*HLOOKUP(LEFT(TRIM(L$6),FIND("~",SUBSTITUTE(L$6," ","~",LEN(TRIM(L$6))-LEN(SUBSTITUTE(TRIM(L$6)," ",""))))-1)&amp;" Total",$B$6:$BB$343,ROW($A28)-5,FALSE))</f>
        <v>64340.521570000012</v>
      </c>
      <c r="M28" s="14">
        <f ca="1">IF(M$5&lt;&gt;"",HLOOKUP(M$5,Functionalization!$G$6:$R$343,ROW($A28)-5,FALSE),IFERROR(INDEX(M$320:M$343,MATCH($F28,$B$320:$B$343,0))/VLOOKUP($F28,$B$320:$BB$343,MATCH(LEFT(TRIM(M$6),FIND("~",SUBSTITUTE(M$6,"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28))*HLOOKUP(LEFT(TRIM(M$6),FIND("~",SUBSTITUTE(M$6," ","~",LEN(TRIM(M$6))-LEN(SUBSTITUTE(TRIM(M$6)," ",""))))-1)&amp;" Total",$B$6:$BB$343,ROW($A28)-5,FALSE))</f>
        <v>0</v>
      </c>
      <c r="N28" s="14">
        <f ca="1">IF(N$5&lt;&gt;"",HLOOKUP(N$5,Functionalization!$G$6:$R$343,ROW($A28)-5,FALSE),IFERROR(INDEX(N$320:N$343,MATCH($F28,$B$320:$B$343,0))/VLOOKUP($F28,$B$320:$BB$343,MATCH(LEFT(TRIM(N$6),FIND("~",SUBSTITUTE(N$6,"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28))*HLOOKUP(LEFT(TRIM(N$6),FIND("~",SUBSTITUTE(N$6," ","~",LEN(TRIM(N$6))-LEN(SUBSTITUTE(TRIM(N$6)," ",""))))-1)&amp;" Total",$B$6:$BB$343,ROW($A28)-5,FALSE))</f>
        <v>0</v>
      </c>
      <c r="O28" s="14">
        <f ca="1">IF(O$5&lt;&gt;"",HLOOKUP(O$5,Functionalization!$G$6:$R$343,ROW($A28)-5,FALSE),IFERROR(INDEX(O$320:O$343,MATCH($F28,$B$320:$B$343,0))/VLOOKUP($F28,$B$320:$BB$343,MATCH(LEFT(TRIM(O$6),FIND("~",SUBSTITUTE(O$6,"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28))*HLOOKUP(LEFT(TRIM(O$6),FIND("~",SUBSTITUTE(O$6," ","~",LEN(TRIM(O$6))-LEN(SUBSTITUTE(TRIM(O$6)," ",""))))-1)&amp;" Total",$B$6:$BB$343,ROW($A28)-5,FALSE))</f>
        <v>0</v>
      </c>
      <c r="P28" s="14">
        <f ca="1">IF(P$5&lt;&gt;"",HLOOKUP(P$5,Functionalization!$G$6:$R$343,ROW($A28)-5,FALSE),IFERROR(INDEX(P$320:P$343,MATCH($F28,$B$320:$B$343,0))/VLOOKUP($F28,$B$320:$BB$343,MATCH(LEFT(TRIM(P$6),FIND("~",SUBSTITUTE(P$6,"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28))*HLOOKUP(LEFT(TRIM(P$6),FIND("~",SUBSTITUTE(P$6," ","~",LEN(TRIM(P$6))-LEN(SUBSTITUTE(TRIM(P$6)," ",""))))-1)&amp;" Total",$B$6:$BB$343,ROW($A28)-5,FALSE))</f>
        <v>0</v>
      </c>
      <c r="Q28" s="14">
        <f ca="1">IF(Q$5&lt;&gt;"",HLOOKUP(Q$5,Functionalization!$G$6:$R$343,ROW($A28)-5,FALSE),IFERROR(INDEX(Q$320:Q$343,MATCH($F28,$B$320:$B$343,0))/VLOOKUP($F28,$B$320:$BB$343,MATCH(LEFT(TRIM(Q$6),FIND("~",SUBSTITUTE(Q$6,"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28))*HLOOKUP(LEFT(TRIM(Q$6),FIND("~",SUBSTITUTE(Q$6," ","~",LEN(TRIM(Q$6))-LEN(SUBSTITUTE(TRIM(Q$6)," ",""))))-1)&amp;" Total",$B$6:$BB$343,ROW($A28)-5,FALSE))</f>
        <v>0</v>
      </c>
      <c r="R28" s="14">
        <f ca="1">IF(R$5&lt;&gt;"",HLOOKUP(R$5,Functionalization!$G$6:$R$343,ROW($A28)-5,FALSE),IFERROR(INDEX(R$320:R$343,MATCH($F28,$B$320:$B$343,0))/VLOOKUP($F28,$B$320:$BB$343,MATCH(LEFT(TRIM(R$6),FIND("~",SUBSTITUTE(R$6,"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28))*HLOOKUP(LEFT(TRIM(R$6),FIND("~",SUBSTITUTE(R$6," ","~",LEN(TRIM(R$6))-LEN(SUBSTITUTE(TRIM(R$6)," ",""))))-1)&amp;" Total",$B$6:$BB$343,ROW($A28)-5,FALSE))</f>
        <v>0</v>
      </c>
      <c r="S28" s="14">
        <f ca="1">IF(S$5&lt;&gt;"",HLOOKUP(S$5,Functionalization!$G$6:$R$343,ROW($A28)-5,FALSE),IFERROR(INDEX(S$320:S$343,MATCH($F28,$B$320:$B$343,0))/VLOOKUP($F28,$B$320:$BB$343,MATCH(LEFT(TRIM(S$6),FIND("~",SUBSTITUTE(S$6,"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28))*HLOOKUP(LEFT(TRIM(S$6),FIND("~",SUBSTITUTE(S$6," ","~",LEN(TRIM(S$6))-LEN(SUBSTITUTE(TRIM(S$6)," ",""))))-1)&amp;" Total",$B$6:$BB$343,ROW($A28)-5,FALSE))</f>
        <v>0</v>
      </c>
      <c r="T28" s="14">
        <f ca="1">IF(T$5&lt;&gt;"",HLOOKUP(T$5,Functionalization!$G$6:$R$343,ROW($A28)-5,FALSE),IFERROR(INDEX(T$320:T$343,MATCH($F28,$B$320:$B$343,0))/VLOOKUP($F28,$B$320:$BB$343,MATCH(LEFT(TRIM(T$6),FIND("~",SUBSTITUTE(T$6,"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28))*HLOOKUP(LEFT(TRIM(T$6),FIND("~",SUBSTITUTE(T$6," ","~",LEN(TRIM(T$6))-LEN(SUBSTITUTE(TRIM(T$6)," ",""))))-1)&amp;" Total",$B$6:$BB$343,ROW($A28)-5,FALSE))</f>
        <v>0</v>
      </c>
      <c r="U28" s="14">
        <f ca="1">IF(U$5&lt;&gt;"",HLOOKUP(U$5,Functionalization!$G$6:$R$343,ROW($A28)-5,FALSE),IFERROR(INDEX(U$320:U$343,MATCH($F28,$B$320:$B$343,0))/VLOOKUP($F28,$B$320:$BB$343,MATCH(LEFT(TRIM(U$6),FIND("~",SUBSTITUTE(U$6,"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28))*HLOOKUP(LEFT(TRIM(U$6),FIND("~",SUBSTITUTE(U$6," ","~",LEN(TRIM(U$6))-LEN(SUBSTITUTE(TRIM(U$6)," ",""))))-1)&amp;" Total",$B$6:$BB$343,ROW($A28)-5,FALSE))</f>
        <v>0</v>
      </c>
      <c r="V28" s="14">
        <f ca="1">IF(V$5&lt;&gt;"",HLOOKUP(V$5,Functionalization!$G$6:$R$343,ROW($A28)-5,FALSE),IFERROR(INDEX(V$320:V$343,MATCH($F28,$B$320:$B$343,0))/VLOOKUP($F28,$B$320:$BB$343,MATCH(LEFT(TRIM(V$6),FIND("~",SUBSTITUTE(V$6,"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28))*HLOOKUP(LEFT(TRIM(V$6),FIND("~",SUBSTITUTE(V$6," ","~",LEN(TRIM(V$6))-LEN(SUBSTITUTE(TRIM(V$6)," ",""))))-1)&amp;" Total",$B$6:$BB$343,ROW($A28)-5,FALSE))</f>
        <v>0</v>
      </c>
      <c r="W28" s="14">
        <f ca="1">IF(W$5&lt;&gt;"",HLOOKUP(W$5,Functionalization!$G$6:$R$343,ROW($A28)-5,FALSE),IFERROR(INDEX(W$320:W$343,MATCH($F28,$B$320:$B$343,0))/VLOOKUP($F28,$B$320:$BB$343,MATCH(LEFT(TRIM(W$6),FIND("~",SUBSTITUTE(W$6,"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28))*HLOOKUP(LEFT(TRIM(W$6),FIND("~",SUBSTITUTE(W$6," ","~",LEN(TRIM(W$6))-LEN(SUBSTITUTE(TRIM(W$6)," ",""))))-1)&amp;" Total",$B$6:$BB$343,ROW($A28)-5,FALSE))</f>
        <v>0</v>
      </c>
      <c r="X28" s="14">
        <f ca="1">IF(X$5&lt;&gt;"",HLOOKUP(X$5,Functionalization!$G$6:$R$343,ROW($A28)-5,FALSE),IFERROR(INDEX(X$320:X$343,MATCH($F28,$B$320:$B$343,0))/VLOOKUP($F28,$B$320:$BB$343,MATCH(LEFT(TRIM(X$6),FIND("~",SUBSTITUTE(X$6,"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28))*HLOOKUP(LEFT(TRIM(X$6),FIND("~",SUBSTITUTE(X$6," ","~",LEN(TRIM(X$6))-LEN(SUBSTITUTE(TRIM(X$6)," ",""))))-1)&amp;" Total",$B$6:$BB$343,ROW($A28)-5,FALSE))</f>
        <v>0</v>
      </c>
      <c r="Y28" s="14">
        <f ca="1">IF(Y$5&lt;&gt;"",HLOOKUP(Y$5,Functionalization!$G$6:$R$343,ROW($A28)-5,FALSE),IFERROR(INDEX(Y$320:Y$343,MATCH($F28,$B$320:$B$343,0))/VLOOKUP($F28,$B$320:$BB$343,MATCH(LEFT(TRIM(Y$6),FIND("~",SUBSTITUTE(Y$6,"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28))*HLOOKUP(LEFT(TRIM(Y$6),FIND("~",SUBSTITUTE(Y$6," ","~",LEN(TRIM(Y$6))-LEN(SUBSTITUTE(TRIM(Y$6)," ",""))))-1)&amp;" Total",$B$6:$BB$343,ROW($A28)-5,FALSE))</f>
        <v>0</v>
      </c>
      <c r="Z28" s="14">
        <f ca="1">IF(Z$5&lt;&gt;"",HLOOKUP(Z$5,Functionalization!$G$6:$R$343,ROW($A28)-5,FALSE),IFERROR(INDEX(Z$320:Z$343,MATCH($F28,$B$320:$B$343,0))/VLOOKUP($F28,$B$320:$BB$343,MATCH(LEFT(TRIM(Z$6),FIND("~",SUBSTITUTE(Z$6,"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28))*HLOOKUP(LEFT(TRIM(Z$6),FIND("~",SUBSTITUTE(Z$6," ","~",LEN(TRIM(Z$6))-LEN(SUBSTITUTE(TRIM(Z$6)," ",""))))-1)&amp;" Total",$B$6:$BB$343,ROW($A28)-5,FALSE))</f>
        <v>0</v>
      </c>
      <c r="AA28" s="14">
        <f ca="1">IF(AA$5&lt;&gt;"",HLOOKUP(AA$5,Functionalization!$G$6:$R$343,ROW($A28)-5,FALSE),IFERROR(INDEX(AA$320:AA$343,MATCH($F28,$B$320:$B$343,0))/VLOOKUP($F28,$B$320:$BB$343,MATCH(LEFT(TRIM(AA$6),FIND("~",SUBSTITUTE(AA$6,"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28))*HLOOKUP(LEFT(TRIM(AA$6),FIND("~",SUBSTITUTE(AA$6," ","~",LEN(TRIM(AA$6))-LEN(SUBSTITUTE(TRIM(AA$6)," ",""))))-1)&amp;" Total",$B$6:$BB$343,ROW($A28)-5,FALSE))</f>
        <v>0</v>
      </c>
      <c r="AB28" s="14">
        <f ca="1">IF(AB$5&lt;&gt;"",HLOOKUP(AB$5,Functionalization!$G$6:$R$343,ROW($A28)-5,FALSE),IFERROR(INDEX(AB$320:AB$343,MATCH($F28,$B$320:$B$343,0))/VLOOKUP($F28,$B$320:$BB$343,MATCH(LEFT(TRIM(AB$6),FIND("~",SUBSTITUTE(AB$6,"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28))*HLOOKUP(LEFT(TRIM(AB$6),FIND("~",SUBSTITUTE(AB$6," ","~",LEN(TRIM(AB$6))-LEN(SUBSTITUTE(TRIM(AB$6)," ",""))))-1)&amp;" Total",$B$6:$BB$343,ROW($A28)-5,FALSE))</f>
        <v>0</v>
      </c>
      <c r="AC28" s="14">
        <f ca="1">IF(AC$5&lt;&gt;"",HLOOKUP(AC$5,Functionalization!$G$6:$R$343,ROW($A28)-5,FALSE),IFERROR(INDEX(AC$320:AC$343,MATCH($F28,$B$320:$B$343,0))/VLOOKUP($F28,$B$320:$BB$343,MATCH(LEFT(TRIM(AC$6),FIND("~",SUBSTITUTE(AC$6,"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28))*HLOOKUP(LEFT(TRIM(AC$6),FIND("~",SUBSTITUTE(AC$6," ","~",LEN(TRIM(AC$6))-LEN(SUBSTITUTE(TRIM(AC$6)," ",""))))-1)&amp;" Total",$B$6:$BB$343,ROW($A28)-5,FALSE))</f>
        <v>0</v>
      </c>
      <c r="AD28" s="14">
        <f ca="1">IF(AD$5&lt;&gt;"",HLOOKUP(AD$5,Functionalization!$G$6:$R$343,ROW($A28)-5,FALSE),IFERROR(INDEX(AD$320:AD$343,MATCH($F28,$B$320:$B$343,0))/VLOOKUP($F28,$B$320:$BB$343,MATCH(LEFT(TRIM(AD$6),FIND("~",SUBSTITUTE(AD$6,"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28))*HLOOKUP(LEFT(TRIM(AD$6),FIND("~",SUBSTITUTE(AD$6," ","~",LEN(TRIM(AD$6))-LEN(SUBSTITUTE(TRIM(AD$6)," ",""))))-1)&amp;" Total",$B$6:$BB$343,ROW($A28)-5,FALSE))</f>
        <v>0</v>
      </c>
      <c r="AE28" s="14">
        <f ca="1">IF(AE$5&lt;&gt;"",HLOOKUP(AE$5,Functionalization!$G$6:$R$343,ROW($A28)-5,FALSE),IFERROR(INDEX(AE$320:AE$343,MATCH($F28,$B$320:$B$343,0))/VLOOKUP($F28,$B$320:$BB$343,MATCH(LEFT(TRIM(AE$6),FIND("~",SUBSTITUTE(AE$6,"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28))*HLOOKUP(LEFT(TRIM(AE$6),FIND("~",SUBSTITUTE(AE$6," ","~",LEN(TRIM(AE$6))-LEN(SUBSTITUTE(TRIM(AE$6)," ",""))))-1)&amp;" Total",$B$6:$BB$343,ROW($A28)-5,FALSE))</f>
        <v>0</v>
      </c>
      <c r="AF28" s="14">
        <f ca="1">IF(AF$5&lt;&gt;"",HLOOKUP(AF$5,Functionalization!$G$6:$R$343,ROW($A28)-5,FALSE),IFERROR(INDEX(AF$320:AF$343,MATCH($F28,$B$320:$B$343,0))/VLOOKUP($F28,$B$320:$BB$343,MATCH(LEFT(TRIM(AF$6),FIND("~",SUBSTITUTE(AF$6,"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28))*HLOOKUP(LEFT(TRIM(AF$6),FIND("~",SUBSTITUTE(AF$6," ","~",LEN(TRIM(AF$6))-LEN(SUBSTITUTE(TRIM(AF$6)," ",""))))-1)&amp;" Total",$B$6:$BB$343,ROW($A28)-5,FALSE))</f>
        <v>0</v>
      </c>
      <c r="AG28" s="14">
        <f ca="1">IF(AG$5&lt;&gt;"",HLOOKUP(AG$5,Functionalization!$G$6:$R$343,ROW($A28)-5,FALSE),IFERROR(INDEX(AG$320:AG$343,MATCH($F28,$B$320:$B$343,0))/VLOOKUP($F28,$B$320:$BB$343,MATCH(LEFT(TRIM(AG$6),FIND("~",SUBSTITUTE(AG$6,"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28))*HLOOKUP(LEFT(TRIM(AG$6),FIND("~",SUBSTITUTE(AG$6," ","~",LEN(TRIM(AG$6))-LEN(SUBSTITUTE(TRIM(AG$6)," ",""))))-1)&amp;" Total",$B$6:$BB$343,ROW($A28)-5,FALSE))</f>
        <v>0</v>
      </c>
      <c r="AH28" s="14">
        <f ca="1">IF(AH$5&lt;&gt;"",HLOOKUP(AH$5,Functionalization!$G$6:$R$343,ROW($A28)-5,FALSE),IFERROR(INDEX(AH$320:AH$343,MATCH($F28,$B$320:$B$343,0))/VLOOKUP($F28,$B$320:$BB$343,MATCH(LEFT(TRIM(AH$6),FIND("~",SUBSTITUTE(AH$6,"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28))*HLOOKUP(LEFT(TRIM(AH$6),FIND("~",SUBSTITUTE(AH$6," ","~",LEN(TRIM(AH$6))-LEN(SUBSTITUTE(TRIM(AH$6)," ",""))))-1)&amp;" Total",$B$6:$BB$343,ROW($A28)-5,FALSE))</f>
        <v>0</v>
      </c>
      <c r="AI28" s="14">
        <f ca="1">IF(AI$5&lt;&gt;"",HLOOKUP(AI$5,Functionalization!$G$6:$R$343,ROW($A28)-5,FALSE),IFERROR(INDEX(AI$320:AI$343,MATCH($F28,$B$320:$B$343,0))/VLOOKUP($F28,$B$320:$BB$343,MATCH(LEFT(TRIM(AI$6),FIND("~",SUBSTITUTE(AI$6,"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28))*HLOOKUP(LEFT(TRIM(AI$6),FIND("~",SUBSTITUTE(AI$6," ","~",LEN(TRIM(AI$6))-LEN(SUBSTITUTE(TRIM(AI$6)," ",""))))-1)&amp;" Total",$B$6:$BB$343,ROW($A28)-5,FALSE))</f>
        <v>0</v>
      </c>
      <c r="AJ28" s="14">
        <f ca="1">IF(AJ$5&lt;&gt;"",HLOOKUP(AJ$5,Functionalization!$G$6:$R$343,ROW($A28)-5,FALSE),IFERROR(INDEX(AJ$320:AJ$343,MATCH($F28,$B$320:$B$343,0))/VLOOKUP($F28,$B$320:$BB$343,MATCH(LEFT(TRIM(AJ$6),FIND("~",SUBSTITUTE(AJ$6,"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28))*HLOOKUP(LEFT(TRIM(AJ$6),FIND("~",SUBSTITUTE(AJ$6," ","~",LEN(TRIM(AJ$6))-LEN(SUBSTITUTE(TRIM(AJ$6)," ",""))))-1)&amp;" Total",$B$6:$BB$343,ROW($A28)-5,FALSE))</f>
        <v>0</v>
      </c>
      <c r="AK28" s="14">
        <f ca="1">IF(AK$5&lt;&gt;"",HLOOKUP(AK$5,Functionalization!$G$6:$R$343,ROW($A28)-5,FALSE),IFERROR(INDEX(AK$320:AK$343,MATCH($F28,$B$320:$B$343,0))/VLOOKUP($F28,$B$320:$BB$343,MATCH(LEFT(TRIM(AK$6),FIND("~",SUBSTITUTE(AK$6,"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28))*HLOOKUP(LEFT(TRIM(AK$6),FIND("~",SUBSTITUTE(AK$6," ","~",LEN(TRIM(AK$6))-LEN(SUBSTITUTE(TRIM(AK$6)," ",""))))-1)&amp;" Total",$B$6:$BB$343,ROW($A28)-5,FALSE))</f>
        <v>0</v>
      </c>
      <c r="AL28" s="14">
        <f ca="1">IF(AL$5&lt;&gt;"",HLOOKUP(AL$5,Functionalization!$G$6:$R$343,ROW($A28)-5,FALSE),IFERROR(INDEX(AL$320:AL$343,MATCH($F28,$B$320:$B$343,0))/VLOOKUP($F28,$B$320:$BB$343,MATCH(LEFT(TRIM(AL$6),FIND("~",SUBSTITUTE(AL$6,"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28))*HLOOKUP(LEFT(TRIM(AL$6),FIND("~",SUBSTITUTE(AL$6," ","~",LEN(TRIM(AL$6))-LEN(SUBSTITUTE(TRIM(AL$6)," ",""))))-1)&amp;" Total",$B$6:$BB$343,ROW($A28)-5,FALSE))</f>
        <v>0</v>
      </c>
      <c r="AM28" s="14">
        <f ca="1">IF(AM$5&lt;&gt;"",HLOOKUP(AM$5,Functionalization!$G$6:$R$343,ROW($A28)-5,FALSE),IFERROR(INDEX(AM$320:AM$343,MATCH($F28,$B$320:$B$343,0))/VLOOKUP($F28,$B$320:$BB$343,MATCH(LEFT(TRIM(AM$6),FIND("~",SUBSTITUTE(AM$6,"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28))*HLOOKUP(LEFT(TRIM(AM$6),FIND("~",SUBSTITUTE(AM$6," ","~",LEN(TRIM(AM$6))-LEN(SUBSTITUTE(TRIM(AM$6)," ",""))))-1)&amp;" Total",$B$6:$BB$343,ROW($A28)-5,FALSE))</f>
        <v>0</v>
      </c>
      <c r="AN28" s="14">
        <f ca="1">IF(AN$5&lt;&gt;"",HLOOKUP(AN$5,Functionalization!$G$6:$R$343,ROW($A28)-5,FALSE),IFERROR(INDEX(AN$320:AN$343,MATCH($F28,$B$320:$B$343,0))/VLOOKUP($F28,$B$320:$BB$343,MATCH(LEFT(TRIM(AN$6),FIND("~",SUBSTITUTE(AN$6,"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28))*HLOOKUP(LEFT(TRIM(AN$6),FIND("~",SUBSTITUTE(AN$6," ","~",LEN(TRIM(AN$6))-LEN(SUBSTITUTE(TRIM(AN$6)," ",""))))-1)&amp;" Total",$B$6:$BB$343,ROW($A28)-5,FALSE))</f>
        <v>0</v>
      </c>
      <c r="AO28" s="14">
        <f ca="1">IF(AO$5&lt;&gt;"",HLOOKUP(AO$5,Functionalization!$G$6:$R$343,ROW($A28)-5,FALSE),IFERROR(INDEX(AO$320:AO$343,MATCH($F28,$B$320:$B$343,0))/VLOOKUP($F28,$B$320:$BB$343,MATCH(LEFT(TRIM(AO$6),FIND("~",SUBSTITUTE(AO$6,"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28))*HLOOKUP(LEFT(TRIM(AO$6),FIND("~",SUBSTITUTE(AO$6," ","~",LEN(TRIM(AO$6))-LEN(SUBSTITUTE(TRIM(AO$6)," ",""))))-1)&amp;" Total",$B$6:$BB$343,ROW($A28)-5,FALSE))</f>
        <v>0</v>
      </c>
      <c r="AP28" s="14">
        <f ca="1">IF(AP$5&lt;&gt;"",HLOOKUP(AP$5,Functionalization!$G$6:$R$343,ROW($A28)-5,FALSE),IFERROR(INDEX(AP$320:AP$343,MATCH($F28,$B$320:$B$343,0))/VLOOKUP($F28,$B$320:$BB$343,MATCH(LEFT(TRIM(AP$6),FIND("~",SUBSTITUTE(AP$6,"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28))*HLOOKUP(LEFT(TRIM(AP$6),FIND("~",SUBSTITUTE(AP$6," ","~",LEN(TRIM(AP$6))-LEN(SUBSTITUTE(TRIM(AP$6)," ",""))))-1)&amp;" Total",$B$6:$BB$343,ROW($A28)-5,FALSE))</f>
        <v>0</v>
      </c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D28" s="44">
        <f ca="1">IFERROR(IF(SUMIF($G$6:$BB$6,BD$6&amp;" Total",$G28:$BB28)-(SUMIF($G$6:$BB$6,BD$6&amp;" "&amp;'Input-Allocators'!$D$18,$G28:$BB28)+IFERROR(SUMIF($G$6:$BB$6,BD$6&amp;" "&amp;'Input-Allocators'!$E$18,$G28:$BB28),SUMIF($G$6:$BB$6,BD$6&amp;" "&amp;'Input-Allocators'!$B$20,$G28:$BB28))+SUMIF($G$6:$BB$6,BD$6&amp;" "&amp;'Input-Allocators'!$F$18,$G28:$BB28))&lt;Check_Limit,0,1),1)</f>
        <v>0</v>
      </c>
      <c r="BE28" s="44">
        <f ca="1">IFERROR(IF(SUMIF($G$6:$BB$6,BE$6&amp;" Total",$G28:$BB28)-(SUMIF($G$6:$BB$6,BE$6&amp;" "&amp;'Input-Allocators'!$D$18,$G28:$BB28)+IFERROR(SUMIF($G$6:$BB$6,BE$6&amp;" "&amp;'Input-Allocators'!$E$18,$G28:$BB28),SUMIF($G$6:$BB$6,BE$6&amp;" "&amp;'Input-Allocators'!$B$20,$G28:$BB28))+SUMIF($G$6:$BB$6,BE$6&amp;" "&amp;'Input-Allocators'!$F$18,$G28:$BB28))&lt;Check_Limit,0,1),1)</f>
        <v>0</v>
      </c>
      <c r="BF28" s="44">
        <f ca="1">IFERROR(IF(SUMIF($G$6:$BB$6,BF$6&amp;" Total",$G28:$BB28)-(SUMIF($G$6:$BB$6,BF$6&amp;" "&amp;'Input-Allocators'!$D$18,$G28:$BB28)+IFERROR(SUMIF($G$6:$BB$6,BF$6&amp;" "&amp;'Input-Allocators'!$E$18,$G28:$BB28),SUMIF($G$6:$BB$6,BF$6&amp;" "&amp;'Input-Allocators'!$B$20,$G28:$BB28))+SUMIF($G$6:$BB$6,BF$6&amp;" "&amp;'Input-Allocators'!$F$18,$G28:$BB28))&lt;Check_Limit,0,1),1)</f>
        <v>0</v>
      </c>
      <c r="BG28" s="44">
        <f ca="1">IFERROR(IF(SUMIF($G$6:$BB$6,BG$6&amp;" Total",$G28:$BB28)-(SUMIF($G$6:$BB$6,BG$6&amp;" "&amp;'Input-Allocators'!$D$18,$G28:$BB28)+IFERROR(SUMIF($G$6:$BB$6,BG$6&amp;" "&amp;'Input-Allocators'!$E$18,$G28:$BB28),SUMIF($G$6:$BB$6,BG$6&amp;" "&amp;'Input-Allocators'!$B$20,$G28:$BB28))+SUMIF($G$6:$BB$6,BG$6&amp;" "&amp;'Input-Allocators'!$F$18,$G28:$BB28))&lt;Check_Limit,0,1),1)</f>
        <v>0</v>
      </c>
      <c r="BH28" s="44">
        <f ca="1">IFERROR(IF(SUMIF($G$6:$BB$6,BH$6&amp;" Total",$G28:$BB28)-(SUMIF($G$6:$BB$6,BH$6&amp;" "&amp;'Input-Allocators'!$D$18,$G28:$BB28)+IFERROR(SUMIF($G$6:$BB$6,BH$6&amp;" "&amp;'Input-Allocators'!$E$18,$G28:$BB28),SUMIF($G$6:$BB$6,BH$6&amp;" "&amp;'Input-Allocators'!$B$20,$G28:$BB28))+SUMIF($G$6:$BB$6,BH$6&amp;" "&amp;'Input-Allocators'!$F$18,$G28:$BB28))&lt;Check_Limit,0,1),1)</f>
        <v>0</v>
      </c>
      <c r="BI28" s="44">
        <f ca="1">IFERROR(IF(SUMIF($G$6:$BB$6,BI$6&amp;" Total",$G28:$BB28)-(SUMIF($G$6:$BB$6,BI$6&amp;" "&amp;'Input-Allocators'!$D$18,$G28:$BB28)+IFERROR(SUMIF($G$6:$BB$6,BI$6&amp;" "&amp;'Input-Allocators'!$E$18,$G28:$BB28),SUMIF($G$6:$BB$6,BI$6&amp;" "&amp;'Input-Allocators'!$B$20,$G28:$BB28))+SUMIF($G$6:$BB$6,BI$6&amp;" "&amp;'Input-Allocators'!$F$18,$G28:$BB28))&lt;Check_Limit,0,1),1)</f>
        <v>0</v>
      </c>
      <c r="BJ28" s="44">
        <f ca="1">IFERROR(IF(SUMIF($G$6:$BB$6,BJ$6&amp;" Total",$G28:$BB28)-(SUMIF($G$6:$BB$6,BJ$6&amp;" "&amp;'Input-Allocators'!$D$18,$G28:$BB28)+IFERROR(SUMIF($G$6:$BB$6,BJ$6&amp;" "&amp;'Input-Allocators'!$E$18,$G28:$BB28),SUMIF($G$6:$BB$6,BJ$6&amp;" "&amp;'Input-Allocators'!$B$20,$G28:$BB28))+SUMIF($G$6:$BB$6,BJ$6&amp;" "&amp;'Input-Allocators'!$F$18,$G28:$BB28))&lt;Check_Limit,0,1),1)</f>
        <v>0</v>
      </c>
      <c r="BK28" s="44">
        <f ca="1">IFERROR(IF(SUMIF($G$6:$BB$6,BK$6&amp;" Total",$G28:$BB28)-(SUMIF($G$6:$BB$6,BK$6&amp;" "&amp;'Input-Allocators'!$D$18,$G28:$BB28)+IFERROR(SUMIF($G$6:$BB$6,BK$6&amp;" "&amp;'Input-Allocators'!$E$18,$G28:$BB28),SUMIF($G$6:$BB$6,BK$6&amp;" "&amp;'Input-Allocators'!$B$20,$G28:$BB28))+SUMIF($G$6:$BB$6,BK$6&amp;" "&amp;'Input-Allocators'!$F$18,$G28:$BB28))&lt;Check_Limit,0,1),1)</f>
        <v>0</v>
      </c>
      <c r="BL28" s="44">
        <f ca="1">IFERROR(IF(SUMIF($G$6:$BB$6,BL$6&amp;" Total",$G28:$BB28)-(SUMIF($G$6:$BB$6,BL$6&amp;" "&amp;'Input-Allocators'!$D$18,$G28:$BB28)+IFERROR(SUMIF($G$6:$BB$6,BL$6&amp;" "&amp;'Input-Allocators'!$E$18,$G28:$BB28),SUMIF($G$6:$BB$6,BL$6&amp;" "&amp;'Input-Allocators'!$B$20,$G28:$BB28))+SUMIF($G$6:$BB$6,BL$6&amp;" "&amp;'Input-Allocators'!$F$18,$G28:$BB28))&lt;Check_Limit,0,1),1)</f>
        <v>0</v>
      </c>
      <c r="BM28" s="44">
        <f ca="1">IFERROR(IF(SUMIF($G$6:$BB$6,BM$6&amp;" Total",$G28:$BB28)-(SUMIF($G$6:$BB$6,BM$6&amp;" "&amp;'Input-Allocators'!$D$18,$G28:$BB28)+IFERROR(SUMIF($G$6:$BB$6,BM$6&amp;" "&amp;'Input-Allocators'!$E$18,$G28:$BB28),SUMIF($G$6:$BB$6,BM$6&amp;" "&amp;'Input-Allocators'!$B$20,$G28:$BB28))+SUMIF($G$6:$BB$6,BM$6&amp;" "&amp;'Input-Allocators'!$F$18,$G28:$BB28))&lt;Check_Limit,0,1),1)</f>
        <v>0</v>
      </c>
      <c r="BN28" s="44">
        <f ca="1">IFERROR(IF(SUMIF($G$6:$BB$6,BN$6&amp;" Total",$G28:$BB28)-(SUMIF($G$6:$BB$6,BN$6&amp;" "&amp;'Input-Allocators'!$D$18,$G28:$BB28)+IFERROR(SUMIF($G$6:$BB$6,BN$6&amp;" "&amp;'Input-Allocators'!$E$18,$G28:$BB28),SUMIF($G$6:$BB$6,BN$6&amp;" "&amp;'Input-Allocators'!$B$20,$G28:$BB28))+SUMIF($G$6:$BB$6,BN$6&amp;" "&amp;'Input-Allocators'!$F$18,$G28:$BB28))&lt;Check_Limit,0,1),1)</f>
        <v>0</v>
      </c>
      <c r="BO28" s="44">
        <f ca="1">IFERROR(IF(SUMIF($G$6:$BB$6,BO$6&amp;" Total",$G28:$BB28)-(SUMIF($G$6:$BB$6,BO$6&amp;" "&amp;'Input-Allocators'!$D$18,$G28:$BB28)+IFERROR(SUMIF($G$6:$BB$6,BO$6&amp;" "&amp;'Input-Allocators'!$E$18,$G28:$BB28),SUMIF($G$6:$BB$6,BO$6&amp;" "&amp;'Input-Allocators'!$B$20,$G28:$BB28))+SUMIF($G$6:$BB$6,BO$6&amp;" "&amp;'Input-Allocators'!$F$18,$G28:$BB28))&lt;Check_Limit,0,1),1)</f>
        <v>0</v>
      </c>
    </row>
    <row r="29" spans="1:67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>Functionalization!$D29</f>
        <v>7087.7312599999996</v>
      </c>
      <c r="E29" s="14">
        <f t="shared" ca="1" si="4"/>
        <v>0</v>
      </c>
      <c r="F29" s="3" t="str">
        <f>IF($D29=0,"-",IF('Input-Accounts'!$E29&lt;&gt;0,'Input-Accounts'!$E29,'Input-Accounts'!$G29))</f>
        <v>DEMAND</v>
      </c>
      <c r="G29" s="14">
        <f ca="1">IF(G$5&lt;&gt;"",HLOOKUP(G$5,Functionalization!$G$6:$R$343,ROW($A29)-5,FALSE),IFERROR(INDEX(G$320:G$343,MATCH($F29,$B$320:$B$343,0))/VLOOKUP($F29,$B$320:$BB$343,MATCH(LEFT(TRIM(G$6),FIND("~",SUBSTITUTE(G$6,"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29))*HLOOKUP(LEFT(TRIM(G$6),FIND("~",SUBSTITUTE(G$6," ","~",LEN(TRIM(G$6))-LEN(SUBSTITUTE(TRIM(G$6)," ",""))))-1)&amp;" Total",$B$6:$BB$343,ROW($A29)-5,FALSE))</f>
        <v>0</v>
      </c>
      <c r="H29" s="14">
        <f ca="1">IF(H$5&lt;&gt;"",HLOOKUP(H$5,Functionalization!$G$6:$R$343,ROW($A29)-5,FALSE),IFERROR(INDEX(H$320:H$343,MATCH($F29,$B$320:$B$343,0))/VLOOKUP($F29,$B$320:$BB$343,MATCH(LEFT(TRIM(H$6),FIND("~",SUBSTITUTE(H$6,"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29))*HLOOKUP(LEFT(TRIM(H$6),FIND("~",SUBSTITUTE(H$6," ","~",LEN(TRIM(H$6))-LEN(SUBSTITUTE(TRIM(H$6)," ",""))))-1)&amp;" Total",$B$6:$BB$343,ROW($A29)-5,FALSE))</f>
        <v>0</v>
      </c>
      <c r="I29" s="14">
        <f ca="1">IF(I$5&lt;&gt;"",HLOOKUP(I$5,Functionalization!$G$6:$R$343,ROW($A29)-5,FALSE),IFERROR(INDEX(I$320:I$343,MATCH($F29,$B$320:$B$343,0))/VLOOKUP($F29,$B$320:$BB$343,MATCH(LEFT(TRIM(I$6),FIND("~",SUBSTITUTE(I$6,"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29))*HLOOKUP(LEFT(TRIM(I$6),FIND("~",SUBSTITUTE(I$6," ","~",LEN(TRIM(I$6))-LEN(SUBSTITUTE(TRIM(I$6)," ",""))))-1)&amp;" Total",$B$6:$BB$343,ROW($A29)-5,FALSE))</f>
        <v>0</v>
      </c>
      <c r="J29" s="14">
        <f ca="1">IF(J$5&lt;&gt;"",HLOOKUP(J$5,Functionalization!$G$6:$R$343,ROW($A29)-5,FALSE),IFERROR(INDEX(J$320:J$343,MATCH($F29,$B$320:$B$343,0))/VLOOKUP($F29,$B$320:$BB$343,MATCH(LEFT(TRIM(J$6),FIND("~",SUBSTITUTE(J$6,"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29))*HLOOKUP(LEFT(TRIM(J$6),FIND("~",SUBSTITUTE(J$6," ","~",LEN(TRIM(J$6))-LEN(SUBSTITUTE(TRIM(J$6)," ",""))))-1)&amp;" Total",$B$6:$BB$343,ROW($A29)-5,FALSE))</f>
        <v>0</v>
      </c>
      <c r="K29" s="14">
        <f ca="1">IF(K$5&lt;&gt;"",HLOOKUP(K$5,Functionalization!$G$6:$R$343,ROW($A29)-5,FALSE),IFERROR(INDEX(K$320:K$343,MATCH($F29,$B$320:$B$343,0))/VLOOKUP($F29,$B$320:$BB$343,MATCH(LEFT(TRIM(K$6),FIND("~",SUBSTITUTE(K$6,"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29))*HLOOKUP(LEFT(TRIM(K$6),FIND("~",SUBSTITUTE(K$6," ","~",LEN(TRIM(K$6))-LEN(SUBSTITUTE(TRIM(K$6)," ",""))))-1)&amp;" Total",$B$6:$BB$343,ROW($A29)-5,FALSE))</f>
        <v>7087.7312599999996</v>
      </c>
      <c r="L29" s="14">
        <f ca="1">IF(L$5&lt;&gt;"",HLOOKUP(L$5,Functionalization!$G$6:$R$343,ROW($A29)-5,FALSE),IFERROR(INDEX(L$320:L$343,MATCH($F29,$B$320:$B$343,0))/VLOOKUP($F29,$B$320:$BB$343,MATCH(LEFT(TRIM(L$6),FIND("~",SUBSTITUTE(L$6,"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29))*HLOOKUP(LEFT(TRIM(L$6),FIND("~",SUBSTITUTE(L$6," ","~",LEN(TRIM(L$6))-LEN(SUBSTITUTE(TRIM(L$6)," ",""))))-1)&amp;" Total",$B$6:$BB$343,ROW($A29)-5,FALSE))</f>
        <v>7087.7312599999996</v>
      </c>
      <c r="M29" s="14">
        <f ca="1">IF(M$5&lt;&gt;"",HLOOKUP(M$5,Functionalization!$G$6:$R$343,ROW($A29)-5,FALSE),IFERROR(INDEX(M$320:M$343,MATCH($F29,$B$320:$B$343,0))/VLOOKUP($F29,$B$320:$BB$343,MATCH(LEFT(TRIM(M$6),FIND("~",SUBSTITUTE(M$6,"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29))*HLOOKUP(LEFT(TRIM(M$6),FIND("~",SUBSTITUTE(M$6," ","~",LEN(TRIM(M$6))-LEN(SUBSTITUTE(TRIM(M$6)," ",""))))-1)&amp;" Total",$B$6:$BB$343,ROW($A29)-5,FALSE))</f>
        <v>0</v>
      </c>
      <c r="N29" s="14">
        <f ca="1">IF(N$5&lt;&gt;"",HLOOKUP(N$5,Functionalization!$G$6:$R$343,ROW($A29)-5,FALSE),IFERROR(INDEX(N$320:N$343,MATCH($F29,$B$320:$B$343,0))/VLOOKUP($F29,$B$320:$BB$343,MATCH(LEFT(TRIM(N$6),FIND("~",SUBSTITUTE(N$6,"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29))*HLOOKUP(LEFT(TRIM(N$6),FIND("~",SUBSTITUTE(N$6," ","~",LEN(TRIM(N$6))-LEN(SUBSTITUTE(TRIM(N$6)," ",""))))-1)&amp;" Total",$B$6:$BB$343,ROW($A29)-5,FALSE))</f>
        <v>0</v>
      </c>
      <c r="O29" s="14">
        <f ca="1">IF(O$5&lt;&gt;"",HLOOKUP(O$5,Functionalization!$G$6:$R$343,ROW($A29)-5,FALSE),IFERROR(INDEX(O$320:O$343,MATCH($F29,$B$320:$B$343,0))/VLOOKUP($F29,$B$320:$BB$343,MATCH(LEFT(TRIM(O$6),FIND("~",SUBSTITUTE(O$6,"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29))*HLOOKUP(LEFT(TRIM(O$6),FIND("~",SUBSTITUTE(O$6," ","~",LEN(TRIM(O$6))-LEN(SUBSTITUTE(TRIM(O$6)," ",""))))-1)&amp;" Total",$B$6:$BB$343,ROW($A29)-5,FALSE))</f>
        <v>0</v>
      </c>
      <c r="P29" s="14">
        <f ca="1">IF(P$5&lt;&gt;"",HLOOKUP(P$5,Functionalization!$G$6:$R$343,ROW($A29)-5,FALSE),IFERROR(INDEX(P$320:P$343,MATCH($F29,$B$320:$B$343,0))/VLOOKUP($F29,$B$320:$BB$343,MATCH(LEFT(TRIM(P$6),FIND("~",SUBSTITUTE(P$6,"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29))*HLOOKUP(LEFT(TRIM(P$6),FIND("~",SUBSTITUTE(P$6," ","~",LEN(TRIM(P$6))-LEN(SUBSTITUTE(TRIM(P$6)," ",""))))-1)&amp;" Total",$B$6:$BB$343,ROW($A29)-5,FALSE))</f>
        <v>0</v>
      </c>
      <c r="Q29" s="14">
        <f ca="1">IF(Q$5&lt;&gt;"",HLOOKUP(Q$5,Functionalization!$G$6:$R$343,ROW($A29)-5,FALSE),IFERROR(INDEX(Q$320:Q$343,MATCH($F29,$B$320:$B$343,0))/VLOOKUP($F29,$B$320:$BB$343,MATCH(LEFT(TRIM(Q$6),FIND("~",SUBSTITUTE(Q$6,"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29))*HLOOKUP(LEFT(TRIM(Q$6),FIND("~",SUBSTITUTE(Q$6," ","~",LEN(TRIM(Q$6))-LEN(SUBSTITUTE(TRIM(Q$6)," ",""))))-1)&amp;" Total",$B$6:$BB$343,ROW($A29)-5,FALSE))</f>
        <v>0</v>
      </c>
      <c r="R29" s="14">
        <f ca="1">IF(R$5&lt;&gt;"",HLOOKUP(R$5,Functionalization!$G$6:$R$343,ROW($A29)-5,FALSE),IFERROR(INDEX(R$320:R$343,MATCH($F29,$B$320:$B$343,0))/VLOOKUP($F29,$B$320:$BB$343,MATCH(LEFT(TRIM(R$6),FIND("~",SUBSTITUTE(R$6,"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29))*HLOOKUP(LEFT(TRIM(R$6),FIND("~",SUBSTITUTE(R$6," ","~",LEN(TRIM(R$6))-LEN(SUBSTITUTE(TRIM(R$6)," ",""))))-1)&amp;" Total",$B$6:$BB$343,ROW($A29)-5,FALSE))</f>
        <v>0</v>
      </c>
      <c r="S29" s="14">
        <f ca="1">IF(S$5&lt;&gt;"",HLOOKUP(S$5,Functionalization!$G$6:$R$343,ROW($A29)-5,FALSE),IFERROR(INDEX(S$320:S$343,MATCH($F29,$B$320:$B$343,0))/VLOOKUP($F29,$B$320:$BB$343,MATCH(LEFT(TRIM(S$6),FIND("~",SUBSTITUTE(S$6,"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29))*HLOOKUP(LEFT(TRIM(S$6),FIND("~",SUBSTITUTE(S$6," ","~",LEN(TRIM(S$6))-LEN(SUBSTITUTE(TRIM(S$6)," ",""))))-1)&amp;" Total",$B$6:$BB$343,ROW($A29)-5,FALSE))</f>
        <v>0</v>
      </c>
      <c r="T29" s="14">
        <f ca="1">IF(T$5&lt;&gt;"",HLOOKUP(T$5,Functionalization!$G$6:$R$343,ROW($A29)-5,FALSE),IFERROR(INDEX(T$320:T$343,MATCH($F29,$B$320:$B$343,0))/VLOOKUP($F29,$B$320:$BB$343,MATCH(LEFT(TRIM(T$6),FIND("~",SUBSTITUTE(T$6,"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29))*HLOOKUP(LEFT(TRIM(T$6),FIND("~",SUBSTITUTE(T$6," ","~",LEN(TRIM(T$6))-LEN(SUBSTITUTE(TRIM(T$6)," ",""))))-1)&amp;" Total",$B$6:$BB$343,ROW($A29)-5,FALSE))</f>
        <v>0</v>
      </c>
      <c r="U29" s="14">
        <f ca="1">IF(U$5&lt;&gt;"",HLOOKUP(U$5,Functionalization!$G$6:$R$343,ROW($A29)-5,FALSE),IFERROR(INDEX(U$320:U$343,MATCH($F29,$B$320:$B$343,0))/VLOOKUP($F29,$B$320:$BB$343,MATCH(LEFT(TRIM(U$6),FIND("~",SUBSTITUTE(U$6,"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29))*HLOOKUP(LEFT(TRIM(U$6),FIND("~",SUBSTITUTE(U$6," ","~",LEN(TRIM(U$6))-LEN(SUBSTITUTE(TRIM(U$6)," ",""))))-1)&amp;" Total",$B$6:$BB$343,ROW($A29)-5,FALSE))</f>
        <v>0</v>
      </c>
      <c r="V29" s="14">
        <f ca="1">IF(V$5&lt;&gt;"",HLOOKUP(V$5,Functionalization!$G$6:$R$343,ROW($A29)-5,FALSE),IFERROR(INDEX(V$320:V$343,MATCH($F29,$B$320:$B$343,0))/VLOOKUP($F29,$B$320:$BB$343,MATCH(LEFT(TRIM(V$6),FIND("~",SUBSTITUTE(V$6,"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29))*HLOOKUP(LEFT(TRIM(V$6),FIND("~",SUBSTITUTE(V$6," ","~",LEN(TRIM(V$6))-LEN(SUBSTITUTE(TRIM(V$6)," ",""))))-1)&amp;" Total",$B$6:$BB$343,ROW($A29)-5,FALSE))</f>
        <v>0</v>
      </c>
      <c r="W29" s="14">
        <f ca="1">IF(W$5&lt;&gt;"",HLOOKUP(W$5,Functionalization!$G$6:$R$343,ROW($A29)-5,FALSE),IFERROR(INDEX(W$320:W$343,MATCH($F29,$B$320:$B$343,0))/VLOOKUP($F29,$B$320:$BB$343,MATCH(LEFT(TRIM(W$6),FIND("~",SUBSTITUTE(W$6,"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29))*HLOOKUP(LEFT(TRIM(W$6),FIND("~",SUBSTITUTE(W$6," ","~",LEN(TRIM(W$6))-LEN(SUBSTITUTE(TRIM(W$6)," ",""))))-1)&amp;" Total",$B$6:$BB$343,ROW($A29)-5,FALSE))</f>
        <v>0</v>
      </c>
      <c r="X29" s="14">
        <f ca="1">IF(X$5&lt;&gt;"",HLOOKUP(X$5,Functionalization!$G$6:$R$343,ROW($A29)-5,FALSE),IFERROR(INDEX(X$320:X$343,MATCH($F29,$B$320:$B$343,0))/VLOOKUP($F29,$B$320:$BB$343,MATCH(LEFT(TRIM(X$6),FIND("~",SUBSTITUTE(X$6,"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29))*HLOOKUP(LEFT(TRIM(X$6),FIND("~",SUBSTITUTE(X$6," ","~",LEN(TRIM(X$6))-LEN(SUBSTITUTE(TRIM(X$6)," ",""))))-1)&amp;" Total",$B$6:$BB$343,ROW($A29)-5,FALSE))</f>
        <v>0</v>
      </c>
      <c r="Y29" s="14">
        <f ca="1">IF(Y$5&lt;&gt;"",HLOOKUP(Y$5,Functionalization!$G$6:$R$343,ROW($A29)-5,FALSE),IFERROR(INDEX(Y$320:Y$343,MATCH($F29,$B$320:$B$343,0))/VLOOKUP($F29,$B$320:$BB$343,MATCH(LEFT(TRIM(Y$6),FIND("~",SUBSTITUTE(Y$6,"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29))*HLOOKUP(LEFT(TRIM(Y$6),FIND("~",SUBSTITUTE(Y$6," ","~",LEN(TRIM(Y$6))-LEN(SUBSTITUTE(TRIM(Y$6)," ",""))))-1)&amp;" Total",$B$6:$BB$343,ROW($A29)-5,FALSE))</f>
        <v>0</v>
      </c>
      <c r="Z29" s="14">
        <f ca="1">IF(Z$5&lt;&gt;"",HLOOKUP(Z$5,Functionalization!$G$6:$R$343,ROW($A29)-5,FALSE),IFERROR(INDEX(Z$320:Z$343,MATCH($F29,$B$320:$B$343,0))/VLOOKUP($F29,$B$320:$BB$343,MATCH(LEFT(TRIM(Z$6),FIND("~",SUBSTITUTE(Z$6,"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29))*HLOOKUP(LEFT(TRIM(Z$6),FIND("~",SUBSTITUTE(Z$6," ","~",LEN(TRIM(Z$6))-LEN(SUBSTITUTE(TRIM(Z$6)," ",""))))-1)&amp;" Total",$B$6:$BB$343,ROW($A29)-5,FALSE))</f>
        <v>0</v>
      </c>
      <c r="AA29" s="14">
        <f ca="1">IF(AA$5&lt;&gt;"",HLOOKUP(AA$5,Functionalization!$G$6:$R$343,ROW($A29)-5,FALSE),IFERROR(INDEX(AA$320:AA$343,MATCH($F29,$B$320:$B$343,0))/VLOOKUP($F29,$B$320:$BB$343,MATCH(LEFT(TRIM(AA$6),FIND("~",SUBSTITUTE(AA$6,"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29))*HLOOKUP(LEFT(TRIM(AA$6),FIND("~",SUBSTITUTE(AA$6," ","~",LEN(TRIM(AA$6))-LEN(SUBSTITUTE(TRIM(AA$6)," ",""))))-1)&amp;" Total",$B$6:$BB$343,ROW($A29)-5,FALSE))</f>
        <v>0</v>
      </c>
      <c r="AB29" s="14">
        <f ca="1">IF(AB$5&lt;&gt;"",HLOOKUP(AB$5,Functionalization!$G$6:$R$343,ROW($A29)-5,FALSE),IFERROR(INDEX(AB$320:AB$343,MATCH($F29,$B$320:$B$343,0))/VLOOKUP($F29,$B$320:$BB$343,MATCH(LEFT(TRIM(AB$6),FIND("~",SUBSTITUTE(AB$6,"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29))*HLOOKUP(LEFT(TRIM(AB$6),FIND("~",SUBSTITUTE(AB$6," ","~",LEN(TRIM(AB$6))-LEN(SUBSTITUTE(TRIM(AB$6)," ",""))))-1)&amp;" Total",$B$6:$BB$343,ROW($A29)-5,FALSE))</f>
        <v>0</v>
      </c>
      <c r="AC29" s="14">
        <f ca="1">IF(AC$5&lt;&gt;"",HLOOKUP(AC$5,Functionalization!$G$6:$R$343,ROW($A29)-5,FALSE),IFERROR(INDEX(AC$320:AC$343,MATCH($F29,$B$320:$B$343,0))/VLOOKUP($F29,$B$320:$BB$343,MATCH(LEFT(TRIM(AC$6),FIND("~",SUBSTITUTE(AC$6,"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29))*HLOOKUP(LEFT(TRIM(AC$6),FIND("~",SUBSTITUTE(AC$6," ","~",LEN(TRIM(AC$6))-LEN(SUBSTITUTE(TRIM(AC$6)," ",""))))-1)&amp;" Total",$B$6:$BB$343,ROW($A29)-5,FALSE))</f>
        <v>0</v>
      </c>
      <c r="AD29" s="14">
        <f ca="1">IF(AD$5&lt;&gt;"",HLOOKUP(AD$5,Functionalization!$G$6:$R$343,ROW($A29)-5,FALSE),IFERROR(INDEX(AD$320:AD$343,MATCH($F29,$B$320:$B$343,0))/VLOOKUP($F29,$B$320:$BB$343,MATCH(LEFT(TRIM(AD$6),FIND("~",SUBSTITUTE(AD$6,"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29))*HLOOKUP(LEFT(TRIM(AD$6),FIND("~",SUBSTITUTE(AD$6," ","~",LEN(TRIM(AD$6))-LEN(SUBSTITUTE(TRIM(AD$6)," ",""))))-1)&amp;" Total",$B$6:$BB$343,ROW($A29)-5,FALSE))</f>
        <v>0</v>
      </c>
      <c r="AE29" s="14">
        <f ca="1">IF(AE$5&lt;&gt;"",HLOOKUP(AE$5,Functionalization!$G$6:$R$343,ROW($A29)-5,FALSE),IFERROR(INDEX(AE$320:AE$343,MATCH($F29,$B$320:$B$343,0))/VLOOKUP($F29,$B$320:$BB$343,MATCH(LEFT(TRIM(AE$6),FIND("~",SUBSTITUTE(AE$6,"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29))*HLOOKUP(LEFT(TRIM(AE$6),FIND("~",SUBSTITUTE(AE$6," ","~",LEN(TRIM(AE$6))-LEN(SUBSTITUTE(TRIM(AE$6)," ",""))))-1)&amp;" Total",$B$6:$BB$343,ROW($A29)-5,FALSE))</f>
        <v>0</v>
      </c>
      <c r="AF29" s="14">
        <f ca="1">IF(AF$5&lt;&gt;"",HLOOKUP(AF$5,Functionalization!$G$6:$R$343,ROW($A29)-5,FALSE),IFERROR(INDEX(AF$320:AF$343,MATCH($F29,$B$320:$B$343,0))/VLOOKUP($F29,$B$320:$BB$343,MATCH(LEFT(TRIM(AF$6),FIND("~",SUBSTITUTE(AF$6,"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29))*HLOOKUP(LEFT(TRIM(AF$6),FIND("~",SUBSTITUTE(AF$6," ","~",LEN(TRIM(AF$6))-LEN(SUBSTITUTE(TRIM(AF$6)," ",""))))-1)&amp;" Total",$B$6:$BB$343,ROW($A29)-5,FALSE))</f>
        <v>0</v>
      </c>
      <c r="AG29" s="14">
        <f ca="1">IF(AG$5&lt;&gt;"",HLOOKUP(AG$5,Functionalization!$G$6:$R$343,ROW($A29)-5,FALSE),IFERROR(INDEX(AG$320:AG$343,MATCH($F29,$B$320:$B$343,0))/VLOOKUP($F29,$B$320:$BB$343,MATCH(LEFT(TRIM(AG$6),FIND("~",SUBSTITUTE(AG$6,"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29))*HLOOKUP(LEFT(TRIM(AG$6),FIND("~",SUBSTITUTE(AG$6," ","~",LEN(TRIM(AG$6))-LEN(SUBSTITUTE(TRIM(AG$6)," ",""))))-1)&amp;" Total",$B$6:$BB$343,ROW($A29)-5,FALSE))</f>
        <v>0</v>
      </c>
      <c r="AH29" s="14">
        <f ca="1">IF(AH$5&lt;&gt;"",HLOOKUP(AH$5,Functionalization!$G$6:$R$343,ROW($A29)-5,FALSE),IFERROR(INDEX(AH$320:AH$343,MATCH($F29,$B$320:$B$343,0))/VLOOKUP($F29,$B$320:$BB$343,MATCH(LEFT(TRIM(AH$6),FIND("~",SUBSTITUTE(AH$6,"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29))*HLOOKUP(LEFT(TRIM(AH$6),FIND("~",SUBSTITUTE(AH$6," ","~",LEN(TRIM(AH$6))-LEN(SUBSTITUTE(TRIM(AH$6)," ",""))))-1)&amp;" Total",$B$6:$BB$343,ROW($A29)-5,FALSE))</f>
        <v>0</v>
      </c>
      <c r="AI29" s="14">
        <f ca="1">IF(AI$5&lt;&gt;"",HLOOKUP(AI$5,Functionalization!$G$6:$R$343,ROW($A29)-5,FALSE),IFERROR(INDEX(AI$320:AI$343,MATCH($F29,$B$320:$B$343,0))/VLOOKUP($F29,$B$320:$BB$343,MATCH(LEFT(TRIM(AI$6),FIND("~",SUBSTITUTE(AI$6,"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29))*HLOOKUP(LEFT(TRIM(AI$6),FIND("~",SUBSTITUTE(AI$6," ","~",LEN(TRIM(AI$6))-LEN(SUBSTITUTE(TRIM(AI$6)," ",""))))-1)&amp;" Total",$B$6:$BB$343,ROW($A29)-5,FALSE))</f>
        <v>0</v>
      </c>
      <c r="AJ29" s="14">
        <f ca="1">IF(AJ$5&lt;&gt;"",HLOOKUP(AJ$5,Functionalization!$G$6:$R$343,ROW($A29)-5,FALSE),IFERROR(INDEX(AJ$320:AJ$343,MATCH($F29,$B$320:$B$343,0))/VLOOKUP($F29,$B$320:$BB$343,MATCH(LEFT(TRIM(AJ$6),FIND("~",SUBSTITUTE(AJ$6,"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29))*HLOOKUP(LEFT(TRIM(AJ$6),FIND("~",SUBSTITUTE(AJ$6," ","~",LEN(TRIM(AJ$6))-LEN(SUBSTITUTE(TRIM(AJ$6)," ",""))))-1)&amp;" Total",$B$6:$BB$343,ROW($A29)-5,FALSE))</f>
        <v>0</v>
      </c>
      <c r="AK29" s="14">
        <f ca="1">IF(AK$5&lt;&gt;"",HLOOKUP(AK$5,Functionalization!$G$6:$R$343,ROW($A29)-5,FALSE),IFERROR(INDEX(AK$320:AK$343,MATCH($F29,$B$320:$B$343,0))/VLOOKUP($F29,$B$320:$BB$343,MATCH(LEFT(TRIM(AK$6),FIND("~",SUBSTITUTE(AK$6,"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29))*HLOOKUP(LEFT(TRIM(AK$6),FIND("~",SUBSTITUTE(AK$6," ","~",LEN(TRIM(AK$6))-LEN(SUBSTITUTE(TRIM(AK$6)," ",""))))-1)&amp;" Total",$B$6:$BB$343,ROW($A29)-5,FALSE))</f>
        <v>0</v>
      </c>
      <c r="AL29" s="14">
        <f ca="1">IF(AL$5&lt;&gt;"",HLOOKUP(AL$5,Functionalization!$G$6:$R$343,ROW($A29)-5,FALSE),IFERROR(INDEX(AL$320:AL$343,MATCH($F29,$B$320:$B$343,0))/VLOOKUP($F29,$B$320:$BB$343,MATCH(LEFT(TRIM(AL$6),FIND("~",SUBSTITUTE(AL$6,"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29))*HLOOKUP(LEFT(TRIM(AL$6),FIND("~",SUBSTITUTE(AL$6," ","~",LEN(TRIM(AL$6))-LEN(SUBSTITUTE(TRIM(AL$6)," ",""))))-1)&amp;" Total",$B$6:$BB$343,ROW($A29)-5,FALSE))</f>
        <v>0</v>
      </c>
      <c r="AM29" s="14">
        <f ca="1">IF(AM$5&lt;&gt;"",HLOOKUP(AM$5,Functionalization!$G$6:$R$343,ROW($A29)-5,FALSE),IFERROR(INDEX(AM$320:AM$343,MATCH($F29,$B$320:$B$343,0))/VLOOKUP($F29,$B$320:$BB$343,MATCH(LEFT(TRIM(AM$6),FIND("~",SUBSTITUTE(AM$6,"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29))*HLOOKUP(LEFT(TRIM(AM$6),FIND("~",SUBSTITUTE(AM$6," ","~",LEN(TRIM(AM$6))-LEN(SUBSTITUTE(TRIM(AM$6)," ",""))))-1)&amp;" Total",$B$6:$BB$343,ROW($A29)-5,FALSE))</f>
        <v>0</v>
      </c>
      <c r="AN29" s="14">
        <f ca="1">IF(AN$5&lt;&gt;"",HLOOKUP(AN$5,Functionalization!$G$6:$R$343,ROW($A29)-5,FALSE),IFERROR(INDEX(AN$320:AN$343,MATCH($F29,$B$320:$B$343,0))/VLOOKUP($F29,$B$320:$BB$343,MATCH(LEFT(TRIM(AN$6),FIND("~",SUBSTITUTE(AN$6,"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29))*HLOOKUP(LEFT(TRIM(AN$6),FIND("~",SUBSTITUTE(AN$6," ","~",LEN(TRIM(AN$6))-LEN(SUBSTITUTE(TRIM(AN$6)," ",""))))-1)&amp;" Total",$B$6:$BB$343,ROW($A29)-5,FALSE))</f>
        <v>0</v>
      </c>
      <c r="AO29" s="14">
        <f ca="1">IF(AO$5&lt;&gt;"",HLOOKUP(AO$5,Functionalization!$G$6:$R$343,ROW($A29)-5,FALSE),IFERROR(INDEX(AO$320:AO$343,MATCH($F29,$B$320:$B$343,0))/VLOOKUP($F29,$B$320:$BB$343,MATCH(LEFT(TRIM(AO$6),FIND("~",SUBSTITUTE(AO$6,"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29))*HLOOKUP(LEFT(TRIM(AO$6),FIND("~",SUBSTITUTE(AO$6," ","~",LEN(TRIM(AO$6))-LEN(SUBSTITUTE(TRIM(AO$6)," ",""))))-1)&amp;" Total",$B$6:$BB$343,ROW($A29)-5,FALSE))</f>
        <v>0</v>
      </c>
      <c r="AP29" s="14">
        <f ca="1">IF(AP$5&lt;&gt;"",HLOOKUP(AP$5,Functionalization!$G$6:$R$343,ROW($A29)-5,FALSE),IFERROR(INDEX(AP$320:AP$343,MATCH($F29,$B$320:$B$343,0))/VLOOKUP($F29,$B$320:$BB$343,MATCH(LEFT(TRIM(AP$6),FIND("~",SUBSTITUTE(AP$6,"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29))*HLOOKUP(LEFT(TRIM(AP$6),FIND("~",SUBSTITUTE(AP$6," ","~",LEN(TRIM(AP$6))-LEN(SUBSTITUTE(TRIM(AP$6)," ",""))))-1)&amp;" Total",$B$6:$BB$343,ROW($A29)-5,FALSE))</f>
        <v>0</v>
      </c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D29" s="44">
        <f ca="1">IFERROR(IF(SUMIF($G$6:$BB$6,BD$6&amp;" Total",$G29:$BB29)-(SUMIF($G$6:$BB$6,BD$6&amp;" "&amp;'Input-Allocators'!$D$18,$G29:$BB29)+IFERROR(SUMIF($G$6:$BB$6,BD$6&amp;" "&amp;'Input-Allocators'!$E$18,$G29:$BB29),SUMIF($G$6:$BB$6,BD$6&amp;" "&amp;'Input-Allocators'!$B$20,$G29:$BB29))+SUMIF($G$6:$BB$6,BD$6&amp;" "&amp;'Input-Allocators'!$F$18,$G29:$BB29))&lt;Check_Limit,0,1),1)</f>
        <v>0</v>
      </c>
      <c r="BE29" s="44">
        <f ca="1">IFERROR(IF(SUMIF($G$6:$BB$6,BE$6&amp;" Total",$G29:$BB29)-(SUMIF($G$6:$BB$6,BE$6&amp;" "&amp;'Input-Allocators'!$D$18,$G29:$BB29)+IFERROR(SUMIF($G$6:$BB$6,BE$6&amp;" "&amp;'Input-Allocators'!$E$18,$G29:$BB29),SUMIF($G$6:$BB$6,BE$6&amp;" "&amp;'Input-Allocators'!$B$20,$G29:$BB29))+SUMIF($G$6:$BB$6,BE$6&amp;" "&amp;'Input-Allocators'!$F$18,$G29:$BB29))&lt;Check_Limit,0,1),1)</f>
        <v>0</v>
      </c>
      <c r="BF29" s="44">
        <f ca="1">IFERROR(IF(SUMIF($G$6:$BB$6,BF$6&amp;" Total",$G29:$BB29)-(SUMIF($G$6:$BB$6,BF$6&amp;" "&amp;'Input-Allocators'!$D$18,$G29:$BB29)+IFERROR(SUMIF($G$6:$BB$6,BF$6&amp;" "&amp;'Input-Allocators'!$E$18,$G29:$BB29),SUMIF($G$6:$BB$6,BF$6&amp;" "&amp;'Input-Allocators'!$B$20,$G29:$BB29))+SUMIF($G$6:$BB$6,BF$6&amp;" "&amp;'Input-Allocators'!$F$18,$G29:$BB29))&lt;Check_Limit,0,1),1)</f>
        <v>0</v>
      </c>
      <c r="BG29" s="44">
        <f ca="1">IFERROR(IF(SUMIF($G$6:$BB$6,BG$6&amp;" Total",$G29:$BB29)-(SUMIF($G$6:$BB$6,BG$6&amp;" "&amp;'Input-Allocators'!$D$18,$G29:$BB29)+IFERROR(SUMIF($G$6:$BB$6,BG$6&amp;" "&amp;'Input-Allocators'!$E$18,$G29:$BB29),SUMIF($G$6:$BB$6,BG$6&amp;" "&amp;'Input-Allocators'!$B$20,$G29:$BB29))+SUMIF($G$6:$BB$6,BG$6&amp;" "&amp;'Input-Allocators'!$F$18,$G29:$BB29))&lt;Check_Limit,0,1),1)</f>
        <v>0</v>
      </c>
      <c r="BH29" s="44">
        <f ca="1">IFERROR(IF(SUMIF($G$6:$BB$6,BH$6&amp;" Total",$G29:$BB29)-(SUMIF($G$6:$BB$6,BH$6&amp;" "&amp;'Input-Allocators'!$D$18,$G29:$BB29)+IFERROR(SUMIF($G$6:$BB$6,BH$6&amp;" "&amp;'Input-Allocators'!$E$18,$G29:$BB29),SUMIF($G$6:$BB$6,BH$6&amp;" "&amp;'Input-Allocators'!$B$20,$G29:$BB29))+SUMIF($G$6:$BB$6,BH$6&amp;" "&amp;'Input-Allocators'!$F$18,$G29:$BB29))&lt;Check_Limit,0,1),1)</f>
        <v>0</v>
      </c>
      <c r="BI29" s="44">
        <f ca="1">IFERROR(IF(SUMIF($G$6:$BB$6,BI$6&amp;" Total",$G29:$BB29)-(SUMIF($G$6:$BB$6,BI$6&amp;" "&amp;'Input-Allocators'!$D$18,$G29:$BB29)+IFERROR(SUMIF($G$6:$BB$6,BI$6&amp;" "&amp;'Input-Allocators'!$E$18,$G29:$BB29),SUMIF($G$6:$BB$6,BI$6&amp;" "&amp;'Input-Allocators'!$B$20,$G29:$BB29))+SUMIF($G$6:$BB$6,BI$6&amp;" "&amp;'Input-Allocators'!$F$18,$G29:$BB29))&lt;Check_Limit,0,1),1)</f>
        <v>0</v>
      </c>
      <c r="BJ29" s="44">
        <f ca="1">IFERROR(IF(SUMIF($G$6:$BB$6,BJ$6&amp;" Total",$G29:$BB29)-(SUMIF($G$6:$BB$6,BJ$6&amp;" "&amp;'Input-Allocators'!$D$18,$G29:$BB29)+IFERROR(SUMIF($G$6:$BB$6,BJ$6&amp;" "&amp;'Input-Allocators'!$E$18,$G29:$BB29),SUMIF($G$6:$BB$6,BJ$6&amp;" "&amp;'Input-Allocators'!$B$20,$G29:$BB29))+SUMIF($G$6:$BB$6,BJ$6&amp;" "&amp;'Input-Allocators'!$F$18,$G29:$BB29))&lt;Check_Limit,0,1),1)</f>
        <v>0</v>
      </c>
      <c r="BK29" s="44">
        <f ca="1">IFERROR(IF(SUMIF($G$6:$BB$6,BK$6&amp;" Total",$G29:$BB29)-(SUMIF($G$6:$BB$6,BK$6&amp;" "&amp;'Input-Allocators'!$D$18,$G29:$BB29)+IFERROR(SUMIF($G$6:$BB$6,BK$6&amp;" "&amp;'Input-Allocators'!$E$18,$G29:$BB29),SUMIF($G$6:$BB$6,BK$6&amp;" "&amp;'Input-Allocators'!$B$20,$G29:$BB29))+SUMIF($G$6:$BB$6,BK$6&amp;" "&amp;'Input-Allocators'!$F$18,$G29:$BB29))&lt;Check_Limit,0,1),1)</f>
        <v>0</v>
      </c>
      <c r="BL29" s="44">
        <f ca="1">IFERROR(IF(SUMIF($G$6:$BB$6,BL$6&amp;" Total",$G29:$BB29)-(SUMIF($G$6:$BB$6,BL$6&amp;" "&amp;'Input-Allocators'!$D$18,$G29:$BB29)+IFERROR(SUMIF($G$6:$BB$6,BL$6&amp;" "&amp;'Input-Allocators'!$E$18,$G29:$BB29),SUMIF($G$6:$BB$6,BL$6&amp;" "&amp;'Input-Allocators'!$B$20,$G29:$BB29))+SUMIF($G$6:$BB$6,BL$6&amp;" "&amp;'Input-Allocators'!$F$18,$G29:$BB29))&lt;Check_Limit,0,1),1)</f>
        <v>0</v>
      </c>
      <c r="BM29" s="44">
        <f ca="1">IFERROR(IF(SUMIF($G$6:$BB$6,BM$6&amp;" Total",$G29:$BB29)-(SUMIF($G$6:$BB$6,BM$6&amp;" "&amp;'Input-Allocators'!$D$18,$G29:$BB29)+IFERROR(SUMIF($G$6:$BB$6,BM$6&amp;" "&amp;'Input-Allocators'!$E$18,$G29:$BB29),SUMIF($G$6:$BB$6,BM$6&amp;" "&amp;'Input-Allocators'!$B$20,$G29:$BB29))+SUMIF($G$6:$BB$6,BM$6&amp;" "&amp;'Input-Allocators'!$F$18,$G29:$BB29))&lt;Check_Limit,0,1),1)</f>
        <v>0</v>
      </c>
      <c r="BN29" s="44">
        <f ca="1">IFERROR(IF(SUMIF($G$6:$BB$6,BN$6&amp;" Total",$G29:$BB29)-(SUMIF($G$6:$BB$6,BN$6&amp;" "&amp;'Input-Allocators'!$D$18,$G29:$BB29)+IFERROR(SUMIF($G$6:$BB$6,BN$6&amp;" "&amp;'Input-Allocators'!$E$18,$G29:$BB29),SUMIF($G$6:$BB$6,BN$6&amp;" "&amp;'Input-Allocators'!$B$20,$G29:$BB29))+SUMIF($G$6:$BB$6,BN$6&amp;" "&amp;'Input-Allocators'!$F$18,$G29:$BB29))&lt;Check_Limit,0,1),1)</f>
        <v>0</v>
      </c>
      <c r="BO29" s="44">
        <f ca="1">IFERROR(IF(SUMIF($G$6:$BB$6,BO$6&amp;" Total",$G29:$BB29)-(SUMIF($G$6:$BB$6,BO$6&amp;" "&amp;'Input-Allocators'!$D$18,$G29:$BB29)+IFERROR(SUMIF($G$6:$BB$6,BO$6&amp;" "&amp;'Input-Allocators'!$E$18,$G29:$BB29),SUMIF($G$6:$BB$6,BO$6&amp;" "&amp;'Input-Allocators'!$B$20,$G29:$BB29))+SUMIF($G$6:$BB$6,BO$6&amp;" "&amp;'Input-Allocators'!$F$18,$G29:$BB29))&lt;Check_Limit,0,1),1)</f>
        <v>0</v>
      </c>
    </row>
    <row r="30" spans="1:67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>SUBTOTAL(9,D25:D29)</f>
        <v>74093.503830000016</v>
      </c>
      <c r="E30" s="14">
        <f ca="1">IFERROR(IF(D30="",0,IF(D30=0,0,IF(ABS(D30-SUM(G30,K30,O30,S30,W30,AA30,AE30,AI30,AM30,AQ30,AU30,AY30))&lt;Check_Limit,0,1))),1)</f>
        <v>0</v>
      </c>
      <c r="F30" s="3"/>
      <c r="G30" s="174">
        <f t="shared" ref="G30:AP30" ca="1" si="5">SUBTOTAL(9,G25:G29)</f>
        <v>0</v>
      </c>
      <c r="H30" s="174">
        <f t="shared" ca="1" si="5"/>
        <v>0</v>
      </c>
      <c r="I30" s="174">
        <f t="shared" ca="1" si="5"/>
        <v>0</v>
      </c>
      <c r="J30" s="174">
        <f t="shared" ca="1" si="5"/>
        <v>0</v>
      </c>
      <c r="K30" s="174">
        <f t="shared" ca="1" si="5"/>
        <v>74093.503830000016</v>
      </c>
      <c r="L30" s="174">
        <f t="shared" ca="1" si="5"/>
        <v>74093.503830000016</v>
      </c>
      <c r="M30" s="174">
        <f t="shared" ca="1" si="5"/>
        <v>0</v>
      </c>
      <c r="N30" s="174">
        <f t="shared" ca="1" si="5"/>
        <v>0</v>
      </c>
      <c r="O30" s="174">
        <f t="shared" ca="1" si="5"/>
        <v>0</v>
      </c>
      <c r="P30" s="174">
        <f t="shared" ca="1" si="5"/>
        <v>0</v>
      </c>
      <c r="Q30" s="174">
        <f t="shared" ca="1" si="5"/>
        <v>0</v>
      </c>
      <c r="R30" s="174">
        <f t="shared" ca="1" si="5"/>
        <v>0</v>
      </c>
      <c r="S30" s="174">
        <f t="shared" ca="1" si="5"/>
        <v>0</v>
      </c>
      <c r="T30" s="174">
        <f t="shared" ca="1" si="5"/>
        <v>0</v>
      </c>
      <c r="U30" s="174">
        <f t="shared" ca="1" si="5"/>
        <v>0</v>
      </c>
      <c r="V30" s="174">
        <f t="shared" ca="1" si="5"/>
        <v>0</v>
      </c>
      <c r="W30" s="174">
        <f t="shared" ca="1" si="5"/>
        <v>0</v>
      </c>
      <c r="X30" s="174">
        <f t="shared" ca="1" si="5"/>
        <v>0</v>
      </c>
      <c r="Y30" s="174">
        <f t="shared" ca="1" si="5"/>
        <v>0</v>
      </c>
      <c r="Z30" s="174">
        <f t="shared" ca="1" si="5"/>
        <v>0</v>
      </c>
      <c r="AA30" s="174">
        <f t="shared" ca="1" si="5"/>
        <v>0</v>
      </c>
      <c r="AB30" s="174">
        <f t="shared" ca="1" si="5"/>
        <v>0</v>
      </c>
      <c r="AC30" s="174">
        <f t="shared" ca="1" si="5"/>
        <v>0</v>
      </c>
      <c r="AD30" s="174">
        <f t="shared" ca="1" si="5"/>
        <v>0</v>
      </c>
      <c r="AE30" s="174">
        <f t="shared" ca="1" si="5"/>
        <v>0</v>
      </c>
      <c r="AF30" s="174">
        <f t="shared" ca="1" si="5"/>
        <v>0</v>
      </c>
      <c r="AG30" s="174">
        <f t="shared" ca="1" si="5"/>
        <v>0</v>
      </c>
      <c r="AH30" s="174">
        <f t="shared" ca="1" si="5"/>
        <v>0</v>
      </c>
      <c r="AI30" s="174">
        <f t="shared" ca="1" si="5"/>
        <v>0</v>
      </c>
      <c r="AJ30" s="174">
        <f t="shared" ca="1" si="5"/>
        <v>0</v>
      </c>
      <c r="AK30" s="174">
        <f t="shared" ca="1" si="5"/>
        <v>0</v>
      </c>
      <c r="AL30" s="174">
        <f t="shared" ca="1" si="5"/>
        <v>0</v>
      </c>
      <c r="AM30" s="174">
        <f t="shared" ca="1" si="5"/>
        <v>0</v>
      </c>
      <c r="AN30" s="174">
        <f t="shared" ca="1" si="5"/>
        <v>0</v>
      </c>
      <c r="AO30" s="174">
        <f t="shared" ca="1" si="5"/>
        <v>0</v>
      </c>
      <c r="AP30" s="174">
        <f t="shared" ca="1" si="5"/>
        <v>0</v>
      </c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D30" s="44">
        <f ca="1">IFERROR(IF(SUMIF($G$6:$BB$6,BD$6&amp;" Total",$G30:$BB30)-(SUMIF($G$6:$BB$6,BD$6&amp;" "&amp;'Input-Allocators'!$D$18,$G30:$BB30)+IFERROR(SUMIF($G$6:$BB$6,BD$6&amp;" "&amp;'Input-Allocators'!$E$18,$G30:$BB30),SUMIF($G$6:$BB$6,BD$6&amp;" "&amp;'Input-Allocators'!$B$20,$G30:$BB30))+SUMIF($G$6:$BB$6,BD$6&amp;" "&amp;'Input-Allocators'!$F$18,$G30:$BB30))&lt;Check_Limit,0,1),1)</f>
        <v>0</v>
      </c>
      <c r="BE30" s="44">
        <f ca="1">IFERROR(IF(SUMIF($G$6:$BB$6,BE$6&amp;" Total",$G30:$BB30)-(SUMIF($G$6:$BB$6,BE$6&amp;" "&amp;'Input-Allocators'!$D$18,$G30:$BB30)+IFERROR(SUMIF($G$6:$BB$6,BE$6&amp;" "&amp;'Input-Allocators'!$E$18,$G30:$BB30),SUMIF($G$6:$BB$6,BE$6&amp;" "&amp;'Input-Allocators'!$B$20,$G30:$BB30))+SUMIF($G$6:$BB$6,BE$6&amp;" "&amp;'Input-Allocators'!$F$18,$G30:$BB30))&lt;Check_Limit,0,1),1)</f>
        <v>0</v>
      </c>
      <c r="BF30" s="44">
        <f ca="1">IFERROR(IF(SUMIF($G$6:$BB$6,BF$6&amp;" Total",$G30:$BB30)-(SUMIF($G$6:$BB$6,BF$6&amp;" "&amp;'Input-Allocators'!$D$18,$G30:$BB30)+IFERROR(SUMIF($G$6:$BB$6,BF$6&amp;" "&amp;'Input-Allocators'!$E$18,$G30:$BB30),SUMIF($G$6:$BB$6,BF$6&amp;" "&amp;'Input-Allocators'!$B$20,$G30:$BB30))+SUMIF($G$6:$BB$6,BF$6&amp;" "&amp;'Input-Allocators'!$F$18,$G30:$BB30))&lt;Check_Limit,0,1),1)</f>
        <v>0</v>
      </c>
      <c r="BG30" s="44">
        <f ca="1">IFERROR(IF(SUMIF($G$6:$BB$6,BG$6&amp;" Total",$G30:$BB30)-(SUMIF($G$6:$BB$6,BG$6&amp;" "&amp;'Input-Allocators'!$D$18,$G30:$BB30)+IFERROR(SUMIF($G$6:$BB$6,BG$6&amp;" "&amp;'Input-Allocators'!$E$18,$G30:$BB30),SUMIF($G$6:$BB$6,BG$6&amp;" "&amp;'Input-Allocators'!$B$20,$G30:$BB30))+SUMIF($G$6:$BB$6,BG$6&amp;" "&amp;'Input-Allocators'!$F$18,$G30:$BB30))&lt;Check_Limit,0,1),1)</f>
        <v>0</v>
      </c>
      <c r="BH30" s="44">
        <f ca="1">IFERROR(IF(SUMIF($G$6:$BB$6,BH$6&amp;" Total",$G30:$BB30)-(SUMIF($G$6:$BB$6,BH$6&amp;" "&amp;'Input-Allocators'!$D$18,$G30:$BB30)+IFERROR(SUMIF($G$6:$BB$6,BH$6&amp;" "&amp;'Input-Allocators'!$E$18,$G30:$BB30),SUMIF($G$6:$BB$6,BH$6&amp;" "&amp;'Input-Allocators'!$B$20,$G30:$BB30))+SUMIF($G$6:$BB$6,BH$6&amp;" "&amp;'Input-Allocators'!$F$18,$G30:$BB30))&lt;Check_Limit,0,1),1)</f>
        <v>0</v>
      </c>
      <c r="BI30" s="44">
        <f ca="1">IFERROR(IF(SUMIF($G$6:$BB$6,BI$6&amp;" Total",$G30:$BB30)-(SUMIF($G$6:$BB$6,BI$6&amp;" "&amp;'Input-Allocators'!$D$18,$G30:$BB30)+IFERROR(SUMIF($G$6:$BB$6,BI$6&amp;" "&amp;'Input-Allocators'!$E$18,$G30:$BB30),SUMIF($G$6:$BB$6,BI$6&amp;" "&amp;'Input-Allocators'!$B$20,$G30:$BB30))+SUMIF($G$6:$BB$6,BI$6&amp;" "&amp;'Input-Allocators'!$F$18,$G30:$BB30))&lt;Check_Limit,0,1),1)</f>
        <v>0</v>
      </c>
      <c r="BJ30" s="44">
        <f ca="1">IFERROR(IF(SUMIF($G$6:$BB$6,BJ$6&amp;" Total",$G30:$BB30)-(SUMIF($G$6:$BB$6,BJ$6&amp;" "&amp;'Input-Allocators'!$D$18,$G30:$BB30)+IFERROR(SUMIF($G$6:$BB$6,BJ$6&amp;" "&amp;'Input-Allocators'!$E$18,$G30:$BB30),SUMIF($G$6:$BB$6,BJ$6&amp;" "&amp;'Input-Allocators'!$B$20,$G30:$BB30))+SUMIF($G$6:$BB$6,BJ$6&amp;" "&amp;'Input-Allocators'!$F$18,$G30:$BB30))&lt;Check_Limit,0,1),1)</f>
        <v>0</v>
      </c>
      <c r="BK30" s="44">
        <f ca="1">IFERROR(IF(SUMIF($G$6:$BB$6,BK$6&amp;" Total",$G30:$BB30)-(SUMIF($G$6:$BB$6,BK$6&amp;" "&amp;'Input-Allocators'!$D$18,$G30:$BB30)+IFERROR(SUMIF($G$6:$BB$6,BK$6&amp;" "&amp;'Input-Allocators'!$E$18,$G30:$BB30),SUMIF($G$6:$BB$6,BK$6&amp;" "&amp;'Input-Allocators'!$B$20,$G30:$BB30))+SUMIF($G$6:$BB$6,BK$6&amp;" "&amp;'Input-Allocators'!$F$18,$G30:$BB30))&lt;Check_Limit,0,1),1)</f>
        <v>0</v>
      </c>
      <c r="BL30" s="44">
        <f ca="1">IFERROR(IF(SUMIF($G$6:$BB$6,BL$6&amp;" Total",$G30:$BB30)-(SUMIF($G$6:$BB$6,BL$6&amp;" "&amp;'Input-Allocators'!$D$18,$G30:$BB30)+IFERROR(SUMIF($G$6:$BB$6,BL$6&amp;" "&amp;'Input-Allocators'!$E$18,$G30:$BB30),SUMIF($G$6:$BB$6,BL$6&amp;" "&amp;'Input-Allocators'!$B$20,$G30:$BB30))+SUMIF($G$6:$BB$6,BL$6&amp;" "&amp;'Input-Allocators'!$F$18,$G30:$BB30))&lt;Check_Limit,0,1),1)</f>
        <v>0</v>
      </c>
      <c r="BM30" s="44">
        <f ca="1">IFERROR(IF(SUMIF($G$6:$BB$6,BM$6&amp;" Total",$G30:$BB30)-(SUMIF($G$6:$BB$6,BM$6&amp;" "&amp;'Input-Allocators'!$D$18,$G30:$BB30)+IFERROR(SUMIF($G$6:$BB$6,BM$6&amp;" "&amp;'Input-Allocators'!$E$18,$G30:$BB30),SUMIF($G$6:$BB$6,BM$6&amp;" "&amp;'Input-Allocators'!$B$20,$G30:$BB30))+SUMIF($G$6:$BB$6,BM$6&amp;" "&amp;'Input-Allocators'!$F$18,$G30:$BB30))&lt;Check_Limit,0,1),1)</f>
        <v>0</v>
      </c>
      <c r="BN30" s="44">
        <f ca="1">IFERROR(IF(SUMIF($G$6:$BB$6,BN$6&amp;" Total",$G30:$BB30)-(SUMIF($G$6:$BB$6,BN$6&amp;" "&amp;'Input-Allocators'!$D$18,$G30:$BB30)+IFERROR(SUMIF($G$6:$BB$6,BN$6&amp;" "&amp;'Input-Allocators'!$E$18,$G30:$BB30),SUMIF($G$6:$BB$6,BN$6&amp;" "&amp;'Input-Allocators'!$B$20,$G30:$BB30))+SUMIF($G$6:$BB$6,BN$6&amp;" "&amp;'Input-Allocators'!$F$18,$G30:$BB30))&lt;Check_Limit,0,1),1)</f>
        <v>0</v>
      </c>
      <c r="BO30" s="44">
        <f ca="1">IFERROR(IF(SUMIF($G$6:$BB$6,BO$6&amp;" Total",$G30:$BB30)-(SUMIF($G$6:$BB$6,BO$6&amp;" "&amp;'Input-Allocators'!$D$18,$G30:$BB30)+IFERROR(SUMIF($G$6:$BB$6,BO$6&amp;" "&amp;'Input-Allocators'!$E$18,$G30:$BB30),SUMIF($G$6:$BB$6,BO$6&amp;" "&amp;'Input-Allocators'!$B$20,$G30:$BB30))+SUMIF($G$6:$BB$6,BO$6&amp;" "&amp;'Input-Allocators'!$F$18,$G30:$BB30))&lt;Check_Limit,0,1),1)</f>
        <v>0</v>
      </c>
    </row>
    <row r="31" spans="1:67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>
        <f t="shared" si="3"/>
        <v>0</v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D31" s="44">
        <f>IFERROR(IF(SUMIF($G$6:$BB$6,BD$6&amp;" Total",$G31:$BB31)-(SUMIF($G$6:$BB$6,BD$6&amp;" "&amp;'Input-Allocators'!$D$18,$G31:$BB31)+IFERROR(SUMIF($G$6:$BB$6,BD$6&amp;" "&amp;'Input-Allocators'!$E$18,$G31:$BB31),SUMIF($G$6:$BB$6,BD$6&amp;" "&amp;'Input-Allocators'!$B$20,$G31:$BB31))+SUMIF($G$6:$BB$6,BD$6&amp;" "&amp;'Input-Allocators'!$F$18,$G31:$BB31))&lt;Check_Limit,0,1),1)</f>
        <v>0</v>
      </c>
      <c r="BE31" s="44">
        <f>IFERROR(IF(SUMIF($G$6:$BB$6,BE$6&amp;" Total",$G31:$BB31)-(SUMIF($G$6:$BB$6,BE$6&amp;" "&amp;'Input-Allocators'!$D$18,$G31:$BB31)+IFERROR(SUMIF($G$6:$BB$6,BE$6&amp;" "&amp;'Input-Allocators'!$E$18,$G31:$BB31),SUMIF($G$6:$BB$6,BE$6&amp;" "&amp;'Input-Allocators'!$B$20,$G31:$BB31))+SUMIF($G$6:$BB$6,BE$6&amp;" "&amp;'Input-Allocators'!$F$18,$G31:$BB31))&lt;Check_Limit,0,1),1)</f>
        <v>0</v>
      </c>
      <c r="BF31" s="44">
        <f>IFERROR(IF(SUMIF($G$6:$BB$6,BF$6&amp;" Total",$G31:$BB31)-(SUMIF($G$6:$BB$6,BF$6&amp;" "&amp;'Input-Allocators'!$D$18,$G31:$BB31)+IFERROR(SUMIF($G$6:$BB$6,BF$6&amp;" "&amp;'Input-Allocators'!$E$18,$G31:$BB31),SUMIF($G$6:$BB$6,BF$6&amp;" "&amp;'Input-Allocators'!$B$20,$G31:$BB31))+SUMIF($G$6:$BB$6,BF$6&amp;" "&amp;'Input-Allocators'!$F$18,$G31:$BB31))&lt;Check_Limit,0,1),1)</f>
        <v>0</v>
      </c>
      <c r="BG31" s="44">
        <f>IFERROR(IF(SUMIF($G$6:$BB$6,BG$6&amp;" Total",$G31:$BB31)-(SUMIF($G$6:$BB$6,BG$6&amp;" "&amp;'Input-Allocators'!$D$18,$G31:$BB31)+IFERROR(SUMIF($G$6:$BB$6,BG$6&amp;" "&amp;'Input-Allocators'!$E$18,$G31:$BB31),SUMIF($G$6:$BB$6,BG$6&amp;" "&amp;'Input-Allocators'!$B$20,$G31:$BB31))+SUMIF($G$6:$BB$6,BG$6&amp;" "&amp;'Input-Allocators'!$F$18,$G31:$BB31))&lt;Check_Limit,0,1),1)</f>
        <v>0</v>
      </c>
      <c r="BH31" s="44">
        <f>IFERROR(IF(SUMIF($G$6:$BB$6,BH$6&amp;" Total",$G31:$BB31)-(SUMIF($G$6:$BB$6,BH$6&amp;" "&amp;'Input-Allocators'!$D$18,$G31:$BB31)+IFERROR(SUMIF($G$6:$BB$6,BH$6&amp;" "&amp;'Input-Allocators'!$E$18,$G31:$BB31),SUMIF($G$6:$BB$6,BH$6&amp;" "&amp;'Input-Allocators'!$B$20,$G31:$BB31))+SUMIF($G$6:$BB$6,BH$6&amp;" "&amp;'Input-Allocators'!$F$18,$G31:$BB31))&lt;Check_Limit,0,1),1)</f>
        <v>0</v>
      </c>
      <c r="BI31" s="44">
        <f>IFERROR(IF(SUMIF($G$6:$BB$6,BI$6&amp;" Total",$G31:$BB31)-(SUMIF($G$6:$BB$6,BI$6&amp;" "&amp;'Input-Allocators'!$D$18,$G31:$BB31)+IFERROR(SUMIF($G$6:$BB$6,BI$6&amp;" "&amp;'Input-Allocators'!$E$18,$G31:$BB31),SUMIF($G$6:$BB$6,BI$6&amp;" "&amp;'Input-Allocators'!$B$20,$G31:$BB31))+SUMIF($G$6:$BB$6,BI$6&amp;" "&amp;'Input-Allocators'!$F$18,$G31:$BB31))&lt;Check_Limit,0,1),1)</f>
        <v>0</v>
      </c>
      <c r="BJ31" s="44">
        <f>IFERROR(IF(SUMIF($G$6:$BB$6,BJ$6&amp;" Total",$G31:$BB31)-(SUMIF($G$6:$BB$6,BJ$6&amp;" "&amp;'Input-Allocators'!$D$18,$G31:$BB31)+IFERROR(SUMIF($G$6:$BB$6,BJ$6&amp;" "&amp;'Input-Allocators'!$E$18,$G31:$BB31),SUMIF($G$6:$BB$6,BJ$6&amp;" "&amp;'Input-Allocators'!$B$20,$G31:$BB31))+SUMIF($G$6:$BB$6,BJ$6&amp;" "&amp;'Input-Allocators'!$F$18,$G31:$BB31))&lt;Check_Limit,0,1),1)</f>
        <v>0</v>
      </c>
      <c r="BK31" s="44">
        <f>IFERROR(IF(SUMIF($G$6:$BB$6,BK$6&amp;" Total",$G31:$BB31)-(SUMIF($G$6:$BB$6,BK$6&amp;" "&amp;'Input-Allocators'!$D$18,$G31:$BB31)+IFERROR(SUMIF($G$6:$BB$6,BK$6&amp;" "&amp;'Input-Allocators'!$E$18,$G31:$BB31),SUMIF($G$6:$BB$6,BK$6&amp;" "&amp;'Input-Allocators'!$B$20,$G31:$BB31))+SUMIF($G$6:$BB$6,BK$6&amp;" "&amp;'Input-Allocators'!$F$18,$G31:$BB31))&lt;Check_Limit,0,1),1)</f>
        <v>0</v>
      </c>
      <c r="BL31" s="44">
        <f>IFERROR(IF(SUMIF($G$6:$BB$6,BL$6&amp;" Total",$G31:$BB31)-(SUMIF($G$6:$BB$6,BL$6&amp;" "&amp;'Input-Allocators'!$D$18,$G31:$BB31)+IFERROR(SUMIF($G$6:$BB$6,BL$6&amp;" "&amp;'Input-Allocators'!$E$18,$G31:$BB31),SUMIF($G$6:$BB$6,BL$6&amp;" "&amp;'Input-Allocators'!$B$20,$G31:$BB31))+SUMIF($G$6:$BB$6,BL$6&amp;" "&amp;'Input-Allocators'!$F$18,$G31:$BB31))&lt;Check_Limit,0,1),1)</f>
        <v>0</v>
      </c>
      <c r="BM31" s="44">
        <f>IFERROR(IF(SUMIF($G$6:$BB$6,BM$6&amp;" Total",$G31:$BB31)-(SUMIF($G$6:$BB$6,BM$6&amp;" "&amp;'Input-Allocators'!$D$18,$G31:$BB31)+IFERROR(SUMIF($G$6:$BB$6,BM$6&amp;" "&amp;'Input-Allocators'!$E$18,$G31:$BB31),SUMIF($G$6:$BB$6,BM$6&amp;" "&amp;'Input-Allocators'!$B$20,$G31:$BB31))+SUMIF($G$6:$BB$6,BM$6&amp;" "&amp;'Input-Allocators'!$F$18,$G31:$BB31))&lt;Check_Limit,0,1),1)</f>
        <v>0</v>
      </c>
      <c r="BN31" s="44">
        <f>IFERROR(IF(SUMIF($G$6:$BB$6,BN$6&amp;" Total",$G31:$BB31)-(SUMIF($G$6:$BB$6,BN$6&amp;" "&amp;'Input-Allocators'!$D$18,$G31:$BB31)+IFERROR(SUMIF($G$6:$BB$6,BN$6&amp;" "&amp;'Input-Allocators'!$E$18,$G31:$BB31),SUMIF($G$6:$BB$6,BN$6&amp;" "&amp;'Input-Allocators'!$B$20,$G31:$BB31))+SUMIF($G$6:$BB$6,BN$6&amp;" "&amp;'Input-Allocators'!$F$18,$G31:$BB31))&lt;Check_Limit,0,1),1)</f>
        <v>0</v>
      </c>
      <c r="BO31" s="44">
        <f>IFERROR(IF(SUMIF($G$6:$BB$6,BO$6&amp;" Total",$G31:$BB31)-(SUMIF($G$6:$BB$6,BO$6&amp;" "&amp;'Input-Allocators'!$D$18,$G31:$BB31)+IFERROR(SUMIF($G$6:$BB$6,BO$6&amp;" "&amp;'Input-Allocators'!$E$18,$G31:$BB31),SUMIF($G$6:$BB$6,BO$6&amp;" "&amp;'Input-Allocators'!$B$20,$G31:$BB31))+SUMIF($G$6:$BB$6,BO$6&amp;" "&amp;'Input-Allocators'!$F$18,$G31:$BB31))&lt;Check_Limit,0,1),1)</f>
        <v>0</v>
      </c>
    </row>
    <row r="32" spans="1:67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>
        <f t="shared" si="3"/>
        <v>0</v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D32" s="44">
        <f>IFERROR(IF(SUMIF($G$6:$BB$6,BD$6&amp;" Total",$G32:$BB32)-(SUMIF($G$6:$BB$6,BD$6&amp;" "&amp;'Input-Allocators'!$D$18,$G32:$BB32)+IFERROR(SUMIF($G$6:$BB$6,BD$6&amp;" "&amp;'Input-Allocators'!$E$18,$G32:$BB32),SUMIF($G$6:$BB$6,BD$6&amp;" "&amp;'Input-Allocators'!$B$20,$G32:$BB32))+SUMIF($G$6:$BB$6,BD$6&amp;" "&amp;'Input-Allocators'!$F$18,$G32:$BB32))&lt;Check_Limit,0,1),1)</f>
        <v>0</v>
      </c>
      <c r="BE32" s="44">
        <f>IFERROR(IF(SUMIF($G$6:$BB$6,BE$6&amp;" Total",$G32:$BB32)-(SUMIF($G$6:$BB$6,BE$6&amp;" "&amp;'Input-Allocators'!$D$18,$G32:$BB32)+IFERROR(SUMIF($G$6:$BB$6,BE$6&amp;" "&amp;'Input-Allocators'!$E$18,$G32:$BB32),SUMIF($G$6:$BB$6,BE$6&amp;" "&amp;'Input-Allocators'!$B$20,$G32:$BB32))+SUMIF($G$6:$BB$6,BE$6&amp;" "&amp;'Input-Allocators'!$F$18,$G32:$BB32))&lt;Check_Limit,0,1),1)</f>
        <v>0</v>
      </c>
      <c r="BF32" s="44">
        <f>IFERROR(IF(SUMIF($G$6:$BB$6,BF$6&amp;" Total",$G32:$BB32)-(SUMIF($G$6:$BB$6,BF$6&amp;" "&amp;'Input-Allocators'!$D$18,$G32:$BB32)+IFERROR(SUMIF($G$6:$BB$6,BF$6&amp;" "&amp;'Input-Allocators'!$E$18,$G32:$BB32),SUMIF($G$6:$BB$6,BF$6&amp;" "&amp;'Input-Allocators'!$B$20,$G32:$BB32))+SUMIF($G$6:$BB$6,BF$6&amp;" "&amp;'Input-Allocators'!$F$18,$G32:$BB32))&lt;Check_Limit,0,1),1)</f>
        <v>0</v>
      </c>
      <c r="BG32" s="44">
        <f>IFERROR(IF(SUMIF($G$6:$BB$6,BG$6&amp;" Total",$G32:$BB32)-(SUMIF($G$6:$BB$6,BG$6&amp;" "&amp;'Input-Allocators'!$D$18,$G32:$BB32)+IFERROR(SUMIF($G$6:$BB$6,BG$6&amp;" "&amp;'Input-Allocators'!$E$18,$G32:$BB32),SUMIF($G$6:$BB$6,BG$6&amp;" "&amp;'Input-Allocators'!$B$20,$G32:$BB32))+SUMIF($G$6:$BB$6,BG$6&amp;" "&amp;'Input-Allocators'!$F$18,$G32:$BB32))&lt;Check_Limit,0,1),1)</f>
        <v>0</v>
      </c>
      <c r="BH32" s="44">
        <f>IFERROR(IF(SUMIF($G$6:$BB$6,BH$6&amp;" Total",$G32:$BB32)-(SUMIF($G$6:$BB$6,BH$6&amp;" "&amp;'Input-Allocators'!$D$18,$G32:$BB32)+IFERROR(SUMIF($G$6:$BB$6,BH$6&amp;" "&amp;'Input-Allocators'!$E$18,$G32:$BB32),SUMIF($G$6:$BB$6,BH$6&amp;" "&amp;'Input-Allocators'!$B$20,$G32:$BB32))+SUMIF($G$6:$BB$6,BH$6&amp;" "&amp;'Input-Allocators'!$F$18,$G32:$BB32))&lt;Check_Limit,0,1),1)</f>
        <v>0</v>
      </c>
      <c r="BI32" s="44">
        <f>IFERROR(IF(SUMIF($G$6:$BB$6,BI$6&amp;" Total",$G32:$BB32)-(SUMIF($G$6:$BB$6,BI$6&amp;" "&amp;'Input-Allocators'!$D$18,$G32:$BB32)+IFERROR(SUMIF($G$6:$BB$6,BI$6&amp;" "&amp;'Input-Allocators'!$E$18,$G32:$BB32),SUMIF($G$6:$BB$6,BI$6&amp;" "&amp;'Input-Allocators'!$B$20,$G32:$BB32))+SUMIF($G$6:$BB$6,BI$6&amp;" "&amp;'Input-Allocators'!$F$18,$G32:$BB32))&lt;Check_Limit,0,1),1)</f>
        <v>0</v>
      </c>
      <c r="BJ32" s="44">
        <f>IFERROR(IF(SUMIF($G$6:$BB$6,BJ$6&amp;" Total",$G32:$BB32)-(SUMIF($G$6:$BB$6,BJ$6&amp;" "&amp;'Input-Allocators'!$D$18,$G32:$BB32)+IFERROR(SUMIF($G$6:$BB$6,BJ$6&amp;" "&amp;'Input-Allocators'!$E$18,$G32:$BB32),SUMIF($G$6:$BB$6,BJ$6&amp;" "&amp;'Input-Allocators'!$B$20,$G32:$BB32))+SUMIF($G$6:$BB$6,BJ$6&amp;" "&amp;'Input-Allocators'!$F$18,$G32:$BB32))&lt;Check_Limit,0,1),1)</f>
        <v>0</v>
      </c>
      <c r="BK32" s="44">
        <f>IFERROR(IF(SUMIF($G$6:$BB$6,BK$6&amp;" Total",$G32:$BB32)-(SUMIF($G$6:$BB$6,BK$6&amp;" "&amp;'Input-Allocators'!$D$18,$G32:$BB32)+IFERROR(SUMIF($G$6:$BB$6,BK$6&amp;" "&amp;'Input-Allocators'!$E$18,$G32:$BB32),SUMIF($G$6:$BB$6,BK$6&amp;" "&amp;'Input-Allocators'!$B$20,$G32:$BB32))+SUMIF($G$6:$BB$6,BK$6&amp;" "&amp;'Input-Allocators'!$F$18,$G32:$BB32))&lt;Check_Limit,0,1),1)</f>
        <v>0</v>
      </c>
      <c r="BL32" s="44">
        <f>IFERROR(IF(SUMIF($G$6:$BB$6,BL$6&amp;" Total",$G32:$BB32)-(SUMIF($G$6:$BB$6,BL$6&amp;" "&amp;'Input-Allocators'!$D$18,$G32:$BB32)+IFERROR(SUMIF($G$6:$BB$6,BL$6&amp;" "&amp;'Input-Allocators'!$E$18,$G32:$BB32),SUMIF($G$6:$BB$6,BL$6&amp;" "&amp;'Input-Allocators'!$B$20,$G32:$BB32))+SUMIF($G$6:$BB$6,BL$6&amp;" "&amp;'Input-Allocators'!$F$18,$G32:$BB32))&lt;Check_Limit,0,1),1)</f>
        <v>0</v>
      </c>
      <c r="BM32" s="44">
        <f>IFERROR(IF(SUMIF($G$6:$BB$6,BM$6&amp;" Total",$G32:$BB32)-(SUMIF($G$6:$BB$6,BM$6&amp;" "&amp;'Input-Allocators'!$D$18,$G32:$BB32)+IFERROR(SUMIF($G$6:$BB$6,BM$6&amp;" "&amp;'Input-Allocators'!$E$18,$G32:$BB32),SUMIF($G$6:$BB$6,BM$6&amp;" "&amp;'Input-Allocators'!$B$20,$G32:$BB32))+SUMIF($G$6:$BB$6,BM$6&amp;" "&amp;'Input-Allocators'!$F$18,$G32:$BB32))&lt;Check_Limit,0,1),1)</f>
        <v>0</v>
      </c>
      <c r="BN32" s="44">
        <f>IFERROR(IF(SUMIF($G$6:$BB$6,BN$6&amp;" Total",$G32:$BB32)-(SUMIF($G$6:$BB$6,BN$6&amp;" "&amp;'Input-Allocators'!$D$18,$G32:$BB32)+IFERROR(SUMIF($G$6:$BB$6,BN$6&amp;" "&amp;'Input-Allocators'!$E$18,$G32:$BB32),SUMIF($G$6:$BB$6,BN$6&amp;" "&amp;'Input-Allocators'!$B$20,$G32:$BB32))+SUMIF($G$6:$BB$6,BN$6&amp;" "&amp;'Input-Allocators'!$F$18,$G32:$BB32))&lt;Check_Limit,0,1),1)</f>
        <v>0</v>
      </c>
      <c r="BO32" s="44">
        <f>IFERROR(IF(SUMIF($G$6:$BB$6,BO$6&amp;" Total",$G32:$BB32)-(SUMIF($G$6:$BB$6,BO$6&amp;" "&amp;'Input-Allocators'!$D$18,$G32:$BB32)+IFERROR(SUMIF($G$6:$BB$6,BO$6&amp;" "&amp;'Input-Allocators'!$E$18,$G32:$BB32),SUMIF($G$6:$BB$6,BO$6&amp;" "&amp;'Input-Allocators'!$B$20,$G32:$BB32))+SUMIF($G$6:$BB$6,BO$6&amp;" "&amp;'Input-Allocators'!$F$18,$G32:$BB32))&lt;Check_Limit,0,1),1)</f>
        <v>0</v>
      </c>
    </row>
    <row r="33" spans="1:67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>Functionalization!$D33</f>
        <v>14029.952840000002</v>
      </c>
      <c r="E33" s="14">
        <f t="shared" ca="1" si="3"/>
        <v>0</v>
      </c>
      <c r="F33" s="3" t="str">
        <f>IF($D33=0,"-",IF('Input-Accounts'!$E33&lt;&gt;0,'Input-Accounts'!$E33,'Input-Accounts'!$G33))</f>
        <v>DEMAND</v>
      </c>
      <c r="G33" s="14">
        <f ca="1">IF(G$5&lt;&gt;"",HLOOKUP(G$5,Functionalization!$G$6:$R$343,ROW($A33)-5,FALSE),IFERROR(INDEX(G$320:G$343,MATCH($F33,$B$320:$B$343,0))/VLOOKUP($F33,$B$320:$BB$343,MATCH(LEFT(TRIM(G$6),FIND("~",SUBSTITUTE(G$6,"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33))*HLOOKUP(LEFT(TRIM(G$6),FIND("~",SUBSTITUTE(G$6," ","~",LEN(TRIM(G$6))-LEN(SUBSTITUTE(TRIM(G$6)," ",""))))-1)&amp;" Total",$B$6:$BB$343,ROW($A33)-5,FALSE))</f>
        <v>0</v>
      </c>
      <c r="H33" s="14">
        <f ca="1">IF(H$5&lt;&gt;"",HLOOKUP(H$5,Functionalization!$G$6:$R$343,ROW($A33)-5,FALSE),IFERROR(INDEX(H$320:H$343,MATCH($F33,$B$320:$B$343,0))/VLOOKUP($F33,$B$320:$BB$343,MATCH(LEFT(TRIM(H$6),FIND("~",SUBSTITUTE(H$6,"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33))*HLOOKUP(LEFT(TRIM(H$6),FIND("~",SUBSTITUTE(H$6," ","~",LEN(TRIM(H$6))-LEN(SUBSTITUTE(TRIM(H$6)," ",""))))-1)&amp;" Total",$B$6:$BB$343,ROW($A33)-5,FALSE))</f>
        <v>0</v>
      </c>
      <c r="I33" s="14">
        <f ca="1">IF(I$5&lt;&gt;"",HLOOKUP(I$5,Functionalization!$G$6:$R$343,ROW($A33)-5,FALSE),IFERROR(INDEX(I$320:I$343,MATCH($F33,$B$320:$B$343,0))/VLOOKUP($F33,$B$320:$BB$343,MATCH(LEFT(TRIM(I$6),FIND("~",SUBSTITUTE(I$6,"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33))*HLOOKUP(LEFT(TRIM(I$6),FIND("~",SUBSTITUTE(I$6," ","~",LEN(TRIM(I$6))-LEN(SUBSTITUTE(TRIM(I$6)," ",""))))-1)&amp;" Total",$B$6:$BB$343,ROW($A33)-5,FALSE))</f>
        <v>0</v>
      </c>
      <c r="J33" s="14">
        <f ca="1">IF(J$5&lt;&gt;"",HLOOKUP(J$5,Functionalization!$G$6:$R$343,ROW($A33)-5,FALSE),IFERROR(INDEX(J$320:J$343,MATCH($F33,$B$320:$B$343,0))/VLOOKUP($F33,$B$320:$BB$343,MATCH(LEFT(TRIM(J$6),FIND("~",SUBSTITUTE(J$6,"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33))*HLOOKUP(LEFT(TRIM(J$6),FIND("~",SUBSTITUTE(J$6," ","~",LEN(TRIM(J$6))-LEN(SUBSTITUTE(TRIM(J$6)," ",""))))-1)&amp;" Total",$B$6:$BB$343,ROW($A33)-5,FALSE))</f>
        <v>0</v>
      </c>
      <c r="K33" s="14">
        <f ca="1">IF(K$5&lt;&gt;"",HLOOKUP(K$5,Functionalization!$G$6:$R$343,ROW($A33)-5,FALSE),IFERROR(INDEX(K$320:K$343,MATCH($F33,$B$320:$B$343,0))/VLOOKUP($F33,$B$320:$BB$343,MATCH(LEFT(TRIM(K$6),FIND("~",SUBSTITUTE(K$6,"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33))*HLOOKUP(LEFT(TRIM(K$6),FIND("~",SUBSTITUTE(K$6," ","~",LEN(TRIM(K$6))-LEN(SUBSTITUTE(TRIM(K$6)," ",""))))-1)&amp;" Total",$B$6:$BB$343,ROW($A33)-5,FALSE))</f>
        <v>0</v>
      </c>
      <c r="L33" s="14">
        <f ca="1">IF(L$5&lt;&gt;"",HLOOKUP(L$5,Functionalization!$G$6:$R$343,ROW($A33)-5,FALSE),IFERROR(INDEX(L$320:L$343,MATCH($F33,$B$320:$B$343,0))/VLOOKUP($F33,$B$320:$BB$343,MATCH(LEFT(TRIM(L$6),FIND("~",SUBSTITUTE(L$6,"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33))*HLOOKUP(LEFT(TRIM(L$6),FIND("~",SUBSTITUTE(L$6," ","~",LEN(TRIM(L$6))-LEN(SUBSTITUTE(TRIM(L$6)," ",""))))-1)&amp;" Total",$B$6:$BB$343,ROW($A33)-5,FALSE))</f>
        <v>0</v>
      </c>
      <c r="M33" s="14">
        <f ca="1">IF(M$5&lt;&gt;"",HLOOKUP(M$5,Functionalization!$G$6:$R$343,ROW($A33)-5,FALSE),IFERROR(INDEX(M$320:M$343,MATCH($F33,$B$320:$B$343,0))/VLOOKUP($F33,$B$320:$BB$343,MATCH(LEFT(TRIM(M$6),FIND("~",SUBSTITUTE(M$6,"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33))*HLOOKUP(LEFT(TRIM(M$6),FIND("~",SUBSTITUTE(M$6," ","~",LEN(TRIM(M$6))-LEN(SUBSTITUTE(TRIM(M$6)," ",""))))-1)&amp;" Total",$B$6:$BB$343,ROW($A33)-5,FALSE))</f>
        <v>0</v>
      </c>
      <c r="N33" s="14">
        <f ca="1">IF(N$5&lt;&gt;"",HLOOKUP(N$5,Functionalization!$G$6:$R$343,ROW($A33)-5,FALSE),IFERROR(INDEX(N$320:N$343,MATCH($F33,$B$320:$B$343,0))/VLOOKUP($F33,$B$320:$BB$343,MATCH(LEFT(TRIM(N$6),FIND("~",SUBSTITUTE(N$6,"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33))*HLOOKUP(LEFT(TRIM(N$6),FIND("~",SUBSTITUTE(N$6," ","~",LEN(TRIM(N$6))-LEN(SUBSTITUTE(TRIM(N$6)," ",""))))-1)&amp;" Total",$B$6:$BB$343,ROW($A33)-5,FALSE))</f>
        <v>0</v>
      </c>
      <c r="O33" s="14">
        <f ca="1">IF(O$5&lt;&gt;"",HLOOKUP(O$5,Functionalization!$G$6:$R$343,ROW($A33)-5,FALSE),IFERROR(INDEX(O$320:O$343,MATCH($F33,$B$320:$B$343,0))/VLOOKUP($F33,$B$320:$BB$343,MATCH(LEFT(TRIM(O$6),FIND("~",SUBSTITUTE(O$6,"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33))*HLOOKUP(LEFT(TRIM(O$6),FIND("~",SUBSTITUTE(O$6," ","~",LEN(TRIM(O$6))-LEN(SUBSTITUTE(TRIM(O$6)," ",""))))-1)&amp;" Total",$B$6:$BB$343,ROW($A33)-5,FALSE))</f>
        <v>14029.952840000002</v>
      </c>
      <c r="P33" s="14">
        <f ca="1">IF(P$5&lt;&gt;"",HLOOKUP(P$5,Functionalization!$G$6:$R$343,ROW($A33)-5,FALSE),IFERROR(INDEX(P$320:P$343,MATCH($F33,$B$320:$B$343,0))/VLOOKUP($F33,$B$320:$BB$343,MATCH(LEFT(TRIM(P$6),FIND("~",SUBSTITUTE(P$6,"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33))*HLOOKUP(LEFT(TRIM(P$6),FIND("~",SUBSTITUTE(P$6," ","~",LEN(TRIM(P$6))-LEN(SUBSTITUTE(TRIM(P$6)," ",""))))-1)&amp;" Total",$B$6:$BB$343,ROW($A33)-5,FALSE))</f>
        <v>14029.952840000002</v>
      </c>
      <c r="Q33" s="14">
        <f ca="1">IF(Q$5&lt;&gt;"",HLOOKUP(Q$5,Functionalization!$G$6:$R$343,ROW($A33)-5,FALSE),IFERROR(INDEX(Q$320:Q$343,MATCH($F33,$B$320:$B$343,0))/VLOOKUP($F33,$B$320:$BB$343,MATCH(LEFT(TRIM(Q$6),FIND("~",SUBSTITUTE(Q$6,"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33))*HLOOKUP(LEFT(TRIM(Q$6),FIND("~",SUBSTITUTE(Q$6," ","~",LEN(TRIM(Q$6))-LEN(SUBSTITUTE(TRIM(Q$6)," ",""))))-1)&amp;" Total",$B$6:$BB$343,ROW($A33)-5,FALSE))</f>
        <v>0</v>
      </c>
      <c r="R33" s="14">
        <f ca="1">IF(R$5&lt;&gt;"",HLOOKUP(R$5,Functionalization!$G$6:$R$343,ROW($A33)-5,FALSE),IFERROR(INDEX(R$320:R$343,MATCH($F33,$B$320:$B$343,0))/VLOOKUP($F33,$B$320:$BB$343,MATCH(LEFT(TRIM(R$6),FIND("~",SUBSTITUTE(R$6,"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33))*HLOOKUP(LEFT(TRIM(R$6),FIND("~",SUBSTITUTE(R$6," ","~",LEN(TRIM(R$6))-LEN(SUBSTITUTE(TRIM(R$6)," ",""))))-1)&amp;" Total",$B$6:$BB$343,ROW($A33)-5,FALSE))</f>
        <v>0</v>
      </c>
      <c r="S33" s="14">
        <f ca="1">IF(S$5&lt;&gt;"",HLOOKUP(S$5,Functionalization!$G$6:$R$343,ROW($A33)-5,FALSE),IFERROR(INDEX(S$320:S$343,MATCH($F33,$B$320:$B$343,0))/VLOOKUP($F33,$B$320:$BB$343,MATCH(LEFT(TRIM(S$6),FIND("~",SUBSTITUTE(S$6,"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33))*HLOOKUP(LEFT(TRIM(S$6),FIND("~",SUBSTITUTE(S$6," ","~",LEN(TRIM(S$6))-LEN(SUBSTITUTE(TRIM(S$6)," ",""))))-1)&amp;" Total",$B$6:$BB$343,ROW($A33)-5,FALSE))</f>
        <v>0</v>
      </c>
      <c r="T33" s="14">
        <f ca="1">IF(T$5&lt;&gt;"",HLOOKUP(T$5,Functionalization!$G$6:$R$343,ROW($A33)-5,FALSE),IFERROR(INDEX(T$320:T$343,MATCH($F33,$B$320:$B$343,0))/VLOOKUP($F33,$B$320:$BB$343,MATCH(LEFT(TRIM(T$6),FIND("~",SUBSTITUTE(T$6,"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33))*HLOOKUP(LEFT(TRIM(T$6),FIND("~",SUBSTITUTE(T$6," ","~",LEN(TRIM(T$6))-LEN(SUBSTITUTE(TRIM(T$6)," ",""))))-1)&amp;" Total",$B$6:$BB$343,ROW($A33)-5,FALSE))</f>
        <v>0</v>
      </c>
      <c r="U33" s="14">
        <f ca="1">IF(U$5&lt;&gt;"",HLOOKUP(U$5,Functionalization!$G$6:$R$343,ROW($A33)-5,FALSE),IFERROR(INDEX(U$320:U$343,MATCH($F33,$B$320:$B$343,0))/VLOOKUP($F33,$B$320:$BB$343,MATCH(LEFT(TRIM(U$6),FIND("~",SUBSTITUTE(U$6,"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33))*HLOOKUP(LEFT(TRIM(U$6),FIND("~",SUBSTITUTE(U$6," ","~",LEN(TRIM(U$6))-LEN(SUBSTITUTE(TRIM(U$6)," ",""))))-1)&amp;" Total",$B$6:$BB$343,ROW($A33)-5,FALSE))</f>
        <v>0</v>
      </c>
      <c r="V33" s="14">
        <f ca="1">IF(V$5&lt;&gt;"",HLOOKUP(V$5,Functionalization!$G$6:$R$343,ROW($A33)-5,FALSE),IFERROR(INDEX(V$320:V$343,MATCH($F33,$B$320:$B$343,0))/VLOOKUP($F33,$B$320:$BB$343,MATCH(LEFT(TRIM(V$6),FIND("~",SUBSTITUTE(V$6,"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33))*HLOOKUP(LEFT(TRIM(V$6),FIND("~",SUBSTITUTE(V$6," ","~",LEN(TRIM(V$6))-LEN(SUBSTITUTE(TRIM(V$6)," ",""))))-1)&amp;" Total",$B$6:$BB$343,ROW($A33)-5,FALSE))</f>
        <v>0</v>
      </c>
      <c r="W33" s="14">
        <f ca="1">IF(W$5&lt;&gt;"",HLOOKUP(W$5,Functionalization!$G$6:$R$343,ROW($A33)-5,FALSE),IFERROR(INDEX(W$320:W$343,MATCH($F33,$B$320:$B$343,0))/VLOOKUP($F33,$B$320:$BB$343,MATCH(LEFT(TRIM(W$6),FIND("~",SUBSTITUTE(W$6,"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33))*HLOOKUP(LEFT(TRIM(W$6),FIND("~",SUBSTITUTE(W$6," ","~",LEN(TRIM(W$6))-LEN(SUBSTITUTE(TRIM(W$6)," ",""))))-1)&amp;" Total",$B$6:$BB$343,ROW($A33)-5,FALSE))</f>
        <v>0</v>
      </c>
      <c r="X33" s="14">
        <f ca="1">IF(X$5&lt;&gt;"",HLOOKUP(X$5,Functionalization!$G$6:$R$343,ROW($A33)-5,FALSE),IFERROR(INDEX(X$320:X$343,MATCH($F33,$B$320:$B$343,0))/VLOOKUP($F33,$B$320:$BB$343,MATCH(LEFT(TRIM(X$6),FIND("~",SUBSTITUTE(X$6,"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33))*HLOOKUP(LEFT(TRIM(X$6),FIND("~",SUBSTITUTE(X$6," ","~",LEN(TRIM(X$6))-LEN(SUBSTITUTE(TRIM(X$6)," ",""))))-1)&amp;" Total",$B$6:$BB$343,ROW($A33)-5,FALSE))</f>
        <v>0</v>
      </c>
      <c r="Y33" s="14">
        <f ca="1">IF(Y$5&lt;&gt;"",HLOOKUP(Y$5,Functionalization!$G$6:$R$343,ROW($A33)-5,FALSE),IFERROR(INDEX(Y$320:Y$343,MATCH($F33,$B$320:$B$343,0))/VLOOKUP($F33,$B$320:$BB$343,MATCH(LEFT(TRIM(Y$6),FIND("~",SUBSTITUTE(Y$6,"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33))*HLOOKUP(LEFT(TRIM(Y$6),FIND("~",SUBSTITUTE(Y$6," ","~",LEN(TRIM(Y$6))-LEN(SUBSTITUTE(TRIM(Y$6)," ",""))))-1)&amp;" Total",$B$6:$BB$343,ROW($A33)-5,FALSE))</f>
        <v>0</v>
      </c>
      <c r="Z33" s="14">
        <f ca="1">IF(Z$5&lt;&gt;"",HLOOKUP(Z$5,Functionalization!$G$6:$R$343,ROW($A33)-5,FALSE),IFERROR(INDEX(Z$320:Z$343,MATCH($F33,$B$320:$B$343,0))/VLOOKUP($F33,$B$320:$BB$343,MATCH(LEFT(TRIM(Z$6),FIND("~",SUBSTITUTE(Z$6,"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33))*HLOOKUP(LEFT(TRIM(Z$6),FIND("~",SUBSTITUTE(Z$6," ","~",LEN(TRIM(Z$6))-LEN(SUBSTITUTE(TRIM(Z$6)," ",""))))-1)&amp;" Total",$B$6:$BB$343,ROW($A33)-5,FALSE))</f>
        <v>0</v>
      </c>
      <c r="AA33" s="14">
        <f ca="1">IF(AA$5&lt;&gt;"",HLOOKUP(AA$5,Functionalization!$G$6:$R$343,ROW($A33)-5,FALSE),IFERROR(INDEX(AA$320:AA$343,MATCH($F33,$B$320:$B$343,0))/VLOOKUP($F33,$B$320:$BB$343,MATCH(LEFT(TRIM(AA$6),FIND("~",SUBSTITUTE(AA$6,"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33))*HLOOKUP(LEFT(TRIM(AA$6),FIND("~",SUBSTITUTE(AA$6," ","~",LEN(TRIM(AA$6))-LEN(SUBSTITUTE(TRIM(AA$6)," ",""))))-1)&amp;" Total",$B$6:$BB$343,ROW($A33)-5,FALSE))</f>
        <v>0</v>
      </c>
      <c r="AB33" s="14">
        <f ca="1">IF(AB$5&lt;&gt;"",HLOOKUP(AB$5,Functionalization!$G$6:$R$343,ROW($A33)-5,FALSE),IFERROR(INDEX(AB$320:AB$343,MATCH($F33,$B$320:$B$343,0))/VLOOKUP($F33,$B$320:$BB$343,MATCH(LEFT(TRIM(AB$6),FIND("~",SUBSTITUTE(AB$6,"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33))*HLOOKUP(LEFT(TRIM(AB$6),FIND("~",SUBSTITUTE(AB$6," ","~",LEN(TRIM(AB$6))-LEN(SUBSTITUTE(TRIM(AB$6)," ",""))))-1)&amp;" Total",$B$6:$BB$343,ROW($A33)-5,FALSE))</f>
        <v>0</v>
      </c>
      <c r="AC33" s="14">
        <f ca="1">IF(AC$5&lt;&gt;"",HLOOKUP(AC$5,Functionalization!$G$6:$R$343,ROW($A33)-5,FALSE),IFERROR(INDEX(AC$320:AC$343,MATCH($F33,$B$320:$B$343,0))/VLOOKUP($F33,$B$320:$BB$343,MATCH(LEFT(TRIM(AC$6),FIND("~",SUBSTITUTE(AC$6,"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33))*HLOOKUP(LEFT(TRIM(AC$6),FIND("~",SUBSTITUTE(AC$6," ","~",LEN(TRIM(AC$6))-LEN(SUBSTITUTE(TRIM(AC$6)," ",""))))-1)&amp;" Total",$B$6:$BB$343,ROW($A33)-5,FALSE))</f>
        <v>0</v>
      </c>
      <c r="AD33" s="14">
        <f ca="1">IF(AD$5&lt;&gt;"",HLOOKUP(AD$5,Functionalization!$G$6:$R$343,ROW($A33)-5,FALSE),IFERROR(INDEX(AD$320:AD$343,MATCH($F33,$B$320:$B$343,0))/VLOOKUP($F33,$B$320:$BB$343,MATCH(LEFT(TRIM(AD$6),FIND("~",SUBSTITUTE(AD$6,"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33))*HLOOKUP(LEFT(TRIM(AD$6),FIND("~",SUBSTITUTE(AD$6," ","~",LEN(TRIM(AD$6))-LEN(SUBSTITUTE(TRIM(AD$6)," ",""))))-1)&amp;" Total",$B$6:$BB$343,ROW($A33)-5,FALSE))</f>
        <v>0</v>
      </c>
      <c r="AE33" s="14">
        <f ca="1">IF(AE$5&lt;&gt;"",HLOOKUP(AE$5,Functionalization!$G$6:$R$343,ROW($A33)-5,FALSE),IFERROR(INDEX(AE$320:AE$343,MATCH($F33,$B$320:$B$343,0))/VLOOKUP($F33,$B$320:$BB$343,MATCH(LEFT(TRIM(AE$6),FIND("~",SUBSTITUTE(AE$6,"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33))*HLOOKUP(LEFT(TRIM(AE$6),FIND("~",SUBSTITUTE(AE$6," ","~",LEN(TRIM(AE$6))-LEN(SUBSTITUTE(TRIM(AE$6)," ",""))))-1)&amp;" Total",$B$6:$BB$343,ROW($A33)-5,FALSE))</f>
        <v>0</v>
      </c>
      <c r="AF33" s="14">
        <f ca="1">IF(AF$5&lt;&gt;"",HLOOKUP(AF$5,Functionalization!$G$6:$R$343,ROW($A33)-5,FALSE),IFERROR(INDEX(AF$320:AF$343,MATCH($F33,$B$320:$B$343,0))/VLOOKUP($F33,$B$320:$BB$343,MATCH(LEFT(TRIM(AF$6),FIND("~",SUBSTITUTE(AF$6,"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33))*HLOOKUP(LEFT(TRIM(AF$6),FIND("~",SUBSTITUTE(AF$6," ","~",LEN(TRIM(AF$6))-LEN(SUBSTITUTE(TRIM(AF$6)," ",""))))-1)&amp;" Total",$B$6:$BB$343,ROW($A33)-5,FALSE))</f>
        <v>0</v>
      </c>
      <c r="AG33" s="14">
        <f ca="1">IF(AG$5&lt;&gt;"",HLOOKUP(AG$5,Functionalization!$G$6:$R$343,ROW($A33)-5,FALSE),IFERROR(INDEX(AG$320:AG$343,MATCH($F33,$B$320:$B$343,0))/VLOOKUP($F33,$B$320:$BB$343,MATCH(LEFT(TRIM(AG$6),FIND("~",SUBSTITUTE(AG$6,"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33))*HLOOKUP(LEFT(TRIM(AG$6),FIND("~",SUBSTITUTE(AG$6," ","~",LEN(TRIM(AG$6))-LEN(SUBSTITUTE(TRIM(AG$6)," ",""))))-1)&amp;" Total",$B$6:$BB$343,ROW($A33)-5,FALSE))</f>
        <v>0</v>
      </c>
      <c r="AH33" s="14">
        <f ca="1">IF(AH$5&lt;&gt;"",HLOOKUP(AH$5,Functionalization!$G$6:$R$343,ROW($A33)-5,FALSE),IFERROR(INDEX(AH$320:AH$343,MATCH($F33,$B$320:$B$343,0))/VLOOKUP($F33,$B$320:$BB$343,MATCH(LEFT(TRIM(AH$6),FIND("~",SUBSTITUTE(AH$6,"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33))*HLOOKUP(LEFT(TRIM(AH$6),FIND("~",SUBSTITUTE(AH$6," ","~",LEN(TRIM(AH$6))-LEN(SUBSTITUTE(TRIM(AH$6)," ",""))))-1)&amp;" Total",$B$6:$BB$343,ROW($A33)-5,FALSE))</f>
        <v>0</v>
      </c>
      <c r="AI33" s="14">
        <f ca="1">IF(AI$5&lt;&gt;"",HLOOKUP(AI$5,Functionalization!$G$6:$R$343,ROW($A33)-5,FALSE),IFERROR(INDEX(AI$320:AI$343,MATCH($F33,$B$320:$B$343,0))/VLOOKUP($F33,$B$320:$BB$343,MATCH(LEFT(TRIM(AI$6),FIND("~",SUBSTITUTE(AI$6,"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33))*HLOOKUP(LEFT(TRIM(AI$6),FIND("~",SUBSTITUTE(AI$6," ","~",LEN(TRIM(AI$6))-LEN(SUBSTITUTE(TRIM(AI$6)," ",""))))-1)&amp;" Total",$B$6:$BB$343,ROW($A33)-5,FALSE))</f>
        <v>0</v>
      </c>
      <c r="AJ33" s="14">
        <f ca="1">IF(AJ$5&lt;&gt;"",HLOOKUP(AJ$5,Functionalization!$G$6:$R$343,ROW($A33)-5,FALSE),IFERROR(INDEX(AJ$320:AJ$343,MATCH($F33,$B$320:$B$343,0))/VLOOKUP($F33,$B$320:$BB$343,MATCH(LEFT(TRIM(AJ$6),FIND("~",SUBSTITUTE(AJ$6,"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33))*HLOOKUP(LEFT(TRIM(AJ$6),FIND("~",SUBSTITUTE(AJ$6," ","~",LEN(TRIM(AJ$6))-LEN(SUBSTITUTE(TRIM(AJ$6)," ",""))))-1)&amp;" Total",$B$6:$BB$343,ROW($A33)-5,FALSE))</f>
        <v>0</v>
      </c>
      <c r="AK33" s="14">
        <f ca="1">IF(AK$5&lt;&gt;"",HLOOKUP(AK$5,Functionalization!$G$6:$R$343,ROW($A33)-5,FALSE),IFERROR(INDEX(AK$320:AK$343,MATCH($F33,$B$320:$B$343,0))/VLOOKUP($F33,$B$320:$BB$343,MATCH(LEFT(TRIM(AK$6),FIND("~",SUBSTITUTE(AK$6,"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33))*HLOOKUP(LEFT(TRIM(AK$6),FIND("~",SUBSTITUTE(AK$6," ","~",LEN(TRIM(AK$6))-LEN(SUBSTITUTE(TRIM(AK$6)," ",""))))-1)&amp;" Total",$B$6:$BB$343,ROW($A33)-5,FALSE))</f>
        <v>0</v>
      </c>
      <c r="AL33" s="14">
        <f ca="1">IF(AL$5&lt;&gt;"",HLOOKUP(AL$5,Functionalization!$G$6:$R$343,ROW($A33)-5,FALSE),IFERROR(INDEX(AL$320:AL$343,MATCH($F33,$B$320:$B$343,0))/VLOOKUP($F33,$B$320:$BB$343,MATCH(LEFT(TRIM(AL$6),FIND("~",SUBSTITUTE(AL$6,"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33))*HLOOKUP(LEFT(TRIM(AL$6),FIND("~",SUBSTITUTE(AL$6," ","~",LEN(TRIM(AL$6))-LEN(SUBSTITUTE(TRIM(AL$6)," ",""))))-1)&amp;" Total",$B$6:$BB$343,ROW($A33)-5,FALSE))</f>
        <v>0</v>
      </c>
      <c r="AM33" s="14">
        <f ca="1">IF(AM$5&lt;&gt;"",HLOOKUP(AM$5,Functionalization!$G$6:$R$343,ROW($A33)-5,FALSE),IFERROR(INDEX(AM$320:AM$343,MATCH($F33,$B$320:$B$343,0))/VLOOKUP($F33,$B$320:$BB$343,MATCH(LEFT(TRIM(AM$6),FIND("~",SUBSTITUTE(AM$6,"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33))*HLOOKUP(LEFT(TRIM(AM$6),FIND("~",SUBSTITUTE(AM$6," ","~",LEN(TRIM(AM$6))-LEN(SUBSTITUTE(TRIM(AM$6)," ",""))))-1)&amp;" Total",$B$6:$BB$343,ROW($A33)-5,FALSE))</f>
        <v>0</v>
      </c>
      <c r="AN33" s="14">
        <f ca="1">IF(AN$5&lt;&gt;"",HLOOKUP(AN$5,Functionalization!$G$6:$R$343,ROW($A33)-5,FALSE),IFERROR(INDEX(AN$320:AN$343,MATCH($F33,$B$320:$B$343,0))/VLOOKUP($F33,$B$320:$BB$343,MATCH(LEFT(TRIM(AN$6),FIND("~",SUBSTITUTE(AN$6,"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33))*HLOOKUP(LEFT(TRIM(AN$6),FIND("~",SUBSTITUTE(AN$6," ","~",LEN(TRIM(AN$6))-LEN(SUBSTITUTE(TRIM(AN$6)," ",""))))-1)&amp;" Total",$B$6:$BB$343,ROW($A33)-5,FALSE))</f>
        <v>0</v>
      </c>
      <c r="AO33" s="14">
        <f ca="1">IF(AO$5&lt;&gt;"",HLOOKUP(AO$5,Functionalization!$G$6:$R$343,ROW($A33)-5,FALSE),IFERROR(INDEX(AO$320:AO$343,MATCH($F33,$B$320:$B$343,0))/VLOOKUP($F33,$B$320:$BB$343,MATCH(LEFT(TRIM(AO$6),FIND("~",SUBSTITUTE(AO$6,"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33))*HLOOKUP(LEFT(TRIM(AO$6),FIND("~",SUBSTITUTE(AO$6," ","~",LEN(TRIM(AO$6))-LEN(SUBSTITUTE(TRIM(AO$6)," ",""))))-1)&amp;" Total",$B$6:$BB$343,ROW($A33)-5,FALSE))</f>
        <v>0</v>
      </c>
      <c r="AP33" s="14">
        <f ca="1">IF(AP$5&lt;&gt;"",HLOOKUP(AP$5,Functionalization!$G$6:$R$343,ROW($A33)-5,FALSE),IFERROR(INDEX(AP$320:AP$343,MATCH($F33,$B$320:$B$343,0))/VLOOKUP($F33,$B$320:$BB$343,MATCH(LEFT(TRIM(AP$6),FIND("~",SUBSTITUTE(AP$6,"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33))*HLOOKUP(LEFT(TRIM(AP$6),FIND("~",SUBSTITUTE(AP$6," ","~",LEN(TRIM(AP$6))-LEN(SUBSTITUTE(TRIM(AP$6)," ",""))))-1)&amp;" Total",$B$6:$BB$343,ROW($A33)-5,FALSE))</f>
        <v>0</v>
      </c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D33" s="44">
        <f ca="1">IFERROR(IF(SUMIF($G$6:$BB$6,BD$6&amp;" Total",$G33:$BB33)-(SUMIF($G$6:$BB$6,BD$6&amp;" "&amp;'Input-Allocators'!$D$18,$G33:$BB33)+IFERROR(SUMIF($G$6:$BB$6,BD$6&amp;" "&amp;'Input-Allocators'!$E$18,$G33:$BB33),SUMIF($G$6:$BB$6,BD$6&amp;" "&amp;'Input-Allocators'!$B$20,$G33:$BB33))+SUMIF($G$6:$BB$6,BD$6&amp;" "&amp;'Input-Allocators'!$F$18,$G33:$BB33))&lt;Check_Limit,0,1),1)</f>
        <v>0</v>
      </c>
      <c r="BE33" s="44">
        <f ca="1">IFERROR(IF(SUMIF($G$6:$BB$6,BE$6&amp;" Total",$G33:$BB33)-(SUMIF($G$6:$BB$6,BE$6&amp;" "&amp;'Input-Allocators'!$D$18,$G33:$BB33)+IFERROR(SUMIF($G$6:$BB$6,BE$6&amp;" "&amp;'Input-Allocators'!$E$18,$G33:$BB33),SUMIF($G$6:$BB$6,BE$6&amp;" "&amp;'Input-Allocators'!$B$20,$G33:$BB33))+SUMIF($G$6:$BB$6,BE$6&amp;" "&amp;'Input-Allocators'!$F$18,$G33:$BB33))&lt;Check_Limit,0,1),1)</f>
        <v>0</v>
      </c>
      <c r="BF33" s="44">
        <f ca="1">IFERROR(IF(SUMIF($G$6:$BB$6,BF$6&amp;" Total",$G33:$BB33)-(SUMIF($G$6:$BB$6,BF$6&amp;" "&amp;'Input-Allocators'!$D$18,$G33:$BB33)+IFERROR(SUMIF($G$6:$BB$6,BF$6&amp;" "&amp;'Input-Allocators'!$E$18,$G33:$BB33),SUMIF($G$6:$BB$6,BF$6&amp;" "&amp;'Input-Allocators'!$B$20,$G33:$BB33))+SUMIF($G$6:$BB$6,BF$6&amp;" "&amp;'Input-Allocators'!$F$18,$G33:$BB33))&lt;Check_Limit,0,1),1)</f>
        <v>0</v>
      </c>
      <c r="BG33" s="44">
        <f ca="1">IFERROR(IF(SUMIF($G$6:$BB$6,BG$6&amp;" Total",$G33:$BB33)-(SUMIF($G$6:$BB$6,BG$6&amp;" "&amp;'Input-Allocators'!$D$18,$G33:$BB33)+IFERROR(SUMIF($G$6:$BB$6,BG$6&amp;" "&amp;'Input-Allocators'!$E$18,$G33:$BB33),SUMIF($G$6:$BB$6,BG$6&amp;" "&amp;'Input-Allocators'!$B$20,$G33:$BB33))+SUMIF($G$6:$BB$6,BG$6&amp;" "&amp;'Input-Allocators'!$F$18,$G33:$BB33))&lt;Check_Limit,0,1),1)</f>
        <v>0</v>
      </c>
      <c r="BH33" s="44">
        <f ca="1">IFERROR(IF(SUMIF($G$6:$BB$6,BH$6&amp;" Total",$G33:$BB33)-(SUMIF($G$6:$BB$6,BH$6&amp;" "&amp;'Input-Allocators'!$D$18,$G33:$BB33)+IFERROR(SUMIF($G$6:$BB$6,BH$6&amp;" "&amp;'Input-Allocators'!$E$18,$G33:$BB33),SUMIF($G$6:$BB$6,BH$6&amp;" "&amp;'Input-Allocators'!$B$20,$G33:$BB33))+SUMIF($G$6:$BB$6,BH$6&amp;" "&amp;'Input-Allocators'!$F$18,$G33:$BB33))&lt;Check_Limit,0,1),1)</f>
        <v>0</v>
      </c>
      <c r="BI33" s="44">
        <f ca="1">IFERROR(IF(SUMIF($G$6:$BB$6,BI$6&amp;" Total",$G33:$BB33)-(SUMIF($G$6:$BB$6,BI$6&amp;" "&amp;'Input-Allocators'!$D$18,$G33:$BB33)+IFERROR(SUMIF($G$6:$BB$6,BI$6&amp;" "&amp;'Input-Allocators'!$E$18,$G33:$BB33),SUMIF($G$6:$BB$6,BI$6&amp;" "&amp;'Input-Allocators'!$B$20,$G33:$BB33))+SUMIF($G$6:$BB$6,BI$6&amp;" "&amp;'Input-Allocators'!$F$18,$G33:$BB33))&lt;Check_Limit,0,1),1)</f>
        <v>0</v>
      </c>
      <c r="BJ33" s="44">
        <f ca="1">IFERROR(IF(SUMIF($G$6:$BB$6,BJ$6&amp;" Total",$G33:$BB33)-(SUMIF($G$6:$BB$6,BJ$6&amp;" "&amp;'Input-Allocators'!$D$18,$G33:$BB33)+IFERROR(SUMIF($G$6:$BB$6,BJ$6&amp;" "&amp;'Input-Allocators'!$E$18,$G33:$BB33),SUMIF($G$6:$BB$6,BJ$6&amp;" "&amp;'Input-Allocators'!$B$20,$G33:$BB33))+SUMIF($G$6:$BB$6,BJ$6&amp;" "&amp;'Input-Allocators'!$F$18,$G33:$BB33))&lt;Check_Limit,0,1),1)</f>
        <v>0</v>
      </c>
      <c r="BK33" s="44">
        <f ca="1">IFERROR(IF(SUMIF($G$6:$BB$6,BK$6&amp;" Total",$G33:$BB33)-(SUMIF($G$6:$BB$6,BK$6&amp;" "&amp;'Input-Allocators'!$D$18,$G33:$BB33)+IFERROR(SUMIF($G$6:$BB$6,BK$6&amp;" "&amp;'Input-Allocators'!$E$18,$G33:$BB33),SUMIF($G$6:$BB$6,BK$6&amp;" "&amp;'Input-Allocators'!$B$20,$G33:$BB33))+SUMIF($G$6:$BB$6,BK$6&amp;" "&amp;'Input-Allocators'!$F$18,$G33:$BB33))&lt;Check_Limit,0,1),1)</f>
        <v>0</v>
      </c>
      <c r="BL33" s="44">
        <f ca="1">IFERROR(IF(SUMIF($G$6:$BB$6,BL$6&amp;" Total",$G33:$BB33)-(SUMIF($G$6:$BB$6,BL$6&amp;" "&amp;'Input-Allocators'!$D$18,$G33:$BB33)+IFERROR(SUMIF($G$6:$BB$6,BL$6&amp;" "&amp;'Input-Allocators'!$E$18,$G33:$BB33),SUMIF($G$6:$BB$6,BL$6&amp;" "&amp;'Input-Allocators'!$B$20,$G33:$BB33))+SUMIF($G$6:$BB$6,BL$6&amp;" "&amp;'Input-Allocators'!$F$18,$G33:$BB33))&lt;Check_Limit,0,1),1)</f>
        <v>0</v>
      </c>
      <c r="BM33" s="44">
        <f ca="1">IFERROR(IF(SUMIF($G$6:$BB$6,BM$6&amp;" Total",$G33:$BB33)-(SUMIF($G$6:$BB$6,BM$6&amp;" "&amp;'Input-Allocators'!$D$18,$G33:$BB33)+IFERROR(SUMIF($G$6:$BB$6,BM$6&amp;" "&amp;'Input-Allocators'!$E$18,$G33:$BB33),SUMIF($G$6:$BB$6,BM$6&amp;" "&amp;'Input-Allocators'!$B$20,$G33:$BB33))+SUMIF($G$6:$BB$6,BM$6&amp;" "&amp;'Input-Allocators'!$F$18,$G33:$BB33))&lt;Check_Limit,0,1),1)</f>
        <v>0</v>
      </c>
      <c r="BN33" s="44">
        <f ca="1">IFERROR(IF(SUMIF($G$6:$BB$6,BN$6&amp;" Total",$G33:$BB33)-(SUMIF($G$6:$BB$6,BN$6&amp;" "&amp;'Input-Allocators'!$D$18,$G33:$BB33)+IFERROR(SUMIF($G$6:$BB$6,BN$6&amp;" "&amp;'Input-Allocators'!$E$18,$G33:$BB33),SUMIF($G$6:$BB$6,BN$6&amp;" "&amp;'Input-Allocators'!$B$20,$G33:$BB33))+SUMIF($G$6:$BB$6,BN$6&amp;" "&amp;'Input-Allocators'!$F$18,$G33:$BB33))&lt;Check_Limit,0,1),1)</f>
        <v>0</v>
      </c>
      <c r="BO33" s="44">
        <f ca="1">IFERROR(IF(SUMIF($G$6:$BB$6,BO$6&amp;" Total",$G33:$BB33)-(SUMIF($G$6:$BB$6,BO$6&amp;" "&amp;'Input-Allocators'!$D$18,$G33:$BB33)+IFERROR(SUMIF($G$6:$BB$6,BO$6&amp;" "&amp;'Input-Allocators'!$E$18,$G33:$BB33),SUMIF($G$6:$BB$6,BO$6&amp;" "&amp;'Input-Allocators'!$B$20,$G33:$BB33))+SUMIF($G$6:$BB$6,BO$6&amp;" "&amp;'Input-Allocators'!$F$18,$G33:$BB33))&lt;Check_Limit,0,1),1)</f>
        <v>0</v>
      </c>
    </row>
    <row r="34" spans="1:67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>Functionalization!$D34</f>
        <v>11639.32957</v>
      </c>
      <c r="E34" s="14">
        <f t="shared" ref="E34:E39" ca="1" si="6">IFERROR(IF(D34="",0,IF(D34=0,0,IF(ABS(D34-SUM(G34,K34,O34,S34,W34,AA34,AE34,AI34,AM34,AQ34,AU34,AY34))&lt;Check_Limit,0,1))),1)</f>
        <v>0</v>
      </c>
      <c r="F34" s="3" t="str">
        <f>IF($D34=0,"-",IF('Input-Accounts'!$E34&lt;&gt;0,'Input-Accounts'!$E34,'Input-Accounts'!$G34))</f>
        <v>INT_DIST_SUBTOTAL</v>
      </c>
      <c r="G34" s="14">
        <f ca="1">IF(G$5&lt;&gt;"",HLOOKUP(G$5,Functionalization!$G$6:$R$343,ROW($A34)-5,FALSE),IFERROR(INDEX(G$320:G$343,MATCH($F34,$B$320:$B$343,0))/VLOOKUP($F34,$B$320:$BB$343,MATCH(LEFT(TRIM(G$6),FIND("~",SUBSTITUTE(G$6,"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34))*HLOOKUP(LEFT(TRIM(G$6),FIND("~",SUBSTITUTE(G$6," ","~",LEN(TRIM(G$6))-LEN(SUBSTITUTE(TRIM(G$6)," ",""))))-1)&amp;" Total",$B$6:$BB$343,ROW($A34)-5,FALSE))</f>
        <v>0</v>
      </c>
      <c r="H34" s="14">
        <f ca="1">IF(H$5&lt;&gt;"",HLOOKUP(H$5,Functionalization!$G$6:$R$343,ROW($A34)-5,FALSE),IFERROR(INDEX(H$320:H$343,MATCH($F34,$B$320:$B$343,0))/VLOOKUP($F34,$B$320:$BB$343,MATCH(LEFT(TRIM(H$6),FIND("~",SUBSTITUTE(H$6,"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34))*HLOOKUP(LEFT(TRIM(H$6),FIND("~",SUBSTITUTE(H$6," ","~",LEN(TRIM(H$6))-LEN(SUBSTITUTE(TRIM(H$6)," ",""))))-1)&amp;" Total",$B$6:$BB$343,ROW($A34)-5,FALSE))</f>
        <v>0</v>
      </c>
      <c r="I34" s="14">
        <f ca="1">IF(I$5&lt;&gt;"",HLOOKUP(I$5,Functionalization!$G$6:$R$343,ROW($A34)-5,FALSE),IFERROR(INDEX(I$320:I$343,MATCH($F34,$B$320:$B$343,0))/VLOOKUP($F34,$B$320:$BB$343,MATCH(LEFT(TRIM(I$6),FIND("~",SUBSTITUTE(I$6,"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34))*HLOOKUP(LEFT(TRIM(I$6),FIND("~",SUBSTITUTE(I$6," ","~",LEN(TRIM(I$6))-LEN(SUBSTITUTE(TRIM(I$6)," ",""))))-1)&amp;" Total",$B$6:$BB$343,ROW($A34)-5,FALSE))</f>
        <v>0</v>
      </c>
      <c r="J34" s="14">
        <f ca="1">IF(J$5&lt;&gt;"",HLOOKUP(J$5,Functionalization!$G$6:$R$343,ROW($A34)-5,FALSE),IFERROR(INDEX(J$320:J$343,MATCH($F34,$B$320:$B$343,0))/VLOOKUP($F34,$B$320:$BB$343,MATCH(LEFT(TRIM(J$6),FIND("~",SUBSTITUTE(J$6,"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34))*HLOOKUP(LEFT(TRIM(J$6),FIND("~",SUBSTITUTE(J$6," ","~",LEN(TRIM(J$6))-LEN(SUBSTITUTE(TRIM(J$6)," ",""))))-1)&amp;" Total",$B$6:$BB$343,ROW($A34)-5,FALSE))</f>
        <v>0</v>
      </c>
      <c r="K34" s="14">
        <f ca="1">IF(K$5&lt;&gt;"",HLOOKUP(K$5,Functionalization!$G$6:$R$343,ROW($A34)-5,FALSE),IFERROR(INDEX(K$320:K$343,MATCH($F34,$B$320:$B$343,0))/VLOOKUP($F34,$B$320:$BB$343,MATCH(LEFT(TRIM(K$6),FIND("~",SUBSTITUTE(K$6,"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34))*HLOOKUP(LEFT(TRIM(K$6),FIND("~",SUBSTITUTE(K$6," ","~",LEN(TRIM(K$6))-LEN(SUBSTITUTE(TRIM(K$6)," ",""))))-1)&amp;" Total",$B$6:$BB$343,ROW($A34)-5,FALSE))</f>
        <v>0</v>
      </c>
      <c r="L34" s="14">
        <f ca="1">IF(L$5&lt;&gt;"",HLOOKUP(L$5,Functionalization!$G$6:$R$343,ROW($A34)-5,FALSE),IFERROR(INDEX(L$320:L$343,MATCH($F34,$B$320:$B$343,0))/VLOOKUP($F34,$B$320:$BB$343,MATCH(LEFT(TRIM(L$6),FIND("~",SUBSTITUTE(L$6,"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34))*HLOOKUP(LEFT(TRIM(L$6),FIND("~",SUBSTITUTE(L$6," ","~",LEN(TRIM(L$6))-LEN(SUBSTITUTE(TRIM(L$6)," ",""))))-1)&amp;" Total",$B$6:$BB$343,ROW($A34)-5,FALSE))</f>
        <v>0</v>
      </c>
      <c r="M34" s="14">
        <f ca="1">IF(M$5&lt;&gt;"",HLOOKUP(M$5,Functionalization!$G$6:$R$343,ROW($A34)-5,FALSE),IFERROR(INDEX(M$320:M$343,MATCH($F34,$B$320:$B$343,0))/VLOOKUP($F34,$B$320:$BB$343,MATCH(LEFT(TRIM(M$6),FIND("~",SUBSTITUTE(M$6,"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34))*HLOOKUP(LEFT(TRIM(M$6),FIND("~",SUBSTITUTE(M$6," ","~",LEN(TRIM(M$6))-LEN(SUBSTITUTE(TRIM(M$6)," ",""))))-1)&amp;" Total",$B$6:$BB$343,ROW($A34)-5,FALSE))</f>
        <v>0</v>
      </c>
      <c r="N34" s="14">
        <f ca="1">IF(N$5&lt;&gt;"",HLOOKUP(N$5,Functionalization!$G$6:$R$343,ROW($A34)-5,FALSE),IFERROR(INDEX(N$320:N$343,MATCH($F34,$B$320:$B$343,0))/VLOOKUP($F34,$B$320:$BB$343,MATCH(LEFT(TRIM(N$6),FIND("~",SUBSTITUTE(N$6,"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34))*HLOOKUP(LEFT(TRIM(N$6),FIND("~",SUBSTITUTE(N$6," ","~",LEN(TRIM(N$6))-LEN(SUBSTITUTE(TRIM(N$6)," ",""))))-1)&amp;" Total",$B$6:$BB$343,ROW($A34)-5,FALSE))</f>
        <v>0</v>
      </c>
      <c r="O34" s="14">
        <f ca="1">IF(O$5&lt;&gt;"",HLOOKUP(O$5,Functionalization!$G$6:$R$343,ROW($A34)-5,FALSE),IFERROR(INDEX(O$320:O$343,MATCH($F34,$B$320:$B$343,0))/VLOOKUP($F34,$B$320:$BB$343,MATCH(LEFT(TRIM(O$6),FIND("~",SUBSTITUTE(O$6,"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34))*HLOOKUP(LEFT(TRIM(O$6),FIND("~",SUBSTITUTE(O$6," ","~",LEN(TRIM(O$6))-LEN(SUBSTITUTE(TRIM(O$6)," ",""))))-1)&amp;" Total",$B$6:$BB$343,ROW($A34)-5,FALSE))</f>
        <v>6865.7938258401382</v>
      </c>
      <c r="P34" s="14">
        <f ca="1">IF(P$5&lt;&gt;"",HLOOKUP(P$5,Functionalization!$G$6:$R$343,ROW($A34)-5,FALSE),IFERROR(INDEX(P$320:P$343,MATCH($F34,$B$320:$B$343,0))/VLOOKUP($F34,$B$320:$BB$343,MATCH(LEFT(TRIM(P$6),FIND("~",SUBSTITUTE(P$6,"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34))*HLOOKUP(LEFT(TRIM(P$6),FIND("~",SUBSTITUTE(P$6," ","~",LEN(TRIM(P$6))-LEN(SUBSTITUTE(TRIM(P$6)," ",""))))-1)&amp;" Total",$B$6:$BB$343,ROW($A34)-5,FALSE))</f>
        <v>6865.7938258401382</v>
      </c>
      <c r="Q34" s="14">
        <f ca="1">IF(Q$5&lt;&gt;"",HLOOKUP(Q$5,Functionalization!$G$6:$R$343,ROW($A34)-5,FALSE),IFERROR(INDEX(Q$320:Q$343,MATCH($F34,$B$320:$B$343,0))/VLOOKUP($F34,$B$320:$BB$343,MATCH(LEFT(TRIM(Q$6),FIND("~",SUBSTITUTE(Q$6,"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34))*HLOOKUP(LEFT(TRIM(Q$6),FIND("~",SUBSTITUTE(Q$6," ","~",LEN(TRIM(Q$6))-LEN(SUBSTITUTE(TRIM(Q$6)," ",""))))-1)&amp;" Total",$B$6:$BB$343,ROW($A34)-5,FALSE))</f>
        <v>0</v>
      </c>
      <c r="R34" s="14">
        <f ca="1">IF(R$5&lt;&gt;"",HLOOKUP(R$5,Functionalization!$G$6:$R$343,ROW($A34)-5,FALSE),IFERROR(INDEX(R$320:R$343,MATCH($F34,$B$320:$B$343,0))/VLOOKUP($F34,$B$320:$BB$343,MATCH(LEFT(TRIM(R$6),FIND("~",SUBSTITUTE(R$6,"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34))*HLOOKUP(LEFT(TRIM(R$6),FIND("~",SUBSTITUTE(R$6," ","~",LEN(TRIM(R$6))-LEN(SUBSTITUTE(TRIM(R$6)," ",""))))-1)&amp;" Total",$B$6:$BB$343,ROW($A34)-5,FALSE))</f>
        <v>0</v>
      </c>
      <c r="S34" s="14">
        <f ca="1">IF(S$5&lt;&gt;"",HLOOKUP(S$5,Functionalization!$G$6:$R$343,ROW($A34)-5,FALSE),IFERROR(INDEX(S$320:S$343,MATCH($F34,$B$320:$B$343,0))/VLOOKUP($F34,$B$320:$BB$343,MATCH(LEFT(TRIM(S$6),FIND("~",SUBSTITUTE(S$6,"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34))*HLOOKUP(LEFT(TRIM(S$6),FIND("~",SUBSTITUTE(S$6," ","~",LEN(TRIM(S$6))-LEN(SUBSTITUTE(TRIM(S$6)," ",""))))-1)&amp;" Total",$B$6:$BB$343,ROW($A34)-5,FALSE))</f>
        <v>4773.5357441598617</v>
      </c>
      <c r="T34" s="14">
        <f ca="1">IF(T$5&lt;&gt;"",HLOOKUP(T$5,Functionalization!$G$6:$R$343,ROW($A34)-5,FALSE),IFERROR(INDEX(T$320:T$343,MATCH($F34,$B$320:$B$343,0))/VLOOKUP($F34,$B$320:$BB$343,MATCH(LEFT(TRIM(T$6),FIND("~",SUBSTITUTE(T$6,"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34))*HLOOKUP(LEFT(TRIM(T$6),FIND("~",SUBSTITUTE(T$6," ","~",LEN(TRIM(T$6))-LEN(SUBSTITUTE(TRIM(T$6)," ",""))))-1)&amp;" Total",$B$6:$BB$343,ROW($A34)-5,FALSE))</f>
        <v>0</v>
      </c>
      <c r="U34" s="14">
        <f ca="1">IF(U$5&lt;&gt;"",HLOOKUP(U$5,Functionalization!$G$6:$R$343,ROW($A34)-5,FALSE),IFERROR(INDEX(U$320:U$343,MATCH($F34,$B$320:$B$343,0))/VLOOKUP($F34,$B$320:$BB$343,MATCH(LEFT(TRIM(U$6),FIND("~",SUBSTITUTE(U$6,"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34))*HLOOKUP(LEFT(TRIM(U$6),FIND("~",SUBSTITUTE(U$6," ","~",LEN(TRIM(U$6))-LEN(SUBSTITUTE(TRIM(U$6)," ",""))))-1)&amp;" Total",$B$6:$BB$343,ROW($A34)-5,FALSE))</f>
        <v>0</v>
      </c>
      <c r="V34" s="14">
        <f ca="1">IF(V$5&lt;&gt;"",HLOOKUP(V$5,Functionalization!$G$6:$R$343,ROW($A34)-5,FALSE),IFERROR(INDEX(V$320:V$343,MATCH($F34,$B$320:$B$343,0))/VLOOKUP($F34,$B$320:$BB$343,MATCH(LEFT(TRIM(V$6),FIND("~",SUBSTITUTE(V$6,"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34))*HLOOKUP(LEFT(TRIM(V$6),FIND("~",SUBSTITUTE(V$6," ","~",LEN(TRIM(V$6))-LEN(SUBSTITUTE(TRIM(V$6)," ",""))))-1)&amp;" Total",$B$6:$BB$343,ROW($A34)-5,FALSE))</f>
        <v>4773.5357441598617</v>
      </c>
      <c r="W34" s="14">
        <f ca="1">IF(W$5&lt;&gt;"",HLOOKUP(W$5,Functionalization!$G$6:$R$343,ROW($A34)-5,FALSE),IFERROR(INDEX(W$320:W$343,MATCH($F34,$B$320:$B$343,0))/VLOOKUP($F34,$B$320:$BB$343,MATCH(LEFT(TRIM(W$6),FIND("~",SUBSTITUTE(W$6,"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34))*HLOOKUP(LEFT(TRIM(W$6),FIND("~",SUBSTITUTE(W$6," ","~",LEN(TRIM(W$6))-LEN(SUBSTITUTE(TRIM(W$6)," ",""))))-1)&amp;" Total",$B$6:$BB$343,ROW($A34)-5,FALSE))</f>
        <v>0</v>
      </c>
      <c r="X34" s="14">
        <f ca="1">IF(X$5&lt;&gt;"",HLOOKUP(X$5,Functionalization!$G$6:$R$343,ROW($A34)-5,FALSE),IFERROR(INDEX(X$320:X$343,MATCH($F34,$B$320:$B$343,0))/VLOOKUP($F34,$B$320:$BB$343,MATCH(LEFT(TRIM(X$6),FIND("~",SUBSTITUTE(X$6,"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34))*HLOOKUP(LEFT(TRIM(X$6),FIND("~",SUBSTITUTE(X$6," ","~",LEN(TRIM(X$6))-LEN(SUBSTITUTE(TRIM(X$6)," ",""))))-1)&amp;" Total",$B$6:$BB$343,ROW($A34)-5,FALSE))</f>
        <v>0</v>
      </c>
      <c r="Y34" s="14">
        <f ca="1">IF(Y$5&lt;&gt;"",HLOOKUP(Y$5,Functionalization!$G$6:$R$343,ROW($A34)-5,FALSE),IFERROR(INDEX(Y$320:Y$343,MATCH($F34,$B$320:$B$343,0))/VLOOKUP($F34,$B$320:$BB$343,MATCH(LEFT(TRIM(Y$6),FIND("~",SUBSTITUTE(Y$6,"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34))*HLOOKUP(LEFT(TRIM(Y$6),FIND("~",SUBSTITUTE(Y$6," ","~",LEN(TRIM(Y$6))-LEN(SUBSTITUTE(TRIM(Y$6)," ",""))))-1)&amp;" Total",$B$6:$BB$343,ROW($A34)-5,FALSE))</f>
        <v>0</v>
      </c>
      <c r="Z34" s="14">
        <f ca="1">IF(Z$5&lt;&gt;"",HLOOKUP(Z$5,Functionalization!$G$6:$R$343,ROW($A34)-5,FALSE),IFERROR(INDEX(Z$320:Z$343,MATCH($F34,$B$320:$B$343,0))/VLOOKUP($F34,$B$320:$BB$343,MATCH(LEFT(TRIM(Z$6),FIND("~",SUBSTITUTE(Z$6,"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34))*HLOOKUP(LEFT(TRIM(Z$6),FIND("~",SUBSTITUTE(Z$6," ","~",LEN(TRIM(Z$6))-LEN(SUBSTITUTE(TRIM(Z$6)," ",""))))-1)&amp;" Total",$B$6:$BB$343,ROW($A34)-5,FALSE))</f>
        <v>0</v>
      </c>
      <c r="AA34" s="14">
        <f ca="1">IF(AA$5&lt;&gt;"",HLOOKUP(AA$5,Functionalization!$G$6:$R$343,ROW($A34)-5,FALSE),IFERROR(INDEX(AA$320:AA$343,MATCH($F34,$B$320:$B$343,0))/VLOOKUP($F34,$B$320:$BB$343,MATCH(LEFT(TRIM(AA$6),FIND("~",SUBSTITUTE(AA$6,"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34))*HLOOKUP(LEFT(TRIM(AA$6),FIND("~",SUBSTITUTE(AA$6," ","~",LEN(TRIM(AA$6))-LEN(SUBSTITUTE(TRIM(AA$6)," ",""))))-1)&amp;" Total",$B$6:$BB$343,ROW($A34)-5,FALSE))</f>
        <v>0</v>
      </c>
      <c r="AB34" s="14">
        <f ca="1">IF(AB$5&lt;&gt;"",HLOOKUP(AB$5,Functionalization!$G$6:$R$343,ROW($A34)-5,FALSE),IFERROR(INDEX(AB$320:AB$343,MATCH($F34,$B$320:$B$343,0))/VLOOKUP($F34,$B$320:$BB$343,MATCH(LEFT(TRIM(AB$6),FIND("~",SUBSTITUTE(AB$6,"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34))*HLOOKUP(LEFT(TRIM(AB$6),FIND("~",SUBSTITUTE(AB$6," ","~",LEN(TRIM(AB$6))-LEN(SUBSTITUTE(TRIM(AB$6)," ",""))))-1)&amp;" Total",$B$6:$BB$343,ROW($A34)-5,FALSE))</f>
        <v>0</v>
      </c>
      <c r="AC34" s="14">
        <f ca="1">IF(AC$5&lt;&gt;"",HLOOKUP(AC$5,Functionalization!$G$6:$R$343,ROW($A34)-5,FALSE),IFERROR(INDEX(AC$320:AC$343,MATCH($F34,$B$320:$B$343,0))/VLOOKUP($F34,$B$320:$BB$343,MATCH(LEFT(TRIM(AC$6),FIND("~",SUBSTITUTE(AC$6,"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34))*HLOOKUP(LEFT(TRIM(AC$6),FIND("~",SUBSTITUTE(AC$6," ","~",LEN(TRIM(AC$6))-LEN(SUBSTITUTE(TRIM(AC$6)," ",""))))-1)&amp;" Total",$B$6:$BB$343,ROW($A34)-5,FALSE))</f>
        <v>0</v>
      </c>
      <c r="AD34" s="14">
        <f ca="1">IF(AD$5&lt;&gt;"",HLOOKUP(AD$5,Functionalization!$G$6:$R$343,ROW($A34)-5,FALSE),IFERROR(INDEX(AD$320:AD$343,MATCH($F34,$B$320:$B$343,0))/VLOOKUP($F34,$B$320:$BB$343,MATCH(LEFT(TRIM(AD$6),FIND("~",SUBSTITUTE(AD$6,"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34))*HLOOKUP(LEFT(TRIM(AD$6),FIND("~",SUBSTITUTE(AD$6," ","~",LEN(TRIM(AD$6))-LEN(SUBSTITUTE(TRIM(AD$6)," ",""))))-1)&amp;" Total",$B$6:$BB$343,ROW($A34)-5,FALSE))</f>
        <v>0</v>
      </c>
      <c r="AE34" s="14">
        <f ca="1">IF(AE$5&lt;&gt;"",HLOOKUP(AE$5,Functionalization!$G$6:$R$343,ROW($A34)-5,FALSE),IFERROR(INDEX(AE$320:AE$343,MATCH($F34,$B$320:$B$343,0))/VLOOKUP($F34,$B$320:$BB$343,MATCH(LEFT(TRIM(AE$6),FIND("~",SUBSTITUTE(AE$6,"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34))*HLOOKUP(LEFT(TRIM(AE$6),FIND("~",SUBSTITUTE(AE$6," ","~",LEN(TRIM(AE$6))-LEN(SUBSTITUTE(TRIM(AE$6)," ",""))))-1)&amp;" Total",$B$6:$BB$343,ROW($A34)-5,FALSE))</f>
        <v>0</v>
      </c>
      <c r="AF34" s="14">
        <f ca="1">IF(AF$5&lt;&gt;"",HLOOKUP(AF$5,Functionalization!$G$6:$R$343,ROW($A34)-5,FALSE),IFERROR(INDEX(AF$320:AF$343,MATCH($F34,$B$320:$B$343,0))/VLOOKUP($F34,$B$320:$BB$343,MATCH(LEFT(TRIM(AF$6),FIND("~",SUBSTITUTE(AF$6,"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34))*HLOOKUP(LEFT(TRIM(AF$6),FIND("~",SUBSTITUTE(AF$6," ","~",LEN(TRIM(AF$6))-LEN(SUBSTITUTE(TRIM(AF$6)," ",""))))-1)&amp;" Total",$B$6:$BB$343,ROW($A34)-5,FALSE))</f>
        <v>0</v>
      </c>
      <c r="AG34" s="14">
        <f ca="1">IF(AG$5&lt;&gt;"",HLOOKUP(AG$5,Functionalization!$G$6:$R$343,ROW($A34)-5,FALSE),IFERROR(INDEX(AG$320:AG$343,MATCH($F34,$B$320:$B$343,0))/VLOOKUP($F34,$B$320:$BB$343,MATCH(LEFT(TRIM(AG$6),FIND("~",SUBSTITUTE(AG$6,"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34))*HLOOKUP(LEFT(TRIM(AG$6),FIND("~",SUBSTITUTE(AG$6," ","~",LEN(TRIM(AG$6))-LEN(SUBSTITUTE(TRIM(AG$6)," ",""))))-1)&amp;" Total",$B$6:$BB$343,ROW($A34)-5,FALSE))</f>
        <v>0</v>
      </c>
      <c r="AH34" s="14">
        <f ca="1">IF(AH$5&lt;&gt;"",HLOOKUP(AH$5,Functionalization!$G$6:$R$343,ROW($A34)-5,FALSE),IFERROR(INDEX(AH$320:AH$343,MATCH($F34,$B$320:$B$343,0))/VLOOKUP($F34,$B$320:$BB$343,MATCH(LEFT(TRIM(AH$6),FIND("~",SUBSTITUTE(AH$6,"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34))*HLOOKUP(LEFT(TRIM(AH$6),FIND("~",SUBSTITUTE(AH$6," ","~",LEN(TRIM(AH$6))-LEN(SUBSTITUTE(TRIM(AH$6)," ",""))))-1)&amp;" Total",$B$6:$BB$343,ROW($A34)-5,FALSE))</f>
        <v>0</v>
      </c>
      <c r="AI34" s="14">
        <f ca="1">IF(AI$5&lt;&gt;"",HLOOKUP(AI$5,Functionalization!$G$6:$R$343,ROW($A34)-5,FALSE),IFERROR(INDEX(AI$320:AI$343,MATCH($F34,$B$320:$B$343,0))/VLOOKUP($F34,$B$320:$BB$343,MATCH(LEFT(TRIM(AI$6),FIND("~",SUBSTITUTE(AI$6,"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34))*HLOOKUP(LEFT(TRIM(AI$6),FIND("~",SUBSTITUTE(AI$6," ","~",LEN(TRIM(AI$6))-LEN(SUBSTITUTE(TRIM(AI$6)," ",""))))-1)&amp;" Total",$B$6:$BB$343,ROW($A34)-5,FALSE))</f>
        <v>0</v>
      </c>
      <c r="AJ34" s="14">
        <f ca="1">IF(AJ$5&lt;&gt;"",HLOOKUP(AJ$5,Functionalization!$G$6:$R$343,ROW($A34)-5,FALSE),IFERROR(INDEX(AJ$320:AJ$343,MATCH($F34,$B$320:$B$343,0))/VLOOKUP($F34,$B$320:$BB$343,MATCH(LEFT(TRIM(AJ$6),FIND("~",SUBSTITUTE(AJ$6,"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34))*HLOOKUP(LEFT(TRIM(AJ$6),FIND("~",SUBSTITUTE(AJ$6," ","~",LEN(TRIM(AJ$6))-LEN(SUBSTITUTE(TRIM(AJ$6)," ",""))))-1)&amp;" Total",$B$6:$BB$343,ROW($A34)-5,FALSE))</f>
        <v>0</v>
      </c>
      <c r="AK34" s="14">
        <f ca="1">IF(AK$5&lt;&gt;"",HLOOKUP(AK$5,Functionalization!$G$6:$R$343,ROW($A34)-5,FALSE),IFERROR(INDEX(AK$320:AK$343,MATCH($F34,$B$320:$B$343,0))/VLOOKUP($F34,$B$320:$BB$343,MATCH(LEFT(TRIM(AK$6),FIND("~",SUBSTITUTE(AK$6,"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34))*HLOOKUP(LEFT(TRIM(AK$6),FIND("~",SUBSTITUTE(AK$6," ","~",LEN(TRIM(AK$6))-LEN(SUBSTITUTE(TRIM(AK$6)," ",""))))-1)&amp;" Total",$B$6:$BB$343,ROW($A34)-5,FALSE))</f>
        <v>0</v>
      </c>
      <c r="AL34" s="14">
        <f ca="1">IF(AL$5&lt;&gt;"",HLOOKUP(AL$5,Functionalization!$G$6:$R$343,ROW($A34)-5,FALSE),IFERROR(INDEX(AL$320:AL$343,MATCH($F34,$B$320:$B$343,0))/VLOOKUP($F34,$B$320:$BB$343,MATCH(LEFT(TRIM(AL$6),FIND("~",SUBSTITUTE(AL$6,"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34))*HLOOKUP(LEFT(TRIM(AL$6),FIND("~",SUBSTITUTE(AL$6," ","~",LEN(TRIM(AL$6))-LEN(SUBSTITUTE(TRIM(AL$6)," ",""))))-1)&amp;" Total",$B$6:$BB$343,ROW($A34)-5,FALSE))</f>
        <v>0</v>
      </c>
      <c r="AM34" s="14">
        <f ca="1">IF(AM$5&lt;&gt;"",HLOOKUP(AM$5,Functionalization!$G$6:$R$343,ROW($A34)-5,FALSE),IFERROR(INDEX(AM$320:AM$343,MATCH($F34,$B$320:$B$343,0))/VLOOKUP($F34,$B$320:$BB$343,MATCH(LEFT(TRIM(AM$6),FIND("~",SUBSTITUTE(AM$6,"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34))*HLOOKUP(LEFT(TRIM(AM$6),FIND("~",SUBSTITUTE(AM$6," ","~",LEN(TRIM(AM$6))-LEN(SUBSTITUTE(TRIM(AM$6)," ",""))))-1)&amp;" Total",$B$6:$BB$343,ROW($A34)-5,FALSE))</f>
        <v>0</v>
      </c>
      <c r="AN34" s="14">
        <f ca="1">IF(AN$5&lt;&gt;"",HLOOKUP(AN$5,Functionalization!$G$6:$R$343,ROW($A34)-5,FALSE),IFERROR(INDEX(AN$320:AN$343,MATCH($F34,$B$320:$B$343,0))/VLOOKUP($F34,$B$320:$BB$343,MATCH(LEFT(TRIM(AN$6),FIND("~",SUBSTITUTE(AN$6,"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34))*HLOOKUP(LEFT(TRIM(AN$6),FIND("~",SUBSTITUTE(AN$6," ","~",LEN(TRIM(AN$6))-LEN(SUBSTITUTE(TRIM(AN$6)," ",""))))-1)&amp;" Total",$B$6:$BB$343,ROW($A34)-5,FALSE))</f>
        <v>0</v>
      </c>
      <c r="AO34" s="14">
        <f ca="1">IF(AO$5&lt;&gt;"",HLOOKUP(AO$5,Functionalization!$G$6:$R$343,ROW($A34)-5,FALSE),IFERROR(INDEX(AO$320:AO$343,MATCH($F34,$B$320:$B$343,0))/VLOOKUP($F34,$B$320:$BB$343,MATCH(LEFT(TRIM(AO$6),FIND("~",SUBSTITUTE(AO$6,"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34))*HLOOKUP(LEFT(TRIM(AO$6),FIND("~",SUBSTITUTE(AO$6," ","~",LEN(TRIM(AO$6))-LEN(SUBSTITUTE(TRIM(AO$6)," ",""))))-1)&amp;" Total",$B$6:$BB$343,ROW($A34)-5,FALSE))</f>
        <v>0</v>
      </c>
      <c r="AP34" s="14">
        <f ca="1">IF(AP$5&lt;&gt;"",HLOOKUP(AP$5,Functionalization!$G$6:$R$343,ROW($A34)-5,FALSE),IFERROR(INDEX(AP$320:AP$343,MATCH($F34,$B$320:$B$343,0))/VLOOKUP($F34,$B$320:$BB$343,MATCH(LEFT(TRIM(AP$6),FIND("~",SUBSTITUTE(AP$6,"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34))*HLOOKUP(LEFT(TRIM(AP$6),FIND("~",SUBSTITUTE(AP$6," ","~",LEN(TRIM(AP$6))-LEN(SUBSTITUTE(TRIM(AP$6)," ",""))))-1)&amp;" Total",$B$6:$BB$343,ROW($A34)-5,FALSE))</f>
        <v>0</v>
      </c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D34" s="44">
        <f ca="1">IFERROR(IF(SUMIF($G$6:$BB$6,BD$6&amp;" Total",$G34:$BB34)-(SUMIF($G$6:$BB$6,BD$6&amp;" "&amp;'Input-Allocators'!$D$18,$G34:$BB34)+IFERROR(SUMIF($G$6:$BB$6,BD$6&amp;" "&amp;'Input-Allocators'!$E$18,$G34:$BB34),SUMIF($G$6:$BB$6,BD$6&amp;" "&amp;'Input-Allocators'!$B$20,$G34:$BB34))+SUMIF($G$6:$BB$6,BD$6&amp;" "&amp;'Input-Allocators'!$F$18,$G34:$BB34))&lt;Check_Limit,0,1),1)</f>
        <v>0</v>
      </c>
      <c r="BE34" s="44">
        <f ca="1">IFERROR(IF(SUMIF($G$6:$BB$6,BE$6&amp;" Total",$G34:$BB34)-(SUMIF($G$6:$BB$6,BE$6&amp;" "&amp;'Input-Allocators'!$D$18,$G34:$BB34)+IFERROR(SUMIF($G$6:$BB$6,BE$6&amp;" "&amp;'Input-Allocators'!$E$18,$G34:$BB34),SUMIF($G$6:$BB$6,BE$6&amp;" "&amp;'Input-Allocators'!$B$20,$G34:$BB34))+SUMIF($G$6:$BB$6,BE$6&amp;" "&amp;'Input-Allocators'!$F$18,$G34:$BB34))&lt;Check_Limit,0,1),1)</f>
        <v>0</v>
      </c>
      <c r="BF34" s="44">
        <f ca="1">IFERROR(IF(SUMIF($G$6:$BB$6,BF$6&amp;" Total",$G34:$BB34)-(SUMIF($G$6:$BB$6,BF$6&amp;" "&amp;'Input-Allocators'!$D$18,$G34:$BB34)+IFERROR(SUMIF($G$6:$BB$6,BF$6&amp;" "&amp;'Input-Allocators'!$E$18,$G34:$BB34),SUMIF($G$6:$BB$6,BF$6&amp;" "&amp;'Input-Allocators'!$B$20,$G34:$BB34))+SUMIF($G$6:$BB$6,BF$6&amp;" "&amp;'Input-Allocators'!$F$18,$G34:$BB34))&lt;Check_Limit,0,1),1)</f>
        <v>0</v>
      </c>
      <c r="BG34" s="44">
        <f ca="1">IFERROR(IF(SUMIF($G$6:$BB$6,BG$6&amp;" Total",$G34:$BB34)-(SUMIF($G$6:$BB$6,BG$6&amp;" "&amp;'Input-Allocators'!$D$18,$G34:$BB34)+IFERROR(SUMIF($G$6:$BB$6,BG$6&amp;" "&amp;'Input-Allocators'!$E$18,$G34:$BB34),SUMIF($G$6:$BB$6,BG$6&amp;" "&amp;'Input-Allocators'!$B$20,$G34:$BB34))+SUMIF($G$6:$BB$6,BG$6&amp;" "&amp;'Input-Allocators'!$F$18,$G34:$BB34))&lt;Check_Limit,0,1),1)</f>
        <v>0</v>
      </c>
      <c r="BH34" s="44">
        <f ca="1">IFERROR(IF(SUMIF($G$6:$BB$6,BH$6&amp;" Total",$G34:$BB34)-(SUMIF($G$6:$BB$6,BH$6&amp;" "&amp;'Input-Allocators'!$D$18,$G34:$BB34)+IFERROR(SUMIF($G$6:$BB$6,BH$6&amp;" "&amp;'Input-Allocators'!$E$18,$G34:$BB34),SUMIF($G$6:$BB$6,BH$6&amp;" "&amp;'Input-Allocators'!$B$20,$G34:$BB34))+SUMIF($G$6:$BB$6,BH$6&amp;" "&amp;'Input-Allocators'!$F$18,$G34:$BB34))&lt;Check_Limit,0,1),1)</f>
        <v>0</v>
      </c>
      <c r="BI34" s="44">
        <f ca="1">IFERROR(IF(SUMIF($G$6:$BB$6,BI$6&amp;" Total",$G34:$BB34)-(SUMIF($G$6:$BB$6,BI$6&amp;" "&amp;'Input-Allocators'!$D$18,$G34:$BB34)+IFERROR(SUMIF($G$6:$BB$6,BI$6&amp;" "&amp;'Input-Allocators'!$E$18,$G34:$BB34),SUMIF($G$6:$BB$6,BI$6&amp;" "&amp;'Input-Allocators'!$B$20,$G34:$BB34))+SUMIF($G$6:$BB$6,BI$6&amp;" "&amp;'Input-Allocators'!$F$18,$G34:$BB34))&lt;Check_Limit,0,1),1)</f>
        <v>0</v>
      </c>
      <c r="BJ34" s="44">
        <f ca="1">IFERROR(IF(SUMIF($G$6:$BB$6,BJ$6&amp;" Total",$G34:$BB34)-(SUMIF($G$6:$BB$6,BJ$6&amp;" "&amp;'Input-Allocators'!$D$18,$G34:$BB34)+IFERROR(SUMIF($G$6:$BB$6,BJ$6&amp;" "&amp;'Input-Allocators'!$E$18,$G34:$BB34),SUMIF($G$6:$BB$6,BJ$6&amp;" "&amp;'Input-Allocators'!$B$20,$G34:$BB34))+SUMIF($G$6:$BB$6,BJ$6&amp;" "&amp;'Input-Allocators'!$F$18,$G34:$BB34))&lt;Check_Limit,0,1),1)</f>
        <v>0</v>
      </c>
      <c r="BK34" s="44">
        <f ca="1">IFERROR(IF(SUMIF($G$6:$BB$6,BK$6&amp;" Total",$G34:$BB34)-(SUMIF($G$6:$BB$6,BK$6&amp;" "&amp;'Input-Allocators'!$D$18,$G34:$BB34)+IFERROR(SUMIF($G$6:$BB$6,BK$6&amp;" "&amp;'Input-Allocators'!$E$18,$G34:$BB34),SUMIF($G$6:$BB$6,BK$6&amp;" "&amp;'Input-Allocators'!$B$20,$G34:$BB34))+SUMIF($G$6:$BB$6,BK$6&amp;" "&amp;'Input-Allocators'!$F$18,$G34:$BB34))&lt;Check_Limit,0,1),1)</f>
        <v>0</v>
      </c>
      <c r="BL34" s="44">
        <f ca="1">IFERROR(IF(SUMIF($G$6:$BB$6,BL$6&amp;" Total",$G34:$BB34)-(SUMIF($G$6:$BB$6,BL$6&amp;" "&amp;'Input-Allocators'!$D$18,$G34:$BB34)+IFERROR(SUMIF($G$6:$BB$6,BL$6&amp;" "&amp;'Input-Allocators'!$E$18,$G34:$BB34),SUMIF($G$6:$BB$6,BL$6&amp;" "&amp;'Input-Allocators'!$B$20,$G34:$BB34))+SUMIF($G$6:$BB$6,BL$6&amp;" "&amp;'Input-Allocators'!$F$18,$G34:$BB34))&lt;Check_Limit,0,1),1)</f>
        <v>0</v>
      </c>
      <c r="BM34" s="44">
        <f ca="1">IFERROR(IF(SUMIF($G$6:$BB$6,BM$6&amp;" Total",$G34:$BB34)-(SUMIF($G$6:$BB$6,BM$6&amp;" "&amp;'Input-Allocators'!$D$18,$G34:$BB34)+IFERROR(SUMIF($G$6:$BB$6,BM$6&amp;" "&amp;'Input-Allocators'!$E$18,$G34:$BB34),SUMIF($G$6:$BB$6,BM$6&amp;" "&amp;'Input-Allocators'!$B$20,$G34:$BB34))+SUMIF($G$6:$BB$6,BM$6&amp;" "&amp;'Input-Allocators'!$F$18,$G34:$BB34))&lt;Check_Limit,0,1),1)</f>
        <v>0</v>
      </c>
      <c r="BN34" s="44">
        <f ca="1">IFERROR(IF(SUMIF($G$6:$BB$6,BN$6&amp;" Total",$G34:$BB34)-(SUMIF($G$6:$BB$6,BN$6&amp;" "&amp;'Input-Allocators'!$D$18,$G34:$BB34)+IFERROR(SUMIF($G$6:$BB$6,BN$6&amp;" "&amp;'Input-Allocators'!$E$18,$G34:$BB34),SUMIF($G$6:$BB$6,BN$6&amp;" "&amp;'Input-Allocators'!$B$20,$G34:$BB34))+SUMIF($G$6:$BB$6,BN$6&amp;" "&amp;'Input-Allocators'!$F$18,$G34:$BB34))&lt;Check_Limit,0,1),1)</f>
        <v>0</v>
      </c>
      <c r="BO34" s="44">
        <f ca="1">IFERROR(IF(SUMIF($G$6:$BB$6,BO$6&amp;" Total",$G34:$BB34)-(SUMIF($G$6:$BB$6,BO$6&amp;" "&amp;'Input-Allocators'!$D$18,$G34:$BB34)+IFERROR(SUMIF($G$6:$BB$6,BO$6&amp;" "&amp;'Input-Allocators'!$E$18,$G34:$BB34),SUMIF($G$6:$BB$6,BO$6&amp;" "&amp;'Input-Allocators'!$B$20,$G34:$BB34))+SUMIF($G$6:$BB$6,BO$6&amp;" "&amp;'Input-Allocators'!$F$18,$G34:$BB34))&lt;Check_Limit,0,1),1)</f>
        <v>0</v>
      </c>
    </row>
    <row r="35" spans="1:67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>Functionalization!$D35</f>
        <v>342572.78591999999</v>
      </c>
      <c r="E35" s="14">
        <f t="shared" ca="1" si="6"/>
        <v>0</v>
      </c>
      <c r="F35" s="3" t="str">
        <f>IF($D35=0,"-",IF('Input-Accounts'!$E35&lt;&gt;0,'Input-Accounts'!$E35,'Input-Accounts'!$G35))</f>
        <v>DEMAND</v>
      </c>
      <c r="G35" s="14">
        <f ca="1">IF(G$5&lt;&gt;"",HLOOKUP(G$5,Functionalization!$G$6:$R$343,ROW($A35)-5,FALSE),IFERROR(INDEX(G$320:G$343,MATCH($F35,$B$320:$B$343,0))/VLOOKUP($F35,$B$320:$BB$343,MATCH(LEFT(TRIM(G$6),FIND("~",SUBSTITUTE(G$6,"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35))*HLOOKUP(LEFT(TRIM(G$6),FIND("~",SUBSTITUTE(G$6," ","~",LEN(TRIM(G$6))-LEN(SUBSTITUTE(TRIM(G$6)," ",""))))-1)&amp;" Total",$B$6:$BB$343,ROW($A35)-5,FALSE))</f>
        <v>0</v>
      </c>
      <c r="H35" s="14">
        <f ca="1">IF(H$5&lt;&gt;"",HLOOKUP(H$5,Functionalization!$G$6:$R$343,ROW($A35)-5,FALSE),IFERROR(INDEX(H$320:H$343,MATCH($F35,$B$320:$B$343,0))/VLOOKUP($F35,$B$320:$BB$343,MATCH(LEFT(TRIM(H$6),FIND("~",SUBSTITUTE(H$6,"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35))*HLOOKUP(LEFT(TRIM(H$6),FIND("~",SUBSTITUTE(H$6," ","~",LEN(TRIM(H$6))-LEN(SUBSTITUTE(TRIM(H$6)," ",""))))-1)&amp;" Total",$B$6:$BB$343,ROW($A35)-5,FALSE))</f>
        <v>0</v>
      </c>
      <c r="I35" s="14">
        <f ca="1">IF(I$5&lt;&gt;"",HLOOKUP(I$5,Functionalization!$G$6:$R$343,ROW($A35)-5,FALSE),IFERROR(INDEX(I$320:I$343,MATCH($F35,$B$320:$B$343,0))/VLOOKUP($F35,$B$320:$BB$343,MATCH(LEFT(TRIM(I$6),FIND("~",SUBSTITUTE(I$6,"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35))*HLOOKUP(LEFT(TRIM(I$6),FIND("~",SUBSTITUTE(I$6," ","~",LEN(TRIM(I$6))-LEN(SUBSTITUTE(TRIM(I$6)," ",""))))-1)&amp;" Total",$B$6:$BB$343,ROW($A35)-5,FALSE))</f>
        <v>0</v>
      </c>
      <c r="J35" s="14">
        <f ca="1">IF(J$5&lt;&gt;"",HLOOKUP(J$5,Functionalization!$G$6:$R$343,ROW($A35)-5,FALSE),IFERROR(INDEX(J$320:J$343,MATCH($F35,$B$320:$B$343,0))/VLOOKUP($F35,$B$320:$BB$343,MATCH(LEFT(TRIM(J$6),FIND("~",SUBSTITUTE(J$6,"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35))*HLOOKUP(LEFT(TRIM(J$6),FIND("~",SUBSTITUTE(J$6," ","~",LEN(TRIM(J$6))-LEN(SUBSTITUTE(TRIM(J$6)," ",""))))-1)&amp;" Total",$B$6:$BB$343,ROW($A35)-5,FALSE))</f>
        <v>0</v>
      </c>
      <c r="K35" s="14">
        <f ca="1">IF(K$5&lt;&gt;"",HLOOKUP(K$5,Functionalization!$G$6:$R$343,ROW($A35)-5,FALSE),IFERROR(INDEX(K$320:K$343,MATCH($F35,$B$320:$B$343,0))/VLOOKUP($F35,$B$320:$BB$343,MATCH(LEFT(TRIM(K$6),FIND("~",SUBSTITUTE(K$6,"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35))*HLOOKUP(LEFT(TRIM(K$6),FIND("~",SUBSTITUTE(K$6," ","~",LEN(TRIM(K$6))-LEN(SUBSTITUTE(TRIM(K$6)," ",""))))-1)&amp;" Total",$B$6:$BB$343,ROW($A35)-5,FALSE))</f>
        <v>0</v>
      </c>
      <c r="L35" s="14">
        <f ca="1">IF(L$5&lt;&gt;"",HLOOKUP(L$5,Functionalization!$G$6:$R$343,ROW($A35)-5,FALSE),IFERROR(INDEX(L$320:L$343,MATCH($F35,$B$320:$B$343,0))/VLOOKUP($F35,$B$320:$BB$343,MATCH(LEFT(TRIM(L$6),FIND("~",SUBSTITUTE(L$6,"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35))*HLOOKUP(LEFT(TRIM(L$6),FIND("~",SUBSTITUTE(L$6," ","~",LEN(TRIM(L$6))-LEN(SUBSTITUTE(TRIM(L$6)," ",""))))-1)&amp;" Total",$B$6:$BB$343,ROW($A35)-5,FALSE))</f>
        <v>0</v>
      </c>
      <c r="M35" s="14">
        <f ca="1">IF(M$5&lt;&gt;"",HLOOKUP(M$5,Functionalization!$G$6:$R$343,ROW($A35)-5,FALSE),IFERROR(INDEX(M$320:M$343,MATCH($F35,$B$320:$B$343,0))/VLOOKUP($F35,$B$320:$BB$343,MATCH(LEFT(TRIM(M$6),FIND("~",SUBSTITUTE(M$6,"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35))*HLOOKUP(LEFT(TRIM(M$6),FIND("~",SUBSTITUTE(M$6," ","~",LEN(TRIM(M$6))-LEN(SUBSTITUTE(TRIM(M$6)," ",""))))-1)&amp;" Total",$B$6:$BB$343,ROW($A35)-5,FALSE))</f>
        <v>0</v>
      </c>
      <c r="N35" s="14">
        <f ca="1">IF(N$5&lt;&gt;"",HLOOKUP(N$5,Functionalization!$G$6:$R$343,ROW($A35)-5,FALSE),IFERROR(INDEX(N$320:N$343,MATCH($F35,$B$320:$B$343,0))/VLOOKUP($F35,$B$320:$BB$343,MATCH(LEFT(TRIM(N$6),FIND("~",SUBSTITUTE(N$6,"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35))*HLOOKUP(LEFT(TRIM(N$6),FIND("~",SUBSTITUTE(N$6," ","~",LEN(TRIM(N$6))-LEN(SUBSTITUTE(TRIM(N$6)," ",""))))-1)&amp;" Total",$B$6:$BB$343,ROW($A35)-5,FALSE))</f>
        <v>0</v>
      </c>
      <c r="O35" s="14">
        <f ca="1">IF(O$5&lt;&gt;"",HLOOKUP(O$5,Functionalization!$G$6:$R$343,ROW($A35)-5,FALSE),IFERROR(INDEX(O$320:O$343,MATCH($F35,$B$320:$B$343,0))/VLOOKUP($F35,$B$320:$BB$343,MATCH(LEFT(TRIM(O$6),FIND("~",SUBSTITUTE(O$6,"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35))*HLOOKUP(LEFT(TRIM(O$6),FIND("~",SUBSTITUTE(O$6," ","~",LEN(TRIM(O$6))-LEN(SUBSTITUTE(TRIM(O$6)," ",""))))-1)&amp;" Total",$B$6:$BB$343,ROW($A35)-5,FALSE))</f>
        <v>342572.78591999999</v>
      </c>
      <c r="P35" s="14">
        <f ca="1">IF(P$5&lt;&gt;"",HLOOKUP(P$5,Functionalization!$G$6:$R$343,ROW($A35)-5,FALSE),IFERROR(INDEX(P$320:P$343,MATCH($F35,$B$320:$B$343,0))/VLOOKUP($F35,$B$320:$BB$343,MATCH(LEFT(TRIM(P$6),FIND("~",SUBSTITUTE(P$6,"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35))*HLOOKUP(LEFT(TRIM(P$6),FIND("~",SUBSTITUTE(P$6," ","~",LEN(TRIM(P$6))-LEN(SUBSTITUTE(TRIM(P$6)," ",""))))-1)&amp;" Total",$B$6:$BB$343,ROW($A35)-5,FALSE))</f>
        <v>342572.78591999999</v>
      </c>
      <c r="Q35" s="14">
        <f ca="1">IF(Q$5&lt;&gt;"",HLOOKUP(Q$5,Functionalization!$G$6:$R$343,ROW($A35)-5,FALSE),IFERROR(INDEX(Q$320:Q$343,MATCH($F35,$B$320:$B$343,0))/VLOOKUP($F35,$B$320:$BB$343,MATCH(LEFT(TRIM(Q$6),FIND("~",SUBSTITUTE(Q$6,"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35))*HLOOKUP(LEFT(TRIM(Q$6),FIND("~",SUBSTITUTE(Q$6," ","~",LEN(TRIM(Q$6))-LEN(SUBSTITUTE(TRIM(Q$6)," ",""))))-1)&amp;" Total",$B$6:$BB$343,ROW($A35)-5,FALSE))</f>
        <v>0</v>
      </c>
      <c r="R35" s="14">
        <f ca="1">IF(R$5&lt;&gt;"",HLOOKUP(R$5,Functionalization!$G$6:$R$343,ROW($A35)-5,FALSE),IFERROR(INDEX(R$320:R$343,MATCH($F35,$B$320:$B$343,0))/VLOOKUP($F35,$B$320:$BB$343,MATCH(LEFT(TRIM(R$6),FIND("~",SUBSTITUTE(R$6,"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35))*HLOOKUP(LEFT(TRIM(R$6),FIND("~",SUBSTITUTE(R$6," ","~",LEN(TRIM(R$6))-LEN(SUBSTITUTE(TRIM(R$6)," ",""))))-1)&amp;" Total",$B$6:$BB$343,ROW($A35)-5,FALSE))</f>
        <v>0</v>
      </c>
      <c r="S35" s="14">
        <f ca="1">IF(S$5&lt;&gt;"",HLOOKUP(S$5,Functionalization!$G$6:$R$343,ROW($A35)-5,FALSE),IFERROR(INDEX(S$320:S$343,MATCH($F35,$B$320:$B$343,0))/VLOOKUP($F35,$B$320:$BB$343,MATCH(LEFT(TRIM(S$6),FIND("~",SUBSTITUTE(S$6,"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35))*HLOOKUP(LEFT(TRIM(S$6),FIND("~",SUBSTITUTE(S$6," ","~",LEN(TRIM(S$6))-LEN(SUBSTITUTE(TRIM(S$6)," ",""))))-1)&amp;" Total",$B$6:$BB$343,ROW($A35)-5,FALSE))</f>
        <v>0</v>
      </c>
      <c r="T35" s="14">
        <f ca="1">IF(T$5&lt;&gt;"",HLOOKUP(T$5,Functionalization!$G$6:$R$343,ROW($A35)-5,FALSE),IFERROR(INDEX(T$320:T$343,MATCH($F35,$B$320:$B$343,0))/VLOOKUP($F35,$B$320:$BB$343,MATCH(LEFT(TRIM(T$6),FIND("~",SUBSTITUTE(T$6,"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35))*HLOOKUP(LEFT(TRIM(T$6),FIND("~",SUBSTITUTE(T$6," ","~",LEN(TRIM(T$6))-LEN(SUBSTITUTE(TRIM(T$6)," ",""))))-1)&amp;" Total",$B$6:$BB$343,ROW($A35)-5,FALSE))</f>
        <v>0</v>
      </c>
      <c r="U35" s="14">
        <f ca="1">IF(U$5&lt;&gt;"",HLOOKUP(U$5,Functionalization!$G$6:$R$343,ROW($A35)-5,FALSE),IFERROR(INDEX(U$320:U$343,MATCH($F35,$B$320:$B$343,0))/VLOOKUP($F35,$B$320:$BB$343,MATCH(LEFT(TRIM(U$6),FIND("~",SUBSTITUTE(U$6,"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35))*HLOOKUP(LEFT(TRIM(U$6),FIND("~",SUBSTITUTE(U$6," ","~",LEN(TRIM(U$6))-LEN(SUBSTITUTE(TRIM(U$6)," ",""))))-1)&amp;" Total",$B$6:$BB$343,ROW($A35)-5,FALSE))</f>
        <v>0</v>
      </c>
      <c r="V35" s="14">
        <f ca="1">IF(V$5&lt;&gt;"",HLOOKUP(V$5,Functionalization!$G$6:$R$343,ROW($A35)-5,FALSE),IFERROR(INDEX(V$320:V$343,MATCH($F35,$B$320:$B$343,0))/VLOOKUP($F35,$B$320:$BB$343,MATCH(LEFT(TRIM(V$6),FIND("~",SUBSTITUTE(V$6,"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35))*HLOOKUP(LEFT(TRIM(V$6),FIND("~",SUBSTITUTE(V$6," ","~",LEN(TRIM(V$6))-LEN(SUBSTITUTE(TRIM(V$6)," ",""))))-1)&amp;" Total",$B$6:$BB$343,ROW($A35)-5,FALSE))</f>
        <v>0</v>
      </c>
      <c r="W35" s="14">
        <f ca="1">IF(W$5&lt;&gt;"",HLOOKUP(W$5,Functionalization!$G$6:$R$343,ROW($A35)-5,FALSE),IFERROR(INDEX(W$320:W$343,MATCH($F35,$B$320:$B$343,0))/VLOOKUP($F35,$B$320:$BB$343,MATCH(LEFT(TRIM(W$6),FIND("~",SUBSTITUTE(W$6,"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35))*HLOOKUP(LEFT(TRIM(W$6),FIND("~",SUBSTITUTE(W$6," ","~",LEN(TRIM(W$6))-LEN(SUBSTITUTE(TRIM(W$6)," ",""))))-1)&amp;" Total",$B$6:$BB$343,ROW($A35)-5,FALSE))</f>
        <v>0</v>
      </c>
      <c r="X35" s="14">
        <f ca="1">IF(X$5&lt;&gt;"",HLOOKUP(X$5,Functionalization!$G$6:$R$343,ROW($A35)-5,FALSE),IFERROR(INDEX(X$320:X$343,MATCH($F35,$B$320:$B$343,0))/VLOOKUP($F35,$B$320:$BB$343,MATCH(LEFT(TRIM(X$6),FIND("~",SUBSTITUTE(X$6,"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35))*HLOOKUP(LEFT(TRIM(X$6),FIND("~",SUBSTITUTE(X$6," ","~",LEN(TRIM(X$6))-LEN(SUBSTITUTE(TRIM(X$6)," ",""))))-1)&amp;" Total",$B$6:$BB$343,ROW($A35)-5,FALSE))</f>
        <v>0</v>
      </c>
      <c r="Y35" s="14">
        <f ca="1">IF(Y$5&lt;&gt;"",HLOOKUP(Y$5,Functionalization!$G$6:$R$343,ROW($A35)-5,FALSE),IFERROR(INDEX(Y$320:Y$343,MATCH($F35,$B$320:$B$343,0))/VLOOKUP($F35,$B$320:$BB$343,MATCH(LEFT(TRIM(Y$6),FIND("~",SUBSTITUTE(Y$6,"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35))*HLOOKUP(LEFT(TRIM(Y$6),FIND("~",SUBSTITUTE(Y$6," ","~",LEN(TRIM(Y$6))-LEN(SUBSTITUTE(TRIM(Y$6)," ",""))))-1)&amp;" Total",$B$6:$BB$343,ROW($A35)-5,FALSE))</f>
        <v>0</v>
      </c>
      <c r="Z35" s="14">
        <f ca="1">IF(Z$5&lt;&gt;"",HLOOKUP(Z$5,Functionalization!$G$6:$R$343,ROW($A35)-5,FALSE),IFERROR(INDEX(Z$320:Z$343,MATCH($F35,$B$320:$B$343,0))/VLOOKUP($F35,$B$320:$BB$343,MATCH(LEFT(TRIM(Z$6),FIND("~",SUBSTITUTE(Z$6,"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35))*HLOOKUP(LEFT(TRIM(Z$6),FIND("~",SUBSTITUTE(Z$6," ","~",LEN(TRIM(Z$6))-LEN(SUBSTITUTE(TRIM(Z$6)," ",""))))-1)&amp;" Total",$B$6:$BB$343,ROW($A35)-5,FALSE))</f>
        <v>0</v>
      </c>
      <c r="AA35" s="14">
        <f ca="1">IF(AA$5&lt;&gt;"",HLOOKUP(AA$5,Functionalization!$G$6:$R$343,ROW($A35)-5,FALSE),IFERROR(INDEX(AA$320:AA$343,MATCH($F35,$B$320:$B$343,0))/VLOOKUP($F35,$B$320:$BB$343,MATCH(LEFT(TRIM(AA$6),FIND("~",SUBSTITUTE(AA$6,"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35))*HLOOKUP(LEFT(TRIM(AA$6),FIND("~",SUBSTITUTE(AA$6," ","~",LEN(TRIM(AA$6))-LEN(SUBSTITUTE(TRIM(AA$6)," ",""))))-1)&amp;" Total",$B$6:$BB$343,ROW($A35)-5,FALSE))</f>
        <v>0</v>
      </c>
      <c r="AB35" s="14">
        <f ca="1">IF(AB$5&lt;&gt;"",HLOOKUP(AB$5,Functionalization!$G$6:$R$343,ROW($A35)-5,FALSE),IFERROR(INDEX(AB$320:AB$343,MATCH($F35,$B$320:$B$343,0))/VLOOKUP($F35,$B$320:$BB$343,MATCH(LEFT(TRIM(AB$6),FIND("~",SUBSTITUTE(AB$6,"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35))*HLOOKUP(LEFT(TRIM(AB$6),FIND("~",SUBSTITUTE(AB$6," ","~",LEN(TRIM(AB$6))-LEN(SUBSTITUTE(TRIM(AB$6)," ",""))))-1)&amp;" Total",$B$6:$BB$343,ROW($A35)-5,FALSE))</f>
        <v>0</v>
      </c>
      <c r="AC35" s="14">
        <f ca="1">IF(AC$5&lt;&gt;"",HLOOKUP(AC$5,Functionalization!$G$6:$R$343,ROW($A35)-5,FALSE),IFERROR(INDEX(AC$320:AC$343,MATCH($F35,$B$320:$B$343,0))/VLOOKUP($F35,$B$320:$BB$343,MATCH(LEFT(TRIM(AC$6),FIND("~",SUBSTITUTE(AC$6,"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35))*HLOOKUP(LEFT(TRIM(AC$6),FIND("~",SUBSTITUTE(AC$6," ","~",LEN(TRIM(AC$6))-LEN(SUBSTITUTE(TRIM(AC$6)," ",""))))-1)&amp;" Total",$B$6:$BB$343,ROW($A35)-5,FALSE))</f>
        <v>0</v>
      </c>
      <c r="AD35" s="14">
        <f ca="1">IF(AD$5&lt;&gt;"",HLOOKUP(AD$5,Functionalization!$G$6:$R$343,ROW($A35)-5,FALSE),IFERROR(INDEX(AD$320:AD$343,MATCH($F35,$B$320:$B$343,0))/VLOOKUP($F35,$B$320:$BB$343,MATCH(LEFT(TRIM(AD$6),FIND("~",SUBSTITUTE(AD$6,"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35))*HLOOKUP(LEFT(TRIM(AD$6),FIND("~",SUBSTITUTE(AD$6," ","~",LEN(TRIM(AD$6))-LEN(SUBSTITUTE(TRIM(AD$6)," ",""))))-1)&amp;" Total",$B$6:$BB$343,ROW($A35)-5,FALSE))</f>
        <v>0</v>
      </c>
      <c r="AE35" s="14">
        <f ca="1">IF(AE$5&lt;&gt;"",HLOOKUP(AE$5,Functionalization!$G$6:$R$343,ROW($A35)-5,FALSE),IFERROR(INDEX(AE$320:AE$343,MATCH($F35,$B$320:$B$343,0))/VLOOKUP($F35,$B$320:$BB$343,MATCH(LEFT(TRIM(AE$6),FIND("~",SUBSTITUTE(AE$6,"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35))*HLOOKUP(LEFT(TRIM(AE$6),FIND("~",SUBSTITUTE(AE$6," ","~",LEN(TRIM(AE$6))-LEN(SUBSTITUTE(TRIM(AE$6)," ",""))))-1)&amp;" Total",$B$6:$BB$343,ROW($A35)-5,FALSE))</f>
        <v>0</v>
      </c>
      <c r="AF35" s="14">
        <f ca="1">IF(AF$5&lt;&gt;"",HLOOKUP(AF$5,Functionalization!$G$6:$R$343,ROW($A35)-5,FALSE),IFERROR(INDEX(AF$320:AF$343,MATCH($F35,$B$320:$B$343,0))/VLOOKUP($F35,$B$320:$BB$343,MATCH(LEFT(TRIM(AF$6),FIND("~",SUBSTITUTE(AF$6,"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35))*HLOOKUP(LEFT(TRIM(AF$6),FIND("~",SUBSTITUTE(AF$6," ","~",LEN(TRIM(AF$6))-LEN(SUBSTITUTE(TRIM(AF$6)," ",""))))-1)&amp;" Total",$B$6:$BB$343,ROW($A35)-5,FALSE))</f>
        <v>0</v>
      </c>
      <c r="AG35" s="14">
        <f ca="1">IF(AG$5&lt;&gt;"",HLOOKUP(AG$5,Functionalization!$G$6:$R$343,ROW($A35)-5,FALSE),IFERROR(INDEX(AG$320:AG$343,MATCH($F35,$B$320:$B$343,0))/VLOOKUP($F35,$B$320:$BB$343,MATCH(LEFT(TRIM(AG$6),FIND("~",SUBSTITUTE(AG$6,"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35))*HLOOKUP(LEFT(TRIM(AG$6),FIND("~",SUBSTITUTE(AG$6," ","~",LEN(TRIM(AG$6))-LEN(SUBSTITUTE(TRIM(AG$6)," ",""))))-1)&amp;" Total",$B$6:$BB$343,ROW($A35)-5,FALSE))</f>
        <v>0</v>
      </c>
      <c r="AH35" s="14">
        <f ca="1">IF(AH$5&lt;&gt;"",HLOOKUP(AH$5,Functionalization!$G$6:$R$343,ROW($A35)-5,FALSE),IFERROR(INDEX(AH$320:AH$343,MATCH($F35,$B$320:$B$343,0))/VLOOKUP($F35,$B$320:$BB$343,MATCH(LEFT(TRIM(AH$6),FIND("~",SUBSTITUTE(AH$6,"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35))*HLOOKUP(LEFT(TRIM(AH$6),FIND("~",SUBSTITUTE(AH$6," ","~",LEN(TRIM(AH$6))-LEN(SUBSTITUTE(TRIM(AH$6)," ",""))))-1)&amp;" Total",$B$6:$BB$343,ROW($A35)-5,FALSE))</f>
        <v>0</v>
      </c>
      <c r="AI35" s="14">
        <f ca="1">IF(AI$5&lt;&gt;"",HLOOKUP(AI$5,Functionalization!$G$6:$R$343,ROW($A35)-5,FALSE),IFERROR(INDEX(AI$320:AI$343,MATCH($F35,$B$320:$B$343,0))/VLOOKUP($F35,$B$320:$BB$343,MATCH(LEFT(TRIM(AI$6),FIND("~",SUBSTITUTE(AI$6,"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35))*HLOOKUP(LEFT(TRIM(AI$6),FIND("~",SUBSTITUTE(AI$6," ","~",LEN(TRIM(AI$6))-LEN(SUBSTITUTE(TRIM(AI$6)," ",""))))-1)&amp;" Total",$B$6:$BB$343,ROW($A35)-5,FALSE))</f>
        <v>0</v>
      </c>
      <c r="AJ35" s="14">
        <f ca="1">IF(AJ$5&lt;&gt;"",HLOOKUP(AJ$5,Functionalization!$G$6:$R$343,ROW($A35)-5,FALSE),IFERROR(INDEX(AJ$320:AJ$343,MATCH($F35,$B$320:$B$343,0))/VLOOKUP($F35,$B$320:$BB$343,MATCH(LEFT(TRIM(AJ$6),FIND("~",SUBSTITUTE(AJ$6,"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35))*HLOOKUP(LEFT(TRIM(AJ$6),FIND("~",SUBSTITUTE(AJ$6," ","~",LEN(TRIM(AJ$6))-LEN(SUBSTITUTE(TRIM(AJ$6)," ",""))))-1)&amp;" Total",$B$6:$BB$343,ROW($A35)-5,FALSE))</f>
        <v>0</v>
      </c>
      <c r="AK35" s="14">
        <f ca="1">IF(AK$5&lt;&gt;"",HLOOKUP(AK$5,Functionalization!$G$6:$R$343,ROW($A35)-5,FALSE),IFERROR(INDEX(AK$320:AK$343,MATCH($F35,$B$320:$B$343,0))/VLOOKUP($F35,$B$320:$BB$343,MATCH(LEFT(TRIM(AK$6),FIND("~",SUBSTITUTE(AK$6,"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35))*HLOOKUP(LEFT(TRIM(AK$6),FIND("~",SUBSTITUTE(AK$6," ","~",LEN(TRIM(AK$6))-LEN(SUBSTITUTE(TRIM(AK$6)," ",""))))-1)&amp;" Total",$B$6:$BB$343,ROW($A35)-5,FALSE))</f>
        <v>0</v>
      </c>
      <c r="AL35" s="14">
        <f ca="1">IF(AL$5&lt;&gt;"",HLOOKUP(AL$5,Functionalization!$G$6:$R$343,ROW($A35)-5,FALSE),IFERROR(INDEX(AL$320:AL$343,MATCH($F35,$B$320:$B$343,0))/VLOOKUP($F35,$B$320:$BB$343,MATCH(LEFT(TRIM(AL$6),FIND("~",SUBSTITUTE(AL$6,"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35))*HLOOKUP(LEFT(TRIM(AL$6),FIND("~",SUBSTITUTE(AL$6," ","~",LEN(TRIM(AL$6))-LEN(SUBSTITUTE(TRIM(AL$6)," ",""))))-1)&amp;" Total",$B$6:$BB$343,ROW($A35)-5,FALSE))</f>
        <v>0</v>
      </c>
      <c r="AM35" s="14">
        <f ca="1">IF(AM$5&lt;&gt;"",HLOOKUP(AM$5,Functionalization!$G$6:$R$343,ROW($A35)-5,FALSE),IFERROR(INDEX(AM$320:AM$343,MATCH($F35,$B$320:$B$343,0))/VLOOKUP($F35,$B$320:$BB$343,MATCH(LEFT(TRIM(AM$6),FIND("~",SUBSTITUTE(AM$6,"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35))*HLOOKUP(LEFT(TRIM(AM$6),FIND("~",SUBSTITUTE(AM$6," ","~",LEN(TRIM(AM$6))-LEN(SUBSTITUTE(TRIM(AM$6)," ",""))))-1)&amp;" Total",$B$6:$BB$343,ROW($A35)-5,FALSE))</f>
        <v>0</v>
      </c>
      <c r="AN35" s="14">
        <f ca="1">IF(AN$5&lt;&gt;"",HLOOKUP(AN$5,Functionalization!$G$6:$R$343,ROW($A35)-5,FALSE),IFERROR(INDEX(AN$320:AN$343,MATCH($F35,$B$320:$B$343,0))/VLOOKUP($F35,$B$320:$BB$343,MATCH(LEFT(TRIM(AN$6),FIND("~",SUBSTITUTE(AN$6,"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35))*HLOOKUP(LEFT(TRIM(AN$6),FIND("~",SUBSTITUTE(AN$6," ","~",LEN(TRIM(AN$6))-LEN(SUBSTITUTE(TRIM(AN$6)," ",""))))-1)&amp;" Total",$B$6:$BB$343,ROW($A35)-5,FALSE))</f>
        <v>0</v>
      </c>
      <c r="AO35" s="14">
        <f ca="1">IF(AO$5&lt;&gt;"",HLOOKUP(AO$5,Functionalization!$G$6:$R$343,ROW($A35)-5,FALSE),IFERROR(INDEX(AO$320:AO$343,MATCH($F35,$B$320:$B$343,0))/VLOOKUP($F35,$B$320:$BB$343,MATCH(LEFT(TRIM(AO$6),FIND("~",SUBSTITUTE(AO$6,"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35))*HLOOKUP(LEFT(TRIM(AO$6),FIND("~",SUBSTITUTE(AO$6," ","~",LEN(TRIM(AO$6))-LEN(SUBSTITUTE(TRIM(AO$6)," ",""))))-1)&amp;" Total",$B$6:$BB$343,ROW($A35)-5,FALSE))</f>
        <v>0</v>
      </c>
      <c r="AP35" s="14">
        <f ca="1">IF(AP$5&lt;&gt;"",HLOOKUP(AP$5,Functionalization!$G$6:$R$343,ROW($A35)-5,FALSE),IFERROR(INDEX(AP$320:AP$343,MATCH($F35,$B$320:$B$343,0))/VLOOKUP($F35,$B$320:$BB$343,MATCH(LEFT(TRIM(AP$6),FIND("~",SUBSTITUTE(AP$6,"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35))*HLOOKUP(LEFT(TRIM(AP$6),FIND("~",SUBSTITUTE(AP$6," ","~",LEN(TRIM(AP$6))-LEN(SUBSTITUTE(TRIM(AP$6)," ",""))))-1)&amp;" Total",$B$6:$BB$343,ROW($A35)-5,FALSE))</f>
        <v>0</v>
      </c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D35" s="44">
        <f ca="1">IFERROR(IF(SUMIF($G$6:$BB$6,BD$6&amp;" Total",$G35:$BB35)-(SUMIF($G$6:$BB$6,BD$6&amp;" "&amp;'Input-Allocators'!$D$18,$G35:$BB35)+IFERROR(SUMIF($G$6:$BB$6,BD$6&amp;" "&amp;'Input-Allocators'!$E$18,$G35:$BB35),SUMIF($G$6:$BB$6,BD$6&amp;" "&amp;'Input-Allocators'!$B$20,$G35:$BB35))+SUMIF($G$6:$BB$6,BD$6&amp;" "&amp;'Input-Allocators'!$F$18,$G35:$BB35))&lt;Check_Limit,0,1),1)</f>
        <v>0</v>
      </c>
      <c r="BE35" s="44">
        <f ca="1">IFERROR(IF(SUMIF($G$6:$BB$6,BE$6&amp;" Total",$G35:$BB35)-(SUMIF($G$6:$BB$6,BE$6&amp;" "&amp;'Input-Allocators'!$D$18,$G35:$BB35)+IFERROR(SUMIF($G$6:$BB$6,BE$6&amp;" "&amp;'Input-Allocators'!$E$18,$G35:$BB35),SUMIF($G$6:$BB$6,BE$6&amp;" "&amp;'Input-Allocators'!$B$20,$G35:$BB35))+SUMIF($G$6:$BB$6,BE$6&amp;" "&amp;'Input-Allocators'!$F$18,$G35:$BB35))&lt;Check_Limit,0,1),1)</f>
        <v>0</v>
      </c>
      <c r="BF35" s="44">
        <f ca="1">IFERROR(IF(SUMIF($G$6:$BB$6,BF$6&amp;" Total",$G35:$BB35)-(SUMIF($G$6:$BB$6,BF$6&amp;" "&amp;'Input-Allocators'!$D$18,$G35:$BB35)+IFERROR(SUMIF($G$6:$BB$6,BF$6&amp;" "&amp;'Input-Allocators'!$E$18,$G35:$BB35),SUMIF($G$6:$BB$6,BF$6&amp;" "&amp;'Input-Allocators'!$B$20,$G35:$BB35))+SUMIF($G$6:$BB$6,BF$6&amp;" "&amp;'Input-Allocators'!$F$18,$G35:$BB35))&lt;Check_Limit,0,1),1)</f>
        <v>0</v>
      </c>
      <c r="BG35" s="44">
        <f ca="1">IFERROR(IF(SUMIF($G$6:$BB$6,BG$6&amp;" Total",$G35:$BB35)-(SUMIF($G$6:$BB$6,BG$6&amp;" "&amp;'Input-Allocators'!$D$18,$G35:$BB35)+IFERROR(SUMIF($G$6:$BB$6,BG$6&amp;" "&amp;'Input-Allocators'!$E$18,$G35:$BB35),SUMIF($G$6:$BB$6,BG$6&amp;" "&amp;'Input-Allocators'!$B$20,$G35:$BB35))+SUMIF($G$6:$BB$6,BG$6&amp;" "&amp;'Input-Allocators'!$F$18,$G35:$BB35))&lt;Check_Limit,0,1),1)</f>
        <v>0</v>
      </c>
      <c r="BH35" s="44">
        <f ca="1">IFERROR(IF(SUMIF($G$6:$BB$6,BH$6&amp;" Total",$G35:$BB35)-(SUMIF($G$6:$BB$6,BH$6&amp;" "&amp;'Input-Allocators'!$D$18,$G35:$BB35)+IFERROR(SUMIF($G$6:$BB$6,BH$6&amp;" "&amp;'Input-Allocators'!$E$18,$G35:$BB35),SUMIF($G$6:$BB$6,BH$6&amp;" "&amp;'Input-Allocators'!$B$20,$G35:$BB35))+SUMIF($G$6:$BB$6,BH$6&amp;" "&amp;'Input-Allocators'!$F$18,$G35:$BB35))&lt;Check_Limit,0,1),1)</f>
        <v>0</v>
      </c>
      <c r="BI35" s="44">
        <f ca="1">IFERROR(IF(SUMIF($G$6:$BB$6,BI$6&amp;" Total",$G35:$BB35)-(SUMIF($G$6:$BB$6,BI$6&amp;" "&amp;'Input-Allocators'!$D$18,$G35:$BB35)+IFERROR(SUMIF($G$6:$BB$6,BI$6&amp;" "&amp;'Input-Allocators'!$E$18,$G35:$BB35),SUMIF($G$6:$BB$6,BI$6&amp;" "&amp;'Input-Allocators'!$B$20,$G35:$BB35))+SUMIF($G$6:$BB$6,BI$6&amp;" "&amp;'Input-Allocators'!$F$18,$G35:$BB35))&lt;Check_Limit,0,1),1)</f>
        <v>0</v>
      </c>
      <c r="BJ35" s="44">
        <f ca="1">IFERROR(IF(SUMIF($G$6:$BB$6,BJ$6&amp;" Total",$G35:$BB35)-(SUMIF($G$6:$BB$6,BJ$6&amp;" "&amp;'Input-Allocators'!$D$18,$G35:$BB35)+IFERROR(SUMIF($G$6:$BB$6,BJ$6&amp;" "&amp;'Input-Allocators'!$E$18,$G35:$BB35),SUMIF($G$6:$BB$6,BJ$6&amp;" "&amp;'Input-Allocators'!$B$20,$G35:$BB35))+SUMIF($G$6:$BB$6,BJ$6&amp;" "&amp;'Input-Allocators'!$F$18,$G35:$BB35))&lt;Check_Limit,0,1),1)</f>
        <v>0</v>
      </c>
      <c r="BK35" s="44">
        <f ca="1">IFERROR(IF(SUMIF($G$6:$BB$6,BK$6&amp;" Total",$G35:$BB35)-(SUMIF($G$6:$BB$6,BK$6&amp;" "&amp;'Input-Allocators'!$D$18,$G35:$BB35)+IFERROR(SUMIF($G$6:$BB$6,BK$6&amp;" "&amp;'Input-Allocators'!$E$18,$G35:$BB35),SUMIF($G$6:$BB$6,BK$6&amp;" "&amp;'Input-Allocators'!$B$20,$G35:$BB35))+SUMIF($G$6:$BB$6,BK$6&amp;" "&amp;'Input-Allocators'!$F$18,$G35:$BB35))&lt;Check_Limit,0,1),1)</f>
        <v>0</v>
      </c>
      <c r="BL35" s="44">
        <f ca="1">IFERROR(IF(SUMIF($G$6:$BB$6,BL$6&amp;" Total",$G35:$BB35)-(SUMIF($G$6:$BB$6,BL$6&amp;" "&amp;'Input-Allocators'!$D$18,$G35:$BB35)+IFERROR(SUMIF($G$6:$BB$6,BL$6&amp;" "&amp;'Input-Allocators'!$E$18,$G35:$BB35),SUMIF($G$6:$BB$6,BL$6&amp;" "&amp;'Input-Allocators'!$B$20,$G35:$BB35))+SUMIF($G$6:$BB$6,BL$6&amp;" "&amp;'Input-Allocators'!$F$18,$G35:$BB35))&lt;Check_Limit,0,1),1)</f>
        <v>0</v>
      </c>
      <c r="BM35" s="44">
        <f ca="1">IFERROR(IF(SUMIF($G$6:$BB$6,BM$6&amp;" Total",$G35:$BB35)-(SUMIF($G$6:$BB$6,BM$6&amp;" "&amp;'Input-Allocators'!$D$18,$G35:$BB35)+IFERROR(SUMIF($G$6:$BB$6,BM$6&amp;" "&amp;'Input-Allocators'!$E$18,$G35:$BB35),SUMIF($G$6:$BB$6,BM$6&amp;" "&amp;'Input-Allocators'!$B$20,$G35:$BB35))+SUMIF($G$6:$BB$6,BM$6&amp;" "&amp;'Input-Allocators'!$F$18,$G35:$BB35))&lt;Check_Limit,0,1),1)</f>
        <v>0</v>
      </c>
      <c r="BN35" s="44">
        <f ca="1">IFERROR(IF(SUMIF($G$6:$BB$6,BN$6&amp;" Total",$G35:$BB35)-(SUMIF($G$6:$BB$6,BN$6&amp;" "&amp;'Input-Allocators'!$D$18,$G35:$BB35)+IFERROR(SUMIF($G$6:$BB$6,BN$6&amp;" "&amp;'Input-Allocators'!$E$18,$G35:$BB35),SUMIF($G$6:$BB$6,BN$6&amp;" "&amp;'Input-Allocators'!$B$20,$G35:$BB35))+SUMIF($G$6:$BB$6,BN$6&amp;" "&amp;'Input-Allocators'!$F$18,$G35:$BB35))&lt;Check_Limit,0,1),1)</f>
        <v>0</v>
      </c>
      <c r="BO35" s="44">
        <f ca="1">IFERROR(IF(SUMIF($G$6:$BB$6,BO$6&amp;" Total",$G35:$BB35)-(SUMIF($G$6:$BB$6,BO$6&amp;" "&amp;'Input-Allocators'!$D$18,$G35:$BB35)+IFERROR(SUMIF($G$6:$BB$6,BO$6&amp;" "&amp;'Input-Allocators'!$E$18,$G35:$BB35),SUMIF($G$6:$BB$6,BO$6&amp;" "&amp;'Input-Allocators'!$B$20,$G35:$BB35))+SUMIF($G$6:$BB$6,BO$6&amp;" "&amp;'Input-Allocators'!$F$18,$G35:$BB35))&lt;Check_Limit,0,1),1)</f>
        <v>0</v>
      </c>
    </row>
    <row r="36" spans="1:67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>Functionalization!$D36</f>
        <v>12305.8667</v>
      </c>
      <c r="E36" s="14">
        <f t="shared" ca="1" si="6"/>
        <v>0</v>
      </c>
      <c r="F36" s="3" t="str">
        <f>IF($D36=0,"-",IF('Input-Accounts'!$E36&lt;&gt;0,'Input-Accounts'!$E36,'Input-Accounts'!$G36))</f>
        <v>DEMAND</v>
      </c>
      <c r="G36" s="14">
        <f ca="1">IF(G$5&lt;&gt;"",HLOOKUP(G$5,Functionalization!$G$6:$R$343,ROW($A36)-5,FALSE),IFERROR(INDEX(G$320:G$343,MATCH($F36,$B$320:$B$343,0))/VLOOKUP($F36,$B$320:$BB$343,MATCH(LEFT(TRIM(G$6),FIND("~",SUBSTITUTE(G$6,"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36))*HLOOKUP(LEFT(TRIM(G$6),FIND("~",SUBSTITUTE(G$6," ","~",LEN(TRIM(G$6))-LEN(SUBSTITUTE(TRIM(G$6)," ",""))))-1)&amp;" Total",$B$6:$BB$343,ROW($A36)-5,FALSE))</f>
        <v>0</v>
      </c>
      <c r="H36" s="14">
        <f ca="1">IF(H$5&lt;&gt;"",HLOOKUP(H$5,Functionalization!$G$6:$R$343,ROW($A36)-5,FALSE),IFERROR(INDEX(H$320:H$343,MATCH($F36,$B$320:$B$343,0))/VLOOKUP($F36,$B$320:$BB$343,MATCH(LEFT(TRIM(H$6),FIND("~",SUBSTITUTE(H$6,"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36))*HLOOKUP(LEFT(TRIM(H$6),FIND("~",SUBSTITUTE(H$6," ","~",LEN(TRIM(H$6))-LEN(SUBSTITUTE(TRIM(H$6)," ",""))))-1)&amp;" Total",$B$6:$BB$343,ROW($A36)-5,FALSE))</f>
        <v>0</v>
      </c>
      <c r="I36" s="14">
        <f ca="1">IF(I$5&lt;&gt;"",HLOOKUP(I$5,Functionalization!$G$6:$R$343,ROW($A36)-5,FALSE),IFERROR(INDEX(I$320:I$343,MATCH($F36,$B$320:$B$343,0))/VLOOKUP($F36,$B$320:$BB$343,MATCH(LEFT(TRIM(I$6),FIND("~",SUBSTITUTE(I$6,"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36))*HLOOKUP(LEFT(TRIM(I$6),FIND("~",SUBSTITUTE(I$6," ","~",LEN(TRIM(I$6))-LEN(SUBSTITUTE(TRIM(I$6)," ",""))))-1)&amp;" Total",$B$6:$BB$343,ROW($A36)-5,FALSE))</f>
        <v>0</v>
      </c>
      <c r="J36" s="14">
        <f ca="1">IF(J$5&lt;&gt;"",HLOOKUP(J$5,Functionalization!$G$6:$R$343,ROW($A36)-5,FALSE),IFERROR(INDEX(J$320:J$343,MATCH($F36,$B$320:$B$343,0))/VLOOKUP($F36,$B$320:$BB$343,MATCH(LEFT(TRIM(J$6),FIND("~",SUBSTITUTE(J$6,"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36))*HLOOKUP(LEFT(TRIM(J$6),FIND("~",SUBSTITUTE(J$6," ","~",LEN(TRIM(J$6))-LEN(SUBSTITUTE(TRIM(J$6)," ",""))))-1)&amp;" Total",$B$6:$BB$343,ROW($A36)-5,FALSE))</f>
        <v>0</v>
      </c>
      <c r="K36" s="14">
        <f ca="1">IF(K$5&lt;&gt;"",HLOOKUP(K$5,Functionalization!$G$6:$R$343,ROW($A36)-5,FALSE),IFERROR(INDEX(K$320:K$343,MATCH($F36,$B$320:$B$343,0))/VLOOKUP($F36,$B$320:$BB$343,MATCH(LEFT(TRIM(K$6),FIND("~",SUBSTITUTE(K$6,"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36))*HLOOKUP(LEFT(TRIM(K$6),FIND("~",SUBSTITUTE(K$6," ","~",LEN(TRIM(K$6))-LEN(SUBSTITUTE(TRIM(K$6)," ",""))))-1)&amp;" Total",$B$6:$BB$343,ROW($A36)-5,FALSE))</f>
        <v>0</v>
      </c>
      <c r="L36" s="14">
        <f ca="1">IF(L$5&lt;&gt;"",HLOOKUP(L$5,Functionalization!$G$6:$R$343,ROW($A36)-5,FALSE),IFERROR(INDEX(L$320:L$343,MATCH($F36,$B$320:$B$343,0))/VLOOKUP($F36,$B$320:$BB$343,MATCH(LEFT(TRIM(L$6),FIND("~",SUBSTITUTE(L$6,"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36))*HLOOKUP(LEFT(TRIM(L$6),FIND("~",SUBSTITUTE(L$6," ","~",LEN(TRIM(L$6))-LEN(SUBSTITUTE(TRIM(L$6)," ",""))))-1)&amp;" Total",$B$6:$BB$343,ROW($A36)-5,FALSE))</f>
        <v>0</v>
      </c>
      <c r="M36" s="14">
        <f ca="1">IF(M$5&lt;&gt;"",HLOOKUP(M$5,Functionalization!$G$6:$R$343,ROW($A36)-5,FALSE),IFERROR(INDEX(M$320:M$343,MATCH($F36,$B$320:$B$343,0))/VLOOKUP($F36,$B$320:$BB$343,MATCH(LEFT(TRIM(M$6),FIND("~",SUBSTITUTE(M$6,"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36))*HLOOKUP(LEFT(TRIM(M$6),FIND("~",SUBSTITUTE(M$6," ","~",LEN(TRIM(M$6))-LEN(SUBSTITUTE(TRIM(M$6)," ",""))))-1)&amp;" Total",$B$6:$BB$343,ROW($A36)-5,FALSE))</f>
        <v>0</v>
      </c>
      <c r="N36" s="14">
        <f ca="1">IF(N$5&lt;&gt;"",HLOOKUP(N$5,Functionalization!$G$6:$R$343,ROW($A36)-5,FALSE),IFERROR(INDEX(N$320:N$343,MATCH($F36,$B$320:$B$343,0))/VLOOKUP($F36,$B$320:$BB$343,MATCH(LEFT(TRIM(N$6),FIND("~",SUBSTITUTE(N$6,"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36))*HLOOKUP(LEFT(TRIM(N$6),FIND("~",SUBSTITUTE(N$6," ","~",LEN(TRIM(N$6))-LEN(SUBSTITUTE(TRIM(N$6)," ",""))))-1)&amp;" Total",$B$6:$BB$343,ROW($A36)-5,FALSE))</f>
        <v>0</v>
      </c>
      <c r="O36" s="14">
        <f ca="1">IF(O$5&lt;&gt;"",HLOOKUP(O$5,Functionalization!$G$6:$R$343,ROW($A36)-5,FALSE),IFERROR(INDEX(O$320:O$343,MATCH($F36,$B$320:$B$343,0))/VLOOKUP($F36,$B$320:$BB$343,MATCH(LEFT(TRIM(O$6),FIND("~",SUBSTITUTE(O$6,"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36))*HLOOKUP(LEFT(TRIM(O$6),FIND("~",SUBSTITUTE(O$6," ","~",LEN(TRIM(O$6))-LEN(SUBSTITUTE(TRIM(O$6)," ",""))))-1)&amp;" Total",$B$6:$BB$343,ROW($A36)-5,FALSE))</f>
        <v>12305.8667</v>
      </c>
      <c r="P36" s="14">
        <f ca="1">IF(P$5&lt;&gt;"",HLOOKUP(P$5,Functionalization!$G$6:$R$343,ROW($A36)-5,FALSE),IFERROR(INDEX(P$320:P$343,MATCH($F36,$B$320:$B$343,0))/VLOOKUP($F36,$B$320:$BB$343,MATCH(LEFT(TRIM(P$6),FIND("~",SUBSTITUTE(P$6,"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36))*HLOOKUP(LEFT(TRIM(P$6),FIND("~",SUBSTITUTE(P$6," ","~",LEN(TRIM(P$6))-LEN(SUBSTITUTE(TRIM(P$6)," ",""))))-1)&amp;" Total",$B$6:$BB$343,ROW($A36)-5,FALSE))</f>
        <v>12305.8667</v>
      </c>
      <c r="Q36" s="14">
        <f ca="1">IF(Q$5&lt;&gt;"",HLOOKUP(Q$5,Functionalization!$G$6:$R$343,ROW($A36)-5,FALSE),IFERROR(INDEX(Q$320:Q$343,MATCH($F36,$B$320:$B$343,0))/VLOOKUP($F36,$B$320:$BB$343,MATCH(LEFT(TRIM(Q$6),FIND("~",SUBSTITUTE(Q$6,"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36))*HLOOKUP(LEFT(TRIM(Q$6),FIND("~",SUBSTITUTE(Q$6," ","~",LEN(TRIM(Q$6))-LEN(SUBSTITUTE(TRIM(Q$6)," ",""))))-1)&amp;" Total",$B$6:$BB$343,ROW($A36)-5,FALSE))</f>
        <v>0</v>
      </c>
      <c r="R36" s="14">
        <f ca="1">IF(R$5&lt;&gt;"",HLOOKUP(R$5,Functionalization!$G$6:$R$343,ROW($A36)-5,FALSE),IFERROR(INDEX(R$320:R$343,MATCH($F36,$B$320:$B$343,0))/VLOOKUP($F36,$B$320:$BB$343,MATCH(LEFT(TRIM(R$6),FIND("~",SUBSTITUTE(R$6,"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36))*HLOOKUP(LEFT(TRIM(R$6),FIND("~",SUBSTITUTE(R$6," ","~",LEN(TRIM(R$6))-LEN(SUBSTITUTE(TRIM(R$6)," ",""))))-1)&amp;" Total",$B$6:$BB$343,ROW($A36)-5,FALSE))</f>
        <v>0</v>
      </c>
      <c r="S36" s="14">
        <f ca="1">IF(S$5&lt;&gt;"",HLOOKUP(S$5,Functionalization!$G$6:$R$343,ROW($A36)-5,FALSE),IFERROR(INDEX(S$320:S$343,MATCH($F36,$B$320:$B$343,0))/VLOOKUP($F36,$B$320:$BB$343,MATCH(LEFT(TRIM(S$6),FIND("~",SUBSTITUTE(S$6,"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36))*HLOOKUP(LEFT(TRIM(S$6),FIND("~",SUBSTITUTE(S$6," ","~",LEN(TRIM(S$6))-LEN(SUBSTITUTE(TRIM(S$6)," ",""))))-1)&amp;" Total",$B$6:$BB$343,ROW($A36)-5,FALSE))</f>
        <v>0</v>
      </c>
      <c r="T36" s="14">
        <f ca="1">IF(T$5&lt;&gt;"",HLOOKUP(T$5,Functionalization!$G$6:$R$343,ROW($A36)-5,FALSE),IFERROR(INDEX(T$320:T$343,MATCH($F36,$B$320:$B$343,0))/VLOOKUP($F36,$B$320:$BB$343,MATCH(LEFT(TRIM(T$6),FIND("~",SUBSTITUTE(T$6,"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36))*HLOOKUP(LEFT(TRIM(T$6),FIND("~",SUBSTITUTE(T$6," ","~",LEN(TRIM(T$6))-LEN(SUBSTITUTE(TRIM(T$6)," ",""))))-1)&amp;" Total",$B$6:$BB$343,ROW($A36)-5,FALSE))</f>
        <v>0</v>
      </c>
      <c r="U36" s="14">
        <f ca="1">IF(U$5&lt;&gt;"",HLOOKUP(U$5,Functionalization!$G$6:$R$343,ROW($A36)-5,FALSE),IFERROR(INDEX(U$320:U$343,MATCH($F36,$B$320:$B$343,0))/VLOOKUP($F36,$B$320:$BB$343,MATCH(LEFT(TRIM(U$6),FIND("~",SUBSTITUTE(U$6,"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36))*HLOOKUP(LEFT(TRIM(U$6),FIND("~",SUBSTITUTE(U$6," ","~",LEN(TRIM(U$6))-LEN(SUBSTITUTE(TRIM(U$6)," ",""))))-1)&amp;" Total",$B$6:$BB$343,ROW($A36)-5,FALSE))</f>
        <v>0</v>
      </c>
      <c r="V36" s="14">
        <f ca="1">IF(V$5&lt;&gt;"",HLOOKUP(V$5,Functionalization!$G$6:$R$343,ROW($A36)-5,FALSE),IFERROR(INDEX(V$320:V$343,MATCH($F36,$B$320:$B$343,0))/VLOOKUP($F36,$B$320:$BB$343,MATCH(LEFT(TRIM(V$6),FIND("~",SUBSTITUTE(V$6,"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36))*HLOOKUP(LEFT(TRIM(V$6),FIND("~",SUBSTITUTE(V$6," ","~",LEN(TRIM(V$6))-LEN(SUBSTITUTE(TRIM(V$6)," ",""))))-1)&amp;" Total",$B$6:$BB$343,ROW($A36)-5,FALSE))</f>
        <v>0</v>
      </c>
      <c r="W36" s="14">
        <f ca="1">IF(W$5&lt;&gt;"",HLOOKUP(W$5,Functionalization!$G$6:$R$343,ROW($A36)-5,FALSE),IFERROR(INDEX(W$320:W$343,MATCH($F36,$B$320:$B$343,0))/VLOOKUP($F36,$B$320:$BB$343,MATCH(LEFT(TRIM(W$6),FIND("~",SUBSTITUTE(W$6,"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36))*HLOOKUP(LEFT(TRIM(W$6),FIND("~",SUBSTITUTE(W$6," ","~",LEN(TRIM(W$6))-LEN(SUBSTITUTE(TRIM(W$6)," ",""))))-1)&amp;" Total",$B$6:$BB$343,ROW($A36)-5,FALSE))</f>
        <v>0</v>
      </c>
      <c r="X36" s="14">
        <f ca="1">IF(X$5&lt;&gt;"",HLOOKUP(X$5,Functionalization!$G$6:$R$343,ROW($A36)-5,FALSE),IFERROR(INDEX(X$320:X$343,MATCH($F36,$B$320:$B$343,0))/VLOOKUP($F36,$B$320:$BB$343,MATCH(LEFT(TRIM(X$6),FIND("~",SUBSTITUTE(X$6,"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36))*HLOOKUP(LEFT(TRIM(X$6),FIND("~",SUBSTITUTE(X$6," ","~",LEN(TRIM(X$6))-LEN(SUBSTITUTE(TRIM(X$6)," ",""))))-1)&amp;" Total",$B$6:$BB$343,ROW($A36)-5,FALSE))</f>
        <v>0</v>
      </c>
      <c r="Y36" s="14">
        <f ca="1">IF(Y$5&lt;&gt;"",HLOOKUP(Y$5,Functionalization!$G$6:$R$343,ROW($A36)-5,FALSE),IFERROR(INDEX(Y$320:Y$343,MATCH($F36,$B$320:$B$343,0))/VLOOKUP($F36,$B$320:$BB$343,MATCH(LEFT(TRIM(Y$6),FIND("~",SUBSTITUTE(Y$6,"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36))*HLOOKUP(LEFT(TRIM(Y$6),FIND("~",SUBSTITUTE(Y$6," ","~",LEN(TRIM(Y$6))-LEN(SUBSTITUTE(TRIM(Y$6)," ",""))))-1)&amp;" Total",$B$6:$BB$343,ROW($A36)-5,FALSE))</f>
        <v>0</v>
      </c>
      <c r="Z36" s="14">
        <f ca="1">IF(Z$5&lt;&gt;"",HLOOKUP(Z$5,Functionalization!$G$6:$R$343,ROW($A36)-5,FALSE),IFERROR(INDEX(Z$320:Z$343,MATCH($F36,$B$320:$B$343,0))/VLOOKUP($F36,$B$320:$BB$343,MATCH(LEFT(TRIM(Z$6),FIND("~",SUBSTITUTE(Z$6,"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36))*HLOOKUP(LEFT(TRIM(Z$6),FIND("~",SUBSTITUTE(Z$6," ","~",LEN(TRIM(Z$6))-LEN(SUBSTITUTE(TRIM(Z$6)," ",""))))-1)&amp;" Total",$B$6:$BB$343,ROW($A36)-5,FALSE))</f>
        <v>0</v>
      </c>
      <c r="AA36" s="14">
        <f ca="1">IF(AA$5&lt;&gt;"",HLOOKUP(AA$5,Functionalization!$G$6:$R$343,ROW($A36)-5,FALSE),IFERROR(INDEX(AA$320:AA$343,MATCH($F36,$B$320:$B$343,0))/VLOOKUP($F36,$B$320:$BB$343,MATCH(LEFT(TRIM(AA$6),FIND("~",SUBSTITUTE(AA$6,"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36))*HLOOKUP(LEFT(TRIM(AA$6),FIND("~",SUBSTITUTE(AA$6," ","~",LEN(TRIM(AA$6))-LEN(SUBSTITUTE(TRIM(AA$6)," ",""))))-1)&amp;" Total",$B$6:$BB$343,ROW($A36)-5,FALSE))</f>
        <v>0</v>
      </c>
      <c r="AB36" s="14">
        <f ca="1">IF(AB$5&lt;&gt;"",HLOOKUP(AB$5,Functionalization!$G$6:$R$343,ROW($A36)-5,FALSE),IFERROR(INDEX(AB$320:AB$343,MATCH($F36,$B$320:$B$343,0))/VLOOKUP($F36,$B$320:$BB$343,MATCH(LEFT(TRIM(AB$6),FIND("~",SUBSTITUTE(AB$6,"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36))*HLOOKUP(LEFT(TRIM(AB$6),FIND("~",SUBSTITUTE(AB$6," ","~",LEN(TRIM(AB$6))-LEN(SUBSTITUTE(TRIM(AB$6)," ",""))))-1)&amp;" Total",$B$6:$BB$343,ROW($A36)-5,FALSE))</f>
        <v>0</v>
      </c>
      <c r="AC36" s="14">
        <f ca="1">IF(AC$5&lt;&gt;"",HLOOKUP(AC$5,Functionalization!$G$6:$R$343,ROW($A36)-5,FALSE),IFERROR(INDEX(AC$320:AC$343,MATCH($F36,$B$320:$B$343,0))/VLOOKUP($F36,$B$320:$BB$343,MATCH(LEFT(TRIM(AC$6),FIND("~",SUBSTITUTE(AC$6,"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36))*HLOOKUP(LEFT(TRIM(AC$6),FIND("~",SUBSTITUTE(AC$6," ","~",LEN(TRIM(AC$6))-LEN(SUBSTITUTE(TRIM(AC$6)," ",""))))-1)&amp;" Total",$B$6:$BB$343,ROW($A36)-5,FALSE))</f>
        <v>0</v>
      </c>
      <c r="AD36" s="14">
        <f ca="1">IF(AD$5&lt;&gt;"",HLOOKUP(AD$5,Functionalization!$G$6:$R$343,ROW($A36)-5,FALSE),IFERROR(INDEX(AD$320:AD$343,MATCH($F36,$B$320:$B$343,0))/VLOOKUP($F36,$B$320:$BB$343,MATCH(LEFT(TRIM(AD$6),FIND("~",SUBSTITUTE(AD$6,"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36))*HLOOKUP(LEFT(TRIM(AD$6),FIND("~",SUBSTITUTE(AD$6," ","~",LEN(TRIM(AD$6))-LEN(SUBSTITUTE(TRIM(AD$6)," ",""))))-1)&amp;" Total",$B$6:$BB$343,ROW($A36)-5,FALSE))</f>
        <v>0</v>
      </c>
      <c r="AE36" s="14">
        <f ca="1">IF(AE$5&lt;&gt;"",HLOOKUP(AE$5,Functionalization!$G$6:$R$343,ROW($A36)-5,FALSE),IFERROR(INDEX(AE$320:AE$343,MATCH($F36,$B$320:$B$343,0))/VLOOKUP($F36,$B$320:$BB$343,MATCH(LEFT(TRIM(AE$6),FIND("~",SUBSTITUTE(AE$6,"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36))*HLOOKUP(LEFT(TRIM(AE$6),FIND("~",SUBSTITUTE(AE$6," ","~",LEN(TRIM(AE$6))-LEN(SUBSTITUTE(TRIM(AE$6)," ",""))))-1)&amp;" Total",$B$6:$BB$343,ROW($A36)-5,FALSE))</f>
        <v>0</v>
      </c>
      <c r="AF36" s="14">
        <f ca="1">IF(AF$5&lt;&gt;"",HLOOKUP(AF$5,Functionalization!$G$6:$R$343,ROW($A36)-5,FALSE),IFERROR(INDEX(AF$320:AF$343,MATCH($F36,$B$320:$B$343,0))/VLOOKUP($F36,$B$320:$BB$343,MATCH(LEFT(TRIM(AF$6),FIND("~",SUBSTITUTE(AF$6,"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36))*HLOOKUP(LEFT(TRIM(AF$6),FIND("~",SUBSTITUTE(AF$6," ","~",LEN(TRIM(AF$6))-LEN(SUBSTITUTE(TRIM(AF$6)," ",""))))-1)&amp;" Total",$B$6:$BB$343,ROW($A36)-5,FALSE))</f>
        <v>0</v>
      </c>
      <c r="AG36" s="14">
        <f ca="1">IF(AG$5&lt;&gt;"",HLOOKUP(AG$5,Functionalization!$G$6:$R$343,ROW($A36)-5,FALSE),IFERROR(INDEX(AG$320:AG$343,MATCH($F36,$B$320:$B$343,0))/VLOOKUP($F36,$B$320:$BB$343,MATCH(LEFT(TRIM(AG$6),FIND("~",SUBSTITUTE(AG$6,"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36))*HLOOKUP(LEFT(TRIM(AG$6),FIND("~",SUBSTITUTE(AG$6," ","~",LEN(TRIM(AG$6))-LEN(SUBSTITUTE(TRIM(AG$6)," ",""))))-1)&amp;" Total",$B$6:$BB$343,ROW($A36)-5,FALSE))</f>
        <v>0</v>
      </c>
      <c r="AH36" s="14">
        <f ca="1">IF(AH$5&lt;&gt;"",HLOOKUP(AH$5,Functionalization!$G$6:$R$343,ROW($A36)-5,FALSE),IFERROR(INDEX(AH$320:AH$343,MATCH($F36,$B$320:$B$343,0))/VLOOKUP($F36,$B$320:$BB$343,MATCH(LEFT(TRIM(AH$6),FIND("~",SUBSTITUTE(AH$6,"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36))*HLOOKUP(LEFT(TRIM(AH$6),FIND("~",SUBSTITUTE(AH$6," ","~",LEN(TRIM(AH$6))-LEN(SUBSTITUTE(TRIM(AH$6)," ",""))))-1)&amp;" Total",$B$6:$BB$343,ROW($A36)-5,FALSE))</f>
        <v>0</v>
      </c>
      <c r="AI36" s="14">
        <f ca="1">IF(AI$5&lt;&gt;"",HLOOKUP(AI$5,Functionalization!$G$6:$R$343,ROW($A36)-5,FALSE),IFERROR(INDEX(AI$320:AI$343,MATCH($F36,$B$320:$B$343,0))/VLOOKUP($F36,$B$320:$BB$343,MATCH(LEFT(TRIM(AI$6),FIND("~",SUBSTITUTE(AI$6,"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36))*HLOOKUP(LEFT(TRIM(AI$6),FIND("~",SUBSTITUTE(AI$6," ","~",LEN(TRIM(AI$6))-LEN(SUBSTITUTE(TRIM(AI$6)," ",""))))-1)&amp;" Total",$B$6:$BB$343,ROW($A36)-5,FALSE))</f>
        <v>0</v>
      </c>
      <c r="AJ36" s="14">
        <f ca="1">IF(AJ$5&lt;&gt;"",HLOOKUP(AJ$5,Functionalization!$G$6:$R$343,ROW($A36)-5,FALSE),IFERROR(INDEX(AJ$320:AJ$343,MATCH($F36,$B$320:$B$343,0))/VLOOKUP($F36,$B$320:$BB$343,MATCH(LEFT(TRIM(AJ$6),FIND("~",SUBSTITUTE(AJ$6,"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36))*HLOOKUP(LEFT(TRIM(AJ$6),FIND("~",SUBSTITUTE(AJ$6," ","~",LEN(TRIM(AJ$6))-LEN(SUBSTITUTE(TRIM(AJ$6)," ",""))))-1)&amp;" Total",$B$6:$BB$343,ROW($A36)-5,FALSE))</f>
        <v>0</v>
      </c>
      <c r="AK36" s="14">
        <f ca="1">IF(AK$5&lt;&gt;"",HLOOKUP(AK$5,Functionalization!$G$6:$R$343,ROW($A36)-5,FALSE),IFERROR(INDEX(AK$320:AK$343,MATCH($F36,$B$320:$B$343,0))/VLOOKUP($F36,$B$320:$BB$343,MATCH(LEFT(TRIM(AK$6),FIND("~",SUBSTITUTE(AK$6,"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36))*HLOOKUP(LEFT(TRIM(AK$6),FIND("~",SUBSTITUTE(AK$6," ","~",LEN(TRIM(AK$6))-LEN(SUBSTITUTE(TRIM(AK$6)," ",""))))-1)&amp;" Total",$B$6:$BB$343,ROW($A36)-5,FALSE))</f>
        <v>0</v>
      </c>
      <c r="AL36" s="14">
        <f ca="1">IF(AL$5&lt;&gt;"",HLOOKUP(AL$5,Functionalization!$G$6:$R$343,ROW($A36)-5,FALSE),IFERROR(INDEX(AL$320:AL$343,MATCH($F36,$B$320:$B$343,0))/VLOOKUP($F36,$B$320:$BB$343,MATCH(LEFT(TRIM(AL$6),FIND("~",SUBSTITUTE(AL$6,"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36))*HLOOKUP(LEFT(TRIM(AL$6),FIND("~",SUBSTITUTE(AL$6," ","~",LEN(TRIM(AL$6))-LEN(SUBSTITUTE(TRIM(AL$6)," ",""))))-1)&amp;" Total",$B$6:$BB$343,ROW($A36)-5,FALSE))</f>
        <v>0</v>
      </c>
      <c r="AM36" s="14">
        <f ca="1">IF(AM$5&lt;&gt;"",HLOOKUP(AM$5,Functionalization!$G$6:$R$343,ROW($A36)-5,FALSE),IFERROR(INDEX(AM$320:AM$343,MATCH($F36,$B$320:$B$343,0))/VLOOKUP($F36,$B$320:$BB$343,MATCH(LEFT(TRIM(AM$6),FIND("~",SUBSTITUTE(AM$6,"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36))*HLOOKUP(LEFT(TRIM(AM$6),FIND("~",SUBSTITUTE(AM$6," ","~",LEN(TRIM(AM$6))-LEN(SUBSTITUTE(TRIM(AM$6)," ",""))))-1)&amp;" Total",$B$6:$BB$343,ROW($A36)-5,FALSE))</f>
        <v>0</v>
      </c>
      <c r="AN36" s="14">
        <f ca="1">IF(AN$5&lt;&gt;"",HLOOKUP(AN$5,Functionalization!$G$6:$R$343,ROW($A36)-5,FALSE),IFERROR(INDEX(AN$320:AN$343,MATCH($F36,$B$320:$B$343,0))/VLOOKUP($F36,$B$320:$BB$343,MATCH(LEFT(TRIM(AN$6),FIND("~",SUBSTITUTE(AN$6,"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36))*HLOOKUP(LEFT(TRIM(AN$6),FIND("~",SUBSTITUTE(AN$6," ","~",LEN(TRIM(AN$6))-LEN(SUBSTITUTE(TRIM(AN$6)," ",""))))-1)&amp;" Total",$B$6:$BB$343,ROW($A36)-5,FALSE))</f>
        <v>0</v>
      </c>
      <c r="AO36" s="14">
        <f ca="1">IF(AO$5&lt;&gt;"",HLOOKUP(AO$5,Functionalization!$G$6:$R$343,ROW($A36)-5,FALSE),IFERROR(INDEX(AO$320:AO$343,MATCH($F36,$B$320:$B$343,0))/VLOOKUP($F36,$B$320:$BB$343,MATCH(LEFT(TRIM(AO$6),FIND("~",SUBSTITUTE(AO$6,"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36))*HLOOKUP(LEFT(TRIM(AO$6),FIND("~",SUBSTITUTE(AO$6," ","~",LEN(TRIM(AO$6))-LEN(SUBSTITUTE(TRIM(AO$6)," ",""))))-1)&amp;" Total",$B$6:$BB$343,ROW($A36)-5,FALSE))</f>
        <v>0</v>
      </c>
      <c r="AP36" s="14">
        <f ca="1">IF(AP$5&lt;&gt;"",HLOOKUP(AP$5,Functionalization!$G$6:$R$343,ROW($A36)-5,FALSE),IFERROR(INDEX(AP$320:AP$343,MATCH($F36,$B$320:$B$343,0))/VLOOKUP($F36,$B$320:$BB$343,MATCH(LEFT(TRIM(AP$6),FIND("~",SUBSTITUTE(AP$6,"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36))*HLOOKUP(LEFT(TRIM(AP$6),FIND("~",SUBSTITUTE(AP$6," ","~",LEN(TRIM(AP$6))-LEN(SUBSTITUTE(TRIM(AP$6)," ",""))))-1)&amp;" Total",$B$6:$BB$343,ROW($A36)-5,FALSE))</f>
        <v>0</v>
      </c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D36" s="44">
        <f ca="1">IFERROR(IF(SUMIF($G$6:$BB$6,BD$6&amp;" Total",$G36:$BB36)-(SUMIF($G$6:$BB$6,BD$6&amp;" "&amp;'Input-Allocators'!$D$18,$G36:$BB36)+IFERROR(SUMIF($G$6:$BB$6,BD$6&amp;" "&amp;'Input-Allocators'!$E$18,$G36:$BB36),SUMIF($G$6:$BB$6,BD$6&amp;" "&amp;'Input-Allocators'!$B$20,$G36:$BB36))+SUMIF($G$6:$BB$6,BD$6&amp;" "&amp;'Input-Allocators'!$F$18,$G36:$BB36))&lt;Check_Limit,0,1),1)</f>
        <v>0</v>
      </c>
      <c r="BE36" s="44">
        <f ca="1">IFERROR(IF(SUMIF($G$6:$BB$6,BE$6&amp;" Total",$G36:$BB36)-(SUMIF($G$6:$BB$6,BE$6&amp;" "&amp;'Input-Allocators'!$D$18,$G36:$BB36)+IFERROR(SUMIF($G$6:$BB$6,BE$6&amp;" "&amp;'Input-Allocators'!$E$18,$G36:$BB36),SUMIF($G$6:$BB$6,BE$6&amp;" "&amp;'Input-Allocators'!$B$20,$G36:$BB36))+SUMIF($G$6:$BB$6,BE$6&amp;" "&amp;'Input-Allocators'!$F$18,$G36:$BB36))&lt;Check_Limit,0,1),1)</f>
        <v>0</v>
      </c>
      <c r="BF36" s="44">
        <f ca="1">IFERROR(IF(SUMIF($G$6:$BB$6,BF$6&amp;" Total",$G36:$BB36)-(SUMIF($G$6:$BB$6,BF$6&amp;" "&amp;'Input-Allocators'!$D$18,$G36:$BB36)+IFERROR(SUMIF($G$6:$BB$6,BF$6&amp;" "&amp;'Input-Allocators'!$E$18,$G36:$BB36),SUMIF($G$6:$BB$6,BF$6&amp;" "&amp;'Input-Allocators'!$B$20,$G36:$BB36))+SUMIF($G$6:$BB$6,BF$6&amp;" "&amp;'Input-Allocators'!$F$18,$G36:$BB36))&lt;Check_Limit,0,1),1)</f>
        <v>0</v>
      </c>
      <c r="BG36" s="44">
        <f ca="1">IFERROR(IF(SUMIF($G$6:$BB$6,BG$6&amp;" Total",$G36:$BB36)-(SUMIF($G$6:$BB$6,BG$6&amp;" "&amp;'Input-Allocators'!$D$18,$G36:$BB36)+IFERROR(SUMIF($G$6:$BB$6,BG$6&amp;" "&amp;'Input-Allocators'!$E$18,$G36:$BB36),SUMIF($G$6:$BB$6,BG$6&amp;" "&amp;'Input-Allocators'!$B$20,$G36:$BB36))+SUMIF($G$6:$BB$6,BG$6&amp;" "&amp;'Input-Allocators'!$F$18,$G36:$BB36))&lt;Check_Limit,0,1),1)</f>
        <v>0</v>
      </c>
      <c r="BH36" s="44">
        <f ca="1">IFERROR(IF(SUMIF($G$6:$BB$6,BH$6&amp;" Total",$G36:$BB36)-(SUMIF($G$6:$BB$6,BH$6&amp;" "&amp;'Input-Allocators'!$D$18,$G36:$BB36)+IFERROR(SUMIF($G$6:$BB$6,BH$6&amp;" "&amp;'Input-Allocators'!$E$18,$G36:$BB36),SUMIF($G$6:$BB$6,BH$6&amp;" "&amp;'Input-Allocators'!$B$20,$G36:$BB36))+SUMIF($G$6:$BB$6,BH$6&amp;" "&amp;'Input-Allocators'!$F$18,$G36:$BB36))&lt;Check_Limit,0,1),1)</f>
        <v>0</v>
      </c>
      <c r="BI36" s="44">
        <f ca="1">IFERROR(IF(SUMIF($G$6:$BB$6,BI$6&amp;" Total",$G36:$BB36)-(SUMIF($G$6:$BB$6,BI$6&amp;" "&amp;'Input-Allocators'!$D$18,$G36:$BB36)+IFERROR(SUMIF($G$6:$BB$6,BI$6&amp;" "&amp;'Input-Allocators'!$E$18,$G36:$BB36),SUMIF($G$6:$BB$6,BI$6&amp;" "&amp;'Input-Allocators'!$B$20,$G36:$BB36))+SUMIF($G$6:$BB$6,BI$6&amp;" "&amp;'Input-Allocators'!$F$18,$G36:$BB36))&lt;Check_Limit,0,1),1)</f>
        <v>0</v>
      </c>
      <c r="BJ36" s="44">
        <f ca="1">IFERROR(IF(SUMIF($G$6:$BB$6,BJ$6&amp;" Total",$G36:$BB36)-(SUMIF($G$6:$BB$6,BJ$6&amp;" "&amp;'Input-Allocators'!$D$18,$G36:$BB36)+IFERROR(SUMIF($G$6:$BB$6,BJ$6&amp;" "&amp;'Input-Allocators'!$E$18,$G36:$BB36),SUMIF($G$6:$BB$6,BJ$6&amp;" "&amp;'Input-Allocators'!$B$20,$G36:$BB36))+SUMIF($G$6:$BB$6,BJ$6&amp;" "&amp;'Input-Allocators'!$F$18,$G36:$BB36))&lt;Check_Limit,0,1),1)</f>
        <v>0</v>
      </c>
      <c r="BK36" s="44">
        <f ca="1">IFERROR(IF(SUMIF($G$6:$BB$6,BK$6&amp;" Total",$G36:$BB36)-(SUMIF($G$6:$BB$6,BK$6&amp;" "&amp;'Input-Allocators'!$D$18,$G36:$BB36)+IFERROR(SUMIF($G$6:$BB$6,BK$6&amp;" "&amp;'Input-Allocators'!$E$18,$G36:$BB36),SUMIF($G$6:$BB$6,BK$6&amp;" "&amp;'Input-Allocators'!$B$20,$G36:$BB36))+SUMIF($G$6:$BB$6,BK$6&amp;" "&amp;'Input-Allocators'!$F$18,$G36:$BB36))&lt;Check_Limit,0,1),1)</f>
        <v>0</v>
      </c>
      <c r="BL36" s="44">
        <f ca="1">IFERROR(IF(SUMIF($G$6:$BB$6,BL$6&amp;" Total",$G36:$BB36)-(SUMIF($G$6:$BB$6,BL$6&amp;" "&amp;'Input-Allocators'!$D$18,$G36:$BB36)+IFERROR(SUMIF($G$6:$BB$6,BL$6&amp;" "&amp;'Input-Allocators'!$E$18,$G36:$BB36),SUMIF($G$6:$BB$6,BL$6&amp;" "&amp;'Input-Allocators'!$B$20,$G36:$BB36))+SUMIF($G$6:$BB$6,BL$6&amp;" "&amp;'Input-Allocators'!$F$18,$G36:$BB36))&lt;Check_Limit,0,1),1)</f>
        <v>0</v>
      </c>
      <c r="BM36" s="44">
        <f ca="1">IFERROR(IF(SUMIF($G$6:$BB$6,BM$6&amp;" Total",$G36:$BB36)-(SUMIF($G$6:$BB$6,BM$6&amp;" "&amp;'Input-Allocators'!$D$18,$G36:$BB36)+IFERROR(SUMIF($G$6:$BB$6,BM$6&amp;" "&amp;'Input-Allocators'!$E$18,$G36:$BB36),SUMIF($G$6:$BB$6,BM$6&amp;" "&amp;'Input-Allocators'!$B$20,$G36:$BB36))+SUMIF($G$6:$BB$6,BM$6&amp;" "&amp;'Input-Allocators'!$F$18,$G36:$BB36))&lt;Check_Limit,0,1),1)</f>
        <v>0</v>
      </c>
      <c r="BN36" s="44">
        <f ca="1">IFERROR(IF(SUMIF($G$6:$BB$6,BN$6&amp;" Total",$G36:$BB36)-(SUMIF($G$6:$BB$6,BN$6&amp;" "&amp;'Input-Allocators'!$D$18,$G36:$BB36)+IFERROR(SUMIF($G$6:$BB$6,BN$6&amp;" "&amp;'Input-Allocators'!$E$18,$G36:$BB36),SUMIF($G$6:$BB$6,BN$6&amp;" "&amp;'Input-Allocators'!$B$20,$G36:$BB36))+SUMIF($G$6:$BB$6,BN$6&amp;" "&amp;'Input-Allocators'!$F$18,$G36:$BB36))&lt;Check_Limit,0,1),1)</f>
        <v>0</v>
      </c>
      <c r="BO36" s="44">
        <f ca="1">IFERROR(IF(SUMIF($G$6:$BB$6,BO$6&amp;" Total",$G36:$BB36)-(SUMIF($G$6:$BB$6,BO$6&amp;" "&amp;'Input-Allocators'!$D$18,$G36:$BB36)+IFERROR(SUMIF($G$6:$BB$6,BO$6&amp;" "&amp;'Input-Allocators'!$E$18,$G36:$BB36),SUMIF($G$6:$BB$6,BO$6&amp;" "&amp;'Input-Allocators'!$B$20,$G36:$BB36))+SUMIF($G$6:$BB$6,BO$6&amp;" "&amp;'Input-Allocators'!$F$18,$G36:$BB36))&lt;Check_Limit,0,1),1)</f>
        <v>0</v>
      </c>
    </row>
    <row r="37" spans="1:67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>Functionalization!$D37</f>
        <v>0</v>
      </c>
      <c r="E37" s="14">
        <f t="shared" ca="1" si="6"/>
        <v>0</v>
      </c>
      <c r="F37" s="3" t="str">
        <f>IF($D37=0,"-",IF('Input-Accounts'!$E37&lt;&gt;0,'Input-Accounts'!$E37,'Input-Accounts'!$G37))</f>
        <v>-</v>
      </c>
      <c r="G37" s="14">
        <f ca="1">IF(G$5&lt;&gt;"",HLOOKUP(G$5,Functionalization!$G$6:$R$343,ROW($A37)-5,FALSE),IFERROR(INDEX(G$320:G$343,MATCH($F37,$B$320:$B$343,0))/VLOOKUP($F37,$B$320:$BB$343,MATCH(LEFT(TRIM(G$6),FIND("~",SUBSTITUTE(G$6,"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37))*HLOOKUP(LEFT(TRIM(G$6),FIND("~",SUBSTITUTE(G$6," ","~",LEN(TRIM(G$6))-LEN(SUBSTITUTE(TRIM(G$6)," ",""))))-1)&amp;" Total",$B$6:$BB$343,ROW($A37)-5,FALSE))</f>
        <v>0</v>
      </c>
      <c r="H37" s="14">
        <f ca="1">IF(H$5&lt;&gt;"",HLOOKUP(H$5,Functionalization!$G$6:$R$343,ROW($A37)-5,FALSE),IFERROR(INDEX(H$320:H$343,MATCH($F37,$B$320:$B$343,0))/VLOOKUP($F37,$B$320:$BB$343,MATCH(LEFT(TRIM(H$6),FIND("~",SUBSTITUTE(H$6,"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37))*HLOOKUP(LEFT(TRIM(H$6),FIND("~",SUBSTITUTE(H$6," ","~",LEN(TRIM(H$6))-LEN(SUBSTITUTE(TRIM(H$6)," ",""))))-1)&amp;" Total",$B$6:$BB$343,ROW($A37)-5,FALSE))</f>
        <v>0</v>
      </c>
      <c r="I37" s="14">
        <f ca="1">IF(I$5&lt;&gt;"",HLOOKUP(I$5,Functionalization!$G$6:$R$343,ROW($A37)-5,FALSE),IFERROR(INDEX(I$320:I$343,MATCH($F37,$B$320:$B$343,0))/VLOOKUP($F37,$B$320:$BB$343,MATCH(LEFT(TRIM(I$6),FIND("~",SUBSTITUTE(I$6,"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37))*HLOOKUP(LEFT(TRIM(I$6),FIND("~",SUBSTITUTE(I$6," ","~",LEN(TRIM(I$6))-LEN(SUBSTITUTE(TRIM(I$6)," ",""))))-1)&amp;" Total",$B$6:$BB$343,ROW($A37)-5,FALSE))</f>
        <v>0</v>
      </c>
      <c r="J37" s="14">
        <f ca="1">IF(J$5&lt;&gt;"",HLOOKUP(J$5,Functionalization!$G$6:$R$343,ROW($A37)-5,FALSE),IFERROR(INDEX(J$320:J$343,MATCH($F37,$B$320:$B$343,0))/VLOOKUP($F37,$B$320:$BB$343,MATCH(LEFT(TRIM(J$6),FIND("~",SUBSTITUTE(J$6,"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37))*HLOOKUP(LEFT(TRIM(J$6),FIND("~",SUBSTITUTE(J$6," ","~",LEN(TRIM(J$6))-LEN(SUBSTITUTE(TRIM(J$6)," ",""))))-1)&amp;" Total",$B$6:$BB$343,ROW($A37)-5,FALSE))</f>
        <v>0</v>
      </c>
      <c r="K37" s="14">
        <f ca="1">IF(K$5&lt;&gt;"",HLOOKUP(K$5,Functionalization!$G$6:$R$343,ROW($A37)-5,FALSE),IFERROR(INDEX(K$320:K$343,MATCH($F37,$B$320:$B$343,0))/VLOOKUP($F37,$B$320:$BB$343,MATCH(LEFT(TRIM(K$6),FIND("~",SUBSTITUTE(K$6,"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37))*HLOOKUP(LEFT(TRIM(K$6),FIND("~",SUBSTITUTE(K$6," ","~",LEN(TRIM(K$6))-LEN(SUBSTITUTE(TRIM(K$6)," ",""))))-1)&amp;" Total",$B$6:$BB$343,ROW($A37)-5,FALSE))</f>
        <v>0</v>
      </c>
      <c r="L37" s="14">
        <f ca="1">IF(L$5&lt;&gt;"",HLOOKUP(L$5,Functionalization!$G$6:$R$343,ROW($A37)-5,FALSE),IFERROR(INDEX(L$320:L$343,MATCH($F37,$B$320:$B$343,0))/VLOOKUP($F37,$B$320:$BB$343,MATCH(LEFT(TRIM(L$6),FIND("~",SUBSTITUTE(L$6,"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37))*HLOOKUP(LEFT(TRIM(L$6),FIND("~",SUBSTITUTE(L$6," ","~",LEN(TRIM(L$6))-LEN(SUBSTITUTE(TRIM(L$6)," ",""))))-1)&amp;" Total",$B$6:$BB$343,ROW($A37)-5,FALSE))</f>
        <v>0</v>
      </c>
      <c r="M37" s="14">
        <f ca="1">IF(M$5&lt;&gt;"",HLOOKUP(M$5,Functionalization!$G$6:$R$343,ROW($A37)-5,FALSE),IFERROR(INDEX(M$320:M$343,MATCH($F37,$B$320:$B$343,0))/VLOOKUP($F37,$B$320:$BB$343,MATCH(LEFT(TRIM(M$6),FIND("~",SUBSTITUTE(M$6,"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37))*HLOOKUP(LEFT(TRIM(M$6),FIND("~",SUBSTITUTE(M$6," ","~",LEN(TRIM(M$6))-LEN(SUBSTITUTE(TRIM(M$6)," ",""))))-1)&amp;" Total",$B$6:$BB$343,ROW($A37)-5,FALSE))</f>
        <v>0</v>
      </c>
      <c r="N37" s="14">
        <f ca="1">IF(N$5&lt;&gt;"",HLOOKUP(N$5,Functionalization!$G$6:$R$343,ROW($A37)-5,FALSE),IFERROR(INDEX(N$320:N$343,MATCH($F37,$B$320:$B$343,0))/VLOOKUP($F37,$B$320:$BB$343,MATCH(LEFT(TRIM(N$6),FIND("~",SUBSTITUTE(N$6,"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37))*HLOOKUP(LEFT(TRIM(N$6),FIND("~",SUBSTITUTE(N$6," ","~",LEN(TRIM(N$6))-LEN(SUBSTITUTE(TRIM(N$6)," ",""))))-1)&amp;" Total",$B$6:$BB$343,ROW($A37)-5,FALSE))</f>
        <v>0</v>
      </c>
      <c r="O37" s="14">
        <f ca="1">IF(O$5&lt;&gt;"",HLOOKUP(O$5,Functionalization!$G$6:$R$343,ROW($A37)-5,FALSE),IFERROR(INDEX(O$320:O$343,MATCH($F37,$B$320:$B$343,0))/VLOOKUP($F37,$B$320:$BB$343,MATCH(LEFT(TRIM(O$6),FIND("~",SUBSTITUTE(O$6,"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37))*HLOOKUP(LEFT(TRIM(O$6),FIND("~",SUBSTITUTE(O$6," ","~",LEN(TRIM(O$6))-LEN(SUBSTITUTE(TRIM(O$6)," ",""))))-1)&amp;" Total",$B$6:$BB$343,ROW($A37)-5,FALSE))</f>
        <v>0</v>
      </c>
      <c r="P37" s="14">
        <f ca="1">IF(P$5&lt;&gt;"",HLOOKUP(P$5,Functionalization!$G$6:$R$343,ROW($A37)-5,FALSE),IFERROR(INDEX(P$320:P$343,MATCH($F37,$B$320:$B$343,0))/VLOOKUP($F37,$B$320:$BB$343,MATCH(LEFT(TRIM(P$6),FIND("~",SUBSTITUTE(P$6,"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37))*HLOOKUP(LEFT(TRIM(P$6),FIND("~",SUBSTITUTE(P$6," ","~",LEN(TRIM(P$6))-LEN(SUBSTITUTE(TRIM(P$6)," ",""))))-1)&amp;" Total",$B$6:$BB$343,ROW($A37)-5,FALSE))</f>
        <v>0</v>
      </c>
      <c r="Q37" s="14">
        <f ca="1">IF(Q$5&lt;&gt;"",HLOOKUP(Q$5,Functionalization!$G$6:$R$343,ROW($A37)-5,FALSE),IFERROR(INDEX(Q$320:Q$343,MATCH($F37,$B$320:$B$343,0))/VLOOKUP($F37,$B$320:$BB$343,MATCH(LEFT(TRIM(Q$6),FIND("~",SUBSTITUTE(Q$6,"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37))*HLOOKUP(LEFT(TRIM(Q$6),FIND("~",SUBSTITUTE(Q$6," ","~",LEN(TRIM(Q$6))-LEN(SUBSTITUTE(TRIM(Q$6)," ",""))))-1)&amp;" Total",$B$6:$BB$343,ROW($A37)-5,FALSE))</f>
        <v>0</v>
      </c>
      <c r="R37" s="14">
        <f ca="1">IF(R$5&lt;&gt;"",HLOOKUP(R$5,Functionalization!$G$6:$R$343,ROW($A37)-5,FALSE),IFERROR(INDEX(R$320:R$343,MATCH($F37,$B$320:$B$343,0))/VLOOKUP($F37,$B$320:$BB$343,MATCH(LEFT(TRIM(R$6),FIND("~",SUBSTITUTE(R$6,"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37))*HLOOKUP(LEFT(TRIM(R$6),FIND("~",SUBSTITUTE(R$6," ","~",LEN(TRIM(R$6))-LEN(SUBSTITUTE(TRIM(R$6)," ",""))))-1)&amp;" Total",$B$6:$BB$343,ROW($A37)-5,FALSE))</f>
        <v>0</v>
      </c>
      <c r="S37" s="14">
        <f ca="1">IF(S$5&lt;&gt;"",HLOOKUP(S$5,Functionalization!$G$6:$R$343,ROW($A37)-5,FALSE),IFERROR(INDEX(S$320:S$343,MATCH($F37,$B$320:$B$343,0))/VLOOKUP($F37,$B$320:$BB$343,MATCH(LEFT(TRIM(S$6),FIND("~",SUBSTITUTE(S$6,"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37))*HLOOKUP(LEFT(TRIM(S$6),FIND("~",SUBSTITUTE(S$6," ","~",LEN(TRIM(S$6))-LEN(SUBSTITUTE(TRIM(S$6)," ",""))))-1)&amp;" Total",$B$6:$BB$343,ROW($A37)-5,FALSE))</f>
        <v>0</v>
      </c>
      <c r="T37" s="14">
        <f ca="1">IF(T$5&lt;&gt;"",HLOOKUP(T$5,Functionalization!$G$6:$R$343,ROW($A37)-5,FALSE),IFERROR(INDEX(T$320:T$343,MATCH($F37,$B$320:$B$343,0))/VLOOKUP($F37,$B$320:$BB$343,MATCH(LEFT(TRIM(T$6),FIND("~",SUBSTITUTE(T$6,"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37))*HLOOKUP(LEFT(TRIM(T$6),FIND("~",SUBSTITUTE(T$6," ","~",LEN(TRIM(T$6))-LEN(SUBSTITUTE(TRIM(T$6)," ",""))))-1)&amp;" Total",$B$6:$BB$343,ROW($A37)-5,FALSE))</f>
        <v>0</v>
      </c>
      <c r="U37" s="14">
        <f ca="1">IF(U$5&lt;&gt;"",HLOOKUP(U$5,Functionalization!$G$6:$R$343,ROW($A37)-5,FALSE),IFERROR(INDEX(U$320:U$343,MATCH($F37,$B$320:$B$343,0))/VLOOKUP($F37,$B$320:$BB$343,MATCH(LEFT(TRIM(U$6),FIND("~",SUBSTITUTE(U$6,"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37))*HLOOKUP(LEFT(TRIM(U$6),FIND("~",SUBSTITUTE(U$6," ","~",LEN(TRIM(U$6))-LEN(SUBSTITUTE(TRIM(U$6)," ",""))))-1)&amp;" Total",$B$6:$BB$343,ROW($A37)-5,FALSE))</f>
        <v>0</v>
      </c>
      <c r="V37" s="14">
        <f ca="1">IF(V$5&lt;&gt;"",HLOOKUP(V$5,Functionalization!$G$6:$R$343,ROW($A37)-5,FALSE),IFERROR(INDEX(V$320:V$343,MATCH($F37,$B$320:$B$343,0))/VLOOKUP($F37,$B$320:$BB$343,MATCH(LEFT(TRIM(V$6),FIND("~",SUBSTITUTE(V$6,"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37))*HLOOKUP(LEFT(TRIM(V$6),FIND("~",SUBSTITUTE(V$6," ","~",LEN(TRIM(V$6))-LEN(SUBSTITUTE(TRIM(V$6)," ",""))))-1)&amp;" Total",$B$6:$BB$343,ROW($A37)-5,FALSE))</f>
        <v>0</v>
      </c>
      <c r="W37" s="14">
        <f ca="1">IF(W$5&lt;&gt;"",HLOOKUP(W$5,Functionalization!$G$6:$R$343,ROW($A37)-5,FALSE),IFERROR(INDEX(W$320:W$343,MATCH($F37,$B$320:$B$343,0))/VLOOKUP($F37,$B$320:$BB$343,MATCH(LEFT(TRIM(W$6),FIND("~",SUBSTITUTE(W$6,"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37))*HLOOKUP(LEFT(TRIM(W$6),FIND("~",SUBSTITUTE(W$6," ","~",LEN(TRIM(W$6))-LEN(SUBSTITUTE(TRIM(W$6)," ",""))))-1)&amp;" Total",$B$6:$BB$343,ROW($A37)-5,FALSE))</f>
        <v>0</v>
      </c>
      <c r="X37" s="14">
        <f ca="1">IF(X$5&lt;&gt;"",HLOOKUP(X$5,Functionalization!$G$6:$R$343,ROW($A37)-5,FALSE),IFERROR(INDEX(X$320:X$343,MATCH($F37,$B$320:$B$343,0))/VLOOKUP($F37,$B$320:$BB$343,MATCH(LEFT(TRIM(X$6),FIND("~",SUBSTITUTE(X$6,"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37))*HLOOKUP(LEFT(TRIM(X$6),FIND("~",SUBSTITUTE(X$6," ","~",LEN(TRIM(X$6))-LEN(SUBSTITUTE(TRIM(X$6)," ",""))))-1)&amp;" Total",$B$6:$BB$343,ROW($A37)-5,FALSE))</f>
        <v>0</v>
      </c>
      <c r="Y37" s="14">
        <f ca="1">IF(Y$5&lt;&gt;"",HLOOKUP(Y$5,Functionalization!$G$6:$R$343,ROW($A37)-5,FALSE),IFERROR(INDEX(Y$320:Y$343,MATCH($F37,$B$320:$B$343,0))/VLOOKUP($F37,$B$320:$BB$343,MATCH(LEFT(TRIM(Y$6),FIND("~",SUBSTITUTE(Y$6,"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37))*HLOOKUP(LEFT(TRIM(Y$6),FIND("~",SUBSTITUTE(Y$6," ","~",LEN(TRIM(Y$6))-LEN(SUBSTITUTE(TRIM(Y$6)," ",""))))-1)&amp;" Total",$B$6:$BB$343,ROW($A37)-5,FALSE))</f>
        <v>0</v>
      </c>
      <c r="Z37" s="14">
        <f ca="1">IF(Z$5&lt;&gt;"",HLOOKUP(Z$5,Functionalization!$G$6:$R$343,ROW($A37)-5,FALSE),IFERROR(INDEX(Z$320:Z$343,MATCH($F37,$B$320:$B$343,0))/VLOOKUP($F37,$B$320:$BB$343,MATCH(LEFT(TRIM(Z$6),FIND("~",SUBSTITUTE(Z$6,"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37))*HLOOKUP(LEFT(TRIM(Z$6),FIND("~",SUBSTITUTE(Z$6," ","~",LEN(TRIM(Z$6))-LEN(SUBSTITUTE(TRIM(Z$6)," ",""))))-1)&amp;" Total",$B$6:$BB$343,ROW($A37)-5,FALSE))</f>
        <v>0</v>
      </c>
      <c r="AA37" s="14">
        <f ca="1">IF(AA$5&lt;&gt;"",HLOOKUP(AA$5,Functionalization!$G$6:$R$343,ROW($A37)-5,FALSE),IFERROR(INDEX(AA$320:AA$343,MATCH($F37,$B$320:$B$343,0))/VLOOKUP($F37,$B$320:$BB$343,MATCH(LEFT(TRIM(AA$6),FIND("~",SUBSTITUTE(AA$6,"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37))*HLOOKUP(LEFT(TRIM(AA$6),FIND("~",SUBSTITUTE(AA$6," ","~",LEN(TRIM(AA$6))-LEN(SUBSTITUTE(TRIM(AA$6)," ",""))))-1)&amp;" Total",$B$6:$BB$343,ROW($A37)-5,FALSE))</f>
        <v>0</v>
      </c>
      <c r="AB37" s="14">
        <f ca="1">IF(AB$5&lt;&gt;"",HLOOKUP(AB$5,Functionalization!$G$6:$R$343,ROW($A37)-5,FALSE),IFERROR(INDEX(AB$320:AB$343,MATCH($F37,$B$320:$B$343,0))/VLOOKUP($F37,$B$320:$BB$343,MATCH(LEFT(TRIM(AB$6),FIND("~",SUBSTITUTE(AB$6,"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37))*HLOOKUP(LEFT(TRIM(AB$6),FIND("~",SUBSTITUTE(AB$6," ","~",LEN(TRIM(AB$6))-LEN(SUBSTITUTE(TRIM(AB$6)," ",""))))-1)&amp;" Total",$B$6:$BB$343,ROW($A37)-5,FALSE))</f>
        <v>0</v>
      </c>
      <c r="AC37" s="14">
        <f ca="1">IF(AC$5&lt;&gt;"",HLOOKUP(AC$5,Functionalization!$G$6:$R$343,ROW($A37)-5,FALSE),IFERROR(INDEX(AC$320:AC$343,MATCH($F37,$B$320:$B$343,0))/VLOOKUP($F37,$B$320:$BB$343,MATCH(LEFT(TRIM(AC$6),FIND("~",SUBSTITUTE(AC$6,"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37))*HLOOKUP(LEFT(TRIM(AC$6),FIND("~",SUBSTITUTE(AC$6," ","~",LEN(TRIM(AC$6))-LEN(SUBSTITUTE(TRIM(AC$6)," ",""))))-1)&amp;" Total",$B$6:$BB$343,ROW($A37)-5,FALSE))</f>
        <v>0</v>
      </c>
      <c r="AD37" s="14">
        <f ca="1">IF(AD$5&lt;&gt;"",HLOOKUP(AD$5,Functionalization!$G$6:$R$343,ROW($A37)-5,FALSE),IFERROR(INDEX(AD$320:AD$343,MATCH($F37,$B$320:$B$343,0))/VLOOKUP($F37,$B$320:$BB$343,MATCH(LEFT(TRIM(AD$6),FIND("~",SUBSTITUTE(AD$6,"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37))*HLOOKUP(LEFT(TRIM(AD$6),FIND("~",SUBSTITUTE(AD$6," ","~",LEN(TRIM(AD$6))-LEN(SUBSTITUTE(TRIM(AD$6)," ",""))))-1)&amp;" Total",$B$6:$BB$343,ROW($A37)-5,FALSE))</f>
        <v>0</v>
      </c>
      <c r="AE37" s="14">
        <f ca="1">IF(AE$5&lt;&gt;"",HLOOKUP(AE$5,Functionalization!$G$6:$R$343,ROW($A37)-5,FALSE),IFERROR(INDEX(AE$320:AE$343,MATCH($F37,$B$320:$B$343,0))/VLOOKUP($F37,$B$320:$BB$343,MATCH(LEFT(TRIM(AE$6),FIND("~",SUBSTITUTE(AE$6,"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37))*HLOOKUP(LEFT(TRIM(AE$6),FIND("~",SUBSTITUTE(AE$6," ","~",LEN(TRIM(AE$6))-LEN(SUBSTITUTE(TRIM(AE$6)," ",""))))-1)&amp;" Total",$B$6:$BB$343,ROW($A37)-5,FALSE))</f>
        <v>0</v>
      </c>
      <c r="AF37" s="14">
        <f ca="1">IF(AF$5&lt;&gt;"",HLOOKUP(AF$5,Functionalization!$G$6:$R$343,ROW($A37)-5,FALSE),IFERROR(INDEX(AF$320:AF$343,MATCH($F37,$B$320:$B$343,0))/VLOOKUP($F37,$B$320:$BB$343,MATCH(LEFT(TRIM(AF$6),FIND("~",SUBSTITUTE(AF$6,"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37))*HLOOKUP(LEFT(TRIM(AF$6),FIND("~",SUBSTITUTE(AF$6," ","~",LEN(TRIM(AF$6))-LEN(SUBSTITUTE(TRIM(AF$6)," ",""))))-1)&amp;" Total",$B$6:$BB$343,ROW($A37)-5,FALSE))</f>
        <v>0</v>
      </c>
      <c r="AG37" s="14">
        <f ca="1">IF(AG$5&lt;&gt;"",HLOOKUP(AG$5,Functionalization!$G$6:$R$343,ROW($A37)-5,FALSE),IFERROR(INDEX(AG$320:AG$343,MATCH($F37,$B$320:$B$343,0))/VLOOKUP($F37,$B$320:$BB$343,MATCH(LEFT(TRIM(AG$6),FIND("~",SUBSTITUTE(AG$6,"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37))*HLOOKUP(LEFT(TRIM(AG$6),FIND("~",SUBSTITUTE(AG$6," ","~",LEN(TRIM(AG$6))-LEN(SUBSTITUTE(TRIM(AG$6)," ",""))))-1)&amp;" Total",$B$6:$BB$343,ROW($A37)-5,FALSE))</f>
        <v>0</v>
      </c>
      <c r="AH37" s="14">
        <f ca="1">IF(AH$5&lt;&gt;"",HLOOKUP(AH$5,Functionalization!$G$6:$R$343,ROW($A37)-5,FALSE),IFERROR(INDEX(AH$320:AH$343,MATCH($F37,$B$320:$B$343,0))/VLOOKUP($F37,$B$320:$BB$343,MATCH(LEFT(TRIM(AH$6),FIND("~",SUBSTITUTE(AH$6,"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37))*HLOOKUP(LEFT(TRIM(AH$6),FIND("~",SUBSTITUTE(AH$6," ","~",LEN(TRIM(AH$6))-LEN(SUBSTITUTE(TRIM(AH$6)," ",""))))-1)&amp;" Total",$B$6:$BB$343,ROW($A37)-5,FALSE))</f>
        <v>0</v>
      </c>
      <c r="AI37" s="14">
        <f ca="1">IF(AI$5&lt;&gt;"",HLOOKUP(AI$5,Functionalization!$G$6:$R$343,ROW($A37)-5,FALSE),IFERROR(INDEX(AI$320:AI$343,MATCH($F37,$B$320:$B$343,0))/VLOOKUP($F37,$B$320:$BB$343,MATCH(LEFT(TRIM(AI$6),FIND("~",SUBSTITUTE(AI$6,"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37))*HLOOKUP(LEFT(TRIM(AI$6),FIND("~",SUBSTITUTE(AI$6," ","~",LEN(TRIM(AI$6))-LEN(SUBSTITUTE(TRIM(AI$6)," ",""))))-1)&amp;" Total",$B$6:$BB$343,ROW($A37)-5,FALSE))</f>
        <v>0</v>
      </c>
      <c r="AJ37" s="14">
        <f ca="1">IF(AJ$5&lt;&gt;"",HLOOKUP(AJ$5,Functionalization!$G$6:$R$343,ROW($A37)-5,FALSE),IFERROR(INDEX(AJ$320:AJ$343,MATCH($F37,$B$320:$B$343,0))/VLOOKUP($F37,$B$320:$BB$343,MATCH(LEFT(TRIM(AJ$6),FIND("~",SUBSTITUTE(AJ$6,"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37))*HLOOKUP(LEFT(TRIM(AJ$6),FIND("~",SUBSTITUTE(AJ$6," ","~",LEN(TRIM(AJ$6))-LEN(SUBSTITUTE(TRIM(AJ$6)," ",""))))-1)&amp;" Total",$B$6:$BB$343,ROW($A37)-5,FALSE))</f>
        <v>0</v>
      </c>
      <c r="AK37" s="14">
        <f ca="1">IF(AK$5&lt;&gt;"",HLOOKUP(AK$5,Functionalization!$G$6:$R$343,ROW($A37)-5,FALSE),IFERROR(INDEX(AK$320:AK$343,MATCH($F37,$B$320:$B$343,0))/VLOOKUP($F37,$B$320:$BB$343,MATCH(LEFT(TRIM(AK$6),FIND("~",SUBSTITUTE(AK$6,"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37))*HLOOKUP(LEFT(TRIM(AK$6),FIND("~",SUBSTITUTE(AK$6," ","~",LEN(TRIM(AK$6))-LEN(SUBSTITUTE(TRIM(AK$6)," ",""))))-1)&amp;" Total",$B$6:$BB$343,ROW($A37)-5,FALSE))</f>
        <v>0</v>
      </c>
      <c r="AL37" s="14">
        <f ca="1">IF(AL$5&lt;&gt;"",HLOOKUP(AL$5,Functionalization!$G$6:$R$343,ROW($A37)-5,FALSE),IFERROR(INDEX(AL$320:AL$343,MATCH($F37,$B$320:$B$343,0))/VLOOKUP($F37,$B$320:$BB$343,MATCH(LEFT(TRIM(AL$6),FIND("~",SUBSTITUTE(AL$6,"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37))*HLOOKUP(LEFT(TRIM(AL$6),FIND("~",SUBSTITUTE(AL$6," ","~",LEN(TRIM(AL$6))-LEN(SUBSTITUTE(TRIM(AL$6)," ",""))))-1)&amp;" Total",$B$6:$BB$343,ROW($A37)-5,FALSE))</f>
        <v>0</v>
      </c>
      <c r="AM37" s="14">
        <f ca="1">IF(AM$5&lt;&gt;"",HLOOKUP(AM$5,Functionalization!$G$6:$R$343,ROW($A37)-5,FALSE),IFERROR(INDEX(AM$320:AM$343,MATCH($F37,$B$320:$B$343,0))/VLOOKUP($F37,$B$320:$BB$343,MATCH(LEFT(TRIM(AM$6),FIND("~",SUBSTITUTE(AM$6,"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37))*HLOOKUP(LEFT(TRIM(AM$6),FIND("~",SUBSTITUTE(AM$6," ","~",LEN(TRIM(AM$6))-LEN(SUBSTITUTE(TRIM(AM$6)," ",""))))-1)&amp;" Total",$B$6:$BB$343,ROW($A37)-5,FALSE))</f>
        <v>0</v>
      </c>
      <c r="AN37" s="14">
        <f ca="1">IF(AN$5&lt;&gt;"",HLOOKUP(AN$5,Functionalization!$G$6:$R$343,ROW($A37)-5,FALSE),IFERROR(INDEX(AN$320:AN$343,MATCH($F37,$B$320:$B$343,0))/VLOOKUP($F37,$B$320:$BB$343,MATCH(LEFT(TRIM(AN$6),FIND("~",SUBSTITUTE(AN$6,"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37))*HLOOKUP(LEFT(TRIM(AN$6),FIND("~",SUBSTITUTE(AN$6," ","~",LEN(TRIM(AN$6))-LEN(SUBSTITUTE(TRIM(AN$6)," ",""))))-1)&amp;" Total",$B$6:$BB$343,ROW($A37)-5,FALSE))</f>
        <v>0</v>
      </c>
      <c r="AO37" s="14">
        <f ca="1">IF(AO$5&lt;&gt;"",HLOOKUP(AO$5,Functionalization!$G$6:$R$343,ROW($A37)-5,FALSE),IFERROR(INDEX(AO$320:AO$343,MATCH($F37,$B$320:$B$343,0))/VLOOKUP($F37,$B$320:$BB$343,MATCH(LEFT(TRIM(AO$6),FIND("~",SUBSTITUTE(AO$6,"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37))*HLOOKUP(LEFT(TRIM(AO$6),FIND("~",SUBSTITUTE(AO$6," ","~",LEN(TRIM(AO$6))-LEN(SUBSTITUTE(TRIM(AO$6)," ",""))))-1)&amp;" Total",$B$6:$BB$343,ROW($A37)-5,FALSE))</f>
        <v>0</v>
      </c>
      <c r="AP37" s="14">
        <f ca="1">IF(AP$5&lt;&gt;"",HLOOKUP(AP$5,Functionalization!$G$6:$R$343,ROW($A37)-5,FALSE),IFERROR(INDEX(AP$320:AP$343,MATCH($F37,$B$320:$B$343,0))/VLOOKUP($F37,$B$320:$BB$343,MATCH(LEFT(TRIM(AP$6),FIND("~",SUBSTITUTE(AP$6,"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37))*HLOOKUP(LEFT(TRIM(AP$6),FIND("~",SUBSTITUTE(AP$6," ","~",LEN(TRIM(AP$6))-LEN(SUBSTITUTE(TRIM(AP$6)," ",""))))-1)&amp;" Total",$B$6:$BB$343,ROW($A37)-5,FALSE))</f>
        <v>0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D37" s="44">
        <f ca="1">IFERROR(IF(SUMIF($G$6:$BB$6,BD$6&amp;" Total",$G37:$BB37)-(SUMIF($G$6:$BB$6,BD$6&amp;" "&amp;'Input-Allocators'!$D$18,$G37:$BB37)+IFERROR(SUMIF($G$6:$BB$6,BD$6&amp;" "&amp;'Input-Allocators'!$E$18,$G37:$BB37),SUMIF($G$6:$BB$6,BD$6&amp;" "&amp;'Input-Allocators'!$B$20,$G37:$BB37))+SUMIF($G$6:$BB$6,BD$6&amp;" "&amp;'Input-Allocators'!$F$18,$G37:$BB37))&lt;Check_Limit,0,1),1)</f>
        <v>0</v>
      </c>
      <c r="BE37" s="44">
        <f ca="1">IFERROR(IF(SUMIF($G$6:$BB$6,BE$6&amp;" Total",$G37:$BB37)-(SUMIF($G$6:$BB$6,BE$6&amp;" "&amp;'Input-Allocators'!$D$18,$G37:$BB37)+IFERROR(SUMIF($G$6:$BB$6,BE$6&amp;" "&amp;'Input-Allocators'!$E$18,$G37:$BB37),SUMIF($G$6:$BB$6,BE$6&amp;" "&amp;'Input-Allocators'!$B$20,$G37:$BB37))+SUMIF($G$6:$BB$6,BE$6&amp;" "&amp;'Input-Allocators'!$F$18,$G37:$BB37))&lt;Check_Limit,0,1),1)</f>
        <v>0</v>
      </c>
      <c r="BF37" s="44">
        <f ca="1">IFERROR(IF(SUMIF($G$6:$BB$6,BF$6&amp;" Total",$G37:$BB37)-(SUMIF($G$6:$BB$6,BF$6&amp;" "&amp;'Input-Allocators'!$D$18,$G37:$BB37)+IFERROR(SUMIF($G$6:$BB$6,BF$6&amp;" "&amp;'Input-Allocators'!$E$18,$G37:$BB37),SUMIF($G$6:$BB$6,BF$6&amp;" "&amp;'Input-Allocators'!$B$20,$G37:$BB37))+SUMIF($G$6:$BB$6,BF$6&amp;" "&amp;'Input-Allocators'!$F$18,$G37:$BB37))&lt;Check_Limit,0,1),1)</f>
        <v>0</v>
      </c>
      <c r="BG37" s="44">
        <f ca="1">IFERROR(IF(SUMIF($G$6:$BB$6,BG$6&amp;" Total",$G37:$BB37)-(SUMIF($G$6:$BB$6,BG$6&amp;" "&amp;'Input-Allocators'!$D$18,$G37:$BB37)+IFERROR(SUMIF($G$6:$BB$6,BG$6&amp;" "&amp;'Input-Allocators'!$E$18,$G37:$BB37),SUMIF($G$6:$BB$6,BG$6&amp;" "&amp;'Input-Allocators'!$B$20,$G37:$BB37))+SUMIF($G$6:$BB$6,BG$6&amp;" "&amp;'Input-Allocators'!$F$18,$G37:$BB37))&lt;Check_Limit,0,1),1)</f>
        <v>0</v>
      </c>
      <c r="BH37" s="44">
        <f ca="1">IFERROR(IF(SUMIF($G$6:$BB$6,BH$6&amp;" Total",$G37:$BB37)-(SUMIF($G$6:$BB$6,BH$6&amp;" "&amp;'Input-Allocators'!$D$18,$G37:$BB37)+IFERROR(SUMIF($G$6:$BB$6,BH$6&amp;" "&amp;'Input-Allocators'!$E$18,$G37:$BB37),SUMIF($G$6:$BB$6,BH$6&amp;" "&amp;'Input-Allocators'!$B$20,$G37:$BB37))+SUMIF($G$6:$BB$6,BH$6&amp;" "&amp;'Input-Allocators'!$F$18,$G37:$BB37))&lt;Check_Limit,0,1),1)</f>
        <v>0</v>
      </c>
      <c r="BI37" s="44">
        <f ca="1">IFERROR(IF(SUMIF($G$6:$BB$6,BI$6&amp;" Total",$G37:$BB37)-(SUMIF($G$6:$BB$6,BI$6&amp;" "&amp;'Input-Allocators'!$D$18,$G37:$BB37)+IFERROR(SUMIF($G$6:$BB$6,BI$6&amp;" "&amp;'Input-Allocators'!$E$18,$G37:$BB37),SUMIF($G$6:$BB$6,BI$6&amp;" "&amp;'Input-Allocators'!$B$20,$G37:$BB37))+SUMIF($G$6:$BB$6,BI$6&amp;" "&amp;'Input-Allocators'!$F$18,$G37:$BB37))&lt;Check_Limit,0,1),1)</f>
        <v>0</v>
      </c>
      <c r="BJ37" s="44">
        <f ca="1">IFERROR(IF(SUMIF($G$6:$BB$6,BJ$6&amp;" Total",$G37:$BB37)-(SUMIF($G$6:$BB$6,BJ$6&amp;" "&amp;'Input-Allocators'!$D$18,$G37:$BB37)+IFERROR(SUMIF($G$6:$BB$6,BJ$6&amp;" "&amp;'Input-Allocators'!$E$18,$G37:$BB37),SUMIF($G$6:$BB$6,BJ$6&amp;" "&amp;'Input-Allocators'!$B$20,$G37:$BB37))+SUMIF($G$6:$BB$6,BJ$6&amp;" "&amp;'Input-Allocators'!$F$18,$G37:$BB37))&lt;Check_Limit,0,1),1)</f>
        <v>0</v>
      </c>
      <c r="BK37" s="44">
        <f ca="1">IFERROR(IF(SUMIF($G$6:$BB$6,BK$6&amp;" Total",$G37:$BB37)-(SUMIF($G$6:$BB$6,BK$6&amp;" "&amp;'Input-Allocators'!$D$18,$G37:$BB37)+IFERROR(SUMIF($G$6:$BB$6,BK$6&amp;" "&amp;'Input-Allocators'!$E$18,$G37:$BB37),SUMIF($G$6:$BB$6,BK$6&amp;" "&amp;'Input-Allocators'!$B$20,$G37:$BB37))+SUMIF($G$6:$BB$6,BK$6&amp;" "&amp;'Input-Allocators'!$F$18,$G37:$BB37))&lt;Check_Limit,0,1),1)</f>
        <v>0</v>
      </c>
      <c r="BL37" s="44">
        <f ca="1">IFERROR(IF(SUMIF($G$6:$BB$6,BL$6&amp;" Total",$G37:$BB37)-(SUMIF($G$6:$BB$6,BL$6&amp;" "&amp;'Input-Allocators'!$D$18,$G37:$BB37)+IFERROR(SUMIF($G$6:$BB$6,BL$6&amp;" "&amp;'Input-Allocators'!$E$18,$G37:$BB37),SUMIF($G$6:$BB$6,BL$6&amp;" "&amp;'Input-Allocators'!$B$20,$G37:$BB37))+SUMIF($G$6:$BB$6,BL$6&amp;" "&amp;'Input-Allocators'!$F$18,$G37:$BB37))&lt;Check_Limit,0,1),1)</f>
        <v>0</v>
      </c>
      <c r="BM37" s="44">
        <f ca="1">IFERROR(IF(SUMIF($G$6:$BB$6,BM$6&amp;" Total",$G37:$BB37)-(SUMIF($G$6:$BB$6,BM$6&amp;" "&amp;'Input-Allocators'!$D$18,$G37:$BB37)+IFERROR(SUMIF($G$6:$BB$6,BM$6&amp;" "&amp;'Input-Allocators'!$E$18,$G37:$BB37),SUMIF($G$6:$BB$6,BM$6&amp;" "&amp;'Input-Allocators'!$B$20,$G37:$BB37))+SUMIF($G$6:$BB$6,BM$6&amp;" "&amp;'Input-Allocators'!$F$18,$G37:$BB37))&lt;Check_Limit,0,1),1)</f>
        <v>0</v>
      </c>
      <c r="BN37" s="44">
        <f ca="1">IFERROR(IF(SUMIF($G$6:$BB$6,BN$6&amp;" Total",$G37:$BB37)-(SUMIF($G$6:$BB$6,BN$6&amp;" "&amp;'Input-Allocators'!$D$18,$G37:$BB37)+IFERROR(SUMIF($G$6:$BB$6,BN$6&amp;" "&amp;'Input-Allocators'!$E$18,$G37:$BB37),SUMIF($G$6:$BB$6,BN$6&amp;" "&amp;'Input-Allocators'!$B$20,$G37:$BB37))+SUMIF($G$6:$BB$6,BN$6&amp;" "&amp;'Input-Allocators'!$F$18,$G37:$BB37))&lt;Check_Limit,0,1),1)</f>
        <v>0</v>
      </c>
      <c r="BO37" s="44">
        <f ca="1">IFERROR(IF(SUMIF($G$6:$BB$6,BO$6&amp;" Total",$G37:$BB37)-(SUMIF($G$6:$BB$6,BO$6&amp;" "&amp;'Input-Allocators'!$D$18,$G37:$BB37)+IFERROR(SUMIF($G$6:$BB$6,BO$6&amp;" "&amp;'Input-Allocators'!$E$18,$G37:$BB37),SUMIF($G$6:$BB$6,BO$6&amp;" "&amp;'Input-Allocators'!$B$20,$G37:$BB37))+SUMIF($G$6:$BB$6,BO$6&amp;" "&amp;'Input-Allocators'!$F$18,$G37:$BB37))&lt;Check_Limit,0,1),1)</f>
        <v>0</v>
      </c>
    </row>
    <row r="38" spans="1:67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>Functionalization!$D38</f>
        <v>218059.54416999998</v>
      </c>
      <c r="E38" s="14">
        <f t="shared" ca="1" si="6"/>
        <v>0</v>
      </c>
      <c r="F38" s="3" t="str">
        <f>IF($D38=0,"-",IF('Input-Accounts'!$E38&lt;&gt;0,'Input-Accounts'!$E38,'Input-Accounts'!$G38))</f>
        <v>CUSTOMER</v>
      </c>
      <c r="G38" s="14">
        <f ca="1">IF(G$5&lt;&gt;"",HLOOKUP(G$5,Functionalization!$G$6:$R$343,ROW($A38)-5,FALSE),IFERROR(INDEX(G$320:G$343,MATCH($F38,$B$320:$B$343,0))/VLOOKUP($F38,$B$320:$BB$343,MATCH(LEFT(TRIM(G$6),FIND("~",SUBSTITUTE(G$6,"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38))*HLOOKUP(LEFT(TRIM(G$6),FIND("~",SUBSTITUTE(G$6," ","~",LEN(TRIM(G$6))-LEN(SUBSTITUTE(TRIM(G$6)," ",""))))-1)&amp;" Total",$B$6:$BB$343,ROW($A38)-5,FALSE))</f>
        <v>0</v>
      </c>
      <c r="H38" s="14">
        <f ca="1">IF(H$5&lt;&gt;"",HLOOKUP(H$5,Functionalization!$G$6:$R$343,ROW($A38)-5,FALSE),IFERROR(INDEX(H$320:H$343,MATCH($F38,$B$320:$B$343,0))/VLOOKUP($F38,$B$320:$BB$343,MATCH(LEFT(TRIM(H$6),FIND("~",SUBSTITUTE(H$6,"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38))*HLOOKUP(LEFT(TRIM(H$6),FIND("~",SUBSTITUTE(H$6," ","~",LEN(TRIM(H$6))-LEN(SUBSTITUTE(TRIM(H$6)," ",""))))-1)&amp;" Total",$B$6:$BB$343,ROW($A38)-5,FALSE))</f>
        <v>0</v>
      </c>
      <c r="I38" s="14">
        <f ca="1">IF(I$5&lt;&gt;"",HLOOKUP(I$5,Functionalization!$G$6:$R$343,ROW($A38)-5,FALSE),IFERROR(INDEX(I$320:I$343,MATCH($F38,$B$320:$B$343,0))/VLOOKUP($F38,$B$320:$BB$343,MATCH(LEFT(TRIM(I$6),FIND("~",SUBSTITUTE(I$6,"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38))*HLOOKUP(LEFT(TRIM(I$6),FIND("~",SUBSTITUTE(I$6," ","~",LEN(TRIM(I$6))-LEN(SUBSTITUTE(TRIM(I$6)," ",""))))-1)&amp;" Total",$B$6:$BB$343,ROW($A38)-5,FALSE))</f>
        <v>0</v>
      </c>
      <c r="J38" s="14">
        <f ca="1">IF(J$5&lt;&gt;"",HLOOKUP(J$5,Functionalization!$G$6:$R$343,ROW($A38)-5,FALSE),IFERROR(INDEX(J$320:J$343,MATCH($F38,$B$320:$B$343,0))/VLOOKUP($F38,$B$320:$BB$343,MATCH(LEFT(TRIM(J$6),FIND("~",SUBSTITUTE(J$6,"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38))*HLOOKUP(LEFT(TRIM(J$6),FIND("~",SUBSTITUTE(J$6," ","~",LEN(TRIM(J$6))-LEN(SUBSTITUTE(TRIM(J$6)," ",""))))-1)&amp;" Total",$B$6:$BB$343,ROW($A38)-5,FALSE))</f>
        <v>0</v>
      </c>
      <c r="K38" s="14">
        <f ca="1">IF(K$5&lt;&gt;"",HLOOKUP(K$5,Functionalization!$G$6:$R$343,ROW($A38)-5,FALSE),IFERROR(INDEX(K$320:K$343,MATCH($F38,$B$320:$B$343,0))/VLOOKUP($F38,$B$320:$BB$343,MATCH(LEFT(TRIM(K$6),FIND("~",SUBSTITUTE(K$6,"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38))*HLOOKUP(LEFT(TRIM(K$6),FIND("~",SUBSTITUTE(K$6," ","~",LEN(TRIM(K$6))-LEN(SUBSTITUTE(TRIM(K$6)," ",""))))-1)&amp;" Total",$B$6:$BB$343,ROW($A38)-5,FALSE))</f>
        <v>0</v>
      </c>
      <c r="L38" s="14">
        <f ca="1">IF(L$5&lt;&gt;"",HLOOKUP(L$5,Functionalization!$G$6:$R$343,ROW($A38)-5,FALSE),IFERROR(INDEX(L$320:L$343,MATCH($F38,$B$320:$B$343,0))/VLOOKUP($F38,$B$320:$BB$343,MATCH(LEFT(TRIM(L$6),FIND("~",SUBSTITUTE(L$6,"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38))*HLOOKUP(LEFT(TRIM(L$6),FIND("~",SUBSTITUTE(L$6," ","~",LEN(TRIM(L$6))-LEN(SUBSTITUTE(TRIM(L$6)," ",""))))-1)&amp;" Total",$B$6:$BB$343,ROW($A38)-5,FALSE))</f>
        <v>0</v>
      </c>
      <c r="M38" s="14">
        <f ca="1">IF(M$5&lt;&gt;"",HLOOKUP(M$5,Functionalization!$G$6:$R$343,ROW($A38)-5,FALSE),IFERROR(INDEX(M$320:M$343,MATCH($F38,$B$320:$B$343,0))/VLOOKUP($F38,$B$320:$BB$343,MATCH(LEFT(TRIM(M$6),FIND("~",SUBSTITUTE(M$6,"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38))*HLOOKUP(LEFT(TRIM(M$6),FIND("~",SUBSTITUTE(M$6," ","~",LEN(TRIM(M$6))-LEN(SUBSTITUTE(TRIM(M$6)," ",""))))-1)&amp;" Total",$B$6:$BB$343,ROW($A38)-5,FALSE))</f>
        <v>0</v>
      </c>
      <c r="N38" s="14">
        <f ca="1">IF(N$5&lt;&gt;"",HLOOKUP(N$5,Functionalization!$G$6:$R$343,ROW($A38)-5,FALSE),IFERROR(INDEX(N$320:N$343,MATCH($F38,$B$320:$B$343,0))/VLOOKUP($F38,$B$320:$BB$343,MATCH(LEFT(TRIM(N$6),FIND("~",SUBSTITUTE(N$6,"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38))*HLOOKUP(LEFT(TRIM(N$6),FIND("~",SUBSTITUTE(N$6," ","~",LEN(TRIM(N$6))-LEN(SUBSTITUTE(TRIM(N$6)," ",""))))-1)&amp;" Total",$B$6:$BB$343,ROW($A38)-5,FALSE))</f>
        <v>0</v>
      </c>
      <c r="O38" s="14">
        <f ca="1">IF(O$5&lt;&gt;"",HLOOKUP(O$5,Functionalization!$G$6:$R$343,ROW($A38)-5,FALSE),IFERROR(INDEX(O$320:O$343,MATCH($F38,$B$320:$B$343,0))/VLOOKUP($F38,$B$320:$BB$343,MATCH(LEFT(TRIM(O$6),FIND("~",SUBSTITUTE(O$6,"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38))*HLOOKUP(LEFT(TRIM(O$6),FIND("~",SUBSTITUTE(O$6," ","~",LEN(TRIM(O$6))-LEN(SUBSTITUTE(TRIM(O$6)," ",""))))-1)&amp;" Total",$B$6:$BB$343,ROW($A38)-5,FALSE))</f>
        <v>0</v>
      </c>
      <c r="P38" s="14">
        <f ca="1">IF(P$5&lt;&gt;"",HLOOKUP(P$5,Functionalization!$G$6:$R$343,ROW($A38)-5,FALSE),IFERROR(INDEX(P$320:P$343,MATCH($F38,$B$320:$B$343,0))/VLOOKUP($F38,$B$320:$BB$343,MATCH(LEFT(TRIM(P$6),FIND("~",SUBSTITUTE(P$6,"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38))*HLOOKUP(LEFT(TRIM(P$6),FIND("~",SUBSTITUTE(P$6," ","~",LEN(TRIM(P$6))-LEN(SUBSTITUTE(TRIM(P$6)," ",""))))-1)&amp;" Total",$B$6:$BB$343,ROW($A38)-5,FALSE))</f>
        <v>0</v>
      </c>
      <c r="Q38" s="14">
        <f ca="1">IF(Q$5&lt;&gt;"",HLOOKUP(Q$5,Functionalization!$G$6:$R$343,ROW($A38)-5,FALSE),IFERROR(INDEX(Q$320:Q$343,MATCH($F38,$B$320:$B$343,0))/VLOOKUP($F38,$B$320:$BB$343,MATCH(LEFT(TRIM(Q$6),FIND("~",SUBSTITUTE(Q$6,"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38))*HLOOKUP(LEFT(TRIM(Q$6),FIND("~",SUBSTITUTE(Q$6," ","~",LEN(TRIM(Q$6))-LEN(SUBSTITUTE(TRIM(Q$6)," ",""))))-1)&amp;" Total",$B$6:$BB$343,ROW($A38)-5,FALSE))</f>
        <v>0</v>
      </c>
      <c r="R38" s="14">
        <f ca="1">IF(R$5&lt;&gt;"",HLOOKUP(R$5,Functionalization!$G$6:$R$343,ROW($A38)-5,FALSE),IFERROR(INDEX(R$320:R$343,MATCH($F38,$B$320:$B$343,0))/VLOOKUP($F38,$B$320:$BB$343,MATCH(LEFT(TRIM(R$6),FIND("~",SUBSTITUTE(R$6,"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38))*HLOOKUP(LEFT(TRIM(R$6),FIND("~",SUBSTITUTE(R$6," ","~",LEN(TRIM(R$6))-LEN(SUBSTITUTE(TRIM(R$6)," ",""))))-1)&amp;" Total",$B$6:$BB$343,ROW($A38)-5,FALSE))</f>
        <v>0</v>
      </c>
      <c r="S38" s="14">
        <f ca="1">IF(S$5&lt;&gt;"",HLOOKUP(S$5,Functionalization!$G$6:$R$343,ROW($A38)-5,FALSE),IFERROR(INDEX(S$320:S$343,MATCH($F38,$B$320:$B$343,0))/VLOOKUP($F38,$B$320:$BB$343,MATCH(LEFT(TRIM(S$6),FIND("~",SUBSTITUTE(S$6,"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38))*HLOOKUP(LEFT(TRIM(S$6),FIND("~",SUBSTITUTE(S$6," ","~",LEN(TRIM(S$6))-LEN(SUBSTITUTE(TRIM(S$6)," ",""))))-1)&amp;" Total",$B$6:$BB$343,ROW($A38)-5,FALSE))</f>
        <v>218059.54416999998</v>
      </c>
      <c r="T38" s="14">
        <f ca="1">IF(T$5&lt;&gt;"",HLOOKUP(T$5,Functionalization!$G$6:$R$343,ROW($A38)-5,FALSE),IFERROR(INDEX(T$320:T$343,MATCH($F38,$B$320:$B$343,0))/VLOOKUP($F38,$B$320:$BB$343,MATCH(LEFT(TRIM(T$6),FIND("~",SUBSTITUTE(T$6,"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38))*HLOOKUP(LEFT(TRIM(T$6),FIND("~",SUBSTITUTE(T$6," ","~",LEN(TRIM(T$6))-LEN(SUBSTITUTE(TRIM(T$6)," ",""))))-1)&amp;" Total",$B$6:$BB$343,ROW($A38)-5,FALSE))</f>
        <v>0</v>
      </c>
      <c r="U38" s="14">
        <f ca="1">IF(U$5&lt;&gt;"",HLOOKUP(U$5,Functionalization!$G$6:$R$343,ROW($A38)-5,FALSE),IFERROR(INDEX(U$320:U$343,MATCH($F38,$B$320:$B$343,0))/VLOOKUP($F38,$B$320:$BB$343,MATCH(LEFT(TRIM(U$6),FIND("~",SUBSTITUTE(U$6,"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38))*HLOOKUP(LEFT(TRIM(U$6),FIND("~",SUBSTITUTE(U$6," ","~",LEN(TRIM(U$6))-LEN(SUBSTITUTE(TRIM(U$6)," ",""))))-1)&amp;" Total",$B$6:$BB$343,ROW($A38)-5,FALSE))</f>
        <v>0</v>
      </c>
      <c r="V38" s="14">
        <f ca="1">IF(V$5&lt;&gt;"",HLOOKUP(V$5,Functionalization!$G$6:$R$343,ROW($A38)-5,FALSE),IFERROR(INDEX(V$320:V$343,MATCH($F38,$B$320:$B$343,0))/VLOOKUP($F38,$B$320:$BB$343,MATCH(LEFT(TRIM(V$6),FIND("~",SUBSTITUTE(V$6,"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38))*HLOOKUP(LEFT(TRIM(V$6),FIND("~",SUBSTITUTE(V$6," ","~",LEN(TRIM(V$6))-LEN(SUBSTITUTE(TRIM(V$6)," ",""))))-1)&amp;" Total",$B$6:$BB$343,ROW($A38)-5,FALSE))</f>
        <v>218059.54416999998</v>
      </c>
      <c r="W38" s="14">
        <f ca="1">IF(W$5&lt;&gt;"",HLOOKUP(W$5,Functionalization!$G$6:$R$343,ROW($A38)-5,FALSE),IFERROR(INDEX(W$320:W$343,MATCH($F38,$B$320:$B$343,0))/VLOOKUP($F38,$B$320:$BB$343,MATCH(LEFT(TRIM(W$6),FIND("~",SUBSTITUTE(W$6,"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38))*HLOOKUP(LEFT(TRIM(W$6),FIND("~",SUBSTITUTE(W$6," ","~",LEN(TRIM(W$6))-LEN(SUBSTITUTE(TRIM(W$6)," ",""))))-1)&amp;" Total",$B$6:$BB$343,ROW($A38)-5,FALSE))</f>
        <v>0</v>
      </c>
      <c r="X38" s="14">
        <f ca="1">IF(X$5&lt;&gt;"",HLOOKUP(X$5,Functionalization!$G$6:$R$343,ROW($A38)-5,FALSE),IFERROR(INDEX(X$320:X$343,MATCH($F38,$B$320:$B$343,0))/VLOOKUP($F38,$B$320:$BB$343,MATCH(LEFT(TRIM(X$6),FIND("~",SUBSTITUTE(X$6,"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38))*HLOOKUP(LEFT(TRIM(X$6),FIND("~",SUBSTITUTE(X$6," ","~",LEN(TRIM(X$6))-LEN(SUBSTITUTE(TRIM(X$6)," ",""))))-1)&amp;" Total",$B$6:$BB$343,ROW($A38)-5,FALSE))</f>
        <v>0</v>
      </c>
      <c r="Y38" s="14">
        <f ca="1">IF(Y$5&lt;&gt;"",HLOOKUP(Y$5,Functionalization!$G$6:$R$343,ROW($A38)-5,FALSE),IFERROR(INDEX(Y$320:Y$343,MATCH($F38,$B$320:$B$343,0))/VLOOKUP($F38,$B$320:$BB$343,MATCH(LEFT(TRIM(Y$6),FIND("~",SUBSTITUTE(Y$6,"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38))*HLOOKUP(LEFT(TRIM(Y$6),FIND("~",SUBSTITUTE(Y$6," ","~",LEN(TRIM(Y$6))-LEN(SUBSTITUTE(TRIM(Y$6)," ",""))))-1)&amp;" Total",$B$6:$BB$343,ROW($A38)-5,FALSE))</f>
        <v>0</v>
      </c>
      <c r="Z38" s="14">
        <f ca="1">IF(Z$5&lt;&gt;"",HLOOKUP(Z$5,Functionalization!$G$6:$R$343,ROW($A38)-5,FALSE),IFERROR(INDEX(Z$320:Z$343,MATCH($F38,$B$320:$B$343,0))/VLOOKUP($F38,$B$320:$BB$343,MATCH(LEFT(TRIM(Z$6),FIND("~",SUBSTITUTE(Z$6,"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38))*HLOOKUP(LEFT(TRIM(Z$6),FIND("~",SUBSTITUTE(Z$6," ","~",LEN(TRIM(Z$6))-LEN(SUBSTITUTE(TRIM(Z$6)," ",""))))-1)&amp;" Total",$B$6:$BB$343,ROW($A38)-5,FALSE))</f>
        <v>0</v>
      </c>
      <c r="AA38" s="14">
        <f ca="1">IF(AA$5&lt;&gt;"",HLOOKUP(AA$5,Functionalization!$G$6:$R$343,ROW($A38)-5,FALSE),IFERROR(INDEX(AA$320:AA$343,MATCH($F38,$B$320:$B$343,0))/VLOOKUP($F38,$B$320:$BB$343,MATCH(LEFT(TRIM(AA$6),FIND("~",SUBSTITUTE(AA$6,"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38))*HLOOKUP(LEFT(TRIM(AA$6),FIND("~",SUBSTITUTE(AA$6," ","~",LEN(TRIM(AA$6))-LEN(SUBSTITUTE(TRIM(AA$6)," ",""))))-1)&amp;" Total",$B$6:$BB$343,ROW($A38)-5,FALSE))</f>
        <v>0</v>
      </c>
      <c r="AB38" s="14">
        <f ca="1">IF(AB$5&lt;&gt;"",HLOOKUP(AB$5,Functionalization!$G$6:$R$343,ROW($A38)-5,FALSE),IFERROR(INDEX(AB$320:AB$343,MATCH($F38,$B$320:$B$343,0))/VLOOKUP($F38,$B$320:$BB$343,MATCH(LEFT(TRIM(AB$6),FIND("~",SUBSTITUTE(AB$6,"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38))*HLOOKUP(LEFT(TRIM(AB$6),FIND("~",SUBSTITUTE(AB$6," ","~",LEN(TRIM(AB$6))-LEN(SUBSTITUTE(TRIM(AB$6)," ",""))))-1)&amp;" Total",$B$6:$BB$343,ROW($A38)-5,FALSE))</f>
        <v>0</v>
      </c>
      <c r="AC38" s="14">
        <f ca="1">IF(AC$5&lt;&gt;"",HLOOKUP(AC$5,Functionalization!$G$6:$R$343,ROW($A38)-5,FALSE),IFERROR(INDEX(AC$320:AC$343,MATCH($F38,$B$320:$B$343,0))/VLOOKUP($F38,$B$320:$BB$343,MATCH(LEFT(TRIM(AC$6),FIND("~",SUBSTITUTE(AC$6,"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38))*HLOOKUP(LEFT(TRIM(AC$6),FIND("~",SUBSTITUTE(AC$6," ","~",LEN(TRIM(AC$6))-LEN(SUBSTITUTE(TRIM(AC$6)," ",""))))-1)&amp;" Total",$B$6:$BB$343,ROW($A38)-5,FALSE))</f>
        <v>0</v>
      </c>
      <c r="AD38" s="14">
        <f ca="1">IF(AD$5&lt;&gt;"",HLOOKUP(AD$5,Functionalization!$G$6:$R$343,ROW($A38)-5,FALSE),IFERROR(INDEX(AD$320:AD$343,MATCH($F38,$B$320:$B$343,0))/VLOOKUP($F38,$B$320:$BB$343,MATCH(LEFT(TRIM(AD$6),FIND("~",SUBSTITUTE(AD$6,"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38))*HLOOKUP(LEFT(TRIM(AD$6),FIND("~",SUBSTITUTE(AD$6," ","~",LEN(TRIM(AD$6))-LEN(SUBSTITUTE(TRIM(AD$6)," ",""))))-1)&amp;" Total",$B$6:$BB$343,ROW($A38)-5,FALSE))</f>
        <v>0</v>
      </c>
      <c r="AE38" s="14">
        <f ca="1">IF(AE$5&lt;&gt;"",HLOOKUP(AE$5,Functionalization!$G$6:$R$343,ROW($A38)-5,FALSE),IFERROR(INDEX(AE$320:AE$343,MATCH($F38,$B$320:$B$343,0))/VLOOKUP($F38,$B$320:$BB$343,MATCH(LEFT(TRIM(AE$6),FIND("~",SUBSTITUTE(AE$6,"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38))*HLOOKUP(LEFT(TRIM(AE$6),FIND("~",SUBSTITUTE(AE$6," ","~",LEN(TRIM(AE$6))-LEN(SUBSTITUTE(TRIM(AE$6)," ",""))))-1)&amp;" Total",$B$6:$BB$343,ROW($A38)-5,FALSE))</f>
        <v>0</v>
      </c>
      <c r="AF38" s="14">
        <f ca="1">IF(AF$5&lt;&gt;"",HLOOKUP(AF$5,Functionalization!$G$6:$R$343,ROW($A38)-5,FALSE),IFERROR(INDEX(AF$320:AF$343,MATCH($F38,$B$320:$B$343,0))/VLOOKUP($F38,$B$320:$BB$343,MATCH(LEFT(TRIM(AF$6),FIND("~",SUBSTITUTE(AF$6,"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38))*HLOOKUP(LEFT(TRIM(AF$6),FIND("~",SUBSTITUTE(AF$6," ","~",LEN(TRIM(AF$6))-LEN(SUBSTITUTE(TRIM(AF$6)," ",""))))-1)&amp;" Total",$B$6:$BB$343,ROW($A38)-5,FALSE))</f>
        <v>0</v>
      </c>
      <c r="AG38" s="14">
        <f ca="1">IF(AG$5&lt;&gt;"",HLOOKUP(AG$5,Functionalization!$G$6:$R$343,ROW($A38)-5,FALSE),IFERROR(INDEX(AG$320:AG$343,MATCH($F38,$B$320:$B$343,0))/VLOOKUP($F38,$B$320:$BB$343,MATCH(LEFT(TRIM(AG$6),FIND("~",SUBSTITUTE(AG$6,"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38))*HLOOKUP(LEFT(TRIM(AG$6),FIND("~",SUBSTITUTE(AG$6," ","~",LEN(TRIM(AG$6))-LEN(SUBSTITUTE(TRIM(AG$6)," ",""))))-1)&amp;" Total",$B$6:$BB$343,ROW($A38)-5,FALSE))</f>
        <v>0</v>
      </c>
      <c r="AH38" s="14">
        <f ca="1">IF(AH$5&lt;&gt;"",HLOOKUP(AH$5,Functionalization!$G$6:$R$343,ROW($A38)-5,FALSE),IFERROR(INDEX(AH$320:AH$343,MATCH($F38,$B$320:$B$343,0))/VLOOKUP($F38,$B$320:$BB$343,MATCH(LEFT(TRIM(AH$6),FIND("~",SUBSTITUTE(AH$6,"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38))*HLOOKUP(LEFT(TRIM(AH$6),FIND("~",SUBSTITUTE(AH$6," ","~",LEN(TRIM(AH$6))-LEN(SUBSTITUTE(TRIM(AH$6)," ",""))))-1)&amp;" Total",$B$6:$BB$343,ROW($A38)-5,FALSE))</f>
        <v>0</v>
      </c>
      <c r="AI38" s="14">
        <f ca="1">IF(AI$5&lt;&gt;"",HLOOKUP(AI$5,Functionalization!$G$6:$R$343,ROW($A38)-5,FALSE),IFERROR(INDEX(AI$320:AI$343,MATCH($F38,$B$320:$B$343,0))/VLOOKUP($F38,$B$320:$BB$343,MATCH(LEFT(TRIM(AI$6),FIND("~",SUBSTITUTE(AI$6,"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38))*HLOOKUP(LEFT(TRIM(AI$6),FIND("~",SUBSTITUTE(AI$6," ","~",LEN(TRIM(AI$6))-LEN(SUBSTITUTE(TRIM(AI$6)," ",""))))-1)&amp;" Total",$B$6:$BB$343,ROW($A38)-5,FALSE))</f>
        <v>0</v>
      </c>
      <c r="AJ38" s="14">
        <f ca="1">IF(AJ$5&lt;&gt;"",HLOOKUP(AJ$5,Functionalization!$G$6:$R$343,ROW($A38)-5,FALSE),IFERROR(INDEX(AJ$320:AJ$343,MATCH($F38,$B$320:$B$343,0))/VLOOKUP($F38,$B$320:$BB$343,MATCH(LEFT(TRIM(AJ$6),FIND("~",SUBSTITUTE(AJ$6,"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38))*HLOOKUP(LEFT(TRIM(AJ$6),FIND("~",SUBSTITUTE(AJ$6," ","~",LEN(TRIM(AJ$6))-LEN(SUBSTITUTE(TRIM(AJ$6)," ",""))))-1)&amp;" Total",$B$6:$BB$343,ROW($A38)-5,FALSE))</f>
        <v>0</v>
      </c>
      <c r="AK38" s="14">
        <f ca="1">IF(AK$5&lt;&gt;"",HLOOKUP(AK$5,Functionalization!$G$6:$R$343,ROW($A38)-5,FALSE),IFERROR(INDEX(AK$320:AK$343,MATCH($F38,$B$320:$B$343,0))/VLOOKUP($F38,$B$320:$BB$343,MATCH(LEFT(TRIM(AK$6),FIND("~",SUBSTITUTE(AK$6,"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38))*HLOOKUP(LEFT(TRIM(AK$6),FIND("~",SUBSTITUTE(AK$6," ","~",LEN(TRIM(AK$6))-LEN(SUBSTITUTE(TRIM(AK$6)," ",""))))-1)&amp;" Total",$B$6:$BB$343,ROW($A38)-5,FALSE))</f>
        <v>0</v>
      </c>
      <c r="AL38" s="14">
        <f ca="1">IF(AL$5&lt;&gt;"",HLOOKUP(AL$5,Functionalization!$G$6:$R$343,ROW($A38)-5,FALSE),IFERROR(INDEX(AL$320:AL$343,MATCH($F38,$B$320:$B$343,0))/VLOOKUP($F38,$B$320:$BB$343,MATCH(LEFT(TRIM(AL$6),FIND("~",SUBSTITUTE(AL$6,"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38))*HLOOKUP(LEFT(TRIM(AL$6),FIND("~",SUBSTITUTE(AL$6," ","~",LEN(TRIM(AL$6))-LEN(SUBSTITUTE(TRIM(AL$6)," ",""))))-1)&amp;" Total",$B$6:$BB$343,ROW($A38)-5,FALSE))</f>
        <v>0</v>
      </c>
      <c r="AM38" s="14">
        <f ca="1">IF(AM$5&lt;&gt;"",HLOOKUP(AM$5,Functionalization!$G$6:$R$343,ROW($A38)-5,FALSE),IFERROR(INDEX(AM$320:AM$343,MATCH($F38,$B$320:$B$343,0))/VLOOKUP($F38,$B$320:$BB$343,MATCH(LEFT(TRIM(AM$6),FIND("~",SUBSTITUTE(AM$6,"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38))*HLOOKUP(LEFT(TRIM(AM$6),FIND("~",SUBSTITUTE(AM$6," ","~",LEN(TRIM(AM$6))-LEN(SUBSTITUTE(TRIM(AM$6)," ",""))))-1)&amp;" Total",$B$6:$BB$343,ROW($A38)-5,FALSE))</f>
        <v>0</v>
      </c>
      <c r="AN38" s="14">
        <f ca="1">IF(AN$5&lt;&gt;"",HLOOKUP(AN$5,Functionalization!$G$6:$R$343,ROW($A38)-5,FALSE),IFERROR(INDEX(AN$320:AN$343,MATCH($F38,$B$320:$B$343,0))/VLOOKUP($F38,$B$320:$BB$343,MATCH(LEFT(TRIM(AN$6),FIND("~",SUBSTITUTE(AN$6,"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38))*HLOOKUP(LEFT(TRIM(AN$6),FIND("~",SUBSTITUTE(AN$6," ","~",LEN(TRIM(AN$6))-LEN(SUBSTITUTE(TRIM(AN$6)," ",""))))-1)&amp;" Total",$B$6:$BB$343,ROW($A38)-5,FALSE))</f>
        <v>0</v>
      </c>
      <c r="AO38" s="14">
        <f ca="1">IF(AO$5&lt;&gt;"",HLOOKUP(AO$5,Functionalization!$G$6:$R$343,ROW($A38)-5,FALSE),IFERROR(INDEX(AO$320:AO$343,MATCH($F38,$B$320:$B$343,0))/VLOOKUP($F38,$B$320:$BB$343,MATCH(LEFT(TRIM(AO$6),FIND("~",SUBSTITUTE(AO$6,"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38))*HLOOKUP(LEFT(TRIM(AO$6),FIND("~",SUBSTITUTE(AO$6," ","~",LEN(TRIM(AO$6))-LEN(SUBSTITUTE(TRIM(AO$6)," ",""))))-1)&amp;" Total",$B$6:$BB$343,ROW($A38)-5,FALSE))</f>
        <v>0</v>
      </c>
      <c r="AP38" s="14">
        <f ca="1">IF(AP$5&lt;&gt;"",HLOOKUP(AP$5,Functionalization!$G$6:$R$343,ROW($A38)-5,FALSE),IFERROR(INDEX(AP$320:AP$343,MATCH($F38,$B$320:$B$343,0))/VLOOKUP($F38,$B$320:$BB$343,MATCH(LEFT(TRIM(AP$6),FIND("~",SUBSTITUTE(AP$6,"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38))*HLOOKUP(LEFT(TRIM(AP$6),FIND("~",SUBSTITUTE(AP$6," ","~",LEN(TRIM(AP$6))-LEN(SUBSTITUTE(TRIM(AP$6)," ",""))))-1)&amp;" Total",$B$6:$BB$343,ROW($A38)-5,FALSE))</f>
        <v>0</v>
      </c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D38" s="44">
        <f ca="1">IFERROR(IF(SUMIF($G$6:$BB$6,BD$6&amp;" Total",$G38:$BB38)-(SUMIF($G$6:$BB$6,BD$6&amp;" "&amp;'Input-Allocators'!$D$18,$G38:$BB38)+IFERROR(SUMIF($G$6:$BB$6,BD$6&amp;" "&amp;'Input-Allocators'!$E$18,$G38:$BB38),SUMIF($G$6:$BB$6,BD$6&amp;" "&amp;'Input-Allocators'!$B$20,$G38:$BB38))+SUMIF($G$6:$BB$6,BD$6&amp;" "&amp;'Input-Allocators'!$F$18,$G38:$BB38))&lt;Check_Limit,0,1),1)</f>
        <v>0</v>
      </c>
      <c r="BE38" s="44">
        <f ca="1">IFERROR(IF(SUMIF($G$6:$BB$6,BE$6&amp;" Total",$G38:$BB38)-(SUMIF($G$6:$BB$6,BE$6&amp;" "&amp;'Input-Allocators'!$D$18,$G38:$BB38)+IFERROR(SUMIF($G$6:$BB$6,BE$6&amp;" "&amp;'Input-Allocators'!$E$18,$G38:$BB38),SUMIF($G$6:$BB$6,BE$6&amp;" "&amp;'Input-Allocators'!$B$20,$G38:$BB38))+SUMIF($G$6:$BB$6,BE$6&amp;" "&amp;'Input-Allocators'!$F$18,$G38:$BB38))&lt;Check_Limit,0,1),1)</f>
        <v>0</v>
      </c>
      <c r="BF38" s="44">
        <f ca="1">IFERROR(IF(SUMIF($G$6:$BB$6,BF$6&amp;" Total",$G38:$BB38)-(SUMIF($G$6:$BB$6,BF$6&amp;" "&amp;'Input-Allocators'!$D$18,$G38:$BB38)+IFERROR(SUMIF($G$6:$BB$6,BF$6&amp;" "&amp;'Input-Allocators'!$E$18,$G38:$BB38),SUMIF($G$6:$BB$6,BF$6&amp;" "&amp;'Input-Allocators'!$B$20,$G38:$BB38))+SUMIF($G$6:$BB$6,BF$6&amp;" "&amp;'Input-Allocators'!$F$18,$G38:$BB38))&lt;Check_Limit,0,1),1)</f>
        <v>0</v>
      </c>
      <c r="BG38" s="44">
        <f ca="1">IFERROR(IF(SUMIF($G$6:$BB$6,BG$6&amp;" Total",$G38:$BB38)-(SUMIF($G$6:$BB$6,BG$6&amp;" "&amp;'Input-Allocators'!$D$18,$G38:$BB38)+IFERROR(SUMIF($G$6:$BB$6,BG$6&amp;" "&amp;'Input-Allocators'!$E$18,$G38:$BB38),SUMIF($G$6:$BB$6,BG$6&amp;" "&amp;'Input-Allocators'!$B$20,$G38:$BB38))+SUMIF($G$6:$BB$6,BG$6&amp;" "&amp;'Input-Allocators'!$F$18,$G38:$BB38))&lt;Check_Limit,0,1),1)</f>
        <v>0</v>
      </c>
      <c r="BH38" s="44">
        <f ca="1">IFERROR(IF(SUMIF($G$6:$BB$6,BH$6&amp;" Total",$G38:$BB38)-(SUMIF($G$6:$BB$6,BH$6&amp;" "&amp;'Input-Allocators'!$D$18,$G38:$BB38)+IFERROR(SUMIF($G$6:$BB$6,BH$6&amp;" "&amp;'Input-Allocators'!$E$18,$G38:$BB38),SUMIF($G$6:$BB$6,BH$6&amp;" "&amp;'Input-Allocators'!$B$20,$G38:$BB38))+SUMIF($G$6:$BB$6,BH$6&amp;" "&amp;'Input-Allocators'!$F$18,$G38:$BB38))&lt;Check_Limit,0,1),1)</f>
        <v>0</v>
      </c>
      <c r="BI38" s="44">
        <f ca="1">IFERROR(IF(SUMIF($G$6:$BB$6,BI$6&amp;" Total",$G38:$BB38)-(SUMIF($G$6:$BB$6,BI$6&amp;" "&amp;'Input-Allocators'!$D$18,$G38:$BB38)+IFERROR(SUMIF($G$6:$BB$6,BI$6&amp;" "&amp;'Input-Allocators'!$E$18,$G38:$BB38),SUMIF($G$6:$BB$6,BI$6&amp;" "&amp;'Input-Allocators'!$B$20,$G38:$BB38))+SUMIF($G$6:$BB$6,BI$6&amp;" "&amp;'Input-Allocators'!$F$18,$G38:$BB38))&lt;Check_Limit,0,1),1)</f>
        <v>0</v>
      </c>
      <c r="BJ38" s="44">
        <f ca="1">IFERROR(IF(SUMIF($G$6:$BB$6,BJ$6&amp;" Total",$G38:$BB38)-(SUMIF($G$6:$BB$6,BJ$6&amp;" "&amp;'Input-Allocators'!$D$18,$G38:$BB38)+IFERROR(SUMIF($G$6:$BB$6,BJ$6&amp;" "&amp;'Input-Allocators'!$E$18,$G38:$BB38),SUMIF($G$6:$BB$6,BJ$6&amp;" "&amp;'Input-Allocators'!$B$20,$G38:$BB38))+SUMIF($G$6:$BB$6,BJ$6&amp;" "&amp;'Input-Allocators'!$F$18,$G38:$BB38))&lt;Check_Limit,0,1),1)</f>
        <v>0</v>
      </c>
      <c r="BK38" s="44">
        <f ca="1">IFERROR(IF(SUMIF($G$6:$BB$6,BK$6&amp;" Total",$G38:$BB38)-(SUMIF($G$6:$BB$6,BK$6&amp;" "&amp;'Input-Allocators'!$D$18,$G38:$BB38)+IFERROR(SUMIF($G$6:$BB$6,BK$6&amp;" "&amp;'Input-Allocators'!$E$18,$G38:$BB38),SUMIF($G$6:$BB$6,BK$6&amp;" "&amp;'Input-Allocators'!$B$20,$G38:$BB38))+SUMIF($G$6:$BB$6,BK$6&amp;" "&amp;'Input-Allocators'!$F$18,$G38:$BB38))&lt;Check_Limit,0,1),1)</f>
        <v>0</v>
      </c>
      <c r="BL38" s="44">
        <f ca="1">IFERROR(IF(SUMIF($G$6:$BB$6,BL$6&amp;" Total",$G38:$BB38)-(SUMIF($G$6:$BB$6,BL$6&amp;" "&amp;'Input-Allocators'!$D$18,$G38:$BB38)+IFERROR(SUMIF($G$6:$BB$6,BL$6&amp;" "&amp;'Input-Allocators'!$E$18,$G38:$BB38),SUMIF($G$6:$BB$6,BL$6&amp;" "&amp;'Input-Allocators'!$B$20,$G38:$BB38))+SUMIF($G$6:$BB$6,BL$6&amp;" "&amp;'Input-Allocators'!$F$18,$G38:$BB38))&lt;Check_Limit,0,1),1)</f>
        <v>0</v>
      </c>
      <c r="BM38" s="44">
        <f ca="1">IFERROR(IF(SUMIF($G$6:$BB$6,BM$6&amp;" Total",$G38:$BB38)-(SUMIF($G$6:$BB$6,BM$6&amp;" "&amp;'Input-Allocators'!$D$18,$G38:$BB38)+IFERROR(SUMIF($G$6:$BB$6,BM$6&amp;" "&amp;'Input-Allocators'!$E$18,$G38:$BB38),SUMIF($G$6:$BB$6,BM$6&amp;" "&amp;'Input-Allocators'!$B$20,$G38:$BB38))+SUMIF($G$6:$BB$6,BM$6&amp;" "&amp;'Input-Allocators'!$F$18,$G38:$BB38))&lt;Check_Limit,0,1),1)</f>
        <v>0</v>
      </c>
      <c r="BN38" s="44">
        <f ca="1">IFERROR(IF(SUMIF($G$6:$BB$6,BN$6&amp;" Total",$G38:$BB38)-(SUMIF($G$6:$BB$6,BN$6&amp;" "&amp;'Input-Allocators'!$D$18,$G38:$BB38)+IFERROR(SUMIF($G$6:$BB$6,BN$6&amp;" "&amp;'Input-Allocators'!$E$18,$G38:$BB38),SUMIF($G$6:$BB$6,BN$6&amp;" "&amp;'Input-Allocators'!$B$20,$G38:$BB38))+SUMIF($G$6:$BB$6,BN$6&amp;" "&amp;'Input-Allocators'!$F$18,$G38:$BB38))&lt;Check_Limit,0,1),1)</f>
        <v>0</v>
      </c>
      <c r="BO38" s="44">
        <f ca="1">IFERROR(IF(SUMIF($G$6:$BB$6,BO$6&amp;" Total",$G38:$BB38)-(SUMIF($G$6:$BB$6,BO$6&amp;" "&amp;'Input-Allocators'!$D$18,$G38:$BB38)+IFERROR(SUMIF($G$6:$BB$6,BO$6&amp;" "&amp;'Input-Allocators'!$E$18,$G38:$BB38),SUMIF($G$6:$BB$6,BO$6&amp;" "&amp;'Input-Allocators'!$B$20,$G38:$BB38))+SUMIF($G$6:$BB$6,BO$6&amp;" "&amp;'Input-Allocators'!$F$18,$G38:$BB38))&lt;Check_Limit,0,1),1)</f>
        <v>0</v>
      </c>
    </row>
    <row r="39" spans="1:67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>Functionalization!$D39</f>
        <v>17300.948300000004</v>
      </c>
      <c r="E39" s="14">
        <f t="shared" ca="1" si="6"/>
        <v>0</v>
      </c>
      <c r="F39" s="3" t="str">
        <f>IF($D39=0,"-",IF('Input-Accounts'!$E39&lt;&gt;0,'Input-Accounts'!$E39,'Input-Accounts'!$G39))</f>
        <v>CUSTOMER</v>
      </c>
      <c r="G39" s="14">
        <f ca="1">IF(G$5&lt;&gt;"",HLOOKUP(G$5,Functionalization!$G$6:$R$343,ROW($A39)-5,FALSE),IFERROR(INDEX(G$320:G$343,MATCH($F39,$B$320:$B$343,0))/VLOOKUP($F39,$B$320:$BB$343,MATCH(LEFT(TRIM(G$6),FIND("~",SUBSTITUTE(G$6,"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39))*HLOOKUP(LEFT(TRIM(G$6),FIND("~",SUBSTITUTE(G$6," ","~",LEN(TRIM(G$6))-LEN(SUBSTITUTE(TRIM(G$6)," ",""))))-1)&amp;" Total",$B$6:$BB$343,ROW($A39)-5,FALSE))</f>
        <v>0</v>
      </c>
      <c r="H39" s="14">
        <f ca="1">IF(H$5&lt;&gt;"",HLOOKUP(H$5,Functionalization!$G$6:$R$343,ROW($A39)-5,FALSE),IFERROR(INDEX(H$320:H$343,MATCH($F39,$B$320:$B$343,0))/VLOOKUP($F39,$B$320:$BB$343,MATCH(LEFT(TRIM(H$6),FIND("~",SUBSTITUTE(H$6,"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39))*HLOOKUP(LEFT(TRIM(H$6),FIND("~",SUBSTITUTE(H$6," ","~",LEN(TRIM(H$6))-LEN(SUBSTITUTE(TRIM(H$6)," ",""))))-1)&amp;" Total",$B$6:$BB$343,ROW($A39)-5,FALSE))</f>
        <v>0</v>
      </c>
      <c r="I39" s="14">
        <f ca="1">IF(I$5&lt;&gt;"",HLOOKUP(I$5,Functionalization!$G$6:$R$343,ROW($A39)-5,FALSE),IFERROR(INDEX(I$320:I$343,MATCH($F39,$B$320:$B$343,0))/VLOOKUP($F39,$B$320:$BB$343,MATCH(LEFT(TRIM(I$6),FIND("~",SUBSTITUTE(I$6,"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39))*HLOOKUP(LEFT(TRIM(I$6),FIND("~",SUBSTITUTE(I$6," ","~",LEN(TRIM(I$6))-LEN(SUBSTITUTE(TRIM(I$6)," ",""))))-1)&amp;" Total",$B$6:$BB$343,ROW($A39)-5,FALSE))</f>
        <v>0</v>
      </c>
      <c r="J39" s="14">
        <f ca="1">IF(J$5&lt;&gt;"",HLOOKUP(J$5,Functionalization!$G$6:$R$343,ROW($A39)-5,FALSE),IFERROR(INDEX(J$320:J$343,MATCH($F39,$B$320:$B$343,0))/VLOOKUP($F39,$B$320:$BB$343,MATCH(LEFT(TRIM(J$6),FIND("~",SUBSTITUTE(J$6,"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39))*HLOOKUP(LEFT(TRIM(J$6),FIND("~",SUBSTITUTE(J$6," ","~",LEN(TRIM(J$6))-LEN(SUBSTITUTE(TRIM(J$6)," ",""))))-1)&amp;" Total",$B$6:$BB$343,ROW($A39)-5,FALSE))</f>
        <v>0</v>
      </c>
      <c r="K39" s="14">
        <f ca="1">IF(K$5&lt;&gt;"",HLOOKUP(K$5,Functionalization!$G$6:$R$343,ROW($A39)-5,FALSE),IFERROR(INDEX(K$320:K$343,MATCH($F39,$B$320:$B$343,0))/VLOOKUP($F39,$B$320:$BB$343,MATCH(LEFT(TRIM(K$6),FIND("~",SUBSTITUTE(K$6,"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39))*HLOOKUP(LEFT(TRIM(K$6),FIND("~",SUBSTITUTE(K$6," ","~",LEN(TRIM(K$6))-LEN(SUBSTITUTE(TRIM(K$6)," ",""))))-1)&amp;" Total",$B$6:$BB$343,ROW($A39)-5,FALSE))</f>
        <v>0</v>
      </c>
      <c r="L39" s="14">
        <f ca="1">IF(L$5&lt;&gt;"",HLOOKUP(L$5,Functionalization!$G$6:$R$343,ROW($A39)-5,FALSE),IFERROR(INDEX(L$320:L$343,MATCH($F39,$B$320:$B$343,0))/VLOOKUP($F39,$B$320:$BB$343,MATCH(LEFT(TRIM(L$6),FIND("~",SUBSTITUTE(L$6,"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39))*HLOOKUP(LEFT(TRIM(L$6),FIND("~",SUBSTITUTE(L$6," ","~",LEN(TRIM(L$6))-LEN(SUBSTITUTE(TRIM(L$6)," ",""))))-1)&amp;" Total",$B$6:$BB$343,ROW($A39)-5,FALSE))</f>
        <v>0</v>
      </c>
      <c r="M39" s="14">
        <f ca="1">IF(M$5&lt;&gt;"",HLOOKUP(M$5,Functionalization!$G$6:$R$343,ROW($A39)-5,FALSE),IFERROR(INDEX(M$320:M$343,MATCH($F39,$B$320:$B$343,0))/VLOOKUP($F39,$B$320:$BB$343,MATCH(LEFT(TRIM(M$6),FIND("~",SUBSTITUTE(M$6,"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39))*HLOOKUP(LEFT(TRIM(M$6),FIND("~",SUBSTITUTE(M$6," ","~",LEN(TRIM(M$6))-LEN(SUBSTITUTE(TRIM(M$6)," ",""))))-1)&amp;" Total",$B$6:$BB$343,ROW($A39)-5,FALSE))</f>
        <v>0</v>
      </c>
      <c r="N39" s="14">
        <f ca="1">IF(N$5&lt;&gt;"",HLOOKUP(N$5,Functionalization!$G$6:$R$343,ROW($A39)-5,FALSE),IFERROR(INDEX(N$320:N$343,MATCH($F39,$B$320:$B$343,0))/VLOOKUP($F39,$B$320:$BB$343,MATCH(LEFT(TRIM(N$6),FIND("~",SUBSTITUTE(N$6,"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39))*HLOOKUP(LEFT(TRIM(N$6),FIND("~",SUBSTITUTE(N$6," ","~",LEN(TRIM(N$6))-LEN(SUBSTITUTE(TRIM(N$6)," ",""))))-1)&amp;" Total",$B$6:$BB$343,ROW($A39)-5,FALSE))</f>
        <v>0</v>
      </c>
      <c r="O39" s="14">
        <f ca="1">IF(O$5&lt;&gt;"",HLOOKUP(O$5,Functionalization!$G$6:$R$343,ROW($A39)-5,FALSE),IFERROR(INDEX(O$320:O$343,MATCH($F39,$B$320:$B$343,0))/VLOOKUP($F39,$B$320:$BB$343,MATCH(LEFT(TRIM(O$6),FIND("~",SUBSTITUTE(O$6,"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39))*HLOOKUP(LEFT(TRIM(O$6),FIND("~",SUBSTITUTE(O$6," ","~",LEN(TRIM(O$6))-LEN(SUBSTITUTE(TRIM(O$6)," ",""))))-1)&amp;" Total",$B$6:$BB$343,ROW($A39)-5,FALSE))</f>
        <v>0</v>
      </c>
      <c r="P39" s="14">
        <f ca="1">IF(P$5&lt;&gt;"",HLOOKUP(P$5,Functionalization!$G$6:$R$343,ROW($A39)-5,FALSE),IFERROR(INDEX(P$320:P$343,MATCH($F39,$B$320:$B$343,0))/VLOOKUP($F39,$B$320:$BB$343,MATCH(LEFT(TRIM(P$6),FIND("~",SUBSTITUTE(P$6,"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39))*HLOOKUP(LEFT(TRIM(P$6),FIND("~",SUBSTITUTE(P$6," ","~",LEN(TRIM(P$6))-LEN(SUBSTITUTE(TRIM(P$6)," ",""))))-1)&amp;" Total",$B$6:$BB$343,ROW($A39)-5,FALSE))</f>
        <v>0</v>
      </c>
      <c r="Q39" s="14">
        <f ca="1">IF(Q$5&lt;&gt;"",HLOOKUP(Q$5,Functionalization!$G$6:$R$343,ROW($A39)-5,FALSE),IFERROR(INDEX(Q$320:Q$343,MATCH($F39,$B$320:$B$343,0))/VLOOKUP($F39,$B$320:$BB$343,MATCH(LEFT(TRIM(Q$6),FIND("~",SUBSTITUTE(Q$6,"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39))*HLOOKUP(LEFT(TRIM(Q$6),FIND("~",SUBSTITUTE(Q$6," ","~",LEN(TRIM(Q$6))-LEN(SUBSTITUTE(TRIM(Q$6)," ",""))))-1)&amp;" Total",$B$6:$BB$343,ROW($A39)-5,FALSE))</f>
        <v>0</v>
      </c>
      <c r="R39" s="14">
        <f ca="1">IF(R$5&lt;&gt;"",HLOOKUP(R$5,Functionalization!$G$6:$R$343,ROW($A39)-5,FALSE),IFERROR(INDEX(R$320:R$343,MATCH($F39,$B$320:$B$343,0))/VLOOKUP($F39,$B$320:$BB$343,MATCH(LEFT(TRIM(R$6),FIND("~",SUBSTITUTE(R$6,"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39))*HLOOKUP(LEFT(TRIM(R$6),FIND("~",SUBSTITUTE(R$6," ","~",LEN(TRIM(R$6))-LEN(SUBSTITUTE(TRIM(R$6)," ",""))))-1)&amp;" Total",$B$6:$BB$343,ROW($A39)-5,FALSE))</f>
        <v>0</v>
      </c>
      <c r="S39" s="14">
        <f ca="1">IF(S$5&lt;&gt;"",HLOOKUP(S$5,Functionalization!$G$6:$R$343,ROW($A39)-5,FALSE),IFERROR(INDEX(S$320:S$343,MATCH($F39,$B$320:$B$343,0))/VLOOKUP($F39,$B$320:$BB$343,MATCH(LEFT(TRIM(S$6),FIND("~",SUBSTITUTE(S$6,"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39))*HLOOKUP(LEFT(TRIM(S$6),FIND("~",SUBSTITUTE(S$6," ","~",LEN(TRIM(S$6))-LEN(SUBSTITUTE(TRIM(S$6)," ",""))))-1)&amp;" Total",$B$6:$BB$343,ROW($A39)-5,FALSE))</f>
        <v>17300.948300000004</v>
      </c>
      <c r="T39" s="14">
        <f ca="1">IF(T$5&lt;&gt;"",HLOOKUP(T$5,Functionalization!$G$6:$R$343,ROW($A39)-5,FALSE),IFERROR(INDEX(T$320:T$343,MATCH($F39,$B$320:$B$343,0))/VLOOKUP($F39,$B$320:$BB$343,MATCH(LEFT(TRIM(T$6),FIND("~",SUBSTITUTE(T$6,"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39))*HLOOKUP(LEFT(TRIM(T$6),FIND("~",SUBSTITUTE(T$6," ","~",LEN(TRIM(T$6))-LEN(SUBSTITUTE(TRIM(T$6)," ",""))))-1)&amp;" Total",$B$6:$BB$343,ROW($A39)-5,FALSE))</f>
        <v>0</v>
      </c>
      <c r="U39" s="14">
        <f ca="1">IF(U$5&lt;&gt;"",HLOOKUP(U$5,Functionalization!$G$6:$R$343,ROW($A39)-5,FALSE),IFERROR(INDEX(U$320:U$343,MATCH($F39,$B$320:$B$343,0))/VLOOKUP($F39,$B$320:$BB$343,MATCH(LEFT(TRIM(U$6),FIND("~",SUBSTITUTE(U$6,"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39))*HLOOKUP(LEFT(TRIM(U$6),FIND("~",SUBSTITUTE(U$6," ","~",LEN(TRIM(U$6))-LEN(SUBSTITUTE(TRIM(U$6)," ",""))))-1)&amp;" Total",$B$6:$BB$343,ROW($A39)-5,FALSE))</f>
        <v>0</v>
      </c>
      <c r="V39" s="14">
        <f ca="1">IF(V$5&lt;&gt;"",HLOOKUP(V$5,Functionalization!$G$6:$R$343,ROW($A39)-5,FALSE),IFERROR(INDEX(V$320:V$343,MATCH($F39,$B$320:$B$343,0))/VLOOKUP($F39,$B$320:$BB$343,MATCH(LEFT(TRIM(V$6),FIND("~",SUBSTITUTE(V$6,"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39))*HLOOKUP(LEFT(TRIM(V$6),FIND("~",SUBSTITUTE(V$6," ","~",LEN(TRIM(V$6))-LEN(SUBSTITUTE(TRIM(V$6)," ",""))))-1)&amp;" Total",$B$6:$BB$343,ROW($A39)-5,FALSE))</f>
        <v>17300.948300000004</v>
      </c>
      <c r="W39" s="14">
        <f ca="1">IF(W$5&lt;&gt;"",HLOOKUP(W$5,Functionalization!$G$6:$R$343,ROW($A39)-5,FALSE),IFERROR(INDEX(W$320:W$343,MATCH($F39,$B$320:$B$343,0))/VLOOKUP($F39,$B$320:$BB$343,MATCH(LEFT(TRIM(W$6),FIND("~",SUBSTITUTE(W$6,"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39))*HLOOKUP(LEFT(TRIM(W$6),FIND("~",SUBSTITUTE(W$6," ","~",LEN(TRIM(W$6))-LEN(SUBSTITUTE(TRIM(W$6)," ",""))))-1)&amp;" Total",$B$6:$BB$343,ROW($A39)-5,FALSE))</f>
        <v>0</v>
      </c>
      <c r="X39" s="14">
        <f ca="1">IF(X$5&lt;&gt;"",HLOOKUP(X$5,Functionalization!$G$6:$R$343,ROW($A39)-5,FALSE),IFERROR(INDEX(X$320:X$343,MATCH($F39,$B$320:$B$343,0))/VLOOKUP($F39,$B$320:$BB$343,MATCH(LEFT(TRIM(X$6),FIND("~",SUBSTITUTE(X$6,"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39))*HLOOKUP(LEFT(TRIM(X$6),FIND("~",SUBSTITUTE(X$6," ","~",LEN(TRIM(X$6))-LEN(SUBSTITUTE(TRIM(X$6)," ",""))))-1)&amp;" Total",$B$6:$BB$343,ROW($A39)-5,FALSE))</f>
        <v>0</v>
      </c>
      <c r="Y39" s="14">
        <f ca="1">IF(Y$5&lt;&gt;"",HLOOKUP(Y$5,Functionalization!$G$6:$R$343,ROW($A39)-5,FALSE),IFERROR(INDEX(Y$320:Y$343,MATCH($F39,$B$320:$B$343,0))/VLOOKUP($F39,$B$320:$BB$343,MATCH(LEFT(TRIM(Y$6),FIND("~",SUBSTITUTE(Y$6,"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39))*HLOOKUP(LEFT(TRIM(Y$6),FIND("~",SUBSTITUTE(Y$6," ","~",LEN(TRIM(Y$6))-LEN(SUBSTITUTE(TRIM(Y$6)," ",""))))-1)&amp;" Total",$B$6:$BB$343,ROW($A39)-5,FALSE))</f>
        <v>0</v>
      </c>
      <c r="Z39" s="14">
        <f ca="1">IF(Z$5&lt;&gt;"",HLOOKUP(Z$5,Functionalization!$G$6:$R$343,ROW($A39)-5,FALSE),IFERROR(INDEX(Z$320:Z$343,MATCH($F39,$B$320:$B$343,0))/VLOOKUP($F39,$B$320:$BB$343,MATCH(LEFT(TRIM(Z$6),FIND("~",SUBSTITUTE(Z$6,"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39))*HLOOKUP(LEFT(TRIM(Z$6),FIND("~",SUBSTITUTE(Z$6," ","~",LEN(TRIM(Z$6))-LEN(SUBSTITUTE(TRIM(Z$6)," ",""))))-1)&amp;" Total",$B$6:$BB$343,ROW($A39)-5,FALSE))</f>
        <v>0</v>
      </c>
      <c r="AA39" s="14">
        <f ca="1">IF(AA$5&lt;&gt;"",HLOOKUP(AA$5,Functionalization!$G$6:$R$343,ROW($A39)-5,FALSE),IFERROR(INDEX(AA$320:AA$343,MATCH($F39,$B$320:$B$343,0))/VLOOKUP($F39,$B$320:$BB$343,MATCH(LEFT(TRIM(AA$6),FIND("~",SUBSTITUTE(AA$6,"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39))*HLOOKUP(LEFT(TRIM(AA$6),FIND("~",SUBSTITUTE(AA$6," ","~",LEN(TRIM(AA$6))-LEN(SUBSTITUTE(TRIM(AA$6)," ",""))))-1)&amp;" Total",$B$6:$BB$343,ROW($A39)-5,FALSE))</f>
        <v>0</v>
      </c>
      <c r="AB39" s="14">
        <f ca="1">IF(AB$5&lt;&gt;"",HLOOKUP(AB$5,Functionalization!$G$6:$R$343,ROW($A39)-5,FALSE),IFERROR(INDEX(AB$320:AB$343,MATCH($F39,$B$320:$B$343,0))/VLOOKUP($F39,$B$320:$BB$343,MATCH(LEFT(TRIM(AB$6),FIND("~",SUBSTITUTE(AB$6,"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39))*HLOOKUP(LEFT(TRIM(AB$6),FIND("~",SUBSTITUTE(AB$6," ","~",LEN(TRIM(AB$6))-LEN(SUBSTITUTE(TRIM(AB$6)," ",""))))-1)&amp;" Total",$B$6:$BB$343,ROW($A39)-5,FALSE))</f>
        <v>0</v>
      </c>
      <c r="AC39" s="14">
        <f ca="1">IF(AC$5&lt;&gt;"",HLOOKUP(AC$5,Functionalization!$G$6:$R$343,ROW($A39)-5,FALSE),IFERROR(INDEX(AC$320:AC$343,MATCH($F39,$B$320:$B$343,0))/VLOOKUP($F39,$B$320:$BB$343,MATCH(LEFT(TRIM(AC$6),FIND("~",SUBSTITUTE(AC$6,"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39))*HLOOKUP(LEFT(TRIM(AC$6),FIND("~",SUBSTITUTE(AC$6," ","~",LEN(TRIM(AC$6))-LEN(SUBSTITUTE(TRIM(AC$6)," ",""))))-1)&amp;" Total",$B$6:$BB$343,ROW($A39)-5,FALSE))</f>
        <v>0</v>
      </c>
      <c r="AD39" s="14">
        <f ca="1">IF(AD$5&lt;&gt;"",HLOOKUP(AD$5,Functionalization!$G$6:$R$343,ROW($A39)-5,FALSE),IFERROR(INDEX(AD$320:AD$343,MATCH($F39,$B$320:$B$343,0))/VLOOKUP($F39,$B$320:$BB$343,MATCH(LEFT(TRIM(AD$6),FIND("~",SUBSTITUTE(AD$6,"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39))*HLOOKUP(LEFT(TRIM(AD$6),FIND("~",SUBSTITUTE(AD$6," ","~",LEN(TRIM(AD$6))-LEN(SUBSTITUTE(TRIM(AD$6)," ",""))))-1)&amp;" Total",$B$6:$BB$343,ROW($A39)-5,FALSE))</f>
        <v>0</v>
      </c>
      <c r="AE39" s="14">
        <f ca="1">IF(AE$5&lt;&gt;"",HLOOKUP(AE$5,Functionalization!$G$6:$R$343,ROW($A39)-5,FALSE),IFERROR(INDEX(AE$320:AE$343,MATCH($F39,$B$320:$B$343,0))/VLOOKUP($F39,$B$320:$BB$343,MATCH(LEFT(TRIM(AE$6),FIND("~",SUBSTITUTE(AE$6,"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39))*HLOOKUP(LEFT(TRIM(AE$6),FIND("~",SUBSTITUTE(AE$6," ","~",LEN(TRIM(AE$6))-LEN(SUBSTITUTE(TRIM(AE$6)," ",""))))-1)&amp;" Total",$B$6:$BB$343,ROW($A39)-5,FALSE))</f>
        <v>0</v>
      </c>
      <c r="AF39" s="14">
        <f ca="1">IF(AF$5&lt;&gt;"",HLOOKUP(AF$5,Functionalization!$G$6:$R$343,ROW($A39)-5,FALSE),IFERROR(INDEX(AF$320:AF$343,MATCH($F39,$B$320:$B$343,0))/VLOOKUP($F39,$B$320:$BB$343,MATCH(LEFT(TRIM(AF$6),FIND("~",SUBSTITUTE(AF$6,"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39))*HLOOKUP(LEFT(TRIM(AF$6),FIND("~",SUBSTITUTE(AF$6," ","~",LEN(TRIM(AF$6))-LEN(SUBSTITUTE(TRIM(AF$6)," ",""))))-1)&amp;" Total",$B$6:$BB$343,ROW($A39)-5,FALSE))</f>
        <v>0</v>
      </c>
      <c r="AG39" s="14">
        <f ca="1">IF(AG$5&lt;&gt;"",HLOOKUP(AG$5,Functionalization!$G$6:$R$343,ROW($A39)-5,FALSE),IFERROR(INDEX(AG$320:AG$343,MATCH($F39,$B$320:$B$343,0))/VLOOKUP($F39,$B$320:$BB$343,MATCH(LEFT(TRIM(AG$6),FIND("~",SUBSTITUTE(AG$6,"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39))*HLOOKUP(LEFT(TRIM(AG$6),FIND("~",SUBSTITUTE(AG$6," ","~",LEN(TRIM(AG$6))-LEN(SUBSTITUTE(TRIM(AG$6)," ",""))))-1)&amp;" Total",$B$6:$BB$343,ROW($A39)-5,FALSE))</f>
        <v>0</v>
      </c>
      <c r="AH39" s="14">
        <f ca="1">IF(AH$5&lt;&gt;"",HLOOKUP(AH$5,Functionalization!$G$6:$R$343,ROW($A39)-5,FALSE),IFERROR(INDEX(AH$320:AH$343,MATCH($F39,$B$320:$B$343,0))/VLOOKUP($F39,$B$320:$BB$343,MATCH(LEFT(TRIM(AH$6),FIND("~",SUBSTITUTE(AH$6,"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39))*HLOOKUP(LEFT(TRIM(AH$6),FIND("~",SUBSTITUTE(AH$6," ","~",LEN(TRIM(AH$6))-LEN(SUBSTITUTE(TRIM(AH$6)," ",""))))-1)&amp;" Total",$B$6:$BB$343,ROW($A39)-5,FALSE))</f>
        <v>0</v>
      </c>
      <c r="AI39" s="14">
        <f ca="1">IF(AI$5&lt;&gt;"",HLOOKUP(AI$5,Functionalization!$G$6:$R$343,ROW($A39)-5,FALSE),IFERROR(INDEX(AI$320:AI$343,MATCH($F39,$B$320:$B$343,0))/VLOOKUP($F39,$B$320:$BB$343,MATCH(LEFT(TRIM(AI$6),FIND("~",SUBSTITUTE(AI$6,"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39))*HLOOKUP(LEFT(TRIM(AI$6),FIND("~",SUBSTITUTE(AI$6," ","~",LEN(TRIM(AI$6))-LEN(SUBSTITUTE(TRIM(AI$6)," ",""))))-1)&amp;" Total",$B$6:$BB$343,ROW($A39)-5,FALSE))</f>
        <v>0</v>
      </c>
      <c r="AJ39" s="14">
        <f ca="1">IF(AJ$5&lt;&gt;"",HLOOKUP(AJ$5,Functionalization!$G$6:$R$343,ROW($A39)-5,FALSE),IFERROR(INDEX(AJ$320:AJ$343,MATCH($F39,$B$320:$B$343,0))/VLOOKUP($F39,$B$320:$BB$343,MATCH(LEFT(TRIM(AJ$6),FIND("~",SUBSTITUTE(AJ$6,"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39))*HLOOKUP(LEFT(TRIM(AJ$6),FIND("~",SUBSTITUTE(AJ$6," ","~",LEN(TRIM(AJ$6))-LEN(SUBSTITUTE(TRIM(AJ$6)," ",""))))-1)&amp;" Total",$B$6:$BB$343,ROW($A39)-5,FALSE))</f>
        <v>0</v>
      </c>
      <c r="AK39" s="14">
        <f ca="1">IF(AK$5&lt;&gt;"",HLOOKUP(AK$5,Functionalization!$G$6:$R$343,ROW($A39)-5,FALSE),IFERROR(INDEX(AK$320:AK$343,MATCH($F39,$B$320:$B$343,0))/VLOOKUP($F39,$B$320:$BB$343,MATCH(LEFT(TRIM(AK$6),FIND("~",SUBSTITUTE(AK$6,"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39))*HLOOKUP(LEFT(TRIM(AK$6),FIND("~",SUBSTITUTE(AK$6," ","~",LEN(TRIM(AK$6))-LEN(SUBSTITUTE(TRIM(AK$6)," ",""))))-1)&amp;" Total",$B$6:$BB$343,ROW($A39)-5,FALSE))</f>
        <v>0</v>
      </c>
      <c r="AL39" s="14">
        <f ca="1">IF(AL$5&lt;&gt;"",HLOOKUP(AL$5,Functionalization!$G$6:$R$343,ROW($A39)-5,FALSE),IFERROR(INDEX(AL$320:AL$343,MATCH($F39,$B$320:$B$343,0))/VLOOKUP($F39,$B$320:$BB$343,MATCH(LEFT(TRIM(AL$6),FIND("~",SUBSTITUTE(AL$6,"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39))*HLOOKUP(LEFT(TRIM(AL$6),FIND("~",SUBSTITUTE(AL$6," ","~",LEN(TRIM(AL$6))-LEN(SUBSTITUTE(TRIM(AL$6)," ",""))))-1)&amp;" Total",$B$6:$BB$343,ROW($A39)-5,FALSE))</f>
        <v>0</v>
      </c>
      <c r="AM39" s="14">
        <f ca="1">IF(AM$5&lt;&gt;"",HLOOKUP(AM$5,Functionalization!$G$6:$R$343,ROW($A39)-5,FALSE),IFERROR(INDEX(AM$320:AM$343,MATCH($F39,$B$320:$B$343,0))/VLOOKUP($F39,$B$320:$BB$343,MATCH(LEFT(TRIM(AM$6),FIND("~",SUBSTITUTE(AM$6,"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39))*HLOOKUP(LEFT(TRIM(AM$6),FIND("~",SUBSTITUTE(AM$6," ","~",LEN(TRIM(AM$6))-LEN(SUBSTITUTE(TRIM(AM$6)," ",""))))-1)&amp;" Total",$B$6:$BB$343,ROW($A39)-5,FALSE))</f>
        <v>0</v>
      </c>
      <c r="AN39" s="14">
        <f ca="1">IF(AN$5&lt;&gt;"",HLOOKUP(AN$5,Functionalization!$G$6:$R$343,ROW($A39)-5,FALSE),IFERROR(INDEX(AN$320:AN$343,MATCH($F39,$B$320:$B$343,0))/VLOOKUP($F39,$B$320:$BB$343,MATCH(LEFT(TRIM(AN$6),FIND("~",SUBSTITUTE(AN$6,"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39))*HLOOKUP(LEFT(TRIM(AN$6),FIND("~",SUBSTITUTE(AN$6," ","~",LEN(TRIM(AN$6))-LEN(SUBSTITUTE(TRIM(AN$6)," ",""))))-1)&amp;" Total",$B$6:$BB$343,ROW($A39)-5,FALSE))</f>
        <v>0</v>
      </c>
      <c r="AO39" s="14">
        <f ca="1">IF(AO$5&lt;&gt;"",HLOOKUP(AO$5,Functionalization!$G$6:$R$343,ROW($A39)-5,FALSE),IFERROR(INDEX(AO$320:AO$343,MATCH($F39,$B$320:$B$343,0))/VLOOKUP($F39,$B$320:$BB$343,MATCH(LEFT(TRIM(AO$6),FIND("~",SUBSTITUTE(AO$6,"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39))*HLOOKUP(LEFT(TRIM(AO$6),FIND("~",SUBSTITUTE(AO$6," ","~",LEN(TRIM(AO$6))-LEN(SUBSTITUTE(TRIM(AO$6)," ",""))))-1)&amp;" Total",$B$6:$BB$343,ROW($A39)-5,FALSE))</f>
        <v>0</v>
      </c>
      <c r="AP39" s="14">
        <f ca="1">IF(AP$5&lt;&gt;"",HLOOKUP(AP$5,Functionalization!$G$6:$R$343,ROW($A39)-5,FALSE),IFERROR(INDEX(AP$320:AP$343,MATCH($F39,$B$320:$B$343,0))/VLOOKUP($F39,$B$320:$BB$343,MATCH(LEFT(TRIM(AP$6),FIND("~",SUBSTITUTE(AP$6,"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39))*HLOOKUP(LEFT(TRIM(AP$6),FIND("~",SUBSTITUTE(AP$6," ","~",LEN(TRIM(AP$6))-LEN(SUBSTITUTE(TRIM(AP$6)," ",""))))-1)&amp;" Total",$B$6:$BB$343,ROW($A39)-5,FALSE))</f>
        <v>0</v>
      </c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D39" s="44">
        <f ca="1">IFERROR(IF(SUMIF($G$6:$BB$6,BD$6&amp;" Total",$G39:$BB39)-(SUMIF($G$6:$BB$6,BD$6&amp;" "&amp;'Input-Allocators'!$D$18,$G39:$BB39)+IFERROR(SUMIF($G$6:$BB$6,BD$6&amp;" "&amp;'Input-Allocators'!$E$18,$G39:$BB39),SUMIF($G$6:$BB$6,BD$6&amp;" "&amp;'Input-Allocators'!$B$20,$G39:$BB39))+SUMIF($G$6:$BB$6,BD$6&amp;" "&amp;'Input-Allocators'!$F$18,$G39:$BB39))&lt;Check_Limit,0,1),1)</f>
        <v>0</v>
      </c>
      <c r="BE39" s="44">
        <f ca="1">IFERROR(IF(SUMIF($G$6:$BB$6,BE$6&amp;" Total",$G39:$BB39)-(SUMIF($G$6:$BB$6,BE$6&amp;" "&amp;'Input-Allocators'!$D$18,$G39:$BB39)+IFERROR(SUMIF($G$6:$BB$6,BE$6&amp;" "&amp;'Input-Allocators'!$E$18,$G39:$BB39),SUMIF($G$6:$BB$6,BE$6&amp;" "&amp;'Input-Allocators'!$B$20,$G39:$BB39))+SUMIF($G$6:$BB$6,BE$6&amp;" "&amp;'Input-Allocators'!$F$18,$G39:$BB39))&lt;Check_Limit,0,1),1)</f>
        <v>0</v>
      </c>
      <c r="BF39" s="44">
        <f ca="1">IFERROR(IF(SUMIF($G$6:$BB$6,BF$6&amp;" Total",$G39:$BB39)-(SUMIF($G$6:$BB$6,BF$6&amp;" "&amp;'Input-Allocators'!$D$18,$G39:$BB39)+IFERROR(SUMIF($G$6:$BB$6,BF$6&amp;" "&amp;'Input-Allocators'!$E$18,$G39:$BB39),SUMIF($G$6:$BB$6,BF$6&amp;" "&amp;'Input-Allocators'!$B$20,$G39:$BB39))+SUMIF($G$6:$BB$6,BF$6&amp;" "&amp;'Input-Allocators'!$F$18,$G39:$BB39))&lt;Check_Limit,0,1),1)</f>
        <v>0</v>
      </c>
      <c r="BG39" s="44">
        <f ca="1">IFERROR(IF(SUMIF($G$6:$BB$6,BG$6&amp;" Total",$G39:$BB39)-(SUMIF($G$6:$BB$6,BG$6&amp;" "&amp;'Input-Allocators'!$D$18,$G39:$BB39)+IFERROR(SUMIF($G$6:$BB$6,BG$6&amp;" "&amp;'Input-Allocators'!$E$18,$G39:$BB39),SUMIF($G$6:$BB$6,BG$6&amp;" "&amp;'Input-Allocators'!$B$20,$G39:$BB39))+SUMIF($G$6:$BB$6,BG$6&amp;" "&amp;'Input-Allocators'!$F$18,$G39:$BB39))&lt;Check_Limit,0,1),1)</f>
        <v>0</v>
      </c>
      <c r="BH39" s="44">
        <f ca="1">IFERROR(IF(SUMIF($G$6:$BB$6,BH$6&amp;" Total",$G39:$BB39)-(SUMIF($G$6:$BB$6,BH$6&amp;" "&amp;'Input-Allocators'!$D$18,$G39:$BB39)+IFERROR(SUMIF($G$6:$BB$6,BH$6&amp;" "&amp;'Input-Allocators'!$E$18,$G39:$BB39),SUMIF($G$6:$BB$6,BH$6&amp;" "&amp;'Input-Allocators'!$B$20,$G39:$BB39))+SUMIF($G$6:$BB$6,BH$6&amp;" "&amp;'Input-Allocators'!$F$18,$G39:$BB39))&lt;Check_Limit,0,1),1)</f>
        <v>0</v>
      </c>
      <c r="BI39" s="44">
        <f ca="1">IFERROR(IF(SUMIF($G$6:$BB$6,BI$6&amp;" Total",$G39:$BB39)-(SUMIF($G$6:$BB$6,BI$6&amp;" "&amp;'Input-Allocators'!$D$18,$G39:$BB39)+IFERROR(SUMIF($G$6:$BB$6,BI$6&amp;" "&amp;'Input-Allocators'!$E$18,$G39:$BB39),SUMIF($G$6:$BB$6,BI$6&amp;" "&amp;'Input-Allocators'!$B$20,$G39:$BB39))+SUMIF($G$6:$BB$6,BI$6&amp;" "&amp;'Input-Allocators'!$F$18,$G39:$BB39))&lt;Check_Limit,0,1),1)</f>
        <v>0</v>
      </c>
      <c r="BJ39" s="44">
        <f ca="1">IFERROR(IF(SUMIF($G$6:$BB$6,BJ$6&amp;" Total",$G39:$BB39)-(SUMIF($G$6:$BB$6,BJ$6&amp;" "&amp;'Input-Allocators'!$D$18,$G39:$BB39)+IFERROR(SUMIF($G$6:$BB$6,BJ$6&amp;" "&amp;'Input-Allocators'!$E$18,$G39:$BB39),SUMIF($G$6:$BB$6,BJ$6&amp;" "&amp;'Input-Allocators'!$B$20,$G39:$BB39))+SUMIF($G$6:$BB$6,BJ$6&amp;" "&amp;'Input-Allocators'!$F$18,$G39:$BB39))&lt;Check_Limit,0,1),1)</f>
        <v>0</v>
      </c>
      <c r="BK39" s="44">
        <f ca="1">IFERROR(IF(SUMIF($G$6:$BB$6,BK$6&amp;" Total",$G39:$BB39)-(SUMIF($G$6:$BB$6,BK$6&amp;" "&amp;'Input-Allocators'!$D$18,$G39:$BB39)+IFERROR(SUMIF($G$6:$BB$6,BK$6&amp;" "&amp;'Input-Allocators'!$E$18,$G39:$BB39),SUMIF($G$6:$BB$6,BK$6&amp;" "&amp;'Input-Allocators'!$B$20,$G39:$BB39))+SUMIF($G$6:$BB$6,BK$6&amp;" "&amp;'Input-Allocators'!$F$18,$G39:$BB39))&lt;Check_Limit,0,1),1)</f>
        <v>0</v>
      </c>
      <c r="BL39" s="44">
        <f ca="1">IFERROR(IF(SUMIF($G$6:$BB$6,BL$6&amp;" Total",$G39:$BB39)-(SUMIF($G$6:$BB$6,BL$6&amp;" "&amp;'Input-Allocators'!$D$18,$G39:$BB39)+IFERROR(SUMIF($G$6:$BB$6,BL$6&amp;" "&amp;'Input-Allocators'!$E$18,$G39:$BB39),SUMIF($G$6:$BB$6,BL$6&amp;" "&amp;'Input-Allocators'!$B$20,$G39:$BB39))+SUMIF($G$6:$BB$6,BL$6&amp;" "&amp;'Input-Allocators'!$F$18,$G39:$BB39))&lt;Check_Limit,0,1),1)</f>
        <v>0</v>
      </c>
      <c r="BM39" s="44">
        <f ca="1">IFERROR(IF(SUMIF($G$6:$BB$6,BM$6&amp;" Total",$G39:$BB39)-(SUMIF($G$6:$BB$6,BM$6&amp;" "&amp;'Input-Allocators'!$D$18,$G39:$BB39)+IFERROR(SUMIF($G$6:$BB$6,BM$6&amp;" "&amp;'Input-Allocators'!$E$18,$G39:$BB39),SUMIF($G$6:$BB$6,BM$6&amp;" "&amp;'Input-Allocators'!$B$20,$G39:$BB39))+SUMIF($G$6:$BB$6,BM$6&amp;" "&amp;'Input-Allocators'!$F$18,$G39:$BB39))&lt;Check_Limit,0,1),1)</f>
        <v>0</v>
      </c>
      <c r="BN39" s="44">
        <f ca="1">IFERROR(IF(SUMIF($G$6:$BB$6,BN$6&amp;" Total",$G39:$BB39)-(SUMIF($G$6:$BB$6,BN$6&amp;" "&amp;'Input-Allocators'!$D$18,$G39:$BB39)+IFERROR(SUMIF($G$6:$BB$6,BN$6&amp;" "&amp;'Input-Allocators'!$E$18,$G39:$BB39),SUMIF($G$6:$BB$6,BN$6&amp;" "&amp;'Input-Allocators'!$B$20,$G39:$BB39))+SUMIF($G$6:$BB$6,BN$6&amp;" "&amp;'Input-Allocators'!$F$18,$G39:$BB39))&lt;Check_Limit,0,1),1)</f>
        <v>0</v>
      </c>
      <c r="BO39" s="44">
        <f ca="1">IFERROR(IF(SUMIF($G$6:$BB$6,BO$6&amp;" Total",$G39:$BB39)-(SUMIF($G$6:$BB$6,BO$6&amp;" "&amp;'Input-Allocators'!$D$18,$G39:$BB39)+IFERROR(SUMIF($G$6:$BB$6,BO$6&amp;" "&amp;'Input-Allocators'!$E$18,$G39:$BB39),SUMIF($G$6:$BB$6,BO$6&amp;" "&amp;'Input-Allocators'!$B$20,$G39:$BB39))+SUMIF($G$6:$BB$6,BO$6&amp;" "&amp;'Input-Allocators'!$F$18,$G39:$BB39))&lt;Check_Limit,0,1),1)</f>
        <v>0</v>
      </c>
    </row>
    <row r="40" spans="1:67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>Functionalization!$D40</f>
        <v>3311.6940800000002</v>
      </c>
      <c r="E40" s="14">
        <f t="shared" ca="1" si="3"/>
        <v>0</v>
      </c>
      <c r="F40" s="3" t="str">
        <f>IF($D40=0,"-",IF('Input-Accounts'!$E40&lt;&gt;0,'Input-Accounts'!$E40,'Input-Accounts'!$G40))</f>
        <v>CUSTOMER</v>
      </c>
      <c r="G40" s="14">
        <f ca="1">IF(G$5&lt;&gt;"",HLOOKUP(G$5,Functionalization!$G$6:$R$343,ROW($A40)-5,FALSE),IFERROR(INDEX(G$320:G$343,MATCH($F40,$B$320:$B$343,0))/VLOOKUP($F40,$B$320:$BB$343,MATCH(LEFT(TRIM(G$6),FIND("~",SUBSTITUTE(G$6,"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40))*HLOOKUP(LEFT(TRIM(G$6),FIND("~",SUBSTITUTE(G$6," ","~",LEN(TRIM(G$6))-LEN(SUBSTITUTE(TRIM(G$6)," ",""))))-1)&amp;" Total",$B$6:$BB$343,ROW($A40)-5,FALSE))</f>
        <v>0</v>
      </c>
      <c r="H40" s="14">
        <f ca="1">IF(H$5&lt;&gt;"",HLOOKUP(H$5,Functionalization!$G$6:$R$343,ROW($A40)-5,FALSE),IFERROR(INDEX(H$320:H$343,MATCH($F40,$B$320:$B$343,0))/VLOOKUP($F40,$B$320:$BB$343,MATCH(LEFT(TRIM(H$6),FIND("~",SUBSTITUTE(H$6,"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40))*HLOOKUP(LEFT(TRIM(H$6),FIND("~",SUBSTITUTE(H$6," ","~",LEN(TRIM(H$6))-LEN(SUBSTITUTE(TRIM(H$6)," ",""))))-1)&amp;" Total",$B$6:$BB$343,ROW($A40)-5,FALSE))</f>
        <v>0</v>
      </c>
      <c r="I40" s="14">
        <f ca="1">IF(I$5&lt;&gt;"",HLOOKUP(I$5,Functionalization!$G$6:$R$343,ROW($A40)-5,FALSE),IFERROR(INDEX(I$320:I$343,MATCH($F40,$B$320:$B$343,0))/VLOOKUP($F40,$B$320:$BB$343,MATCH(LEFT(TRIM(I$6),FIND("~",SUBSTITUTE(I$6,"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40))*HLOOKUP(LEFT(TRIM(I$6),FIND("~",SUBSTITUTE(I$6," ","~",LEN(TRIM(I$6))-LEN(SUBSTITUTE(TRIM(I$6)," ",""))))-1)&amp;" Total",$B$6:$BB$343,ROW($A40)-5,FALSE))</f>
        <v>0</v>
      </c>
      <c r="J40" s="14">
        <f ca="1">IF(J$5&lt;&gt;"",HLOOKUP(J$5,Functionalization!$G$6:$R$343,ROW($A40)-5,FALSE),IFERROR(INDEX(J$320:J$343,MATCH($F40,$B$320:$B$343,0))/VLOOKUP($F40,$B$320:$BB$343,MATCH(LEFT(TRIM(J$6),FIND("~",SUBSTITUTE(J$6,"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40))*HLOOKUP(LEFT(TRIM(J$6),FIND("~",SUBSTITUTE(J$6," ","~",LEN(TRIM(J$6))-LEN(SUBSTITUTE(TRIM(J$6)," ",""))))-1)&amp;" Total",$B$6:$BB$343,ROW($A40)-5,FALSE))</f>
        <v>0</v>
      </c>
      <c r="K40" s="14">
        <f ca="1">IF(K$5&lt;&gt;"",HLOOKUP(K$5,Functionalization!$G$6:$R$343,ROW($A40)-5,FALSE),IFERROR(INDEX(K$320:K$343,MATCH($F40,$B$320:$B$343,0))/VLOOKUP($F40,$B$320:$BB$343,MATCH(LEFT(TRIM(K$6),FIND("~",SUBSTITUTE(K$6,"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40))*HLOOKUP(LEFT(TRIM(K$6),FIND("~",SUBSTITUTE(K$6," ","~",LEN(TRIM(K$6))-LEN(SUBSTITUTE(TRIM(K$6)," ",""))))-1)&amp;" Total",$B$6:$BB$343,ROW($A40)-5,FALSE))</f>
        <v>0</v>
      </c>
      <c r="L40" s="14">
        <f ca="1">IF(L$5&lt;&gt;"",HLOOKUP(L$5,Functionalization!$G$6:$R$343,ROW($A40)-5,FALSE),IFERROR(INDEX(L$320:L$343,MATCH($F40,$B$320:$B$343,0))/VLOOKUP($F40,$B$320:$BB$343,MATCH(LEFT(TRIM(L$6),FIND("~",SUBSTITUTE(L$6,"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40))*HLOOKUP(LEFT(TRIM(L$6),FIND("~",SUBSTITUTE(L$6," ","~",LEN(TRIM(L$6))-LEN(SUBSTITUTE(TRIM(L$6)," ",""))))-1)&amp;" Total",$B$6:$BB$343,ROW($A40)-5,FALSE))</f>
        <v>0</v>
      </c>
      <c r="M40" s="14">
        <f ca="1">IF(M$5&lt;&gt;"",HLOOKUP(M$5,Functionalization!$G$6:$R$343,ROW($A40)-5,FALSE),IFERROR(INDEX(M$320:M$343,MATCH($F40,$B$320:$B$343,0))/VLOOKUP($F40,$B$320:$BB$343,MATCH(LEFT(TRIM(M$6),FIND("~",SUBSTITUTE(M$6,"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40))*HLOOKUP(LEFT(TRIM(M$6),FIND("~",SUBSTITUTE(M$6," ","~",LEN(TRIM(M$6))-LEN(SUBSTITUTE(TRIM(M$6)," ",""))))-1)&amp;" Total",$B$6:$BB$343,ROW($A40)-5,FALSE))</f>
        <v>0</v>
      </c>
      <c r="N40" s="14">
        <f ca="1">IF(N$5&lt;&gt;"",HLOOKUP(N$5,Functionalization!$G$6:$R$343,ROW($A40)-5,FALSE),IFERROR(INDEX(N$320:N$343,MATCH($F40,$B$320:$B$343,0))/VLOOKUP($F40,$B$320:$BB$343,MATCH(LEFT(TRIM(N$6),FIND("~",SUBSTITUTE(N$6,"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40))*HLOOKUP(LEFT(TRIM(N$6),FIND("~",SUBSTITUTE(N$6," ","~",LEN(TRIM(N$6))-LEN(SUBSTITUTE(TRIM(N$6)," ",""))))-1)&amp;" Total",$B$6:$BB$343,ROW($A40)-5,FALSE))</f>
        <v>0</v>
      </c>
      <c r="O40" s="14">
        <f ca="1">IF(O$5&lt;&gt;"",HLOOKUP(O$5,Functionalization!$G$6:$R$343,ROW($A40)-5,FALSE),IFERROR(INDEX(O$320:O$343,MATCH($F40,$B$320:$B$343,0))/VLOOKUP($F40,$B$320:$BB$343,MATCH(LEFT(TRIM(O$6),FIND("~",SUBSTITUTE(O$6,"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40))*HLOOKUP(LEFT(TRIM(O$6),FIND("~",SUBSTITUTE(O$6," ","~",LEN(TRIM(O$6))-LEN(SUBSTITUTE(TRIM(O$6)," ",""))))-1)&amp;" Total",$B$6:$BB$343,ROW($A40)-5,FALSE))</f>
        <v>0</v>
      </c>
      <c r="P40" s="14">
        <f ca="1">IF(P$5&lt;&gt;"",HLOOKUP(P$5,Functionalization!$G$6:$R$343,ROW($A40)-5,FALSE),IFERROR(INDEX(P$320:P$343,MATCH($F40,$B$320:$B$343,0))/VLOOKUP($F40,$B$320:$BB$343,MATCH(LEFT(TRIM(P$6),FIND("~",SUBSTITUTE(P$6,"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40))*HLOOKUP(LEFT(TRIM(P$6),FIND("~",SUBSTITUTE(P$6," ","~",LEN(TRIM(P$6))-LEN(SUBSTITUTE(TRIM(P$6)," ",""))))-1)&amp;" Total",$B$6:$BB$343,ROW($A40)-5,FALSE))</f>
        <v>0</v>
      </c>
      <c r="Q40" s="14">
        <f ca="1">IF(Q$5&lt;&gt;"",HLOOKUP(Q$5,Functionalization!$G$6:$R$343,ROW($A40)-5,FALSE),IFERROR(INDEX(Q$320:Q$343,MATCH($F40,$B$320:$B$343,0))/VLOOKUP($F40,$B$320:$BB$343,MATCH(LEFT(TRIM(Q$6),FIND("~",SUBSTITUTE(Q$6,"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40))*HLOOKUP(LEFT(TRIM(Q$6),FIND("~",SUBSTITUTE(Q$6," ","~",LEN(TRIM(Q$6))-LEN(SUBSTITUTE(TRIM(Q$6)," ",""))))-1)&amp;" Total",$B$6:$BB$343,ROW($A40)-5,FALSE))</f>
        <v>0</v>
      </c>
      <c r="R40" s="14">
        <f ca="1">IF(R$5&lt;&gt;"",HLOOKUP(R$5,Functionalization!$G$6:$R$343,ROW($A40)-5,FALSE),IFERROR(INDEX(R$320:R$343,MATCH($F40,$B$320:$B$343,0))/VLOOKUP($F40,$B$320:$BB$343,MATCH(LEFT(TRIM(R$6),FIND("~",SUBSTITUTE(R$6,"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40))*HLOOKUP(LEFT(TRIM(R$6),FIND("~",SUBSTITUTE(R$6," ","~",LEN(TRIM(R$6))-LEN(SUBSTITUTE(TRIM(R$6)," ",""))))-1)&amp;" Total",$B$6:$BB$343,ROW($A40)-5,FALSE))</f>
        <v>0</v>
      </c>
      <c r="S40" s="14">
        <f ca="1">IF(S$5&lt;&gt;"",HLOOKUP(S$5,Functionalization!$G$6:$R$343,ROW($A40)-5,FALSE),IFERROR(INDEX(S$320:S$343,MATCH($F40,$B$320:$B$343,0))/VLOOKUP($F40,$B$320:$BB$343,MATCH(LEFT(TRIM(S$6),FIND("~",SUBSTITUTE(S$6,"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40))*HLOOKUP(LEFT(TRIM(S$6),FIND("~",SUBSTITUTE(S$6," ","~",LEN(TRIM(S$6))-LEN(SUBSTITUTE(TRIM(S$6)," ",""))))-1)&amp;" Total",$B$6:$BB$343,ROW($A40)-5,FALSE))</f>
        <v>3311.6940800000002</v>
      </c>
      <c r="T40" s="14">
        <f ca="1">IF(T$5&lt;&gt;"",HLOOKUP(T$5,Functionalization!$G$6:$R$343,ROW($A40)-5,FALSE),IFERROR(INDEX(T$320:T$343,MATCH($F40,$B$320:$B$343,0))/VLOOKUP($F40,$B$320:$BB$343,MATCH(LEFT(TRIM(T$6),FIND("~",SUBSTITUTE(T$6,"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40))*HLOOKUP(LEFT(TRIM(T$6),FIND("~",SUBSTITUTE(T$6," ","~",LEN(TRIM(T$6))-LEN(SUBSTITUTE(TRIM(T$6)," ",""))))-1)&amp;" Total",$B$6:$BB$343,ROW($A40)-5,FALSE))</f>
        <v>0</v>
      </c>
      <c r="U40" s="14">
        <f ca="1">IF(U$5&lt;&gt;"",HLOOKUP(U$5,Functionalization!$G$6:$R$343,ROW($A40)-5,FALSE),IFERROR(INDEX(U$320:U$343,MATCH($F40,$B$320:$B$343,0))/VLOOKUP($F40,$B$320:$BB$343,MATCH(LEFT(TRIM(U$6),FIND("~",SUBSTITUTE(U$6,"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40))*HLOOKUP(LEFT(TRIM(U$6),FIND("~",SUBSTITUTE(U$6," ","~",LEN(TRIM(U$6))-LEN(SUBSTITUTE(TRIM(U$6)," ",""))))-1)&amp;" Total",$B$6:$BB$343,ROW($A40)-5,FALSE))</f>
        <v>0</v>
      </c>
      <c r="V40" s="14">
        <f ca="1">IF(V$5&lt;&gt;"",HLOOKUP(V$5,Functionalization!$G$6:$R$343,ROW($A40)-5,FALSE),IFERROR(INDEX(V$320:V$343,MATCH($F40,$B$320:$B$343,0))/VLOOKUP($F40,$B$320:$BB$343,MATCH(LEFT(TRIM(V$6),FIND("~",SUBSTITUTE(V$6,"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40))*HLOOKUP(LEFT(TRIM(V$6),FIND("~",SUBSTITUTE(V$6," ","~",LEN(TRIM(V$6))-LEN(SUBSTITUTE(TRIM(V$6)," ",""))))-1)&amp;" Total",$B$6:$BB$343,ROW($A40)-5,FALSE))</f>
        <v>3311.6940800000002</v>
      </c>
      <c r="W40" s="14">
        <f ca="1">IF(W$5&lt;&gt;"",HLOOKUP(W$5,Functionalization!$G$6:$R$343,ROW($A40)-5,FALSE),IFERROR(INDEX(W$320:W$343,MATCH($F40,$B$320:$B$343,0))/VLOOKUP($F40,$B$320:$BB$343,MATCH(LEFT(TRIM(W$6),FIND("~",SUBSTITUTE(W$6,"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40))*HLOOKUP(LEFT(TRIM(W$6),FIND("~",SUBSTITUTE(W$6," ","~",LEN(TRIM(W$6))-LEN(SUBSTITUTE(TRIM(W$6)," ",""))))-1)&amp;" Total",$B$6:$BB$343,ROW($A40)-5,FALSE))</f>
        <v>0</v>
      </c>
      <c r="X40" s="14">
        <f ca="1">IF(X$5&lt;&gt;"",HLOOKUP(X$5,Functionalization!$G$6:$R$343,ROW($A40)-5,FALSE),IFERROR(INDEX(X$320:X$343,MATCH($F40,$B$320:$B$343,0))/VLOOKUP($F40,$B$320:$BB$343,MATCH(LEFT(TRIM(X$6),FIND("~",SUBSTITUTE(X$6,"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40))*HLOOKUP(LEFT(TRIM(X$6),FIND("~",SUBSTITUTE(X$6," ","~",LEN(TRIM(X$6))-LEN(SUBSTITUTE(TRIM(X$6)," ",""))))-1)&amp;" Total",$B$6:$BB$343,ROW($A40)-5,FALSE))</f>
        <v>0</v>
      </c>
      <c r="Y40" s="14">
        <f ca="1">IF(Y$5&lt;&gt;"",HLOOKUP(Y$5,Functionalization!$G$6:$R$343,ROW($A40)-5,FALSE),IFERROR(INDEX(Y$320:Y$343,MATCH($F40,$B$320:$B$343,0))/VLOOKUP($F40,$B$320:$BB$343,MATCH(LEFT(TRIM(Y$6),FIND("~",SUBSTITUTE(Y$6,"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40))*HLOOKUP(LEFT(TRIM(Y$6),FIND("~",SUBSTITUTE(Y$6," ","~",LEN(TRIM(Y$6))-LEN(SUBSTITUTE(TRIM(Y$6)," ",""))))-1)&amp;" Total",$B$6:$BB$343,ROW($A40)-5,FALSE))</f>
        <v>0</v>
      </c>
      <c r="Z40" s="14">
        <f ca="1">IF(Z$5&lt;&gt;"",HLOOKUP(Z$5,Functionalization!$G$6:$R$343,ROW($A40)-5,FALSE),IFERROR(INDEX(Z$320:Z$343,MATCH($F40,$B$320:$B$343,0))/VLOOKUP($F40,$B$320:$BB$343,MATCH(LEFT(TRIM(Z$6),FIND("~",SUBSTITUTE(Z$6,"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40))*HLOOKUP(LEFT(TRIM(Z$6),FIND("~",SUBSTITUTE(Z$6," ","~",LEN(TRIM(Z$6))-LEN(SUBSTITUTE(TRIM(Z$6)," ",""))))-1)&amp;" Total",$B$6:$BB$343,ROW($A40)-5,FALSE))</f>
        <v>0</v>
      </c>
      <c r="AA40" s="14">
        <f ca="1">IF(AA$5&lt;&gt;"",HLOOKUP(AA$5,Functionalization!$G$6:$R$343,ROW($A40)-5,FALSE),IFERROR(INDEX(AA$320:AA$343,MATCH($F40,$B$320:$B$343,0))/VLOOKUP($F40,$B$320:$BB$343,MATCH(LEFT(TRIM(AA$6),FIND("~",SUBSTITUTE(AA$6,"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40))*HLOOKUP(LEFT(TRIM(AA$6),FIND("~",SUBSTITUTE(AA$6," ","~",LEN(TRIM(AA$6))-LEN(SUBSTITUTE(TRIM(AA$6)," ",""))))-1)&amp;" Total",$B$6:$BB$343,ROW($A40)-5,FALSE))</f>
        <v>0</v>
      </c>
      <c r="AB40" s="14">
        <f ca="1">IF(AB$5&lt;&gt;"",HLOOKUP(AB$5,Functionalization!$G$6:$R$343,ROW($A40)-5,FALSE),IFERROR(INDEX(AB$320:AB$343,MATCH($F40,$B$320:$B$343,0))/VLOOKUP($F40,$B$320:$BB$343,MATCH(LEFT(TRIM(AB$6),FIND("~",SUBSTITUTE(AB$6,"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40))*HLOOKUP(LEFT(TRIM(AB$6),FIND("~",SUBSTITUTE(AB$6," ","~",LEN(TRIM(AB$6))-LEN(SUBSTITUTE(TRIM(AB$6)," ",""))))-1)&amp;" Total",$B$6:$BB$343,ROW($A40)-5,FALSE))</f>
        <v>0</v>
      </c>
      <c r="AC40" s="14">
        <f ca="1">IF(AC$5&lt;&gt;"",HLOOKUP(AC$5,Functionalization!$G$6:$R$343,ROW($A40)-5,FALSE),IFERROR(INDEX(AC$320:AC$343,MATCH($F40,$B$320:$B$343,0))/VLOOKUP($F40,$B$320:$BB$343,MATCH(LEFT(TRIM(AC$6),FIND("~",SUBSTITUTE(AC$6,"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40))*HLOOKUP(LEFT(TRIM(AC$6),FIND("~",SUBSTITUTE(AC$6," ","~",LEN(TRIM(AC$6))-LEN(SUBSTITUTE(TRIM(AC$6)," ",""))))-1)&amp;" Total",$B$6:$BB$343,ROW($A40)-5,FALSE))</f>
        <v>0</v>
      </c>
      <c r="AD40" s="14">
        <f ca="1">IF(AD$5&lt;&gt;"",HLOOKUP(AD$5,Functionalization!$G$6:$R$343,ROW($A40)-5,FALSE),IFERROR(INDEX(AD$320:AD$343,MATCH($F40,$B$320:$B$343,0))/VLOOKUP($F40,$B$320:$BB$343,MATCH(LEFT(TRIM(AD$6),FIND("~",SUBSTITUTE(AD$6,"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40))*HLOOKUP(LEFT(TRIM(AD$6),FIND("~",SUBSTITUTE(AD$6," ","~",LEN(TRIM(AD$6))-LEN(SUBSTITUTE(TRIM(AD$6)," ",""))))-1)&amp;" Total",$B$6:$BB$343,ROW($A40)-5,FALSE))</f>
        <v>0</v>
      </c>
      <c r="AE40" s="14">
        <f ca="1">IF(AE$5&lt;&gt;"",HLOOKUP(AE$5,Functionalization!$G$6:$R$343,ROW($A40)-5,FALSE),IFERROR(INDEX(AE$320:AE$343,MATCH($F40,$B$320:$B$343,0))/VLOOKUP($F40,$B$320:$BB$343,MATCH(LEFT(TRIM(AE$6),FIND("~",SUBSTITUTE(AE$6,"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40))*HLOOKUP(LEFT(TRIM(AE$6),FIND("~",SUBSTITUTE(AE$6," ","~",LEN(TRIM(AE$6))-LEN(SUBSTITUTE(TRIM(AE$6)," ",""))))-1)&amp;" Total",$B$6:$BB$343,ROW($A40)-5,FALSE))</f>
        <v>0</v>
      </c>
      <c r="AF40" s="14">
        <f ca="1">IF(AF$5&lt;&gt;"",HLOOKUP(AF$5,Functionalization!$G$6:$R$343,ROW($A40)-5,FALSE),IFERROR(INDEX(AF$320:AF$343,MATCH($F40,$B$320:$B$343,0))/VLOOKUP($F40,$B$320:$BB$343,MATCH(LEFT(TRIM(AF$6),FIND("~",SUBSTITUTE(AF$6,"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40))*HLOOKUP(LEFT(TRIM(AF$6),FIND("~",SUBSTITUTE(AF$6," ","~",LEN(TRIM(AF$6))-LEN(SUBSTITUTE(TRIM(AF$6)," ",""))))-1)&amp;" Total",$B$6:$BB$343,ROW($A40)-5,FALSE))</f>
        <v>0</v>
      </c>
      <c r="AG40" s="14">
        <f ca="1">IF(AG$5&lt;&gt;"",HLOOKUP(AG$5,Functionalization!$G$6:$R$343,ROW($A40)-5,FALSE),IFERROR(INDEX(AG$320:AG$343,MATCH($F40,$B$320:$B$343,0))/VLOOKUP($F40,$B$320:$BB$343,MATCH(LEFT(TRIM(AG$6),FIND("~",SUBSTITUTE(AG$6,"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40))*HLOOKUP(LEFT(TRIM(AG$6),FIND("~",SUBSTITUTE(AG$6," ","~",LEN(TRIM(AG$6))-LEN(SUBSTITUTE(TRIM(AG$6)," ",""))))-1)&amp;" Total",$B$6:$BB$343,ROW($A40)-5,FALSE))</f>
        <v>0</v>
      </c>
      <c r="AH40" s="14">
        <f ca="1">IF(AH$5&lt;&gt;"",HLOOKUP(AH$5,Functionalization!$G$6:$R$343,ROW($A40)-5,FALSE),IFERROR(INDEX(AH$320:AH$343,MATCH($F40,$B$320:$B$343,0))/VLOOKUP($F40,$B$320:$BB$343,MATCH(LEFT(TRIM(AH$6),FIND("~",SUBSTITUTE(AH$6,"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40))*HLOOKUP(LEFT(TRIM(AH$6),FIND("~",SUBSTITUTE(AH$6," ","~",LEN(TRIM(AH$6))-LEN(SUBSTITUTE(TRIM(AH$6)," ",""))))-1)&amp;" Total",$B$6:$BB$343,ROW($A40)-5,FALSE))</f>
        <v>0</v>
      </c>
      <c r="AI40" s="14">
        <f ca="1">IF(AI$5&lt;&gt;"",HLOOKUP(AI$5,Functionalization!$G$6:$R$343,ROW($A40)-5,FALSE),IFERROR(INDEX(AI$320:AI$343,MATCH($F40,$B$320:$B$343,0))/VLOOKUP($F40,$B$320:$BB$343,MATCH(LEFT(TRIM(AI$6),FIND("~",SUBSTITUTE(AI$6,"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40))*HLOOKUP(LEFT(TRIM(AI$6),FIND("~",SUBSTITUTE(AI$6," ","~",LEN(TRIM(AI$6))-LEN(SUBSTITUTE(TRIM(AI$6)," ",""))))-1)&amp;" Total",$B$6:$BB$343,ROW($A40)-5,FALSE))</f>
        <v>0</v>
      </c>
      <c r="AJ40" s="14">
        <f ca="1">IF(AJ$5&lt;&gt;"",HLOOKUP(AJ$5,Functionalization!$G$6:$R$343,ROW($A40)-5,FALSE),IFERROR(INDEX(AJ$320:AJ$343,MATCH($F40,$B$320:$B$343,0))/VLOOKUP($F40,$B$320:$BB$343,MATCH(LEFT(TRIM(AJ$6),FIND("~",SUBSTITUTE(AJ$6,"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40))*HLOOKUP(LEFT(TRIM(AJ$6),FIND("~",SUBSTITUTE(AJ$6," ","~",LEN(TRIM(AJ$6))-LEN(SUBSTITUTE(TRIM(AJ$6)," ",""))))-1)&amp;" Total",$B$6:$BB$343,ROW($A40)-5,FALSE))</f>
        <v>0</v>
      </c>
      <c r="AK40" s="14">
        <f ca="1">IF(AK$5&lt;&gt;"",HLOOKUP(AK$5,Functionalization!$G$6:$R$343,ROW($A40)-5,FALSE),IFERROR(INDEX(AK$320:AK$343,MATCH($F40,$B$320:$B$343,0))/VLOOKUP($F40,$B$320:$BB$343,MATCH(LEFT(TRIM(AK$6),FIND("~",SUBSTITUTE(AK$6,"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40))*HLOOKUP(LEFT(TRIM(AK$6),FIND("~",SUBSTITUTE(AK$6," ","~",LEN(TRIM(AK$6))-LEN(SUBSTITUTE(TRIM(AK$6)," ",""))))-1)&amp;" Total",$B$6:$BB$343,ROW($A40)-5,FALSE))</f>
        <v>0</v>
      </c>
      <c r="AL40" s="14">
        <f ca="1">IF(AL$5&lt;&gt;"",HLOOKUP(AL$5,Functionalization!$G$6:$R$343,ROW($A40)-5,FALSE),IFERROR(INDEX(AL$320:AL$343,MATCH($F40,$B$320:$B$343,0))/VLOOKUP($F40,$B$320:$BB$343,MATCH(LEFT(TRIM(AL$6),FIND("~",SUBSTITUTE(AL$6,"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40))*HLOOKUP(LEFT(TRIM(AL$6),FIND("~",SUBSTITUTE(AL$6," ","~",LEN(TRIM(AL$6))-LEN(SUBSTITUTE(TRIM(AL$6)," ",""))))-1)&amp;" Total",$B$6:$BB$343,ROW($A40)-5,FALSE))</f>
        <v>0</v>
      </c>
      <c r="AM40" s="14">
        <f ca="1">IF(AM$5&lt;&gt;"",HLOOKUP(AM$5,Functionalization!$G$6:$R$343,ROW($A40)-5,FALSE),IFERROR(INDEX(AM$320:AM$343,MATCH($F40,$B$320:$B$343,0))/VLOOKUP($F40,$B$320:$BB$343,MATCH(LEFT(TRIM(AM$6),FIND("~",SUBSTITUTE(AM$6,"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40))*HLOOKUP(LEFT(TRIM(AM$6),FIND("~",SUBSTITUTE(AM$6," ","~",LEN(TRIM(AM$6))-LEN(SUBSTITUTE(TRIM(AM$6)," ",""))))-1)&amp;" Total",$B$6:$BB$343,ROW($A40)-5,FALSE))</f>
        <v>0</v>
      </c>
      <c r="AN40" s="14">
        <f ca="1">IF(AN$5&lt;&gt;"",HLOOKUP(AN$5,Functionalization!$G$6:$R$343,ROW($A40)-5,FALSE),IFERROR(INDEX(AN$320:AN$343,MATCH($F40,$B$320:$B$343,0))/VLOOKUP($F40,$B$320:$BB$343,MATCH(LEFT(TRIM(AN$6),FIND("~",SUBSTITUTE(AN$6,"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40))*HLOOKUP(LEFT(TRIM(AN$6),FIND("~",SUBSTITUTE(AN$6," ","~",LEN(TRIM(AN$6))-LEN(SUBSTITUTE(TRIM(AN$6)," ",""))))-1)&amp;" Total",$B$6:$BB$343,ROW($A40)-5,FALSE))</f>
        <v>0</v>
      </c>
      <c r="AO40" s="14">
        <f ca="1">IF(AO$5&lt;&gt;"",HLOOKUP(AO$5,Functionalization!$G$6:$R$343,ROW($A40)-5,FALSE),IFERROR(INDEX(AO$320:AO$343,MATCH($F40,$B$320:$B$343,0))/VLOOKUP($F40,$B$320:$BB$343,MATCH(LEFT(TRIM(AO$6),FIND("~",SUBSTITUTE(AO$6,"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40))*HLOOKUP(LEFT(TRIM(AO$6),FIND("~",SUBSTITUTE(AO$6," ","~",LEN(TRIM(AO$6))-LEN(SUBSTITUTE(TRIM(AO$6)," ",""))))-1)&amp;" Total",$B$6:$BB$343,ROW($A40)-5,FALSE))</f>
        <v>0</v>
      </c>
      <c r="AP40" s="14">
        <f ca="1">IF(AP$5&lt;&gt;"",HLOOKUP(AP$5,Functionalization!$G$6:$R$343,ROW($A40)-5,FALSE),IFERROR(INDEX(AP$320:AP$343,MATCH($F40,$B$320:$B$343,0))/VLOOKUP($F40,$B$320:$BB$343,MATCH(LEFT(TRIM(AP$6),FIND("~",SUBSTITUTE(AP$6,"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40))*HLOOKUP(LEFT(TRIM(AP$6),FIND("~",SUBSTITUTE(AP$6," ","~",LEN(TRIM(AP$6))-LEN(SUBSTITUTE(TRIM(AP$6)," ",""))))-1)&amp;" Total",$B$6:$BB$343,ROW($A40)-5,FALSE))</f>
        <v>0</v>
      </c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D40" s="44">
        <f ca="1">IFERROR(IF(SUMIF($G$6:$BB$6,BD$6&amp;" Total",$G40:$BB40)-(SUMIF($G$6:$BB$6,BD$6&amp;" "&amp;'Input-Allocators'!$D$18,$G40:$BB40)+IFERROR(SUMIF($G$6:$BB$6,BD$6&amp;" "&amp;'Input-Allocators'!$E$18,$G40:$BB40),SUMIF($G$6:$BB$6,BD$6&amp;" "&amp;'Input-Allocators'!$B$20,$G40:$BB40))+SUMIF($G$6:$BB$6,BD$6&amp;" "&amp;'Input-Allocators'!$F$18,$G40:$BB40))&lt;Check_Limit,0,1),1)</f>
        <v>0</v>
      </c>
      <c r="BE40" s="44">
        <f ca="1">IFERROR(IF(SUMIF($G$6:$BB$6,BE$6&amp;" Total",$G40:$BB40)-(SUMIF($G$6:$BB$6,BE$6&amp;" "&amp;'Input-Allocators'!$D$18,$G40:$BB40)+IFERROR(SUMIF($G$6:$BB$6,BE$6&amp;" "&amp;'Input-Allocators'!$E$18,$G40:$BB40),SUMIF($G$6:$BB$6,BE$6&amp;" "&amp;'Input-Allocators'!$B$20,$G40:$BB40))+SUMIF($G$6:$BB$6,BE$6&amp;" "&amp;'Input-Allocators'!$F$18,$G40:$BB40))&lt;Check_Limit,0,1),1)</f>
        <v>0</v>
      </c>
      <c r="BF40" s="44">
        <f ca="1">IFERROR(IF(SUMIF($G$6:$BB$6,BF$6&amp;" Total",$G40:$BB40)-(SUMIF($G$6:$BB$6,BF$6&amp;" "&amp;'Input-Allocators'!$D$18,$G40:$BB40)+IFERROR(SUMIF($G$6:$BB$6,BF$6&amp;" "&amp;'Input-Allocators'!$E$18,$G40:$BB40),SUMIF($G$6:$BB$6,BF$6&amp;" "&amp;'Input-Allocators'!$B$20,$G40:$BB40))+SUMIF($G$6:$BB$6,BF$6&amp;" "&amp;'Input-Allocators'!$F$18,$G40:$BB40))&lt;Check_Limit,0,1),1)</f>
        <v>0</v>
      </c>
      <c r="BG40" s="44">
        <f ca="1">IFERROR(IF(SUMIF($G$6:$BB$6,BG$6&amp;" Total",$G40:$BB40)-(SUMIF($G$6:$BB$6,BG$6&amp;" "&amp;'Input-Allocators'!$D$18,$G40:$BB40)+IFERROR(SUMIF($G$6:$BB$6,BG$6&amp;" "&amp;'Input-Allocators'!$E$18,$G40:$BB40),SUMIF($G$6:$BB$6,BG$6&amp;" "&amp;'Input-Allocators'!$B$20,$G40:$BB40))+SUMIF($G$6:$BB$6,BG$6&amp;" "&amp;'Input-Allocators'!$F$18,$G40:$BB40))&lt;Check_Limit,0,1),1)</f>
        <v>0</v>
      </c>
      <c r="BH40" s="44">
        <f ca="1">IFERROR(IF(SUMIF($G$6:$BB$6,BH$6&amp;" Total",$G40:$BB40)-(SUMIF($G$6:$BB$6,BH$6&amp;" "&amp;'Input-Allocators'!$D$18,$G40:$BB40)+IFERROR(SUMIF($G$6:$BB$6,BH$6&amp;" "&amp;'Input-Allocators'!$E$18,$G40:$BB40),SUMIF($G$6:$BB$6,BH$6&amp;" "&amp;'Input-Allocators'!$B$20,$G40:$BB40))+SUMIF($G$6:$BB$6,BH$6&amp;" "&amp;'Input-Allocators'!$F$18,$G40:$BB40))&lt;Check_Limit,0,1),1)</f>
        <v>0</v>
      </c>
      <c r="BI40" s="44">
        <f ca="1">IFERROR(IF(SUMIF($G$6:$BB$6,BI$6&amp;" Total",$G40:$BB40)-(SUMIF($G$6:$BB$6,BI$6&amp;" "&amp;'Input-Allocators'!$D$18,$G40:$BB40)+IFERROR(SUMIF($G$6:$BB$6,BI$6&amp;" "&amp;'Input-Allocators'!$E$18,$G40:$BB40),SUMIF($G$6:$BB$6,BI$6&amp;" "&amp;'Input-Allocators'!$B$20,$G40:$BB40))+SUMIF($G$6:$BB$6,BI$6&amp;" "&amp;'Input-Allocators'!$F$18,$G40:$BB40))&lt;Check_Limit,0,1),1)</f>
        <v>0</v>
      </c>
      <c r="BJ40" s="44">
        <f ca="1">IFERROR(IF(SUMIF($G$6:$BB$6,BJ$6&amp;" Total",$G40:$BB40)-(SUMIF($G$6:$BB$6,BJ$6&amp;" "&amp;'Input-Allocators'!$D$18,$G40:$BB40)+IFERROR(SUMIF($G$6:$BB$6,BJ$6&amp;" "&amp;'Input-Allocators'!$E$18,$G40:$BB40),SUMIF($G$6:$BB$6,BJ$6&amp;" "&amp;'Input-Allocators'!$B$20,$G40:$BB40))+SUMIF($G$6:$BB$6,BJ$6&amp;" "&amp;'Input-Allocators'!$F$18,$G40:$BB40))&lt;Check_Limit,0,1),1)</f>
        <v>0</v>
      </c>
      <c r="BK40" s="44">
        <f ca="1">IFERROR(IF(SUMIF($G$6:$BB$6,BK$6&amp;" Total",$G40:$BB40)-(SUMIF($G$6:$BB$6,BK$6&amp;" "&amp;'Input-Allocators'!$D$18,$G40:$BB40)+IFERROR(SUMIF($G$6:$BB$6,BK$6&amp;" "&amp;'Input-Allocators'!$E$18,$G40:$BB40),SUMIF($G$6:$BB$6,BK$6&amp;" "&amp;'Input-Allocators'!$B$20,$G40:$BB40))+SUMIF($G$6:$BB$6,BK$6&amp;" "&amp;'Input-Allocators'!$F$18,$G40:$BB40))&lt;Check_Limit,0,1),1)</f>
        <v>0</v>
      </c>
      <c r="BL40" s="44">
        <f ca="1">IFERROR(IF(SUMIF($G$6:$BB$6,BL$6&amp;" Total",$G40:$BB40)-(SUMIF($G$6:$BB$6,BL$6&amp;" "&amp;'Input-Allocators'!$D$18,$G40:$BB40)+IFERROR(SUMIF($G$6:$BB$6,BL$6&amp;" "&amp;'Input-Allocators'!$E$18,$G40:$BB40),SUMIF($G$6:$BB$6,BL$6&amp;" "&amp;'Input-Allocators'!$B$20,$G40:$BB40))+SUMIF($G$6:$BB$6,BL$6&amp;" "&amp;'Input-Allocators'!$F$18,$G40:$BB40))&lt;Check_Limit,0,1),1)</f>
        <v>0</v>
      </c>
      <c r="BM40" s="44">
        <f ca="1">IFERROR(IF(SUMIF($G$6:$BB$6,BM$6&amp;" Total",$G40:$BB40)-(SUMIF($G$6:$BB$6,BM$6&amp;" "&amp;'Input-Allocators'!$D$18,$G40:$BB40)+IFERROR(SUMIF($G$6:$BB$6,BM$6&amp;" "&amp;'Input-Allocators'!$E$18,$G40:$BB40),SUMIF($G$6:$BB$6,BM$6&amp;" "&amp;'Input-Allocators'!$B$20,$G40:$BB40))+SUMIF($G$6:$BB$6,BM$6&amp;" "&amp;'Input-Allocators'!$F$18,$G40:$BB40))&lt;Check_Limit,0,1),1)</f>
        <v>0</v>
      </c>
      <c r="BN40" s="44">
        <f ca="1">IFERROR(IF(SUMIF($G$6:$BB$6,BN$6&amp;" Total",$G40:$BB40)-(SUMIF($G$6:$BB$6,BN$6&amp;" "&amp;'Input-Allocators'!$D$18,$G40:$BB40)+IFERROR(SUMIF($G$6:$BB$6,BN$6&amp;" "&amp;'Input-Allocators'!$E$18,$G40:$BB40),SUMIF($G$6:$BB$6,BN$6&amp;" "&amp;'Input-Allocators'!$B$20,$G40:$BB40))+SUMIF($G$6:$BB$6,BN$6&amp;" "&amp;'Input-Allocators'!$F$18,$G40:$BB40))&lt;Check_Limit,0,1),1)</f>
        <v>0</v>
      </c>
      <c r="BO40" s="44">
        <f ca="1">IFERROR(IF(SUMIF($G$6:$BB$6,BO$6&amp;" Total",$G40:$BB40)-(SUMIF($G$6:$BB$6,BO$6&amp;" "&amp;'Input-Allocators'!$D$18,$G40:$BB40)+IFERROR(SUMIF($G$6:$BB$6,BO$6&amp;" "&amp;'Input-Allocators'!$E$18,$G40:$BB40),SUMIF($G$6:$BB$6,BO$6&amp;" "&amp;'Input-Allocators'!$B$20,$G40:$BB40))+SUMIF($G$6:$BB$6,BO$6&amp;" "&amp;'Input-Allocators'!$F$18,$G40:$BB40))&lt;Check_Limit,0,1),1)</f>
        <v>0</v>
      </c>
    </row>
    <row r="41" spans="1:67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>Functionalization!$D41</f>
        <v>0</v>
      </c>
      <c r="E41" s="14">
        <f t="shared" ca="1" si="3"/>
        <v>0</v>
      </c>
      <c r="F41" s="3" t="str">
        <f>IF($D41=0,"-",IF('Input-Accounts'!$E41&lt;&gt;0,'Input-Accounts'!$E41,'Input-Accounts'!$G41))</f>
        <v>-</v>
      </c>
      <c r="G41" s="14">
        <f ca="1">IF(G$5&lt;&gt;"",HLOOKUP(G$5,Functionalization!$G$6:$R$343,ROW($A41)-5,FALSE),IFERROR(INDEX(G$320:G$343,MATCH($F41,$B$320:$B$343,0))/VLOOKUP($F41,$B$320:$BB$343,MATCH(LEFT(TRIM(G$6),FIND("~",SUBSTITUTE(G$6,"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41))*HLOOKUP(LEFT(TRIM(G$6),FIND("~",SUBSTITUTE(G$6," ","~",LEN(TRIM(G$6))-LEN(SUBSTITUTE(TRIM(G$6)," ",""))))-1)&amp;" Total",$B$6:$BB$343,ROW($A41)-5,FALSE))</f>
        <v>0</v>
      </c>
      <c r="H41" s="14">
        <f ca="1">IF(H$5&lt;&gt;"",HLOOKUP(H$5,Functionalization!$G$6:$R$343,ROW($A41)-5,FALSE),IFERROR(INDEX(H$320:H$343,MATCH($F41,$B$320:$B$343,0))/VLOOKUP($F41,$B$320:$BB$343,MATCH(LEFT(TRIM(H$6),FIND("~",SUBSTITUTE(H$6,"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41))*HLOOKUP(LEFT(TRIM(H$6),FIND("~",SUBSTITUTE(H$6," ","~",LEN(TRIM(H$6))-LEN(SUBSTITUTE(TRIM(H$6)," ",""))))-1)&amp;" Total",$B$6:$BB$343,ROW($A41)-5,FALSE))</f>
        <v>0</v>
      </c>
      <c r="I41" s="14">
        <f ca="1">IF(I$5&lt;&gt;"",HLOOKUP(I$5,Functionalization!$G$6:$R$343,ROW($A41)-5,FALSE),IFERROR(INDEX(I$320:I$343,MATCH($F41,$B$320:$B$343,0))/VLOOKUP($F41,$B$320:$BB$343,MATCH(LEFT(TRIM(I$6),FIND("~",SUBSTITUTE(I$6,"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41))*HLOOKUP(LEFT(TRIM(I$6),FIND("~",SUBSTITUTE(I$6," ","~",LEN(TRIM(I$6))-LEN(SUBSTITUTE(TRIM(I$6)," ",""))))-1)&amp;" Total",$B$6:$BB$343,ROW($A41)-5,FALSE))</f>
        <v>0</v>
      </c>
      <c r="J41" s="14">
        <f ca="1">IF(J$5&lt;&gt;"",HLOOKUP(J$5,Functionalization!$G$6:$R$343,ROW($A41)-5,FALSE),IFERROR(INDEX(J$320:J$343,MATCH($F41,$B$320:$B$343,0))/VLOOKUP($F41,$B$320:$BB$343,MATCH(LEFT(TRIM(J$6),FIND("~",SUBSTITUTE(J$6,"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41))*HLOOKUP(LEFT(TRIM(J$6),FIND("~",SUBSTITUTE(J$6," ","~",LEN(TRIM(J$6))-LEN(SUBSTITUTE(TRIM(J$6)," ",""))))-1)&amp;" Total",$B$6:$BB$343,ROW($A41)-5,FALSE))</f>
        <v>0</v>
      </c>
      <c r="K41" s="14">
        <f ca="1">IF(K$5&lt;&gt;"",HLOOKUP(K$5,Functionalization!$G$6:$R$343,ROW($A41)-5,FALSE),IFERROR(INDEX(K$320:K$343,MATCH($F41,$B$320:$B$343,0))/VLOOKUP($F41,$B$320:$BB$343,MATCH(LEFT(TRIM(K$6),FIND("~",SUBSTITUTE(K$6,"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41))*HLOOKUP(LEFT(TRIM(K$6),FIND("~",SUBSTITUTE(K$6," ","~",LEN(TRIM(K$6))-LEN(SUBSTITUTE(TRIM(K$6)," ",""))))-1)&amp;" Total",$B$6:$BB$343,ROW($A41)-5,FALSE))</f>
        <v>0</v>
      </c>
      <c r="L41" s="14">
        <f ca="1">IF(L$5&lt;&gt;"",HLOOKUP(L$5,Functionalization!$G$6:$R$343,ROW($A41)-5,FALSE),IFERROR(INDEX(L$320:L$343,MATCH($F41,$B$320:$B$343,0))/VLOOKUP($F41,$B$320:$BB$343,MATCH(LEFT(TRIM(L$6),FIND("~",SUBSTITUTE(L$6,"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41))*HLOOKUP(LEFT(TRIM(L$6),FIND("~",SUBSTITUTE(L$6," ","~",LEN(TRIM(L$6))-LEN(SUBSTITUTE(TRIM(L$6)," ",""))))-1)&amp;" Total",$B$6:$BB$343,ROW($A41)-5,FALSE))</f>
        <v>0</v>
      </c>
      <c r="M41" s="14">
        <f ca="1">IF(M$5&lt;&gt;"",HLOOKUP(M$5,Functionalization!$G$6:$R$343,ROW($A41)-5,FALSE),IFERROR(INDEX(M$320:M$343,MATCH($F41,$B$320:$B$343,0))/VLOOKUP($F41,$B$320:$BB$343,MATCH(LEFT(TRIM(M$6),FIND("~",SUBSTITUTE(M$6,"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41))*HLOOKUP(LEFT(TRIM(M$6),FIND("~",SUBSTITUTE(M$6," ","~",LEN(TRIM(M$6))-LEN(SUBSTITUTE(TRIM(M$6)," ",""))))-1)&amp;" Total",$B$6:$BB$343,ROW($A41)-5,FALSE))</f>
        <v>0</v>
      </c>
      <c r="N41" s="14">
        <f ca="1">IF(N$5&lt;&gt;"",HLOOKUP(N$5,Functionalization!$G$6:$R$343,ROW($A41)-5,FALSE),IFERROR(INDEX(N$320:N$343,MATCH($F41,$B$320:$B$343,0))/VLOOKUP($F41,$B$320:$BB$343,MATCH(LEFT(TRIM(N$6),FIND("~",SUBSTITUTE(N$6,"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41))*HLOOKUP(LEFT(TRIM(N$6),FIND("~",SUBSTITUTE(N$6," ","~",LEN(TRIM(N$6))-LEN(SUBSTITUTE(TRIM(N$6)," ",""))))-1)&amp;" Total",$B$6:$BB$343,ROW($A41)-5,FALSE))</f>
        <v>0</v>
      </c>
      <c r="O41" s="14">
        <f ca="1">IF(O$5&lt;&gt;"",HLOOKUP(O$5,Functionalization!$G$6:$R$343,ROW($A41)-5,FALSE),IFERROR(INDEX(O$320:O$343,MATCH($F41,$B$320:$B$343,0))/VLOOKUP($F41,$B$320:$BB$343,MATCH(LEFT(TRIM(O$6),FIND("~",SUBSTITUTE(O$6,"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41))*HLOOKUP(LEFT(TRIM(O$6),FIND("~",SUBSTITUTE(O$6," ","~",LEN(TRIM(O$6))-LEN(SUBSTITUTE(TRIM(O$6)," ",""))))-1)&amp;" Total",$B$6:$BB$343,ROW($A41)-5,FALSE))</f>
        <v>0</v>
      </c>
      <c r="P41" s="14">
        <f ca="1">IF(P$5&lt;&gt;"",HLOOKUP(P$5,Functionalization!$G$6:$R$343,ROW($A41)-5,FALSE),IFERROR(INDEX(P$320:P$343,MATCH($F41,$B$320:$B$343,0))/VLOOKUP($F41,$B$320:$BB$343,MATCH(LEFT(TRIM(P$6),FIND("~",SUBSTITUTE(P$6,"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41))*HLOOKUP(LEFT(TRIM(P$6),FIND("~",SUBSTITUTE(P$6," ","~",LEN(TRIM(P$6))-LEN(SUBSTITUTE(TRIM(P$6)," ",""))))-1)&amp;" Total",$B$6:$BB$343,ROW($A41)-5,FALSE))</f>
        <v>0</v>
      </c>
      <c r="Q41" s="14">
        <f ca="1">IF(Q$5&lt;&gt;"",HLOOKUP(Q$5,Functionalization!$G$6:$R$343,ROW($A41)-5,FALSE),IFERROR(INDEX(Q$320:Q$343,MATCH($F41,$B$320:$B$343,0))/VLOOKUP($F41,$B$320:$BB$343,MATCH(LEFT(TRIM(Q$6),FIND("~",SUBSTITUTE(Q$6,"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41))*HLOOKUP(LEFT(TRIM(Q$6),FIND("~",SUBSTITUTE(Q$6," ","~",LEN(TRIM(Q$6))-LEN(SUBSTITUTE(TRIM(Q$6)," ",""))))-1)&amp;" Total",$B$6:$BB$343,ROW($A41)-5,FALSE))</f>
        <v>0</v>
      </c>
      <c r="R41" s="14">
        <f ca="1">IF(R$5&lt;&gt;"",HLOOKUP(R$5,Functionalization!$G$6:$R$343,ROW($A41)-5,FALSE),IFERROR(INDEX(R$320:R$343,MATCH($F41,$B$320:$B$343,0))/VLOOKUP($F41,$B$320:$BB$343,MATCH(LEFT(TRIM(R$6),FIND("~",SUBSTITUTE(R$6,"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41))*HLOOKUP(LEFT(TRIM(R$6),FIND("~",SUBSTITUTE(R$6," ","~",LEN(TRIM(R$6))-LEN(SUBSTITUTE(TRIM(R$6)," ",""))))-1)&amp;" Total",$B$6:$BB$343,ROW($A41)-5,FALSE))</f>
        <v>0</v>
      </c>
      <c r="S41" s="14">
        <f ca="1">IF(S$5&lt;&gt;"",HLOOKUP(S$5,Functionalization!$G$6:$R$343,ROW($A41)-5,FALSE),IFERROR(INDEX(S$320:S$343,MATCH($F41,$B$320:$B$343,0))/VLOOKUP($F41,$B$320:$BB$343,MATCH(LEFT(TRIM(S$6),FIND("~",SUBSTITUTE(S$6,"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41))*HLOOKUP(LEFT(TRIM(S$6),FIND("~",SUBSTITUTE(S$6," ","~",LEN(TRIM(S$6))-LEN(SUBSTITUTE(TRIM(S$6)," ",""))))-1)&amp;" Total",$B$6:$BB$343,ROW($A41)-5,FALSE))</f>
        <v>0</v>
      </c>
      <c r="T41" s="14">
        <f ca="1">IF(T$5&lt;&gt;"",HLOOKUP(T$5,Functionalization!$G$6:$R$343,ROW($A41)-5,FALSE),IFERROR(INDEX(T$320:T$343,MATCH($F41,$B$320:$B$343,0))/VLOOKUP($F41,$B$320:$BB$343,MATCH(LEFT(TRIM(T$6),FIND("~",SUBSTITUTE(T$6,"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41))*HLOOKUP(LEFT(TRIM(T$6),FIND("~",SUBSTITUTE(T$6," ","~",LEN(TRIM(T$6))-LEN(SUBSTITUTE(TRIM(T$6)," ",""))))-1)&amp;" Total",$B$6:$BB$343,ROW($A41)-5,FALSE))</f>
        <v>0</v>
      </c>
      <c r="U41" s="14">
        <f ca="1">IF(U$5&lt;&gt;"",HLOOKUP(U$5,Functionalization!$G$6:$R$343,ROW($A41)-5,FALSE),IFERROR(INDEX(U$320:U$343,MATCH($F41,$B$320:$B$343,0))/VLOOKUP($F41,$B$320:$BB$343,MATCH(LEFT(TRIM(U$6),FIND("~",SUBSTITUTE(U$6,"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41))*HLOOKUP(LEFT(TRIM(U$6),FIND("~",SUBSTITUTE(U$6," ","~",LEN(TRIM(U$6))-LEN(SUBSTITUTE(TRIM(U$6)," ",""))))-1)&amp;" Total",$B$6:$BB$343,ROW($A41)-5,FALSE))</f>
        <v>0</v>
      </c>
      <c r="V41" s="14">
        <f ca="1">IF(V$5&lt;&gt;"",HLOOKUP(V$5,Functionalization!$G$6:$R$343,ROW($A41)-5,FALSE),IFERROR(INDEX(V$320:V$343,MATCH($F41,$B$320:$B$343,0))/VLOOKUP($F41,$B$320:$BB$343,MATCH(LEFT(TRIM(V$6),FIND("~",SUBSTITUTE(V$6,"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41))*HLOOKUP(LEFT(TRIM(V$6),FIND("~",SUBSTITUTE(V$6," ","~",LEN(TRIM(V$6))-LEN(SUBSTITUTE(TRIM(V$6)," ",""))))-1)&amp;" Total",$B$6:$BB$343,ROW($A41)-5,FALSE))</f>
        <v>0</v>
      </c>
      <c r="W41" s="14">
        <f ca="1">IF(W$5&lt;&gt;"",HLOOKUP(W$5,Functionalization!$G$6:$R$343,ROW($A41)-5,FALSE),IFERROR(INDEX(W$320:W$343,MATCH($F41,$B$320:$B$343,0))/VLOOKUP($F41,$B$320:$BB$343,MATCH(LEFT(TRIM(W$6),FIND("~",SUBSTITUTE(W$6,"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41))*HLOOKUP(LEFT(TRIM(W$6),FIND("~",SUBSTITUTE(W$6," ","~",LEN(TRIM(W$6))-LEN(SUBSTITUTE(TRIM(W$6)," ",""))))-1)&amp;" Total",$B$6:$BB$343,ROW($A41)-5,FALSE))</f>
        <v>0</v>
      </c>
      <c r="X41" s="14">
        <f ca="1">IF(X$5&lt;&gt;"",HLOOKUP(X$5,Functionalization!$G$6:$R$343,ROW($A41)-5,FALSE),IFERROR(INDEX(X$320:X$343,MATCH($F41,$B$320:$B$343,0))/VLOOKUP($F41,$B$320:$BB$343,MATCH(LEFT(TRIM(X$6),FIND("~",SUBSTITUTE(X$6,"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41))*HLOOKUP(LEFT(TRIM(X$6),FIND("~",SUBSTITUTE(X$6," ","~",LEN(TRIM(X$6))-LEN(SUBSTITUTE(TRIM(X$6)," ",""))))-1)&amp;" Total",$B$6:$BB$343,ROW($A41)-5,FALSE))</f>
        <v>0</v>
      </c>
      <c r="Y41" s="14">
        <f ca="1">IF(Y$5&lt;&gt;"",HLOOKUP(Y$5,Functionalization!$G$6:$R$343,ROW($A41)-5,FALSE),IFERROR(INDEX(Y$320:Y$343,MATCH($F41,$B$320:$B$343,0))/VLOOKUP($F41,$B$320:$BB$343,MATCH(LEFT(TRIM(Y$6),FIND("~",SUBSTITUTE(Y$6,"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41))*HLOOKUP(LEFT(TRIM(Y$6),FIND("~",SUBSTITUTE(Y$6," ","~",LEN(TRIM(Y$6))-LEN(SUBSTITUTE(TRIM(Y$6)," ",""))))-1)&amp;" Total",$B$6:$BB$343,ROW($A41)-5,FALSE))</f>
        <v>0</v>
      </c>
      <c r="Z41" s="14">
        <f ca="1">IF(Z$5&lt;&gt;"",HLOOKUP(Z$5,Functionalization!$G$6:$R$343,ROW($A41)-5,FALSE),IFERROR(INDEX(Z$320:Z$343,MATCH($F41,$B$320:$B$343,0))/VLOOKUP($F41,$B$320:$BB$343,MATCH(LEFT(TRIM(Z$6),FIND("~",SUBSTITUTE(Z$6,"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41))*HLOOKUP(LEFT(TRIM(Z$6),FIND("~",SUBSTITUTE(Z$6," ","~",LEN(TRIM(Z$6))-LEN(SUBSTITUTE(TRIM(Z$6)," ",""))))-1)&amp;" Total",$B$6:$BB$343,ROW($A41)-5,FALSE))</f>
        <v>0</v>
      </c>
      <c r="AA41" s="14">
        <f ca="1">IF(AA$5&lt;&gt;"",HLOOKUP(AA$5,Functionalization!$G$6:$R$343,ROW($A41)-5,FALSE),IFERROR(INDEX(AA$320:AA$343,MATCH($F41,$B$320:$B$343,0))/VLOOKUP($F41,$B$320:$BB$343,MATCH(LEFT(TRIM(AA$6),FIND("~",SUBSTITUTE(AA$6,"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41))*HLOOKUP(LEFT(TRIM(AA$6),FIND("~",SUBSTITUTE(AA$6," ","~",LEN(TRIM(AA$6))-LEN(SUBSTITUTE(TRIM(AA$6)," ",""))))-1)&amp;" Total",$B$6:$BB$343,ROW($A41)-5,FALSE))</f>
        <v>0</v>
      </c>
      <c r="AB41" s="14">
        <f ca="1">IF(AB$5&lt;&gt;"",HLOOKUP(AB$5,Functionalization!$G$6:$R$343,ROW($A41)-5,FALSE),IFERROR(INDEX(AB$320:AB$343,MATCH($F41,$B$320:$B$343,0))/VLOOKUP($F41,$B$320:$BB$343,MATCH(LEFT(TRIM(AB$6),FIND("~",SUBSTITUTE(AB$6,"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41))*HLOOKUP(LEFT(TRIM(AB$6),FIND("~",SUBSTITUTE(AB$6," ","~",LEN(TRIM(AB$6))-LEN(SUBSTITUTE(TRIM(AB$6)," ",""))))-1)&amp;" Total",$B$6:$BB$343,ROW($A41)-5,FALSE))</f>
        <v>0</v>
      </c>
      <c r="AC41" s="14">
        <f ca="1">IF(AC$5&lt;&gt;"",HLOOKUP(AC$5,Functionalization!$G$6:$R$343,ROW($A41)-5,FALSE),IFERROR(INDEX(AC$320:AC$343,MATCH($F41,$B$320:$B$343,0))/VLOOKUP($F41,$B$320:$BB$343,MATCH(LEFT(TRIM(AC$6),FIND("~",SUBSTITUTE(AC$6,"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41))*HLOOKUP(LEFT(TRIM(AC$6),FIND("~",SUBSTITUTE(AC$6," ","~",LEN(TRIM(AC$6))-LEN(SUBSTITUTE(TRIM(AC$6)," ",""))))-1)&amp;" Total",$B$6:$BB$343,ROW($A41)-5,FALSE))</f>
        <v>0</v>
      </c>
      <c r="AD41" s="14">
        <f ca="1">IF(AD$5&lt;&gt;"",HLOOKUP(AD$5,Functionalization!$G$6:$R$343,ROW($A41)-5,FALSE),IFERROR(INDEX(AD$320:AD$343,MATCH($F41,$B$320:$B$343,0))/VLOOKUP($F41,$B$320:$BB$343,MATCH(LEFT(TRIM(AD$6),FIND("~",SUBSTITUTE(AD$6,"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41))*HLOOKUP(LEFT(TRIM(AD$6),FIND("~",SUBSTITUTE(AD$6," ","~",LEN(TRIM(AD$6))-LEN(SUBSTITUTE(TRIM(AD$6)," ",""))))-1)&amp;" Total",$B$6:$BB$343,ROW($A41)-5,FALSE))</f>
        <v>0</v>
      </c>
      <c r="AE41" s="14">
        <f ca="1">IF(AE$5&lt;&gt;"",HLOOKUP(AE$5,Functionalization!$G$6:$R$343,ROW($A41)-5,FALSE),IFERROR(INDEX(AE$320:AE$343,MATCH($F41,$B$320:$B$343,0))/VLOOKUP($F41,$B$320:$BB$343,MATCH(LEFT(TRIM(AE$6),FIND("~",SUBSTITUTE(AE$6,"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41))*HLOOKUP(LEFT(TRIM(AE$6),FIND("~",SUBSTITUTE(AE$6," ","~",LEN(TRIM(AE$6))-LEN(SUBSTITUTE(TRIM(AE$6)," ",""))))-1)&amp;" Total",$B$6:$BB$343,ROW($A41)-5,FALSE))</f>
        <v>0</v>
      </c>
      <c r="AF41" s="14">
        <f ca="1">IF(AF$5&lt;&gt;"",HLOOKUP(AF$5,Functionalization!$G$6:$R$343,ROW($A41)-5,FALSE),IFERROR(INDEX(AF$320:AF$343,MATCH($F41,$B$320:$B$343,0))/VLOOKUP($F41,$B$320:$BB$343,MATCH(LEFT(TRIM(AF$6),FIND("~",SUBSTITUTE(AF$6,"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41))*HLOOKUP(LEFT(TRIM(AF$6),FIND("~",SUBSTITUTE(AF$6," ","~",LEN(TRIM(AF$6))-LEN(SUBSTITUTE(TRIM(AF$6)," ",""))))-1)&amp;" Total",$B$6:$BB$343,ROW($A41)-5,FALSE))</f>
        <v>0</v>
      </c>
      <c r="AG41" s="14">
        <f ca="1">IF(AG$5&lt;&gt;"",HLOOKUP(AG$5,Functionalization!$G$6:$R$343,ROW($A41)-5,FALSE),IFERROR(INDEX(AG$320:AG$343,MATCH($F41,$B$320:$B$343,0))/VLOOKUP($F41,$B$320:$BB$343,MATCH(LEFT(TRIM(AG$6),FIND("~",SUBSTITUTE(AG$6,"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41))*HLOOKUP(LEFT(TRIM(AG$6),FIND("~",SUBSTITUTE(AG$6," ","~",LEN(TRIM(AG$6))-LEN(SUBSTITUTE(TRIM(AG$6)," ",""))))-1)&amp;" Total",$B$6:$BB$343,ROW($A41)-5,FALSE))</f>
        <v>0</v>
      </c>
      <c r="AH41" s="14">
        <f ca="1">IF(AH$5&lt;&gt;"",HLOOKUP(AH$5,Functionalization!$G$6:$R$343,ROW($A41)-5,FALSE),IFERROR(INDEX(AH$320:AH$343,MATCH($F41,$B$320:$B$343,0))/VLOOKUP($F41,$B$320:$BB$343,MATCH(LEFT(TRIM(AH$6),FIND("~",SUBSTITUTE(AH$6,"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41))*HLOOKUP(LEFT(TRIM(AH$6),FIND("~",SUBSTITUTE(AH$6," ","~",LEN(TRIM(AH$6))-LEN(SUBSTITUTE(TRIM(AH$6)," ",""))))-1)&amp;" Total",$B$6:$BB$343,ROW($A41)-5,FALSE))</f>
        <v>0</v>
      </c>
      <c r="AI41" s="14">
        <f ca="1">IF(AI$5&lt;&gt;"",HLOOKUP(AI$5,Functionalization!$G$6:$R$343,ROW($A41)-5,FALSE),IFERROR(INDEX(AI$320:AI$343,MATCH($F41,$B$320:$B$343,0))/VLOOKUP($F41,$B$320:$BB$343,MATCH(LEFT(TRIM(AI$6),FIND("~",SUBSTITUTE(AI$6,"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41))*HLOOKUP(LEFT(TRIM(AI$6),FIND("~",SUBSTITUTE(AI$6," ","~",LEN(TRIM(AI$6))-LEN(SUBSTITUTE(TRIM(AI$6)," ",""))))-1)&amp;" Total",$B$6:$BB$343,ROW($A41)-5,FALSE))</f>
        <v>0</v>
      </c>
      <c r="AJ41" s="14">
        <f ca="1">IF(AJ$5&lt;&gt;"",HLOOKUP(AJ$5,Functionalization!$G$6:$R$343,ROW($A41)-5,FALSE),IFERROR(INDEX(AJ$320:AJ$343,MATCH($F41,$B$320:$B$343,0))/VLOOKUP($F41,$B$320:$BB$343,MATCH(LEFT(TRIM(AJ$6),FIND("~",SUBSTITUTE(AJ$6,"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41))*HLOOKUP(LEFT(TRIM(AJ$6),FIND("~",SUBSTITUTE(AJ$6," ","~",LEN(TRIM(AJ$6))-LEN(SUBSTITUTE(TRIM(AJ$6)," ",""))))-1)&amp;" Total",$B$6:$BB$343,ROW($A41)-5,FALSE))</f>
        <v>0</v>
      </c>
      <c r="AK41" s="14">
        <f ca="1">IF(AK$5&lt;&gt;"",HLOOKUP(AK$5,Functionalization!$G$6:$R$343,ROW($A41)-5,FALSE),IFERROR(INDEX(AK$320:AK$343,MATCH($F41,$B$320:$B$343,0))/VLOOKUP($F41,$B$320:$BB$343,MATCH(LEFT(TRIM(AK$6),FIND("~",SUBSTITUTE(AK$6,"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41))*HLOOKUP(LEFT(TRIM(AK$6),FIND("~",SUBSTITUTE(AK$6," ","~",LEN(TRIM(AK$6))-LEN(SUBSTITUTE(TRIM(AK$6)," ",""))))-1)&amp;" Total",$B$6:$BB$343,ROW($A41)-5,FALSE))</f>
        <v>0</v>
      </c>
      <c r="AL41" s="14">
        <f ca="1">IF(AL$5&lt;&gt;"",HLOOKUP(AL$5,Functionalization!$G$6:$R$343,ROW($A41)-5,FALSE),IFERROR(INDEX(AL$320:AL$343,MATCH($F41,$B$320:$B$343,0))/VLOOKUP($F41,$B$320:$BB$343,MATCH(LEFT(TRIM(AL$6),FIND("~",SUBSTITUTE(AL$6,"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41))*HLOOKUP(LEFT(TRIM(AL$6),FIND("~",SUBSTITUTE(AL$6," ","~",LEN(TRIM(AL$6))-LEN(SUBSTITUTE(TRIM(AL$6)," ",""))))-1)&amp;" Total",$B$6:$BB$343,ROW($A41)-5,FALSE))</f>
        <v>0</v>
      </c>
      <c r="AM41" s="14">
        <f ca="1">IF(AM$5&lt;&gt;"",HLOOKUP(AM$5,Functionalization!$G$6:$R$343,ROW($A41)-5,FALSE),IFERROR(INDEX(AM$320:AM$343,MATCH($F41,$B$320:$B$343,0))/VLOOKUP($F41,$B$320:$BB$343,MATCH(LEFT(TRIM(AM$6),FIND("~",SUBSTITUTE(AM$6,"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41))*HLOOKUP(LEFT(TRIM(AM$6),FIND("~",SUBSTITUTE(AM$6," ","~",LEN(TRIM(AM$6))-LEN(SUBSTITUTE(TRIM(AM$6)," ",""))))-1)&amp;" Total",$B$6:$BB$343,ROW($A41)-5,FALSE))</f>
        <v>0</v>
      </c>
      <c r="AN41" s="14">
        <f ca="1">IF(AN$5&lt;&gt;"",HLOOKUP(AN$5,Functionalization!$G$6:$R$343,ROW($A41)-5,FALSE),IFERROR(INDEX(AN$320:AN$343,MATCH($F41,$B$320:$B$343,0))/VLOOKUP($F41,$B$320:$BB$343,MATCH(LEFT(TRIM(AN$6),FIND("~",SUBSTITUTE(AN$6,"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41))*HLOOKUP(LEFT(TRIM(AN$6),FIND("~",SUBSTITUTE(AN$6," ","~",LEN(TRIM(AN$6))-LEN(SUBSTITUTE(TRIM(AN$6)," ",""))))-1)&amp;" Total",$B$6:$BB$343,ROW($A41)-5,FALSE))</f>
        <v>0</v>
      </c>
      <c r="AO41" s="14">
        <f ca="1">IF(AO$5&lt;&gt;"",HLOOKUP(AO$5,Functionalization!$G$6:$R$343,ROW($A41)-5,FALSE),IFERROR(INDEX(AO$320:AO$343,MATCH($F41,$B$320:$B$343,0))/VLOOKUP($F41,$B$320:$BB$343,MATCH(LEFT(TRIM(AO$6),FIND("~",SUBSTITUTE(AO$6,"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41))*HLOOKUP(LEFT(TRIM(AO$6),FIND("~",SUBSTITUTE(AO$6," ","~",LEN(TRIM(AO$6))-LEN(SUBSTITUTE(TRIM(AO$6)," ",""))))-1)&amp;" Total",$B$6:$BB$343,ROW($A41)-5,FALSE))</f>
        <v>0</v>
      </c>
      <c r="AP41" s="14">
        <f ca="1">IF(AP$5&lt;&gt;"",HLOOKUP(AP$5,Functionalization!$G$6:$R$343,ROW($A41)-5,FALSE),IFERROR(INDEX(AP$320:AP$343,MATCH($F41,$B$320:$B$343,0))/VLOOKUP($F41,$B$320:$BB$343,MATCH(LEFT(TRIM(AP$6),FIND("~",SUBSTITUTE(AP$6,"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41))*HLOOKUP(LEFT(TRIM(AP$6),FIND("~",SUBSTITUTE(AP$6," ","~",LEN(TRIM(AP$6))-LEN(SUBSTITUTE(TRIM(AP$6)," ",""))))-1)&amp;" Total",$B$6:$BB$343,ROW($A41)-5,FALSE))</f>
        <v>0</v>
      </c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D41" s="44">
        <f ca="1">IFERROR(IF(SUMIF($G$6:$BB$6,BD$6&amp;" Total",$G41:$BB41)-(SUMIF($G$6:$BB$6,BD$6&amp;" "&amp;'Input-Allocators'!$D$18,$G41:$BB41)+IFERROR(SUMIF($G$6:$BB$6,BD$6&amp;" "&amp;'Input-Allocators'!$E$18,$G41:$BB41),SUMIF($G$6:$BB$6,BD$6&amp;" "&amp;'Input-Allocators'!$B$20,$G41:$BB41))+SUMIF($G$6:$BB$6,BD$6&amp;" "&amp;'Input-Allocators'!$F$18,$G41:$BB41))&lt;Check_Limit,0,1),1)</f>
        <v>0</v>
      </c>
      <c r="BE41" s="44">
        <f ca="1">IFERROR(IF(SUMIF($G$6:$BB$6,BE$6&amp;" Total",$G41:$BB41)-(SUMIF($G$6:$BB$6,BE$6&amp;" "&amp;'Input-Allocators'!$D$18,$G41:$BB41)+IFERROR(SUMIF($G$6:$BB$6,BE$6&amp;" "&amp;'Input-Allocators'!$E$18,$G41:$BB41),SUMIF($G$6:$BB$6,BE$6&amp;" "&amp;'Input-Allocators'!$B$20,$G41:$BB41))+SUMIF($G$6:$BB$6,BE$6&amp;" "&amp;'Input-Allocators'!$F$18,$G41:$BB41))&lt;Check_Limit,0,1),1)</f>
        <v>0</v>
      </c>
      <c r="BF41" s="44">
        <f ca="1">IFERROR(IF(SUMIF($G$6:$BB$6,BF$6&amp;" Total",$G41:$BB41)-(SUMIF($G$6:$BB$6,BF$6&amp;" "&amp;'Input-Allocators'!$D$18,$G41:$BB41)+IFERROR(SUMIF($G$6:$BB$6,BF$6&amp;" "&amp;'Input-Allocators'!$E$18,$G41:$BB41),SUMIF($G$6:$BB$6,BF$6&amp;" "&amp;'Input-Allocators'!$B$20,$G41:$BB41))+SUMIF($G$6:$BB$6,BF$6&amp;" "&amp;'Input-Allocators'!$F$18,$G41:$BB41))&lt;Check_Limit,0,1),1)</f>
        <v>0</v>
      </c>
      <c r="BG41" s="44">
        <f ca="1">IFERROR(IF(SUMIF($G$6:$BB$6,BG$6&amp;" Total",$G41:$BB41)-(SUMIF($G$6:$BB$6,BG$6&amp;" "&amp;'Input-Allocators'!$D$18,$G41:$BB41)+IFERROR(SUMIF($G$6:$BB$6,BG$6&amp;" "&amp;'Input-Allocators'!$E$18,$G41:$BB41),SUMIF($G$6:$BB$6,BG$6&amp;" "&amp;'Input-Allocators'!$B$20,$G41:$BB41))+SUMIF($G$6:$BB$6,BG$6&amp;" "&amp;'Input-Allocators'!$F$18,$G41:$BB41))&lt;Check_Limit,0,1),1)</f>
        <v>0</v>
      </c>
      <c r="BH41" s="44">
        <f ca="1">IFERROR(IF(SUMIF($G$6:$BB$6,BH$6&amp;" Total",$G41:$BB41)-(SUMIF($G$6:$BB$6,BH$6&amp;" "&amp;'Input-Allocators'!$D$18,$G41:$BB41)+IFERROR(SUMIF($G$6:$BB$6,BH$6&amp;" "&amp;'Input-Allocators'!$E$18,$G41:$BB41),SUMIF($G$6:$BB$6,BH$6&amp;" "&amp;'Input-Allocators'!$B$20,$G41:$BB41))+SUMIF($G$6:$BB$6,BH$6&amp;" "&amp;'Input-Allocators'!$F$18,$G41:$BB41))&lt;Check_Limit,0,1),1)</f>
        <v>0</v>
      </c>
      <c r="BI41" s="44">
        <f ca="1">IFERROR(IF(SUMIF($G$6:$BB$6,BI$6&amp;" Total",$G41:$BB41)-(SUMIF($G$6:$BB$6,BI$6&amp;" "&amp;'Input-Allocators'!$D$18,$G41:$BB41)+IFERROR(SUMIF($G$6:$BB$6,BI$6&amp;" "&amp;'Input-Allocators'!$E$18,$G41:$BB41),SUMIF($G$6:$BB$6,BI$6&amp;" "&amp;'Input-Allocators'!$B$20,$G41:$BB41))+SUMIF($G$6:$BB$6,BI$6&amp;" "&amp;'Input-Allocators'!$F$18,$G41:$BB41))&lt;Check_Limit,0,1),1)</f>
        <v>0</v>
      </c>
      <c r="BJ41" s="44">
        <f ca="1">IFERROR(IF(SUMIF($G$6:$BB$6,BJ$6&amp;" Total",$G41:$BB41)-(SUMIF($G$6:$BB$6,BJ$6&amp;" "&amp;'Input-Allocators'!$D$18,$G41:$BB41)+IFERROR(SUMIF($G$6:$BB$6,BJ$6&amp;" "&amp;'Input-Allocators'!$E$18,$G41:$BB41),SUMIF($G$6:$BB$6,BJ$6&amp;" "&amp;'Input-Allocators'!$B$20,$G41:$BB41))+SUMIF($G$6:$BB$6,BJ$6&amp;" "&amp;'Input-Allocators'!$F$18,$G41:$BB41))&lt;Check_Limit,0,1),1)</f>
        <v>0</v>
      </c>
      <c r="BK41" s="44">
        <f ca="1">IFERROR(IF(SUMIF($G$6:$BB$6,BK$6&amp;" Total",$G41:$BB41)-(SUMIF($G$6:$BB$6,BK$6&amp;" "&amp;'Input-Allocators'!$D$18,$G41:$BB41)+IFERROR(SUMIF($G$6:$BB$6,BK$6&amp;" "&amp;'Input-Allocators'!$E$18,$G41:$BB41),SUMIF($G$6:$BB$6,BK$6&amp;" "&amp;'Input-Allocators'!$B$20,$G41:$BB41))+SUMIF($G$6:$BB$6,BK$6&amp;" "&amp;'Input-Allocators'!$F$18,$G41:$BB41))&lt;Check_Limit,0,1),1)</f>
        <v>0</v>
      </c>
      <c r="BL41" s="44">
        <f ca="1">IFERROR(IF(SUMIF($G$6:$BB$6,BL$6&amp;" Total",$G41:$BB41)-(SUMIF($G$6:$BB$6,BL$6&amp;" "&amp;'Input-Allocators'!$D$18,$G41:$BB41)+IFERROR(SUMIF($G$6:$BB$6,BL$6&amp;" "&amp;'Input-Allocators'!$E$18,$G41:$BB41),SUMIF($G$6:$BB$6,BL$6&amp;" "&amp;'Input-Allocators'!$B$20,$G41:$BB41))+SUMIF($G$6:$BB$6,BL$6&amp;" "&amp;'Input-Allocators'!$F$18,$G41:$BB41))&lt;Check_Limit,0,1),1)</f>
        <v>0</v>
      </c>
      <c r="BM41" s="44">
        <f ca="1">IFERROR(IF(SUMIF($G$6:$BB$6,BM$6&amp;" Total",$G41:$BB41)-(SUMIF($G$6:$BB$6,BM$6&amp;" "&amp;'Input-Allocators'!$D$18,$G41:$BB41)+IFERROR(SUMIF($G$6:$BB$6,BM$6&amp;" "&amp;'Input-Allocators'!$E$18,$G41:$BB41),SUMIF($G$6:$BB$6,BM$6&amp;" "&amp;'Input-Allocators'!$B$20,$G41:$BB41))+SUMIF($G$6:$BB$6,BM$6&amp;" "&amp;'Input-Allocators'!$F$18,$G41:$BB41))&lt;Check_Limit,0,1),1)</f>
        <v>0</v>
      </c>
      <c r="BN41" s="44">
        <f ca="1">IFERROR(IF(SUMIF($G$6:$BB$6,BN$6&amp;" Total",$G41:$BB41)-(SUMIF($G$6:$BB$6,BN$6&amp;" "&amp;'Input-Allocators'!$D$18,$G41:$BB41)+IFERROR(SUMIF($G$6:$BB$6,BN$6&amp;" "&amp;'Input-Allocators'!$E$18,$G41:$BB41),SUMIF($G$6:$BB$6,BN$6&amp;" "&amp;'Input-Allocators'!$B$20,$G41:$BB41))+SUMIF($G$6:$BB$6,BN$6&amp;" "&amp;'Input-Allocators'!$F$18,$G41:$BB41))&lt;Check_Limit,0,1),1)</f>
        <v>0</v>
      </c>
      <c r="BO41" s="44">
        <f ca="1">IFERROR(IF(SUMIF($G$6:$BB$6,BO$6&amp;" Total",$G41:$BB41)-(SUMIF($G$6:$BB$6,BO$6&amp;" "&amp;'Input-Allocators'!$D$18,$G41:$BB41)+IFERROR(SUMIF($G$6:$BB$6,BO$6&amp;" "&amp;'Input-Allocators'!$E$18,$G41:$BB41),SUMIF($G$6:$BB$6,BO$6&amp;" "&amp;'Input-Allocators'!$B$20,$G41:$BB41))+SUMIF($G$6:$BB$6,BO$6&amp;" "&amp;'Input-Allocators'!$F$18,$G41:$BB41))&lt;Check_Limit,0,1),1)</f>
        <v>0</v>
      </c>
    </row>
    <row r="42" spans="1:67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>Functionalization!$D42</f>
        <v>1103.1569</v>
      </c>
      <c r="E42" s="14">
        <f t="shared" ca="1" si="3"/>
        <v>0</v>
      </c>
      <c r="F42" s="3" t="str">
        <f>IF($D42=0,"-",IF('Input-Accounts'!$E42&lt;&gt;0,'Input-Accounts'!$E42,'Input-Accounts'!$G42))</f>
        <v>CUSTOMER</v>
      </c>
      <c r="G42" s="14">
        <f ca="1">IF(G$5&lt;&gt;"",HLOOKUP(G$5,Functionalization!$G$6:$R$343,ROW($A42)-5,FALSE),IFERROR(INDEX(G$320:G$343,MATCH($F42,$B$320:$B$343,0))/VLOOKUP($F42,$B$320:$BB$343,MATCH(LEFT(TRIM(G$6),FIND("~",SUBSTITUTE(G$6,"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42))*HLOOKUP(LEFT(TRIM(G$6),FIND("~",SUBSTITUTE(G$6," ","~",LEN(TRIM(G$6))-LEN(SUBSTITUTE(TRIM(G$6)," ",""))))-1)&amp;" Total",$B$6:$BB$343,ROW($A42)-5,FALSE))</f>
        <v>0</v>
      </c>
      <c r="H42" s="14">
        <f ca="1">IF(H$5&lt;&gt;"",HLOOKUP(H$5,Functionalization!$G$6:$R$343,ROW($A42)-5,FALSE),IFERROR(INDEX(H$320:H$343,MATCH($F42,$B$320:$B$343,0))/VLOOKUP($F42,$B$320:$BB$343,MATCH(LEFT(TRIM(H$6),FIND("~",SUBSTITUTE(H$6,"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42))*HLOOKUP(LEFT(TRIM(H$6),FIND("~",SUBSTITUTE(H$6," ","~",LEN(TRIM(H$6))-LEN(SUBSTITUTE(TRIM(H$6)," ",""))))-1)&amp;" Total",$B$6:$BB$343,ROW($A42)-5,FALSE))</f>
        <v>0</v>
      </c>
      <c r="I42" s="14">
        <f ca="1">IF(I$5&lt;&gt;"",HLOOKUP(I$5,Functionalization!$G$6:$R$343,ROW($A42)-5,FALSE),IFERROR(INDEX(I$320:I$343,MATCH($F42,$B$320:$B$343,0))/VLOOKUP($F42,$B$320:$BB$343,MATCH(LEFT(TRIM(I$6),FIND("~",SUBSTITUTE(I$6,"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42))*HLOOKUP(LEFT(TRIM(I$6),FIND("~",SUBSTITUTE(I$6," ","~",LEN(TRIM(I$6))-LEN(SUBSTITUTE(TRIM(I$6)," ",""))))-1)&amp;" Total",$B$6:$BB$343,ROW($A42)-5,FALSE))</f>
        <v>0</v>
      </c>
      <c r="J42" s="14">
        <f ca="1">IF(J$5&lt;&gt;"",HLOOKUP(J$5,Functionalization!$G$6:$R$343,ROW($A42)-5,FALSE),IFERROR(INDEX(J$320:J$343,MATCH($F42,$B$320:$B$343,0))/VLOOKUP($F42,$B$320:$BB$343,MATCH(LEFT(TRIM(J$6),FIND("~",SUBSTITUTE(J$6,"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42))*HLOOKUP(LEFT(TRIM(J$6),FIND("~",SUBSTITUTE(J$6," ","~",LEN(TRIM(J$6))-LEN(SUBSTITUTE(TRIM(J$6)," ",""))))-1)&amp;" Total",$B$6:$BB$343,ROW($A42)-5,FALSE))</f>
        <v>0</v>
      </c>
      <c r="K42" s="14">
        <f ca="1">IF(K$5&lt;&gt;"",HLOOKUP(K$5,Functionalization!$G$6:$R$343,ROW($A42)-5,FALSE),IFERROR(INDEX(K$320:K$343,MATCH($F42,$B$320:$B$343,0))/VLOOKUP($F42,$B$320:$BB$343,MATCH(LEFT(TRIM(K$6),FIND("~",SUBSTITUTE(K$6,"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42))*HLOOKUP(LEFT(TRIM(K$6),FIND("~",SUBSTITUTE(K$6," ","~",LEN(TRIM(K$6))-LEN(SUBSTITUTE(TRIM(K$6)," ",""))))-1)&amp;" Total",$B$6:$BB$343,ROW($A42)-5,FALSE))</f>
        <v>0</v>
      </c>
      <c r="L42" s="14">
        <f ca="1">IF(L$5&lt;&gt;"",HLOOKUP(L$5,Functionalization!$G$6:$R$343,ROW($A42)-5,FALSE),IFERROR(INDEX(L$320:L$343,MATCH($F42,$B$320:$B$343,0))/VLOOKUP($F42,$B$320:$BB$343,MATCH(LEFT(TRIM(L$6),FIND("~",SUBSTITUTE(L$6,"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42))*HLOOKUP(LEFT(TRIM(L$6),FIND("~",SUBSTITUTE(L$6," ","~",LEN(TRIM(L$6))-LEN(SUBSTITUTE(TRIM(L$6)," ",""))))-1)&amp;" Total",$B$6:$BB$343,ROW($A42)-5,FALSE))</f>
        <v>0</v>
      </c>
      <c r="M42" s="14">
        <f ca="1">IF(M$5&lt;&gt;"",HLOOKUP(M$5,Functionalization!$G$6:$R$343,ROW($A42)-5,FALSE),IFERROR(INDEX(M$320:M$343,MATCH($F42,$B$320:$B$343,0))/VLOOKUP($F42,$B$320:$BB$343,MATCH(LEFT(TRIM(M$6),FIND("~",SUBSTITUTE(M$6,"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42))*HLOOKUP(LEFT(TRIM(M$6),FIND("~",SUBSTITUTE(M$6," ","~",LEN(TRIM(M$6))-LEN(SUBSTITUTE(TRIM(M$6)," ",""))))-1)&amp;" Total",$B$6:$BB$343,ROW($A42)-5,FALSE))</f>
        <v>0</v>
      </c>
      <c r="N42" s="14">
        <f ca="1">IF(N$5&lt;&gt;"",HLOOKUP(N$5,Functionalization!$G$6:$R$343,ROW($A42)-5,FALSE),IFERROR(INDEX(N$320:N$343,MATCH($F42,$B$320:$B$343,0))/VLOOKUP($F42,$B$320:$BB$343,MATCH(LEFT(TRIM(N$6),FIND("~",SUBSTITUTE(N$6,"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42))*HLOOKUP(LEFT(TRIM(N$6),FIND("~",SUBSTITUTE(N$6," ","~",LEN(TRIM(N$6))-LEN(SUBSTITUTE(TRIM(N$6)," ",""))))-1)&amp;" Total",$B$6:$BB$343,ROW($A42)-5,FALSE))</f>
        <v>0</v>
      </c>
      <c r="O42" s="14">
        <f ca="1">IF(O$5&lt;&gt;"",HLOOKUP(O$5,Functionalization!$G$6:$R$343,ROW($A42)-5,FALSE),IFERROR(INDEX(O$320:O$343,MATCH($F42,$B$320:$B$343,0))/VLOOKUP($F42,$B$320:$BB$343,MATCH(LEFT(TRIM(O$6),FIND("~",SUBSTITUTE(O$6,"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42))*HLOOKUP(LEFT(TRIM(O$6),FIND("~",SUBSTITUTE(O$6," ","~",LEN(TRIM(O$6))-LEN(SUBSTITUTE(TRIM(O$6)," ",""))))-1)&amp;" Total",$B$6:$BB$343,ROW($A42)-5,FALSE))</f>
        <v>0</v>
      </c>
      <c r="P42" s="14">
        <f ca="1">IF(P$5&lt;&gt;"",HLOOKUP(P$5,Functionalization!$G$6:$R$343,ROW($A42)-5,FALSE),IFERROR(INDEX(P$320:P$343,MATCH($F42,$B$320:$B$343,0))/VLOOKUP($F42,$B$320:$BB$343,MATCH(LEFT(TRIM(P$6),FIND("~",SUBSTITUTE(P$6,"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42))*HLOOKUP(LEFT(TRIM(P$6),FIND("~",SUBSTITUTE(P$6," ","~",LEN(TRIM(P$6))-LEN(SUBSTITUTE(TRIM(P$6)," ",""))))-1)&amp;" Total",$B$6:$BB$343,ROW($A42)-5,FALSE))</f>
        <v>0</v>
      </c>
      <c r="Q42" s="14">
        <f ca="1">IF(Q$5&lt;&gt;"",HLOOKUP(Q$5,Functionalization!$G$6:$R$343,ROW($A42)-5,FALSE),IFERROR(INDEX(Q$320:Q$343,MATCH($F42,$B$320:$B$343,0))/VLOOKUP($F42,$B$320:$BB$343,MATCH(LEFT(TRIM(Q$6),FIND("~",SUBSTITUTE(Q$6,"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42))*HLOOKUP(LEFT(TRIM(Q$6),FIND("~",SUBSTITUTE(Q$6," ","~",LEN(TRIM(Q$6))-LEN(SUBSTITUTE(TRIM(Q$6)," ",""))))-1)&amp;" Total",$B$6:$BB$343,ROW($A42)-5,FALSE))</f>
        <v>0</v>
      </c>
      <c r="R42" s="14">
        <f ca="1">IF(R$5&lt;&gt;"",HLOOKUP(R$5,Functionalization!$G$6:$R$343,ROW($A42)-5,FALSE),IFERROR(INDEX(R$320:R$343,MATCH($F42,$B$320:$B$343,0))/VLOOKUP($F42,$B$320:$BB$343,MATCH(LEFT(TRIM(R$6),FIND("~",SUBSTITUTE(R$6,"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42))*HLOOKUP(LEFT(TRIM(R$6),FIND("~",SUBSTITUTE(R$6," ","~",LEN(TRIM(R$6))-LEN(SUBSTITUTE(TRIM(R$6)," ",""))))-1)&amp;" Total",$B$6:$BB$343,ROW($A42)-5,FALSE))</f>
        <v>0</v>
      </c>
      <c r="S42" s="14">
        <f ca="1">IF(S$5&lt;&gt;"",HLOOKUP(S$5,Functionalization!$G$6:$R$343,ROW($A42)-5,FALSE),IFERROR(INDEX(S$320:S$343,MATCH($F42,$B$320:$B$343,0))/VLOOKUP($F42,$B$320:$BB$343,MATCH(LEFT(TRIM(S$6),FIND("~",SUBSTITUTE(S$6,"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42))*HLOOKUP(LEFT(TRIM(S$6),FIND("~",SUBSTITUTE(S$6," ","~",LEN(TRIM(S$6))-LEN(SUBSTITUTE(TRIM(S$6)," ",""))))-1)&amp;" Total",$B$6:$BB$343,ROW($A42)-5,FALSE))</f>
        <v>1103.1569</v>
      </c>
      <c r="T42" s="14">
        <f ca="1">IF(T$5&lt;&gt;"",HLOOKUP(T$5,Functionalization!$G$6:$R$343,ROW($A42)-5,FALSE),IFERROR(INDEX(T$320:T$343,MATCH($F42,$B$320:$B$343,0))/VLOOKUP($F42,$B$320:$BB$343,MATCH(LEFT(TRIM(T$6),FIND("~",SUBSTITUTE(T$6,"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42))*HLOOKUP(LEFT(TRIM(T$6),FIND("~",SUBSTITUTE(T$6," ","~",LEN(TRIM(T$6))-LEN(SUBSTITUTE(TRIM(T$6)," ",""))))-1)&amp;" Total",$B$6:$BB$343,ROW($A42)-5,FALSE))</f>
        <v>0</v>
      </c>
      <c r="U42" s="14">
        <f ca="1">IF(U$5&lt;&gt;"",HLOOKUP(U$5,Functionalization!$G$6:$R$343,ROW($A42)-5,FALSE),IFERROR(INDEX(U$320:U$343,MATCH($F42,$B$320:$B$343,0))/VLOOKUP($F42,$B$320:$BB$343,MATCH(LEFT(TRIM(U$6),FIND("~",SUBSTITUTE(U$6,"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42))*HLOOKUP(LEFT(TRIM(U$6),FIND("~",SUBSTITUTE(U$6," ","~",LEN(TRIM(U$6))-LEN(SUBSTITUTE(TRIM(U$6)," ",""))))-1)&amp;" Total",$B$6:$BB$343,ROW($A42)-5,FALSE))</f>
        <v>0</v>
      </c>
      <c r="V42" s="14">
        <f ca="1">IF(V$5&lt;&gt;"",HLOOKUP(V$5,Functionalization!$G$6:$R$343,ROW($A42)-5,FALSE),IFERROR(INDEX(V$320:V$343,MATCH($F42,$B$320:$B$343,0))/VLOOKUP($F42,$B$320:$BB$343,MATCH(LEFT(TRIM(V$6),FIND("~",SUBSTITUTE(V$6,"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42))*HLOOKUP(LEFT(TRIM(V$6),FIND("~",SUBSTITUTE(V$6," ","~",LEN(TRIM(V$6))-LEN(SUBSTITUTE(TRIM(V$6)," ",""))))-1)&amp;" Total",$B$6:$BB$343,ROW($A42)-5,FALSE))</f>
        <v>1103.1569</v>
      </c>
      <c r="W42" s="14">
        <f ca="1">IF(W$5&lt;&gt;"",HLOOKUP(W$5,Functionalization!$G$6:$R$343,ROW($A42)-5,FALSE),IFERROR(INDEX(W$320:W$343,MATCH($F42,$B$320:$B$343,0))/VLOOKUP($F42,$B$320:$BB$343,MATCH(LEFT(TRIM(W$6),FIND("~",SUBSTITUTE(W$6,"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42))*HLOOKUP(LEFT(TRIM(W$6),FIND("~",SUBSTITUTE(W$6," ","~",LEN(TRIM(W$6))-LEN(SUBSTITUTE(TRIM(W$6)," ",""))))-1)&amp;" Total",$B$6:$BB$343,ROW($A42)-5,FALSE))</f>
        <v>0</v>
      </c>
      <c r="X42" s="14">
        <f ca="1">IF(X$5&lt;&gt;"",HLOOKUP(X$5,Functionalization!$G$6:$R$343,ROW($A42)-5,FALSE),IFERROR(INDEX(X$320:X$343,MATCH($F42,$B$320:$B$343,0))/VLOOKUP($F42,$B$320:$BB$343,MATCH(LEFT(TRIM(X$6),FIND("~",SUBSTITUTE(X$6,"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42))*HLOOKUP(LEFT(TRIM(X$6),FIND("~",SUBSTITUTE(X$6," ","~",LEN(TRIM(X$6))-LEN(SUBSTITUTE(TRIM(X$6)," ",""))))-1)&amp;" Total",$B$6:$BB$343,ROW($A42)-5,FALSE))</f>
        <v>0</v>
      </c>
      <c r="Y42" s="14">
        <f ca="1">IF(Y$5&lt;&gt;"",HLOOKUP(Y$5,Functionalization!$G$6:$R$343,ROW($A42)-5,FALSE),IFERROR(INDEX(Y$320:Y$343,MATCH($F42,$B$320:$B$343,0))/VLOOKUP($F42,$B$320:$BB$343,MATCH(LEFT(TRIM(Y$6),FIND("~",SUBSTITUTE(Y$6,"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42))*HLOOKUP(LEFT(TRIM(Y$6),FIND("~",SUBSTITUTE(Y$6," ","~",LEN(TRIM(Y$6))-LEN(SUBSTITUTE(TRIM(Y$6)," ",""))))-1)&amp;" Total",$B$6:$BB$343,ROW($A42)-5,FALSE))</f>
        <v>0</v>
      </c>
      <c r="Z42" s="14">
        <f ca="1">IF(Z$5&lt;&gt;"",HLOOKUP(Z$5,Functionalization!$G$6:$R$343,ROW($A42)-5,FALSE),IFERROR(INDEX(Z$320:Z$343,MATCH($F42,$B$320:$B$343,0))/VLOOKUP($F42,$B$320:$BB$343,MATCH(LEFT(TRIM(Z$6),FIND("~",SUBSTITUTE(Z$6,"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42))*HLOOKUP(LEFT(TRIM(Z$6),FIND("~",SUBSTITUTE(Z$6," ","~",LEN(TRIM(Z$6))-LEN(SUBSTITUTE(TRIM(Z$6)," ",""))))-1)&amp;" Total",$B$6:$BB$343,ROW($A42)-5,FALSE))</f>
        <v>0</v>
      </c>
      <c r="AA42" s="14">
        <f ca="1">IF(AA$5&lt;&gt;"",HLOOKUP(AA$5,Functionalization!$G$6:$R$343,ROW($A42)-5,FALSE),IFERROR(INDEX(AA$320:AA$343,MATCH($F42,$B$320:$B$343,0))/VLOOKUP($F42,$B$320:$BB$343,MATCH(LEFT(TRIM(AA$6),FIND("~",SUBSTITUTE(AA$6,"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42))*HLOOKUP(LEFT(TRIM(AA$6),FIND("~",SUBSTITUTE(AA$6," ","~",LEN(TRIM(AA$6))-LEN(SUBSTITUTE(TRIM(AA$6)," ",""))))-1)&amp;" Total",$B$6:$BB$343,ROW($A42)-5,FALSE))</f>
        <v>0</v>
      </c>
      <c r="AB42" s="14">
        <f ca="1">IF(AB$5&lt;&gt;"",HLOOKUP(AB$5,Functionalization!$G$6:$R$343,ROW($A42)-5,FALSE),IFERROR(INDEX(AB$320:AB$343,MATCH($F42,$B$320:$B$343,0))/VLOOKUP($F42,$B$320:$BB$343,MATCH(LEFT(TRIM(AB$6),FIND("~",SUBSTITUTE(AB$6,"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42))*HLOOKUP(LEFT(TRIM(AB$6),FIND("~",SUBSTITUTE(AB$6," ","~",LEN(TRIM(AB$6))-LEN(SUBSTITUTE(TRIM(AB$6)," ",""))))-1)&amp;" Total",$B$6:$BB$343,ROW($A42)-5,FALSE))</f>
        <v>0</v>
      </c>
      <c r="AC42" s="14">
        <f ca="1">IF(AC$5&lt;&gt;"",HLOOKUP(AC$5,Functionalization!$G$6:$R$343,ROW($A42)-5,FALSE),IFERROR(INDEX(AC$320:AC$343,MATCH($F42,$B$320:$B$343,0))/VLOOKUP($F42,$B$320:$BB$343,MATCH(LEFT(TRIM(AC$6),FIND("~",SUBSTITUTE(AC$6,"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42))*HLOOKUP(LEFT(TRIM(AC$6),FIND("~",SUBSTITUTE(AC$6," ","~",LEN(TRIM(AC$6))-LEN(SUBSTITUTE(TRIM(AC$6)," ",""))))-1)&amp;" Total",$B$6:$BB$343,ROW($A42)-5,FALSE))</f>
        <v>0</v>
      </c>
      <c r="AD42" s="14">
        <f ca="1">IF(AD$5&lt;&gt;"",HLOOKUP(AD$5,Functionalization!$G$6:$R$343,ROW($A42)-5,FALSE),IFERROR(INDEX(AD$320:AD$343,MATCH($F42,$B$320:$B$343,0))/VLOOKUP($F42,$B$320:$BB$343,MATCH(LEFT(TRIM(AD$6),FIND("~",SUBSTITUTE(AD$6,"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42))*HLOOKUP(LEFT(TRIM(AD$6),FIND("~",SUBSTITUTE(AD$6," ","~",LEN(TRIM(AD$6))-LEN(SUBSTITUTE(TRIM(AD$6)," ",""))))-1)&amp;" Total",$B$6:$BB$343,ROW($A42)-5,FALSE))</f>
        <v>0</v>
      </c>
      <c r="AE42" s="14">
        <f ca="1">IF(AE$5&lt;&gt;"",HLOOKUP(AE$5,Functionalization!$G$6:$R$343,ROW($A42)-5,FALSE),IFERROR(INDEX(AE$320:AE$343,MATCH($F42,$B$320:$B$343,0))/VLOOKUP($F42,$B$320:$BB$343,MATCH(LEFT(TRIM(AE$6),FIND("~",SUBSTITUTE(AE$6,"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42))*HLOOKUP(LEFT(TRIM(AE$6),FIND("~",SUBSTITUTE(AE$6," ","~",LEN(TRIM(AE$6))-LEN(SUBSTITUTE(TRIM(AE$6)," ",""))))-1)&amp;" Total",$B$6:$BB$343,ROW($A42)-5,FALSE))</f>
        <v>0</v>
      </c>
      <c r="AF42" s="14">
        <f ca="1">IF(AF$5&lt;&gt;"",HLOOKUP(AF$5,Functionalization!$G$6:$R$343,ROW($A42)-5,FALSE),IFERROR(INDEX(AF$320:AF$343,MATCH($F42,$B$320:$B$343,0))/VLOOKUP($F42,$B$320:$BB$343,MATCH(LEFT(TRIM(AF$6),FIND("~",SUBSTITUTE(AF$6,"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42))*HLOOKUP(LEFT(TRIM(AF$6),FIND("~",SUBSTITUTE(AF$6," ","~",LEN(TRIM(AF$6))-LEN(SUBSTITUTE(TRIM(AF$6)," ",""))))-1)&amp;" Total",$B$6:$BB$343,ROW($A42)-5,FALSE))</f>
        <v>0</v>
      </c>
      <c r="AG42" s="14">
        <f ca="1">IF(AG$5&lt;&gt;"",HLOOKUP(AG$5,Functionalization!$G$6:$R$343,ROW($A42)-5,FALSE),IFERROR(INDEX(AG$320:AG$343,MATCH($F42,$B$320:$B$343,0))/VLOOKUP($F42,$B$320:$BB$343,MATCH(LEFT(TRIM(AG$6),FIND("~",SUBSTITUTE(AG$6,"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42))*HLOOKUP(LEFT(TRIM(AG$6),FIND("~",SUBSTITUTE(AG$6," ","~",LEN(TRIM(AG$6))-LEN(SUBSTITUTE(TRIM(AG$6)," ",""))))-1)&amp;" Total",$B$6:$BB$343,ROW($A42)-5,FALSE))</f>
        <v>0</v>
      </c>
      <c r="AH42" s="14">
        <f ca="1">IF(AH$5&lt;&gt;"",HLOOKUP(AH$5,Functionalization!$G$6:$R$343,ROW($A42)-5,FALSE),IFERROR(INDEX(AH$320:AH$343,MATCH($F42,$B$320:$B$343,0))/VLOOKUP($F42,$B$320:$BB$343,MATCH(LEFT(TRIM(AH$6),FIND("~",SUBSTITUTE(AH$6,"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42))*HLOOKUP(LEFT(TRIM(AH$6),FIND("~",SUBSTITUTE(AH$6," ","~",LEN(TRIM(AH$6))-LEN(SUBSTITUTE(TRIM(AH$6)," ",""))))-1)&amp;" Total",$B$6:$BB$343,ROW($A42)-5,FALSE))</f>
        <v>0</v>
      </c>
      <c r="AI42" s="14">
        <f ca="1">IF(AI$5&lt;&gt;"",HLOOKUP(AI$5,Functionalization!$G$6:$R$343,ROW($A42)-5,FALSE),IFERROR(INDEX(AI$320:AI$343,MATCH($F42,$B$320:$B$343,0))/VLOOKUP($F42,$B$320:$BB$343,MATCH(LEFT(TRIM(AI$6),FIND("~",SUBSTITUTE(AI$6,"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42))*HLOOKUP(LEFT(TRIM(AI$6),FIND("~",SUBSTITUTE(AI$6," ","~",LEN(TRIM(AI$6))-LEN(SUBSTITUTE(TRIM(AI$6)," ",""))))-1)&amp;" Total",$B$6:$BB$343,ROW($A42)-5,FALSE))</f>
        <v>0</v>
      </c>
      <c r="AJ42" s="14">
        <f ca="1">IF(AJ$5&lt;&gt;"",HLOOKUP(AJ$5,Functionalization!$G$6:$R$343,ROW($A42)-5,FALSE),IFERROR(INDEX(AJ$320:AJ$343,MATCH($F42,$B$320:$B$343,0))/VLOOKUP($F42,$B$320:$BB$343,MATCH(LEFT(TRIM(AJ$6),FIND("~",SUBSTITUTE(AJ$6,"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42))*HLOOKUP(LEFT(TRIM(AJ$6),FIND("~",SUBSTITUTE(AJ$6," ","~",LEN(TRIM(AJ$6))-LEN(SUBSTITUTE(TRIM(AJ$6)," ",""))))-1)&amp;" Total",$B$6:$BB$343,ROW($A42)-5,FALSE))</f>
        <v>0</v>
      </c>
      <c r="AK42" s="14">
        <f ca="1">IF(AK$5&lt;&gt;"",HLOOKUP(AK$5,Functionalization!$G$6:$R$343,ROW($A42)-5,FALSE),IFERROR(INDEX(AK$320:AK$343,MATCH($F42,$B$320:$B$343,0))/VLOOKUP($F42,$B$320:$BB$343,MATCH(LEFT(TRIM(AK$6),FIND("~",SUBSTITUTE(AK$6,"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42))*HLOOKUP(LEFT(TRIM(AK$6),FIND("~",SUBSTITUTE(AK$6," ","~",LEN(TRIM(AK$6))-LEN(SUBSTITUTE(TRIM(AK$6)," ",""))))-1)&amp;" Total",$B$6:$BB$343,ROW($A42)-5,FALSE))</f>
        <v>0</v>
      </c>
      <c r="AL42" s="14">
        <f ca="1">IF(AL$5&lt;&gt;"",HLOOKUP(AL$5,Functionalization!$G$6:$R$343,ROW($A42)-5,FALSE),IFERROR(INDEX(AL$320:AL$343,MATCH($F42,$B$320:$B$343,0))/VLOOKUP($F42,$B$320:$BB$343,MATCH(LEFT(TRIM(AL$6),FIND("~",SUBSTITUTE(AL$6,"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42))*HLOOKUP(LEFT(TRIM(AL$6),FIND("~",SUBSTITUTE(AL$6," ","~",LEN(TRIM(AL$6))-LEN(SUBSTITUTE(TRIM(AL$6)," ",""))))-1)&amp;" Total",$B$6:$BB$343,ROW($A42)-5,FALSE))</f>
        <v>0</v>
      </c>
      <c r="AM42" s="14">
        <f ca="1">IF(AM$5&lt;&gt;"",HLOOKUP(AM$5,Functionalization!$G$6:$R$343,ROW($A42)-5,FALSE),IFERROR(INDEX(AM$320:AM$343,MATCH($F42,$B$320:$B$343,0))/VLOOKUP($F42,$B$320:$BB$343,MATCH(LEFT(TRIM(AM$6),FIND("~",SUBSTITUTE(AM$6,"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42))*HLOOKUP(LEFT(TRIM(AM$6),FIND("~",SUBSTITUTE(AM$6," ","~",LEN(TRIM(AM$6))-LEN(SUBSTITUTE(TRIM(AM$6)," ",""))))-1)&amp;" Total",$B$6:$BB$343,ROW($A42)-5,FALSE))</f>
        <v>0</v>
      </c>
      <c r="AN42" s="14">
        <f ca="1">IF(AN$5&lt;&gt;"",HLOOKUP(AN$5,Functionalization!$G$6:$R$343,ROW($A42)-5,FALSE),IFERROR(INDEX(AN$320:AN$343,MATCH($F42,$B$320:$B$343,0))/VLOOKUP($F42,$B$320:$BB$343,MATCH(LEFT(TRIM(AN$6),FIND("~",SUBSTITUTE(AN$6,"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42))*HLOOKUP(LEFT(TRIM(AN$6),FIND("~",SUBSTITUTE(AN$6," ","~",LEN(TRIM(AN$6))-LEN(SUBSTITUTE(TRIM(AN$6)," ",""))))-1)&amp;" Total",$B$6:$BB$343,ROW($A42)-5,FALSE))</f>
        <v>0</v>
      </c>
      <c r="AO42" s="14">
        <f ca="1">IF(AO$5&lt;&gt;"",HLOOKUP(AO$5,Functionalization!$G$6:$R$343,ROW($A42)-5,FALSE),IFERROR(INDEX(AO$320:AO$343,MATCH($F42,$B$320:$B$343,0))/VLOOKUP($F42,$B$320:$BB$343,MATCH(LEFT(TRIM(AO$6),FIND("~",SUBSTITUTE(AO$6,"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42))*HLOOKUP(LEFT(TRIM(AO$6),FIND("~",SUBSTITUTE(AO$6," ","~",LEN(TRIM(AO$6))-LEN(SUBSTITUTE(TRIM(AO$6)," ",""))))-1)&amp;" Total",$B$6:$BB$343,ROW($A42)-5,FALSE))</f>
        <v>0</v>
      </c>
      <c r="AP42" s="14">
        <f ca="1">IF(AP$5&lt;&gt;"",HLOOKUP(AP$5,Functionalization!$G$6:$R$343,ROW($A42)-5,FALSE),IFERROR(INDEX(AP$320:AP$343,MATCH($F42,$B$320:$B$343,0))/VLOOKUP($F42,$B$320:$BB$343,MATCH(LEFT(TRIM(AP$6),FIND("~",SUBSTITUTE(AP$6,"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42))*HLOOKUP(LEFT(TRIM(AP$6),FIND("~",SUBSTITUTE(AP$6," ","~",LEN(TRIM(AP$6))-LEN(SUBSTITUTE(TRIM(AP$6)," ",""))))-1)&amp;" Total",$B$6:$BB$343,ROW($A42)-5,FALSE))</f>
        <v>0</v>
      </c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D42" s="44">
        <f ca="1">IFERROR(IF(SUMIF($G$6:$BB$6,BD$6&amp;" Total",$G42:$BB42)-(SUMIF($G$6:$BB$6,BD$6&amp;" "&amp;'Input-Allocators'!$D$18,$G42:$BB42)+IFERROR(SUMIF($G$6:$BB$6,BD$6&amp;" "&amp;'Input-Allocators'!$E$18,$G42:$BB42),SUMIF($G$6:$BB$6,BD$6&amp;" "&amp;'Input-Allocators'!$B$20,$G42:$BB42))+SUMIF($G$6:$BB$6,BD$6&amp;" "&amp;'Input-Allocators'!$F$18,$G42:$BB42))&lt;Check_Limit,0,1),1)</f>
        <v>0</v>
      </c>
      <c r="BE42" s="44">
        <f ca="1">IFERROR(IF(SUMIF($G$6:$BB$6,BE$6&amp;" Total",$G42:$BB42)-(SUMIF($G$6:$BB$6,BE$6&amp;" "&amp;'Input-Allocators'!$D$18,$G42:$BB42)+IFERROR(SUMIF($G$6:$BB$6,BE$6&amp;" "&amp;'Input-Allocators'!$E$18,$G42:$BB42),SUMIF($G$6:$BB$6,BE$6&amp;" "&amp;'Input-Allocators'!$B$20,$G42:$BB42))+SUMIF($G$6:$BB$6,BE$6&amp;" "&amp;'Input-Allocators'!$F$18,$G42:$BB42))&lt;Check_Limit,0,1),1)</f>
        <v>0</v>
      </c>
      <c r="BF42" s="44">
        <f ca="1">IFERROR(IF(SUMIF($G$6:$BB$6,BF$6&amp;" Total",$G42:$BB42)-(SUMIF($G$6:$BB$6,BF$6&amp;" "&amp;'Input-Allocators'!$D$18,$G42:$BB42)+IFERROR(SUMIF($G$6:$BB$6,BF$6&amp;" "&amp;'Input-Allocators'!$E$18,$G42:$BB42),SUMIF($G$6:$BB$6,BF$6&amp;" "&amp;'Input-Allocators'!$B$20,$G42:$BB42))+SUMIF($G$6:$BB$6,BF$6&amp;" "&amp;'Input-Allocators'!$F$18,$G42:$BB42))&lt;Check_Limit,0,1),1)</f>
        <v>0</v>
      </c>
      <c r="BG42" s="44">
        <f ca="1">IFERROR(IF(SUMIF($G$6:$BB$6,BG$6&amp;" Total",$G42:$BB42)-(SUMIF($G$6:$BB$6,BG$6&amp;" "&amp;'Input-Allocators'!$D$18,$G42:$BB42)+IFERROR(SUMIF($G$6:$BB$6,BG$6&amp;" "&amp;'Input-Allocators'!$E$18,$G42:$BB42),SUMIF($G$6:$BB$6,BG$6&amp;" "&amp;'Input-Allocators'!$B$20,$G42:$BB42))+SUMIF($G$6:$BB$6,BG$6&amp;" "&amp;'Input-Allocators'!$F$18,$G42:$BB42))&lt;Check_Limit,0,1),1)</f>
        <v>0</v>
      </c>
      <c r="BH42" s="44">
        <f ca="1">IFERROR(IF(SUMIF($G$6:$BB$6,BH$6&amp;" Total",$G42:$BB42)-(SUMIF($G$6:$BB$6,BH$6&amp;" "&amp;'Input-Allocators'!$D$18,$G42:$BB42)+IFERROR(SUMIF($G$6:$BB$6,BH$6&amp;" "&amp;'Input-Allocators'!$E$18,$G42:$BB42),SUMIF($G$6:$BB$6,BH$6&amp;" "&amp;'Input-Allocators'!$B$20,$G42:$BB42))+SUMIF($G$6:$BB$6,BH$6&amp;" "&amp;'Input-Allocators'!$F$18,$G42:$BB42))&lt;Check_Limit,0,1),1)</f>
        <v>0</v>
      </c>
      <c r="BI42" s="44">
        <f ca="1">IFERROR(IF(SUMIF($G$6:$BB$6,BI$6&amp;" Total",$G42:$BB42)-(SUMIF($G$6:$BB$6,BI$6&amp;" "&amp;'Input-Allocators'!$D$18,$G42:$BB42)+IFERROR(SUMIF($G$6:$BB$6,BI$6&amp;" "&amp;'Input-Allocators'!$E$18,$G42:$BB42),SUMIF($G$6:$BB$6,BI$6&amp;" "&amp;'Input-Allocators'!$B$20,$G42:$BB42))+SUMIF($G$6:$BB$6,BI$6&amp;" "&amp;'Input-Allocators'!$F$18,$G42:$BB42))&lt;Check_Limit,0,1),1)</f>
        <v>0</v>
      </c>
      <c r="BJ42" s="44">
        <f ca="1">IFERROR(IF(SUMIF($G$6:$BB$6,BJ$6&amp;" Total",$G42:$BB42)-(SUMIF($G$6:$BB$6,BJ$6&amp;" "&amp;'Input-Allocators'!$D$18,$G42:$BB42)+IFERROR(SUMIF($G$6:$BB$6,BJ$6&amp;" "&amp;'Input-Allocators'!$E$18,$G42:$BB42),SUMIF($G$6:$BB$6,BJ$6&amp;" "&amp;'Input-Allocators'!$B$20,$G42:$BB42))+SUMIF($G$6:$BB$6,BJ$6&amp;" "&amp;'Input-Allocators'!$F$18,$G42:$BB42))&lt;Check_Limit,0,1),1)</f>
        <v>0</v>
      </c>
      <c r="BK42" s="44">
        <f ca="1">IFERROR(IF(SUMIF($G$6:$BB$6,BK$6&amp;" Total",$G42:$BB42)-(SUMIF($G$6:$BB$6,BK$6&amp;" "&amp;'Input-Allocators'!$D$18,$G42:$BB42)+IFERROR(SUMIF($G$6:$BB$6,BK$6&amp;" "&amp;'Input-Allocators'!$E$18,$G42:$BB42),SUMIF($G$6:$BB$6,BK$6&amp;" "&amp;'Input-Allocators'!$B$20,$G42:$BB42))+SUMIF($G$6:$BB$6,BK$6&amp;" "&amp;'Input-Allocators'!$F$18,$G42:$BB42))&lt;Check_Limit,0,1),1)</f>
        <v>0</v>
      </c>
      <c r="BL42" s="44">
        <f ca="1">IFERROR(IF(SUMIF($G$6:$BB$6,BL$6&amp;" Total",$G42:$BB42)-(SUMIF($G$6:$BB$6,BL$6&amp;" "&amp;'Input-Allocators'!$D$18,$G42:$BB42)+IFERROR(SUMIF($G$6:$BB$6,BL$6&amp;" "&amp;'Input-Allocators'!$E$18,$G42:$BB42),SUMIF($G$6:$BB$6,BL$6&amp;" "&amp;'Input-Allocators'!$B$20,$G42:$BB42))+SUMIF($G$6:$BB$6,BL$6&amp;" "&amp;'Input-Allocators'!$F$18,$G42:$BB42))&lt;Check_Limit,0,1),1)</f>
        <v>0</v>
      </c>
      <c r="BM42" s="44">
        <f ca="1">IFERROR(IF(SUMIF($G$6:$BB$6,BM$6&amp;" Total",$G42:$BB42)-(SUMIF($G$6:$BB$6,BM$6&amp;" "&amp;'Input-Allocators'!$D$18,$G42:$BB42)+IFERROR(SUMIF($G$6:$BB$6,BM$6&amp;" "&amp;'Input-Allocators'!$E$18,$G42:$BB42),SUMIF($G$6:$BB$6,BM$6&amp;" "&amp;'Input-Allocators'!$B$20,$G42:$BB42))+SUMIF($G$6:$BB$6,BM$6&amp;" "&amp;'Input-Allocators'!$F$18,$G42:$BB42))&lt;Check_Limit,0,1),1)</f>
        <v>0</v>
      </c>
      <c r="BN42" s="44">
        <f ca="1">IFERROR(IF(SUMIF($G$6:$BB$6,BN$6&amp;" Total",$G42:$BB42)-(SUMIF($G$6:$BB$6,BN$6&amp;" "&amp;'Input-Allocators'!$D$18,$G42:$BB42)+IFERROR(SUMIF($G$6:$BB$6,BN$6&amp;" "&amp;'Input-Allocators'!$E$18,$G42:$BB42),SUMIF($G$6:$BB$6,BN$6&amp;" "&amp;'Input-Allocators'!$B$20,$G42:$BB42))+SUMIF($G$6:$BB$6,BN$6&amp;" "&amp;'Input-Allocators'!$F$18,$G42:$BB42))&lt;Check_Limit,0,1),1)</f>
        <v>0</v>
      </c>
      <c r="BO42" s="44">
        <f ca="1">IFERROR(IF(SUMIF($G$6:$BB$6,BO$6&amp;" Total",$G42:$BB42)-(SUMIF($G$6:$BB$6,BO$6&amp;" "&amp;'Input-Allocators'!$D$18,$G42:$BB42)+IFERROR(SUMIF($G$6:$BB$6,BO$6&amp;" "&amp;'Input-Allocators'!$E$18,$G42:$BB42),SUMIF($G$6:$BB$6,BO$6&amp;" "&amp;'Input-Allocators'!$B$20,$G42:$BB42))+SUMIF($G$6:$BB$6,BO$6&amp;" "&amp;'Input-Allocators'!$F$18,$G42:$BB42))&lt;Check_Limit,0,1),1)</f>
        <v>0</v>
      </c>
    </row>
    <row r="43" spans="1:67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>Functionalization!$D43</f>
        <v>16713.339309999999</v>
      </c>
      <c r="E43" s="14">
        <f t="shared" ca="1" si="3"/>
        <v>0</v>
      </c>
      <c r="F43" s="3" t="str">
        <f>IF($D43=0,"-",IF('Input-Accounts'!$E43&lt;&gt;0,'Input-Accounts'!$E43,'Input-Accounts'!$G43))</f>
        <v>CUSTOMER</v>
      </c>
      <c r="G43" s="14">
        <f ca="1">IF(G$5&lt;&gt;"",HLOOKUP(G$5,Functionalization!$G$6:$R$343,ROW($A43)-5,FALSE),IFERROR(INDEX(G$320:G$343,MATCH($F43,$B$320:$B$343,0))/VLOOKUP($F43,$B$320:$BB$343,MATCH(LEFT(TRIM(G$6),FIND("~",SUBSTITUTE(G$6,"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43))*HLOOKUP(LEFT(TRIM(G$6),FIND("~",SUBSTITUTE(G$6," ","~",LEN(TRIM(G$6))-LEN(SUBSTITUTE(TRIM(G$6)," ",""))))-1)&amp;" Total",$B$6:$BB$343,ROW($A43)-5,FALSE))</f>
        <v>0</v>
      </c>
      <c r="H43" s="14">
        <f ca="1">IF(H$5&lt;&gt;"",HLOOKUP(H$5,Functionalization!$G$6:$R$343,ROW($A43)-5,FALSE),IFERROR(INDEX(H$320:H$343,MATCH($F43,$B$320:$B$343,0))/VLOOKUP($F43,$B$320:$BB$343,MATCH(LEFT(TRIM(H$6),FIND("~",SUBSTITUTE(H$6,"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43))*HLOOKUP(LEFT(TRIM(H$6),FIND("~",SUBSTITUTE(H$6," ","~",LEN(TRIM(H$6))-LEN(SUBSTITUTE(TRIM(H$6)," ",""))))-1)&amp;" Total",$B$6:$BB$343,ROW($A43)-5,FALSE))</f>
        <v>0</v>
      </c>
      <c r="I43" s="14">
        <f ca="1">IF(I$5&lt;&gt;"",HLOOKUP(I$5,Functionalization!$G$6:$R$343,ROW($A43)-5,FALSE),IFERROR(INDEX(I$320:I$343,MATCH($F43,$B$320:$B$343,0))/VLOOKUP($F43,$B$320:$BB$343,MATCH(LEFT(TRIM(I$6),FIND("~",SUBSTITUTE(I$6,"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43))*HLOOKUP(LEFT(TRIM(I$6),FIND("~",SUBSTITUTE(I$6," ","~",LEN(TRIM(I$6))-LEN(SUBSTITUTE(TRIM(I$6)," ",""))))-1)&amp;" Total",$B$6:$BB$343,ROW($A43)-5,FALSE))</f>
        <v>0</v>
      </c>
      <c r="J43" s="14">
        <f ca="1">IF(J$5&lt;&gt;"",HLOOKUP(J$5,Functionalization!$G$6:$R$343,ROW($A43)-5,FALSE),IFERROR(INDEX(J$320:J$343,MATCH($F43,$B$320:$B$343,0))/VLOOKUP($F43,$B$320:$BB$343,MATCH(LEFT(TRIM(J$6),FIND("~",SUBSTITUTE(J$6,"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43))*HLOOKUP(LEFT(TRIM(J$6),FIND("~",SUBSTITUTE(J$6," ","~",LEN(TRIM(J$6))-LEN(SUBSTITUTE(TRIM(J$6)," ",""))))-1)&amp;" Total",$B$6:$BB$343,ROW($A43)-5,FALSE))</f>
        <v>0</v>
      </c>
      <c r="K43" s="14">
        <f ca="1">IF(K$5&lt;&gt;"",HLOOKUP(K$5,Functionalization!$G$6:$R$343,ROW($A43)-5,FALSE),IFERROR(INDEX(K$320:K$343,MATCH($F43,$B$320:$B$343,0))/VLOOKUP($F43,$B$320:$BB$343,MATCH(LEFT(TRIM(K$6),FIND("~",SUBSTITUTE(K$6,"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43))*HLOOKUP(LEFT(TRIM(K$6),FIND("~",SUBSTITUTE(K$6," ","~",LEN(TRIM(K$6))-LEN(SUBSTITUTE(TRIM(K$6)," ",""))))-1)&amp;" Total",$B$6:$BB$343,ROW($A43)-5,FALSE))</f>
        <v>0</v>
      </c>
      <c r="L43" s="14">
        <f ca="1">IF(L$5&lt;&gt;"",HLOOKUP(L$5,Functionalization!$G$6:$R$343,ROW($A43)-5,FALSE),IFERROR(INDEX(L$320:L$343,MATCH($F43,$B$320:$B$343,0))/VLOOKUP($F43,$B$320:$BB$343,MATCH(LEFT(TRIM(L$6),FIND("~",SUBSTITUTE(L$6,"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43))*HLOOKUP(LEFT(TRIM(L$6),FIND("~",SUBSTITUTE(L$6," ","~",LEN(TRIM(L$6))-LEN(SUBSTITUTE(TRIM(L$6)," ",""))))-1)&amp;" Total",$B$6:$BB$343,ROW($A43)-5,FALSE))</f>
        <v>0</v>
      </c>
      <c r="M43" s="14">
        <f ca="1">IF(M$5&lt;&gt;"",HLOOKUP(M$5,Functionalization!$G$6:$R$343,ROW($A43)-5,FALSE),IFERROR(INDEX(M$320:M$343,MATCH($F43,$B$320:$B$343,0))/VLOOKUP($F43,$B$320:$BB$343,MATCH(LEFT(TRIM(M$6),FIND("~",SUBSTITUTE(M$6,"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43))*HLOOKUP(LEFT(TRIM(M$6),FIND("~",SUBSTITUTE(M$6," ","~",LEN(TRIM(M$6))-LEN(SUBSTITUTE(TRIM(M$6)," ",""))))-1)&amp;" Total",$B$6:$BB$343,ROW($A43)-5,FALSE))</f>
        <v>0</v>
      </c>
      <c r="N43" s="14">
        <f ca="1">IF(N$5&lt;&gt;"",HLOOKUP(N$5,Functionalization!$G$6:$R$343,ROW($A43)-5,FALSE),IFERROR(INDEX(N$320:N$343,MATCH($F43,$B$320:$B$343,0))/VLOOKUP($F43,$B$320:$BB$343,MATCH(LEFT(TRIM(N$6),FIND("~",SUBSTITUTE(N$6,"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43))*HLOOKUP(LEFT(TRIM(N$6),FIND("~",SUBSTITUTE(N$6," ","~",LEN(TRIM(N$6))-LEN(SUBSTITUTE(TRIM(N$6)," ",""))))-1)&amp;" Total",$B$6:$BB$343,ROW($A43)-5,FALSE))</f>
        <v>0</v>
      </c>
      <c r="O43" s="14">
        <f ca="1">IF(O$5&lt;&gt;"",HLOOKUP(O$5,Functionalization!$G$6:$R$343,ROW($A43)-5,FALSE),IFERROR(INDEX(O$320:O$343,MATCH($F43,$B$320:$B$343,0))/VLOOKUP($F43,$B$320:$BB$343,MATCH(LEFT(TRIM(O$6),FIND("~",SUBSTITUTE(O$6,"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43))*HLOOKUP(LEFT(TRIM(O$6),FIND("~",SUBSTITUTE(O$6," ","~",LEN(TRIM(O$6))-LEN(SUBSTITUTE(TRIM(O$6)," ",""))))-1)&amp;" Total",$B$6:$BB$343,ROW($A43)-5,FALSE))</f>
        <v>0</v>
      </c>
      <c r="P43" s="14">
        <f ca="1">IF(P$5&lt;&gt;"",HLOOKUP(P$5,Functionalization!$G$6:$R$343,ROW($A43)-5,FALSE),IFERROR(INDEX(P$320:P$343,MATCH($F43,$B$320:$B$343,0))/VLOOKUP($F43,$B$320:$BB$343,MATCH(LEFT(TRIM(P$6),FIND("~",SUBSTITUTE(P$6,"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43))*HLOOKUP(LEFT(TRIM(P$6),FIND("~",SUBSTITUTE(P$6," ","~",LEN(TRIM(P$6))-LEN(SUBSTITUTE(TRIM(P$6)," ",""))))-1)&amp;" Total",$B$6:$BB$343,ROW($A43)-5,FALSE))</f>
        <v>0</v>
      </c>
      <c r="Q43" s="14">
        <f ca="1">IF(Q$5&lt;&gt;"",HLOOKUP(Q$5,Functionalization!$G$6:$R$343,ROW($A43)-5,FALSE),IFERROR(INDEX(Q$320:Q$343,MATCH($F43,$B$320:$B$343,0))/VLOOKUP($F43,$B$320:$BB$343,MATCH(LEFT(TRIM(Q$6),FIND("~",SUBSTITUTE(Q$6,"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43))*HLOOKUP(LEFT(TRIM(Q$6),FIND("~",SUBSTITUTE(Q$6," ","~",LEN(TRIM(Q$6))-LEN(SUBSTITUTE(TRIM(Q$6)," ",""))))-1)&amp;" Total",$B$6:$BB$343,ROW($A43)-5,FALSE))</f>
        <v>0</v>
      </c>
      <c r="R43" s="14">
        <f ca="1">IF(R$5&lt;&gt;"",HLOOKUP(R$5,Functionalization!$G$6:$R$343,ROW($A43)-5,FALSE),IFERROR(INDEX(R$320:R$343,MATCH($F43,$B$320:$B$343,0))/VLOOKUP($F43,$B$320:$BB$343,MATCH(LEFT(TRIM(R$6),FIND("~",SUBSTITUTE(R$6,"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43))*HLOOKUP(LEFT(TRIM(R$6),FIND("~",SUBSTITUTE(R$6," ","~",LEN(TRIM(R$6))-LEN(SUBSTITUTE(TRIM(R$6)," ",""))))-1)&amp;" Total",$B$6:$BB$343,ROW($A43)-5,FALSE))</f>
        <v>0</v>
      </c>
      <c r="S43" s="14">
        <f ca="1">IF(S$5&lt;&gt;"",HLOOKUP(S$5,Functionalization!$G$6:$R$343,ROW($A43)-5,FALSE),IFERROR(INDEX(S$320:S$343,MATCH($F43,$B$320:$B$343,0))/VLOOKUP($F43,$B$320:$BB$343,MATCH(LEFT(TRIM(S$6),FIND("~",SUBSTITUTE(S$6,"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43))*HLOOKUP(LEFT(TRIM(S$6),FIND("~",SUBSTITUTE(S$6," ","~",LEN(TRIM(S$6))-LEN(SUBSTITUTE(TRIM(S$6)," ",""))))-1)&amp;" Total",$B$6:$BB$343,ROW($A43)-5,FALSE))</f>
        <v>16713.339309999999</v>
      </c>
      <c r="T43" s="14">
        <f ca="1">IF(T$5&lt;&gt;"",HLOOKUP(T$5,Functionalization!$G$6:$R$343,ROW($A43)-5,FALSE),IFERROR(INDEX(T$320:T$343,MATCH($F43,$B$320:$B$343,0))/VLOOKUP($F43,$B$320:$BB$343,MATCH(LEFT(TRIM(T$6),FIND("~",SUBSTITUTE(T$6,"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43))*HLOOKUP(LEFT(TRIM(T$6),FIND("~",SUBSTITUTE(T$6," ","~",LEN(TRIM(T$6))-LEN(SUBSTITUTE(TRIM(T$6)," ",""))))-1)&amp;" Total",$B$6:$BB$343,ROW($A43)-5,FALSE))</f>
        <v>0</v>
      </c>
      <c r="U43" s="14">
        <f ca="1">IF(U$5&lt;&gt;"",HLOOKUP(U$5,Functionalization!$G$6:$R$343,ROW($A43)-5,FALSE),IFERROR(INDEX(U$320:U$343,MATCH($F43,$B$320:$B$343,0))/VLOOKUP($F43,$B$320:$BB$343,MATCH(LEFT(TRIM(U$6),FIND("~",SUBSTITUTE(U$6,"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43))*HLOOKUP(LEFT(TRIM(U$6),FIND("~",SUBSTITUTE(U$6," ","~",LEN(TRIM(U$6))-LEN(SUBSTITUTE(TRIM(U$6)," ",""))))-1)&amp;" Total",$B$6:$BB$343,ROW($A43)-5,FALSE))</f>
        <v>0</v>
      </c>
      <c r="V43" s="14">
        <f ca="1">IF(V$5&lt;&gt;"",HLOOKUP(V$5,Functionalization!$G$6:$R$343,ROW($A43)-5,FALSE),IFERROR(INDEX(V$320:V$343,MATCH($F43,$B$320:$B$343,0))/VLOOKUP($F43,$B$320:$BB$343,MATCH(LEFT(TRIM(V$6),FIND("~",SUBSTITUTE(V$6,"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43))*HLOOKUP(LEFT(TRIM(V$6),FIND("~",SUBSTITUTE(V$6," ","~",LEN(TRIM(V$6))-LEN(SUBSTITUTE(TRIM(V$6)," ",""))))-1)&amp;" Total",$B$6:$BB$343,ROW($A43)-5,FALSE))</f>
        <v>16713.339309999999</v>
      </c>
      <c r="W43" s="14">
        <f ca="1">IF(W$5&lt;&gt;"",HLOOKUP(W$5,Functionalization!$G$6:$R$343,ROW($A43)-5,FALSE),IFERROR(INDEX(W$320:W$343,MATCH($F43,$B$320:$B$343,0))/VLOOKUP($F43,$B$320:$BB$343,MATCH(LEFT(TRIM(W$6),FIND("~",SUBSTITUTE(W$6,"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43))*HLOOKUP(LEFT(TRIM(W$6),FIND("~",SUBSTITUTE(W$6," ","~",LEN(TRIM(W$6))-LEN(SUBSTITUTE(TRIM(W$6)," ",""))))-1)&amp;" Total",$B$6:$BB$343,ROW($A43)-5,FALSE))</f>
        <v>0</v>
      </c>
      <c r="X43" s="14">
        <f ca="1">IF(X$5&lt;&gt;"",HLOOKUP(X$5,Functionalization!$G$6:$R$343,ROW($A43)-5,FALSE),IFERROR(INDEX(X$320:X$343,MATCH($F43,$B$320:$B$343,0))/VLOOKUP($F43,$B$320:$BB$343,MATCH(LEFT(TRIM(X$6),FIND("~",SUBSTITUTE(X$6,"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43))*HLOOKUP(LEFT(TRIM(X$6),FIND("~",SUBSTITUTE(X$6," ","~",LEN(TRIM(X$6))-LEN(SUBSTITUTE(TRIM(X$6)," ",""))))-1)&amp;" Total",$B$6:$BB$343,ROW($A43)-5,FALSE))</f>
        <v>0</v>
      </c>
      <c r="Y43" s="14">
        <f ca="1">IF(Y$5&lt;&gt;"",HLOOKUP(Y$5,Functionalization!$G$6:$R$343,ROW($A43)-5,FALSE),IFERROR(INDEX(Y$320:Y$343,MATCH($F43,$B$320:$B$343,0))/VLOOKUP($F43,$B$320:$BB$343,MATCH(LEFT(TRIM(Y$6),FIND("~",SUBSTITUTE(Y$6,"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43))*HLOOKUP(LEFT(TRIM(Y$6),FIND("~",SUBSTITUTE(Y$6," ","~",LEN(TRIM(Y$6))-LEN(SUBSTITUTE(TRIM(Y$6)," ",""))))-1)&amp;" Total",$B$6:$BB$343,ROW($A43)-5,FALSE))</f>
        <v>0</v>
      </c>
      <c r="Z43" s="14">
        <f ca="1">IF(Z$5&lt;&gt;"",HLOOKUP(Z$5,Functionalization!$G$6:$R$343,ROW($A43)-5,FALSE),IFERROR(INDEX(Z$320:Z$343,MATCH($F43,$B$320:$B$343,0))/VLOOKUP($F43,$B$320:$BB$343,MATCH(LEFT(TRIM(Z$6),FIND("~",SUBSTITUTE(Z$6,"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43))*HLOOKUP(LEFT(TRIM(Z$6),FIND("~",SUBSTITUTE(Z$6," ","~",LEN(TRIM(Z$6))-LEN(SUBSTITUTE(TRIM(Z$6)," ",""))))-1)&amp;" Total",$B$6:$BB$343,ROW($A43)-5,FALSE))</f>
        <v>0</v>
      </c>
      <c r="AA43" s="14">
        <f ca="1">IF(AA$5&lt;&gt;"",HLOOKUP(AA$5,Functionalization!$G$6:$R$343,ROW($A43)-5,FALSE),IFERROR(INDEX(AA$320:AA$343,MATCH($F43,$B$320:$B$343,0))/VLOOKUP($F43,$B$320:$BB$343,MATCH(LEFT(TRIM(AA$6),FIND("~",SUBSTITUTE(AA$6,"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43))*HLOOKUP(LEFT(TRIM(AA$6),FIND("~",SUBSTITUTE(AA$6," ","~",LEN(TRIM(AA$6))-LEN(SUBSTITUTE(TRIM(AA$6)," ",""))))-1)&amp;" Total",$B$6:$BB$343,ROW($A43)-5,FALSE))</f>
        <v>0</v>
      </c>
      <c r="AB43" s="14">
        <f ca="1">IF(AB$5&lt;&gt;"",HLOOKUP(AB$5,Functionalization!$G$6:$R$343,ROW($A43)-5,FALSE),IFERROR(INDEX(AB$320:AB$343,MATCH($F43,$B$320:$B$343,0))/VLOOKUP($F43,$B$320:$BB$343,MATCH(LEFT(TRIM(AB$6),FIND("~",SUBSTITUTE(AB$6,"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43))*HLOOKUP(LEFT(TRIM(AB$6),FIND("~",SUBSTITUTE(AB$6," ","~",LEN(TRIM(AB$6))-LEN(SUBSTITUTE(TRIM(AB$6)," ",""))))-1)&amp;" Total",$B$6:$BB$343,ROW($A43)-5,FALSE))</f>
        <v>0</v>
      </c>
      <c r="AC43" s="14">
        <f ca="1">IF(AC$5&lt;&gt;"",HLOOKUP(AC$5,Functionalization!$G$6:$R$343,ROW($A43)-5,FALSE),IFERROR(INDEX(AC$320:AC$343,MATCH($F43,$B$320:$B$343,0))/VLOOKUP($F43,$B$320:$BB$343,MATCH(LEFT(TRIM(AC$6),FIND("~",SUBSTITUTE(AC$6,"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43))*HLOOKUP(LEFT(TRIM(AC$6),FIND("~",SUBSTITUTE(AC$6," ","~",LEN(TRIM(AC$6))-LEN(SUBSTITUTE(TRIM(AC$6)," ",""))))-1)&amp;" Total",$B$6:$BB$343,ROW($A43)-5,FALSE))</f>
        <v>0</v>
      </c>
      <c r="AD43" s="14">
        <f ca="1">IF(AD$5&lt;&gt;"",HLOOKUP(AD$5,Functionalization!$G$6:$R$343,ROW($A43)-5,FALSE),IFERROR(INDEX(AD$320:AD$343,MATCH($F43,$B$320:$B$343,0))/VLOOKUP($F43,$B$320:$BB$343,MATCH(LEFT(TRIM(AD$6),FIND("~",SUBSTITUTE(AD$6,"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43))*HLOOKUP(LEFT(TRIM(AD$6),FIND("~",SUBSTITUTE(AD$6," ","~",LEN(TRIM(AD$6))-LEN(SUBSTITUTE(TRIM(AD$6)," ",""))))-1)&amp;" Total",$B$6:$BB$343,ROW($A43)-5,FALSE))</f>
        <v>0</v>
      </c>
      <c r="AE43" s="14">
        <f ca="1">IF(AE$5&lt;&gt;"",HLOOKUP(AE$5,Functionalization!$G$6:$R$343,ROW($A43)-5,FALSE),IFERROR(INDEX(AE$320:AE$343,MATCH($F43,$B$320:$B$343,0))/VLOOKUP($F43,$B$320:$BB$343,MATCH(LEFT(TRIM(AE$6),FIND("~",SUBSTITUTE(AE$6,"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43))*HLOOKUP(LEFT(TRIM(AE$6),FIND("~",SUBSTITUTE(AE$6," ","~",LEN(TRIM(AE$6))-LEN(SUBSTITUTE(TRIM(AE$6)," ",""))))-1)&amp;" Total",$B$6:$BB$343,ROW($A43)-5,FALSE))</f>
        <v>0</v>
      </c>
      <c r="AF43" s="14">
        <f ca="1">IF(AF$5&lt;&gt;"",HLOOKUP(AF$5,Functionalization!$G$6:$R$343,ROW($A43)-5,FALSE),IFERROR(INDEX(AF$320:AF$343,MATCH($F43,$B$320:$B$343,0))/VLOOKUP($F43,$B$320:$BB$343,MATCH(LEFT(TRIM(AF$6),FIND("~",SUBSTITUTE(AF$6,"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43))*HLOOKUP(LEFT(TRIM(AF$6),FIND("~",SUBSTITUTE(AF$6," ","~",LEN(TRIM(AF$6))-LEN(SUBSTITUTE(TRIM(AF$6)," ",""))))-1)&amp;" Total",$B$6:$BB$343,ROW($A43)-5,FALSE))</f>
        <v>0</v>
      </c>
      <c r="AG43" s="14">
        <f ca="1">IF(AG$5&lt;&gt;"",HLOOKUP(AG$5,Functionalization!$G$6:$R$343,ROW($A43)-5,FALSE),IFERROR(INDEX(AG$320:AG$343,MATCH($F43,$B$320:$B$343,0))/VLOOKUP($F43,$B$320:$BB$343,MATCH(LEFT(TRIM(AG$6),FIND("~",SUBSTITUTE(AG$6,"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43))*HLOOKUP(LEFT(TRIM(AG$6),FIND("~",SUBSTITUTE(AG$6," ","~",LEN(TRIM(AG$6))-LEN(SUBSTITUTE(TRIM(AG$6)," ",""))))-1)&amp;" Total",$B$6:$BB$343,ROW($A43)-5,FALSE))</f>
        <v>0</v>
      </c>
      <c r="AH43" s="14">
        <f ca="1">IF(AH$5&lt;&gt;"",HLOOKUP(AH$5,Functionalization!$G$6:$R$343,ROW($A43)-5,FALSE),IFERROR(INDEX(AH$320:AH$343,MATCH($F43,$B$320:$B$343,0))/VLOOKUP($F43,$B$320:$BB$343,MATCH(LEFT(TRIM(AH$6),FIND("~",SUBSTITUTE(AH$6,"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43))*HLOOKUP(LEFT(TRIM(AH$6),FIND("~",SUBSTITUTE(AH$6," ","~",LEN(TRIM(AH$6))-LEN(SUBSTITUTE(TRIM(AH$6)," ",""))))-1)&amp;" Total",$B$6:$BB$343,ROW($A43)-5,FALSE))</f>
        <v>0</v>
      </c>
      <c r="AI43" s="14">
        <f ca="1">IF(AI$5&lt;&gt;"",HLOOKUP(AI$5,Functionalization!$G$6:$R$343,ROW($A43)-5,FALSE),IFERROR(INDEX(AI$320:AI$343,MATCH($F43,$B$320:$B$343,0))/VLOOKUP($F43,$B$320:$BB$343,MATCH(LEFT(TRIM(AI$6),FIND("~",SUBSTITUTE(AI$6,"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43))*HLOOKUP(LEFT(TRIM(AI$6),FIND("~",SUBSTITUTE(AI$6," ","~",LEN(TRIM(AI$6))-LEN(SUBSTITUTE(TRIM(AI$6)," ",""))))-1)&amp;" Total",$B$6:$BB$343,ROW($A43)-5,FALSE))</f>
        <v>0</v>
      </c>
      <c r="AJ43" s="14">
        <f ca="1">IF(AJ$5&lt;&gt;"",HLOOKUP(AJ$5,Functionalization!$G$6:$R$343,ROW($A43)-5,FALSE),IFERROR(INDEX(AJ$320:AJ$343,MATCH($F43,$B$320:$B$343,0))/VLOOKUP($F43,$B$320:$BB$343,MATCH(LEFT(TRIM(AJ$6),FIND("~",SUBSTITUTE(AJ$6,"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43))*HLOOKUP(LEFT(TRIM(AJ$6),FIND("~",SUBSTITUTE(AJ$6," ","~",LEN(TRIM(AJ$6))-LEN(SUBSTITUTE(TRIM(AJ$6)," ",""))))-1)&amp;" Total",$B$6:$BB$343,ROW($A43)-5,FALSE))</f>
        <v>0</v>
      </c>
      <c r="AK43" s="14">
        <f ca="1">IF(AK$5&lt;&gt;"",HLOOKUP(AK$5,Functionalization!$G$6:$R$343,ROW($A43)-5,FALSE),IFERROR(INDEX(AK$320:AK$343,MATCH($F43,$B$320:$B$343,0))/VLOOKUP($F43,$B$320:$BB$343,MATCH(LEFT(TRIM(AK$6),FIND("~",SUBSTITUTE(AK$6,"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43))*HLOOKUP(LEFT(TRIM(AK$6),FIND("~",SUBSTITUTE(AK$6," ","~",LEN(TRIM(AK$6))-LEN(SUBSTITUTE(TRIM(AK$6)," ",""))))-1)&amp;" Total",$B$6:$BB$343,ROW($A43)-5,FALSE))</f>
        <v>0</v>
      </c>
      <c r="AL43" s="14">
        <f ca="1">IF(AL$5&lt;&gt;"",HLOOKUP(AL$5,Functionalization!$G$6:$R$343,ROW($A43)-5,FALSE),IFERROR(INDEX(AL$320:AL$343,MATCH($F43,$B$320:$B$343,0))/VLOOKUP($F43,$B$320:$BB$343,MATCH(LEFT(TRIM(AL$6),FIND("~",SUBSTITUTE(AL$6,"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43))*HLOOKUP(LEFT(TRIM(AL$6),FIND("~",SUBSTITUTE(AL$6," ","~",LEN(TRIM(AL$6))-LEN(SUBSTITUTE(TRIM(AL$6)," ",""))))-1)&amp;" Total",$B$6:$BB$343,ROW($A43)-5,FALSE))</f>
        <v>0</v>
      </c>
      <c r="AM43" s="14">
        <f ca="1">IF(AM$5&lt;&gt;"",HLOOKUP(AM$5,Functionalization!$G$6:$R$343,ROW($A43)-5,FALSE),IFERROR(INDEX(AM$320:AM$343,MATCH($F43,$B$320:$B$343,0))/VLOOKUP($F43,$B$320:$BB$343,MATCH(LEFT(TRIM(AM$6),FIND("~",SUBSTITUTE(AM$6,"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43))*HLOOKUP(LEFT(TRIM(AM$6),FIND("~",SUBSTITUTE(AM$6," ","~",LEN(TRIM(AM$6))-LEN(SUBSTITUTE(TRIM(AM$6)," ",""))))-1)&amp;" Total",$B$6:$BB$343,ROW($A43)-5,FALSE))</f>
        <v>0</v>
      </c>
      <c r="AN43" s="14">
        <f ca="1">IF(AN$5&lt;&gt;"",HLOOKUP(AN$5,Functionalization!$G$6:$R$343,ROW($A43)-5,FALSE),IFERROR(INDEX(AN$320:AN$343,MATCH($F43,$B$320:$B$343,0))/VLOOKUP($F43,$B$320:$BB$343,MATCH(LEFT(TRIM(AN$6),FIND("~",SUBSTITUTE(AN$6,"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43))*HLOOKUP(LEFT(TRIM(AN$6),FIND("~",SUBSTITUTE(AN$6," ","~",LEN(TRIM(AN$6))-LEN(SUBSTITUTE(TRIM(AN$6)," ",""))))-1)&amp;" Total",$B$6:$BB$343,ROW($A43)-5,FALSE))</f>
        <v>0</v>
      </c>
      <c r="AO43" s="14">
        <f ca="1">IF(AO$5&lt;&gt;"",HLOOKUP(AO$5,Functionalization!$G$6:$R$343,ROW($A43)-5,FALSE),IFERROR(INDEX(AO$320:AO$343,MATCH($F43,$B$320:$B$343,0))/VLOOKUP($F43,$B$320:$BB$343,MATCH(LEFT(TRIM(AO$6),FIND("~",SUBSTITUTE(AO$6,"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43))*HLOOKUP(LEFT(TRIM(AO$6),FIND("~",SUBSTITUTE(AO$6," ","~",LEN(TRIM(AO$6))-LEN(SUBSTITUTE(TRIM(AO$6)," ",""))))-1)&amp;" Total",$B$6:$BB$343,ROW($A43)-5,FALSE))</f>
        <v>0</v>
      </c>
      <c r="AP43" s="14">
        <f ca="1">IF(AP$5&lt;&gt;"",HLOOKUP(AP$5,Functionalization!$G$6:$R$343,ROW($A43)-5,FALSE),IFERROR(INDEX(AP$320:AP$343,MATCH($F43,$B$320:$B$343,0))/VLOOKUP($F43,$B$320:$BB$343,MATCH(LEFT(TRIM(AP$6),FIND("~",SUBSTITUTE(AP$6,"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43))*HLOOKUP(LEFT(TRIM(AP$6),FIND("~",SUBSTITUTE(AP$6," ","~",LEN(TRIM(AP$6))-LEN(SUBSTITUTE(TRIM(AP$6)," ",""))))-1)&amp;" Total",$B$6:$BB$343,ROW($A43)-5,FALSE))</f>
        <v>0</v>
      </c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D43" s="44">
        <f ca="1">IFERROR(IF(SUMIF($G$6:$BB$6,BD$6&amp;" Total",$G43:$BB43)-(SUMIF($G$6:$BB$6,BD$6&amp;" "&amp;'Input-Allocators'!$D$18,$G43:$BB43)+IFERROR(SUMIF($G$6:$BB$6,BD$6&amp;" "&amp;'Input-Allocators'!$E$18,$G43:$BB43),SUMIF($G$6:$BB$6,BD$6&amp;" "&amp;'Input-Allocators'!$B$20,$G43:$BB43))+SUMIF($G$6:$BB$6,BD$6&amp;" "&amp;'Input-Allocators'!$F$18,$G43:$BB43))&lt;Check_Limit,0,1),1)</f>
        <v>0</v>
      </c>
      <c r="BE43" s="44">
        <f ca="1">IFERROR(IF(SUMIF($G$6:$BB$6,BE$6&amp;" Total",$G43:$BB43)-(SUMIF($G$6:$BB$6,BE$6&amp;" "&amp;'Input-Allocators'!$D$18,$G43:$BB43)+IFERROR(SUMIF($G$6:$BB$6,BE$6&amp;" "&amp;'Input-Allocators'!$E$18,$G43:$BB43),SUMIF($G$6:$BB$6,BE$6&amp;" "&amp;'Input-Allocators'!$B$20,$G43:$BB43))+SUMIF($G$6:$BB$6,BE$6&amp;" "&amp;'Input-Allocators'!$F$18,$G43:$BB43))&lt;Check_Limit,0,1),1)</f>
        <v>0</v>
      </c>
      <c r="BF43" s="44">
        <f ca="1">IFERROR(IF(SUMIF($G$6:$BB$6,BF$6&amp;" Total",$G43:$BB43)-(SUMIF($G$6:$BB$6,BF$6&amp;" "&amp;'Input-Allocators'!$D$18,$G43:$BB43)+IFERROR(SUMIF($G$6:$BB$6,BF$6&amp;" "&amp;'Input-Allocators'!$E$18,$G43:$BB43),SUMIF($G$6:$BB$6,BF$6&amp;" "&amp;'Input-Allocators'!$B$20,$G43:$BB43))+SUMIF($G$6:$BB$6,BF$6&amp;" "&amp;'Input-Allocators'!$F$18,$G43:$BB43))&lt;Check_Limit,0,1),1)</f>
        <v>0</v>
      </c>
      <c r="BG43" s="44">
        <f ca="1">IFERROR(IF(SUMIF($G$6:$BB$6,BG$6&amp;" Total",$G43:$BB43)-(SUMIF($G$6:$BB$6,BG$6&amp;" "&amp;'Input-Allocators'!$D$18,$G43:$BB43)+IFERROR(SUMIF($G$6:$BB$6,BG$6&amp;" "&amp;'Input-Allocators'!$E$18,$G43:$BB43),SUMIF($G$6:$BB$6,BG$6&amp;" "&amp;'Input-Allocators'!$B$20,$G43:$BB43))+SUMIF($G$6:$BB$6,BG$6&amp;" "&amp;'Input-Allocators'!$F$18,$G43:$BB43))&lt;Check_Limit,0,1),1)</f>
        <v>0</v>
      </c>
      <c r="BH43" s="44">
        <f ca="1">IFERROR(IF(SUMIF($G$6:$BB$6,BH$6&amp;" Total",$G43:$BB43)-(SUMIF($G$6:$BB$6,BH$6&amp;" "&amp;'Input-Allocators'!$D$18,$G43:$BB43)+IFERROR(SUMIF($G$6:$BB$6,BH$6&amp;" "&amp;'Input-Allocators'!$E$18,$G43:$BB43),SUMIF($G$6:$BB$6,BH$6&amp;" "&amp;'Input-Allocators'!$B$20,$G43:$BB43))+SUMIF($G$6:$BB$6,BH$6&amp;" "&amp;'Input-Allocators'!$F$18,$G43:$BB43))&lt;Check_Limit,0,1),1)</f>
        <v>0</v>
      </c>
      <c r="BI43" s="44">
        <f ca="1">IFERROR(IF(SUMIF($G$6:$BB$6,BI$6&amp;" Total",$G43:$BB43)-(SUMIF($G$6:$BB$6,BI$6&amp;" "&amp;'Input-Allocators'!$D$18,$G43:$BB43)+IFERROR(SUMIF($G$6:$BB$6,BI$6&amp;" "&amp;'Input-Allocators'!$E$18,$G43:$BB43),SUMIF($G$6:$BB$6,BI$6&amp;" "&amp;'Input-Allocators'!$B$20,$G43:$BB43))+SUMIF($G$6:$BB$6,BI$6&amp;" "&amp;'Input-Allocators'!$F$18,$G43:$BB43))&lt;Check_Limit,0,1),1)</f>
        <v>0</v>
      </c>
      <c r="BJ43" s="44">
        <f ca="1">IFERROR(IF(SUMIF($G$6:$BB$6,BJ$6&amp;" Total",$G43:$BB43)-(SUMIF($G$6:$BB$6,BJ$6&amp;" "&amp;'Input-Allocators'!$D$18,$G43:$BB43)+IFERROR(SUMIF($G$6:$BB$6,BJ$6&amp;" "&amp;'Input-Allocators'!$E$18,$G43:$BB43),SUMIF($G$6:$BB$6,BJ$6&amp;" "&amp;'Input-Allocators'!$B$20,$G43:$BB43))+SUMIF($G$6:$BB$6,BJ$6&amp;" "&amp;'Input-Allocators'!$F$18,$G43:$BB43))&lt;Check_Limit,0,1),1)</f>
        <v>0</v>
      </c>
      <c r="BK43" s="44">
        <f ca="1">IFERROR(IF(SUMIF($G$6:$BB$6,BK$6&amp;" Total",$G43:$BB43)-(SUMIF($G$6:$BB$6,BK$6&amp;" "&amp;'Input-Allocators'!$D$18,$G43:$BB43)+IFERROR(SUMIF($G$6:$BB$6,BK$6&amp;" "&amp;'Input-Allocators'!$E$18,$G43:$BB43),SUMIF($G$6:$BB$6,BK$6&amp;" "&amp;'Input-Allocators'!$B$20,$G43:$BB43))+SUMIF($G$6:$BB$6,BK$6&amp;" "&amp;'Input-Allocators'!$F$18,$G43:$BB43))&lt;Check_Limit,0,1),1)</f>
        <v>0</v>
      </c>
      <c r="BL43" s="44">
        <f ca="1">IFERROR(IF(SUMIF($G$6:$BB$6,BL$6&amp;" Total",$G43:$BB43)-(SUMIF($G$6:$BB$6,BL$6&amp;" "&amp;'Input-Allocators'!$D$18,$G43:$BB43)+IFERROR(SUMIF($G$6:$BB$6,BL$6&amp;" "&amp;'Input-Allocators'!$E$18,$G43:$BB43),SUMIF($G$6:$BB$6,BL$6&amp;" "&amp;'Input-Allocators'!$B$20,$G43:$BB43))+SUMIF($G$6:$BB$6,BL$6&amp;" "&amp;'Input-Allocators'!$F$18,$G43:$BB43))&lt;Check_Limit,0,1),1)</f>
        <v>0</v>
      </c>
      <c r="BM43" s="44">
        <f ca="1">IFERROR(IF(SUMIF($G$6:$BB$6,BM$6&amp;" Total",$G43:$BB43)-(SUMIF($G$6:$BB$6,BM$6&amp;" "&amp;'Input-Allocators'!$D$18,$G43:$BB43)+IFERROR(SUMIF($G$6:$BB$6,BM$6&amp;" "&amp;'Input-Allocators'!$E$18,$G43:$BB43),SUMIF($G$6:$BB$6,BM$6&amp;" "&amp;'Input-Allocators'!$B$20,$G43:$BB43))+SUMIF($G$6:$BB$6,BM$6&amp;" "&amp;'Input-Allocators'!$F$18,$G43:$BB43))&lt;Check_Limit,0,1),1)</f>
        <v>0</v>
      </c>
      <c r="BN43" s="44">
        <f ca="1">IFERROR(IF(SUMIF($G$6:$BB$6,BN$6&amp;" Total",$G43:$BB43)-(SUMIF($G$6:$BB$6,BN$6&amp;" "&amp;'Input-Allocators'!$D$18,$G43:$BB43)+IFERROR(SUMIF($G$6:$BB$6,BN$6&amp;" "&amp;'Input-Allocators'!$E$18,$G43:$BB43),SUMIF($G$6:$BB$6,BN$6&amp;" "&amp;'Input-Allocators'!$B$20,$G43:$BB43))+SUMIF($G$6:$BB$6,BN$6&amp;" "&amp;'Input-Allocators'!$F$18,$G43:$BB43))&lt;Check_Limit,0,1),1)</f>
        <v>0</v>
      </c>
      <c r="BO43" s="44">
        <f ca="1">IFERROR(IF(SUMIF($G$6:$BB$6,BO$6&amp;" Total",$G43:$BB43)-(SUMIF($G$6:$BB$6,BO$6&amp;" "&amp;'Input-Allocators'!$D$18,$G43:$BB43)+IFERROR(SUMIF($G$6:$BB$6,BO$6&amp;" "&amp;'Input-Allocators'!$E$18,$G43:$BB43),SUMIF($G$6:$BB$6,BO$6&amp;" "&amp;'Input-Allocators'!$B$20,$G43:$BB43))+SUMIF($G$6:$BB$6,BO$6&amp;" "&amp;'Input-Allocators'!$F$18,$G43:$BB43))&lt;Check_Limit,0,1),1)</f>
        <v>0</v>
      </c>
    </row>
    <row r="44" spans="1:67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>SUBTOTAL(9,D33:D43)</f>
        <v>637036.61778999993</v>
      </c>
      <c r="E44" s="14">
        <f t="shared" ca="1" si="3"/>
        <v>0</v>
      </c>
      <c r="F44" s="3"/>
      <c r="G44" s="174">
        <f t="shared" ref="G44:AP44" ca="1" si="7">SUBTOTAL(9,G33:G43)</f>
        <v>0</v>
      </c>
      <c r="H44" s="174">
        <f t="shared" ca="1" si="7"/>
        <v>0</v>
      </c>
      <c r="I44" s="174">
        <f t="shared" ca="1" si="7"/>
        <v>0</v>
      </c>
      <c r="J44" s="174">
        <f t="shared" ca="1" si="7"/>
        <v>0</v>
      </c>
      <c r="K44" s="174">
        <f t="shared" ca="1" si="7"/>
        <v>0</v>
      </c>
      <c r="L44" s="174">
        <f t="shared" ca="1" si="7"/>
        <v>0</v>
      </c>
      <c r="M44" s="174">
        <f t="shared" ca="1" si="7"/>
        <v>0</v>
      </c>
      <c r="N44" s="174">
        <f t="shared" ca="1" si="7"/>
        <v>0</v>
      </c>
      <c r="O44" s="174">
        <f t="shared" ca="1" si="7"/>
        <v>375774.39928584016</v>
      </c>
      <c r="P44" s="174">
        <f t="shared" ca="1" si="7"/>
        <v>375774.39928584016</v>
      </c>
      <c r="Q44" s="174">
        <f t="shared" ca="1" si="7"/>
        <v>0</v>
      </c>
      <c r="R44" s="174">
        <f t="shared" ca="1" si="7"/>
        <v>0</v>
      </c>
      <c r="S44" s="174">
        <f t="shared" ca="1" si="7"/>
        <v>261262.21850415983</v>
      </c>
      <c r="T44" s="174">
        <f t="shared" ca="1" si="7"/>
        <v>0</v>
      </c>
      <c r="U44" s="174">
        <f t="shared" ca="1" si="7"/>
        <v>0</v>
      </c>
      <c r="V44" s="174">
        <f t="shared" ca="1" si="7"/>
        <v>261262.21850415983</v>
      </c>
      <c r="W44" s="174">
        <f t="shared" ca="1" si="7"/>
        <v>0</v>
      </c>
      <c r="X44" s="174">
        <f t="shared" ca="1" si="7"/>
        <v>0</v>
      </c>
      <c r="Y44" s="174">
        <f t="shared" ca="1" si="7"/>
        <v>0</v>
      </c>
      <c r="Z44" s="174">
        <f t="shared" ca="1" si="7"/>
        <v>0</v>
      </c>
      <c r="AA44" s="174">
        <f t="shared" ca="1" si="7"/>
        <v>0</v>
      </c>
      <c r="AB44" s="174">
        <f t="shared" ca="1" si="7"/>
        <v>0</v>
      </c>
      <c r="AC44" s="174">
        <f t="shared" ca="1" si="7"/>
        <v>0</v>
      </c>
      <c r="AD44" s="174">
        <f t="shared" ca="1" si="7"/>
        <v>0</v>
      </c>
      <c r="AE44" s="174">
        <f t="shared" ca="1" si="7"/>
        <v>0</v>
      </c>
      <c r="AF44" s="174">
        <f t="shared" ca="1" si="7"/>
        <v>0</v>
      </c>
      <c r="AG44" s="174">
        <f t="shared" ca="1" si="7"/>
        <v>0</v>
      </c>
      <c r="AH44" s="174">
        <f t="shared" ca="1" si="7"/>
        <v>0</v>
      </c>
      <c r="AI44" s="174">
        <f t="shared" ca="1" si="7"/>
        <v>0</v>
      </c>
      <c r="AJ44" s="174">
        <f t="shared" ca="1" si="7"/>
        <v>0</v>
      </c>
      <c r="AK44" s="174">
        <f t="shared" ca="1" si="7"/>
        <v>0</v>
      </c>
      <c r="AL44" s="174">
        <f t="shared" ca="1" si="7"/>
        <v>0</v>
      </c>
      <c r="AM44" s="174">
        <f t="shared" ca="1" si="7"/>
        <v>0</v>
      </c>
      <c r="AN44" s="174">
        <f t="shared" ca="1" si="7"/>
        <v>0</v>
      </c>
      <c r="AO44" s="174">
        <f t="shared" ca="1" si="7"/>
        <v>0</v>
      </c>
      <c r="AP44" s="174">
        <f t="shared" ca="1" si="7"/>
        <v>0</v>
      </c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D44" s="44">
        <f ca="1">IFERROR(IF(SUMIF($G$6:$BB$6,BD$6&amp;" Total",$G44:$BB44)-(SUMIF($G$6:$BB$6,BD$6&amp;" "&amp;'Input-Allocators'!$D$18,$G44:$BB44)+IFERROR(SUMIF($G$6:$BB$6,BD$6&amp;" "&amp;'Input-Allocators'!$E$18,$G44:$BB44),SUMIF($G$6:$BB$6,BD$6&amp;" "&amp;'Input-Allocators'!$B$20,$G44:$BB44))+SUMIF($G$6:$BB$6,BD$6&amp;" "&amp;'Input-Allocators'!$F$18,$G44:$BB44))&lt;Check_Limit,0,1),1)</f>
        <v>0</v>
      </c>
      <c r="BE44" s="44">
        <f ca="1">IFERROR(IF(SUMIF($G$6:$BB$6,BE$6&amp;" Total",$G44:$BB44)-(SUMIF($G$6:$BB$6,BE$6&amp;" "&amp;'Input-Allocators'!$D$18,$G44:$BB44)+IFERROR(SUMIF($G$6:$BB$6,BE$6&amp;" "&amp;'Input-Allocators'!$E$18,$G44:$BB44),SUMIF($G$6:$BB$6,BE$6&amp;" "&amp;'Input-Allocators'!$B$20,$G44:$BB44))+SUMIF($G$6:$BB$6,BE$6&amp;" "&amp;'Input-Allocators'!$F$18,$G44:$BB44))&lt;Check_Limit,0,1),1)</f>
        <v>0</v>
      </c>
      <c r="BF44" s="44">
        <f ca="1">IFERROR(IF(SUMIF($G$6:$BB$6,BF$6&amp;" Total",$G44:$BB44)-(SUMIF($G$6:$BB$6,BF$6&amp;" "&amp;'Input-Allocators'!$D$18,$G44:$BB44)+IFERROR(SUMIF($G$6:$BB$6,BF$6&amp;" "&amp;'Input-Allocators'!$E$18,$G44:$BB44),SUMIF($G$6:$BB$6,BF$6&amp;" "&amp;'Input-Allocators'!$B$20,$G44:$BB44))+SUMIF($G$6:$BB$6,BF$6&amp;" "&amp;'Input-Allocators'!$F$18,$G44:$BB44))&lt;Check_Limit,0,1),1)</f>
        <v>0</v>
      </c>
      <c r="BG44" s="44">
        <f ca="1">IFERROR(IF(SUMIF($G$6:$BB$6,BG$6&amp;" Total",$G44:$BB44)-(SUMIF($G$6:$BB$6,BG$6&amp;" "&amp;'Input-Allocators'!$D$18,$G44:$BB44)+IFERROR(SUMIF($G$6:$BB$6,BG$6&amp;" "&amp;'Input-Allocators'!$E$18,$G44:$BB44),SUMIF($G$6:$BB$6,BG$6&amp;" "&amp;'Input-Allocators'!$B$20,$G44:$BB44))+SUMIF($G$6:$BB$6,BG$6&amp;" "&amp;'Input-Allocators'!$F$18,$G44:$BB44))&lt;Check_Limit,0,1),1)</f>
        <v>0</v>
      </c>
      <c r="BH44" s="44">
        <f ca="1">IFERROR(IF(SUMIF($G$6:$BB$6,BH$6&amp;" Total",$G44:$BB44)-(SUMIF($G$6:$BB$6,BH$6&amp;" "&amp;'Input-Allocators'!$D$18,$G44:$BB44)+IFERROR(SUMIF($G$6:$BB$6,BH$6&amp;" "&amp;'Input-Allocators'!$E$18,$G44:$BB44),SUMIF($G$6:$BB$6,BH$6&amp;" "&amp;'Input-Allocators'!$B$20,$G44:$BB44))+SUMIF($G$6:$BB$6,BH$6&amp;" "&amp;'Input-Allocators'!$F$18,$G44:$BB44))&lt;Check_Limit,0,1),1)</f>
        <v>0</v>
      </c>
      <c r="BI44" s="44">
        <f ca="1">IFERROR(IF(SUMIF($G$6:$BB$6,BI$6&amp;" Total",$G44:$BB44)-(SUMIF($G$6:$BB$6,BI$6&amp;" "&amp;'Input-Allocators'!$D$18,$G44:$BB44)+IFERROR(SUMIF($G$6:$BB$6,BI$6&amp;" "&amp;'Input-Allocators'!$E$18,$G44:$BB44),SUMIF($G$6:$BB$6,BI$6&amp;" "&amp;'Input-Allocators'!$B$20,$G44:$BB44))+SUMIF($G$6:$BB$6,BI$6&amp;" "&amp;'Input-Allocators'!$F$18,$G44:$BB44))&lt;Check_Limit,0,1),1)</f>
        <v>0</v>
      </c>
      <c r="BJ44" s="44">
        <f ca="1">IFERROR(IF(SUMIF($G$6:$BB$6,BJ$6&amp;" Total",$G44:$BB44)-(SUMIF($G$6:$BB$6,BJ$6&amp;" "&amp;'Input-Allocators'!$D$18,$G44:$BB44)+IFERROR(SUMIF($G$6:$BB$6,BJ$6&amp;" "&amp;'Input-Allocators'!$E$18,$G44:$BB44),SUMIF($G$6:$BB$6,BJ$6&amp;" "&amp;'Input-Allocators'!$B$20,$G44:$BB44))+SUMIF($G$6:$BB$6,BJ$6&amp;" "&amp;'Input-Allocators'!$F$18,$G44:$BB44))&lt;Check_Limit,0,1),1)</f>
        <v>0</v>
      </c>
      <c r="BK44" s="44">
        <f ca="1">IFERROR(IF(SUMIF($G$6:$BB$6,BK$6&amp;" Total",$G44:$BB44)-(SUMIF($G$6:$BB$6,BK$6&amp;" "&amp;'Input-Allocators'!$D$18,$G44:$BB44)+IFERROR(SUMIF($G$6:$BB$6,BK$6&amp;" "&amp;'Input-Allocators'!$E$18,$G44:$BB44),SUMIF($G$6:$BB$6,BK$6&amp;" "&amp;'Input-Allocators'!$B$20,$G44:$BB44))+SUMIF($G$6:$BB$6,BK$6&amp;" "&amp;'Input-Allocators'!$F$18,$G44:$BB44))&lt;Check_Limit,0,1),1)</f>
        <v>0</v>
      </c>
      <c r="BL44" s="44">
        <f ca="1">IFERROR(IF(SUMIF($G$6:$BB$6,BL$6&amp;" Total",$G44:$BB44)-(SUMIF($G$6:$BB$6,BL$6&amp;" "&amp;'Input-Allocators'!$D$18,$G44:$BB44)+IFERROR(SUMIF($G$6:$BB$6,BL$6&amp;" "&amp;'Input-Allocators'!$E$18,$G44:$BB44),SUMIF($G$6:$BB$6,BL$6&amp;" "&amp;'Input-Allocators'!$B$20,$G44:$BB44))+SUMIF($G$6:$BB$6,BL$6&amp;" "&amp;'Input-Allocators'!$F$18,$G44:$BB44))&lt;Check_Limit,0,1),1)</f>
        <v>0</v>
      </c>
      <c r="BM44" s="44">
        <f ca="1">IFERROR(IF(SUMIF($G$6:$BB$6,BM$6&amp;" Total",$G44:$BB44)-(SUMIF($G$6:$BB$6,BM$6&amp;" "&amp;'Input-Allocators'!$D$18,$G44:$BB44)+IFERROR(SUMIF($G$6:$BB$6,BM$6&amp;" "&amp;'Input-Allocators'!$E$18,$G44:$BB44),SUMIF($G$6:$BB$6,BM$6&amp;" "&amp;'Input-Allocators'!$B$20,$G44:$BB44))+SUMIF($G$6:$BB$6,BM$6&amp;" "&amp;'Input-Allocators'!$F$18,$G44:$BB44))&lt;Check_Limit,0,1),1)</f>
        <v>0</v>
      </c>
      <c r="BN44" s="44">
        <f ca="1">IFERROR(IF(SUMIF($G$6:$BB$6,BN$6&amp;" Total",$G44:$BB44)-(SUMIF($G$6:$BB$6,BN$6&amp;" "&amp;'Input-Allocators'!$D$18,$G44:$BB44)+IFERROR(SUMIF($G$6:$BB$6,BN$6&amp;" "&amp;'Input-Allocators'!$E$18,$G44:$BB44),SUMIF($G$6:$BB$6,BN$6&amp;" "&amp;'Input-Allocators'!$B$20,$G44:$BB44))+SUMIF($G$6:$BB$6,BN$6&amp;" "&amp;'Input-Allocators'!$F$18,$G44:$BB44))&lt;Check_Limit,0,1),1)</f>
        <v>0</v>
      </c>
      <c r="BO44" s="44">
        <f ca="1">IFERROR(IF(SUMIF($G$6:$BB$6,BO$6&amp;" Total",$G44:$BB44)-(SUMIF($G$6:$BB$6,BO$6&amp;" "&amp;'Input-Allocators'!$D$18,$G44:$BB44)+IFERROR(SUMIF($G$6:$BB$6,BO$6&amp;" "&amp;'Input-Allocators'!$E$18,$G44:$BB44),SUMIF($G$6:$BB$6,BO$6&amp;" "&amp;'Input-Allocators'!$B$20,$G44:$BB44))+SUMIF($G$6:$BB$6,BO$6&amp;" "&amp;'Input-Allocators'!$F$18,$G44:$BB44))&lt;Check_Limit,0,1),1)</f>
        <v>0</v>
      </c>
    </row>
    <row r="45" spans="1:67" ht="17.25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74"/>
      <c r="E45" s="14">
        <f t="shared" si="3"/>
        <v>0</v>
      </c>
      <c r="F45" s="3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D45" s="44">
        <f>IFERROR(IF(SUMIF($G$6:$BB$6,BD$6&amp;" Total",$G45:$BB45)-(SUMIF($G$6:$BB$6,BD$6&amp;" "&amp;'Input-Allocators'!$D$18,$G45:$BB45)+IFERROR(SUMIF($G$6:$BB$6,BD$6&amp;" "&amp;'Input-Allocators'!$E$18,$G45:$BB45),SUMIF($G$6:$BB$6,BD$6&amp;" "&amp;'Input-Allocators'!$B$20,$G45:$BB45))+SUMIF($G$6:$BB$6,BD$6&amp;" "&amp;'Input-Allocators'!$F$18,$G45:$BB45))&lt;Check_Limit,0,1),1)</f>
        <v>0</v>
      </c>
      <c r="BE45" s="44">
        <f>IFERROR(IF(SUMIF($G$6:$BB$6,BE$6&amp;" Total",$G45:$BB45)-(SUMIF($G$6:$BB$6,BE$6&amp;" "&amp;'Input-Allocators'!$D$18,$G45:$BB45)+IFERROR(SUMIF($G$6:$BB$6,BE$6&amp;" "&amp;'Input-Allocators'!$E$18,$G45:$BB45),SUMIF($G$6:$BB$6,BE$6&amp;" "&amp;'Input-Allocators'!$B$20,$G45:$BB45))+SUMIF($G$6:$BB$6,BE$6&amp;" "&amp;'Input-Allocators'!$F$18,$G45:$BB45))&lt;Check_Limit,0,1),1)</f>
        <v>0</v>
      </c>
      <c r="BF45" s="44">
        <f>IFERROR(IF(SUMIF($G$6:$BB$6,BF$6&amp;" Total",$G45:$BB45)-(SUMIF($G$6:$BB$6,BF$6&amp;" "&amp;'Input-Allocators'!$D$18,$G45:$BB45)+IFERROR(SUMIF($G$6:$BB$6,BF$6&amp;" "&amp;'Input-Allocators'!$E$18,$G45:$BB45),SUMIF($G$6:$BB$6,BF$6&amp;" "&amp;'Input-Allocators'!$B$20,$G45:$BB45))+SUMIF($G$6:$BB$6,BF$6&amp;" "&amp;'Input-Allocators'!$F$18,$G45:$BB45))&lt;Check_Limit,0,1),1)</f>
        <v>0</v>
      </c>
      <c r="BG45" s="44">
        <f>IFERROR(IF(SUMIF($G$6:$BB$6,BG$6&amp;" Total",$G45:$BB45)-(SUMIF($G$6:$BB$6,BG$6&amp;" "&amp;'Input-Allocators'!$D$18,$G45:$BB45)+IFERROR(SUMIF($G$6:$BB$6,BG$6&amp;" "&amp;'Input-Allocators'!$E$18,$G45:$BB45),SUMIF($G$6:$BB$6,BG$6&amp;" "&amp;'Input-Allocators'!$B$20,$G45:$BB45))+SUMIF($G$6:$BB$6,BG$6&amp;" "&amp;'Input-Allocators'!$F$18,$G45:$BB45))&lt;Check_Limit,0,1),1)</f>
        <v>0</v>
      </c>
      <c r="BH45" s="44">
        <f>IFERROR(IF(SUMIF($G$6:$BB$6,BH$6&amp;" Total",$G45:$BB45)-(SUMIF($G$6:$BB$6,BH$6&amp;" "&amp;'Input-Allocators'!$D$18,$G45:$BB45)+IFERROR(SUMIF($G$6:$BB$6,BH$6&amp;" "&amp;'Input-Allocators'!$E$18,$G45:$BB45),SUMIF($G$6:$BB$6,BH$6&amp;" "&amp;'Input-Allocators'!$B$20,$G45:$BB45))+SUMIF($G$6:$BB$6,BH$6&amp;" "&amp;'Input-Allocators'!$F$18,$G45:$BB45))&lt;Check_Limit,0,1),1)</f>
        <v>0</v>
      </c>
      <c r="BI45" s="44">
        <f>IFERROR(IF(SUMIF($G$6:$BB$6,BI$6&amp;" Total",$G45:$BB45)-(SUMIF($G$6:$BB$6,BI$6&amp;" "&amp;'Input-Allocators'!$D$18,$G45:$BB45)+IFERROR(SUMIF($G$6:$BB$6,BI$6&amp;" "&amp;'Input-Allocators'!$E$18,$G45:$BB45),SUMIF($G$6:$BB$6,BI$6&amp;" "&amp;'Input-Allocators'!$B$20,$G45:$BB45))+SUMIF($G$6:$BB$6,BI$6&amp;" "&amp;'Input-Allocators'!$F$18,$G45:$BB45))&lt;Check_Limit,0,1),1)</f>
        <v>0</v>
      </c>
      <c r="BJ45" s="44">
        <f>IFERROR(IF(SUMIF($G$6:$BB$6,BJ$6&amp;" Total",$G45:$BB45)-(SUMIF($G$6:$BB$6,BJ$6&amp;" "&amp;'Input-Allocators'!$D$18,$G45:$BB45)+IFERROR(SUMIF($G$6:$BB$6,BJ$6&amp;" "&amp;'Input-Allocators'!$E$18,$G45:$BB45),SUMIF($G$6:$BB$6,BJ$6&amp;" "&amp;'Input-Allocators'!$B$20,$G45:$BB45))+SUMIF($G$6:$BB$6,BJ$6&amp;" "&amp;'Input-Allocators'!$F$18,$G45:$BB45))&lt;Check_Limit,0,1),1)</f>
        <v>0</v>
      </c>
      <c r="BK45" s="44">
        <f>IFERROR(IF(SUMIF($G$6:$BB$6,BK$6&amp;" Total",$G45:$BB45)-(SUMIF($G$6:$BB$6,BK$6&amp;" "&amp;'Input-Allocators'!$D$18,$G45:$BB45)+IFERROR(SUMIF($G$6:$BB$6,BK$6&amp;" "&amp;'Input-Allocators'!$E$18,$G45:$BB45),SUMIF($G$6:$BB$6,BK$6&amp;" "&amp;'Input-Allocators'!$B$20,$G45:$BB45))+SUMIF($G$6:$BB$6,BK$6&amp;" "&amp;'Input-Allocators'!$F$18,$G45:$BB45))&lt;Check_Limit,0,1),1)</f>
        <v>0</v>
      </c>
      <c r="BL45" s="44">
        <f>IFERROR(IF(SUMIF($G$6:$BB$6,BL$6&amp;" Total",$G45:$BB45)-(SUMIF($G$6:$BB$6,BL$6&amp;" "&amp;'Input-Allocators'!$D$18,$G45:$BB45)+IFERROR(SUMIF($G$6:$BB$6,BL$6&amp;" "&amp;'Input-Allocators'!$E$18,$G45:$BB45),SUMIF($G$6:$BB$6,BL$6&amp;" "&amp;'Input-Allocators'!$B$20,$G45:$BB45))+SUMIF($G$6:$BB$6,BL$6&amp;" "&amp;'Input-Allocators'!$F$18,$G45:$BB45))&lt;Check_Limit,0,1),1)</f>
        <v>0</v>
      </c>
      <c r="BM45" s="44">
        <f>IFERROR(IF(SUMIF($G$6:$BB$6,BM$6&amp;" Total",$G45:$BB45)-(SUMIF($G$6:$BB$6,BM$6&amp;" "&amp;'Input-Allocators'!$D$18,$G45:$BB45)+IFERROR(SUMIF($G$6:$BB$6,BM$6&amp;" "&amp;'Input-Allocators'!$E$18,$G45:$BB45),SUMIF($G$6:$BB$6,BM$6&amp;" "&amp;'Input-Allocators'!$B$20,$G45:$BB45))+SUMIF($G$6:$BB$6,BM$6&amp;" "&amp;'Input-Allocators'!$F$18,$G45:$BB45))&lt;Check_Limit,0,1),1)</f>
        <v>0</v>
      </c>
      <c r="BN45" s="44">
        <f>IFERROR(IF(SUMIF($G$6:$BB$6,BN$6&amp;" Total",$G45:$BB45)-(SUMIF($G$6:$BB$6,BN$6&amp;" "&amp;'Input-Allocators'!$D$18,$G45:$BB45)+IFERROR(SUMIF($G$6:$BB$6,BN$6&amp;" "&amp;'Input-Allocators'!$E$18,$G45:$BB45),SUMIF($G$6:$BB$6,BN$6&amp;" "&amp;'Input-Allocators'!$B$20,$G45:$BB45))+SUMIF($G$6:$BB$6,BN$6&amp;" "&amp;'Input-Allocators'!$F$18,$G45:$BB45))&lt;Check_Limit,0,1),1)</f>
        <v>0</v>
      </c>
      <c r="BO45" s="44">
        <f>IFERROR(IF(SUMIF($G$6:$BB$6,BO$6&amp;" Total",$G45:$BB45)-(SUMIF($G$6:$BB$6,BO$6&amp;" "&amp;'Input-Allocators'!$D$18,$G45:$BB45)+IFERROR(SUMIF($G$6:$BB$6,BO$6&amp;" "&amp;'Input-Allocators'!$E$18,$G45:$BB45),SUMIF($G$6:$BB$6,BO$6&amp;" "&amp;'Input-Allocators'!$B$20,$G45:$BB45))+SUMIF($G$6:$BB$6,BO$6&amp;" "&amp;'Input-Allocators'!$F$18,$G45:$BB45))&lt;Check_Limit,0,1),1)</f>
        <v>0</v>
      </c>
    </row>
    <row r="46" spans="1:67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>
        <f t="shared" si="3"/>
        <v>0</v>
      </c>
      <c r="F46" s="3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D46" s="44">
        <f>IFERROR(IF(SUMIF($G$6:$BB$6,BD$6&amp;" Total",$G46:$BB46)-(SUMIF($G$6:$BB$6,BD$6&amp;" "&amp;'Input-Allocators'!$D$18,$G46:$BB46)+IFERROR(SUMIF($G$6:$BB$6,BD$6&amp;" "&amp;'Input-Allocators'!$E$18,$G46:$BB46),SUMIF($G$6:$BB$6,BD$6&amp;" "&amp;'Input-Allocators'!$B$20,$G46:$BB46))+SUMIF($G$6:$BB$6,BD$6&amp;" "&amp;'Input-Allocators'!$F$18,$G46:$BB46))&lt;Check_Limit,0,1),1)</f>
        <v>0</v>
      </c>
      <c r="BE46" s="44">
        <f>IFERROR(IF(SUMIF($G$6:$BB$6,BE$6&amp;" Total",$G46:$BB46)-(SUMIF($G$6:$BB$6,BE$6&amp;" "&amp;'Input-Allocators'!$D$18,$G46:$BB46)+IFERROR(SUMIF($G$6:$BB$6,BE$6&amp;" "&amp;'Input-Allocators'!$E$18,$G46:$BB46),SUMIF($G$6:$BB$6,BE$6&amp;" "&amp;'Input-Allocators'!$B$20,$G46:$BB46))+SUMIF($G$6:$BB$6,BE$6&amp;" "&amp;'Input-Allocators'!$F$18,$G46:$BB46))&lt;Check_Limit,0,1),1)</f>
        <v>0</v>
      </c>
      <c r="BF46" s="44">
        <f>IFERROR(IF(SUMIF($G$6:$BB$6,BF$6&amp;" Total",$G46:$BB46)-(SUMIF($G$6:$BB$6,BF$6&amp;" "&amp;'Input-Allocators'!$D$18,$G46:$BB46)+IFERROR(SUMIF($G$6:$BB$6,BF$6&amp;" "&amp;'Input-Allocators'!$E$18,$G46:$BB46),SUMIF($G$6:$BB$6,BF$6&amp;" "&amp;'Input-Allocators'!$B$20,$G46:$BB46))+SUMIF($G$6:$BB$6,BF$6&amp;" "&amp;'Input-Allocators'!$F$18,$G46:$BB46))&lt;Check_Limit,0,1),1)</f>
        <v>0</v>
      </c>
      <c r="BG46" s="44">
        <f>IFERROR(IF(SUMIF($G$6:$BB$6,BG$6&amp;" Total",$G46:$BB46)-(SUMIF($G$6:$BB$6,BG$6&amp;" "&amp;'Input-Allocators'!$D$18,$G46:$BB46)+IFERROR(SUMIF($G$6:$BB$6,BG$6&amp;" "&amp;'Input-Allocators'!$E$18,$G46:$BB46),SUMIF($G$6:$BB$6,BG$6&amp;" "&amp;'Input-Allocators'!$B$20,$G46:$BB46))+SUMIF($G$6:$BB$6,BG$6&amp;" "&amp;'Input-Allocators'!$F$18,$G46:$BB46))&lt;Check_Limit,0,1),1)</f>
        <v>0</v>
      </c>
      <c r="BH46" s="44">
        <f>IFERROR(IF(SUMIF($G$6:$BB$6,BH$6&amp;" Total",$G46:$BB46)-(SUMIF($G$6:$BB$6,BH$6&amp;" "&amp;'Input-Allocators'!$D$18,$G46:$BB46)+IFERROR(SUMIF($G$6:$BB$6,BH$6&amp;" "&amp;'Input-Allocators'!$E$18,$G46:$BB46),SUMIF($G$6:$BB$6,BH$6&amp;" "&amp;'Input-Allocators'!$B$20,$G46:$BB46))+SUMIF($G$6:$BB$6,BH$6&amp;" "&amp;'Input-Allocators'!$F$18,$G46:$BB46))&lt;Check_Limit,0,1),1)</f>
        <v>0</v>
      </c>
      <c r="BI46" s="44">
        <f>IFERROR(IF(SUMIF($G$6:$BB$6,BI$6&amp;" Total",$G46:$BB46)-(SUMIF($G$6:$BB$6,BI$6&amp;" "&amp;'Input-Allocators'!$D$18,$G46:$BB46)+IFERROR(SUMIF($G$6:$BB$6,BI$6&amp;" "&amp;'Input-Allocators'!$E$18,$G46:$BB46),SUMIF($G$6:$BB$6,BI$6&amp;" "&amp;'Input-Allocators'!$B$20,$G46:$BB46))+SUMIF($G$6:$BB$6,BI$6&amp;" "&amp;'Input-Allocators'!$F$18,$G46:$BB46))&lt;Check_Limit,0,1),1)</f>
        <v>0</v>
      </c>
      <c r="BJ46" s="44">
        <f>IFERROR(IF(SUMIF($G$6:$BB$6,BJ$6&amp;" Total",$G46:$BB46)-(SUMIF($G$6:$BB$6,BJ$6&amp;" "&amp;'Input-Allocators'!$D$18,$G46:$BB46)+IFERROR(SUMIF($G$6:$BB$6,BJ$6&amp;" "&amp;'Input-Allocators'!$E$18,$G46:$BB46),SUMIF($G$6:$BB$6,BJ$6&amp;" "&amp;'Input-Allocators'!$B$20,$G46:$BB46))+SUMIF($G$6:$BB$6,BJ$6&amp;" "&amp;'Input-Allocators'!$F$18,$G46:$BB46))&lt;Check_Limit,0,1),1)</f>
        <v>0</v>
      </c>
      <c r="BK46" s="44">
        <f>IFERROR(IF(SUMIF($G$6:$BB$6,BK$6&amp;" Total",$G46:$BB46)-(SUMIF($G$6:$BB$6,BK$6&amp;" "&amp;'Input-Allocators'!$D$18,$G46:$BB46)+IFERROR(SUMIF($G$6:$BB$6,BK$6&amp;" "&amp;'Input-Allocators'!$E$18,$G46:$BB46),SUMIF($G$6:$BB$6,BK$6&amp;" "&amp;'Input-Allocators'!$B$20,$G46:$BB46))+SUMIF($G$6:$BB$6,BK$6&amp;" "&amp;'Input-Allocators'!$F$18,$G46:$BB46))&lt;Check_Limit,0,1),1)</f>
        <v>0</v>
      </c>
      <c r="BL46" s="44">
        <f>IFERROR(IF(SUMIF($G$6:$BB$6,BL$6&amp;" Total",$G46:$BB46)-(SUMIF($G$6:$BB$6,BL$6&amp;" "&amp;'Input-Allocators'!$D$18,$G46:$BB46)+IFERROR(SUMIF($G$6:$BB$6,BL$6&amp;" "&amp;'Input-Allocators'!$E$18,$G46:$BB46),SUMIF($G$6:$BB$6,BL$6&amp;" "&amp;'Input-Allocators'!$B$20,$G46:$BB46))+SUMIF($G$6:$BB$6,BL$6&amp;" "&amp;'Input-Allocators'!$F$18,$G46:$BB46))&lt;Check_Limit,0,1),1)</f>
        <v>0</v>
      </c>
      <c r="BM46" s="44">
        <f>IFERROR(IF(SUMIF($G$6:$BB$6,BM$6&amp;" Total",$G46:$BB46)-(SUMIF($G$6:$BB$6,BM$6&amp;" "&amp;'Input-Allocators'!$D$18,$G46:$BB46)+IFERROR(SUMIF($G$6:$BB$6,BM$6&amp;" "&amp;'Input-Allocators'!$E$18,$G46:$BB46),SUMIF($G$6:$BB$6,BM$6&amp;" "&amp;'Input-Allocators'!$B$20,$G46:$BB46))+SUMIF($G$6:$BB$6,BM$6&amp;" "&amp;'Input-Allocators'!$F$18,$G46:$BB46))&lt;Check_Limit,0,1),1)</f>
        <v>0</v>
      </c>
      <c r="BN46" s="44">
        <f>IFERROR(IF(SUMIF($G$6:$BB$6,BN$6&amp;" Total",$G46:$BB46)-(SUMIF($G$6:$BB$6,BN$6&amp;" "&amp;'Input-Allocators'!$D$18,$G46:$BB46)+IFERROR(SUMIF($G$6:$BB$6,BN$6&amp;" "&amp;'Input-Allocators'!$E$18,$G46:$BB46),SUMIF($G$6:$BB$6,BN$6&amp;" "&amp;'Input-Allocators'!$B$20,$G46:$BB46))+SUMIF($G$6:$BB$6,BN$6&amp;" "&amp;'Input-Allocators'!$F$18,$G46:$BB46))&lt;Check_Limit,0,1),1)</f>
        <v>0</v>
      </c>
      <c r="BO46" s="44">
        <f>IFERROR(IF(SUMIF($G$6:$BB$6,BO$6&amp;" Total",$G46:$BB46)-(SUMIF($G$6:$BB$6,BO$6&amp;" "&amp;'Input-Allocators'!$D$18,$G46:$BB46)+IFERROR(SUMIF($G$6:$BB$6,BO$6&amp;" "&amp;'Input-Allocators'!$E$18,$G46:$BB46),SUMIF($G$6:$BB$6,BO$6&amp;" "&amp;'Input-Allocators'!$B$20,$G46:$BB46))+SUMIF($G$6:$BB$6,BO$6&amp;" "&amp;'Input-Allocators'!$F$18,$G46:$BB46))&lt;Check_Limit,0,1),1)</f>
        <v>0</v>
      </c>
    </row>
    <row r="47" spans="1:67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>Functionalization!$D47</f>
        <v>0</v>
      </c>
      <c r="E47" s="14">
        <f t="shared" ca="1" si="3"/>
        <v>0</v>
      </c>
      <c r="F47" s="3" t="str">
        <f>IF($D47=0,"-",IF('Input-Accounts'!$E47&lt;&gt;0,'Input-Accounts'!$E47,'Input-Accounts'!$G47))</f>
        <v>-</v>
      </c>
      <c r="G47" s="14">
        <f ca="1">IF(G$5&lt;&gt;"",HLOOKUP(G$5,Functionalization!$G$6:$R$343,ROW($A47)-5,FALSE),IFERROR(INDEX(G$320:G$343,MATCH($F47,$B$320:$B$343,0))/VLOOKUP($F47,$B$320:$BB$343,MATCH(LEFT(TRIM(G$6),FIND("~",SUBSTITUTE(G$6,"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47))*HLOOKUP(LEFT(TRIM(G$6),FIND("~",SUBSTITUTE(G$6," ","~",LEN(TRIM(G$6))-LEN(SUBSTITUTE(TRIM(G$6)," ",""))))-1)&amp;" Total",$B$6:$BB$343,ROW($A47)-5,FALSE))</f>
        <v>0</v>
      </c>
      <c r="H47" s="14">
        <f ca="1">IF(H$5&lt;&gt;"",HLOOKUP(H$5,Functionalization!$G$6:$R$343,ROW($A47)-5,FALSE),IFERROR(INDEX(H$320:H$343,MATCH($F47,$B$320:$B$343,0))/VLOOKUP($F47,$B$320:$BB$343,MATCH(LEFT(TRIM(H$6),FIND("~",SUBSTITUTE(H$6,"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47))*HLOOKUP(LEFT(TRIM(H$6),FIND("~",SUBSTITUTE(H$6," ","~",LEN(TRIM(H$6))-LEN(SUBSTITUTE(TRIM(H$6)," ",""))))-1)&amp;" Total",$B$6:$BB$343,ROW($A47)-5,FALSE))</f>
        <v>0</v>
      </c>
      <c r="I47" s="14">
        <f ca="1">IF(I$5&lt;&gt;"",HLOOKUP(I$5,Functionalization!$G$6:$R$343,ROW($A47)-5,FALSE),IFERROR(INDEX(I$320:I$343,MATCH($F47,$B$320:$B$343,0))/VLOOKUP($F47,$B$320:$BB$343,MATCH(LEFT(TRIM(I$6),FIND("~",SUBSTITUTE(I$6,"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47))*HLOOKUP(LEFT(TRIM(I$6),FIND("~",SUBSTITUTE(I$6," ","~",LEN(TRIM(I$6))-LEN(SUBSTITUTE(TRIM(I$6)," ",""))))-1)&amp;" Total",$B$6:$BB$343,ROW($A47)-5,FALSE))</f>
        <v>0</v>
      </c>
      <c r="J47" s="14">
        <f ca="1">IF(J$5&lt;&gt;"",HLOOKUP(J$5,Functionalization!$G$6:$R$343,ROW($A47)-5,FALSE),IFERROR(INDEX(J$320:J$343,MATCH($F47,$B$320:$B$343,0))/VLOOKUP($F47,$B$320:$BB$343,MATCH(LEFT(TRIM(J$6),FIND("~",SUBSTITUTE(J$6,"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47))*HLOOKUP(LEFT(TRIM(J$6),FIND("~",SUBSTITUTE(J$6," ","~",LEN(TRIM(J$6))-LEN(SUBSTITUTE(TRIM(J$6)," ",""))))-1)&amp;" Total",$B$6:$BB$343,ROW($A47)-5,FALSE))</f>
        <v>0</v>
      </c>
      <c r="K47" s="14">
        <f ca="1">IF(K$5&lt;&gt;"",HLOOKUP(K$5,Functionalization!$G$6:$R$343,ROW($A47)-5,FALSE),IFERROR(INDEX(K$320:K$343,MATCH($F47,$B$320:$B$343,0))/VLOOKUP($F47,$B$320:$BB$343,MATCH(LEFT(TRIM(K$6),FIND("~",SUBSTITUTE(K$6,"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47))*HLOOKUP(LEFT(TRIM(K$6),FIND("~",SUBSTITUTE(K$6," ","~",LEN(TRIM(K$6))-LEN(SUBSTITUTE(TRIM(K$6)," ",""))))-1)&amp;" Total",$B$6:$BB$343,ROW($A47)-5,FALSE))</f>
        <v>0</v>
      </c>
      <c r="L47" s="14">
        <f ca="1">IF(L$5&lt;&gt;"",HLOOKUP(L$5,Functionalization!$G$6:$R$343,ROW($A47)-5,FALSE),IFERROR(INDEX(L$320:L$343,MATCH($F47,$B$320:$B$343,0))/VLOOKUP($F47,$B$320:$BB$343,MATCH(LEFT(TRIM(L$6),FIND("~",SUBSTITUTE(L$6,"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47))*HLOOKUP(LEFT(TRIM(L$6),FIND("~",SUBSTITUTE(L$6," ","~",LEN(TRIM(L$6))-LEN(SUBSTITUTE(TRIM(L$6)," ",""))))-1)&amp;" Total",$B$6:$BB$343,ROW($A47)-5,FALSE))</f>
        <v>0</v>
      </c>
      <c r="M47" s="14">
        <f ca="1">IF(M$5&lt;&gt;"",HLOOKUP(M$5,Functionalization!$G$6:$R$343,ROW($A47)-5,FALSE),IFERROR(INDEX(M$320:M$343,MATCH($F47,$B$320:$B$343,0))/VLOOKUP($F47,$B$320:$BB$343,MATCH(LEFT(TRIM(M$6),FIND("~",SUBSTITUTE(M$6,"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47))*HLOOKUP(LEFT(TRIM(M$6),FIND("~",SUBSTITUTE(M$6," ","~",LEN(TRIM(M$6))-LEN(SUBSTITUTE(TRIM(M$6)," ",""))))-1)&amp;" Total",$B$6:$BB$343,ROW($A47)-5,FALSE))</f>
        <v>0</v>
      </c>
      <c r="N47" s="14">
        <f ca="1">IF(N$5&lt;&gt;"",HLOOKUP(N$5,Functionalization!$G$6:$R$343,ROW($A47)-5,FALSE),IFERROR(INDEX(N$320:N$343,MATCH($F47,$B$320:$B$343,0))/VLOOKUP($F47,$B$320:$BB$343,MATCH(LEFT(TRIM(N$6),FIND("~",SUBSTITUTE(N$6,"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47))*HLOOKUP(LEFT(TRIM(N$6),FIND("~",SUBSTITUTE(N$6," ","~",LEN(TRIM(N$6))-LEN(SUBSTITUTE(TRIM(N$6)," ",""))))-1)&amp;" Total",$B$6:$BB$343,ROW($A47)-5,FALSE))</f>
        <v>0</v>
      </c>
      <c r="O47" s="14">
        <f ca="1">IF(O$5&lt;&gt;"",HLOOKUP(O$5,Functionalization!$G$6:$R$343,ROW($A47)-5,FALSE),IFERROR(INDEX(O$320:O$343,MATCH($F47,$B$320:$B$343,0))/VLOOKUP($F47,$B$320:$BB$343,MATCH(LEFT(TRIM(O$6),FIND("~",SUBSTITUTE(O$6,"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47))*HLOOKUP(LEFT(TRIM(O$6),FIND("~",SUBSTITUTE(O$6," ","~",LEN(TRIM(O$6))-LEN(SUBSTITUTE(TRIM(O$6)," ",""))))-1)&amp;" Total",$B$6:$BB$343,ROW($A47)-5,FALSE))</f>
        <v>0</v>
      </c>
      <c r="P47" s="14">
        <f ca="1">IF(P$5&lt;&gt;"",HLOOKUP(P$5,Functionalization!$G$6:$R$343,ROW($A47)-5,FALSE),IFERROR(INDEX(P$320:P$343,MATCH($F47,$B$320:$B$343,0))/VLOOKUP($F47,$B$320:$BB$343,MATCH(LEFT(TRIM(P$6),FIND("~",SUBSTITUTE(P$6,"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47))*HLOOKUP(LEFT(TRIM(P$6),FIND("~",SUBSTITUTE(P$6," ","~",LEN(TRIM(P$6))-LEN(SUBSTITUTE(TRIM(P$6)," ",""))))-1)&amp;" Total",$B$6:$BB$343,ROW($A47)-5,FALSE))</f>
        <v>0</v>
      </c>
      <c r="Q47" s="14">
        <f ca="1">IF(Q$5&lt;&gt;"",HLOOKUP(Q$5,Functionalization!$G$6:$R$343,ROW($A47)-5,FALSE),IFERROR(INDEX(Q$320:Q$343,MATCH($F47,$B$320:$B$343,0))/VLOOKUP($F47,$B$320:$BB$343,MATCH(LEFT(TRIM(Q$6),FIND("~",SUBSTITUTE(Q$6,"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47))*HLOOKUP(LEFT(TRIM(Q$6),FIND("~",SUBSTITUTE(Q$6," ","~",LEN(TRIM(Q$6))-LEN(SUBSTITUTE(TRIM(Q$6)," ",""))))-1)&amp;" Total",$B$6:$BB$343,ROW($A47)-5,FALSE))</f>
        <v>0</v>
      </c>
      <c r="R47" s="14">
        <f ca="1">IF(R$5&lt;&gt;"",HLOOKUP(R$5,Functionalization!$G$6:$R$343,ROW($A47)-5,FALSE),IFERROR(INDEX(R$320:R$343,MATCH($F47,$B$320:$B$343,0))/VLOOKUP($F47,$B$320:$BB$343,MATCH(LEFT(TRIM(R$6),FIND("~",SUBSTITUTE(R$6,"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47))*HLOOKUP(LEFT(TRIM(R$6),FIND("~",SUBSTITUTE(R$6," ","~",LEN(TRIM(R$6))-LEN(SUBSTITUTE(TRIM(R$6)," ",""))))-1)&amp;" Total",$B$6:$BB$343,ROW($A47)-5,FALSE))</f>
        <v>0</v>
      </c>
      <c r="S47" s="14">
        <f ca="1">IF(S$5&lt;&gt;"",HLOOKUP(S$5,Functionalization!$G$6:$R$343,ROW($A47)-5,FALSE),IFERROR(INDEX(S$320:S$343,MATCH($F47,$B$320:$B$343,0))/VLOOKUP($F47,$B$320:$BB$343,MATCH(LEFT(TRIM(S$6),FIND("~",SUBSTITUTE(S$6,"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47))*HLOOKUP(LEFT(TRIM(S$6),FIND("~",SUBSTITUTE(S$6," ","~",LEN(TRIM(S$6))-LEN(SUBSTITUTE(TRIM(S$6)," ",""))))-1)&amp;" Total",$B$6:$BB$343,ROW($A47)-5,FALSE))</f>
        <v>0</v>
      </c>
      <c r="T47" s="14">
        <f ca="1">IF(T$5&lt;&gt;"",HLOOKUP(T$5,Functionalization!$G$6:$R$343,ROW($A47)-5,FALSE),IFERROR(INDEX(T$320:T$343,MATCH($F47,$B$320:$B$343,0))/VLOOKUP($F47,$B$320:$BB$343,MATCH(LEFT(TRIM(T$6),FIND("~",SUBSTITUTE(T$6,"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47))*HLOOKUP(LEFT(TRIM(T$6),FIND("~",SUBSTITUTE(T$6," ","~",LEN(TRIM(T$6))-LEN(SUBSTITUTE(TRIM(T$6)," ",""))))-1)&amp;" Total",$B$6:$BB$343,ROW($A47)-5,FALSE))</f>
        <v>0</v>
      </c>
      <c r="U47" s="14">
        <f ca="1">IF(U$5&lt;&gt;"",HLOOKUP(U$5,Functionalization!$G$6:$R$343,ROW($A47)-5,FALSE),IFERROR(INDEX(U$320:U$343,MATCH($F47,$B$320:$B$343,0))/VLOOKUP($F47,$B$320:$BB$343,MATCH(LEFT(TRIM(U$6),FIND("~",SUBSTITUTE(U$6,"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47))*HLOOKUP(LEFT(TRIM(U$6),FIND("~",SUBSTITUTE(U$6," ","~",LEN(TRIM(U$6))-LEN(SUBSTITUTE(TRIM(U$6)," ",""))))-1)&amp;" Total",$B$6:$BB$343,ROW($A47)-5,FALSE))</f>
        <v>0</v>
      </c>
      <c r="V47" s="14">
        <f ca="1">IF(V$5&lt;&gt;"",HLOOKUP(V$5,Functionalization!$G$6:$R$343,ROW($A47)-5,FALSE),IFERROR(INDEX(V$320:V$343,MATCH($F47,$B$320:$B$343,0))/VLOOKUP($F47,$B$320:$BB$343,MATCH(LEFT(TRIM(V$6),FIND("~",SUBSTITUTE(V$6,"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47))*HLOOKUP(LEFT(TRIM(V$6),FIND("~",SUBSTITUTE(V$6," ","~",LEN(TRIM(V$6))-LEN(SUBSTITUTE(TRIM(V$6)," ",""))))-1)&amp;" Total",$B$6:$BB$343,ROW($A47)-5,FALSE))</f>
        <v>0</v>
      </c>
      <c r="W47" s="14">
        <f ca="1">IF(W$5&lt;&gt;"",HLOOKUP(W$5,Functionalization!$G$6:$R$343,ROW($A47)-5,FALSE),IFERROR(INDEX(W$320:W$343,MATCH($F47,$B$320:$B$343,0))/VLOOKUP($F47,$B$320:$BB$343,MATCH(LEFT(TRIM(W$6),FIND("~",SUBSTITUTE(W$6,"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47))*HLOOKUP(LEFT(TRIM(W$6),FIND("~",SUBSTITUTE(W$6," ","~",LEN(TRIM(W$6))-LEN(SUBSTITUTE(TRIM(W$6)," ",""))))-1)&amp;" Total",$B$6:$BB$343,ROW($A47)-5,FALSE))</f>
        <v>0</v>
      </c>
      <c r="X47" s="14">
        <f ca="1">IF(X$5&lt;&gt;"",HLOOKUP(X$5,Functionalization!$G$6:$R$343,ROW($A47)-5,FALSE),IFERROR(INDEX(X$320:X$343,MATCH($F47,$B$320:$B$343,0))/VLOOKUP($F47,$B$320:$BB$343,MATCH(LEFT(TRIM(X$6),FIND("~",SUBSTITUTE(X$6,"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47))*HLOOKUP(LEFT(TRIM(X$6),FIND("~",SUBSTITUTE(X$6," ","~",LEN(TRIM(X$6))-LEN(SUBSTITUTE(TRIM(X$6)," ",""))))-1)&amp;" Total",$B$6:$BB$343,ROW($A47)-5,FALSE))</f>
        <v>0</v>
      </c>
      <c r="Y47" s="14">
        <f ca="1">IF(Y$5&lt;&gt;"",HLOOKUP(Y$5,Functionalization!$G$6:$R$343,ROW($A47)-5,FALSE),IFERROR(INDEX(Y$320:Y$343,MATCH($F47,$B$320:$B$343,0))/VLOOKUP($F47,$B$320:$BB$343,MATCH(LEFT(TRIM(Y$6),FIND("~",SUBSTITUTE(Y$6,"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47))*HLOOKUP(LEFT(TRIM(Y$6),FIND("~",SUBSTITUTE(Y$6," ","~",LEN(TRIM(Y$6))-LEN(SUBSTITUTE(TRIM(Y$6)," ",""))))-1)&amp;" Total",$B$6:$BB$343,ROW($A47)-5,FALSE))</f>
        <v>0</v>
      </c>
      <c r="Z47" s="14">
        <f ca="1">IF(Z$5&lt;&gt;"",HLOOKUP(Z$5,Functionalization!$G$6:$R$343,ROW($A47)-5,FALSE),IFERROR(INDEX(Z$320:Z$343,MATCH($F47,$B$320:$B$343,0))/VLOOKUP($F47,$B$320:$BB$343,MATCH(LEFT(TRIM(Z$6),FIND("~",SUBSTITUTE(Z$6,"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47))*HLOOKUP(LEFT(TRIM(Z$6),FIND("~",SUBSTITUTE(Z$6," ","~",LEN(TRIM(Z$6))-LEN(SUBSTITUTE(TRIM(Z$6)," ",""))))-1)&amp;" Total",$B$6:$BB$343,ROW($A47)-5,FALSE))</f>
        <v>0</v>
      </c>
      <c r="AA47" s="14">
        <f ca="1">IF(AA$5&lt;&gt;"",HLOOKUP(AA$5,Functionalization!$G$6:$R$343,ROW($A47)-5,FALSE),IFERROR(INDEX(AA$320:AA$343,MATCH($F47,$B$320:$B$343,0))/VLOOKUP($F47,$B$320:$BB$343,MATCH(LEFT(TRIM(AA$6),FIND("~",SUBSTITUTE(AA$6,"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47))*HLOOKUP(LEFT(TRIM(AA$6),FIND("~",SUBSTITUTE(AA$6," ","~",LEN(TRIM(AA$6))-LEN(SUBSTITUTE(TRIM(AA$6)," ",""))))-1)&amp;" Total",$B$6:$BB$343,ROW($A47)-5,FALSE))</f>
        <v>0</v>
      </c>
      <c r="AB47" s="14">
        <f ca="1">IF(AB$5&lt;&gt;"",HLOOKUP(AB$5,Functionalization!$G$6:$R$343,ROW($A47)-5,FALSE),IFERROR(INDEX(AB$320:AB$343,MATCH($F47,$B$320:$B$343,0))/VLOOKUP($F47,$B$320:$BB$343,MATCH(LEFT(TRIM(AB$6),FIND("~",SUBSTITUTE(AB$6,"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47))*HLOOKUP(LEFT(TRIM(AB$6),FIND("~",SUBSTITUTE(AB$6," ","~",LEN(TRIM(AB$6))-LEN(SUBSTITUTE(TRIM(AB$6)," ",""))))-1)&amp;" Total",$B$6:$BB$343,ROW($A47)-5,FALSE))</f>
        <v>0</v>
      </c>
      <c r="AC47" s="14">
        <f ca="1">IF(AC$5&lt;&gt;"",HLOOKUP(AC$5,Functionalization!$G$6:$R$343,ROW($A47)-5,FALSE),IFERROR(INDEX(AC$320:AC$343,MATCH($F47,$B$320:$B$343,0))/VLOOKUP($F47,$B$320:$BB$343,MATCH(LEFT(TRIM(AC$6),FIND("~",SUBSTITUTE(AC$6,"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47))*HLOOKUP(LEFT(TRIM(AC$6),FIND("~",SUBSTITUTE(AC$6," ","~",LEN(TRIM(AC$6))-LEN(SUBSTITUTE(TRIM(AC$6)," ",""))))-1)&amp;" Total",$B$6:$BB$343,ROW($A47)-5,FALSE))</f>
        <v>0</v>
      </c>
      <c r="AD47" s="14">
        <f ca="1">IF(AD$5&lt;&gt;"",HLOOKUP(AD$5,Functionalization!$G$6:$R$343,ROW($A47)-5,FALSE),IFERROR(INDEX(AD$320:AD$343,MATCH($F47,$B$320:$B$343,0))/VLOOKUP($F47,$B$320:$BB$343,MATCH(LEFT(TRIM(AD$6),FIND("~",SUBSTITUTE(AD$6,"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47))*HLOOKUP(LEFT(TRIM(AD$6),FIND("~",SUBSTITUTE(AD$6," ","~",LEN(TRIM(AD$6))-LEN(SUBSTITUTE(TRIM(AD$6)," ",""))))-1)&amp;" Total",$B$6:$BB$343,ROW($A47)-5,FALSE))</f>
        <v>0</v>
      </c>
      <c r="AE47" s="14">
        <f ca="1">IF(AE$5&lt;&gt;"",HLOOKUP(AE$5,Functionalization!$G$6:$R$343,ROW($A47)-5,FALSE),IFERROR(INDEX(AE$320:AE$343,MATCH($F47,$B$320:$B$343,0))/VLOOKUP($F47,$B$320:$BB$343,MATCH(LEFT(TRIM(AE$6),FIND("~",SUBSTITUTE(AE$6,"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47))*HLOOKUP(LEFT(TRIM(AE$6),FIND("~",SUBSTITUTE(AE$6," ","~",LEN(TRIM(AE$6))-LEN(SUBSTITUTE(TRIM(AE$6)," ",""))))-1)&amp;" Total",$B$6:$BB$343,ROW($A47)-5,FALSE))</f>
        <v>0</v>
      </c>
      <c r="AF47" s="14">
        <f ca="1">IF(AF$5&lt;&gt;"",HLOOKUP(AF$5,Functionalization!$G$6:$R$343,ROW($A47)-5,FALSE),IFERROR(INDEX(AF$320:AF$343,MATCH($F47,$B$320:$B$343,0))/VLOOKUP($F47,$B$320:$BB$343,MATCH(LEFT(TRIM(AF$6),FIND("~",SUBSTITUTE(AF$6,"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47))*HLOOKUP(LEFT(TRIM(AF$6),FIND("~",SUBSTITUTE(AF$6," ","~",LEN(TRIM(AF$6))-LEN(SUBSTITUTE(TRIM(AF$6)," ",""))))-1)&amp;" Total",$B$6:$BB$343,ROW($A47)-5,FALSE))</f>
        <v>0</v>
      </c>
      <c r="AG47" s="14">
        <f ca="1">IF(AG$5&lt;&gt;"",HLOOKUP(AG$5,Functionalization!$G$6:$R$343,ROW($A47)-5,FALSE),IFERROR(INDEX(AG$320:AG$343,MATCH($F47,$B$320:$B$343,0))/VLOOKUP($F47,$B$320:$BB$343,MATCH(LEFT(TRIM(AG$6),FIND("~",SUBSTITUTE(AG$6,"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47))*HLOOKUP(LEFT(TRIM(AG$6),FIND("~",SUBSTITUTE(AG$6," ","~",LEN(TRIM(AG$6))-LEN(SUBSTITUTE(TRIM(AG$6)," ",""))))-1)&amp;" Total",$B$6:$BB$343,ROW($A47)-5,FALSE))</f>
        <v>0</v>
      </c>
      <c r="AH47" s="14">
        <f ca="1">IF(AH$5&lt;&gt;"",HLOOKUP(AH$5,Functionalization!$G$6:$R$343,ROW($A47)-5,FALSE),IFERROR(INDEX(AH$320:AH$343,MATCH($F47,$B$320:$B$343,0))/VLOOKUP($F47,$B$320:$BB$343,MATCH(LEFT(TRIM(AH$6),FIND("~",SUBSTITUTE(AH$6,"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47))*HLOOKUP(LEFT(TRIM(AH$6),FIND("~",SUBSTITUTE(AH$6," ","~",LEN(TRIM(AH$6))-LEN(SUBSTITUTE(TRIM(AH$6)," ",""))))-1)&amp;" Total",$B$6:$BB$343,ROW($A47)-5,FALSE))</f>
        <v>0</v>
      </c>
      <c r="AI47" s="14">
        <f ca="1">IF(AI$5&lt;&gt;"",HLOOKUP(AI$5,Functionalization!$G$6:$R$343,ROW($A47)-5,FALSE),IFERROR(INDEX(AI$320:AI$343,MATCH($F47,$B$320:$B$343,0))/VLOOKUP($F47,$B$320:$BB$343,MATCH(LEFT(TRIM(AI$6),FIND("~",SUBSTITUTE(AI$6,"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47))*HLOOKUP(LEFT(TRIM(AI$6),FIND("~",SUBSTITUTE(AI$6," ","~",LEN(TRIM(AI$6))-LEN(SUBSTITUTE(TRIM(AI$6)," ",""))))-1)&amp;" Total",$B$6:$BB$343,ROW($A47)-5,FALSE))</f>
        <v>0</v>
      </c>
      <c r="AJ47" s="14">
        <f ca="1">IF(AJ$5&lt;&gt;"",HLOOKUP(AJ$5,Functionalization!$G$6:$R$343,ROW($A47)-5,FALSE),IFERROR(INDEX(AJ$320:AJ$343,MATCH($F47,$B$320:$B$343,0))/VLOOKUP($F47,$B$320:$BB$343,MATCH(LEFT(TRIM(AJ$6),FIND("~",SUBSTITUTE(AJ$6,"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47))*HLOOKUP(LEFT(TRIM(AJ$6),FIND("~",SUBSTITUTE(AJ$6," ","~",LEN(TRIM(AJ$6))-LEN(SUBSTITUTE(TRIM(AJ$6)," ",""))))-1)&amp;" Total",$B$6:$BB$343,ROW($A47)-5,FALSE))</f>
        <v>0</v>
      </c>
      <c r="AK47" s="14">
        <f ca="1">IF(AK$5&lt;&gt;"",HLOOKUP(AK$5,Functionalization!$G$6:$R$343,ROW($A47)-5,FALSE),IFERROR(INDEX(AK$320:AK$343,MATCH($F47,$B$320:$B$343,0))/VLOOKUP($F47,$B$320:$BB$343,MATCH(LEFT(TRIM(AK$6),FIND("~",SUBSTITUTE(AK$6,"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47))*HLOOKUP(LEFT(TRIM(AK$6),FIND("~",SUBSTITUTE(AK$6," ","~",LEN(TRIM(AK$6))-LEN(SUBSTITUTE(TRIM(AK$6)," ",""))))-1)&amp;" Total",$B$6:$BB$343,ROW($A47)-5,FALSE))</f>
        <v>0</v>
      </c>
      <c r="AL47" s="14">
        <f ca="1">IF(AL$5&lt;&gt;"",HLOOKUP(AL$5,Functionalization!$G$6:$R$343,ROW($A47)-5,FALSE),IFERROR(INDEX(AL$320:AL$343,MATCH($F47,$B$320:$B$343,0))/VLOOKUP($F47,$B$320:$BB$343,MATCH(LEFT(TRIM(AL$6),FIND("~",SUBSTITUTE(AL$6,"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47))*HLOOKUP(LEFT(TRIM(AL$6),FIND("~",SUBSTITUTE(AL$6," ","~",LEN(TRIM(AL$6))-LEN(SUBSTITUTE(TRIM(AL$6)," ",""))))-1)&amp;" Total",$B$6:$BB$343,ROW($A47)-5,FALSE))</f>
        <v>0</v>
      </c>
      <c r="AM47" s="14">
        <f ca="1">IF(AM$5&lt;&gt;"",HLOOKUP(AM$5,Functionalization!$G$6:$R$343,ROW($A47)-5,FALSE),IFERROR(INDEX(AM$320:AM$343,MATCH($F47,$B$320:$B$343,0))/VLOOKUP($F47,$B$320:$BB$343,MATCH(LEFT(TRIM(AM$6),FIND("~",SUBSTITUTE(AM$6,"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47))*HLOOKUP(LEFT(TRIM(AM$6),FIND("~",SUBSTITUTE(AM$6," ","~",LEN(TRIM(AM$6))-LEN(SUBSTITUTE(TRIM(AM$6)," ",""))))-1)&amp;" Total",$B$6:$BB$343,ROW($A47)-5,FALSE))</f>
        <v>0</v>
      </c>
      <c r="AN47" s="14">
        <f ca="1">IF(AN$5&lt;&gt;"",HLOOKUP(AN$5,Functionalization!$G$6:$R$343,ROW($A47)-5,FALSE),IFERROR(INDEX(AN$320:AN$343,MATCH($F47,$B$320:$B$343,0))/VLOOKUP($F47,$B$320:$BB$343,MATCH(LEFT(TRIM(AN$6),FIND("~",SUBSTITUTE(AN$6,"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47))*HLOOKUP(LEFT(TRIM(AN$6),FIND("~",SUBSTITUTE(AN$6," ","~",LEN(TRIM(AN$6))-LEN(SUBSTITUTE(TRIM(AN$6)," ",""))))-1)&amp;" Total",$B$6:$BB$343,ROW($A47)-5,FALSE))</f>
        <v>0</v>
      </c>
      <c r="AO47" s="14">
        <f ca="1">IF(AO$5&lt;&gt;"",HLOOKUP(AO$5,Functionalization!$G$6:$R$343,ROW($A47)-5,FALSE),IFERROR(INDEX(AO$320:AO$343,MATCH($F47,$B$320:$B$343,0))/VLOOKUP($F47,$B$320:$BB$343,MATCH(LEFT(TRIM(AO$6),FIND("~",SUBSTITUTE(AO$6,"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47))*HLOOKUP(LEFT(TRIM(AO$6),FIND("~",SUBSTITUTE(AO$6," ","~",LEN(TRIM(AO$6))-LEN(SUBSTITUTE(TRIM(AO$6)," ",""))))-1)&amp;" Total",$B$6:$BB$343,ROW($A47)-5,FALSE))</f>
        <v>0</v>
      </c>
      <c r="AP47" s="14">
        <f ca="1">IF(AP$5&lt;&gt;"",HLOOKUP(AP$5,Functionalization!$G$6:$R$343,ROW($A47)-5,FALSE),IFERROR(INDEX(AP$320:AP$343,MATCH($F47,$B$320:$B$343,0))/VLOOKUP($F47,$B$320:$BB$343,MATCH(LEFT(TRIM(AP$6),FIND("~",SUBSTITUTE(AP$6,"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47))*HLOOKUP(LEFT(TRIM(AP$6),FIND("~",SUBSTITUTE(AP$6," ","~",LEN(TRIM(AP$6))-LEN(SUBSTITUTE(TRIM(AP$6)," ",""))))-1)&amp;" Total",$B$6:$BB$343,ROW($A47)-5,FALSE))</f>
        <v>0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D47" s="44">
        <f ca="1">IFERROR(IF(SUMIF($G$6:$BB$6,BD$6&amp;" Total",$G47:$BB47)-(SUMIF($G$6:$BB$6,BD$6&amp;" "&amp;'Input-Allocators'!$D$18,$G47:$BB47)+IFERROR(SUMIF($G$6:$BB$6,BD$6&amp;" "&amp;'Input-Allocators'!$E$18,$G47:$BB47),SUMIF($G$6:$BB$6,BD$6&amp;" "&amp;'Input-Allocators'!$B$20,$G47:$BB47))+SUMIF($G$6:$BB$6,BD$6&amp;" "&amp;'Input-Allocators'!$F$18,$G47:$BB47))&lt;Check_Limit,0,1),1)</f>
        <v>0</v>
      </c>
      <c r="BE47" s="44">
        <f ca="1">IFERROR(IF(SUMIF($G$6:$BB$6,BE$6&amp;" Total",$G47:$BB47)-(SUMIF($G$6:$BB$6,BE$6&amp;" "&amp;'Input-Allocators'!$D$18,$G47:$BB47)+IFERROR(SUMIF($G$6:$BB$6,BE$6&amp;" "&amp;'Input-Allocators'!$E$18,$G47:$BB47),SUMIF($G$6:$BB$6,BE$6&amp;" "&amp;'Input-Allocators'!$B$20,$G47:$BB47))+SUMIF($G$6:$BB$6,BE$6&amp;" "&amp;'Input-Allocators'!$F$18,$G47:$BB47))&lt;Check_Limit,0,1),1)</f>
        <v>0</v>
      </c>
      <c r="BF47" s="44">
        <f ca="1">IFERROR(IF(SUMIF($G$6:$BB$6,BF$6&amp;" Total",$G47:$BB47)-(SUMIF($G$6:$BB$6,BF$6&amp;" "&amp;'Input-Allocators'!$D$18,$G47:$BB47)+IFERROR(SUMIF($G$6:$BB$6,BF$6&amp;" "&amp;'Input-Allocators'!$E$18,$G47:$BB47),SUMIF($G$6:$BB$6,BF$6&amp;" "&amp;'Input-Allocators'!$B$20,$G47:$BB47))+SUMIF($G$6:$BB$6,BF$6&amp;" "&amp;'Input-Allocators'!$F$18,$G47:$BB47))&lt;Check_Limit,0,1),1)</f>
        <v>0</v>
      </c>
      <c r="BG47" s="44">
        <f ca="1">IFERROR(IF(SUMIF($G$6:$BB$6,BG$6&amp;" Total",$G47:$BB47)-(SUMIF($G$6:$BB$6,BG$6&amp;" "&amp;'Input-Allocators'!$D$18,$G47:$BB47)+IFERROR(SUMIF($G$6:$BB$6,BG$6&amp;" "&amp;'Input-Allocators'!$E$18,$G47:$BB47),SUMIF($G$6:$BB$6,BG$6&amp;" "&amp;'Input-Allocators'!$B$20,$G47:$BB47))+SUMIF($G$6:$BB$6,BG$6&amp;" "&amp;'Input-Allocators'!$F$18,$G47:$BB47))&lt;Check_Limit,0,1),1)</f>
        <v>0</v>
      </c>
      <c r="BH47" s="44">
        <f ca="1">IFERROR(IF(SUMIF($G$6:$BB$6,BH$6&amp;" Total",$G47:$BB47)-(SUMIF($G$6:$BB$6,BH$6&amp;" "&amp;'Input-Allocators'!$D$18,$G47:$BB47)+IFERROR(SUMIF($G$6:$BB$6,BH$6&amp;" "&amp;'Input-Allocators'!$E$18,$G47:$BB47),SUMIF($G$6:$BB$6,BH$6&amp;" "&amp;'Input-Allocators'!$B$20,$G47:$BB47))+SUMIF($G$6:$BB$6,BH$6&amp;" "&amp;'Input-Allocators'!$F$18,$G47:$BB47))&lt;Check_Limit,0,1),1)</f>
        <v>0</v>
      </c>
      <c r="BI47" s="44">
        <f ca="1">IFERROR(IF(SUMIF($G$6:$BB$6,BI$6&amp;" Total",$G47:$BB47)-(SUMIF($G$6:$BB$6,BI$6&amp;" "&amp;'Input-Allocators'!$D$18,$G47:$BB47)+IFERROR(SUMIF($G$6:$BB$6,BI$6&amp;" "&amp;'Input-Allocators'!$E$18,$G47:$BB47),SUMIF($G$6:$BB$6,BI$6&amp;" "&amp;'Input-Allocators'!$B$20,$G47:$BB47))+SUMIF($G$6:$BB$6,BI$6&amp;" "&amp;'Input-Allocators'!$F$18,$G47:$BB47))&lt;Check_Limit,0,1),1)</f>
        <v>0</v>
      </c>
      <c r="BJ47" s="44">
        <f ca="1">IFERROR(IF(SUMIF($G$6:$BB$6,BJ$6&amp;" Total",$G47:$BB47)-(SUMIF($G$6:$BB$6,BJ$6&amp;" "&amp;'Input-Allocators'!$D$18,$G47:$BB47)+IFERROR(SUMIF($G$6:$BB$6,BJ$6&amp;" "&amp;'Input-Allocators'!$E$18,$G47:$BB47),SUMIF($G$6:$BB$6,BJ$6&amp;" "&amp;'Input-Allocators'!$B$20,$G47:$BB47))+SUMIF($G$6:$BB$6,BJ$6&amp;" "&amp;'Input-Allocators'!$F$18,$G47:$BB47))&lt;Check_Limit,0,1),1)</f>
        <v>0</v>
      </c>
      <c r="BK47" s="44">
        <f ca="1">IFERROR(IF(SUMIF($G$6:$BB$6,BK$6&amp;" Total",$G47:$BB47)-(SUMIF($G$6:$BB$6,BK$6&amp;" "&amp;'Input-Allocators'!$D$18,$G47:$BB47)+IFERROR(SUMIF($G$6:$BB$6,BK$6&amp;" "&amp;'Input-Allocators'!$E$18,$G47:$BB47),SUMIF($G$6:$BB$6,BK$6&amp;" "&amp;'Input-Allocators'!$B$20,$G47:$BB47))+SUMIF($G$6:$BB$6,BK$6&amp;" "&amp;'Input-Allocators'!$F$18,$G47:$BB47))&lt;Check_Limit,0,1),1)</f>
        <v>0</v>
      </c>
      <c r="BL47" s="44">
        <f ca="1">IFERROR(IF(SUMIF($G$6:$BB$6,BL$6&amp;" Total",$G47:$BB47)-(SUMIF($G$6:$BB$6,BL$6&amp;" "&amp;'Input-Allocators'!$D$18,$G47:$BB47)+IFERROR(SUMIF($G$6:$BB$6,BL$6&amp;" "&amp;'Input-Allocators'!$E$18,$G47:$BB47),SUMIF($G$6:$BB$6,BL$6&amp;" "&amp;'Input-Allocators'!$B$20,$G47:$BB47))+SUMIF($G$6:$BB$6,BL$6&amp;" "&amp;'Input-Allocators'!$F$18,$G47:$BB47))&lt;Check_Limit,0,1),1)</f>
        <v>0</v>
      </c>
      <c r="BM47" s="44">
        <f ca="1">IFERROR(IF(SUMIF($G$6:$BB$6,BM$6&amp;" Total",$G47:$BB47)-(SUMIF($G$6:$BB$6,BM$6&amp;" "&amp;'Input-Allocators'!$D$18,$G47:$BB47)+IFERROR(SUMIF($G$6:$BB$6,BM$6&amp;" "&amp;'Input-Allocators'!$E$18,$G47:$BB47),SUMIF($G$6:$BB$6,BM$6&amp;" "&amp;'Input-Allocators'!$B$20,$G47:$BB47))+SUMIF($G$6:$BB$6,BM$6&amp;" "&amp;'Input-Allocators'!$F$18,$G47:$BB47))&lt;Check_Limit,0,1),1)</f>
        <v>0</v>
      </c>
      <c r="BN47" s="44">
        <f ca="1">IFERROR(IF(SUMIF($G$6:$BB$6,BN$6&amp;" Total",$G47:$BB47)-(SUMIF($G$6:$BB$6,BN$6&amp;" "&amp;'Input-Allocators'!$D$18,$G47:$BB47)+IFERROR(SUMIF($G$6:$BB$6,BN$6&amp;" "&amp;'Input-Allocators'!$E$18,$G47:$BB47),SUMIF($G$6:$BB$6,BN$6&amp;" "&amp;'Input-Allocators'!$B$20,$G47:$BB47))+SUMIF($G$6:$BB$6,BN$6&amp;" "&amp;'Input-Allocators'!$F$18,$G47:$BB47))&lt;Check_Limit,0,1),1)</f>
        <v>0</v>
      </c>
      <c r="BO47" s="44">
        <f ca="1">IFERROR(IF(SUMIF($G$6:$BB$6,BO$6&amp;" Total",$G47:$BB47)-(SUMIF($G$6:$BB$6,BO$6&amp;" "&amp;'Input-Allocators'!$D$18,$G47:$BB47)+IFERROR(SUMIF($G$6:$BB$6,BO$6&amp;" "&amp;'Input-Allocators'!$E$18,$G47:$BB47),SUMIF($G$6:$BB$6,BO$6&amp;" "&amp;'Input-Allocators'!$B$20,$G47:$BB47))+SUMIF($G$6:$BB$6,BO$6&amp;" "&amp;'Input-Allocators'!$F$18,$G47:$BB47))&lt;Check_Limit,0,1),1)</f>
        <v>0</v>
      </c>
    </row>
    <row r="48" spans="1:67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>Functionalization!$D48</f>
        <v>25.917999999999999</v>
      </c>
      <c r="E48" s="14">
        <f t="shared" ca="1" si="3"/>
        <v>0</v>
      </c>
      <c r="F48" s="3" t="str">
        <f>IF($D48=0,"-",IF('Input-Accounts'!$E48&lt;&gt;0,'Input-Accounts'!$E48,'Input-Accounts'!$G48))</f>
        <v>INT_OML</v>
      </c>
      <c r="G48" s="14">
        <f ca="1">IF(G$5&lt;&gt;"",HLOOKUP(G$5,Functionalization!$G$6:$R$343,ROW($A48)-5,FALSE),IFERROR(INDEX(G$320:G$343,MATCH($F48,$B$320:$B$343,0))/VLOOKUP($F48,$B$320:$BB$343,MATCH(LEFT(TRIM(G$6),FIND("~",SUBSTITUTE(G$6,"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48))*HLOOKUP(LEFT(TRIM(G$6),FIND("~",SUBSTITUTE(G$6," ","~",LEN(TRIM(G$6))-LEN(SUBSTITUTE(TRIM(G$6)," ",""))))-1)&amp;" Total",$B$6:$BB$343,ROW($A48)-5,FALSE))</f>
        <v>0.11322252249688501</v>
      </c>
      <c r="H48" s="14">
        <f ca="1">IF(H$5&lt;&gt;"",HLOOKUP(H$5,Functionalization!$G$6:$R$343,ROW($A48)-5,FALSE),IFERROR(INDEX(H$320:H$343,MATCH($F48,$B$320:$B$343,0))/VLOOKUP($F48,$B$320:$BB$343,MATCH(LEFT(TRIM(H$6),FIND("~",SUBSTITUTE(H$6,"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48))*HLOOKUP(LEFT(TRIM(H$6),FIND("~",SUBSTITUTE(H$6," ","~",LEN(TRIM(H$6))-LEN(SUBSTITUTE(TRIM(H$6)," ",""))))-1)&amp;" Total",$B$6:$BB$343,ROW($A48)-5,FALSE))</f>
        <v>0</v>
      </c>
      <c r="I48" s="14">
        <f ca="1">IF(I$5&lt;&gt;"",HLOOKUP(I$5,Functionalization!$G$6:$R$343,ROW($A48)-5,FALSE),IFERROR(INDEX(I$320:I$343,MATCH($F48,$B$320:$B$343,0))/VLOOKUP($F48,$B$320:$BB$343,MATCH(LEFT(TRIM(I$6),FIND("~",SUBSTITUTE(I$6,"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48))*HLOOKUP(LEFT(TRIM(I$6),FIND("~",SUBSTITUTE(I$6," ","~",LEN(TRIM(I$6))-LEN(SUBSTITUTE(TRIM(I$6)," ",""))))-1)&amp;" Total",$B$6:$BB$343,ROW($A48)-5,FALSE))</f>
        <v>0.11322252249688501</v>
      </c>
      <c r="J48" s="14">
        <f ca="1">IF(J$5&lt;&gt;"",HLOOKUP(J$5,Functionalization!$G$6:$R$343,ROW($A48)-5,FALSE),IFERROR(INDEX(J$320:J$343,MATCH($F48,$B$320:$B$343,0))/VLOOKUP($F48,$B$320:$BB$343,MATCH(LEFT(TRIM(J$6),FIND("~",SUBSTITUTE(J$6,"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48))*HLOOKUP(LEFT(TRIM(J$6),FIND("~",SUBSTITUTE(J$6," ","~",LEN(TRIM(J$6))-LEN(SUBSTITUTE(TRIM(J$6)," ",""))))-1)&amp;" Total",$B$6:$BB$343,ROW($A48)-5,FALSE))</f>
        <v>0</v>
      </c>
      <c r="K48" s="14">
        <f ca="1">IF(K$5&lt;&gt;"",HLOOKUP(K$5,Functionalization!$G$6:$R$343,ROW($A48)-5,FALSE),IFERROR(INDEX(K$320:K$343,MATCH($F48,$B$320:$B$343,0))/VLOOKUP($F48,$B$320:$BB$343,MATCH(LEFT(TRIM(K$6),FIND("~",SUBSTITUTE(K$6,"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48))*HLOOKUP(LEFT(TRIM(K$6),FIND("~",SUBSTITUTE(K$6," ","~",LEN(TRIM(K$6))-LEN(SUBSTITUTE(TRIM(K$6)," ",""))))-1)&amp;" Total",$B$6:$BB$343,ROW($A48)-5,FALSE))</f>
        <v>0.4045388847956754</v>
      </c>
      <c r="L48" s="14">
        <f ca="1">IF(L$5&lt;&gt;"",HLOOKUP(L$5,Functionalization!$G$6:$R$343,ROW($A48)-5,FALSE),IFERROR(INDEX(L$320:L$343,MATCH($F48,$B$320:$B$343,0))/VLOOKUP($F48,$B$320:$BB$343,MATCH(LEFT(TRIM(L$6),FIND("~",SUBSTITUTE(L$6,"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48))*HLOOKUP(LEFT(TRIM(L$6),FIND("~",SUBSTITUTE(L$6," ","~",LEN(TRIM(L$6))-LEN(SUBSTITUTE(TRIM(L$6)," ",""))))-1)&amp;" Total",$B$6:$BB$343,ROW($A48)-5,FALSE))</f>
        <v>0.4045388847956754</v>
      </c>
      <c r="M48" s="14">
        <f ca="1">IF(M$5&lt;&gt;"",HLOOKUP(M$5,Functionalization!$G$6:$R$343,ROW($A48)-5,FALSE),IFERROR(INDEX(M$320:M$343,MATCH($F48,$B$320:$B$343,0))/VLOOKUP($F48,$B$320:$BB$343,MATCH(LEFT(TRIM(M$6),FIND("~",SUBSTITUTE(M$6,"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48))*HLOOKUP(LEFT(TRIM(M$6),FIND("~",SUBSTITUTE(M$6," ","~",LEN(TRIM(M$6))-LEN(SUBSTITUTE(TRIM(M$6)," ",""))))-1)&amp;" Total",$B$6:$BB$343,ROW($A48)-5,FALSE))</f>
        <v>0</v>
      </c>
      <c r="N48" s="14">
        <f ca="1">IF(N$5&lt;&gt;"",HLOOKUP(N$5,Functionalization!$G$6:$R$343,ROW($A48)-5,FALSE),IFERROR(INDEX(N$320:N$343,MATCH($F48,$B$320:$B$343,0))/VLOOKUP($F48,$B$320:$BB$343,MATCH(LEFT(TRIM(N$6),FIND("~",SUBSTITUTE(N$6,"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48))*HLOOKUP(LEFT(TRIM(N$6),FIND("~",SUBSTITUTE(N$6," ","~",LEN(TRIM(N$6))-LEN(SUBSTITUTE(TRIM(N$6)," ",""))))-1)&amp;" Total",$B$6:$BB$343,ROW($A48)-5,FALSE))</f>
        <v>0</v>
      </c>
      <c r="O48" s="14">
        <f ca="1">IF(O$5&lt;&gt;"",HLOOKUP(O$5,Functionalization!$G$6:$R$343,ROW($A48)-5,FALSE),IFERROR(INDEX(O$320:O$343,MATCH($F48,$B$320:$B$343,0))/VLOOKUP($F48,$B$320:$BB$343,MATCH(LEFT(TRIM(O$6),FIND("~",SUBSTITUTE(O$6,"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48))*HLOOKUP(LEFT(TRIM(O$6),FIND("~",SUBSTITUTE(O$6," ","~",LEN(TRIM(O$6))-LEN(SUBSTITUTE(TRIM(O$6)," ",""))))-1)&amp;" Total",$B$6:$BB$343,ROW($A48)-5,FALSE))</f>
        <v>14.443390937907431</v>
      </c>
      <c r="P48" s="14">
        <f ca="1">IF(P$5&lt;&gt;"",HLOOKUP(P$5,Functionalization!$G$6:$R$343,ROW($A48)-5,FALSE),IFERROR(INDEX(P$320:P$343,MATCH($F48,$B$320:$B$343,0))/VLOOKUP($F48,$B$320:$BB$343,MATCH(LEFT(TRIM(P$6),FIND("~",SUBSTITUTE(P$6,"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48))*HLOOKUP(LEFT(TRIM(P$6),FIND("~",SUBSTITUTE(P$6," ","~",LEN(TRIM(P$6))-LEN(SUBSTITUTE(TRIM(P$6)," ",""))))-1)&amp;" Total",$B$6:$BB$343,ROW($A48)-5,FALSE))</f>
        <v>12.606551415767104</v>
      </c>
      <c r="Q48" s="14">
        <f ca="1">IF(Q$5&lt;&gt;"",HLOOKUP(Q$5,Functionalization!$G$6:$R$343,ROW($A48)-5,FALSE),IFERROR(INDEX(Q$320:Q$343,MATCH($F48,$B$320:$B$343,0))/VLOOKUP($F48,$B$320:$BB$343,MATCH(LEFT(TRIM(Q$6),FIND("~",SUBSTITUTE(Q$6,"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48))*HLOOKUP(LEFT(TRIM(Q$6),FIND("~",SUBSTITUTE(Q$6," ","~",LEN(TRIM(Q$6))-LEN(SUBSTITUTE(TRIM(Q$6)," ",""))))-1)&amp;" Total",$B$6:$BB$343,ROW($A48)-5,FALSE))</f>
        <v>0</v>
      </c>
      <c r="R48" s="14">
        <f ca="1">IF(R$5&lt;&gt;"",HLOOKUP(R$5,Functionalization!$G$6:$R$343,ROW($A48)-5,FALSE),IFERROR(INDEX(R$320:R$343,MATCH($F48,$B$320:$B$343,0))/VLOOKUP($F48,$B$320:$BB$343,MATCH(LEFT(TRIM(R$6),FIND("~",SUBSTITUTE(R$6,"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48))*HLOOKUP(LEFT(TRIM(R$6),FIND("~",SUBSTITUTE(R$6," ","~",LEN(TRIM(R$6))-LEN(SUBSTITUTE(TRIM(R$6)," ",""))))-1)&amp;" Total",$B$6:$BB$343,ROW($A48)-5,FALSE))</f>
        <v>1.8368395221403264</v>
      </c>
      <c r="S48" s="14">
        <f ca="1">IF(S$5&lt;&gt;"",HLOOKUP(S$5,Functionalization!$G$6:$R$343,ROW($A48)-5,FALSE),IFERROR(INDEX(S$320:S$343,MATCH($F48,$B$320:$B$343,0))/VLOOKUP($F48,$B$320:$BB$343,MATCH(LEFT(TRIM(S$6),FIND("~",SUBSTITUTE(S$6,"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48))*HLOOKUP(LEFT(TRIM(S$6),FIND("~",SUBSTITUTE(S$6," ","~",LEN(TRIM(S$6))-LEN(SUBSTITUTE(TRIM(S$6)," ",""))))-1)&amp;" Total",$B$6:$BB$343,ROW($A48)-5,FALSE))</f>
        <v>10.956847654800001</v>
      </c>
      <c r="T48" s="14">
        <f ca="1">IF(T$5&lt;&gt;"",HLOOKUP(T$5,Functionalization!$G$6:$R$343,ROW($A48)-5,FALSE),IFERROR(INDEX(T$320:T$343,MATCH($F48,$B$320:$B$343,0))/VLOOKUP($F48,$B$320:$BB$343,MATCH(LEFT(TRIM(T$6),FIND("~",SUBSTITUTE(T$6,"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48))*HLOOKUP(LEFT(TRIM(T$6),FIND("~",SUBSTITUTE(T$6," ","~",LEN(TRIM(T$6))-LEN(SUBSTITUTE(TRIM(T$6)," ",""))))-1)&amp;" Total",$B$6:$BB$343,ROW($A48)-5,FALSE))</f>
        <v>0</v>
      </c>
      <c r="U48" s="14">
        <f ca="1">IF(U$5&lt;&gt;"",HLOOKUP(U$5,Functionalization!$G$6:$R$343,ROW($A48)-5,FALSE),IFERROR(INDEX(U$320:U$343,MATCH($F48,$B$320:$B$343,0))/VLOOKUP($F48,$B$320:$BB$343,MATCH(LEFT(TRIM(U$6),FIND("~",SUBSTITUTE(U$6,"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48))*HLOOKUP(LEFT(TRIM(U$6),FIND("~",SUBSTITUTE(U$6," ","~",LEN(TRIM(U$6))-LEN(SUBSTITUTE(TRIM(U$6)," ",""))))-1)&amp;" Total",$B$6:$BB$343,ROW($A48)-5,FALSE))</f>
        <v>0</v>
      </c>
      <c r="V48" s="14">
        <f ca="1">IF(V$5&lt;&gt;"",HLOOKUP(V$5,Functionalization!$G$6:$R$343,ROW($A48)-5,FALSE),IFERROR(INDEX(V$320:V$343,MATCH($F48,$B$320:$B$343,0))/VLOOKUP($F48,$B$320:$BB$343,MATCH(LEFT(TRIM(V$6),FIND("~",SUBSTITUTE(V$6,"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48))*HLOOKUP(LEFT(TRIM(V$6),FIND("~",SUBSTITUTE(V$6," ","~",LEN(TRIM(V$6))-LEN(SUBSTITUTE(TRIM(V$6)," ",""))))-1)&amp;" Total",$B$6:$BB$343,ROW($A48)-5,FALSE))</f>
        <v>10.956847654800001</v>
      </c>
      <c r="W48" s="14">
        <f ca="1">IF(W$5&lt;&gt;"",HLOOKUP(W$5,Functionalization!$G$6:$R$343,ROW($A48)-5,FALSE),IFERROR(INDEX(W$320:W$343,MATCH($F48,$B$320:$B$343,0))/VLOOKUP($F48,$B$320:$BB$343,MATCH(LEFT(TRIM(W$6),FIND("~",SUBSTITUTE(W$6,"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48))*HLOOKUP(LEFT(TRIM(W$6),FIND("~",SUBSTITUTE(W$6," ","~",LEN(TRIM(W$6))-LEN(SUBSTITUTE(TRIM(W$6)," ",""))))-1)&amp;" Total",$B$6:$BB$343,ROW($A48)-5,FALSE))</f>
        <v>0</v>
      </c>
      <c r="X48" s="14">
        <f ca="1">IF(X$5&lt;&gt;"",HLOOKUP(X$5,Functionalization!$G$6:$R$343,ROW($A48)-5,FALSE),IFERROR(INDEX(X$320:X$343,MATCH($F48,$B$320:$B$343,0))/VLOOKUP($F48,$B$320:$BB$343,MATCH(LEFT(TRIM(X$6),FIND("~",SUBSTITUTE(X$6,"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48))*HLOOKUP(LEFT(TRIM(X$6),FIND("~",SUBSTITUTE(X$6," ","~",LEN(TRIM(X$6))-LEN(SUBSTITUTE(TRIM(X$6)," ",""))))-1)&amp;" Total",$B$6:$BB$343,ROW($A48)-5,FALSE))</f>
        <v>0</v>
      </c>
      <c r="Y48" s="14">
        <f ca="1">IF(Y$5&lt;&gt;"",HLOOKUP(Y$5,Functionalization!$G$6:$R$343,ROW($A48)-5,FALSE),IFERROR(INDEX(Y$320:Y$343,MATCH($F48,$B$320:$B$343,0))/VLOOKUP($F48,$B$320:$BB$343,MATCH(LEFT(TRIM(Y$6),FIND("~",SUBSTITUTE(Y$6,"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48))*HLOOKUP(LEFT(TRIM(Y$6),FIND("~",SUBSTITUTE(Y$6," ","~",LEN(TRIM(Y$6))-LEN(SUBSTITUTE(TRIM(Y$6)," ",""))))-1)&amp;" Total",$B$6:$BB$343,ROW($A48)-5,FALSE))</f>
        <v>0</v>
      </c>
      <c r="Z48" s="14">
        <f ca="1">IF(Z$5&lt;&gt;"",HLOOKUP(Z$5,Functionalization!$G$6:$R$343,ROW($A48)-5,FALSE),IFERROR(INDEX(Z$320:Z$343,MATCH($F48,$B$320:$B$343,0))/VLOOKUP($F48,$B$320:$BB$343,MATCH(LEFT(TRIM(Z$6),FIND("~",SUBSTITUTE(Z$6,"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48))*HLOOKUP(LEFT(TRIM(Z$6),FIND("~",SUBSTITUTE(Z$6," ","~",LEN(TRIM(Z$6))-LEN(SUBSTITUTE(TRIM(Z$6)," ",""))))-1)&amp;" Total",$B$6:$BB$343,ROW($A48)-5,FALSE))</f>
        <v>0</v>
      </c>
      <c r="AA48" s="14">
        <f ca="1">IF(AA$5&lt;&gt;"",HLOOKUP(AA$5,Functionalization!$G$6:$R$343,ROW($A48)-5,FALSE),IFERROR(INDEX(AA$320:AA$343,MATCH($F48,$B$320:$B$343,0))/VLOOKUP($F48,$B$320:$BB$343,MATCH(LEFT(TRIM(AA$6),FIND("~",SUBSTITUTE(AA$6,"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48))*HLOOKUP(LEFT(TRIM(AA$6),FIND("~",SUBSTITUTE(AA$6," ","~",LEN(TRIM(AA$6))-LEN(SUBSTITUTE(TRIM(AA$6)," ",""))))-1)&amp;" Total",$B$6:$BB$343,ROW($A48)-5,FALSE))</f>
        <v>0</v>
      </c>
      <c r="AB48" s="14">
        <f ca="1">IF(AB$5&lt;&gt;"",HLOOKUP(AB$5,Functionalization!$G$6:$R$343,ROW($A48)-5,FALSE),IFERROR(INDEX(AB$320:AB$343,MATCH($F48,$B$320:$B$343,0))/VLOOKUP($F48,$B$320:$BB$343,MATCH(LEFT(TRIM(AB$6),FIND("~",SUBSTITUTE(AB$6,"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48))*HLOOKUP(LEFT(TRIM(AB$6),FIND("~",SUBSTITUTE(AB$6," ","~",LEN(TRIM(AB$6))-LEN(SUBSTITUTE(TRIM(AB$6)," ",""))))-1)&amp;" Total",$B$6:$BB$343,ROW($A48)-5,FALSE))</f>
        <v>0</v>
      </c>
      <c r="AC48" s="14">
        <f ca="1">IF(AC$5&lt;&gt;"",HLOOKUP(AC$5,Functionalization!$G$6:$R$343,ROW($A48)-5,FALSE),IFERROR(INDEX(AC$320:AC$343,MATCH($F48,$B$320:$B$343,0))/VLOOKUP($F48,$B$320:$BB$343,MATCH(LEFT(TRIM(AC$6),FIND("~",SUBSTITUTE(AC$6,"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48))*HLOOKUP(LEFT(TRIM(AC$6),FIND("~",SUBSTITUTE(AC$6," ","~",LEN(TRIM(AC$6))-LEN(SUBSTITUTE(TRIM(AC$6)," ",""))))-1)&amp;" Total",$B$6:$BB$343,ROW($A48)-5,FALSE))</f>
        <v>0</v>
      </c>
      <c r="AD48" s="14">
        <f ca="1">IF(AD$5&lt;&gt;"",HLOOKUP(AD$5,Functionalization!$G$6:$R$343,ROW($A48)-5,FALSE),IFERROR(INDEX(AD$320:AD$343,MATCH($F48,$B$320:$B$343,0))/VLOOKUP($F48,$B$320:$BB$343,MATCH(LEFT(TRIM(AD$6),FIND("~",SUBSTITUTE(AD$6,"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48))*HLOOKUP(LEFT(TRIM(AD$6),FIND("~",SUBSTITUTE(AD$6," ","~",LEN(TRIM(AD$6))-LEN(SUBSTITUTE(TRIM(AD$6)," ",""))))-1)&amp;" Total",$B$6:$BB$343,ROW($A48)-5,FALSE))</f>
        <v>0</v>
      </c>
      <c r="AE48" s="14">
        <f ca="1">IF(AE$5&lt;&gt;"",HLOOKUP(AE$5,Functionalization!$G$6:$R$343,ROW($A48)-5,FALSE),IFERROR(INDEX(AE$320:AE$343,MATCH($F48,$B$320:$B$343,0))/VLOOKUP($F48,$B$320:$BB$343,MATCH(LEFT(TRIM(AE$6),FIND("~",SUBSTITUTE(AE$6,"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48))*HLOOKUP(LEFT(TRIM(AE$6),FIND("~",SUBSTITUTE(AE$6," ","~",LEN(TRIM(AE$6))-LEN(SUBSTITUTE(TRIM(AE$6)," ",""))))-1)&amp;" Total",$B$6:$BB$343,ROW($A48)-5,FALSE))</f>
        <v>0</v>
      </c>
      <c r="AF48" s="14">
        <f ca="1">IF(AF$5&lt;&gt;"",HLOOKUP(AF$5,Functionalization!$G$6:$R$343,ROW($A48)-5,FALSE),IFERROR(INDEX(AF$320:AF$343,MATCH($F48,$B$320:$B$343,0))/VLOOKUP($F48,$B$320:$BB$343,MATCH(LEFT(TRIM(AF$6),FIND("~",SUBSTITUTE(AF$6,"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48))*HLOOKUP(LEFT(TRIM(AF$6),FIND("~",SUBSTITUTE(AF$6," ","~",LEN(TRIM(AF$6))-LEN(SUBSTITUTE(TRIM(AF$6)," ",""))))-1)&amp;" Total",$B$6:$BB$343,ROW($A48)-5,FALSE))</f>
        <v>0</v>
      </c>
      <c r="AG48" s="14">
        <f ca="1">IF(AG$5&lt;&gt;"",HLOOKUP(AG$5,Functionalization!$G$6:$R$343,ROW($A48)-5,FALSE),IFERROR(INDEX(AG$320:AG$343,MATCH($F48,$B$320:$B$343,0))/VLOOKUP($F48,$B$320:$BB$343,MATCH(LEFT(TRIM(AG$6),FIND("~",SUBSTITUTE(AG$6,"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48))*HLOOKUP(LEFT(TRIM(AG$6),FIND("~",SUBSTITUTE(AG$6," ","~",LEN(TRIM(AG$6))-LEN(SUBSTITUTE(TRIM(AG$6)," ",""))))-1)&amp;" Total",$B$6:$BB$343,ROW($A48)-5,FALSE))</f>
        <v>0</v>
      </c>
      <c r="AH48" s="14">
        <f ca="1">IF(AH$5&lt;&gt;"",HLOOKUP(AH$5,Functionalization!$G$6:$R$343,ROW($A48)-5,FALSE),IFERROR(INDEX(AH$320:AH$343,MATCH($F48,$B$320:$B$343,0))/VLOOKUP($F48,$B$320:$BB$343,MATCH(LEFT(TRIM(AH$6),FIND("~",SUBSTITUTE(AH$6,"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48))*HLOOKUP(LEFT(TRIM(AH$6),FIND("~",SUBSTITUTE(AH$6," ","~",LEN(TRIM(AH$6))-LEN(SUBSTITUTE(TRIM(AH$6)," ",""))))-1)&amp;" Total",$B$6:$BB$343,ROW($A48)-5,FALSE))</f>
        <v>0</v>
      </c>
      <c r="AI48" s="14">
        <f ca="1">IF(AI$5&lt;&gt;"",HLOOKUP(AI$5,Functionalization!$G$6:$R$343,ROW($A48)-5,FALSE),IFERROR(INDEX(AI$320:AI$343,MATCH($F48,$B$320:$B$343,0))/VLOOKUP($F48,$B$320:$BB$343,MATCH(LEFT(TRIM(AI$6),FIND("~",SUBSTITUTE(AI$6,"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48))*HLOOKUP(LEFT(TRIM(AI$6),FIND("~",SUBSTITUTE(AI$6," ","~",LEN(TRIM(AI$6))-LEN(SUBSTITUTE(TRIM(AI$6)," ",""))))-1)&amp;" Total",$B$6:$BB$343,ROW($A48)-5,FALSE))</f>
        <v>0</v>
      </c>
      <c r="AJ48" s="14">
        <f ca="1">IF(AJ$5&lt;&gt;"",HLOOKUP(AJ$5,Functionalization!$G$6:$R$343,ROW($A48)-5,FALSE),IFERROR(INDEX(AJ$320:AJ$343,MATCH($F48,$B$320:$B$343,0))/VLOOKUP($F48,$B$320:$BB$343,MATCH(LEFT(TRIM(AJ$6),FIND("~",SUBSTITUTE(AJ$6,"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48))*HLOOKUP(LEFT(TRIM(AJ$6),FIND("~",SUBSTITUTE(AJ$6," ","~",LEN(TRIM(AJ$6))-LEN(SUBSTITUTE(TRIM(AJ$6)," ",""))))-1)&amp;" Total",$B$6:$BB$343,ROW($A48)-5,FALSE))</f>
        <v>0</v>
      </c>
      <c r="AK48" s="14">
        <f ca="1">IF(AK$5&lt;&gt;"",HLOOKUP(AK$5,Functionalization!$G$6:$R$343,ROW($A48)-5,FALSE),IFERROR(INDEX(AK$320:AK$343,MATCH($F48,$B$320:$B$343,0))/VLOOKUP($F48,$B$320:$BB$343,MATCH(LEFT(TRIM(AK$6),FIND("~",SUBSTITUTE(AK$6,"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48))*HLOOKUP(LEFT(TRIM(AK$6),FIND("~",SUBSTITUTE(AK$6," ","~",LEN(TRIM(AK$6))-LEN(SUBSTITUTE(TRIM(AK$6)," ",""))))-1)&amp;" Total",$B$6:$BB$343,ROW($A48)-5,FALSE))</f>
        <v>0</v>
      </c>
      <c r="AL48" s="14">
        <f ca="1">IF(AL$5&lt;&gt;"",HLOOKUP(AL$5,Functionalization!$G$6:$R$343,ROW($A48)-5,FALSE),IFERROR(INDEX(AL$320:AL$343,MATCH($F48,$B$320:$B$343,0))/VLOOKUP($F48,$B$320:$BB$343,MATCH(LEFT(TRIM(AL$6),FIND("~",SUBSTITUTE(AL$6,"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48))*HLOOKUP(LEFT(TRIM(AL$6),FIND("~",SUBSTITUTE(AL$6," ","~",LEN(TRIM(AL$6))-LEN(SUBSTITUTE(TRIM(AL$6)," ",""))))-1)&amp;" Total",$B$6:$BB$343,ROW($A48)-5,FALSE))</f>
        <v>0</v>
      </c>
      <c r="AM48" s="14">
        <f ca="1">IF(AM$5&lt;&gt;"",HLOOKUP(AM$5,Functionalization!$G$6:$R$343,ROW($A48)-5,FALSE),IFERROR(INDEX(AM$320:AM$343,MATCH($F48,$B$320:$B$343,0))/VLOOKUP($F48,$B$320:$BB$343,MATCH(LEFT(TRIM(AM$6),FIND("~",SUBSTITUTE(AM$6,"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48))*HLOOKUP(LEFT(TRIM(AM$6),FIND("~",SUBSTITUTE(AM$6," ","~",LEN(TRIM(AM$6))-LEN(SUBSTITUTE(TRIM(AM$6)," ",""))))-1)&amp;" Total",$B$6:$BB$343,ROW($A48)-5,FALSE))</f>
        <v>0</v>
      </c>
      <c r="AN48" s="14">
        <f ca="1">IF(AN$5&lt;&gt;"",HLOOKUP(AN$5,Functionalization!$G$6:$R$343,ROW($A48)-5,FALSE),IFERROR(INDEX(AN$320:AN$343,MATCH($F48,$B$320:$B$343,0))/VLOOKUP($F48,$B$320:$BB$343,MATCH(LEFT(TRIM(AN$6),FIND("~",SUBSTITUTE(AN$6,"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48))*HLOOKUP(LEFT(TRIM(AN$6),FIND("~",SUBSTITUTE(AN$6," ","~",LEN(TRIM(AN$6))-LEN(SUBSTITUTE(TRIM(AN$6)," ",""))))-1)&amp;" Total",$B$6:$BB$343,ROW($A48)-5,FALSE))</f>
        <v>0</v>
      </c>
      <c r="AO48" s="14">
        <f ca="1">IF(AO$5&lt;&gt;"",HLOOKUP(AO$5,Functionalization!$G$6:$R$343,ROW($A48)-5,FALSE),IFERROR(INDEX(AO$320:AO$343,MATCH($F48,$B$320:$B$343,0))/VLOOKUP($F48,$B$320:$BB$343,MATCH(LEFT(TRIM(AO$6),FIND("~",SUBSTITUTE(AO$6,"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48))*HLOOKUP(LEFT(TRIM(AO$6),FIND("~",SUBSTITUTE(AO$6," ","~",LEN(TRIM(AO$6))-LEN(SUBSTITUTE(TRIM(AO$6)," ",""))))-1)&amp;" Total",$B$6:$BB$343,ROW($A48)-5,FALSE))</f>
        <v>0</v>
      </c>
      <c r="AP48" s="14">
        <f ca="1">IF(AP$5&lt;&gt;"",HLOOKUP(AP$5,Functionalization!$G$6:$R$343,ROW($A48)-5,FALSE),IFERROR(INDEX(AP$320:AP$343,MATCH($F48,$B$320:$B$343,0))/VLOOKUP($F48,$B$320:$BB$343,MATCH(LEFT(TRIM(AP$6),FIND("~",SUBSTITUTE(AP$6,"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48))*HLOOKUP(LEFT(TRIM(AP$6),FIND("~",SUBSTITUTE(AP$6," ","~",LEN(TRIM(AP$6))-LEN(SUBSTITUTE(TRIM(AP$6)," ",""))))-1)&amp;" Total",$B$6:$BB$343,ROW($A48)-5,FALSE))</f>
        <v>0</v>
      </c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D48" s="44">
        <f ca="1">IFERROR(IF(SUMIF($G$6:$BB$6,BD$6&amp;" Total",$G48:$BB48)-(SUMIF($G$6:$BB$6,BD$6&amp;" "&amp;'Input-Allocators'!$D$18,$G48:$BB48)+IFERROR(SUMIF($G$6:$BB$6,BD$6&amp;" "&amp;'Input-Allocators'!$E$18,$G48:$BB48),SUMIF($G$6:$BB$6,BD$6&amp;" "&amp;'Input-Allocators'!$B$20,$G48:$BB48))+SUMIF($G$6:$BB$6,BD$6&amp;" "&amp;'Input-Allocators'!$F$18,$G48:$BB48))&lt;Check_Limit,0,1),1)</f>
        <v>0</v>
      </c>
      <c r="BE48" s="44">
        <f ca="1">IFERROR(IF(SUMIF($G$6:$BB$6,BE$6&amp;" Total",$G48:$BB48)-(SUMIF($G$6:$BB$6,BE$6&amp;" "&amp;'Input-Allocators'!$D$18,$G48:$BB48)+IFERROR(SUMIF($G$6:$BB$6,BE$6&amp;" "&amp;'Input-Allocators'!$E$18,$G48:$BB48),SUMIF($G$6:$BB$6,BE$6&amp;" "&amp;'Input-Allocators'!$B$20,$G48:$BB48))+SUMIF($G$6:$BB$6,BE$6&amp;" "&amp;'Input-Allocators'!$F$18,$G48:$BB48))&lt;Check_Limit,0,1),1)</f>
        <v>0</v>
      </c>
      <c r="BF48" s="44">
        <f ca="1">IFERROR(IF(SUMIF($G$6:$BB$6,BF$6&amp;" Total",$G48:$BB48)-(SUMIF($G$6:$BB$6,BF$6&amp;" "&amp;'Input-Allocators'!$D$18,$G48:$BB48)+IFERROR(SUMIF($G$6:$BB$6,BF$6&amp;" "&amp;'Input-Allocators'!$E$18,$G48:$BB48),SUMIF($G$6:$BB$6,BF$6&amp;" "&amp;'Input-Allocators'!$B$20,$G48:$BB48))+SUMIF($G$6:$BB$6,BF$6&amp;" "&amp;'Input-Allocators'!$F$18,$G48:$BB48))&lt;Check_Limit,0,1),1)</f>
        <v>0</v>
      </c>
      <c r="BG48" s="44">
        <f ca="1">IFERROR(IF(SUMIF($G$6:$BB$6,BG$6&amp;" Total",$G48:$BB48)-(SUMIF($G$6:$BB$6,BG$6&amp;" "&amp;'Input-Allocators'!$D$18,$G48:$BB48)+IFERROR(SUMIF($G$6:$BB$6,BG$6&amp;" "&amp;'Input-Allocators'!$E$18,$G48:$BB48),SUMIF($G$6:$BB$6,BG$6&amp;" "&amp;'Input-Allocators'!$B$20,$G48:$BB48))+SUMIF($G$6:$BB$6,BG$6&amp;" "&amp;'Input-Allocators'!$F$18,$G48:$BB48))&lt;Check_Limit,0,1),1)</f>
        <v>0</v>
      </c>
      <c r="BH48" s="44">
        <f ca="1">IFERROR(IF(SUMIF($G$6:$BB$6,BH$6&amp;" Total",$G48:$BB48)-(SUMIF($G$6:$BB$6,BH$6&amp;" "&amp;'Input-Allocators'!$D$18,$G48:$BB48)+IFERROR(SUMIF($G$6:$BB$6,BH$6&amp;" "&amp;'Input-Allocators'!$E$18,$G48:$BB48),SUMIF($G$6:$BB$6,BH$6&amp;" "&amp;'Input-Allocators'!$B$20,$G48:$BB48))+SUMIF($G$6:$BB$6,BH$6&amp;" "&amp;'Input-Allocators'!$F$18,$G48:$BB48))&lt;Check_Limit,0,1),1)</f>
        <v>0</v>
      </c>
      <c r="BI48" s="44">
        <f ca="1">IFERROR(IF(SUMIF($G$6:$BB$6,BI$6&amp;" Total",$G48:$BB48)-(SUMIF($G$6:$BB$6,BI$6&amp;" "&amp;'Input-Allocators'!$D$18,$G48:$BB48)+IFERROR(SUMIF($G$6:$BB$6,BI$6&amp;" "&amp;'Input-Allocators'!$E$18,$G48:$BB48),SUMIF($G$6:$BB$6,BI$6&amp;" "&amp;'Input-Allocators'!$B$20,$G48:$BB48))+SUMIF($G$6:$BB$6,BI$6&amp;" "&amp;'Input-Allocators'!$F$18,$G48:$BB48))&lt;Check_Limit,0,1),1)</f>
        <v>0</v>
      </c>
      <c r="BJ48" s="44">
        <f ca="1">IFERROR(IF(SUMIF($G$6:$BB$6,BJ$6&amp;" Total",$G48:$BB48)-(SUMIF($G$6:$BB$6,BJ$6&amp;" "&amp;'Input-Allocators'!$D$18,$G48:$BB48)+IFERROR(SUMIF($G$6:$BB$6,BJ$6&amp;" "&amp;'Input-Allocators'!$E$18,$G48:$BB48),SUMIF($G$6:$BB$6,BJ$6&amp;" "&amp;'Input-Allocators'!$B$20,$G48:$BB48))+SUMIF($G$6:$BB$6,BJ$6&amp;" "&amp;'Input-Allocators'!$F$18,$G48:$BB48))&lt;Check_Limit,0,1),1)</f>
        <v>0</v>
      </c>
      <c r="BK48" s="44">
        <f ca="1">IFERROR(IF(SUMIF($G$6:$BB$6,BK$6&amp;" Total",$G48:$BB48)-(SUMIF($G$6:$BB$6,BK$6&amp;" "&amp;'Input-Allocators'!$D$18,$G48:$BB48)+IFERROR(SUMIF($G$6:$BB$6,BK$6&amp;" "&amp;'Input-Allocators'!$E$18,$G48:$BB48),SUMIF($G$6:$BB$6,BK$6&amp;" "&amp;'Input-Allocators'!$B$20,$G48:$BB48))+SUMIF($G$6:$BB$6,BK$6&amp;" "&amp;'Input-Allocators'!$F$18,$G48:$BB48))&lt;Check_Limit,0,1),1)</f>
        <v>0</v>
      </c>
      <c r="BL48" s="44">
        <f ca="1">IFERROR(IF(SUMIF($G$6:$BB$6,BL$6&amp;" Total",$G48:$BB48)-(SUMIF($G$6:$BB$6,BL$6&amp;" "&amp;'Input-Allocators'!$D$18,$G48:$BB48)+IFERROR(SUMIF($G$6:$BB$6,BL$6&amp;" "&amp;'Input-Allocators'!$E$18,$G48:$BB48),SUMIF($G$6:$BB$6,BL$6&amp;" "&amp;'Input-Allocators'!$B$20,$G48:$BB48))+SUMIF($G$6:$BB$6,BL$6&amp;" "&amp;'Input-Allocators'!$F$18,$G48:$BB48))&lt;Check_Limit,0,1),1)</f>
        <v>0</v>
      </c>
      <c r="BM48" s="44">
        <f ca="1">IFERROR(IF(SUMIF($G$6:$BB$6,BM$6&amp;" Total",$G48:$BB48)-(SUMIF($G$6:$BB$6,BM$6&amp;" "&amp;'Input-Allocators'!$D$18,$G48:$BB48)+IFERROR(SUMIF($G$6:$BB$6,BM$6&amp;" "&amp;'Input-Allocators'!$E$18,$G48:$BB48),SUMIF($G$6:$BB$6,BM$6&amp;" "&amp;'Input-Allocators'!$B$20,$G48:$BB48))+SUMIF($G$6:$BB$6,BM$6&amp;" "&amp;'Input-Allocators'!$F$18,$G48:$BB48))&lt;Check_Limit,0,1),1)</f>
        <v>0</v>
      </c>
      <c r="BN48" s="44">
        <f ca="1">IFERROR(IF(SUMIF($G$6:$BB$6,BN$6&amp;" Total",$G48:$BB48)-(SUMIF($G$6:$BB$6,BN$6&amp;" "&amp;'Input-Allocators'!$D$18,$G48:$BB48)+IFERROR(SUMIF($G$6:$BB$6,BN$6&amp;" "&amp;'Input-Allocators'!$E$18,$G48:$BB48),SUMIF($G$6:$BB$6,BN$6&amp;" "&amp;'Input-Allocators'!$B$20,$G48:$BB48))+SUMIF($G$6:$BB$6,BN$6&amp;" "&amp;'Input-Allocators'!$F$18,$G48:$BB48))&lt;Check_Limit,0,1),1)</f>
        <v>0</v>
      </c>
      <c r="BO48" s="44">
        <f ca="1">IFERROR(IF(SUMIF($G$6:$BB$6,BO$6&amp;" Total",$G48:$BB48)-(SUMIF($G$6:$BB$6,BO$6&amp;" "&amp;'Input-Allocators'!$D$18,$G48:$BB48)+IFERROR(SUMIF($G$6:$BB$6,BO$6&amp;" "&amp;'Input-Allocators'!$E$18,$G48:$BB48),SUMIF($G$6:$BB$6,BO$6&amp;" "&amp;'Input-Allocators'!$B$20,$G48:$BB48))+SUMIF($G$6:$BB$6,BO$6&amp;" "&amp;'Input-Allocators'!$F$18,$G48:$BB48))&lt;Check_Limit,0,1),1)</f>
        <v>0</v>
      </c>
    </row>
    <row r="49" spans="1:67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>Functionalization!$D49</f>
        <v>10944.226999999999</v>
      </c>
      <c r="E49" s="14">
        <f t="shared" ca="1" si="3"/>
        <v>0</v>
      </c>
      <c r="F49" s="3" t="str">
        <f>IF($D49=0,"-",IF('Input-Accounts'!$E49&lt;&gt;0,'Input-Accounts'!$E49,'Input-Accounts'!$G49))</f>
        <v>INT_OML</v>
      </c>
      <c r="G49" s="14">
        <f ca="1">IF(G$5&lt;&gt;"",HLOOKUP(G$5,Functionalization!$G$6:$R$343,ROW($A49)-5,FALSE),IFERROR(INDEX(G$320:G$343,MATCH($F49,$B$320:$B$343,0))/VLOOKUP($F49,$B$320:$BB$343,MATCH(LEFT(TRIM(G$6),FIND("~",SUBSTITUTE(G$6,"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49))*HLOOKUP(LEFT(TRIM(G$6),FIND("~",SUBSTITUTE(G$6," ","~",LEN(TRIM(G$6))-LEN(SUBSTITUTE(TRIM(G$6)," ",""))))-1)&amp;" Total",$B$6:$BB$343,ROW($A49)-5,FALSE))</f>
        <v>47.80974564852675</v>
      </c>
      <c r="H49" s="14">
        <f ca="1">IF(H$5&lt;&gt;"",HLOOKUP(H$5,Functionalization!$G$6:$R$343,ROW($A49)-5,FALSE),IFERROR(INDEX(H$320:H$343,MATCH($F49,$B$320:$B$343,0))/VLOOKUP($F49,$B$320:$BB$343,MATCH(LEFT(TRIM(H$6),FIND("~",SUBSTITUTE(H$6,"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49))*HLOOKUP(LEFT(TRIM(H$6),FIND("~",SUBSTITUTE(H$6," ","~",LEN(TRIM(H$6))-LEN(SUBSTITUTE(TRIM(H$6)," ",""))))-1)&amp;" Total",$B$6:$BB$343,ROW($A49)-5,FALSE))</f>
        <v>0</v>
      </c>
      <c r="I49" s="14">
        <f ca="1">IF(I$5&lt;&gt;"",HLOOKUP(I$5,Functionalization!$G$6:$R$343,ROW($A49)-5,FALSE),IFERROR(INDEX(I$320:I$343,MATCH($F49,$B$320:$B$343,0))/VLOOKUP($F49,$B$320:$BB$343,MATCH(LEFT(TRIM(I$6),FIND("~",SUBSTITUTE(I$6,"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49))*HLOOKUP(LEFT(TRIM(I$6),FIND("~",SUBSTITUTE(I$6," ","~",LEN(TRIM(I$6))-LEN(SUBSTITUTE(TRIM(I$6)," ",""))))-1)&amp;" Total",$B$6:$BB$343,ROW($A49)-5,FALSE))</f>
        <v>47.80974564852675</v>
      </c>
      <c r="J49" s="14">
        <f ca="1">IF(J$5&lt;&gt;"",HLOOKUP(J$5,Functionalization!$G$6:$R$343,ROW($A49)-5,FALSE),IFERROR(INDEX(J$320:J$343,MATCH($F49,$B$320:$B$343,0))/VLOOKUP($F49,$B$320:$BB$343,MATCH(LEFT(TRIM(J$6),FIND("~",SUBSTITUTE(J$6,"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49))*HLOOKUP(LEFT(TRIM(J$6),FIND("~",SUBSTITUTE(J$6," ","~",LEN(TRIM(J$6))-LEN(SUBSTITUTE(TRIM(J$6)," ",""))))-1)&amp;" Total",$B$6:$BB$343,ROW($A49)-5,FALSE))</f>
        <v>0</v>
      </c>
      <c r="K49" s="14">
        <f ca="1">IF(K$5&lt;&gt;"",HLOOKUP(K$5,Functionalization!$G$6:$R$343,ROW($A49)-5,FALSE),IFERROR(INDEX(K$320:K$343,MATCH($F49,$B$320:$B$343,0))/VLOOKUP($F49,$B$320:$BB$343,MATCH(LEFT(TRIM(K$6),FIND("~",SUBSTITUTE(K$6,"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49))*HLOOKUP(LEFT(TRIM(K$6),FIND("~",SUBSTITUTE(K$6," ","~",LEN(TRIM(K$6))-LEN(SUBSTITUTE(TRIM(K$6)," ",""))))-1)&amp;" Total",$B$6:$BB$343,ROW($A49)-5,FALSE))</f>
        <v>170.82203046264064</v>
      </c>
      <c r="L49" s="14">
        <f ca="1">IF(L$5&lt;&gt;"",HLOOKUP(L$5,Functionalization!$G$6:$R$343,ROW($A49)-5,FALSE),IFERROR(INDEX(L$320:L$343,MATCH($F49,$B$320:$B$343,0))/VLOOKUP($F49,$B$320:$BB$343,MATCH(LEFT(TRIM(L$6),FIND("~",SUBSTITUTE(L$6,"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49))*HLOOKUP(LEFT(TRIM(L$6),FIND("~",SUBSTITUTE(L$6," ","~",LEN(TRIM(L$6))-LEN(SUBSTITUTE(TRIM(L$6)," ",""))))-1)&amp;" Total",$B$6:$BB$343,ROW($A49)-5,FALSE))</f>
        <v>170.82203046264064</v>
      </c>
      <c r="M49" s="14">
        <f ca="1">IF(M$5&lt;&gt;"",HLOOKUP(M$5,Functionalization!$G$6:$R$343,ROW($A49)-5,FALSE),IFERROR(INDEX(M$320:M$343,MATCH($F49,$B$320:$B$343,0))/VLOOKUP($F49,$B$320:$BB$343,MATCH(LEFT(TRIM(M$6),FIND("~",SUBSTITUTE(M$6,"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49))*HLOOKUP(LEFT(TRIM(M$6),FIND("~",SUBSTITUTE(M$6," ","~",LEN(TRIM(M$6))-LEN(SUBSTITUTE(TRIM(M$6)," ",""))))-1)&amp;" Total",$B$6:$BB$343,ROW($A49)-5,FALSE))</f>
        <v>0</v>
      </c>
      <c r="N49" s="14">
        <f ca="1">IF(N$5&lt;&gt;"",HLOOKUP(N$5,Functionalization!$G$6:$R$343,ROW($A49)-5,FALSE),IFERROR(INDEX(N$320:N$343,MATCH($F49,$B$320:$B$343,0))/VLOOKUP($F49,$B$320:$BB$343,MATCH(LEFT(TRIM(N$6),FIND("~",SUBSTITUTE(N$6,"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49))*HLOOKUP(LEFT(TRIM(N$6),FIND("~",SUBSTITUTE(N$6," ","~",LEN(TRIM(N$6))-LEN(SUBSTITUTE(TRIM(N$6)," ",""))))-1)&amp;" Total",$B$6:$BB$343,ROW($A49)-5,FALSE))</f>
        <v>0</v>
      </c>
      <c r="O49" s="14">
        <f ca="1">IF(O$5&lt;&gt;"",HLOOKUP(O$5,Functionalization!$G$6:$R$343,ROW($A49)-5,FALSE),IFERROR(INDEX(O$320:O$343,MATCH($F49,$B$320:$B$343,0))/VLOOKUP($F49,$B$320:$BB$343,MATCH(LEFT(TRIM(O$6),FIND("~",SUBSTITUTE(O$6,"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49))*HLOOKUP(LEFT(TRIM(O$6),FIND("~",SUBSTITUTE(O$6," ","~",LEN(TRIM(O$6))-LEN(SUBSTITUTE(TRIM(O$6)," ",""))))-1)&amp;" Total",$B$6:$BB$343,ROW($A49)-5,FALSE))</f>
        <v>6098.9177048461233</v>
      </c>
      <c r="P49" s="14">
        <f ca="1">IF(P$5&lt;&gt;"",HLOOKUP(P$5,Functionalization!$G$6:$R$343,ROW($A49)-5,FALSE),IFERROR(INDEX(P$320:P$343,MATCH($F49,$B$320:$B$343,0))/VLOOKUP($F49,$B$320:$BB$343,MATCH(LEFT(TRIM(P$6),FIND("~",SUBSTITUTE(P$6,"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49))*HLOOKUP(LEFT(TRIM(P$6),FIND("~",SUBSTITUTE(P$6," ","~",LEN(TRIM(P$6))-LEN(SUBSTITUTE(TRIM(P$6)," ",""))))-1)&amp;" Total",$B$6:$BB$343,ROW($A49)-5,FALSE))</f>
        <v>5323.2873053988178</v>
      </c>
      <c r="Q49" s="14">
        <f ca="1">IF(Q$5&lt;&gt;"",HLOOKUP(Q$5,Functionalization!$G$6:$R$343,ROW($A49)-5,FALSE),IFERROR(INDEX(Q$320:Q$343,MATCH($F49,$B$320:$B$343,0))/VLOOKUP($F49,$B$320:$BB$343,MATCH(LEFT(TRIM(Q$6),FIND("~",SUBSTITUTE(Q$6,"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49))*HLOOKUP(LEFT(TRIM(Q$6),FIND("~",SUBSTITUTE(Q$6," ","~",LEN(TRIM(Q$6))-LEN(SUBSTITUTE(TRIM(Q$6)," ",""))))-1)&amp;" Total",$B$6:$BB$343,ROW($A49)-5,FALSE))</f>
        <v>0</v>
      </c>
      <c r="R49" s="14">
        <f ca="1">IF(R$5&lt;&gt;"",HLOOKUP(R$5,Functionalization!$G$6:$R$343,ROW($A49)-5,FALSE),IFERROR(INDEX(R$320:R$343,MATCH($F49,$B$320:$B$343,0))/VLOOKUP($F49,$B$320:$BB$343,MATCH(LEFT(TRIM(R$6),FIND("~",SUBSTITUTE(R$6,"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49))*HLOOKUP(LEFT(TRIM(R$6),FIND("~",SUBSTITUTE(R$6," ","~",LEN(TRIM(R$6))-LEN(SUBSTITUTE(TRIM(R$6)," ",""))))-1)&amp;" Total",$B$6:$BB$343,ROW($A49)-5,FALSE))</f>
        <v>775.63039944730531</v>
      </c>
      <c r="S49" s="14">
        <f ca="1">IF(S$5&lt;&gt;"",HLOOKUP(S$5,Functionalization!$G$6:$R$343,ROW($A49)-5,FALSE),IFERROR(INDEX(S$320:S$343,MATCH($F49,$B$320:$B$343,0))/VLOOKUP($F49,$B$320:$BB$343,MATCH(LEFT(TRIM(S$6),FIND("~",SUBSTITUTE(S$6,"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49))*HLOOKUP(LEFT(TRIM(S$6),FIND("~",SUBSTITUTE(S$6," ","~",LEN(TRIM(S$6))-LEN(SUBSTITUTE(TRIM(S$6)," ",""))))-1)&amp;" Total",$B$6:$BB$343,ROW($A49)-5,FALSE))</f>
        <v>4626.6775190427052</v>
      </c>
      <c r="T49" s="14">
        <f ca="1">IF(T$5&lt;&gt;"",HLOOKUP(T$5,Functionalization!$G$6:$R$343,ROW($A49)-5,FALSE),IFERROR(INDEX(T$320:T$343,MATCH($F49,$B$320:$B$343,0))/VLOOKUP($F49,$B$320:$BB$343,MATCH(LEFT(TRIM(T$6),FIND("~",SUBSTITUTE(T$6,"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49))*HLOOKUP(LEFT(TRIM(T$6),FIND("~",SUBSTITUTE(T$6," ","~",LEN(TRIM(T$6))-LEN(SUBSTITUTE(TRIM(T$6)," ",""))))-1)&amp;" Total",$B$6:$BB$343,ROW($A49)-5,FALSE))</f>
        <v>0</v>
      </c>
      <c r="U49" s="14">
        <f ca="1">IF(U$5&lt;&gt;"",HLOOKUP(U$5,Functionalization!$G$6:$R$343,ROW($A49)-5,FALSE),IFERROR(INDEX(U$320:U$343,MATCH($F49,$B$320:$B$343,0))/VLOOKUP($F49,$B$320:$BB$343,MATCH(LEFT(TRIM(U$6),FIND("~",SUBSTITUTE(U$6,"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49))*HLOOKUP(LEFT(TRIM(U$6),FIND("~",SUBSTITUTE(U$6," ","~",LEN(TRIM(U$6))-LEN(SUBSTITUTE(TRIM(U$6)," ",""))))-1)&amp;" Total",$B$6:$BB$343,ROW($A49)-5,FALSE))</f>
        <v>0</v>
      </c>
      <c r="V49" s="14">
        <f ca="1">IF(V$5&lt;&gt;"",HLOOKUP(V$5,Functionalization!$G$6:$R$343,ROW($A49)-5,FALSE),IFERROR(INDEX(V$320:V$343,MATCH($F49,$B$320:$B$343,0))/VLOOKUP($F49,$B$320:$BB$343,MATCH(LEFT(TRIM(V$6),FIND("~",SUBSTITUTE(V$6,"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49))*HLOOKUP(LEFT(TRIM(V$6),FIND("~",SUBSTITUTE(V$6," ","~",LEN(TRIM(V$6))-LEN(SUBSTITUTE(TRIM(V$6)," ",""))))-1)&amp;" Total",$B$6:$BB$343,ROW($A49)-5,FALSE))</f>
        <v>4626.6775190427052</v>
      </c>
      <c r="W49" s="14">
        <f ca="1">IF(W$5&lt;&gt;"",HLOOKUP(W$5,Functionalization!$G$6:$R$343,ROW($A49)-5,FALSE),IFERROR(INDEX(W$320:W$343,MATCH($F49,$B$320:$B$343,0))/VLOOKUP($F49,$B$320:$BB$343,MATCH(LEFT(TRIM(W$6),FIND("~",SUBSTITUTE(W$6,"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49))*HLOOKUP(LEFT(TRIM(W$6),FIND("~",SUBSTITUTE(W$6," ","~",LEN(TRIM(W$6))-LEN(SUBSTITUTE(TRIM(W$6)," ",""))))-1)&amp;" Total",$B$6:$BB$343,ROW($A49)-5,FALSE))</f>
        <v>0</v>
      </c>
      <c r="X49" s="14">
        <f ca="1">IF(X$5&lt;&gt;"",HLOOKUP(X$5,Functionalization!$G$6:$R$343,ROW($A49)-5,FALSE),IFERROR(INDEX(X$320:X$343,MATCH($F49,$B$320:$B$343,0))/VLOOKUP($F49,$B$320:$BB$343,MATCH(LEFT(TRIM(X$6),FIND("~",SUBSTITUTE(X$6,"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49))*HLOOKUP(LEFT(TRIM(X$6),FIND("~",SUBSTITUTE(X$6," ","~",LEN(TRIM(X$6))-LEN(SUBSTITUTE(TRIM(X$6)," ",""))))-1)&amp;" Total",$B$6:$BB$343,ROW($A49)-5,FALSE))</f>
        <v>0</v>
      </c>
      <c r="Y49" s="14">
        <f ca="1">IF(Y$5&lt;&gt;"",HLOOKUP(Y$5,Functionalization!$G$6:$R$343,ROW($A49)-5,FALSE),IFERROR(INDEX(Y$320:Y$343,MATCH($F49,$B$320:$B$343,0))/VLOOKUP($F49,$B$320:$BB$343,MATCH(LEFT(TRIM(Y$6),FIND("~",SUBSTITUTE(Y$6,"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49))*HLOOKUP(LEFT(TRIM(Y$6),FIND("~",SUBSTITUTE(Y$6," ","~",LEN(TRIM(Y$6))-LEN(SUBSTITUTE(TRIM(Y$6)," ",""))))-1)&amp;" Total",$B$6:$BB$343,ROW($A49)-5,FALSE))</f>
        <v>0</v>
      </c>
      <c r="Z49" s="14">
        <f ca="1">IF(Z$5&lt;&gt;"",HLOOKUP(Z$5,Functionalization!$G$6:$R$343,ROW($A49)-5,FALSE),IFERROR(INDEX(Z$320:Z$343,MATCH($F49,$B$320:$B$343,0))/VLOOKUP($F49,$B$320:$BB$343,MATCH(LEFT(TRIM(Z$6),FIND("~",SUBSTITUTE(Z$6,"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49))*HLOOKUP(LEFT(TRIM(Z$6),FIND("~",SUBSTITUTE(Z$6," ","~",LEN(TRIM(Z$6))-LEN(SUBSTITUTE(TRIM(Z$6)," ",""))))-1)&amp;" Total",$B$6:$BB$343,ROW($A49)-5,FALSE))</f>
        <v>0</v>
      </c>
      <c r="AA49" s="14">
        <f ca="1">IF(AA$5&lt;&gt;"",HLOOKUP(AA$5,Functionalization!$G$6:$R$343,ROW($A49)-5,FALSE),IFERROR(INDEX(AA$320:AA$343,MATCH($F49,$B$320:$B$343,0))/VLOOKUP($F49,$B$320:$BB$343,MATCH(LEFT(TRIM(AA$6),FIND("~",SUBSTITUTE(AA$6,"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49))*HLOOKUP(LEFT(TRIM(AA$6),FIND("~",SUBSTITUTE(AA$6," ","~",LEN(TRIM(AA$6))-LEN(SUBSTITUTE(TRIM(AA$6)," ",""))))-1)&amp;" Total",$B$6:$BB$343,ROW($A49)-5,FALSE))</f>
        <v>0</v>
      </c>
      <c r="AB49" s="14">
        <f ca="1">IF(AB$5&lt;&gt;"",HLOOKUP(AB$5,Functionalization!$G$6:$R$343,ROW($A49)-5,FALSE),IFERROR(INDEX(AB$320:AB$343,MATCH($F49,$B$320:$B$343,0))/VLOOKUP($F49,$B$320:$BB$343,MATCH(LEFT(TRIM(AB$6),FIND("~",SUBSTITUTE(AB$6,"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49))*HLOOKUP(LEFT(TRIM(AB$6),FIND("~",SUBSTITUTE(AB$6," ","~",LEN(TRIM(AB$6))-LEN(SUBSTITUTE(TRIM(AB$6)," ",""))))-1)&amp;" Total",$B$6:$BB$343,ROW($A49)-5,FALSE))</f>
        <v>0</v>
      </c>
      <c r="AC49" s="14">
        <f ca="1">IF(AC$5&lt;&gt;"",HLOOKUP(AC$5,Functionalization!$G$6:$R$343,ROW($A49)-5,FALSE),IFERROR(INDEX(AC$320:AC$343,MATCH($F49,$B$320:$B$343,0))/VLOOKUP($F49,$B$320:$BB$343,MATCH(LEFT(TRIM(AC$6),FIND("~",SUBSTITUTE(AC$6,"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49))*HLOOKUP(LEFT(TRIM(AC$6),FIND("~",SUBSTITUTE(AC$6," ","~",LEN(TRIM(AC$6))-LEN(SUBSTITUTE(TRIM(AC$6)," ",""))))-1)&amp;" Total",$B$6:$BB$343,ROW($A49)-5,FALSE))</f>
        <v>0</v>
      </c>
      <c r="AD49" s="14">
        <f ca="1">IF(AD$5&lt;&gt;"",HLOOKUP(AD$5,Functionalization!$G$6:$R$343,ROW($A49)-5,FALSE),IFERROR(INDEX(AD$320:AD$343,MATCH($F49,$B$320:$B$343,0))/VLOOKUP($F49,$B$320:$BB$343,MATCH(LEFT(TRIM(AD$6),FIND("~",SUBSTITUTE(AD$6,"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49))*HLOOKUP(LEFT(TRIM(AD$6),FIND("~",SUBSTITUTE(AD$6," ","~",LEN(TRIM(AD$6))-LEN(SUBSTITUTE(TRIM(AD$6)," ",""))))-1)&amp;" Total",$B$6:$BB$343,ROW($A49)-5,FALSE))</f>
        <v>0</v>
      </c>
      <c r="AE49" s="14">
        <f ca="1">IF(AE$5&lt;&gt;"",HLOOKUP(AE$5,Functionalization!$G$6:$R$343,ROW($A49)-5,FALSE),IFERROR(INDEX(AE$320:AE$343,MATCH($F49,$B$320:$B$343,0))/VLOOKUP($F49,$B$320:$BB$343,MATCH(LEFT(TRIM(AE$6),FIND("~",SUBSTITUTE(AE$6,"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49))*HLOOKUP(LEFT(TRIM(AE$6),FIND("~",SUBSTITUTE(AE$6," ","~",LEN(TRIM(AE$6))-LEN(SUBSTITUTE(TRIM(AE$6)," ",""))))-1)&amp;" Total",$B$6:$BB$343,ROW($A49)-5,FALSE))</f>
        <v>0</v>
      </c>
      <c r="AF49" s="14">
        <f ca="1">IF(AF$5&lt;&gt;"",HLOOKUP(AF$5,Functionalization!$G$6:$R$343,ROW($A49)-5,FALSE),IFERROR(INDEX(AF$320:AF$343,MATCH($F49,$B$320:$B$343,0))/VLOOKUP($F49,$B$320:$BB$343,MATCH(LEFT(TRIM(AF$6),FIND("~",SUBSTITUTE(AF$6,"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49))*HLOOKUP(LEFT(TRIM(AF$6),FIND("~",SUBSTITUTE(AF$6," ","~",LEN(TRIM(AF$6))-LEN(SUBSTITUTE(TRIM(AF$6)," ",""))))-1)&amp;" Total",$B$6:$BB$343,ROW($A49)-5,FALSE))</f>
        <v>0</v>
      </c>
      <c r="AG49" s="14">
        <f ca="1">IF(AG$5&lt;&gt;"",HLOOKUP(AG$5,Functionalization!$G$6:$R$343,ROW($A49)-5,FALSE),IFERROR(INDEX(AG$320:AG$343,MATCH($F49,$B$320:$B$343,0))/VLOOKUP($F49,$B$320:$BB$343,MATCH(LEFT(TRIM(AG$6),FIND("~",SUBSTITUTE(AG$6,"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49))*HLOOKUP(LEFT(TRIM(AG$6),FIND("~",SUBSTITUTE(AG$6," ","~",LEN(TRIM(AG$6))-LEN(SUBSTITUTE(TRIM(AG$6)," ",""))))-1)&amp;" Total",$B$6:$BB$343,ROW($A49)-5,FALSE))</f>
        <v>0</v>
      </c>
      <c r="AH49" s="14">
        <f ca="1">IF(AH$5&lt;&gt;"",HLOOKUP(AH$5,Functionalization!$G$6:$R$343,ROW($A49)-5,FALSE),IFERROR(INDEX(AH$320:AH$343,MATCH($F49,$B$320:$B$343,0))/VLOOKUP($F49,$B$320:$BB$343,MATCH(LEFT(TRIM(AH$6),FIND("~",SUBSTITUTE(AH$6,"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49))*HLOOKUP(LEFT(TRIM(AH$6),FIND("~",SUBSTITUTE(AH$6," ","~",LEN(TRIM(AH$6))-LEN(SUBSTITUTE(TRIM(AH$6)," ",""))))-1)&amp;" Total",$B$6:$BB$343,ROW($A49)-5,FALSE))</f>
        <v>0</v>
      </c>
      <c r="AI49" s="14">
        <f ca="1">IF(AI$5&lt;&gt;"",HLOOKUP(AI$5,Functionalization!$G$6:$R$343,ROW($A49)-5,FALSE),IFERROR(INDEX(AI$320:AI$343,MATCH($F49,$B$320:$B$343,0))/VLOOKUP($F49,$B$320:$BB$343,MATCH(LEFT(TRIM(AI$6),FIND("~",SUBSTITUTE(AI$6,"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49))*HLOOKUP(LEFT(TRIM(AI$6),FIND("~",SUBSTITUTE(AI$6," ","~",LEN(TRIM(AI$6))-LEN(SUBSTITUTE(TRIM(AI$6)," ",""))))-1)&amp;" Total",$B$6:$BB$343,ROW($A49)-5,FALSE))</f>
        <v>0</v>
      </c>
      <c r="AJ49" s="14">
        <f ca="1">IF(AJ$5&lt;&gt;"",HLOOKUP(AJ$5,Functionalization!$G$6:$R$343,ROW($A49)-5,FALSE),IFERROR(INDEX(AJ$320:AJ$343,MATCH($F49,$B$320:$B$343,0))/VLOOKUP($F49,$B$320:$BB$343,MATCH(LEFT(TRIM(AJ$6),FIND("~",SUBSTITUTE(AJ$6,"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49))*HLOOKUP(LEFT(TRIM(AJ$6),FIND("~",SUBSTITUTE(AJ$6," ","~",LEN(TRIM(AJ$6))-LEN(SUBSTITUTE(TRIM(AJ$6)," ",""))))-1)&amp;" Total",$B$6:$BB$343,ROW($A49)-5,FALSE))</f>
        <v>0</v>
      </c>
      <c r="AK49" s="14">
        <f ca="1">IF(AK$5&lt;&gt;"",HLOOKUP(AK$5,Functionalization!$G$6:$R$343,ROW($A49)-5,FALSE),IFERROR(INDEX(AK$320:AK$343,MATCH($F49,$B$320:$B$343,0))/VLOOKUP($F49,$B$320:$BB$343,MATCH(LEFT(TRIM(AK$6),FIND("~",SUBSTITUTE(AK$6,"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49))*HLOOKUP(LEFT(TRIM(AK$6),FIND("~",SUBSTITUTE(AK$6," ","~",LEN(TRIM(AK$6))-LEN(SUBSTITUTE(TRIM(AK$6)," ",""))))-1)&amp;" Total",$B$6:$BB$343,ROW($A49)-5,FALSE))</f>
        <v>0</v>
      </c>
      <c r="AL49" s="14">
        <f ca="1">IF(AL$5&lt;&gt;"",HLOOKUP(AL$5,Functionalization!$G$6:$R$343,ROW($A49)-5,FALSE),IFERROR(INDEX(AL$320:AL$343,MATCH($F49,$B$320:$B$343,0))/VLOOKUP($F49,$B$320:$BB$343,MATCH(LEFT(TRIM(AL$6),FIND("~",SUBSTITUTE(AL$6,"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49))*HLOOKUP(LEFT(TRIM(AL$6),FIND("~",SUBSTITUTE(AL$6," ","~",LEN(TRIM(AL$6))-LEN(SUBSTITUTE(TRIM(AL$6)," ",""))))-1)&amp;" Total",$B$6:$BB$343,ROW($A49)-5,FALSE))</f>
        <v>0</v>
      </c>
      <c r="AM49" s="14">
        <f ca="1">IF(AM$5&lt;&gt;"",HLOOKUP(AM$5,Functionalization!$G$6:$R$343,ROW($A49)-5,FALSE),IFERROR(INDEX(AM$320:AM$343,MATCH($F49,$B$320:$B$343,0))/VLOOKUP($F49,$B$320:$BB$343,MATCH(LEFT(TRIM(AM$6),FIND("~",SUBSTITUTE(AM$6,"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49))*HLOOKUP(LEFT(TRIM(AM$6),FIND("~",SUBSTITUTE(AM$6," ","~",LEN(TRIM(AM$6))-LEN(SUBSTITUTE(TRIM(AM$6)," ",""))))-1)&amp;" Total",$B$6:$BB$343,ROW($A49)-5,FALSE))</f>
        <v>0</v>
      </c>
      <c r="AN49" s="14">
        <f ca="1">IF(AN$5&lt;&gt;"",HLOOKUP(AN$5,Functionalization!$G$6:$R$343,ROW($A49)-5,FALSE),IFERROR(INDEX(AN$320:AN$343,MATCH($F49,$B$320:$B$343,0))/VLOOKUP($F49,$B$320:$BB$343,MATCH(LEFT(TRIM(AN$6),FIND("~",SUBSTITUTE(AN$6,"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49))*HLOOKUP(LEFT(TRIM(AN$6),FIND("~",SUBSTITUTE(AN$6," ","~",LEN(TRIM(AN$6))-LEN(SUBSTITUTE(TRIM(AN$6)," ",""))))-1)&amp;" Total",$B$6:$BB$343,ROW($A49)-5,FALSE))</f>
        <v>0</v>
      </c>
      <c r="AO49" s="14">
        <f ca="1">IF(AO$5&lt;&gt;"",HLOOKUP(AO$5,Functionalization!$G$6:$R$343,ROW($A49)-5,FALSE),IFERROR(INDEX(AO$320:AO$343,MATCH($F49,$B$320:$B$343,0))/VLOOKUP($F49,$B$320:$BB$343,MATCH(LEFT(TRIM(AO$6),FIND("~",SUBSTITUTE(AO$6,"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49))*HLOOKUP(LEFT(TRIM(AO$6),FIND("~",SUBSTITUTE(AO$6," ","~",LEN(TRIM(AO$6))-LEN(SUBSTITUTE(TRIM(AO$6)," ",""))))-1)&amp;" Total",$B$6:$BB$343,ROW($A49)-5,FALSE))</f>
        <v>0</v>
      </c>
      <c r="AP49" s="14">
        <f ca="1">IF(AP$5&lt;&gt;"",HLOOKUP(AP$5,Functionalization!$G$6:$R$343,ROW($A49)-5,FALSE),IFERROR(INDEX(AP$320:AP$343,MATCH($F49,$B$320:$B$343,0))/VLOOKUP($F49,$B$320:$BB$343,MATCH(LEFT(TRIM(AP$6),FIND("~",SUBSTITUTE(AP$6,"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49))*HLOOKUP(LEFT(TRIM(AP$6),FIND("~",SUBSTITUTE(AP$6," ","~",LEN(TRIM(AP$6))-LEN(SUBSTITUTE(TRIM(AP$6)," ",""))))-1)&amp;" Total",$B$6:$BB$343,ROW($A49)-5,FALSE))</f>
        <v>0</v>
      </c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D49" s="44">
        <f ca="1">IFERROR(IF(SUMIF($G$6:$BB$6,BD$6&amp;" Total",$G49:$BB49)-(SUMIF($G$6:$BB$6,BD$6&amp;" "&amp;'Input-Allocators'!$D$18,$G49:$BB49)+IFERROR(SUMIF($G$6:$BB$6,BD$6&amp;" "&amp;'Input-Allocators'!$E$18,$G49:$BB49),SUMIF($G$6:$BB$6,BD$6&amp;" "&amp;'Input-Allocators'!$B$20,$G49:$BB49))+SUMIF($G$6:$BB$6,BD$6&amp;" "&amp;'Input-Allocators'!$F$18,$G49:$BB49))&lt;Check_Limit,0,1),1)</f>
        <v>0</v>
      </c>
      <c r="BE49" s="44">
        <f ca="1">IFERROR(IF(SUMIF($G$6:$BB$6,BE$6&amp;" Total",$G49:$BB49)-(SUMIF($G$6:$BB$6,BE$6&amp;" "&amp;'Input-Allocators'!$D$18,$G49:$BB49)+IFERROR(SUMIF($G$6:$BB$6,BE$6&amp;" "&amp;'Input-Allocators'!$E$18,$G49:$BB49),SUMIF($G$6:$BB$6,BE$6&amp;" "&amp;'Input-Allocators'!$B$20,$G49:$BB49))+SUMIF($G$6:$BB$6,BE$6&amp;" "&amp;'Input-Allocators'!$F$18,$G49:$BB49))&lt;Check_Limit,0,1),1)</f>
        <v>0</v>
      </c>
      <c r="BF49" s="44">
        <f ca="1">IFERROR(IF(SUMIF($G$6:$BB$6,BF$6&amp;" Total",$G49:$BB49)-(SUMIF($G$6:$BB$6,BF$6&amp;" "&amp;'Input-Allocators'!$D$18,$G49:$BB49)+IFERROR(SUMIF($G$6:$BB$6,BF$6&amp;" "&amp;'Input-Allocators'!$E$18,$G49:$BB49),SUMIF($G$6:$BB$6,BF$6&amp;" "&amp;'Input-Allocators'!$B$20,$G49:$BB49))+SUMIF($G$6:$BB$6,BF$6&amp;" "&amp;'Input-Allocators'!$F$18,$G49:$BB49))&lt;Check_Limit,0,1),1)</f>
        <v>0</v>
      </c>
      <c r="BG49" s="44">
        <f ca="1">IFERROR(IF(SUMIF($G$6:$BB$6,BG$6&amp;" Total",$G49:$BB49)-(SUMIF($G$6:$BB$6,BG$6&amp;" "&amp;'Input-Allocators'!$D$18,$G49:$BB49)+IFERROR(SUMIF($G$6:$BB$6,BG$6&amp;" "&amp;'Input-Allocators'!$E$18,$G49:$BB49),SUMIF($G$6:$BB$6,BG$6&amp;" "&amp;'Input-Allocators'!$B$20,$G49:$BB49))+SUMIF($G$6:$BB$6,BG$6&amp;" "&amp;'Input-Allocators'!$F$18,$G49:$BB49))&lt;Check_Limit,0,1),1)</f>
        <v>0</v>
      </c>
      <c r="BH49" s="44">
        <f ca="1">IFERROR(IF(SUMIF($G$6:$BB$6,BH$6&amp;" Total",$G49:$BB49)-(SUMIF($G$6:$BB$6,BH$6&amp;" "&amp;'Input-Allocators'!$D$18,$G49:$BB49)+IFERROR(SUMIF($G$6:$BB$6,BH$6&amp;" "&amp;'Input-Allocators'!$E$18,$G49:$BB49),SUMIF($G$6:$BB$6,BH$6&amp;" "&amp;'Input-Allocators'!$B$20,$G49:$BB49))+SUMIF($G$6:$BB$6,BH$6&amp;" "&amp;'Input-Allocators'!$F$18,$G49:$BB49))&lt;Check_Limit,0,1),1)</f>
        <v>0</v>
      </c>
      <c r="BI49" s="44">
        <f ca="1">IFERROR(IF(SUMIF($G$6:$BB$6,BI$6&amp;" Total",$G49:$BB49)-(SUMIF($G$6:$BB$6,BI$6&amp;" "&amp;'Input-Allocators'!$D$18,$G49:$BB49)+IFERROR(SUMIF($G$6:$BB$6,BI$6&amp;" "&amp;'Input-Allocators'!$E$18,$G49:$BB49),SUMIF($G$6:$BB$6,BI$6&amp;" "&amp;'Input-Allocators'!$B$20,$G49:$BB49))+SUMIF($G$6:$BB$6,BI$6&amp;" "&amp;'Input-Allocators'!$F$18,$G49:$BB49))&lt;Check_Limit,0,1),1)</f>
        <v>0</v>
      </c>
      <c r="BJ49" s="44">
        <f ca="1">IFERROR(IF(SUMIF($G$6:$BB$6,BJ$6&amp;" Total",$G49:$BB49)-(SUMIF($G$6:$BB$6,BJ$6&amp;" "&amp;'Input-Allocators'!$D$18,$G49:$BB49)+IFERROR(SUMIF($G$6:$BB$6,BJ$6&amp;" "&amp;'Input-Allocators'!$E$18,$G49:$BB49),SUMIF($G$6:$BB$6,BJ$6&amp;" "&amp;'Input-Allocators'!$B$20,$G49:$BB49))+SUMIF($G$6:$BB$6,BJ$6&amp;" "&amp;'Input-Allocators'!$F$18,$G49:$BB49))&lt;Check_Limit,0,1),1)</f>
        <v>0</v>
      </c>
      <c r="BK49" s="44">
        <f ca="1">IFERROR(IF(SUMIF($G$6:$BB$6,BK$6&amp;" Total",$G49:$BB49)-(SUMIF($G$6:$BB$6,BK$6&amp;" "&amp;'Input-Allocators'!$D$18,$G49:$BB49)+IFERROR(SUMIF($G$6:$BB$6,BK$6&amp;" "&amp;'Input-Allocators'!$E$18,$G49:$BB49),SUMIF($G$6:$BB$6,BK$6&amp;" "&amp;'Input-Allocators'!$B$20,$G49:$BB49))+SUMIF($G$6:$BB$6,BK$6&amp;" "&amp;'Input-Allocators'!$F$18,$G49:$BB49))&lt;Check_Limit,0,1),1)</f>
        <v>0</v>
      </c>
      <c r="BL49" s="44">
        <f ca="1">IFERROR(IF(SUMIF($G$6:$BB$6,BL$6&amp;" Total",$G49:$BB49)-(SUMIF($G$6:$BB$6,BL$6&amp;" "&amp;'Input-Allocators'!$D$18,$G49:$BB49)+IFERROR(SUMIF($G$6:$BB$6,BL$6&amp;" "&amp;'Input-Allocators'!$E$18,$G49:$BB49),SUMIF($G$6:$BB$6,BL$6&amp;" "&amp;'Input-Allocators'!$B$20,$G49:$BB49))+SUMIF($G$6:$BB$6,BL$6&amp;" "&amp;'Input-Allocators'!$F$18,$G49:$BB49))&lt;Check_Limit,0,1),1)</f>
        <v>0</v>
      </c>
      <c r="BM49" s="44">
        <f ca="1">IFERROR(IF(SUMIF($G$6:$BB$6,BM$6&amp;" Total",$G49:$BB49)-(SUMIF($G$6:$BB$6,BM$6&amp;" "&amp;'Input-Allocators'!$D$18,$G49:$BB49)+IFERROR(SUMIF($G$6:$BB$6,BM$6&amp;" "&amp;'Input-Allocators'!$E$18,$G49:$BB49),SUMIF($G$6:$BB$6,BM$6&amp;" "&amp;'Input-Allocators'!$B$20,$G49:$BB49))+SUMIF($G$6:$BB$6,BM$6&amp;" "&amp;'Input-Allocators'!$F$18,$G49:$BB49))&lt;Check_Limit,0,1),1)</f>
        <v>0</v>
      </c>
      <c r="BN49" s="44">
        <f ca="1">IFERROR(IF(SUMIF($G$6:$BB$6,BN$6&amp;" Total",$G49:$BB49)-(SUMIF($G$6:$BB$6,BN$6&amp;" "&amp;'Input-Allocators'!$D$18,$G49:$BB49)+IFERROR(SUMIF($G$6:$BB$6,BN$6&amp;" "&amp;'Input-Allocators'!$E$18,$G49:$BB49),SUMIF($G$6:$BB$6,BN$6&amp;" "&amp;'Input-Allocators'!$B$20,$G49:$BB49))+SUMIF($G$6:$BB$6,BN$6&amp;" "&amp;'Input-Allocators'!$F$18,$G49:$BB49))&lt;Check_Limit,0,1),1)</f>
        <v>0</v>
      </c>
      <c r="BO49" s="44">
        <f ca="1">IFERROR(IF(SUMIF($G$6:$BB$6,BO$6&amp;" Total",$G49:$BB49)-(SUMIF($G$6:$BB$6,BO$6&amp;" "&amp;'Input-Allocators'!$D$18,$G49:$BB49)+IFERROR(SUMIF($G$6:$BB$6,BO$6&amp;" "&amp;'Input-Allocators'!$E$18,$G49:$BB49),SUMIF($G$6:$BB$6,BO$6&amp;" "&amp;'Input-Allocators'!$B$20,$G49:$BB49))+SUMIF($G$6:$BB$6,BO$6&amp;" "&amp;'Input-Allocators'!$F$18,$G49:$BB49))&lt;Check_Limit,0,1),1)</f>
        <v>0</v>
      </c>
    </row>
    <row r="50" spans="1:67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>Functionalization!$D50</f>
        <v>13151.261999999999</v>
      </c>
      <c r="E50" s="14">
        <f t="shared" ca="1" si="3"/>
        <v>0</v>
      </c>
      <c r="F50" s="3" t="str">
        <f>IF($D50=0,"-",IF('Input-Accounts'!$E50&lt;&gt;0,'Input-Accounts'!$E50,'Input-Accounts'!$G50))</f>
        <v>INT_OML</v>
      </c>
      <c r="G50" s="14">
        <f ca="1">IF(G$5&lt;&gt;"",HLOOKUP(G$5,Functionalization!$G$6:$R$343,ROW($A50)-5,FALSE),IFERROR(INDEX(G$320:G$343,MATCH($F50,$B$320:$B$343,0))/VLOOKUP($F50,$B$320:$BB$343,MATCH(LEFT(TRIM(G$6),FIND("~",SUBSTITUTE(G$6,"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50))*HLOOKUP(LEFT(TRIM(G$6),FIND("~",SUBSTITUTE(G$6," ","~",LEN(TRIM(G$6))-LEN(SUBSTITUTE(TRIM(G$6)," ",""))))-1)&amp;" Total",$B$6:$BB$343,ROW($A50)-5,FALSE))</f>
        <v>57.451155863007521</v>
      </c>
      <c r="H50" s="14">
        <f ca="1">IF(H$5&lt;&gt;"",HLOOKUP(H$5,Functionalization!$G$6:$R$343,ROW($A50)-5,FALSE),IFERROR(INDEX(H$320:H$343,MATCH($F50,$B$320:$B$343,0))/VLOOKUP($F50,$B$320:$BB$343,MATCH(LEFT(TRIM(H$6),FIND("~",SUBSTITUTE(H$6,"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50))*HLOOKUP(LEFT(TRIM(H$6),FIND("~",SUBSTITUTE(H$6," ","~",LEN(TRIM(H$6))-LEN(SUBSTITUTE(TRIM(H$6)," ",""))))-1)&amp;" Total",$B$6:$BB$343,ROW($A50)-5,FALSE))</f>
        <v>0</v>
      </c>
      <c r="I50" s="14">
        <f ca="1">IF(I$5&lt;&gt;"",HLOOKUP(I$5,Functionalization!$G$6:$R$343,ROW($A50)-5,FALSE),IFERROR(INDEX(I$320:I$343,MATCH($F50,$B$320:$B$343,0))/VLOOKUP($F50,$B$320:$BB$343,MATCH(LEFT(TRIM(I$6),FIND("~",SUBSTITUTE(I$6,"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50))*HLOOKUP(LEFT(TRIM(I$6),FIND("~",SUBSTITUTE(I$6," ","~",LEN(TRIM(I$6))-LEN(SUBSTITUTE(TRIM(I$6)," ",""))))-1)&amp;" Total",$B$6:$BB$343,ROW($A50)-5,FALSE))</f>
        <v>57.451155863007521</v>
      </c>
      <c r="J50" s="14">
        <f ca="1">IF(J$5&lt;&gt;"",HLOOKUP(J$5,Functionalization!$G$6:$R$343,ROW($A50)-5,FALSE),IFERROR(INDEX(J$320:J$343,MATCH($F50,$B$320:$B$343,0))/VLOOKUP($F50,$B$320:$BB$343,MATCH(LEFT(TRIM(J$6),FIND("~",SUBSTITUTE(J$6,"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50))*HLOOKUP(LEFT(TRIM(J$6),FIND("~",SUBSTITUTE(J$6," ","~",LEN(TRIM(J$6))-LEN(SUBSTITUTE(TRIM(J$6)," ",""))))-1)&amp;" Total",$B$6:$BB$343,ROW($A50)-5,FALSE))</f>
        <v>0</v>
      </c>
      <c r="K50" s="14">
        <f ca="1">IF(K$5&lt;&gt;"",HLOOKUP(K$5,Functionalization!$G$6:$R$343,ROW($A50)-5,FALSE),IFERROR(INDEX(K$320:K$343,MATCH($F50,$B$320:$B$343,0))/VLOOKUP($F50,$B$320:$BB$343,MATCH(LEFT(TRIM(K$6),FIND("~",SUBSTITUTE(K$6,"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50))*HLOOKUP(LEFT(TRIM(K$6),FIND("~",SUBSTITUTE(K$6," ","~",LEN(TRIM(K$6))-LEN(SUBSTITUTE(TRIM(K$6)," ",""))))-1)&amp;" Total",$B$6:$BB$343,ROW($A50)-5,FALSE))</f>
        <v>205.27034737000321</v>
      </c>
      <c r="L50" s="14">
        <f ca="1">IF(L$5&lt;&gt;"",HLOOKUP(L$5,Functionalization!$G$6:$R$343,ROW($A50)-5,FALSE),IFERROR(INDEX(L$320:L$343,MATCH($F50,$B$320:$B$343,0))/VLOOKUP($F50,$B$320:$BB$343,MATCH(LEFT(TRIM(L$6),FIND("~",SUBSTITUTE(L$6,"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50))*HLOOKUP(LEFT(TRIM(L$6),FIND("~",SUBSTITUTE(L$6," ","~",LEN(TRIM(L$6))-LEN(SUBSTITUTE(TRIM(L$6)," ",""))))-1)&amp;" Total",$B$6:$BB$343,ROW($A50)-5,FALSE))</f>
        <v>205.27034737000321</v>
      </c>
      <c r="M50" s="14">
        <f ca="1">IF(M$5&lt;&gt;"",HLOOKUP(M$5,Functionalization!$G$6:$R$343,ROW($A50)-5,FALSE),IFERROR(INDEX(M$320:M$343,MATCH($F50,$B$320:$B$343,0))/VLOOKUP($F50,$B$320:$BB$343,MATCH(LEFT(TRIM(M$6),FIND("~",SUBSTITUTE(M$6,"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50))*HLOOKUP(LEFT(TRIM(M$6),FIND("~",SUBSTITUTE(M$6," ","~",LEN(TRIM(M$6))-LEN(SUBSTITUTE(TRIM(M$6)," ",""))))-1)&amp;" Total",$B$6:$BB$343,ROW($A50)-5,FALSE))</f>
        <v>0</v>
      </c>
      <c r="N50" s="14">
        <f ca="1">IF(N$5&lt;&gt;"",HLOOKUP(N$5,Functionalization!$G$6:$R$343,ROW($A50)-5,FALSE),IFERROR(INDEX(N$320:N$343,MATCH($F50,$B$320:$B$343,0))/VLOOKUP($F50,$B$320:$BB$343,MATCH(LEFT(TRIM(N$6),FIND("~",SUBSTITUTE(N$6,"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50))*HLOOKUP(LEFT(TRIM(N$6),FIND("~",SUBSTITUTE(N$6," ","~",LEN(TRIM(N$6))-LEN(SUBSTITUTE(TRIM(N$6)," ",""))))-1)&amp;" Total",$B$6:$BB$343,ROW($A50)-5,FALSE))</f>
        <v>0</v>
      </c>
      <c r="O50" s="14">
        <f ca="1">IF(O$5&lt;&gt;"",HLOOKUP(O$5,Functionalization!$G$6:$R$343,ROW($A50)-5,FALSE),IFERROR(INDEX(O$320:O$343,MATCH($F50,$B$320:$B$343,0))/VLOOKUP($F50,$B$320:$BB$343,MATCH(LEFT(TRIM(O$6),FIND("~",SUBSTITUTE(O$6,"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50))*HLOOKUP(LEFT(TRIM(O$6),FIND("~",SUBSTITUTE(O$6," ","~",LEN(TRIM(O$6))-LEN(SUBSTITUTE(TRIM(O$6)," ",""))))-1)&amp;" Total",$B$6:$BB$343,ROW($A50)-5,FALSE))</f>
        <v>7328.8378112835226</v>
      </c>
      <c r="P50" s="14">
        <f ca="1">IF(P$5&lt;&gt;"",HLOOKUP(P$5,Functionalization!$G$6:$R$343,ROW($A50)-5,FALSE),IFERROR(INDEX(P$320:P$343,MATCH($F50,$B$320:$B$343,0))/VLOOKUP($F50,$B$320:$BB$343,MATCH(LEFT(TRIM(P$6),FIND("~",SUBSTITUTE(P$6,"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50))*HLOOKUP(LEFT(TRIM(P$6),FIND("~",SUBSTITUTE(P$6," ","~",LEN(TRIM(P$6))-LEN(SUBSTITUTE(TRIM(P$6)," ",""))))-1)&amp;" Total",$B$6:$BB$343,ROW($A50)-5,FALSE))</f>
        <v>6396.7922133352922</v>
      </c>
      <c r="Q50" s="14">
        <f ca="1">IF(Q$5&lt;&gt;"",HLOOKUP(Q$5,Functionalization!$G$6:$R$343,ROW($A50)-5,FALSE),IFERROR(INDEX(Q$320:Q$343,MATCH($F50,$B$320:$B$343,0))/VLOOKUP($F50,$B$320:$BB$343,MATCH(LEFT(TRIM(Q$6),FIND("~",SUBSTITUTE(Q$6,"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50))*HLOOKUP(LEFT(TRIM(Q$6),FIND("~",SUBSTITUTE(Q$6," ","~",LEN(TRIM(Q$6))-LEN(SUBSTITUTE(TRIM(Q$6)," ",""))))-1)&amp;" Total",$B$6:$BB$343,ROW($A50)-5,FALSE))</f>
        <v>0</v>
      </c>
      <c r="R50" s="14">
        <f ca="1">IF(R$5&lt;&gt;"",HLOOKUP(R$5,Functionalization!$G$6:$R$343,ROW($A50)-5,FALSE),IFERROR(INDEX(R$320:R$343,MATCH($F50,$B$320:$B$343,0))/VLOOKUP($F50,$B$320:$BB$343,MATCH(LEFT(TRIM(R$6),FIND("~",SUBSTITUTE(R$6,"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50))*HLOOKUP(LEFT(TRIM(R$6),FIND("~",SUBSTITUTE(R$6," ","~",LEN(TRIM(R$6))-LEN(SUBSTITUTE(TRIM(R$6)," ",""))))-1)&amp;" Total",$B$6:$BB$343,ROW($A50)-5,FALSE))</f>
        <v>932.04559794823024</v>
      </c>
      <c r="S50" s="14">
        <f ca="1">IF(S$5&lt;&gt;"",HLOOKUP(S$5,Functionalization!$G$6:$R$343,ROW($A50)-5,FALSE),IFERROR(INDEX(S$320:S$343,MATCH($F50,$B$320:$B$343,0))/VLOOKUP($F50,$B$320:$BB$343,MATCH(LEFT(TRIM(S$6),FIND("~",SUBSTITUTE(S$6,"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50))*HLOOKUP(LEFT(TRIM(S$6),FIND("~",SUBSTITUTE(S$6," ","~",LEN(TRIM(S$6))-LEN(SUBSTITUTE(TRIM(S$6)," ",""))))-1)&amp;" Total",$B$6:$BB$343,ROW($A50)-5,FALSE))</f>
        <v>5559.7026854834621</v>
      </c>
      <c r="T50" s="14">
        <f ca="1">IF(T$5&lt;&gt;"",HLOOKUP(T$5,Functionalization!$G$6:$R$343,ROW($A50)-5,FALSE),IFERROR(INDEX(T$320:T$343,MATCH($F50,$B$320:$B$343,0))/VLOOKUP($F50,$B$320:$BB$343,MATCH(LEFT(TRIM(T$6),FIND("~",SUBSTITUTE(T$6,"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50))*HLOOKUP(LEFT(TRIM(T$6),FIND("~",SUBSTITUTE(T$6," ","~",LEN(TRIM(T$6))-LEN(SUBSTITUTE(TRIM(T$6)," ",""))))-1)&amp;" Total",$B$6:$BB$343,ROW($A50)-5,FALSE))</f>
        <v>0</v>
      </c>
      <c r="U50" s="14">
        <f ca="1">IF(U$5&lt;&gt;"",HLOOKUP(U$5,Functionalization!$G$6:$R$343,ROW($A50)-5,FALSE),IFERROR(INDEX(U$320:U$343,MATCH($F50,$B$320:$B$343,0))/VLOOKUP($F50,$B$320:$BB$343,MATCH(LEFT(TRIM(U$6),FIND("~",SUBSTITUTE(U$6,"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50))*HLOOKUP(LEFT(TRIM(U$6),FIND("~",SUBSTITUTE(U$6," ","~",LEN(TRIM(U$6))-LEN(SUBSTITUTE(TRIM(U$6)," ",""))))-1)&amp;" Total",$B$6:$BB$343,ROW($A50)-5,FALSE))</f>
        <v>0</v>
      </c>
      <c r="V50" s="14">
        <f ca="1">IF(V$5&lt;&gt;"",HLOOKUP(V$5,Functionalization!$G$6:$R$343,ROW($A50)-5,FALSE),IFERROR(INDEX(V$320:V$343,MATCH($F50,$B$320:$B$343,0))/VLOOKUP($F50,$B$320:$BB$343,MATCH(LEFT(TRIM(V$6),FIND("~",SUBSTITUTE(V$6,"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50))*HLOOKUP(LEFT(TRIM(V$6),FIND("~",SUBSTITUTE(V$6," ","~",LEN(TRIM(V$6))-LEN(SUBSTITUTE(TRIM(V$6)," ",""))))-1)&amp;" Total",$B$6:$BB$343,ROW($A50)-5,FALSE))</f>
        <v>5559.7026854834621</v>
      </c>
      <c r="W50" s="14">
        <f ca="1">IF(W$5&lt;&gt;"",HLOOKUP(W$5,Functionalization!$G$6:$R$343,ROW($A50)-5,FALSE),IFERROR(INDEX(W$320:W$343,MATCH($F50,$B$320:$B$343,0))/VLOOKUP($F50,$B$320:$BB$343,MATCH(LEFT(TRIM(W$6),FIND("~",SUBSTITUTE(W$6,"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50))*HLOOKUP(LEFT(TRIM(W$6),FIND("~",SUBSTITUTE(W$6," ","~",LEN(TRIM(W$6))-LEN(SUBSTITUTE(TRIM(W$6)," ",""))))-1)&amp;" Total",$B$6:$BB$343,ROW($A50)-5,FALSE))</f>
        <v>0</v>
      </c>
      <c r="X50" s="14">
        <f ca="1">IF(X$5&lt;&gt;"",HLOOKUP(X$5,Functionalization!$G$6:$R$343,ROW($A50)-5,FALSE),IFERROR(INDEX(X$320:X$343,MATCH($F50,$B$320:$B$343,0))/VLOOKUP($F50,$B$320:$BB$343,MATCH(LEFT(TRIM(X$6),FIND("~",SUBSTITUTE(X$6,"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50))*HLOOKUP(LEFT(TRIM(X$6),FIND("~",SUBSTITUTE(X$6," ","~",LEN(TRIM(X$6))-LEN(SUBSTITUTE(TRIM(X$6)," ",""))))-1)&amp;" Total",$B$6:$BB$343,ROW($A50)-5,FALSE))</f>
        <v>0</v>
      </c>
      <c r="Y50" s="14">
        <f ca="1">IF(Y$5&lt;&gt;"",HLOOKUP(Y$5,Functionalization!$G$6:$R$343,ROW($A50)-5,FALSE),IFERROR(INDEX(Y$320:Y$343,MATCH($F50,$B$320:$B$343,0))/VLOOKUP($F50,$B$320:$BB$343,MATCH(LEFT(TRIM(Y$6),FIND("~",SUBSTITUTE(Y$6,"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50))*HLOOKUP(LEFT(TRIM(Y$6),FIND("~",SUBSTITUTE(Y$6," ","~",LEN(TRIM(Y$6))-LEN(SUBSTITUTE(TRIM(Y$6)," ",""))))-1)&amp;" Total",$B$6:$BB$343,ROW($A50)-5,FALSE))</f>
        <v>0</v>
      </c>
      <c r="Z50" s="14">
        <f ca="1">IF(Z$5&lt;&gt;"",HLOOKUP(Z$5,Functionalization!$G$6:$R$343,ROW($A50)-5,FALSE),IFERROR(INDEX(Z$320:Z$343,MATCH($F50,$B$320:$B$343,0))/VLOOKUP($F50,$B$320:$BB$343,MATCH(LEFT(TRIM(Z$6),FIND("~",SUBSTITUTE(Z$6,"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50))*HLOOKUP(LEFT(TRIM(Z$6),FIND("~",SUBSTITUTE(Z$6," ","~",LEN(TRIM(Z$6))-LEN(SUBSTITUTE(TRIM(Z$6)," ",""))))-1)&amp;" Total",$B$6:$BB$343,ROW($A50)-5,FALSE))</f>
        <v>0</v>
      </c>
      <c r="AA50" s="14">
        <f ca="1">IF(AA$5&lt;&gt;"",HLOOKUP(AA$5,Functionalization!$G$6:$R$343,ROW($A50)-5,FALSE),IFERROR(INDEX(AA$320:AA$343,MATCH($F50,$B$320:$B$343,0))/VLOOKUP($F50,$B$320:$BB$343,MATCH(LEFT(TRIM(AA$6),FIND("~",SUBSTITUTE(AA$6,"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50))*HLOOKUP(LEFT(TRIM(AA$6),FIND("~",SUBSTITUTE(AA$6," ","~",LEN(TRIM(AA$6))-LEN(SUBSTITUTE(TRIM(AA$6)," ",""))))-1)&amp;" Total",$B$6:$BB$343,ROW($A50)-5,FALSE))</f>
        <v>0</v>
      </c>
      <c r="AB50" s="14">
        <f ca="1">IF(AB$5&lt;&gt;"",HLOOKUP(AB$5,Functionalization!$G$6:$R$343,ROW($A50)-5,FALSE),IFERROR(INDEX(AB$320:AB$343,MATCH($F50,$B$320:$B$343,0))/VLOOKUP($F50,$B$320:$BB$343,MATCH(LEFT(TRIM(AB$6),FIND("~",SUBSTITUTE(AB$6,"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50))*HLOOKUP(LEFT(TRIM(AB$6),FIND("~",SUBSTITUTE(AB$6," ","~",LEN(TRIM(AB$6))-LEN(SUBSTITUTE(TRIM(AB$6)," ",""))))-1)&amp;" Total",$B$6:$BB$343,ROW($A50)-5,FALSE))</f>
        <v>0</v>
      </c>
      <c r="AC50" s="14">
        <f ca="1">IF(AC$5&lt;&gt;"",HLOOKUP(AC$5,Functionalization!$G$6:$R$343,ROW($A50)-5,FALSE),IFERROR(INDEX(AC$320:AC$343,MATCH($F50,$B$320:$B$343,0))/VLOOKUP($F50,$B$320:$BB$343,MATCH(LEFT(TRIM(AC$6),FIND("~",SUBSTITUTE(AC$6,"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50))*HLOOKUP(LEFT(TRIM(AC$6),FIND("~",SUBSTITUTE(AC$6," ","~",LEN(TRIM(AC$6))-LEN(SUBSTITUTE(TRIM(AC$6)," ",""))))-1)&amp;" Total",$B$6:$BB$343,ROW($A50)-5,FALSE))</f>
        <v>0</v>
      </c>
      <c r="AD50" s="14">
        <f ca="1">IF(AD$5&lt;&gt;"",HLOOKUP(AD$5,Functionalization!$G$6:$R$343,ROW($A50)-5,FALSE),IFERROR(INDEX(AD$320:AD$343,MATCH($F50,$B$320:$B$343,0))/VLOOKUP($F50,$B$320:$BB$343,MATCH(LEFT(TRIM(AD$6),FIND("~",SUBSTITUTE(AD$6,"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50))*HLOOKUP(LEFT(TRIM(AD$6),FIND("~",SUBSTITUTE(AD$6," ","~",LEN(TRIM(AD$6))-LEN(SUBSTITUTE(TRIM(AD$6)," ",""))))-1)&amp;" Total",$B$6:$BB$343,ROW($A50)-5,FALSE))</f>
        <v>0</v>
      </c>
      <c r="AE50" s="14">
        <f ca="1">IF(AE$5&lt;&gt;"",HLOOKUP(AE$5,Functionalization!$G$6:$R$343,ROW($A50)-5,FALSE),IFERROR(INDEX(AE$320:AE$343,MATCH($F50,$B$320:$B$343,0))/VLOOKUP($F50,$B$320:$BB$343,MATCH(LEFT(TRIM(AE$6),FIND("~",SUBSTITUTE(AE$6,"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50))*HLOOKUP(LEFT(TRIM(AE$6),FIND("~",SUBSTITUTE(AE$6," ","~",LEN(TRIM(AE$6))-LEN(SUBSTITUTE(TRIM(AE$6)," ",""))))-1)&amp;" Total",$B$6:$BB$343,ROW($A50)-5,FALSE))</f>
        <v>0</v>
      </c>
      <c r="AF50" s="14">
        <f ca="1">IF(AF$5&lt;&gt;"",HLOOKUP(AF$5,Functionalization!$G$6:$R$343,ROW($A50)-5,FALSE),IFERROR(INDEX(AF$320:AF$343,MATCH($F50,$B$320:$B$343,0))/VLOOKUP($F50,$B$320:$BB$343,MATCH(LEFT(TRIM(AF$6),FIND("~",SUBSTITUTE(AF$6,"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50))*HLOOKUP(LEFT(TRIM(AF$6),FIND("~",SUBSTITUTE(AF$6," ","~",LEN(TRIM(AF$6))-LEN(SUBSTITUTE(TRIM(AF$6)," ",""))))-1)&amp;" Total",$B$6:$BB$343,ROW($A50)-5,FALSE))</f>
        <v>0</v>
      </c>
      <c r="AG50" s="14">
        <f ca="1">IF(AG$5&lt;&gt;"",HLOOKUP(AG$5,Functionalization!$G$6:$R$343,ROW($A50)-5,FALSE),IFERROR(INDEX(AG$320:AG$343,MATCH($F50,$B$320:$B$343,0))/VLOOKUP($F50,$B$320:$BB$343,MATCH(LEFT(TRIM(AG$6),FIND("~",SUBSTITUTE(AG$6,"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50))*HLOOKUP(LEFT(TRIM(AG$6),FIND("~",SUBSTITUTE(AG$6," ","~",LEN(TRIM(AG$6))-LEN(SUBSTITUTE(TRIM(AG$6)," ",""))))-1)&amp;" Total",$B$6:$BB$343,ROW($A50)-5,FALSE))</f>
        <v>0</v>
      </c>
      <c r="AH50" s="14">
        <f ca="1">IF(AH$5&lt;&gt;"",HLOOKUP(AH$5,Functionalization!$G$6:$R$343,ROW($A50)-5,FALSE),IFERROR(INDEX(AH$320:AH$343,MATCH($F50,$B$320:$B$343,0))/VLOOKUP($F50,$B$320:$BB$343,MATCH(LEFT(TRIM(AH$6),FIND("~",SUBSTITUTE(AH$6,"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50))*HLOOKUP(LEFT(TRIM(AH$6),FIND("~",SUBSTITUTE(AH$6," ","~",LEN(TRIM(AH$6))-LEN(SUBSTITUTE(TRIM(AH$6)," ",""))))-1)&amp;" Total",$B$6:$BB$343,ROW($A50)-5,FALSE))</f>
        <v>0</v>
      </c>
      <c r="AI50" s="14">
        <f ca="1">IF(AI$5&lt;&gt;"",HLOOKUP(AI$5,Functionalization!$G$6:$R$343,ROW($A50)-5,FALSE),IFERROR(INDEX(AI$320:AI$343,MATCH($F50,$B$320:$B$343,0))/VLOOKUP($F50,$B$320:$BB$343,MATCH(LEFT(TRIM(AI$6),FIND("~",SUBSTITUTE(AI$6,"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50))*HLOOKUP(LEFT(TRIM(AI$6),FIND("~",SUBSTITUTE(AI$6," ","~",LEN(TRIM(AI$6))-LEN(SUBSTITUTE(TRIM(AI$6)," ",""))))-1)&amp;" Total",$B$6:$BB$343,ROW($A50)-5,FALSE))</f>
        <v>0</v>
      </c>
      <c r="AJ50" s="14">
        <f ca="1">IF(AJ$5&lt;&gt;"",HLOOKUP(AJ$5,Functionalization!$G$6:$R$343,ROW($A50)-5,FALSE),IFERROR(INDEX(AJ$320:AJ$343,MATCH($F50,$B$320:$B$343,0))/VLOOKUP($F50,$B$320:$BB$343,MATCH(LEFT(TRIM(AJ$6),FIND("~",SUBSTITUTE(AJ$6,"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50))*HLOOKUP(LEFT(TRIM(AJ$6),FIND("~",SUBSTITUTE(AJ$6," ","~",LEN(TRIM(AJ$6))-LEN(SUBSTITUTE(TRIM(AJ$6)," ",""))))-1)&amp;" Total",$B$6:$BB$343,ROW($A50)-5,FALSE))</f>
        <v>0</v>
      </c>
      <c r="AK50" s="14">
        <f ca="1">IF(AK$5&lt;&gt;"",HLOOKUP(AK$5,Functionalization!$G$6:$R$343,ROW($A50)-5,FALSE),IFERROR(INDEX(AK$320:AK$343,MATCH($F50,$B$320:$B$343,0))/VLOOKUP($F50,$B$320:$BB$343,MATCH(LEFT(TRIM(AK$6),FIND("~",SUBSTITUTE(AK$6,"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50))*HLOOKUP(LEFT(TRIM(AK$6),FIND("~",SUBSTITUTE(AK$6," ","~",LEN(TRIM(AK$6))-LEN(SUBSTITUTE(TRIM(AK$6)," ",""))))-1)&amp;" Total",$B$6:$BB$343,ROW($A50)-5,FALSE))</f>
        <v>0</v>
      </c>
      <c r="AL50" s="14">
        <f ca="1">IF(AL$5&lt;&gt;"",HLOOKUP(AL$5,Functionalization!$G$6:$R$343,ROW($A50)-5,FALSE),IFERROR(INDEX(AL$320:AL$343,MATCH($F50,$B$320:$B$343,0))/VLOOKUP($F50,$B$320:$BB$343,MATCH(LEFT(TRIM(AL$6),FIND("~",SUBSTITUTE(AL$6,"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50))*HLOOKUP(LEFT(TRIM(AL$6),FIND("~",SUBSTITUTE(AL$6," ","~",LEN(TRIM(AL$6))-LEN(SUBSTITUTE(TRIM(AL$6)," ",""))))-1)&amp;" Total",$B$6:$BB$343,ROW($A50)-5,FALSE))</f>
        <v>0</v>
      </c>
      <c r="AM50" s="14">
        <f ca="1">IF(AM$5&lt;&gt;"",HLOOKUP(AM$5,Functionalization!$G$6:$R$343,ROW($A50)-5,FALSE),IFERROR(INDEX(AM$320:AM$343,MATCH($F50,$B$320:$B$343,0))/VLOOKUP($F50,$B$320:$BB$343,MATCH(LEFT(TRIM(AM$6),FIND("~",SUBSTITUTE(AM$6,"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50))*HLOOKUP(LEFT(TRIM(AM$6),FIND("~",SUBSTITUTE(AM$6," ","~",LEN(TRIM(AM$6))-LEN(SUBSTITUTE(TRIM(AM$6)," ",""))))-1)&amp;" Total",$B$6:$BB$343,ROW($A50)-5,FALSE))</f>
        <v>0</v>
      </c>
      <c r="AN50" s="14">
        <f ca="1">IF(AN$5&lt;&gt;"",HLOOKUP(AN$5,Functionalization!$G$6:$R$343,ROW($A50)-5,FALSE),IFERROR(INDEX(AN$320:AN$343,MATCH($F50,$B$320:$B$343,0))/VLOOKUP($F50,$B$320:$BB$343,MATCH(LEFT(TRIM(AN$6),FIND("~",SUBSTITUTE(AN$6,"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50))*HLOOKUP(LEFT(TRIM(AN$6),FIND("~",SUBSTITUTE(AN$6," ","~",LEN(TRIM(AN$6))-LEN(SUBSTITUTE(TRIM(AN$6)," ",""))))-1)&amp;" Total",$B$6:$BB$343,ROW($A50)-5,FALSE))</f>
        <v>0</v>
      </c>
      <c r="AO50" s="14">
        <f ca="1">IF(AO$5&lt;&gt;"",HLOOKUP(AO$5,Functionalization!$G$6:$R$343,ROW($A50)-5,FALSE),IFERROR(INDEX(AO$320:AO$343,MATCH($F50,$B$320:$B$343,0))/VLOOKUP($F50,$B$320:$BB$343,MATCH(LEFT(TRIM(AO$6),FIND("~",SUBSTITUTE(AO$6,"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50))*HLOOKUP(LEFT(TRIM(AO$6),FIND("~",SUBSTITUTE(AO$6," ","~",LEN(TRIM(AO$6))-LEN(SUBSTITUTE(TRIM(AO$6)," ",""))))-1)&amp;" Total",$B$6:$BB$343,ROW($A50)-5,FALSE))</f>
        <v>0</v>
      </c>
      <c r="AP50" s="14">
        <f ca="1">IF(AP$5&lt;&gt;"",HLOOKUP(AP$5,Functionalization!$G$6:$R$343,ROW($A50)-5,FALSE),IFERROR(INDEX(AP$320:AP$343,MATCH($F50,$B$320:$B$343,0))/VLOOKUP($F50,$B$320:$BB$343,MATCH(LEFT(TRIM(AP$6),FIND("~",SUBSTITUTE(AP$6,"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50))*HLOOKUP(LEFT(TRIM(AP$6),FIND("~",SUBSTITUTE(AP$6," ","~",LEN(TRIM(AP$6))-LEN(SUBSTITUTE(TRIM(AP$6)," ",""))))-1)&amp;" Total",$B$6:$BB$343,ROW($A50)-5,FALSE))</f>
        <v>0</v>
      </c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D50" s="44">
        <f ca="1">IFERROR(IF(SUMIF($G$6:$BB$6,BD$6&amp;" Total",$G50:$BB50)-(SUMIF($G$6:$BB$6,BD$6&amp;" "&amp;'Input-Allocators'!$D$18,$G50:$BB50)+IFERROR(SUMIF($G$6:$BB$6,BD$6&amp;" "&amp;'Input-Allocators'!$E$18,$G50:$BB50),SUMIF($G$6:$BB$6,BD$6&amp;" "&amp;'Input-Allocators'!$B$20,$G50:$BB50))+SUMIF($G$6:$BB$6,BD$6&amp;" "&amp;'Input-Allocators'!$F$18,$G50:$BB50))&lt;Check_Limit,0,1),1)</f>
        <v>0</v>
      </c>
      <c r="BE50" s="44">
        <f ca="1">IFERROR(IF(SUMIF($G$6:$BB$6,BE$6&amp;" Total",$G50:$BB50)-(SUMIF($G$6:$BB$6,BE$6&amp;" "&amp;'Input-Allocators'!$D$18,$G50:$BB50)+IFERROR(SUMIF($G$6:$BB$6,BE$6&amp;" "&amp;'Input-Allocators'!$E$18,$G50:$BB50),SUMIF($G$6:$BB$6,BE$6&amp;" "&amp;'Input-Allocators'!$B$20,$G50:$BB50))+SUMIF($G$6:$BB$6,BE$6&amp;" "&amp;'Input-Allocators'!$F$18,$G50:$BB50))&lt;Check_Limit,0,1),1)</f>
        <v>0</v>
      </c>
      <c r="BF50" s="44">
        <f ca="1">IFERROR(IF(SUMIF($G$6:$BB$6,BF$6&amp;" Total",$G50:$BB50)-(SUMIF($G$6:$BB$6,BF$6&amp;" "&amp;'Input-Allocators'!$D$18,$G50:$BB50)+IFERROR(SUMIF($G$6:$BB$6,BF$6&amp;" "&amp;'Input-Allocators'!$E$18,$G50:$BB50),SUMIF($G$6:$BB$6,BF$6&amp;" "&amp;'Input-Allocators'!$B$20,$G50:$BB50))+SUMIF($G$6:$BB$6,BF$6&amp;" "&amp;'Input-Allocators'!$F$18,$G50:$BB50))&lt;Check_Limit,0,1),1)</f>
        <v>0</v>
      </c>
      <c r="BG50" s="44">
        <f ca="1">IFERROR(IF(SUMIF($G$6:$BB$6,BG$6&amp;" Total",$G50:$BB50)-(SUMIF($G$6:$BB$6,BG$6&amp;" "&amp;'Input-Allocators'!$D$18,$G50:$BB50)+IFERROR(SUMIF($G$6:$BB$6,BG$6&amp;" "&amp;'Input-Allocators'!$E$18,$G50:$BB50),SUMIF($G$6:$BB$6,BG$6&amp;" "&amp;'Input-Allocators'!$B$20,$G50:$BB50))+SUMIF($G$6:$BB$6,BG$6&amp;" "&amp;'Input-Allocators'!$F$18,$G50:$BB50))&lt;Check_Limit,0,1),1)</f>
        <v>0</v>
      </c>
      <c r="BH50" s="44">
        <f ca="1">IFERROR(IF(SUMIF($G$6:$BB$6,BH$6&amp;" Total",$G50:$BB50)-(SUMIF($G$6:$BB$6,BH$6&amp;" "&amp;'Input-Allocators'!$D$18,$G50:$BB50)+IFERROR(SUMIF($G$6:$BB$6,BH$6&amp;" "&amp;'Input-Allocators'!$E$18,$G50:$BB50),SUMIF($G$6:$BB$6,BH$6&amp;" "&amp;'Input-Allocators'!$B$20,$G50:$BB50))+SUMIF($G$6:$BB$6,BH$6&amp;" "&amp;'Input-Allocators'!$F$18,$G50:$BB50))&lt;Check_Limit,0,1),1)</f>
        <v>0</v>
      </c>
      <c r="BI50" s="44">
        <f ca="1">IFERROR(IF(SUMIF($G$6:$BB$6,BI$6&amp;" Total",$G50:$BB50)-(SUMIF($G$6:$BB$6,BI$6&amp;" "&amp;'Input-Allocators'!$D$18,$G50:$BB50)+IFERROR(SUMIF($G$6:$BB$6,BI$6&amp;" "&amp;'Input-Allocators'!$E$18,$G50:$BB50),SUMIF($G$6:$BB$6,BI$6&amp;" "&amp;'Input-Allocators'!$B$20,$G50:$BB50))+SUMIF($G$6:$BB$6,BI$6&amp;" "&amp;'Input-Allocators'!$F$18,$G50:$BB50))&lt;Check_Limit,0,1),1)</f>
        <v>0</v>
      </c>
      <c r="BJ50" s="44">
        <f ca="1">IFERROR(IF(SUMIF($G$6:$BB$6,BJ$6&amp;" Total",$G50:$BB50)-(SUMIF($G$6:$BB$6,BJ$6&amp;" "&amp;'Input-Allocators'!$D$18,$G50:$BB50)+IFERROR(SUMIF($G$6:$BB$6,BJ$6&amp;" "&amp;'Input-Allocators'!$E$18,$G50:$BB50),SUMIF($G$6:$BB$6,BJ$6&amp;" "&amp;'Input-Allocators'!$B$20,$G50:$BB50))+SUMIF($G$6:$BB$6,BJ$6&amp;" "&amp;'Input-Allocators'!$F$18,$G50:$BB50))&lt;Check_Limit,0,1),1)</f>
        <v>0</v>
      </c>
      <c r="BK50" s="44">
        <f ca="1">IFERROR(IF(SUMIF($G$6:$BB$6,BK$6&amp;" Total",$G50:$BB50)-(SUMIF($G$6:$BB$6,BK$6&amp;" "&amp;'Input-Allocators'!$D$18,$G50:$BB50)+IFERROR(SUMIF($G$6:$BB$6,BK$6&amp;" "&amp;'Input-Allocators'!$E$18,$G50:$BB50),SUMIF($G$6:$BB$6,BK$6&amp;" "&amp;'Input-Allocators'!$B$20,$G50:$BB50))+SUMIF($G$6:$BB$6,BK$6&amp;" "&amp;'Input-Allocators'!$F$18,$G50:$BB50))&lt;Check_Limit,0,1),1)</f>
        <v>0</v>
      </c>
      <c r="BL50" s="44">
        <f ca="1">IFERROR(IF(SUMIF($G$6:$BB$6,BL$6&amp;" Total",$G50:$BB50)-(SUMIF($G$6:$BB$6,BL$6&amp;" "&amp;'Input-Allocators'!$D$18,$G50:$BB50)+IFERROR(SUMIF($G$6:$BB$6,BL$6&amp;" "&amp;'Input-Allocators'!$E$18,$G50:$BB50),SUMIF($G$6:$BB$6,BL$6&amp;" "&amp;'Input-Allocators'!$B$20,$G50:$BB50))+SUMIF($G$6:$BB$6,BL$6&amp;" "&amp;'Input-Allocators'!$F$18,$G50:$BB50))&lt;Check_Limit,0,1),1)</f>
        <v>0</v>
      </c>
      <c r="BM50" s="44">
        <f ca="1">IFERROR(IF(SUMIF($G$6:$BB$6,BM$6&amp;" Total",$G50:$BB50)-(SUMIF($G$6:$BB$6,BM$6&amp;" "&amp;'Input-Allocators'!$D$18,$G50:$BB50)+IFERROR(SUMIF($G$6:$BB$6,BM$6&amp;" "&amp;'Input-Allocators'!$E$18,$G50:$BB50),SUMIF($G$6:$BB$6,BM$6&amp;" "&amp;'Input-Allocators'!$B$20,$G50:$BB50))+SUMIF($G$6:$BB$6,BM$6&amp;" "&amp;'Input-Allocators'!$F$18,$G50:$BB50))&lt;Check_Limit,0,1),1)</f>
        <v>0</v>
      </c>
      <c r="BN50" s="44">
        <f ca="1">IFERROR(IF(SUMIF($G$6:$BB$6,BN$6&amp;" Total",$G50:$BB50)-(SUMIF($G$6:$BB$6,BN$6&amp;" "&amp;'Input-Allocators'!$D$18,$G50:$BB50)+IFERROR(SUMIF($G$6:$BB$6,BN$6&amp;" "&amp;'Input-Allocators'!$E$18,$G50:$BB50),SUMIF($G$6:$BB$6,BN$6&amp;" "&amp;'Input-Allocators'!$B$20,$G50:$BB50))+SUMIF($G$6:$BB$6,BN$6&amp;" "&amp;'Input-Allocators'!$F$18,$G50:$BB50))&lt;Check_Limit,0,1),1)</f>
        <v>0</v>
      </c>
      <c r="BO50" s="44">
        <f ca="1">IFERROR(IF(SUMIF($G$6:$BB$6,BO$6&amp;" Total",$G50:$BB50)-(SUMIF($G$6:$BB$6,BO$6&amp;" "&amp;'Input-Allocators'!$D$18,$G50:$BB50)+IFERROR(SUMIF($G$6:$BB$6,BO$6&amp;" "&amp;'Input-Allocators'!$E$18,$G50:$BB50),SUMIF($G$6:$BB$6,BO$6&amp;" "&amp;'Input-Allocators'!$B$20,$G50:$BB50))+SUMIF($G$6:$BB$6,BO$6&amp;" "&amp;'Input-Allocators'!$F$18,$G50:$BB50))&lt;Check_Limit,0,1),1)</f>
        <v>0</v>
      </c>
    </row>
    <row r="51" spans="1:67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>Functionalization!$D51</f>
        <v>6363.8420000000006</v>
      </c>
      <c r="E51" s="14">
        <f t="shared" ca="1" si="3"/>
        <v>0</v>
      </c>
      <c r="F51" s="3" t="str">
        <f>IF($D51=0,"-",IF('Input-Accounts'!$E51&lt;&gt;0,'Input-Accounts'!$E51,'Input-Accounts'!$G51))</f>
        <v>INT_OML</v>
      </c>
      <c r="G51" s="14">
        <f ca="1">IF(G$5&lt;&gt;"",HLOOKUP(G$5,Functionalization!$G$6:$R$343,ROW($A51)-5,FALSE),IFERROR(INDEX(G$320:G$343,MATCH($F51,$B$320:$B$343,0))/VLOOKUP($F51,$B$320:$BB$343,MATCH(LEFT(TRIM(G$6),FIND("~",SUBSTITUTE(G$6,"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51))*HLOOKUP(LEFT(TRIM(G$6),FIND("~",SUBSTITUTE(G$6," ","~",LEN(TRIM(G$6))-LEN(SUBSTITUTE(TRIM(G$6)," ",""))))-1)&amp;" Total",$B$6:$BB$343,ROW($A51)-5,FALSE))</f>
        <v>27.800379813705604</v>
      </c>
      <c r="H51" s="14">
        <f ca="1">IF(H$5&lt;&gt;"",HLOOKUP(H$5,Functionalization!$G$6:$R$343,ROW($A51)-5,FALSE),IFERROR(INDEX(H$320:H$343,MATCH($F51,$B$320:$B$343,0))/VLOOKUP($F51,$B$320:$BB$343,MATCH(LEFT(TRIM(H$6),FIND("~",SUBSTITUTE(H$6,"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51))*HLOOKUP(LEFT(TRIM(H$6),FIND("~",SUBSTITUTE(H$6," ","~",LEN(TRIM(H$6))-LEN(SUBSTITUTE(TRIM(H$6)," ",""))))-1)&amp;" Total",$B$6:$BB$343,ROW($A51)-5,FALSE))</f>
        <v>0</v>
      </c>
      <c r="I51" s="14">
        <f ca="1">IF(I$5&lt;&gt;"",HLOOKUP(I$5,Functionalization!$G$6:$R$343,ROW($A51)-5,FALSE),IFERROR(INDEX(I$320:I$343,MATCH($F51,$B$320:$B$343,0))/VLOOKUP($F51,$B$320:$BB$343,MATCH(LEFT(TRIM(I$6),FIND("~",SUBSTITUTE(I$6,"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51))*HLOOKUP(LEFT(TRIM(I$6),FIND("~",SUBSTITUTE(I$6," ","~",LEN(TRIM(I$6))-LEN(SUBSTITUTE(TRIM(I$6)," ",""))))-1)&amp;" Total",$B$6:$BB$343,ROW($A51)-5,FALSE))</f>
        <v>27.800379813705604</v>
      </c>
      <c r="J51" s="14">
        <f ca="1">IF(J$5&lt;&gt;"",HLOOKUP(J$5,Functionalization!$G$6:$R$343,ROW($A51)-5,FALSE),IFERROR(INDEX(J$320:J$343,MATCH($F51,$B$320:$B$343,0))/VLOOKUP($F51,$B$320:$BB$343,MATCH(LEFT(TRIM(J$6),FIND("~",SUBSTITUTE(J$6,"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51))*HLOOKUP(LEFT(TRIM(J$6),FIND("~",SUBSTITUTE(J$6," ","~",LEN(TRIM(J$6))-LEN(SUBSTITUTE(TRIM(J$6)," ",""))))-1)&amp;" Total",$B$6:$BB$343,ROW($A51)-5,FALSE))</f>
        <v>0</v>
      </c>
      <c r="K51" s="14">
        <f ca="1">IF(K$5&lt;&gt;"",HLOOKUP(K$5,Functionalization!$G$6:$R$343,ROW($A51)-5,FALSE),IFERROR(INDEX(K$320:K$343,MATCH($F51,$B$320:$B$343,0))/VLOOKUP($F51,$B$320:$BB$343,MATCH(LEFT(TRIM(K$6),FIND("~",SUBSTITUTE(K$6,"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51))*HLOOKUP(LEFT(TRIM(K$6),FIND("~",SUBSTITUTE(K$6," ","~",LEN(TRIM(K$6))-LEN(SUBSTITUTE(TRIM(K$6)," ",""))))-1)&amp;" Total",$B$6:$BB$343,ROW($A51)-5,FALSE))</f>
        <v>99.329483204563658</v>
      </c>
      <c r="L51" s="14">
        <f ca="1">IF(L$5&lt;&gt;"",HLOOKUP(L$5,Functionalization!$G$6:$R$343,ROW($A51)-5,FALSE),IFERROR(INDEX(L$320:L$343,MATCH($F51,$B$320:$B$343,0))/VLOOKUP($F51,$B$320:$BB$343,MATCH(LEFT(TRIM(L$6),FIND("~",SUBSTITUTE(L$6,"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51))*HLOOKUP(LEFT(TRIM(L$6),FIND("~",SUBSTITUTE(L$6," ","~",LEN(TRIM(L$6))-LEN(SUBSTITUTE(TRIM(L$6)," ",""))))-1)&amp;" Total",$B$6:$BB$343,ROW($A51)-5,FALSE))</f>
        <v>99.329483204563658</v>
      </c>
      <c r="M51" s="14">
        <f ca="1">IF(M$5&lt;&gt;"",HLOOKUP(M$5,Functionalization!$G$6:$R$343,ROW($A51)-5,FALSE),IFERROR(INDEX(M$320:M$343,MATCH($F51,$B$320:$B$343,0))/VLOOKUP($F51,$B$320:$BB$343,MATCH(LEFT(TRIM(M$6),FIND("~",SUBSTITUTE(M$6,"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51))*HLOOKUP(LEFT(TRIM(M$6),FIND("~",SUBSTITUTE(M$6," ","~",LEN(TRIM(M$6))-LEN(SUBSTITUTE(TRIM(M$6)," ",""))))-1)&amp;" Total",$B$6:$BB$343,ROW($A51)-5,FALSE))</f>
        <v>0</v>
      </c>
      <c r="N51" s="14">
        <f ca="1">IF(N$5&lt;&gt;"",HLOOKUP(N$5,Functionalization!$G$6:$R$343,ROW($A51)-5,FALSE),IFERROR(INDEX(N$320:N$343,MATCH($F51,$B$320:$B$343,0))/VLOOKUP($F51,$B$320:$BB$343,MATCH(LEFT(TRIM(N$6),FIND("~",SUBSTITUTE(N$6,"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51))*HLOOKUP(LEFT(TRIM(N$6),FIND("~",SUBSTITUTE(N$6," ","~",LEN(TRIM(N$6))-LEN(SUBSTITUTE(TRIM(N$6)," ",""))))-1)&amp;" Total",$B$6:$BB$343,ROW($A51)-5,FALSE))</f>
        <v>0</v>
      </c>
      <c r="O51" s="14">
        <f ca="1">IF(O$5&lt;&gt;"",HLOOKUP(O$5,Functionalization!$G$6:$R$343,ROW($A51)-5,FALSE),IFERROR(INDEX(O$320:O$343,MATCH($F51,$B$320:$B$343,0))/VLOOKUP($F51,$B$320:$BB$343,MATCH(LEFT(TRIM(O$6),FIND("~",SUBSTITUTE(O$6,"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51))*HLOOKUP(LEFT(TRIM(O$6),FIND("~",SUBSTITUTE(O$6," ","~",LEN(TRIM(O$6))-LEN(SUBSTITUTE(TRIM(O$6)," ",""))))-1)&amp;" Total",$B$6:$BB$343,ROW($A51)-5,FALSE))</f>
        <v>3546.3947014844784</v>
      </c>
      <c r="P51" s="14">
        <f ca="1">IF(P$5&lt;&gt;"",HLOOKUP(P$5,Functionalization!$G$6:$R$343,ROW($A51)-5,FALSE),IFERROR(INDEX(P$320:P$343,MATCH($F51,$B$320:$B$343,0))/VLOOKUP($F51,$B$320:$BB$343,MATCH(LEFT(TRIM(P$6),FIND("~",SUBSTITUTE(P$6,"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51))*HLOOKUP(LEFT(TRIM(P$6),FIND("~",SUBSTITUTE(P$6," ","~",LEN(TRIM(P$6))-LEN(SUBSTITUTE(TRIM(P$6)," ",""))))-1)&amp;" Total",$B$6:$BB$343,ROW($A51)-5,FALSE))</f>
        <v>3095.3816411304178</v>
      </c>
      <c r="Q51" s="14">
        <f ca="1">IF(Q$5&lt;&gt;"",HLOOKUP(Q$5,Functionalization!$G$6:$R$343,ROW($A51)-5,FALSE),IFERROR(INDEX(Q$320:Q$343,MATCH($F51,$B$320:$B$343,0))/VLOOKUP($F51,$B$320:$BB$343,MATCH(LEFT(TRIM(Q$6),FIND("~",SUBSTITUTE(Q$6,"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51))*HLOOKUP(LEFT(TRIM(Q$6),FIND("~",SUBSTITUTE(Q$6," ","~",LEN(TRIM(Q$6))-LEN(SUBSTITUTE(TRIM(Q$6)," ",""))))-1)&amp;" Total",$B$6:$BB$343,ROW($A51)-5,FALSE))</f>
        <v>0</v>
      </c>
      <c r="R51" s="14">
        <f ca="1">IF(R$5&lt;&gt;"",HLOOKUP(R$5,Functionalization!$G$6:$R$343,ROW($A51)-5,FALSE),IFERROR(INDEX(R$320:R$343,MATCH($F51,$B$320:$B$343,0))/VLOOKUP($F51,$B$320:$BB$343,MATCH(LEFT(TRIM(R$6),FIND("~",SUBSTITUTE(R$6,"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51))*HLOOKUP(LEFT(TRIM(R$6),FIND("~",SUBSTITUTE(R$6," ","~",LEN(TRIM(R$6))-LEN(SUBSTITUTE(TRIM(R$6)," ",""))))-1)&amp;" Total",$B$6:$BB$343,ROW($A51)-5,FALSE))</f>
        <v>451.01306035406054</v>
      </c>
      <c r="S51" s="14">
        <f ca="1">IF(S$5&lt;&gt;"",HLOOKUP(S$5,Functionalization!$G$6:$R$343,ROW($A51)-5,FALSE),IFERROR(INDEX(S$320:S$343,MATCH($F51,$B$320:$B$343,0))/VLOOKUP($F51,$B$320:$BB$343,MATCH(LEFT(TRIM(S$6),FIND("~",SUBSTITUTE(S$6,"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51))*HLOOKUP(LEFT(TRIM(S$6),FIND("~",SUBSTITUTE(S$6," ","~",LEN(TRIM(S$6))-LEN(SUBSTITUTE(TRIM(S$6)," ",""))))-1)&amp;" Total",$B$6:$BB$343,ROW($A51)-5,FALSE))</f>
        <v>2690.3174354972512</v>
      </c>
      <c r="T51" s="14">
        <f ca="1">IF(T$5&lt;&gt;"",HLOOKUP(T$5,Functionalization!$G$6:$R$343,ROW($A51)-5,FALSE),IFERROR(INDEX(T$320:T$343,MATCH($F51,$B$320:$B$343,0))/VLOOKUP($F51,$B$320:$BB$343,MATCH(LEFT(TRIM(T$6),FIND("~",SUBSTITUTE(T$6,"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51))*HLOOKUP(LEFT(TRIM(T$6),FIND("~",SUBSTITUTE(T$6," ","~",LEN(TRIM(T$6))-LEN(SUBSTITUTE(TRIM(T$6)," ",""))))-1)&amp;" Total",$B$6:$BB$343,ROW($A51)-5,FALSE))</f>
        <v>0</v>
      </c>
      <c r="U51" s="14">
        <f ca="1">IF(U$5&lt;&gt;"",HLOOKUP(U$5,Functionalization!$G$6:$R$343,ROW($A51)-5,FALSE),IFERROR(INDEX(U$320:U$343,MATCH($F51,$B$320:$B$343,0))/VLOOKUP($F51,$B$320:$BB$343,MATCH(LEFT(TRIM(U$6),FIND("~",SUBSTITUTE(U$6,"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51))*HLOOKUP(LEFT(TRIM(U$6),FIND("~",SUBSTITUTE(U$6," ","~",LEN(TRIM(U$6))-LEN(SUBSTITUTE(TRIM(U$6)," ",""))))-1)&amp;" Total",$B$6:$BB$343,ROW($A51)-5,FALSE))</f>
        <v>0</v>
      </c>
      <c r="V51" s="14">
        <f ca="1">IF(V$5&lt;&gt;"",HLOOKUP(V$5,Functionalization!$G$6:$R$343,ROW($A51)-5,FALSE),IFERROR(INDEX(V$320:V$343,MATCH($F51,$B$320:$B$343,0))/VLOOKUP($F51,$B$320:$BB$343,MATCH(LEFT(TRIM(V$6),FIND("~",SUBSTITUTE(V$6,"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51))*HLOOKUP(LEFT(TRIM(V$6),FIND("~",SUBSTITUTE(V$6," ","~",LEN(TRIM(V$6))-LEN(SUBSTITUTE(TRIM(V$6)," ",""))))-1)&amp;" Total",$B$6:$BB$343,ROW($A51)-5,FALSE))</f>
        <v>2690.3174354972512</v>
      </c>
      <c r="W51" s="14">
        <f ca="1">IF(W$5&lt;&gt;"",HLOOKUP(W$5,Functionalization!$G$6:$R$343,ROW($A51)-5,FALSE),IFERROR(INDEX(W$320:W$343,MATCH($F51,$B$320:$B$343,0))/VLOOKUP($F51,$B$320:$BB$343,MATCH(LEFT(TRIM(W$6),FIND("~",SUBSTITUTE(W$6,"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51))*HLOOKUP(LEFT(TRIM(W$6),FIND("~",SUBSTITUTE(W$6," ","~",LEN(TRIM(W$6))-LEN(SUBSTITUTE(TRIM(W$6)," ",""))))-1)&amp;" Total",$B$6:$BB$343,ROW($A51)-5,FALSE))</f>
        <v>0</v>
      </c>
      <c r="X51" s="14">
        <f ca="1">IF(X$5&lt;&gt;"",HLOOKUP(X$5,Functionalization!$G$6:$R$343,ROW($A51)-5,FALSE),IFERROR(INDEX(X$320:X$343,MATCH($F51,$B$320:$B$343,0))/VLOOKUP($F51,$B$320:$BB$343,MATCH(LEFT(TRIM(X$6),FIND("~",SUBSTITUTE(X$6,"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51))*HLOOKUP(LEFT(TRIM(X$6),FIND("~",SUBSTITUTE(X$6," ","~",LEN(TRIM(X$6))-LEN(SUBSTITUTE(TRIM(X$6)," ",""))))-1)&amp;" Total",$B$6:$BB$343,ROW($A51)-5,FALSE))</f>
        <v>0</v>
      </c>
      <c r="Y51" s="14">
        <f ca="1">IF(Y$5&lt;&gt;"",HLOOKUP(Y$5,Functionalization!$G$6:$R$343,ROW($A51)-5,FALSE),IFERROR(INDEX(Y$320:Y$343,MATCH($F51,$B$320:$B$343,0))/VLOOKUP($F51,$B$320:$BB$343,MATCH(LEFT(TRIM(Y$6),FIND("~",SUBSTITUTE(Y$6,"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51))*HLOOKUP(LEFT(TRIM(Y$6),FIND("~",SUBSTITUTE(Y$6," ","~",LEN(TRIM(Y$6))-LEN(SUBSTITUTE(TRIM(Y$6)," ",""))))-1)&amp;" Total",$B$6:$BB$343,ROW($A51)-5,FALSE))</f>
        <v>0</v>
      </c>
      <c r="Z51" s="14">
        <f ca="1">IF(Z$5&lt;&gt;"",HLOOKUP(Z$5,Functionalization!$G$6:$R$343,ROW($A51)-5,FALSE),IFERROR(INDEX(Z$320:Z$343,MATCH($F51,$B$320:$B$343,0))/VLOOKUP($F51,$B$320:$BB$343,MATCH(LEFT(TRIM(Z$6),FIND("~",SUBSTITUTE(Z$6,"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51))*HLOOKUP(LEFT(TRIM(Z$6),FIND("~",SUBSTITUTE(Z$6," ","~",LEN(TRIM(Z$6))-LEN(SUBSTITUTE(TRIM(Z$6)," ",""))))-1)&amp;" Total",$B$6:$BB$343,ROW($A51)-5,FALSE))</f>
        <v>0</v>
      </c>
      <c r="AA51" s="14">
        <f ca="1">IF(AA$5&lt;&gt;"",HLOOKUP(AA$5,Functionalization!$G$6:$R$343,ROW($A51)-5,FALSE),IFERROR(INDEX(AA$320:AA$343,MATCH($F51,$B$320:$B$343,0))/VLOOKUP($F51,$B$320:$BB$343,MATCH(LEFT(TRIM(AA$6),FIND("~",SUBSTITUTE(AA$6,"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51))*HLOOKUP(LEFT(TRIM(AA$6),FIND("~",SUBSTITUTE(AA$6," ","~",LEN(TRIM(AA$6))-LEN(SUBSTITUTE(TRIM(AA$6)," ",""))))-1)&amp;" Total",$B$6:$BB$343,ROW($A51)-5,FALSE))</f>
        <v>0</v>
      </c>
      <c r="AB51" s="14">
        <f ca="1">IF(AB$5&lt;&gt;"",HLOOKUP(AB$5,Functionalization!$G$6:$R$343,ROW($A51)-5,FALSE),IFERROR(INDEX(AB$320:AB$343,MATCH($F51,$B$320:$B$343,0))/VLOOKUP($F51,$B$320:$BB$343,MATCH(LEFT(TRIM(AB$6),FIND("~",SUBSTITUTE(AB$6,"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51))*HLOOKUP(LEFT(TRIM(AB$6),FIND("~",SUBSTITUTE(AB$6," ","~",LEN(TRIM(AB$6))-LEN(SUBSTITUTE(TRIM(AB$6)," ",""))))-1)&amp;" Total",$B$6:$BB$343,ROW($A51)-5,FALSE))</f>
        <v>0</v>
      </c>
      <c r="AC51" s="14">
        <f ca="1">IF(AC$5&lt;&gt;"",HLOOKUP(AC$5,Functionalization!$G$6:$R$343,ROW($A51)-5,FALSE),IFERROR(INDEX(AC$320:AC$343,MATCH($F51,$B$320:$B$343,0))/VLOOKUP($F51,$B$320:$BB$343,MATCH(LEFT(TRIM(AC$6),FIND("~",SUBSTITUTE(AC$6,"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51))*HLOOKUP(LEFT(TRIM(AC$6),FIND("~",SUBSTITUTE(AC$6," ","~",LEN(TRIM(AC$6))-LEN(SUBSTITUTE(TRIM(AC$6)," ",""))))-1)&amp;" Total",$B$6:$BB$343,ROW($A51)-5,FALSE))</f>
        <v>0</v>
      </c>
      <c r="AD51" s="14">
        <f ca="1">IF(AD$5&lt;&gt;"",HLOOKUP(AD$5,Functionalization!$G$6:$R$343,ROW($A51)-5,FALSE),IFERROR(INDEX(AD$320:AD$343,MATCH($F51,$B$320:$B$343,0))/VLOOKUP($F51,$B$320:$BB$343,MATCH(LEFT(TRIM(AD$6),FIND("~",SUBSTITUTE(AD$6,"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51))*HLOOKUP(LEFT(TRIM(AD$6),FIND("~",SUBSTITUTE(AD$6," ","~",LEN(TRIM(AD$6))-LEN(SUBSTITUTE(TRIM(AD$6)," ",""))))-1)&amp;" Total",$B$6:$BB$343,ROW($A51)-5,FALSE))</f>
        <v>0</v>
      </c>
      <c r="AE51" s="14">
        <f ca="1">IF(AE$5&lt;&gt;"",HLOOKUP(AE$5,Functionalization!$G$6:$R$343,ROW($A51)-5,FALSE),IFERROR(INDEX(AE$320:AE$343,MATCH($F51,$B$320:$B$343,0))/VLOOKUP($F51,$B$320:$BB$343,MATCH(LEFT(TRIM(AE$6),FIND("~",SUBSTITUTE(AE$6,"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51))*HLOOKUP(LEFT(TRIM(AE$6),FIND("~",SUBSTITUTE(AE$6," ","~",LEN(TRIM(AE$6))-LEN(SUBSTITUTE(TRIM(AE$6)," ",""))))-1)&amp;" Total",$B$6:$BB$343,ROW($A51)-5,FALSE))</f>
        <v>0</v>
      </c>
      <c r="AF51" s="14">
        <f ca="1">IF(AF$5&lt;&gt;"",HLOOKUP(AF$5,Functionalization!$G$6:$R$343,ROW($A51)-5,FALSE),IFERROR(INDEX(AF$320:AF$343,MATCH($F51,$B$320:$B$343,0))/VLOOKUP($F51,$B$320:$BB$343,MATCH(LEFT(TRIM(AF$6),FIND("~",SUBSTITUTE(AF$6,"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51))*HLOOKUP(LEFT(TRIM(AF$6),FIND("~",SUBSTITUTE(AF$6," ","~",LEN(TRIM(AF$6))-LEN(SUBSTITUTE(TRIM(AF$6)," ",""))))-1)&amp;" Total",$B$6:$BB$343,ROW($A51)-5,FALSE))</f>
        <v>0</v>
      </c>
      <c r="AG51" s="14">
        <f ca="1">IF(AG$5&lt;&gt;"",HLOOKUP(AG$5,Functionalization!$G$6:$R$343,ROW($A51)-5,FALSE),IFERROR(INDEX(AG$320:AG$343,MATCH($F51,$B$320:$B$343,0))/VLOOKUP($F51,$B$320:$BB$343,MATCH(LEFT(TRIM(AG$6),FIND("~",SUBSTITUTE(AG$6,"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51))*HLOOKUP(LEFT(TRIM(AG$6),FIND("~",SUBSTITUTE(AG$6," ","~",LEN(TRIM(AG$6))-LEN(SUBSTITUTE(TRIM(AG$6)," ",""))))-1)&amp;" Total",$B$6:$BB$343,ROW($A51)-5,FALSE))</f>
        <v>0</v>
      </c>
      <c r="AH51" s="14">
        <f ca="1">IF(AH$5&lt;&gt;"",HLOOKUP(AH$5,Functionalization!$G$6:$R$343,ROW($A51)-5,FALSE),IFERROR(INDEX(AH$320:AH$343,MATCH($F51,$B$320:$B$343,0))/VLOOKUP($F51,$B$320:$BB$343,MATCH(LEFT(TRIM(AH$6),FIND("~",SUBSTITUTE(AH$6,"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51))*HLOOKUP(LEFT(TRIM(AH$6),FIND("~",SUBSTITUTE(AH$6," ","~",LEN(TRIM(AH$6))-LEN(SUBSTITUTE(TRIM(AH$6)," ",""))))-1)&amp;" Total",$B$6:$BB$343,ROW($A51)-5,FALSE))</f>
        <v>0</v>
      </c>
      <c r="AI51" s="14">
        <f ca="1">IF(AI$5&lt;&gt;"",HLOOKUP(AI$5,Functionalization!$G$6:$R$343,ROW($A51)-5,FALSE),IFERROR(INDEX(AI$320:AI$343,MATCH($F51,$B$320:$B$343,0))/VLOOKUP($F51,$B$320:$BB$343,MATCH(LEFT(TRIM(AI$6),FIND("~",SUBSTITUTE(AI$6,"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51))*HLOOKUP(LEFT(TRIM(AI$6),FIND("~",SUBSTITUTE(AI$6," ","~",LEN(TRIM(AI$6))-LEN(SUBSTITUTE(TRIM(AI$6)," ",""))))-1)&amp;" Total",$B$6:$BB$343,ROW($A51)-5,FALSE))</f>
        <v>0</v>
      </c>
      <c r="AJ51" s="14">
        <f ca="1">IF(AJ$5&lt;&gt;"",HLOOKUP(AJ$5,Functionalization!$G$6:$R$343,ROW($A51)-5,FALSE),IFERROR(INDEX(AJ$320:AJ$343,MATCH($F51,$B$320:$B$343,0))/VLOOKUP($F51,$B$320:$BB$343,MATCH(LEFT(TRIM(AJ$6),FIND("~",SUBSTITUTE(AJ$6,"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51))*HLOOKUP(LEFT(TRIM(AJ$6),FIND("~",SUBSTITUTE(AJ$6," ","~",LEN(TRIM(AJ$6))-LEN(SUBSTITUTE(TRIM(AJ$6)," ",""))))-1)&amp;" Total",$B$6:$BB$343,ROW($A51)-5,FALSE))</f>
        <v>0</v>
      </c>
      <c r="AK51" s="14">
        <f ca="1">IF(AK$5&lt;&gt;"",HLOOKUP(AK$5,Functionalization!$G$6:$R$343,ROW($A51)-5,FALSE),IFERROR(INDEX(AK$320:AK$343,MATCH($F51,$B$320:$B$343,0))/VLOOKUP($F51,$B$320:$BB$343,MATCH(LEFT(TRIM(AK$6),FIND("~",SUBSTITUTE(AK$6,"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51))*HLOOKUP(LEFT(TRIM(AK$6),FIND("~",SUBSTITUTE(AK$6," ","~",LEN(TRIM(AK$6))-LEN(SUBSTITUTE(TRIM(AK$6)," ",""))))-1)&amp;" Total",$B$6:$BB$343,ROW($A51)-5,FALSE))</f>
        <v>0</v>
      </c>
      <c r="AL51" s="14">
        <f ca="1">IF(AL$5&lt;&gt;"",HLOOKUP(AL$5,Functionalization!$G$6:$R$343,ROW($A51)-5,FALSE),IFERROR(INDEX(AL$320:AL$343,MATCH($F51,$B$320:$B$343,0))/VLOOKUP($F51,$B$320:$BB$343,MATCH(LEFT(TRIM(AL$6),FIND("~",SUBSTITUTE(AL$6,"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51))*HLOOKUP(LEFT(TRIM(AL$6),FIND("~",SUBSTITUTE(AL$6," ","~",LEN(TRIM(AL$6))-LEN(SUBSTITUTE(TRIM(AL$6)," ",""))))-1)&amp;" Total",$B$6:$BB$343,ROW($A51)-5,FALSE))</f>
        <v>0</v>
      </c>
      <c r="AM51" s="14">
        <f ca="1">IF(AM$5&lt;&gt;"",HLOOKUP(AM$5,Functionalization!$G$6:$R$343,ROW($A51)-5,FALSE),IFERROR(INDEX(AM$320:AM$343,MATCH($F51,$B$320:$B$343,0))/VLOOKUP($F51,$B$320:$BB$343,MATCH(LEFT(TRIM(AM$6),FIND("~",SUBSTITUTE(AM$6,"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51))*HLOOKUP(LEFT(TRIM(AM$6),FIND("~",SUBSTITUTE(AM$6," ","~",LEN(TRIM(AM$6))-LEN(SUBSTITUTE(TRIM(AM$6)," ",""))))-1)&amp;" Total",$B$6:$BB$343,ROW($A51)-5,FALSE))</f>
        <v>0</v>
      </c>
      <c r="AN51" s="14">
        <f ca="1">IF(AN$5&lt;&gt;"",HLOOKUP(AN$5,Functionalization!$G$6:$R$343,ROW($A51)-5,FALSE),IFERROR(INDEX(AN$320:AN$343,MATCH($F51,$B$320:$B$343,0))/VLOOKUP($F51,$B$320:$BB$343,MATCH(LEFT(TRIM(AN$6),FIND("~",SUBSTITUTE(AN$6,"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51))*HLOOKUP(LEFT(TRIM(AN$6),FIND("~",SUBSTITUTE(AN$6," ","~",LEN(TRIM(AN$6))-LEN(SUBSTITUTE(TRIM(AN$6)," ",""))))-1)&amp;" Total",$B$6:$BB$343,ROW($A51)-5,FALSE))</f>
        <v>0</v>
      </c>
      <c r="AO51" s="14">
        <f ca="1">IF(AO$5&lt;&gt;"",HLOOKUP(AO$5,Functionalization!$G$6:$R$343,ROW($A51)-5,FALSE),IFERROR(INDEX(AO$320:AO$343,MATCH($F51,$B$320:$B$343,0))/VLOOKUP($F51,$B$320:$BB$343,MATCH(LEFT(TRIM(AO$6),FIND("~",SUBSTITUTE(AO$6,"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51))*HLOOKUP(LEFT(TRIM(AO$6),FIND("~",SUBSTITUTE(AO$6," ","~",LEN(TRIM(AO$6))-LEN(SUBSTITUTE(TRIM(AO$6)," ",""))))-1)&amp;" Total",$B$6:$BB$343,ROW($A51)-5,FALSE))</f>
        <v>0</v>
      </c>
      <c r="AP51" s="14">
        <f ca="1">IF(AP$5&lt;&gt;"",HLOOKUP(AP$5,Functionalization!$G$6:$R$343,ROW($A51)-5,FALSE),IFERROR(INDEX(AP$320:AP$343,MATCH($F51,$B$320:$B$343,0))/VLOOKUP($F51,$B$320:$BB$343,MATCH(LEFT(TRIM(AP$6),FIND("~",SUBSTITUTE(AP$6,"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51))*HLOOKUP(LEFT(TRIM(AP$6),FIND("~",SUBSTITUTE(AP$6," ","~",LEN(TRIM(AP$6))-LEN(SUBSTITUTE(TRIM(AP$6)," ",""))))-1)&amp;" Total",$B$6:$BB$343,ROW($A51)-5,FALSE))</f>
        <v>0</v>
      </c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D51" s="44">
        <f ca="1">IFERROR(IF(SUMIF($G$6:$BB$6,BD$6&amp;" Total",$G51:$BB51)-(SUMIF($G$6:$BB$6,BD$6&amp;" "&amp;'Input-Allocators'!$D$18,$G51:$BB51)+IFERROR(SUMIF($G$6:$BB$6,BD$6&amp;" "&amp;'Input-Allocators'!$E$18,$G51:$BB51),SUMIF($G$6:$BB$6,BD$6&amp;" "&amp;'Input-Allocators'!$B$20,$G51:$BB51))+SUMIF($G$6:$BB$6,BD$6&amp;" "&amp;'Input-Allocators'!$F$18,$G51:$BB51))&lt;Check_Limit,0,1),1)</f>
        <v>0</v>
      </c>
      <c r="BE51" s="44">
        <f ca="1">IFERROR(IF(SUMIF($G$6:$BB$6,BE$6&amp;" Total",$G51:$BB51)-(SUMIF($G$6:$BB$6,BE$6&amp;" "&amp;'Input-Allocators'!$D$18,$G51:$BB51)+IFERROR(SUMIF($G$6:$BB$6,BE$6&amp;" "&amp;'Input-Allocators'!$E$18,$G51:$BB51),SUMIF($G$6:$BB$6,BE$6&amp;" "&amp;'Input-Allocators'!$B$20,$G51:$BB51))+SUMIF($G$6:$BB$6,BE$6&amp;" "&amp;'Input-Allocators'!$F$18,$G51:$BB51))&lt;Check_Limit,0,1),1)</f>
        <v>0</v>
      </c>
      <c r="BF51" s="44">
        <f ca="1">IFERROR(IF(SUMIF($G$6:$BB$6,BF$6&amp;" Total",$G51:$BB51)-(SUMIF($G$6:$BB$6,BF$6&amp;" "&amp;'Input-Allocators'!$D$18,$G51:$BB51)+IFERROR(SUMIF($G$6:$BB$6,BF$6&amp;" "&amp;'Input-Allocators'!$E$18,$G51:$BB51),SUMIF($G$6:$BB$6,BF$6&amp;" "&amp;'Input-Allocators'!$B$20,$G51:$BB51))+SUMIF($G$6:$BB$6,BF$6&amp;" "&amp;'Input-Allocators'!$F$18,$G51:$BB51))&lt;Check_Limit,0,1),1)</f>
        <v>0</v>
      </c>
      <c r="BG51" s="44">
        <f ca="1">IFERROR(IF(SUMIF($G$6:$BB$6,BG$6&amp;" Total",$G51:$BB51)-(SUMIF($G$6:$BB$6,BG$6&amp;" "&amp;'Input-Allocators'!$D$18,$G51:$BB51)+IFERROR(SUMIF($G$6:$BB$6,BG$6&amp;" "&amp;'Input-Allocators'!$E$18,$G51:$BB51),SUMIF($G$6:$BB$6,BG$6&amp;" "&amp;'Input-Allocators'!$B$20,$G51:$BB51))+SUMIF($G$6:$BB$6,BG$6&amp;" "&amp;'Input-Allocators'!$F$18,$G51:$BB51))&lt;Check_Limit,0,1),1)</f>
        <v>0</v>
      </c>
      <c r="BH51" s="44">
        <f ca="1">IFERROR(IF(SUMIF($G$6:$BB$6,BH$6&amp;" Total",$G51:$BB51)-(SUMIF($G$6:$BB$6,BH$6&amp;" "&amp;'Input-Allocators'!$D$18,$G51:$BB51)+IFERROR(SUMIF($G$6:$BB$6,BH$6&amp;" "&amp;'Input-Allocators'!$E$18,$G51:$BB51),SUMIF($G$6:$BB$6,BH$6&amp;" "&amp;'Input-Allocators'!$B$20,$G51:$BB51))+SUMIF($G$6:$BB$6,BH$6&amp;" "&amp;'Input-Allocators'!$F$18,$G51:$BB51))&lt;Check_Limit,0,1),1)</f>
        <v>0</v>
      </c>
      <c r="BI51" s="44">
        <f ca="1">IFERROR(IF(SUMIF($G$6:$BB$6,BI$6&amp;" Total",$G51:$BB51)-(SUMIF($G$6:$BB$6,BI$6&amp;" "&amp;'Input-Allocators'!$D$18,$G51:$BB51)+IFERROR(SUMIF($G$6:$BB$6,BI$6&amp;" "&amp;'Input-Allocators'!$E$18,$G51:$BB51),SUMIF($G$6:$BB$6,BI$6&amp;" "&amp;'Input-Allocators'!$B$20,$G51:$BB51))+SUMIF($G$6:$BB$6,BI$6&amp;" "&amp;'Input-Allocators'!$F$18,$G51:$BB51))&lt;Check_Limit,0,1),1)</f>
        <v>0</v>
      </c>
      <c r="BJ51" s="44">
        <f ca="1">IFERROR(IF(SUMIF($G$6:$BB$6,BJ$6&amp;" Total",$G51:$BB51)-(SUMIF($G$6:$BB$6,BJ$6&amp;" "&amp;'Input-Allocators'!$D$18,$G51:$BB51)+IFERROR(SUMIF($G$6:$BB$6,BJ$6&amp;" "&amp;'Input-Allocators'!$E$18,$G51:$BB51),SUMIF($G$6:$BB$6,BJ$6&amp;" "&amp;'Input-Allocators'!$B$20,$G51:$BB51))+SUMIF($G$6:$BB$6,BJ$6&amp;" "&amp;'Input-Allocators'!$F$18,$G51:$BB51))&lt;Check_Limit,0,1),1)</f>
        <v>0</v>
      </c>
      <c r="BK51" s="44">
        <f ca="1">IFERROR(IF(SUMIF($G$6:$BB$6,BK$6&amp;" Total",$G51:$BB51)-(SUMIF($G$6:$BB$6,BK$6&amp;" "&amp;'Input-Allocators'!$D$18,$G51:$BB51)+IFERROR(SUMIF($G$6:$BB$6,BK$6&amp;" "&amp;'Input-Allocators'!$E$18,$G51:$BB51),SUMIF($G$6:$BB$6,BK$6&amp;" "&amp;'Input-Allocators'!$B$20,$G51:$BB51))+SUMIF($G$6:$BB$6,BK$6&amp;" "&amp;'Input-Allocators'!$F$18,$G51:$BB51))&lt;Check_Limit,0,1),1)</f>
        <v>0</v>
      </c>
      <c r="BL51" s="44">
        <f ca="1">IFERROR(IF(SUMIF($G$6:$BB$6,BL$6&amp;" Total",$G51:$BB51)-(SUMIF($G$6:$BB$6,BL$6&amp;" "&amp;'Input-Allocators'!$D$18,$G51:$BB51)+IFERROR(SUMIF($G$6:$BB$6,BL$6&amp;" "&amp;'Input-Allocators'!$E$18,$G51:$BB51),SUMIF($G$6:$BB$6,BL$6&amp;" "&amp;'Input-Allocators'!$B$20,$G51:$BB51))+SUMIF($G$6:$BB$6,BL$6&amp;" "&amp;'Input-Allocators'!$F$18,$G51:$BB51))&lt;Check_Limit,0,1),1)</f>
        <v>0</v>
      </c>
      <c r="BM51" s="44">
        <f ca="1">IFERROR(IF(SUMIF($G$6:$BB$6,BM$6&amp;" Total",$G51:$BB51)-(SUMIF($G$6:$BB$6,BM$6&amp;" "&amp;'Input-Allocators'!$D$18,$G51:$BB51)+IFERROR(SUMIF($G$6:$BB$6,BM$6&amp;" "&amp;'Input-Allocators'!$E$18,$G51:$BB51),SUMIF($G$6:$BB$6,BM$6&amp;" "&amp;'Input-Allocators'!$B$20,$G51:$BB51))+SUMIF($G$6:$BB$6,BM$6&amp;" "&amp;'Input-Allocators'!$F$18,$G51:$BB51))&lt;Check_Limit,0,1),1)</f>
        <v>0</v>
      </c>
      <c r="BN51" s="44">
        <f ca="1">IFERROR(IF(SUMIF($G$6:$BB$6,BN$6&amp;" Total",$G51:$BB51)-(SUMIF($G$6:$BB$6,BN$6&amp;" "&amp;'Input-Allocators'!$D$18,$G51:$BB51)+IFERROR(SUMIF($G$6:$BB$6,BN$6&amp;" "&amp;'Input-Allocators'!$E$18,$G51:$BB51),SUMIF($G$6:$BB$6,BN$6&amp;" "&amp;'Input-Allocators'!$B$20,$G51:$BB51))+SUMIF($G$6:$BB$6,BN$6&amp;" "&amp;'Input-Allocators'!$F$18,$G51:$BB51))&lt;Check_Limit,0,1),1)</f>
        <v>0</v>
      </c>
      <c r="BO51" s="44">
        <f ca="1">IFERROR(IF(SUMIF($G$6:$BB$6,BO$6&amp;" Total",$G51:$BB51)-(SUMIF($G$6:$BB$6,BO$6&amp;" "&amp;'Input-Allocators'!$D$18,$G51:$BB51)+IFERROR(SUMIF($G$6:$BB$6,BO$6&amp;" "&amp;'Input-Allocators'!$E$18,$G51:$BB51),SUMIF($G$6:$BB$6,BO$6&amp;" "&amp;'Input-Allocators'!$B$20,$G51:$BB51))+SUMIF($G$6:$BB$6,BO$6&amp;" "&amp;'Input-Allocators'!$F$18,$G51:$BB51))&lt;Check_Limit,0,1),1)</f>
        <v>0</v>
      </c>
    </row>
    <row r="52" spans="1:67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>Functionalization!$D52</f>
        <v>0</v>
      </c>
      <c r="E52" s="14">
        <f t="shared" ca="1" si="3"/>
        <v>0</v>
      </c>
      <c r="F52" s="3" t="str">
        <f>IF($D52=0,"-",IF('Input-Accounts'!$E52&lt;&gt;0,'Input-Accounts'!$E52,'Input-Accounts'!$G52))</f>
        <v>-</v>
      </c>
      <c r="G52" s="14">
        <f ca="1">IF(G$5&lt;&gt;"",HLOOKUP(G$5,Functionalization!$G$6:$R$343,ROW($A52)-5,FALSE),IFERROR(INDEX(G$320:G$343,MATCH($F52,$B$320:$B$343,0))/VLOOKUP($F52,$B$320:$BB$343,MATCH(LEFT(TRIM(G$6),FIND("~",SUBSTITUTE(G$6,"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52))*HLOOKUP(LEFT(TRIM(G$6),FIND("~",SUBSTITUTE(G$6," ","~",LEN(TRIM(G$6))-LEN(SUBSTITUTE(TRIM(G$6)," ",""))))-1)&amp;" Total",$B$6:$BB$343,ROW($A52)-5,FALSE))</f>
        <v>0</v>
      </c>
      <c r="H52" s="14">
        <f ca="1">IF(H$5&lt;&gt;"",HLOOKUP(H$5,Functionalization!$G$6:$R$343,ROW($A52)-5,FALSE),IFERROR(INDEX(H$320:H$343,MATCH($F52,$B$320:$B$343,0))/VLOOKUP($F52,$B$320:$BB$343,MATCH(LEFT(TRIM(H$6),FIND("~",SUBSTITUTE(H$6,"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52))*HLOOKUP(LEFT(TRIM(H$6),FIND("~",SUBSTITUTE(H$6," ","~",LEN(TRIM(H$6))-LEN(SUBSTITUTE(TRIM(H$6)," ",""))))-1)&amp;" Total",$B$6:$BB$343,ROW($A52)-5,FALSE))</f>
        <v>0</v>
      </c>
      <c r="I52" s="14">
        <f ca="1">IF(I$5&lt;&gt;"",HLOOKUP(I$5,Functionalization!$G$6:$R$343,ROW($A52)-5,FALSE),IFERROR(INDEX(I$320:I$343,MATCH($F52,$B$320:$B$343,0))/VLOOKUP($F52,$B$320:$BB$343,MATCH(LEFT(TRIM(I$6),FIND("~",SUBSTITUTE(I$6,"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52))*HLOOKUP(LEFT(TRIM(I$6),FIND("~",SUBSTITUTE(I$6," ","~",LEN(TRIM(I$6))-LEN(SUBSTITUTE(TRIM(I$6)," ",""))))-1)&amp;" Total",$B$6:$BB$343,ROW($A52)-5,FALSE))</f>
        <v>0</v>
      </c>
      <c r="J52" s="14">
        <f ca="1">IF(J$5&lt;&gt;"",HLOOKUP(J$5,Functionalization!$G$6:$R$343,ROW($A52)-5,FALSE),IFERROR(INDEX(J$320:J$343,MATCH($F52,$B$320:$B$343,0))/VLOOKUP($F52,$B$320:$BB$343,MATCH(LEFT(TRIM(J$6),FIND("~",SUBSTITUTE(J$6,"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52))*HLOOKUP(LEFT(TRIM(J$6),FIND("~",SUBSTITUTE(J$6," ","~",LEN(TRIM(J$6))-LEN(SUBSTITUTE(TRIM(J$6)," ",""))))-1)&amp;" Total",$B$6:$BB$343,ROW($A52)-5,FALSE))</f>
        <v>0</v>
      </c>
      <c r="K52" s="14">
        <f ca="1">IF(K$5&lt;&gt;"",HLOOKUP(K$5,Functionalization!$G$6:$R$343,ROW($A52)-5,FALSE),IFERROR(INDEX(K$320:K$343,MATCH($F52,$B$320:$B$343,0))/VLOOKUP($F52,$B$320:$BB$343,MATCH(LEFT(TRIM(K$6),FIND("~",SUBSTITUTE(K$6,"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52))*HLOOKUP(LEFT(TRIM(K$6),FIND("~",SUBSTITUTE(K$6," ","~",LEN(TRIM(K$6))-LEN(SUBSTITUTE(TRIM(K$6)," ",""))))-1)&amp;" Total",$B$6:$BB$343,ROW($A52)-5,FALSE))</f>
        <v>0</v>
      </c>
      <c r="L52" s="14">
        <f ca="1">IF(L$5&lt;&gt;"",HLOOKUP(L$5,Functionalization!$G$6:$R$343,ROW($A52)-5,FALSE),IFERROR(INDEX(L$320:L$343,MATCH($F52,$B$320:$B$343,0))/VLOOKUP($F52,$B$320:$BB$343,MATCH(LEFT(TRIM(L$6),FIND("~",SUBSTITUTE(L$6,"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52))*HLOOKUP(LEFT(TRIM(L$6),FIND("~",SUBSTITUTE(L$6," ","~",LEN(TRIM(L$6))-LEN(SUBSTITUTE(TRIM(L$6)," ",""))))-1)&amp;" Total",$B$6:$BB$343,ROW($A52)-5,FALSE))</f>
        <v>0</v>
      </c>
      <c r="M52" s="14">
        <f ca="1">IF(M$5&lt;&gt;"",HLOOKUP(M$5,Functionalization!$G$6:$R$343,ROW($A52)-5,FALSE),IFERROR(INDEX(M$320:M$343,MATCH($F52,$B$320:$B$343,0))/VLOOKUP($F52,$B$320:$BB$343,MATCH(LEFT(TRIM(M$6),FIND("~",SUBSTITUTE(M$6,"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52))*HLOOKUP(LEFT(TRIM(M$6),FIND("~",SUBSTITUTE(M$6," ","~",LEN(TRIM(M$6))-LEN(SUBSTITUTE(TRIM(M$6)," ",""))))-1)&amp;" Total",$B$6:$BB$343,ROW($A52)-5,FALSE))</f>
        <v>0</v>
      </c>
      <c r="N52" s="14">
        <f ca="1">IF(N$5&lt;&gt;"",HLOOKUP(N$5,Functionalization!$G$6:$R$343,ROW($A52)-5,FALSE),IFERROR(INDEX(N$320:N$343,MATCH($F52,$B$320:$B$343,0))/VLOOKUP($F52,$B$320:$BB$343,MATCH(LEFT(TRIM(N$6),FIND("~",SUBSTITUTE(N$6,"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52))*HLOOKUP(LEFT(TRIM(N$6),FIND("~",SUBSTITUTE(N$6," ","~",LEN(TRIM(N$6))-LEN(SUBSTITUTE(TRIM(N$6)," ",""))))-1)&amp;" Total",$B$6:$BB$343,ROW($A52)-5,FALSE))</f>
        <v>0</v>
      </c>
      <c r="O52" s="14">
        <f ca="1">IF(O$5&lt;&gt;"",HLOOKUP(O$5,Functionalization!$G$6:$R$343,ROW($A52)-5,FALSE),IFERROR(INDEX(O$320:O$343,MATCH($F52,$B$320:$B$343,0))/VLOOKUP($F52,$B$320:$BB$343,MATCH(LEFT(TRIM(O$6),FIND("~",SUBSTITUTE(O$6,"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52))*HLOOKUP(LEFT(TRIM(O$6),FIND("~",SUBSTITUTE(O$6," ","~",LEN(TRIM(O$6))-LEN(SUBSTITUTE(TRIM(O$6)," ",""))))-1)&amp;" Total",$B$6:$BB$343,ROW($A52)-5,FALSE))</f>
        <v>0</v>
      </c>
      <c r="P52" s="14">
        <f ca="1">IF(P$5&lt;&gt;"",HLOOKUP(P$5,Functionalization!$G$6:$R$343,ROW($A52)-5,FALSE),IFERROR(INDEX(P$320:P$343,MATCH($F52,$B$320:$B$343,0))/VLOOKUP($F52,$B$320:$BB$343,MATCH(LEFT(TRIM(P$6),FIND("~",SUBSTITUTE(P$6,"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52))*HLOOKUP(LEFT(TRIM(P$6),FIND("~",SUBSTITUTE(P$6," ","~",LEN(TRIM(P$6))-LEN(SUBSTITUTE(TRIM(P$6)," ",""))))-1)&amp;" Total",$B$6:$BB$343,ROW($A52)-5,FALSE))</f>
        <v>0</v>
      </c>
      <c r="Q52" s="14">
        <f ca="1">IF(Q$5&lt;&gt;"",HLOOKUP(Q$5,Functionalization!$G$6:$R$343,ROW($A52)-5,FALSE),IFERROR(INDEX(Q$320:Q$343,MATCH($F52,$B$320:$B$343,0))/VLOOKUP($F52,$B$320:$BB$343,MATCH(LEFT(TRIM(Q$6),FIND("~",SUBSTITUTE(Q$6,"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52))*HLOOKUP(LEFT(TRIM(Q$6),FIND("~",SUBSTITUTE(Q$6," ","~",LEN(TRIM(Q$6))-LEN(SUBSTITUTE(TRIM(Q$6)," ",""))))-1)&amp;" Total",$B$6:$BB$343,ROW($A52)-5,FALSE))</f>
        <v>0</v>
      </c>
      <c r="R52" s="14">
        <f ca="1">IF(R$5&lt;&gt;"",HLOOKUP(R$5,Functionalization!$G$6:$R$343,ROW($A52)-5,FALSE),IFERROR(INDEX(R$320:R$343,MATCH($F52,$B$320:$B$343,0))/VLOOKUP($F52,$B$320:$BB$343,MATCH(LEFT(TRIM(R$6),FIND("~",SUBSTITUTE(R$6,"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52))*HLOOKUP(LEFT(TRIM(R$6),FIND("~",SUBSTITUTE(R$6," ","~",LEN(TRIM(R$6))-LEN(SUBSTITUTE(TRIM(R$6)," ",""))))-1)&amp;" Total",$B$6:$BB$343,ROW($A52)-5,FALSE))</f>
        <v>0</v>
      </c>
      <c r="S52" s="14">
        <f ca="1">IF(S$5&lt;&gt;"",HLOOKUP(S$5,Functionalization!$G$6:$R$343,ROW($A52)-5,FALSE),IFERROR(INDEX(S$320:S$343,MATCH($F52,$B$320:$B$343,0))/VLOOKUP($F52,$B$320:$BB$343,MATCH(LEFT(TRIM(S$6),FIND("~",SUBSTITUTE(S$6,"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52))*HLOOKUP(LEFT(TRIM(S$6),FIND("~",SUBSTITUTE(S$6," ","~",LEN(TRIM(S$6))-LEN(SUBSTITUTE(TRIM(S$6)," ",""))))-1)&amp;" Total",$B$6:$BB$343,ROW($A52)-5,FALSE))</f>
        <v>0</v>
      </c>
      <c r="T52" s="14">
        <f ca="1">IF(T$5&lt;&gt;"",HLOOKUP(T$5,Functionalization!$G$6:$R$343,ROW($A52)-5,FALSE),IFERROR(INDEX(T$320:T$343,MATCH($F52,$B$320:$B$343,0))/VLOOKUP($F52,$B$320:$BB$343,MATCH(LEFT(TRIM(T$6),FIND("~",SUBSTITUTE(T$6,"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52))*HLOOKUP(LEFT(TRIM(T$6),FIND("~",SUBSTITUTE(T$6," ","~",LEN(TRIM(T$6))-LEN(SUBSTITUTE(TRIM(T$6)," ",""))))-1)&amp;" Total",$B$6:$BB$343,ROW($A52)-5,FALSE))</f>
        <v>0</v>
      </c>
      <c r="U52" s="14">
        <f ca="1">IF(U$5&lt;&gt;"",HLOOKUP(U$5,Functionalization!$G$6:$R$343,ROW($A52)-5,FALSE),IFERROR(INDEX(U$320:U$343,MATCH($F52,$B$320:$B$343,0))/VLOOKUP($F52,$B$320:$BB$343,MATCH(LEFT(TRIM(U$6),FIND("~",SUBSTITUTE(U$6,"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52))*HLOOKUP(LEFT(TRIM(U$6),FIND("~",SUBSTITUTE(U$6," ","~",LEN(TRIM(U$6))-LEN(SUBSTITUTE(TRIM(U$6)," ",""))))-1)&amp;" Total",$B$6:$BB$343,ROW($A52)-5,FALSE))</f>
        <v>0</v>
      </c>
      <c r="V52" s="14">
        <f ca="1">IF(V$5&lt;&gt;"",HLOOKUP(V$5,Functionalization!$G$6:$R$343,ROW($A52)-5,FALSE),IFERROR(INDEX(V$320:V$343,MATCH($F52,$B$320:$B$343,0))/VLOOKUP($F52,$B$320:$BB$343,MATCH(LEFT(TRIM(V$6),FIND("~",SUBSTITUTE(V$6,"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52))*HLOOKUP(LEFT(TRIM(V$6),FIND("~",SUBSTITUTE(V$6," ","~",LEN(TRIM(V$6))-LEN(SUBSTITUTE(TRIM(V$6)," ",""))))-1)&amp;" Total",$B$6:$BB$343,ROW($A52)-5,FALSE))</f>
        <v>0</v>
      </c>
      <c r="W52" s="14">
        <f ca="1">IF(W$5&lt;&gt;"",HLOOKUP(W$5,Functionalization!$G$6:$R$343,ROW($A52)-5,FALSE),IFERROR(INDEX(W$320:W$343,MATCH($F52,$B$320:$B$343,0))/VLOOKUP($F52,$B$320:$BB$343,MATCH(LEFT(TRIM(W$6),FIND("~",SUBSTITUTE(W$6,"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52))*HLOOKUP(LEFT(TRIM(W$6),FIND("~",SUBSTITUTE(W$6," ","~",LEN(TRIM(W$6))-LEN(SUBSTITUTE(TRIM(W$6)," ",""))))-1)&amp;" Total",$B$6:$BB$343,ROW($A52)-5,FALSE))</f>
        <v>0</v>
      </c>
      <c r="X52" s="14">
        <f ca="1">IF(X$5&lt;&gt;"",HLOOKUP(X$5,Functionalization!$G$6:$R$343,ROW($A52)-5,FALSE),IFERROR(INDEX(X$320:X$343,MATCH($F52,$B$320:$B$343,0))/VLOOKUP($F52,$B$320:$BB$343,MATCH(LEFT(TRIM(X$6),FIND("~",SUBSTITUTE(X$6,"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52))*HLOOKUP(LEFT(TRIM(X$6),FIND("~",SUBSTITUTE(X$6," ","~",LEN(TRIM(X$6))-LEN(SUBSTITUTE(TRIM(X$6)," ",""))))-1)&amp;" Total",$B$6:$BB$343,ROW($A52)-5,FALSE))</f>
        <v>0</v>
      </c>
      <c r="Y52" s="14">
        <f ca="1">IF(Y$5&lt;&gt;"",HLOOKUP(Y$5,Functionalization!$G$6:$R$343,ROW($A52)-5,FALSE),IFERROR(INDEX(Y$320:Y$343,MATCH($F52,$B$320:$B$343,0))/VLOOKUP($F52,$B$320:$BB$343,MATCH(LEFT(TRIM(Y$6),FIND("~",SUBSTITUTE(Y$6,"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52))*HLOOKUP(LEFT(TRIM(Y$6),FIND("~",SUBSTITUTE(Y$6," ","~",LEN(TRIM(Y$6))-LEN(SUBSTITUTE(TRIM(Y$6)," ",""))))-1)&amp;" Total",$B$6:$BB$343,ROW($A52)-5,FALSE))</f>
        <v>0</v>
      </c>
      <c r="Z52" s="14">
        <f ca="1">IF(Z$5&lt;&gt;"",HLOOKUP(Z$5,Functionalization!$G$6:$R$343,ROW($A52)-5,FALSE),IFERROR(INDEX(Z$320:Z$343,MATCH($F52,$B$320:$B$343,0))/VLOOKUP($F52,$B$320:$BB$343,MATCH(LEFT(TRIM(Z$6),FIND("~",SUBSTITUTE(Z$6,"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52))*HLOOKUP(LEFT(TRIM(Z$6),FIND("~",SUBSTITUTE(Z$6," ","~",LEN(TRIM(Z$6))-LEN(SUBSTITUTE(TRIM(Z$6)," ",""))))-1)&amp;" Total",$B$6:$BB$343,ROW($A52)-5,FALSE))</f>
        <v>0</v>
      </c>
      <c r="AA52" s="14">
        <f ca="1">IF(AA$5&lt;&gt;"",HLOOKUP(AA$5,Functionalization!$G$6:$R$343,ROW($A52)-5,FALSE),IFERROR(INDEX(AA$320:AA$343,MATCH($F52,$B$320:$B$343,0))/VLOOKUP($F52,$B$320:$BB$343,MATCH(LEFT(TRIM(AA$6),FIND("~",SUBSTITUTE(AA$6,"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52))*HLOOKUP(LEFT(TRIM(AA$6),FIND("~",SUBSTITUTE(AA$6," ","~",LEN(TRIM(AA$6))-LEN(SUBSTITUTE(TRIM(AA$6)," ",""))))-1)&amp;" Total",$B$6:$BB$343,ROW($A52)-5,FALSE))</f>
        <v>0</v>
      </c>
      <c r="AB52" s="14">
        <f ca="1">IF(AB$5&lt;&gt;"",HLOOKUP(AB$5,Functionalization!$G$6:$R$343,ROW($A52)-5,FALSE),IFERROR(INDEX(AB$320:AB$343,MATCH($F52,$B$320:$B$343,0))/VLOOKUP($F52,$B$320:$BB$343,MATCH(LEFT(TRIM(AB$6),FIND("~",SUBSTITUTE(AB$6,"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52))*HLOOKUP(LEFT(TRIM(AB$6),FIND("~",SUBSTITUTE(AB$6," ","~",LEN(TRIM(AB$6))-LEN(SUBSTITUTE(TRIM(AB$6)," ",""))))-1)&amp;" Total",$B$6:$BB$343,ROW($A52)-5,FALSE))</f>
        <v>0</v>
      </c>
      <c r="AC52" s="14">
        <f ca="1">IF(AC$5&lt;&gt;"",HLOOKUP(AC$5,Functionalization!$G$6:$R$343,ROW($A52)-5,FALSE),IFERROR(INDEX(AC$320:AC$343,MATCH($F52,$B$320:$B$343,0))/VLOOKUP($F52,$B$320:$BB$343,MATCH(LEFT(TRIM(AC$6),FIND("~",SUBSTITUTE(AC$6,"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52))*HLOOKUP(LEFT(TRIM(AC$6),FIND("~",SUBSTITUTE(AC$6," ","~",LEN(TRIM(AC$6))-LEN(SUBSTITUTE(TRIM(AC$6)," ",""))))-1)&amp;" Total",$B$6:$BB$343,ROW($A52)-5,FALSE))</f>
        <v>0</v>
      </c>
      <c r="AD52" s="14">
        <f ca="1">IF(AD$5&lt;&gt;"",HLOOKUP(AD$5,Functionalization!$G$6:$R$343,ROW($A52)-5,FALSE),IFERROR(INDEX(AD$320:AD$343,MATCH($F52,$B$320:$B$343,0))/VLOOKUP($F52,$B$320:$BB$343,MATCH(LEFT(TRIM(AD$6),FIND("~",SUBSTITUTE(AD$6,"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52))*HLOOKUP(LEFT(TRIM(AD$6),FIND("~",SUBSTITUTE(AD$6," ","~",LEN(TRIM(AD$6))-LEN(SUBSTITUTE(TRIM(AD$6)," ",""))))-1)&amp;" Total",$B$6:$BB$343,ROW($A52)-5,FALSE))</f>
        <v>0</v>
      </c>
      <c r="AE52" s="14">
        <f ca="1">IF(AE$5&lt;&gt;"",HLOOKUP(AE$5,Functionalization!$G$6:$R$343,ROW($A52)-5,FALSE),IFERROR(INDEX(AE$320:AE$343,MATCH($F52,$B$320:$B$343,0))/VLOOKUP($F52,$B$320:$BB$343,MATCH(LEFT(TRIM(AE$6),FIND("~",SUBSTITUTE(AE$6,"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52))*HLOOKUP(LEFT(TRIM(AE$6),FIND("~",SUBSTITUTE(AE$6," ","~",LEN(TRIM(AE$6))-LEN(SUBSTITUTE(TRIM(AE$6)," ",""))))-1)&amp;" Total",$B$6:$BB$343,ROW($A52)-5,FALSE))</f>
        <v>0</v>
      </c>
      <c r="AF52" s="14">
        <f ca="1">IF(AF$5&lt;&gt;"",HLOOKUP(AF$5,Functionalization!$G$6:$R$343,ROW($A52)-5,FALSE),IFERROR(INDEX(AF$320:AF$343,MATCH($F52,$B$320:$B$343,0))/VLOOKUP($F52,$B$320:$BB$343,MATCH(LEFT(TRIM(AF$6),FIND("~",SUBSTITUTE(AF$6,"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52))*HLOOKUP(LEFT(TRIM(AF$6),FIND("~",SUBSTITUTE(AF$6," ","~",LEN(TRIM(AF$6))-LEN(SUBSTITUTE(TRIM(AF$6)," ",""))))-1)&amp;" Total",$B$6:$BB$343,ROW($A52)-5,FALSE))</f>
        <v>0</v>
      </c>
      <c r="AG52" s="14">
        <f ca="1">IF(AG$5&lt;&gt;"",HLOOKUP(AG$5,Functionalization!$G$6:$R$343,ROW($A52)-5,FALSE),IFERROR(INDEX(AG$320:AG$343,MATCH($F52,$B$320:$B$343,0))/VLOOKUP($F52,$B$320:$BB$343,MATCH(LEFT(TRIM(AG$6),FIND("~",SUBSTITUTE(AG$6,"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52))*HLOOKUP(LEFT(TRIM(AG$6),FIND("~",SUBSTITUTE(AG$6," ","~",LEN(TRIM(AG$6))-LEN(SUBSTITUTE(TRIM(AG$6)," ",""))))-1)&amp;" Total",$B$6:$BB$343,ROW($A52)-5,FALSE))</f>
        <v>0</v>
      </c>
      <c r="AH52" s="14">
        <f ca="1">IF(AH$5&lt;&gt;"",HLOOKUP(AH$5,Functionalization!$G$6:$R$343,ROW($A52)-5,FALSE),IFERROR(INDEX(AH$320:AH$343,MATCH($F52,$B$320:$B$343,0))/VLOOKUP($F52,$B$320:$BB$343,MATCH(LEFT(TRIM(AH$6),FIND("~",SUBSTITUTE(AH$6,"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52))*HLOOKUP(LEFT(TRIM(AH$6),FIND("~",SUBSTITUTE(AH$6," ","~",LEN(TRIM(AH$6))-LEN(SUBSTITUTE(TRIM(AH$6)," ",""))))-1)&amp;" Total",$B$6:$BB$343,ROW($A52)-5,FALSE))</f>
        <v>0</v>
      </c>
      <c r="AI52" s="14">
        <f ca="1">IF(AI$5&lt;&gt;"",HLOOKUP(AI$5,Functionalization!$G$6:$R$343,ROW($A52)-5,FALSE),IFERROR(INDEX(AI$320:AI$343,MATCH($F52,$B$320:$B$343,0))/VLOOKUP($F52,$B$320:$BB$343,MATCH(LEFT(TRIM(AI$6),FIND("~",SUBSTITUTE(AI$6,"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52))*HLOOKUP(LEFT(TRIM(AI$6),FIND("~",SUBSTITUTE(AI$6," ","~",LEN(TRIM(AI$6))-LEN(SUBSTITUTE(TRIM(AI$6)," ",""))))-1)&amp;" Total",$B$6:$BB$343,ROW($A52)-5,FALSE))</f>
        <v>0</v>
      </c>
      <c r="AJ52" s="14">
        <f ca="1">IF(AJ$5&lt;&gt;"",HLOOKUP(AJ$5,Functionalization!$G$6:$R$343,ROW($A52)-5,FALSE),IFERROR(INDEX(AJ$320:AJ$343,MATCH($F52,$B$320:$B$343,0))/VLOOKUP($F52,$B$320:$BB$343,MATCH(LEFT(TRIM(AJ$6),FIND("~",SUBSTITUTE(AJ$6,"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52))*HLOOKUP(LEFT(TRIM(AJ$6),FIND("~",SUBSTITUTE(AJ$6," ","~",LEN(TRIM(AJ$6))-LEN(SUBSTITUTE(TRIM(AJ$6)," ",""))))-1)&amp;" Total",$B$6:$BB$343,ROW($A52)-5,FALSE))</f>
        <v>0</v>
      </c>
      <c r="AK52" s="14">
        <f ca="1">IF(AK$5&lt;&gt;"",HLOOKUP(AK$5,Functionalization!$G$6:$R$343,ROW($A52)-5,FALSE),IFERROR(INDEX(AK$320:AK$343,MATCH($F52,$B$320:$B$343,0))/VLOOKUP($F52,$B$320:$BB$343,MATCH(LEFT(TRIM(AK$6),FIND("~",SUBSTITUTE(AK$6,"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52))*HLOOKUP(LEFT(TRIM(AK$6),FIND("~",SUBSTITUTE(AK$6," ","~",LEN(TRIM(AK$6))-LEN(SUBSTITUTE(TRIM(AK$6)," ",""))))-1)&amp;" Total",$B$6:$BB$343,ROW($A52)-5,FALSE))</f>
        <v>0</v>
      </c>
      <c r="AL52" s="14">
        <f ca="1">IF(AL$5&lt;&gt;"",HLOOKUP(AL$5,Functionalization!$G$6:$R$343,ROW($A52)-5,FALSE),IFERROR(INDEX(AL$320:AL$343,MATCH($F52,$B$320:$B$343,0))/VLOOKUP($F52,$B$320:$BB$343,MATCH(LEFT(TRIM(AL$6),FIND("~",SUBSTITUTE(AL$6,"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52))*HLOOKUP(LEFT(TRIM(AL$6),FIND("~",SUBSTITUTE(AL$6," ","~",LEN(TRIM(AL$6))-LEN(SUBSTITUTE(TRIM(AL$6)," ",""))))-1)&amp;" Total",$B$6:$BB$343,ROW($A52)-5,FALSE))</f>
        <v>0</v>
      </c>
      <c r="AM52" s="14">
        <f ca="1">IF(AM$5&lt;&gt;"",HLOOKUP(AM$5,Functionalization!$G$6:$R$343,ROW($A52)-5,FALSE),IFERROR(INDEX(AM$320:AM$343,MATCH($F52,$B$320:$B$343,0))/VLOOKUP($F52,$B$320:$BB$343,MATCH(LEFT(TRIM(AM$6),FIND("~",SUBSTITUTE(AM$6,"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52))*HLOOKUP(LEFT(TRIM(AM$6),FIND("~",SUBSTITUTE(AM$6," ","~",LEN(TRIM(AM$6))-LEN(SUBSTITUTE(TRIM(AM$6)," ",""))))-1)&amp;" Total",$B$6:$BB$343,ROW($A52)-5,FALSE))</f>
        <v>0</v>
      </c>
      <c r="AN52" s="14">
        <f ca="1">IF(AN$5&lt;&gt;"",HLOOKUP(AN$5,Functionalization!$G$6:$R$343,ROW($A52)-5,FALSE),IFERROR(INDEX(AN$320:AN$343,MATCH($F52,$B$320:$B$343,0))/VLOOKUP($F52,$B$320:$BB$343,MATCH(LEFT(TRIM(AN$6),FIND("~",SUBSTITUTE(AN$6,"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52))*HLOOKUP(LEFT(TRIM(AN$6),FIND("~",SUBSTITUTE(AN$6," ","~",LEN(TRIM(AN$6))-LEN(SUBSTITUTE(TRIM(AN$6)," ",""))))-1)&amp;" Total",$B$6:$BB$343,ROW($A52)-5,FALSE))</f>
        <v>0</v>
      </c>
      <c r="AO52" s="14">
        <f ca="1">IF(AO$5&lt;&gt;"",HLOOKUP(AO$5,Functionalization!$G$6:$R$343,ROW($A52)-5,FALSE),IFERROR(INDEX(AO$320:AO$343,MATCH($F52,$B$320:$B$343,0))/VLOOKUP($F52,$B$320:$BB$343,MATCH(LEFT(TRIM(AO$6),FIND("~",SUBSTITUTE(AO$6,"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52))*HLOOKUP(LEFT(TRIM(AO$6),FIND("~",SUBSTITUTE(AO$6," ","~",LEN(TRIM(AO$6))-LEN(SUBSTITUTE(TRIM(AO$6)," ",""))))-1)&amp;" Total",$B$6:$BB$343,ROW($A52)-5,FALSE))</f>
        <v>0</v>
      </c>
      <c r="AP52" s="14">
        <f ca="1">IF(AP$5&lt;&gt;"",HLOOKUP(AP$5,Functionalization!$G$6:$R$343,ROW($A52)-5,FALSE),IFERROR(INDEX(AP$320:AP$343,MATCH($F52,$B$320:$B$343,0))/VLOOKUP($F52,$B$320:$BB$343,MATCH(LEFT(TRIM(AP$6),FIND("~",SUBSTITUTE(AP$6,"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52))*HLOOKUP(LEFT(TRIM(AP$6),FIND("~",SUBSTITUTE(AP$6," ","~",LEN(TRIM(AP$6))-LEN(SUBSTITUTE(TRIM(AP$6)," ",""))))-1)&amp;" Total",$B$6:$BB$343,ROW($A52)-5,FALSE))</f>
        <v>0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D52" s="44">
        <f ca="1">IFERROR(IF(SUMIF($G$6:$BB$6,BD$6&amp;" Total",$G52:$BB52)-(SUMIF($G$6:$BB$6,BD$6&amp;" "&amp;'Input-Allocators'!$D$18,$G52:$BB52)+IFERROR(SUMIF($G$6:$BB$6,BD$6&amp;" "&amp;'Input-Allocators'!$E$18,$G52:$BB52),SUMIF($G$6:$BB$6,BD$6&amp;" "&amp;'Input-Allocators'!$B$20,$G52:$BB52))+SUMIF($G$6:$BB$6,BD$6&amp;" "&amp;'Input-Allocators'!$F$18,$G52:$BB52))&lt;Check_Limit,0,1),1)</f>
        <v>0</v>
      </c>
      <c r="BE52" s="44">
        <f ca="1">IFERROR(IF(SUMIF($G$6:$BB$6,BE$6&amp;" Total",$G52:$BB52)-(SUMIF($G$6:$BB$6,BE$6&amp;" "&amp;'Input-Allocators'!$D$18,$G52:$BB52)+IFERROR(SUMIF($G$6:$BB$6,BE$6&amp;" "&amp;'Input-Allocators'!$E$18,$G52:$BB52),SUMIF($G$6:$BB$6,BE$6&amp;" "&amp;'Input-Allocators'!$B$20,$G52:$BB52))+SUMIF($G$6:$BB$6,BE$6&amp;" "&amp;'Input-Allocators'!$F$18,$G52:$BB52))&lt;Check_Limit,0,1),1)</f>
        <v>0</v>
      </c>
      <c r="BF52" s="44">
        <f ca="1">IFERROR(IF(SUMIF($G$6:$BB$6,BF$6&amp;" Total",$G52:$BB52)-(SUMIF($G$6:$BB$6,BF$6&amp;" "&amp;'Input-Allocators'!$D$18,$G52:$BB52)+IFERROR(SUMIF($G$6:$BB$6,BF$6&amp;" "&amp;'Input-Allocators'!$E$18,$G52:$BB52),SUMIF($G$6:$BB$6,BF$6&amp;" "&amp;'Input-Allocators'!$B$20,$G52:$BB52))+SUMIF($G$6:$BB$6,BF$6&amp;" "&amp;'Input-Allocators'!$F$18,$G52:$BB52))&lt;Check_Limit,0,1),1)</f>
        <v>0</v>
      </c>
      <c r="BG52" s="44">
        <f ca="1">IFERROR(IF(SUMIF($G$6:$BB$6,BG$6&amp;" Total",$G52:$BB52)-(SUMIF($G$6:$BB$6,BG$6&amp;" "&amp;'Input-Allocators'!$D$18,$G52:$BB52)+IFERROR(SUMIF($G$6:$BB$6,BG$6&amp;" "&amp;'Input-Allocators'!$E$18,$G52:$BB52),SUMIF($G$6:$BB$6,BG$6&amp;" "&amp;'Input-Allocators'!$B$20,$G52:$BB52))+SUMIF($G$6:$BB$6,BG$6&amp;" "&amp;'Input-Allocators'!$F$18,$G52:$BB52))&lt;Check_Limit,0,1),1)</f>
        <v>0</v>
      </c>
      <c r="BH52" s="44">
        <f ca="1">IFERROR(IF(SUMIF($G$6:$BB$6,BH$6&amp;" Total",$G52:$BB52)-(SUMIF($G$6:$BB$6,BH$6&amp;" "&amp;'Input-Allocators'!$D$18,$G52:$BB52)+IFERROR(SUMIF($G$6:$BB$6,BH$6&amp;" "&amp;'Input-Allocators'!$E$18,$G52:$BB52),SUMIF($G$6:$BB$6,BH$6&amp;" "&amp;'Input-Allocators'!$B$20,$G52:$BB52))+SUMIF($G$6:$BB$6,BH$6&amp;" "&amp;'Input-Allocators'!$F$18,$G52:$BB52))&lt;Check_Limit,0,1),1)</f>
        <v>0</v>
      </c>
      <c r="BI52" s="44">
        <f ca="1">IFERROR(IF(SUMIF($G$6:$BB$6,BI$6&amp;" Total",$G52:$BB52)-(SUMIF($G$6:$BB$6,BI$6&amp;" "&amp;'Input-Allocators'!$D$18,$G52:$BB52)+IFERROR(SUMIF($G$6:$BB$6,BI$6&amp;" "&amp;'Input-Allocators'!$E$18,$G52:$BB52),SUMIF($G$6:$BB$6,BI$6&amp;" "&amp;'Input-Allocators'!$B$20,$G52:$BB52))+SUMIF($G$6:$BB$6,BI$6&amp;" "&amp;'Input-Allocators'!$F$18,$G52:$BB52))&lt;Check_Limit,0,1),1)</f>
        <v>0</v>
      </c>
      <c r="BJ52" s="44">
        <f ca="1">IFERROR(IF(SUMIF($G$6:$BB$6,BJ$6&amp;" Total",$G52:$BB52)-(SUMIF($G$6:$BB$6,BJ$6&amp;" "&amp;'Input-Allocators'!$D$18,$G52:$BB52)+IFERROR(SUMIF($G$6:$BB$6,BJ$6&amp;" "&amp;'Input-Allocators'!$E$18,$G52:$BB52),SUMIF($G$6:$BB$6,BJ$6&amp;" "&amp;'Input-Allocators'!$B$20,$G52:$BB52))+SUMIF($G$6:$BB$6,BJ$6&amp;" "&amp;'Input-Allocators'!$F$18,$G52:$BB52))&lt;Check_Limit,0,1),1)</f>
        <v>0</v>
      </c>
      <c r="BK52" s="44">
        <f ca="1">IFERROR(IF(SUMIF($G$6:$BB$6,BK$6&amp;" Total",$G52:$BB52)-(SUMIF($G$6:$BB$6,BK$6&amp;" "&amp;'Input-Allocators'!$D$18,$G52:$BB52)+IFERROR(SUMIF($G$6:$BB$6,BK$6&amp;" "&amp;'Input-Allocators'!$E$18,$G52:$BB52),SUMIF($G$6:$BB$6,BK$6&amp;" "&amp;'Input-Allocators'!$B$20,$G52:$BB52))+SUMIF($G$6:$BB$6,BK$6&amp;" "&amp;'Input-Allocators'!$F$18,$G52:$BB52))&lt;Check_Limit,0,1),1)</f>
        <v>0</v>
      </c>
      <c r="BL52" s="44">
        <f ca="1">IFERROR(IF(SUMIF($G$6:$BB$6,BL$6&amp;" Total",$G52:$BB52)-(SUMIF($G$6:$BB$6,BL$6&amp;" "&amp;'Input-Allocators'!$D$18,$G52:$BB52)+IFERROR(SUMIF($G$6:$BB$6,BL$6&amp;" "&amp;'Input-Allocators'!$E$18,$G52:$BB52),SUMIF($G$6:$BB$6,BL$6&amp;" "&amp;'Input-Allocators'!$B$20,$G52:$BB52))+SUMIF($G$6:$BB$6,BL$6&amp;" "&amp;'Input-Allocators'!$F$18,$G52:$BB52))&lt;Check_Limit,0,1),1)</f>
        <v>0</v>
      </c>
      <c r="BM52" s="44">
        <f ca="1">IFERROR(IF(SUMIF($G$6:$BB$6,BM$6&amp;" Total",$G52:$BB52)-(SUMIF($G$6:$BB$6,BM$6&amp;" "&amp;'Input-Allocators'!$D$18,$G52:$BB52)+IFERROR(SUMIF($G$6:$BB$6,BM$6&amp;" "&amp;'Input-Allocators'!$E$18,$G52:$BB52),SUMIF($G$6:$BB$6,BM$6&amp;" "&amp;'Input-Allocators'!$B$20,$G52:$BB52))+SUMIF($G$6:$BB$6,BM$6&amp;" "&amp;'Input-Allocators'!$F$18,$G52:$BB52))&lt;Check_Limit,0,1),1)</f>
        <v>0</v>
      </c>
      <c r="BN52" s="44">
        <f ca="1">IFERROR(IF(SUMIF($G$6:$BB$6,BN$6&amp;" Total",$G52:$BB52)-(SUMIF($G$6:$BB$6,BN$6&amp;" "&amp;'Input-Allocators'!$D$18,$G52:$BB52)+IFERROR(SUMIF($G$6:$BB$6,BN$6&amp;" "&amp;'Input-Allocators'!$E$18,$G52:$BB52),SUMIF($G$6:$BB$6,BN$6&amp;" "&amp;'Input-Allocators'!$B$20,$G52:$BB52))+SUMIF($G$6:$BB$6,BN$6&amp;" "&amp;'Input-Allocators'!$F$18,$G52:$BB52))&lt;Check_Limit,0,1),1)</f>
        <v>0</v>
      </c>
      <c r="BO52" s="44">
        <f ca="1">IFERROR(IF(SUMIF($G$6:$BB$6,BO$6&amp;" Total",$G52:$BB52)-(SUMIF($G$6:$BB$6,BO$6&amp;" "&amp;'Input-Allocators'!$D$18,$G52:$BB52)+IFERROR(SUMIF($G$6:$BB$6,BO$6&amp;" "&amp;'Input-Allocators'!$E$18,$G52:$BB52),SUMIF($G$6:$BB$6,BO$6&amp;" "&amp;'Input-Allocators'!$B$20,$G52:$BB52))+SUMIF($G$6:$BB$6,BO$6&amp;" "&amp;'Input-Allocators'!$F$18,$G52:$BB52))&lt;Check_Limit,0,1),1)</f>
        <v>0</v>
      </c>
    </row>
    <row r="53" spans="1:67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>Functionalization!$D53</f>
        <v>6212.5094300000001</v>
      </c>
      <c r="E53" s="14">
        <f t="shared" ca="1" si="3"/>
        <v>0</v>
      </c>
      <c r="F53" s="3" t="str">
        <f>IF($D53=0,"-",IF('Input-Accounts'!$E53&lt;&gt;0,'Input-Accounts'!$E53,'Input-Accounts'!$G53))</f>
        <v>INT_OML</v>
      </c>
      <c r="G53" s="14">
        <f ca="1">IF(G$5&lt;&gt;"",HLOOKUP(G$5,Functionalization!$G$6:$R$343,ROW($A53)-5,FALSE),IFERROR(INDEX(G$320:G$343,MATCH($F53,$B$320:$B$343,0))/VLOOKUP($F53,$B$320:$BB$343,MATCH(LEFT(TRIM(G$6),FIND("~",SUBSTITUTE(G$6,"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53))*HLOOKUP(LEFT(TRIM(G$6),FIND("~",SUBSTITUTE(G$6," ","~",LEN(TRIM(G$6))-LEN(SUBSTITUTE(TRIM(G$6)," ",""))))-1)&amp;" Total",$B$6:$BB$343,ROW($A53)-5,FALSE))</f>
        <v>27.139285002711834</v>
      </c>
      <c r="H53" s="14">
        <f ca="1">IF(H$5&lt;&gt;"",HLOOKUP(H$5,Functionalization!$G$6:$R$343,ROW($A53)-5,FALSE),IFERROR(INDEX(H$320:H$343,MATCH($F53,$B$320:$B$343,0))/VLOOKUP($F53,$B$320:$BB$343,MATCH(LEFT(TRIM(H$6),FIND("~",SUBSTITUTE(H$6,"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53))*HLOOKUP(LEFT(TRIM(H$6),FIND("~",SUBSTITUTE(H$6," ","~",LEN(TRIM(H$6))-LEN(SUBSTITUTE(TRIM(H$6)," ",""))))-1)&amp;" Total",$B$6:$BB$343,ROW($A53)-5,FALSE))</f>
        <v>0</v>
      </c>
      <c r="I53" s="14">
        <f ca="1">IF(I$5&lt;&gt;"",HLOOKUP(I$5,Functionalization!$G$6:$R$343,ROW($A53)-5,FALSE),IFERROR(INDEX(I$320:I$343,MATCH($F53,$B$320:$B$343,0))/VLOOKUP($F53,$B$320:$BB$343,MATCH(LEFT(TRIM(I$6),FIND("~",SUBSTITUTE(I$6,"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53))*HLOOKUP(LEFT(TRIM(I$6),FIND("~",SUBSTITUTE(I$6," ","~",LEN(TRIM(I$6))-LEN(SUBSTITUTE(TRIM(I$6)," ",""))))-1)&amp;" Total",$B$6:$BB$343,ROW($A53)-5,FALSE))</f>
        <v>27.139285002711834</v>
      </c>
      <c r="J53" s="14">
        <f ca="1">IF(J$5&lt;&gt;"",HLOOKUP(J$5,Functionalization!$G$6:$R$343,ROW($A53)-5,FALSE),IFERROR(INDEX(J$320:J$343,MATCH($F53,$B$320:$B$343,0))/VLOOKUP($F53,$B$320:$BB$343,MATCH(LEFT(TRIM(J$6),FIND("~",SUBSTITUTE(J$6,"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53))*HLOOKUP(LEFT(TRIM(J$6),FIND("~",SUBSTITUTE(J$6," ","~",LEN(TRIM(J$6))-LEN(SUBSTITUTE(TRIM(J$6)," ",""))))-1)&amp;" Total",$B$6:$BB$343,ROW($A53)-5,FALSE))</f>
        <v>0</v>
      </c>
      <c r="K53" s="14">
        <f ca="1">IF(K$5&lt;&gt;"",HLOOKUP(K$5,Functionalization!$G$6:$R$343,ROW($A53)-5,FALSE),IFERROR(INDEX(K$320:K$343,MATCH($F53,$B$320:$B$343,0))/VLOOKUP($F53,$B$320:$BB$343,MATCH(LEFT(TRIM(K$6),FIND("~",SUBSTITUTE(K$6,"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53))*HLOOKUP(LEFT(TRIM(K$6),FIND("~",SUBSTITUTE(K$6," ","~",LEN(TRIM(K$6))-LEN(SUBSTITUTE(TRIM(K$6)," ",""))))-1)&amp;" Total",$B$6:$BB$343,ROW($A53)-5,FALSE))</f>
        <v>96.967421737588438</v>
      </c>
      <c r="L53" s="14">
        <f ca="1">IF(L$5&lt;&gt;"",HLOOKUP(L$5,Functionalization!$G$6:$R$343,ROW($A53)-5,FALSE),IFERROR(INDEX(L$320:L$343,MATCH($F53,$B$320:$B$343,0))/VLOOKUP($F53,$B$320:$BB$343,MATCH(LEFT(TRIM(L$6),FIND("~",SUBSTITUTE(L$6,"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53))*HLOOKUP(LEFT(TRIM(L$6),FIND("~",SUBSTITUTE(L$6," ","~",LEN(TRIM(L$6))-LEN(SUBSTITUTE(TRIM(L$6)," ",""))))-1)&amp;" Total",$B$6:$BB$343,ROW($A53)-5,FALSE))</f>
        <v>96.967421737588438</v>
      </c>
      <c r="M53" s="14">
        <f ca="1">IF(M$5&lt;&gt;"",HLOOKUP(M$5,Functionalization!$G$6:$R$343,ROW($A53)-5,FALSE),IFERROR(INDEX(M$320:M$343,MATCH($F53,$B$320:$B$343,0))/VLOOKUP($F53,$B$320:$BB$343,MATCH(LEFT(TRIM(M$6),FIND("~",SUBSTITUTE(M$6,"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53))*HLOOKUP(LEFT(TRIM(M$6),FIND("~",SUBSTITUTE(M$6," ","~",LEN(TRIM(M$6))-LEN(SUBSTITUTE(TRIM(M$6)," ",""))))-1)&amp;" Total",$B$6:$BB$343,ROW($A53)-5,FALSE))</f>
        <v>0</v>
      </c>
      <c r="N53" s="14">
        <f ca="1">IF(N$5&lt;&gt;"",HLOOKUP(N$5,Functionalization!$G$6:$R$343,ROW($A53)-5,FALSE),IFERROR(INDEX(N$320:N$343,MATCH($F53,$B$320:$B$343,0))/VLOOKUP($F53,$B$320:$BB$343,MATCH(LEFT(TRIM(N$6),FIND("~",SUBSTITUTE(N$6,"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53))*HLOOKUP(LEFT(TRIM(N$6),FIND("~",SUBSTITUTE(N$6," ","~",LEN(TRIM(N$6))-LEN(SUBSTITUTE(TRIM(N$6)," ",""))))-1)&amp;" Total",$B$6:$BB$343,ROW($A53)-5,FALSE))</f>
        <v>0</v>
      </c>
      <c r="O53" s="14">
        <f ca="1">IF(O$5&lt;&gt;"",HLOOKUP(O$5,Functionalization!$G$6:$R$343,ROW($A53)-5,FALSE),IFERROR(INDEX(O$320:O$343,MATCH($F53,$B$320:$B$343,0))/VLOOKUP($F53,$B$320:$BB$343,MATCH(LEFT(TRIM(O$6),FIND("~",SUBSTITUTE(O$6,"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53))*HLOOKUP(LEFT(TRIM(O$6),FIND("~",SUBSTITUTE(O$6," ","~",LEN(TRIM(O$6))-LEN(SUBSTITUTE(TRIM(O$6)," ",""))))-1)&amp;" Total",$B$6:$BB$343,ROW($A53)-5,FALSE))</f>
        <v>3462.0612085394882</v>
      </c>
      <c r="P53" s="14">
        <f ca="1">IF(P$5&lt;&gt;"",HLOOKUP(P$5,Functionalization!$G$6:$R$343,ROW($A53)-5,FALSE),IFERROR(INDEX(P$320:P$343,MATCH($F53,$B$320:$B$343,0))/VLOOKUP($F53,$B$320:$BB$343,MATCH(LEFT(TRIM(P$6),FIND("~",SUBSTITUTE(P$6,"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53))*HLOOKUP(LEFT(TRIM(P$6),FIND("~",SUBSTITUTE(P$6," ","~",LEN(TRIM(P$6))-LEN(SUBSTITUTE(TRIM(P$6)," ",""))))-1)&amp;" Total",$B$6:$BB$343,ROW($A53)-5,FALSE))</f>
        <v>3021.7732676222308</v>
      </c>
      <c r="Q53" s="14">
        <f ca="1">IF(Q$5&lt;&gt;"",HLOOKUP(Q$5,Functionalization!$G$6:$R$343,ROW($A53)-5,FALSE),IFERROR(INDEX(Q$320:Q$343,MATCH($F53,$B$320:$B$343,0))/VLOOKUP($F53,$B$320:$BB$343,MATCH(LEFT(TRIM(Q$6),FIND("~",SUBSTITUTE(Q$6,"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53))*HLOOKUP(LEFT(TRIM(Q$6),FIND("~",SUBSTITUTE(Q$6," ","~",LEN(TRIM(Q$6))-LEN(SUBSTITUTE(TRIM(Q$6)," ",""))))-1)&amp;" Total",$B$6:$BB$343,ROW($A53)-5,FALSE))</f>
        <v>0</v>
      </c>
      <c r="R53" s="14">
        <f ca="1">IF(R$5&lt;&gt;"",HLOOKUP(R$5,Functionalization!$G$6:$R$343,ROW($A53)-5,FALSE),IFERROR(INDEX(R$320:R$343,MATCH($F53,$B$320:$B$343,0))/VLOOKUP($F53,$B$320:$BB$343,MATCH(LEFT(TRIM(R$6),FIND("~",SUBSTITUTE(R$6,"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53))*HLOOKUP(LEFT(TRIM(R$6),FIND("~",SUBSTITUTE(R$6," ","~",LEN(TRIM(R$6))-LEN(SUBSTITUTE(TRIM(R$6)," ",""))))-1)&amp;" Total",$B$6:$BB$343,ROW($A53)-5,FALSE))</f>
        <v>440.28794091725717</v>
      </c>
      <c r="S53" s="14">
        <f ca="1">IF(S$5&lt;&gt;"",HLOOKUP(S$5,Functionalization!$G$6:$R$343,ROW($A53)-5,FALSE),IFERROR(INDEX(S$320:S$343,MATCH($F53,$B$320:$B$343,0))/VLOOKUP($F53,$B$320:$BB$343,MATCH(LEFT(TRIM(S$6),FIND("~",SUBSTITUTE(S$6,"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53))*HLOOKUP(LEFT(TRIM(S$6),FIND("~",SUBSTITUTE(S$6," ","~",LEN(TRIM(S$6))-LEN(SUBSTITUTE(TRIM(S$6)," ",""))))-1)&amp;" Total",$B$6:$BB$343,ROW($A53)-5,FALSE))</f>
        <v>2626.3415147202095</v>
      </c>
      <c r="T53" s="14">
        <f ca="1">IF(T$5&lt;&gt;"",HLOOKUP(T$5,Functionalization!$G$6:$R$343,ROW($A53)-5,FALSE),IFERROR(INDEX(T$320:T$343,MATCH($F53,$B$320:$B$343,0))/VLOOKUP($F53,$B$320:$BB$343,MATCH(LEFT(TRIM(T$6),FIND("~",SUBSTITUTE(T$6,"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53))*HLOOKUP(LEFT(TRIM(T$6),FIND("~",SUBSTITUTE(T$6," ","~",LEN(TRIM(T$6))-LEN(SUBSTITUTE(TRIM(T$6)," ",""))))-1)&amp;" Total",$B$6:$BB$343,ROW($A53)-5,FALSE))</f>
        <v>0</v>
      </c>
      <c r="U53" s="14">
        <f ca="1">IF(U$5&lt;&gt;"",HLOOKUP(U$5,Functionalization!$G$6:$R$343,ROW($A53)-5,FALSE),IFERROR(INDEX(U$320:U$343,MATCH($F53,$B$320:$B$343,0))/VLOOKUP($F53,$B$320:$BB$343,MATCH(LEFT(TRIM(U$6),FIND("~",SUBSTITUTE(U$6,"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53))*HLOOKUP(LEFT(TRIM(U$6),FIND("~",SUBSTITUTE(U$6," ","~",LEN(TRIM(U$6))-LEN(SUBSTITUTE(TRIM(U$6)," ",""))))-1)&amp;" Total",$B$6:$BB$343,ROW($A53)-5,FALSE))</f>
        <v>0</v>
      </c>
      <c r="V53" s="14">
        <f ca="1">IF(V$5&lt;&gt;"",HLOOKUP(V$5,Functionalization!$G$6:$R$343,ROW($A53)-5,FALSE),IFERROR(INDEX(V$320:V$343,MATCH($F53,$B$320:$B$343,0))/VLOOKUP($F53,$B$320:$BB$343,MATCH(LEFT(TRIM(V$6),FIND("~",SUBSTITUTE(V$6,"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53))*HLOOKUP(LEFT(TRIM(V$6),FIND("~",SUBSTITUTE(V$6," ","~",LEN(TRIM(V$6))-LEN(SUBSTITUTE(TRIM(V$6)," ",""))))-1)&amp;" Total",$B$6:$BB$343,ROW($A53)-5,FALSE))</f>
        <v>2626.3415147202095</v>
      </c>
      <c r="W53" s="14">
        <f ca="1">IF(W$5&lt;&gt;"",HLOOKUP(W$5,Functionalization!$G$6:$R$343,ROW($A53)-5,FALSE),IFERROR(INDEX(W$320:W$343,MATCH($F53,$B$320:$B$343,0))/VLOOKUP($F53,$B$320:$BB$343,MATCH(LEFT(TRIM(W$6),FIND("~",SUBSTITUTE(W$6,"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53))*HLOOKUP(LEFT(TRIM(W$6),FIND("~",SUBSTITUTE(W$6," ","~",LEN(TRIM(W$6))-LEN(SUBSTITUTE(TRIM(W$6)," ",""))))-1)&amp;" Total",$B$6:$BB$343,ROW($A53)-5,FALSE))</f>
        <v>0</v>
      </c>
      <c r="X53" s="14">
        <f ca="1">IF(X$5&lt;&gt;"",HLOOKUP(X$5,Functionalization!$G$6:$R$343,ROW($A53)-5,FALSE),IFERROR(INDEX(X$320:X$343,MATCH($F53,$B$320:$B$343,0))/VLOOKUP($F53,$B$320:$BB$343,MATCH(LEFT(TRIM(X$6),FIND("~",SUBSTITUTE(X$6,"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53))*HLOOKUP(LEFT(TRIM(X$6),FIND("~",SUBSTITUTE(X$6," ","~",LEN(TRIM(X$6))-LEN(SUBSTITUTE(TRIM(X$6)," ",""))))-1)&amp;" Total",$B$6:$BB$343,ROW($A53)-5,FALSE))</f>
        <v>0</v>
      </c>
      <c r="Y53" s="14">
        <f ca="1">IF(Y$5&lt;&gt;"",HLOOKUP(Y$5,Functionalization!$G$6:$R$343,ROW($A53)-5,FALSE),IFERROR(INDEX(Y$320:Y$343,MATCH($F53,$B$320:$B$343,0))/VLOOKUP($F53,$B$320:$BB$343,MATCH(LEFT(TRIM(Y$6),FIND("~",SUBSTITUTE(Y$6,"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53))*HLOOKUP(LEFT(TRIM(Y$6),FIND("~",SUBSTITUTE(Y$6," ","~",LEN(TRIM(Y$6))-LEN(SUBSTITUTE(TRIM(Y$6)," ",""))))-1)&amp;" Total",$B$6:$BB$343,ROW($A53)-5,FALSE))</f>
        <v>0</v>
      </c>
      <c r="Z53" s="14">
        <f ca="1">IF(Z$5&lt;&gt;"",HLOOKUP(Z$5,Functionalization!$G$6:$R$343,ROW($A53)-5,FALSE),IFERROR(INDEX(Z$320:Z$343,MATCH($F53,$B$320:$B$343,0))/VLOOKUP($F53,$B$320:$BB$343,MATCH(LEFT(TRIM(Z$6),FIND("~",SUBSTITUTE(Z$6,"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53))*HLOOKUP(LEFT(TRIM(Z$6),FIND("~",SUBSTITUTE(Z$6," ","~",LEN(TRIM(Z$6))-LEN(SUBSTITUTE(TRIM(Z$6)," ",""))))-1)&amp;" Total",$B$6:$BB$343,ROW($A53)-5,FALSE))</f>
        <v>0</v>
      </c>
      <c r="AA53" s="14">
        <f ca="1">IF(AA$5&lt;&gt;"",HLOOKUP(AA$5,Functionalization!$G$6:$R$343,ROW($A53)-5,FALSE),IFERROR(INDEX(AA$320:AA$343,MATCH($F53,$B$320:$B$343,0))/VLOOKUP($F53,$B$320:$BB$343,MATCH(LEFT(TRIM(AA$6),FIND("~",SUBSTITUTE(AA$6,"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53))*HLOOKUP(LEFT(TRIM(AA$6),FIND("~",SUBSTITUTE(AA$6," ","~",LEN(TRIM(AA$6))-LEN(SUBSTITUTE(TRIM(AA$6)," ",""))))-1)&amp;" Total",$B$6:$BB$343,ROW($A53)-5,FALSE))</f>
        <v>0</v>
      </c>
      <c r="AB53" s="14">
        <f ca="1">IF(AB$5&lt;&gt;"",HLOOKUP(AB$5,Functionalization!$G$6:$R$343,ROW($A53)-5,FALSE),IFERROR(INDEX(AB$320:AB$343,MATCH($F53,$B$320:$B$343,0))/VLOOKUP($F53,$B$320:$BB$343,MATCH(LEFT(TRIM(AB$6),FIND("~",SUBSTITUTE(AB$6,"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53))*HLOOKUP(LEFT(TRIM(AB$6),FIND("~",SUBSTITUTE(AB$6," ","~",LEN(TRIM(AB$6))-LEN(SUBSTITUTE(TRIM(AB$6)," ",""))))-1)&amp;" Total",$B$6:$BB$343,ROW($A53)-5,FALSE))</f>
        <v>0</v>
      </c>
      <c r="AC53" s="14">
        <f ca="1">IF(AC$5&lt;&gt;"",HLOOKUP(AC$5,Functionalization!$G$6:$R$343,ROW($A53)-5,FALSE),IFERROR(INDEX(AC$320:AC$343,MATCH($F53,$B$320:$B$343,0))/VLOOKUP($F53,$B$320:$BB$343,MATCH(LEFT(TRIM(AC$6),FIND("~",SUBSTITUTE(AC$6,"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53))*HLOOKUP(LEFT(TRIM(AC$6),FIND("~",SUBSTITUTE(AC$6," ","~",LEN(TRIM(AC$6))-LEN(SUBSTITUTE(TRIM(AC$6)," ",""))))-1)&amp;" Total",$B$6:$BB$343,ROW($A53)-5,FALSE))</f>
        <v>0</v>
      </c>
      <c r="AD53" s="14">
        <f ca="1">IF(AD$5&lt;&gt;"",HLOOKUP(AD$5,Functionalization!$G$6:$R$343,ROW($A53)-5,FALSE),IFERROR(INDEX(AD$320:AD$343,MATCH($F53,$B$320:$B$343,0))/VLOOKUP($F53,$B$320:$BB$343,MATCH(LEFT(TRIM(AD$6),FIND("~",SUBSTITUTE(AD$6,"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53))*HLOOKUP(LEFT(TRIM(AD$6),FIND("~",SUBSTITUTE(AD$6," ","~",LEN(TRIM(AD$6))-LEN(SUBSTITUTE(TRIM(AD$6)," ",""))))-1)&amp;" Total",$B$6:$BB$343,ROW($A53)-5,FALSE))</f>
        <v>0</v>
      </c>
      <c r="AE53" s="14">
        <f ca="1">IF(AE$5&lt;&gt;"",HLOOKUP(AE$5,Functionalization!$G$6:$R$343,ROW($A53)-5,FALSE),IFERROR(INDEX(AE$320:AE$343,MATCH($F53,$B$320:$B$343,0))/VLOOKUP($F53,$B$320:$BB$343,MATCH(LEFT(TRIM(AE$6),FIND("~",SUBSTITUTE(AE$6,"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53))*HLOOKUP(LEFT(TRIM(AE$6),FIND("~",SUBSTITUTE(AE$6," ","~",LEN(TRIM(AE$6))-LEN(SUBSTITUTE(TRIM(AE$6)," ",""))))-1)&amp;" Total",$B$6:$BB$343,ROW($A53)-5,FALSE))</f>
        <v>0</v>
      </c>
      <c r="AF53" s="14">
        <f ca="1">IF(AF$5&lt;&gt;"",HLOOKUP(AF$5,Functionalization!$G$6:$R$343,ROW($A53)-5,FALSE),IFERROR(INDEX(AF$320:AF$343,MATCH($F53,$B$320:$B$343,0))/VLOOKUP($F53,$B$320:$BB$343,MATCH(LEFT(TRIM(AF$6),FIND("~",SUBSTITUTE(AF$6,"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53))*HLOOKUP(LEFT(TRIM(AF$6),FIND("~",SUBSTITUTE(AF$6," ","~",LEN(TRIM(AF$6))-LEN(SUBSTITUTE(TRIM(AF$6)," ",""))))-1)&amp;" Total",$B$6:$BB$343,ROW($A53)-5,FALSE))</f>
        <v>0</v>
      </c>
      <c r="AG53" s="14">
        <f ca="1">IF(AG$5&lt;&gt;"",HLOOKUP(AG$5,Functionalization!$G$6:$R$343,ROW($A53)-5,FALSE),IFERROR(INDEX(AG$320:AG$343,MATCH($F53,$B$320:$B$343,0))/VLOOKUP($F53,$B$320:$BB$343,MATCH(LEFT(TRIM(AG$6),FIND("~",SUBSTITUTE(AG$6,"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53))*HLOOKUP(LEFT(TRIM(AG$6),FIND("~",SUBSTITUTE(AG$6," ","~",LEN(TRIM(AG$6))-LEN(SUBSTITUTE(TRIM(AG$6)," ",""))))-1)&amp;" Total",$B$6:$BB$343,ROW($A53)-5,FALSE))</f>
        <v>0</v>
      </c>
      <c r="AH53" s="14">
        <f ca="1">IF(AH$5&lt;&gt;"",HLOOKUP(AH$5,Functionalization!$G$6:$R$343,ROW($A53)-5,FALSE),IFERROR(INDEX(AH$320:AH$343,MATCH($F53,$B$320:$B$343,0))/VLOOKUP($F53,$B$320:$BB$343,MATCH(LEFT(TRIM(AH$6),FIND("~",SUBSTITUTE(AH$6,"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53))*HLOOKUP(LEFT(TRIM(AH$6),FIND("~",SUBSTITUTE(AH$6," ","~",LEN(TRIM(AH$6))-LEN(SUBSTITUTE(TRIM(AH$6)," ",""))))-1)&amp;" Total",$B$6:$BB$343,ROW($A53)-5,FALSE))</f>
        <v>0</v>
      </c>
      <c r="AI53" s="14">
        <f ca="1">IF(AI$5&lt;&gt;"",HLOOKUP(AI$5,Functionalization!$G$6:$R$343,ROW($A53)-5,FALSE),IFERROR(INDEX(AI$320:AI$343,MATCH($F53,$B$320:$B$343,0))/VLOOKUP($F53,$B$320:$BB$343,MATCH(LEFT(TRIM(AI$6),FIND("~",SUBSTITUTE(AI$6,"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53))*HLOOKUP(LEFT(TRIM(AI$6),FIND("~",SUBSTITUTE(AI$6," ","~",LEN(TRIM(AI$6))-LEN(SUBSTITUTE(TRIM(AI$6)," ",""))))-1)&amp;" Total",$B$6:$BB$343,ROW($A53)-5,FALSE))</f>
        <v>0</v>
      </c>
      <c r="AJ53" s="14">
        <f ca="1">IF(AJ$5&lt;&gt;"",HLOOKUP(AJ$5,Functionalization!$G$6:$R$343,ROW($A53)-5,FALSE),IFERROR(INDEX(AJ$320:AJ$343,MATCH($F53,$B$320:$B$343,0))/VLOOKUP($F53,$B$320:$BB$343,MATCH(LEFT(TRIM(AJ$6),FIND("~",SUBSTITUTE(AJ$6,"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53))*HLOOKUP(LEFT(TRIM(AJ$6),FIND("~",SUBSTITUTE(AJ$6," ","~",LEN(TRIM(AJ$6))-LEN(SUBSTITUTE(TRIM(AJ$6)," ",""))))-1)&amp;" Total",$B$6:$BB$343,ROW($A53)-5,FALSE))</f>
        <v>0</v>
      </c>
      <c r="AK53" s="14">
        <f ca="1">IF(AK$5&lt;&gt;"",HLOOKUP(AK$5,Functionalization!$G$6:$R$343,ROW($A53)-5,FALSE),IFERROR(INDEX(AK$320:AK$343,MATCH($F53,$B$320:$B$343,0))/VLOOKUP($F53,$B$320:$BB$343,MATCH(LEFT(TRIM(AK$6),FIND("~",SUBSTITUTE(AK$6,"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53))*HLOOKUP(LEFT(TRIM(AK$6),FIND("~",SUBSTITUTE(AK$6," ","~",LEN(TRIM(AK$6))-LEN(SUBSTITUTE(TRIM(AK$6)," ",""))))-1)&amp;" Total",$B$6:$BB$343,ROW($A53)-5,FALSE))</f>
        <v>0</v>
      </c>
      <c r="AL53" s="14">
        <f ca="1">IF(AL$5&lt;&gt;"",HLOOKUP(AL$5,Functionalization!$G$6:$R$343,ROW($A53)-5,FALSE),IFERROR(INDEX(AL$320:AL$343,MATCH($F53,$B$320:$B$343,0))/VLOOKUP($F53,$B$320:$BB$343,MATCH(LEFT(TRIM(AL$6),FIND("~",SUBSTITUTE(AL$6,"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53))*HLOOKUP(LEFT(TRIM(AL$6),FIND("~",SUBSTITUTE(AL$6," ","~",LEN(TRIM(AL$6))-LEN(SUBSTITUTE(TRIM(AL$6)," ",""))))-1)&amp;" Total",$B$6:$BB$343,ROW($A53)-5,FALSE))</f>
        <v>0</v>
      </c>
      <c r="AM53" s="14">
        <f ca="1">IF(AM$5&lt;&gt;"",HLOOKUP(AM$5,Functionalization!$G$6:$R$343,ROW($A53)-5,FALSE),IFERROR(INDEX(AM$320:AM$343,MATCH($F53,$B$320:$B$343,0))/VLOOKUP($F53,$B$320:$BB$343,MATCH(LEFT(TRIM(AM$6),FIND("~",SUBSTITUTE(AM$6,"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53))*HLOOKUP(LEFT(TRIM(AM$6),FIND("~",SUBSTITUTE(AM$6," ","~",LEN(TRIM(AM$6))-LEN(SUBSTITUTE(TRIM(AM$6)," ",""))))-1)&amp;" Total",$B$6:$BB$343,ROW($A53)-5,FALSE))</f>
        <v>0</v>
      </c>
      <c r="AN53" s="14">
        <f ca="1">IF(AN$5&lt;&gt;"",HLOOKUP(AN$5,Functionalization!$G$6:$R$343,ROW($A53)-5,FALSE),IFERROR(INDEX(AN$320:AN$343,MATCH($F53,$B$320:$B$343,0))/VLOOKUP($F53,$B$320:$BB$343,MATCH(LEFT(TRIM(AN$6),FIND("~",SUBSTITUTE(AN$6,"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53))*HLOOKUP(LEFT(TRIM(AN$6),FIND("~",SUBSTITUTE(AN$6," ","~",LEN(TRIM(AN$6))-LEN(SUBSTITUTE(TRIM(AN$6)," ",""))))-1)&amp;" Total",$B$6:$BB$343,ROW($A53)-5,FALSE))</f>
        <v>0</v>
      </c>
      <c r="AO53" s="14">
        <f ca="1">IF(AO$5&lt;&gt;"",HLOOKUP(AO$5,Functionalization!$G$6:$R$343,ROW($A53)-5,FALSE),IFERROR(INDEX(AO$320:AO$343,MATCH($F53,$B$320:$B$343,0))/VLOOKUP($F53,$B$320:$BB$343,MATCH(LEFT(TRIM(AO$6),FIND("~",SUBSTITUTE(AO$6,"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53))*HLOOKUP(LEFT(TRIM(AO$6),FIND("~",SUBSTITUTE(AO$6," ","~",LEN(TRIM(AO$6))-LEN(SUBSTITUTE(TRIM(AO$6)," ",""))))-1)&amp;" Total",$B$6:$BB$343,ROW($A53)-5,FALSE))</f>
        <v>0</v>
      </c>
      <c r="AP53" s="14">
        <f ca="1">IF(AP$5&lt;&gt;"",HLOOKUP(AP$5,Functionalization!$G$6:$R$343,ROW($A53)-5,FALSE),IFERROR(INDEX(AP$320:AP$343,MATCH($F53,$B$320:$B$343,0))/VLOOKUP($F53,$B$320:$BB$343,MATCH(LEFT(TRIM(AP$6),FIND("~",SUBSTITUTE(AP$6,"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53))*HLOOKUP(LEFT(TRIM(AP$6),FIND("~",SUBSTITUTE(AP$6," ","~",LEN(TRIM(AP$6))-LEN(SUBSTITUTE(TRIM(AP$6)," ",""))))-1)&amp;" Total",$B$6:$BB$343,ROW($A53)-5,FALSE))</f>
        <v>0</v>
      </c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D53" s="44">
        <f ca="1">IFERROR(IF(SUMIF($G$6:$BB$6,BD$6&amp;" Total",$G53:$BB53)-(SUMIF($G$6:$BB$6,BD$6&amp;" "&amp;'Input-Allocators'!$D$18,$G53:$BB53)+IFERROR(SUMIF($G$6:$BB$6,BD$6&amp;" "&amp;'Input-Allocators'!$E$18,$G53:$BB53),SUMIF($G$6:$BB$6,BD$6&amp;" "&amp;'Input-Allocators'!$B$20,$G53:$BB53))+SUMIF($G$6:$BB$6,BD$6&amp;" "&amp;'Input-Allocators'!$F$18,$G53:$BB53))&lt;Check_Limit,0,1),1)</f>
        <v>0</v>
      </c>
      <c r="BE53" s="44">
        <f ca="1">IFERROR(IF(SUMIF($G$6:$BB$6,BE$6&amp;" Total",$G53:$BB53)-(SUMIF($G$6:$BB$6,BE$6&amp;" "&amp;'Input-Allocators'!$D$18,$G53:$BB53)+IFERROR(SUMIF($G$6:$BB$6,BE$6&amp;" "&amp;'Input-Allocators'!$E$18,$G53:$BB53),SUMIF($G$6:$BB$6,BE$6&amp;" "&amp;'Input-Allocators'!$B$20,$G53:$BB53))+SUMIF($G$6:$BB$6,BE$6&amp;" "&amp;'Input-Allocators'!$F$18,$G53:$BB53))&lt;Check_Limit,0,1),1)</f>
        <v>0</v>
      </c>
      <c r="BF53" s="44">
        <f ca="1">IFERROR(IF(SUMIF($G$6:$BB$6,BF$6&amp;" Total",$G53:$BB53)-(SUMIF($G$6:$BB$6,BF$6&amp;" "&amp;'Input-Allocators'!$D$18,$G53:$BB53)+IFERROR(SUMIF($G$6:$BB$6,BF$6&amp;" "&amp;'Input-Allocators'!$E$18,$G53:$BB53),SUMIF($G$6:$BB$6,BF$6&amp;" "&amp;'Input-Allocators'!$B$20,$G53:$BB53))+SUMIF($G$6:$BB$6,BF$6&amp;" "&amp;'Input-Allocators'!$F$18,$G53:$BB53))&lt;Check_Limit,0,1),1)</f>
        <v>0</v>
      </c>
      <c r="BG53" s="44">
        <f ca="1">IFERROR(IF(SUMIF($G$6:$BB$6,BG$6&amp;" Total",$G53:$BB53)-(SUMIF($G$6:$BB$6,BG$6&amp;" "&amp;'Input-Allocators'!$D$18,$G53:$BB53)+IFERROR(SUMIF($G$6:$BB$6,BG$6&amp;" "&amp;'Input-Allocators'!$E$18,$G53:$BB53),SUMIF($G$6:$BB$6,BG$6&amp;" "&amp;'Input-Allocators'!$B$20,$G53:$BB53))+SUMIF($G$6:$BB$6,BG$6&amp;" "&amp;'Input-Allocators'!$F$18,$G53:$BB53))&lt;Check_Limit,0,1),1)</f>
        <v>0</v>
      </c>
      <c r="BH53" s="44">
        <f ca="1">IFERROR(IF(SUMIF($G$6:$BB$6,BH$6&amp;" Total",$G53:$BB53)-(SUMIF($G$6:$BB$6,BH$6&amp;" "&amp;'Input-Allocators'!$D$18,$G53:$BB53)+IFERROR(SUMIF($G$6:$BB$6,BH$6&amp;" "&amp;'Input-Allocators'!$E$18,$G53:$BB53),SUMIF($G$6:$BB$6,BH$6&amp;" "&amp;'Input-Allocators'!$B$20,$G53:$BB53))+SUMIF($G$6:$BB$6,BH$6&amp;" "&amp;'Input-Allocators'!$F$18,$G53:$BB53))&lt;Check_Limit,0,1),1)</f>
        <v>0</v>
      </c>
      <c r="BI53" s="44">
        <f ca="1">IFERROR(IF(SUMIF($G$6:$BB$6,BI$6&amp;" Total",$G53:$BB53)-(SUMIF($G$6:$BB$6,BI$6&amp;" "&amp;'Input-Allocators'!$D$18,$G53:$BB53)+IFERROR(SUMIF($G$6:$BB$6,BI$6&amp;" "&amp;'Input-Allocators'!$E$18,$G53:$BB53),SUMIF($G$6:$BB$6,BI$6&amp;" "&amp;'Input-Allocators'!$B$20,$G53:$BB53))+SUMIF($G$6:$BB$6,BI$6&amp;" "&amp;'Input-Allocators'!$F$18,$G53:$BB53))&lt;Check_Limit,0,1),1)</f>
        <v>0</v>
      </c>
      <c r="BJ53" s="44">
        <f ca="1">IFERROR(IF(SUMIF($G$6:$BB$6,BJ$6&amp;" Total",$G53:$BB53)-(SUMIF($G$6:$BB$6,BJ$6&amp;" "&amp;'Input-Allocators'!$D$18,$G53:$BB53)+IFERROR(SUMIF($G$6:$BB$6,BJ$6&amp;" "&amp;'Input-Allocators'!$E$18,$G53:$BB53),SUMIF($G$6:$BB$6,BJ$6&amp;" "&amp;'Input-Allocators'!$B$20,$G53:$BB53))+SUMIF($G$6:$BB$6,BJ$6&amp;" "&amp;'Input-Allocators'!$F$18,$G53:$BB53))&lt;Check_Limit,0,1),1)</f>
        <v>0</v>
      </c>
      <c r="BK53" s="44">
        <f ca="1">IFERROR(IF(SUMIF($G$6:$BB$6,BK$6&amp;" Total",$G53:$BB53)-(SUMIF($G$6:$BB$6,BK$6&amp;" "&amp;'Input-Allocators'!$D$18,$G53:$BB53)+IFERROR(SUMIF($G$6:$BB$6,BK$6&amp;" "&amp;'Input-Allocators'!$E$18,$G53:$BB53),SUMIF($G$6:$BB$6,BK$6&amp;" "&amp;'Input-Allocators'!$B$20,$G53:$BB53))+SUMIF($G$6:$BB$6,BK$6&amp;" "&amp;'Input-Allocators'!$F$18,$G53:$BB53))&lt;Check_Limit,0,1),1)</f>
        <v>0</v>
      </c>
      <c r="BL53" s="44">
        <f ca="1">IFERROR(IF(SUMIF($G$6:$BB$6,BL$6&amp;" Total",$G53:$BB53)-(SUMIF($G$6:$BB$6,BL$6&amp;" "&amp;'Input-Allocators'!$D$18,$G53:$BB53)+IFERROR(SUMIF($G$6:$BB$6,BL$6&amp;" "&amp;'Input-Allocators'!$E$18,$G53:$BB53),SUMIF($G$6:$BB$6,BL$6&amp;" "&amp;'Input-Allocators'!$B$20,$G53:$BB53))+SUMIF($G$6:$BB$6,BL$6&amp;" "&amp;'Input-Allocators'!$F$18,$G53:$BB53))&lt;Check_Limit,0,1),1)</f>
        <v>0</v>
      </c>
      <c r="BM53" s="44">
        <f ca="1">IFERROR(IF(SUMIF($G$6:$BB$6,BM$6&amp;" Total",$G53:$BB53)-(SUMIF($G$6:$BB$6,BM$6&amp;" "&amp;'Input-Allocators'!$D$18,$G53:$BB53)+IFERROR(SUMIF($G$6:$BB$6,BM$6&amp;" "&amp;'Input-Allocators'!$E$18,$G53:$BB53),SUMIF($G$6:$BB$6,BM$6&amp;" "&amp;'Input-Allocators'!$B$20,$G53:$BB53))+SUMIF($G$6:$BB$6,BM$6&amp;" "&amp;'Input-Allocators'!$F$18,$G53:$BB53))&lt;Check_Limit,0,1),1)</f>
        <v>0</v>
      </c>
      <c r="BN53" s="44">
        <f ca="1">IFERROR(IF(SUMIF($G$6:$BB$6,BN$6&amp;" Total",$G53:$BB53)-(SUMIF($G$6:$BB$6,BN$6&amp;" "&amp;'Input-Allocators'!$D$18,$G53:$BB53)+IFERROR(SUMIF($G$6:$BB$6,BN$6&amp;" "&amp;'Input-Allocators'!$E$18,$G53:$BB53),SUMIF($G$6:$BB$6,BN$6&amp;" "&amp;'Input-Allocators'!$B$20,$G53:$BB53))+SUMIF($G$6:$BB$6,BN$6&amp;" "&amp;'Input-Allocators'!$F$18,$G53:$BB53))&lt;Check_Limit,0,1),1)</f>
        <v>0</v>
      </c>
      <c r="BO53" s="44">
        <f ca="1">IFERROR(IF(SUMIF($G$6:$BB$6,BO$6&amp;" Total",$G53:$BB53)-(SUMIF($G$6:$BB$6,BO$6&amp;" "&amp;'Input-Allocators'!$D$18,$G53:$BB53)+IFERROR(SUMIF($G$6:$BB$6,BO$6&amp;" "&amp;'Input-Allocators'!$E$18,$G53:$BB53),SUMIF($G$6:$BB$6,BO$6&amp;" "&amp;'Input-Allocators'!$B$20,$G53:$BB53))+SUMIF($G$6:$BB$6,BO$6&amp;" "&amp;'Input-Allocators'!$F$18,$G53:$BB53))&lt;Check_Limit,0,1),1)</f>
        <v>0</v>
      </c>
    </row>
    <row r="54" spans="1:67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>Functionalization!$D54</f>
        <v>3964.1820000000002</v>
      </c>
      <c r="E54" s="14">
        <f t="shared" ca="1" si="3"/>
        <v>0</v>
      </c>
      <c r="F54" s="3" t="str">
        <f>IF($D54=0,"-",IF('Input-Accounts'!$E54&lt;&gt;0,'Input-Accounts'!$E54,'Input-Accounts'!$G54))</f>
        <v>INT_OML</v>
      </c>
      <c r="G54" s="14">
        <f ca="1">IF(G$5&lt;&gt;"",HLOOKUP(G$5,Functionalization!$G$6:$R$343,ROW($A54)-5,FALSE),IFERROR(INDEX(G$320:G$343,MATCH($F54,$B$320:$B$343,0))/VLOOKUP($F54,$B$320:$BB$343,MATCH(LEFT(TRIM(G$6),FIND("~",SUBSTITUTE(G$6,"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54))*HLOOKUP(LEFT(TRIM(G$6),FIND("~",SUBSTITUTE(G$6," ","~",LEN(TRIM(G$6))-LEN(SUBSTITUTE(TRIM(G$6)," ",""))))-1)&amp;" Total",$B$6:$BB$343,ROW($A54)-5,FALSE))</f>
        <v>17.317489222808344</v>
      </c>
      <c r="H54" s="14">
        <f ca="1">IF(H$5&lt;&gt;"",HLOOKUP(H$5,Functionalization!$G$6:$R$343,ROW($A54)-5,FALSE),IFERROR(INDEX(H$320:H$343,MATCH($F54,$B$320:$B$343,0))/VLOOKUP($F54,$B$320:$BB$343,MATCH(LEFT(TRIM(H$6),FIND("~",SUBSTITUTE(H$6,"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54))*HLOOKUP(LEFT(TRIM(H$6),FIND("~",SUBSTITUTE(H$6," ","~",LEN(TRIM(H$6))-LEN(SUBSTITUTE(TRIM(H$6)," ",""))))-1)&amp;" Total",$B$6:$BB$343,ROW($A54)-5,FALSE))</f>
        <v>0</v>
      </c>
      <c r="I54" s="14">
        <f ca="1">IF(I$5&lt;&gt;"",HLOOKUP(I$5,Functionalization!$G$6:$R$343,ROW($A54)-5,FALSE),IFERROR(INDEX(I$320:I$343,MATCH($F54,$B$320:$B$343,0))/VLOOKUP($F54,$B$320:$BB$343,MATCH(LEFT(TRIM(I$6),FIND("~",SUBSTITUTE(I$6,"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54))*HLOOKUP(LEFT(TRIM(I$6),FIND("~",SUBSTITUTE(I$6," ","~",LEN(TRIM(I$6))-LEN(SUBSTITUTE(TRIM(I$6)," ",""))))-1)&amp;" Total",$B$6:$BB$343,ROW($A54)-5,FALSE))</f>
        <v>17.317489222808344</v>
      </c>
      <c r="J54" s="14">
        <f ca="1">IF(J$5&lt;&gt;"",HLOOKUP(J$5,Functionalization!$G$6:$R$343,ROW($A54)-5,FALSE),IFERROR(INDEX(J$320:J$343,MATCH($F54,$B$320:$B$343,0))/VLOOKUP($F54,$B$320:$BB$343,MATCH(LEFT(TRIM(J$6),FIND("~",SUBSTITUTE(J$6,"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54))*HLOOKUP(LEFT(TRIM(J$6),FIND("~",SUBSTITUTE(J$6," ","~",LEN(TRIM(J$6))-LEN(SUBSTITUTE(TRIM(J$6)," ",""))))-1)&amp;" Total",$B$6:$BB$343,ROW($A54)-5,FALSE))</f>
        <v>0</v>
      </c>
      <c r="K54" s="14">
        <f ca="1">IF(K$5&lt;&gt;"",HLOOKUP(K$5,Functionalization!$G$6:$R$343,ROW($A54)-5,FALSE),IFERROR(INDEX(K$320:K$343,MATCH($F54,$B$320:$B$343,0))/VLOOKUP($F54,$B$320:$BB$343,MATCH(LEFT(TRIM(K$6),FIND("~",SUBSTITUTE(K$6,"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54))*HLOOKUP(LEFT(TRIM(K$6),FIND("~",SUBSTITUTE(K$6," ","~",LEN(TRIM(K$6))-LEN(SUBSTITUTE(TRIM(K$6)," ",""))))-1)&amp;" Total",$B$6:$BB$343,ROW($A54)-5,FALSE))</f>
        <v>61.874595470603069</v>
      </c>
      <c r="L54" s="14">
        <f ca="1">IF(L$5&lt;&gt;"",HLOOKUP(L$5,Functionalization!$G$6:$R$343,ROW($A54)-5,FALSE),IFERROR(INDEX(L$320:L$343,MATCH($F54,$B$320:$B$343,0))/VLOOKUP($F54,$B$320:$BB$343,MATCH(LEFT(TRIM(L$6),FIND("~",SUBSTITUTE(L$6,"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54))*HLOOKUP(LEFT(TRIM(L$6),FIND("~",SUBSTITUTE(L$6," ","~",LEN(TRIM(L$6))-LEN(SUBSTITUTE(TRIM(L$6)," ",""))))-1)&amp;" Total",$B$6:$BB$343,ROW($A54)-5,FALSE))</f>
        <v>61.874595470603069</v>
      </c>
      <c r="M54" s="14">
        <f ca="1">IF(M$5&lt;&gt;"",HLOOKUP(M$5,Functionalization!$G$6:$R$343,ROW($A54)-5,FALSE),IFERROR(INDEX(M$320:M$343,MATCH($F54,$B$320:$B$343,0))/VLOOKUP($F54,$B$320:$BB$343,MATCH(LEFT(TRIM(M$6),FIND("~",SUBSTITUTE(M$6,"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54))*HLOOKUP(LEFT(TRIM(M$6),FIND("~",SUBSTITUTE(M$6," ","~",LEN(TRIM(M$6))-LEN(SUBSTITUTE(TRIM(M$6)," ",""))))-1)&amp;" Total",$B$6:$BB$343,ROW($A54)-5,FALSE))</f>
        <v>0</v>
      </c>
      <c r="N54" s="14">
        <f ca="1">IF(N$5&lt;&gt;"",HLOOKUP(N$5,Functionalization!$G$6:$R$343,ROW($A54)-5,FALSE),IFERROR(INDEX(N$320:N$343,MATCH($F54,$B$320:$B$343,0))/VLOOKUP($F54,$B$320:$BB$343,MATCH(LEFT(TRIM(N$6),FIND("~",SUBSTITUTE(N$6,"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54))*HLOOKUP(LEFT(TRIM(N$6),FIND("~",SUBSTITUTE(N$6," ","~",LEN(TRIM(N$6))-LEN(SUBSTITUTE(TRIM(N$6)," ",""))))-1)&amp;" Total",$B$6:$BB$343,ROW($A54)-5,FALSE))</f>
        <v>0</v>
      </c>
      <c r="O54" s="14">
        <f ca="1">IF(O$5&lt;&gt;"",HLOOKUP(O$5,Functionalization!$G$6:$R$343,ROW($A54)-5,FALSE),IFERROR(INDEX(O$320:O$343,MATCH($F54,$B$320:$B$343,0))/VLOOKUP($F54,$B$320:$BB$343,MATCH(LEFT(TRIM(O$6),FIND("~",SUBSTITUTE(O$6,"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54))*HLOOKUP(LEFT(TRIM(O$6),FIND("~",SUBSTITUTE(O$6," ","~",LEN(TRIM(O$6))-LEN(SUBSTITUTE(TRIM(O$6)," ",""))))-1)&amp;" Total",$B$6:$BB$343,ROW($A54)-5,FALSE))</f>
        <v>2209.1299627677968</v>
      </c>
      <c r="P54" s="14">
        <f ca="1">IF(P$5&lt;&gt;"",HLOOKUP(P$5,Functionalization!$G$6:$R$343,ROW($A54)-5,FALSE),IFERROR(INDEX(P$320:P$343,MATCH($F54,$B$320:$B$343,0))/VLOOKUP($F54,$B$320:$BB$343,MATCH(LEFT(TRIM(P$6),FIND("~",SUBSTITUTE(P$6,"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54))*HLOOKUP(LEFT(TRIM(P$6),FIND("~",SUBSTITUTE(P$6," ","~",LEN(TRIM(P$6))-LEN(SUBSTITUTE(TRIM(P$6)," ",""))))-1)&amp;" Total",$B$6:$BB$343,ROW($A54)-5,FALSE))</f>
        <v>1928.1836640349745</v>
      </c>
      <c r="Q54" s="14">
        <f ca="1">IF(Q$5&lt;&gt;"",HLOOKUP(Q$5,Functionalization!$G$6:$R$343,ROW($A54)-5,FALSE),IFERROR(INDEX(Q$320:Q$343,MATCH($F54,$B$320:$B$343,0))/VLOOKUP($F54,$B$320:$BB$343,MATCH(LEFT(TRIM(Q$6),FIND("~",SUBSTITUTE(Q$6,"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54))*HLOOKUP(LEFT(TRIM(Q$6),FIND("~",SUBSTITUTE(Q$6," ","~",LEN(TRIM(Q$6))-LEN(SUBSTITUTE(TRIM(Q$6)," ",""))))-1)&amp;" Total",$B$6:$BB$343,ROW($A54)-5,FALSE))</f>
        <v>0</v>
      </c>
      <c r="R54" s="14">
        <f ca="1">IF(R$5&lt;&gt;"",HLOOKUP(R$5,Functionalization!$G$6:$R$343,ROW($A54)-5,FALSE),IFERROR(INDEX(R$320:R$343,MATCH($F54,$B$320:$B$343,0))/VLOOKUP($F54,$B$320:$BB$343,MATCH(LEFT(TRIM(R$6),FIND("~",SUBSTITUTE(R$6,"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54))*HLOOKUP(LEFT(TRIM(R$6),FIND("~",SUBSTITUTE(R$6," ","~",LEN(TRIM(R$6))-LEN(SUBSTITUTE(TRIM(R$6)," ",""))))-1)&amp;" Total",$B$6:$BB$343,ROW($A54)-5,FALSE))</f>
        <v>280.94629873282213</v>
      </c>
      <c r="S54" s="14">
        <f ca="1">IF(S$5&lt;&gt;"",HLOOKUP(S$5,Functionalization!$G$6:$R$343,ROW($A54)-5,FALSE),IFERROR(INDEX(S$320:S$343,MATCH($F54,$B$320:$B$343,0))/VLOOKUP($F54,$B$320:$BB$343,MATCH(LEFT(TRIM(S$6),FIND("~",SUBSTITUTE(S$6,"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54))*HLOOKUP(LEFT(TRIM(S$6),FIND("~",SUBSTITUTE(S$6," ","~",LEN(TRIM(S$6))-LEN(SUBSTITUTE(TRIM(S$6)," ",""))))-1)&amp;" Total",$B$6:$BB$343,ROW($A54)-5,FALSE))</f>
        <v>1675.8599525387908</v>
      </c>
      <c r="T54" s="14">
        <f ca="1">IF(T$5&lt;&gt;"",HLOOKUP(T$5,Functionalization!$G$6:$R$343,ROW($A54)-5,FALSE),IFERROR(INDEX(T$320:T$343,MATCH($F54,$B$320:$B$343,0))/VLOOKUP($F54,$B$320:$BB$343,MATCH(LEFT(TRIM(T$6),FIND("~",SUBSTITUTE(T$6,"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54))*HLOOKUP(LEFT(TRIM(T$6),FIND("~",SUBSTITUTE(T$6," ","~",LEN(TRIM(T$6))-LEN(SUBSTITUTE(TRIM(T$6)," ",""))))-1)&amp;" Total",$B$6:$BB$343,ROW($A54)-5,FALSE))</f>
        <v>0</v>
      </c>
      <c r="U54" s="14">
        <f ca="1">IF(U$5&lt;&gt;"",HLOOKUP(U$5,Functionalization!$G$6:$R$343,ROW($A54)-5,FALSE),IFERROR(INDEX(U$320:U$343,MATCH($F54,$B$320:$B$343,0))/VLOOKUP($F54,$B$320:$BB$343,MATCH(LEFT(TRIM(U$6),FIND("~",SUBSTITUTE(U$6,"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54))*HLOOKUP(LEFT(TRIM(U$6),FIND("~",SUBSTITUTE(U$6," ","~",LEN(TRIM(U$6))-LEN(SUBSTITUTE(TRIM(U$6)," ",""))))-1)&amp;" Total",$B$6:$BB$343,ROW($A54)-5,FALSE))</f>
        <v>0</v>
      </c>
      <c r="V54" s="14">
        <f ca="1">IF(V$5&lt;&gt;"",HLOOKUP(V$5,Functionalization!$G$6:$R$343,ROW($A54)-5,FALSE),IFERROR(INDEX(V$320:V$343,MATCH($F54,$B$320:$B$343,0))/VLOOKUP($F54,$B$320:$BB$343,MATCH(LEFT(TRIM(V$6),FIND("~",SUBSTITUTE(V$6,"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54))*HLOOKUP(LEFT(TRIM(V$6),FIND("~",SUBSTITUTE(V$6," ","~",LEN(TRIM(V$6))-LEN(SUBSTITUTE(TRIM(V$6)," ",""))))-1)&amp;" Total",$B$6:$BB$343,ROW($A54)-5,FALSE))</f>
        <v>1675.8599525387908</v>
      </c>
      <c r="W54" s="14">
        <f ca="1">IF(W$5&lt;&gt;"",HLOOKUP(W$5,Functionalization!$G$6:$R$343,ROW($A54)-5,FALSE),IFERROR(INDEX(W$320:W$343,MATCH($F54,$B$320:$B$343,0))/VLOOKUP($F54,$B$320:$BB$343,MATCH(LEFT(TRIM(W$6),FIND("~",SUBSTITUTE(W$6,"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54))*HLOOKUP(LEFT(TRIM(W$6),FIND("~",SUBSTITUTE(W$6," ","~",LEN(TRIM(W$6))-LEN(SUBSTITUTE(TRIM(W$6)," ",""))))-1)&amp;" Total",$B$6:$BB$343,ROW($A54)-5,FALSE))</f>
        <v>0</v>
      </c>
      <c r="X54" s="14">
        <f ca="1">IF(X$5&lt;&gt;"",HLOOKUP(X$5,Functionalization!$G$6:$R$343,ROW($A54)-5,FALSE),IFERROR(INDEX(X$320:X$343,MATCH($F54,$B$320:$B$343,0))/VLOOKUP($F54,$B$320:$BB$343,MATCH(LEFT(TRIM(X$6),FIND("~",SUBSTITUTE(X$6,"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54))*HLOOKUP(LEFT(TRIM(X$6),FIND("~",SUBSTITUTE(X$6," ","~",LEN(TRIM(X$6))-LEN(SUBSTITUTE(TRIM(X$6)," ",""))))-1)&amp;" Total",$B$6:$BB$343,ROW($A54)-5,FALSE))</f>
        <v>0</v>
      </c>
      <c r="Y54" s="14">
        <f ca="1">IF(Y$5&lt;&gt;"",HLOOKUP(Y$5,Functionalization!$G$6:$R$343,ROW($A54)-5,FALSE),IFERROR(INDEX(Y$320:Y$343,MATCH($F54,$B$320:$B$343,0))/VLOOKUP($F54,$B$320:$BB$343,MATCH(LEFT(TRIM(Y$6),FIND("~",SUBSTITUTE(Y$6,"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54))*HLOOKUP(LEFT(TRIM(Y$6),FIND("~",SUBSTITUTE(Y$6," ","~",LEN(TRIM(Y$6))-LEN(SUBSTITUTE(TRIM(Y$6)," ",""))))-1)&amp;" Total",$B$6:$BB$343,ROW($A54)-5,FALSE))</f>
        <v>0</v>
      </c>
      <c r="Z54" s="14">
        <f ca="1">IF(Z$5&lt;&gt;"",HLOOKUP(Z$5,Functionalization!$G$6:$R$343,ROW($A54)-5,FALSE),IFERROR(INDEX(Z$320:Z$343,MATCH($F54,$B$320:$B$343,0))/VLOOKUP($F54,$B$320:$BB$343,MATCH(LEFT(TRIM(Z$6),FIND("~",SUBSTITUTE(Z$6,"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54))*HLOOKUP(LEFT(TRIM(Z$6),FIND("~",SUBSTITUTE(Z$6," ","~",LEN(TRIM(Z$6))-LEN(SUBSTITUTE(TRIM(Z$6)," ",""))))-1)&amp;" Total",$B$6:$BB$343,ROW($A54)-5,FALSE))</f>
        <v>0</v>
      </c>
      <c r="AA54" s="14">
        <f ca="1">IF(AA$5&lt;&gt;"",HLOOKUP(AA$5,Functionalization!$G$6:$R$343,ROW($A54)-5,FALSE),IFERROR(INDEX(AA$320:AA$343,MATCH($F54,$B$320:$B$343,0))/VLOOKUP($F54,$B$320:$BB$343,MATCH(LEFT(TRIM(AA$6),FIND("~",SUBSTITUTE(AA$6,"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54))*HLOOKUP(LEFT(TRIM(AA$6),FIND("~",SUBSTITUTE(AA$6," ","~",LEN(TRIM(AA$6))-LEN(SUBSTITUTE(TRIM(AA$6)," ",""))))-1)&amp;" Total",$B$6:$BB$343,ROW($A54)-5,FALSE))</f>
        <v>0</v>
      </c>
      <c r="AB54" s="14">
        <f ca="1">IF(AB$5&lt;&gt;"",HLOOKUP(AB$5,Functionalization!$G$6:$R$343,ROW($A54)-5,FALSE),IFERROR(INDEX(AB$320:AB$343,MATCH($F54,$B$320:$B$343,0))/VLOOKUP($F54,$B$320:$BB$343,MATCH(LEFT(TRIM(AB$6),FIND("~",SUBSTITUTE(AB$6,"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54))*HLOOKUP(LEFT(TRIM(AB$6),FIND("~",SUBSTITUTE(AB$6," ","~",LEN(TRIM(AB$6))-LEN(SUBSTITUTE(TRIM(AB$6)," ",""))))-1)&amp;" Total",$B$6:$BB$343,ROW($A54)-5,FALSE))</f>
        <v>0</v>
      </c>
      <c r="AC54" s="14">
        <f ca="1">IF(AC$5&lt;&gt;"",HLOOKUP(AC$5,Functionalization!$G$6:$R$343,ROW($A54)-5,FALSE),IFERROR(INDEX(AC$320:AC$343,MATCH($F54,$B$320:$B$343,0))/VLOOKUP($F54,$B$320:$BB$343,MATCH(LEFT(TRIM(AC$6),FIND("~",SUBSTITUTE(AC$6,"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54))*HLOOKUP(LEFT(TRIM(AC$6),FIND("~",SUBSTITUTE(AC$6," ","~",LEN(TRIM(AC$6))-LEN(SUBSTITUTE(TRIM(AC$6)," ",""))))-1)&amp;" Total",$B$6:$BB$343,ROW($A54)-5,FALSE))</f>
        <v>0</v>
      </c>
      <c r="AD54" s="14">
        <f ca="1">IF(AD$5&lt;&gt;"",HLOOKUP(AD$5,Functionalization!$G$6:$R$343,ROW($A54)-5,FALSE),IFERROR(INDEX(AD$320:AD$343,MATCH($F54,$B$320:$B$343,0))/VLOOKUP($F54,$B$320:$BB$343,MATCH(LEFT(TRIM(AD$6),FIND("~",SUBSTITUTE(AD$6,"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54))*HLOOKUP(LEFT(TRIM(AD$6),FIND("~",SUBSTITUTE(AD$6," ","~",LEN(TRIM(AD$6))-LEN(SUBSTITUTE(TRIM(AD$6)," ",""))))-1)&amp;" Total",$B$6:$BB$343,ROW($A54)-5,FALSE))</f>
        <v>0</v>
      </c>
      <c r="AE54" s="14">
        <f ca="1">IF(AE$5&lt;&gt;"",HLOOKUP(AE$5,Functionalization!$G$6:$R$343,ROW($A54)-5,FALSE),IFERROR(INDEX(AE$320:AE$343,MATCH($F54,$B$320:$B$343,0))/VLOOKUP($F54,$B$320:$BB$343,MATCH(LEFT(TRIM(AE$6),FIND("~",SUBSTITUTE(AE$6,"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54))*HLOOKUP(LEFT(TRIM(AE$6),FIND("~",SUBSTITUTE(AE$6," ","~",LEN(TRIM(AE$6))-LEN(SUBSTITUTE(TRIM(AE$6)," ",""))))-1)&amp;" Total",$B$6:$BB$343,ROW($A54)-5,FALSE))</f>
        <v>0</v>
      </c>
      <c r="AF54" s="14">
        <f ca="1">IF(AF$5&lt;&gt;"",HLOOKUP(AF$5,Functionalization!$G$6:$R$343,ROW($A54)-5,FALSE),IFERROR(INDEX(AF$320:AF$343,MATCH($F54,$B$320:$B$343,0))/VLOOKUP($F54,$B$320:$BB$343,MATCH(LEFT(TRIM(AF$6),FIND("~",SUBSTITUTE(AF$6,"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54))*HLOOKUP(LEFT(TRIM(AF$6),FIND("~",SUBSTITUTE(AF$6," ","~",LEN(TRIM(AF$6))-LEN(SUBSTITUTE(TRIM(AF$6)," ",""))))-1)&amp;" Total",$B$6:$BB$343,ROW($A54)-5,FALSE))</f>
        <v>0</v>
      </c>
      <c r="AG54" s="14">
        <f ca="1">IF(AG$5&lt;&gt;"",HLOOKUP(AG$5,Functionalization!$G$6:$R$343,ROW($A54)-5,FALSE),IFERROR(INDEX(AG$320:AG$343,MATCH($F54,$B$320:$B$343,0))/VLOOKUP($F54,$B$320:$BB$343,MATCH(LEFT(TRIM(AG$6),FIND("~",SUBSTITUTE(AG$6,"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54))*HLOOKUP(LEFT(TRIM(AG$6),FIND("~",SUBSTITUTE(AG$6," ","~",LEN(TRIM(AG$6))-LEN(SUBSTITUTE(TRIM(AG$6)," ",""))))-1)&amp;" Total",$B$6:$BB$343,ROW($A54)-5,FALSE))</f>
        <v>0</v>
      </c>
      <c r="AH54" s="14">
        <f ca="1">IF(AH$5&lt;&gt;"",HLOOKUP(AH$5,Functionalization!$G$6:$R$343,ROW($A54)-5,FALSE),IFERROR(INDEX(AH$320:AH$343,MATCH($F54,$B$320:$B$343,0))/VLOOKUP($F54,$B$320:$BB$343,MATCH(LEFT(TRIM(AH$6),FIND("~",SUBSTITUTE(AH$6,"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54))*HLOOKUP(LEFT(TRIM(AH$6),FIND("~",SUBSTITUTE(AH$6," ","~",LEN(TRIM(AH$6))-LEN(SUBSTITUTE(TRIM(AH$6)," ",""))))-1)&amp;" Total",$B$6:$BB$343,ROW($A54)-5,FALSE))</f>
        <v>0</v>
      </c>
      <c r="AI54" s="14">
        <f ca="1">IF(AI$5&lt;&gt;"",HLOOKUP(AI$5,Functionalization!$G$6:$R$343,ROW($A54)-5,FALSE),IFERROR(INDEX(AI$320:AI$343,MATCH($F54,$B$320:$B$343,0))/VLOOKUP($F54,$B$320:$BB$343,MATCH(LEFT(TRIM(AI$6),FIND("~",SUBSTITUTE(AI$6,"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54))*HLOOKUP(LEFT(TRIM(AI$6),FIND("~",SUBSTITUTE(AI$6," ","~",LEN(TRIM(AI$6))-LEN(SUBSTITUTE(TRIM(AI$6)," ",""))))-1)&amp;" Total",$B$6:$BB$343,ROW($A54)-5,FALSE))</f>
        <v>0</v>
      </c>
      <c r="AJ54" s="14">
        <f ca="1">IF(AJ$5&lt;&gt;"",HLOOKUP(AJ$5,Functionalization!$G$6:$R$343,ROW($A54)-5,FALSE),IFERROR(INDEX(AJ$320:AJ$343,MATCH($F54,$B$320:$B$343,0))/VLOOKUP($F54,$B$320:$BB$343,MATCH(LEFT(TRIM(AJ$6),FIND("~",SUBSTITUTE(AJ$6,"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54))*HLOOKUP(LEFT(TRIM(AJ$6),FIND("~",SUBSTITUTE(AJ$6," ","~",LEN(TRIM(AJ$6))-LEN(SUBSTITUTE(TRIM(AJ$6)," ",""))))-1)&amp;" Total",$B$6:$BB$343,ROW($A54)-5,FALSE))</f>
        <v>0</v>
      </c>
      <c r="AK54" s="14">
        <f ca="1">IF(AK$5&lt;&gt;"",HLOOKUP(AK$5,Functionalization!$G$6:$R$343,ROW($A54)-5,FALSE),IFERROR(INDEX(AK$320:AK$343,MATCH($F54,$B$320:$B$343,0))/VLOOKUP($F54,$B$320:$BB$343,MATCH(LEFT(TRIM(AK$6),FIND("~",SUBSTITUTE(AK$6,"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54))*HLOOKUP(LEFT(TRIM(AK$6),FIND("~",SUBSTITUTE(AK$6," ","~",LEN(TRIM(AK$6))-LEN(SUBSTITUTE(TRIM(AK$6)," ",""))))-1)&amp;" Total",$B$6:$BB$343,ROW($A54)-5,FALSE))</f>
        <v>0</v>
      </c>
      <c r="AL54" s="14">
        <f ca="1">IF(AL$5&lt;&gt;"",HLOOKUP(AL$5,Functionalization!$G$6:$R$343,ROW($A54)-5,FALSE),IFERROR(INDEX(AL$320:AL$343,MATCH($F54,$B$320:$B$343,0))/VLOOKUP($F54,$B$320:$BB$343,MATCH(LEFT(TRIM(AL$6),FIND("~",SUBSTITUTE(AL$6,"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54))*HLOOKUP(LEFT(TRIM(AL$6),FIND("~",SUBSTITUTE(AL$6," ","~",LEN(TRIM(AL$6))-LEN(SUBSTITUTE(TRIM(AL$6)," ",""))))-1)&amp;" Total",$B$6:$BB$343,ROW($A54)-5,FALSE))</f>
        <v>0</v>
      </c>
      <c r="AM54" s="14">
        <f ca="1">IF(AM$5&lt;&gt;"",HLOOKUP(AM$5,Functionalization!$G$6:$R$343,ROW($A54)-5,FALSE),IFERROR(INDEX(AM$320:AM$343,MATCH($F54,$B$320:$B$343,0))/VLOOKUP($F54,$B$320:$BB$343,MATCH(LEFT(TRIM(AM$6),FIND("~",SUBSTITUTE(AM$6,"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54))*HLOOKUP(LEFT(TRIM(AM$6),FIND("~",SUBSTITUTE(AM$6," ","~",LEN(TRIM(AM$6))-LEN(SUBSTITUTE(TRIM(AM$6)," ",""))))-1)&amp;" Total",$B$6:$BB$343,ROW($A54)-5,FALSE))</f>
        <v>0</v>
      </c>
      <c r="AN54" s="14">
        <f ca="1">IF(AN$5&lt;&gt;"",HLOOKUP(AN$5,Functionalization!$G$6:$R$343,ROW($A54)-5,FALSE),IFERROR(INDEX(AN$320:AN$343,MATCH($F54,$B$320:$B$343,0))/VLOOKUP($F54,$B$320:$BB$343,MATCH(LEFT(TRIM(AN$6),FIND("~",SUBSTITUTE(AN$6,"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54))*HLOOKUP(LEFT(TRIM(AN$6),FIND("~",SUBSTITUTE(AN$6," ","~",LEN(TRIM(AN$6))-LEN(SUBSTITUTE(TRIM(AN$6)," ",""))))-1)&amp;" Total",$B$6:$BB$343,ROW($A54)-5,FALSE))</f>
        <v>0</v>
      </c>
      <c r="AO54" s="14">
        <f ca="1">IF(AO$5&lt;&gt;"",HLOOKUP(AO$5,Functionalization!$G$6:$R$343,ROW($A54)-5,FALSE),IFERROR(INDEX(AO$320:AO$343,MATCH($F54,$B$320:$B$343,0))/VLOOKUP($F54,$B$320:$BB$343,MATCH(LEFT(TRIM(AO$6),FIND("~",SUBSTITUTE(AO$6,"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54))*HLOOKUP(LEFT(TRIM(AO$6),FIND("~",SUBSTITUTE(AO$6," ","~",LEN(TRIM(AO$6))-LEN(SUBSTITUTE(TRIM(AO$6)," ",""))))-1)&amp;" Total",$B$6:$BB$343,ROW($A54)-5,FALSE))</f>
        <v>0</v>
      </c>
      <c r="AP54" s="14">
        <f ca="1">IF(AP$5&lt;&gt;"",HLOOKUP(AP$5,Functionalization!$G$6:$R$343,ROW($A54)-5,FALSE),IFERROR(INDEX(AP$320:AP$343,MATCH($F54,$B$320:$B$343,0))/VLOOKUP($F54,$B$320:$BB$343,MATCH(LEFT(TRIM(AP$6),FIND("~",SUBSTITUTE(AP$6,"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54))*HLOOKUP(LEFT(TRIM(AP$6),FIND("~",SUBSTITUTE(AP$6," ","~",LEN(TRIM(AP$6))-LEN(SUBSTITUTE(TRIM(AP$6)," ",""))))-1)&amp;" Total",$B$6:$BB$343,ROW($A54)-5,FALSE))</f>
        <v>0</v>
      </c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D54" s="44">
        <f ca="1">IFERROR(IF(SUMIF($G$6:$BB$6,BD$6&amp;" Total",$G54:$BB54)-(SUMIF($G$6:$BB$6,BD$6&amp;" "&amp;'Input-Allocators'!$D$18,$G54:$BB54)+IFERROR(SUMIF($G$6:$BB$6,BD$6&amp;" "&amp;'Input-Allocators'!$E$18,$G54:$BB54),SUMIF($G$6:$BB$6,BD$6&amp;" "&amp;'Input-Allocators'!$B$20,$G54:$BB54))+SUMIF($G$6:$BB$6,BD$6&amp;" "&amp;'Input-Allocators'!$F$18,$G54:$BB54))&lt;Check_Limit,0,1),1)</f>
        <v>0</v>
      </c>
      <c r="BE54" s="44">
        <f ca="1">IFERROR(IF(SUMIF($G$6:$BB$6,BE$6&amp;" Total",$G54:$BB54)-(SUMIF($G$6:$BB$6,BE$6&amp;" "&amp;'Input-Allocators'!$D$18,$G54:$BB54)+IFERROR(SUMIF($G$6:$BB$6,BE$6&amp;" "&amp;'Input-Allocators'!$E$18,$G54:$BB54),SUMIF($G$6:$BB$6,BE$6&amp;" "&amp;'Input-Allocators'!$B$20,$G54:$BB54))+SUMIF($G$6:$BB$6,BE$6&amp;" "&amp;'Input-Allocators'!$F$18,$G54:$BB54))&lt;Check_Limit,0,1),1)</f>
        <v>0</v>
      </c>
      <c r="BF54" s="44">
        <f ca="1">IFERROR(IF(SUMIF($G$6:$BB$6,BF$6&amp;" Total",$G54:$BB54)-(SUMIF($G$6:$BB$6,BF$6&amp;" "&amp;'Input-Allocators'!$D$18,$G54:$BB54)+IFERROR(SUMIF($G$6:$BB$6,BF$6&amp;" "&amp;'Input-Allocators'!$E$18,$G54:$BB54),SUMIF($G$6:$BB$6,BF$6&amp;" "&amp;'Input-Allocators'!$B$20,$G54:$BB54))+SUMIF($G$6:$BB$6,BF$6&amp;" "&amp;'Input-Allocators'!$F$18,$G54:$BB54))&lt;Check_Limit,0,1),1)</f>
        <v>0</v>
      </c>
      <c r="BG54" s="44">
        <f ca="1">IFERROR(IF(SUMIF($G$6:$BB$6,BG$6&amp;" Total",$G54:$BB54)-(SUMIF($G$6:$BB$6,BG$6&amp;" "&amp;'Input-Allocators'!$D$18,$G54:$BB54)+IFERROR(SUMIF($G$6:$BB$6,BG$6&amp;" "&amp;'Input-Allocators'!$E$18,$G54:$BB54),SUMIF($G$6:$BB$6,BG$6&amp;" "&amp;'Input-Allocators'!$B$20,$G54:$BB54))+SUMIF($G$6:$BB$6,BG$6&amp;" "&amp;'Input-Allocators'!$F$18,$G54:$BB54))&lt;Check_Limit,0,1),1)</f>
        <v>0</v>
      </c>
      <c r="BH54" s="44">
        <f ca="1">IFERROR(IF(SUMIF($G$6:$BB$6,BH$6&amp;" Total",$G54:$BB54)-(SUMIF($G$6:$BB$6,BH$6&amp;" "&amp;'Input-Allocators'!$D$18,$G54:$BB54)+IFERROR(SUMIF($G$6:$BB$6,BH$6&amp;" "&amp;'Input-Allocators'!$E$18,$G54:$BB54),SUMIF($G$6:$BB$6,BH$6&amp;" "&amp;'Input-Allocators'!$B$20,$G54:$BB54))+SUMIF($G$6:$BB$6,BH$6&amp;" "&amp;'Input-Allocators'!$F$18,$G54:$BB54))&lt;Check_Limit,0,1),1)</f>
        <v>0</v>
      </c>
      <c r="BI54" s="44">
        <f ca="1">IFERROR(IF(SUMIF($G$6:$BB$6,BI$6&amp;" Total",$G54:$BB54)-(SUMIF($G$6:$BB$6,BI$6&amp;" "&amp;'Input-Allocators'!$D$18,$G54:$BB54)+IFERROR(SUMIF($G$6:$BB$6,BI$6&amp;" "&amp;'Input-Allocators'!$E$18,$G54:$BB54),SUMIF($G$6:$BB$6,BI$6&amp;" "&amp;'Input-Allocators'!$B$20,$G54:$BB54))+SUMIF($G$6:$BB$6,BI$6&amp;" "&amp;'Input-Allocators'!$F$18,$G54:$BB54))&lt;Check_Limit,0,1),1)</f>
        <v>0</v>
      </c>
      <c r="BJ54" s="44">
        <f ca="1">IFERROR(IF(SUMIF($G$6:$BB$6,BJ$6&amp;" Total",$G54:$BB54)-(SUMIF($G$6:$BB$6,BJ$6&amp;" "&amp;'Input-Allocators'!$D$18,$G54:$BB54)+IFERROR(SUMIF($G$6:$BB$6,BJ$6&amp;" "&amp;'Input-Allocators'!$E$18,$G54:$BB54),SUMIF($G$6:$BB$6,BJ$6&amp;" "&amp;'Input-Allocators'!$B$20,$G54:$BB54))+SUMIF($G$6:$BB$6,BJ$6&amp;" "&amp;'Input-Allocators'!$F$18,$G54:$BB54))&lt;Check_Limit,0,1),1)</f>
        <v>0</v>
      </c>
      <c r="BK54" s="44">
        <f ca="1">IFERROR(IF(SUMIF($G$6:$BB$6,BK$6&amp;" Total",$G54:$BB54)-(SUMIF($G$6:$BB$6,BK$6&amp;" "&amp;'Input-Allocators'!$D$18,$G54:$BB54)+IFERROR(SUMIF($G$6:$BB$6,BK$6&amp;" "&amp;'Input-Allocators'!$E$18,$G54:$BB54),SUMIF($G$6:$BB$6,BK$6&amp;" "&amp;'Input-Allocators'!$B$20,$G54:$BB54))+SUMIF($G$6:$BB$6,BK$6&amp;" "&amp;'Input-Allocators'!$F$18,$G54:$BB54))&lt;Check_Limit,0,1),1)</f>
        <v>0</v>
      </c>
      <c r="BL54" s="44">
        <f ca="1">IFERROR(IF(SUMIF($G$6:$BB$6,BL$6&amp;" Total",$G54:$BB54)-(SUMIF($G$6:$BB$6,BL$6&amp;" "&amp;'Input-Allocators'!$D$18,$G54:$BB54)+IFERROR(SUMIF($G$6:$BB$6,BL$6&amp;" "&amp;'Input-Allocators'!$E$18,$G54:$BB54),SUMIF($G$6:$BB$6,BL$6&amp;" "&amp;'Input-Allocators'!$B$20,$G54:$BB54))+SUMIF($G$6:$BB$6,BL$6&amp;" "&amp;'Input-Allocators'!$F$18,$G54:$BB54))&lt;Check_Limit,0,1),1)</f>
        <v>0</v>
      </c>
      <c r="BM54" s="44">
        <f ca="1">IFERROR(IF(SUMIF($G$6:$BB$6,BM$6&amp;" Total",$G54:$BB54)-(SUMIF($G$6:$BB$6,BM$6&amp;" "&amp;'Input-Allocators'!$D$18,$G54:$BB54)+IFERROR(SUMIF($G$6:$BB$6,BM$6&amp;" "&amp;'Input-Allocators'!$E$18,$G54:$BB54),SUMIF($G$6:$BB$6,BM$6&amp;" "&amp;'Input-Allocators'!$B$20,$G54:$BB54))+SUMIF($G$6:$BB$6,BM$6&amp;" "&amp;'Input-Allocators'!$F$18,$G54:$BB54))&lt;Check_Limit,0,1),1)</f>
        <v>0</v>
      </c>
      <c r="BN54" s="44">
        <f ca="1">IFERROR(IF(SUMIF($G$6:$BB$6,BN$6&amp;" Total",$G54:$BB54)-(SUMIF($G$6:$BB$6,BN$6&amp;" "&amp;'Input-Allocators'!$D$18,$G54:$BB54)+IFERROR(SUMIF($G$6:$BB$6,BN$6&amp;" "&amp;'Input-Allocators'!$E$18,$G54:$BB54),SUMIF($G$6:$BB$6,BN$6&amp;" "&amp;'Input-Allocators'!$B$20,$G54:$BB54))+SUMIF($G$6:$BB$6,BN$6&amp;" "&amp;'Input-Allocators'!$F$18,$G54:$BB54))&lt;Check_Limit,0,1),1)</f>
        <v>0</v>
      </c>
      <c r="BO54" s="44">
        <f ca="1">IFERROR(IF(SUMIF($G$6:$BB$6,BO$6&amp;" Total",$G54:$BB54)-(SUMIF($G$6:$BB$6,BO$6&amp;" "&amp;'Input-Allocators'!$D$18,$G54:$BB54)+IFERROR(SUMIF($G$6:$BB$6,BO$6&amp;" "&amp;'Input-Allocators'!$E$18,$G54:$BB54),SUMIF($G$6:$BB$6,BO$6&amp;" "&amp;'Input-Allocators'!$B$20,$G54:$BB54))+SUMIF($G$6:$BB$6,BO$6&amp;" "&amp;'Input-Allocators'!$F$18,$G54:$BB54))&lt;Check_Limit,0,1),1)</f>
        <v>0</v>
      </c>
    </row>
    <row r="55" spans="1:67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>Functionalization!$D55</f>
        <v>0</v>
      </c>
      <c r="E55" s="14">
        <f t="shared" ca="1" si="3"/>
        <v>0</v>
      </c>
      <c r="F55" s="3" t="str">
        <f>IF($D55=0,"-",IF('Input-Accounts'!$E55&lt;&gt;0,'Input-Accounts'!$E55,'Input-Accounts'!$G55))</f>
        <v>-</v>
      </c>
      <c r="G55" s="14">
        <f ca="1">IF(G$5&lt;&gt;"",HLOOKUP(G$5,Functionalization!$G$6:$R$343,ROW($A55)-5,FALSE),IFERROR(INDEX(G$320:G$343,MATCH($F55,$B$320:$B$343,0))/VLOOKUP($F55,$B$320:$BB$343,MATCH(LEFT(TRIM(G$6),FIND("~",SUBSTITUTE(G$6,"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55))*HLOOKUP(LEFT(TRIM(G$6),FIND("~",SUBSTITUTE(G$6," ","~",LEN(TRIM(G$6))-LEN(SUBSTITUTE(TRIM(G$6)," ",""))))-1)&amp;" Total",$B$6:$BB$343,ROW($A55)-5,FALSE))</f>
        <v>0</v>
      </c>
      <c r="H55" s="14">
        <f ca="1">IF(H$5&lt;&gt;"",HLOOKUP(H$5,Functionalization!$G$6:$R$343,ROW($A55)-5,FALSE),IFERROR(INDEX(H$320:H$343,MATCH($F55,$B$320:$B$343,0))/VLOOKUP($F55,$B$320:$BB$343,MATCH(LEFT(TRIM(H$6),FIND("~",SUBSTITUTE(H$6,"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55))*HLOOKUP(LEFT(TRIM(H$6),FIND("~",SUBSTITUTE(H$6," ","~",LEN(TRIM(H$6))-LEN(SUBSTITUTE(TRIM(H$6)," ",""))))-1)&amp;" Total",$B$6:$BB$343,ROW($A55)-5,FALSE))</f>
        <v>0</v>
      </c>
      <c r="I55" s="14">
        <f ca="1">IF(I$5&lt;&gt;"",HLOOKUP(I$5,Functionalization!$G$6:$R$343,ROW($A55)-5,FALSE),IFERROR(INDEX(I$320:I$343,MATCH($F55,$B$320:$B$343,0))/VLOOKUP($F55,$B$320:$BB$343,MATCH(LEFT(TRIM(I$6),FIND("~",SUBSTITUTE(I$6,"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55))*HLOOKUP(LEFT(TRIM(I$6),FIND("~",SUBSTITUTE(I$6," ","~",LEN(TRIM(I$6))-LEN(SUBSTITUTE(TRIM(I$6)," ",""))))-1)&amp;" Total",$B$6:$BB$343,ROW($A55)-5,FALSE))</f>
        <v>0</v>
      </c>
      <c r="J55" s="14">
        <f ca="1">IF(J$5&lt;&gt;"",HLOOKUP(J$5,Functionalization!$G$6:$R$343,ROW($A55)-5,FALSE),IFERROR(INDEX(J$320:J$343,MATCH($F55,$B$320:$B$343,0))/VLOOKUP($F55,$B$320:$BB$343,MATCH(LEFT(TRIM(J$6),FIND("~",SUBSTITUTE(J$6,"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55))*HLOOKUP(LEFT(TRIM(J$6),FIND("~",SUBSTITUTE(J$6," ","~",LEN(TRIM(J$6))-LEN(SUBSTITUTE(TRIM(J$6)," ",""))))-1)&amp;" Total",$B$6:$BB$343,ROW($A55)-5,FALSE))</f>
        <v>0</v>
      </c>
      <c r="K55" s="14">
        <f ca="1">IF(K$5&lt;&gt;"",HLOOKUP(K$5,Functionalization!$G$6:$R$343,ROW($A55)-5,FALSE),IFERROR(INDEX(K$320:K$343,MATCH($F55,$B$320:$B$343,0))/VLOOKUP($F55,$B$320:$BB$343,MATCH(LEFT(TRIM(K$6),FIND("~",SUBSTITUTE(K$6,"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55))*HLOOKUP(LEFT(TRIM(K$6),FIND("~",SUBSTITUTE(K$6," ","~",LEN(TRIM(K$6))-LEN(SUBSTITUTE(TRIM(K$6)," ",""))))-1)&amp;" Total",$B$6:$BB$343,ROW($A55)-5,FALSE))</f>
        <v>0</v>
      </c>
      <c r="L55" s="14">
        <f ca="1">IF(L$5&lt;&gt;"",HLOOKUP(L$5,Functionalization!$G$6:$R$343,ROW($A55)-5,FALSE),IFERROR(INDEX(L$320:L$343,MATCH($F55,$B$320:$B$343,0))/VLOOKUP($F55,$B$320:$BB$343,MATCH(LEFT(TRIM(L$6),FIND("~",SUBSTITUTE(L$6,"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55))*HLOOKUP(LEFT(TRIM(L$6),FIND("~",SUBSTITUTE(L$6," ","~",LEN(TRIM(L$6))-LEN(SUBSTITUTE(TRIM(L$6)," ",""))))-1)&amp;" Total",$B$6:$BB$343,ROW($A55)-5,FALSE))</f>
        <v>0</v>
      </c>
      <c r="M55" s="14">
        <f ca="1">IF(M$5&lt;&gt;"",HLOOKUP(M$5,Functionalization!$G$6:$R$343,ROW($A55)-5,FALSE),IFERROR(INDEX(M$320:M$343,MATCH($F55,$B$320:$B$343,0))/VLOOKUP($F55,$B$320:$BB$343,MATCH(LEFT(TRIM(M$6),FIND("~",SUBSTITUTE(M$6,"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55))*HLOOKUP(LEFT(TRIM(M$6),FIND("~",SUBSTITUTE(M$6," ","~",LEN(TRIM(M$6))-LEN(SUBSTITUTE(TRIM(M$6)," ",""))))-1)&amp;" Total",$B$6:$BB$343,ROW($A55)-5,FALSE))</f>
        <v>0</v>
      </c>
      <c r="N55" s="14">
        <f ca="1">IF(N$5&lt;&gt;"",HLOOKUP(N$5,Functionalization!$G$6:$R$343,ROW($A55)-5,FALSE),IFERROR(INDEX(N$320:N$343,MATCH($F55,$B$320:$B$343,0))/VLOOKUP($F55,$B$320:$BB$343,MATCH(LEFT(TRIM(N$6),FIND("~",SUBSTITUTE(N$6,"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55))*HLOOKUP(LEFT(TRIM(N$6),FIND("~",SUBSTITUTE(N$6," ","~",LEN(TRIM(N$6))-LEN(SUBSTITUTE(TRIM(N$6)," ",""))))-1)&amp;" Total",$B$6:$BB$343,ROW($A55)-5,FALSE))</f>
        <v>0</v>
      </c>
      <c r="O55" s="14">
        <f ca="1">IF(O$5&lt;&gt;"",HLOOKUP(O$5,Functionalization!$G$6:$R$343,ROW($A55)-5,FALSE),IFERROR(INDEX(O$320:O$343,MATCH($F55,$B$320:$B$343,0))/VLOOKUP($F55,$B$320:$BB$343,MATCH(LEFT(TRIM(O$6),FIND("~",SUBSTITUTE(O$6,"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55))*HLOOKUP(LEFT(TRIM(O$6),FIND("~",SUBSTITUTE(O$6," ","~",LEN(TRIM(O$6))-LEN(SUBSTITUTE(TRIM(O$6)," ",""))))-1)&amp;" Total",$B$6:$BB$343,ROW($A55)-5,FALSE))</f>
        <v>0</v>
      </c>
      <c r="P55" s="14">
        <f ca="1">IF(P$5&lt;&gt;"",HLOOKUP(P$5,Functionalization!$G$6:$R$343,ROW($A55)-5,FALSE),IFERROR(INDEX(P$320:P$343,MATCH($F55,$B$320:$B$343,0))/VLOOKUP($F55,$B$320:$BB$343,MATCH(LEFT(TRIM(P$6),FIND("~",SUBSTITUTE(P$6,"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55))*HLOOKUP(LEFT(TRIM(P$6),FIND("~",SUBSTITUTE(P$6," ","~",LEN(TRIM(P$6))-LEN(SUBSTITUTE(TRIM(P$6)," ",""))))-1)&amp;" Total",$B$6:$BB$343,ROW($A55)-5,FALSE))</f>
        <v>0</v>
      </c>
      <c r="Q55" s="14">
        <f ca="1">IF(Q$5&lt;&gt;"",HLOOKUP(Q$5,Functionalization!$G$6:$R$343,ROW($A55)-5,FALSE),IFERROR(INDEX(Q$320:Q$343,MATCH($F55,$B$320:$B$343,0))/VLOOKUP($F55,$B$320:$BB$343,MATCH(LEFT(TRIM(Q$6),FIND("~",SUBSTITUTE(Q$6,"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55))*HLOOKUP(LEFT(TRIM(Q$6),FIND("~",SUBSTITUTE(Q$6," ","~",LEN(TRIM(Q$6))-LEN(SUBSTITUTE(TRIM(Q$6)," ",""))))-1)&amp;" Total",$B$6:$BB$343,ROW($A55)-5,FALSE))</f>
        <v>0</v>
      </c>
      <c r="R55" s="14">
        <f ca="1">IF(R$5&lt;&gt;"",HLOOKUP(R$5,Functionalization!$G$6:$R$343,ROW($A55)-5,FALSE),IFERROR(INDEX(R$320:R$343,MATCH($F55,$B$320:$B$343,0))/VLOOKUP($F55,$B$320:$BB$343,MATCH(LEFT(TRIM(R$6),FIND("~",SUBSTITUTE(R$6,"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55))*HLOOKUP(LEFT(TRIM(R$6),FIND("~",SUBSTITUTE(R$6," ","~",LEN(TRIM(R$6))-LEN(SUBSTITUTE(TRIM(R$6)," ",""))))-1)&amp;" Total",$B$6:$BB$343,ROW($A55)-5,FALSE))</f>
        <v>0</v>
      </c>
      <c r="S55" s="14">
        <f ca="1">IF(S$5&lt;&gt;"",HLOOKUP(S$5,Functionalization!$G$6:$R$343,ROW($A55)-5,FALSE),IFERROR(INDEX(S$320:S$343,MATCH($F55,$B$320:$B$343,0))/VLOOKUP($F55,$B$320:$BB$343,MATCH(LEFT(TRIM(S$6),FIND("~",SUBSTITUTE(S$6,"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55))*HLOOKUP(LEFT(TRIM(S$6),FIND("~",SUBSTITUTE(S$6," ","~",LEN(TRIM(S$6))-LEN(SUBSTITUTE(TRIM(S$6)," ",""))))-1)&amp;" Total",$B$6:$BB$343,ROW($A55)-5,FALSE))</f>
        <v>0</v>
      </c>
      <c r="T55" s="14">
        <f ca="1">IF(T$5&lt;&gt;"",HLOOKUP(T$5,Functionalization!$G$6:$R$343,ROW($A55)-5,FALSE),IFERROR(INDEX(T$320:T$343,MATCH($F55,$B$320:$B$343,0))/VLOOKUP($F55,$B$320:$BB$343,MATCH(LEFT(TRIM(T$6),FIND("~",SUBSTITUTE(T$6,"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55))*HLOOKUP(LEFT(TRIM(T$6),FIND("~",SUBSTITUTE(T$6," ","~",LEN(TRIM(T$6))-LEN(SUBSTITUTE(TRIM(T$6)," ",""))))-1)&amp;" Total",$B$6:$BB$343,ROW($A55)-5,FALSE))</f>
        <v>0</v>
      </c>
      <c r="U55" s="14">
        <f ca="1">IF(U$5&lt;&gt;"",HLOOKUP(U$5,Functionalization!$G$6:$R$343,ROW($A55)-5,FALSE),IFERROR(INDEX(U$320:U$343,MATCH($F55,$B$320:$B$343,0))/VLOOKUP($F55,$B$320:$BB$343,MATCH(LEFT(TRIM(U$6),FIND("~",SUBSTITUTE(U$6,"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55))*HLOOKUP(LEFT(TRIM(U$6),FIND("~",SUBSTITUTE(U$6," ","~",LEN(TRIM(U$6))-LEN(SUBSTITUTE(TRIM(U$6)," ",""))))-1)&amp;" Total",$B$6:$BB$343,ROW($A55)-5,FALSE))</f>
        <v>0</v>
      </c>
      <c r="V55" s="14">
        <f ca="1">IF(V$5&lt;&gt;"",HLOOKUP(V$5,Functionalization!$G$6:$R$343,ROW($A55)-5,FALSE),IFERROR(INDEX(V$320:V$343,MATCH($F55,$B$320:$B$343,0))/VLOOKUP($F55,$B$320:$BB$343,MATCH(LEFT(TRIM(V$6),FIND("~",SUBSTITUTE(V$6,"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55))*HLOOKUP(LEFT(TRIM(V$6),FIND("~",SUBSTITUTE(V$6," ","~",LEN(TRIM(V$6))-LEN(SUBSTITUTE(TRIM(V$6)," ",""))))-1)&amp;" Total",$B$6:$BB$343,ROW($A55)-5,FALSE))</f>
        <v>0</v>
      </c>
      <c r="W55" s="14">
        <f ca="1">IF(W$5&lt;&gt;"",HLOOKUP(W$5,Functionalization!$G$6:$R$343,ROW($A55)-5,FALSE),IFERROR(INDEX(W$320:W$343,MATCH($F55,$B$320:$B$343,0))/VLOOKUP($F55,$B$320:$BB$343,MATCH(LEFT(TRIM(W$6),FIND("~",SUBSTITUTE(W$6,"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55))*HLOOKUP(LEFT(TRIM(W$6),FIND("~",SUBSTITUTE(W$6," ","~",LEN(TRIM(W$6))-LEN(SUBSTITUTE(TRIM(W$6)," ",""))))-1)&amp;" Total",$B$6:$BB$343,ROW($A55)-5,FALSE))</f>
        <v>0</v>
      </c>
      <c r="X55" s="14">
        <f ca="1">IF(X$5&lt;&gt;"",HLOOKUP(X$5,Functionalization!$G$6:$R$343,ROW($A55)-5,FALSE),IFERROR(INDEX(X$320:X$343,MATCH($F55,$B$320:$B$343,0))/VLOOKUP($F55,$B$320:$BB$343,MATCH(LEFT(TRIM(X$6),FIND("~",SUBSTITUTE(X$6,"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55))*HLOOKUP(LEFT(TRIM(X$6),FIND("~",SUBSTITUTE(X$6," ","~",LEN(TRIM(X$6))-LEN(SUBSTITUTE(TRIM(X$6)," ",""))))-1)&amp;" Total",$B$6:$BB$343,ROW($A55)-5,FALSE))</f>
        <v>0</v>
      </c>
      <c r="Y55" s="14">
        <f ca="1">IF(Y$5&lt;&gt;"",HLOOKUP(Y$5,Functionalization!$G$6:$R$343,ROW($A55)-5,FALSE),IFERROR(INDEX(Y$320:Y$343,MATCH($F55,$B$320:$B$343,0))/VLOOKUP($F55,$B$320:$BB$343,MATCH(LEFT(TRIM(Y$6),FIND("~",SUBSTITUTE(Y$6,"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55))*HLOOKUP(LEFT(TRIM(Y$6),FIND("~",SUBSTITUTE(Y$6," ","~",LEN(TRIM(Y$6))-LEN(SUBSTITUTE(TRIM(Y$6)," ",""))))-1)&amp;" Total",$B$6:$BB$343,ROW($A55)-5,FALSE))</f>
        <v>0</v>
      </c>
      <c r="Z55" s="14">
        <f ca="1">IF(Z$5&lt;&gt;"",HLOOKUP(Z$5,Functionalization!$G$6:$R$343,ROW($A55)-5,FALSE),IFERROR(INDEX(Z$320:Z$343,MATCH($F55,$B$320:$B$343,0))/VLOOKUP($F55,$B$320:$BB$343,MATCH(LEFT(TRIM(Z$6),FIND("~",SUBSTITUTE(Z$6,"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55))*HLOOKUP(LEFT(TRIM(Z$6),FIND("~",SUBSTITUTE(Z$6," ","~",LEN(TRIM(Z$6))-LEN(SUBSTITUTE(TRIM(Z$6)," ",""))))-1)&amp;" Total",$B$6:$BB$343,ROW($A55)-5,FALSE))</f>
        <v>0</v>
      </c>
      <c r="AA55" s="14">
        <f ca="1">IF(AA$5&lt;&gt;"",HLOOKUP(AA$5,Functionalization!$G$6:$R$343,ROW($A55)-5,FALSE),IFERROR(INDEX(AA$320:AA$343,MATCH($F55,$B$320:$B$343,0))/VLOOKUP($F55,$B$320:$BB$343,MATCH(LEFT(TRIM(AA$6),FIND("~",SUBSTITUTE(AA$6,"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55))*HLOOKUP(LEFT(TRIM(AA$6),FIND("~",SUBSTITUTE(AA$6," ","~",LEN(TRIM(AA$6))-LEN(SUBSTITUTE(TRIM(AA$6)," ",""))))-1)&amp;" Total",$B$6:$BB$343,ROW($A55)-5,FALSE))</f>
        <v>0</v>
      </c>
      <c r="AB55" s="14">
        <f ca="1">IF(AB$5&lt;&gt;"",HLOOKUP(AB$5,Functionalization!$G$6:$R$343,ROW($A55)-5,FALSE),IFERROR(INDEX(AB$320:AB$343,MATCH($F55,$B$320:$B$343,0))/VLOOKUP($F55,$B$320:$BB$343,MATCH(LEFT(TRIM(AB$6),FIND("~",SUBSTITUTE(AB$6,"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55))*HLOOKUP(LEFT(TRIM(AB$6),FIND("~",SUBSTITUTE(AB$6," ","~",LEN(TRIM(AB$6))-LEN(SUBSTITUTE(TRIM(AB$6)," ",""))))-1)&amp;" Total",$B$6:$BB$343,ROW($A55)-5,FALSE))</f>
        <v>0</v>
      </c>
      <c r="AC55" s="14">
        <f ca="1">IF(AC$5&lt;&gt;"",HLOOKUP(AC$5,Functionalization!$G$6:$R$343,ROW($A55)-5,FALSE),IFERROR(INDEX(AC$320:AC$343,MATCH($F55,$B$320:$B$343,0))/VLOOKUP($F55,$B$320:$BB$343,MATCH(LEFT(TRIM(AC$6),FIND("~",SUBSTITUTE(AC$6,"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55))*HLOOKUP(LEFT(TRIM(AC$6),FIND("~",SUBSTITUTE(AC$6," ","~",LEN(TRIM(AC$6))-LEN(SUBSTITUTE(TRIM(AC$6)," ",""))))-1)&amp;" Total",$B$6:$BB$343,ROW($A55)-5,FALSE))</f>
        <v>0</v>
      </c>
      <c r="AD55" s="14">
        <f ca="1">IF(AD$5&lt;&gt;"",HLOOKUP(AD$5,Functionalization!$G$6:$R$343,ROW($A55)-5,FALSE),IFERROR(INDEX(AD$320:AD$343,MATCH($F55,$B$320:$B$343,0))/VLOOKUP($F55,$B$320:$BB$343,MATCH(LEFT(TRIM(AD$6),FIND("~",SUBSTITUTE(AD$6,"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55))*HLOOKUP(LEFT(TRIM(AD$6),FIND("~",SUBSTITUTE(AD$6," ","~",LEN(TRIM(AD$6))-LEN(SUBSTITUTE(TRIM(AD$6)," ",""))))-1)&amp;" Total",$B$6:$BB$343,ROW($A55)-5,FALSE))</f>
        <v>0</v>
      </c>
      <c r="AE55" s="14">
        <f ca="1">IF(AE$5&lt;&gt;"",HLOOKUP(AE$5,Functionalization!$G$6:$R$343,ROW($A55)-5,FALSE),IFERROR(INDEX(AE$320:AE$343,MATCH($F55,$B$320:$B$343,0))/VLOOKUP($F55,$B$320:$BB$343,MATCH(LEFT(TRIM(AE$6),FIND("~",SUBSTITUTE(AE$6,"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55))*HLOOKUP(LEFT(TRIM(AE$6),FIND("~",SUBSTITUTE(AE$6," ","~",LEN(TRIM(AE$6))-LEN(SUBSTITUTE(TRIM(AE$6)," ",""))))-1)&amp;" Total",$B$6:$BB$343,ROW($A55)-5,FALSE))</f>
        <v>0</v>
      </c>
      <c r="AF55" s="14">
        <f ca="1">IF(AF$5&lt;&gt;"",HLOOKUP(AF$5,Functionalization!$G$6:$R$343,ROW($A55)-5,FALSE),IFERROR(INDEX(AF$320:AF$343,MATCH($F55,$B$320:$B$343,0))/VLOOKUP($F55,$B$320:$BB$343,MATCH(LEFT(TRIM(AF$6),FIND("~",SUBSTITUTE(AF$6,"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55))*HLOOKUP(LEFT(TRIM(AF$6),FIND("~",SUBSTITUTE(AF$6," ","~",LEN(TRIM(AF$6))-LEN(SUBSTITUTE(TRIM(AF$6)," ",""))))-1)&amp;" Total",$B$6:$BB$343,ROW($A55)-5,FALSE))</f>
        <v>0</v>
      </c>
      <c r="AG55" s="14">
        <f ca="1">IF(AG$5&lt;&gt;"",HLOOKUP(AG$5,Functionalization!$G$6:$R$343,ROW($A55)-5,FALSE),IFERROR(INDEX(AG$320:AG$343,MATCH($F55,$B$320:$B$343,0))/VLOOKUP($F55,$B$320:$BB$343,MATCH(LEFT(TRIM(AG$6),FIND("~",SUBSTITUTE(AG$6,"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55))*HLOOKUP(LEFT(TRIM(AG$6),FIND("~",SUBSTITUTE(AG$6," ","~",LEN(TRIM(AG$6))-LEN(SUBSTITUTE(TRIM(AG$6)," ",""))))-1)&amp;" Total",$B$6:$BB$343,ROW($A55)-5,FALSE))</f>
        <v>0</v>
      </c>
      <c r="AH55" s="14">
        <f ca="1">IF(AH$5&lt;&gt;"",HLOOKUP(AH$5,Functionalization!$G$6:$R$343,ROW($A55)-5,FALSE),IFERROR(INDEX(AH$320:AH$343,MATCH($F55,$B$320:$B$343,0))/VLOOKUP($F55,$B$320:$BB$343,MATCH(LEFT(TRIM(AH$6),FIND("~",SUBSTITUTE(AH$6,"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55))*HLOOKUP(LEFT(TRIM(AH$6),FIND("~",SUBSTITUTE(AH$6," ","~",LEN(TRIM(AH$6))-LEN(SUBSTITUTE(TRIM(AH$6)," ",""))))-1)&amp;" Total",$B$6:$BB$343,ROW($A55)-5,FALSE))</f>
        <v>0</v>
      </c>
      <c r="AI55" s="14">
        <f ca="1">IF(AI$5&lt;&gt;"",HLOOKUP(AI$5,Functionalization!$G$6:$R$343,ROW($A55)-5,FALSE),IFERROR(INDEX(AI$320:AI$343,MATCH($F55,$B$320:$B$343,0))/VLOOKUP($F55,$B$320:$BB$343,MATCH(LEFT(TRIM(AI$6),FIND("~",SUBSTITUTE(AI$6,"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55))*HLOOKUP(LEFT(TRIM(AI$6),FIND("~",SUBSTITUTE(AI$6," ","~",LEN(TRIM(AI$6))-LEN(SUBSTITUTE(TRIM(AI$6)," ",""))))-1)&amp;" Total",$B$6:$BB$343,ROW($A55)-5,FALSE))</f>
        <v>0</v>
      </c>
      <c r="AJ55" s="14">
        <f ca="1">IF(AJ$5&lt;&gt;"",HLOOKUP(AJ$5,Functionalization!$G$6:$R$343,ROW($A55)-5,FALSE),IFERROR(INDEX(AJ$320:AJ$343,MATCH($F55,$B$320:$B$343,0))/VLOOKUP($F55,$B$320:$BB$343,MATCH(LEFT(TRIM(AJ$6),FIND("~",SUBSTITUTE(AJ$6,"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55))*HLOOKUP(LEFT(TRIM(AJ$6),FIND("~",SUBSTITUTE(AJ$6," ","~",LEN(TRIM(AJ$6))-LEN(SUBSTITUTE(TRIM(AJ$6)," ",""))))-1)&amp;" Total",$B$6:$BB$343,ROW($A55)-5,FALSE))</f>
        <v>0</v>
      </c>
      <c r="AK55" s="14">
        <f ca="1">IF(AK$5&lt;&gt;"",HLOOKUP(AK$5,Functionalization!$G$6:$R$343,ROW($A55)-5,FALSE),IFERROR(INDEX(AK$320:AK$343,MATCH($F55,$B$320:$B$343,0))/VLOOKUP($F55,$B$320:$BB$343,MATCH(LEFT(TRIM(AK$6),FIND("~",SUBSTITUTE(AK$6,"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55))*HLOOKUP(LEFT(TRIM(AK$6),FIND("~",SUBSTITUTE(AK$6," ","~",LEN(TRIM(AK$6))-LEN(SUBSTITUTE(TRIM(AK$6)," ",""))))-1)&amp;" Total",$B$6:$BB$343,ROW($A55)-5,FALSE))</f>
        <v>0</v>
      </c>
      <c r="AL55" s="14">
        <f ca="1">IF(AL$5&lt;&gt;"",HLOOKUP(AL$5,Functionalization!$G$6:$R$343,ROW($A55)-5,FALSE),IFERROR(INDEX(AL$320:AL$343,MATCH($F55,$B$320:$B$343,0))/VLOOKUP($F55,$B$320:$BB$343,MATCH(LEFT(TRIM(AL$6),FIND("~",SUBSTITUTE(AL$6,"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55))*HLOOKUP(LEFT(TRIM(AL$6),FIND("~",SUBSTITUTE(AL$6," ","~",LEN(TRIM(AL$6))-LEN(SUBSTITUTE(TRIM(AL$6)," ",""))))-1)&amp;" Total",$B$6:$BB$343,ROW($A55)-5,FALSE))</f>
        <v>0</v>
      </c>
      <c r="AM55" s="14">
        <f ca="1">IF(AM$5&lt;&gt;"",HLOOKUP(AM$5,Functionalization!$G$6:$R$343,ROW($A55)-5,FALSE),IFERROR(INDEX(AM$320:AM$343,MATCH($F55,$B$320:$B$343,0))/VLOOKUP($F55,$B$320:$BB$343,MATCH(LEFT(TRIM(AM$6),FIND("~",SUBSTITUTE(AM$6,"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55))*HLOOKUP(LEFT(TRIM(AM$6),FIND("~",SUBSTITUTE(AM$6," ","~",LEN(TRIM(AM$6))-LEN(SUBSTITUTE(TRIM(AM$6)," ",""))))-1)&amp;" Total",$B$6:$BB$343,ROW($A55)-5,FALSE))</f>
        <v>0</v>
      </c>
      <c r="AN55" s="14">
        <f ca="1">IF(AN$5&lt;&gt;"",HLOOKUP(AN$5,Functionalization!$G$6:$R$343,ROW($A55)-5,FALSE),IFERROR(INDEX(AN$320:AN$343,MATCH($F55,$B$320:$B$343,0))/VLOOKUP($F55,$B$320:$BB$343,MATCH(LEFT(TRIM(AN$6),FIND("~",SUBSTITUTE(AN$6,"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55))*HLOOKUP(LEFT(TRIM(AN$6),FIND("~",SUBSTITUTE(AN$6," ","~",LEN(TRIM(AN$6))-LEN(SUBSTITUTE(TRIM(AN$6)," ",""))))-1)&amp;" Total",$B$6:$BB$343,ROW($A55)-5,FALSE))</f>
        <v>0</v>
      </c>
      <c r="AO55" s="14">
        <f ca="1">IF(AO$5&lt;&gt;"",HLOOKUP(AO$5,Functionalization!$G$6:$R$343,ROW($A55)-5,FALSE),IFERROR(INDEX(AO$320:AO$343,MATCH($F55,$B$320:$B$343,0))/VLOOKUP($F55,$B$320:$BB$343,MATCH(LEFT(TRIM(AO$6),FIND("~",SUBSTITUTE(AO$6,"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55))*HLOOKUP(LEFT(TRIM(AO$6),FIND("~",SUBSTITUTE(AO$6," ","~",LEN(TRIM(AO$6))-LEN(SUBSTITUTE(TRIM(AO$6)," ",""))))-1)&amp;" Total",$B$6:$BB$343,ROW($A55)-5,FALSE))</f>
        <v>0</v>
      </c>
      <c r="AP55" s="14">
        <f ca="1">IF(AP$5&lt;&gt;"",HLOOKUP(AP$5,Functionalization!$G$6:$R$343,ROW($A55)-5,FALSE),IFERROR(INDEX(AP$320:AP$343,MATCH($F55,$B$320:$B$343,0))/VLOOKUP($F55,$B$320:$BB$343,MATCH(LEFT(TRIM(AP$6),FIND("~",SUBSTITUTE(AP$6,"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55))*HLOOKUP(LEFT(TRIM(AP$6),FIND("~",SUBSTITUTE(AP$6," ","~",LEN(TRIM(AP$6))-LEN(SUBSTITUTE(TRIM(AP$6)," ",""))))-1)&amp;" Total",$B$6:$BB$343,ROW($A55)-5,FALSE))</f>
        <v>0</v>
      </c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D55" s="44">
        <f ca="1">IFERROR(IF(SUMIF($G$6:$BB$6,BD$6&amp;" Total",$G55:$BB55)-(SUMIF($G$6:$BB$6,BD$6&amp;" "&amp;'Input-Allocators'!$D$18,$G55:$BB55)+IFERROR(SUMIF($G$6:$BB$6,BD$6&amp;" "&amp;'Input-Allocators'!$E$18,$G55:$BB55),SUMIF($G$6:$BB$6,BD$6&amp;" "&amp;'Input-Allocators'!$B$20,$G55:$BB55))+SUMIF($G$6:$BB$6,BD$6&amp;" "&amp;'Input-Allocators'!$F$18,$G55:$BB55))&lt;Check_Limit,0,1),1)</f>
        <v>0</v>
      </c>
      <c r="BE55" s="44">
        <f ca="1">IFERROR(IF(SUMIF($G$6:$BB$6,BE$6&amp;" Total",$G55:$BB55)-(SUMIF($G$6:$BB$6,BE$6&amp;" "&amp;'Input-Allocators'!$D$18,$G55:$BB55)+IFERROR(SUMIF($G$6:$BB$6,BE$6&amp;" "&amp;'Input-Allocators'!$E$18,$G55:$BB55),SUMIF($G$6:$BB$6,BE$6&amp;" "&amp;'Input-Allocators'!$B$20,$G55:$BB55))+SUMIF($G$6:$BB$6,BE$6&amp;" "&amp;'Input-Allocators'!$F$18,$G55:$BB55))&lt;Check_Limit,0,1),1)</f>
        <v>0</v>
      </c>
      <c r="BF55" s="44">
        <f ca="1">IFERROR(IF(SUMIF($G$6:$BB$6,BF$6&amp;" Total",$G55:$BB55)-(SUMIF($G$6:$BB$6,BF$6&amp;" "&amp;'Input-Allocators'!$D$18,$G55:$BB55)+IFERROR(SUMIF($G$6:$BB$6,BF$6&amp;" "&amp;'Input-Allocators'!$E$18,$G55:$BB55),SUMIF($G$6:$BB$6,BF$6&amp;" "&amp;'Input-Allocators'!$B$20,$G55:$BB55))+SUMIF($G$6:$BB$6,BF$6&amp;" "&amp;'Input-Allocators'!$F$18,$G55:$BB55))&lt;Check_Limit,0,1),1)</f>
        <v>0</v>
      </c>
      <c r="BG55" s="44">
        <f ca="1">IFERROR(IF(SUMIF($G$6:$BB$6,BG$6&amp;" Total",$G55:$BB55)-(SUMIF($G$6:$BB$6,BG$6&amp;" "&amp;'Input-Allocators'!$D$18,$G55:$BB55)+IFERROR(SUMIF($G$6:$BB$6,BG$6&amp;" "&amp;'Input-Allocators'!$E$18,$G55:$BB55),SUMIF($G$6:$BB$6,BG$6&amp;" "&amp;'Input-Allocators'!$B$20,$G55:$BB55))+SUMIF($G$6:$BB$6,BG$6&amp;" "&amp;'Input-Allocators'!$F$18,$G55:$BB55))&lt;Check_Limit,0,1),1)</f>
        <v>0</v>
      </c>
      <c r="BH55" s="44">
        <f ca="1">IFERROR(IF(SUMIF($G$6:$BB$6,BH$6&amp;" Total",$G55:$BB55)-(SUMIF($G$6:$BB$6,BH$6&amp;" "&amp;'Input-Allocators'!$D$18,$G55:$BB55)+IFERROR(SUMIF($G$6:$BB$6,BH$6&amp;" "&amp;'Input-Allocators'!$E$18,$G55:$BB55),SUMIF($G$6:$BB$6,BH$6&amp;" "&amp;'Input-Allocators'!$B$20,$G55:$BB55))+SUMIF($G$6:$BB$6,BH$6&amp;" "&amp;'Input-Allocators'!$F$18,$G55:$BB55))&lt;Check_Limit,0,1),1)</f>
        <v>0</v>
      </c>
      <c r="BI55" s="44">
        <f ca="1">IFERROR(IF(SUMIF($G$6:$BB$6,BI$6&amp;" Total",$G55:$BB55)-(SUMIF($G$6:$BB$6,BI$6&amp;" "&amp;'Input-Allocators'!$D$18,$G55:$BB55)+IFERROR(SUMIF($G$6:$BB$6,BI$6&amp;" "&amp;'Input-Allocators'!$E$18,$G55:$BB55),SUMIF($G$6:$BB$6,BI$6&amp;" "&amp;'Input-Allocators'!$B$20,$G55:$BB55))+SUMIF($G$6:$BB$6,BI$6&amp;" "&amp;'Input-Allocators'!$F$18,$G55:$BB55))&lt;Check_Limit,0,1),1)</f>
        <v>0</v>
      </c>
      <c r="BJ55" s="44">
        <f ca="1">IFERROR(IF(SUMIF($G$6:$BB$6,BJ$6&amp;" Total",$G55:$BB55)-(SUMIF($G$6:$BB$6,BJ$6&amp;" "&amp;'Input-Allocators'!$D$18,$G55:$BB55)+IFERROR(SUMIF($G$6:$BB$6,BJ$6&amp;" "&amp;'Input-Allocators'!$E$18,$G55:$BB55),SUMIF($G$6:$BB$6,BJ$6&amp;" "&amp;'Input-Allocators'!$B$20,$G55:$BB55))+SUMIF($G$6:$BB$6,BJ$6&amp;" "&amp;'Input-Allocators'!$F$18,$G55:$BB55))&lt;Check_Limit,0,1),1)</f>
        <v>0</v>
      </c>
      <c r="BK55" s="44">
        <f ca="1">IFERROR(IF(SUMIF($G$6:$BB$6,BK$6&amp;" Total",$G55:$BB55)-(SUMIF($G$6:$BB$6,BK$6&amp;" "&amp;'Input-Allocators'!$D$18,$G55:$BB55)+IFERROR(SUMIF($G$6:$BB$6,BK$6&amp;" "&amp;'Input-Allocators'!$E$18,$G55:$BB55),SUMIF($G$6:$BB$6,BK$6&amp;" "&amp;'Input-Allocators'!$B$20,$G55:$BB55))+SUMIF($G$6:$BB$6,BK$6&amp;" "&amp;'Input-Allocators'!$F$18,$G55:$BB55))&lt;Check_Limit,0,1),1)</f>
        <v>0</v>
      </c>
      <c r="BL55" s="44">
        <f ca="1">IFERROR(IF(SUMIF($G$6:$BB$6,BL$6&amp;" Total",$G55:$BB55)-(SUMIF($G$6:$BB$6,BL$6&amp;" "&amp;'Input-Allocators'!$D$18,$G55:$BB55)+IFERROR(SUMIF($G$6:$BB$6,BL$6&amp;" "&amp;'Input-Allocators'!$E$18,$G55:$BB55),SUMIF($G$6:$BB$6,BL$6&amp;" "&amp;'Input-Allocators'!$B$20,$G55:$BB55))+SUMIF($G$6:$BB$6,BL$6&amp;" "&amp;'Input-Allocators'!$F$18,$G55:$BB55))&lt;Check_Limit,0,1),1)</f>
        <v>0</v>
      </c>
      <c r="BM55" s="44">
        <f ca="1">IFERROR(IF(SUMIF($G$6:$BB$6,BM$6&amp;" Total",$G55:$BB55)-(SUMIF($G$6:$BB$6,BM$6&amp;" "&amp;'Input-Allocators'!$D$18,$G55:$BB55)+IFERROR(SUMIF($G$6:$BB$6,BM$6&amp;" "&amp;'Input-Allocators'!$E$18,$G55:$BB55),SUMIF($G$6:$BB$6,BM$6&amp;" "&amp;'Input-Allocators'!$B$20,$G55:$BB55))+SUMIF($G$6:$BB$6,BM$6&amp;" "&amp;'Input-Allocators'!$F$18,$G55:$BB55))&lt;Check_Limit,0,1),1)</f>
        <v>0</v>
      </c>
      <c r="BN55" s="44">
        <f ca="1">IFERROR(IF(SUMIF($G$6:$BB$6,BN$6&amp;" Total",$G55:$BB55)-(SUMIF($G$6:$BB$6,BN$6&amp;" "&amp;'Input-Allocators'!$D$18,$G55:$BB55)+IFERROR(SUMIF($G$6:$BB$6,BN$6&amp;" "&amp;'Input-Allocators'!$E$18,$G55:$BB55),SUMIF($G$6:$BB$6,BN$6&amp;" "&amp;'Input-Allocators'!$B$20,$G55:$BB55))+SUMIF($G$6:$BB$6,BN$6&amp;" "&amp;'Input-Allocators'!$F$18,$G55:$BB55))&lt;Check_Limit,0,1),1)</f>
        <v>0</v>
      </c>
      <c r="BO55" s="44">
        <f ca="1">IFERROR(IF(SUMIF($G$6:$BB$6,BO$6&amp;" Total",$G55:$BB55)-(SUMIF($G$6:$BB$6,BO$6&amp;" "&amp;'Input-Allocators'!$D$18,$G55:$BB55)+IFERROR(SUMIF($G$6:$BB$6,BO$6&amp;" "&amp;'Input-Allocators'!$E$18,$G55:$BB55),SUMIF($G$6:$BB$6,BO$6&amp;" "&amp;'Input-Allocators'!$B$20,$G55:$BB55))+SUMIF($G$6:$BB$6,BO$6&amp;" "&amp;'Input-Allocators'!$F$18,$G55:$BB55))&lt;Check_Limit,0,1),1)</f>
        <v>0</v>
      </c>
    </row>
    <row r="56" spans="1:67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>Functionalization!$D56</f>
        <v>0</v>
      </c>
      <c r="E56" s="14">
        <f t="shared" ca="1" si="3"/>
        <v>0</v>
      </c>
      <c r="F56" s="3" t="str">
        <f>IF($D56=0,"-",IF('Input-Accounts'!$E56&lt;&gt;0,'Input-Accounts'!$E56,'Input-Accounts'!$G56))</f>
        <v>-</v>
      </c>
      <c r="G56" s="14">
        <f ca="1">IF(G$5&lt;&gt;"",HLOOKUP(G$5,Functionalization!$G$6:$R$343,ROW($A56)-5,FALSE),IFERROR(INDEX(G$320:G$343,MATCH($F56,$B$320:$B$343,0))/VLOOKUP($F56,$B$320:$BB$343,MATCH(LEFT(TRIM(G$6),FIND("~",SUBSTITUTE(G$6,"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56))*HLOOKUP(LEFT(TRIM(G$6),FIND("~",SUBSTITUTE(G$6," ","~",LEN(TRIM(G$6))-LEN(SUBSTITUTE(TRIM(G$6)," ",""))))-1)&amp;" Total",$B$6:$BB$343,ROW($A56)-5,FALSE))</f>
        <v>0</v>
      </c>
      <c r="H56" s="14">
        <f ca="1">IF(H$5&lt;&gt;"",HLOOKUP(H$5,Functionalization!$G$6:$R$343,ROW($A56)-5,FALSE),IFERROR(INDEX(H$320:H$343,MATCH($F56,$B$320:$B$343,0))/VLOOKUP($F56,$B$320:$BB$343,MATCH(LEFT(TRIM(H$6),FIND("~",SUBSTITUTE(H$6,"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56))*HLOOKUP(LEFT(TRIM(H$6),FIND("~",SUBSTITUTE(H$6," ","~",LEN(TRIM(H$6))-LEN(SUBSTITUTE(TRIM(H$6)," ",""))))-1)&amp;" Total",$B$6:$BB$343,ROW($A56)-5,FALSE))</f>
        <v>0</v>
      </c>
      <c r="I56" s="14">
        <f ca="1">IF(I$5&lt;&gt;"",HLOOKUP(I$5,Functionalization!$G$6:$R$343,ROW($A56)-5,FALSE),IFERROR(INDEX(I$320:I$343,MATCH($F56,$B$320:$B$343,0))/VLOOKUP($F56,$B$320:$BB$343,MATCH(LEFT(TRIM(I$6),FIND("~",SUBSTITUTE(I$6,"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56))*HLOOKUP(LEFT(TRIM(I$6),FIND("~",SUBSTITUTE(I$6," ","~",LEN(TRIM(I$6))-LEN(SUBSTITUTE(TRIM(I$6)," ",""))))-1)&amp;" Total",$B$6:$BB$343,ROW($A56)-5,FALSE))</f>
        <v>0</v>
      </c>
      <c r="J56" s="14">
        <f ca="1">IF(J$5&lt;&gt;"",HLOOKUP(J$5,Functionalization!$G$6:$R$343,ROW($A56)-5,FALSE),IFERROR(INDEX(J$320:J$343,MATCH($F56,$B$320:$B$343,0))/VLOOKUP($F56,$B$320:$BB$343,MATCH(LEFT(TRIM(J$6),FIND("~",SUBSTITUTE(J$6,"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56))*HLOOKUP(LEFT(TRIM(J$6),FIND("~",SUBSTITUTE(J$6," ","~",LEN(TRIM(J$6))-LEN(SUBSTITUTE(TRIM(J$6)," ",""))))-1)&amp;" Total",$B$6:$BB$343,ROW($A56)-5,FALSE))</f>
        <v>0</v>
      </c>
      <c r="K56" s="14">
        <f ca="1">IF(K$5&lt;&gt;"",HLOOKUP(K$5,Functionalization!$G$6:$R$343,ROW($A56)-5,FALSE),IFERROR(INDEX(K$320:K$343,MATCH($F56,$B$320:$B$343,0))/VLOOKUP($F56,$B$320:$BB$343,MATCH(LEFT(TRIM(K$6),FIND("~",SUBSTITUTE(K$6,"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56))*HLOOKUP(LEFT(TRIM(K$6),FIND("~",SUBSTITUTE(K$6," ","~",LEN(TRIM(K$6))-LEN(SUBSTITUTE(TRIM(K$6)," ",""))))-1)&amp;" Total",$B$6:$BB$343,ROW($A56)-5,FALSE))</f>
        <v>0</v>
      </c>
      <c r="L56" s="14">
        <f ca="1">IF(L$5&lt;&gt;"",HLOOKUP(L$5,Functionalization!$G$6:$R$343,ROW($A56)-5,FALSE),IFERROR(INDEX(L$320:L$343,MATCH($F56,$B$320:$B$343,0))/VLOOKUP($F56,$B$320:$BB$343,MATCH(LEFT(TRIM(L$6),FIND("~",SUBSTITUTE(L$6,"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56))*HLOOKUP(LEFT(TRIM(L$6),FIND("~",SUBSTITUTE(L$6," ","~",LEN(TRIM(L$6))-LEN(SUBSTITUTE(TRIM(L$6)," ",""))))-1)&amp;" Total",$B$6:$BB$343,ROW($A56)-5,FALSE))</f>
        <v>0</v>
      </c>
      <c r="M56" s="14">
        <f ca="1">IF(M$5&lt;&gt;"",HLOOKUP(M$5,Functionalization!$G$6:$R$343,ROW($A56)-5,FALSE),IFERROR(INDEX(M$320:M$343,MATCH($F56,$B$320:$B$343,0))/VLOOKUP($F56,$B$320:$BB$343,MATCH(LEFT(TRIM(M$6),FIND("~",SUBSTITUTE(M$6,"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56))*HLOOKUP(LEFT(TRIM(M$6),FIND("~",SUBSTITUTE(M$6," ","~",LEN(TRIM(M$6))-LEN(SUBSTITUTE(TRIM(M$6)," ",""))))-1)&amp;" Total",$B$6:$BB$343,ROW($A56)-5,FALSE))</f>
        <v>0</v>
      </c>
      <c r="N56" s="14">
        <f ca="1">IF(N$5&lt;&gt;"",HLOOKUP(N$5,Functionalization!$G$6:$R$343,ROW($A56)-5,FALSE),IFERROR(INDEX(N$320:N$343,MATCH($F56,$B$320:$B$343,0))/VLOOKUP($F56,$B$320:$BB$343,MATCH(LEFT(TRIM(N$6),FIND("~",SUBSTITUTE(N$6,"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56))*HLOOKUP(LEFT(TRIM(N$6),FIND("~",SUBSTITUTE(N$6," ","~",LEN(TRIM(N$6))-LEN(SUBSTITUTE(TRIM(N$6)," ",""))))-1)&amp;" Total",$B$6:$BB$343,ROW($A56)-5,FALSE))</f>
        <v>0</v>
      </c>
      <c r="O56" s="14">
        <f ca="1">IF(O$5&lt;&gt;"",HLOOKUP(O$5,Functionalization!$G$6:$R$343,ROW($A56)-5,FALSE),IFERROR(INDEX(O$320:O$343,MATCH($F56,$B$320:$B$343,0))/VLOOKUP($F56,$B$320:$BB$343,MATCH(LEFT(TRIM(O$6),FIND("~",SUBSTITUTE(O$6,"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56))*HLOOKUP(LEFT(TRIM(O$6),FIND("~",SUBSTITUTE(O$6," ","~",LEN(TRIM(O$6))-LEN(SUBSTITUTE(TRIM(O$6)," ",""))))-1)&amp;" Total",$B$6:$BB$343,ROW($A56)-5,FALSE))</f>
        <v>0</v>
      </c>
      <c r="P56" s="14">
        <f ca="1">IF(P$5&lt;&gt;"",HLOOKUP(P$5,Functionalization!$G$6:$R$343,ROW($A56)-5,FALSE),IFERROR(INDEX(P$320:P$343,MATCH($F56,$B$320:$B$343,0))/VLOOKUP($F56,$B$320:$BB$343,MATCH(LEFT(TRIM(P$6),FIND("~",SUBSTITUTE(P$6,"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56))*HLOOKUP(LEFT(TRIM(P$6),FIND("~",SUBSTITUTE(P$6," ","~",LEN(TRIM(P$6))-LEN(SUBSTITUTE(TRIM(P$6)," ",""))))-1)&amp;" Total",$B$6:$BB$343,ROW($A56)-5,FALSE))</f>
        <v>0</v>
      </c>
      <c r="Q56" s="14">
        <f ca="1">IF(Q$5&lt;&gt;"",HLOOKUP(Q$5,Functionalization!$G$6:$R$343,ROW($A56)-5,FALSE),IFERROR(INDEX(Q$320:Q$343,MATCH($F56,$B$320:$B$343,0))/VLOOKUP($F56,$B$320:$BB$343,MATCH(LEFT(TRIM(Q$6),FIND("~",SUBSTITUTE(Q$6,"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56))*HLOOKUP(LEFT(TRIM(Q$6),FIND("~",SUBSTITUTE(Q$6," ","~",LEN(TRIM(Q$6))-LEN(SUBSTITUTE(TRIM(Q$6)," ",""))))-1)&amp;" Total",$B$6:$BB$343,ROW($A56)-5,FALSE))</f>
        <v>0</v>
      </c>
      <c r="R56" s="14">
        <f ca="1">IF(R$5&lt;&gt;"",HLOOKUP(R$5,Functionalization!$G$6:$R$343,ROW($A56)-5,FALSE),IFERROR(INDEX(R$320:R$343,MATCH($F56,$B$320:$B$343,0))/VLOOKUP($F56,$B$320:$BB$343,MATCH(LEFT(TRIM(R$6),FIND("~",SUBSTITUTE(R$6,"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56))*HLOOKUP(LEFT(TRIM(R$6),FIND("~",SUBSTITUTE(R$6," ","~",LEN(TRIM(R$6))-LEN(SUBSTITUTE(TRIM(R$6)," ",""))))-1)&amp;" Total",$B$6:$BB$343,ROW($A56)-5,FALSE))</f>
        <v>0</v>
      </c>
      <c r="S56" s="14">
        <f ca="1">IF(S$5&lt;&gt;"",HLOOKUP(S$5,Functionalization!$G$6:$R$343,ROW($A56)-5,FALSE),IFERROR(INDEX(S$320:S$343,MATCH($F56,$B$320:$B$343,0))/VLOOKUP($F56,$B$320:$BB$343,MATCH(LEFT(TRIM(S$6),FIND("~",SUBSTITUTE(S$6,"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56))*HLOOKUP(LEFT(TRIM(S$6),FIND("~",SUBSTITUTE(S$6," ","~",LEN(TRIM(S$6))-LEN(SUBSTITUTE(TRIM(S$6)," ",""))))-1)&amp;" Total",$B$6:$BB$343,ROW($A56)-5,FALSE))</f>
        <v>0</v>
      </c>
      <c r="T56" s="14">
        <f ca="1">IF(T$5&lt;&gt;"",HLOOKUP(T$5,Functionalization!$G$6:$R$343,ROW($A56)-5,FALSE),IFERROR(INDEX(T$320:T$343,MATCH($F56,$B$320:$B$343,0))/VLOOKUP($F56,$B$320:$BB$343,MATCH(LEFT(TRIM(T$6),FIND("~",SUBSTITUTE(T$6,"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56))*HLOOKUP(LEFT(TRIM(T$6),FIND("~",SUBSTITUTE(T$6," ","~",LEN(TRIM(T$6))-LEN(SUBSTITUTE(TRIM(T$6)," ",""))))-1)&amp;" Total",$B$6:$BB$343,ROW($A56)-5,FALSE))</f>
        <v>0</v>
      </c>
      <c r="U56" s="14">
        <f ca="1">IF(U$5&lt;&gt;"",HLOOKUP(U$5,Functionalization!$G$6:$R$343,ROW($A56)-5,FALSE),IFERROR(INDEX(U$320:U$343,MATCH($F56,$B$320:$B$343,0))/VLOOKUP($F56,$B$320:$BB$343,MATCH(LEFT(TRIM(U$6),FIND("~",SUBSTITUTE(U$6,"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56))*HLOOKUP(LEFT(TRIM(U$6),FIND("~",SUBSTITUTE(U$6," ","~",LEN(TRIM(U$6))-LEN(SUBSTITUTE(TRIM(U$6)," ",""))))-1)&amp;" Total",$B$6:$BB$343,ROW($A56)-5,FALSE))</f>
        <v>0</v>
      </c>
      <c r="V56" s="14">
        <f ca="1">IF(V$5&lt;&gt;"",HLOOKUP(V$5,Functionalization!$G$6:$R$343,ROW($A56)-5,FALSE),IFERROR(INDEX(V$320:V$343,MATCH($F56,$B$320:$B$343,0))/VLOOKUP($F56,$B$320:$BB$343,MATCH(LEFT(TRIM(V$6),FIND("~",SUBSTITUTE(V$6,"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56))*HLOOKUP(LEFT(TRIM(V$6),FIND("~",SUBSTITUTE(V$6," ","~",LEN(TRIM(V$6))-LEN(SUBSTITUTE(TRIM(V$6)," ",""))))-1)&amp;" Total",$B$6:$BB$343,ROW($A56)-5,FALSE))</f>
        <v>0</v>
      </c>
      <c r="W56" s="14">
        <f ca="1">IF(W$5&lt;&gt;"",HLOOKUP(W$5,Functionalization!$G$6:$R$343,ROW($A56)-5,FALSE),IFERROR(INDEX(W$320:W$343,MATCH($F56,$B$320:$B$343,0))/VLOOKUP($F56,$B$320:$BB$343,MATCH(LEFT(TRIM(W$6),FIND("~",SUBSTITUTE(W$6,"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56))*HLOOKUP(LEFT(TRIM(W$6),FIND("~",SUBSTITUTE(W$6," ","~",LEN(TRIM(W$6))-LEN(SUBSTITUTE(TRIM(W$6)," ",""))))-1)&amp;" Total",$B$6:$BB$343,ROW($A56)-5,FALSE))</f>
        <v>0</v>
      </c>
      <c r="X56" s="14">
        <f ca="1">IF(X$5&lt;&gt;"",HLOOKUP(X$5,Functionalization!$G$6:$R$343,ROW($A56)-5,FALSE),IFERROR(INDEX(X$320:X$343,MATCH($F56,$B$320:$B$343,0))/VLOOKUP($F56,$B$320:$BB$343,MATCH(LEFT(TRIM(X$6),FIND("~",SUBSTITUTE(X$6,"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56))*HLOOKUP(LEFT(TRIM(X$6),FIND("~",SUBSTITUTE(X$6," ","~",LEN(TRIM(X$6))-LEN(SUBSTITUTE(TRIM(X$6)," ",""))))-1)&amp;" Total",$B$6:$BB$343,ROW($A56)-5,FALSE))</f>
        <v>0</v>
      </c>
      <c r="Y56" s="14">
        <f ca="1">IF(Y$5&lt;&gt;"",HLOOKUP(Y$5,Functionalization!$G$6:$R$343,ROW($A56)-5,FALSE),IFERROR(INDEX(Y$320:Y$343,MATCH($F56,$B$320:$B$343,0))/VLOOKUP($F56,$B$320:$BB$343,MATCH(LEFT(TRIM(Y$6),FIND("~",SUBSTITUTE(Y$6,"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56))*HLOOKUP(LEFT(TRIM(Y$6),FIND("~",SUBSTITUTE(Y$6," ","~",LEN(TRIM(Y$6))-LEN(SUBSTITUTE(TRIM(Y$6)," ",""))))-1)&amp;" Total",$B$6:$BB$343,ROW($A56)-5,FALSE))</f>
        <v>0</v>
      </c>
      <c r="Z56" s="14">
        <f ca="1">IF(Z$5&lt;&gt;"",HLOOKUP(Z$5,Functionalization!$G$6:$R$343,ROW($A56)-5,FALSE),IFERROR(INDEX(Z$320:Z$343,MATCH($F56,$B$320:$B$343,0))/VLOOKUP($F56,$B$320:$BB$343,MATCH(LEFT(TRIM(Z$6),FIND("~",SUBSTITUTE(Z$6,"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56))*HLOOKUP(LEFT(TRIM(Z$6),FIND("~",SUBSTITUTE(Z$6," ","~",LEN(TRIM(Z$6))-LEN(SUBSTITUTE(TRIM(Z$6)," ",""))))-1)&amp;" Total",$B$6:$BB$343,ROW($A56)-5,FALSE))</f>
        <v>0</v>
      </c>
      <c r="AA56" s="14">
        <f ca="1">IF(AA$5&lt;&gt;"",HLOOKUP(AA$5,Functionalization!$G$6:$R$343,ROW($A56)-5,FALSE),IFERROR(INDEX(AA$320:AA$343,MATCH($F56,$B$320:$B$343,0))/VLOOKUP($F56,$B$320:$BB$343,MATCH(LEFT(TRIM(AA$6),FIND("~",SUBSTITUTE(AA$6,"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56))*HLOOKUP(LEFT(TRIM(AA$6),FIND("~",SUBSTITUTE(AA$6," ","~",LEN(TRIM(AA$6))-LEN(SUBSTITUTE(TRIM(AA$6)," ",""))))-1)&amp;" Total",$B$6:$BB$343,ROW($A56)-5,FALSE))</f>
        <v>0</v>
      </c>
      <c r="AB56" s="14">
        <f ca="1">IF(AB$5&lt;&gt;"",HLOOKUP(AB$5,Functionalization!$G$6:$R$343,ROW($A56)-5,FALSE),IFERROR(INDEX(AB$320:AB$343,MATCH($F56,$B$320:$B$343,0))/VLOOKUP($F56,$B$320:$BB$343,MATCH(LEFT(TRIM(AB$6),FIND("~",SUBSTITUTE(AB$6,"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56))*HLOOKUP(LEFT(TRIM(AB$6),FIND("~",SUBSTITUTE(AB$6," ","~",LEN(TRIM(AB$6))-LEN(SUBSTITUTE(TRIM(AB$6)," ",""))))-1)&amp;" Total",$B$6:$BB$343,ROW($A56)-5,FALSE))</f>
        <v>0</v>
      </c>
      <c r="AC56" s="14">
        <f ca="1">IF(AC$5&lt;&gt;"",HLOOKUP(AC$5,Functionalization!$G$6:$R$343,ROW($A56)-5,FALSE),IFERROR(INDEX(AC$320:AC$343,MATCH($F56,$B$320:$B$343,0))/VLOOKUP($F56,$B$320:$BB$343,MATCH(LEFT(TRIM(AC$6),FIND("~",SUBSTITUTE(AC$6,"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56))*HLOOKUP(LEFT(TRIM(AC$6),FIND("~",SUBSTITUTE(AC$6," ","~",LEN(TRIM(AC$6))-LEN(SUBSTITUTE(TRIM(AC$6)," ",""))))-1)&amp;" Total",$B$6:$BB$343,ROW($A56)-5,FALSE))</f>
        <v>0</v>
      </c>
      <c r="AD56" s="14">
        <f ca="1">IF(AD$5&lt;&gt;"",HLOOKUP(AD$5,Functionalization!$G$6:$R$343,ROW($A56)-5,FALSE),IFERROR(INDEX(AD$320:AD$343,MATCH($F56,$B$320:$B$343,0))/VLOOKUP($F56,$B$320:$BB$343,MATCH(LEFT(TRIM(AD$6),FIND("~",SUBSTITUTE(AD$6,"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56))*HLOOKUP(LEFT(TRIM(AD$6),FIND("~",SUBSTITUTE(AD$6," ","~",LEN(TRIM(AD$6))-LEN(SUBSTITUTE(TRIM(AD$6)," ",""))))-1)&amp;" Total",$B$6:$BB$343,ROW($A56)-5,FALSE))</f>
        <v>0</v>
      </c>
      <c r="AE56" s="14">
        <f ca="1">IF(AE$5&lt;&gt;"",HLOOKUP(AE$5,Functionalization!$G$6:$R$343,ROW($A56)-5,FALSE),IFERROR(INDEX(AE$320:AE$343,MATCH($F56,$B$320:$B$343,0))/VLOOKUP($F56,$B$320:$BB$343,MATCH(LEFT(TRIM(AE$6),FIND("~",SUBSTITUTE(AE$6,"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56))*HLOOKUP(LEFT(TRIM(AE$6),FIND("~",SUBSTITUTE(AE$6," ","~",LEN(TRIM(AE$6))-LEN(SUBSTITUTE(TRIM(AE$6)," ",""))))-1)&amp;" Total",$B$6:$BB$343,ROW($A56)-5,FALSE))</f>
        <v>0</v>
      </c>
      <c r="AF56" s="14">
        <f ca="1">IF(AF$5&lt;&gt;"",HLOOKUP(AF$5,Functionalization!$G$6:$R$343,ROW($A56)-5,FALSE),IFERROR(INDEX(AF$320:AF$343,MATCH($F56,$B$320:$B$343,0))/VLOOKUP($F56,$B$320:$BB$343,MATCH(LEFT(TRIM(AF$6),FIND("~",SUBSTITUTE(AF$6,"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56))*HLOOKUP(LEFT(TRIM(AF$6),FIND("~",SUBSTITUTE(AF$6," ","~",LEN(TRIM(AF$6))-LEN(SUBSTITUTE(TRIM(AF$6)," ",""))))-1)&amp;" Total",$B$6:$BB$343,ROW($A56)-5,FALSE))</f>
        <v>0</v>
      </c>
      <c r="AG56" s="14">
        <f ca="1">IF(AG$5&lt;&gt;"",HLOOKUP(AG$5,Functionalization!$G$6:$R$343,ROW($A56)-5,FALSE),IFERROR(INDEX(AG$320:AG$343,MATCH($F56,$B$320:$B$343,0))/VLOOKUP($F56,$B$320:$BB$343,MATCH(LEFT(TRIM(AG$6),FIND("~",SUBSTITUTE(AG$6,"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56))*HLOOKUP(LEFT(TRIM(AG$6),FIND("~",SUBSTITUTE(AG$6," ","~",LEN(TRIM(AG$6))-LEN(SUBSTITUTE(TRIM(AG$6)," ",""))))-1)&amp;" Total",$B$6:$BB$343,ROW($A56)-5,FALSE))</f>
        <v>0</v>
      </c>
      <c r="AH56" s="14">
        <f ca="1">IF(AH$5&lt;&gt;"",HLOOKUP(AH$5,Functionalization!$G$6:$R$343,ROW($A56)-5,FALSE),IFERROR(INDEX(AH$320:AH$343,MATCH($F56,$B$320:$B$343,0))/VLOOKUP($F56,$B$320:$BB$343,MATCH(LEFT(TRIM(AH$6),FIND("~",SUBSTITUTE(AH$6,"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56))*HLOOKUP(LEFT(TRIM(AH$6),FIND("~",SUBSTITUTE(AH$6," ","~",LEN(TRIM(AH$6))-LEN(SUBSTITUTE(TRIM(AH$6)," ",""))))-1)&amp;" Total",$B$6:$BB$343,ROW($A56)-5,FALSE))</f>
        <v>0</v>
      </c>
      <c r="AI56" s="14">
        <f ca="1">IF(AI$5&lt;&gt;"",HLOOKUP(AI$5,Functionalization!$G$6:$R$343,ROW($A56)-5,FALSE),IFERROR(INDEX(AI$320:AI$343,MATCH($F56,$B$320:$B$343,0))/VLOOKUP($F56,$B$320:$BB$343,MATCH(LEFT(TRIM(AI$6),FIND("~",SUBSTITUTE(AI$6,"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56))*HLOOKUP(LEFT(TRIM(AI$6),FIND("~",SUBSTITUTE(AI$6," ","~",LEN(TRIM(AI$6))-LEN(SUBSTITUTE(TRIM(AI$6)," ",""))))-1)&amp;" Total",$B$6:$BB$343,ROW($A56)-5,FALSE))</f>
        <v>0</v>
      </c>
      <c r="AJ56" s="14">
        <f ca="1">IF(AJ$5&lt;&gt;"",HLOOKUP(AJ$5,Functionalization!$G$6:$R$343,ROW($A56)-5,FALSE),IFERROR(INDEX(AJ$320:AJ$343,MATCH($F56,$B$320:$B$343,0))/VLOOKUP($F56,$B$320:$BB$343,MATCH(LEFT(TRIM(AJ$6),FIND("~",SUBSTITUTE(AJ$6,"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56))*HLOOKUP(LEFT(TRIM(AJ$6),FIND("~",SUBSTITUTE(AJ$6," ","~",LEN(TRIM(AJ$6))-LEN(SUBSTITUTE(TRIM(AJ$6)," ",""))))-1)&amp;" Total",$B$6:$BB$343,ROW($A56)-5,FALSE))</f>
        <v>0</v>
      </c>
      <c r="AK56" s="14">
        <f ca="1">IF(AK$5&lt;&gt;"",HLOOKUP(AK$5,Functionalization!$G$6:$R$343,ROW($A56)-5,FALSE),IFERROR(INDEX(AK$320:AK$343,MATCH($F56,$B$320:$B$343,0))/VLOOKUP($F56,$B$320:$BB$343,MATCH(LEFT(TRIM(AK$6),FIND("~",SUBSTITUTE(AK$6,"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56))*HLOOKUP(LEFT(TRIM(AK$6),FIND("~",SUBSTITUTE(AK$6," ","~",LEN(TRIM(AK$6))-LEN(SUBSTITUTE(TRIM(AK$6)," ",""))))-1)&amp;" Total",$B$6:$BB$343,ROW($A56)-5,FALSE))</f>
        <v>0</v>
      </c>
      <c r="AL56" s="14">
        <f ca="1">IF(AL$5&lt;&gt;"",HLOOKUP(AL$5,Functionalization!$G$6:$R$343,ROW($A56)-5,FALSE),IFERROR(INDEX(AL$320:AL$343,MATCH($F56,$B$320:$B$343,0))/VLOOKUP($F56,$B$320:$BB$343,MATCH(LEFT(TRIM(AL$6),FIND("~",SUBSTITUTE(AL$6,"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56))*HLOOKUP(LEFT(TRIM(AL$6),FIND("~",SUBSTITUTE(AL$6," ","~",LEN(TRIM(AL$6))-LEN(SUBSTITUTE(TRIM(AL$6)," ",""))))-1)&amp;" Total",$B$6:$BB$343,ROW($A56)-5,FALSE))</f>
        <v>0</v>
      </c>
      <c r="AM56" s="14">
        <f ca="1">IF(AM$5&lt;&gt;"",HLOOKUP(AM$5,Functionalization!$G$6:$R$343,ROW($A56)-5,FALSE),IFERROR(INDEX(AM$320:AM$343,MATCH($F56,$B$320:$B$343,0))/VLOOKUP($F56,$B$320:$BB$343,MATCH(LEFT(TRIM(AM$6),FIND("~",SUBSTITUTE(AM$6,"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56))*HLOOKUP(LEFT(TRIM(AM$6),FIND("~",SUBSTITUTE(AM$6," ","~",LEN(TRIM(AM$6))-LEN(SUBSTITUTE(TRIM(AM$6)," ",""))))-1)&amp;" Total",$B$6:$BB$343,ROW($A56)-5,FALSE))</f>
        <v>0</v>
      </c>
      <c r="AN56" s="14">
        <f ca="1">IF(AN$5&lt;&gt;"",HLOOKUP(AN$5,Functionalization!$G$6:$R$343,ROW($A56)-5,FALSE),IFERROR(INDEX(AN$320:AN$343,MATCH($F56,$B$320:$B$343,0))/VLOOKUP($F56,$B$320:$BB$343,MATCH(LEFT(TRIM(AN$6),FIND("~",SUBSTITUTE(AN$6,"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56))*HLOOKUP(LEFT(TRIM(AN$6),FIND("~",SUBSTITUTE(AN$6," ","~",LEN(TRIM(AN$6))-LEN(SUBSTITUTE(TRIM(AN$6)," ",""))))-1)&amp;" Total",$B$6:$BB$343,ROW($A56)-5,FALSE))</f>
        <v>0</v>
      </c>
      <c r="AO56" s="14">
        <f ca="1">IF(AO$5&lt;&gt;"",HLOOKUP(AO$5,Functionalization!$G$6:$R$343,ROW($A56)-5,FALSE),IFERROR(INDEX(AO$320:AO$343,MATCH($F56,$B$320:$B$343,0))/VLOOKUP($F56,$B$320:$BB$343,MATCH(LEFT(TRIM(AO$6),FIND("~",SUBSTITUTE(AO$6,"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56))*HLOOKUP(LEFT(TRIM(AO$6),FIND("~",SUBSTITUTE(AO$6," ","~",LEN(TRIM(AO$6))-LEN(SUBSTITUTE(TRIM(AO$6)," ",""))))-1)&amp;" Total",$B$6:$BB$343,ROW($A56)-5,FALSE))</f>
        <v>0</v>
      </c>
      <c r="AP56" s="14">
        <f ca="1">IF(AP$5&lt;&gt;"",HLOOKUP(AP$5,Functionalization!$G$6:$R$343,ROW($A56)-5,FALSE),IFERROR(INDEX(AP$320:AP$343,MATCH($F56,$B$320:$B$343,0))/VLOOKUP($F56,$B$320:$BB$343,MATCH(LEFT(TRIM(AP$6),FIND("~",SUBSTITUTE(AP$6,"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56))*HLOOKUP(LEFT(TRIM(AP$6),FIND("~",SUBSTITUTE(AP$6," ","~",LEN(TRIM(AP$6))-LEN(SUBSTITUTE(TRIM(AP$6)," ",""))))-1)&amp;" Total",$B$6:$BB$343,ROW($A56)-5,FALSE))</f>
        <v>0</v>
      </c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D56" s="44">
        <f ca="1">IFERROR(IF(SUMIF($G$6:$BB$6,BD$6&amp;" Total",$G56:$BB56)-(SUMIF($G$6:$BB$6,BD$6&amp;" "&amp;'Input-Allocators'!$D$18,$G56:$BB56)+IFERROR(SUMIF($G$6:$BB$6,BD$6&amp;" "&amp;'Input-Allocators'!$E$18,$G56:$BB56),SUMIF($G$6:$BB$6,BD$6&amp;" "&amp;'Input-Allocators'!$B$20,$G56:$BB56))+SUMIF($G$6:$BB$6,BD$6&amp;" "&amp;'Input-Allocators'!$F$18,$G56:$BB56))&lt;Check_Limit,0,1),1)</f>
        <v>0</v>
      </c>
      <c r="BE56" s="44">
        <f ca="1">IFERROR(IF(SUMIF($G$6:$BB$6,BE$6&amp;" Total",$G56:$BB56)-(SUMIF($G$6:$BB$6,BE$6&amp;" "&amp;'Input-Allocators'!$D$18,$G56:$BB56)+IFERROR(SUMIF($G$6:$BB$6,BE$6&amp;" "&amp;'Input-Allocators'!$E$18,$G56:$BB56),SUMIF($G$6:$BB$6,BE$6&amp;" "&amp;'Input-Allocators'!$B$20,$G56:$BB56))+SUMIF($G$6:$BB$6,BE$6&amp;" "&amp;'Input-Allocators'!$F$18,$G56:$BB56))&lt;Check_Limit,0,1),1)</f>
        <v>0</v>
      </c>
      <c r="BF56" s="44">
        <f ca="1">IFERROR(IF(SUMIF($G$6:$BB$6,BF$6&amp;" Total",$G56:$BB56)-(SUMIF($G$6:$BB$6,BF$6&amp;" "&amp;'Input-Allocators'!$D$18,$G56:$BB56)+IFERROR(SUMIF($G$6:$BB$6,BF$6&amp;" "&amp;'Input-Allocators'!$E$18,$G56:$BB56),SUMIF($G$6:$BB$6,BF$6&amp;" "&amp;'Input-Allocators'!$B$20,$G56:$BB56))+SUMIF($G$6:$BB$6,BF$6&amp;" "&amp;'Input-Allocators'!$F$18,$G56:$BB56))&lt;Check_Limit,0,1),1)</f>
        <v>0</v>
      </c>
      <c r="BG56" s="44">
        <f ca="1">IFERROR(IF(SUMIF($G$6:$BB$6,BG$6&amp;" Total",$G56:$BB56)-(SUMIF($G$6:$BB$6,BG$6&amp;" "&amp;'Input-Allocators'!$D$18,$G56:$BB56)+IFERROR(SUMIF($G$6:$BB$6,BG$6&amp;" "&amp;'Input-Allocators'!$E$18,$G56:$BB56),SUMIF($G$6:$BB$6,BG$6&amp;" "&amp;'Input-Allocators'!$B$20,$G56:$BB56))+SUMIF($G$6:$BB$6,BG$6&amp;" "&amp;'Input-Allocators'!$F$18,$G56:$BB56))&lt;Check_Limit,0,1),1)</f>
        <v>0</v>
      </c>
      <c r="BH56" s="44">
        <f ca="1">IFERROR(IF(SUMIF($G$6:$BB$6,BH$6&amp;" Total",$G56:$BB56)-(SUMIF($G$6:$BB$6,BH$6&amp;" "&amp;'Input-Allocators'!$D$18,$G56:$BB56)+IFERROR(SUMIF($G$6:$BB$6,BH$6&amp;" "&amp;'Input-Allocators'!$E$18,$G56:$BB56),SUMIF($G$6:$BB$6,BH$6&amp;" "&amp;'Input-Allocators'!$B$20,$G56:$BB56))+SUMIF($G$6:$BB$6,BH$6&amp;" "&amp;'Input-Allocators'!$F$18,$G56:$BB56))&lt;Check_Limit,0,1),1)</f>
        <v>0</v>
      </c>
      <c r="BI56" s="44">
        <f ca="1">IFERROR(IF(SUMIF($G$6:$BB$6,BI$6&amp;" Total",$G56:$BB56)-(SUMIF($G$6:$BB$6,BI$6&amp;" "&amp;'Input-Allocators'!$D$18,$G56:$BB56)+IFERROR(SUMIF($G$6:$BB$6,BI$6&amp;" "&amp;'Input-Allocators'!$E$18,$G56:$BB56),SUMIF($G$6:$BB$6,BI$6&amp;" "&amp;'Input-Allocators'!$B$20,$G56:$BB56))+SUMIF($G$6:$BB$6,BI$6&amp;" "&amp;'Input-Allocators'!$F$18,$G56:$BB56))&lt;Check_Limit,0,1),1)</f>
        <v>0</v>
      </c>
      <c r="BJ56" s="44">
        <f ca="1">IFERROR(IF(SUMIF($G$6:$BB$6,BJ$6&amp;" Total",$G56:$BB56)-(SUMIF($G$6:$BB$6,BJ$6&amp;" "&amp;'Input-Allocators'!$D$18,$G56:$BB56)+IFERROR(SUMIF($G$6:$BB$6,BJ$6&amp;" "&amp;'Input-Allocators'!$E$18,$G56:$BB56),SUMIF($G$6:$BB$6,BJ$6&amp;" "&amp;'Input-Allocators'!$B$20,$G56:$BB56))+SUMIF($G$6:$BB$6,BJ$6&amp;" "&amp;'Input-Allocators'!$F$18,$G56:$BB56))&lt;Check_Limit,0,1),1)</f>
        <v>0</v>
      </c>
      <c r="BK56" s="44">
        <f ca="1">IFERROR(IF(SUMIF($G$6:$BB$6,BK$6&amp;" Total",$G56:$BB56)-(SUMIF($G$6:$BB$6,BK$6&amp;" "&amp;'Input-Allocators'!$D$18,$G56:$BB56)+IFERROR(SUMIF($G$6:$BB$6,BK$6&amp;" "&amp;'Input-Allocators'!$E$18,$G56:$BB56),SUMIF($G$6:$BB$6,BK$6&amp;" "&amp;'Input-Allocators'!$B$20,$G56:$BB56))+SUMIF($G$6:$BB$6,BK$6&amp;" "&amp;'Input-Allocators'!$F$18,$G56:$BB56))&lt;Check_Limit,0,1),1)</f>
        <v>0</v>
      </c>
      <c r="BL56" s="44">
        <f ca="1">IFERROR(IF(SUMIF($G$6:$BB$6,BL$6&amp;" Total",$G56:$BB56)-(SUMIF($G$6:$BB$6,BL$6&amp;" "&amp;'Input-Allocators'!$D$18,$G56:$BB56)+IFERROR(SUMIF($G$6:$BB$6,BL$6&amp;" "&amp;'Input-Allocators'!$E$18,$G56:$BB56),SUMIF($G$6:$BB$6,BL$6&amp;" "&amp;'Input-Allocators'!$B$20,$G56:$BB56))+SUMIF($G$6:$BB$6,BL$6&amp;" "&amp;'Input-Allocators'!$F$18,$G56:$BB56))&lt;Check_Limit,0,1),1)</f>
        <v>0</v>
      </c>
      <c r="BM56" s="44">
        <f ca="1">IFERROR(IF(SUMIF($G$6:$BB$6,BM$6&amp;" Total",$G56:$BB56)-(SUMIF($G$6:$BB$6,BM$6&amp;" "&amp;'Input-Allocators'!$D$18,$G56:$BB56)+IFERROR(SUMIF($G$6:$BB$6,BM$6&amp;" "&amp;'Input-Allocators'!$E$18,$G56:$BB56),SUMIF($G$6:$BB$6,BM$6&amp;" "&amp;'Input-Allocators'!$B$20,$G56:$BB56))+SUMIF($G$6:$BB$6,BM$6&amp;" "&amp;'Input-Allocators'!$F$18,$G56:$BB56))&lt;Check_Limit,0,1),1)</f>
        <v>0</v>
      </c>
      <c r="BN56" s="44">
        <f ca="1">IFERROR(IF(SUMIF($G$6:$BB$6,BN$6&amp;" Total",$G56:$BB56)-(SUMIF($G$6:$BB$6,BN$6&amp;" "&amp;'Input-Allocators'!$D$18,$G56:$BB56)+IFERROR(SUMIF($G$6:$BB$6,BN$6&amp;" "&amp;'Input-Allocators'!$E$18,$G56:$BB56),SUMIF($G$6:$BB$6,BN$6&amp;" "&amp;'Input-Allocators'!$B$20,$G56:$BB56))+SUMIF($G$6:$BB$6,BN$6&amp;" "&amp;'Input-Allocators'!$F$18,$G56:$BB56))&lt;Check_Limit,0,1),1)</f>
        <v>0</v>
      </c>
      <c r="BO56" s="44">
        <f ca="1">IFERROR(IF(SUMIF($G$6:$BB$6,BO$6&amp;" Total",$G56:$BB56)-(SUMIF($G$6:$BB$6,BO$6&amp;" "&amp;'Input-Allocators'!$D$18,$G56:$BB56)+IFERROR(SUMIF($G$6:$BB$6,BO$6&amp;" "&amp;'Input-Allocators'!$E$18,$G56:$BB56),SUMIF($G$6:$BB$6,BO$6&amp;" "&amp;'Input-Allocators'!$B$20,$G56:$BB56))+SUMIF($G$6:$BB$6,BO$6&amp;" "&amp;'Input-Allocators'!$F$18,$G56:$BB56))&lt;Check_Limit,0,1),1)</f>
        <v>0</v>
      </c>
    </row>
    <row r="57" spans="1:67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>SUBTOTAL(9,D47:D56)</f>
        <v>40661.940430000002</v>
      </c>
      <c r="E57" s="14">
        <f t="shared" ca="1" si="3"/>
        <v>0</v>
      </c>
      <c r="F57" s="3"/>
      <c r="G57" s="174">
        <f t="shared" ref="G57:AP57" ca="1" si="8">SUBTOTAL(9,G47:G56)</f>
        <v>177.63127807325694</v>
      </c>
      <c r="H57" s="174">
        <f t="shared" ca="1" si="8"/>
        <v>0</v>
      </c>
      <c r="I57" s="174">
        <f t="shared" ca="1" si="8"/>
        <v>177.63127807325694</v>
      </c>
      <c r="J57" s="174">
        <f t="shared" ca="1" si="8"/>
        <v>0</v>
      </c>
      <c r="K57" s="174">
        <f t="shared" ca="1" si="8"/>
        <v>634.6684171301946</v>
      </c>
      <c r="L57" s="174">
        <f t="shared" ca="1" si="8"/>
        <v>634.6684171301946</v>
      </c>
      <c r="M57" s="174">
        <f t="shared" ca="1" si="8"/>
        <v>0</v>
      </c>
      <c r="N57" s="174">
        <f t="shared" ca="1" si="8"/>
        <v>0</v>
      </c>
      <c r="O57" s="174">
        <f t="shared" ca="1" si="8"/>
        <v>22659.784779859321</v>
      </c>
      <c r="P57" s="174">
        <f t="shared" ca="1" si="8"/>
        <v>19778.0246429375</v>
      </c>
      <c r="Q57" s="174">
        <f t="shared" ca="1" si="8"/>
        <v>0</v>
      </c>
      <c r="R57" s="174">
        <f t="shared" ca="1" si="8"/>
        <v>2881.760136921816</v>
      </c>
      <c r="S57" s="174">
        <f t="shared" ca="1" si="8"/>
        <v>17189.855954937218</v>
      </c>
      <c r="T57" s="174">
        <f t="shared" ca="1" si="8"/>
        <v>0</v>
      </c>
      <c r="U57" s="174">
        <f t="shared" ca="1" si="8"/>
        <v>0</v>
      </c>
      <c r="V57" s="174">
        <f t="shared" ca="1" si="8"/>
        <v>17189.855954937218</v>
      </c>
      <c r="W57" s="174">
        <f t="shared" ca="1" si="8"/>
        <v>0</v>
      </c>
      <c r="X57" s="174">
        <f t="shared" ca="1" si="8"/>
        <v>0</v>
      </c>
      <c r="Y57" s="174">
        <f t="shared" ca="1" si="8"/>
        <v>0</v>
      </c>
      <c r="Z57" s="174">
        <f t="shared" ca="1" si="8"/>
        <v>0</v>
      </c>
      <c r="AA57" s="174">
        <f t="shared" ca="1" si="8"/>
        <v>0</v>
      </c>
      <c r="AB57" s="174">
        <f t="shared" ca="1" si="8"/>
        <v>0</v>
      </c>
      <c r="AC57" s="174">
        <f t="shared" ca="1" si="8"/>
        <v>0</v>
      </c>
      <c r="AD57" s="174">
        <f t="shared" ca="1" si="8"/>
        <v>0</v>
      </c>
      <c r="AE57" s="174">
        <f t="shared" ca="1" si="8"/>
        <v>0</v>
      </c>
      <c r="AF57" s="174">
        <f t="shared" ca="1" si="8"/>
        <v>0</v>
      </c>
      <c r="AG57" s="174">
        <f t="shared" ca="1" si="8"/>
        <v>0</v>
      </c>
      <c r="AH57" s="174">
        <f t="shared" ca="1" si="8"/>
        <v>0</v>
      </c>
      <c r="AI57" s="174">
        <f t="shared" ca="1" si="8"/>
        <v>0</v>
      </c>
      <c r="AJ57" s="174">
        <f t="shared" ca="1" si="8"/>
        <v>0</v>
      </c>
      <c r="AK57" s="174">
        <f t="shared" ca="1" si="8"/>
        <v>0</v>
      </c>
      <c r="AL57" s="174">
        <f t="shared" ca="1" si="8"/>
        <v>0</v>
      </c>
      <c r="AM57" s="174">
        <f t="shared" ca="1" si="8"/>
        <v>0</v>
      </c>
      <c r="AN57" s="174">
        <f t="shared" ca="1" si="8"/>
        <v>0</v>
      </c>
      <c r="AO57" s="174">
        <f t="shared" ca="1" si="8"/>
        <v>0</v>
      </c>
      <c r="AP57" s="174">
        <f t="shared" ca="1" si="8"/>
        <v>0</v>
      </c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D57" s="44">
        <f ca="1">IFERROR(IF(SUMIF($G$6:$BB$6,BD$6&amp;" Total",$G57:$BB57)-(SUMIF($G$6:$BB$6,BD$6&amp;" "&amp;'Input-Allocators'!$D$18,$G57:$BB57)+IFERROR(SUMIF($G$6:$BB$6,BD$6&amp;" "&amp;'Input-Allocators'!$E$18,$G57:$BB57),SUMIF($G$6:$BB$6,BD$6&amp;" "&amp;'Input-Allocators'!$B$20,$G57:$BB57))+SUMIF($G$6:$BB$6,BD$6&amp;" "&amp;'Input-Allocators'!$F$18,$G57:$BB57))&lt;Check_Limit,0,1),1)</f>
        <v>0</v>
      </c>
      <c r="BE57" s="44">
        <f ca="1">IFERROR(IF(SUMIF($G$6:$BB$6,BE$6&amp;" Total",$G57:$BB57)-(SUMIF($G$6:$BB$6,BE$6&amp;" "&amp;'Input-Allocators'!$D$18,$G57:$BB57)+IFERROR(SUMIF($G$6:$BB$6,BE$6&amp;" "&amp;'Input-Allocators'!$E$18,$G57:$BB57),SUMIF($G$6:$BB$6,BE$6&amp;" "&amp;'Input-Allocators'!$B$20,$G57:$BB57))+SUMIF($G$6:$BB$6,BE$6&amp;" "&amp;'Input-Allocators'!$F$18,$G57:$BB57))&lt;Check_Limit,0,1),1)</f>
        <v>0</v>
      </c>
      <c r="BF57" s="44">
        <f ca="1">IFERROR(IF(SUMIF($G$6:$BB$6,BF$6&amp;" Total",$G57:$BB57)-(SUMIF($G$6:$BB$6,BF$6&amp;" "&amp;'Input-Allocators'!$D$18,$G57:$BB57)+IFERROR(SUMIF($G$6:$BB$6,BF$6&amp;" "&amp;'Input-Allocators'!$E$18,$G57:$BB57),SUMIF($G$6:$BB$6,BF$6&amp;" "&amp;'Input-Allocators'!$B$20,$G57:$BB57))+SUMIF($G$6:$BB$6,BF$6&amp;" "&amp;'Input-Allocators'!$F$18,$G57:$BB57))&lt;Check_Limit,0,1),1)</f>
        <v>0</v>
      </c>
      <c r="BG57" s="44">
        <f ca="1">IFERROR(IF(SUMIF($G$6:$BB$6,BG$6&amp;" Total",$G57:$BB57)-(SUMIF($G$6:$BB$6,BG$6&amp;" "&amp;'Input-Allocators'!$D$18,$G57:$BB57)+IFERROR(SUMIF($G$6:$BB$6,BG$6&amp;" "&amp;'Input-Allocators'!$E$18,$G57:$BB57),SUMIF($G$6:$BB$6,BG$6&amp;" "&amp;'Input-Allocators'!$B$20,$G57:$BB57))+SUMIF($G$6:$BB$6,BG$6&amp;" "&amp;'Input-Allocators'!$F$18,$G57:$BB57))&lt;Check_Limit,0,1),1)</f>
        <v>0</v>
      </c>
      <c r="BH57" s="44">
        <f ca="1">IFERROR(IF(SUMIF($G$6:$BB$6,BH$6&amp;" Total",$G57:$BB57)-(SUMIF($G$6:$BB$6,BH$6&amp;" "&amp;'Input-Allocators'!$D$18,$G57:$BB57)+IFERROR(SUMIF($G$6:$BB$6,BH$6&amp;" "&amp;'Input-Allocators'!$E$18,$G57:$BB57),SUMIF($G$6:$BB$6,BH$6&amp;" "&amp;'Input-Allocators'!$B$20,$G57:$BB57))+SUMIF($G$6:$BB$6,BH$6&amp;" "&amp;'Input-Allocators'!$F$18,$G57:$BB57))&lt;Check_Limit,0,1),1)</f>
        <v>0</v>
      </c>
      <c r="BI57" s="44">
        <f ca="1">IFERROR(IF(SUMIF($G$6:$BB$6,BI$6&amp;" Total",$G57:$BB57)-(SUMIF($G$6:$BB$6,BI$6&amp;" "&amp;'Input-Allocators'!$D$18,$G57:$BB57)+IFERROR(SUMIF($G$6:$BB$6,BI$6&amp;" "&amp;'Input-Allocators'!$E$18,$G57:$BB57),SUMIF($G$6:$BB$6,BI$6&amp;" "&amp;'Input-Allocators'!$B$20,$G57:$BB57))+SUMIF($G$6:$BB$6,BI$6&amp;" "&amp;'Input-Allocators'!$F$18,$G57:$BB57))&lt;Check_Limit,0,1),1)</f>
        <v>0</v>
      </c>
      <c r="BJ57" s="44">
        <f ca="1">IFERROR(IF(SUMIF($G$6:$BB$6,BJ$6&amp;" Total",$G57:$BB57)-(SUMIF($G$6:$BB$6,BJ$6&amp;" "&amp;'Input-Allocators'!$D$18,$G57:$BB57)+IFERROR(SUMIF($G$6:$BB$6,BJ$6&amp;" "&amp;'Input-Allocators'!$E$18,$G57:$BB57),SUMIF($G$6:$BB$6,BJ$6&amp;" "&amp;'Input-Allocators'!$B$20,$G57:$BB57))+SUMIF($G$6:$BB$6,BJ$6&amp;" "&amp;'Input-Allocators'!$F$18,$G57:$BB57))&lt;Check_Limit,0,1),1)</f>
        <v>0</v>
      </c>
      <c r="BK57" s="44">
        <f ca="1">IFERROR(IF(SUMIF($G$6:$BB$6,BK$6&amp;" Total",$G57:$BB57)-(SUMIF($G$6:$BB$6,BK$6&amp;" "&amp;'Input-Allocators'!$D$18,$G57:$BB57)+IFERROR(SUMIF($G$6:$BB$6,BK$6&amp;" "&amp;'Input-Allocators'!$E$18,$G57:$BB57),SUMIF($G$6:$BB$6,BK$6&amp;" "&amp;'Input-Allocators'!$B$20,$G57:$BB57))+SUMIF($G$6:$BB$6,BK$6&amp;" "&amp;'Input-Allocators'!$F$18,$G57:$BB57))&lt;Check_Limit,0,1),1)</f>
        <v>0</v>
      </c>
      <c r="BL57" s="44">
        <f ca="1">IFERROR(IF(SUMIF($G$6:$BB$6,BL$6&amp;" Total",$G57:$BB57)-(SUMIF($G$6:$BB$6,BL$6&amp;" "&amp;'Input-Allocators'!$D$18,$G57:$BB57)+IFERROR(SUMIF($G$6:$BB$6,BL$6&amp;" "&amp;'Input-Allocators'!$E$18,$G57:$BB57),SUMIF($G$6:$BB$6,BL$6&amp;" "&amp;'Input-Allocators'!$B$20,$G57:$BB57))+SUMIF($G$6:$BB$6,BL$6&amp;" "&amp;'Input-Allocators'!$F$18,$G57:$BB57))&lt;Check_Limit,0,1),1)</f>
        <v>0</v>
      </c>
      <c r="BM57" s="44">
        <f ca="1">IFERROR(IF(SUMIF($G$6:$BB$6,BM$6&amp;" Total",$G57:$BB57)-(SUMIF($G$6:$BB$6,BM$6&amp;" "&amp;'Input-Allocators'!$D$18,$G57:$BB57)+IFERROR(SUMIF($G$6:$BB$6,BM$6&amp;" "&amp;'Input-Allocators'!$E$18,$G57:$BB57),SUMIF($G$6:$BB$6,BM$6&amp;" "&amp;'Input-Allocators'!$B$20,$G57:$BB57))+SUMIF($G$6:$BB$6,BM$6&amp;" "&amp;'Input-Allocators'!$F$18,$G57:$BB57))&lt;Check_Limit,0,1),1)</f>
        <v>0</v>
      </c>
      <c r="BN57" s="44">
        <f ca="1">IFERROR(IF(SUMIF($G$6:$BB$6,BN$6&amp;" Total",$G57:$BB57)-(SUMIF($G$6:$BB$6,BN$6&amp;" "&amp;'Input-Allocators'!$D$18,$G57:$BB57)+IFERROR(SUMIF($G$6:$BB$6,BN$6&amp;" "&amp;'Input-Allocators'!$E$18,$G57:$BB57),SUMIF($G$6:$BB$6,BN$6&amp;" "&amp;'Input-Allocators'!$B$20,$G57:$BB57))+SUMIF($G$6:$BB$6,BN$6&amp;" "&amp;'Input-Allocators'!$F$18,$G57:$BB57))&lt;Check_Limit,0,1),1)</f>
        <v>0</v>
      </c>
      <c r="BO57" s="44">
        <f ca="1">IFERROR(IF(SUMIF($G$6:$BB$6,BO$6&amp;" Total",$G57:$BB57)-(SUMIF($G$6:$BB$6,BO$6&amp;" "&amp;'Input-Allocators'!$D$18,$G57:$BB57)+IFERROR(SUMIF($G$6:$BB$6,BO$6&amp;" "&amp;'Input-Allocators'!$E$18,$G57:$BB57),SUMIF($G$6:$BB$6,BO$6&amp;" "&amp;'Input-Allocators'!$B$20,$G57:$BB57))+SUMIF($G$6:$BB$6,BO$6&amp;" "&amp;'Input-Allocators'!$F$18,$G57:$BB57))&lt;Check_Limit,0,1),1)</f>
        <v>0</v>
      </c>
    </row>
    <row r="58" spans="1:67" ht="17.25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74"/>
      <c r="E58" s="14">
        <f t="shared" si="3"/>
        <v>0</v>
      </c>
      <c r="F58" s="3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D58" s="44">
        <f>IFERROR(IF(SUMIF($G$6:$BB$6,BD$6&amp;" Total",$G58:$BB58)-(SUMIF($G$6:$BB$6,BD$6&amp;" "&amp;'Input-Allocators'!$D$18,$G58:$BB58)+IFERROR(SUMIF($G$6:$BB$6,BD$6&amp;" "&amp;'Input-Allocators'!$E$18,$G58:$BB58),SUMIF($G$6:$BB$6,BD$6&amp;" "&amp;'Input-Allocators'!$B$20,$G58:$BB58))+SUMIF($G$6:$BB$6,BD$6&amp;" "&amp;'Input-Allocators'!$F$18,$G58:$BB58))&lt;Check_Limit,0,1),1)</f>
        <v>0</v>
      </c>
      <c r="BE58" s="44">
        <f>IFERROR(IF(SUMIF($G$6:$BB$6,BE$6&amp;" Total",$G58:$BB58)-(SUMIF($G$6:$BB$6,BE$6&amp;" "&amp;'Input-Allocators'!$D$18,$G58:$BB58)+IFERROR(SUMIF($G$6:$BB$6,BE$6&amp;" "&amp;'Input-Allocators'!$E$18,$G58:$BB58),SUMIF($G$6:$BB$6,BE$6&amp;" "&amp;'Input-Allocators'!$B$20,$G58:$BB58))+SUMIF($G$6:$BB$6,BE$6&amp;" "&amp;'Input-Allocators'!$F$18,$G58:$BB58))&lt;Check_Limit,0,1),1)</f>
        <v>0</v>
      </c>
      <c r="BF58" s="44">
        <f>IFERROR(IF(SUMIF($G$6:$BB$6,BF$6&amp;" Total",$G58:$BB58)-(SUMIF($G$6:$BB$6,BF$6&amp;" "&amp;'Input-Allocators'!$D$18,$G58:$BB58)+IFERROR(SUMIF($G$6:$BB$6,BF$6&amp;" "&amp;'Input-Allocators'!$E$18,$G58:$BB58),SUMIF($G$6:$BB$6,BF$6&amp;" "&amp;'Input-Allocators'!$B$20,$G58:$BB58))+SUMIF($G$6:$BB$6,BF$6&amp;" "&amp;'Input-Allocators'!$F$18,$G58:$BB58))&lt;Check_Limit,0,1),1)</f>
        <v>0</v>
      </c>
      <c r="BG58" s="44">
        <f>IFERROR(IF(SUMIF($G$6:$BB$6,BG$6&amp;" Total",$G58:$BB58)-(SUMIF($G$6:$BB$6,BG$6&amp;" "&amp;'Input-Allocators'!$D$18,$G58:$BB58)+IFERROR(SUMIF($G$6:$BB$6,BG$6&amp;" "&amp;'Input-Allocators'!$E$18,$G58:$BB58),SUMIF($G$6:$BB$6,BG$6&amp;" "&amp;'Input-Allocators'!$B$20,$G58:$BB58))+SUMIF($G$6:$BB$6,BG$6&amp;" "&amp;'Input-Allocators'!$F$18,$G58:$BB58))&lt;Check_Limit,0,1),1)</f>
        <v>0</v>
      </c>
      <c r="BH58" s="44">
        <f>IFERROR(IF(SUMIF($G$6:$BB$6,BH$6&amp;" Total",$G58:$BB58)-(SUMIF($G$6:$BB$6,BH$6&amp;" "&amp;'Input-Allocators'!$D$18,$G58:$BB58)+IFERROR(SUMIF($G$6:$BB$6,BH$6&amp;" "&amp;'Input-Allocators'!$E$18,$G58:$BB58),SUMIF($G$6:$BB$6,BH$6&amp;" "&amp;'Input-Allocators'!$B$20,$G58:$BB58))+SUMIF($G$6:$BB$6,BH$6&amp;" "&amp;'Input-Allocators'!$F$18,$G58:$BB58))&lt;Check_Limit,0,1),1)</f>
        <v>0</v>
      </c>
      <c r="BI58" s="44">
        <f>IFERROR(IF(SUMIF($G$6:$BB$6,BI$6&amp;" Total",$G58:$BB58)-(SUMIF($G$6:$BB$6,BI$6&amp;" "&amp;'Input-Allocators'!$D$18,$G58:$BB58)+IFERROR(SUMIF($G$6:$BB$6,BI$6&amp;" "&amp;'Input-Allocators'!$E$18,$G58:$BB58),SUMIF($G$6:$BB$6,BI$6&amp;" "&amp;'Input-Allocators'!$B$20,$G58:$BB58))+SUMIF($G$6:$BB$6,BI$6&amp;" "&amp;'Input-Allocators'!$F$18,$G58:$BB58))&lt;Check_Limit,0,1),1)</f>
        <v>0</v>
      </c>
      <c r="BJ58" s="44">
        <f>IFERROR(IF(SUMIF($G$6:$BB$6,BJ$6&amp;" Total",$G58:$BB58)-(SUMIF($G$6:$BB$6,BJ$6&amp;" "&amp;'Input-Allocators'!$D$18,$G58:$BB58)+IFERROR(SUMIF($G$6:$BB$6,BJ$6&amp;" "&amp;'Input-Allocators'!$E$18,$G58:$BB58),SUMIF($G$6:$BB$6,BJ$6&amp;" "&amp;'Input-Allocators'!$B$20,$G58:$BB58))+SUMIF($G$6:$BB$6,BJ$6&amp;" "&amp;'Input-Allocators'!$F$18,$G58:$BB58))&lt;Check_Limit,0,1),1)</f>
        <v>0</v>
      </c>
      <c r="BK58" s="44">
        <f>IFERROR(IF(SUMIF($G$6:$BB$6,BK$6&amp;" Total",$G58:$BB58)-(SUMIF($G$6:$BB$6,BK$6&amp;" "&amp;'Input-Allocators'!$D$18,$G58:$BB58)+IFERROR(SUMIF($G$6:$BB$6,BK$6&amp;" "&amp;'Input-Allocators'!$E$18,$G58:$BB58),SUMIF($G$6:$BB$6,BK$6&amp;" "&amp;'Input-Allocators'!$B$20,$G58:$BB58))+SUMIF($G$6:$BB$6,BK$6&amp;" "&amp;'Input-Allocators'!$F$18,$G58:$BB58))&lt;Check_Limit,0,1),1)</f>
        <v>0</v>
      </c>
      <c r="BL58" s="44">
        <f>IFERROR(IF(SUMIF($G$6:$BB$6,BL$6&amp;" Total",$G58:$BB58)-(SUMIF($G$6:$BB$6,BL$6&amp;" "&amp;'Input-Allocators'!$D$18,$G58:$BB58)+IFERROR(SUMIF($G$6:$BB$6,BL$6&amp;" "&amp;'Input-Allocators'!$E$18,$G58:$BB58),SUMIF($G$6:$BB$6,BL$6&amp;" "&amp;'Input-Allocators'!$B$20,$G58:$BB58))+SUMIF($G$6:$BB$6,BL$6&amp;" "&amp;'Input-Allocators'!$F$18,$G58:$BB58))&lt;Check_Limit,0,1),1)</f>
        <v>0</v>
      </c>
      <c r="BM58" s="44">
        <f>IFERROR(IF(SUMIF($G$6:$BB$6,BM$6&amp;" Total",$G58:$BB58)-(SUMIF($G$6:$BB$6,BM$6&amp;" "&amp;'Input-Allocators'!$D$18,$G58:$BB58)+IFERROR(SUMIF($G$6:$BB$6,BM$6&amp;" "&amp;'Input-Allocators'!$E$18,$G58:$BB58),SUMIF($G$6:$BB$6,BM$6&amp;" "&amp;'Input-Allocators'!$B$20,$G58:$BB58))+SUMIF($G$6:$BB$6,BM$6&amp;" "&amp;'Input-Allocators'!$F$18,$G58:$BB58))&lt;Check_Limit,0,1),1)</f>
        <v>0</v>
      </c>
      <c r="BN58" s="44">
        <f>IFERROR(IF(SUMIF($G$6:$BB$6,BN$6&amp;" Total",$G58:$BB58)-(SUMIF($G$6:$BB$6,BN$6&amp;" "&amp;'Input-Allocators'!$D$18,$G58:$BB58)+IFERROR(SUMIF($G$6:$BB$6,BN$6&amp;" "&amp;'Input-Allocators'!$E$18,$G58:$BB58),SUMIF($G$6:$BB$6,BN$6&amp;" "&amp;'Input-Allocators'!$B$20,$G58:$BB58))+SUMIF($G$6:$BB$6,BN$6&amp;" "&amp;'Input-Allocators'!$F$18,$G58:$BB58))&lt;Check_Limit,0,1),1)</f>
        <v>0</v>
      </c>
      <c r="BO58" s="44">
        <f>IFERROR(IF(SUMIF($G$6:$BB$6,BO$6&amp;" Total",$G58:$BB58)-(SUMIF($G$6:$BB$6,BO$6&amp;" "&amp;'Input-Allocators'!$D$18,$G58:$BB58)+IFERROR(SUMIF($G$6:$BB$6,BO$6&amp;" "&amp;'Input-Allocators'!$E$18,$G58:$BB58),SUMIF($G$6:$BB$6,BO$6&amp;" "&amp;'Input-Allocators'!$B$20,$G58:$BB58))+SUMIF($G$6:$BB$6,BO$6&amp;" "&amp;'Input-Allocators'!$F$18,$G58:$BB58))&lt;Check_Limit,0,1),1)</f>
        <v>0</v>
      </c>
    </row>
    <row r="59" spans="1:67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>SUBTOTAL(9,D11:D58)</f>
        <v>781189.00691999984</v>
      </c>
      <c r="E59" s="14">
        <f t="shared" ca="1" si="3"/>
        <v>0</v>
      </c>
      <c r="G59" s="175">
        <f t="shared" ref="G59:AP59" ca="1" si="9">SUBTOTAL(9,G11:G58)</f>
        <v>4096.5688623626802</v>
      </c>
      <c r="H59" s="175">
        <f t="shared" ca="1" si="9"/>
        <v>0</v>
      </c>
      <c r="I59" s="175">
        <f t="shared" ca="1" si="9"/>
        <v>4096.5688623626802</v>
      </c>
      <c r="J59" s="175">
        <f t="shared" ca="1" si="9"/>
        <v>0</v>
      </c>
      <c r="K59" s="175">
        <f t="shared" ca="1" si="9"/>
        <v>75138.492117641101</v>
      </c>
      <c r="L59" s="175">
        <f t="shared" ca="1" si="9"/>
        <v>75138.492117641101</v>
      </c>
      <c r="M59" s="175">
        <f t="shared" ca="1" si="9"/>
        <v>0</v>
      </c>
      <c r="N59" s="175">
        <f t="shared" ca="1" si="9"/>
        <v>0</v>
      </c>
      <c r="O59" s="175">
        <f t="shared" ca="1" si="9"/>
        <v>412690.82032908377</v>
      </c>
      <c r="P59" s="175">
        <f t="shared" ca="1" si="9"/>
        <v>408004.2495234065</v>
      </c>
      <c r="Q59" s="175">
        <f t="shared" ca="1" si="9"/>
        <v>0</v>
      </c>
      <c r="R59" s="175">
        <f t="shared" ca="1" si="9"/>
        <v>4686.5708056772737</v>
      </c>
      <c r="S59" s="175">
        <f t="shared" ca="1" si="9"/>
        <v>289263.12561091245</v>
      </c>
      <c r="T59" s="175">
        <f t="shared" ca="1" si="9"/>
        <v>0</v>
      </c>
      <c r="U59" s="175">
        <f t="shared" ca="1" si="9"/>
        <v>0</v>
      </c>
      <c r="V59" s="175">
        <f t="shared" ca="1" si="9"/>
        <v>289263.12561091245</v>
      </c>
      <c r="W59" s="175">
        <f t="shared" ca="1" si="9"/>
        <v>0</v>
      </c>
      <c r="X59" s="175">
        <f t="shared" ca="1" si="9"/>
        <v>0</v>
      </c>
      <c r="Y59" s="175">
        <f t="shared" ca="1" si="9"/>
        <v>0</v>
      </c>
      <c r="Z59" s="175">
        <f t="shared" ca="1" si="9"/>
        <v>0</v>
      </c>
      <c r="AA59" s="175">
        <f t="shared" ca="1" si="9"/>
        <v>0</v>
      </c>
      <c r="AB59" s="175">
        <f t="shared" ca="1" si="9"/>
        <v>0</v>
      </c>
      <c r="AC59" s="175">
        <f t="shared" ca="1" si="9"/>
        <v>0</v>
      </c>
      <c r="AD59" s="175">
        <f t="shared" ca="1" si="9"/>
        <v>0</v>
      </c>
      <c r="AE59" s="175">
        <f t="shared" ca="1" si="9"/>
        <v>0</v>
      </c>
      <c r="AF59" s="175">
        <f t="shared" ca="1" si="9"/>
        <v>0</v>
      </c>
      <c r="AG59" s="175">
        <f t="shared" ca="1" si="9"/>
        <v>0</v>
      </c>
      <c r="AH59" s="175">
        <f t="shared" ca="1" si="9"/>
        <v>0</v>
      </c>
      <c r="AI59" s="175">
        <f t="shared" ca="1" si="9"/>
        <v>0</v>
      </c>
      <c r="AJ59" s="175">
        <f t="shared" ca="1" si="9"/>
        <v>0</v>
      </c>
      <c r="AK59" s="175">
        <f t="shared" ca="1" si="9"/>
        <v>0</v>
      </c>
      <c r="AL59" s="175">
        <f t="shared" ca="1" si="9"/>
        <v>0</v>
      </c>
      <c r="AM59" s="175">
        <f t="shared" ca="1" si="9"/>
        <v>0</v>
      </c>
      <c r="AN59" s="175">
        <f t="shared" ca="1" si="9"/>
        <v>0</v>
      </c>
      <c r="AO59" s="175">
        <f t="shared" ca="1" si="9"/>
        <v>0</v>
      </c>
      <c r="AP59" s="175">
        <f t="shared" ca="1" si="9"/>
        <v>0</v>
      </c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D59" s="44">
        <f ca="1">IFERROR(IF(SUMIF($G$6:$BB$6,BD$6&amp;" Total",$G59:$BB59)-(SUMIF($G$6:$BB$6,BD$6&amp;" "&amp;'Input-Allocators'!$D$18,$G59:$BB59)+IFERROR(SUMIF($G$6:$BB$6,BD$6&amp;" "&amp;'Input-Allocators'!$E$18,$G59:$BB59),SUMIF($G$6:$BB$6,BD$6&amp;" "&amp;'Input-Allocators'!$B$20,$G59:$BB59))+SUMIF($G$6:$BB$6,BD$6&amp;" "&amp;'Input-Allocators'!$F$18,$G59:$BB59))&lt;Check_Limit,0,1),1)</f>
        <v>0</v>
      </c>
      <c r="BE59" s="44">
        <f ca="1">IFERROR(IF(SUMIF($G$6:$BB$6,BE$6&amp;" Total",$G59:$BB59)-(SUMIF($G$6:$BB$6,BE$6&amp;" "&amp;'Input-Allocators'!$D$18,$G59:$BB59)+IFERROR(SUMIF($G$6:$BB$6,BE$6&amp;" "&amp;'Input-Allocators'!$E$18,$G59:$BB59),SUMIF($G$6:$BB$6,BE$6&amp;" "&amp;'Input-Allocators'!$B$20,$G59:$BB59))+SUMIF($G$6:$BB$6,BE$6&amp;" "&amp;'Input-Allocators'!$F$18,$G59:$BB59))&lt;Check_Limit,0,1),1)</f>
        <v>0</v>
      </c>
      <c r="BF59" s="44">
        <f ca="1">IFERROR(IF(SUMIF($G$6:$BB$6,BF$6&amp;" Total",$G59:$BB59)-(SUMIF($G$6:$BB$6,BF$6&amp;" "&amp;'Input-Allocators'!$D$18,$G59:$BB59)+IFERROR(SUMIF($G$6:$BB$6,BF$6&amp;" "&amp;'Input-Allocators'!$E$18,$G59:$BB59),SUMIF($G$6:$BB$6,BF$6&amp;" "&amp;'Input-Allocators'!$B$20,$G59:$BB59))+SUMIF($G$6:$BB$6,BF$6&amp;" "&amp;'Input-Allocators'!$F$18,$G59:$BB59))&lt;Check_Limit,0,1),1)</f>
        <v>0</v>
      </c>
      <c r="BG59" s="44">
        <f ca="1">IFERROR(IF(SUMIF($G$6:$BB$6,BG$6&amp;" Total",$G59:$BB59)-(SUMIF($G$6:$BB$6,BG$6&amp;" "&amp;'Input-Allocators'!$D$18,$G59:$BB59)+IFERROR(SUMIF($G$6:$BB$6,BG$6&amp;" "&amp;'Input-Allocators'!$E$18,$G59:$BB59),SUMIF($G$6:$BB$6,BG$6&amp;" "&amp;'Input-Allocators'!$B$20,$G59:$BB59))+SUMIF($G$6:$BB$6,BG$6&amp;" "&amp;'Input-Allocators'!$F$18,$G59:$BB59))&lt;Check_Limit,0,1),1)</f>
        <v>0</v>
      </c>
      <c r="BH59" s="44">
        <f ca="1">IFERROR(IF(SUMIF($G$6:$BB$6,BH$6&amp;" Total",$G59:$BB59)-(SUMIF($G$6:$BB$6,BH$6&amp;" "&amp;'Input-Allocators'!$D$18,$G59:$BB59)+IFERROR(SUMIF($G$6:$BB$6,BH$6&amp;" "&amp;'Input-Allocators'!$E$18,$G59:$BB59),SUMIF($G$6:$BB$6,BH$6&amp;" "&amp;'Input-Allocators'!$B$20,$G59:$BB59))+SUMIF($G$6:$BB$6,BH$6&amp;" "&amp;'Input-Allocators'!$F$18,$G59:$BB59))&lt;Check_Limit,0,1),1)</f>
        <v>0</v>
      </c>
      <c r="BI59" s="44">
        <f ca="1">IFERROR(IF(SUMIF($G$6:$BB$6,BI$6&amp;" Total",$G59:$BB59)-(SUMIF($G$6:$BB$6,BI$6&amp;" "&amp;'Input-Allocators'!$D$18,$G59:$BB59)+IFERROR(SUMIF($G$6:$BB$6,BI$6&amp;" "&amp;'Input-Allocators'!$E$18,$G59:$BB59),SUMIF($G$6:$BB$6,BI$6&amp;" "&amp;'Input-Allocators'!$B$20,$G59:$BB59))+SUMIF($G$6:$BB$6,BI$6&amp;" "&amp;'Input-Allocators'!$F$18,$G59:$BB59))&lt;Check_Limit,0,1),1)</f>
        <v>0</v>
      </c>
      <c r="BJ59" s="44">
        <f ca="1">IFERROR(IF(SUMIF($G$6:$BB$6,BJ$6&amp;" Total",$G59:$BB59)-(SUMIF($G$6:$BB$6,BJ$6&amp;" "&amp;'Input-Allocators'!$D$18,$G59:$BB59)+IFERROR(SUMIF($G$6:$BB$6,BJ$6&amp;" "&amp;'Input-Allocators'!$E$18,$G59:$BB59),SUMIF($G$6:$BB$6,BJ$6&amp;" "&amp;'Input-Allocators'!$B$20,$G59:$BB59))+SUMIF($G$6:$BB$6,BJ$6&amp;" "&amp;'Input-Allocators'!$F$18,$G59:$BB59))&lt;Check_Limit,0,1),1)</f>
        <v>0</v>
      </c>
      <c r="BK59" s="44">
        <f ca="1">IFERROR(IF(SUMIF($G$6:$BB$6,BK$6&amp;" Total",$G59:$BB59)-(SUMIF($G$6:$BB$6,BK$6&amp;" "&amp;'Input-Allocators'!$D$18,$G59:$BB59)+IFERROR(SUMIF($G$6:$BB$6,BK$6&amp;" "&amp;'Input-Allocators'!$E$18,$G59:$BB59),SUMIF($G$6:$BB$6,BK$6&amp;" "&amp;'Input-Allocators'!$B$20,$G59:$BB59))+SUMIF($G$6:$BB$6,BK$6&amp;" "&amp;'Input-Allocators'!$F$18,$G59:$BB59))&lt;Check_Limit,0,1),1)</f>
        <v>0</v>
      </c>
      <c r="BL59" s="44">
        <f ca="1">IFERROR(IF(SUMIF($G$6:$BB$6,BL$6&amp;" Total",$G59:$BB59)-(SUMIF($G$6:$BB$6,BL$6&amp;" "&amp;'Input-Allocators'!$D$18,$G59:$BB59)+IFERROR(SUMIF($G$6:$BB$6,BL$6&amp;" "&amp;'Input-Allocators'!$E$18,$G59:$BB59),SUMIF($G$6:$BB$6,BL$6&amp;" "&amp;'Input-Allocators'!$B$20,$G59:$BB59))+SUMIF($G$6:$BB$6,BL$6&amp;" "&amp;'Input-Allocators'!$F$18,$G59:$BB59))&lt;Check_Limit,0,1),1)</f>
        <v>0</v>
      </c>
      <c r="BM59" s="44">
        <f ca="1">IFERROR(IF(SUMIF($G$6:$BB$6,BM$6&amp;" Total",$G59:$BB59)-(SUMIF($G$6:$BB$6,BM$6&amp;" "&amp;'Input-Allocators'!$D$18,$G59:$BB59)+IFERROR(SUMIF($G$6:$BB$6,BM$6&amp;" "&amp;'Input-Allocators'!$E$18,$G59:$BB59),SUMIF($G$6:$BB$6,BM$6&amp;" "&amp;'Input-Allocators'!$B$20,$G59:$BB59))+SUMIF($G$6:$BB$6,BM$6&amp;" "&amp;'Input-Allocators'!$F$18,$G59:$BB59))&lt;Check_Limit,0,1),1)</f>
        <v>0</v>
      </c>
      <c r="BN59" s="44">
        <f ca="1">IFERROR(IF(SUMIF($G$6:$BB$6,BN$6&amp;" Total",$G59:$BB59)-(SUMIF($G$6:$BB$6,BN$6&amp;" "&amp;'Input-Allocators'!$D$18,$G59:$BB59)+IFERROR(SUMIF($G$6:$BB$6,BN$6&amp;" "&amp;'Input-Allocators'!$E$18,$G59:$BB59),SUMIF($G$6:$BB$6,BN$6&amp;" "&amp;'Input-Allocators'!$B$20,$G59:$BB59))+SUMIF($G$6:$BB$6,BN$6&amp;" "&amp;'Input-Allocators'!$F$18,$G59:$BB59))&lt;Check_Limit,0,1),1)</f>
        <v>0</v>
      </c>
      <c r="BO59" s="44">
        <f ca="1">IFERROR(IF(SUMIF($G$6:$BB$6,BO$6&amp;" Total",$G59:$BB59)-(SUMIF($G$6:$BB$6,BO$6&amp;" "&amp;'Input-Allocators'!$D$18,$G59:$BB59)+IFERROR(SUMIF($G$6:$BB$6,BO$6&amp;" "&amp;'Input-Allocators'!$E$18,$G59:$BB59),SUMIF($G$6:$BB$6,BO$6&amp;" "&amp;'Input-Allocators'!$B$20,$G59:$BB59))+SUMIF($G$6:$BB$6,BO$6&amp;" "&amp;'Input-Allocators'!$F$18,$G59:$BB59))&lt;Check_Limit,0,1),1)</f>
        <v>0</v>
      </c>
    </row>
    <row r="60" spans="1:67" ht="17.25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74"/>
      <c r="E60" s="14">
        <f t="shared" si="3"/>
        <v>0</v>
      </c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D60" s="44">
        <f>IFERROR(IF(SUMIF($G$6:$BB$6,BD$6&amp;" Total",$G60:$BB60)-(SUMIF($G$6:$BB$6,BD$6&amp;" "&amp;'Input-Allocators'!$D$18,$G60:$BB60)+IFERROR(SUMIF($G$6:$BB$6,BD$6&amp;" "&amp;'Input-Allocators'!$E$18,$G60:$BB60),SUMIF($G$6:$BB$6,BD$6&amp;" "&amp;'Input-Allocators'!$B$20,$G60:$BB60))+SUMIF($G$6:$BB$6,BD$6&amp;" "&amp;'Input-Allocators'!$F$18,$G60:$BB60))&lt;Check_Limit,0,1),1)</f>
        <v>0</v>
      </c>
      <c r="BE60" s="44">
        <f>IFERROR(IF(SUMIF($G$6:$BB$6,BE$6&amp;" Total",$G60:$BB60)-(SUMIF($G$6:$BB$6,BE$6&amp;" "&amp;'Input-Allocators'!$D$18,$G60:$BB60)+IFERROR(SUMIF($G$6:$BB$6,BE$6&amp;" "&amp;'Input-Allocators'!$E$18,$G60:$BB60),SUMIF($G$6:$BB$6,BE$6&amp;" "&amp;'Input-Allocators'!$B$20,$G60:$BB60))+SUMIF($G$6:$BB$6,BE$6&amp;" "&amp;'Input-Allocators'!$F$18,$G60:$BB60))&lt;Check_Limit,0,1),1)</f>
        <v>0</v>
      </c>
      <c r="BF60" s="44">
        <f>IFERROR(IF(SUMIF($G$6:$BB$6,BF$6&amp;" Total",$G60:$BB60)-(SUMIF($G$6:$BB$6,BF$6&amp;" "&amp;'Input-Allocators'!$D$18,$G60:$BB60)+IFERROR(SUMIF($G$6:$BB$6,BF$6&amp;" "&amp;'Input-Allocators'!$E$18,$G60:$BB60),SUMIF($G$6:$BB$6,BF$6&amp;" "&amp;'Input-Allocators'!$B$20,$G60:$BB60))+SUMIF($G$6:$BB$6,BF$6&amp;" "&amp;'Input-Allocators'!$F$18,$G60:$BB60))&lt;Check_Limit,0,1),1)</f>
        <v>0</v>
      </c>
      <c r="BG60" s="44">
        <f>IFERROR(IF(SUMIF($G$6:$BB$6,BG$6&amp;" Total",$G60:$BB60)-(SUMIF($G$6:$BB$6,BG$6&amp;" "&amp;'Input-Allocators'!$D$18,$G60:$BB60)+IFERROR(SUMIF($G$6:$BB$6,BG$6&amp;" "&amp;'Input-Allocators'!$E$18,$G60:$BB60),SUMIF($G$6:$BB$6,BG$6&amp;" "&amp;'Input-Allocators'!$B$20,$G60:$BB60))+SUMIF($G$6:$BB$6,BG$6&amp;" "&amp;'Input-Allocators'!$F$18,$G60:$BB60))&lt;Check_Limit,0,1),1)</f>
        <v>0</v>
      </c>
      <c r="BH60" s="44">
        <f>IFERROR(IF(SUMIF($G$6:$BB$6,BH$6&amp;" Total",$G60:$BB60)-(SUMIF($G$6:$BB$6,BH$6&amp;" "&amp;'Input-Allocators'!$D$18,$G60:$BB60)+IFERROR(SUMIF($G$6:$BB$6,BH$6&amp;" "&amp;'Input-Allocators'!$E$18,$G60:$BB60),SUMIF($G$6:$BB$6,BH$6&amp;" "&amp;'Input-Allocators'!$B$20,$G60:$BB60))+SUMIF($G$6:$BB$6,BH$6&amp;" "&amp;'Input-Allocators'!$F$18,$G60:$BB60))&lt;Check_Limit,0,1),1)</f>
        <v>0</v>
      </c>
      <c r="BI60" s="44">
        <f>IFERROR(IF(SUMIF($G$6:$BB$6,BI$6&amp;" Total",$G60:$BB60)-(SUMIF($G$6:$BB$6,BI$6&amp;" "&amp;'Input-Allocators'!$D$18,$G60:$BB60)+IFERROR(SUMIF($G$6:$BB$6,BI$6&amp;" "&amp;'Input-Allocators'!$E$18,$G60:$BB60),SUMIF($G$6:$BB$6,BI$6&amp;" "&amp;'Input-Allocators'!$B$20,$G60:$BB60))+SUMIF($G$6:$BB$6,BI$6&amp;" "&amp;'Input-Allocators'!$F$18,$G60:$BB60))&lt;Check_Limit,0,1),1)</f>
        <v>0</v>
      </c>
      <c r="BJ60" s="44">
        <f>IFERROR(IF(SUMIF($G$6:$BB$6,BJ$6&amp;" Total",$G60:$BB60)-(SUMIF($G$6:$BB$6,BJ$6&amp;" "&amp;'Input-Allocators'!$D$18,$G60:$BB60)+IFERROR(SUMIF($G$6:$BB$6,BJ$6&amp;" "&amp;'Input-Allocators'!$E$18,$G60:$BB60),SUMIF($G$6:$BB$6,BJ$6&amp;" "&amp;'Input-Allocators'!$B$20,$G60:$BB60))+SUMIF($G$6:$BB$6,BJ$6&amp;" "&amp;'Input-Allocators'!$F$18,$G60:$BB60))&lt;Check_Limit,0,1),1)</f>
        <v>0</v>
      </c>
      <c r="BK60" s="44">
        <f>IFERROR(IF(SUMIF($G$6:$BB$6,BK$6&amp;" Total",$G60:$BB60)-(SUMIF($G$6:$BB$6,BK$6&amp;" "&amp;'Input-Allocators'!$D$18,$G60:$BB60)+IFERROR(SUMIF($G$6:$BB$6,BK$6&amp;" "&amp;'Input-Allocators'!$E$18,$G60:$BB60),SUMIF($G$6:$BB$6,BK$6&amp;" "&amp;'Input-Allocators'!$B$20,$G60:$BB60))+SUMIF($G$6:$BB$6,BK$6&amp;" "&amp;'Input-Allocators'!$F$18,$G60:$BB60))&lt;Check_Limit,0,1),1)</f>
        <v>0</v>
      </c>
      <c r="BL60" s="44">
        <f>IFERROR(IF(SUMIF($G$6:$BB$6,BL$6&amp;" Total",$G60:$BB60)-(SUMIF($G$6:$BB$6,BL$6&amp;" "&amp;'Input-Allocators'!$D$18,$G60:$BB60)+IFERROR(SUMIF($G$6:$BB$6,BL$6&amp;" "&amp;'Input-Allocators'!$E$18,$G60:$BB60),SUMIF($G$6:$BB$6,BL$6&amp;" "&amp;'Input-Allocators'!$B$20,$G60:$BB60))+SUMIF($G$6:$BB$6,BL$6&amp;" "&amp;'Input-Allocators'!$F$18,$G60:$BB60))&lt;Check_Limit,0,1),1)</f>
        <v>0</v>
      </c>
      <c r="BM60" s="44">
        <f>IFERROR(IF(SUMIF($G$6:$BB$6,BM$6&amp;" Total",$G60:$BB60)-(SUMIF($G$6:$BB$6,BM$6&amp;" "&amp;'Input-Allocators'!$D$18,$G60:$BB60)+IFERROR(SUMIF($G$6:$BB$6,BM$6&amp;" "&amp;'Input-Allocators'!$E$18,$G60:$BB60),SUMIF($G$6:$BB$6,BM$6&amp;" "&amp;'Input-Allocators'!$B$20,$G60:$BB60))+SUMIF($G$6:$BB$6,BM$6&amp;" "&amp;'Input-Allocators'!$F$18,$G60:$BB60))&lt;Check_Limit,0,1),1)</f>
        <v>0</v>
      </c>
      <c r="BN60" s="44">
        <f>IFERROR(IF(SUMIF($G$6:$BB$6,BN$6&amp;" Total",$G60:$BB60)-(SUMIF($G$6:$BB$6,BN$6&amp;" "&amp;'Input-Allocators'!$D$18,$G60:$BB60)+IFERROR(SUMIF($G$6:$BB$6,BN$6&amp;" "&amp;'Input-Allocators'!$E$18,$G60:$BB60),SUMIF($G$6:$BB$6,BN$6&amp;" "&amp;'Input-Allocators'!$B$20,$G60:$BB60))+SUMIF($G$6:$BB$6,BN$6&amp;" "&amp;'Input-Allocators'!$F$18,$G60:$BB60))&lt;Check_Limit,0,1),1)</f>
        <v>0</v>
      </c>
      <c r="BO60" s="44">
        <f>IFERROR(IF(SUMIF($G$6:$BB$6,BO$6&amp;" Total",$G60:$BB60)-(SUMIF($G$6:$BB$6,BO$6&amp;" "&amp;'Input-Allocators'!$D$18,$G60:$BB60)+IFERROR(SUMIF($G$6:$BB$6,BO$6&amp;" "&amp;'Input-Allocators'!$E$18,$G60:$BB60),SUMIF($G$6:$BB$6,BO$6&amp;" "&amp;'Input-Allocators'!$B$20,$G60:$BB60))+SUMIF($G$6:$BB$6,BO$6&amp;" "&amp;'Input-Allocators'!$F$18,$G60:$BB60))&lt;Check_Limit,0,1),1)</f>
        <v>0</v>
      </c>
    </row>
    <row r="61" spans="1:67" ht="17.25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74"/>
      <c r="E61" s="14">
        <f t="shared" si="3"/>
        <v>0</v>
      </c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D61" s="44">
        <f>IFERROR(IF(SUMIF($G$6:$BB$6,BD$6&amp;" Total",$G61:$BB61)-(SUMIF($G$6:$BB$6,BD$6&amp;" "&amp;'Input-Allocators'!$D$18,$G61:$BB61)+IFERROR(SUMIF($G$6:$BB$6,BD$6&amp;" "&amp;'Input-Allocators'!$E$18,$G61:$BB61),SUMIF($G$6:$BB$6,BD$6&amp;" "&amp;'Input-Allocators'!$B$20,$G61:$BB61))+SUMIF($G$6:$BB$6,BD$6&amp;" "&amp;'Input-Allocators'!$F$18,$G61:$BB61))&lt;Check_Limit,0,1),1)</f>
        <v>0</v>
      </c>
      <c r="BE61" s="44">
        <f>IFERROR(IF(SUMIF($G$6:$BB$6,BE$6&amp;" Total",$G61:$BB61)-(SUMIF($G$6:$BB$6,BE$6&amp;" "&amp;'Input-Allocators'!$D$18,$G61:$BB61)+IFERROR(SUMIF($G$6:$BB$6,BE$6&amp;" "&amp;'Input-Allocators'!$E$18,$G61:$BB61),SUMIF($G$6:$BB$6,BE$6&amp;" "&amp;'Input-Allocators'!$B$20,$G61:$BB61))+SUMIF($G$6:$BB$6,BE$6&amp;" "&amp;'Input-Allocators'!$F$18,$G61:$BB61))&lt;Check_Limit,0,1),1)</f>
        <v>0</v>
      </c>
      <c r="BF61" s="44">
        <f>IFERROR(IF(SUMIF($G$6:$BB$6,BF$6&amp;" Total",$G61:$BB61)-(SUMIF($G$6:$BB$6,BF$6&amp;" "&amp;'Input-Allocators'!$D$18,$G61:$BB61)+IFERROR(SUMIF($G$6:$BB$6,BF$6&amp;" "&amp;'Input-Allocators'!$E$18,$G61:$BB61),SUMIF($G$6:$BB$6,BF$6&amp;" "&amp;'Input-Allocators'!$B$20,$G61:$BB61))+SUMIF($G$6:$BB$6,BF$6&amp;" "&amp;'Input-Allocators'!$F$18,$G61:$BB61))&lt;Check_Limit,0,1),1)</f>
        <v>0</v>
      </c>
      <c r="BG61" s="44">
        <f>IFERROR(IF(SUMIF($G$6:$BB$6,BG$6&amp;" Total",$G61:$BB61)-(SUMIF($G$6:$BB$6,BG$6&amp;" "&amp;'Input-Allocators'!$D$18,$G61:$BB61)+IFERROR(SUMIF($G$6:$BB$6,BG$6&amp;" "&amp;'Input-Allocators'!$E$18,$G61:$BB61),SUMIF($G$6:$BB$6,BG$6&amp;" "&amp;'Input-Allocators'!$B$20,$G61:$BB61))+SUMIF($G$6:$BB$6,BG$6&amp;" "&amp;'Input-Allocators'!$F$18,$G61:$BB61))&lt;Check_Limit,0,1),1)</f>
        <v>0</v>
      </c>
      <c r="BH61" s="44">
        <f>IFERROR(IF(SUMIF($G$6:$BB$6,BH$6&amp;" Total",$G61:$BB61)-(SUMIF($G$6:$BB$6,BH$6&amp;" "&amp;'Input-Allocators'!$D$18,$G61:$BB61)+IFERROR(SUMIF($G$6:$BB$6,BH$6&amp;" "&amp;'Input-Allocators'!$E$18,$G61:$BB61),SUMIF($G$6:$BB$6,BH$6&amp;" "&amp;'Input-Allocators'!$B$20,$G61:$BB61))+SUMIF($G$6:$BB$6,BH$6&amp;" "&amp;'Input-Allocators'!$F$18,$G61:$BB61))&lt;Check_Limit,0,1),1)</f>
        <v>0</v>
      </c>
      <c r="BI61" s="44">
        <f>IFERROR(IF(SUMIF($G$6:$BB$6,BI$6&amp;" Total",$G61:$BB61)-(SUMIF($G$6:$BB$6,BI$6&amp;" "&amp;'Input-Allocators'!$D$18,$G61:$BB61)+IFERROR(SUMIF($G$6:$BB$6,BI$6&amp;" "&amp;'Input-Allocators'!$E$18,$G61:$BB61),SUMIF($G$6:$BB$6,BI$6&amp;" "&amp;'Input-Allocators'!$B$20,$G61:$BB61))+SUMIF($G$6:$BB$6,BI$6&amp;" "&amp;'Input-Allocators'!$F$18,$G61:$BB61))&lt;Check_Limit,0,1),1)</f>
        <v>0</v>
      </c>
      <c r="BJ61" s="44">
        <f>IFERROR(IF(SUMIF($G$6:$BB$6,BJ$6&amp;" Total",$G61:$BB61)-(SUMIF($G$6:$BB$6,BJ$6&amp;" "&amp;'Input-Allocators'!$D$18,$G61:$BB61)+IFERROR(SUMIF($G$6:$BB$6,BJ$6&amp;" "&amp;'Input-Allocators'!$E$18,$G61:$BB61),SUMIF($G$6:$BB$6,BJ$6&amp;" "&amp;'Input-Allocators'!$B$20,$G61:$BB61))+SUMIF($G$6:$BB$6,BJ$6&amp;" "&amp;'Input-Allocators'!$F$18,$G61:$BB61))&lt;Check_Limit,0,1),1)</f>
        <v>0</v>
      </c>
      <c r="BK61" s="44">
        <f>IFERROR(IF(SUMIF($G$6:$BB$6,BK$6&amp;" Total",$G61:$BB61)-(SUMIF($G$6:$BB$6,BK$6&amp;" "&amp;'Input-Allocators'!$D$18,$G61:$BB61)+IFERROR(SUMIF($G$6:$BB$6,BK$6&amp;" "&amp;'Input-Allocators'!$E$18,$G61:$BB61),SUMIF($G$6:$BB$6,BK$6&amp;" "&amp;'Input-Allocators'!$B$20,$G61:$BB61))+SUMIF($G$6:$BB$6,BK$6&amp;" "&amp;'Input-Allocators'!$F$18,$G61:$BB61))&lt;Check_Limit,0,1),1)</f>
        <v>0</v>
      </c>
      <c r="BL61" s="44">
        <f>IFERROR(IF(SUMIF($G$6:$BB$6,BL$6&amp;" Total",$G61:$BB61)-(SUMIF($G$6:$BB$6,BL$6&amp;" "&amp;'Input-Allocators'!$D$18,$G61:$BB61)+IFERROR(SUMIF($G$6:$BB$6,BL$6&amp;" "&amp;'Input-Allocators'!$E$18,$G61:$BB61),SUMIF($G$6:$BB$6,BL$6&amp;" "&amp;'Input-Allocators'!$B$20,$G61:$BB61))+SUMIF($G$6:$BB$6,BL$6&amp;" "&amp;'Input-Allocators'!$F$18,$G61:$BB61))&lt;Check_Limit,0,1),1)</f>
        <v>0</v>
      </c>
      <c r="BM61" s="44">
        <f>IFERROR(IF(SUMIF($G$6:$BB$6,BM$6&amp;" Total",$G61:$BB61)-(SUMIF($G$6:$BB$6,BM$6&amp;" "&amp;'Input-Allocators'!$D$18,$G61:$BB61)+IFERROR(SUMIF($G$6:$BB$6,BM$6&amp;" "&amp;'Input-Allocators'!$E$18,$G61:$BB61),SUMIF($G$6:$BB$6,BM$6&amp;" "&amp;'Input-Allocators'!$B$20,$G61:$BB61))+SUMIF($G$6:$BB$6,BM$6&amp;" "&amp;'Input-Allocators'!$F$18,$G61:$BB61))&lt;Check_Limit,0,1),1)</f>
        <v>0</v>
      </c>
      <c r="BN61" s="44">
        <f>IFERROR(IF(SUMIF($G$6:$BB$6,BN$6&amp;" Total",$G61:$BB61)-(SUMIF($G$6:$BB$6,BN$6&amp;" "&amp;'Input-Allocators'!$D$18,$G61:$BB61)+IFERROR(SUMIF($G$6:$BB$6,BN$6&amp;" "&amp;'Input-Allocators'!$E$18,$G61:$BB61),SUMIF($G$6:$BB$6,BN$6&amp;" "&amp;'Input-Allocators'!$B$20,$G61:$BB61))+SUMIF($G$6:$BB$6,BN$6&amp;" "&amp;'Input-Allocators'!$F$18,$G61:$BB61))&lt;Check_Limit,0,1),1)</f>
        <v>0</v>
      </c>
      <c r="BO61" s="44">
        <f>IFERROR(IF(SUMIF($G$6:$BB$6,BO$6&amp;" Total",$G61:$BB61)-(SUMIF($G$6:$BB$6,BO$6&amp;" "&amp;'Input-Allocators'!$D$18,$G61:$BB61)+IFERROR(SUMIF($G$6:$BB$6,BO$6&amp;" "&amp;'Input-Allocators'!$E$18,$G61:$BB61),SUMIF($G$6:$BB$6,BO$6&amp;" "&amp;'Input-Allocators'!$B$20,$G61:$BB61))+SUMIF($G$6:$BB$6,BO$6&amp;" "&amp;'Input-Allocators'!$F$18,$G61:$BB61))&lt;Check_Limit,0,1),1)</f>
        <v>0</v>
      </c>
    </row>
    <row r="62" spans="1:67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>
        <f t="shared" si="3"/>
        <v>0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D62" s="44">
        <f>IFERROR(IF(SUMIF($G$6:$BB$6,BD$6&amp;" Total",$G62:$BB62)-(SUMIF($G$6:$BB$6,BD$6&amp;" "&amp;'Input-Allocators'!$D$18,$G62:$BB62)+IFERROR(SUMIF($G$6:$BB$6,BD$6&amp;" "&amp;'Input-Allocators'!$E$18,$G62:$BB62),SUMIF($G$6:$BB$6,BD$6&amp;" "&amp;'Input-Allocators'!$B$20,$G62:$BB62))+SUMIF($G$6:$BB$6,BD$6&amp;" "&amp;'Input-Allocators'!$F$18,$G62:$BB62))&lt;Check_Limit,0,1),1)</f>
        <v>0</v>
      </c>
      <c r="BE62" s="44">
        <f>IFERROR(IF(SUMIF($G$6:$BB$6,BE$6&amp;" Total",$G62:$BB62)-(SUMIF($G$6:$BB$6,BE$6&amp;" "&amp;'Input-Allocators'!$D$18,$G62:$BB62)+IFERROR(SUMIF($G$6:$BB$6,BE$6&amp;" "&amp;'Input-Allocators'!$E$18,$G62:$BB62),SUMIF($G$6:$BB$6,BE$6&amp;" "&amp;'Input-Allocators'!$B$20,$G62:$BB62))+SUMIF($G$6:$BB$6,BE$6&amp;" "&amp;'Input-Allocators'!$F$18,$G62:$BB62))&lt;Check_Limit,0,1),1)</f>
        <v>0</v>
      </c>
      <c r="BF62" s="44">
        <f>IFERROR(IF(SUMIF($G$6:$BB$6,BF$6&amp;" Total",$G62:$BB62)-(SUMIF($G$6:$BB$6,BF$6&amp;" "&amp;'Input-Allocators'!$D$18,$G62:$BB62)+IFERROR(SUMIF($G$6:$BB$6,BF$6&amp;" "&amp;'Input-Allocators'!$E$18,$G62:$BB62),SUMIF($G$6:$BB$6,BF$6&amp;" "&amp;'Input-Allocators'!$B$20,$G62:$BB62))+SUMIF($G$6:$BB$6,BF$6&amp;" "&amp;'Input-Allocators'!$F$18,$G62:$BB62))&lt;Check_Limit,0,1),1)</f>
        <v>0</v>
      </c>
      <c r="BG62" s="44">
        <f>IFERROR(IF(SUMIF($G$6:$BB$6,BG$6&amp;" Total",$G62:$BB62)-(SUMIF($G$6:$BB$6,BG$6&amp;" "&amp;'Input-Allocators'!$D$18,$G62:$BB62)+IFERROR(SUMIF($G$6:$BB$6,BG$6&amp;" "&amp;'Input-Allocators'!$E$18,$G62:$BB62),SUMIF($G$6:$BB$6,BG$6&amp;" "&amp;'Input-Allocators'!$B$20,$G62:$BB62))+SUMIF($G$6:$BB$6,BG$6&amp;" "&amp;'Input-Allocators'!$F$18,$G62:$BB62))&lt;Check_Limit,0,1),1)</f>
        <v>0</v>
      </c>
      <c r="BH62" s="44">
        <f>IFERROR(IF(SUMIF($G$6:$BB$6,BH$6&amp;" Total",$G62:$BB62)-(SUMIF($G$6:$BB$6,BH$6&amp;" "&amp;'Input-Allocators'!$D$18,$G62:$BB62)+IFERROR(SUMIF($G$6:$BB$6,BH$6&amp;" "&amp;'Input-Allocators'!$E$18,$G62:$BB62),SUMIF($G$6:$BB$6,BH$6&amp;" "&amp;'Input-Allocators'!$B$20,$G62:$BB62))+SUMIF($G$6:$BB$6,BH$6&amp;" "&amp;'Input-Allocators'!$F$18,$G62:$BB62))&lt;Check_Limit,0,1),1)</f>
        <v>0</v>
      </c>
      <c r="BI62" s="44">
        <f>IFERROR(IF(SUMIF($G$6:$BB$6,BI$6&amp;" Total",$G62:$BB62)-(SUMIF($G$6:$BB$6,BI$6&amp;" "&amp;'Input-Allocators'!$D$18,$G62:$BB62)+IFERROR(SUMIF($G$6:$BB$6,BI$6&amp;" "&amp;'Input-Allocators'!$E$18,$G62:$BB62),SUMIF($G$6:$BB$6,BI$6&amp;" "&amp;'Input-Allocators'!$B$20,$G62:$BB62))+SUMIF($G$6:$BB$6,BI$6&amp;" "&amp;'Input-Allocators'!$F$18,$G62:$BB62))&lt;Check_Limit,0,1),1)</f>
        <v>0</v>
      </c>
      <c r="BJ62" s="44">
        <f>IFERROR(IF(SUMIF($G$6:$BB$6,BJ$6&amp;" Total",$G62:$BB62)-(SUMIF($G$6:$BB$6,BJ$6&amp;" "&amp;'Input-Allocators'!$D$18,$G62:$BB62)+IFERROR(SUMIF($G$6:$BB$6,BJ$6&amp;" "&amp;'Input-Allocators'!$E$18,$G62:$BB62),SUMIF($G$6:$BB$6,BJ$6&amp;" "&amp;'Input-Allocators'!$B$20,$G62:$BB62))+SUMIF($G$6:$BB$6,BJ$6&amp;" "&amp;'Input-Allocators'!$F$18,$G62:$BB62))&lt;Check_Limit,0,1),1)</f>
        <v>0</v>
      </c>
      <c r="BK62" s="44">
        <f>IFERROR(IF(SUMIF($G$6:$BB$6,BK$6&amp;" Total",$G62:$BB62)-(SUMIF($G$6:$BB$6,BK$6&amp;" "&amp;'Input-Allocators'!$D$18,$G62:$BB62)+IFERROR(SUMIF($G$6:$BB$6,BK$6&amp;" "&amp;'Input-Allocators'!$E$18,$G62:$BB62),SUMIF($G$6:$BB$6,BK$6&amp;" "&amp;'Input-Allocators'!$B$20,$G62:$BB62))+SUMIF($G$6:$BB$6,BK$6&amp;" "&amp;'Input-Allocators'!$F$18,$G62:$BB62))&lt;Check_Limit,0,1),1)</f>
        <v>0</v>
      </c>
      <c r="BL62" s="44">
        <f>IFERROR(IF(SUMIF($G$6:$BB$6,BL$6&amp;" Total",$G62:$BB62)-(SUMIF($G$6:$BB$6,BL$6&amp;" "&amp;'Input-Allocators'!$D$18,$G62:$BB62)+IFERROR(SUMIF($G$6:$BB$6,BL$6&amp;" "&amp;'Input-Allocators'!$E$18,$G62:$BB62),SUMIF($G$6:$BB$6,BL$6&amp;" "&amp;'Input-Allocators'!$B$20,$G62:$BB62))+SUMIF($G$6:$BB$6,BL$6&amp;" "&amp;'Input-Allocators'!$F$18,$G62:$BB62))&lt;Check_Limit,0,1),1)</f>
        <v>0</v>
      </c>
      <c r="BM62" s="44">
        <f>IFERROR(IF(SUMIF($G$6:$BB$6,BM$6&amp;" Total",$G62:$BB62)-(SUMIF($G$6:$BB$6,BM$6&amp;" "&amp;'Input-Allocators'!$D$18,$G62:$BB62)+IFERROR(SUMIF($G$6:$BB$6,BM$6&amp;" "&amp;'Input-Allocators'!$E$18,$G62:$BB62),SUMIF($G$6:$BB$6,BM$6&amp;" "&amp;'Input-Allocators'!$B$20,$G62:$BB62))+SUMIF($G$6:$BB$6,BM$6&amp;" "&amp;'Input-Allocators'!$F$18,$G62:$BB62))&lt;Check_Limit,0,1),1)</f>
        <v>0</v>
      </c>
      <c r="BN62" s="44">
        <f>IFERROR(IF(SUMIF($G$6:$BB$6,BN$6&amp;" Total",$G62:$BB62)-(SUMIF($G$6:$BB$6,BN$6&amp;" "&amp;'Input-Allocators'!$D$18,$G62:$BB62)+IFERROR(SUMIF($G$6:$BB$6,BN$6&amp;" "&amp;'Input-Allocators'!$E$18,$G62:$BB62),SUMIF($G$6:$BB$6,BN$6&amp;" "&amp;'Input-Allocators'!$B$20,$G62:$BB62))+SUMIF($G$6:$BB$6,BN$6&amp;" "&amp;'Input-Allocators'!$F$18,$G62:$BB62))&lt;Check_Limit,0,1),1)</f>
        <v>0</v>
      </c>
      <c r="BO62" s="44">
        <f>IFERROR(IF(SUMIF($G$6:$BB$6,BO$6&amp;" Total",$G62:$BB62)-(SUMIF($G$6:$BB$6,BO$6&amp;" "&amp;'Input-Allocators'!$D$18,$G62:$BB62)+IFERROR(SUMIF($G$6:$BB$6,BO$6&amp;" "&amp;'Input-Allocators'!$E$18,$G62:$BB62),SUMIF($G$6:$BB$6,BO$6&amp;" "&amp;'Input-Allocators'!$B$20,$G62:$BB62))+SUMIF($G$6:$BB$6,BO$6&amp;" "&amp;'Input-Allocators'!$F$18,$G62:$BB62))&lt;Check_Limit,0,1),1)</f>
        <v>0</v>
      </c>
    </row>
    <row r="63" spans="1:67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>Functionalization!$D63</f>
        <v>0</v>
      </c>
      <c r="E63" s="14">
        <f t="shared" ca="1" si="3"/>
        <v>0</v>
      </c>
      <c r="F63" s="3" t="str">
        <f>IF($D63=0,"-",IF('Input-Accounts'!$E63&lt;&gt;0,'Input-Accounts'!$E63,'Input-Accounts'!$G63))</f>
        <v>-</v>
      </c>
      <c r="G63" s="14">
        <f ca="1">IF(G$5&lt;&gt;"",HLOOKUP(G$5,Functionalization!$G$6:$R$343,ROW($A63)-5,FALSE),IFERROR(INDEX(G$320:G$343,MATCH($F63,$B$320:$B$343,0))/VLOOKUP($F63,$B$320:$BB$343,MATCH(LEFT(TRIM(G$6),FIND("~",SUBSTITUTE(G$6,"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63))*HLOOKUP(LEFT(TRIM(G$6),FIND("~",SUBSTITUTE(G$6," ","~",LEN(TRIM(G$6))-LEN(SUBSTITUTE(TRIM(G$6)," ",""))))-1)&amp;" Total",$B$6:$BB$343,ROW($A63)-5,FALSE))</f>
        <v>0</v>
      </c>
      <c r="H63" s="14">
        <f ca="1">IF(H$5&lt;&gt;"",HLOOKUP(H$5,Functionalization!$G$6:$R$343,ROW($A63)-5,FALSE),IFERROR(INDEX(H$320:H$343,MATCH($F63,$B$320:$B$343,0))/VLOOKUP($F63,$B$320:$BB$343,MATCH(LEFT(TRIM(H$6),FIND("~",SUBSTITUTE(H$6,"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63))*HLOOKUP(LEFT(TRIM(H$6),FIND("~",SUBSTITUTE(H$6," ","~",LEN(TRIM(H$6))-LEN(SUBSTITUTE(TRIM(H$6)," ",""))))-1)&amp;" Total",$B$6:$BB$343,ROW($A63)-5,FALSE))</f>
        <v>0</v>
      </c>
      <c r="I63" s="14">
        <f ca="1">IF(I$5&lt;&gt;"",HLOOKUP(I$5,Functionalization!$G$6:$R$343,ROW($A63)-5,FALSE),IFERROR(INDEX(I$320:I$343,MATCH($F63,$B$320:$B$343,0))/VLOOKUP($F63,$B$320:$BB$343,MATCH(LEFT(TRIM(I$6),FIND("~",SUBSTITUTE(I$6,"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63))*HLOOKUP(LEFT(TRIM(I$6),FIND("~",SUBSTITUTE(I$6," ","~",LEN(TRIM(I$6))-LEN(SUBSTITUTE(TRIM(I$6)," ",""))))-1)&amp;" Total",$B$6:$BB$343,ROW($A63)-5,FALSE))</f>
        <v>0</v>
      </c>
      <c r="J63" s="14">
        <f ca="1">IF(J$5&lt;&gt;"",HLOOKUP(J$5,Functionalization!$G$6:$R$343,ROW($A63)-5,FALSE),IFERROR(INDEX(J$320:J$343,MATCH($F63,$B$320:$B$343,0))/VLOOKUP($F63,$B$320:$BB$343,MATCH(LEFT(TRIM(J$6),FIND("~",SUBSTITUTE(J$6,"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63))*HLOOKUP(LEFT(TRIM(J$6),FIND("~",SUBSTITUTE(J$6," ","~",LEN(TRIM(J$6))-LEN(SUBSTITUTE(TRIM(J$6)," ",""))))-1)&amp;" Total",$B$6:$BB$343,ROW($A63)-5,FALSE))</f>
        <v>0</v>
      </c>
      <c r="K63" s="14">
        <f ca="1">IF(K$5&lt;&gt;"",HLOOKUP(K$5,Functionalization!$G$6:$R$343,ROW($A63)-5,FALSE),IFERROR(INDEX(K$320:K$343,MATCH($F63,$B$320:$B$343,0))/VLOOKUP($F63,$B$320:$BB$343,MATCH(LEFT(TRIM(K$6),FIND("~",SUBSTITUTE(K$6,"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63))*HLOOKUP(LEFT(TRIM(K$6),FIND("~",SUBSTITUTE(K$6," ","~",LEN(TRIM(K$6))-LEN(SUBSTITUTE(TRIM(K$6)," ",""))))-1)&amp;" Total",$B$6:$BB$343,ROW($A63)-5,FALSE))</f>
        <v>0</v>
      </c>
      <c r="L63" s="14">
        <f ca="1">IF(L$5&lt;&gt;"",HLOOKUP(L$5,Functionalization!$G$6:$R$343,ROW($A63)-5,FALSE),IFERROR(INDEX(L$320:L$343,MATCH($F63,$B$320:$B$343,0))/VLOOKUP($F63,$B$320:$BB$343,MATCH(LEFT(TRIM(L$6),FIND("~",SUBSTITUTE(L$6,"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63))*HLOOKUP(LEFT(TRIM(L$6),FIND("~",SUBSTITUTE(L$6," ","~",LEN(TRIM(L$6))-LEN(SUBSTITUTE(TRIM(L$6)," ",""))))-1)&amp;" Total",$B$6:$BB$343,ROW($A63)-5,FALSE))</f>
        <v>0</v>
      </c>
      <c r="M63" s="14">
        <f ca="1">IF(M$5&lt;&gt;"",HLOOKUP(M$5,Functionalization!$G$6:$R$343,ROW($A63)-5,FALSE),IFERROR(INDEX(M$320:M$343,MATCH($F63,$B$320:$B$343,0))/VLOOKUP($F63,$B$320:$BB$343,MATCH(LEFT(TRIM(M$6),FIND("~",SUBSTITUTE(M$6,"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63))*HLOOKUP(LEFT(TRIM(M$6),FIND("~",SUBSTITUTE(M$6," ","~",LEN(TRIM(M$6))-LEN(SUBSTITUTE(TRIM(M$6)," ",""))))-1)&amp;" Total",$B$6:$BB$343,ROW($A63)-5,FALSE))</f>
        <v>0</v>
      </c>
      <c r="N63" s="14">
        <f ca="1">IF(N$5&lt;&gt;"",HLOOKUP(N$5,Functionalization!$G$6:$R$343,ROW($A63)-5,FALSE),IFERROR(INDEX(N$320:N$343,MATCH($F63,$B$320:$B$343,0))/VLOOKUP($F63,$B$320:$BB$343,MATCH(LEFT(TRIM(N$6),FIND("~",SUBSTITUTE(N$6,"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63))*HLOOKUP(LEFT(TRIM(N$6),FIND("~",SUBSTITUTE(N$6," ","~",LEN(TRIM(N$6))-LEN(SUBSTITUTE(TRIM(N$6)," ",""))))-1)&amp;" Total",$B$6:$BB$343,ROW($A63)-5,FALSE))</f>
        <v>0</v>
      </c>
      <c r="O63" s="14">
        <f ca="1">IF(O$5&lt;&gt;"",HLOOKUP(O$5,Functionalization!$G$6:$R$343,ROW($A63)-5,FALSE),IFERROR(INDEX(O$320:O$343,MATCH($F63,$B$320:$B$343,0))/VLOOKUP($F63,$B$320:$BB$343,MATCH(LEFT(TRIM(O$6),FIND("~",SUBSTITUTE(O$6,"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63))*HLOOKUP(LEFT(TRIM(O$6),FIND("~",SUBSTITUTE(O$6," ","~",LEN(TRIM(O$6))-LEN(SUBSTITUTE(TRIM(O$6)," ",""))))-1)&amp;" Total",$B$6:$BB$343,ROW($A63)-5,FALSE))</f>
        <v>0</v>
      </c>
      <c r="P63" s="14">
        <f ca="1">IF(P$5&lt;&gt;"",HLOOKUP(P$5,Functionalization!$G$6:$R$343,ROW($A63)-5,FALSE),IFERROR(INDEX(P$320:P$343,MATCH($F63,$B$320:$B$343,0))/VLOOKUP($F63,$B$320:$BB$343,MATCH(LEFT(TRIM(P$6),FIND("~",SUBSTITUTE(P$6,"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63))*HLOOKUP(LEFT(TRIM(P$6),FIND("~",SUBSTITUTE(P$6," ","~",LEN(TRIM(P$6))-LEN(SUBSTITUTE(TRIM(P$6)," ",""))))-1)&amp;" Total",$B$6:$BB$343,ROW($A63)-5,FALSE))</f>
        <v>0</v>
      </c>
      <c r="Q63" s="14">
        <f ca="1">IF(Q$5&lt;&gt;"",HLOOKUP(Q$5,Functionalization!$G$6:$R$343,ROW($A63)-5,FALSE),IFERROR(INDEX(Q$320:Q$343,MATCH($F63,$B$320:$B$343,0))/VLOOKUP($F63,$B$320:$BB$343,MATCH(LEFT(TRIM(Q$6),FIND("~",SUBSTITUTE(Q$6,"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63))*HLOOKUP(LEFT(TRIM(Q$6),FIND("~",SUBSTITUTE(Q$6," ","~",LEN(TRIM(Q$6))-LEN(SUBSTITUTE(TRIM(Q$6)," ",""))))-1)&amp;" Total",$B$6:$BB$343,ROW($A63)-5,FALSE))</f>
        <v>0</v>
      </c>
      <c r="R63" s="14">
        <f ca="1">IF(R$5&lt;&gt;"",HLOOKUP(R$5,Functionalization!$G$6:$R$343,ROW($A63)-5,FALSE),IFERROR(INDEX(R$320:R$343,MATCH($F63,$B$320:$B$343,0))/VLOOKUP($F63,$B$320:$BB$343,MATCH(LEFT(TRIM(R$6),FIND("~",SUBSTITUTE(R$6,"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63))*HLOOKUP(LEFT(TRIM(R$6),FIND("~",SUBSTITUTE(R$6," ","~",LEN(TRIM(R$6))-LEN(SUBSTITUTE(TRIM(R$6)," ",""))))-1)&amp;" Total",$B$6:$BB$343,ROW($A63)-5,FALSE))</f>
        <v>0</v>
      </c>
      <c r="S63" s="14">
        <f ca="1">IF(S$5&lt;&gt;"",HLOOKUP(S$5,Functionalization!$G$6:$R$343,ROW($A63)-5,FALSE),IFERROR(INDEX(S$320:S$343,MATCH($F63,$B$320:$B$343,0))/VLOOKUP($F63,$B$320:$BB$343,MATCH(LEFT(TRIM(S$6),FIND("~",SUBSTITUTE(S$6,"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63))*HLOOKUP(LEFT(TRIM(S$6),FIND("~",SUBSTITUTE(S$6," ","~",LEN(TRIM(S$6))-LEN(SUBSTITUTE(TRIM(S$6)," ",""))))-1)&amp;" Total",$B$6:$BB$343,ROW($A63)-5,FALSE))</f>
        <v>0</v>
      </c>
      <c r="T63" s="14">
        <f ca="1">IF(T$5&lt;&gt;"",HLOOKUP(T$5,Functionalization!$G$6:$R$343,ROW($A63)-5,FALSE),IFERROR(INDEX(T$320:T$343,MATCH($F63,$B$320:$B$343,0))/VLOOKUP($F63,$B$320:$BB$343,MATCH(LEFT(TRIM(T$6),FIND("~",SUBSTITUTE(T$6,"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63))*HLOOKUP(LEFT(TRIM(T$6),FIND("~",SUBSTITUTE(T$6," ","~",LEN(TRIM(T$6))-LEN(SUBSTITUTE(TRIM(T$6)," ",""))))-1)&amp;" Total",$B$6:$BB$343,ROW($A63)-5,FALSE))</f>
        <v>0</v>
      </c>
      <c r="U63" s="14">
        <f ca="1">IF(U$5&lt;&gt;"",HLOOKUP(U$5,Functionalization!$G$6:$R$343,ROW($A63)-5,FALSE),IFERROR(INDEX(U$320:U$343,MATCH($F63,$B$320:$B$343,0))/VLOOKUP($F63,$B$320:$BB$343,MATCH(LEFT(TRIM(U$6),FIND("~",SUBSTITUTE(U$6,"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63))*HLOOKUP(LEFT(TRIM(U$6),FIND("~",SUBSTITUTE(U$6," ","~",LEN(TRIM(U$6))-LEN(SUBSTITUTE(TRIM(U$6)," ",""))))-1)&amp;" Total",$B$6:$BB$343,ROW($A63)-5,FALSE))</f>
        <v>0</v>
      </c>
      <c r="V63" s="14">
        <f ca="1">IF(V$5&lt;&gt;"",HLOOKUP(V$5,Functionalization!$G$6:$R$343,ROW($A63)-5,FALSE),IFERROR(INDEX(V$320:V$343,MATCH($F63,$B$320:$B$343,0))/VLOOKUP($F63,$B$320:$BB$343,MATCH(LEFT(TRIM(V$6),FIND("~",SUBSTITUTE(V$6,"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63))*HLOOKUP(LEFT(TRIM(V$6),FIND("~",SUBSTITUTE(V$6," ","~",LEN(TRIM(V$6))-LEN(SUBSTITUTE(TRIM(V$6)," ",""))))-1)&amp;" Total",$B$6:$BB$343,ROW($A63)-5,FALSE))</f>
        <v>0</v>
      </c>
      <c r="W63" s="14">
        <f ca="1">IF(W$5&lt;&gt;"",HLOOKUP(W$5,Functionalization!$G$6:$R$343,ROW($A63)-5,FALSE),IFERROR(INDEX(W$320:W$343,MATCH($F63,$B$320:$B$343,0))/VLOOKUP($F63,$B$320:$BB$343,MATCH(LEFT(TRIM(W$6),FIND("~",SUBSTITUTE(W$6,"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63))*HLOOKUP(LEFT(TRIM(W$6),FIND("~",SUBSTITUTE(W$6," ","~",LEN(TRIM(W$6))-LEN(SUBSTITUTE(TRIM(W$6)," ",""))))-1)&amp;" Total",$B$6:$BB$343,ROW($A63)-5,FALSE))</f>
        <v>0</v>
      </c>
      <c r="X63" s="14">
        <f ca="1">IF(X$5&lt;&gt;"",HLOOKUP(X$5,Functionalization!$G$6:$R$343,ROW($A63)-5,FALSE),IFERROR(INDEX(X$320:X$343,MATCH($F63,$B$320:$B$343,0))/VLOOKUP($F63,$B$320:$BB$343,MATCH(LEFT(TRIM(X$6),FIND("~",SUBSTITUTE(X$6,"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63))*HLOOKUP(LEFT(TRIM(X$6),FIND("~",SUBSTITUTE(X$6," ","~",LEN(TRIM(X$6))-LEN(SUBSTITUTE(TRIM(X$6)," ",""))))-1)&amp;" Total",$B$6:$BB$343,ROW($A63)-5,FALSE))</f>
        <v>0</v>
      </c>
      <c r="Y63" s="14">
        <f ca="1">IF(Y$5&lt;&gt;"",HLOOKUP(Y$5,Functionalization!$G$6:$R$343,ROW($A63)-5,FALSE),IFERROR(INDEX(Y$320:Y$343,MATCH($F63,$B$320:$B$343,0))/VLOOKUP($F63,$B$320:$BB$343,MATCH(LEFT(TRIM(Y$6),FIND("~",SUBSTITUTE(Y$6,"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63))*HLOOKUP(LEFT(TRIM(Y$6),FIND("~",SUBSTITUTE(Y$6," ","~",LEN(TRIM(Y$6))-LEN(SUBSTITUTE(TRIM(Y$6)," ",""))))-1)&amp;" Total",$B$6:$BB$343,ROW($A63)-5,FALSE))</f>
        <v>0</v>
      </c>
      <c r="Z63" s="14">
        <f ca="1">IF(Z$5&lt;&gt;"",HLOOKUP(Z$5,Functionalization!$G$6:$R$343,ROW($A63)-5,FALSE),IFERROR(INDEX(Z$320:Z$343,MATCH($F63,$B$320:$B$343,0))/VLOOKUP($F63,$B$320:$BB$343,MATCH(LEFT(TRIM(Z$6),FIND("~",SUBSTITUTE(Z$6,"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63))*HLOOKUP(LEFT(TRIM(Z$6),FIND("~",SUBSTITUTE(Z$6," ","~",LEN(TRIM(Z$6))-LEN(SUBSTITUTE(TRIM(Z$6)," ",""))))-1)&amp;" Total",$B$6:$BB$343,ROW($A63)-5,FALSE))</f>
        <v>0</v>
      </c>
      <c r="AA63" s="14">
        <f ca="1">IF(AA$5&lt;&gt;"",HLOOKUP(AA$5,Functionalization!$G$6:$R$343,ROW($A63)-5,FALSE),IFERROR(INDEX(AA$320:AA$343,MATCH($F63,$B$320:$B$343,0))/VLOOKUP($F63,$B$320:$BB$343,MATCH(LEFT(TRIM(AA$6),FIND("~",SUBSTITUTE(AA$6,"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63))*HLOOKUP(LEFT(TRIM(AA$6),FIND("~",SUBSTITUTE(AA$6," ","~",LEN(TRIM(AA$6))-LEN(SUBSTITUTE(TRIM(AA$6)," ",""))))-1)&amp;" Total",$B$6:$BB$343,ROW($A63)-5,FALSE))</f>
        <v>0</v>
      </c>
      <c r="AB63" s="14">
        <f ca="1">IF(AB$5&lt;&gt;"",HLOOKUP(AB$5,Functionalization!$G$6:$R$343,ROW($A63)-5,FALSE),IFERROR(INDEX(AB$320:AB$343,MATCH($F63,$B$320:$B$343,0))/VLOOKUP($F63,$B$320:$BB$343,MATCH(LEFT(TRIM(AB$6),FIND("~",SUBSTITUTE(AB$6,"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63))*HLOOKUP(LEFT(TRIM(AB$6),FIND("~",SUBSTITUTE(AB$6," ","~",LEN(TRIM(AB$6))-LEN(SUBSTITUTE(TRIM(AB$6)," ",""))))-1)&amp;" Total",$B$6:$BB$343,ROW($A63)-5,FALSE))</f>
        <v>0</v>
      </c>
      <c r="AC63" s="14">
        <f ca="1">IF(AC$5&lt;&gt;"",HLOOKUP(AC$5,Functionalization!$G$6:$R$343,ROW($A63)-5,FALSE),IFERROR(INDEX(AC$320:AC$343,MATCH($F63,$B$320:$B$343,0))/VLOOKUP($F63,$B$320:$BB$343,MATCH(LEFT(TRIM(AC$6),FIND("~",SUBSTITUTE(AC$6,"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63))*HLOOKUP(LEFT(TRIM(AC$6),FIND("~",SUBSTITUTE(AC$6," ","~",LEN(TRIM(AC$6))-LEN(SUBSTITUTE(TRIM(AC$6)," ",""))))-1)&amp;" Total",$B$6:$BB$343,ROW($A63)-5,FALSE))</f>
        <v>0</v>
      </c>
      <c r="AD63" s="14">
        <f ca="1">IF(AD$5&lt;&gt;"",HLOOKUP(AD$5,Functionalization!$G$6:$R$343,ROW($A63)-5,FALSE),IFERROR(INDEX(AD$320:AD$343,MATCH($F63,$B$320:$B$343,0))/VLOOKUP($F63,$B$320:$BB$343,MATCH(LEFT(TRIM(AD$6),FIND("~",SUBSTITUTE(AD$6,"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63))*HLOOKUP(LEFT(TRIM(AD$6),FIND("~",SUBSTITUTE(AD$6," ","~",LEN(TRIM(AD$6))-LEN(SUBSTITUTE(TRIM(AD$6)," ",""))))-1)&amp;" Total",$B$6:$BB$343,ROW($A63)-5,FALSE))</f>
        <v>0</v>
      </c>
      <c r="AE63" s="14">
        <f ca="1">IF(AE$5&lt;&gt;"",HLOOKUP(AE$5,Functionalization!$G$6:$R$343,ROW($A63)-5,FALSE),IFERROR(INDEX(AE$320:AE$343,MATCH($F63,$B$320:$B$343,0))/VLOOKUP($F63,$B$320:$BB$343,MATCH(LEFT(TRIM(AE$6),FIND("~",SUBSTITUTE(AE$6,"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63))*HLOOKUP(LEFT(TRIM(AE$6),FIND("~",SUBSTITUTE(AE$6," ","~",LEN(TRIM(AE$6))-LEN(SUBSTITUTE(TRIM(AE$6)," ",""))))-1)&amp;" Total",$B$6:$BB$343,ROW($A63)-5,FALSE))</f>
        <v>0</v>
      </c>
      <c r="AF63" s="14">
        <f ca="1">IF(AF$5&lt;&gt;"",HLOOKUP(AF$5,Functionalization!$G$6:$R$343,ROW($A63)-5,FALSE),IFERROR(INDEX(AF$320:AF$343,MATCH($F63,$B$320:$B$343,0))/VLOOKUP($F63,$B$320:$BB$343,MATCH(LEFT(TRIM(AF$6),FIND("~",SUBSTITUTE(AF$6,"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63))*HLOOKUP(LEFT(TRIM(AF$6),FIND("~",SUBSTITUTE(AF$6," ","~",LEN(TRIM(AF$6))-LEN(SUBSTITUTE(TRIM(AF$6)," ",""))))-1)&amp;" Total",$B$6:$BB$343,ROW($A63)-5,FALSE))</f>
        <v>0</v>
      </c>
      <c r="AG63" s="14">
        <f ca="1">IF(AG$5&lt;&gt;"",HLOOKUP(AG$5,Functionalization!$G$6:$R$343,ROW($A63)-5,FALSE),IFERROR(INDEX(AG$320:AG$343,MATCH($F63,$B$320:$B$343,0))/VLOOKUP($F63,$B$320:$BB$343,MATCH(LEFT(TRIM(AG$6),FIND("~",SUBSTITUTE(AG$6,"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63))*HLOOKUP(LEFT(TRIM(AG$6),FIND("~",SUBSTITUTE(AG$6," ","~",LEN(TRIM(AG$6))-LEN(SUBSTITUTE(TRIM(AG$6)," ",""))))-1)&amp;" Total",$B$6:$BB$343,ROW($A63)-5,FALSE))</f>
        <v>0</v>
      </c>
      <c r="AH63" s="14">
        <f ca="1">IF(AH$5&lt;&gt;"",HLOOKUP(AH$5,Functionalization!$G$6:$R$343,ROW($A63)-5,FALSE),IFERROR(INDEX(AH$320:AH$343,MATCH($F63,$B$320:$B$343,0))/VLOOKUP($F63,$B$320:$BB$343,MATCH(LEFT(TRIM(AH$6),FIND("~",SUBSTITUTE(AH$6,"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63))*HLOOKUP(LEFT(TRIM(AH$6),FIND("~",SUBSTITUTE(AH$6," ","~",LEN(TRIM(AH$6))-LEN(SUBSTITUTE(TRIM(AH$6)," ",""))))-1)&amp;" Total",$B$6:$BB$343,ROW($A63)-5,FALSE))</f>
        <v>0</v>
      </c>
      <c r="AI63" s="14">
        <f ca="1">IF(AI$5&lt;&gt;"",HLOOKUP(AI$5,Functionalization!$G$6:$R$343,ROW($A63)-5,FALSE),IFERROR(INDEX(AI$320:AI$343,MATCH($F63,$B$320:$B$343,0))/VLOOKUP($F63,$B$320:$BB$343,MATCH(LEFT(TRIM(AI$6),FIND("~",SUBSTITUTE(AI$6,"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63))*HLOOKUP(LEFT(TRIM(AI$6),FIND("~",SUBSTITUTE(AI$6," ","~",LEN(TRIM(AI$6))-LEN(SUBSTITUTE(TRIM(AI$6)," ",""))))-1)&amp;" Total",$B$6:$BB$343,ROW($A63)-5,FALSE))</f>
        <v>0</v>
      </c>
      <c r="AJ63" s="14">
        <f ca="1">IF(AJ$5&lt;&gt;"",HLOOKUP(AJ$5,Functionalization!$G$6:$R$343,ROW($A63)-5,FALSE),IFERROR(INDEX(AJ$320:AJ$343,MATCH($F63,$B$320:$B$343,0))/VLOOKUP($F63,$B$320:$BB$343,MATCH(LEFT(TRIM(AJ$6),FIND("~",SUBSTITUTE(AJ$6,"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63))*HLOOKUP(LEFT(TRIM(AJ$6),FIND("~",SUBSTITUTE(AJ$6," ","~",LEN(TRIM(AJ$6))-LEN(SUBSTITUTE(TRIM(AJ$6)," ",""))))-1)&amp;" Total",$B$6:$BB$343,ROW($A63)-5,FALSE))</f>
        <v>0</v>
      </c>
      <c r="AK63" s="14">
        <f ca="1">IF(AK$5&lt;&gt;"",HLOOKUP(AK$5,Functionalization!$G$6:$R$343,ROW($A63)-5,FALSE),IFERROR(INDEX(AK$320:AK$343,MATCH($F63,$B$320:$B$343,0))/VLOOKUP($F63,$B$320:$BB$343,MATCH(LEFT(TRIM(AK$6),FIND("~",SUBSTITUTE(AK$6,"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63))*HLOOKUP(LEFT(TRIM(AK$6),FIND("~",SUBSTITUTE(AK$6," ","~",LEN(TRIM(AK$6))-LEN(SUBSTITUTE(TRIM(AK$6)," ",""))))-1)&amp;" Total",$B$6:$BB$343,ROW($A63)-5,FALSE))</f>
        <v>0</v>
      </c>
      <c r="AL63" s="14">
        <f ca="1">IF(AL$5&lt;&gt;"",HLOOKUP(AL$5,Functionalization!$G$6:$R$343,ROW($A63)-5,FALSE),IFERROR(INDEX(AL$320:AL$343,MATCH($F63,$B$320:$B$343,0))/VLOOKUP($F63,$B$320:$BB$343,MATCH(LEFT(TRIM(AL$6),FIND("~",SUBSTITUTE(AL$6,"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63))*HLOOKUP(LEFT(TRIM(AL$6),FIND("~",SUBSTITUTE(AL$6," ","~",LEN(TRIM(AL$6))-LEN(SUBSTITUTE(TRIM(AL$6)," ",""))))-1)&amp;" Total",$B$6:$BB$343,ROW($A63)-5,FALSE))</f>
        <v>0</v>
      </c>
      <c r="AM63" s="14">
        <f ca="1">IF(AM$5&lt;&gt;"",HLOOKUP(AM$5,Functionalization!$G$6:$R$343,ROW($A63)-5,FALSE),IFERROR(INDEX(AM$320:AM$343,MATCH($F63,$B$320:$B$343,0))/VLOOKUP($F63,$B$320:$BB$343,MATCH(LEFT(TRIM(AM$6),FIND("~",SUBSTITUTE(AM$6,"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63))*HLOOKUP(LEFT(TRIM(AM$6),FIND("~",SUBSTITUTE(AM$6," ","~",LEN(TRIM(AM$6))-LEN(SUBSTITUTE(TRIM(AM$6)," ",""))))-1)&amp;" Total",$B$6:$BB$343,ROW($A63)-5,FALSE))</f>
        <v>0</v>
      </c>
      <c r="AN63" s="14">
        <f ca="1">IF(AN$5&lt;&gt;"",HLOOKUP(AN$5,Functionalization!$G$6:$R$343,ROW($A63)-5,FALSE),IFERROR(INDEX(AN$320:AN$343,MATCH($F63,$B$320:$B$343,0))/VLOOKUP($F63,$B$320:$BB$343,MATCH(LEFT(TRIM(AN$6),FIND("~",SUBSTITUTE(AN$6,"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63))*HLOOKUP(LEFT(TRIM(AN$6),FIND("~",SUBSTITUTE(AN$6," ","~",LEN(TRIM(AN$6))-LEN(SUBSTITUTE(TRIM(AN$6)," ",""))))-1)&amp;" Total",$B$6:$BB$343,ROW($A63)-5,FALSE))</f>
        <v>0</v>
      </c>
      <c r="AO63" s="14">
        <f ca="1">IF(AO$5&lt;&gt;"",HLOOKUP(AO$5,Functionalization!$G$6:$R$343,ROW($A63)-5,FALSE),IFERROR(INDEX(AO$320:AO$343,MATCH($F63,$B$320:$B$343,0))/VLOOKUP($F63,$B$320:$BB$343,MATCH(LEFT(TRIM(AO$6),FIND("~",SUBSTITUTE(AO$6,"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63))*HLOOKUP(LEFT(TRIM(AO$6),FIND("~",SUBSTITUTE(AO$6," ","~",LEN(TRIM(AO$6))-LEN(SUBSTITUTE(TRIM(AO$6)," ",""))))-1)&amp;" Total",$B$6:$BB$343,ROW($A63)-5,FALSE))</f>
        <v>0</v>
      </c>
      <c r="AP63" s="14">
        <f ca="1">IF(AP$5&lt;&gt;"",HLOOKUP(AP$5,Functionalization!$G$6:$R$343,ROW($A63)-5,FALSE),IFERROR(INDEX(AP$320:AP$343,MATCH($F63,$B$320:$B$343,0))/VLOOKUP($F63,$B$320:$BB$343,MATCH(LEFT(TRIM(AP$6),FIND("~",SUBSTITUTE(AP$6,"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63))*HLOOKUP(LEFT(TRIM(AP$6),FIND("~",SUBSTITUTE(AP$6," ","~",LEN(TRIM(AP$6))-LEN(SUBSTITUTE(TRIM(AP$6)," ",""))))-1)&amp;" Total",$B$6:$BB$343,ROW($A63)-5,FALSE))</f>
        <v>0</v>
      </c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D63" s="44">
        <f ca="1">IFERROR(IF(SUMIF($G$6:$BB$6,BD$6&amp;" Total",$G63:$BB63)-(SUMIF($G$6:$BB$6,BD$6&amp;" "&amp;'Input-Allocators'!$D$18,$G63:$BB63)+IFERROR(SUMIF($G$6:$BB$6,BD$6&amp;" "&amp;'Input-Allocators'!$E$18,$G63:$BB63),SUMIF($G$6:$BB$6,BD$6&amp;" "&amp;'Input-Allocators'!$B$20,$G63:$BB63))+SUMIF($G$6:$BB$6,BD$6&amp;" "&amp;'Input-Allocators'!$F$18,$G63:$BB63))&lt;Check_Limit,0,1),1)</f>
        <v>0</v>
      </c>
      <c r="BE63" s="44">
        <f ca="1">IFERROR(IF(SUMIF($G$6:$BB$6,BE$6&amp;" Total",$G63:$BB63)-(SUMIF($G$6:$BB$6,BE$6&amp;" "&amp;'Input-Allocators'!$D$18,$G63:$BB63)+IFERROR(SUMIF($G$6:$BB$6,BE$6&amp;" "&amp;'Input-Allocators'!$E$18,$G63:$BB63),SUMIF($G$6:$BB$6,BE$6&amp;" "&amp;'Input-Allocators'!$B$20,$G63:$BB63))+SUMIF($G$6:$BB$6,BE$6&amp;" "&amp;'Input-Allocators'!$F$18,$G63:$BB63))&lt;Check_Limit,0,1),1)</f>
        <v>0</v>
      </c>
      <c r="BF63" s="44">
        <f ca="1">IFERROR(IF(SUMIF($G$6:$BB$6,BF$6&amp;" Total",$G63:$BB63)-(SUMIF($G$6:$BB$6,BF$6&amp;" "&amp;'Input-Allocators'!$D$18,$G63:$BB63)+IFERROR(SUMIF($G$6:$BB$6,BF$6&amp;" "&amp;'Input-Allocators'!$E$18,$G63:$BB63),SUMIF($G$6:$BB$6,BF$6&amp;" "&amp;'Input-Allocators'!$B$20,$G63:$BB63))+SUMIF($G$6:$BB$6,BF$6&amp;" "&amp;'Input-Allocators'!$F$18,$G63:$BB63))&lt;Check_Limit,0,1),1)</f>
        <v>0</v>
      </c>
      <c r="BG63" s="44">
        <f ca="1">IFERROR(IF(SUMIF($G$6:$BB$6,BG$6&amp;" Total",$G63:$BB63)-(SUMIF($G$6:$BB$6,BG$6&amp;" "&amp;'Input-Allocators'!$D$18,$G63:$BB63)+IFERROR(SUMIF($G$6:$BB$6,BG$6&amp;" "&amp;'Input-Allocators'!$E$18,$G63:$BB63),SUMIF($G$6:$BB$6,BG$6&amp;" "&amp;'Input-Allocators'!$B$20,$G63:$BB63))+SUMIF($G$6:$BB$6,BG$6&amp;" "&amp;'Input-Allocators'!$F$18,$G63:$BB63))&lt;Check_Limit,0,1),1)</f>
        <v>0</v>
      </c>
      <c r="BH63" s="44">
        <f ca="1">IFERROR(IF(SUMIF($G$6:$BB$6,BH$6&amp;" Total",$G63:$BB63)-(SUMIF($G$6:$BB$6,BH$6&amp;" "&amp;'Input-Allocators'!$D$18,$G63:$BB63)+IFERROR(SUMIF($G$6:$BB$6,BH$6&amp;" "&amp;'Input-Allocators'!$E$18,$G63:$BB63),SUMIF($G$6:$BB$6,BH$6&amp;" "&amp;'Input-Allocators'!$B$20,$G63:$BB63))+SUMIF($G$6:$BB$6,BH$6&amp;" "&amp;'Input-Allocators'!$F$18,$G63:$BB63))&lt;Check_Limit,0,1),1)</f>
        <v>0</v>
      </c>
      <c r="BI63" s="44">
        <f ca="1">IFERROR(IF(SUMIF($G$6:$BB$6,BI$6&amp;" Total",$G63:$BB63)-(SUMIF($G$6:$BB$6,BI$6&amp;" "&amp;'Input-Allocators'!$D$18,$G63:$BB63)+IFERROR(SUMIF($G$6:$BB$6,BI$6&amp;" "&amp;'Input-Allocators'!$E$18,$G63:$BB63),SUMIF($G$6:$BB$6,BI$6&amp;" "&amp;'Input-Allocators'!$B$20,$G63:$BB63))+SUMIF($G$6:$BB$6,BI$6&amp;" "&amp;'Input-Allocators'!$F$18,$G63:$BB63))&lt;Check_Limit,0,1),1)</f>
        <v>0</v>
      </c>
      <c r="BJ63" s="44">
        <f ca="1">IFERROR(IF(SUMIF($G$6:$BB$6,BJ$6&amp;" Total",$G63:$BB63)-(SUMIF($G$6:$BB$6,BJ$6&amp;" "&amp;'Input-Allocators'!$D$18,$G63:$BB63)+IFERROR(SUMIF($G$6:$BB$6,BJ$6&amp;" "&amp;'Input-Allocators'!$E$18,$G63:$BB63),SUMIF($G$6:$BB$6,BJ$6&amp;" "&amp;'Input-Allocators'!$B$20,$G63:$BB63))+SUMIF($G$6:$BB$6,BJ$6&amp;" "&amp;'Input-Allocators'!$F$18,$G63:$BB63))&lt;Check_Limit,0,1),1)</f>
        <v>0</v>
      </c>
      <c r="BK63" s="44">
        <f ca="1">IFERROR(IF(SUMIF($G$6:$BB$6,BK$6&amp;" Total",$G63:$BB63)-(SUMIF($G$6:$BB$6,BK$6&amp;" "&amp;'Input-Allocators'!$D$18,$G63:$BB63)+IFERROR(SUMIF($G$6:$BB$6,BK$6&amp;" "&amp;'Input-Allocators'!$E$18,$G63:$BB63),SUMIF($G$6:$BB$6,BK$6&amp;" "&amp;'Input-Allocators'!$B$20,$G63:$BB63))+SUMIF($G$6:$BB$6,BK$6&amp;" "&amp;'Input-Allocators'!$F$18,$G63:$BB63))&lt;Check_Limit,0,1),1)</f>
        <v>0</v>
      </c>
      <c r="BL63" s="44">
        <f ca="1">IFERROR(IF(SUMIF($G$6:$BB$6,BL$6&amp;" Total",$G63:$BB63)-(SUMIF($G$6:$BB$6,BL$6&amp;" "&amp;'Input-Allocators'!$D$18,$G63:$BB63)+IFERROR(SUMIF($G$6:$BB$6,BL$6&amp;" "&amp;'Input-Allocators'!$E$18,$G63:$BB63),SUMIF($G$6:$BB$6,BL$6&amp;" "&amp;'Input-Allocators'!$B$20,$G63:$BB63))+SUMIF($G$6:$BB$6,BL$6&amp;" "&amp;'Input-Allocators'!$F$18,$G63:$BB63))&lt;Check_Limit,0,1),1)</f>
        <v>0</v>
      </c>
      <c r="BM63" s="44">
        <f ca="1">IFERROR(IF(SUMIF($G$6:$BB$6,BM$6&amp;" Total",$G63:$BB63)-(SUMIF($G$6:$BB$6,BM$6&amp;" "&amp;'Input-Allocators'!$D$18,$G63:$BB63)+IFERROR(SUMIF($G$6:$BB$6,BM$6&amp;" "&amp;'Input-Allocators'!$E$18,$G63:$BB63),SUMIF($G$6:$BB$6,BM$6&amp;" "&amp;'Input-Allocators'!$B$20,$G63:$BB63))+SUMIF($G$6:$BB$6,BM$6&amp;" "&amp;'Input-Allocators'!$F$18,$G63:$BB63))&lt;Check_Limit,0,1),1)</f>
        <v>0</v>
      </c>
      <c r="BN63" s="44">
        <f ca="1">IFERROR(IF(SUMIF($G$6:$BB$6,BN$6&amp;" Total",$G63:$BB63)-(SUMIF($G$6:$BB$6,BN$6&amp;" "&amp;'Input-Allocators'!$D$18,$G63:$BB63)+IFERROR(SUMIF($G$6:$BB$6,BN$6&amp;" "&amp;'Input-Allocators'!$E$18,$G63:$BB63),SUMIF($G$6:$BB$6,BN$6&amp;" "&amp;'Input-Allocators'!$B$20,$G63:$BB63))+SUMIF($G$6:$BB$6,BN$6&amp;" "&amp;'Input-Allocators'!$F$18,$G63:$BB63))&lt;Check_Limit,0,1),1)</f>
        <v>0</v>
      </c>
      <c r="BO63" s="44">
        <f ca="1">IFERROR(IF(SUMIF($G$6:$BB$6,BO$6&amp;" Total",$G63:$BB63)-(SUMIF($G$6:$BB$6,BO$6&amp;" "&amp;'Input-Allocators'!$D$18,$G63:$BB63)+IFERROR(SUMIF($G$6:$BB$6,BO$6&amp;" "&amp;'Input-Allocators'!$E$18,$G63:$BB63),SUMIF($G$6:$BB$6,BO$6&amp;" "&amp;'Input-Allocators'!$B$20,$G63:$BB63))+SUMIF($G$6:$BB$6,BO$6&amp;" "&amp;'Input-Allocators'!$F$18,$G63:$BB63))&lt;Check_Limit,0,1),1)</f>
        <v>0</v>
      </c>
    </row>
    <row r="64" spans="1:67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>Functionalization!$D64</f>
        <v>0</v>
      </c>
      <c r="E64" s="14">
        <f t="shared" ca="1" si="3"/>
        <v>0</v>
      </c>
      <c r="F64" s="3" t="str">
        <f>IF($D64=0,"-",IF('Input-Accounts'!$E64&lt;&gt;0,'Input-Accounts'!$E64,'Input-Accounts'!$G64))</f>
        <v>-</v>
      </c>
      <c r="G64" s="14">
        <f ca="1">IF(G$5&lt;&gt;"",HLOOKUP(G$5,Functionalization!$G$6:$R$343,ROW($A64)-5,FALSE),IFERROR(INDEX(G$320:G$343,MATCH($F64,$B$320:$B$343,0))/VLOOKUP($F64,$B$320:$BB$343,MATCH(LEFT(TRIM(G$6),FIND("~",SUBSTITUTE(G$6,"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64))*HLOOKUP(LEFT(TRIM(G$6),FIND("~",SUBSTITUTE(G$6," ","~",LEN(TRIM(G$6))-LEN(SUBSTITUTE(TRIM(G$6)," ",""))))-1)&amp;" Total",$B$6:$BB$343,ROW($A64)-5,FALSE))</f>
        <v>0</v>
      </c>
      <c r="H64" s="14">
        <f ca="1">IF(H$5&lt;&gt;"",HLOOKUP(H$5,Functionalization!$G$6:$R$343,ROW($A64)-5,FALSE),IFERROR(INDEX(H$320:H$343,MATCH($F64,$B$320:$B$343,0))/VLOOKUP($F64,$B$320:$BB$343,MATCH(LEFT(TRIM(H$6),FIND("~",SUBSTITUTE(H$6,"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64))*HLOOKUP(LEFT(TRIM(H$6),FIND("~",SUBSTITUTE(H$6," ","~",LEN(TRIM(H$6))-LEN(SUBSTITUTE(TRIM(H$6)," ",""))))-1)&amp;" Total",$B$6:$BB$343,ROW($A64)-5,FALSE))</f>
        <v>0</v>
      </c>
      <c r="I64" s="14">
        <f ca="1">IF(I$5&lt;&gt;"",HLOOKUP(I$5,Functionalization!$G$6:$R$343,ROW($A64)-5,FALSE),IFERROR(INDEX(I$320:I$343,MATCH($F64,$B$320:$B$343,0))/VLOOKUP($F64,$B$320:$BB$343,MATCH(LEFT(TRIM(I$6),FIND("~",SUBSTITUTE(I$6,"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64))*HLOOKUP(LEFT(TRIM(I$6),FIND("~",SUBSTITUTE(I$6," ","~",LEN(TRIM(I$6))-LEN(SUBSTITUTE(TRIM(I$6)," ",""))))-1)&amp;" Total",$B$6:$BB$343,ROW($A64)-5,FALSE))</f>
        <v>0</v>
      </c>
      <c r="J64" s="14">
        <f ca="1">IF(J$5&lt;&gt;"",HLOOKUP(J$5,Functionalization!$G$6:$R$343,ROW($A64)-5,FALSE),IFERROR(INDEX(J$320:J$343,MATCH($F64,$B$320:$B$343,0))/VLOOKUP($F64,$B$320:$BB$343,MATCH(LEFT(TRIM(J$6),FIND("~",SUBSTITUTE(J$6,"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64))*HLOOKUP(LEFT(TRIM(J$6),FIND("~",SUBSTITUTE(J$6," ","~",LEN(TRIM(J$6))-LEN(SUBSTITUTE(TRIM(J$6)," ",""))))-1)&amp;" Total",$B$6:$BB$343,ROW($A64)-5,FALSE))</f>
        <v>0</v>
      </c>
      <c r="K64" s="14">
        <f ca="1">IF(K$5&lt;&gt;"",HLOOKUP(K$5,Functionalization!$G$6:$R$343,ROW($A64)-5,FALSE),IFERROR(INDEX(K$320:K$343,MATCH($F64,$B$320:$B$343,0))/VLOOKUP($F64,$B$320:$BB$343,MATCH(LEFT(TRIM(K$6),FIND("~",SUBSTITUTE(K$6,"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64))*HLOOKUP(LEFT(TRIM(K$6),FIND("~",SUBSTITUTE(K$6," ","~",LEN(TRIM(K$6))-LEN(SUBSTITUTE(TRIM(K$6)," ",""))))-1)&amp;" Total",$B$6:$BB$343,ROW($A64)-5,FALSE))</f>
        <v>0</v>
      </c>
      <c r="L64" s="14">
        <f ca="1">IF(L$5&lt;&gt;"",HLOOKUP(L$5,Functionalization!$G$6:$R$343,ROW($A64)-5,FALSE),IFERROR(INDEX(L$320:L$343,MATCH($F64,$B$320:$B$343,0))/VLOOKUP($F64,$B$320:$BB$343,MATCH(LEFT(TRIM(L$6),FIND("~",SUBSTITUTE(L$6,"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64))*HLOOKUP(LEFT(TRIM(L$6),FIND("~",SUBSTITUTE(L$6," ","~",LEN(TRIM(L$6))-LEN(SUBSTITUTE(TRIM(L$6)," ",""))))-1)&amp;" Total",$B$6:$BB$343,ROW($A64)-5,FALSE))</f>
        <v>0</v>
      </c>
      <c r="M64" s="14">
        <f ca="1">IF(M$5&lt;&gt;"",HLOOKUP(M$5,Functionalization!$G$6:$R$343,ROW($A64)-5,FALSE),IFERROR(INDEX(M$320:M$343,MATCH($F64,$B$320:$B$343,0))/VLOOKUP($F64,$B$320:$BB$343,MATCH(LEFT(TRIM(M$6),FIND("~",SUBSTITUTE(M$6,"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64))*HLOOKUP(LEFT(TRIM(M$6),FIND("~",SUBSTITUTE(M$6," ","~",LEN(TRIM(M$6))-LEN(SUBSTITUTE(TRIM(M$6)," ",""))))-1)&amp;" Total",$B$6:$BB$343,ROW($A64)-5,FALSE))</f>
        <v>0</v>
      </c>
      <c r="N64" s="14">
        <f ca="1">IF(N$5&lt;&gt;"",HLOOKUP(N$5,Functionalization!$G$6:$R$343,ROW($A64)-5,FALSE),IFERROR(INDEX(N$320:N$343,MATCH($F64,$B$320:$B$343,0))/VLOOKUP($F64,$B$320:$BB$343,MATCH(LEFT(TRIM(N$6),FIND("~",SUBSTITUTE(N$6,"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64))*HLOOKUP(LEFT(TRIM(N$6),FIND("~",SUBSTITUTE(N$6," ","~",LEN(TRIM(N$6))-LEN(SUBSTITUTE(TRIM(N$6)," ",""))))-1)&amp;" Total",$B$6:$BB$343,ROW($A64)-5,FALSE))</f>
        <v>0</v>
      </c>
      <c r="O64" s="14">
        <f ca="1">IF(O$5&lt;&gt;"",HLOOKUP(O$5,Functionalization!$G$6:$R$343,ROW($A64)-5,FALSE),IFERROR(INDEX(O$320:O$343,MATCH($F64,$B$320:$B$343,0))/VLOOKUP($F64,$B$320:$BB$343,MATCH(LEFT(TRIM(O$6),FIND("~",SUBSTITUTE(O$6,"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64))*HLOOKUP(LEFT(TRIM(O$6),FIND("~",SUBSTITUTE(O$6," ","~",LEN(TRIM(O$6))-LEN(SUBSTITUTE(TRIM(O$6)," ",""))))-1)&amp;" Total",$B$6:$BB$343,ROW($A64)-5,FALSE))</f>
        <v>0</v>
      </c>
      <c r="P64" s="14">
        <f ca="1">IF(P$5&lt;&gt;"",HLOOKUP(P$5,Functionalization!$G$6:$R$343,ROW($A64)-5,FALSE),IFERROR(INDEX(P$320:P$343,MATCH($F64,$B$320:$B$343,0))/VLOOKUP($F64,$B$320:$BB$343,MATCH(LEFT(TRIM(P$6),FIND("~",SUBSTITUTE(P$6,"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64))*HLOOKUP(LEFT(TRIM(P$6),FIND("~",SUBSTITUTE(P$6," ","~",LEN(TRIM(P$6))-LEN(SUBSTITUTE(TRIM(P$6)," ",""))))-1)&amp;" Total",$B$6:$BB$343,ROW($A64)-5,FALSE))</f>
        <v>0</v>
      </c>
      <c r="Q64" s="14">
        <f ca="1">IF(Q$5&lt;&gt;"",HLOOKUP(Q$5,Functionalization!$G$6:$R$343,ROW($A64)-5,FALSE),IFERROR(INDEX(Q$320:Q$343,MATCH($F64,$B$320:$B$343,0))/VLOOKUP($F64,$B$320:$BB$343,MATCH(LEFT(TRIM(Q$6),FIND("~",SUBSTITUTE(Q$6,"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64))*HLOOKUP(LEFT(TRIM(Q$6),FIND("~",SUBSTITUTE(Q$6," ","~",LEN(TRIM(Q$6))-LEN(SUBSTITUTE(TRIM(Q$6)," ",""))))-1)&amp;" Total",$B$6:$BB$343,ROW($A64)-5,FALSE))</f>
        <v>0</v>
      </c>
      <c r="R64" s="14">
        <f ca="1">IF(R$5&lt;&gt;"",HLOOKUP(R$5,Functionalization!$G$6:$R$343,ROW($A64)-5,FALSE),IFERROR(INDEX(R$320:R$343,MATCH($F64,$B$320:$B$343,0))/VLOOKUP($F64,$B$320:$BB$343,MATCH(LEFT(TRIM(R$6),FIND("~",SUBSTITUTE(R$6,"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64))*HLOOKUP(LEFT(TRIM(R$6),FIND("~",SUBSTITUTE(R$6," ","~",LEN(TRIM(R$6))-LEN(SUBSTITUTE(TRIM(R$6)," ",""))))-1)&amp;" Total",$B$6:$BB$343,ROW($A64)-5,FALSE))</f>
        <v>0</v>
      </c>
      <c r="S64" s="14">
        <f ca="1">IF(S$5&lt;&gt;"",HLOOKUP(S$5,Functionalization!$G$6:$R$343,ROW($A64)-5,FALSE),IFERROR(INDEX(S$320:S$343,MATCH($F64,$B$320:$B$343,0))/VLOOKUP($F64,$B$320:$BB$343,MATCH(LEFT(TRIM(S$6),FIND("~",SUBSTITUTE(S$6,"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64))*HLOOKUP(LEFT(TRIM(S$6),FIND("~",SUBSTITUTE(S$6," ","~",LEN(TRIM(S$6))-LEN(SUBSTITUTE(TRIM(S$6)," ",""))))-1)&amp;" Total",$B$6:$BB$343,ROW($A64)-5,FALSE))</f>
        <v>0</v>
      </c>
      <c r="T64" s="14">
        <f ca="1">IF(T$5&lt;&gt;"",HLOOKUP(T$5,Functionalization!$G$6:$R$343,ROW($A64)-5,FALSE),IFERROR(INDEX(T$320:T$343,MATCH($F64,$B$320:$B$343,0))/VLOOKUP($F64,$B$320:$BB$343,MATCH(LEFT(TRIM(T$6),FIND("~",SUBSTITUTE(T$6,"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64))*HLOOKUP(LEFT(TRIM(T$6),FIND("~",SUBSTITUTE(T$6," ","~",LEN(TRIM(T$6))-LEN(SUBSTITUTE(TRIM(T$6)," ",""))))-1)&amp;" Total",$B$6:$BB$343,ROW($A64)-5,FALSE))</f>
        <v>0</v>
      </c>
      <c r="U64" s="14">
        <f ca="1">IF(U$5&lt;&gt;"",HLOOKUP(U$5,Functionalization!$G$6:$R$343,ROW($A64)-5,FALSE),IFERROR(INDEX(U$320:U$343,MATCH($F64,$B$320:$B$343,0))/VLOOKUP($F64,$B$320:$BB$343,MATCH(LEFT(TRIM(U$6),FIND("~",SUBSTITUTE(U$6,"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64))*HLOOKUP(LEFT(TRIM(U$6),FIND("~",SUBSTITUTE(U$6," ","~",LEN(TRIM(U$6))-LEN(SUBSTITUTE(TRIM(U$6)," ",""))))-1)&amp;" Total",$B$6:$BB$343,ROW($A64)-5,FALSE))</f>
        <v>0</v>
      </c>
      <c r="V64" s="14">
        <f ca="1">IF(V$5&lt;&gt;"",HLOOKUP(V$5,Functionalization!$G$6:$R$343,ROW($A64)-5,FALSE),IFERROR(INDEX(V$320:V$343,MATCH($F64,$B$320:$B$343,0))/VLOOKUP($F64,$B$320:$BB$343,MATCH(LEFT(TRIM(V$6),FIND("~",SUBSTITUTE(V$6,"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64))*HLOOKUP(LEFT(TRIM(V$6),FIND("~",SUBSTITUTE(V$6," ","~",LEN(TRIM(V$6))-LEN(SUBSTITUTE(TRIM(V$6)," ",""))))-1)&amp;" Total",$B$6:$BB$343,ROW($A64)-5,FALSE))</f>
        <v>0</v>
      </c>
      <c r="W64" s="14">
        <f ca="1">IF(W$5&lt;&gt;"",HLOOKUP(W$5,Functionalization!$G$6:$R$343,ROW($A64)-5,FALSE),IFERROR(INDEX(W$320:W$343,MATCH($F64,$B$320:$B$343,0))/VLOOKUP($F64,$B$320:$BB$343,MATCH(LEFT(TRIM(W$6),FIND("~",SUBSTITUTE(W$6,"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64))*HLOOKUP(LEFT(TRIM(W$6),FIND("~",SUBSTITUTE(W$6," ","~",LEN(TRIM(W$6))-LEN(SUBSTITUTE(TRIM(W$6)," ",""))))-1)&amp;" Total",$B$6:$BB$343,ROW($A64)-5,FALSE))</f>
        <v>0</v>
      </c>
      <c r="X64" s="14">
        <f ca="1">IF(X$5&lt;&gt;"",HLOOKUP(X$5,Functionalization!$G$6:$R$343,ROW($A64)-5,FALSE),IFERROR(INDEX(X$320:X$343,MATCH($F64,$B$320:$B$343,0))/VLOOKUP($F64,$B$320:$BB$343,MATCH(LEFT(TRIM(X$6),FIND("~",SUBSTITUTE(X$6,"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64))*HLOOKUP(LEFT(TRIM(X$6),FIND("~",SUBSTITUTE(X$6," ","~",LEN(TRIM(X$6))-LEN(SUBSTITUTE(TRIM(X$6)," ",""))))-1)&amp;" Total",$B$6:$BB$343,ROW($A64)-5,FALSE))</f>
        <v>0</v>
      </c>
      <c r="Y64" s="14">
        <f ca="1">IF(Y$5&lt;&gt;"",HLOOKUP(Y$5,Functionalization!$G$6:$R$343,ROW($A64)-5,FALSE),IFERROR(INDEX(Y$320:Y$343,MATCH($F64,$B$320:$B$343,0))/VLOOKUP($F64,$B$320:$BB$343,MATCH(LEFT(TRIM(Y$6),FIND("~",SUBSTITUTE(Y$6,"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64))*HLOOKUP(LEFT(TRIM(Y$6),FIND("~",SUBSTITUTE(Y$6," ","~",LEN(TRIM(Y$6))-LEN(SUBSTITUTE(TRIM(Y$6)," ",""))))-1)&amp;" Total",$B$6:$BB$343,ROW($A64)-5,FALSE))</f>
        <v>0</v>
      </c>
      <c r="Z64" s="14">
        <f ca="1">IF(Z$5&lt;&gt;"",HLOOKUP(Z$5,Functionalization!$G$6:$R$343,ROW($A64)-5,FALSE),IFERROR(INDEX(Z$320:Z$343,MATCH($F64,$B$320:$B$343,0))/VLOOKUP($F64,$B$320:$BB$343,MATCH(LEFT(TRIM(Z$6),FIND("~",SUBSTITUTE(Z$6,"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64))*HLOOKUP(LEFT(TRIM(Z$6),FIND("~",SUBSTITUTE(Z$6," ","~",LEN(TRIM(Z$6))-LEN(SUBSTITUTE(TRIM(Z$6)," ",""))))-1)&amp;" Total",$B$6:$BB$343,ROW($A64)-5,FALSE))</f>
        <v>0</v>
      </c>
      <c r="AA64" s="14">
        <f ca="1">IF(AA$5&lt;&gt;"",HLOOKUP(AA$5,Functionalization!$G$6:$R$343,ROW($A64)-5,FALSE),IFERROR(INDEX(AA$320:AA$343,MATCH($F64,$B$320:$B$343,0))/VLOOKUP($F64,$B$320:$BB$343,MATCH(LEFT(TRIM(AA$6),FIND("~",SUBSTITUTE(AA$6,"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64))*HLOOKUP(LEFT(TRIM(AA$6),FIND("~",SUBSTITUTE(AA$6," ","~",LEN(TRIM(AA$6))-LEN(SUBSTITUTE(TRIM(AA$6)," ",""))))-1)&amp;" Total",$B$6:$BB$343,ROW($A64)-5,FALSE))</f>
        <v>0</v>
      </c>
      <c r="AB64" s="14">
        <f ca="1">IF(AB$5&lt;&gt;"",HLOOKUP(AB$5,Functionalization!$G$6:$R$343,ROW($A64)-5,FALSE),IFERROR(INDEX(AB$320:AB$343,MATCH($F64,$B$320:$B$343,0))/VLOOKUP($F64,$B$320:$BB$343,MATCH(LEFT(TRIM(AB$6),FIND("~",SUBSTITUTE(AB$6,"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64))*HLOOKUP(LEFT(TRIM(AB$6),FIND("~",SUBSTITUTE(AB$6," ","~",LEN(TRIM(AB$6))-LEN(SUBSTITUTE(TRIM(AB$6)," ",""))))-1)&amp;" Total",$B$6:$BB$343,ROW($A64)-5,FALSE))</f>
        <v>0</v>
      </c>
      <c r="AC64" s="14">
        <f ca="1">IF(AC$5&lt;&gt;"",HLOOKUP(AC$5,Functionalization!$G$6:$R$343,ROW($A64)-5,FALSE),IFERROR(INDEX(AC$320:AC$343,MATCH($F64,$B$320:$B$343,0))/VLOOKUP($F64,$B$320:$BB$343,MATCH(LEFT(TRIM(AC$6),FIND("~",SUBSTITUTE(AC$6,"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64))*HLOOKUP(LEFT(TRIM(AC$6),FIND("~",SUBSTITUTE(AC$6," ","~",LEN(TRIM(AC$6))-LEN(SUBSTITUTE(TRIM(AC$6)," ",""))))-1)&amp;" Total",$B$6:$BB$343,ROW($A64)-5,FALSE))</f>
        <v>0</v>
      </c>
      <c r="AD64" s="14">
        <f ca="1">IF(AD$5&lt;&gt;"",HLOOKUP(AD$5,Functionalization!$G$6:$R$343,ROW($A64)-5,FALSE),IFERROR(INDEX(AD$320:AD$343,MATCH($F64,$B$320:$B$343,0))/VLOOKUP($F64,$B$320:$BB$343,MATCH(LEFT(TRIM(AD$6),FIND("~",SUBSTITUTE(AD$6,"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64))*HLOOKUP(LEFT(TRIM(AD$6),FIND("~",SUBSTITUTE(AD$6," ","~",LEN(TRIM(AD$6))-LEN(SUBSTITUTE(TRIM(AD$6)," ",""))))-1)&amp;" Total",$B$6:$BB$343,ROW($A64)-5,FALSE))</f>
        <v>0</v>
      </c>
      <c r="AE64" s="14">
        <f ca="1">IF(AE$5&lt;&gt;"",HLOOKUP(AE$5,Functionalization!$G$6:$R$343,ROW($A64)-5,FALSE),IFERROR(INDEX(AE$320:AE$343,MATCH($F64,$B$320:$B$343,0))/VLOOKUP($F64,$B$320:$BB$343,MATCH(LEFT(TRIM(AE$6),FIND("~",SUBSTITUTE(AE$6,"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64))*HLOOKUP(LEFT(TRIM(AE$6),FIND("~",SUBSTITUTE(AE$6," ","~",LEN(TRIM(AE$6))-LEN(SUBSTITUTE(TRIM(AE$6)," ",""))))-1)&amp;" Total",$B$6:$BB$343,ROW($A64)-5,FALSE))</f>
        <v>0</v>
      </c>
      <c r="AF64" s="14">
        <f ca="1">IF(AF$5&lt;&gt;"",HLOOKUP(AF$5,Functionalization!$G$6:$R$343,ROW($A64)-5,FALSE),IFERROR(INDEX(AF$320:AF$343,MATCH($F64,$B$320:$B$343,0))/VLOOKUP($F64,$B$320:$BB$343,MATCH(LEFT(TRIM(AF$6),FIND("~",SUBSTITUTE(AF$6,"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64))*HLOOKUP(LEFT(TRIM(AF$6),FIND("~",SUBSTITUTE(AF$6," ","~",LEN(TRIM(AF$6))-LEN(SUBSTITUTE(TRIM(AF$6)," ",""))))-1)&amp;" Total",$B$6:$BB$343,ROW($A64)-5,FALSE))</f>
        <v>0</v>
      </c>
      <c r="AG64" s="14">
        <f ca="1">IF(AG$5&lt;&gt;"",HLOOKUP(AG$5,Functionalization!$G$6:$R$343,ROW($A64)-5,FALSE),IFERROR(INDEX(AG$320:AG$343,MATCH($F64,$B$320:$B$343,0))/VLOOKUP($F64,$B$320:$BB$343,MATCH(LEFT(TRIM(AG$6),FIND("~",SUBSTITUTE(AG$6,"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64))*HLOOKUP(LEFT(TRIM(AG$6),FIND("~",SUBSTITUTE(AG$6," ","~",LEN(TRIM(AG$6))-LEN(SUBSTITUTE(TRIM(AG$6)," ",""))))-1)&amp;" Total",$B$6:$BB$343,ROW($A64)-5,FALSE))</f>
        <v>0</v>
      </c>
      <c r="AH64" s="14">
        <f ca="1">IF(AH$5&lt;&gt;"",HLOOKUP(AH$5,Functionalization!$G$6:$R$343,ROW($A64)-5,FALSE),IFERROR(INDEX(AH$320:AH$343,MATCH($F64,$B$320:$B$343,0))/VLOOKUP($F64,$B$320:$BB$343,MATCH(LEFT(TRIM(AH$6),FIND("~",SUBSTITUTE(AH$6,"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64))*HLOOKUP(LEFT(TRIM(AH$6),FIND("~",SUBSTITUTE(AH$6," ","~",LEN(TRIM(AH$6))-LEN(SUBSTITUTE(TRIM(AH$6)," ",""))))-1)&amp;" Total",$B$6:$BB$343,ROW($A64)-5,FALSE))</f>
        <v>0</v>
      </c>
      <c r="AI64" s="14">
        <f ca="1">IF(AI$5&lt;&gt;"",HLOOKUP(AI$5,Functionalization!$G$6:$R$343,ROW($A64)-5,FALSE),IFERROR(INDEX(AI$320:AI$343,MATCH($F64,$B$320:$B$343,0))/VLOOKUP($F64,$B$320:$BB$343,MATCH(LEFT(TRIM(AI$6),FIND("~",SUBSTITUTE(AI$6,"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64))*HLOOKUP(LEFT(TRIM(AI$6),FIND("~",SUBSTITUTE(AI$6," ","~",LEN(TRIM(AI$6))-LEN(SUBSTITUTE(TRIM(AI$6)," ",""))))-1)&amp;" Total",$B$6:$BB$343,ROW($A64)-5,FALSE))</f>
        <v>0</v>
      </c>
      <c r="AJ64" s="14">
        <f ca="1">IF(AJ$5&lt;&gt;"",HLOOKUP(AJ$5,Functionalization!$G$6:$R$343,ROW($A64)-5,FALSE),IFERROR(INDEX(AJ$320:AJ$343,MATCH($F64,$B$320:$B$343,0))/VLOOKUP($F64,$B$320:$BB$343,MATCH(LEFT(TRIM(AJ$6),FIND("~",SUBSTITUTE(AJ$6,"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64))*HLOOKUP(LEFT(TRIM(AJ$6),FIND("~",SUBSTITUTE(AJ$6," ","~",LEN(TRIM(AJ$6))-LEN(SUBSTITUTE(TRIM(AJ$6)," ",""))))-1)&amp;" Total",$B$6:$BB$343,ROW($A64)-5,FALSE))</f>
        <v>0</v>
      </c>
      <c r="AK64" s="14">
        <f ca="1">IF(AK$5&lt;&gt;"",HLOOKUP(AK$5,Functionalization!$G$6:$R$343,ROW($A64)-5,FALSE),IFERROR(INDEX(AK$320:AK$343,MATCH($F64,$B$320:$B$343,0))/VLOOKUP($F64,$B$320:$BB$343,MATCH(LEFT(TRIM(AK$6),FIND("~",SUBSTITUTE(AK$6,"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64))*HLOOKUP(LEFT(TRIM(AK$6),FIND("~",SUBSTITUTE(AK$6," ","~",LEN(TRIM(AK$6))-LEN(SUBSTITUTE(TRIM(AK$6)," ",""))))-1)&amp;" Total",$B$6:$BB$343,ROW($A64)-5,FALSE))</f>
        <v>0</v>
      </c>
      <c r="AL64" s="14">
        <f ca="1">IF(AL$5&lt;&gt;"",HLOOKUP(AL$5,Functionalization!$G$6:$R$343,ROW($A64)-5,FALSE),IFERROR(INDEX(AL$320:AL$343,MATCH($F64,$B$320:$B$343,0))/VLOOKUP($F64,$B$320:$BB$343,MATCH(LEFT(TRIM(AL$6),FIND("~",SUBSTITUTE(AL$6,"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64))*HLOOKUP(LEFT(TRIM(AL$6),FIND("~",SUBSTITUTE(AL$6," ","~",LEN(TRIM(AL$6))-LEN(SUBSTITUTE(TRIM(AL$6)," ",""))))-1)&amp;" Total",$B$6:$BB$343,ROW($A64)-5,FALSE))</f>
        <v>0</v>
      </c>
      <c r="AM64" s="14">
        <f ca="1">IF(AM$5&lt;&gt;"",HLOOKUP(AM$5,Functionalization!$G$6:$R$343,ROW($A64)-5,FALSE),IFERROR(INDEX(AM$320:AM$343,MATCH($F64,$B$320:$B$343,0))/VLOOKUP($F64,$B$320:$BB$343,MATCH(LEFT(TRIM(AM$6),FIND("~",SUBSTITUTE(AM$6,"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64))*HLOOKUP(LEFT(TRIM(AM$6),FIND("~",SUBSTITUTE(AM$6," ","~",LEN(TRIM(AM$6))-LEN(SUBSTITUTE(TRIM(AM$6)," ",""))))-1)&amp;" Total",$B$6:$BB$343,ROW($A64)-5,FALSE))</f>
        <v>0</v>
      </c>
      <c r="AN64" s="14">
        <f ca="1">IF(AN$5&lt;&gt;"",HLOOKUP(AN$5,Functionalization!$G$6:$R$343,ROW($A64)-5,FALSE),IFERROR(INDEX(AN$320:AN$343,MATCH($F64,$B$320:$B$343,0))/VLOOKUP($F64,$B$320:$BB$343,MATCH(LEFT(TRIM(AN$6),FIND("~",SUBSTITUTE(AN$6,"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64))*HLOOKUP(LEFT(TRIM(AN$6),FIND("~",SUBSTITUTE(AN$6," ","~",LEN(TRIM(AN$6))-LEN(SUBSTITUTE(TRIM(AN$6)," ",""))))-1)&amp;" Total",$B$6:$BB$343,ROW($A64)-5,FALSE))</f>
        <v>0</v>
      </c>
      <c r="AO64" s="14">
        <f ca="1">IF(AO$5&lt;&gt;"",HLOOKUP(AO$5,Functionalization!$G$6:$R$343,ROW($A64)-5,FALSE),IFERROR(INDEX(AO$320:AO$343,MATCH($F64,$B$320:$B$343,0))/VLOOKUP($F64,$B$320:$BB$343,MATCH(LEFT(TRIM(AO$6),FIND("~",SUBSTITUTE(AO$6,"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64))*HLOOKUP(LEFT(TRIM(AO$6),FIND("~",SUBSTITUTE(AO$6," ","~",LEN(TRIM(AO$6))-LEN(SUBSTITUTE(TRIM(AO$6)," ",""))))-1)&amp;" Total",$B$6:$BB$343,ROW($A64)-5,FALSE))</f>
        <v>0</v>
      </c>
      <c r="AP64" s="14">
        <f ca="1">IF(AP$5&lt;&gt;"",HLOOKUP(AP$5,Functionalization!$G$6:$R$343,ROW($A64)-5,FALSE),IFERROR(INDEX(AP$320:AP$343,MATCH($F64,$B$320:$B$343,0))/VLOOKUP($F64,$B$320:$BB$343,MATCH(LEFT(TRIM(AP$6),FIND("~",SUBSTITUTE(AP$6,"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64))*HLOOKUP(LEFT(TRIM(AP$6),FIND("~",SUBSTITUTE(AP$6," ","~",LEN(TRIM(AP$6))-LEN(SUBSTITUTE(TRIM(AP$6)," ",""))))-1)&amp;" Total",$B$6:$BB$343,ROW($A64)-5,FALSE))</f>
        <v>0</v>
      </c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D64" s="44">
        <f ca="1">IFERROR(IF(SUMIF($G$6:$BB$6,BD$6&amp;" Total",$G64:$BB64)-(SUMIF($G$6:$BB$6,BD$6&amp;" "&amp;'Input-Allocators'!$D$18,$G64:$BB64)+IFERROR(SUMIF($G$6:$BB$6,BD$6&amp;" "&amp;'Input-Allocators'!$E$18,$G64:$BB64),SUMIF($G$6:$BB$6,BD$6&amp;" "&amp;'Input-Allocators'!$B$20,$G64:$BB64))+SUMIF($G$6:$BB$6,BD$6&amp;" "&amp;'Input-Allocators'!$F$18,$G64:$BB64))&lt;Check_Limit,0,1),1)</f>
        <v>0</v>
      </c>
      <c r="BE64" s="44">
        <f ca="1">IFERROR(IF(SUMIF($G$6:$BB$6,BE$6&amp;" Total",$G64:$BB64)-(SUMIF($G$6:$BB$6,BE$6&amp;" "&amp;'Input-Allocators'!$D$18,$G64:$BB64)+IFERROR(SUMIF($G$6:$BB$6,BE$6&amp;" "&amp;'Input-Allocators'!$E$18,$G64:$BB64),SUMIF($G$6:$BB$6,BE$6&amp;" "&amp;'Input-Allocators'!$B$20,$G64:$BB64))+SUMIF($G$6:$BB$6,BE$6&amp;" "&amp;'Input-Allocators'!$F$18,$G64:$BB64))&lt;Check_Limit,0,1),1)</f>
        <v>0</v>
      </c>
      <c r="BF64" s="44">
        <f ca="1">IFERROR(IF(SUMIF($G$6:$BB$6,BF$6&amp;" Total",$G64:$BB64)-(SUMIF($G$6:$BB$6,BF$6&amp;" "&amp;'Input-Allocators'!$D$18,$G64:$BB64)+IFERROR(SUMIF($G$6:$BB$6,BF$6&amp;" "&amp;'Input-Allocators'!$E$18,$G64:$BB64),SUMIF($G$6:$BB$6,BF$6&amp;" "&amp;'Input-Allocators'!$B$20,$G64:$BB64))+SUMIF($G$6:$BB$6,BF$6&amp;" "&amp;'Input-Allocators'!$F$18,$G64:$BB64))&lt;Check_Limit,0,1),1)</f>
        <v>0</v>
      </c>
      <c r="BG64" s="44">
        <f ca="1">IFERROR(IF(SUMIF($G$6:$BB$6,BG$6&amp;" Total",$G64:$BB64)-(SUMIF($G$6:$BB$6,BG$6&amp;" "&amp;'Input-Allocators'!$D$18,$G64:$BB64)+IFERROR(SUMIF($G$6:$BB$6,BG$6&amp;" "&amp;'Input-Allocators'!$E$18,$G64:$BB64),SUMIF($G$6:$BB$6,BG$6&amp;" "&amp;'Input-Allocators'!$B$20,$G64:$BB64))+SUMIF($G$6:$BB$6,BG$6&amp;" "&amp;'Input-Allocators'!$F$18,$G64:$BB64))&lt;Check_Limit,0,1),1)</f>
        <v>0</v>
      </c>
      <c r="BH64" s="44">
        <f ca="1">IFERROR(IF(SUMIF($G$6:$BB$6,BH$6&amp;" Total",$G64:$BB64)-(SUMIF($G$6:$BB$6,BH$6&amp;" "&amp;'Input-Allocators'!$D$18,$G64:$BB64)+IFERROR(SUMIF($G$6:$BB$6,BH$6&amp;" "&amp;'Input-Allocators'!$E$18,$G64:$BB64),SUMIF($G$6:$BB$6,BH$6&amp;" "&amp;'Input-Allocators'!$B$20,$G64:$BB64))+SUMIF($G$6:$BB$6,BH$6&amp;" "&amp;'Input-Allocators'!$F$18,$G64:$BB64))&lt;Check_Limit,0,1),1)</f>
        <v>0</v>
      </c>
      <c r="BI64" s="44">
        <f ca="1">IFERROR(IF(SUMIF($G$6:$BB$6,BI$6&amp;" Total",$G64:$BB64)-(SUMIF($G$6:$BB$6,BI$6&amp;" "&amp;'Input-Allocators'!$D$18,$G64:$BB64)+IFERROR(SUMIF($G$6:$BB$6,BI$6&amp;" "&amp;'Input-Allocators'!$E$18,$G64:$BB64),SUMIF($G$6:$BB$6,BI$6&amp;" "&amp;'Input-Allocators'!$B$20,$G64:$BB64))+SUMIF($G$6:$BB$6,BI$6&amp;" "&amp;'Input-Allocators'!$F$18,$G64:$BB64))&lt;Check_Limit,0,1),1)</f>
        <v>0</v>
      </c>
      <c r="BJ64" s="44">
        <f ca="1">IFERROR(IF(SUMIF($G$6:$BB$6,BJ$6&amp;" Total",$G64:$BB64)-(SUMIF($G$6:$BB$6,BJ$6&amp;" "&amp;'Input-Allocators'!$D$18,$G64:$BB64)+IFERROR(SUMIF($G$6:$BB$6,BJ$6&amp;" "&amp;'Input-Allocators'!$E$18,$G64:$BB64),SUMIF($G$6:$BB$6,BJ$6&amp;" "&amp;'Input-Allocators'!$B$20,$G64:$BB64))+SUMIF($G$6:$BB$6,BJ$6&amp;" "&amp;'Input-Allocators'!$F$18,$G64:$BB64))&lt;Check_Limit,0,1),1)</f>
        <v>0</v>
      </c>
      <c r="BK64" s="44">
        <f ca="1">IFERROR(IF(SUMIF($G$6:$BB$6,BK$6&amp;" Total",$G64:$BB64)-(SUMIF($G$6:$BB$6,BK$6&amp;" "&amp;'Input-Allocators'!$D$18,$G64:$BB64)+IFERROR(SUMIF($G$6:$BB$6,BK$6&amp;" "&amp;'Input-Allocators'!$E$18,$G64:$BB64),SUMIF($G$6:$BB$6,BK$6&amp;" "&amp;'Input-Allocators'!$B$20,$G64:$BB64))+SUMIF($G$6:$BB$6,BK$6&amp;" "&amp;'Input-Allocators'!$F$18,$G64:$BB64))&lt;Check_Limit,0,1),1)</f>
        <v>0</v>
      </c>
      <c r="BL64" s="44">
        <f ca="1">IFERROR(IF(SUMIF($G$6:$BB$6,BL$6&amp;" Total",$G64:$BB64)-(SUMIF($G$6:$BB$6,BL$6&amp;" "&amp;'Input-Allocators'!$D$18,$G64:$BB64)+IFERROR(SUMIF($G$6:$BB$6,BL$6&amp;" "&amp;'Input-Allocators'!$E$18,$G64:$BB64),SUMIF($G$6:$BB$6,BL$6&amp;" "&amp;'Input-Allocators'!$B$20,$G64:$BB64))+SUMIF($G$6:$BB$6,BL$6&amp;" "&amp;'Input-Allocators'!$F$18,$G64:$BB64))&lt;Check_Limit,0,1),1)</f>
        <v>0</v>
      </c>
      <c r="BM64" s="44">
        <f ca="1">IFERROR(IF(SUMIF($G$6:$BB$6,BM$6&amp;" Total",$G64:$BB64)-(SUMIF($G$6:$BB$6,BM$6&amp;" "&amp;'Input-Allocators'!$D$18,$G64:$BB64)+IFERROR(SUMIF($G$6:$BB$6,BM$6&amp;" "&amp;'Input-Allocators'!$E$18,$G64:$BB64),SUMIF($G$6:$BB$6,BM$6&amp;" "&amp;'Input-Allocators'!$B$20,$G64:$BB64))+SUMIF($G$6:$BB$6,BM$6&amp;" "&amp;'Input-Allocators'!$F$18,$G64:$BB64))&lt;Check_Limit,0,1),1)</f>
        <v>0</v>
      </c>
      <c r="BN64" s="44">
        <f ca="1">IFERROR(IF(SUMIF($G$6:$BB$6,BN$6&amp;" Total",$G64:$BB64)-(SUMIF($G$6:$BB$6,BN$6&amp;" "&amp;'Input-Allocators'!$D$18,$G64:$BB64)+IFERROR(SUMIF($G$6:$BB$6,BN$6&amp;" "&amp;'Input-Allocators'!$E$18,$G64:$BB64),SUMIF($G$6:$BB$6,BN$6&amp;" "&amp;'Input-Allocators'!$B$20,$G64:$BB64))+SUMIF($G$6:$BB$6,BN$6&amp;" "&amp;'Input-Allocators'!$F$18,$G64:$BB64))&lt;Check_Limit,0,1),1)</f>
        <v>0</v>
      </c>
      <c r="BO64" s="44">
        <f ca="1">IFERROR(IF(SUMIF($G$6:$BB$6,BO$6&amp;" Total",$G64:$BB64)-(SUMIF($G$6:$BB$6,BO$6&amp;" "&amp;'Input-Allocators'!$D$18,$G64:$BB64)+IFERROR(SUMIF($G$6:$BB$6,BO$6&amp;" "&amp;'Input-Allocators'!$E$18,$G64:$BB64),SUMIF($G$6:$BB$6,BO$6&amp;" "&amp;'Input-Allocators'!$B$20,$G64:$BB64))+SUMIF($G$6:$BB$6,BO$6&amp;" "&amp;'Input-Allocators'!$F$18,$G64:$BB64))&lt;Check_Limit,0,1),1)</f>
        <v>0</v>
      </c>
    </row>
    <row r="65" spans="1:67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>Functionalization!$D65</f>
        <v>-18732</v>
      </c>
      <c r="E65" s="14">
        <f ca="1">IFERROR(IF(D65="",0,IF(D65=0,0,IF(ABS(D65-SUM(G65,K65,O65,S65,W65,AA65,AE65,AI65,AM65,AQ65,AU65,AY65))&lt;Check_Limit,0,1))),1)</f>
        <v>0</v>
      </c>
      <c r="F65" s="3" t="str">
        <f>IF($D65=0,"-",IF('Input-Accounts'!$E65&lt;&gt;0,'Input-Accounts'!$E65,'Input-Accounts'!$G65))</f>
        <v>INT_OML</v>
      </c>
      <c r="G65" s="14">
        <f ca="1">IF(G$5&lt;&gt;"",HLOOKUP(G$5,Functionalization!$G$6:$R$343,ROW($A65)-5,FALSE),IFERROR(INDEX(G$320:G$343,MATCH($F65,$B$320:$B$343,0))/VLOOKUP($F65,$B$320:$BB$343,MATCH(LEFT(TRIM(G$6),FIND("~",SUBSTITUTE(G$6,"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65))*HLOOKUP(LEFT(TRIM(G$6),FIND("~",SUBSTITUTE(G$6," ","~",LEN(TRIM(G$6))-LEN(SUBSTITUTE(TRIM(G$6)," ",""))))-1)&amp;" Total",$B$6:$BB$343,ROW($A65)-5,FALSE))</f>
        <v>-81.830553723730617</v>
      </c>
      <c r="H65" s="14">
        <f ca="1">IF(H$5&lt;&gt;"",HLOOKUP(H$5,Functionalization!$G$6:$R$343,ROW($A65)-5,FALSE),IFERROR(INDEX(H$320:H$343,MATCH($F65,$B$320:$B$343,0))/VLOOKUP($F65,$B$320:$BB$343,MATCH(LEFT(TRIM(H$6),FIND("~",SUBSTITUTE(H$6,"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65))*HLOOKUP(LEFT(TRIM(H$6),FIND("~",SUBSTITUTE(H$6," ","~",LEN(TRIM(H$6))-LEN(SUBSTITUTE(TRIM(H$6)," ",""))))-1)&amp;" Total",$B$6:$BB$343,ROW($A65)-5,FALSE))</f>
        <v>0</v>
      </c>
      <c r="I65" s="14">
        <f ca="1">IF(I$5&lt;&gt;"",HLOOKUP(I$5,Functionalization!$G$6:$R$343,ROW($A65)-5,FALSE),IFERROR(INDEX(I$320:I$343,MATCH($F65,$B$320:$B$343,0))/VLOOKUP($F65,$B$320:$BB$343,MATCH(LEFT(TRIM(I$6),FIND("~",SUBSTITUTE(I$6,"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65))*HLOOKUP(LEFT(TRIM(I$6),FIND("~",SUBSTITUTE(I$6," ","~",LEN(TRIM(I$6))-LEN(SUBSTITUTE(TRIM(I$6)," ",""))))-1)&amp;" Total",$B$6:$BB$343,ROW($A65)-5,FALSE))</f>
        <v>-81.830553723730617</v>
      </c>
      <c r="J65" s="14">
        <f ca="1">IF(J$5&lt;&gt;"",HLOOKUP(J$5,Functionalization!$G$6:$R$343,ROW($A65)-5,FALSE),IFERROR(INDEX(J$320:J$343,MATCH($F65,$B$320:$B$343,0))/VLOOKUP($F65,$B$320:$BB$343,MATCH(LEFT(TRIM(J$6),FIND("~",SUBSTITUTE(J$6,"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65))*HLOOKUP(LEFT(TRIM(J$6),FIND("~",SUBSTITUTE(J$6," ","~",LEN(TRIM(J$6))-LEN(SUBSTITUTE(TRIM(J$6)," ",""))))-1)&amp;" Total",$B$6:$BB$343,ROW($A65)-5,FALSE))</f>
        <v>0</v>
      </c>
      <c r="K65" s="14">
        <f ca="1">IF(K$5&lt;&gt;"",HLOOKUP(K$5,Functionalization!$G$6:$R$343,ROW($A65)-5,FALSE),IFERROR(INDEX(K$320:K$343,MATCH($F65,$B$320:$B$343,0))/VLOOKUP($F65,$B$320:$BB$343,MATCH(LEFT(TRIM(K$6),FIND("~",SUBSTITUTE(K$6,"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65))*HLOOKUP(LEFT(TRIM(K$6),FIND("~",SUBSTITUTE(K$6," ","~",LEN(TRIM(K$6))-LEN(SUBSTITUTE(TRIM(K$6)," ",""))))-1)&amp;" Total",$B$6:$BB$343,ROW($A65)-5,FALSE))</f>
        <v>-292.37681881289421</v>
      </c>
      <c r="L65" s="14">
        <f ca="1">IF(L$5&lt;&gt;"",HLOOKUP(L$5,Functionalization!$G$6:$R$343,ROW($A65)-5,FALSE),IFERROR(INDEX(L$320:L$343,MATCH($F65,$B$320:$B$343,0))/VLOOKUP($F65,$B$320:$BB$343,MATCH(LEFT(TRIM(L$6),FIND("~",SUBSTITUTE(L$6,"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65))*HLOOKUP(LEFT(TRIM(L$6),FIND("~",SUBSTITUTE(L$6," ","~",LEN(TRIM(L$6))-LEN(SUBSTITUTE(TRIM(L$6)," ",""))))-1)&amp;" Total",$B$6:$BB$343,ROW($A65)-5,FALSE))</f>
        <v>-292.37681881289421</v>
      </c>
      <c r="M65" s="14">
        <f ca="1">IF(M$5&lt;&gt;"",HLOOKUP(M$5,Functionalization!$G$6:$R$343,ROW($A65)-5,FALSE),IFERROR(INDEX(M$320:M$343,MATCH($F65,$B$320:$B$343,0))/VLOOKUP($F65,$B$320:$BB$343,MATCH(LEFT(TRIM(M$6),FIND("~",SUBSTITUTE(M$6,"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65))*HLOOKUP(LEFT(TRIM(M$6),FIND("~",SUBSTITUTE(M$6," ","~",LEN(TRIM(M$6))-LEN(SUBSTITUTE(TRIM(M$6)," ",""))))-1)&amp;" Total",$B$6:$BB$343,ROW($A65)-5,FALSE))</f>
        <v>0</v>
      </c>
      <c r="N65" s="14">
        <f ca="1">IF(N$5&lt;&gt;"",HLOOKUP(N$5,Functionalization!$G$6:$R$343,ROW($A65)-5,FALSE),IFERROR(INDEX(N$320:N$343,MATCH($F65,$B$320:$B$343,0))/VLOOKUP($F65,$B$320:$BB$343,MATCH(LEFT(TRIM(N$6),FIND("~",SUBSTITUTE(N$6,"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65))*HLOOKUP(LEFT(TRIM(N$6),FIND("~",SUBSTITUTE(N$6," ","~",LEN(TRIM(N$6))-LEN(SUBSTITUTE(TRIM(N$6)," ",""))))-1)&amp;" Total",$B$6:$BB$343,ROW($A65)-5,FALSE))</f>
        <v>0</v>
      </c>
      <c r="O65" s="14">
        <f ca="1">IF(O$5&lt;&gt;"",HLOOKUP(O$5,Functionalization!$G$6:$R$343,ROW($A65)-5,FALSE),IFERROR(INDEX(O$320:O$343,MATCH($F65,$B$320:$B$343,0))/VLOOKUP($F65,$B$320:$BB$343,MATCH(LEFT(TRIM(O$6),FIND("~",SUBSTITUTE(O$6,"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65))*HLOOKUP(LEFT(TRIM(O$6),FIND("~",SUBSTITUTE(O$6," ","~",LEN(TRIM(O$6))-LEN(SUBSTITUTE(TRIM(O$6)," ",""))))-1)&amp;" Total",$B$6:$BB$343,ROW($A65)-5,FALSE))</f>
        <v>-10438.830119950691</v>
      </c>
      <c r="P65" s="14">
        <f ca="1">IF(P$5&lt;&gt;"",HLOOKUP(P$5,Functionalization!$G$6:$R$343,ROW($A65)-5,FALSE),IFERROR(INDEX(P$320:P$343,MATCH($F65,$B$320:$B$343,0))/VLOOKUP($F65,$B$320:$BB$343,MATCH(LEFT(TRIM(P$6),FIND("~",SUBSTITUTE(P$6,"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65))*HLOOKUP(LEFT(TRIM(P$6),FIND("~",SUBSTITUTE(P$6," ","~",LEN(TRIM(P$6))-LEN(SUBSTITUTE(TRIM(P$6)," ",""))))-1)&amp;" Total",$B$6:$BB$343,ROW($A65)-5,FALSE))</f>
        <v>-9111.2709746180026</v>
      </c>
      <c r="Q65" s="14">
        <f ca="1">IF(Q$5&lt;&gt;"",HLOOKUP(Q$5,Functionalization!$G$6:$R$343,ROW($A65)-5,FALSE),IFERROR(INDEX(Q$320:Q$343,MATCH($F65,$B$320:$B$343,0))/VLOOKUP($F65,$B$320:$BB$343,MATCH(LEFT(TRIM(Q$6),FIND("~",SUBSTITUTE(Q$6,"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65))*HLOOKUP(LEFT(TRIM(Q$6),FIND("~",SUBSTITUTE(Q$6," ","~",LEN(TRIM(Q$6))-LEN(SUBSTITUTE(TRIM(Q$6)," ",""))))-1)&amp;" Total",$B$6:$BB$343,ROW($A65)-5,FALSE))</f>
        <v>0</v>
      </c>
      <c r="R65" s="14">
        <f ca="1">IF(R$5&lt;&gt;"",HLOOKUP(R$5,Functionalization!$G$6:$R$343,ROW($A65)-5,FALSE),IFERROR(INDEX(R$320:R$343,MATCH($F65,$B$320:$B$343,0))/VLOOKUP($F65,$B$320:$BB$343,MATCH(LEFT(TRIM(R$6),FIND("~",SUBSTITUTE(R$6,"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65))*HLOOKUP(LEFT(TRIM(R$6),FIND("~",SUBSTITUTE(R$6," ","~",LEN(TRIM(R$6))-LEN(SUBSTITUTE(TRIM(R$6)," ",""))))-1)&amp;" Total",$B$6:$BB$343,ROW($A65)-5,FALSE))</f>
        <v>-1327.5591453326876</v>
      </c>
      <c r="S65" s="14">
        <f ca="1">IF(S$5&lt;&gt;"",HLOOKUP(S$5,Functionalization!$G$6:$R$343,ROW($A65)-5,FALSE),IFERROR(INDEX(S$320:S$343,MATCH($F65,$B$320:$B$343,0))/VLOOKUP($F65,$B$320:$BB$343,MATCH(LEFT(TRIM(S$6),FIND("~",SUBSTITUTE(S$6,"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65))*HLOOKUP(LEFT(TRIM(S$6),FIND("~",SUBSTITUTE(S$6," ","~",LEN(TRIM(S$6))-LEN(SUBSTITUTE(TRIM(S$6)," ",""))))-1)&amp;" Total",$B$6:$BB$343,ROW($A65)-5,FALSE))</f>
        <v>-7918.9625075126796</v>
      </c>
      <c r="T65" s="14">
        <f ca="1">IF(T$5&lt;&gt;"",HLOOKUP(T$5,Functionalization!$G$6:$R$343,ROW($A65)-5,FALSE),IFERROR(INDEX(T$320:T$343,MATCH($F65,$B$320:$B$343,0))/VLOOKUP($F65,$B$320:$BB$343,MATCH(LEFT(TRIM(T$6),FIND("~",SUBSTITUTE(T$6,"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65))*HLOOKUP(LEFT(TRIM(T$6),FIND("~",SUBSTITUTE(T$6," ","~",LEN(TRIM(T$6))-LEN(SUBSTITUTE(TRIM(T$6)," ",""))))-1)&amp;" Total",$B$6:$BB$343,ROW($A65)-5,FALSE))</f>
        <v>0</v>
      </c>
      <c r="U65" s="14">
        <f ca="1">IF(U$5&lt;&gt;"",HLOOKUP(U$5,Functionalization!$G$6:$R$343,ROW($A65)-5,FALSE),IFERROR(INDEX(U$320:U$343,MATCH($F65,$B$320:$B$343,0))/VLOOKUP($F65,$B$320:$BB$343,MATCH(LEFT(TRIM(U$6),FIND("~",SUBSTITUTE(U$6,"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65))*HLOOKUP(LEFT(TRIM(U$6),FIND("~",SUBSTITUTE(U$6," ","~",LEN(TRIM(U$6))-LEN(SUBSTITUTE(TRIM(U$6)," ",""))))-1)&amp;" Total",$B$6:$BB$343,ROW($A65)-5,FALSE))</f>
        <v>0</v>
      </c>
      <c r="V65" s="14">
        <f ca="1">IF(V$5&lt;&gt;"",HLOOKUP(V$5,Functionalization!$G$6:$R$343,ROW($A65)-5,FALSE),IFERROR(INDEX(V$320:V$343,MATCH($F65,$B$320:$B$343,0))/VLOOKUP($F65,$B$320:$BB$343,MATCH(LEFT(TRIM(V$6),FIND("~",SUBSTITUTE(V$6,"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65))*HLOOKUP(LEFT(TRIM(V$6),FIND("~",SUBSTITUTE(V$6," ","~",LEN(TRIM(V$6))-LEN(SUBSTITUTE(TRIM(V$6)," ",""))))-1)&amp;" Total",$B$6:$BB$343,ROW($A65)-5,FALSE))</f>
        <v>-7918.9625075126796</v>
      </c>
      <c r="W65" s="14">
        <f ca="1">IF(W$5&lt;&gt;"",HLOOKUP(W$5,Functionalization!$G$6:$R$343,ROW($A65)-5,FALSE),IFERROR(INDEX(W$320:W$343,MATCH($F65,$B$320:$B$343,0))/VLOOKUP($F65,$B$320:$BB$343,MATCH(LEFT(TRIM(W$6),FIND("~",SUBSTITUTE(W$6,"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65))*HLOOKUP(LEFT(TRIM(W$6),FIND("~",SUBSTITUTE(W$6," ","~",LEN(TRIM(W$6))-LEN(SUBSTITUTE(TRIM(W$6)," ",""))))-1)&amp;" Total",$B$6:$BB$343,ROW($A65)-5,FALSE))</f>
        <v>0</v>
      </c>
      <c r="X65" s="14">
        <f ca="1">IF(X$5&lt;&gt;"",HLOOKUP(X$5,Functionalization!$G$6:$R$343,ROW($A65)-5,FALSE),IFERROR(INDEX(X$320:X$343,MATCH($F65,$B$320:$B$343,0))/VLOOKUP($F65,$B$320:$BB$343,MATCH(LEFT(TRIM(X$6),FIND("~",SUBSTITUTE(X$6,"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65))*HLOOKUP(LEFT(TRIM(X$6),FIND("~",SUBSTITUTE(X$6," ","~",LEN(TRIM(X$6))-LEN(SUBSTITUTE(TRIM(X$6)," ",""))))-1)&amp;" Total",$B$6:$BB$343,ROW($A65)-5,FALSE))</f>
        <v>0</v>
      </c>
      <c r="Y65" s="14">
        <f ca="1">IF(Y$5&lt;&gt;"",HLOOKUP(Y$5,Functionalization!$G$6:$R$343,ROW($A65)-5,FALSE),IFERROR(INDEX(Y$320:Y$343,MATCH($F65,$B$320:$B$343,0))/VLOOKUP($F65,$B$320:$BB$343,MATCH(LEFT(TRIM(Y$6),FIND("~",SUBSTITUTE(Y$6,"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65))*HLOOKUP(LEFT(TRIM(Y$6),FIND("~",SUBSTITUTE(Y$6," ","~",LEN(TRIM(Y$6))-LEN(SUBSTITUTE(TRIM(Y$6)," ",""))))-1)&amp;" Total",$B$6:$BB$343,ROW($A65)-5,FALSE))</f>
        <v>0</v>
      </c>
      <c r="Z65" s="14">
        <f ca="1">IF(Z$5&lt;&gt;"",HLOOKUP(Z$5,Functionalization!$G$6:$R$343,ROW($A65)-5,FALSE),IFERROR(INDEX(Z$320:Z$343,MATCH($F65,$B$320:$B$343,0))/VLOOKUP($F65,$B$320:$BB$343,MATCH(LEFT(TRIM(Z$6),FIND("~",SUBSTITUTE(Z$6,"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65))*HLOOKUP(LEFT(TRIM(Z$6),FIND("~",SUBSTITUTE(Z$6," ","~",LEN(TRIM(Z$6))-LEN(SUBSTITUTE(TRIM(Z$6)," ",""))))-1)&amp;" Total",$B$6:$BB$343,ROW($A65)-5,FALSE))</f>
        <v>0</v>
      </c>
      <c r="AA65" s="14">
        <f ca="1">IF(AA$5&lt;&gt;"",HLOOKUP(AA$5,Functionalization!$G$6:$R$343,ROW($A65)-5,FALSE),IFERROR(INDEX(AA$320:AA$343,MATCH($F65,$B$320:$B$343,0))/VLOOKUP($F65,$B$320:$BB$343,MATCH(LEFT(TRIM(AA$6),FIND("~",SUBSTITUTE(AA$6,"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65))*HLOOKUP(LEFT(TRIM(AA$6),FIND("~",SUBSTITUTE(AA$6," ","~",LEN(TRIM(AA$6))-LEN(SUBSTITUTE(TRIM(AA$6)," ",""))))-1)&amp;" Total",$B$6:$BB$343,ROW($A65)-5,FALSE))</f>
        <v>0</v>
      </c>
      <c r="AB65" s="14">
        <f ca="1">IF(AB$5&lt;&gt;"",HLOOKUP(AB$5,Functionalization!$G$6:$R$343,ROW($A65)-5,FALSE),IFERROR(INDEX(AB$320:AB$343,MATCH($F65,$B$320:$B$343,0))/VLOOKUP($F65,$B$320:$BB$343,MATCH(LEFT(TRIM(AB$6),FIND("~",SUBSTITUTE(AB$6,"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65))*HLOOKUP(LEFT(TRIM(AB$6),FIND("~",SUBSTITUTE(AB$6," ","~",LEN(TRIM(AB$6))-LEN(SUBSTITUTE(TRIM(AB$6)," ",""))))-1)&amp;" Total",$B$6:$BB$343,ROW($A65)-5,FALSE))</f>
        <v>0</v>
      </c>
      <c r="AC65" s="14">
        <f ca="1">IF(AC$5&lt;&gt;"",HLOOKUP(AC$5,Functionalization!$G$6:$R$343,ROW($A65)-5,FALSE),IFERROR(INDEX(AC$320:AC$343,MATCH($F65,$B$320:$B$343,0))/VLOOKUP($F65,$B$320:$BB$343,MATCH(LEFT(TRIM(AC$6),FIND("~",SUBSTITUTE(AC$6,"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65))*HLOOKUP(LEFT(TRIM(AC$6),FIND("~",SUBSTITUTE(AC$6," ","~",LEN(TRIM(AC$6))-LEN(SUBSTITUTE(TRIM(AC$6)," ",""))))-1)&amp;" Total",$B$6:$BB$343,ROW($A65)-5,FALSE))</f>
        <v>0</v>
      </c>
      <c r="AD65" s="14">
        <f ca="1">IF(AD$5&lt;&gt;"",HLOOKUP(AD$5,Functionalization!$G$6:$R$343,ROW($A65)-5,FALSE),IFERROR(INDEX(AD$320:AD$343,MATCH($F65,$B$320:$B$343,0))/VLOOKUP($F65,$B$320:$BB$343,MATCH(LEFT(TRIM(AD$6),FIND("~",SUBSTITUTE(AD$6,"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65))*HLOOKUP(LEFT(TRIM(AD$6),FIND("~",SUBSTITUTE(AD$6," ","~",LEN(TRIM(AD$6))-LEN(SUBSTITUTE(TRIM(AD$6)," ",""))))-1)&amp;" Total",$B$6:$BB$343,ROW($A65)-5,FALSE))</f>
        <v>0</v>
      </c>
      <c r="AE65" s="14">
        <f ca="1">IF(AE$5&lt;&gt;"",HLOOKUP(AE$5,Functionalization!$G$6:$R$343,ROW($A65)-5,FALSE),IFERROR(INDEX(AE$320:AE$343,MATCH($F65,$B$320:$B$343,0))/VLOOKUP($F65,$B$320:$BB$343,MATCH(LEFT(TRIM(AE$6),FIND("~",SUBSTITUTE(AE$6,"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65))*HLOOKUP(LEFT(TRIM(AE$6),FIND("~",SUBSTITUTE(AE$6," ","~",LEN(TRIM(AE$6))-LEN(SUBSTITUTE(TRIM(AE$6)," ",""))))-1)&amp;" Total",$B$6:$BB$343,ROW($A65)-5,FALSE))</f>
        <v>0</v>
      </c>
      <c r="AF65" s="14">
        <f ca="1">IF(AF$5&lt;&gt;"",HLOOKUP(AF$5,Functionalization!$G$6:$R$343,ROW($A65)-5,FALSE),IFERROR(INDEX(AF$320:AF$343,MATCH($F65,$B$320:$B$343,0))/VLOOKUP($F65,$B$320:$BB$343,MATCH(LEFT(TRIM(AF$6),FIND("~",SUBSTITUTE(AF$6,"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65))*HLOOKUP(LEFT(TRIM(AF$6),FIND("~",SUBSTITUTE(AF$6," ","~",LEN(TRIM(AF$6))-LEN(SUBSTITUTE(TRIM(AF$6)," ",""))))-1)&amp;" Total",$B$6:$BB$343,ROW($A65)-5,FALSE))</f>
        <v>0</v>
      </c>
      <c r="AG65" s="14">
        <f ca="1">IF(AG$5&lt;&gt;"",HLOOKUP(AG$5,Functionalization!$G$6:$R$343,ROW($A65)-5,FALSE),IFERROR(INDEX(AG$320:AG$343,MATCH($F65,$B$320:$B$343,0))/VLOOKUP($F65,$B$320:$BB$343,MATCH(LEFT(TRIM(AG$6),FIND("~",SUBSTITUTE(AG$6,"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65))*HLOOKUP(LEFT(TRIM(AG$6),FIND("~",SUBSTITUTE(AG$6," ","~",LEN(TRIM(AG$6))-LEN(SUBSTITUTE(TRIM(AG$6)," ",""))))-1)&amp;" Total",$B$6:$BB$343,ROW($A65)-5,FALSE))</f>
        <v>0</v>
      </c>
      <c r="AH65" s="14">
        <f ca="1">IF(AH$5&lt;&gt;"",HLOOKUP(AH$5,Functionalization!$G$6:$R$343,ROW($A65)-5,FALSE),IFERROR(INDEX(AH$320:AH$343,MATCH($F65,$B$320:$B$343,0))/VLOOKUP($F65,$B$320:$BB$343,MATCH(LEFT(TRIM(AH$6),FIND("~",SUBSTITUTE(AH$6,"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65))*HLOOKUP(LEFT(TRIM(AH$6),FIND("~",SUBSTITUTE(AH$6," ","~",LEN(TRIM(AH$6))-LEN(SUBSTITUTE(TRIM(AH$6)," ",""))))-1)&amp;" Total",$B$6:$BB$343,ROW($A65)-5,FALSE))</f>
        <v>0</v>
      </c>
      <c r="AI65" s="14">
        <f ca="1">IF(AI$5&lt;&gt;"",HLOOKUP(AI$5,Functionalization!$G$6:$R$343,ROW($A65)-5,FALSE),IFERROR(INDEX(AI$320:AI$343,MATCH($F65,$B$320:$B$343,0))/VLOOKUP($F65,$B$320:$BB$343,MATCH(LEFT(TRIM(AI$6),FIND("~",SUBSTITUTE(AI$6,"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65))*HLOOKUP(LEFT(TRIM(AI$6),FIND("~",SUBSTITUTE(AI$6," ","~",LEN(TRIM(AI$6))-LEN(SUBSTITUTE(TRIM(AI$6)," ",""))))-1)&amp;" Total",$B$6:$BB$343,ROW($A65)-5,FALSE))</f>
        <v>0</v>
      </c>
      <c r="AJ65" s="14">
        <f ca="1">IF(AJ$5&lt;&gt;"",HLOOKUP(AJ$5,Functionalization!$G$6:$R$343,ROW($A65)-5,FALSE),IFERROR(INDEX(AJ$320:AJ$343,MATCH($F65,$B$320:$B$343,0))/VLOOKUP($F65,$B$320:$BB$343,MATCH(LEFT(TRIM(AJ$6),FIND("~",SUBSTITUTE(AJ$6,"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65))*HLOOKUP(LEFT(TRIM(AJ$6),FIND("~",SUBSTITUTE(AJ$6," ","~",LEN(TRIM(AJ$6))-LEN(SUBSTITUTE(TRIM(AJ$6)," ",""))))-1)&amp;" Total",$B$6:$BB$343,ROW($A65)-5,FALSE))</f>
        <v>0</v>
      </c>
      <c r="AK65" s="14">
        <f ca="1">IF(AK$5&lt;&gt;"",HLOOKUP(AK$5,Functionalization!$G$6:$R$343,ROW($A65)-5,FALSE),IFERROR(INDEX(AK$320:AK$343,MATCH($F65,$B$320:$B$343,0))/VLOOKUP($F65,$B$320:$BB$343,MATCH(LEFT(TRIM(AK$6),FIND("~",SUBSTITUTE(AK$6,"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65))*HLOOKUP(LEFT(TRIM(AK$6),FIND("~",SUBSTITUTE(AK$6," ","~",LEN(TRIM(AK$6))-LEN(SUBSTITUTE(TRIM(AK$6)," ",""))))-1)&amp;" Total",$B$6:$BB$343,ROW($A65)-5,FALSE))</f>
        <v>0</v>
      </c>
      <c r="AL65" s="14">
        <f ca="1">IF(AL$5&lt;&gt;"",HLOOKUP(AL$5,Functionalization!$G$6:$R$343,ROW($A65)-5,FALSE),IFERROR(INDEX(AL$320:AL$343,MATCH($F65,$B$320:$B$343,0))/VLOOKUP($F65,$B$320:$BB$343,MATCH(LEFT(TRIM(AL$6),FIND("~",SUBSTITUTE(AL$6,"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65))*HLOOKUP(LEFT(TRIM(AL$6),FIND("~",SUBSTITUTE(AL$6," ","~",LEN(TRIM(AL$6))-LEN(SUBSTITUTE(TRIM(AL$6)," ",""))))-1)&amp;" Total",$B$6:$BB$343,ROW($A65)-5,FALSE))</f>
        <v>0</v>
      </c>
      <c r="AM65" s="14">
        <f ca="1">IF(AM$5&lt;&gt;"",HLOOKUP(AM$5,Functionalization!$G$6:$R$343,ROW($A65)-5,FALSE),IFERROR(INDEX(AM$320:AM$343,MATCH($F65,$B$320:$B$343,0))/VLOOKUP($F65,$B$320:$BB$343,MATCH(LEFT(TRIM(AM$6),FIND("~",SUBSTITUTE(AM$6,"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65))*HLOOKUP(LEFT(TRIM(AM$6),FIND("~",SUBSTITUTE(AM$6," ","~",LEN(TRIM(AM$6))-LEN(SUBSTITUTE(TRIM(AM$6)," ",""))))-1)&amp;" Total",$B$6:$BB$343,ROW($A65)-5,FALSE))</f>
        <v>0</v>
      </c>
      <c r="AN65" s="14">
        <f ca="1">IF(AN$5&lt;&gt;"",HLOOKUP(AN$5,Functionalization!$G$6:$R$343,ROW($A65)-5,FALSE),IFERROR(INDEX(AN$320:AN$343,MATCH($F65,$B$320:$B$343,0))/VLOOKUP($F65,$B$320:$BB$343,MATCH(LEFT(TRIM(AN$6),FIND("~",SUBSTITUTE(AN$6,"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65))*HLOOKUP(LEFT(TRIM(AN$6),FIND("~",SUBSTITUTE(AN$6," ","~",LEN(TRIM(AN$6))-LEN(SUBSTITUTE(TRIM(AN$6)," ",""))))-1)&amp;" Total",$B$6:$BB$343,ROW($A65)-5,FALSE))</f>
        <v>0</v>
      </c>
      <c r="AO65" s="14">
        <f ca="1">IF(AO$5&lt;&gt;"",HLOOKUP(AO$5,Functionalization!$G$6:$R$343,ROW($A65)-5,FALSE),IFERROR(INDEX(AO$320:AO$343,MATCH($F65,$B$320:$B$343,0))/VLOOKUP($F65,$B$320:$BB$343,MATCH(LEFT(TRIM(AO$6),FIND("~",SUBSTITUTE(AO$6,"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65))*HLOOKUP(LEFT(TRIM(AO$6),FIND("~",SUBSTITUTE(AO$6," ","~",LEN(TRIM(AO$6))-LEN(SUBSTITUTE(TRIM(AO$6)," ",""))))-1)&amp;" Total",$B$6:$BB$343,ROW($A65)-5,FALSE))</f>
        <v>0</v>
      </c>
      <c r="AP65" s="14">
        <f ca="1">IF(AP$5&lt;&gt;"",HLOOKUP(AP$5,Functionalization!$G$6:$R$343,ROW($A65)-5,FALSE),IFERROR(INDEX(AP$320:AP$343,MATCH($F65,$B$320:$B$343,0))/VLOOKUP($F65,$B$320:$BB$343,MATCH(LEFT(TRIM(AP$6),FIND("~",SUBSTITUTE(AP$6,"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65))*HLOOKUP(LEFT(TRIM(AP$6),FIND("~",SUBSTITUTE(AP$6," ","~",LEN(TRIM(AP$6))-LEN(SUBSTITUTE(TRIM(AP$6)," ",""))))-1)&amp;" Total",$B$6:$BB$343,ROW($A65)-5,FALSE))</f>
        <v>0</v>
      </c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D65" s="44">
        <f ca="1">IFERROR(IF(SUMIF($G$6:$BB$6,BD$6&amp;" Total",$G65:$BB65)-(SUMIF($G$6:$BB$6,BD$6&amp;" "&amp;'Input-Allocators'!$D$18,$G65:$BB65)+IFERROR(SUMIF($G$6:$BB$6,BD$6&amp;" "&amp;'Input-Allocators'!$E$18,$G65:$BB65),SUMIF($G$6:$BB$6,BD$6&amp;" "&amp;'Input-Allocators'!$B$20,$G65:$BB65))+SUMIF($G$6:$BB$6,BD$6&amp;" "&amp;'Input-Allocators'!$F$18,$G65:$BB65))&lt;Check_Limit,0,1),1)</f>
        <v>0</v>
      </c>
      <c r="BE65" s="44">
        <f ca="1">IFERROR(IF(SUMIF($G$6:$BB$6,BE$6&amp;" Total",$G65:$BB65)-(SUMIF($G$6:$BB$6,BE$6&amp;" "&amp;'Input-Allocators'!$D$18,$G65:$BB65)+IFERROR(SUMIF($G$6:$BB$6,BE$6&amp;" "&amp;'Input-Allocators'!$E$18,$G65:$BB65),SUMIF($G$6:$BB$6,BE$6&amp;" "&amp;'Input-Allocators'!$B$20,$G65:$BB65))+SUMIF($G$6:$BB$6,BE$6&amp;" "&amp;'Input-Allocators'!$F$18,$G65:$BB65))&lt;Check_Limit,0,1),1)</f>
        <v>0</v>
      </c>
      <c r="BF65" s="44">
        <f ca="1">IFERROR(IF(SUMIF($G$6:$BB$6,BF$6&amp;" Total",$G65:$BB65)-(SUMIF($G$6:$BB$6,BF$6&amp;" "&amp;'Input-Allocators'!$D$18,$G65:$BB65)+IFERROR(SUMIF($G$6:$BB$6,BF$6&amp;" "&amp;'Input-Allocators'!$E$18,$G65:$BB65),SUMIF($G$6:$BB$6,BF$6&amp;" "&amp;'Input-Allocators'!$B$20,$G65:$BB65))+SUMIF($G$6:$BB$6,BF$6&amp;" "&amp;'Input-Allocators'!$F$18,$G65:$BB65))&lt;Check_Limit,0,1),1)</f>
        <v>0</v>
      </c>
      <c r="BG65" s="44">
        <f ca="1">IFERROR(IF(SUMIF($G$6:$BB$6,BG$6&amp;" Total",$G65:$BB65)-(SUMIF($G$6:$BB$6,BG$6&amp;" "&amp;'Input-Allocators'!$D$18,$G65:$BB65)+IFERROR(SUMIF($G$6:$BB$6,BG$6&amp;" "&amp;'Input-Allocators'!$E$18,$G65:$BB65),SUMIF($G$6:$BB$6,BG$6&amp;" "&amp;'Input-Allocators'!$B$20,$G65:$BB65))+SUMIF($G$6:$BB$6,BG$6&amp;" "&amp;'Input-Allocators'!$F$18,$G65:$BB65))&lt;Check_Limit,0,1),1)</f>
        <v>0</v>
      </c>
      <c r="BH65" s="44">
        <f ca="1">IFERROR(IF(SUMIF($G$6:$BB$6,BH$6&amp;" Total",$G65:$BB65)-(SUMIF($G$6:$BB$6,BH$6&amp;" "&amp;'Input-Allocators'!$D$18,$G65:$BB65)+IFERROR(SUMIF($G$6:$BB$6,BH$6&amp;" "&amp;'Input-Allocators'!$E$18,$G65:$BB65),SUMIF($G$6:$BB$6,BH$6&amp;" "&amp;'Input-Allocators'!$B$20,$G65:$BB65))+SUMIF($G$6:$BB$6,BH$6&amp;" "&amp;'Input-Allocators'!$F$18,$G65:$BB65))&lt;Check_Limit,0,1),1)</f>
        <v>0</v>
      </c>
      <c r="BI65" s="44">
        <f ca="1">IFERROR(IF(SUMIF($G$6:$BB$6,BI$6&amp;" Total",$G65:$BB65)-(SUMIF($G$6:$BB$6,BI$6&amp;" "&amp;'Input-Allocators'!$D$18,$G65:$BB65)+IFERROR(SUMIF($G$6:$BB$6,BI$6&amp;" "&amp;'Input-Allocators'!$E$18,$G65:$BB65),SUMIF($G$6:$BB$6,BI$6&amp;" "&amp;'Input-Allocators'!$B$20,$G65:$BB65))+SUMIF($G$6:$BB$6,BI$6&amp;" "&amp;'Input-Allocators'!$F$18,$G65:$BB65))&lt;Check_Limit,0,1),1)</f>
        <v>0</v>
      </c>
      <c r="BJ65" s="44">
        <f ca="1">IFERROR(IF(SUMIF($G$6:$BB$6,BJ$6&amp;" Total",$G65:$BB65)-(SUMIF($G$6:$BB$6,BJ$6&amp;" "&amp;'Input-Allocators'!$D$18,$G65:$BB65)+IFERROR(SUMIF($G$6:$BB$6,BJ$6&amp;" "&amp;'Input-Allocators'!$E$18,$G65:$BB65),SUMIF($G$6:$BB$6,BJ$6&amp;" "&amp;'Input-Allocators'!$B$20,$G65:$BB65))+SUMIF($G$6:$BB$6,BJ$6&amp;" "&amp;'Input-Allocators'!$F$18,$G65:$BB65))&lt;Check_Limit,0,1),1)</f>
        <v>0</v>
      </c>
      <c r="BK65" s="44">
        <f ca="1">IFERROR(IF(SUMIF($G$6:$BB$6,BK$6&amp;" Total",$G65:$BB65)-(SUMIF($G$6:$BB$6,BK$6&amp;" "&amp;'Input-Allocators'!$D$18,$G65:$BB65)+IFERROR(SUMIF($G$6:$BB$6,BK$6&amp;" "&amp;'Input-Allocators'!$E$18,$G65:$BB65),SUMIF($G$6:$BB$6,BK$6&amp;" "&amp;'Input-Allocators'!$B$20,$G65:$BB65))+SUMIF($G$6:$BB$6,BK$6&amp;" "&amp;'Input-Allocators'!$F$18,$G65:$BB65))&lt;Check_Limit,0,1),1)</f>
        <v>0</v>
      </c>
      <c r="BL65" s="44">
        <f ca="1">IFERROR(IF(SUMIF($G$6:$BB$6,BL$6&amp;" Total",$G65:$BB65)-(SUMIF($G$6:$BB$6,BL$6&amp;" "&amp;'Input-Allocators'!$D$18,$G65:$BB65)+IFERROR(SUMIF($G$6:$BB$6,BL$6&amp;" "&amp;'Input-Allocators'!$E$18,$G65:$BB65),SUMIF($G$6:$BB$6,BL$6&amp;" "&amp;'Input-Allocators'!$B$20,$G65:$BB65))+SUMIF($G$6:$BB$6,BL$6&amp;" "&amp;'Input-Allocators'!$F$18,$G65:$BB65))&lt;Check_Limit,0,1),1)</f>
        <v>0</v>
      </c>
      <c r="BM65" s="44">
        <f ca="1">IFERROR(IF(SUMIF($G$6:$BB$6,BM$6&amp;" Total",$G65:$BB65)-(SUMIF($G$6:$BB$6,BM$6&amp;" "&amp;'Input-Allocators'!$D$18,$G65:$BB65)+IFERROR(SUMIF($G$6:$BB$6,BM$6&amp;" "&amp;'Input-Allocators'!$E$18,$G65:$BB65),SUMIF($G$6:$BB$6,BM$6&amp;" "&amp;'Input-Allocators'!$B$20,$G65:$BB65))+SUMIF($G$6:$BB$6,BM$6&amp;" "&amp;'Input-Allocators'!$F$18,$G65:$BB65))&lt;Check_Limit,0,1),1)</f>
        <v>0</v>
      </c>
      <c r="BN65" s="44">
        <f ca="1">IFERROR(IF(SUMIF($G$6:$BB$6,BN$6&amp;" Total",$G65:$BB65)-(SUMIF($G$6:$BB$6,BN$6&amp;" "&amp;'Input-Allocators'!$D$18,$G65:$BB65)+IFERROR(SUMIF($G$6:$BB$6,BN$6&amp;" "&amp;'Input-Allocators'!$E$18,$G65:$BB65),SUMIF($G$6:$BB$6,BN$6&amp;" "&amp;'Input-Allocators'!$B$20,$G65:$BB65))+SUMIF($G$6:$BB$6,BN$6&amp;" "&amp;'Input-Allocators'!$F$18,$G65:$BB65))&lt;Check_Limit,0,1),1)</f>
        <v>0</v>
      </c>
      <c r="BO65" s="44">
        <f ca="1">IFERROR(IF(SUMIF($G$6:$BB$6,BO$6&amp;" Total",$G65:$BB65)-(SUMIF($G$6:$BB$6,BO$6&amp;" "&amp;'Input-Allocators'!$D$18,$G65:$BB65)+IFERROR(SUMIF($G$6:$BB$6,BO$6&amp;" "&amp;'Input-Allocators'!$E$18,$G65:$BB65),SUMIF($G$6:$BB$6,BO$6&amp;" "&amp;'Input-Allocators'!$B$20,$G65:$BB65))+SUMIF($G$6:$BB$6,BO$6&amp;" "&amp;'Input-Allocators'!$F$18,$G65:$BB65))&lt;Check_Limit,0,1),1)</f>
        <v>0</v>
      </c>
    </row>
    <row r="66" spans="1:67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>SUBTOTAL(9,D63:D65)</f>
        <v>-18732</v>
      </c>
      <c r="E66" s="14">
        <f t="shared" ca="1" si="3"/>
        <v>0</v>
      </c>
      <c r="F66" s="3"/>
      <c r="G66" s="174">
        <f t="shared" ref="G66:AP66" ca="1" si="10">SUBTOTAL(9,G63:G65)</f>
        <v>-81.830553723730617</v>
      </c>
      <c r="H66" s="174">
        <f t="shared" ca="1" si="10"/>
        <v>0</v>
      </c>
      <c r="I66" s="174">
        <f t="shared" ca="1" si="10"/>
        <v>-81.830553723730617</v>
      </c>
      <c r="J66" s="174">
        <f t="shared" ca="1" si="10"/>
        <v>0</v>
      </c>
      <c r="K66" s="174">
        <f t="shared" ca="1" si="10"/>
        <v>-292.37681881289421</v>
      </c>
      <c r="L66" s="174">
        <f t="shared" ca="1" si="10"/>
        <v>-292.37681881289421</v>
      </c>
      <c r="M66" s="174">
        <f t="shared" ca="1" si="10"/>
        <v>0</v>
      </c>
      <c r="N66" s="174">
        <f t="shared" ca="1" si="10"/>
        <v>0</v>
      </c>
      <c r="O66" s="174">
        <f t="shared" ca="1" si="10"/>
        <v>-10438.830119950691</v>
      </c>
      <c r="P66" s="174">
        <f t="shared" ca="1" si="10"/>
        <v>-9111.2709746180026</v>
      </c>
      <c r="Q66" s="174">
        <f t="shared" ca="1" si="10"/>
        <v>0</v>
      </c>
      <c r="R66" s="174">
        <f t="shared" ca="1" si="10"/>
        <v>-1327.5591453326876</v>
      </c>
      <c r="S66" s="174">
        <f t="shared" ca="1" si="10"/>
        <v>-7918.9625075126796</v>
      </c>
      <c r="T66" s="174">
        <f t="shared" ca="1" si="10"/>
        <v>0</v>
      </c>
      <c r="U66" s="174">
        <f t="shared" ca="1" si="10"/>
        <v>0</v>
      </c>
      <c r="V66" s="174">
        <f t="shared" ca="1" si="10"/>
        <v>-7918.9625075126796</v>
      </c>
      <c r="W66" s="174">
        <f t="shared" ca="1" si="10"/>
        <v>0</v>
      </c>
      <c r="X66" s="174">
        <f t="shared" ca="1" si="10"/>
        <v>0</v>
      </c>
      <c r="Y66" s="174">
        <f t="shared" ca="1" si="10"/>
        <v>0</v>
      </c>
      <c r="Z66" s="174">
        <f t="shared" ca="1" si="10"/>
        <v>0</v>
      </c>
      <c r="AA66" s="174">
        <f t="shared" ca="1" si="10"/>
        <v>0</v>
      </c>
      <c r="AB66" s="174">
        <f t="shared" ca="1" si="10"/>
        <v>0</v>
      </c>
      <c r="AC66" s="174">
        <f t="shared" ca="1" si="10"/>
        <v>0</v>
      </c>
      <c r="AD66" s="174">
        <f t="shared" ca="1" si="10"/>
        <v>0</v>
      </c>
      <c r="AE66" s="174">
        <f t="shared" ca="1" si="10"/>
        <v>0</v>
      </c>
      <c r="AF66" s="174">
        <f t="shared" ca="1" si="10"/>
        <v>0</v>
      </c>
      <c r="AG66" s="174">
        <f t="shared" ca="1" si="10"/>
        <v>0</v>
      </c>
      <c r="AH66" s="174">
        <f t="shared" ca="1" si="10"/>
        <v>0</v>
      </c>
      <c r="AI66" s="174">
        <f t="shared" ca="1" si="10"/>
        <v>0</v>
      </c>
      <c r="AJ66" s="174">
        <f t="shared" ca="1" si="10"/>
        <v>0</v>
      </c>
      <c r="AK66" s="174">
        <f t="shared" ca="1" si="10"/>
        <v>0</v>
      </c>
      <c r="AL66" s="174">
        <f t="shared" ca="1" si="10"/>
        <v>0</v>
      </c>
      <c r="AM66" s="174">
        <f t="shared" ca="1" si="10"/>
        <v>0</v>
      </c>
      <c r="AN66" s="174">
        <f t="shared" ca="1" si="10"/>
        <v>0</v>
      </c>
      <c r="AO66" s="174">
        <f t="shared" ca="1" si="10"/>
        <v>0</v>
      </c>
      <c r="AP66" s="174">
        <f t="shared" ca="1" si="10"/>
        <v>0</v>
      </c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D66" s="44">
        <f ca="1">IFERROR(IF(SUMIF($G$6:$BB$6,BD$6&amp;" Total",$G66:$BB66)-(SUMIF($G$6:$BB$6,BD$6&amp;" "&amp;'Input-Allocators'!$D$18,$G66:$BB66)+IFERROR(SUMIF($G$6:$BB$6,BD$6&amp;" "&amp;'Input-Allocators'!$E$18,$G66:$BB66),SUMIF($G$6:$BB$6,BD$6&amp;" "&amp;'Input-Allocators'!$B$20,$G66:$BB66))+SUMIF($G$6:$BB$6,BD$6&amp;" "&amp;'Input-Allocators'!$F$18,$G66:$BB66))&lt;Check_Limit,0,1),1)</f>
        <v>0</v>
      </c>
      <c r="BE66" s="44">
        <f ca="1">IFERROR(IF(SUMIF($G$6:$BB$6,BE$6&amp;" Total",$G66:$BB66)-(SUMIF($G$6:$BB$6,BE$6&amp;" "&amp;'Input-Allocators'!$D$18,$G66:$BB66)+IFERROR(SUMIF($G$6:$BB$6,BE$6&amp;" "&amp;'Input-Allocators'!$E$18,$G66:$BB66),SUMIF($G$6:$BB$6,BE$6&amp;" "&amp;'Input-Allocators'!$B$20,$G66:$BB66))+SUMIF($G$6:$BB$6,BE$6&amp;" "&amp;'Input-Allocators'!$F$18,$G66:$BB66))&lt;Check_Limit,0,1),1)</f>
        <v>0</v>
      </c>
      <c r="BF66" s="44">
        <f ca="1">IFERROR(IF(SUMIF($G$6:$BB$6,BF$6&amp;" Total",$G66:$BB66)-(SUMIF($G$6:$BB$6,BF$6&amp;" "&amp;'Input-Allocators'!$D$18,$G66:$BB66)+IFERROR(SUMIF($G$6:$BB$6,BF$6&amp;" "&amp;'Input-Allocators'!$E$18,$G66:$BB66),SUMIF($G$6:$BB$6,BF$6&amp;" "&amp;'Input-Allocators'!$B$20,$G66:$BB66))+SUMIF($G$6:$BB$6,BF$6&amp;" "&amp;'Input-Allocators'!$F$18,$G66:$BB66))&lt;Check_Limit,0,1),1)</f>
        <v>0</v>
      </c>
      <c r="BG66" s="44">
        <f ca="1">IFERROR(IF(SUMIF($G$6:$BB$6,BG$6&amp;" Total",$G66:$BB66)-(SUMIF($G$6:$BB$6,BG$6&amp;" "&amp;'Input-Allocators'!$D$18,$G66:$BB66)+IFERROR(SUMIF($G$6:$BB$6,BG$6&amp;" "&amp;'Input-Allocators'!$E$18,$G66:$BB66),SUMIF($G$6:$BB$6,BG$6&amp;" "&amp;'Input-Allocators'!$B$20,$G66:$BB66))+SUMIF($G$6:$BB$6,BG$6&amp;" "&amp;'Input-Allocators'!$F$18,$G66:$BB66))&lt;Check_Limit,0,1),1)</f>
        <v>0</v>
      </c>
      <c r="BH66" s="44">
        <f ca="1">IFERROR(IF(SUMIF($G$6:$BB$6,BH$6&amp;" Total",$G66:$BB66)-(SUMIF($G$6:$BB$6,BH$6&amp;" "&amp;'Input-Allocators'!$D$18,$G66:$BB66)+IFERROR(SUMIF($G$6:$BB$6,BH$6&amp;" "&amp;'Input-Allocators'!$E$18,$G66:$BB66),SUMIF($G$6:$BB$6,BH$6&amp;" "&amp;'Input-Allocators'!$B$20,$G66:$BB66))+SUMIF($G$6:$BB$6,BH$6&amp;" "&amp;'Input-Allocators'!$F$18,$G66:$BB66))&lt;Check_Limit,0,1),1)</f>
        <v>0</v>
      </c>
      <c r="BI66" s="44">
        <f ca="1">IFERROR(IF(SUMIF($G$6:$BB$6,BI$6&amp;" Total",$G66:$BB66)-(SUMIF($G$6:$BB$6,BI$6&amp;" "&amp;'Input-Allocators'!$D$18,$G66:$BB66)+IFERROR(SUMIF($G$6:$BB$6,BI$6&amp;" "&amp;'Input-Allocators'!$E$18,$G66:$BB66),SUMIF($G$6:$BB$6,BI$6&amp;" "&amp;'Input-Allocators'!$B$20,$G66:$BB66))+SUMIF($G$6:$BB$6,BI$6&amp;" "&amp;'Input-Allocators'!$F$18,$G66:$BB66))&lt;Check_Limit,0,1),1)</f>
        <v>0</v>
      </c>
      <c r="BJ66" s="44">
        <f ca="1">IFERROR(IF(SUMIF($G$6:$BB$6,BJ$6&amp;" Total",$G66:$BB66)-(SUMIF($G$6:$BB$6,BJ$6&amp;" "&amp;'Input-Allocators'!$D$18,$G66:$BB66)+IFERROR(SUMIF($G$6:$BB$6,BJ$6&amp;" "&amp;'Input-Allocators'!$E$18,$G66:$BB66),SUMIF($G$6:$BB$6,BJ$6&amp;" "&amp;'Input-Allocators'!$B$20,$G66:$BB66))+SUMIF($G$6:$BB$6,BJ$6&amp;" "&amp;'Input-Allocators'!$F$18,$G66:$BB66))&lt;Check_Limit,0,1),1)</f>
        <v>0</v>
      </c>
      <c r="BK66" s="44">
        <f ca="1">IFERROR(IF(SUMIF($G$6:$BB$6,BK$6&amp;" Total",$G66:$BB66)-(SUMIF($G$6:$BB$6,BK$6&amp;" "&amp;'Input-Allocators'!$D$18,$G66:$BB66)+IFERROR(SUMIF($G$6:$BB$6,BK$6&amp;" "&amp;'Input-Allocators'!$E$18,$G66:$BB66),SUMIF($G$6:$BB$6,BK$6&amp;" "&amp;'Input-Allocators'!$B$20,$G66:$BB66))+SUMIF($G$6:$BB$6,BK$6&amp;" "&amp;'Input-Allocators'!$F$18,$G66:$BB66))&lt;Check_Limit,0,1),1)</f>
        <v>0</v>
      </c>
      <c r="BL66" s="44">
        <f ca="1">IFERROR(IF(SUMIF($G$6:$BB$6,BL$6&amp;" Total",$G66:$BB66)-(SUMIF($G$6:$BB$6,BL$6&amp;" "&amp;'Input-Allocators'!$D$18,$G66:$BB66)+IFERROR(SUMIF($G$6:$BB$6,BL$6&amp;" "&amp;'Input-Allocators'!$E$18,$G66:$BB66),SUMIF($G$6:$BB$6,BL$6&amp;" "&amp;'Input-Allocators'!$B$20,$G66:$BB66))+SUMIF($G$6:$BB$6,BL$6&amp;" "&amp;'Input-Allocators'!$F$18,$G66:$BB66))&lt;Check_Limit,0,1),1)</f>
        <v>0</v>
      </c>
      <c r="BM66" s="44">
        <f ca="1">IFERROR(IF(SUMIF($G$6:$BB$6,BM$6&amp;" Total",$G66:$BB66)-(SUMIF($G$6:$BB$6,BM$6&amp;" "&amp;'Input-Allocators'!$D$18,$G66:$BB66)+IFERROR(SUMIF($G$6:$BB$6,BM$6&amp;" "&amp;'Input-Allocators'!$E$18,$G66:$BB66),SUMIF($G$6:$BB$6,BM$6&amp;" "&amp;'Input-Allocators'!$B$20,$G66:$BB66))+SUMIF($G$6:$BB$6,BM$6&amp;" "&amp;'Input-Allocators'!$F$18,$G66:$BB66))&lt;Check_Limit,0,1),1)</f>
        <v>0</v>
      </c>
      <c r="BN66" s="44">
        <f ca="1">IFERROR(IF(SUMIF($G$6:$BB$6,BN$6&amp;" Total",$G66:$BB66)-(SUMIF($G$6:$BB$6,BN$6&amp;" "&amp;'Input-Allocators'!$D$18,$G66:$BB66)+IFERROR(SUMIF($G$6:$BB$6,BN$6&amp;" "&amp;'Input-Allocators'!$E$18,$G66:$BB66),SUMIF($G$6:$BB$6,BN$6&amp;" "&amp;'Input-Allocators'!$B$20,$G66:$BB66))+SUMIF($G$6:$BB$6,BN$6&amp;" "&amp;'Input-Allocators'!$F$18,$G66:$BB66))&lt;Check_Limit,0,1),1)</f>
        <v>0</v>
      </c>
      <c r="BO66" s="44">
        <f ca="1">IFERROR(IF(SUMIF($G$6:$BB$6,BO$6&amp;" Total",$G66:$BB66)-(SUMIF($G$6:$BB$6,BO$6&amp;" "&amp;'Input-Allocators'!$D$18,$G66:$BB66)+IFERROR(SUMIF($G$6:$BB$6,BO$6&amp;" "&amp;'Input-Allocators'!$E$18,$G66:$BB66),SUMIF($G$6:$BB$6,BO$6&amp;" "&amp;'Input-Allocators'!$B$20,$G66:$BB66))+SUMIF($G$6:$BB$6,BO$6&amp;" "&amp;'Input-Allocators'!$F$18,$G66:$BB66))&lt;Check_Limit,0,1),1)</f>
        <v>0</v>
      </c>
    </row>
    <row r="67" spans="1:67" ht="17.25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74"/>
      <c r="E67" s="14">
        <f t="shared" si="3"/>
        <v>0</v>
      </c>
      <c r="F67" s="3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D67" s="44">
        <f>IFERROR(IF(SUMIF($G$6:$BB$6,BD$6&amp;" Total",$G67:$BB67)-(SUMIF($G$6:$BB$6,BD$6&amp;" "&amp;'Input-Allocators'!$D$18,$G67:$BB67)+IFERROR(SUMIF($G$6:$BB$6,BD$6&amp;" "&amp;'Input-Allocators'!$E$18,$G67:$BB67),SUMIF($G$6:$BB$6,BD$6&amp;" "&amp;'Input-Allocators'!$B$20,$G67:$BB67))+SUMIF($G$6:$BB$6,BD$6&amp;" "&amp;'Input-Allocators'!$F$18,$G67:$BB67))&lt;Check_Limit,0,1),1)</f>
        <v>0</v>
      </c>
      <c r="BE67" s="44">
        <f>IFERROR(IF(SUMIF($G$6:$BB$6,BE$6&amp;" Total",$G67:$BB67)-(SUMIF($G$6:$BB$6,BE$6&amp;" "&amp;'Input-Allocators'!$D$18,$G67:$BB67)+IFERROR(SUMIF($G$6:$BB$6,BE$6&amp;" "&amp;'Input-Allocators'!$E$18,$G67:$BB67),SUMIF($G$6:$BB$6,BE$6&amp;" "&amp;'Input-Allocators'!$B$20,$G67:$BB67))+SUMIF($G$6:$BB$6,BE$6&amp;" "&amp;'Input-Allocators'!$F$18,$G67:$BB67))&lt;Check_Limit,0,1),1)</f>
        <v>0</v>
      </c>
      <c r="BF67" s="44">
        <f>IFERROR(IF(SUMIF($G$6:$BB$6,BF$6&amp;" Total",$G67:$BB67)-(SUMIF($G$6:$BB$6,BF$6&amp;" "&amp;'Input-Allocators'!$D$18,$G67:$BB67)+IFERROR(SUMIF($G$6:$BB$6,BF$6&amp;" "&amp;'Input-Allocators'!$E$18,$G67:$BB67),SUMIF($G$6:$BB$6,BF$6&amp;" "&amp;'Input-Allocators'!$B$20,$G67:$BB67))+SUMIF($G$6:$BB$6,BF$6&amp;" "&amp;'Input-Allocators'!$F$18,$G67:$BB67))&lt;Check_Limit,0,1),1)</f>
        <v>0</v>
      </c>
      <c r="BG67" s="44">
        <f>IFERROR(IF(SUMIF($G$6:$BB$6,BG$6&amp;" Total",$G67:$BB67)-(SUMIF($G$6:$BB$6,BG$6&amp;" "&amp;'Input-Allocators'!$D$18,$G67:$BB67)+IFERROR(SUMIF($G$6:$BB$6,BG$6&amp;" "&amp;'Input-Allocators'!$E$18,$G67:$BB67),SUMIF($G$6:$BB$6,BG$6&amp;" "&amp;'Input-Allocators'!$B$20,$G67:$BB67))+SUMIF($G$6:$BB$6,BG$6&amp;" "&amp;'Input-Allocators'!$F$18,$G67:$BB67))&lt;Check_Limit,0,1),1)</f>
        <v>0</v>
      </c>
      <c r="BH67" s="44">
        <f>IFERROR(IF(SUMIF($G$6:$BB$6,BH$6&amp;" Total",$G67:$BB67)-(SUMIF($G$6:$BB$6,BH$6&amp;" "&amp;'Input-Allocators'!$D$18,$G67:$BB67)+IFERROR(SUMIF($G$6:$BB$6,BH$6&amp;" "&amp;'Input-Allocators'!$E$18,$G67:$BB67),SUMIF($G$6:$BB$6,BH$6&amp;" "&amp;'Input-Allocators'!$B$20,$G67:$BB67))+SUMIF($G$6:$BB$6,BH$6&amp;" "&amp;'Input-Allocators'!$F$18,$G67:$BB67))&lt;Check_Limit,0,1),1)</f>
        <v>0</v>
      </c>
      <c r="BI67" s="44">
        <f>IFERROR(IF(SUMIF($G$6:$BB$6,BI$6&amp;" Total",$G67:$BB67)-(SUMIF($G$6:$BB$6,BI$6&amp;" "&amp;'Input-Allocators'!$D$18,$G67:$BB67)+IFERROR(SUMIF($G$6:$BB$6,BI$6&amp;" "&amp;'Input-Allocators'!$E$18,$G67:$BB67),SUMIF($G$6:$BB$6,BI$6&amp;" "&amp;'Input-Allocators'!$B$20,$G67:$BB67))+SUMIF($G$6:$BB$6,BI$6&amp;" "&amp;'Input-Allocators'!$F$18,$G67:$BB67))&lt;Check_Limit,0,1),1)</f>
        <v>0</v>
      </c>
      <c r="BJ67" s="44">
        <f>IFERROR(IF(SUMIF($G$6:$BB$6,BJ$6&amp;" Total",$G67:$BB67)-(SUMIF($G$6:$BB$6,BJ$6&amp;" "&amp;'Input-Allocators'!$D$18,$G67:$BB67)+IFERROR(SUMIF($G$6:$BB$6,BJ$6&amp;" "&amp;'Input-Allocators'!$E$18,$G67:$BB67),SUMIF($G$6:$BB$6,BJ$6&amp;" "&amp;'Input-Allocators'!$B$20,$G67:$BB67))+SUMIF($G$6:$BB$6,BJ$6&amp;" "&amp;'Input-Allocators'!$F$18,$G67:$BB67))&lt;Check_Limit,0,1),1)</f>
        <v>0</v>
      </c>
      <c r="BK67" s="44">
        <f>IFERROR(IF(SUMIF($G$6:$BB$6,BK$6&amp;" Total",$G67:$BB67)-(SUMIF($G$6:$BB$6,BK$6&amp;" "&amp;'Input-Allocators'!$D$18,$G67:$BB67)+IFERROR(SUMIF($G$6:$BB$6,BK$6&amp;" "&amp;'Input-Allocators'!$E$18,$G67:$BB67),SUMIF($G$6:$BB$6,BK$6&amp;" "&amp;'Input-Allocators'!$B$20,$G67:$BB67))+SUMIF($G$6:$BB$6,BK$6&amp;" "&amp;'Input-Allocators'!$F$18,$G67:$BB67))&lt;Check_Limit,0,1),1)</f>
        <v>0</v>
      </c>
      <c r="BL67" s="44">
        <f>IFERROR(IF(SUMIF($G$6:$BB$6,BL$6&amp;" Total",$G67:$BB67)-(SUMIF($G$6:$BB$6,BL$6&amp;" "&amp;'Input-Allocators'!$D$18,$G67:$BB67)+IFERROR(SUMIF($G$6:$BB$6,BL$6&amp;" "&amp;'Input-Allocators'!$E$18,$G67:$BB67),SUMIF($G$6:$BB$6,BL$6&amp;" "&amp;'Input-Allocators'!$B$20,$G67:$BB67))+SUMIF($G$6:$BB$6,BL$6&amp;" "&amp;'Input-Allocators'!$F$18,$G67:$BB67))&lt;Check_Limit,0,1),1)</f>
        <v>0</v>
      </c>
      <c r="BM67" s="44">
        <f>IFERROR(IF(SUMIF($G$6:$BB$6,BM$6&amp;" Total",$G67:$BB67)-(SUMIF($G$6:$BB$6,BM$6&amp;" "&amp;'Input-Allocators'!$D$18,$G67:$BB67)+IFERROR(SUMIF($G$6:$BB$6,BM$6&amp;" "&amp;'Input-Allocators'!$E$18,$G67:$BB67),SUMIF($G$6:$BB$6,BM$6&amp;" "&amp;'Input-Allocators'!$B$20,$G67:$BB67))+SUMIF($G$6:$BB$6,BM$6&amp;" "&amp;'Input-Allocators'!$F$18,$G67:$BB67))&lt;Check_Limit,0,1),1)</f>
        <v>0</v>
      </c>
      <c r="BN67" s="44">
        <f>IFERROR(IF(SUMIF($G$6:$BB$6,BN$6&amp;" Total",$G67:$BB67)-(SUMIF($G$6:$BB$6,BN$6&amp;" "&amp;'Input-Allocators'!$D$18,$G67:$BB67)+IFERROR(SUMIF($G$6:$BB$6,BN$6&amp;" "&amp;'Input-Allocators'!$E$18,$G67:$BB67),SUMIF($G$6:$BB$6,BN$6&amp;" "&amp;'Input-Allocators'!$B$20,$G67:$BB67))+SUMIF($G$6:$BB$6,BN$6&amp;" "&amp;'Input-Allocators'!$F$18,$G67:$BB67))&lt;Check_Limit,0,1),1)</f>
        <v>0</v>
      </c>
      <c r="BO67" s="44">
        <f>IFERROR(IF(SUMIF($G$6:$BB$6,BO$6&amp;" Total",$G67:$BB67)-(SUMIF($G$6:$BB$6,BO$6&amp;" "&amp;'Input-Allocators'!$D$18,$G67:$BB67)+IFERROR(SUMIF($G$6:$BB$6,BO$6&amp;" "&amp;'Input-Allocators'!$E$18,$G67:$BB67),SUMIF($G$6:$BB$6,BO$6&amp;" "&amp;'Input-Allocators'!$B$20,$G67:$BB67))+SUMIF($G$6:$BB$6,BO$6&amp;" "&amp;'Input-Allocators'!$F$18,$G67:$BB67))&lt;Check_Limit,0,1),1)</f>
        <v>0</v>
      </c>
    </row>
    <row r="68" spans="1:67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>
        <f t="shared" si="3"/>
        <v>0</v>
      </c>
      <c r="F68" s="3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D68" s="44">
        <f>IFERROR(IF(SUMIF($G$6:$BB$6,BD$6&amp;" Total",$G68:$BB68)-(SUMIF($G$6:$BB$6,BD$6&amp;" "&amp;'Input-Allocators'!$D$18,$G68:$BB68)+IFERROR(SUMIF($G$6:$BB$6,BD$6&amp;" "&amp;'Input-Allocators'!$E$18,$G68:$BB68),SUMIF($G$6:$BB$6,BD$6&amp;" "&amp;'Input-Allocators'!$B$20,$G68:$BB68))+SUMIF($G$6:$BB$6,BD$6&amp;" "&amp;'Input-Allocators'!$F$18,$G68:$BB68))&lt;Check_Limit,0,1),1)</f>
        <v>0</v>
      </c>
      <c r="BE68" s="44">
        <f>IFERROR(IF(SUMIF($G$6:$BB$6,BE$6&amp;" Total",$G68:$BB68)-(SUMIF($G$6:$BB$6,BE$6&amp;" "&amp;'Input-Allocators'!$D$18,$G68:$BB68)+IFERROR(SUMIF($G$6:$BB$6,BE$6&amp;" "&amp;'Input-Allocators'!$E$18,$G68:$BB68),SUMIF($G$6:$BB$6,BE$6&amp;" "&amp;'Input-Allocators'!$B$20,$G68:$BB68))+SUMIF($G$6:$BB$6,BE$6&amp;" "&amp;'Input-Allocators'!$F$18,$G68:$BB68))&lt;Check_Limit,0,1),1)</f>
        <v>0</v>
      </c>
      <c r="BF68" s="44">
        <f>IFERROR(IF(SUMIF($G$6:$BB$6,BF$6&amp;" Total",$G68:$BB68)-(SUMIF($G$6:$BB$6,BF$6&amp;" "&amp;'Input-Allocators'!$D$18,$G68:$BB68)+IFERROR(SUMIF($G$6:$BB$6,BF$6&amp;" "&amp;'Input-Allocators'!$E$18,$G68:$BB68),SUMIF($G$6:$BB$6,BF$6&amp;" "&amp;'Input-Allocators'!$B$20,$G68:$BB68))+SUMIF($G$6:$BB$6,BF$6&amp;" "&amp;'Input-Allocators'!$F$18,$G68:$BB68))&lt;Check_Limit,0,1),1)</f>
        <v>0</v>
      </c>
      <c r="BG68" s="44">
        <f>IFERROR(IF(SUMIF($G$6:$BB$6,BG$6&amp;" Total",$G68:$BB68)-(SUMIF($G$6:$BB$6,BG$6&amp;" "&amp;'Input-Allocators'!$D$18,$G68:$BB68)+IFERROR(SUMIF($G$6:$BB$6,BG$6&amp;" "&amp;'Input-Allocators'!$E$18,$G68:$BB68),SUMIF($G$6:$BB$6,BG$6&amp;" "&amp;'Input-Allocators'!$B$20,$G68:$BB68))+SUMIF($G$6:$BB$6,BG$6&amp;" "&amp;'Input-Allocators'!$F$18,$G68:$BB68))&lt;Check_Limit,0,1),1)</f>
        <v>0</v>
      </c>
      <c r="BH68" s="44">
        <f>IFERROR(IF(SUMIF($G$6:$BB$6,BH$6&amp;" Total",$G68:$BB68)-(SUMIF($G$6:$BB$6,BH$6&amp;" "&amp;'Input-Allocators'!$D$18,$G68:$BB68)+IFERROR(SUMIF($G$6:$BB$6,BH$6&amp;" "&amp;'Input-Allocators'!$E$18,$G68:$BB68),SUMIF($G$6:$BB$6,BH$6&amp;" "&amp;'Input-Allocators'!$B$20,$G68:$BB68))+SUMIF($G$6:$BB$6,BH$6&amp;" "&amp;'Input-Allocators'!$F$18,$G68:$BB68))&lt;Check_Limit,0,1),1)</f>
        <v>0</v>
      </c>
      <c r="BI68" s="44">
        <f>IFERROR(IF(SUMIF($G$6:$BB$6,BI$6&amp;" Total",$G68:$BB68)-(SUMIF($G$6:$BB$6,BI$6&amp;" "&amp;'Input-Allocators'!$D$18,$G68:$BB68)+IFERROR(SUMIF($G$6:$BB$6,BI$6&amp;" "&amp;'Input-Allocators'!$E$18,$G68:$BB68),SUMIF($G$6:$BB$6,BI$6&amp;" "&amp;'Input-Allocators'!$B$20,$G68:$BB68))+SUMIF($G$6:$BB$6,BI$6&amp;" "&amp;'Input-Allocators'!$F$18,$G68:$BB68))&lt;Check_Limit,0,1),1)</f>
        <v>0</v>
      </c>
      <c r="BJ68" s="44">
        <f>IFERROR(IF(SUMIF($G$6:$BB$6,BJ$6&amp;" Total",$G68:$BB68)-(SUMIF($G$6:$BB$6,BJ$6&amp;" "&amp;'Input-Allocators'!$D$18,$G68:$BB68)+IFERROR(SUMIF($G$6:$BB$6,BJ$6&amp;" "&amp;'Input-Allocators'!$E$18,$G68:$BB68),SUMIF($G$6:$BB$6,BJ$6&amp;" "&amp;'Input-Allocators'!$B$20,$G68:$BB68))+SUMIF($G$6:$BB$6,BJ$6&amp;" "&amp;'Input-Allocators'!$F$18,$G68:$BB68))&lt;Check_Limit,0,1),1)</f>
        <v>0</v>
      </c>
      <c r="BK68" s="44">
        <f>IFERROR(IF(SUMIF($G$6:$BB$6,BK$6&amp;" Total",$G68:$BB68)-(SUMIF($G$6:$BB$6,BK$6&amp;" "&amp;'Input-Allocators'!$D$18,$G68:$BB68)+IFERROR(SUMIF($G$6:$BB$6,BK$6&amp;" "&amp;'Input-Allocators'!$E$18,$G68:$BB68),SUMIF($G$6:$BB$6,BK$6&amp;" "&amp;'Input-Allocators'!$B$20,$G68:$BB68))+SUMIF($G$6:$BB$6,BK$6&amp;" "&amp;'Input-Allocators'!$F$18,$G68:$BB68))&lt;Check_Limit,0,1),1)</f>
        <v>0</v>
      </c>
      <c r="BL68" s="44">
        <f>IFERROR(IF(SUMIF($G$6:$BB$6,BL$6&amp;" Total",$G68:$BB68)-(SUMIF($G$6:$BB$6,BL$6&amp;" "&amp;'Input-Allocators'!$D$18,$G68:$BB68)+IFERROR(SUMIF($G$6:$BB$6,BL$6&amp;" "&amp;'Input-Allocators'!$E$18,$G68:$BB68),SUMIF($G$6:$BB$6,BL$6&amp;" "&amp;'Input-Allocators'!$B$20,$G68:$BB68))+SUMIF($G$6:$BB$6,BL$6&amp;" "&amp;'Input-Allocators'!$F$18,$G68:$BB68))&lt;Check_Limit,0,1),1)</f>
        <v>0</v>
      </c>
      <c r="BM68" s="44">
        <f>IFERROR(IF(SUMIF($G$6:$BB$6,BM$6&amp;" Total",$G68:$BB68)-(SUMIF($G$6:$BB$6,BM$6&amp;" "&amp;'Input-Allocators'!$D$18,$G68:$BB68)+IFERROR(SUMIF($G$6:$BB$6,BM$6&amp;" "&amp;'Input-Allocators'!$E$18,$G68:$BB68),SUMIF($G$6:$BB$6,BM$6&amp;" "&amp;'Input-Allocators'!$B$20,$G68:$BB68))+SUMIF($G$6:$BB$6,BM$6&amp;" "&amp;'Input-Allocators'!$F$18,$G68:$BB68))&lt;Check_Limit,0,1),1)</f>
        <v>0</v>
      </c>
      <c r="BN68" s="44">
        <f>IFERROR(IF(SUMIF($G$6:$BB$6,BN$6&amp;" Total",$G68:$BB68)-(SUMIF($G$6:$BB$6,BN$6&amp;" "&amp;'Input-Allocators'!$D$18,$G68:$BB68)+IFERROR(SUMIF($G$6:$BB$6,BN$6&amp;" "&amp;'Input-Allocators'!$E$18,$G68:$BB68),SUMIF($G$6:$BB$6,BN$6&amp;" "&amp;'Input-Allocators'!$B$20,$G68:$BB68))+SUMIF($G$6:$BB$6,BN$6&amp;" "&amp;'Input-Allocators'!$F$18,$G68:$BB68))&lt;Check_Limit,0,1),1)</f>
        <v>0</v>
      </c>
      <c r="BO68" s="44">
        <f>IFERROR(IF(SUMIF($G$6:$BB$6,BO$6&amp;" Total",$G68:$BB68)-(SUMIF($G$6:$BB$6,BO$6&amp;" "&amp;'Input-Allocators'!$D$18,$G68:$BB68)+IFERROR(SUMIF($G$6:$BB$6,BO$6&amp;" "&amp;'Input-Allocators'!$E$18,$G68:$BB68),SUMIF($G$6:$BB$6,BO$6&amp;" "&amp;'Input-Allocators'!$B$20,$G68:$BB68))+SUMIF($G$6:$BB$6,BO$6&amp;" "&amp;'Input-Allocators'!$F$18,$G68:$BB68))&lt;Check_Limit,0,1),1)</f>
        <v>0</v>
      </c>
    </row>
    <row r="69" spans="1:67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>Functionalization!$D69</f>
        <v>-36.051000000000002</v>
      </c>
      <c r="E69" s="14">
        <f t="shared" ca="1" si="3"/>
        <v>0</v>
      </c>
      <c r="F69" s="3" t="str">
        <f>IF($D69=0,"-",IF('Input-Accounts'!$E69&lt;&gt;0,'Input-Accounts'!$E69,'Input-Accounts'!$G69))</f>
        <v>COMMODITY</v>
      </c>
      <c r="G69" s="14">
        <f ca="1">IF(G$5&lt;&gt;"",HLOOKUP(G$5,Functionalization!$G$6:$R$343,ROW($A69)-5,FALSE),IFERROR(INDEX(G$320:G$343,MATCH($F69,$B$320:$B$343,0))/VLOOKUP($F69,$B$320:$BB$343,MATCH(LEFT(TRIM(G$6),FIND("~",SUBSTITUTE(G$6,"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69))*HLOOKUP(LEFT(TRIM(G$6),FIND("~",SUBSTITUTE(G$6," ","~",LEN(TRIM(G$6))-LEN(SUBSTITUTE(TRIM(G$6)," ",""))))-1)&amp;" Total",$B$6:$BB$343,ROW($A69)-5,FALSE))</f>
        <v>-36.051000000000002</v>
      </c>
      <c r="H69" s="14">
        <f ca="1">IF(H$5&lt;&gt;"",HLOOKUP(H$5,Functionalization!$G$6:$R$343,ROW($A69)-5,FALSE),IFERROR(INDEX(H$320:H$343,MATCH($F69,$B$320:$B$343,0))/VLOOKUP($F69,$B$320:$BB$343,MATCH(LEFT(TRIM(H$6),FIND("~",SUBSTITUTE(H$6,"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69))*HLOOKUP(LEFT(TRIM(H$6),FIND("~",SUBSTITUTE(H$6," ","~",LEN(TRIM(H$6))-LEN(SUBSTITUTE(TRIM(H$6)," ",""))))-1)&amp;" Total",$B$6:$BB$343,ROW($A69)-5,FALSE))</f>
        <v>0</v>
      </c>
      <c r="I69" s="14">
        <f ca="1">IF(I$5&lt;&gt;"",HLOOKUP(I$5,Functionalization!$G$6:$R$343,ROW($A69)-5,FALSE),IFERROR(INDEX(I$320:I$343,MATCH($F69,$B$320:$B$343,0))/VLOOKUP($F69,$B$320:$BB$343,MATCH(LEFT(TRIM(I$6),FIND("~",SUBSTITUTE(I$6,"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69))*HLOOKUP(LEFT(TRIM(I$6),FIND("~",SUBSTITUTE(I$6," ","~",LEN(TRIM(I$6))-LEN(SUBSTITUTE(TRIM(I$6)," ",""))))-1)&amp;" Total",$B$6:$BB$343,ROW($A69)-5,FALSE))</f>
        <v>-36.051000000000002</v>
      </c>
      <c r="J69" s="14">
        <f ca="1">IF(J$5&lt;&gt;"",HLOOKUP(J$5,Functionalization!$G$6:$R$343,ROW($A69)-5,FALSE),IFERROR(INDEX(J$320:J$343,MATCH($F69,$B$320:$B$343,0))/VLOOKUP($F69,$B$320:$BB$343,MATCH(LEFT(TRIM(J$6),FIND("~",SUBSTITUTE(J$6,"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69))*HLOOKUP(LEFT(TRIM(J$6),FIND("~",SUBSTITUTE(J$6," ","~",LEN(TRIM(J$6))-LEN(SUBSTITUTE(TRIM(J$6)," ",""))))-1)&amp;" Total",$B$6:$BB$343,ROW($A69)-5,FALSE))</f>
        <v>0</v>
      </c>
      <c r="K69" s="14">
        <f ca="1">IF(K$5&lt;&gt;"",HLOOKUP(K$5,Functionalization!$G$6:$R$343,ROW($A69)-5,FALSE),IFERROR(INDEX(K$320:K$343,MATCH($F69,$B$320:$B$343,0))/VLOOKUP($F69,$B$320:$BB$343,MATCH(LEFT(TRIM(K$6),FIND("~",SUBSTITUTE(K$6,"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69))*HLOOKUP(LEFT(TRIM(K$6),FIND("~",SUBSTITUTE(K$6," ","~",LEN(TRIM(K$6))-LEN(SUBSTITUTE(TRIM(K$6)," ",""))))-1)&amp;" Total",$B$6:$BB$343,ROW($A69)-5,FALSE))</f>
        <v>0</v>
      </c>
      <c r="L69" s="14">
        <f ca="1">IF(L$5&lt;&gt;"",HLOOKUP(L$5,Functionalization!$G$6:$R$343,ROW($A69)-5,FALSE),IFERROR(INDEX(L$320:L$343,MATCH($F69,$B$320:$B$343,0))/VLOOKUP($F69,$B$320:$BB$343,MATCH(LEFT(TRIM(L$6),FIND("~",SUBSTITUTE(L$6,"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69))*HLOOKUP(LEFT(TRIM(L$6),FIND("~",SUBSTITUTE(L$6," ","~",LEN(TRIM(L$6))-LEN(SUBSTITUTE(TRIM(L$6)," ",""))))-1)&amp;" Total",$B$6:$BB$343,ROW($A69)-5,FALSE))</f>
        <v>0</v>
      </c>
      <c r="M69" s="14">
        <f ca="1">IF(M$5&lt;&gt;"",HLOOKUP(M$5,Functionalization!$G$6:$R$343,ROW($A69)-5,FALSE),IFERROR(INDEX(M$320:M$343,MATCH($F69,$B$320:$B$343,0))/VLOOKUP($F69,$B$320:$BB$343,MATCH(LEFT(TRIM(M$6),FIND("~",SUBSTITUTE(M$6,"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69))*HLOOKUP(LEFT(TRIM(M$6),FIND("~",SUBSTITUTE(M$6," ","~",LEN(TRIM(M$6))-LEN(SUBSTITUTE(TRIM(M$6)," ",""))))-1)&amp;" Total",$B$6:$BB$343,ROW($A69)-5,FALSE))</f>
        <v>0</v>
      </c>
      <c r="N69" s="14">
        <f ca="1">IF(N$5&lt;&gt;"",HLOOKUP(N$5,Functionalization!$G$6:$R$343,ROW($A69)-5,FALSE),IFERROR(INDEX(N$320:N$343,MATCH($F69,$B$320:$B$343,0))/VLOOKUP($F69,$B$320:$BB$343,MATCH(LEFT(TRIM(N$6),FIND("~",SUBSTITUTE(N$6,"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69))*HLOOKUP(LEFT(TRIM(N$6),FIND("~",SUBSTITUTE(N$6," ","~",LEN(TRIM(N$6))-LEN(SUBSTITUTE(TRIM(N$6)," ",""))))-1)&amp;" Total",$B$6:$BB$343,ROW($A69)-5,FALSE))</f>
        <v>0</v>
      </c>
      <c r="O69" s="14">
        <f ca="1">IF(O$5&lt;&gt;"",HLOOKUP(O$5,Functionalization!$G$6:$R$343,ROW($A69)-5,FALSE),IFERROR(INDEX(O$320:O$343,MATCH($F69,$B$320:$B$343,0))/VLOOKUP($F69,$B$320:$BB$343,MATCH(LEFT(TRIM(O$6),FIND("~",SUBSTITUTE(O$6,"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69))*HLOOKUP(LEFT(TRIM(O$6),FIND("~",SUBSTITUTE(O$6," ","~",LEN(TRIM(O$6))-LEN(SUBSTITUTE(TRIM(O$6)," ",""))))-1)&amp;" Total",$B$6:$BB$343,ROW($A69)-5,FALSE))</f>
        <v>0</v>
      </c>
      <c r="P69" s="14">
        <f ca="1">IF(P$5&lt;&gt;"",HLOOKUP(P$5,Functionalization!$G$6:$R$343,ROW($A69)-5,FALSE),IFERROR(INDEX(P$320:P$343,MATCH($F69,$B$320:$B$343,0))/VLOOKUP($F69,$B$320:$BB$343,MATCH(LEFT(TRIM(P$6),FIND("~",SUBSTITUTE(P$6,"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69))*HLOOKUP(LEFT(TRIM(P$6),FIND("~",SUBSTITUTE(P$6," ","~",LEN(TRIM(P$6))-LEN(SUBSTITUTE(TRIM(P$6)," ",""))))-1)&amp;" Total",$B$6:$BB$343,ROW($A69)-5,FALSE))</f>
        <v>0</v>
      </c>
      <c r="Q69" s="14">
        <f ca="1">IF(Q$5&lt;&gt;"",HLOOKUP(Q$5,Functionalization!$G$6:$R$343,ROW($A69)-5,FALSE),IFERROR(INDEX(Q$320:Q$343,MATCH($F69,$B$320:$B$343,0))/VLOOKUP($F69,$B$320:$BB$343,MATCH(LEFT(TRIM(Q$6),FIND("~",SUBSTITUTE(Q$6,"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69))*HLOOKUP(LEFT(TRIM(Q$6),FIND("~",SUBSTITUTE(Q$6," ","~",LEN(TRIM(Q$6))-LEN(SUBSTITUTE(TRIM(Q$6)," ",""))))-1)&amp;" Total",$B$6:$BB$343,ROW($A69)-5,FALSE))</f>
        <v>0</v>
      </c>
      <c r="R69" s="14">
        <f ca="1">IF(R$5&lt;&gt;"",HLOOKUP(R$5,Functionalization!$G$6:$R$343,ROW($A69)-5,FALSE),IFERROR(INDEX(R$320:R$343,MATCH($F69,$B$320:$B$343,0))/VLOOKUP($F69,$B$320:$BB$343,MATCH(LEFT(TRIM(R$6),FIND("~",SUBSTITUTE(R$6,"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69))*HLOOKUP(LEFT(TRIM(R$6),FIND("~",SUBSTITUTE(R$6," ","~",LEN(TRIM(R$6))-LEN(SUBSTITUTE(TRIM(R$6)," ",""))))-1)&amp;" Total",$B$6:$BB$343,ROW($A69)-5,FALSE))</f>
        <v>0</v>
      </c>
      <c r="S69" s="14">
        <f ca="1">IF(S$5&lt;&gt;"",HLOOKUP(S$5,Functionalization!$G$6:$R$343,ROW($A69)-5,FALSE),IFERROR(INDEX(S$320:S$343,MATCH($F69,$B$320:$B$343,0))/VLOOKUP($F69,$B$320:$BB$343,MATCH(LEFT(TRIM(S$6),FIND("~",SUBSTITUTE(S$6,"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69))*HLOOKUP(LEFT(TRIM(S$6),FIND("~",SUBSTITUTE(S$6," ","~",LEN(TRIM(S$6))-LEN(SUBSTITUTE(TRIM(S$6)," ",""))))-1)&amp;" Total",$B$6:$BB$343,ROW($A69)-5,FALSE))</f>
        <v>0</v>
      </c>
      <c r="T69" s="14">
        <f ca="1">IF(T$5&lt;&gt;"",HLOOKUP(T$5,Functionalization!$G$6:$R$343,ROW($A69)-5,FALSE),IFERROR(INDEX(T$320:T$343,MATCH($F69,$B$320:$B$343,0))/VLOOKUP($F69,$B$320:$BB$343,MATCH(LEFT(TRIM(T$6),FIND("~",SUBSTITUTE(T$6,"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69))*HLOOKUP(LEFT(TRIM(T$6),FIND("~",SUBSTITUTE(T$6," ","~",LEN(TRIM(T$6))-LEN(SUBSTITUTE(TRIM(T$6)," ",""))))-1)&amp;" Total",$B$6:$BB$343,ROW($A69)-5,FALSE))</f>
        <v>0</v>
      </c>
      <c r="U69" s="14">
        <f ca="1">IF(U$5&lt;&gt;"",HLOOKUP(U$5,Functionalization!$G$6:$R$343,ROW($A69)-5,FALSE),IFERROR(INDEX(U$320:U$343,MATCH($F69,$B$320:$B$343,0))/VLOOKUP($F69,$B$320:$BB$343,MATCH(LEFT(TRIM(U$6),FIND("~",SUBSTITUTE(U$6,"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69))*HLOOKUP(LEFT(TRIM(U$6),FIND("~",SUBSTITUTE(U$6," ","~",LEN(TRIM(U$6))-LEN(SUBSTITUTE(TRIM(U$6)," ",""))))-1)&amp;" Total",$B$6:$BB$343,ROW($A69)-5,FALSE))</f>
        <v>0</v>
      </c>
      <c r="V69" s="14">
        <f ca="1">IF(V$5&lt;&gt;"",HLOOKUP(V$5,Functionalization!$G$6:$R$343,ROW($A69)-5,FALSE),IFERROR(INDEX(V$320:V$343,MATCH($F69,$B$320:$B$343,0))/VLOOKUP($F69,$B$320:$BB$343,MATCH(LEFT(TRIM(V$6),FIND("~",SUBSTITUTE(V$6,"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69))*HLOOKUP(LEFT(TRIM(V$6),FIND("~",SUBSTITUTE(V$6," ","~",LEN(TRIM(V$6))-LEN(SUBSTITUTE(TRIM(V$6)," ",""))))-1)&amp;" Total",$B$6:$BB$343,ROW($A69)-5,FALSE))</f>
        <v>0</v>
      </c>
      <c r="W69" s="14">
        <f ca="1">IF(W$5&lt;&gt;"",HLOOKUP(W$5,Functionalization!$G$6:$R$343,ROW($A69)-5,FALSE),IFERROR(INDEX(W$320:W$343,MATCH($F69,$B$320:$B$343,0))/VLOOKUP($F69,$B$320:$BB$343,MATCH(LEFT(TRIM(W$6),FIND("~",SUBSTITUTE(W$6,"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69))*HLOOKUP(LEFT(TRIM(W$6),FIND("~",SUBSTITUTE(W$6," ","~",LEN(TRIM(W$6))-LEN(SUBSTITUTE(TRIM(W$6)," ",""))))-1)&amp;" Total",$B$6:$BB$343,ROW($A69)-5,FALSE))</f>
        <v>0</v>
      </c>
      <c r="X69" s="14">
        <f ca="1">IF(X$5&lt;&gt;"",HLOOKUP(X$5,Functionalization!$G$6:$R$343,ROW($A69)-5,FALSE),IFERROR(INDEX(X$320:X$343,MATCH($F69,$B$320:$B$343,0))/VLOOKUP($F69,$B$320:$BB$343,MATCH(LEFT(TRIM(X$6),FIND("~",SUBSTITUTE(X$6,"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69))*HLOOKUP(LEFT(TRIM(X$6),FIND("~",SUBSTITUTE(X$6," ","~",LEN(TRIM(X$6))-LEN(SUBSTITUTE(TRIM(X$6)," ",""))))-1)&amp;" Total",$B$6:$BB$343,ROW($A69)-5,FALSE))</f>
        <v>0</v>
      </c>
      <c r="Y69" s="14">
        <f ca="1">IF(Y$5&lt;&gt;"",HLOOKUP(Y$5,Functionalization!$G$6:$R$343,ROW($A69)-5,FALSE),IFERROR(INDEX(Y$320:Y$343,MATCH($F69,$B$320:$B$343,0))/VLOOKUP($F69,$B$320:$BB$343,MATCH(LEFT(TRIM(Y$6),FIND("~",SUBSTITUTE(Y$6,"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69))*HLOOKUP(LEFT(TRIM(Y$6),FIND("~",SUBSTITUTE(Y$6," ","~",LEN(TRIM(Y$6))-LEN(SUBSTITUTE(TRIM(Y$6)," ",""))))-1)&amp;" Total",$B$6:$BB$343,ROW($A69)-5,FALSE))</f>
        <v>0</v>
      </c>
      <c r="Z69" s="14">
        <f ca="1">IF(Z$5&lt;&gt;"",HLOOKUP(Z$5,Functionalization!$G$6:$R$343,ROW($A69)-5,FALSE),IFERROR(INDEX(Z$320:Z$343,MATCH($F69,$B$320:$B$343,0))/VLOOKUP($F69,$B$320:$BB$343,MATCH(LEFT(TRIM(Z$6),FIND("~",SUBSTITUTE(Z$6,"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69))*HLOOKUP(LEFT(TRIM(Z$6),FIND("~",SUBSTITUTE(Z$6," ","~",LEN(TRIM(Z$6))-LEN(SUBSTITUTE(TRIM(Z$6)," ",""))))-1)&amp;" Total",$B$6:$BB$343,ROW($A69)-5,FALSE))</f>
        <v>0</v>
      </c>
      <c r="AA69" s="14">
        <f ca="1">IF(AA$5&lt;&gt;"",HLOOKUP(AA$5,Functionalization!$G$6:$R$343,ROW($A69)-5,FALSE),IFERROR(INDEX(AA$320:AA$343,MATCH($F69,$B$320:$B$343,0))/VLOOKUP($F69,$B$320:$BB$343,MATCH(LEFT(TRIM(AA$6),FIND("~",SUBSTITUTE(AA$6,"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69))*HLOOKUP(LEFT(TRIM(AA$6),FIND("~",SUBSTITUTE(AA$6," ","~",LEN(TRIM(AA$6))-LEN(SUBSTITUTE(TRIM(AA$6)," ",""))))-1)&amp;" Total",$B$6:$BB$343,ROW($A69)-5,FALSE))</f>
        <v>0</v>
      </c>
      <c r="AB69" s="14">
        <f ca="1">IF(AB$5&lt;&gt;"",HLOOKUP(AB$5,Functionalization!$G$6:$R$343,ROW($A69)-5,FALSE),IFERROR(INDEX(AB$320:AB$343,MATCH($F69,$B$320:$B$343,0))/VLOOKUP($F69,$B$320:$BB$343,MATCH(LEFT(TRIM(AB$6),FIND("~",SUBSTITUTE(AB$6,"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69))*HLOOKUP(LEFT(TRIM(AB$6),FIND("~",SUBSTITUTE(AB$6," ","~",LEN(TRIM(AB$6))-LEN(SUBSTITUTE(TRIM(AB$6)," ",""))))-1)&amp;" Total",$B$6:$BB$343,ROW($A69)-5,FALSE))</f>
        <v>0</v>
      </c>
      <c r="AC69" s="14">
        <f ca="1">IF(AC$5&lt;&gt;"",HLOOKUP(AC$5,Functionalization!$G$6:$R$343,ROW($A69)-5,FALSE),IFERROR(INDEX(AC$320:AC$343,MATCH($F69,$B$320:$B$343,0))/VLOOKUP($F69,$B$320:$BB$343,MATCH(LEFT(TRIM(AC$6),FIND("~",SUBSTITUTE(AC$6,"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69))*HLOOKUP(LEFT(TRIM(AC$6),FIND("~",SUBSTITUTE(AC$6," ","~",LEN(TRIM(AC$6))-LEN(SUBSTITUTE(TRIM(AC$6)," ",""))))-1)&amp;" Total",$B$6:$BB$343,ROW($A69)-5,FALSE))</f>
        <v>0</v>
      </c>
      <c r="AD69" s="14">
        <f ca="1">IF(AD$5&lt;&gt;"",HLOOKUP(AD$5,Functionalization!$G$6:$R$343,ROW($A69)-5,FALSE),IFERROR(INDEX(AD$320:AD$343,MATCH($F69,$B$320:$B$343,0))/VLOOKUP($F69,$B$320:$BB$343,MATCH(LEFT(TRIM(AD$6),FIND("~",SUBSTITUTE(AD$6,"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69))*HLOOKUP(LEFT(TRIM(AD$6),FIND("~",SUBSTITUTE(AD$6," ","~",LEN(TRIM(AD$6))-LEN(SUBSTITUTE(TRIM(AD$6)," ",""))))-1)&amp;" Total",$B$6:$BB$343,ROW($A69)-5,FALSE))</f>
        <v>0</v>
      </c>
      <c r="AE69" s="14">
        <f ca="1">IF(AE$5&lt;&gt;"",HLOOKUP(AE$5,Functionalization!$G$6:$R$343,ROW($A69)-5,FALSE),IFERROR(INDEX(AE$320:AE$343,MATCH($F69,$B$320:$B$343,0))/VLOOKUP($F69,$B$320:$BB$343,MATCH(LEFT(TRIM(AE$6),FIND("~",SUBSTITUTE(AE$6,"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69))*HLOOKUP(LEFT(TRIM(AE$6),FIND("~",SUBSTITUTE(AE$6," ","~",LEN(TRIM(AE$6))-LEN(SUBSTITUTE(TRIM(AE$6)," ",""))))-1)&amp;" Total",$B$6:$BB$343,ROW($A69)-5,FALSE))</f>
        <v>0</v>
      </c>
      <c r="AF69" s="14">
        <f ca="1">IF(AF$5&lt;&gt;"",HLOOKUP(AF$5,Functionalization!$G$6:$R$343,ROW($A69)-5,FALSE),IFERROR(INDEX(AF$320:AF$343,MATCH($F69,$B$320:$B$343,0))/VLOOKUP($F69,$B$320:$BB$343,MATCH(LEFT(TRIM(AF$6),FIND("~",SUBSTITUTE(AF$6,"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69))*HLOOKUP(LEFT(TRIM(AF$6),FIND("~",SUBSTITUTE(AF$6," ","~",LEN(TRIM(AF$6))-LEN(SUBSTITUTE(TRIM(AF$6)," ",""))))-1)&amp;" Total",$B$6:$BB$343,ROW($A69)-5,FALSE))</f>
        <v>0</v>
      </c>
      <c r="AG69" s="14">
        <f ca="1">IF(AG$5&lt;&gt;"",HLOOKUP(AG$5,Functionalization!$G$6:$R$343,ROW($A69)-5,FALSE),IFERROR(INDEX(AG$320:AG$343,MATCH($F69,$B$320:$B$343,0))/VLOOKUP($F69,$B$320:$BB$343,MATCH(LEFT(TRIM(AG$6),FIND("~",SUBSTITUTE(AG$6,"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69))*HLOOKUP(LEFT(TRIM(AG$6),FIND("~",SUBSTITUTE(AG$6," ","~",LEN(TRIM(AG$6))-LEN(SUBSTITUTE(TRIM(AG$6)," ",""))))-1)&amp;" Total",$B$6:$BB$343,ROW($A69)-5,FALSE))</f>
        <v>0</v>
      </c>
      <c r="AH69" s="14">
        <f ca="1">IF(AH$5&lt;&gt;"",HLOOKUP(AH$5,Functionalization!$G$6:$R$343,ROW($A69)-5,FALSE),IFERROR(INDEX(AH$320:AH$343,MATCH($F69,$B$320:$B$343,0))/VLOOKUP($F69,$B$320:$BB$343,MATCH(LEFT(TRIM(AH$6),FIND("~",SUBSTITUTE(AH$6,"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69))*HLOOKUP(LEFT(TRIM(AH$6),FIND("~",SUBSTITUTE(AH$6," ","~",LEN(TRIM(AH$6))-LEN(SUBSTITUTE(TRIM(AH$6)," ",""))))-1)&amp;" Total",$B$6:$BB$343,ROW($A69)-5,FALSE))</f>
        <v>0</v>
      </c>
      <c r="AI69" s="14">
        <f ca="1">IF(AI$5&lt;&gt;"",HLOOKUP(AI$5,Functionalization!$G$6:$R$343,ROW($A69)-5,FALSE),IFERROR(INDEX(AI$320:AI$343,MATCH($F69,$B$320:$B$343,0))/VLOOKUP($F69,$B$320:$BB$343,MATCH(LEFT(TRIM(AI$6),FIND("~",SUBSTITUTE(AI$6,"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69))*HLOOKUP(LEFT(TRIM(AI$6),FIND("~",SUBSTITUTE(AI$6," ","~",LEN(TRIM(AI$6))-LEN(SUBSTITUTE(TRIM(AI$6)," ",""))))-1)&amp;" Total",$B$6:$BB$343,ROW($A69)-5,FALSE))</f>
        <v>0</v>
      </c>
      <c r="AJ69" s="14">
        <f ca="1">IF(AJ$5&lt;&gt;"",HLOOKUP(AJ$5,Functionalization!$G$6:$R$343,ROW($A69)-5,FALSE),IFERROR(INDEX(AJ$320:AJ$343,MATCH($F69,$B$320:$B$343,0))/VLOOKUP($F69,$B$320:$BB$343,MATCH(LEFT(TRIM(AJ$6),FIND("~",SUBSTITUTE(AJ$6,"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69))*HLOOKUP(LEFT(TRIM(AJ$6),FIND("~",SUBSTITUTE(AJ$6," ","~",LEN(TRIM(AJ$6))-LEN(SUBSTITUTE(TRIM(AJ$6)," ",""))))-1)&amp;" Total",$B$6:$BB$343,ROW($A69)-5,FALSE))</f>
        <v>0</v>
      </c>
      <c r="AK69" s="14">
        <f ca="1">IF(AK$5&lt;&gt;"",HLOOKUP(AK$5,Functionalization!$G$6:$R$343,ROW($A69)-5,FALSE),IFERROR(INDEX(AK$320:AK$343,MATCH($F69,$B$320:$B$343,0))/VLOOKUP($F69,$B$320:$BB$343,MATCH(LEFT(TRIM(AK$6),FIND("~",SUBSTITUTE(AK$6,"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69))*HLOOKUP(LEFT(TRIM(AK$6),FIND("~",SUBSTITUTE(AK$6," ","~",LEN(TRIM(AK$6))-LEN(SUBSTITUTE(TRIM(AK$6)," ",""))))-1)&amp;" Total",$B$6:$BB$343,ROW($A69)-5,FALSE))</f>
        <v>0</v>
      </c>
      <c r="AL69" s="14">
        <f ca="1">IF(AL$5&lt;&gt;"",HLOOKUP(AL$5,Functionalization!$G$6:$R$343,ROW($A69)-5,FALSE),IFERROR(INDEX(AL$320:AL$343,MATCH($F69,$B$320:$B$343,0))/VLOOKUP($F69,$B$320:$BB$343,MATCH(LEFT(TRIM(AL$6),FIND("~",SUBSTITUTE(AL$6,"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69))*HLOOKUP(LEFT(TRIM(AL$6),FIND("~",SUBSTITUTE(AL$6," ","~",LEN(TRIM(AL$6))-LEN(SUBSTITUTE(TRIM(AL$6)," ",""))))-1)&amp;" Total",$B$6:$BB$343,ROW($A69)-5,FALSE))</f>
        <v>0</v>
      </c>
      <c r="AM69" s="14">
        <f ca="1">IF(AM$5&lt;&gt;"",HLOOKUP(AM$5,Functionalization!$G$6:$R$343,ROW($A69)-5,FALSE),IFERROR(INDEX(AM$320:AM$343,MATCH($F69,$B$320:$B$343,0))/VLOOKUP($F69,$B$320:$BB$343,MATCH(LEFT(TRIM(AM$6),FIND("~",SUBSTITUTE(AM$6,"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69))*HLOOKUP(LEFT(TRIM(AM$6),FIND("~",SUBSTITUTE(AM$6," ","~",LEN(TRIM(AM$6))-LEN(SUBSTITUTE(TRIM(AM$6)," ",""))))-1)&amp;" Total",$B$6:$BB$343,ROW($A69)-5,FALSE))</f>
        <v>0</v>
      </c>
      <c r="AN69" s="14">
        <f ca="1">IF(AN$5&lt;&gt;"",HLOOKUP(AN$5,Functionalization!$G$6:$R$343,ROW($A69)-5,FALSE),IFERROR(INDEX(AN$320:AN$343,MATCH($F69,$B$320:$B$343,0))/VLOOKUP($F69,$B$320:$BB$343,MATCH(LEFT(TRIM(AN$6),FIND("~",SUBSTITUTE(AN$6,"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69))*HLOOKUP(LEFT(TRIM(AN$6),FIND("~",SUBSTITUTE(AN$6," ","~",LEN(TRIM(AN$6))-LEN(SUBSTITUTE(TRIM(AN$6)," ",""))))-1)&amp;" Total",$B$6:$BB$343,ROW($A69)-5,FALSE))</f>
        <v>0</v>
      </c>
      <c r="AO69" s="14">
        <f ca="1">IF(AO$5&lt;&gt;"",HLOOKUP(AO$5,Functionalization!$G$6:$R$343,ROW($A69)-5,FALSE),IFERROR(INDEX(AO$320:AO$343,MATCH($F69,$B$320:$B$343,0))/VLOOKUP($F69,$B$320:$BB$343,MATCH(LEFT(TRIM(AO$6),FIND("~",SUBSTITUTE(AO$6,"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69))*HLOOKUP(LEFT(TRIM(AO$6),FIND("~",SUBSTITUTE(AO$6," ","~",LEN(TRIM(AO$6))-LEN(SUBSTITUTE(TRIM(AO$6)," ",""))))-1)&amp;" Total",$B$6:$BB$343,ROW($A69)-5,FALSE))</f>
        <v>0</v>
      </c>
      <c r="AP69" s="14">
        <f ca="1">IF(AP$5&lt;&gt;"",HLOOKUP(AP$5,Functionalization!$G$6:$R$343,ROW($A69)-5,FALSE),IFERROR(INDEX(AP$320:AP$343,MATCH($F69,$B$320:$B$343,0))/VLOOKUP($F69,$B$320:$BB$343,MATCH(LEFT(TRIM(AP$6),FIND("~",SUBSTITUTE(AP$6,"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69))*HLOOKUP(LEFT(TRIM(AP$6),FIND("~",SUBSTITUTE(AP$6," ","~",LEN(TRIM(AP$6))-LEN(SUBSTITUTE(TRIM(AP$6)," ",""))))-1)&amp;" Total",$B$6:$BB$343,ROW($A69)-5,FALSE))</f>
        <v>0</v>
      </c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D69" s="44">
        <f ca="1">IFERROR(IF(SUMIF($G$6:$BB$6,BD$6&amp;" Total",$G69:$BB69)-(SUMIF($G$6:$BB$6,BD$6&amp;" "&amp;'Input-Allocators'!$D$18,$G69:$BB69)+IFERROR(SUMIF($G$6:$BB$6,BD$6&amp;" "&amp;'Input-Allocators'!$E$18,$G69:$BB69),SUMIF($G$6:$BB$6,BD$6&amp;" "&amp;'Input-Allocators'!$B$20,$G69:$BB69))+SUMIF($G$6:$BB$6,BD$6&amp;" "&amp;'Input-Allocators'!$F$18,$G69:$BB69))&lt;Check_Limit,0,1),1)</f>
        <v>0</v>
      </c>
      <c r="BE69" s="44">
        <f ca="1">IFERROR(IF(SUMIF($G$6:$BB$6,BE$6&amp;" Total",$G69:$BB69)-(SUMIF($G$6:$BB$6,BE$6&amp;" "&amp;'Input-Allocators'!$D$18,$G69:$BB69)+IFERROR(SUMIF($G$6:$BB$6,BE$6&amp;" "&amp;'Input-Allocators'!$E$18,$G69:$BB69),SUMIF($G$6:$BB$6,BE$6&amp;" "&amp;'Input-Allocators'!$B$20,$G69:$BB69))+SUMIF($G$6:$BB$6,BE$6&amp;" "&amp;'Input-Allocators'!$F$18,$G69:$BB69))&lt;Check_Limit,0,1),1)</f>
        <v>0</v>
      </c>
      <c r="BF69" s="44">
        <f ca="1">IFERROR(IF(SUMIF($G$6:$BB$6,BF$6&amp;" Total",$G69:$BB69)-(SUMIF($G$6:$BB$6,BF$6&amp;" "&amp;'Input-Allocators'!$D$18,$G69:$BB69)+IFERROR(SUMIF($G$6:$BB$6,BF$6&amp;" "&amp;'Input-Allocators'!$E$18,$G69:$BB69),SUMIF($G$6:$BB$6,BF$6&amp;" "&amp;'Input-Allocators'!$B$20,$G69:$BB69))+SUMIF($G$6:$BB$6,BF$6&amp;" "&amp;'Input-Allocators'!$F$18,$G69:$BB69))&lt;Check_Limit,0,1),1)</f>
        <v>0</v>
      </c>
      <c r="BG69" s="44">
        <f ca="1">IFERROR(IF(SUMIF($G$6:$BB$6,BG$6&amp;" Total",$G69:$BB69)-(SUMIF($G$6:$BB$6,BG$6&amp;" "&amp;'Input-Allocators'!$D$18,$G69:$BB69)+IFERROR(SUMIF($G$6:$BB$6,BG$6&amp;" "&amp;'Input-Allocators'!$E$18,$G69:$BB69),SUMIF($G$6:$BB$6,BG$6&amp;" "&amp;'Input-Allocators'!$B$20,$G69:$BB69))+SUMIF($G$6:$BB$6,BG$6&amp;" "&amp;'Input-Allocators'!$F$18,$G69:$BB69))&lt;Check_Limit,0,1),1)</f>
        <v>0</v>
      </c>
      <c r="BH69" s="44">
        <f ca="1">IFERROR(IF(SUMIF($G$6:$BB$6,BH$6&amp;" Total",$G69:$BB69)-(SUMIF($G$6:$BB$6,BH$6&amp;" "&amp;'Input-Allocators'!$D$18,$G69:$BB69)+IFERROR(SUMIF($G$6:$BB$6,BH$6&amp;" "&amp;'Input-Allocators'!$E$18,$G69:$BB69),SUMIF($G$6:$BB$6,BH$6&amp;" "&amp;'Input-Allocators'!$B$20,$G69:$BB69))+SUMIF($G$6:$BB$6,BH$6&amp;" "&amp;'Input-Allocators'!$F$18,$G69:$BB69))&lt;Check_Limit,0,1),1)</f>
        <v>0</v>
      </c>
      <c r="BI69" s="44">
        <f ca="1">IFERROR(IF(SUMIF($G$6:$BB$6,BI$6&amp;" Total",$G69:$BB69)-(SUMIF($G$6:$BB$6,BI$6&amp;" "&amp;'Input-Allocators'!$D$18,$G69:$BB69)+IFERROR(SUMIF($G$6:$BB$6,BI$6&amp;" "&amp;'Input-Allocators'!$E$18,$G69:$BB69),SUMIF($G$6:$BB$6,BI$6&amp;" "&amp;'Input-Allocators'!$B$20,$G69:$BB69))+SUMIF($G$6:$BB$6,BI$6&amp;" "&amp;'Input-Allocators'!$F$18,$G69:$BB69))&lt;Check_Limit,0,1),1)</f>
        <v>0</v>
      </c>
      <c r="BJ69" s="44">
        <f ca="1">IFERROR(IF(SUMIF($G$6:$BB$6,BJ$6&amp;" Total",$G69:$BB69)-(SUMIF($G$6:$BB$6,BJ$6&amp;" "&amp;'Input-Allocators'!$D$18,$G69:$BB69)+IFERROR(SUMIF($G$6:$BB$6,BJ$6&amp;" "&amp;'Input-Allocators'!$E$18,$G69:$BB69),SUMIF($G$6:$BB$6,BJ$6&amp;" "&amp;'Input-Allocators'!$B$20,$G69:$BB69))+SUMIF($G$6:$BB$6,BJ$6&amp;" "&amp;'Input-Allocators'!$F$18,$G69:$BB69))&lt;Check_Limit,0,1),1)</f>
        <v>0</v>
      </c>
      <c r="BK69" s="44">
        <f ca="1">IFERROR(IF(SUMIF($G$6:$BB$6,BK$6&amp;" Total",$G69:$BB69)-(SUMIF($G$6:$BB$6,BK$6&amp;" "&amp;'Input-Allocators'!$D$18,$G69:$BB69)+IFERROR(SUMIF($G$6:$BB$6,BK$6&amp;" "&amp;'Input-Allocators'!$E$18,$G69:$BB69),SUMIF($G$6:$BB$6,BK$6&amp;" "&amp;'Input-Allocators'!$B$20,$G69:$BB69))+SUMIF($G$6:$BB$6,BK$6&amp;" "&amp;'Input-Allocators'!$F$18,$G69:$BB69))&lt;Check_Limit,0,1),1)</f>
        <v>0</v>
      </c>
      <c r="BL69" s="44">
        <f ca="1">IFERROR(IF(SUMIF($G$6:$BB$6,BL$6&amp;" Total",$G69:$BB69)-(SUMIF($G$6:$BB$6,BL$6&amp;" "&amp;'Input-Allocators'!$D$18,$G69:$BB69)+IFERROR(SUMIF($G$6:$BB$6,BL$6&amp;" "&amp;'Input-Allocators'!$E$18,$G69:$BB69),SUMIF($G$6:$BB$6,BL$6&amp;" "&amp;'Input-Allocators'!$B$20,$G69:$BB69))+SUMIF($G$6:$BB$6,BL$6&amp;" "&amp;'Input-Allocators'!$F$18,$G69:$BB69))&lt;Check_Limit,0,1),1)</f>
        <v>0</v>
      </c>
      <c r="BM69" s="44">
        <f ca="1">IFERROR(IF(SUMIF($G$6:$BB$6,BM$6&amp;" Total",$G69:$BB69)-(SUMIF($G$6:$BB$6,BM$6&amp;" "&amp;'Input-Allocators'!$D$18,$G69:$BB69)+IFERROR(SUMIF($G$6:$BB$6,BM$6&amp;" "&amp;'Input-Allocators'!$E$18,$G69:$BB69),SUMIF($G$6:$BB$6,BM$6&amp;" "&amp;'Input-Allocators'!$B$20,$G69:$BB69))+SUMIF($G$6:$BB$6,BM$6&amp;" "&amp;'Input-Allocators'!$F$18,$G69:$BB69))&lt;Check_Limit,0,1),1)</f>
        <v>0</v>
      </c>
      <c r="BN69" s="44">
        <f ca="1">IFERROR(IF(SUMIF($G$6:$BB$6,BN$6&amp;" Total",$G69:$BB69)-(SUMIF($G$6:$BB$6,BN$6&amp;" "&amp;'Input-Allocators'!$D$18,$G69:$BB69)+IFERROR(SUMIF($G$6:$BB$6,BN$6&amp;" "&amp;'Input-Allocators'!$E$18,$G69:$BB69),SUMIF($G$6:$BB$6,BN$6&amp;" "&amp;'Input-Allocators'!$B$20,$G69:$BB69))+SUMIF($G$6:$BB$6,BN$6&amp;" "&amp;'Input-Allocators'!$F$18,$G69:$BB69))&lt;Check_Limit,0,1),1)</f>
        <v>0</v>
      </c>
      <c r="BO69" s="44">
        <f ca="1">IFERROR(IF(SUMIF($G$6:$BB$6,BO$6&amp;" Total",$G69:$BB69)-(SUMIF($G$6:$BB$6,BO$6&amp;" "&amp;'Input-Allocators'!$D$18,$G69:$BB69)+IFERROR(SUMIF($G$6:$BB$6,BO$6&amp;" "&amp;'Input-Allocators'!$E$18,$G69:$BB69),SUMIF($G$6:$BB$6,BO$6&amp;" "&amp;'Input-Allocators'!$B$20,$G69:$BB69))+SUMIF($G$6:$BB$6,BO$6&amp;" "&amp;'Input-Allocators'!$F$18,$G69:$BB69))&lt;Check_Limit,0,1),1)</f>
        <v>0</v>
      </c>
    </row>
    <row r="70" spans="1:67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>Functionalization!$D70</f>
        <v>-9.9280000000000008</v>
      </c>
      <c r="E70" s="14">
        <f t="shared" ca="1" si="3"/>
        <v>0</v>
      </c>
      <c r="F70" s="3" t="str">
        <f>IF($D70=0,"-",IF('Input-Accounts'!$E70&lt;&gt;0,'Input-Accounts'!$E70,'Input-Accounts'!$G70))</f>
        <v>COMMODITY</v>
      </c>
      <c r="G70" s="14">
        <f ca="1">IF(G$5&lt;&gt;"",HLOOKUP(G$5,Functionalization!$G$6:$R$343,ROW($A70)-5,FALSE),IFERROR(INDEX(G$320:G$343,MATCH($F70,$B$320:$B$343,0))/VLOOKUP($F70,$B$320:$BB$343,MATCH(LEFT(TRIM(G$6),FIND("~",SUBSTITUTE(G$6,"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70))*HLOOKUP(LEFT(TRIM(G$6),FIND("~",SUBSTITUTE(G$6," ","~",LEN(TRIM(G$6))-LEN(SUBSTITUTE(TRIM(G$6)," ",""))))-1)&amp;" Total",$B$6:$BB$343,ROW($A70)-5,FALSE))</f>
        <v>-9.9280000000000008</v>
      </c>
      <c r="H70" s="14">
        <f ca="1">IF(H$5&lt;&gt;"",HLOOKUP(H$5,Functionalization!$G$6:$R$343,ROW($A70)-5,FALSE),IFERROR(INDEX(H$320:H$343,MATCH($F70,$B$320:$B$343,0))/VLOOKUP($F70,$B$320:$BB$343,MATCH(LEFT(TRIM(H$6),FIND("~",SUBSTITUTE(H$6,"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70))*HLOOKUP(LEFT(TRIM(H$6),FIND("~",SUBSTITUTE(H$6," ","~",LEN(TRIM(H$6))-LEN(SUBSTITUTE(TRIM(H$6)," ",""))))-1)&amp;" Total",$B$6:$BB$343,ROW($A70)-5,FALSE))</f>
        <v>0</v>
      </c>
      <c r="I70" s="14">
        <f ca="1">IF(I$5&lt;&gt;"",HLOOKUP(I$5,Functionalization!$G$6:$R$343,ROW($A70)-5,FALSE),IFERROR(INDEX(I$320:I$343,MATCH($F70,$B$320:$B$343,0))/VLOOKUP($F70,$B$320:$BB$343,MATCH(LEFT(TRIM(I$6),FIND("~",SUBSTITUTE(I$6,"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70))*HLOOKUP(LEFT(TRIM(I$6),FIND("~",SUBSTITUTE(I$6," ","~",LEN(TRIM(I$6))-LEN(SUBSTITUTE(TRIM(I$6)," ",""))))-1)&amp;" Total",$B$6:$BB$343,ROW($A70)-5,FALSE))</f>
        <v>-9.9280000000000008</v>
      </c>
      <c r="J70" s="14">
        <f ca="1">IF(J$5&lt;&gt;"",HLOOKUP(J$5,Functionalization!$G$6:$R$343,ROW($A70)-5,FALSE),IFERROR(INDEX(J$320:J$343,MATCH($F70,$B$320:$B$343,0))/VLOOKUP($F70,$B$320:$BB$343,MATCH(LEFT(TRIM(J$6),FIND("~",SUBSTITUTE(J$6,"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70))*HLOOKUP(LEFT(TRIM(J$6),FIND("~",SUBSTITUTE(J$6," ","~",LEN(TRIM(J$6))-LEN(SUBSTITUTE(TRIM(J$6)," ",""))))-1)&amp;" Total",$B$6:$BB$343,ROW($A70)-5,FALSE))</f>
        <v>0</v>
      </c>
      <c r="K70" s="14">
        <f ca="1">IF(K$5&lt;&gt;"",HLOOKUP(K$5,Functionalization!$G$6:$R$343,ROW($A70)-5,FALSE),IFERROR(INDEX(K$320:K$343,MATCH($F70,$B$320:$B$343,0))/VLOOKUP($F70,$B$320:$BB$343,MATCH(LEFT(TRIM(K$6),FIND("~",SUBSTITUTE(K$6,"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70))*HLOOKUP(LEFT(TRIM(K$6),FIND("~",SUBSTITUTE(K$6," ","~",LEN(TRIM(K$6))-LEN(SUBSTITUTE(TRIM(K$6)," ",""))))-1)&amp;" Total",$B$6:$BB$343,ROW($A70)-5,FALSE))</f>
        <v>0</v>
      </c>
      <c r="L70" s="14">
        <f ca="1">IF(L$5&lt;&gt;"",HLOOKUP(L$5,Functionalization!$G$6:$R$343,ROW($A70)-5,FALSE),IFERROR(INDEX(L$320:L$343,MATCH($F70,$B$320:$B$343,0))/VLOOKUP($F70,$B$320:$BB$343,MATCH(LEFT(TRIM(L$6),FIND("~",SUBSTITUTE(L$6,"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70))*HLOOKUP(LEFT(TRIM(L$6),FIND("~",SUBSTITUTE(L$6," ","~",LEN(TRIM(L$6))-LEN(SUBSTITUTE(TRIM(L$6)," ",""))))-1)&amp;" Total",$B$6:$BB$343,ROW($A70)-5,FALSE))</f>
        <v>0</v>
      </c>
      <c r="M70" s="14">
        <f ca="1">IF(M$5&lt;&gt;"",HLOOKUP(M$5,Functionalization!$G$6:$R$343,ROW($A70)-5,FALSE),IFERROR(INDEX(M$320:M$343,MATCH($F70,$B$320:$B$343,0))/VLOOKUP($F70,$B$320:$BB$343,MATCH(LEFT(TRIM(M$6),FIND("~",SUBSTITUTE(M$6,"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70))*HLOOKUP(LEFT(TRIM(M$6),FIND("~",SUBSTITUTE(M$6," ","~",LEN(TRIM(M$6))-LEN(SUBSTITUTE(TRIM(M$6)," ",""))))-1)&amp;" Total",$B$6:$BB$343,ROW($A70)-5,FALSE))</f>
        <v>0</v>
      </c>
      <c r="N70" s="14">
        <f ca="1">IF(N$5&lt;&gt;"",HLOOKUP(N$5,Functionalization!$G$6:$R$343,ROW($A70)-5,FALSE),IFERROR(INDEX(N$320:N$343,MATCH($F70,$B$320:$B$343,0))/VLOOKUP($F70,$B$320:$BB$343,MATCH(LEFT(TRIM(N$6),FIND("~",SUBSTITUTE(N$6,"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70))*HLOOKUP(LEFT(TRIM(N$6),FIND("~",SUBSTITUTE(N$6," ","~",LEN(TRIM(N$6))-LEN(SUBSTITUTE(TRIM(N$6)," ",""))))-1)&amp;" Total",$B$6:$BB$343,ROW($A70)-5,FALSE))</f>
        <v>0</v>
      </c>
      <c r="O70" s="14">
        <f ca="1">IF(O$5&lt;&gt;"",HLOOKUP(O$5,Functionalization!$G$6:$R$343,ROW($A70)-5,FALSE),IFERROR(INDEX(O$320:O$343,MATCH($F70,$B$320:$B$343,0))/VLOOKUP($F70,$B$320:$BB$343,MATCH(LEFT(TRIM(O$6),FIND("~",SUBSTITUTE(O$6,"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70))*HLOOKUP(LEFT(TRIM(O$6),FIND("~",SUBSTITUTE(O$6," ","~",LEN(TRIM(O$6))-LEN(SUBSTITUTE(TRIM(O$6)," ",""))))-1)&amp;" Total",$B$6:$BB$343,ROW($A70)-5,FALSE))</f>
        <v>0</v>
      </c>
      <c r="P70" s="14">
        <f ca="1">IF(P$5&lt;&gt;"",HLOOKUP(P$5,Functionalization!$G$6:$R$343,ROW($A70)-5,FALSE),IFERROR(INDEX(P$320:P$343,MATCH($F70,$B$320:$B$343,0))/VLOOKUP($F70,$B$320:$BB$343,MATCH(LEFT(TRIM(P$6),FIND("~",SUBSTITUTE(P$6,"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70))*HLOOKUP(LEFT(TRIM(P$6),FIND("~",SUBSTITUTE(P$6," ","~",LEN(TRIM(P$6))-LEN(SUBSTITUTE(TRIM(P$6)," ",""))))-1)&amp;" Total",$B$6:$BB$343,ROW($A70)-5,FALSE))</f>
        <v>0</v>
      </c>
      <c r="Q70" s="14">
        <f ca="1">IF(Q$5&lt;&gt;"",HLOOKUP(Q$5,Functionalization!$G$6:$R$343,ROW($A70)-5,FALSE),IFERROR(INDEX(Q$320:Q$343,MATCH($F70,$B$320:$B$343,0))/VLOOKUP($F70,$B$320:$BB$343,MATCH(LEFT(TRIM(Q$6),FIND("~",SUBSTITUTE(Q$6,"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70))*HLOOKUP(LEFT(TRIM(Q$6),FIND("~",SUBSTITUTE(Q$6," ","~",LEN(TRIM(Q$6))-LEN(SUBSTITUTE(TRIM(Q$6)," ",""))))-1)&amp;" Total",$B$6:$BB$343,ROW($A70)-5,FALSE))</f>
        <v>0</v>
      </c>
      <c r="R70" s="14">
        <f ca="1">IF(R$5&lt;&gt;"",HLOOKUP(R$5,Functionalization!$G$6:$R$343,ROW($A70)-5,FALSE),IFERROR(INDEX(R$320:R$343,MATCH($F70,$B$320:$B$343,0))/VLOOKUP($F70,$B$320:$BB$343,MATCH(LEFT(TRIM(R$6),FIND("~",SUBSTITUTE(R$6,"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70))*HLOOKUP(LEFT(TRIM(R$6),FIND("~",SUBSTITUTE(R$6," ","~",LEN(TRIM(R$6))-LEN(SUBSTITUTE(TRIM(R$6)," ",""))))-1)&amp;" Total",$B$6:$BB$343,ROW($A70)-5,FALSE))</f>
        <v>0</v>
      </c>
      <c r="S70" s="14">
        <f ca="1">IF(S$5&lt;&gt;"",HLOOKUP(S$5,Functionalization!$G$6:$R$343,ROW($A70)-5,FALSE),IFERROR(INDEX(S$320:S$343,MATCH($F70,$B$320:$B$343,0))/VLOOKUP($F70,$B$320:$BB$343,MATCH(LEFT(TRIM(S$6),FIND("~",SUBSTITUTE(S$6,"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70))*HLOOKUP(LEFT(TRIM(S$6),FIND("~",SUBSTITUTE(S$6," ","~",LEN(TRIM(S$6))-LEN(SUBSTITUTE(TRIM(S$6)," ",""))))-1)&amp;" Total",$B$6:$BB$343,ROW($A70)-5,FALSE))</f>
        <v>0</v>
      </c>
      <c r="T70" s="14">
        <f ca="1">IF(T$5&lt;&gt;"",HLOOKUP(T$5,Functionalization!$G$6:$R$343,ROW($A70)-5,FALSE),IFERROR(INDEX(T$320:T$343,MATCH($F70,$B$320:$B$343,0))/VLOOKUP($F70,$B$320:$BB$343,MATCH(LEFT(TRIM(T$6),FIND("~",SUBSTITUTE(T$6,"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70))*HLOOKUP(LEFT(TRIM(T$6),FIND("~",SUBSTITUTE(T$6," ","~",LEN(TRIM(T$6))-LEN(SUBSTITUTE(TRIM(T$6)," ",""))))-1)&amp;" Total",$B$6:$BB$343,ROW($A70)-5,FALSE))</f>
        <v>0</v>
      </c>
      <c r="U70" s="14">
        <f ca="1">IF(U$5&lt;&gt;"",HLOOKUP(U$5,Functionalization!$G$6:$R$343,ROW($A70)-5,FALSE),IFERROR(INDEX(U$320:U$343,MATCH($F70,$B$320:$B$343,0))/VLOOKUP($F70,$B$320:$BB$343,MATCH(LEFT(TRIM(U$6),FIND("~",SUBSTITUTE(U$6,"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70))*HLOOKUP(LEFT(TRIM(U$6),FIND("~",SUBSTITUTE(U$6," ","~",LEN(TRIM(U$6))-LEN(SUBSTITUTE(TRIM(U$6)," ",""))))-1)&amp;" Total",$B$6:$BB$343,ROW($A70)-5,FALSE))</f>
        <v>0</v>
      </c>
      <c r="V70" s="14">
        <f ca="1">IF(V$5&lt;&gt;"",HLOOKUP(V$5,Functionalization!$G$6:$R$343,ROW($A70)-5,FALSE),IFERROR(INDEX(V$320:V$343,MATCH($F70,$B$320:$B$343,0))/VLOOKUP($F70,$B$320:$BB$343,MATCH(LEFT(TRIM(V$6),FIND("~",SUBSTITUTE(V$6,"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70))*HLOOKUP(LEFT(TRIM(V$6),FIND("~",SUBSTITUTE(V$6," ","~",LEN(TRIM(V$6))-LEN(SUBSTITUTE(TRIM(V$6)," ",""))))-1)&amp;" Total",$B$6:$BB$343,ROW($A70)-5,FALSE))</f>
        <v>0</v>
      </c>
      <c r="W70" s="14">
        <f ca="1">IF(W$5&lt;&gt;"",HLOOKUP(W$5,Functionalization!$G$6:$R$343,ROW($A70)-5,FALSE),IFERROR(INDEX(W$320:W$343,MATCH($F70,$B$320:$B$343,0))/VLOOKUP($F70,$B$320:$BB$343,MATCH(LEFT(TRIM(W$6),FIND("~",SUBSTITUTE(W$6,"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70))*HLOOKUP(LEFT(TRIM(W$6),FIND("~",SUBSTITUTE(W$6," ","~",LEN(TRIM(W$6))-LEN(SUBSTITUTE(TRIM(W$6)," ",""))))-1)&amp;" Total",$B$6:$BB$343,ROW($A70)-5,FALSE))</f>
        <v>0</v>
      </c>
      <c r="X70" s="14">
        <f ca="1">IF(X$5&lt;&gt;"",HLOOKUP(X$5,Functionalization!$G$6:$R$343,ROW($A70)-5,FALSE),IFERROR(INDEX(X$320:X$343,MATCH($F70,$B$320:$B$343,0))/VLOOKUP($F70,$B$320:$BB$343,MATCH(LEFT(TRIM(X$6),FIND("~",SUBSTITUTE(X$6,"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70))*HLOOKUP(LEFT(TRIM(X$6),FIND("~",SUBSTITUTE(X$6," ","~",LEN(TRIM(X$6))-LEN(SUBSTITUTE(TRIM(X$6)," ",""))))-1)&amp;" Total",$B$6:$BB$343,ROW($A70)-5,FALSE))</f>
        <v>0</v>
      </c>
      <c r="Y70" s="14">
        <f ca="1">IF(Y$5&lt;&gt;"",HLOOKUP(Y$5,Functionalization!$G$6:$R$343,ROW($A70)-5,FALSE),IFERROR(INDEX(Y$320:Y$343,MATCH($F70,$B$320:$B$343,0))/VLOOKUP($F70,$B$320:$BB$343,MATCH(LEFT(TRIM(Y$6),FIND("~",SUBSTITUTE(Y$6,"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70))*HLOOKUP(LEFT(TRIM(Y$6),FIND("~",SUBSTITUTE(Y$6," ","~",LEN(TRIM(Y$6))-LEN(SUBSTITUTE(TRIM(Y$6)," ",""))))-1)&amp;" Total",$B$6:$BB$343,ROW($A70)-5,FALSE))</f>
        <v>0</v>
      </c>
      <c r="Z70" s="14">
        <f ca="1">IF(Z$5&lt;&gt;"",HLOOKUP(Z$5,Functionalization!$G$6:$R$343,ROW($A70)-5,FALSE),IFERROR(INDEX(Z$320:Z$343,MATCH($F70,$B$320:$B$343,0))/VLOOKUP($F70,$B$320:$BB$343,MATCH(LEFT(TRIM(Z$6),FIND("~",SUBSTITUTE(Z$6,"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70))*HLOOKUP(LEFT(TRIM(Z$6),FIND("~",SUBSTITUTE(Z$6," ","~",LEN(TRIM(Z$6))-LEN(SUBSTITUTE(TRIM(Z$6)," ",""))))-1)&amp;" Total",$B$6:$BB$343,ROW($A70)-5,FALSE))</f>
        <v>0</v>
      </c>
      <c r="AA70" s="14">
        <f ca="1">IF(AA$5&lt;&gt;"",HLOOKUP(AA$5,Functionalization!$G$6:$R$343,ROW($A70)-5,FALSE),IFERROR(INDEX(AA$320:AA$343,MATCH($F70,$B$320:$B$343,0))/VLOOKUP($F70,$B$320:$BB$343,MATCH(LEFT(TRIM(AA$6),FIND("~",SUBSTITUTE(AA$6,"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70))*HLOOKUP(LEFT(TRIM(AA$6),FIND("~",SUBSTITUTE(AA$6," ","~",LEN(TRIM(AA$6))-LEN(SUBSTITUTE(TRIM(AA$6)," ",""))))-1)&amp;" Total",$B$6:$BB$343,ROW($A70)-5,FALSE))</f>
        <v>0</v>
      </c>
      <c r="AB70" s="14">
        <f ca="1">IF(AB$5&lt;&gt;"",HLOOKUP(AB$5,Functionalization!$G$6:$R$343,ROW($A70)-5,FALSE),IFERROR(INDEX(AB$320:AB$343,MATCH($F70,$B$320:$B$343,0))/VLOOKUP($F70,$B$320:$BB$343,MATCH(LEFT(TRIM(AB$6),FIND("~",SUBSTITUTE(AB$6,"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70))*HLOOKUP(LEFT(TRIM(AB$6),FIND("~",SUBSTITUTE(AB$6," ","~",LEN(TRIM(AB$6))-LEN(SUBSTITUTE(TRIM(AB$6)," ",""))))-1)&amp;" Total",$B$6:$BB$343,ROW($A70)-5,FALSE))</f>
        <v>0</v>
      </c>
      <c r="AC70" s="14">
        <f ca="1">IF(AC$5&lt;&gt;"",HLOOKUP(AC$5,Functionalization!$G$6:$R$343,ROW($A70)-5,FALSE),IFERROR(INDEX(AC$320:AC$343,MATCH($F70,$B$320:$B$343,0))/VLOOKUP($F70,$B$320:$BB$343,MATCH(LEFT(TRIM(AC$6),FIND("~",SUBSTITUTE(AC$6,"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70))*HLOOKUP(LEFT(TRIM(AC$6),FIND("~",SUBSTITUTE(AC$6," ","~",LEN(TRIM(AC$6))-LEN(SUBSTITUTE(TRIM(AC$6)," ",""))))-1)&amp;" Total",$B$6:$BB$343,ROW($A70)-5,FALSE))</f>
        <v>0</v>
      </c>
      <c r="AD70" s="14">
        <f ca="1">IF(AD$5&lt;&gt;"",HLOOKUP(AD$5,Functionalization!$G$6:$R$343,ROW($A70)-5,FALSE),IFERROR(INDEX(AD$320:AD$343,MATCH($F70,$B$320:$B$343,0))/VLOOKUP($F70,$B$320:$BB$343,MATCH(LEFT(TRIM(AD$6),FIND("~",SUBSTITUTE(AD$6,"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70))*HLOOKUP(LEFT(TRIM(AD$6),FIND("~",SUBSTITUTE(AD$6," ","~",LEN(TRIM(AD$6))-LEN(SUBSTITUTE(TRIM(AD$6)," ",""))))-1)&amp;" Total",$B$6:$BB$343,ROW($A70)-5,FALSE))</f>
        <v>0</v>
      </c>
      <c r="AE70" s="14">
        <f ca="1">IF(AE$5&lt;&gt;"",HLOOKUP(AE$5,Functionalization!$G$6:$R$343,ROW($A70)-5,FALSE),IFERROR(INDEX(AE$320:AE$343,MATCH($F70,$B$320:$B$343,0))/VLOOKUP($F70,$B$320:$BB$343,MATCH(LEFT(TRIM(AE$6),FIND("~",SUBSTITUTE(AE$6,"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70))*HLOOKUP(LEFT(TRIM(AE$6),FIND("~",SUBSTITUTE(AE$6," ","~",LEN(TRIM(AE$6))-LEN(SUBSTITUTE(TRIM(AE$6)," ",""))))-1)&amp;" Total",$B$6:$BB$343,ROW($A70)-5,FALSE))</f>
        <v>0</v>
      </c>
      <c r="AF70" s="14">
        <f ca="1">IF(AF$5&lt;&gt;"",HLOOKUP(AF$5,Functionalization!$G$6:$R$343,ROW($A70)-5,FALSE),IFERROR(INDEX(AF$320:AF$343,MATCH($F70,$B$320:$B$343,0))/VLOOKUP($F70,$B$320:$BB$343,MATCH(LEFT(TRIM(AF$6),FIND("~",SUBSTITUTE(AF$6,"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70))*HLOOKUP(LEFT(TRIM(AF$6),FIND("~",SUBSTITUTE(AF$6," ","~",LEN(TRIM(AF$6))-LEN(SUBSTITUTE(TRIM(AF$6)," ",""))))-1)&amp;" Total",$B$6:$BB$343,ROW($A70)-5,FALSE))</f>
        <v>0</v>
      </c>
      <c r="AG70" s="14">
        <f ca="1">IF(AG$5&lt;&gt;"",HLOOKUP(AG$5,Functionalization!$G$6:$R$343,ROW($A70)-5,FALSE),IFERROR(INDEX(AG$320:AG$343,MATCH($F70,$B$320:$B$343,0))/VLOOKUP($F70,$B$320:$BB$343,MATCH(LEFT(TRIM(AG$6),FIND("~",SUBSTITUTE(AG$6,"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70))*HLOOKUP(LEFT(TRIM(AG$6),FIND("~",SUBSTITUTE(AG$6," ","~",LEN(TRIM(AG$6))-LEN(SUBSTITUTE(TRIM(AG$6)," ",""))))-1)&amp;" Total",$B$6:$BB$343,ROW($A70)-5,FALSE))</f>
        <v>0</v>
      </c>
      <c r="AH70" s="14">
        <f ca="1">IF(AH$5&lt;&gt;"",HLOOKUP(AH$5,Functionalization!$G$6:$R$343,ROW($A70)-5,FALSE),IFERROR(INDEX(AH$320:AH$343,MATCH($F70,$B$320:$B$343,0))/VLOOKUP($F70,$B$320:$BB$343,MATCH(LEFT(TRIM(AH$6),FIND("~",SUBSTITUTE(AH$6,"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70))*HLOOKUP(LEFT(TRIM(AH$6),FIND("~",SUBSTITUTE(AH$6," ","~",LEN(TRIM(AH$6))-LEN(SUBSTITUTE(TRIM(AH$6)," ",""))))-1)&amp;" Total",$B$6:$BB$343,ROW($A70)-5,FALSE))</f>
        <v>0</v>
      </c>
      <c r="AI70" s="14">
        <f ca="1">IF(AI$5&lt;&gt;"",HLOOKUP(AI$5,Functionalization!$G$6:$R$343,ROW($A70)-5,FALSE),IFERROR(INDEX(AI$320:AI$343,MATCH($F70,$B$320:$B$343,0))/VLOOKUP($F70,$B$320:$BB$343,MATCH(LEFT(TRIM(AI$6),FIND("~",SUBSTITUTE(AI$6,"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70))*HLOOKUP(LEFT(TRIM(AI$6),FIND("~",SUBSTITUTE(AI$6," ","~",LEN(TRIM(AI$6))-LEN(SUBSTITUTE(TRIM(AI$6)," ",""))))-1)&amp;" Total",$B$6:$BB$343,ROW($A70)-5,FALSE))</f>
        <v>0</v>
      </c>
      <c r="AJ70" s="14">
        <f ca="1">IF(AJ$5&lt;&gt;"",HLOOKUP(AJ$5,Functionalization!$G$6:$R$343,ROW($A70)-5,FALSE),IFERROR(INDEX(AJ$320:AJ$343,MATCH($F70,$B$320:$B$343,0))/VLOOKUP($F70,$B$320:$BB$343,MATCH(LEFT(TRIM(AJ$6),FIND("~",SUBSTITUTE(AJ$6,"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70))*HLOOKUP(LEFT(TRIM(AJ$6),FIND("~",SUBSTITUTE(AJ$6," ","~",LEN(TRIM(AJ$6))-LEN(SUBSTITUTE(TRIM(AJ$6)," ",""))))-1)&amp;" Total",$B$6:$BB$343,ROW($A70)-5,FALSE))</f>
        <v>0</v>
      </c>
      <c r="AK70" s="14">
        <f ca="1">IF(AK$5&lt;&gt;"",HLOOKUP(AK$5,Functionalization!$G$6:$R$343,ROW($A70)-5,FALSE),IFERROR(INDEX(AK$320:AK$343,MATCH($F70,$B$320:$B$343,0))/VLOOKUP($F70,$B$320:$BB$343,MATCH(LEFT(TRIM(AK$6),FIND("~",SUBSTITUTE(AK$6,"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70))*HLOOKUP(LEFT(TRIM(AK$6),FIND("~",SUBSTITUTE(AK$6," ","~",LEN(TRIM(AK$6))-LEN(SUBSTITUTE(TRIM(AK$6)," ",""))))-1)&amp;" Total",$B$6:$BB$343,ROW($A70)-5,FALSE))</f>
        <v>0</v>
      </c>
      <c r="AL70" s="14">
        <f ca="1">IF(AL$5&lt;&gt;"",HLOOKUP(AL$5,Functionalization!$G$6:$R$343,ROW($A70)-5,FALSE),IFERROR(INDEX(AL$320:AL$343,MATCH($F70,$B$320:$B$343,0))/VLOOKUP($F70,$B$320:$BB$343,MATCH(LEFT(TRIM(AL$6),FIND("~",SUBSTITUTE(AL$6,"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70))*HLOOKUP(LEFT(TRIM(AL$6),FIND("~",SUBSTITUTE(AL$6," ","~",LEN(TRIM(AL$6))-LEN(SUBSTITUTE(TRIM(AL$6)," ",""))))-1)&amp;" Total",$B$6:$BB$343,ROW($A70)-5,FALSE))</f>
        <v>0</v>
      </c>
      <c r="AM70" s="14">
        <f ca="1">IF(AM$5&lt;&gt;"",HLOOKUP(AM$5,Functionalization!$G$6:$R$343,ROW($A70)-5,FALSE),IFERROR(INDEX(AM$320:AM$343,MATCH($F70,$B$320:$B$343,0))/VLOOKUP($F70,$B$320:$BB$343,MATCH(LEFT(TRIM(AM$6),FIND("~",SUBSTITUTE(AM$6,"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70))*HLOOKUP(LEFT(TRIM(AM$6),FIND("~",SUBSTITUTE(AM$6," ","~",LEN(TRIM(AM$6))-LEN(SUBSTITUTE(TRIM(AM$6)," ",""))))-1)&amp;" Total",$B$6:$BB$343,ROW($A70)-5,FALSE))</f>
        <v>0</v>
      </c>
      <c r="AN70" s="14">
        <f ca="1">IF(AN$5&lt;&gt;"",HLOOKUP(AN$5,Functionalization!$G$6:$R$343,ROW($A70)-5,FALSE),IFERROR(INDEX(AN$320:AN$343,MATCH($F70,$B$320:$B$343,0))/VLOOKUP($F70,$B$320:$BB$343,MATCH(LEFT(TRIM(AN$6),FIND("~",SUBSTITUTE(AN$6,"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70))*HLOOKUP(LEFT(TRIM(AN$6),FIND("~",SUBSTITUTE(AN$6," ","~",LEN(TRIM(AN$6))-LEN(SUBSTITUTE(TRIM(AN$6)," ",""))))-1)&amp;" Total",$B$6:$BB$343,ROW($A70)-5,FALSE))</f>
        <v>0</v>
      </c>
      <c r="AO70" s="14">
        <f ca="1">IF(AO$5&lt;&gt;"",HLOOKUP(AO$5,Functionalization!$G$6:$R$343,ROW($A70)-5,FALSE),IFERROR(INDEX(AO$320:AO$343,MATCH($F70,$B$320:$B$343,0))/VLOOKUP($F70,$B$320:$BB$343,MATCH(LEFT(TRIM(AO$6),FIND("~",SUBSTITUTE(AO$6,"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70))*HLOOKUP(LEFT(TRIM(AO$6),FIND("~",SUBSTITUTE(AO$6," ","~",LEN(TRIM(AO$6))-LEN(SUBSTITUTE(TRIM(AO$6)," ",""))))-1)&amp;" Total",$B$6:$BB$343,ROW($A70)-5,FALSE))</f>
        <v>0</v>
      </c>
      <c r="AP70" s="14">
        <f ca="1">IF(AP$5&lt;&gt;"",HLOOKUP(AP$5,Functionalization!$G$6:$R$343,ROW($A70)-5,FALSE),IFERROR(INDEX(AP$320:AP$343,MATCH($F70,$B$320:$B$343,0))/VLOOKUP($F70,$B$320:$BB$343,MATCH(LEFT(TRIM(AP$6),FIND("~",SUBSTITUTE(AP$6,"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70))*HLOOKUP(LEFT(TRIM(AP$6),FIND("~",SUBSTITUTE(AP$6," ","~",LEN(TRIM(AP$6))-LEN(SUBSTITUTE(TRIM(AP$6)," ",""))))-1)&amp;" Total",$B$6:$BB$343,ROW($A70)-5,FALSE))</f>
        <v>0</v>
      </c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D70" s="44">
        <f ca="1">IFERROR(IF(SUMIF($G$6:$BB$6,BD$6&amp;" Total",$G70:$BB70)-(SUMIF($G$6:$BB$6,BD$6&amp;" "&amp;'Input-Allocators'!$D$18,$G70:$BB70)+IFERROR(SUMIF($G$6:$BB$6,BD$6&amp;" "&amp;'Input-Allocators'!$E$18,$G70:$BB70),SUMIF($G$6:$BB$6,BD$6&amp;" "&amp;'Input-Allocators'!$B$20,$G70:$BB70))+SUMIF($G$6:$BB$6,BD$6&amp;" "&amp;'Input-Allocators'!$F$18,$G70:$BB70))&lt;Check_Limit,0,1),1)</f>
        <v>0</v>
      </c>
      <c r="BE70" s="44">
        <f ca="1">IFERROR(IF(SUMIF($G$6:$BB$6,BE$6&amp;" Total",$G70:$BB70)-(SUMIF($G$6:$BB$6,BE$6&amp;" "&amp;'Input-Allocators'!$D$18,$G70:$BB70)+IFERROR(SUMIF($G$6:$BB$6,BE$6&amp;" "&amp;'Input-Allocators'!$E$18,$G70:$BB70),SUMIF($G$6:$BB$6,BE$6&amp;" "&amp;'Input-Allocators'!$B$20,$G70:$BB70))+SUMIF($G$6:$BB$6,BE$6&amp;" "&amp;'Input-Allocators'!$F$18,$G70:$BB70))&lt;Check_Limit,0,1),1)</f>
        <v>0</v>
      </c>
      <c r="BF70" s="44">
        <f ca="1">IFERROR(IF(SUMIF($G$6:$BB$6,BF$6&amp;" Total",$G70:$BB70)-(SUMIF($G$6:$BB$6,BF$6&amp;" "&amp;'Input-Allocators'!$D$18,$G70:$BB70)+IFERROR(SUMIF($G$6:$BB$6,BF$6&amp;" "&amp;'Input-Allocators'!$E$18,$G70:$BB70),SUMIF($G$6:$BB$6,BF$6&amp;" "&amp;'Input-Allocators'!$B$20,$G70:$BB70))+SUMIF($G$6:$BB$6,BF$6&amp;" "&amp;'Input-Allocators'!$F$18,$G70:$BB70))&lt;Check_Limit,0,1),1)</f>
        <v>0</v>
      </c>
      <c r="BG70" s="44">
        <f ca="1">IFERROR(IF(SUMIF($G$6:$BB$6,BG$6&amp;" Total",$G70:$BB70)-(SUMIF($G$6:$BB$6,BG$6&amp;" "&amp;'Input-Allocators'!$D$18,$G70:$BB70)+IFERROR(SUMIF($G$6:$BB$6,BG$6&amp;" "&amp;'Input-Allocators'!$E$18,$G70:$BB70),SUMIF($G$6:$BB$6,BG$6&amp;" "&amp;'Input-Allocators'!$B$20,$G70:$BB70))+SUMIF($G$6:$BB$6,BG$6&amp;" "&amp;'Input-Allocators'!$F$18,$G70:$BB70))&lt;Check_Limit,0,1),1)</f>
        <v>0</v>
      </c>
      <c r="BH70" s="44">
        <f ca="1">IFERROR(IF(SUMIF($G$6:$BB$6,BH$6&amp;" Total",$G70:$BB70)-(SUMIF($G$6:$BB$6,BH$6&amp;" "&amp;'Input-Allocators'!$D$18,$G70:$BB70)+IFERROR(SUMIF($G$6:$BB$6,BH$6&amp;" "&amp;'Input-Allocators'!$E$18,$G70:$BB70),SUMIF($G$6:$BB$6,BH$6&amp;" "&amp;'Input-Allocators'!$B$20,$G70:$BB70))+SUMIF($G$6:$BB$6,BH$6&amp;" "&amp;'Input-Allocators'!$F$18,$G70:$BB70))&lt;Check_Limit,0,1),1)</f>
        <v>0</v>
      </c>
      <c r="BI70" s="44">
        <f ca="1">IFERROR(IF(SUMIF($G$6:$BB$6,BI$6&amp;" Total",$G70:$BB70)-(SUMIF($G$6:$BB$6,BI$6&amp;" "&amp;'Input-Allocators'!$D$18,$G70:$BB70)+IFERROR(SUMIF($G$6:$BB$6,BI$6&amp;" "&amp;'Input-Allocators'!$E$18,$G70:$BB70),SUMIF($G$6:$BB$6,BI$6&amp;" "&amp;'Input-Allocators'!$B$20,$G70:$BB70))+SUMIF($G$6:$BB$6,BI$6&amp;" "&amp;'Input-Allocators'!$F$18,$G70:$BB70))&lt;Check_Limit,0,1),1)</f>
        <v>0</v>
      </c>
      <c r="BJ70" s="44">
        <f ca="1">IFERROR(IF(SUMIF($G$6:$BB$6,BJ$6&amp;" Total",$G70:$BB70)-(SUMIF($G$6:$BB$6,BJ$6&amp;" "&amp;'Input-Allocators'!$D$18,$G70:$BB70)+IFERROR(SUMIF($G$6:$BB$6,BJ$6&amp;" "&amp;'Input-Allocators'!$E$18,$G70:$BB70),SUMIF($G$6:$BB$6,BJ$6&amp;" "&amp;'Input-Allocators'!$B$20,$G70:$BB70))+SUMIF($G$6:$BB$6,BJ$6&amp;" "&amp;'Input-Allocators'!$F$18,$G70:$BB70))&lt;Check_Limit,0,1),1)</f>
        <v>0</v>
      </c>
      <c r="BK70" s="44">
        <f ca="1">IFERROR(IF(SUMIF($G$6:$BB$6,BK$6&amp;" Total",$G70:$BB70)-(SUMIF($G$6:$BB$6,BK$6&amp;" "&amp;'Input-Allocators'!$D$18,$G70:$BB70)+IFERROR(SUMIF($G$6:$BB$6,BK$6&amp;" "&amp;'Input-Allocators'!$E$18,$G70:$BB70),SUMIF($G$6:$BB$6,BK$6&amp;" "&amp;'Input-Allocators'!$B$20,$G70:$BB70))+SUMIF($G$6:$BB$6,BK$6&amp;" "&amp;'Input-Allocators'!$F$18,$G70:$BB70))&lt;Check_Limit,0,1),1)</f>
        <v>0</v>
      </c>
      <c r="BL70" s="44">
        <f ca="1">IFERROR(IF(SUMIF($G$6:$BB$6,BL$6&amp;" Total",$G70:$BB70)-(SUMIF($G$6:$BB$6,BL$6&amp;" "&amp;'Input-Allocators'!$D$18,$G70:$BB70)+IFERROR(SUMIF($G$6:$BB$6,BL$6&amp;" "&amp;'Input-Allocators'!$E$18,$G70:$BB70),SUMIF($G$6:$BB$6,BL$6&amp;" "&amp;'Input-Allocators'!$B$20,$G70:$BB70))+SUMIF($G$6:$BB$6,BL$6&amp;" "&amp;'Input-Allocators'!$F$18,$G70:$BB70))&lt;Check_Limit,0,1),1)</f>
        <v>0</v>
      </c>
      <c r="BM70" s="44">
        <f ca="1">IFERROR(IF(SUMIF($G$6:$BB$6,BM$6&amp;" Total",$G70:$BB70)-(SUMIF($G$6:$BB$6,BM$6&amp;" "&amp;'Input-Allocators'!$D$18,$G70:$BB70)+IFERROR(SUMIF($G$6:$BB$6,BM$6&amp;" "&amp;'Input-Allocators'!$E$18,$G70:$BB70),SUMIF($G$6:$BB$6,BM$6&amp;" "&amp;'Input-Allocators'!$B$20,$G70:$BB70))+SUMIF($G$6:$BB$6,BM$6&amp;" "&amp;'Input-Allocators'!$F$18,$G70:$BB70))&lt;Check_Limit,0,1),1)</f>
        <v>0</v>
      </c>
      <c r="BN70" s="44">
        <f ca="1">IFERROR(IF(SUMIF($G$6:$BB$6,BN$6&amp;" Total",$G70:$BB70)-(SUMIF($G$6:$BB$6,BN$6&amp;" "&amp;'Input-Allocators'!$D$18,$G70:$BB70)+IFERROR(SUMIF($G$6:$BB$6,BN$6&amp;" "&amp;'Input-Allocators'!$E$18,$G70:$BB70),SUMIF($G$6:$BB$6,BN$6&amp;" "&amp;'Input-Allocators'!$B$20,$G70:$BB70))+SUMIF($G$6:$BB$6,BN$6&amp;" "&amp;'Input-Allocators'!$F$18,$G70:$BB70))&lt;Check_Limit,0,1),1)</f>
        <v>0</v>
      </c>
      <c r="BO70" s="44">
        <f ca="1">IFERROR(IF(SUMIF($G$6:$BB$6,BO$6&amp;" Total",$G70:$BB70)-(SUMIF($G$6:$BB$6,BO$6&amp;" "&amp;'Input-Allocators'!$D$18,$G70:$BB70)+IFERROR(SUMIF($G$6:$BB$6,BO$6&amp;" "&amp;'Input-Allocators'!$E$18,$G70:$BB70),SUMIF($G$6:$BB$6,BO$6&amp;" "&amp;'Input-Allocators'!$B$20,$G70:$BB70))+SUMIF($G$6:$BB$6,BO$6&amp;" "&amp;'Input-Allocators'!$F$18,$G70:$BB70))&lt;Check_Limit,0,1),1)</f>
        <v>0</v>
      </c>
    </row>
    <row r="71" spans="1:67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>Functionalization!$D71</f>
        <v>-1.306</v>
      </c>
      <c r="E71" s="14">
        <f t="shared" ca="1" si="3"/>
        <v>0</v>
      </c>
      <c r="F71" s="3" t="str">
        <f>IF($D71=0,"-",IF('Input-Accounts'!$E71&lt;&gt;0,'Input-Accounts'!$E71,'Input-Accounts'!$G71))</f>
        <v>COMMODITY</v>
      </c>
      <c r="G71" s="14">
        <f ca="1">IF(G$5&lt;&gt;"",HLOOKUP(G$5,Functionalization!$G$6:$R$343,ROW($A71)-5,FALSE),IFERROR(INDEX(G$320:G$343,MATCH($F71,$B$320:$B$343,0))/VLOOKUP($F71,$B$320:$BB$343,MATCH(LEFT(TRIM(G$6),FIND("~",SUBSTITUTE(G$6,"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71))*HLOOKUP(LEFT(TRIM(G$6),FIND("~",SUBSTITUTE(G$6," ","~",LEN(TRIM(G$6))-LEN(SUBSTITUTE(TRIM(G$6)," ",""))))-1)&amp;" Total",$B$6:$BB$343,ROW($A71)-5,FALSE))</f>
        <v>-1.306</v>
      </c>
      <c r="H71" s="14">
        <f ca="1">IF(H$5&lt;&gt;"",HLOOKUP(H$5,Functionalization!$G$6:$R$343,ROW($A71)-5,FALSE),IFERROR(INDEX(H$320:H$343,MATCH($F71,$B$320:$B$343,0))/VLOOKUP($F71,$B$320:$BB$343,MATCH(LEFT(TRIM(H$6),FIND("~",SUBSTITUTE(H$6,"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71))*HLOOKUP(LEFT(TRIM(H$6),FIND("~",SUBSTITUTE(H$6," ","~",LEN(TRIM(H$6))-LEN(SUBSTITUTE(TRIM(H$6)," ",""))))-1)&amp;" Total",$B$6:$BB$343,ROW($A71)-5,FALSE))</f>
        <v>0</v>
      </c>
      <c r="I71" s="14">
        <f ca="1">IF(I$5&lt;&gt;"",HLOOKUP(I$5,Functionalization!$G$6:$R$343,ROW($A71)-5,FALSE),IFERROR(INDEX(I$320:I$343,MATCH($F71,$B$320:$B$343,0))/VLOOKUP($F71,$B$320:$BB$343,MATCH(LEFT(TRIM(I$6),FIND("~",SUBSTITUTE(I$6,"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71))*HLOOKUP(LEFT(TRIM(I$6),FIND("~",SUBSTITUTE(I$6," ","~",LEN(TRIM(I$6))-LEN(SUBSTITUTE(TRIM(I$6)," ",""))))-1)&amp;" Total",$B$6:$BB$343,ROW($A71)-5,FALSE))</f>
        <v>-1.306</v>
      </c>
      <c r="J71" s="14">
        <f ca="1">IF(J$5&lt;&gt;"",HLOOKUP(J$5,Functionalization!$G$6:$R$343,ROW($A71)-5,FALSE),IFERROR(INDEX(J$320:J$343,MATCH($F71,$B$320:$B$343,0))/VLOOKUP($F71,$B$320:$BB$343,MATCH(LEFT(TRIM(J$6),FIND("~",SUBSTITUTE(J$6,"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71))*HLOOKUP(LEFT(TRIM(J$6),FIND("~",SUBSTITUTE(J$6," ","~",LEN(TRIM(J$6))-LEN(SUBSTITUTE(TRIM(J$6)," ",""))))-1)&amp;" Total",$B$6:$BB$343,ROW($A71)-5,FALSE))</f>
        <v>0</v>
      </c>
      <c r="K71" s="14">
        <f ca="1">IF(K$5&lt;&gt;"",HLOOKUP(K$5,Functionalization!$G$6:$R$343,ROW($A71)-5,FALSE),IFERROR(INDEX(K$320:K$343,MATCH($F71,$B$320:$B$343,0))/VLOOKUP($F71,$B$320:$BB$343,MATCH(LEFT(TRIM(K$6),FIND("~",SUBSTITUTE(K$6,"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71))*HLOOKUP(LEFT(TRIM(K$6),FIND("~",SUBSTITUTE(K$6," ","~",LEN(TRIM(K$6))-LEN(SUBSTITUTE(TRIM(K$6)," ",""))))-1)&amp;" Total",$B$6:$BB$343,ROW($A71)-5,FALSE))</f>
        <v>0</v>
      </c>
      <c r="L71" s="14">
        <f ca="1">IF(L$5&lt;&gt;"",HLOOKUP(L$5,Functionalization!$G$6:$R$343,ROW($A71)-5,FALSE),IFERROR(INDEX(L$320:L$343,MATCH($F71,$B$320:$B$343,0))/VLOOKUP($F71,$B$320:$BB$343,MATCH(LEFT(TRIM(L$6),FIND("~",SUBSTITUTE(L$6,"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71))*HLOOKUP(LEFT(TRIM(L$6),FIND("~",SUBSTITUTE(L$6," ","~",LEN(TRIM(L$6))-LEN(SUBSTITUTE(TRIM(L$6)," ",""))))-1)&amp;" Total",$B$6:$BB$343,ROW($A71)-5,FALSE))</f>
        <v>0</v>
      </c>
      <c r="M71" s="14">
        <f ca="1">IF(M$5&lt;&gt;"",HLOOKUP(M$5,Functionalization!$G$6:$R$343,ROW($A71)-5,FALSE),IFERROR(INDEX(M$320:M$343,MATCH($F71,$B$320:$B$343,0))/VLOOKUP($F71,$B$320:$BB$343,MATCH(LEFT(TRIM(M$6),FIND("~",SUBSTITUTE(M$6,"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71))*HLOOKUP(LEFT(TRIM(M$6),FIND("~",SUBSTITUTE(M$6," ","~",LEN(TRIM(M$6))-LEN(SUBSTITUTE(TRIM(M$6)," ",""))))-1)&amp;" Total",$B$6:$BB$343,ROW($A71)-5,FALSE))</f>
        <v>0</v>
      </c>
      <c r="N71" s="14">
        <f ca="1">IF(N$5&lt;&gt;"",HLOOKUP(N$5,Functionalization!$G$6:$R$343,ROW($A71)-5,FALSE),IFERROR(INDEX(N$320:N$343,MATCH($F71,$B$320:$B$343,0))/VLOOKUP($F71,$B$320:$BB$343,MATCH(LEFT(TRIM(N$6),FIND("~",SUBSTITUTE(N$6,"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71))*HLOOKUP(LEFT(TRIM(N$6),FIND("~",SUBSTITUTE(N$6," ","~",LEN(TRIM(N$6))-LEN(SUBSTITUTE(TRIM(N$6)," ",""))))-1)&amp;" Total",$B$6:$BB$343,ROW($A71)-5,FALSE))</f>
        <v>0</v>
      </c>
      <c r="O71" s="14">
        <f ca="1">IF(O$5&lt;&gt;"",HLOOKUP(O$5,Functionalization!$G$6:$R$343,ROW($A71)-5,FALSE),IFERROR(INDEX(O$320:O$343,MATCH($F71,$B$320:$B$343,0))/VLOOKUP($F71,$B$320:$BB$343,MATCH(LEFT(TRIM(O$6),FIND("~",SUBSTITUTE(O$6,"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71))*HLOOKUP(LEFT(TRIM(O$6),FIND("~",SUBSTITUTE(O$6," ","~",LEN(TRIM(O$6))-LEN(SUBSTITUTE(TRIM(O$6)," ",""))))-1)&amp;" Total",$B$6:$BB$343,ROW($A71)-5,FALSE))</f>
        <v>0</v>
      </c>
      <c r="P71" s="14">
        <f ca="1">IF(P$5&lt;&gt;"",HLOOKUP(P$5,Functionalization!$G$6:$R$343,ROW($A71)-5,FALSE),IFERROR(INDEX(P$320:P$343,MATCH($F71,$B$320:$B$343,0))/VLOOKUP($F71,$B$320:$BB$343,MATCH(LEFT(TRIM(P$6),FIND("~",SUBSTITUTE(P$6,"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71))*HLOOKUP(LEFT(TRIM(P$6),FIND("~",SUBSTITUTE(P$6," ","~",LEN(TRIM(P$6))-LEN(SUBSTITUTE(TRIM(P$6)," ",""))))-1)&amp;" Total",$B$6:$BB$343,ROW($A71)-5,FALSE))</f>
        <v>0</v>
      </c>
      <c r="Q71" s="14">
        <f ca="1">IF(Q$5&lt;&gt;"",HLOOKUP(Q$5,Functionalization!$G$6:$R$343,ROW($A71)-5,FALSE),IFERROR(INDEX(Q$320:Q$343,MATCH($F71,$B$320:$B$343,0))/VLOOKUP($F71,$B$320:$BB$343,MATCH(LEFT(TRIM(Q$6),FIND("~",SUBSTITUTE(Q$6,"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71))*HLOOKUP(LEFT(TRIM(Q$6),FIND("~",SUBSTITUTE(Q$6," ","~",LEN(TRIM(Q$6))-LEN(SUBSTITUTE(TRIM(Q$6)," ",""))))-1)&amp;" Total",$B$6:$BB$343,ROW($A71)-5,FALSE))</f>
        <v>0</v>
      </c>
      <c r="R71" s="14">
        <f ca="1">IF(R$5&lt;&gt;"",HLOOKUP(R$5,Functionalization!$G$6:$R$343,ROW($A71)-5,FALSE),IFERROR(INDEX(R$320:R$343,MATCH($F71,$B$320:$B$343,0))/VLOOKUP($F71,$B$320:$BB$343,MATCH(LEFT(TRIM(R$6),FIND("~",SUBSTITUTE(R$6,"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71))*HLOOKUP(LEFT(TRIM(R$6),FIND("~",SUBSTITUTE(R$6," ","~",LEN(TRIM(R$6))-LEN(SUBSTITUTE(TRIM(R$6)," ",""))))-1)&amp;" Total",$B$6:$BB$343,ROW($A71)-5,FALSE))</f>
        <v>0</v>
      </c>
      <c r="S71" s="14">
        <f ca="1">IF(S$5&lt;&gt;"",HLOOKUP(S$5,Functionalization!$G$6:$R$343,ROW($A71)-5,FALSE),IFERROR(INDEX(S$320:S$343,MATCH($F71,$B$320:$B$343,0))/VLOOKUP($F71,$B$320:$BB$343,MATCH(LEFT(TRIM(S$6),FIND("~",SUBSTITUTE(S$6,"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71))*HLOOKUP(LEFT(TRIM(S$6),FIND("~",SUBSTITUTE(S$6," ","~",LEN(TRIM(S$6))-LEN(SUBSTITUTE(TRIM(S$6)," ",""))))-1)&amp;" Total",$B$6:$BB$343,ROW($A71)-5,FALSE))</f>
        <v>0</v>
      </c>
      <c r="T71" s="14">
        <f ca="1">IF(T$5&lt;&gt;"",HLOOKUP(T$5,Functionalization!$G$6:$R$343,ROW($A71)-5,FALSE),IFERROR(INDEX(T$320:T$343,MATCH($F71,$B$320:$B$343,0))/VLOOKUP($F71,$B$320:$BB$343,MATCH(LEFT(TRIM(T$6),FIND("~",SUBSTITUTE(T$6,"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71))*HLOOKUP(LEFT(TRIM(T$6),FIND("~",SUBSTITUTE(T$6," ","~",LEN(TRIM(T$6))-LEN(SUBSTITUTE(TRIM(T$6)," ",""))))-1)&amp;" Total",$B$6:$BB$343,ROW($A71)-5,FALSE))</f>
        <v>0</v>
      </c>
      <c r="U71" s="14">
        <f ca="1">IF(U$5&lt;&gt;"",HLOOKUP(U$5,Functionalization!$G$6:$R$343,ROW($A71)-5,FALSE),IFERROR(INDEX(U$320:U$343,MATCH($F71,$B$320:$B$343,0))/VLOOKUP($F71,$B$320:$BB$343,MATCH(LEFT(TRIM(U$6),FIND("~",SUBSTITUTE(U$6,"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71))*HLOOKUP(LEFT(TRIM(U$6),FIND("~",SUBSTITUTE(U$6," ","~",LEN(TRIM(U$6))-LEN(SUBSTITUTE(TRIM(U$6)," ",""))))-1)&amp;" Total",$B$6:$BB$343,ROW($A71)-5,FALSE))</f>
        <v>0</v>
      </c>
      <c r="V71" s="14">
        <f ca="1">IF(V$5&lt;&gt;"",HLOOKUP(V$5,Functionalization!$G$6:$R$343,ROW($A71)-5,FALSE),IFERROR(INDEX(V$320:V$343,MATCH($F71,$B$320:$B$343,0))/VLOOKUP($F71,$B$320:$BB$343,MATCH(LEFT(TRIM(V$6),FIND("~",SUBSTITUTE(V$6,"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71))*HLOOKUP(LEFT(TRIM(V$6),FIND("~",SUBSTITUTE(V$6," ","~",LEN(TRIM(V$6))-LEN(SUBSTITUTE(TRIM(V$6)," ",""))))-1)&amp;" Total",$B$6:$BB$343,ROW($A71)-5,FALSE))</f>
        <v>0</v>
      </c>
      <c r="W71" s="14">
        <f ca="1">IF(W$5&lt;&gt;"",HLOOKUP(W$5,Functionalization!$G$6:$R$343,ROW($A71)-5,FALSE),IFERROR(INDEX(W$320:W$343,MATCH($F71,$B$320:$B$343,0))/VLOOKUP($F71,$B$320:$BB$343,MATCH(LEFT(TRIM(W$6),FIND("~",SUBSTITUTE(W$6,"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71))*HLOOKUP(LEFT(TRIM(W$6),FIND("~",SUBSTITUTE(W$6," ","~",LEN(TRIM(W$6))-LEN(SUBSTITUTE(TRIM(W$6)," ",""))))-1)&amp;" Total",$B$6:$BB$343,ROW($A71)-5,FALSE))</f>
        <v>0</v>
      </c>
      <c r="X71" s="14">
        <f ca="1">IF(X$5&lt;&gt;"",HLOOKUP(X$5,Functionalization!$G$6:$R$343,ROW($A71)-5,FALSE),IFERROR(INDEX(X$320:X$343,MATCH($F71,$B$320:$B$343,0))/VLOOKUP($F71,$B$320:$BB$343,MATCH(LEFT(TRIM(X$6),FIND("~",SUBSTITUTE(X$6,"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71))*HLOOKUP(LEFT(TRIM(X$6),FIND("~",SUBSTITUTE(X$6," ","~",LEN(TRIM(X$6))-LEN(SUBSTITUTE(TRIM(X$6)," ",""))))-1)&amp;" Total",$B$6:$BB$343,ROW($A71)-5,FALSE))</f>
        <v>0</v>
      </c>
      <c r="Y71" s="14">
        <f ca="1">IF(Y$5&lt;&gt;"",HLOOKUP(Y$5,Functionalization!$G$6:$R$343,ROW($A71)-5,FALSE),IFERROR(INDEX(Y$320:Y$343,MATCH($F71,$B$320:$B$343,0))/VLOOKUP($F71,$B$320:$BB$343,MATCH(LEFT(TRIM(Y$6),FIND("~",SUBSTITUTE(Y$6,"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71))*HLOOKUP(LEFT(TRIM(Y$6),FIND("~",SUBSTITUTE(Y$6," ","~",LEN(TRIM(Y$6))-LEN(SUBSTITUTE(TRIM(Y$6)," ",""))))-1)&amp;" Total",$B$6:$BB$343,ROW($A71)-5,FALSE))</f>
        <v>0</v>
      </c>
      <c r="Z71" s="14">
        <f ca="1">IF(Z$5&lt;&gt;"",HLOOKUP(Z$5,Functionalization!$G$6:$R$343,ROW($A71)-5,FALSE),IFERROR(INDEX(Z$320:Z$343,MATCH($F71,$B$320:$B$343,0))/VLOOKUP($F71,$B$320:$BB$343,MATCH(LEFT(TRIM(Z$6),FIND("~",SUBSTITUTE(Z$6,"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71))*HLOOKUP(LEFT(TRIM(Z$6),FIND("~",SUBSTITUTE(Z$6," ","~",LEN(TRIM(Z$6))-LEN(SUBSTITUTE(TRIM(Z$6)," ",""))))-1)&amp;" Total",$B$6:$BB$343,ROW($A71)-5,FALSE))</f>
        <v>0</v>
      </c>
      <c r="AA71" s="14">
        <f ca="1">IF(AA$5&lt;&gt;"",HLOOKUP(AA$5,Functionalization!$G$6:$R$343,ROW($A71)-5,FALSE),IFERROR(INDEX(AA$320:AA$343,MATCH($F71,$B$320:$B$343,0))/VLOOKUP($F71,$B$320:$BB$343,MATCH(LEFT(TRIM(AA$6),FIND("~",SUBSTITUTE(AA$6,"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71))*HLOOKUP(LEFT(TRIM(AA$6),FIND("~",SUBSTITUTE(AA$6," ","~",LEN(TRIM(AA$6))-LEN(SUBSTITUTE(TRIM(AA$6)," ",""))))-1)&amp;" Total",$B$6:$BB$343,ROW($A71)-5,FALSE))</f>
        <v>0</v>
      </c>
      <c r="AB71" s="14">
        <f ca="1">IF(AB$5&lt;&gt;"",HLOOKUP(AB$5,Functionalization!$G$6:$R$343,ROW($A71)-5,FALSE),IFERROR(INDEX(AB$320:AB$343,MATCH($F71,$B$320:$B$343,0))/VLOOKUP($F71,$B$320:$BB$343,MATCH(LEFT(TRIM(AB$6),FIND("~",SUBSTITUTE(AB$6,"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71))*HLOOKUP(LEFT(TRIM(AB$6),FIND("~",SUBSTITUTE(AB$6," ","~",LEN(TRIM(AB$6))-LEN(SUBSTITUTE(TRIM(AB$6)," ",""))))-1)&amp;" Total",$B$6:$BB$343,ROW($A71)-5,FALSE))</f>
        <v>0</v>
      </c>
      <c r="AC71" s="14">
        <f ca="1">IF(AC$5&lt;&gt;"",HLOOKUP(AC$5,Functionalization!$G$6:$R$343,ROW($A71)-5,FALSE),IFERROR(INDEX(AC$320:AC$343,MATCH($F71,$B$320:$B$343,0))/VLOOKUP($F71,$B$320:$BB$343,MATCH(LEFT(TRIM(AC$6),FIND("~",SUBSTITUTE(AC$6,"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71))*HLOOKUP(LEFT(TRIM(AC$6),FIND("~",SUBSTITUTE(AC$6," ","~",LEN(TRIM(AC$6))-LEN(SUBSTITUTE(TRIM(AC$6)," ",""))))-1)&amp;" Total",$B$6:$BB$343,ROW($A71)-5,FALSE))</f>
        <v>0</v>
      </c>
      <c r="AD71" s="14">
        <f ca="1">IF(AD$5&lt;&gt;"",HLOOKUP(AD$5,Functionalization!$G$6:$R$343,ROW($A71)-5,FALSE),IFERROR(INDEX(AD$320:AD$343,MATCH($F71,$B$320:$B$343,0))/VLOOKUP($F71,$B$320:$BB$343,MATCH(LEFT(TRIM(AD$6),FIND("~",SUBSTITUTE(AD$6,"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71))*HLOOKUP(LEFT(TRIM(AD$6),FIND("~",SUBSTITUTE(AD$6," ","~",LEN(TRIM(AD$6))-LEN(SUBSTITUTE(TRIM(AD$6)," ",""))))-1)&amp;" Total",$B$6:$BB$343,ROW($A71)-5,FALSE))</f>
        <v>0</v>
      </c>
      <c r="AE71" s="14">
        <f ca="1">IF(AE$5&lt;&gt;"",HLOOKUP(AE$5,Functionalization!$G$6:$R$343,ROW($A71)-5,FALSE),IFERROR(INDEX(AE$320:AE$343,MATCH($F71,$B$320:$B$343,0))/VLOOKUP($F71,$B$320:$BB$343,MATCH(LEFT(TRIM(AE$6),FIND("~",SUBSTITUTE(AE$6,"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71))*HLOOKUP(LEFT(TRIM(AE$6),FIND("~",SUBSTITUTE(AE$6," ","~",LEN(TRIM(AE$6))-LEN(SUBSTITUTE(TRIM(AE$6)," ",""))))-1)&amp;" Total",$B$6:$BB$343,ROW($A71)-5,FALSE))</f>
        <v>0</v>
      </c>
      <c r="AF71" s="14">
        <f ca="1">IF(AF$5&lt;&gt;"",HLOOKUP(AF$5,Functionalization!$G$6:$R$343,ROW($A71)-5,FALSE),IFERROR(INDEX(AF$320:AF$343,MATCH($F71,$B$320:$B$343,0))/VLOOKUP($F71,$B$320:$BB$343,MATCH(LEFT(TRIM(AF$6),FIND("~",SUBSTITUTE(AF$6,"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71))*HLOOKUP(LEFT(TRIM(AF$6),FIND("~",SUBSTITUTE(AF$6," ","~",LEN(TRIM(AF$6))-LEN(SUBSTITUTE(TRIM(AF$6)," ",""))))-1)&amp;" Total",$B$6:$BB$343,ROW($A71)-5,FALSE))</f>
        <v>0</v>
      </c>
      <c r="AG71" s="14">
        <f ca="1">IF(AG$5&lt;&gt;"",HLOOKUP(AG$5,Functionalization!$G$6:$R$343,ROW($A71)-5,FALSE),IFERROR(INDEX(AG$320:AG$343,MATCH($F71,$B$320:$B$343,0))/VLOOKUP($F71,$B$320:$BB$343,MATCH(LEFT(TRIM(AG$6),FIND("~",SUBSTITUTE(AG$6,"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71))*HLOOKUP(LEFT(TRIM(AG$6),FIND("~",SUBSTITUTE(AG$6," ","~",LEN(TRIM(AG$6))-LEN(SUBSTITUTE(TRIM(AG$6)," ",""))))-1)&amp;" Total",$B$6:$BB$343,ROW($A71)-5,FALSE))</f>
        <v>0</v>
      </c>
      <c r="AH71" s="14">
        <f ca="1">IF(AH$5&lt;&gt;"",HLOOKUP(AH$5,Functionalization!$G$6:$R$343,ROW($A71)-5,FALSE),IFERROR(INDEX(AH$320:AH$343,MATCH($F71,$B$320:$B$343,0))/VLOOKUP($F71,$B$320:$BB$343,MATCH(LEFT(TRIM(AH$6),FIND("~",SUBSTITUTE(AH$6,"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71))*HLOOKUP(LEFT(TRIM(AH$6),FIND("~",SUBSTITUTE(AH$6," ","~",LEN(TRIM(AH$6))-LEN(SUBSTITUTE(TRIM(AH$6)," ",""))))-1)&amp;" Total",$B$6:$BB$343,ROW($A71)-5,FALSE))</f>
        <v>0</v>
      </c>
      <c r="AI71" s="14">
        <f ca="1">IF(AI$5&lt;&gt;"",HLOOKUP(AI$5,Functionalization!$G$6:$R$343,ROW($A71)-5,FALSE),IFERROR(INDEX(AI$320:AI$343,MATCH($F71,$B$320:$B$343,0))/VLOOKUP($F71,$B$320:$BB$343,MATCH(LEFT(TRIM(AI$6),FIND("~",SUBSTITUTE(AI$6,"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71))*HLOOKUP(LEFT(TRIM(AI$6),FIND("~",SUBSTITUTE(AI$6," ","~",LEN(TRIM(AI$6))-LEN(SUBSTITUTE(TRIM(AI$6)," ",""))))-1)&amp;" Total",$B$6:$BB$343,ROW($A71)-5,FALSE))</f>
        <v>0</v>
      </c>
      <c r="AJ71" s="14">
        <f ca="1">IF(AJ$5&lt;&gt;"",HLOOKUP(AJ$5,Functionalization!$G$6:$R$343,ROW($A71)-5,FALSE),IFERROR(INDEX(AJ$320:AJ$343,MATCH($F71,$B$320:$B$343,0))/VLOOKUP($F71,$B$320:$BB$343,MATCH(LEFT(TRIM(AJ$6),FIND("~",SUBSTITUTE(AJ$6,"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71))*HLOOKUP(LEFT(TRIM(AJ$6),FIND("~",SUBSTITUTE(AJ$6," ","~",LEN(TRIM(AJ$6))-LEN(SUBSTITUTE(TRIM(AJ$6)," ",""))))-1)&amp;" Total",$B$6:$BB$343,ROW($A71)-5,FALSE))</f>
        <v>0</v>
      </c>
      <c r="AK71" s="14">
        <f ca="1">IF(AK$5&lt;&gt;"",HLOOKUP(AK$5,Functionalization!$G$6:$R$343,ROW($A71)-5,FALSE),IFERROR(INDEX(AK$320:AK$343,MATCH($F71,$B$320:$B$343,0))/VLOOKUP($F71,$B$320:$BB$343,MATCH(LEFT(TRIM(AK$6),FIND("~",SUBSTITUTE(AK$6,"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71))*HLOOKUP(LEFT(TRIM(AK$6),FIND("~",SUBSTITUTE(AK$6," ","~",LEN(TRIM(AK$6))-LEN(SUBSTITUTE(TRIM(AK$6)," ",""))))-1)&amp;" Total",$B$6:$BB$343,ROW($A71)-5,FALSE))</f>
        <v>0</v>
      </c>
      <c r="AL71" s="14">
        <f ca="1">IF(AL$5&lt;&gt;"",HLOOKUP(AL$5,Functionalization!$G$6:$R$343,ROW($A71)-5,FALSE),IFERROR(INDEX(AL$320:AL$343,MATCH($F71,$B$320:$B$343,0))/VLOOKUP($F71,$B$320:$BB$343,MATCH(LEFT(TRIM(AL$6),FIND("~",SUBSTITUTE(AL$6,"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71))*HLOOKUP(LEFT(TRIM(AL$6),FIND("~",SUBSTITUTE(AL$6," ","~",LEN(TRIM(AL$6))-LEN(SUBSTITUTE(TRIM(AL$6)," ",""))))-1)&amp;" Total",$B$6:$BB$343,ROW($A71)-5,FALSE))</f>
        <v>0</v>
      </c>
      <c r="AM71" s="14">
        <f ca="1">IF(AM$5&lt;&gt;"",HLOOKUP(AM$5,Functionalization!$G$6:$R$343,ROW($A71)-5,FALSE),IFERROR(INDEX(AM$320:AM$343,MATCH($F71,$B$320:$B$343,0))/VLOOKUP($F71,$B$320:$BB$343,MATCH(LEFT(TRIM(AM$6),FIND("~",SUBSTITUTE(AM$6,"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71))*HLOOKUP(LEFT(TRIM(AM$6),FIND("~",SUBSTITUTE(AM$6," ","~",LEN(TRIM(AM$6))-LEN(SUBSTITUTE(TRIM(AM$6)," ",""))))-1)&amp;" Total",$B$6:$BB$343,ROW($A71)-5,FALSE))</f>
        <v>0</v>
      </c>
      <c r="AN71" s="14">
        <f ca="1">IF(AN$5&lt;&gt;"",HLOOKUP(AN$5,Functionalization!$G$6:$R$343,ROW($A71)-5,FALSE),IFERROR(INDEX(AN$320:AN$343,MATCH($F71,$B$320:$B$343,0))/VLOOKUP($F71,$B$320:$BB$343,MATCH(LEFT(TRIM(AN$6),FIND("~",SUBSTITUTE(AN$6,"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71))*HLOOKUP(LEFT(TRIM(AN$6),FIND("~",SUBSTITUTE(AN$6," ","~",LEN(TRIM(AN$6))-LEN(SUBSTITUTE(TRIM(AN$6)," ",""))))-1)&amp;" Total",$B$6:$BB$343,ROW($A71)-5,FALSE))</f>
        <v>0</v>
      </c>
      <c r="AO71" s="14">
        <f ca="1">IF(AO$5&lt;&gt;"",HLOOKUP(AO$5,Functionalization!$G$6:$R$343,ROW($A71)-5,FALSE),IFERROR(INDEX(AO$320:AO$343,MATCH($F71,$B$320:$B$343,0))/VLOOKUP($F71,$B$320:$BB$343,MATCH(LEFT(TRIM(AO$6),FIND("~",SUBSTITUTE(AO$6,"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71))*HLOOKUP(LEFT(TRIM(AO$6),FIND("~",SUBSTITUTE(AO$6," ","~",LEN(TRIM(AO$6))-LEN(SUBSTITUTE(TRIM(AO$6)," ",""))))-1)&amp;" Total",$B$6:$BB$343,ROW($A71)-5,FALSE))</f>
        <v>0</v>
      </c>
      <c r="AP71" s="14">
        <f ca="1">IF(AP$5&lt;&gt;"",HLOOKUP(AP$5,Functionalization!$G$6:$R$343,ROW($A71)-5,FALSE),IFERROR(INDEX(AP$320:AP$343,MATCH($F71,$B$320:$B$343,0))/VLOOKUP($F71,$B$320:$BB$343,MATCH(LEFT(TRIM(AP$6),FIND("~",SUBSTITUTE(AP$6,"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71))*HLOOKUP(LEFT(TRIM(AP$6),FIND("~",SUBSTITUTE(AP$6," ","~",LEN(TRIM(AP$6))-LEN(SUBSTITUTE(TRIM(AP$6)," ",""))))-1)&amp;" Total",$B$6:$BB$343,ROW($A71)-5,FALSE))</f>
        <v>0</v>
      </c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D71" s="44">
        <f ca="1">IFERROR(IF(SUMIF($G$6:$BB$6,BD$6&amp;" Total",$G71:$BB71)-(SUMIF($G$6:$BB$6,BD$6&amp;" "&amp;'Input-Allocators'!$D$18,$G71:$BB71)+IFERROR(SUMIF($G$6:$BB$6,BD$6&amp;" "&amp;'Input-Allocators'!$E$18,$G71:$BB71),SUMIF($G$6:$BB$6,BD$6&amp;" "&amp;'Input-Allocators'!$B$20,$G71:$BB71))+SUMIF($G$6:$BB$6,BD$6&amp;" "&amp;'Input-Allocators'!$F$18,$G71:$BB71))&lt;Check_Limit,0,1),1)</f>
        <v>0</v>
      </c>
      <c r="BE71" s="44">
        <f ca="1">IFERROR(IF(SUMIF($G$6:$BB$6,BE$6&amp;" Total",$G71:$BB71)-(SUMIF($G$6:$BB$6,BE$6&amp;" "&amp;'Input-Allocators'!$D$18,$G71:$BB71)+IFERROR(SUMIF($G$6:$BB$6,BE$6&amp;" "&amp;'Input-Allocators'!$E$18,$G71:$BB71),SUMIF($G$6:$BB$6,BE$6&amp;" "&amp;'Input-Allocators'!$B$20,$G71:$BB71))+SUMIF($G$6:$BB$6,BE$6&amp;" "&amp;'Input-Allocators'!$F$18,$G71:$BB71))&lt;Check_Limit,0,1),1)</f>
        <v>0</v>
      </c>
      <c r="BF71" s="44">
        <f ca="1">IFERROR(IF(SUMIF($G$6:$BB$6,BF$6&amp;" Total",$G71:$BB71)-(SUMIF($G$6:$BB$6,BF$6&amp;" "&amp;'Input-Allocators'!$D$18,$G71:$BB71)+IFERROR(SUMIF($G$6:$BB$6,BF$6&amp;" "&amp;'Input-Allocators'!$E$18,$G71:$BB71),SUMIF($G$6:$BB$6,BF$6&amp;" "&amp;'Input-Allocators'!$B$20,$G71:$BB71))+SUMIF($G$6:$BB$6,BF$6&amp;" "&amp;'Input-Allocators'!$F$18,$G71:$BB71))&lt;Check_Limit,0,1),1)</f>
        <v>0</v>
      </c>
      <c r="BG71" s="44">
        <f ca="1">IFERROR(IF(SUMIF($G$6:$BB$6,BG$6&amp;" Total",$G71:$BB71)-(SUMIF($G$6:$BB$6,BG$6&amp;" "&amp;'Input-Allocators'!$D$18,$G71:$BB71)+IFERROR(SUMIF($G$6:$BB$6,BG$6&amp;" "&amp;'Input-Allocators'!$E$18,$G71:$BB71),SUMIF($G$6:$BB$6,BG$6&amp;" "&amp;'Input-Allocators'!$B$20,$G71:$BB71))+SUMIF($G$6:$BB$6,BG$6&amp;" "&amp;'Input-Allocators'!$F$18,$G71:$BB71))&lt;Check_Limit,0,1),1)</f>
        <v>0</v>
      </c>
      <c r="BH71" s="44">
        <f ca="1">IFERROR(IF(SUMIF($G$6:$BB$6,BH$6&amp;" Total",$G71:$BB71)-(SUMIF($G$6:$BB$6,BH$6&amp;" "&amp;'Input-Allocators'!$D$18,$G71:$BB71)+IFERROR(SUMIF($G$6:$BB$6,BH$6&amp;" "&amp;'Input-Allocators'!$E$18,$G71:$BB71),SUMIF($G$6:$BB$6,BH$6&amp;" "&amp;'Input-Allocators'!$B$20,$G71:$BB71))+SUMIF($G$6:$BB$6,BH$6&amp;" "&amp;'Input-Allocators'!$F$18,$G71:$BB71))&lt;Check_Limit,0,1),1)</f>
        <v>0</v>
      </c>
      <c r="BI71" s="44">
        <f ca="1">IFERROR(IF(SUMIF($G$6:$BB$6,BI$6&amp;" Total",$G71:$BB71)-(SUMIF($G$6:$BB$6,BI$6&amp;" "&amp;'Input-Allocators'!$D$18,$G71:$BB71)+IFERROR(SUMIF($G$6:$BB$6,BI$6&amp;" "&amp;'Input-Allocators'!$E$18,$G71:$BB71),SUMIF($G$6:$BB$6,BI$6&amp;" "&amp;'Input-Allocators'!$B$20,$G71:$BB71))+SUMIF($G$6:$BB$6,BI$6&amp;" "&amp;'Input-Allocators'!$F$18,$G71:$BB71))&lt;Check_Limit,0,1),1)</f>
        <v>0</v>
      </c>
      <c r="BJ71" s="44">
        <f ca="1">IFERROR(IF(SUMIF($G$6:$BB$6,BJ$6&amp;" Total",$G71:$BB71)-(SUMIF($G$6:$BB$6,BJ$6&amp;" "&amp;'Input-Allocators'!$D$18,$G71:$BB71)+IFERROR(SUMIF($G$6:$BB$6,BJ$6&amp;" "&amp;'Input-Allocators'!$E$18,$G71:$BB71),SUMIF($G$6:$BB$6,BJ$6&amp;" "&amp;'Input-Allocators'!$B$20,$G71:$BB71))+SUMIF($G$6:$BB$6,BJ$6&amp;" "&amp;'Input-Allocators'!$F$18,$G71:$BB71))&lt;Check_Limit,0,1),1)</f>
        <v>0</v>
      </c>
      <c r="BK71" s="44">
        <f ca="1">IFERROR(IF(SUMIF($G$6:$BB$6,BK$6&amp;" Total",$G71:$BB71)-(SUMIF($G$6:$BB$6,BK$6&amp;" "&amp;'Input-Allocators'!$D$18,$G71:$BB71)+IFERROR(SUMIF($G$6:$BB$6,BK$6&amp;" "&amp;'Input-Allocators'!$E$18,$G71:$BB71),SUMIF($G$6:$BB$6,BK$6&amp;" "&amp;'Input-Allocators'!$B$20,$G71:$BB71))+SUMIF($G$6:$BB$6,BK$6&amp;" "&amp;'Input-Allocators'!$F$18,$G71:$BB71))&lt;Check_Limit,0,1),1)</f>
        <v>0</v>
      </c>
      <c r="BL71" s="44">
        <f ca="1">IFERROR(IF(SUMIF($G$6:$BB$6,BL$6&amp;" Total",$G71:$BB71)-(SUMIF($G$6:$BB$6,BL$6&amp;" "&amp;'Input-Allocators'!$D$18,$G71:$BB71)+IFERROR(SUMIF($G$6:$BB$6,BL$6&amp;" "&amp;'Input-Allocators'!$E$18,$G71:$BB71),SUMIF($G$6:$BB$6,BL$6&amp;" "&amp;'Input-Allocators'!$B$20,$G71:$BB71))+SUMIF($G$6:$BB$6,BL$6&amp;" "&amp;'Input-Allocators'!$F$18,$G71:$BB71))&lt;Check_Limit,0,1),1)</f>
        <v>0</v>
      </c>
      <c r="BM71" s="44">
        <f ca="1">IFERROR(IF(SUMIF($G$6:$BB$6,BM$6&amp;" Total",$G71:$BB71)-(SUMIF($G$6:$BB$6,BM$6&amp;" "&amp;'Input-Allocators'!$D$18,$G71:$BB71)+IFERROR(SUMIF($G$6:$BB$6,BM$6&amp;" "&amp;'Input-Allocators'!$E$18,$G71:$BB71),SUMIF($G$6:$BB$6,BM$6&amp;" "&amp;'Input-Allocators'!$B$20,$G71:$BB71))+SUMIF($G$6:$BB$6,BM$6&amp;" "&amp;'Input-Allocators'!$F$18,$G71:$BB71))&lt;Check_Limit,0,1),1)</f>
        <v>0</v>
      </c>
      <c r="BN71" s="44">
        <f ca="1">IFERROR(IF(SUMIF($G$6:$BB$6,BN$6&amp;" Total",$G71:$BB71)-(SUMIF($G$6:$BB$6,BN$6&amp;" "&amp;'Input-Allocators'!$D$18,$G71:$BB71)+IFERROR(SUMIF($G$6:$BB$6,BN$6&amp;" "&amp;'Input-Allocators'!$E$18,$G71:$BB71),SUMIF($G$6:$BB$6,BN$6&amp;" "&amp;'Input-Allocators'!$B$20,$G71:$BB71))+SUMIF($G$6:$BB$6,BN$6&amp;" "&amp;'Input-Allocators'!$F$18,$G71:$BB71))&lt;Check_Limit,0,1),1)</f>
        <v>0</v>
      </c>
      <c r="BO71" s="44">
        <f ca="1">IFERROR(IF(SUMIF($G$6:$BB$6,BO$6&amp;" Total",$G71:$BB71)-(SUMIF($G$6:$BB$6,BO$6&amp;" "&amp;'Input-Allocators'!$D$18,$G71:$BB71)+IFERROR(SUMIF($G$6:$BB$6,BO$6&amp;" "&amp;'Input-Allocators'!$E$18,$G71:$BB71),SUMIF($G$6:$BB$6,BO$6&amp;" "&amp;'Input-Allocators'!$B$20,$G71:$BB71))+SUMIF($G$6:$BB$6,BO$6&amp;" "&amp;'Input-Allocators'!$F$18,$G71:$BB71))&lt;Check_Limit,0,1),1)</f>
        <v>0</v>
      </c>
    </row>
    <row r="72" spans="1:67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>Functionalization!$D72</f>
        <v>-156.625</v>
      </c>
      <c r="E72" s="14">
        <f t="shared" ca="1" si="3"/>
        <v>0</v>
      </c>
      <c r="F72" s="3" t="str">
        <f>IF($D72=0,"-",IF('Input-Accounts'!$E72&lt;&gt;0,'Input-Accounts'!$E72,'Input-Accounts'!$G72))</f>
        <v>COMMODITY</v>
      </c>
      <c r="G72" s="14">
        <f ca="1">IF(G$5&lt;&gt;"",HLOOKUP(G$5,Functionalization!$G$6:$R$343,ROW($A72)-5,FALSE),IFERROR(INDEX(G$320:G$343,MATCH($F72,$B$320:$B$343,0))/VLOOKUP($F72,$B$320:$BB$343,MATCH(LEFT(TRIM(G$6),FIND("~",SUBSTITUTE(G$6,"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72))*HLOOKUP(LEFT(TRIM(G$6),FIND("~",SUBSTITUTE(G$6," ","~",LEN(TRIM(G$6))-LEN(SUBSTITUTE(TRIM(G$6)," ",""))))-1)&amp;" Total",$B$6:$BB$343,ROW($A72)-5,FALSE))</f>
        <v>-156.625</v>
      </c>
      <c r="H72" s="14">
        <f ca="1">IF(H$5&lt;&gt;"",HLOOKUP(H$5,Functionalization!$G$6:$R$343,ROW($A72)-5,FALSE),IFERROR(INDEX(H$320:H$343,MATCH($F72,$B$320:$B$343,0))/VLOOKUP($F72,$B$320:$BB$343,MATCH(LEFT(TRIM(H$6),FIND("~",SUBSTITUTE(H$6,"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72))*HLOOKUP(LEFT(TRIM(H$6),FIND("~",SUBSTITUTE(H$6," ","~",LEN(TRIM(H$6))-LEN(SUBSTITUTE(TRIM(H$6)," ",""))))-1)&amp;" Total",$B$6:$BB$343,ROW($A72)-5,FALSE))</f>
        <v>0</v>
      </c>
      <c r="I72" s="14">
        <f ca="1">IF(I$5&lt;&gt;"",HLOOKUP(I$5,Functionalization!$G$6:$R$343,ROW($A72)-5,FALSE),IFERROR(INDEX(I$320:I$343,MATCH($F72,$B$320:$B$343,0))/VLOOKUP($F72,$B$320:$BB$343,MATCH(LEFT(TRIM(I$6),FIND("~",SUBSTITUTE(I$6,"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72))*HLOOKUP(LEFT(TRIM(I$6),FIND("~",SUBSTITUTE(I$6," ","~",LEN(TRIM(I$6))-LEN(SUBSTITUTE(TRIM(I$6)," ",""))))-1)&amp;" Total",$B$6:$BB$343,ROW($A72)-5,FALSE))</f>
        <v>-156.625</v>
      </c>
      <c r="J72" s="14">
        <f ca="1">IF(J$5&lt;&gt;"",HLOOKUP(J$5,Functionalization!$G$6:$R$343,ROW($A72)-5,FALSE),IFERROR(INDEX(J$320:J$343,MATCH($F72,$B$320:$B$343,0))/VLOOKUP($F72,$B$320:$BB$343,MATCH(LEFT(TRIM(J$6),FIND("~",SUBSTITUTE(J$6,"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72))*HLOOKUP(LEFT(TRIM(J$6),FIND("~",SUBSTITUTE(J$6," ","~",LEN(TRIM(J$6))-LEN(SUBSTITUTE(TRIM(J$6)," ",""))))-1)&amp;" Total",$B$6:$BB$343,ROW($A72)-5,FALSE))</f>
        <v>0</v>
      </c>
      <c r="K72" s="14">
        <f ca="1">IF(K$5&lt;&gt;"",HLOOKUP(K$5,Functionalization!$G$6:$R$343,ROW($A72)-5,FALSE),IFERROR(INDEX(K$320:K$343,MATCH($F72,$B$320:$B$343,0))/VLOOKUP($F72,$B$320:$BB$343,MATCH(LEFT(TRIM(K$6),FIND("~",SUBSTITUTE(K$6,"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72))*HLOOKUP(LEFT(TRIM(K$6),FIND("~",SUBSTITUTE(K$6," ","~",LEN(TRIM(K$6))-LEN(SUBSTITUTE(TRIM(K$6)," ",""))))-1)&amp;" Total",$B$6:$BB$343,ROW($A72)-5,FALSE))</f>
        <v>0</v>
      </c>
      <c r="L72" s="14">
        <f ca="1">IF(L$5&lt;&gt;"",HLOOKUP(L$5,Functionalization!$G$6:$R$343,ROW($A72)-5,FALSE),IFERROR(INDEX(L$320:L$343,MATCH($F72,$B$320:$B$343,0))/VLOOKUP($F72,$B$320:$BB$343,MATCH(LEFT(TRIM(L$6),FIND("~",SUBSTITUTE(L$6,"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72))*HLOOKUP(LEFT(TRIM(L$6),FIND("~",SUBSTITUTE(L$6," ","~",LEN(TRIM(L$6))-LEN(SUBSTITUTE(TRIM(L$6)," ",""))))-1)&amp;" Total",$B$6:$BB$343,ROW($A72)-5,FALSE))</f>
        <v>0</v>
      </c>
      <c r="M72" s="14">
        <f ca="1">IF(M$5&lt;&gt;"",HLOOKUP(M$5,Functionalization!$G$6:$R$343,ROW($A72)-5,FALSE),IFERROR(INDEX(M$320:M$343,MATCH($F72,$B$320:$B$343,0))/VLOOKUP($F72,$B$320:$BB$343,MATCH(LEFT(TRIM(M$6),FIND("~",SUBSTITUTE(M$6,"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72))*HLOOKUP(LEFT(TRIM(M$6),FIND("~",SUBSTITUTE(M$6," ","~",LEN(TRIM(M$6))-LEN(SUBSTITUTE(TRIM(M$6)," ",""))))-1)&amp;" Total",$B$6:$BB$343,ROW($A72)-5,FALSE))</f>
        <v>0</v>
      </c>
      <c r="N72" s="14">
        <f ca="1">IF(N$5&lt;&gt;"",HLOOKUP(N$5,Functionalization!$G$6:$R$343,ROW($A72)-5,FALSE),IFERROR(INDEX(N$320:N$343,MATCH($F72,$B$320:$B$343,0))/VLOOKUP($F72,$B$320:$BB$343,MATCH(LEFT(TRIM(N$6),FIND("~",SUBSTITUTE(N$6,"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72))*HLOOKUP(LEFT(TRIM(N$6),FIND("~",SUBSTITUTE(N$6," ","~",LEN(TRIM(N$6))-LEN(SUBSTITUTE(TRIM(N$6)," ",""))))-1)&amp;" Total",$B$6:$BB$343,ROW($A72)-5,FALSE))</f>
        <v>0</v>
      </c>
      <c r="O72" s="14">
        <f ca="1">IF(O$5&lt;&gt;"",HLOOKUP(O$5,Functionalization!$G$6:$R$343,ROW($A72)-5,FALSE),IFERROR(INDEX(O$320:O$343,MATCH($F72,$B$320:$B$343,0))/VLOOKUP($F72,$B$320:$BB$343,MATCH(LEFT(TRIM(O$6),FIND("~",SUBSTITUTE(O$6,"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72))*HLOOKUP(LEFT(TRIM(O$6),FIND("~",SUBSTITUTE(O$6," ","~",LEN(TRIM(O$6))-LEN(SUBSTITUTE(TRIM(O$6)," ",""))))-1)&amp;" Total",$B$6:$BB$343,ROW($A72)-5,FALSE))</f>
        <v>0</v>
      </c>
      <c r="P72" s="14">
        <f ca="1">IF(P$5&lt;&gt;"",HLOOKUP(P$5,Functionalization!$G$6:$R$343,ROW($A72)-5,FALSE),IFERROR(INDEX(P$320:P$343,MATCH($F72,$B$320:$B$343,0))/VLOOKUP($F72,$B$320:$BB$343,MATCH(LEFT(TRIM(P$6),FIND("~",SUBSTITUTE(P$6,"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72))*HLOOKUP(LEFT(TRIM(P$6),FIND("~",SUBSTITUTE(P$6," ","~",LEN(TRIM(P$6))-LEN(SUBSTITUTE(TRIM(P$6)," ",""))))-1)&amp;" Total",$B$6:$BB$343,ROW($A72)-5,FALSE))</f>
        <v>0</v>
      </c>
      <c r="Q72" s="14">
        <f ca="1">IF(Q$5&lt;&gt;"",HLOOKUP(Q$5,Functionalization!$G$6:$R$343,ROW($A72)-5,FALSE),IFERROR(INDEX(Q$320:Q$343,MATCH($F72,$B$320:$B$343,0))/VLOOKUP($F72,$B$320:$BB$343,MATCH(LEFT(TRIM(Q$6),FIND("~",SUBSTITUTE(Q$6,"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72))*HLOOKUP(LEFT(TRIM(Q$6),FIND("~",SUBSTITUTE(Q$6," ","~",LEN(TRIM(Q$6))-LEN(SUBSTITUTE(TRIM(Q$6)," ",""))))-1)&amp;" Total",$B$6:$BB$343,ROW($A72)-5,FALSE))</f>
        <v>0</v>
      </c>
      <c r="R72" s="14">
        <f ca="1">IF(R$5&lt;&gt;"",HLOOKUP(R$5,Functionalization!$G$6:$R$343,ROW($A72)-5,FALSE),IFERROR(INDEX(R$320:R$343,MATCH($F72,$B$320:$B$343,0))/VLOOKUP($F72,$B$320:$BB$343,MATCH(LEFT(TRIM(R$6),FIND("~",SUBSTITUTE(R$6,"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72))*HLOOKUP(LEFT(TRIM(R$6),FIND("~",SUBSTITUTE(R$6," ","~",LEN(TRIM(R$6))-LEN(SUBSTITUTE(TRIM(R$6)," ",""))))-1)&amp;" Total",$B$6:$BB$343,ROW($A72)-5,FALSE))</f>
        <v>0</v>
      </c>
      <c r="S72" s="14">
        <f ca="1">IF(S$5&lt;&gt;"",HLOOKUP(S$5,Functionalization!$G$6:$R$343,ROW($A72)-5,FALSE),IFERROR(INDEX(S$320:S$343,MATCH($F72,$B$320:$B$343,0))/VLOOKUP($F72,$B$320:$BB$343,MATCH(LEFT(TRIM(S$6),FIND("~",SUBSTITUTE(S$6,"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72))*HLOOKUP(LEFT(TRIM(S$6),FIND("~",SUBSTITUTE(S$6," ","~",LEN(TRIM(S$6))-LEN(SUBSTITUTE(TRIM(S$6)," ",""))))-1)&amp;" Total",$B$6:$BB$343,ROW($A72)-5,FALSE))</f>
        <v>0</v>
      </c>
      <c r="T72" s="14">
        <f ca="1">IF(T$5&lt;&gt;"",HLOOKUP(T$5,Functionalization!$G$6:$R$343,ROW($A72)-5,FALSE),IFERROR(INDEX(T$320:T$343,MATCH($F72,$B$320:$B$343,0))/VLOOKUP($F72,$B$320:$BB$343,MATCH(LEFT(TRIM(T$6),FIND("~",SUBSTITUTE(T$6,"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72))*HLOOKUP(LEFT(TRIM(T$6),FIND("~",SUBSTITUTE(T$6," ","~",LEN(TRIM(T$6))-LEN(SUBSTITUTE(TRIM(T$6)," ",""))))-1)&amp;" Total",$B$6:$BB$343,ROW($A72)-5,FALSE))</f>
        <v>0</v>
      </c>
      <c r="U72" s="14">
        <f ca="1">IF(U$5&lt;&gt;"",HLOOKUP(U$5,Functionalization!$G$6:$R$343,ROW($A72)-5,FALSE),IFERROR(INDEX(U$320:U$343,MATCH($F72,$B$320:$B$343,0))/VLOOKUP($F72,$B$320:$BB$343,MATCH(LEFT(TRIM(U$6),FIND("~",SUBSTITUTE(U$6,"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72))*HLOOKUP(LEFT(TRIM(U$6),FIND("~",SUBSTITUTE(U$6," ","~",LEN(TRIM(U$6))-LEN(SUBSTITUTE(TRIM(U$6)," ",""))))-1)&amp;" Total",$B$6:$BB$343,ROW($A72)-5,FALSE))</f>
        <v>0</v>
      </c>
      <c r="V72" s="14">
        <f ca="1">IF(V$5&lt;&gt;"",HLOOKUP(V$5,Functionalization!$G$6:$R$343,ROW($A72)-5,FALSE),IFERROR(INDEX(V$320:V$343,MATCH($F72,$B$320:$B$343,0))/VLOOKUP($F72,$B$320:$BB$343,MATCH(LEFT(TRIM(V$6),FIND("~",SUBSTITUTE(V$6,"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72))*HLOOKUP(LEFT(TRIM(V$6),FIND("~",SUBSTITUTE(V$6," ","~",LEN(TRIM(V$6))-LEN(SUBSTITUTE(TRIM(V$6)," ",""))))-1)&amp;" Total",$B$6:$BB$343,ROW($A72)-5,FALSE))</f>
        <v>0</v>
      </c>
      <c r="W72" s="14">
        <f ca="1">IF(W$5&lt;&gt;"",HLOOKUP(W$5,Functionalization!$G$6:$R$343,ROW($A72)-5,FALSE),IFERROR(INDEX(W$320:W$343,MATCH($F72,$B$320:$B$343,0))/VLOOKUP($F72,$B$320:$BB$343,MATCH(LEFT(TRIM(W$6),FIND("~",SUBSTITUTE(W$6,"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72))*HLOOKUP(LEFT(TRIM(W$6),FIND("~",SUBSTITUTE(W$6," ","~",LEN(TRIM(W$6))-LEN(SUBSTITUTE(TRIM(W$6)," ",""))))-1)&amp;" Total",$B$6:$BB$343,ROW($A72)-5,FALSE))</f>
        <v>0</v>
      </c>
      <c r="X72" s="14">
        <f ca="1">IF(X$5&lt;&gt;"",HLOOKUP(X$5,Functionalization!$G$6:$R$343,ROW($A72)-5,FALSE),IFERROR(INDEX(X$320:X$343,MATCH($F72,$B$320:$B$343,0))/VLOOKUP($F72,$B$320:$BB$343,MATCH(LEFT(TRIM(X$6),FIND("~",SUBSTITUTE(X$6,"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72))*HLOOKUP(LEFT(TRIM(X$6),FIND("~",SUBSTITUTE(X$6," ","~",LEN(TRIM(X$6))-LEN(SUBSTITUTE(TRIM(X$6)," ",""))))-1)&amp;" Total",$B$6:$BB$343,ROW($A72)-5,FALSE))</f>
        <v>0</v>
      </c>
      <c r="Y72" s="14">
        <f ca="1">IF(Y$5&lt;&gt;"",HLOOKUP(Y$5,Functionalization!$G$6:$R$343,ROW($A72)-5,FALSE),IFERROR(INDEX(Y$320:Y$343,MATCH($F72,$B$320:$B$343,0))/VLOOKUP($F72,$B$320:$BB$343,MATCH(LEFT(TRIM(Y$6),FIND("~",SUBSTITUTE(Y$6,"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72))*HLOOKUP(LEFT(TRIM(Y$6),FIND("~",SUBSTITUTE(Y$6," ","~",LEN(TRIM(Y$6))-LEN(SUBSTITUTE(TRIM(Y$6)," ",""))))-1)&amp;" Total",$B$6:$BB$343,ROW($A72)-5,FALSE))</f>
        <v>0</v>
      </c>
      <c r="Z72" s="14">
        <f ca="1">IF(Z$5&lt;&gt;"",HLOOKUP(Z$5,Functionalization!$G$6:$R$343,ROW($A72)-5,FALSE),IFERROR(INDEX(Z$320:Z$343,MATCH($F72,$B$320:$B$343,0))/VLOOKUP($F72,$B$320:$BB$343,MATCH(LEFT(TRIM(Z$6),FIND("~",SUBSTITUTE(Z$6,"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72))*HLOOKUP(LEFT(TRIM(Z$6),FIND("~",SUBSTITUTE(Z$6," ","~",LEN(TRIM(Z$6))-LEN(SUBSTITUTE(TRIM(Z$6)," ",""))))-1)&amp;" Total",$B$6:$BB$343,ROW($A72)-5,FALSE))</f>
        <v>0</v>
      </c>
      <c r="AA72" s="14">
        <f ca="1">IF(AA$5&lt;&gt;"",HLOOKUP(AA$5,Functionalization!$G$6:$R$343,ROW($A72)-5,FALSE),IFERROR(INDEX(AA$320:AA$343,MATCH($F72,$B$320:$B$343,0))/VLOOKUP($F72,$B$320:$BB$343,MATCH(LEFT(TRIM(AA$6),FIND("~",SUBSTITUTE(AA$6,"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72))*HLOOKUP(LEFT(TRIM(AA$6),FIND("~",SUBSTITUTE(AA$6," ","~",LEN(TRIM(AA$6))-LEN(SUBSTITUTE(TRIM(AA$6)," ",""))))-1)&amp;" Total",$B$6:$BB$343,ROW($A72)-5,FALSE))</f>
        <v>0</v>
      </c>
      <c r="AB72" s="14">
        <f ca="1">IF(AB$5&lt;&gt;"",HLOOKUP(AB$5,Functionalization!$G$6:$R$343,ROW($A72)-5,FALSE),IFERROR(INDEX(AB$320:AB$343,MATCH($F72,$B$320:$B$343,0))/VLOOKUP($F72,$B$320:$BB$343,MATCH(LEFT(TRIM(AB$6),FIND("~",SUBSTITUTE(AB$6,"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72))*HLOOKUP(LEFT(TRIM(AB$6),FIND("~",SUBSTITUTE(AB$6," ","~",LEN(TRIM(AB$6))-LEN(SUBSTITUTE(TRIM(AB$6)," ",""))))-1)&amp;" Total",$B$6:$BB$343,ROW($A72)-5,FALSE))</f>
        <v>0</v>
      </c>
      <c r="AC72" s="14">
        <f ca="1">IF(AC$5&lt;&gt;"",HLOOKUP(AC$5,Functionalization!$G$6:$R$343,ROW($A72)-5,FALSE),IFERROR(INDEX(AC$320:AC$343,MATCH($F72,$B$320:$B$343,0))/VLOOKUP($F72,$B$320:$BB$343,MATCH(LEFT(TRIM(AC$6),FIND("~",SUBSTITUTE(AC$6,"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72))*HLOOKUP(LEFT(TRIM(AC$6),FIND("~",SUBSTITUTE(AC$6," ","~",LEN(TRIM(AC$6))-LEN(SUBSTITUTE(TRIM(AC$6)," ",""))))-1)&amp;" Total",$B$6:$BB$343,ROW($A72)-5,FALSE))</f>
        <v>0</v>
      </c>
      <c r="AD72" s="14">
        <f ca="1">IF(AD$5&lt;&gt;"",HLOOKUP(AD$5,Functionalization!$G$6:$R$343,ROW($A72)-5,FALSE),IFERROR(INDEX(AD$320:AD$343,MATCH($F72,$B$320:$B$343,0))/VLOOKUP($F72,$B$320:$BB$343,MATCH(LEFT(TRIM(AD$6),FIND("~",SUBSTITUTE(AD$6,"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72))*HLOOKUP(LEFT(TRIM(AD$6),FIND("~",SUBSTITUTE(AD$6," ","~",LEN(TRIM(AD$6))-LEN(SUBSTITUTE(TRIM(AD$6)," ",""))))-1)&amp;" Total",$B$6:$BB$343,ROW($A72)-5,FALSE))</f>
        <v>0</v>
      </c>
      <c r="AE72" s="14">
        <f ca="1">IF(AE$5&lt;&gt;"",HLOOKUP(AE$5,Functionalization!$G$6:$R$343,ROW($A72)-5,FALSE),IFERROR(INDEX(AE$320:AE$343,MATCH($F72,$B$320:$B$343,0))/VLOOKUP($F72,$B$320:$BB$343,MATCH(LEFT(TRIM(AE$6),FIND("~",SUBSTITUTE(AE$6,"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72))*HLOOKUP(LEFT(TRIM(AE$6),FIND("~",SUBSTITUTE(AE$6," ","~",LEN(TRIM(AE$6))-LEN(SUBSTITUTE(TRIM(AE$6)," ",""))))-1)&amp;" Total",$B$6:$BB$343,ROW($A72)-5,FALSE))</f>
        <v>0</v>
      </c>
      <c r="AF72" s="14">
        <f ca="1">IF(AF$5&lt;&gt;"",HLOOKUP(AF$5,Functionalization!$G$6:$R$343,ROW($A72)-5,FALSE),IFERROR(INDEX(AF$320:AF$343,MATCH($F72,$B$320:$B$343,0))/VLOOKUP($F72,$B$320:$BB$343,MATCH(LEFT(TRIM(AF$6),FIND("~",SUBSTITUTE(AF$6,"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72))*HLOOKUP(LEFT(TRIM(AF$6),FIND("~",SUBSTITUTE(AF$6," ","~",LEN(TRIM(AF$6))-LEN(SUBSTITUTE(TRIM(AF$6)," ",""))))-1)&amp;" Total",$B$6:$BB$343,ROW($A72)-5,FALSE))</f>
        <v>0</v>
      </c>
      <c r="AG72" s="14">
        <f ca="1">IF(AG$5&lt;&gt;"",HLOOKUP(AG$5,Functionalization!$G$6:$R$343,ROW($A72)-5,FALSE),IFERROR(INDEX(AG$320:AG$343,MATCH($F72,$B$320:$B$343,0))/VLOOKUP($F72,$B$320:$BB$343,MATCH(LEFT(TRIM(AG$6),FIND("~",SUBSTITUTE(AG$6,"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72))*HLOOKUP(LEFT(TRIM(AG$6),FIND("~",SUBSTITUTE(AG$6," ","~",LEN(TRIM(AG$6))-LEN(SUBSTITUTE(TRIM(AG$6)," ",""))))-1)&amp;" Total",$B$6:$BB$343,ROW($A72)-5,FALSE))</f>
        <v>0</v>
      </c>
      <c r="AH72" s="14">
        <f ca="1">IF(AH$5&lt;&gt;"",HLOOKUP(AH$5,Functionalization!$G$6:$R$343,ROW($A72)-5,FALSE),IFERROR(INDEX(AH$320:AH$343,MATCH($F72,$B$320:$B$343,0))/VLOOKUP($F72,$B$320:$BB$343,MATCH(LEFT(TRIM(AH$6),FIND("~",SUBSTITUTE(AH$6,"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72))*HLOOKUP(LEFT(TRIM(AH$6),FIND("~",SUBSTITUTE(AH$6," ","~",LEN(TRIM(AH$6))-LEN(SUBSTITUTE(TRIM(AH$6)," ",""))))-1)&amp;" Total",$B$6:$BB$343,ROW($A72)-5,FALSE))</f>
        <v>0</v>
      </c>
      <c r="AI72" s="14">
        <f ca="1">IF(AI$5&lt;&gt;"",HLOOKUP(AI$5,Functionalization!$G$6:$R$343,ROW($A72)-5,FALSE),IFERROR(INDEX(AI$320:AI$343,MATCH($F72,$B$320:$B$343,0))/VLOOKUP($F72,$B$320:$BB$343,MATCH(LEFT(TRIM(AI$6),FIND("~",SUBSTITUTE(AI$6,"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72))*HLOOKUP(LEFT(TRIM(AI$6),FIND("~",SUBSTITUTE(AI$6," ","~",LEN(TRIM(AI$6))-LEN(SUBSTITUTE(TRIM(AI$6)," ",""))))-1)&amp;" Total",$B$6:$BB$343,ROW($A72)-5,FALSE))</f>
        <v>0</v>
      </c>
      <c r="AJ72" s="14">
        <f ca="1">IF(AJ$5&lt;&gt;"",HLOOKUP(AJ$5,Functionalization!$G$6:$R$343,ROW($A72)-5,FALSE),IFERROR(INDEX(AJ$320:AJ$343,MATCH($F72,$B$320:$B$343,0))/VLOOKUP($F72,$B$320:$BB$343,MATCH(LEFT(TRIM(AJ$6),FIND("~",SUBSTITUTE(AJ$6,"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72))*HLOOKUP(LEFT(TRIM(AJ$6),FIND("~",SUBSTITUTE(AJ$6," ","~",LEN(TRIM(AJ$6))-LEN(SUBSTITUTE(TRIM(AJ$6)," ",""))))-1)&amp;" Total",$B$6:$BB$343,ROW($A72)-5,FALSE))</f>
        <v>0</v>
      </c>
      <c r="AK72" s="14">
        <f ca="1">IF(AK$5&lt;&gt;"",HLOOKUP(AK$5,Functionalization!$G$6:$R$343,ROW($A72)-5,FALSE),IFERROR(INDEX(AK$320:AK$343,MATCH($F72,$B$320:$B$343,0))/VLOOKUP($F72,$B$320:$BB$343,MATCH(LEFT(TRIM(AK$6),FIND("~",SUBSTITUTE(AK$6,"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72))*HLOOKUP(LEFT(TRIM(AK$6),FIND("~",SUBSTITUTE(AK$6," ","~",LEN(TRIM(AK$6))-LEN(SUBSTITUTE(TRIM(AK$6)," ",""))))-1)&amp;" Total",$B$6:$BB$343,ROW($A72)-5,FALSE))</f>
        <v>0</v>
      </c>
      <c r="AL72" s="14">
        <f ca="1">IF(AL$5&lt;&gt;"",HLOOKUP(AL$5,Functionalization!$G$6:$R$343,ROW($A72)-5,FALSE),IFERROR(INDEX(AL$320:AL$343,MATCH($F72,$B$320:$B$343,0))/VLOOKUP($F72,$B$320:$BB$343,MATCH(LEFT(TRIM(AL$6),FIND("~",SUBSTITUTE(AL$6,"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72))*HLOOKUP(LEFT(TRIM(AL$6),FIND("~",SUBSTITUTE(AL$6," ","~",LEN(TRIM(AL$6))-LEN(SUBSTITUTE(TRIM(AL$6)," ",""))))-1)&amp;" Total",$B$6:$BB$343,ROW($A72)-5,FALSE))</f>
        <v>0</v>
      </c>
      <c r="AM72" s="14">
        <f ca="1">IF(AM$5&lt;&gt;"",HLOOKUP(AM$5,Functionalization!$G$6:$R$343,ROW($A72)-5,FALSE),IFERROR(INDEX(AM$320:AM$343,MATCH($F72,$B$320:$B$343,0))/VLOOKUP($F72,$B$320:$BB$343,MATCH(LEFT(TRIM(AM$6),FIND("~",SUBSTITUTE(AM$6,"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72))*HLOOKUP(LEFT(TRIM(AM$6),FIND("~",SUBSTITUTE(AM$6," ","~",LEN(TRIM(AM$6))-LEN(SUBSTITUTE(TRIM(AM$6)," ",""))))-1)&amp;" Total",$B$6:$BB$343,ROW($A72)-5,FALSE))</f>
        <v>0</v>
      </c>
      <c r="AN72" s="14">
        <f ca="1">IF(AN$5&lt;&gt;"",HLOOKUP(AN$5,Functionalization!$G$6:$R$343,ROW($A72)-5,FALSE),IFERROR(INDEX(AN$320:AN$343,MATCH($F72,$B$320:$B$343,0))/VLOOKUP($F72,$B$320:$BB$343,MATCH(LEFT(TRIM(AN$6),FIND("~",SUBSTITUTE(AN$6,"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72))*HLOOKUP(LEFT(TRIM(AN$6),FIND("~",SUBSTITUTE(AN$6," ","~",LEN(TRIM(AN$6))-LEN(SUBSTITUTE(TRIM(AN$6)," ",""))))-1)&amp;" Total",$B$6:$BB$343,ROW($A72)-5,FALSE))</f>
        <v>0</v>
      </c>
      <c r="AO72" s="14">
        <f ca="1">IF(AO$5&lt;&gt;"",HLOOKUP(AO$5,Functionalization!$G$6:$R$343,ROW($A72)-5,FALSE),IFERROR(INDEX(AO$320:AO$343,MATCH($F72,$B$320:$B$343,0))/VLOOKUP($F72,$B$320:$BB$343,MATCH(LEFT(TRIM(AO$6),FIND("~",SUBSTITUTE(AO$6,"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72))*HLOOKUP(LEFT(TRIM(AO$6),FIND("~",SUBSTITUTE(AO$6," ","~",LEN(TRIM(AO$6))-LEN(SUBSTITUTE(TRIM(AO$6)," ",""))))-1)&amp;" Total",$B$6:$BB$343,ROW($A72)-5,FALSE))</f>
        <v>0</v>
      </c>
      <c r="AP72" s="14">
        <f ca="1">IF(AP$5&lt;&gt;"",HLOOKUP(AP$5,Functionalization!$G$6:$R$343,ROW($A72)-5,FALSE),IFERROR(INDEX(AP$320:AP$343,MATCH($F72,$B$320:$B$343,0))/VLOOKUP($F72,$B$320:$BB$343,MATCH(LEFT(TRIM(AP$6),FIND("~",SUBSTITUTE(AP$6,"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72))*HLOOKUP(LEFT(TRIM(AP$6),FIND("~",SUBSTITUTE(AP$6," ","~",LEN(TRIM(AP$6))-LEN(SUBSTITUTE(TRIM(AP$6)," ",""))))-1)&amp;" Total",$B$6:$BB$343,ROW($A72)-5,FALSE))</f>
        <v>0</v>
      </c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D72" s="44">
        <f ca="1">IFERROR(IF(SUMIF($G$6:$BB$6,BD$6&amp;" Total",$G72:$BB72)-(SUMIF($G$6:$BB$6,BD$6&amp;" "&amp;'Input-Allocators'!$D$18,$G72:$BB72)+IFERROR(SUMIF($G$6:$BB$6,BD$6&amp;" "&amp;'Input-Allocators'!$E$18,$G72:$BB72),SUMIF($G$6:$BB$6,BD$6&amp;" "&amp;'Input-Allocators'!$B$20,$G72:$BB72))+SUMIF($G$6:$BB$6,BD$6&amp;" "&amp;'Input-Allocators'!$F$18,$G72:$BB72))&lt;Check_Limit,0,1),1)</f>
        <v>0</v>
      </c>
      <c r="BE72" s="44">
        <f ca="1">IFERROR(IF(SUMIF($G$6:$BB$6,BE$6&amp;" Total",$G72:$BB72)-(SUMIF($G$6:$BB$6,BE$6&amp;" "&amp;'Input-Allocators'!$D$18,$G72:$BB72)+IFERROR(SUMIF($G$6:$BB$6,BE$6&amp;" "&amp;'Input-Allocators'!$E$18,$G72:$BB72),SUMIF($G$6:$BB$6,BE$6&amp;" "&amp;'Input-Allocators'!$B$20,$G72:$BB72))+SUMIF($G$6:$BB$6,BE$6&amp;" "&amp;'Input-Allocators'!$F$18,$G72:$BB72))&lt;Check_Limit,0,1),1)</f>
        <v>0</v>
      </c>
      <c r="BF72" s="44">
        <f ca="1">IFERROR(IF(SUMIF($G$6:$BB$6,BF$6&amp;" Total",$G72:$BB72)-(SUMIF($G$6:$BB$6,BF$6&amp;" "&amp;'Input-Allocators'!$D$18,$G72:$BB72)+IFERROR(SUMIF($G$6:$BB$6,BF$6&amp;" "&amp;'Input-Allocators'!$E$18,$G72:$BB72),SUMIF($G$6:$BB$6,BF$6&amp;" "&amp;'Input-Allocators'!$B$20,$G72:$BB72))+SUMIF($G$6:$BB$6,BF$6&amp;" "&amp;'Input-Allocators'!$F$18,$G72:$BB72))&lt;Check_Limit,0,1),1)</f>
        <v>0</v>
      </c>
      <c r="BG72" s="44">
        <f ca="1">IFERROR(IF(SUMIF($G$6:$BB$6,BG$6&amp;" Total",$G72:$BB72)-(SUMIF($G$6:$BB$6,BG$6&amp;" "&amp;'Input-Allocators'!$D$18,$G72:$BB72)+IFERROR(SUMIF($G$6:$BB$6,BG$6&amp;" "&amp;'Input-Allocators'!$E$18,$G72:$BB72),SUMIF($G$6:$BB$6,BG$6&amp;" "&amp;'Input-Allocators'!$B$20,$G72:$BB72))+SUMIF($G$6:$BB$6,BG$6&amp;" "&amp;'Input-Allocators'!$F$18,$G72:$BB72))&lt;Check_Limit,0,1),1)</f>
        <v>0</v>
      </c>
      <c r="BH72" s="44">
        <f ca="1">IFERROR(IF(SUMIF($G$6:$BB$6,BH$6&amp;" Total",$G72:$BB72)-(SUMIF($G$6:$BB$6,BH$6&amp;" "&amp;'Input-Allocators'!$D$18,$G72:$BB72)+IFERROR(SUMIF($G$6:$BB$6,BH$6&amp;" "&amp;'Input-Allocators'!$E$18,$G72:$BB72),SUMIF($G$6:$BB$6,BH$6&amp;" "&amp;'Input-Allocators'!$B$20,$G72:$BB72))+SUMIF($G$6:$BB$6,BH$6&amp;" "&amp;'Input-Allocators'!$F$18,$G72:$BB72))&lt;Check_Limit,0,1),1)</f>
        <v>0</v>
      </c>
      <c r="BI72" s="44">
        <f ca="1">IFERROR(IF(SUMIF($G$6:$BB$6,BI$6&amp;" Total",$G72:$BB72)-(SUMIF($G$6:$BB$6,BI$6&amp;" "&amp;'Input-Allocators'!$D$18,$G72:$BB72)+IFERROR(SUMIF($G$6:$BB$6,BI$6&amp;" "&amp;'Input-Allocators'!$E$18,$G72:$BB72),SUMIF($G$6:$BB$6,BI$6&amp;" "&amp;'Input-Allocators'!$B$20,$G72:$BB72))+SUMIF($G$6:$BB$6,BI$6&amp;" "&amp;'Input-Allocators'!$F$18,$G72:$BB72))&lt;Check_Limit,0,1),1)</f>
        <v>0</v>
      </c>
      <c r="BJ72" s="44">
        <f ca="1">IFERROR(IF(SUMIF($G$6:$BB$6,BJ$6&amp;" Total",$G72:$BB72)-(SUMIF($G$6:$BB$6,BJ$6&amp;" "&amp;'Input-Allocators'!$D$18,$G72:$BB72)+IFERROR(SUMIF($G$6:$BB$6,BJ$6&amp;" "&amp;'Input-Allocators'!$E$18,$G72:$BB72),SUMIF($G$6:$BB$6,BJ$6&amp;" "&amp;'Input-Allocators'!$B$20,$G72:$BB72))+SUMIF($G$6:$BB$6,BJ$6&amp;" "&amp;'Input-Allocators'!$F$18,$G72:$BB72))&lt;Check_Limit,0,1),1)</f>
        <v>0</v>
      </c>
      <c r="BK72" s="44">
        <f ca="1">IFERROR(IF(SUMIF($G$6:$BB$6,BK$6&amp;" Total",$G72:$BB72)-(SUMIF($G$6:$BB$6,BK$6&amp;" "&amp;'Input-Allocators'!$D$18,$G72:$BB72)+IFERROR(SUMIF($G$6:$BB$6,BK$6&amp;" "&amp;'Input-Allocators'!$E$18,$G72:$BB72),SUMIF($G$6:$BB$6,BK$6&amp;" "&amp;'Input-Allocators'!$B$20,$G72:$BB72))+SUMIF($G$6:$BB$6,BK$6&amp;" "&amp;'Input-Allocators'!$F$18,$G72:$BB72))&lt;Check_Limit,0,1),1)</f>
        <v>0</v>
      </c>
      <c r="BL72" s="44">
        <f ca="1">IFERROR(IF(SUMIF($G$6:$BB$6,BL$6&amp;" Total",$G72:$BB72)-(SUMIF($G$6:$BB$6,BL$6&amp;" "&amp;'Input-Allocators'!$D$18,$G72:$BB72)+IFERROR(SUMIF($G$6:$BB$6,BL$6&amp;" "&amp;'Input-Allocators'!$E$18,$G72:$BB72),SUMIF($G$6:$BB$6,BL$6&amp;" "&amp;'Input-Allocators'!$B$20,$G72:$BB72))+SUMIF($G$6:$BB$6,BL$6&amp;" "&amp;'Input-Allocators'!$F$18,$G72:$BB72))&lt;Check_Limit,0,1),1)</f>
        <v>0</v>
      </c>
      <c r="BM72" s="44">
        <f ca="1">IFERROR(IF(SUMIF($G$6:$BB$6,BM$6&amp;" Total",$G72:$BB72)-(SUMIF($G$6:$BB$6,BM$6&amp;" "&amp;'Input-Allocators'!$D$18,$G72:$BB72)+IFERROR(SUMIF($G$6:$BB$6,BM$6&amp;" "&amp;'Input-Allocators'!$E$18,$G72:$BB72),SUMIF($G$6:$BB$6,BM$6&amp;" "&amp;'Input-Allocators'!$B$20,$G72:$BB72))+SUMIF($G$6:$BB$6,BM$6&amp;" "&amp;'Input-Allocators'!$F$18,$G72:$BB72))&lt;Check_Limit,0,1),1)</f>
        <v>0</v>
      </c>
      <c r="BN72" s="44">
        <f ca="1">IFERROR(IF(SUMIF($G$6:$BB$6,BN$6&amp;" Total",$G72:$BB72)-(SUMIF($G$6:$BB$6,BN$6&amp;" "&amp;'Input-Allocators'!$D$18,$G72:$BB72)+IFERROR(SUMIF($G$6:$BB$6,BN$6&amp;" "&amp;'Input-Allocators'!$E$18,$G72:$BB72),SUMIF($G$6:$BB$6,BN$6&amp;" "&amp;'Input-Allocators'!$B$20,$G72:$BB72))+SUMIF($G$6:$BB$6,BN$6&amp;" "&amp;'Input-Allocators'!$F$18,$G72:$BB72))&lt;Check_Limit,0,1),1)</f>
        <v>0</v>
      </c>
      <c r="BO72" s="44">
        <f ca="1">IFERROR(IF(SUMIF($G$6:$BB$6,BO$6&amp;" Total",$G72:$BB72)-(SUMIF($G$6:$BB$6,BO$6&amp;" "&amp;'Input-Allocators'!$D$18,$G72:$BB72)+IFERROR(SUMIF($G$6:$BB$6,BO$6&amp;" "&amp;'Input-Allocators'!$E$18,$G72:$BB72),SUMIF($G$6:$BB$6,BO$6&amp;" "&amp;'Input-Allocators'!$B$20,$G72:$BB72))+SUMIF($G$6:$BB$6,BO$6&amp;" "&amp;'Input-Allocators'!$F$18,$G72:$BB72))&lt;Check_Limit,0,1),1)</f>
        <v>0</v>
      </c>
    </row>
    <row r="73" spans="1:67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>Functionalization!$D73</f>
        <v>-1743.328</v>
      </c>
      <c r="E73" s="14">
        <f t="shared" ref="E73:E81" ca="1" si="11">IFERROR(IF(D73="",0,IF(D73=0,0,IF(ABS(D73-SUM(G73,K73,O73,S73,W73,AA73,AE73,AI73,AM73,AQ73,AU73,AY73))&lt;Check_Limit,0,1))),1)</f>
        <v>0</v>
      </c>
      <c r="F73" s="3" t="str">
        <f>IF($D73=0,"-",IF('Input-Accounts'!$E73&lt;&gt;0,'Input-Accounts'!$E73,'Input-Accounts'!$G73))</f>
        <v>COMMODITY</v>
      </c>
      <c r="G73" s="14">
        <f ca="1">IF(G$5&lt;&gt;"",HLOOKUP(G$5,Functionalization!$G$6:$R$343,ROW($A73)-5,FALSE),IFERROR(INDEX(G$320:G$343,MATCH($F73,$B$320:$B$343,0))/VLOOKUP($F73,$B$320:$BB$343,MATCH(LEFT(TRIM(G$6),FIND("~",SUBSTITUTE(G$6,"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73))*HLOOKUP(LEFT(TRIM(G$6),FIND("~",SUBSTITUTE(G$6," ","~",LEN(TRIM(G$6))-LEN(SUBSTITUTE(TRIM(G$6)," ",""))))-1)&amp;" Total",$B$6:$BB$343,ROW($A73)-5,FALSE))</f>
        <v>-1743.328</v>
      </c>
      <c r="H73" s="14">
        <f ca="1">IF(H$5&lt;&gt;"",HLOOKUP(H$5,Functionalization!$G$6:$R$343,ROW($A73)-5,FALSE),IFERROR(INDEX(H$320:H$343,MATCH($F73,$B$320:$B$343,0))/VLOOKUP($F73,$B$320:$BB$343,MATCH(LEFT(TRIM(H$6),FIND("~",SUBSTITUTE(H$6,"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73))*HLOOKUP(LEFT(TRIM(H$6),FIND("~",SUBSTITUTE(H$6," ","~",LEN(TRIM(H$6))-LEN(SUBSTITUTE(TRIM(H$6)," ",""))))-1)&amp;" Total",$B$6:$BB$343,ROW($A73)-5,FALSE))</f>
        <v>0</v>
      </c>
      <c r="I73" s="14">
        <f ca="1">IF(I$5&lt;&gt;"",HLOOKUP(I$5,Functionalization!$G$6:$R$343,ROW($A73)-5,FALSE),IFERROR(INDEX(I$320:I$343,MATCH($F73,$B$320:$B$343,0))/VLOOKUP($F73,$B$320:$BB$343,MATCH(LEFT(TRIM(I$6),FIND("~",SUBSTITUTE(I$6,"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73))*HLOOKUP(LEFT(TRIM(I$6),FIND("~",SUBSTITUTE(I$6," ","~",LEN(TRIM(I$6))-LEN(SUBSTITUTE(TRIM(I$6)," ",""))))-1)&amp;" Total",$B$6:$BB$343,ROW($A73)-5,FALSE))</f>
        <v>-1743.328</v>
      </c>
      <c r="J73" s="14">
        <f ca="1">IF(J$5&lt;&gt;"",HLOOKUP(J$5,Functionalization!$G$6:$R$343,ROW($A73)-5,FALSE),IFERROR(INDEX(J$320:J$343,MATCH($F73,$B$320:$B$343,0))/VLOOKUP($F73,$B$320:$BB$343,MATCH(LEFT(TRIM(J$6),FIND("~",SUBSTITUTE(J$6,"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73))*HLOOKUP(LEFT(TRIM(J$6),FIND("~",SUBSTITUTE(J$6," ","~",LEN(TRIM(J$6))-LEN(SUBSTITUTE(TRIM(J$6)," ",""))))-1)&amp;" Total",$B$6:$BB$343,ROW($A73)-5,FALSE))</f>
        <v>0</v>
      </c>
      <c r="K73" s="14">
        <f ca="1">IF(K$5&lt;&gt;"",HLOOKUP(K$5,Functionalization!$G$6:$R$343,ROW($A73)-5,FALSE),IFERROR(INDEX(K$320:K$343,MATCH($F73,$B$320:$B$343,0))/VLOOKUP($F73,$B$320:$BB$343,MATCH(LEFT(TRIM(K$6),FIND("~",SUBSTITUTE(K$6,"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73))*HLOOKUP(LEFT(TRIM(K$6),FIND("~",SUBSTITUTE(K$6," ","~",LEN(TRIM(K$6))-LEN(SUBSTITUTE(TRIM(K$6)," ",""))))-1)&amp;" Total",$B$6:$BB$343,ROW($A73)-5,FALSE))</f>
        <v>0</v>
      </c>
      <c r="L73" s="14">
        <f ca="1">IF(L$5&lt;&gt;"",HLOOKUP(L$5,Functionalization!$G$6:$R$343,ROW($A73)-5,FALSE),IFERROR(INDEX(L$320:L$343,MATCH($F73,$B$320:$B$343,0))/VLOOKUP($F73,$B$320:$BB$343,MATCH(LEFT(TRIM(L$6),FIND("~",SUBSTITUTE(L$6,"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73))*HLOOKUP(LEFT(TRIM(L$6),FIND("~",SUBSTITUTE(L$6," ","~",LEN(TRIM(L$6))-LEN(SUBSTITUTE(TRIM(L$6)," ",""))))-1)&amp;" Total",$B$6:$BB$343,ROW($A73)-5,FALSE))</f>
        <v>0</v>
      </c>
      <c r="M73" s="14">
        <f ca="1">IF(M$5&lt;&gt;"",HLOOKUP(M$5,Functionalization!$G$6:$R$343,ROW($A73)-5,FALSE),IFERROR(INDEX(M$320:M$343,MATCH($F73,$B$320:$B$343,0))/VLOOKUP($F73,$B$320:$BB$343,MATCH(LEFT(TRIM(M$6),FIND("~",SUBSTITUTE(M$6,"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73))*HLOOKUP(LEFT(TRIM(M$6),FIND("~",SUBSTITUTE(M$6," ","~",LEN(TRIM(M$6))-LEN(SUBSTITUTE(TRIM(M$6)," ",""))))-1)&amp;" Total",$B$6:$BB$343,ROW($A73)-5,FALSE))</f>
        <v>0</v>
      </c>
      <c r="N73" s="14">
        <f ca="1">IF(N$5&lt;&gt;"",HLOOKUP(N$5,Functionalization!$G$6:$R$343,ROW($A73)-5,FALSE),IFERROR(INDEX(N$320:N$343,MATCH($F73,$B$320:$B$343,0))/VLOOKUP($F73,$B$320:$BB$343,MATCH(LEFT(TRIM(N$6),FIND("~",SUBSTITUTE(N$6,"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73))*HLOOKUP(LEFT(TRIM(N$6),FIND("~",SUBSTITUTE(N$6," ","~",LEN(TRIM(N$6))-LEN(SUBSTITUTE(TRIM(N$6)," ",""))))-1)&amp;" Total",$B$6:$BB$343,ROW($A73)-5,FALSE))</f>
        <v>0</v>
      </c>
      <c r="O73" s="14">
        <f ca="1">IF(O$5&lt;&gt;"",HLOOKUP(O$5,Functionalization!$G$6:$R$343,ROW($A73)-5,FALSE),IFERROR(INDEX(O$320:O$343,MATCH($F73,$B$320:$B$343,0))/VLOOKUP($F73,$B$320:$BB$343,MATCH(LEFT(TRIM(O$6),FIND("~",SUBSTITUTE(O$6,"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73))*HLOOKUP(LEFT(TRIM(O$6),FIND("~",SUBSTITUTE(O$6," ","~",LEN(TRIM(O$6))-LEN(SUBSTITUTE(TRIM(O$6)," ",""))))-1)&amp;" Total",$B$6:$BB$343,ROW($A73)-5,FALSE))</f>
        <v>0</v>
      </c>
      <c r="P73" s="14">
        <f ca="1">IF(P$5&lt;&gt;"",HLOOKUP(P$5,Functionalization!$G$6:$R$343,ROW($A73)-5,FALSE),IFERROR(INDEX(P$320:P$343,MATCH($F73,$B$320:$B$343,0))/VLOOKUP($F73,$B$320:$BB$343,MATCH(LEFT(TRIM(P$6),FIND("~",SUBSTITUTE(P$6,"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73))*HLOOKUP(LEFT(TRIM(P$6),FIND("~",SUBSTITUTE(P$6," ","~",LEN(TRIM(P$6))-LEN(SUBSTITUTE(TRIM(P$6)," ",""))))-1)&amp;" Total",$B$6:$BB$343,ROW($A73)-5,FALSE))</f>
        <v>0</v>
      </c>
      <c r="Q73" s="14">
        <f ca="1">IF(Q$5&lt;&gt;"",HLOOKUP(Q$5,Functionalization!$G$6:$R$343,ROW($A73)-5,FALSE),IFERROR(INDEX(Q$320:Q$343,MATCH($F73,$B$320:$B$343,0))/VLOOKUP($F73,$B$320:$BB$343,MATCH(LEFT(TRIM(Q$6),FIND("~",SUBSTITUTE(Q$6,"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73))*HLOOKUP(LEFT(TRIM(Q$6),FIND("~",SUBSTITUTE(Q$6," ","~",LEN(TRIM(Q$6))-LEN(SUBSTITUTE(TRIM(Q$6)," ",""))))-1)&amp;" Total",$B$6:$BB$343,ROW($A73)-5,FALSE))</f>
        <v>0</v>
      </c>
      <c r="R73" s="14">
        <f ca="1">IF(R$5&lt;&gt;"",HLOOKUP(R$5,Functionalization!$G$6:$R$343,ROW($A73)-5,FALSE),IFERROR(INDEX(R$320:R$343,MATCH($F73,$B$320:$B$343,0))/VLOOKUP($F73,$B$320:$BB$343,MATCH(LEFT(TRIM(R$6),FIND("~",SUBSTITUTE(R$6,"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73))*HLOOKUP(LEFT(TRIM(R$6),FIND("~",SUBSTITUTE(R$6," ","~",LEN(TRIM(R$6))-LEN(SUBSTITUTE(TRIM(R$6)," ",""))))-1)&amp;" Total",$B$6:$BB$343,ROW($A73)-5,FALSE))</f>
        <v>0</v>
      </c>
      <c r="S73" s="14">
        <f ca="1">IF(S$5&lt;&gt;"",HLOOKUP(S$5,Functionalization!$G$6:$R$343,ROW($A73)-5,FALSE),IFERROR(INDEX(S$320:S$343,MATCH($F73,$B$320:$B$343,0))/VLOOKUP($F73,$B$320:$BB$343,MATCH(LEFT(TRIM(S$6),FIND("~",SUBSTITUTE(S$6,"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73))*HLOOKUP(LEFT(TRIM(S$6),FIND("~",SUBSTITUTE(S$6," ","~",LEN(TRIM(S$6))-LEN(SUBSTITUTE(TRIM(S$6)," ",""))))-1)&amp;" Total",$B$6:$BB$343,ROW($A73)-5,FALSE))</f>
        <v>0</v>
      </c>
      <c r="T73" s="14">
        <f ca="1">IF(T$5&lt;&gt;"",HLOOKUP(T$5,Functionalization!$G$6:$R$343,ROW($A73)-5,FALSE),IFERROR(INDEX(T$320:T$343,MATCH($F73,$B$320:$B$343,0))/VLOOKUP($F73,$B$320:$BB$343,MATCH(LEFT(TRIM(T$6),FIND("~",SUBSTITUTE(T$6,"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73))*HLOOKUP(LEFT(TRIM(T$6),FIND("~",SUBSTITUTE(T$6," ","~",LEN(TRIM(T$6))-LEN(SUBSTITUTE(TRIM(T$6)," ",""))))-1)&amp;" Total",$B$6:$BB$343,ROW($A73)-5,FALSE))</f>
        <v>0</v>
      </c>
      <c r="U73" s="14">
        <f ca="1">IF(U$5&lt;&gt;"",HLOOKUP(U$5,Functionalization!$G$6:$R$343,ROW($A73)-5,FALSE),IFERROR(INDEX(U$320:U$343,MATCH($F73,$B$320:$B$343,0))/VLOOKUP($F73,$B$320:$BB$343,MATCH(LEFT(TRIM(U$6),FIND("~",SUBSTITUTE(U$6,"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73))*HLOOKUP(LEFT(TRIM(U$6),FIND("~",SUBSTITUTE(U$6," ","~",LEN(TRIM(U$6))-LEN(SUBSTITUTE(TRIM(U$6)," ",""))))-1)&amp;" Total",$B$6:$BB$343,ROW($A73)-5,FALSE))</f>
        <v>0</v>
      </c>
      <c r="V73" s="14">
        <f ca="1">IF(V$5&lt;&gt;"",HLOOKUP(V$5,Functionalization!$G$6:$R$343,ROW($A73)-5,FALSE),IFERROR(INDEX(V$320:V$343,MATCH($F73,$B$320:$B$343,0))/VLOOKUP($F73,$B$320:$BB$343,MATCH(LEFT(TRIM(V$6),FIND("~",SUBSTITUTE(V$6,"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73))*HLOOKUP(LEFT(TRIM(V$6),FIND("~",SUBSTITUTE(V$6," ","~",LEN(TRIM(V$6))-LEN(SUBSTITUTE(TRIM(V$6)," ",""))))-1)&amp;" Total",$B$6:$BB$343,ROW($A73)-5,FALSE))</f>
        <v>0</v>
      </c>
      <c r="W73" s="14">
        <f ca="1">IF(W$5&lt;&gt;"",HLOOKUP(W$5,Functionalization!$G$6:$R$343,ROW($A73)-5,FALSE),IFERROR(INDEX(W$320:W$343,MATCH($F73,$B$320:$B$343,0))/VLOOKUP($F73,$B$320:$BB$343,MATCH(LEFT(TRIM(W$6),FIND("~",SUBSTITUTE(W$6,"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73))*HLOOKUP(LEFT(TRIM(W$6),FIND("~",SUBSTITUTE(W$6," ","~",LEN(TRIM(W$6))-LEN(SUBSTITUTE(TRIM(W$6)," ",""))))-1)&amp;" Total",$B$6:$BB$343,ROW($A73)-5,FALSE))</f>
        <v>0</v>
      </c>
      <c r="X73" s="14">
        <f ca="1">IF(X$5&lt;&gt;"",HLOOKUP(X$5,Functionalization!$G$6:$R$343,ROW($A73)-5,FALSE),IFERROR(INDEX(X$320:X$343,MATCH($F73,$B$320:$B$343,0))/VLOOKUP($F73,$B$320:$BB$343,MATCH(LEFT(TRIM(X$6),FIND("~",SUBSTITUTE(X$6,"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73))*HLOOKUP(LEFT(TRIM(X$6),FIND("~",SUBSTITUTE(X$6," ","~",LEN(TRIM(X$6))-LEN(SUBSTITUTE(TRIM(X$6)," ",""))))-1)&amp;" Total",$B$6:$BB$343,ROW($A73)-5,FALSE))</f>
        <v>0</v>
      </c>
      <c r="Y73" s="14">
        <f ca="1">IF(Y$5&lt;&gt;"",HLOOKUP(Y$5,Functionalization!$G$6:$R$343,ROW($A73)-5,FALSE),IFERROR(INDEX(Y$320:Y$343,MATCH($F73,$B$320:$B$343,0))/VLOOKUP($F73,$B$320:$BB$343,MATCH(LEFT(TRIM(Y$6),FIND("~",SUBSTITUTE(Y$6,"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73))*HLOOKUP(LEFT(TRIM(Y$6),FIND("~",SUBSTITUTE(Y$6," ","~",LEN(TRIM(Y$6))-LEN(SUBSTITUTE(TRIM(Y$6)," ",""))))-1)&amp;" Total",$B$6:$BB$343,ROW($A73)-5,FALSE))</f>
        <v>0</v>
      </c>
      <c r="Z73" s="14">
        <f ca="1">IF(Z$5&lt;&gt;"",HLOOKUP(Z$5,Functionalization!$G$6:$R$343,ROW($A73)-5,FALSE),IFERROR(INDEX(Z$320:Z$343,MATCH($F73,$B$320:$B$343,0))/VLOOKUP($F73,$B$320:$BB$343,MATCH(LEFT(TRIM(Z$6),FIND("~",SUBSTITUTE(Z$6,"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73))*HLOOKUP(LEFT(TRIM(Z$6),FIND("~",SUBSTITUTE(Z$6," ","~",LEN(TRIM(Z$6))-LEN(SUBSTITUTE(TRIM(Z$6)," ",""))))-1)&amp;" Total",$B$6:$BB$343,ROW($A73)-5,FALSE))</f>
        <v>0</v>
      </c>
      <c r="AA73" s="14">
        <f ca="1">IF(AA$5&lt;&gt;"",HLOOKUP(AA$5,Functionalization!$G$6:$R$343,ROW($A73)-5,FALSE),IFERROR(INDEX(AA$320:AA$343,MATCH($F73,$B$320:$B$343,0))/VLOOKUP($F73,$B$320:$BB$343,MATCH(LEFT(TRIM(AA$6),FIND("~",SUBSTITUTE(AA$6,"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73))*HLOOKUP(LEFT(TRIM(AA$6),FIND("~",SUBSTITUTE(AA$6," ","~",LEN(TRIM(AA$6))-LEN(SUBSTITUTE(TRIM(AA$6)," ",""))))-1)&amp;" Total",$B$6:$BB$343,ROW($A73)-5,FALSE))</f>
        <v>0</v>
      </c>
      <c r="AB73" s="14">
        <f ca="1">IF(AB$5&lt;&gt;"",HLOOKUP(AB$5,Functionalization!$G$6:$R$343,ROW($A73)-5,FALSE),IFERROR(INDEX(AB$320:AB$343,MATCH($F73,$B$320:$B$343,0))/VLOOKUP($F73,$B$320:$BB$343,MATCH(LEFT(TRIM(AB$6),FIND("~",SUBSTITUTE(AB$6,"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73))*HLOOKUP(LEFT(TRIM(AB$6),FIND("~",SUBSTITUTE(AB$6," ","~",LEN(TRIM(AB$6))-LEN(SUBSTITUTE(TRIM(AB$6)," ",""))))-1)&amp;" Total",$B$6:$BB$343,ROW($A73)-5,FALSE))</f>
        <v>0</v>
      </c>
      <c r="AC73" s="14">
        <f ca="1">IF(AC$5&lt;&gt;"",HLOOKUP(AC$5,Functionalization!$G$6:$R$343,ROW($A73)-5,FALSE),IFERROR(INDEX(AC$320:AC$343,MATCH($F73,$B$320:$B$343,0))/VLOOKUP($F73,$B$320:$BB$343,MATCH(LEFT(TRIM(AC$6),FIND("~",SUBSTITUTE(AC$6,"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73))*HLOOKUP(LEFT(TRIM(AC$6),FIND("~",SUBSTITUTE(AC$6," ","~",LEN(TRIM(AC$6))-LEN(SUBSTITUTE(TRIM(AC$6)," ",""))))-1)&amp;" Total",$B$6:$BB$343,ROW($A73)-5,FALSE))</f>
        <v>0</v>
      </c>
      <c r="AD73" s="14">
        <f ca="1">IF(AD$5&lt;&gt;"",HLOOKUP(AD$5,Functionalization!$G$6:$R$343,ROW($A73)-5,FALSE),IFERROR(INDEX(AD$320:AD$343,MATCH($F73,$B$320:$B$343,0))/VLOOKUP($F73,$B$320:$BB$343,MATCH(LEFT(TRIM(AD$6),FIND("~",SUBSTITUTE(AD$6,"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73))*HLOOKUP(LEFT(TRIM(AD$6),FIND("~",SUBSTITUTE(AD$6," ","~",LEN(TRIM(AD$6))-LEN(SUBSTITUTE(TRIM(AD$6)," ",""))))-1)&amp;" Total",$B$6:$BB$343,ROW($A73)-5,FALSE))</f>
        <v>0</v>
      </c>
      <c r="AE73" s="14">
        <f ca="1">IF(AE$5&lt;&gt;"",HLOOKUP(AE$5,Functionalization!$G$6:$R$343,ROW($A73)-5,FALSE),IFERROR(INDEX(AE$320:AE$343,MATCH($F73,$B$320:$B$343,0))/VLOOKUP($F73,$B$320:$BB$343,MATCH(LEFT(TRIM(AE$6),FIND("~",SUBSTITUTE(AE$6,"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73))*HLOOKUP(LEFT(TRIM(AE$6),FIND("~",SUBSTITUTE(AE$6," ","~",LEN(TRIM(AE$6))-LEN(SUBSTITUTE(TRIM(AE$6)," ",""))))-1)&amp;" Total",$B$6:$BB$343,ROW($A73)-5,FALSE))</f>
        <v>0</v>
      </c>
      <c r="AF73" s="14">
        <f ca="1">IF(AF$5&lt;&gt;"",HLOOKUP(AF$5,Functionalization!$G$6:$R$343,ROW($A73)-5,FALSE),IFERROR(INDEX(AF$320:AF$343,MATCH($F73,$B$320:$B$343,0))/VLOOKUP($F73,$B$320:$BB$343,MATCH(LEFT(TRIM(AF$6),FIND("~",SUBSTITUTE(AF$6,"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73))*HLOOKUP(LEFT(TRIM(AF$6),FIND("~",SUBSTITUTE(AF$6," ","~",LEN(TRIM(AF$6))-LEN(SUBSTITUTE(TRIM(AF$6)," ",""))))-1)&amp;" Total",$B$6:$BB$343,ROW($A73)-5,FALSE))</f>
        <v>0</v>
      </c>
      <c r="AG73" s="14">
        <f ca="1">IF(AG$5&lt;&gt;"",HLOOKUP(AG$5,Functionalization!$G$6:$R$343,ROW($A73)-5,FALSE),IFERROR(INDEX(AG$320:AG$343,MATCH($F73,$B$320:$B$343,0))/VLOOKUP($F73,$B$320:$BB$343,MATCH(LEFT(TRIM(AG$6),FIND("~",SUBSTITUTE(AG$6,"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73))*HLOOKUP(LEFT(TRIM(AG$6),FIND("~",SUBSTITUTE(AG$6," ","~",LEN(TRIM(AG$6))-LEN(SUBSTITUTE(TRIM(AG$6)," ",""))))-1)&amp;" Total",$B$6:$BB$343,ROW($A73)-5,FALSE))</f>
        <v>0</v>
      </c>
      <c r="AH73" s="14">
        <f ca="1">IF(AH$5&lt;&gt;"",HLOOKUP(AH$5,Functionalization!$G$6:$R$343,ROW($A73)-5,FALSE),IFERROR(INDEX(AH$320:AH$343,MATCH($F73,$B$320:$B$343,0))/VLOOKUP($F73,$B$320:$BB$343,MATCH(LEFT(TRIM(AH$6),FIND("~",SUBSTITUTE(AH$6,"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73))*HLOOKUP(LEFT(TRIM(AH$6),FIND("~",SUBSTITUTE(AH$6," ","~",LEN(TRIM(AH$6))-LEN(SUBSTITUTE(TRIM(AH$6)," ",""))))-1)&amp;" Total",$B$6:$BB$343,ROW($A73)-5,FALSE))</f>
        <v>0</v>
      </c>
      <c r="AI73" s="14">
        <f ca="1">IF(AI$5&lt;&gt;"",HLOOKUP(AI$5,Functionalization!$G$6:$R$343,ROW($A73)-5,FALSE),IFERROR(INDEX(AI$320:AI$343,MATCH($F73,$B$320:$B$343,0))/VLOOKUP($F73,$B$320:$BB$343,MATCH(LEFT(TRIM(AI$6),FIND("~",SUBSTITUTE(AI$6,"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73))*HLOOKUP(LEFT(TRIM(AI$6),FIND("~",SUBSTITUTE(AI$6," ","~",LEN(TRIM(AI$6))-LEN(SUBSTITUTE(TRIM(AI$6)," ",""))))-1)&amp;" Total",$B$6:$BB$343,ROW($A73)-5,FALSE))</f>
        <v>0</v>
      </c>
      <c r="AJ73" s="14">
        <f ca="1">IF(AJ$5&lt;&gt;"",HLOOKUP(AJ$5,Functionalization!$G$6:$R$343,ROW($A73)-5,FALSE),IFERROR(INDEX(AJ$320:AJ$343,MATCH($F73,$B$320:$B$343,0))/VLOOKUP($F73,$B$320:$BB$343,MATCH(LEFT(TRIM(AJ$6),FIND("~",SUBSTITUTE(AJ$6,"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73))*HLOOKUP(LEFT(TRIM(AJ$6),FIND("~",SUBSTITUTE(AJ$6," ","~",LEN(TRIM(AJ$6))-LEN(SUBSTITUTE(TRIM(AJ$6)," ",""))))-1)&amp;" Total",$B$6:$BB$343,ROW($A73)-5,FALSE))</f>
        <v>0</v>
      </c>
      <c r="AK73" s="14">
        <f ca="1">IF(AK$5&lt;&gt;"",HLOOKUP(AK$5,Functionalization!$G$6:$R$343,ROW($A73)-5,FALSE),IFERROR(INDEX(AK$320:AK$343,MATCH($F73,$B$320:$B$343,0))/VLOOKUP($F73,$B$320:$BB$343,MATCH(LEFT(TRIM(AK$6),FIND("~",SUBSTITUTE(AK$6,"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73))*HLOOKUP(LEFT(TRIM(AK$6),FIND("~",SUBSTITUTE(AK$6," ","~",LEN(TRIM(AK$6))-LEN(SUBSTITUTE(TRIM(AK$6)," ",""))))-1)&amp;" Total",$B$6:$BB$343,ROW($A73)-5,FALSE))</f>
        <v>0</v>
      </c>
      <c r="AL73" s="14">
        <f ca="1">IF(AL$5&lt;&gt;"",HLOOKUP(AL$5,Functionalization!$G$6:$R$343,ROW($A73)-5,FALSE),IFERROR(INDEX(AL$320:AL$343,MATCH($F73,$B$320:$B$343,0))/VLOOKUP($F73,$B$320:$BB$343,MATCH(LEFT(TRIM(AL$6),FIND("~",SUBSTITUTE(AL$6,"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73))*HLOOKUP(LEFT(TRIM(AL$6),FIND("~",SUBSTITUTE(AL$6," ","~",LEN(TRIM(AL$6))-LEN(SUBSTITUTE(TRIM(AL$6)," ",""))))-1)&amp;" Total",$B$6:$BB$343,ROW($A73)-5,FALSE))</f>
        <v>0</v>
      </c>
      <c r="AM73" s="14">
        <f ca="1">IF(AM$5&lt;&gt;"",HLOOKUP(AM$5,Functionalization!$G$6:$R$343,ROW($A73)-5,FALSE),IFERROR(INDEX(AM$320:AM$343,MATCH($F73,$B$320:$B$343,0))/VLOOKUP($F73,$B$320:$BB$343,MATCH(LEFT(TRIM(AM$6),FIND("~",SUBSTITUTE(AM$6,"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73))*HLOOKUP(LEFT(TRIM(AM$6),FIND("~",SUBSTITUTE(AM$6," ","~",LEN(TRIM(AM$6))-LEN(SUBSTITUTE(TRIM(AM$6)," ",""))))-1)&amp;" Total",$B$6:$BB$343,ROW($A73)-5,FALSE))</f>
        <v>0</v>
      </c>
      <c r="AN73" s="14">
        <f ca="1">IF(AN$5&lt;&gt;"",HLOOKUP(AN$5,Functionalization!$G$6:$R$343,ROW($A73)-5,FALSE),IFERROR(INDEX(AN$320:AN$343,MATCH($F73,$B$320:$B$343,0))/VLOOKUP($F73,$B$320:$BB$343,MATCH(LEFT(TRIM(AN$6),FIND("~",SUBSTITUTE(AN$6,"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73))*HLOOKUP(LEFT(TRIM(AN$6),FIND("~",SUBSTITUTE(AN$6," ","~",LEN(TRIM(AN$6))-LEN(SUBSTITUTE(TRIM(AN$6)," ",""))))-1)&amp;" Total",$B$6:$BB$343,ROW($A73)-5,FALSE))</f>
        <v>0</v>
      </c>
      <c r="AO73" s="14">
        <f ca="1">IF(AO$5&lt;&gt;"",HLOOKUP(AO$5,Functionalization!$G$6:$R$343,ROW($A73)-5,FALSE),IFERROR(INDEX(AO$320:AO$343,MATCH($F73,$B$320:$B$343,0))/VLOOKUP($F73,$B$320:$BB$343,MATCH(LEFT(TRIM(AO$6),FIND("~",SUBSTITUTE(AO$6,"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73))*HLOOKUP(LEFT(TRIM(AO$6),FIND("~",SUBSTITUTE(AO$6," ","~",LEN(TRIM(AO$6))-LEN(SUBSTITUTE(TRIM(AO$6)," ",""))))-1)&amp;" Total",$B$6:$BB$343,ROW($A73)-5,FALSE))</f>
        <v>0</v>
      </c>
      <c r="AP73" s="14">
        <f ca="1">IF(AP$5&lt;&gt;"",HLOOKUP(AP$5,Functionalization!$G$6:$R$343,ROW($A73)-5,FALSE),IFERROR(INDEX(AP$320:AP$343,MATCH($F73,$B$320:$B$343,0))/VLOOKUP($F73,$B$320:$BB$343,MATCH(LEFT(TRIM(AP$6),FIND("~",SUBSTITUTE(AP$6,"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73))*HLOOKUP(LEFT(TRIM(AP$6),FIND("~",SUBSTITUTE(AP$6," ","~",LEN(TRIM(AP$6))-LEN(SUBSTITUTE(TRIM(AP$6)," ",""))))-1)&amp;" Total",$B$6:$BB$343,ROW($A73)-5,FALSE))</f>
        <v>0</v>
      </c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D73" s="44">
        <f ca="1">IFERROR(IF(SUMIF($G$6:$BB$6,BD$6&amp;" Total",$G73:$BB73)-(SUMIF($G$6:$BB$6,BD$6&amp;" "&amp;'Input-Allocators'!$D$18,$G73:$BB73)+IFERROR(SUMIF($G$6:$BB$6,BD$6&amp;" "&amp;'Input-Allocators'!$E$18,$G73:$BB73),SUMIF($G$6:$BB$6,BD$6&amp;" "&amp;'Input-Allocators'!$B$20,$G73:$BB73))+SUMIF($G$6:$BB$6,BD$6&amp;" "&amp;'Input-Allocators'!$F$18,$G73:$BB73))&lt;Check_Limit,0,1),1)</f>
        <v>0</v>
      </c>
      <c r="BE73" s="44">
        <f ca="1">IFERROR(IF(SUMIF($G$6:$BB$6,BE$6&amp;" Total",$G73:$BB73)-(SUMIF($G$6:$BB$6,BE$6&amp;" "&amp;'Input-Allocators'!$D$18,$G73:$BB73)+IFERROR(SUMIF($G$6:$BB$6,BE$6&amp;" "&amp;'Input-Allocators'!$E$18,$G73:$BB73),SUMIF($G$6:$BB$6,BE$6&amp;" "&amp;'Input-Allocators'!$B$20,$G73:$BB73))+SUMIF($G$6:$BB$6,BE$6&amp;" "&amp;'Input-Allocators'!$F$18,$G73:$BB73))&lt;Check_Limit,0,1),1)</f>
        <v>0</v>
      </c>
      <c r="BF73" s="44">
        <f ca="1">IFERROR(IF(SUMIF($G$6:$BB$6,BF$6&amp;" Total",$G73:$BB73)-(SUMIF($G$6:$BB$6,BF$6&amp;" "&amp;'Input-Allocators'!$D$18,$G73:$BB73)+IFERROR(SUMIF($G$6:$BB$6,BF$6&amp;" "&amp;'Input-Allocators'!$E$18,$G73:$BB73),SUMIF($G$6:$BB$6,BF$6&amp;" "&amp;'Input-Allocators'!$B$20,$G73:$BB73))+SUMIF($G$6:$BB$6,BF$6&amp;" "&amp;'Input-Allocators'!$F$18,$G73:$BB73))&lt;Check_Limit,0,1),1)</f>
        <v>0</v>
      </c>
      <c r="BG73" s="44">
        <f ca="1">IFERROR(IF(SUMIF($G$6:$BB$6,BG$6&amp;" Total",$G73:$BB73)-(SUMIF($G$6:$BB$6,BG$6&amp;" "&amp;'Input-Allocators'!$D$18,$G73:$BB73)+IFERROR(SUMIF($G$6:$BB$6,BG$6&amp;" "&amp;'Input-Allocators'!$E$18,$G73:$BB73),SUMIF($G$6:$BB$6,BG$6&amp;" "&amp;'Input-Allocators'!$B$20,$G73:$BB73))+SUMIF($G$6:$BB$6,BG$6&amp;" "&amp;'Input-Allocators'!$F$18,$G73:$BB73))&lt;Check_Limit,0,1),1)</f>
        <v>0</v>
      </c>
      <c r="BH73" s="44">
        <f ca="1">IFERROR(IF(SUMIF($G$6:$BB$6,BH$6&amp;" Total",$G73:$BB73)-(SUMIF($G$6:$BB$6,BH$6&amp;" "&amp;'Input-Allocators'!$D$18,$G73:$BB73)+IFERROR(SUMIF($G$6:$BB$6,BH$6&amp;" "&amp;'Input-Allocators'!$E$18,$G73:$BB73),SUMIF($G$6:$BB$6,BH$6&amp;" "&amp;'Input-Allocators'!$B$20,$G73:$BB73))+SUMIF($G$6:$BB$6,BH$6&amp;" "&amp;'Input-Allocators'!$F$18,$G73:$BB73))&lt;Check_Limit,0,1),1)</f>
        <v>0</v>
      </c>
      <c r="BI73" s="44">
        <f ca="1">IFERROR(IF(SUMIF($G$6:$BB$6,BI$6&amp;" Total",$G73:$BB73)-(SUMIF($G$6:$BB$6,BI$6&amp;" "&amp;'Input-Allocators'!$D$18,$G73:$BB73)+IFERROR(SUMIF($G$6:$BB$6,BI$6&amp;" "&amp;'Input-Allocators'!$E$18,$G73:$BB73),SUMIF($G$6:$BB$6,BI$6&amp;" "&amp;'Input-Allocators'!$B$20,$G73:$BB73))+SUMIF($G$6:$BB$6,BI$6&amp;" "&amp;'Input-Allocators'!$F$18,$G73:$BB73))&lt;Check_Limit,0,1),1)</f>
        <v>0</v>
      </c>
      <c r="BJ73" s="44">
        <f ca="1">IFERROR(IF(SUMIF($G$6:$BB$6,BJ$6&amp;" Total",$G73:$BB73)-(SUMIF($G$6:$BB$6,BJ$6&amp;" "&amp;'Input-Allocators'!$D$18,$G73:$BB73)+IFERROR(SUMIF($G$6:$BB$6,BJ$6&amp;" "&amp;'Input-Allocators'!$E$18,$G73:$BB73),SUMIF($G$6:$BB$6,BJ$6&amp;" "&amp;'Input-Allocators'!$B$20,$G73:$BB73))+SUMIF($G$6:$BB$6,BJ$6&amp;" "&amp;'Input-Allocators'!$F$18,$G73:$BB73))&lt;Check_Limit,0,1),1)</f>
        <v>0</v>
      </c>
      <c r="BK73" s="44">
        <f ca="1">IFERROR(IF(SUMIF($G$6:$BB$6,BK$6&amp;" Total",$G73:$BB73)-(SUMIF($G$6:$BB$6,BK$6&amp;" "&amp;'Input-Allocators'!$D$18,$G73:$BB73)+IFERROR(SUMIF($G$6:$BB$6,BK$6&amp;" "&amp;'Input-Allocators'!$E$18,$G73:$BB73),SUMIF($G$6:$BB$6,BK$6&amp;" "&amp;'Input-Allocators'!$B$20,$G73:$BB73))+SUMIF($G$6:$BB$6,BK$6&amp;" "&amp;'Input-Allocators'!$F$18,$G73:$BB73))&lt;Check_Limit,0,1),1)</f>
        <v>0</v>
      </c>
      <c r="BL73" s="44">
        <f ca="1">IFERROR(IF(SUMIF($G$6:$BB$6,BL$6&amp;" Total",$G73:$BB73)-(SUMIF($G$6:$BB$6,BL$6&amp;" "&amp;'Input-Allocators'!$D$18,$G73:$BB73)+IFERROR(SUMIF($G$6:$BB$6,BL$6&amp;" "&amp;'Input-Allocators'!$E$18,$G73:$BB73),SUMIF($G$6:$BB$6,BL$6&amp;" "&amp;'Input-Allocators'!$B$20,$G73:$BB73))+SUMIF($G$6:$BB$6,BL$6&amp;" "&amp;'Input-Allocators'!$F$18,$G73:$BB73))&lt;Check_Limit,0,1),1)</f>
        <v>0</v>
      </c>
      <c r="BM73" s="44">
        <f ca="1">IFERROR(IF(SUMIF($G$6:$BB$6,BM$6&amp;" Total",$G73:$BB73)-(SUMIF($G$6:$BB$6,BM$6&amp;" "&amp;'Input-Allocators'!$D$18,$G73:$BB73)+IFERROR(SUMIF($G$6:$BB$6,BM$6&amp;" "&amp;'Input-Allocators'!$E$18,$G73:$BB73),SUMIF($G$6:$BB$6,BM$6&amp;" "&amp;'Input-Allocators'!$B$20,$G73:$BB73))+SUMIF($G$6:$BB$6,BM$6&amp;" "&amp;'Input-Allocators'!$F$18,$G73:$BB73))&lt;Check_Limit,0,1),1)</f>
        <v>0</v>
      </c>
      <c r="BN73" s="44">
        <f ca="1">IFERROR(IF(SUMIF($G$6:$BB$6,BN$6&amp;" Total",$G73:$BB73)-(SUMIF($G$6:$BB$6,BN$6&amp;" "&amp;'Input-Allocators'!$D$18,$G73:$BB73)+IFERROR(SUMIF($G$6:$BB$6,BN$6&amp;" "&amp;'Input-Allocators'!$E$18,$G73:$BB73),SUMIF($G$6:$BB$6,BN$6&amp;" "&amp;'Input-Allocators'!$B$20,$G73:$BB73))+SUMIF($G$6:$BB$6,BN$6&amp;" "&amp;'Input-Allocators'!$F$18,$G73:$BB73))&lt;Check_Limit,0,1),1)</f>
        <v>0</v>
      </c>
      <c r="BO73" s="44">
        <f ca="1">IFERROR(IF(SUMIF($G$6:$BB$6,BO$6&amp;" Total",$G73:$BB73)-(SUMIF($G$6:$BB$6,BO$6&amp;" "&amp;'Input-Allocators'!$D$18,$G73:$BB73)+IFERROR(SUMIF($G$6:$BB$6,BO$6&amp;" "&amp;'Input-Allocators'!$E$18,$G73:$BB73),SUMIF($G$6:$BB$6,BO$6&amp;" "&amp;'Input-Allocators'!$B$20,$G73:$BB73))+SUMIF($G$6:$BB$6,BO$6&amp;" "&amp;'Input-Allocators'!$F$18,$G73:$BB73))&lt;Check_Limit,0,1),1)</f>
        <v>0</v>
      </c>
    </row>
    <row r="74" spans="1:67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>SUBTOTAL(9,D69:D73)</f>
        <v>-1947.2380000000001</v>
      </c>
      <c r="E74" s="14">
        <f t="shared" ca="1" si="11"/>
        <v>0</v>
      </c>
      <c r="F74" s="3"/>
      <c r="G74" s="174">
        <f t="shared" ref="G74:AP74" ca="1" si="12">SUBTOTAL(9,G69:G73)</f>
        <v>-1947.2380000000001</v>
      </c>
      <c r="H74" s="174">
        <f t="shared" ca="1" si="12"/>
        <v>0</v>
      </c>
      <c r="I74" s="174">
        <f t="shared" ca="1" si="12"/>
        <v>-1947.2380000000001</v>
      </c>
      <c r="J74" s="174">
        <f t="shared" ca="1" si="12"/>
        <v>0</v>
      </c>
      <c r="K74" s="174">
        <f t="shared" ca="1" si="12"/>
        <v>0</v>
      </c>
      <c r="L74" s="174">
        <f t="shared" ca="1" si="12"/>
        <v>0</v>
      </c>
      <c r="M74" s="174">
        <f t="shared" ca="1" si="12"/>
        <v>0</v>
      </c>
      <c r="N74" s="174">
        <f t="shared" ca="1" si="12"/>
        <v>0</v>
      </c>
      <c r="O74" s="174">
        <f t="shared" ca="1" si="12"/>
        <v>0</v>
      </c>
      <c r="P74" s="174">
        <f t="shared" ca="1" si="12"/>
        <v>0</v>
      </c>
      <c r="Q74" s="174">
        <f t="shared" ca="1" si="12"/>
        <v>0</v>
      </c>
      <c r="R74" s="174">
        <f t="shared" ca="1" si="12"/>
        <v>0</v>
      </c>
      <c r="S74" s="174">
        <f t="shared" ca="1" si="12"/>
        <v>0</v>
      </c>
      <c r="T74" s="174">
        <f t="shared" ca="1" si="12"/>
        <v>0</v>
      </c>
      <c r="U74" s="174">
        <f t="shared" ca="1" si="12"/>
        <v>0</v>
      </c>
      <c r="V74" s="174">
        <f t="shared" ca="1" si="12"/>
        <v>0</v>
      </c>
      <c r="W74" s="174">
        <f t="shared" ca="1" si="12"/>
        <v>0</v>
      </c>
      <c r="X74" s="174">
        <f t="shared" ca="1" si="12"/>
        <v>0</v>
      </c>
      <c r="Y74" s="174">
        <f t="shared" ca="1" si="12"/>
        <v>0</v>
      </c>
      <c r="Z74" s="174">
        <f t="shared" ca="1" si="12"/>
        <v>0</v>
      </c>
      <c r="AA74" s="174">
        <f t="shared" ca="1" si="12"/>
        <v>0</v>
      </c>
      <c r="AB74" s="174">
        <f t="shared" ca="1" si="12"/>
        <v>0</v>
      </c>
      <c r="AC74" s="174">
        <f t="shared" ca="1" si="12"/>
        <v>0</v>
      </c>
      <c r="AD74" s="174">
        <f t="shared" ca="1" si="12"/>
        <v>0</v>
      </c>
      <c r="AE74" s="174">
        <f t="shared" ca="1" si="12"/>
        <v>0</v>
      </c>
      <c r="AF74" s="174">
        <f t="shared" ca="1" si="12"/>
        <v>0</v>
      </c>
      <c r="AG74" s="174">
        <f t="shared" ca="1" si="12"/>
        <v>0</v>
      </c>
      <c r="AH74" s="174">
        <f t="shared" ca="1" si="12"/>
        <v>0</v>
      </c>
      <c r="AI74" s="174">
        <f t="shared" ca="1" si="12"/>
        <v>0</v>
      </c>
      <c r="AJ74" s="174">
        <f t="shared" ca="1" si="12"/>
        <v>0</v>
      </c>
      <c r="AK74" s="174">
        <f t="shared" ca="1" si="12"/>
        <v>0</v>
      </c>
      <c r="AL74" s="174">
        <f t="shared" ca="1" si="12"/>
        <v>0</v>
      </c>
      <c r="AM74" s="174">
        <f t="shared" ca="1" si="12"/>
        <v>0</v>
      </c>
      <c r="AN74" s="174">
        <f t="shared" ca="1" si="12"/>
        <v>0</v>
      </c>
      <c r="AO74" s="174">
        <f t="shared" ca="1" si="12"/>
        <v>0</v>
      </c>
      <c r="AP74" s="174">
        <f t="shared" ca="1" si="12"/>
        <v>0</v>
      </c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D74" s="44">
        <f ca="1">IFERROR(IF(SUMIF($G$6:$BB$6,BD$6&amp;" Total",$G74:$BB74)-(SUMIF($G$6:$BB$6,BD$6&amp;" "&amp;'Input-Allocators'!$D$18,$G74:$BB74)+IFERROR(SUMIF($G$6:$BB$6,BD$6&amp;" "&amp;'Input-Allocators'!$E$18,$G74:$BB74),SUMIF($G$6:$BB$6,BD$6&amp;" "&amp;'Input-Allocators'!$B$20,$G74:$BB74))+SUMIF($G$6:$BB$6,BD$6&amp;" "&amp;'Input-Allocators'!$F$18,$G74:$BB74))&lt;Check_Limit,0,1),1)</f>
        <v>0</v>
      </c>
      <c r="BE74" s="44">
        <f ca="1">IFERROR(IF(SUMIF($G$6:$BB$6,BE$6&amp;" Total",$G74:$BB74)-(SUMIF($G$6:$BB$6,BE$6&amp;" "&amp;'Input-Allocators'!$D$18,$G74:$BB74)+IFERROR(SUMIF($G$6:$BB$6,BE$6&amp;" "&amp;'Input-Allocators'!$E$18,$G74:$BB74),SUMIF($G$6:$BB$6,BE$6&amp;" "&amp;'Input-Allocators'!$B$20,$G74:$BB74))+SUMIF($G$6:$BB$6,BE$6&amp;" "&amp;'Input-Allocators'!$F$18,$G74:$BB74))&lt;Check_Limit,0,1),1)</f>
        <v>0</v>
      </c>
      <c r="BF74" s="44">
        <f ca="1">IFERROR(IF(SUMIF($G$6:$BB$6,BF$6&amp;" Total",$G74:$BB74)-(SUMIF($G$6:$BB$6,BF$6&amp;" "&amp;'Input-Allocators'!$D$18,$G74:$BB74)+IFERROR(SUMIF($G$6:$BB$6,BF$6&amp;" "&amp;'Input-Allocators'!$E$18,$G74:$BB74),SUMIF($G$6:$BB$6,BF$6&amp;" "&amp;'Input-Allocators'!$B$20,$G74:$BB74))+SUMIF($G$6:$BB$6,BF$6&amp;" "&amp;'Input-Allocators'!$F$18,$G74:$BB74))&lt;Check_Limit,0,1),1)</f>
        <v>0</v>
      </c>
      <c r="BG74" s="44">
        <f ca="1">IFERROR(IF(SUMIF($G$6:$BB$6,BG$6&amp;" Total",$G74:$BB74)-(SUMIF($G$6:$BB$6,BG$6&amp;" "&amp;'Input-Allocators'!$D$18,$G74:$BB74)+IFERROR(SUMIF($G$6:$BB$6,BG$6&amp;" "&amp;'Input-Allocators'!$E$18,$G74:$BB74),SUMIF($G$6:$BB$6,BG$6&amp;" "&amp;'Input-Allocators'!$B$20,$G74:$BB74))+SUMIF($G$6:$BB$6,BG$6&amp;" "&amp;'Input-Allocators'!$F$18,$G74:$BB74))&lt;Check_Limit,0,1),1)</f>
        <v>0</v>
      </c>
      <c r="BH74" s="44">
        <f ca="1">IFERROR(IF(SUMIF($G$6:$BB$6,BH$6&amp;" Total",$G74:$BB74)-(SUMIF($G$6:$BB$6,BH$6&amp;" "&amp;'Input-Allocators'!$D$18,$G74:$BB74)+IFERROR(SUMIF($G$6:$BB$6,BH$6&amp;" "&amp;'Input-Allocators'!$E$18,$G74:$BB74),SUMIF($G$6:$BB$6,BH$6&amp;" "&amp;'Input-Allocators'!$B$20,$G74:$BB74))+SUMIF($G$6:$BB$6,BH$6&amp;" "&amp;'Input-Allocators'!$F$18,$G74:$BB74))&lt;Check_Limit,0,1),1)</f>
        <v>0</v>
      </c>
      <c r="BI74" s="44">
        <f ca="1">IFERROR(IF(SUMIF($G$6:$BB$6,BI$6&amp;" Total",$G74:$BB74)-(SUMIF($G$6:$BB$6,BI$6&amp;" "&amp;'Input-Allocators'!$D$18,$G74:$BB74)+IFERROR(SUMIF($G$6:$BB$6,BI$6&amp;" "&amp;'Input-Allocators'!$E$18,$G74:$BB74),SUMIF($G$6:$BB$6,BI$6&amp;" "&amp;'Input-Allocators'!$B$20,$G74:$BB74))+SUMIF($G$6:$BB$6,BI$6&amp;" "&amp;'Input-Allocators'!$F$18,$G74:$BB74))&lt;Check_Limit,0,1),1)</f>
        <v>0</v>
      </c>
      <c r="BJ74" s="44">
        <f ca="1">IFERROR(IF(SUMIF($G$6:$BB$6,BJ$6&amp;" Total",$G74:$BB74)-(SUMIF($G$6:$BB$6,BJ$6&amp;" "&amp;'Input-Allocators'!$D$18,$G74:$BB74)+IFERROR(SUMIF($G$6:$BB$6,BJ$6&amp;" "&amp;'Input-Allocators'!$E$18,$G74:$BB74),SUMIF($G$6:$BB$6,BJ$6&amp;" "&amp;'Input-Allocators'!$B$20,$G74:$BB74))+SUMIF($G$6:$BB$6,BJ$6&amp;" "&amp;'Input-Allocators'!$F$18,$G74:$BB74))&lt;Check_Limit,0,1),1)</f>
        <v>0</v>
      </c>
      <c r="BK74" s="44">
        <f ca="1">IFERROR(IF(SUMIF($G$6:$BB$6,BK$6&amp;" Total",$G74:$BB74)-(SUMIF($G$6:$BB$6,BK$6&amp;" "&amp;'Input-Allocators'!$D$18,$G74:$BB74)+IFERROR(SUMIF($G$6:$BB$6,BK$6&amp;" "&amp;'Input-Allocators'!$E$18,$G74:$BB74),SUMIF($G$6:$BB$6,BK$6&amp;" "&amp;'Input-Allocators'!$B$20,$G74:$BB74))+SUMIF($G$6:$BB$6,BK$6&amp;" "&amp;'Input-Allocators'!$F$18,$G74:$BB74))&lt;Check_Limit,0,1),1)</f>
        <v>0</v>
      </c>
      <c r="BL74" s="44">
        <f ca="1">IFERROR(IF(SUMIF($G$6:$BB$6,BL$6&amp;" Total",$G74:$BB74)-(SUMIF($G$6:$BB$6,BL$6&amp;" "&amp;'Input-Allocators'!$D$18,$G74:$BB74)+IFERROR(SUMIF($G$6:$BB$6,BL$6&amp;" "&amp;'Input-Allocators'!$E$18,$G74:$BB74),SUMIF($G$6:$BB$6,BL$6&amp;" "&amp;'Input-Allocators'!$B$20,$G74:$BB74))+SUMIF($G$6:$BB$6,BL$6&amp;" "&amp;'Input-Allocators'!$F$18,$G74:$BB74))&lt;Check_Limit,0,1),1)</f>
        <v>0</v>
      </c>
      <c r="BM74" s="44">
        <f ca="1">IFERROR(IF(SUMIF($G$6:$BB$6,BM$6&amp;" Total",$G74:$BB74)-(SUMIF($G$6:$BB$6,BM$6&amp;" "&amp;'Input-Allocators'!$D$18,$G74:$BB74)+IFERROR(SUMIF($G$6:$BB$6,BM$6&amp;" "&amp;'Input-Allocators'!$E$18,$G74:$BB74),SUMIF($G$6:$BB$6,BM$6&amp;" "&amp;'Input-Allocators'!$B$20,$G74:$BB74))+SUMIF($G$6:$BB$6,BM$6&amp;" "&amp;'Input-Allocators'!$F$18,$G74:$BB74))&lt;Check_Limit,0,1),1)</f>
        <v>0</v>
      </c>
      <c r="BN74" s="44">
        <f ca="1">IFERROR(IF(SUMIF($G$6:$BB$6,BN$6&amp;" Total",$G74:$BB74)-(SUMIF($G$6:$BB$6,BN$6&amp;" "&amp;'Input-Allocators'!$D$18,$G74:$BB74)+IFERROR(SUMIF($G$6:$BB$6,BN$6&amp;" "&amp;'Input-Allocators'!$E$18,$G74:$BB74),SUMIF($G$6:$BB$6,BN$6&amp;" "&amp;'Input-Allocators'!$B$20,$G74:$BB74))+SUMIF($G$6:$BB$6,BN$6&amp;" "&amp;'Input-Allocators'!$F$18,$G74:$BB74))&lt;Check_Limit,0,1),1)</f>
        <v>0</v>
      </c>
      <c r="BO74" s="44">
        <f ca="1">IFERROR(IF(SUMIF($G$6:$BB$6,BO$6&amp;" Total",$G74:$BB74)-(SUMIF($G$6:$BB$6,BO$6&amp;" "&amp;'Input-Allocators'!$D$18,$G74:$BB74)+IFERROR(SUMIF($G$6:$BB$6,BO$6&amp;" "&amp;'Input-Allocators'!$E$18,$G74:$BB74),SUMIF($G$6:$BB$6,BO$6&amp;" "&amp;'Input-Allocators'!$B$20,$G74:$BB74))+SUMIF($G$6:$BB$6,BO$6&amp;" "&amp;'Input-Allocators'!$F$18,$G74:$BB74))&lt;Check_Limit,0,1),1)</f>
        <v>0</v>
      </c>
    </row>
    <row r="75" spans="1:67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>
        <f t="shared" si="11"/>
        <v>0</v>
      </c>
      <c r="F75" s="3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D75" s="44">
        <f>IFERROR(IF(SUMIF($G$6:$BB$6,BD$6&amp;" Total",$G75:$BB75)-(SUMIF($G$6:$BB$6,BD$6&amp;" "&amp;'Input-Allocators'!$D$18,$G75:$BB75)+IFERROR(SUMIF($G$6:$BB$6,BD$6&amp;" "&amp;'Input-Allocators'!$E$18,$G75:$BB75),SUMIF($G$6:$BB$6,BD$6&amp;" "&amp;'Input-Allocators'!$B$20,$G75:$BB75))+SUMIF($G$6:$BB$6,BD$6&amp;" "&amp;'Input-Allocators'!$F$18,$G75:$BB75))&lt;Check_Limit,0,1),1)</f>
        <v>0</v>
      </c>
      <c r="BE75" s="44">
        <f>IFERROR(IF(SUMIF($G$6:$BB$6,BE$6&amp;" Total",$G75:$BB75)-(SUMIF($G$6:$BB$6,BE$6&amp;" "&amp;'Input-Allocators'!$D$18,$G75:$BB75)+IFERROR(SUMIF($G$6:$BB$6,BE$6&amp;" "&amp;'Input-Allocators'!$E$18,$G75:$BB75),SUMIF($G$6:$BB$6,BE$6&amp;" "&amp;'Input-Allocators'!$B$20,$G75:$BB75))+SUMIF($G$6:$BB$6,BE$6&amp;" "&amp;'Input-Allocators'!$F$18,$G75:$BB75))&lt;Check_Limit,0,1),1)</f>
        <v>0</v>
      </c>
      <c r="BF75" s="44">
        <f>IFERROR(IF(SUMIF($G$6:$BB$6,BF$6&amp;" Total",$G75:$BB75)-(SUMIF($G$6:$BB$6,BF$6&amp;" "&amp;'Input-Allocators'!$D$18,$G75:$BB75)+IFERROR(SUMIF($G$6:$BB$6,BF$6&amp;" "&amp;'Input-Allocators'!$E$18,$G75:$BB75),SUMIF($G$6:$BB$6,BF$6&amp;" "&amp;'Input-Allocators'!$B$20,$G75:$BB75))+SUMIF($G$6:$BB$6,BF$6&amp;" "&amp;'Input-Allocators'!$F$18,$G75:$BB75))&lt;Check_Limit,0,1),1)</f>
        <v>0</v>
      </c>
      <c r="BG75" s="44">
        <f>IFERROR(IF(SUMIF($G$6:$BB$6,BG$6&amp;" Total",$G75:$BB75)-(SUMIF($G$6:$BB$6,BG$6&amp;" "&amp;'Input-Allocators'!$D$18,$G75:$BB75)+IFERROR(SUMIF($G$6:$BB$6,BG$6&amp;" "&amp;'Input-Allocators'!$E$18,$G75:$BB75),SUMIF($G$6:$BB$6,BG$6&amp;" "&amp;'Input-Allocators'!$B$20,$G75:$BB75))+SUMIF($G$6:$BB$6,BG$6&amp;" "&amp;'Input-Allocators'!$F$18,$G75:$BB75))&lt;Check_Limit,0,1),1)</f>
        <v>0</v>
      </c>
      <c r="BH75" s="44">
        <f>IFERROR(IF(SUMIF($G$6:$BB$6,BH$6&amp;" Total",$G75:$BB75)-(SUMIF($G$6:$BB$6,BH$6&amp;" "&amp;'Input-Allocators'!$D$18,$G75:$BB75)+IFERROR(SUMIF($G$6:$BB$6,BH$6&amp;" "&amp;'Input-Allocators'!$E$18,$G75:$BB75),SUMIF($G$6:$BB$6,BH$6&amp;" "&amp;'Input-Allocators'!$B$20,$G75:$BB75))+SUMIF($G$6:$BB$6,BH$6&amp;" "&amp;'Input-Allocators'!$F$18,$G75:$BB75))&lt;Check_Limit,0,1),1)</f>
        <v>0</v>
      </c>
      <c r="BI75" s="44">
        <f>IFERROR(IF(SUMIF($G$6:$BB$6,BI$6&amp;" Total",$G75:$BB75)-(SUMIF($G$6:$BB$6,BI$6&amp;" "&amp;'Input-Allocators'!$D$18,$G75:$BB75)+IFERROR(SUMIF($G$6:$BB$6,BI$6&amp;" "&amp;'Input-Allocators'!$E$18,$G75:$BB75),SUMIF($G$6:$BB$6,BI$6&amp;" "&amp;'Input-Allocators'!$B$20,$G75:$BB75))+SUMIF($G$6:$BB$6,BI$6&amp;" "&amp;'Input-Allocators'!$F$18,$G75:$BB75))&lt;Check_Limit,0,1),1)</f>
        <v>0</v>
      </c>
      <c r="BJ75" s="44">
        <f>IFERROR(IF(SUMIF($G$6:$BB$6,BJ$6&amp;" Total",$G75:$BB75)-(SUMIF($G$6:$BB$6,BJ$6&amp;" "&amp;'Input-Allocators'!$D$18,$G75:$BB75)+IFERROR(SUMIF($G$6:$BB$6,BJ$6&amp;" "&amp;'Input-Allocators'!$E$18,$G75:$BB75),SUMIF($G$6:$BB$6,BJ$6&amp;" "&amp;'Input-Allocators'!$B$20,$G75:$BB75))+SUMIF($G$6:$BB$6,BJ$6&amp;" "&amp;'Input-Allocators'!$F$18,$G75:$BB75))&lt;Check_Limit,0,1),1)</f>
        <v>0</v>
      </c>
      <c r="BK75" s="44">
        <f>IFERROR(IF(SUMIF($G$6:$BB$6,BK$6&amp;" Total",$G75:$BB75)-(SUMIF($G$6:$BB$6,BK$6&amp;" "&amp;'Input-Allocators'!$D$18,$G75:$BB75)+IFERROR(SUMIF($G$6:$BB$6,BK$6&amp;" "&amp;'Input-Allocators'!$E$18,$G75:$BB75),SUMIF($G$6:$BB$6,BK$6&amp;" "&amp;'Input-Allocators'!$B$20,$G75:$BB75))+SUMIF($G$6:$BB$6,BK$6&amp;" "&amp;'Input-Allocators'!$F$18,$G75:$BB75))&lt;Check_Limit,0,1),1)</f>
        <v>0</v>
      </c>
      <c r="BL75" s="44">
        <f>IFERROR(IF(SUMIF($G$6:$BB$6,BL$6&amp;" Total",$G75:$BB75)-(SUMIF($G$6:$BB$6,BL$6&amp;" "&amp;'Input-Allocators'!$D$18,$G75:$BB75)+IFERROR(SUMIF($G$6:$BB$6,BL$6&amp;" "&amp;'Input-Allocators'!$E$18,$G75:$BB75),SUMIF($G$6:$BB$6,BL$6&amp;" "&amp;'Input-Allocators'!$B$20,$G75:$BB75))+SUMIF($G$6:$BB$6,BL$6&amp;" "&amp;'Input-Allocators'!$F$18,$G75:$BB75))&lt;Check_Limit,0,1),1)</f>
        <v>0</v>
      </c>
      <c r="BM75" s="44">
        <f>IFERROR(IF(SUMIF($G$6:$BB$6,BM$6&amp;" Total",$G75:$BB75)-(SUMIF($G$6:$BB$6,BM$6&amp;" "&amp;'Input-Allocators'!$D$18,$G75:$BB75)+IFERROR(SUMIF($G$6:$BB$6,BM$6&amp;" "&amp;'Input-Allocators'!$E$18,$G75:$BB75),SUMIF($G$6:$BB$6,BM$6&amp;" "&amp;'Input-Allocators'!$B$20,$G75:$BB75))+SUMIF($G$6:$BB$6,BM$6&amp;" "&amp;'Input-Allocators'!$F$18,$G75:$BB75))&lt;Check_Limit,0,1),1)</f>
        <v>0</v>
      </c>
      <c r="BN75" s="44">
        <f>IFERROR(IF(SUMIF($G$6:$BB$6,BN$6&amp;" Total",$G75:$BB75)-(SUMIF($G$6:$BB$6,BN$6&amp;" "&amp;'Input-Allocators'!$D$18,$G75:$BB75)+IFERROR(SUMIF($G$6:$BB$6,BN$6&amp;" "&amp;'Input-Allocators'!$E$18,$G75:$BB75),SUMIF($G$6:$BB$6,BN$6&amp;" "&amp;'Input-Allocators'!$B$20,$G75:$BB75))+SUMIF($G$6:$BB$6,BN$6&amp;" "&amp;'Input-Allocators'!$F$18,$G75:$BB75))&lt;Check_Limit,0,1),1)</f>
        <v>0</v>
      </c>
      <c r="BO75" s="44">
        <f>IFERROR(IF(SUMIF($G$6:$BB$6,BO$6&amp;" Total",$G75:$BB75)-(SUMIF($G$6:$BB$6,BO$6&amp;" "&amp;'Input-Allocators'!$D$18,$G75:$BB75)+IFERROR(SUMIF($G$6:$BB$6,BO$6&amp;" "&amp;'Input-Allocators'!$E$18,$G75:$BB75),SUMIF($G$6:$BB$6,BO$6&amp;" "&amp;'Input-Allocators'!$B$20,$G75:$BB75))+SUMIF($G$6:$BB$6,BO$6&amp;" "&amp;'Input-Allocators'!$F$18,$G75:$BB75))&lt;Check_Limit,0,1),1)</f>
        <v>0</v>
      </c>
    </row>
    <row r="76" spans="1:67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3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D76" s="44">
        <f>IFERROR(IF(SUMIF($G$6:$BB$6,BD$6&amp;" Total",$G76:$BB76)-(SUMIF($G$6:$BB$6,BD$6&amp;" "&amp;'Input-Allocators'!$D$18,$G76:$BB76)+IFERROR(SUMIF($G$6:$BB$6,BD$6&amp;" "&amp;'Input-Allocators'!$E$18,$G76:$BB76),SUMIF($G$6:$BB$6,BD$6&amp;" "&amp;'Input-Allocators'!$B$20,$G76:$BB76))+SUMIF($G$6:$BB$6,BD$6&amp;" "&amp;'Input-Allocators'!$F$18,$G76:$BB76))&lt;Check_Limit,0,1),1)</f>
        <v>0</v>
      </c>
      <c r="BE76" s="44">
        <f>IFERROR(IF(SUMIF($G$6:$BB$6,BE$6&amp;" Total",$G76:$BB76)-(SUMIF($G$6:$BB$6,BE$6&amp;" "&amp;'Input-Allocators'!$D$18,$G76:$BB76)+IFERROR(SUMIF($G$6:$BB$6,BE$6&amp;" "&amp;'Input-Allocators'!$E$18,$G76:$BB76),SUMIF($G$6:$BB$6,BE$6&amp;" "&amp;'Input-Allocators'!$B$20,$G76:$BB76))+SUMIF($G$6:$BB$6,BE$6&amp;" "&amp;'Input-Allocators'!$F$18,$G76:$BB76))&lt;Check_Limit,0,1),1)</f>
        <v>0</v>
      </c>
      <c r="BF76" s="44">
        <f>IFERROR(IF(SUMIF($G$6:$BB$6,BF$6&amp;" Total",$G76:$BB76)-(SUMIF($G$6:$BB$6,BF$6&amp;" "&amp;'Input-Allocators'!$D$18,$G76:$BB76)+IFERROR(SUMIF($G$6:$BB$6,BF$6&amp;" "&amp;'Input-Allocators'!$E$18,$G76:$BB76),SUMIF($G$6:$BB$6,BF$6&amp;" "&amp;'Input-Allocators'!$B$20,$G76:$BB76))+SUMIF($G$6:$BB$6,BF$6&amp;" "&amp;'Input-Allocators'!$F$18,$G76:$BB76))&lt;Check_Limit,0,1),1)</f>
        <v>0</v>
      </c>
      <c r="BG76" s="44">
        <f>IFERROR(IF(SUMIF($G$6:$BB$6,BG$6&amp;" Total",$G76:$BB76)-(SUMIF($G$6:$BB$6,BG$6&amp;" "&amp;'Input-Allocators'!$D$18,$G76:$BB76)+IFERROR(SUMIF($G$6:$BB$6,BG$6&amp;" "&amp;'Input-Allocators'!$E$18,$G76:$BB76),SUMIF($G$6:$BB$6,BG$6&amp;" "&amp;'Input-Allocators'!$B$20,$G76:$BB76))+SUMIF($G$6:$BB$6,BG$6&amp;" "&amp;'Input-Allocators'!$F$18,$G76:$BB76))&lt;Check_Limit,0,1),1)</f>
        <v>0</v>
      </c>
      <c r="BH76" s="44">
        <f>IFERROR(IF(SUMIF($G$6:$BB$6,BH$6&amp;" Total",$G76:$BB76)-(SUMIF($G$6:$BB$6,BH$6&amp;" "&amp;'Input-Allocators'!$D$18,$G76:$BB76)+IFERROR(SUMIF($G$6:$BB$6,BH$6&amp;" "&amp;'Input-Allocators'!$E$18,$G76:$BB76),SUMIF($G$6:$BB$6,BH$6&amp;" "&amp;'Input-Allocators'!$B$20,$G76:$BB76))+SUMIF($G$6:$BB$6,BH$6&amp;" "&amp;'Input-Allocators'!$F$18,$G76:$BB76))&lt;Check_Limit,0,1),1)</f>
        <v>0</v>
      </c>
      <c r="BI76" s="44">
        <f>IFERROR(IF(SUMIF($G$6:$BB$6,BI$6&amp;" Total",$G76:$BB76)-(SUMIF($G$6:$BB$6,BI$6&amp;" "&amp;'Input-Allocators'!$D$18,$G76:$BB76)+IFERROR(SUMIF($G$6:$BB$6,BI$6&amp;" "&amp;'Input-Allocators'!$E$18,$G76:$BB76),SUMIF($G$6:$BB$6,BI$6&amp;" "&amp;'Input-Allocators'!$B$20,$G76:$BB76))+SUMIF($G$6:$BB$6,BI$6&amp;" "&amp;'Input-Allocators'!$F$18,$G76:$BB76))&lt;Check_Limit,0,1),1)</f>
        <v>0</v>
      </c>
      <c r="BJ76" s="44">
        <f>IFERROR(IF(SUMIF($G$6:$BB$6,BJ$6&amp;" Total",$G76:$BB76)-(SUMIF($G$6:$BB$6,BJ$6&amp;" "&amp;'Input-Allocators'!$D$18,$G76:$BB76)+IFERROR(SUMIF($G$6:$BB$6,BJ$6&amp;" "&amp;'Input-Allocators'!$E$18,$G76:$BB76),SUMIF($G$6:$BB$6,BJ$6&amp;" "&amp;'Input-Allocators'!$B$20,$G76:$BB76))+SUMIF($G$6:$BB$6,BJ$6&amp;" "&amp;'Input-Allocators'!$F$18,$G76:$BB76))&lt;Check_Limit,0,1),1)</f>
        <v>0</v>
      </c>
      <c r="BK76" s="44">
        <f>IFERROR(IF(SUMIF($G$6:$BB$6,BK$6&amp;" Total",$G76:$BB76)-(SUMIF($G$6:$BB$6,BK$6&amp;" "&amp;'Input-Allocators'!$D$18,$G76:$BB76)+IFERROR(SUMIF($G$6:$BB$6,BK$6&amp;" "&amp;'Input-Allocators'!$E$18,$G76:$BB76),SUMIF($G$6:$BB$6,BK$6&amp;" "&amp;'Input-Allocators'!$B$20,$G76:$BB76))+SUMIF($G$6:$BB$6,BK$6&amp;" "&amp;'Input-Allocators'!$F$18,$G76:$BB76))&lt;Check_Limit,0,1),1)</f>
        <v>0</v>
      </c>
      <c r="BL76" s="44">
        <f>IFERROR(IF(SUMIF($G$6:$BB$6,BL$6&amp;" Total",$G76:$BB76)-(SUMIF($G$6:$BB$6,BL$6&amp;" "&amp;'Input-Allocators'!$D$18,$G76:$BB76)+IFERROR(SUMIF($G$6:$BB$6,BL$6&amp;" "&amp;'Input-Allocators'!$E$18,$G76:$BB76),SUMIF($G$6:$BB$6,BL$6&amp;" "&amp;'Input-Allocators'!$B$20,$G76:$BB76))+SUMIF($G$6:$BB$6,BL$6&amp;" "&amp;'Input-Allocators'!$F$18,$G76:$BB76))&lt;Check_Limit,0,1),1)</f>
        <v>0</v>
      </c>
      <c r="BM76" s="44">
        <f>IFERROR(IF(SUMIF($G$6:$BB$6,BM$6&amp;" Total",$G76:$BB76)-(SUMIF($G$6:$BB$6,BM$6&amp;" "&amp;'Input-Allocators'!$D$18,$G76:$BB76)+IFERROR(SUMIF($G$6:$BB$6,BM$6&amp;" "&amp;'Input-Allocators'!$E$18,$G76:$BB76),SUMIF($G$6:$BB$6,BM$6&amp;" "&amp;'Input-Allocators'!$B$20,$G76:$BB76))+SUMIF($G$6:$BB$6,BM$6&amp;" "&amp;'Input-Allocators'!$F$18,$G76:$BB76))&lt;Check_Limit,0,1),1)</f>
        <v>0</v>
      </c>
      <c r="BN76" s="44">
        <f>IFERROR(IF(SUMIF($G$6:$BB$6,BN$6&amp;" Total",$G76:$BB76)-(SUMIF($G$6:$BB$6,BN$6&amp;" "&amp;'Input-Allocators'!$D$18,$G76:$BB76)+IFERROR(SUMIF($G$6:$BB$6,BN$6&amp;" "&amp;'Input-Allocators'!$E$18,$G76:$BB76),SUMIF($G$6:$BB$6,BN$6&amp;" "&amp;'Input-Allocators'!$B$20,$G76:$BB76))+SUMIF($G$6:$BB$6,BN$6&amp;" "&amp;'Input-Allocators'!$F$18,$G76:$BB76))&lt;Check_Limit,0,1),1)</f>
        <v>0</v>
      </c>
      <c r="BO76" s="44">
        <f>IFERROR(IF(SUMIF($G$6:$BB$6,BO$6&amp;" Total",$G76:$BB76)-(SUMIF($G$6:$BB$6,BO$6&amp;" "&amp;'Input-Allocators'!$D$18,$G76:$BB76)+IFERROR(SUMIF($G$6:$BB$6,BO$6&amp;" "&amp;'Input-Allocators'!$E$18,$G76:$BB76),SUMIF($G$6:$BB$6,BO$6&amp;" "&amp;'Input-Allocators'!$B$20,$G76:$BB76))+SUMIF($G$6:$BB$6,BO$6&amp;" "&amp;'Input-Allocators'!$F$18,$G76:$BB76))&lt;Check_Limit,0,1),1)</f>
        <v>0</v>
      </c>
    </row>
    <row r="77" spans="1:67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>Functionalization!$D77</f>
        <v>0</v>
      </c>
      <c r="E77" s="14">
        <f t="shared" ca="1" si="11"/>
        <v>0</v>
      </c>
      <c r="F77" s="3" t="str">
        <f>IF($D77=0,"-",IF('Input-Accounts'!$E77&lt;&gt;0,'Input-Accounts'!$E77,'Input-Accounts'!$G77))</f>
        <v>-</v>
      </c>
      <c r="G77" s="14">
        <f ca="1">IF(G$5&lt;&gt;"",HLOOKUP(G$5,Functionalization!$G$6:$R$343,ROW($A77)-5,FALSE),IFERROR(INDEX(G$320:G$343,MATCH($F77,$B$320:$B$343,0))/VLOOKUP($F77,$B$320:$BB$343,MATCH(LEFT(TRIM(G$6),FIND("~",SUBSTITUTE(G$6,"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77))*HLOOKUP(LEFT(TRIM(G$6),FIND("~",SUBSTITUTE(G$6," ","~",LEN(TRIM(G$6))-LEN(SUBSTITUTE(TRIM(G$6)," ",""))))-1)&amp;" Total",$B$6:$BB$343,ROW($A77)-5,FALSE))</f>
        <v>0</v>
      </c>
      <c r="H77" s="14">
        <f ca="1">IF(H$5&lt;&gt;"",HLOOKUP(H$5,Functionalization!$G$6:$R$343,ROW($A77)-5,FALSE),IFERROR(INDEX(H$320:H$343,MATCH($F77,$B$320:$B$343,0))/VLOOKUP($F77,$B$320:$BB$343,MATCH(LEFT(TRIM(H$6),FIND("~",SUBSTITUTE(H$6,"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77))*HLOOKUP(LEFT(TRIM(H$6),FIND("~",SUBSTITUTE(H$6," ","~",LEN(TRIM(H$6))-LEN(SUBSTITUTE(TRIM(H$6)," ",""))))-1)&amp;" Total",$B$6:$BB$343,ROW($A77)-5,FALSE))</f>
        <v>0</v>
      </c>
      <c r="I77" s="14">
        <f ca="1">IF(I$5&lt;&gt;"",HLOOKUP(I$5,Functionalization!$G$6:$R$343,ROW($A77)-5,FALSE),IFERROR(INDEX(I$320:I$343,MATCH($F77,$B$320:$B$343,0))/VLOOKUP($F77,$B$320:$BB$343,MATCH(LEFT(TRIM(I$6),FIND("~",SUBSTITUTE(I$6,"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77))*HLOOKUP(LEFT(TRIM(I$6),FIND("~",SUBSTITUTE(I$6," ","~",LEN(TRIM(I$6))-LEN(SUBSTITUTE(TRIM(I$6)," ",""))))-1)&amp;" Total",$B$6:$BB$343,ROW($A77)-5,FALSE))</f>
        <v>0</v>
      </c>
      <c r="J77" s="14">
        <f ca="1">IF(J$5&lt;&gt;"",HLOOKUP(J$5,Functionalization!$G$6:$R$343,ROW($A77)-5,FALSE),IFERROR(INDEX(J$320:J$343,MATCH($F77,$B$320:$B$343,0))/VLOOKUP($F77,$B$320:$BB$343,MATCH(LEFT(TRIM(J$6),FIND("~",SUBSTITUTE(J$6,"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77))*HLOOKUP(LEFT(TRIM(J$6),FIND("~",SUBSTITUTE(J$6," ","~",LEN(TRIM(J$6))-LEN(SUBSTITUTE(TRIM(J$6)," ",""))))-1)&amp;" Total",$B$6:$BB$343,ROW($A77)-5,FALSE))</f>
        <v>0</v>
      </c>
      <c r="K77" s="14">
        <f ca="1">IF(K$5&lt;&gt;"",HLOOKUP(K$5,Functionalization!$G$6:$R$343,ROW($A77)-5,FALSE),IFERROR(INDEX(K$320:K$343,MATCH($F77,$B$320:$B$343,0))/VLOOKUP($F77,$B$320:$BB$343,MATCH(LEFT(TRIM(K$6),FIND("~",SUBSTITUTE(K$6,"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77))*HLOOKUP(LEFT(TRIM(K$6),FIND("~",SUBSTITUTE(K$6," ","~",LEN(TRIM(K$6))-LEN(SUBSTITUTE(TRIM(K$6)," ",""))))-1)&amp;" Total",$B$6:$BB$343,ROW($A77)-5,FALSE))</f>
        <v>0</v>
      </c>
      <c r="L77" s="14">
        <f ca="1">IF(L$5&lt;&gt;"",HLOOKUP(L$5,Functionalization!$G$6:$R$343,ROW($A77)-5,FALSE),IFERROR(INDEX(L$320:L$343,MATCH($F77,$B$320:$B$343,0))/VLOOKUP($F77,$B$320:$BB$343,MATCH(LEFT(TRIM(L$6),FIND("~",SUBSTITUTE(L$6,"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77))*HLOOKUP(LEFT(TRIM(L$6),FIND("~",SUBSTITUTE(L$6," ","~",LEN(TRIM(L$6))-LEN(SUBSTITUTE(TRIM(L$6)," ",""))))-1)&amp;" Total",$B$6:$BB$343,ROW($A77)-5,FALSE))</f>
        <v>0</v>
      </c>
      <c r="M77" s="14">
        <f ca="1">IF(M$5&lt;&gt;"",HLOOKUP(M$5,Functionalization!$G$6:$R$343,ROW($A77)-5,FALSE),IFERROR(INDEX(M$320:M$343,MATCH($F77,$B$320:$B$343,0))/VLOOKUP($F77,$B$320:$BB$343,MATCH(LEFT(TRIM(M$6),FIND("~",SUBSTITUTE(M$6,"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77))*HLOOKUP(LEFT(TRIM(M$6),FIND("~",SUBSTITUTE(M$6," ","~",LEN(TRIM(M$6))-LEN(SUBSTITUTE(TRIM(M$6)," ",""))))-1)&amp;" Total",$B$6:$BB$343,ROW($A77)-5,FALSE))</f>
        <v>0</v>
      </c>
      <c r="N77" s="14">
        <f ca="1">IF(N$5&lt;&gt;"",HLOOKUP(N$5,Functionalization!$G$6:$R$343,ROW($A77)-5,FALSE),IFERROR(INDEX(N$320:N$343,MATCH($F77,$B$320:$B$343,0))/VLOOKUP($F77,$B$320:$BB$343,MATCH(LEFT(TRIM(N$6),FIND("~",SUBSTITUTE(N$6,"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77))*HLOOKUP(LEFT(TRIM(N$6),FIND("~",SUBSTITUTE(N$6," ","~",LEN(TRIM(N$6))-LEN(SUBSTITUTE(TRIM(N$6)," ",""))))-1)&amp;" Total",$B$6:$BB$343,ROW($A77)-5,FALSE))</f>
        <v>0</v>
      </c>
      <c r="O77" s="14">
        <f ca="1">IF(O$5&lt;&gt;"",HLOOKUP(O$5,Functionalization!$G$6:$R$343,ROW($A77)-5,FALSE),IFERROR(INDEX(O$320:O$343,MATCH($F77,$B$320:$B$343,0))/VLOOKUP($F77,$B$320:$BB$343,MATCH(LEFT(TRIM(O$6),FIND("~",SUBSTITUTE(O$6,"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77))*HLOOKUP(LEFT(TRIM(O$6),FIND("~",SUBSTITUTE(O$6," ","~",LEN(TRIM(O$6))-LEN(SUBSTITUTE(TRIM(O$6)," ",""))))-1)&amp;" Total",$B$6:$BB$343,ROW($A77)-5,FALSE))</f>
        <v>0</v>
      </c>
      <c r="P77" s="14">
        <f ca="1">IF(P$5&lt;&gt;"",HLOOKUP(P$5,Functionalization!$G$6:$R$343,ROW($A77)-5,FALSE),IFERROR(INDEX(P$320:P$343,MATCH($F77,$B$320:$B$343,0))/VLOOKUP($F77,$B$320:$BB$343,MATCH(LEFT(TRIM(P$6),FIND("~",SUBSTITUTE(P$6,"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77))*HLOOKUP(LEFT(TRIM(P$6),FIND("~",SUBSTITUTE(P$6," ","~",LEN(TRIM(P$6))-LEN(SUBSTITUTE(TRIM(P$6)," ",""))))-1)&amp;" Total",$B$6:$BB$343,ROW($A77)-5,FALSE))</f>
        <v>0</v>
      </c>
      <c r="Q77" s="14">
        <f ca="1">IF(Q$5&lt;&gt;"",HLOOKUP(Q$5,Functionalization!$G$6:$R$343,ROW($A77)-5,FALSE),IFERROR(INDEX(Q$320:Q$343,MATCH($F77,$B$320:$B$343,0))/VLOOKUP($F77,$B$320:$BB$343,MATCH(LEFT(TRIM(Q$6),FIND("~",SUBSTITUTE(Q$6,"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77))*HLOOKUP(LEFT(TRIM(Q$6),FIND("~",SUBSTITUTE(Q$6," ","~",LEN(TRIM(Q$6))-LEN(SUBSTITUTE(TRIM(Q$6)," ",""))))-1)&amp;" Total",$B$6:$BB$343,ROW($A77)-5,FALSE))</f>
        <v>0</v>
      </c>
      <c r="R77" s="14">
        <f ca="1">IF(R$5&lt;&gt;"",HLOOKUP(R$5,Functionalization!$G$6:$R$343,ROW($A77)-5,FALSE),IFERROR(INDEX(R$320:R$343,MATCH($F77,$B$320:$B$343,0))/VLOOKUP($F77,$B$320:$BB$343,MATCH(LEFT(TRIM(R$6),FIND("~",SUBSTITUTE(R$6,"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77))*HLOOKUP(LEFT(TRIM(R$6),FIND("~",SUBSTITUTE(R$6," ","~",LEN(TRIM(R$6))-LEN(SUBSTITUTE(TRIM(R$6)," ",""))))-1)&amp;" Total",$B$6:$BB$343,ROW($A77)-5,FALSE))</f>
        <v>0</v>
      </c>
      <c r="S77" s="14">
        <f ca="1">IF(S$5&lt;&gt;"",HLOOKUP(S$5,Functionalization!$G$6:$R$343,ROW($A77)-5,FALSE),IFERROR(INDEX(S$320:S$343,MATCH($F77,$B$320:$B$343,0))/VLOOKUP($F77,$B$320:$BB$343,MATCH(LEFT(TRIM(S$6),FIND("~",SUBSTITUTE(S$6,"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77))*HLOOKUP(LEFT(TRIM(S$6),FIND("~",SUBSTITUTE(S$6," ","~",LEN(TRIM(S$6))-LEN(SUBSTITUTE(TRIM(S$6)," ",""))))-1)&amp;" Total",$B$6:$BB$343,ROW($A77)-5,FALSE))</f>
        <v>0</v>
      </c>
      <c r="T77" s="14">
        <f ca="1">IF(T$5&lt;&gt;"",HLOOKUP(T$5,Functionalization!$G$6:$R$343,ROW($A77)-5,FALSE),IFERROR(INDEX(T$320:T$343,MATCH($F77,$B$320:$B$343,0))/VLOOKUP($F77,$B$320:$BB$343,MATCH(LEFT(TRIM(T$6),FIND("~",SUBSTITUTE(T$6,"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77))*HLOOKUP(LEFT(TRIM(T$6),FIND("~",SUBSTITUTE(T$6," ","~",LEN(TRIM(T$6))-LEN(SUBSTITUTE(TRIM(T$6)," ",""))))-1)&amp;" Total",$B$6:$BB$343,ROW($A77)-5,FALSE))</f>
        <v>0</v>
      </c>
      <c r="U77" s="14">
        <f ca="1">IF(U$5&lt;&gt;"",HLOOKUP(U$5,Functionalization!$G$6:$R$343,ROW($A77)-5,FALSE),IFERROR(INDEX(U$320:U$343,MATCH($F77,$B$320:$B$343,0))/VLOOKUP($F77,$B$320:$BB$343,MATCH(LEFT(TRIM(U$6),FIND("~",SUBSTITUTE(U$6,"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77))*HLOOKUP(LEFT(TRIM(U$6),FIND("~",SUBSTITUTE(U$6," ","~",LEN(TRIM(U$6))-LEN(SUBSTITUTE(TRIM(U$6)," ",""))))-1)&amp;" Total",$B$6:$BB$343,ROW($A77)-5,FALSE))</f>
        <v>0</v>
      </c>
      <c r="V77" s="14">
        <f ca="1">IF(V$5&lt;&gt;"",HLOOKUP(V$5,Functionalization!$G$6:$R$343,ROW($A77)-5,FALSE),IFERROR(INDEX(V$320:V$343,MATCH($F77,$B$320:$B$343,0))/VLOOKUP($F77,$B$320:$BB$343,MATCH(LEFT(TRIM(V$6),FIND("~",SUBSTITUTE(V$6,"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77))*HLOOKUP(LEFT(TRIM(V$6),FIND("~",SUBSTITUTE(V$6," ","~",LEN(TRIM(V$6))-LEN(SUBSTITUTE(TRIM(V$6)," ",""))))-1)&amp;" Total",$B$6:$BB$343,ROW($A77)-5,FALSE))</f>
        <v>0</v>
      </c>
      <c r="W77" s="14">
        <f ca="1">IF(W$5&lt;&gt;"",HLOOKUP(W$5,Functionalization!$G$6:$R$343,ROW($A77)-5,FALSE),IFERROR(INDEX(W$320:W$343,MATCH($F77,$B$320:$B$343,0))/VLOOKUP($F77,$B$320:$BB$343,MATCH(LEFT(TRIM(W$6),FIND("~",SUBSTITUTE(W$6,"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77))*HLOOKUP(LEFT(TRIM(W$6),FIND("~",SUBSTITUTE(W$6," ","~",LEN(TRIM(W$6))-LEN(SUBSTITUTE(TRIM(W$6)," ",""))))-1)&amp;" Total",$B$6:$BB$343,ROW($A77)-5,FALSE))</f>
        <v>0</v>
      </c>
      <c r="X77" s="14">
        <f ca="1">IF(X$5&lt;&gt;"",HLOOKUP(X$5,Functionalization!$G$6:$R$343,ROW($A77)-5,FALSE),IFERROR(INDEX(X$320:X$343,MATCH($F77,$B$320:$B$343,0))/VLOOKUP($F77,$B$320:$BB$343,MATCH(LEFT(TRIM(X$6),FIND("~",SUBSTITUTE(X$6,"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77))*HLOOKUP(LEFT(TRIM(X$6),FIND("~",SUBSTITUTE(X$6," ","~",LEN(TRIM(X$6))-LEN(SUBSTITUTE(TRIM(X$6)," ",""))))-1)&amp;" Total",$B$6:$BB$343,ROW($A77)-5,FALSE))</f>
        <v>0</v>
      </c>
      <c r="Y77" s="14">
        <f ca="1">IF(Y$5&lt;&gt;"",HLOOKUP(Y$5,Functionalization!$G$6:$R$343,ROW($A77)-5,FALSE),IFERROR(INDEX(Y$320:Y$343,MATCH($F77,$B$320:$B$343,0))/VLOOKUP($F77,$B$320:$BB$343,MATCH(LEFT(TRIM(Y$6),FIND("~",SUBSTITUTE(Y$6,"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77))*HLOOKUP(LEFT(TRIM(Y$6),FIND("~",SUBSTITUTE(Y$6," ","~",LEN(TRIM(Y$6))-LEN(SUBSTITUTE(TRIM(Y$6)," ",""))))-1)&amp;" Total",$B$6:$BB$343,ROW($A77)-5,FALSE))</f>
        <v>0</v>
      </c>
      <c r="Z77" s="14">
        <f ca="1">IF(Z$5&lt;&gt;"",HLOOKUP(Z$5,Functionalization!$G$6:$R$343,ROW($A77)-5,FALSE),IFERROR(INDEX(Z$320:Z$343,MATCH($F77,$B$320:$B$343,0))/VLOOKUP($F77,$B$320:$BB$343,MATCH(LEFT(TRIM(Z$6),FIND("~",SUBSTITUTE(Z$6,"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77))*HLOOKUP(LEFT(TRIM(Z$6),FIND("~",SUBSTITUTE(Z$6," ","~",LEN(TRIM(Z$6))-LEN(SUBSTITUTE(TRIM(Z$6)," ",""))))-1)&amp;" Total",$B$6:$BB$343,ROW($A77)-5,FALSE))</f>
        <v>0</v>
      </c>
      <c r="AA77" s="14">
        <f ca="1">IF(AA$5&lt;&gt;"",HLOOKUP(AA$5,Functionalization!$G$6:$R$343,ROW($A77)-5,FALSE),IFERROR(INDEX(AA$320:AA$343,MATCH($F77,$B$320:$B$343,0))/VLOOKUP($F77,$B$320:$BB$343,MATCH(LEFT(TRIM(AA$6),FIND("~",SUBSTITUTE(AA$6,"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77))*HLOOKUP(LEFT(TRIM(AA$6),FIND("~",SUBSTITUTE(AA$6," ","~",LEN(TRIM(AA$6))-LEN(SUBSTITUTE(TRIM(AA$6)," ",""))))-1)&amp;" Total",$B$6:$BB$343,ROW($A77)-5,FALSE))</f>
        <v>0</v>
      </c>
      <c r="AB77" s="14">
        <f ca="1">IF(AB$5&lt;&gt;"",HLOOKUP(AB$5,Functionalization!$G$6:$R$343,ROW($A77)-5,FALSE),IFERROR(INDEX(AB$320:AB$343,MATCH($F77,$B$320:$B$343,0))/VLOOKUP($F77,$B$320:$BB$343,MATCH(LEFT(TRIM(AB$6),FIND("~",SUBSTITUTE(AB$6,"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77))*HLOOKUP(LEFT(TRIM(AB$6),FIND("~",SUBSTITUTE(AB$6," ","~",LEN(TRIM(AB$6))-LEN(SUBSTITUTE(TRIM(AB$6)," ",""))))-1)&amp;" Total",$B$6:$BB$343,ROW($A77)-5,FALSE))</f>
        <v>0</v>
      </c>
      <c r="AC77" s="14">
        <f ca="1">IF(AC$5&lt;&gt;"",HLOOKUP(AC$5,Functionalization!$G$6:$R$343,ROW($A77)-5,FALSE),IFERROR(INDEX(AC$320:AC$343,MATCH($F77,$B$320:$B$343,0))/VLOOKUP($F77,$B$320:$BB$343,MATCH(LEFT(TRIM(AC$6),FIND("~",SUBSTITUTE(AC$6,"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77))*HLOOKUP(LEFT(TRIM(AC$6),FIND("~",SUBSTITUTE(AC$6," ","~",LEN(TRIM(AC$6))-LEN(SUBSTITUTE(TRIM(AC$6)," ",""))))-1)&amp;" Total",$B$6:$BB$343,ROW($A77)-5,FALSE))</f>
        <v>0</v>
      </c>
      <c r="AD77" s="14">
        <f ca="1">IF(AD$5&lt;&gt;"",HLOOKUP(AD$5,Functionalization!$G$6:$R$343,ROW($A77)-5,FALSE),IFERROR(INDEX(AD$320:AD$343,MATCH($F77,$B$320:$B$343,0))/VLOOKUP($F77,$B$320:$BB$343,MATCH(LEFT(TRIM(AD$6),FIND("~",SUBSTITUTE(AD$6,"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77))*HLOOKUP(LEFT(TRIM(AD$6),FIND("~",SUBSTITUTE(AD$6," ","~",LEN(TRIM(AD$6))-LEN(SUBSTITUTE(TRIM(AD$6)," ",""))))-1)&amp;" Total",$B$6:$BB$343,ROW($A77)-5,FALSE))</f>
        <v>0</v>
      </c>
      <c r="AE77" s="14">
        <f ca="1">IF(AE$5&lt;&gt;"",HLOOKUP(AE$5,Functionalization!$G$6:$R$343,ROW($A77)-5,FALSE),IFERROR(INDEX(AE$320:AE$343,MATCH($F77,$B$320:$B$343,0))/VLOOKUP($F77,$B$320:$BB$343,MATCH(LEFT(TRIM(AE$6),FIND("~",SUBSTITUTE(AE$6,"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77))*HLOOKUP(LEFT(TRIM(AE$6),FIND("~",SUBSTITUTE(AE$6," ","~",LEN(TRIM(AE$6))-LEN(SUBSTITUTE(TRIM(AE$6)," ",""))))-1)&amp;" Total",$B$6:$BB$343,ROW($A77)-5,FALSE))</f>
        <v>0</v>
      </c>
      <c r="AF77" s="14">
        <f ca="1">IF(AF$5&lt;&gt;"",HLOOKUP(AF$5,Functionalization!$G$6:$R$343,ROW($A77)-5,FALSE),IFERROR(INDEX(AF$320:AF$343,MATCH($F77,$B$320:$B$343,0))/VLOOKUP($F77,$B$320:$BB$343,MATCH(LEFT(TRIM(AF$6),FIND("~",SUBSTITUTE(AF$6,"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77))*HLOOKUP(LEFT(TRIM(AF$6),FIND("~",SUBSTITUTE(AF$6," ","~",LEN(TRIM(AF$6))-LEN(SUBSTITUTE(TRIM(AF$6)," ",""))))-1)&amp;" Total",$B$6:$BB$343,ROW($A77)-5,FALSE))</f>
        <v>0</v>
      </c>
      <c r="AG77" s="14">
        <f ca="1">IF(AG$5&lt;&gt;"",HLOOKUP(AG$5,Functionalization!$G$6:$R$343,ROW($A77)-5,FALSE),IFERROR(INDEX(AG$320:AG$343,MATCH($F77,$B$320:$B$343,0))/VLOOKUP($F77,$B$320:$BB$343,MATCH(LEFT(TRIM(AG$6),FIND("~",SUBSTITUTE(AG$6,"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77))*HLOOKUP(LEFT(TRIM(AG$6),FIND("~",SUBSTITUTE(AG$6," ","~",LEN(TRIM(AG$6))-LEN(SUBSTITUTE(TRIM(AG$6)," ",""))))-1)&amp;" Total",$B$6:$BB$343,ROW($A77)-5,FALSE))</f>
        <v>0</v>
      </c>
      <c r="AH77" s="14">
        <f ca="1">IF(AH$5&lt;&gt;"",HLOOKUP(AH$5,Functionalization!$G$6:$R$343,ROW($A77)-5,FALSE),IFERROR(INDEX(AH$320:AH$343,MATCH($F77,$B$320:$B$343,0))/VLOOKUP($F77,$B$320:$BB$343,MATCH(LEFT(TRIM(AH$6),FIND("~",SUBSTITUTE(AH$6,"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77))*HLOOKUP(LEFT(TRIM(AH$6),FIND("~",SUBSTITUTE(AH$6," ","~",LEN(TRIM(AH$6))-LEN(SUBSTITUTE(TRIM(AH$6)," ",""))))-1)&amp;" Total",$B$6:$BB$343,ROW($A77)-5,FALSE))</f>
        <v>0</v>
      </c>
      <c r="AI77" s="14">
        <f ca="1">IF(AI$5&lt;&gt;"",HLOOKUP(AI$5,Functionalization!$G$6:$R$343,ROW($A77)-5,FALSE),IFERROR(INDEX(AI$320:AI$343,MATCH($F77,$B$320:$B$343,0))/VLOOKUP($F77,$B$320:$BB$343,MATCH(LEFT(TRIM(AI$6),FIND("~",SUBSTITUTE(AI$6,"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77))*HLOOKUP(LEFT(TRIM(AI$6),FIND("~",SUBSTITUTE(AI$6," ","~",LEN(TRIM(AI$6))-LEN(SUBSTITUTE(TRIM(AI$6)," ",""))))-1)&amp;" Total",$B$6:$BB$343,ROW($A77)-5,FALSE))</f>
        <v>0</v>
      </c>
      <c r="AJ77" s="14">
        <f ca="1">IF(AJ$5&lt;&gt;"",HLOOKUP(AJ$5,Functionalization!$G$6:$R$343,ROW($A77)-5,FALSE),IFERROR(INDEX(AJ$320:AJ$343,MATCH($F77,$B$320:$B$343,0))/VLOOKUP($F77,$B$320:$BB$343,MATCH(LEFT(TRIM(AJ$6),FIND("~",SUBSTITUTE(AJ$6,"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77))*HLOOKUP(LEFT(TRIM(AJ$6),FIND("~",SUBSTITUTE(AJ$6," ","~",LEN(TRIM(AJ$6))-LEN(SUBSTITUTE(TRIM(AJ$6)," ",""))))-1)&amp;" Total",$B$6:$BB$343,ROW($A77)-5,FALSE))</f>
        <v>0</v>
      </c>
      <c r="AK77" s="14">
        <f ca="1">IF(AK$5&lt;&gt;"",HLOOKUP(AK$5,Functionalization!$G$6:$R$343,ROW($A77)-5,FALSE),IFERROR(INDEX(AK$320:AK$343,MATCH($F77,$B$320:$B$343,0))/VLOOKUP($F77,$B$320:$BB$343,MATCH(LEFT(TRIM(AK$6),FIND("~",SUBSTITUTE(AK$6,"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77))*HLOOKUP(LEFT(TRIM(AK$6),FIND("~",SUBSTITUTE(AK$6," ","~",LEN(TRIM(AK$6))-LEN(SUBSTITUTE(TRIM(AK$6)," ",""))))-1)&amp;" Total",$B$6:$BB$343,ROW($A77)-5,FALSE))</f>
        <v>0</v>
      </c>
      <c r="AL77" s="14">
        <f ca="1">IF(AL$5&lt;&gt;"",HLOOKUP(AL$5,Functionalization!$G$6:$R$343,ROW($A77)-5,FALSE),IFERROR(INDEX(AL$320:AL$343,MATCH($F77,$B$320:$B$343,0))/VLOOKUP($F77,$B$320:$BB$343,MATCH(LEFT(TRIM(AL$6),FIND("~",SUBSTITUTE(AL$6,"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77))*HLOOKUP(LEFT(TRIM(AL$6),FIND("~",SUBSTITUTE(AL$6," ","~",LEN(TRIM(AL$6))-LEN(SUBSTITUTE(TRIM(AL$6)," ",""))))-1)&amp;" Total",$B$6:$BB$343,ROW($A77)-5,FALSE))</f>
        <v>0</v>
      </c>
      <c r="AM77" s="14">
        <f ca="1">IF(AM$5&lt;&gt;"",HLOOKUP(AM$5,Functionalization!$G$6:$R$343,ROW($A77)-5,FALSE),IFERROR(INDEX(AM$320:AM$343,MATCH($F77,$B$320:$B$343,0))/VLOOKUP($F77,$B$320:$BB$343,MATCH(LEFT(TRIM(AM$6),FIND("~",SUBSTITUTE(AM$6,"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77))*HLOOKUP(LEFT(TRIM(AM$6),FIND("~",SUBSTITUTE(AM$6," ","~",LEN(TRIM(AM$6))-LEN(SUBSTITUTE(TRIM(AM$6)," ",""))))-1)&amp;" Total",$B$6:$BB$343,ROW($A77)-5,FALSE))</f>
        <v>0</v>
      </c>
      <c r="AN77" s="14">
        <f ca="1">IF(AN$5&lt;&gt;"",HLOOKUP(AN$5,Functionalization!$G$6:$R$343,ROW($A77)-5,FALSE),IFERROR(INDEX(AN$320:AN$343,MATCH($F77,$B$320:$B$343,0))/VLOOKUP($F77,$B$320:$BB$343,MATCH(LEFT(TRIM(AN$6),FIND("~",SUBSTITUTE(AN$6,"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77))*HLOOKUP(LEFT(TRIM(AN$6),FIND("~",SUBSTITUTE(AN$6," ","~",LEN(TRIM(AN$6))-LEN(SUBSTITUTE(TRIM(AN$6)," ",""))))-1)&amp;" Total",$B$6:$BB$343,ROW($A77)-5,FALSE))</f>
        <v>0</v>
      </c>
      <c r="AO77" s="14">
        <f ca="1">IF(AO$5&lt;&gt;"",HLOOKUP(AO$5,Functionalization!$G$6:$R$343,ROW($A77)-5,FALSE),IFERROR(INDEX(AO$320:AO$343,MATCH($F77,$B$320:$B$343,0))/VLOOKUP($F77,$B$320:$BB$343,MATCH(LEFT(TRIM(AO$6),FIND("~",SUBSTITUTE(AO$6,"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77))*HLOOKUP(LEFT(TRIM(AO$6),FIND("~",SUBSTITUTE(AO$6," ","~",LEN(TRIM(AO$6))-LEN(SUBSTITUTE(TRIM(AO$6)," ",""))))-1)&amp;" Total",$B$6:$BB$343,ROW($A77)-5,FALSE))</f>
        <v>0</v>
      </c>
      <c r="AP77" s="14">
        <f ca="1">IF(AP$5&lt;&gt;"",HLOOKUP(AP$5,Functionalization!$G$6:$R$343,ROW($A77)-5,FALSE),IFERROR(INDEX(AP$320:AP$343,MATCH($F77,$B$320:$B$343,0))/VLOOKUP($F77,$B$320:$BB$343,MATCH(LEFT(TRIM(AP$6),FIND("~",SUBSTITUTE(AP$6,"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77))*HLOOKUP(LEFT(TRIM(AP$6),FIND("~",SUBSTITUTE(AP$6," ","~",LEN(TRIM(AP$6))-LEN(SUBSTITUTE(TRIM(AP$6)," ",""))))-1)&amp;" Total",$B$6:$BB$343,ROW($A77)-5,FALSE))</f>
        <v>0</v>
      </c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D77" s="44">
        <f ca="1">IFERROR(IF(SUMIF($G$6:$BB$6,BD$6&amp;" Total",$G77:$BB77)-(SUMIF($G$6:$BB$6,BD$6&amp;" "&amp;'Input-Allocators'!$D$18,$G77:$BB77)+IFERROR(SUMIF($G$6:$BB$6,BD$6&amp;" "&amp;'Input-Allocators'!$E$18,$G77:$BB77),SUMIF($G$6:$BB$6,BD$6&amp;" "&amp;'Input-Allocators'!$B$20,$G77:$BB77))+SUMIF($G$6:$BB$6,BD$6&amp;" "&amp;'Input-Allocators'!$F$18,$G77:$BB77))&lt;Check_Limit,0,1),1)</f>
        <v>0</v>
      </c>
      <c r="BE77" s="44">
        <f ca="1">IFERROR(IF(SUMIF($G$6:$BB$6,BE$6&amp;" Total",$G77:$BB77)-(SUMIF($G$6:$BB$6,BE$6&amp;" "&amp;'Input-Allocators'!$D$18,$G77:$BB77)+IFERROR(SUMIF($G$6:$BB$6,BE$6&amp;" "&amp;'Input-Allocators'!$E$18,$G77:$BB77),SUMIF($G$6:$BB$6,BE$6&amp;" "&amp;'Input-Allocators'!$B$20,$G77:$BB77))+SUMIF($G$6:$BB$6,BE$6&amp;" "&amp;'Input-Allocators'!$F$18,$G77:$BB77))&lt;Check_Limit,0,1),1)</f>
        <v>0</v>
      </c>
      <c r="BF77" s="44">
        <f ca="1">IFERROR(IF(SUMIF($G$6:$BB$6,BF$6&amp;" Total",$G77:$BB77)-(SUMIF($G$6:$BB$6,BF$6&amp;" "&amp;'Input-Allocators'!$D$18,$G77:$BB77)+IFERROR(SUMIF($G$6:$BB$6,BF$6&amp;" "&amp;'Input-Allocators'!$E$18,$G77:$BB77),SUMIF($G$6:$BB$6,BF$6&amp;" "&amp;'Input-Allocators'!$B$20,$G77:$BB77))+SUMIF($G$6:$BB$6,BF$6&amp;" "&amp;'Input-Allocators'!$F$18,$G77:$BB77))&lt;Check_Limit,0,1),1)</f>
        <v>0</v>
      </c>
      <c r="BG77" s="44">
        <f ca="1">IFERROR(IF(SUMIF($G$6:$BB$6,BG$6&amp;" Total",$G77:$BB77)-(SUMIF($G$6:$BB$6,BG$6&amp;" "&amp;'Input-Allocators'!$D$18,$G77:$BB77)+IFERROR(SUMIF($G$6:$BB$6,BG$6&amp;" "&amp;'Input-Allocators'!$E$18,$G77:$BB77),SUMIF($G$6:$BB$6,BG$6&amp;" "&amp;'Input-Allocators'!$B$20,$G77:$BB77))+SUMIF($G$6:$BB$6,BG$6&amp;" "&amp;'Input-Allocators'!$F$18,$G77:$BB77))&lt;Check_Limit,0,1),1)</f>
        <v>0</v>
      </c>
      <c r="BH77" s="44">
        <f ca="1">IFERROR(IF(SUMIF($G$6:$BB$6,BH$6&amp;" Total",$G77:$BB77)-(SUMIF($G$6:$BB$6,BH$6&amp;" "&amp;'Input-Allocators'!$D$18,$G77:$BB77)+IFERROR(SUMIF($G$6:$BB$6,BH$6&amp;" "&amp;'Input-Allocators'!$E$18,$G77:$BB77),SUMIF($G$6:$BB$6,BH$6&amp;" "&amp;'Input-Allocators'!$B$20,$G77:$BB77))+SUMIF($G$6:$BB$6,BH$6&amp;" "&amp;'Input-Allocators'!$F$18,$G77:$BB77))&lt;Check_Limit,0,1),1)</f>
        <v>0</v>
      </c>
      <c r="BI77" s="44">
        <f ca="1">IFERROR(IF(SUMIF($G$6:$BB$6,BI$6&amp;" Total",$G77:$BB77)-(SUMIF($G$6:$BB$6,BI$6&amp;" "&amp;'Input-Allocators'!$D$18,$G77:$BB77)+IFERROR(SUMIF($G$6:$BB$6,BI$6&amp;" "&amp;'Input-Allocators'!$E$18,$G77:$BB77),SUMIF($G$6:$BB$6,BI$6&amp;" "&amp;'Input-Allocators'!$B$20,$G77:$BB77))+SUMIF($G$6:$BB$6,BI$6&amp;" "&amp;'Input-Allocators'!$F$18,$G77:$BB77))&lt;Check_Limit,0,1),1)</f>
        <v>0</v>
      </c>
      <c r="BJ77" s="44">
        <f ca="1">IFERROR(IF(SUMIF($G$6:$BB$6,BJ$6&amp;" Total",$G77:$BB77)-(SUMIF($G$6:$BB$6,BJ$6&amp;" "&amp;'Input-Allocators'!$D$18,$G77:$BB77)+IFERROR(SUMIF($G$6:$BB$6,BJ$6&amp;" "&amp;'Input-Allocators'!$E$18,$G77:$BB77),SUMIF($G$6:$BB$6,BJ$6&amp;" "&amp;'Input-Allocators'!$B$20,$G77:$BB77))+SUMIF($G$6:$BB$6,BJ$6&amp;" "&amp;'Input-Allocators'!$F$18,$G77:$BB77))&lt;Check_Limit,0,1),1)</f>
        <v>0</v>
      </c>
      <c r="BK77" s="44">
        <f ca="1">IFERROR(IF(SUMIF($G$6:$BB$6,BK$6&amp;" Total",$G77:$BB77)-(SUMIF($G$6:$BB$6,BK$6&amp;" "&amp;'Input-Allocators'!$D$18,$G77:$BB77)+IFERROR(SUMIF($G$6:$BB$6,BK$6&amp;" "&amp;'Input-Allocators'!$E$18,$G77:$BB77),SUMIF($G$6:$BB$6,BK$6&amp;" "&amp;'Input-Allocators'!$B$20,$G77:$BB77))+SUMIF($G$6:$BB$6,BK$6&amp;" "&amp;'Input-Allocators'!$F$18,$G77:$BB77))&lt;Check_Limit,0,1),1)</f>
        <v>0</v>
      </c>
      <c r="BL77" s="44">
        <f ca="1">IFERROR(IF(SUMIF($G$6:$BB$6,BL$6&amp;" Total",$G77:$BB77)-(SUMIF($G$6:$BB$6,BL$6&amp;" "&amp;'Input-Allocators'!$D$18,$G77:$BB77)+IFERROR(SUMIF($G$6:$BB$6,BL$6&amp;" "&amp;'Input-Allocators'!$E$18,$G77:$BB77),SUMIF($G$6:$BB$6,BL$6&amp;" "&amp;'Input-Allocators'!$B$20,$G77:$BB77))+SUMIF($G$6:$BB$6,BL$6&amp;" "&amp;'Input-Allocators'!$F$18,$G77:$BB77))&lt;Check_Limit,0,1),1)</f>
        <v>0</v>
      </c>
      <c r="BM77" s="44">
        <f ca="1">IFERROR(IF(SUMIF($G$6:$BB$6,BM$6&amp;" Total",$G77:$BB77)-(SUMIF($G$6:$BB$6,BM$6&amp;" "&amp;'Input-Allocators'!$D$18,$G77:$BB77)+IFERROR(SUMIF($G$6:$BB$6,BM$6&amp;" "&amp;'Input-Allocators'!$E$18,$G77:$BB77),SUMIF($G$6:$BB$6,BM$6&amp;" "&amp;'Input-Allocators'!$B$20,$G77:$BB77))+SUMIF($G$6:$BB$6,BM$6&amp;" "&amp;'Input-Allocators'!$F$18,$G77:$BB77))&lt;Check_Limit,0,1),1)</f>
        <v>0</v>
      </c>
      <c r="BN77" s="44">
        <f ca="1">IFERROR(IF(SUMIF($G$6:$BB$6,BN$6&amp;" Total",$G77:$BB77)-(SUMIF($G$6:$BB$6,BN$6&amp;" "&amp;'Input-Allocators'!$D$18,$G77:$BB77)+IFERROR(SUMIF($G$6:$BB$6,BN$6&amp;" "&amp;'Input-Allocators'!$E$18,$G77:$BB77),SUMIF($G$6:$BB$6,BN$6&amp;" "&amp;'Input-Allocators'!$B$20,$G77:$BB77))+SUMIF($G$6:$BB$6,BN$6&amp;" "&amp;'Input-Allocators'!$F$18,$G77:$BB77))&lt;Check_Limit,0,1),1)</f>
        <v>0</v>
      </c>
      <c r="BO77" s="44">
        <f ca="1">IFERROR(IF(SUMIF($G$6:$BB$6,BO$6&amp;" Total",$G77:$BB77)-(SUMIF($G$6:$BB$6,BO$6&amp;" "&amp;'Input-Allocators'!$D$18,$G77:$BB77)+IFERROR(SUMIF($G$6:$BB$6,BO$6&amp;" "&amp;'Input-Allocators'!$E$18,$G77:$BB77),SUMIF($G$6:$BB$6,BO$6&amp;" "&amp;'Input-Allocators'!$B$20,$G77:$BB77))+SUMIF($G$6:$BB$6,BO$6&amp;" "&amp;'Input-Allocators'!$F$18,$G77:$BB77))&lt;Check_Limit,0,1),1)</f>
        <v>0</v>
      </c>
    </row>
    <row r="78" spans="1:67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>Functionalization!$D78</f>
        <v>-628.96500000000003</v>
      </c>
      <c r="E78" s="14">
        <f t="shared" ca="1" si="11"/>
        <v>0</v>
      </c>
      <c r="F78" s="3" t="str">
        <f>IF($D78=0,"-",IF('Input-Accounts'!$E78&lt;&gt;0,'Input-Accounts'!$E78,'Input-Accounts'!$G78))</f>
        <v>DEMAND</v>
      </c>
      <c r="G78" s="14">
        <f ca="1">IF(G$5&lt;&gt;"",HLOOKUP(G$5,Functionalization!$G$6:$R$343,ROW($A78)-5,FALSE),IFERROR(INDEX(G$320:G$343,MATCH($F78,$B$320:$B$343,0))/VLOOKUP($F78,$B$320:$BB$343,MATCH(LEFT(TRIM(G$6),FIND("~",SUBSTITUTE(G$6,"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78))*HLOOKUP(LEFT(TRIM(G$6),FIND("~",SUBSTITUTE(G$6," ","~",LEN(TRIM(G$6))-LEN(SUBSTITUTE(TRIM(G$6)," ",""))))-1)&amp;" Total",$B$6:$BB$343,ROW($A78)-5,FALSE))</f>
        <v>0</v>
      </c>
      <c r="H78" s="14">
        <f ca="1">IF(H$5&lt;&gt;"",HLOOKUP(H$5,Functionalization!$G$6:$R$343,ROW($A78)-5,FALSE),IFERROR(INDEX(H$320:H$343,MATCH($F78,$B$320:$B$343,0))/VLOOKUP($F78,$B$320:$BB$343,MATCH(LEFT(TRIM(H$6),FIND("~",SUBSTITUTE(H$6,"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78))*HLOOKUP(LEFT(TRIM(H$6),FIND("~",SUBSTITUTE(H$6," ","~",LEN(TRIM(H$6))-LEN(SUBSTITUTE(TRIM(H$6)," ",""))))-1)&amp;" Total",$B$6:$BB$343,ROW($A78)-5,FALSE))</f>
        <v>0</v>
      </c>
      <c r="I78" s="14">
        <f ca="1">IF(I$5&lt;&gt;"",HLOOKUP(I$5,Functionalization!$G$6:$R$343,ROW($A78)-5,FALSE),IFERROR(INDEX(I$320:I$343,MATCH($F78,$B$320:$B$343,0))/VLOOKUP($F78,$B$320:$BB$343,MATCH(LEFT(TRIM(I$6),FIND("~",SUBSTITUTE(I$6,"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78))*HLOOKUP(LEFT(TRIM(I$6),FIND("~",SUBSTITUTE(I$6," ","~",LEN(TRIM(I$6))-LEN(SUBSTITUTE(TRIM(I$6)," ",""))))-1)&amp;" Total",$B$6:$BB$343,ROW($A78)-5,FALSE))</f>
        <v>0</v>
      </c>
      <c r="J78" s="14">
        <f ca="1">IF(J$5&lt;&gt;"",HLOOKUP(J$5,Functionalization!$G$6:$R$343,ROW($A78)-5,FALSE),IFERROR(INDEX(J$320:J$343,MATCH($F78,$B$320:$B$343,0))/VLOOKUP($F78,$B$320:$BB$343,MATCH(LEFT(TRIM(J$6),FIND("~",SUBSTITUTE(J$6,"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78))*HLOOKUP(LEFT(TRIM(J$6),FIND("~",SUBSTITUTE(J$6," ","~",LEN(TRIM(J$6))-LEN(SUBSTITUTE(TRIM(J$6)," ",""))))-1)&amp;" Total",$B$6:$BB$343,ROW($A78)-5,FALSE))</f>
        <v>0</v>
      </c>
      <c r="K78" s="14">
        <f ca="1">IF(K$5&lt;&gt;"",HLOOKUP(K$5,Functionalization!$G$6:$R$343,ROW($A78)-5,FALSE),IFERROR(INDEX(K$320:K$343,MATCH($F78,$B$320:$B$343,0))/VLOOKUP($F78,$B$320:$BB$343,MATCH(LEFT(TRIM(K$6),FIND("~",SUBSTITUTE(K$6,"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78))*HLOOKUP(LEFT(TRIM(K$6),FIND("~",SUBSTITUTE(K$6," ","~",LEN(TRIM(K$6))-LEN(SUBSTITUTE(TRIM(K$6)," ",""))))-1)&amp;" Total",$B$6:$BB$343,ROW($A78)-5,FALSE))</f>
        <v>-628.96500000000003</v>
      </c>
      <c r="L78" s="14">
        <f ca="1">IF(L$5&lt;&gt;"",HLOOKUP(L$5,Functionalization!$G$6:$R$343,ROW($A78)-5,FALSE),IFERROR(INDEX(L$320:L$343,MATCH($F78,$B$320:$B$343,0))/VLOOKUP($F78,$B$320:$BB$343,MATCH(LEFT(TRIM(L$6),FIND("~",SUBSTITUTE(L$6,"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78))*HLOOKUP(LEFT(TRIM(L$6),FIND("~",SUBSTITUTE(L$6," ","~",LEN(TRIM(L$6))-LEN(SUBSTITUTE(TRIM(L$6)," ",""))))-1)&amp;" Total",$B$6:$BB$343,ROW($A78)-5,FALSE))</f>
        <v>-628.96500000000003</v>
      </c>
      <c r="M78" s="14">
        <f ca="1">IF(M$5&lt;&gt;"",HLOOKUP(M$5,Functionalization!$G$6:$R$343,ROW($A78)-5,FALSE),IFERROR(INDEX(M$320:M$343,MATCH($F78,$B$320:$B$343,0))/VLOOKUP($F78,$B$320:$BB$343,MATCH(LEFT(TRIM(M$6),FIND("~",SUBSTITUTE(M$6,"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78))*HLOOKUP(LEFT(TRIM(M$6),FIND("~",SUBSTITUTE(M$6," ","~",LEN(TRIM(M$6))-LEN(SUBSTITUTE(TRIM(M$6)," ",""))))-1)&amp;" Total",$B$6:$BB$343,ROW($A78)-5,FALSE))</f>
        <v>0</v>
      </c>
      <c r="N78" s="14">
        <f ca="1">IF(N$5&lt;&gt;"",HLOOKUP(N$5,Functionalization!$G$6:$R$343,ROW($A78)-5,FALSE),IFERROR(INDEX(N$320:N$343,MATCH($F78,$B$320:$B$343,0))/VLOOKUP($F78,$B$320:$BB$343,MATCH(LEFT(TRIM(N$6),FIND("~",SUBSTITUTE(N$6,"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78))*HLOOKUP(LEFT(TRIM(N$6),FIND("~",SUBSTITUTE(N$6," ","~",LEN(TRIM(N$6))-LEN(SUBSTITUTE(TRIM(N$6)," ",""))))-1)&amp;" Total",$B$6:$BB$343,ROW($A78)-5,FALSE))</f>
        <v>0</v>
      </c>
      <c r="O78" s="14">
        <f ca="1">IF(O$5&lt;&gt;"",HLOOKUP(O$5,Functionalization!$G$6:$R$343,ROW($A78)-5,FALSE),IFERROR(INDEX(O$320:O$343,MATCH($F78,$B$320:$B$343,0))/VLOOKUP($F78,$B$320:$BB$343,MATCH(LEFT(TRIM(O$6),FIND("~",SUBSTITUTE(O$6,"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78))*HLOOKUP(LEFT(TRIM(O$6),FIND("~",SUBSTITUTE(O$6," ","~",LEN(TRIM(O$6))-LEN(SUBSTITUTE(TRIM(O$6)," ",""))))-1)&amp;" Total",$B$6:$BB$343,ROW($A78)-5,FALSE))</f>
        <v>0</v>
      </c>
      <c r="P78" s="14">
        <f ca="1">IF(P$5&lt;&gt;"",HLOOKUP(P$5,Functionalization!$G$6:$R$343,ROW($A78)-5,FALSE),IFERROR(INDEX(P$320:P$343,MATCH($F78,$B$320:$B$343,0))/VLOOKUP($F78,$B$320:$BB$343,MATCH(LEFT(TRIM(P$6),FIND("~",SUBSTITUTE(P$6,"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78))*HLOOKUP(LEFT(TRIM(P$6),FIND("~",SUBSTITUTE(P$6," ","~",LEN(TRIM(P$6))-LEN(SUBSTITUTE(TRIM(P$6)," ",""))))-1)&amp;" Total",$B$6:$BB$343,ROW($A78)-5,FALSE))</f>
        <v>0</v>
      </c>
      <c r="Q78" s="14">
        <f ca="1">IF(Q$5&lt;&gt;"",HLOOKUP(Q$5,Functionalization!$G$6:$R$343,ROW($A78)-5,FALSE),IFERROR(INDEX(Q$320:Q$343,MATCH($F78,$B$320:$B$343,0))/VLOOKUP($F78,$B$320:$BB$343,MATCH(LEFT(TRIM(Q$6),FIND("~",SUBSTITUTE(Q$6,"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78))*HLOOKUP(LEFT(TRIM(Q$6),FIND("~",SUBSTITUTE(Q$6," ","~",LEN(TRIM(Q$6))-LEN(SUBSTITUTE(TRIM(Q$6)," ",""))))-1)&amp;" Total",$B$6:$BB$343,ROW($A78)-5,FALSE))</f>
        <v>0</v>
      </c>
      <c r="R78" s="14">
        <f ca="1">IF(R$5&lt;&gt;"",HLOOKUP(R$5,Functionalization!$G$6:$R$343,ROW($A78)-5,FALSE),IFERROR(INDEX(R$320:R$343,MATCH($F78,$B$320:$B$343,0))/VLOOKUP($F78,$B$320:$BB$343,MATCH(LEFT(TRIM(R$6),FIND("~",SUBSTITUTE(R$6,"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78))*HLOOKUP(LEFT(TRIM(R$6),FIND("~",SUBSTITUTE(R$6," ","~",LEN(TRIM(R$6))-LEN(SUBSTITUTE(TRIM(R$6)," ",""))))-1)&amp;" Total",$B$6:$BB$343,ROW($A78)-5,FALSE))</f>
        <v>0</v>
      </c>
      <c r="S78" s="14">
        <f ca="1">IF(S$5&lt;&gt;"",HLOOKUP(S$5,Functionalization!$G$6:$R$343,ROW($A78)-5,FALSE),IFERROR(INDEX(S$320:S$343,MATCH($F78,$B$320:$B$343,0))/VLOOKUP($F78,$B$320:$BB$343,MATCH(LEFT(TRIM(S$6),FIND("~",SUBSTITUTE(S$6,"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78))*HLOOKUP(LEFT(TRIM(S$6),FIND("~",SUBSTITUTE(S$6," ","~",LEN(TRIM(S$6))-LEN(SUBSTITUTE(TRIM(S$6)," ",""))))-1)&amp;" Total",$B$6:$BB$343,ROW($A78)-5,FALSE))</f>
        <v>0</v>
      </c>
      <c r="T78" s="14">
        <f ca="1">IF(T$5&lt;&gt;"",HLOOKUP(T$5,Functionalization!$G$6:$R$343,ROW($A78)-5,FALSE),IFERROR(INDEX(T$320:T$343,MATCH($F78,$B$320:$B$343,0))/VLOOKUP($F78,$B$320:$BB$343,MATCH(LEFT(TRIM(T$6),FIND("~",SUBSTITUTE(T$6,"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78))*HLOOKUP(LEFT(TRIM(T$6),FIND("~",SUBSTITUTE(T$6," ","~",LEN(TRIM(T$6))-LEN(SUBSTITUTE(TRIM(T$6)," ",""))))-1)&amp;" Total",$B$6:$BB$343,ROW($A78)-5,FALSE))</f>
        <v>0</v>
      </c>
      <c r="U78" s="14">
        <f ca="1">IF(U$5&lt;&gt;"",HLOOKUP(U$5,Functionalization!$G$6:$R$343,ROW($A78)-5,FALSE),IFERROR(INDEX(U$320:U$343,MATCH($F78,$B$320:$B$343,0))/VLOOKUP($F78,$B$320:$BB$343,MATCH(LEFT(TRIM(U$6),FIND("~",SUBSTITUTE(U$6,"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78))*HLOOKUP(LEFT(TRIM(U$6),FIND("~",SUBSTITUTE(U$6," ","~",LEN(TRIM(U$6))-LEN(SUBSTITUTE(TRIM(U$6)," ",""))))-1)&amp;" Total",$B$6:$BB$343,ROW($A78)-5,FALSE))</f>
        <v>0</v>
      </c>
      <c r="V78" s="14">
        <f ca="1">IF(V$5&lt;&gt;"",HLOOKUP(V$5,Functionalization!$G$6:$R$343,ROW($A78)-5,FALSE),IFERROR(INDEX(V$320:V$343,MATCH($F78,$B$320:$B$343,0))/VLOOKUP($F78,$B$320:$BB$343,MATCH(LEFT(TRIM(V$6),FIND("~",SUBSTITUTE(V$6,"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78))*HLOOKUP(LEFT(TRIM(V$6),FIND("~",SUBSTITUTE(V$6," ","~",LEN(TRIM(V$6))-LEN(SUBSTITUTE(TRIM(V$6)," ",""))))-1)&amp;" Total",$B$6:$BB$343,ROW($A78)-5,FALSE))</f>
        <v>0</v>
      </c>
      <c r="W78" s="14">
        <f ca="1">IF(W$5&lt;&gt;"",HLOOKUP(W$5,Functionalization!$G$6:$R$343,ROW($A78)-5,FALSE),IFERROR(INDEX(W$320:W$343,MATCH($F78,$B$320:$B$343,0))/VLOOKUP($F78,$B$320:$BB$343,MATCH(LEFT(TRIM(W$6),FIND("~",SUBSTITUTE(W$6,"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78))*HLOOKUP(LEFT(TRIM(W$6),FIND("~",SUBSTITUTE(W$6," ","~",LEN(TRIM(W$6))-LEN(SUBSTITUTE(TRIM(W$6)," ",""))))-1)&amp;" Total",$B$6:$BB$343,ROW($A78)-5,FALSE))</f>
        <v>0</v>
      </c>
      <c r="X78" s="14">
        <f ca="1">IF(X$5&lt;&gt;"",HLOOKUP(X$5,Functionalization!$G$6:$R$343,ROW($A78)-5,FALSE),IFERROR(INDEX(X$320:X$343,MATCH($F78,$B$320:$B$343,0))/VLOOKUP($F78,$B$320:$BB$343,MATCH(LEFT(TRIM(X$6),FIND("~",SUBSTITUTE(X$6,"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78))*HLOOKUP(LEFT(TRIM(X$6),FIND("~",SUBSTITUTE(X$6," ","~",LEN(TRIM(X$6))-LEN(SUBSTITUTE(TRIM(X$6)," ",""))))-1)&amp;" Total",$B$6:$BB$343,ROW($A78)-5,FALSE))</f>
        <v>0</v>
      </c>
      <c r="Y78" s="14">
        <f ca="1">IF(Y$5&lt;&gt;"",HLOOKUP(Y$5,Functionalization!$G$6:$R$343,ROW($A78)-5,FALSE),IFERROR(INDEX(Y$320:Y$343,MATCH($F78,$B$320:$B$343,0))/VLOOKUP($F78,$B$320:$BB$343,MATCH(LEFT(TRIM(Y$6),FIND("~",SUBSTITUTE(Y$6,"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78))*HLOOKUP(LEFT(TRIM(Y$6),FIND("~",SUBSTITUTE(Y$6," ","~",LEN(TRIM(Y$6))-LEN(SUBSTITUTE(TRIM(Y$6)," ",""))))-1)&amp;" Total",$B$6:$BB$343,ROW($A78)-5,FALSE))</f>
        <v>0</v>
      </c>
      <c r="Z78" s="14">
        <f ca="1">IF(Z$5&lt;&gt;"",HLOOKUP(Z$5,Functionalization!$G$6:$R$343,ROW($A78)-5,FALSE),IFERROR(INDEX(Z$320:Z$343,MATCH($F78,$B$320:$B$343,0))/VLOOKUP($F78,$B$320:$BB$343,MATCH(LEFT(TRIM(Z$6),FIND("~",SUBSTITUTE(Z$6,"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78))*HLOOKUP(LEFT(TRIM(Z$6),FIND("~",SUBSTITUTE(Z$6," ","~",LEN(TRIM(Z$6))-LEN(SUBSTITUTE(TRIM(Z$6)," ",""))))-1)&amp;" Total",$B$6:$BB$343,ROW($A78)-5,FALSE))</f>
        <v>0</v>
      </c>
      <c r="AA78" s="14">
        <f ca="1">IF(AA$5&lt;&gt;"",HLOOKUP(AA$5,Functionalization!$G$6:$R$343,ROW($A78)-5,FALSE),IFERROR(INDEX(AA$320:AA$343,MATCH($F78,$B$320:$B$343,0))/VLOOKUP($F78,$B$320:$BB$343,MATCH(LEFT(TRIM(AA$6),FIND("~",SUBSTITUTE(AA$6,"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78))*HLOOKUP(LEFT(TRIM(AA$6),FIND("~",SUBSTITUTE(AA$6," ","~",LEN(TRIM(AA$6))-LEN(SUBSTITUTE(TRIM(AA$6)," ",""))))-1)&amp;" Total",$B$6:$BB$343,ROW($A78)-5,FALSE))</f>
        <v>0</v>
      </c>
      <c r="AB78" s="14">
        <f ca="1">IF(AB$5&lt;&gt;"",HLOOKUP(AB$5,Functionalization!$G$6:$R$343,ROW($A78)-5,FALSE),IFERROR(INDEX(AB$320:AB$343,MATCH($F78,$B$320:$B$343,0))/VLOOKUP($F78,$B$320:$BB$343,MATCH(LEFT(TRIM(AB$6),FIND("~",SUBSTITUTE(AB$6,"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78))*HLOOKUP(LEFT(TRIM(AB$6),FIND("~",SUBSTITUTE(AB$6," ","~",LEN(TRIM(AB$6))-LEN(SUBSTITUTE(TRIM(AB$6)," ",""))))-1)&amp;" Total",$B$6:$BB$343,ROW($A78)-5,FALSE))</f>
        <v>0</v>
      </c>
      <c r="AC78" s="14">
        <f ca="1">IF(AC$5&lt;&gt;"",HLOOKUP(AC$5,Functionalization!$G$6:$R$343,ROW($A78)-5,FALSE),IFERROR(INDEX(AC$320:AC$343,MATCH($F78,$B$320:$B$343,0))/VLOOKUP($F78,$B$320:$BB$343,MATCH(LEFT(TRIM(AC$6),FIND("~",SUBSTITUTE(AC$6,"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78))*HLOOKUP(LEFT(TRIM(AC$6),FIND("~",SUBSTITUTE(AC$6," ","~",LEN(TRIM(AC$6))-LEN(SUBSTITUTE(TRIM(AC$6)," ",""))))-1)&amp;" Total",$B$6:$BB$343,ROW($A78)-5,FALSE))</f>
        <v>0</v>
      </c>
      <c r="AD78" s="14">
        <f ca="1">IF(AD$5&lt;&gt;"",HLOOKUP(AD$5,Functionalization!$G$6:$R$343,ROW($A78)-5,FALSE),IFERROR(INDEX(AD$320:AD$343,MATCH($F78,$B$320:$B$343,0))/VLOOKUP($F78,$B$320:$BB$343,MATCH(LEFT(TRIM(AD$6),FIND("~",SUBSTITUTE(AD$6,"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78))*HLOOKUP(LEFT(TRIM(AD$6),FIND("~",SUBSTITUTE(AD$6," ","~",LEN(TRIM(AD$6))-LEN(SUBSTITUTE(TRIM(AD$6)," ",""))))-1)&amp;" Total",$B$6:$BB$343,ROW($A78)-5,FALSE))</f>
        <v>0</v>
      </c>
      <c r="AE78" s="14">
        <f ca="1">IF(AE$5&lt;&gt;"",HLOOKUP(AE$5,Functionalization!$G$6:$R$343,ROW($A78)-5,FALSE),IFERROR(INDEX(AE$320:AE$343,MATCH($F78,$B$320:$B$343,0))/VLOOKUP($F78,$B$320:$BB$343,MATCH(LEFT(TRIM(AE$6),FIND("~",SUBSTITUTE(AE$6,"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78))*HLOOKUP(LEFT(TRIM(AE$6),FIND("~",SUBSTITUTE(AE$6," ","~",LEN(TRIM(AE$6))-LEN(SUBSTITUTE(TRIM(AE$6)," ",""))))-1)&amp;" Total",$B$6:$BB$343,ROW($A78)-5,FALSE))</f>
        <v>0</v>
      </c>
      <c r="AF78" s="14">
        <f ca="1">IF(AF$5&lt;&gt;"",HLOOKUP(AF$5,Functionalization!$G$6:$R$343,ROW($A78)-5,FALSE),IFERROR(INDEX(AF$320:AF$343,MATCH($F78,$B$320:$B$343,0))/VLOOKUP($F78,$B$320:$BB$343,MATCH(LEFT(TRIM(AF$6),FIND("~",SUBSTITUTE(AF$6,"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78))*HLOOKUP(LEFT(TRIM(AF$6),FIND("~",SUBSTITUTE(AF$6," ","~",LEN(TRIM(AF$6))-LEN(SUBSTITUTE(TRIM(AF$6)," ",""))))-1)&amp;" Total",$B$6:$BB$343,ROW($A78)-5,FALSE))</f>
        <v>0</v>
      </c>
      <c r="AG78" s="14">
        <f ca="1">IF(AG$5&lt;&gt;"",HLOOKUP(AG$5,Functionalization!$G$6:$R$343,ROW($A78)-5,FALSE),IFERROR(INDEX(AG$320:AG$343,MATCH($F78,$B$320:$B$343,0))/VLOOKUP($F78,$B$320:$BB$343,MATCH(LEFT(TRIM(AG$6),FIND("~",SUBSTITUTE(AG$6,"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78))*HLOOKUP(LEFT(TRIM(AG$6),FIND("~",SUBSTITUTE(AG$6," ","~",LEN(TRIM(AG$6))-LEN(SUBSTITUTE(TRIM(AG$6)," ",""))))-1)&amp;" Total",$B$6:$BB$343,ROW($A78)-5,FALSE))</f>
        <v>0</v>
      </c>
      <c r="AH78" s="14">
        <f ca="1">IF(AH$5&lt;&gt;"",HLOOKUP(AH$5,Functionalization!$G$6:$R$343,ROW($A78)-5,FALSE),IFERROR(INDEX(AH$320:AH$343,MATCH($F78,$B$320:$B$343,0))/VLOOKUP($F78,$B$320:$BB$343,MATCH(LEFT(TRIM(AH$6),FIND("~",SUBSTITUTE(AH$6,"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78))*HLOOKUP(LEFT(TRIM(AH$6),FIND("~",SUBSTITUTE(AH$6," ","~",LEN(TRIM(AH$6))-LEN(SUBSTITUTE(TRIM(AH$6)," ",""))))-1)&amp;" Total",$B$6:$BB$343,ROW($A78)-5,FALSE))</f>
        <v>0</v>
      </c>
      <c r="AI78" s="14">
        <f ca="1">IF(AI$5&lt;&gt;"",HLOOKUP(AI$5,Functionalization!$G$6:$R$343,ROW($A78)-5,FALSE),IFERROR(INDEX(AI$320:AI$343,MATCH($F78,$B$320:$B$343,0))/VLOOKUP($F78,$B$320:$BB$343,MATCH(LEFT(TRIM(AI$6),FIND("~",SUBSTITUTE(AI$6,"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78))*HLOOKUP(LEFT(TRIM(AI$6),FIND("~",SUBSTITUTE(AI$6," ","~",LEN(TRIM(AI$6))-LEN(SUBSTITUTE(TRIM(AI$6)," ",""))))-1)&amp;" Total",$B$6:$BB$343,ROW($A78)-5,FALSE))</f>
        <v>0</v>
      </c>
      <c r="AJ78" s="14">
        <f ca="1">IF(AJ$5&lt;&gt;"",HLOOKUP(AJ$5,Functionalization!$G$6:$R$343,ROW($A78)-5,FALSE),IFERROR(INDEX(AJ$320:AJ$343,MATCH($F78,$B$320:$B$343,0))/VLOOKUP($F78,$B$320:$BB$343,MATCH(LEFT(TRIM(AJ$6),FIND("~",SUBSTITUTE(AJ$6,"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78))*HLOOKUP(LEFT(TRIM(AJ$6),FIND("~",SUBSTITUTE(AJ$6," ","~",LEN(TRIM(AJ$6))-LEN(SUBSTITUTE(TRIM(AJ$6)," ",""))))-1)&amp;" Total",$B$6:$BB$343,ROW($A78)-5,FALSE))</f>
        <v>0</v>
      </c>
      <c r="AK78" s="14">
        <f ca="1">IF(AK$5&lt;&gt;"",HLOOKUP(AK$5,Functionalization!$G$6:$R$343,ROW($A78)-5,FALSE),IFERROR(INDEX(AK$320:AK$343,MATCH($F78,$B$320:$B$343,0))/VLOOKUP($F78,$B$320:$BB$343,MATCH(LEFT(TRIM(AK$6),FIND("~",SUBSTITUTE(AK$6,"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78))*HLOOKUP(LEFT(TRIM(AK$6),FIND("~",SUBSTITUTE(AK$6," ","~",LEN(TRIM(AK$6))-LEN(SUBSTITUTE(TRIM(AK$6)," ",""))))-1)&amp;" Total",$B$6:$BB$343,ROW($A78)-5,FALSE))</f>
        <v>0</v>
      </c>
      <c r="AL78" s="14">
        <f ca="1">IF(AL$5&lt;&gt;"",HLOOKUP(AL$5,Functionalization!$G$6:$R$343,ROW($A78)-5,FALSE),IFERROR(INDEX(AL$320:AL$343,MATCH($F78,$B$320:$B$343,0))/VLOOKUP($F78,$B$320:$BB$343,MATCH(LEFT(TRIM(AL$6),FIND("~",SUBSTITUTE(AL$6,"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78))*HLOOKUP(LEFT(TRIM(AL$6),FIND("~",SUBSTITUTE(AL$6," ","~",LEN(TRIM(AL$6))-LEN(SUBSTITUTE(TRIM(AL$6)," ",""))))-1)&amp;" Total",$B$6:$BB$343,ROW($A78)-5,FALSE))</f>
        <v>0</v>
      </c>
      <c r="AM78" s="14">
        <f ca="1">IF(AM$5&lt;&gt;"",HLOOKUP(AM$5,Functionalization!$G$6:$R$343,ROW($A78)-5,FALSE),IFERROR(INDEX(AM$320:AM$343,MATCH($F78,$B$320:$B$343,0))/VLOOKUP($F78,$B$320:$BB$343,MATCH(LEFT(TRIM(AM$6),FIND("~",SUBSTITUTE(AM$6,"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78))*HLOOKUP(LEFT(TRIM(AM$6),FIND("~",SUBSTITUTE(AM$6," ","~",LEN(TRIM(AM$6))-LEN(SUBSTITUTE(TRIM(AM$6)," ",""))))-1)&amp;" Total",$B$6:$BB$343,ROW($A78)-5,FALSE))</f>
        <v>0</v>
      </c>
      <c r="AN78" s="14">
        <f ca="1">IF(AN$5&lt;&gt;"",HLOOKUP(AN$5,Functionalization!$G$6:$R$343,ROW($A78)-5,FALSE),IFERROR(INDEX(AN$320:AN$343,MATCH($F78,$B$320:$B$343,0))/VLOOKUP($F78,$B$320:$BB$343,MATCH(LEFT(TRIM(AN$6),FIND("~",SUBSTITUTE(AN$6,"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78))*HLOOKUP(LEFT(TRIM(AN$6),FIND("~",SUBSTITUTE(AN$6," ","~",LEN(TRIM(AN$6))-LEN(SUBSTITUTE(TRIM(AN$6)," ",""))))-1)&amp;" Total",$B$6:$BB$343,ROW($A78)-5,FALSE))</f>
        <v>0</v>
      </c>
      <c r="AO78" s="14">
        <f ca="1">IF(AO$5&lt;&gt;"",HLOOKUP(AO$5,Functionalization!$G$6:$R$343,ROW($A78)-5,FALSE),IFERROR(INDEX(AO$320:AO$343,MATCH($F78,$B$320:$B$343,0))/VLOOKUP($F78,$B$320:$BB$343,MATCH(LEFT(TRIM(AO$6),FIND("~",SUBSTITUTE(AO$6,"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78))*HLOOKUP(LEFT(TRIM(AO$6),FIND("~",SUBSTITUTE(AO$6," ","~",LEN(TRIM(AO$6))-LEN(SUBSTITUTE(TRIM(AO$6)," ",""))))-1)&amp;" Total",$B$6:$BB$343,ROW($A78)-5,FALSE))</f>
        <v>0</v>
      </c>
      <c r="AP78" s="14">
        <f ca="1">IF(AP$5&lt;&gt;"",HLOOKUP(AP$5,Functionalization!$G$6:$R$343,ROW($A78)-5,FALSE),IFERROR(INDEX(AP$320:AP$343,MATCH($F78,$B$320:$B$343,0))/VLOOKUP($F78,$B$320:$BB$343,MATCH(LEFT(TRIM(AP$6),FIND("~",SUBSTITUTE(AP$6,"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78))*HLOOKUP(LEFT(TRIM(AP$6),FIND("~",SUBSTITUTE(AP$6," ","~",LEN(TRIM(AP$6))-LEN(SUBSTITUTE(TRIM(AP$6)," ",""))))-1)&amp;" Total",$B$6:$BB$343,ROW($A78)-5,FALSE))</f>
        <v>0</v>
      </c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D78" s="44">
        <f ca="1">IFERROR(IF(SUMIF($G$6:$BB$6,BD$6&amp;" Total",$G78:$BB78)-(SUMIF($G$6:$BB$6,BD$6&amp;" "&amp;'Input-Allocators'!$D$18,$G78:$BB78)+IFERROR(SUMIF($G$6:$BB$6,BD$6&amp;" "&amp;'Input-Allocators'!$E$18,$G78:$BB78),SUMIF($G$6:$BB$6,BD$6&amp;" "&amp;'Input-Allocators'!$B$20,$G78:$BB78))+SUMIF($G$6:$BB$6,BD$6&amp;" "&amp;'Input-Allocators'!$F$18,$G78:$BB78))&lt;Check_Limit,0,1),1)</f>
        <v>0</v>
      </c>
      <c r="BE78" s="44">
        <f ca="1">IFERROR(IF(SUMIF($G$6:$BB$6,BE$6&amp;" Total",$G78:$BB78)-(SUMIF($G$6:$BB$6,BE$6&amp;" "&amp;'Input-Allocators'!$D$18,$G78:$BB78)+IFERROR(SUMIF($G$6:$BB$6,BE$6&amp;" "&amp;'Input-Allocators'!$E$18,$G78:$BB78),SUMIF($G$6:$BB$6,BE$6&amp;" "&amp;'Input-Allocators'!$B$20,$G78:$BB78))+SUMIF($G$6:$BB$6,BE$6&amp;" "&amp;'Input-Allocators'!$F$18,$G78:$BB78))&lt;Check_Limit,0,1),1)</f>
        <v>0</v>
      </c>
      <c r="BF78" s="44">
        <f ca="1">IFERROR(IF(SUMIF($G$6:$BB$6,BF$6&amp;" Total",$G78:$BB78)-(SUMIF($G$6:$BB$6,BF$6&amp;" "&amp;'Input-Allocators'!$D$18,$G78:$BB78)+IFERROR(SUMIF($G$6:$BB$6,BF$6&amp;" "&amp;'Input-Allocators'!$E$18,$G78:$BB78),SUMIF($G$6:$BB$6,BF$6&amp;" "&amp;'Input-Allocators'!$B$20,$G78:$BB78))+SUMIF($G$6:$BB$6,BF$6&amp;" "&amp;'Input-Allocators'!$F$18,$G78:$BB78))&lt;Check_Limit,0,1),1)</f>
        <v>0</v>
      </c>
      <c r="BG78" s="44">
        <f ca="1">IFERROR(IF(SUMIF($G$6:$BB$6,BG$6&amp;" Total",$G78:$BB78)-(SUMIF($G$6:$BB$6,BG$6&amp;" "&amp;'Input-Allocators'!$D$18,$G78:$BB78)+IFERROR(SUMIF($G$6:$BB$6,BG$6&amp;" "&amp;'Input-Allocators'!$E$18,$G78:$BB78),SUMIF($G$6:$BB$6,BG$6&amp;" "&amp;'Input-Allocators'!$B$20,$G78:$BB78))+SUMIF($G$6:$BB$6,BG$6&amp;" "&amp;'Input-Allocators'!$F$18,$G78:$BB78))&lt;Check_Limit,0,1),1)</f>
        <v>0</v>
      </c>
      <c r="BH78" s="44">
        <f ca="1">IFERROR(IF(SUMIF($G$6:$BB$6,BH$6&amp;" Total",$G78:$BB78)-(SUMIF($G$6:$BB$6,BH$6&amp;" "&amp;'Input-Allocators'!$D$18,$G78:$BB78)+IFERROR(SUMIF($G$6:$BB$6,BH$6&amp;" "&amp;'Input-Allocators'!$E$18,$G78:$BB78),SUMIF($G$6:$BB$6,BH$6&amp;" "&amp;'Input-Allocators'!$B$20,$G78:$BB78))+SUMIF($G$6:$BB$6,BH$6&amp;" "&amp;'Input-Allocators'!$F$18,$G78:$BB78))&lt;Check_Limit,0,1),1)</f>
        <v>0</v>
      </c>
      <c r="BI78" s="44">
        <f ca="1">IFERROR(IF(SUMIF($G$6:$BB$6,BI$6&amp;" Total",$G78:$BB78)-(SUMIF($G$6:$BB$6,BI$6&amp;" "&amp;'Input-Allocators'!$D$18,$G78:$BB78)+IFERROR(SUMIF($G$6:$BB$6,BI$6&amp;" "&amp;'Input-Allocators'!$E$18,$G78:$BB78),SUMIF($G$6:$BB$6,BI$6&amp;" "&amp;'Input-Allocators'!$B$20,$G78:$BB78))+SUMIF($G$6:$BB$6,BI$6&amp;" "&amp;'Input-Allocators'!$F$18,$G78:$BB78))&lt;Check_Limit,0,1),1)</f>
        <v>0</v>
      </c>
      <c r="BJ78" s="44">
        <f ca="1">IFERROR(IF(SUMIF($G$6:$BB$6,BJ$6&amp;" Total",$G78:$BB78)-(SUMIF($G$6:$BB$6,BJ$6&amp;" "&amp;'Input-Allocators'!$D$18,$G78:$BB78)+IFERROR(SUMIF($G$6:$BB$6,BJ$6&amp;" "&amp;'Input-Allocators'!$E$18,$G78:$BB78),SUMIF($G$6:$BB$6,BJ$6&amp;" "&amp;'Input-Allocators'!$B$20,$G78:$BB78))+SUMIF($G$6:$BB$6,BJ$6&amp;" "&amp;'Input-Allocators'!$F$18,$G78:$BB78))&lt;Check_Limit,0,1),1)</f>
        <v>0</v>
      </c>
      <c r="BK78" s="44">
        <f ca="1">IFERROR(IF(SUMIF($G$6:$BB$6,BK$6&amp;" Total",$G78:$BB78)-(SUMIF($G$6:$BB$6,BK$6&amp;" "&amp;'Input-Allocators'!$D$18,$G78:$BB78)+IFERROR(SUMIF($G$6:$BB$6,BK$6&amp;" "&amp;'Input-Allocators'!$E$18,$G78:$BB78),SUMIF($G$6:$BB$6,BK$6&amp;" "&amp;'Input-Allocators'!$B$20,$G78:$BB78))+SUMIF($G$6:$BB$6,BK$6&amp;" "&amp;'Input-Allocators'!$F$18,$G78:$BB78))&lt;Check_Limit,0,1),1)</f>
        <v>0</v>
      </c>
      <c r="BL78" s="44">
        <f ca="1">IFERROR(IF(SUMIF($G$6:$BB$6,BL$6&amp;" Total",$G78:$BB78)-(SUMIF($G$6:$BB$6,BL$6&amp;" "&amp;'Input-Allocators'!$D$18,$G78:$BB78)+IFERROR(SUMIF($G$6:$BB$6,BL$6&amp;" "&amp;'Input-Allocators'!$E$18,$G78:$BB78),SUMIF($G$6:$BB$6,BL$6&amp;" "&amp;'Input-Allocators'!$B$20,$G78:$BB78))+SUMIF($G$6:$BB$6,BL$6&amp;" "&amp;'Input-Allocators'!$F$18,$G78:$BB78))&lt;Check_Limit,0,1),1)</f>
        <v>0</v>
      </c>
      <c r="BM78" s="44">
        <f ca="1">IFERROR(IF(SUMIF($G$6:$BB$6,BM$6&amp;" Total",$G78:$BB78)-(SUMIF($G$6:$BB$6,BM$6&amp;" "&amp;'Input-Allocators'!$D$18,$G78:$BB78)+IFERROR(SUMIF($G$6:$BB$6,BM$6&amp;" "&amp;'Input-Allocators'!$E$18,$G78:$BB78),SUMIF($G$6:$BB$6,BM$6&amp;" "&amp;'Input-Allocators'!$B$20,$G78:$BB78))+SUMIF($G$6:$BB$6,BM$6&amp;" "&amp;'Input-Allocators'!$F$18,$G78:$BB78))&lt;Check_Limit,0,1),1)</f>
        <v>0</v>
      </c>
      <c r="BN78" s="44">
        <f ca="1">IFERROR(IF(SUMIF($G$6:$BB$6,BN$6&amp;" Total",$G78:$BB78)-(SUMIF($G$6:$BB$6,BN$6&amp;" "&amp;'Input-Allocators'!$D$18,$G78:$BB78)+IFERROR(SUMIF($G$6:$BB$6,BN$6&amp;" "&amp;'Input-Allocators'!$E$18,$G78:$BB78),SUMIF($G$6:$BB$6,BN$6&amp;" "&amp;'Input-Allocators'!$B$20,$G78:$BB78))+SUMIF($G$6:$BB$6,BN$6&amp;" "&amp;'Input-Allocators'!$F$18,$G78:$BB78))&lt;Check_Limit,0,1),1)</f>
        <v>0</v>
      </c>
      <c r="BO78" s="44">
        <f ca="1">IFERROR(IF(SUMIF($G$6:$BB$6,BO$6&amp;" Total",$G78:$BB78)-(SUMIF($G$6:$BB$6,BO$6&amp;" "&amp;'Input-Allocators'!$D$18,$G78:$BB78)+IFERROR(SUMIF($G$6:$BB$6,BO$6&amp;" "&amp;'Input-Allocators'!$E$18,$G78:$BB78),SUMIF($G$6:$BB$6,BO$6&amp;" "&amp;'Input-Allocators'!$B$20,$G78:$BB78))+SUMIF($G$6:$BB$6,BO$6&amp;" "&amp;'Input-Allocators'!$F$18,$G78:$BB78))&lt;Check_Limit,0,1),1)</f>
        <v>0</v>
      </c>
    </row>
    <row r="79" spans="1:67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>Functionalization!$D79</f>
        <v>-117.666</v>
      </c>
      <c r="E79" s="14">
        <f ca="1">IFERROR(IF(D79="",0,IF(D79=0,0,IF(ABS(D79-SUM(G79,K79,O79,S79,W79,AA79,AE79,AI79,AM79,AQ79,AU79,AY79))&lt;Check_Limit,0,1))),1)</f>
        <v>0</v>
      </c>
      <c r="F79" s="3" t="str">
        <f>IF($D79=0,"-",IF('Input-Accounts'!$E79&lt;&gt;0,'Input-Accounts'!$E79,'Input-Accounts'!$G79))</f>
        <v>DEMAND</v>
      </c>
      <c r="G79" s="14">
        <f ca="1">IF(G$5&lt;&gt;"",HLOOKUP(G$5,Functionalization!$G$6:$R$343,ROW($A79)-5,FALSE),IFERROR(INDEX(G$320:G$343,MATCH($F79,$B$320:$B$343,0))/VLOOKUP($F79,$B$320:$BB$343,MATCH(LEFT(TRIM(G$6),FIND("~",SUBSTITUTE(G$6,"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79))*HLOOKUP(LEFT(TRIM(G$6),FIND("~",SUBSTITUTE(G$6," ","~",LEN(TRIM(G$6))-LEN(SUBSTITUTE(TRIM(G$6)," ",""))))-1)&amp;" Total",$B$6:$BB$343,ROW($A79)-5,FALSE))</f>
        <v>0</v>
      </c>
      <c r="H79" s="14">
        <f ca="1">IF(H$5&lt;&gt;"",HLOOKUP(H$5,Functionalization!$G$6:$R$343,ROW($A79)-5,FALSE),IFERROR(INDEX(H$320:H$343,MATCH($F79,$B$320:$B$343,0))/VLOOKUP($F79,$B$320:$BB$343,MATCH(LEFT(TRIM(H$6),FIND("~",SUBSTITUTE(H$6,"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79))*HLOOKUP(LEFT(TRIM(H$6),FIND("~",SUBSTITUTE(H$6," ","~",LEN(TRIM(H$6))-LEN(SUBSTITUTE(TRIM(H$6)," ",""))))-1)&amp;" Total",$B$6:$BB$343,ROW($A79)-5,FALSE))</f>
        <v>0</v>
      </c>
      <c r="I79" s="14">
        <f ca="1">IF(I$5&lt;&gt;"",HLOOKUP(I$5,Functionalization!$G$6:$R$343,ROW($A79)-5,FALSE),IFERROR(INDEX(I$320:I$343,MATCH($F79,$B$320:$B$343,0))/VLOOKUP($F79,$B$320:$BB$343,MATCH(LEFT(TRIM(I$6),FIND("~",SUBSTITUTE(I$6,"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79))*HLOOKUP(LEFT(TRIM(I$6),FIND("~",SUBSTITUTE(I$6," ","~",LEN(TRIM(I$6))-LEN(SUBSTITUTE(TRIM(I$6)," ",""))))-1)&amp;" Total",$B$6:$BB$343,ROW($A79)-5,FALSE))</f>
        <v>0</v>
      </c>
      <c r="J79" s="14">
        <f ca="1">IF(J$5&lt;&gt;"",HLOOKUP(J$5,Functionalization!$G$6:$R$343,ROW($A79)-5,FALSE),IFERROR(INDEX(J$320:J$343,MATCH($F79,$B$320:$B$343,0))/VLOOKUP($F79,$B$320:$BB$343,MATCH(LEFT(TRIM(J$6),FIND("~",SUBSTITUTE(J$6,"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79))*HLOOKUP(LEFT(TRIM(J$6),FIND("~",SUBSTITUTE(J$6," ","~",LEN(TRIM(J$6))-LEN(SUBSTITUTE(TRIM(J$6)," ",""))))-1)&amp;" Total",$B$6:$BB$343,ROW($A79)-5,FALSE))</f>
        <v>0</v>
      </c>
      <c r="K79" s="14">
        <f ca="1">IF(K$5&lt;&gt;"",HLOOKUP(K$5,Functionalization!$G$6:$R$343,ROW($A79)-5,FALSE),IFERROR(INDEX(K$320:K$343,MATCH($F79,$B$320:$B$343,0))/VLOOKUP($F79,$B$320:$BB$343,MATCH(LEFT(TRIM(K$6),FIND("~",SUBSTITUTE(K$6,"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79))*HLOOKUP(LEFT(TRIM(K$6),FIND("~",SUBSTITUTE(K$6," ","~",LEN(TRIM(K$6))-LEN(SUBSTITUTE(TRIM(K$6)," ",""))))-1)&amp;" Total",$B$6:$BB$343,ROW($A79)-5,FALSE))</f>
        <v>-117.666</v>
      </c>
      <c r="L79" s="14">
        <f ca="1">IF(L$5&lt;&gt;"",HLOOKUP(L$5,Functionalization!$G$6:$R$343,ROW($A79)-5,FALSE),IFERROR(INDEX(L$320:L$343,MATCH($F79,$B$320:$B$343,0))/VLOOKUP($F79,$B$320:$BB$343,MATCH(LEFT(TRIM(L$6),FIND("~",SUBSTITUTE(L$6,"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79))*HLOOKUP(LEFT(TRIM(L$6),FIND("~",SUBSTITUTE(L$6," ","~",LEN(TRIM(L$6))-LEN(SUBSTITUTE(TRIM(L$6)," ",""))))-1)&amp;" Total",$B$6:$BB$343,ROW($A79)-5,FALSE))</f>
        <v>-117.666</v>
      </c>
      <c r="M79" s="14">
        <f ca="1">IF(M$5&lt;&gt;"",HLOOKUP(M$5,Functionalization!$G$6:$R$343,ROW($A79)-5,FALSE),IFERROR(INDEX(M$320:M$343,MATCH($F79,$B$320:$B$343,0))/VLOOKUP($F79,$B$320:$BB$343,MATCH(LEFT(TRIM(M$6),FIND("~",SUBSTITUTE(M$6,"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79))*HLOOKUP(LEFT(TRIM(M$6),FIND("~",SUBSTITUTE(M$6," ","~",LEN(TRIM(M$6))-LEN(SUBSTITUTE(TRIM(M$6)," ",""))))-1)&amp;" Total",$B$6:$BB$343,ROW($A79)-5,FALSE))</f>
        <v>0</v>
      </c>
      <c r="N79" s="14">
        <f ca="1">IF(N$5&lt;&gt;"",HLOOKUP(N$5,Functionalization!$G$6:$R$343,ROW($A79)-5,FALSE),IFERROR(INDEX(N$320:N$343,MATCH($F79,$B$320:$B$343,0))/VLOOKUP($F79,$B$320:$BB$343,MATCH(LEFT(TRIM(N$6),FIND("~",SUBSTITUTE(N$6,"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79))*HLOOKUP(LEFT(TRIM(N$6),FIND("~",SUBSTITUTE(N$6," ","~",LEN(TRIM(N$6))-LEN(SUBSTITUTE(TRIM(N$6)," ",""))))-1)&amp;" Total",$B$6:$BB$343,ROW($A79)-5,FALSE))</f>
        <v>0</v>
      </c>
      <c r="O79" s="14">
        <f ca="1">IF(O$5&lt;&gt;"",HLOOKUP(O$5,Functionalization!$G$6:$R$343,ROW($A79)-5,FALSE),IFERROR(INDEX(O$320:O$343,MATCH($F79,$B$320:$B$343,0))/VLOOKUP($F79,$B$320:$BB$343,MATCH(LEFT(TRIM(O$6),FIND("~",SUBSTITUTE(O$6,"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79))*HLOOKUP(LEFT(TRIM(O$6),FIND("~",SUBSTITUTE(O$6," ","~",LEN(TRIM(O$6))-LEN(SUBSTITUTE(TRIM(O$6)," ",""))))-1)&amp;" Total",$B$6:$BB$343,ROW($A79)-5,FALSE))</f>
        <v>0</v>
      </c>
      <c r="P79" s="14">
        <f ca="1">IF(P$5&lt;&gt;"",HLOOKUP(P$5,Functionalization!$G$6:$R$343,ROW($A79)-5,FALSE),IFERROR(INDEX(P$320:P$343,MATCH($F79,$B$320:$B$343,0))/VLOOKUP($F79,$B$320:$BB$343,MATCH(LEFT(TRIM(P$6),FIND("~",SUBSTITUTE(P$6,"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79))*HLOOKUP(LEFT(TRIM(P$6),FIND("~",SUBSTITUTE(P$6," ","~",LEN(TRIM(P$6))-LEN(SUBSTITUTE(TRIM(P$6)," ",""))))-1)&amp;" Total",$B$6:$BB$343,ROW($A79)-5,FALSE))</f>
        <v>0</v>
      </c>
      <c r="Q79" s="14">
        <f ca="1">IF(Q$5&lt;&gt;"",HLOOKUP(Q$5,Functionalization!$G$6:$R$343,ROW($A79)-5,FALSE),IFERROR(INDEX(Q$320:Q$343,MATCH($F79,$B$320:$B$343,0))/VLOOKUP($F79,$B$320:$BB$343,MATCH(LEFT(TRIM(Q$6),FIND("~",SUBSTITUTE(Q$6,"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79))*HLOOKUP(LEFT(TRIM(Q$6),FIND("~",SUBSTITUTE(Q$6," ","~",LEN(TRIM(Q$6))-LEN(SUBSTITUTE(TRIM(Q$6)," ",""))))-1)&amp;" Total",$B$6:$BB$343,ROW($A79)-5,FALSE))</f>
        <v>0</v>
      </c>
      <c r="R79" s="14">
        <f ca="1">IF(R$5&lt;&gt;"",HLOOKUP(R$5,Functionalization!$G$6:$R$343,ROW($A79)-5,FALSE),IFERROR(INDEX(R$320:R$343,MATCH($F79,$B$320:$B$343,0))/VLOOKUP($F79,$B$320:$BB$343,MATCH(LEFT(TRIM(R$6),FIND("~",SUBSTITUTE(R$6,"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79))*HLOOKUP(LEFT(TRIM(R$6),FIND("~",SUBSTITUTE(R$6," ","~",LEN(TRIM(R$6))-LEN(SUBSTITUTE(TRIM(R$6)," ",""))))-1)&amp;" Total",$B$6:$BB$343,ROW($A79)-5,FALSE))</f>
        <v>0</v>
      </c>
      <c r="S79" s="14">
        <f ca="1">IF(S$5&lt;&gt;"",HLOOKUP(S$5,Functionalization!$G$6:$R$343,ROW($A79)-5,FALSE),IFERROR(INDEX(S$320:S$343,MATCH($F79,$B$320:$B$343,0))/VLOOKUP($F79,$B$320:$BB$343,MATCH(LEFT(TRIM(S$6),FIND("~",SUBSTITUTE(S$6,"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79))*HLOOKUP(LEFT(TRIM(S$6),FIND("~",SUBSTITUTE(S$6," ","~",LEN(TRIM(S$6))-LEN(SUBSTITUTE(TRIM(S$6)," ",""))))-1)&amp;" Total",$B$6:$BB$343,ROW($A79)-5,FALSE))</f>
        <v>0</v>
      </c>
      <c r="T79" s="14">
        <f ca="1">IF(T$5&lt;&gt;"",HLOOKUP(T$5,Functionalization!$G$6:$R$343,ROW($A79)-5,FALSE),IFERROR(INDEX(T$320:T$343,MATCH($F79,$B$320:$B$343,0))/VLOOKUP($F79,$B$320:$BB$343,MATCH(LEFT(TRIM(T$6),FIND("~",SUBSTITUTE(T$6,"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79))*HLOOKUP(LEFT(TRIM(T$6),FIND("~",SUBSTITUTE(T$6," ","~",LEN(TRIM(T$6))-LEN(SUBSTITUTE(TRIM(T$6)," ",""))))-1)&amp;" Total",$B$6:$BB$343,ROW($A79)-5,FALSE))</f>
        <v>0</v>
      </c>
      <c r="U79" s="14">
        <f ca="1">IF(U$5&lt;&gt;"",HLOOKUP(U$5,Functionalization!$G$6:$R$343,ROW($A79)-5,FALSE),IFERROR(INDEX(U$320:U$343,MATCH($F79,$B$320:$B$343,0))/VLOOKUP($F79,$B$320:$BB$343,MATCH(LEFT(TRIM(U$6),FIND("~",SUBSTITUTE(U$6,"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79))*HLOOKUP(LEFT(TRIM(U$6),FIND("~",SUBSTITUTE(U$6," ","~",LEN(TRIM(U$6))-LEN(SUBSTITUTE(TRIM(U$6)," ",""))))-1)&amp;" Total",$B$6:$BB$343,ROW($A79)-5,FALSE))</f>
        <v>0</v>
      </c>
      <c r="V79" s="14">
        <f ca="1">IF(V$5&lt;&gt;"",HLOOKUP(V$5,Functionalization!$G$6:$R$343,ROW($A79)-5,FALSE),IFERROR(INDEX(V$320:V$343,MATCH($F79,$B$320:$B$343,0))/VLOOKUP($F79,$B$320:$BB$343,MATCH(LEFT(TRIM(V$6),FIND("~",SUBSTITUTE(V$6,"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79))*HLOOKUP(LEFT(TRIM(V$6),FIND("~",SUBSTITUTE(V$6," ","~",LEN(TRIM(V$6))-LEN(SUBSTITUTE(TRIM(V$6)," ",""))))-1)&amp;" Total",$B$6:$BB$343,ROW($A79)-5,FALSE))</f>
        <v>0</v>
      </c>
      <c r="W79" s="14">
        <f ca="1">IF(W$5&lt;&gt;"",HLOOKUP(W$5,Functionalization!$G$6:$R$343,ROW($A79)-5,FALSE),IFERROR(INDEX(W$320:W$343,MATCH($F79,$B$320:$B$343,0))/VLOOKUP($F79,$B$320:$BB$343,MATCH(LEFT(TRIM(W$6),FIND("~",SUBSTITUTE(W$6,"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79))*HLOOKUP(LEFT(TRIM(W$6),FIND("~",SUBSTITUTE(W$6," ","~",LEN(TRIM(W$6))-LEN(SUBSTITUTE(TRIM(W$6)," ",""))))-1)&amp;" Total",$B$6:$BB$343,ROW($A79)-5,FALSE))</f>
        <v>0</v>
      </c>
      <c r="X79" s="14">
        <f ca="1">IF(X$5&lt;&gt;"",HLOOKUP(X$5,Functionalization!$G$6:$R$343,ROW($A79)-5,FALSE),IFERROR(INDEX(X$320:X$343,MATCH($F79,$B$320:$B$343,0))/VLOOKUP($F79,$B$320:$BB$343,MATCH(LEFT(TRIM(X$6),FIND("~",SUBSTITUTE(X$6,"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79))*HLOOKUP(LEFT(TRIM(X$6),FIND("~",SUBSTITUTE(X$6," ","~",LEN(TRIM(X$6))-LEN(SUBSTITUTE(TRIM(X$6)," ",""))))-1)&amp;" Total",$B$6:$BB$343,ROW($A79)-5,FALSE))</f>
        <v>0</v>
      </c>
      <c r="Y79" s="14">
        <f ca="1">IF(Y$5&lt;&gt;"",HLOOKUP(Y$5,Functionalization!$G$6:$R$343,ROW($A79)-5,FALSE),IFERROR(INDEX(Y$320:Y$343,MATCH($F79,$B$320:$B$343,0))/VLOOKUP($F79,$B$320:$BB$343,MATCH(LEFT(TRIM(Y$6),FIND("~",SUBSTITUTE(Y$6,"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79))*HLOOKUP(LEFT(TRIM(Y$6),FIND("~",SUBSTITUTE(Y$6," ","~",LEN(TRIM(Y$6))-LEN(SUBSTITUTE(TRIM(Y$6)," ",""))))-1)&amp;" Total",$B$6:$BB$343,ROW($A79)-5,FALSE))</f>
        <v>0</v>
      </c>
      <c r="Z79" s="14">
        <f ca="1">IF(Z$5&lt;&gt;"",HLOOKUP(Z$5,Functionalization!$G$6:$R$343,ROW($A79)-5,FALSE),IFERROR(INDEX(Z$320:Z$343,MATCH($F79,$B$320:$B$343,0))/VLOOKUP($F79,$B$320:$BB$343,MATCH(LEFT(TRIM(Z$6),FIND("~",SUBSTITUTE(Z$6,"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79))*HLOOKUP(LEFT(TRIM(Z$6),FIND("~",SUBSTITUTE(Z$6," ","~",LEN(TRIM(Z$6))-LEN(SUBSTITUTE(TRIM(Z$6)," ",""))))-1)&amp;" Total",$B$6:$BB$343,ROW($A79)-5,FALSE))</f>
        <v>0</v>
      </c>
      <c r="AA79" s="14">
        <f ca="1">IF(AA$5&lt;&gt;"",HLOOKUP(AA$5,Functionalization!$G$6:$R$343,ROW($A79)-5,FALSE),IFERROR(INDEX(AA$320:AA$343,MATCH($F79,$B$320:$B$343,0))/VLOOKUP($F79,$B$320:$BB$343,MATCH(LEFT(TRIM(AA$6),FIND("~",SUBSTITUTE(AA$6,"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79))*HLOOKUP(LEFT(TRIM(AA$6),FIND("~",SUBSTITUTE(AA$6," ","~",LEN(TRIM(AA$6))-LEN(SUBSTITUTE(TRIM(AA$6)," ",""))))-1)&amp;" Total",$B$6:$BB$343,ROW($A79)-5,FALSE))</f>
        <v>0</v>
      </c>
      <c r="AB79" s="14">
        <f ca="1">IF(AB$5&lt;&gt;"",HLOOKUP(AB$5,Functionalization!$G$6:$R$343,ROW($A79)-5,FALSE),IFERROR(INDEX(AB$320:AB$343,MATCH($F79,$B$320:$B$343,0))/VLOOKUP($F79,$B$320:$BB$343,MATCH(LEFT(TRIM(AB$6),FIND("~",SUBSTITUTE(AB$6,"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79))*HLOOKUP(LEFT(TRIM(AB$6),FIND("~",SUBSTITUTE(AB$6," ","~",LEN(TRIM(AB$6))-LEN(SUBSTITUTE(TRIM(AB$6)," ",""))))-1)&amp;" Total",$B$6:$BB$343,ROW($A79)-5,FALSE))</f>
        <v>0</v>
      </c>
      <c r="AC79" s="14">
        <f ca="1">IF(AC$5&lt;&gt;"",HLOOKUP(AC$5,Functionalization!$G$6:$R$343,ROW($A79)-5,FALSE),IFERROR(INDEX(AC$320:AC$343,MATCH($F79,$B$320:$B$343,0))/VLOOKUP($F79,$B$320:$BB$343,MATCH(LEFT(TRIM(AC$6),FIND("~",SUBSTITUTE(AC$6,"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79))*HLOOKUP(LEFT(TRIM(AC$6),FIND("~",SUBSTITUTE(AC$6," ","~",LEN(TRIM(AC$6))-LEN(SUBSTITUTE(TRIM(AC$6)," ",""))))-1)&amp;" Total",$B$6:$BB$343,ROW($A79)-5,FALSE))</f>
        <v>0</v>
      </c>
      <c r="AD79" s="14">
        <f ca="1">IF(AD$5&lt;&gt;"",HLOOKUP(AD$5,Functionalization!$G$6:$R$343,ROW($A79)-5,FALSE),IFERROR(INDEX(AD$320:AD$343,MATCH($F79,$B$320:$B$343,0))/VLOOKUP($F79,$B$320:$BB$343,MATCH(LEFT(TRIM(AD$6),FIND("~",SUBSTITUTE(AD$6,"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79))*HLOOKUP(LEFT(TRIM(AD$6),FIND("~",SUBSTITUTE(AD$6," ","~",LEN(TRIM(AD$6))-LEN(SUBSTITUTE(TRIM(AD$6)," ",""))))-1)&amp;" Total",$B$6:$BB$343,ROW($A79)-5,FALSE))</f>
        <v>0</v>
      </c>
      <c r="AE79" s="14">
        <f ca="1">IF(AE$5&lt;&gt;"",HLOOKUP(AE$5,Functionalization!$G$6:$R$343,ROW($A79)-5,FALSE),IFERROR(INDEX(AE$320:AE$343,MATCH($F79,$B$320:$B$343,0))/VLOOKUP($F79,$B$320:$BB$343,MATCH(LEFT(TRIM(AE$6),FIND("~",SUBSTITUTE(AE$6,"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79))*HLOOKUP(LEFT(TRIM(AE$6),FIND("~",SUBSTITUTE(AE$6," ","~",LEN(TRIM(AE$6))-LEN(SUBSTITUTE(TRIM(AE$6)," ",""))))-1)&amp;" Total",$B$6:$BB$343,ROW($A79)-5,FALSE))</f>
        <v>0</v>
      </c>
      <c r="AF79" s="14">
        <f ca="1">IF(AF$5&lt;&gt;"",HLOOKUP(AF$5,Functionalization!$G$6:$R$343,ROW($A79)-5,FALSE),IFERROR(INDEX(AF$320:AF$343,MATCH($F79,$B$320:$B$343,0))/VLOOKUP($F79,$B$320:$BB$343,MATCH(LEFT(TRIM(AF$6),FIND("~",SUBSTITUTE(AF$6,"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79))*HLOOKUP(LEFT(TRIM(AF$6),FIND("~",SUBSTITUTE(AF$6," ","~",LEN(TRIM(AF$6))-LEN(SUBSTITUTE(TRIM(AF$6)," ",""))))-1)&amp;" Total",$B$6:$BB$343,ROW($A79)-5,FALSE))</f>
        <v>0</v>
      </c>
      <c r="AG79" s="14">
        <f ca="1">IF(AG$5&lt;&gt;"",HLOOKUP(AG$5,Functionalization!$G$6:$R$343,ROW($A79)-5,FALSE),IFERROR(INDEX(AG$320:AG$343,MATCH($F79,$B$320:$B$343,0))/VLOOKUP($F79,$B$320:$BB$343,MATCH(LEFT(TRIM(AG$6),FIND("~",SUBSTITUTE(AG$6,"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79))*HLOOKUP(LEFT(TRIM(AG$6),FIND("~",SUBSTITUTE(AG$6," ","~",LEN(TRIM(AG$6))-LEN(SUBSTITUTE(TRIM(AG$6)," ",""))))-1)&amp;" Total",$B$6:$BB$343,ROW($A79)-5,FALSE))</f>
        <v>0</v>
      </c>
      <c r="AH79" s="14">
        <f ca="1">IF(AH$5&lt;&gt;"",HLOOKUP(AH$5,Functionalization!$G$6:$R$343,ROW($A79)-5,FALSE),IFERROR(INDEX(AH$320:AH$343,MATCH($F79,$B$320:$B$343,0))/VLOOKUP($F79,$B$320:$BB$343,MATCH(LEFT(TRIM(AH$6),FIND("~",SUBSTITUTE(AH$6,"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79))*HLOOKUP(LEFT(TRIM(AH$6),FIND("~",SUBSTITUTE(AH$6," ","~",LEN(TRIM(AH$6))-LEN(SUBSTITUTE(TRIM(AH$6)," ",""))))-1)&amp;" Total",$B$6:$BB$343,ROW($A79)-5,FALSE))</f>
        <v>0</v>
      </c>
      <c r="AI79" s="14">
        <f ca="1">IF(AI$5&lt;&gt;"",HLOOKUP(AI$5,Functionalization!$G$6:$R$343,ROW($A79)-5,FALSE),IFERROR(INDEX(AI$320:AI$343,MATCH($F79,$B$320:$B$343,0))/VLOOKUP($F79,$B$320:$BB$343,MATCH(LEFT(TRIM(AI$6),FIND("~",SUBSTITUTE(AI$6,"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79))*HLOOKUP(LEFT(TRIM(AI$6),FIND("~",SUBSTITUTE(AI$6," ","~",LEN(TRIM(AI$6))-LEN(SUBSTITUTE(TRIM(AI$6)," ",""))))-1)&amp;" Total",$B$6:$BB$343,ROW($A79)-5,FALSE))</f>
        <v>0</v>
      </c>
      <c r="AJ79" s="14">
        <f ca="1">IF(AJ$5&lt;&gt;"",HLOOKUP(AJ$5,Functionalization!$G$6:$R$343,ROW($A79)-5,FALSE),IFERROR(INDEX(AJ$320:AJ$343,MATCH($F79,$B$320:$B$343,0))/VLOOKUP($F79,$B$320:$BB$343,MATCH(LEFT(TRIM(AJ$6),FIND("~",SUBSTITUTE(AJ$6,"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79))*HLOOKUP(LEFT(TRIM(AJ$6),FIND("~",SUBSTITUTE(AJ$6," ","~",LEN(TRIM(AJ$6))-LEN(SUBSTITUTE(TRIM(AJ$6)," ",""))))-1)&amp;" Total",$B$6:$BB$343,ROW($A79)-5,FALSE))</f>
        <v>0</v>
      </c>
      <c r="AK79" s="14">
        <f ca="1">IF(AK$5&lt;&gt;"",HLOOKUP(AK$5,Functionalization!$G$6:$R$343,ROW($A79)-5,FALSE),IFERROR(INDEX(AK$320:AK$343,MATCH($F79,$B$320:$B$343,0))/VLOOKUP($F79,$B$320:$BB$343,MATCH(LEFT(TRIM(AK$6),FIND("~",SUBSTITUTE(AK$6,"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79))*HLOOKUP(LEFT(TRIM(AK$6),FIND("~",SUBSTITUTE(AK$6," ","~",LEN(TRIM(AK$6))-LEN(SUBSTITUTE(TRIM(AK$6)," ",""))))-1)&amp;" Total",$B$6:$BB$343,ROW($A79)-5,FALSE))</f>
        <v>0</v>
      </c>
      <c r="AL79" s="14">
        <f ca="1">IF(AL$5&lt;&gt;"",HLOOKUP(AL$5,Functionalization!$G$6:$R$343,ROW($A79)-5,FALSE),IFERROR(INDEX(AL$320:AL$343,MATCH($F79,$B$320:$B$343,0))/VLOOKUP($F79,$B$320:$BB$343,MATCH(LEFT(TRIM(AL$6),FIND("~",SUBSTITUTE(AL$6,"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79))*HLOOKUP(LEFT(TRIM(AL$6),FIND("~",SUBSTITUTE(AL$6," ","~",LEN(TRIM(AL$6))-LEN(SUBSTITUTE(TRIM(AL$6)," ",""))))-1)&amp;" Total",$B$6:$BB$343,ROW($A79)-5,FALSE))</f>
        <v>0</v>
      </c>
      <c r="AM79" s="14">
        <f ca="1">IF(AM$5&lt;&gt;"",HLOOKUP(AM$5,Functionalization!$G$6:$R$343,ROW($A79)-5,FALSE),IFERROR(INDEX(AM$320:AM$343,MATCH($F79,$B$320:$B$343,0))/VLOOKUP($F79,$B$320:$BB$343,MATCH(LEFT(TRIM(AM$6),FIND("~",SUBSTITUTE(AM$6,"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79))*HLOOKUP(LEFT(TRIM(AM$6),FIND("~",SUBSTITUTE(AM$6," ","~",LEN(TRIM(AM$6))-LEN(SUBSTITUTE(TRIM(AM$6)," ",""))))-1)&amp;" Total",$B$6:$BB$343,ROW($A79)-5,FALSE))</f>
        <v>0</v>
      </c>
      <c r="AN79" s="14">
        <f ca="1">IF(AN$5&lt;&gt;"",HLOOKUP(AN$5,Functionalization!$G$6:$R$343,ROW($A79)-5,FALSE),IFERROR(INDEX(AN$320:AN$343,MATCH($F79,$B$320:$B$343,0))/VLOOKUP($F79,$B$320:$BB$343,MATCH(LEFT(TRIM(AN$6),FIND("~",SUBSTITUTE(AN$6,"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79))*HLOOKUP(LEFT(TRIM(AN$6),FIND("~",SUBSTITUTE(AN$6," ","~",LEN(TRIM(AN$6))-LEN(SUBSTITUTE(TRIM(AN$6)," ",""))))-1)&amp;" Total",$B$6:$BB$343,ROW($A79)-5,FALSE))</f>
        <v>0</v>
      </c>
      <c r="AO79" s="14">
        <f ca="1">IF(AO$5&lt;&gt;"",HLOOKUP(AO$5,Functionalization!$G$6:$R$343,ROW($A79)-5,FALSE),IFERROR(INDEX(AO$320:AO$343,MATCH($F79,$B$320:$B$343,0))/VLOOKUP($F79,$B$320:$BB$343,MATCH(LEFT(TRIM(AO$6),FIND("~",SUBSTITUTE(AO$6,"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79))*HLOOKUP(LEFT(TRIM(AO$6),FIND("~",SUBSTITUTE(AO$6," ","~",LEN(TRIM(AO$6))-LEN(SUBSTITUTE(TRIM(AO$6)," ",""))))-1)&amp;" Total",$B$6:$BB$343,ROW($A79)-5,FALSE))</f>
        <v>0</v>
      </c>
      <c r="AP79" s="14">
        <f ca="1">IF(AP$5&lt;&gt;"",HLOOKUP(AP$5,Functionalization!$G$6:$R$343,ROW($A79)-5,FALSE),IFERROR(INDEX(AP$320:AP$343,MATCH($F79,$B$320:$B$343,0))/VLOOKUP($F79,$B$320:$BB$343,MATCH(LEFT(TRIM(AP$6),FIND("~",SUBSTITUTE(AP$6,"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79))*HLOOKUP(LEFT(TRIM(AP$6),FIND("~",SUBSTITUTE(AP$6," ","~",LEN(TRIM(AP$6))-LEN(SUBSTITUTE(TRIM(AP$6)," ",""))))-1)&amp;" Total",$B$6:$BB$343,ROW($A79)-5,FALSE))</f>
        <v>0</v>
      </c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D79" s="44">
        <f ca="1">IFERROR(IF(SUMIF($G$6:$BB$6,BD$6&amp;" Total",$G79:$BB79)-(SUMIF($G$6:$BB$6,BD$6&amp;" "&amp;'Input-Allocators'!$D$18,$G79:$BB79)+IFERROR(SUMIF($G$6:$BB$6,BD$6&amp;" "&amp;'Input-Allocators'!$E$18,$G79:$BB79),SUMIF($G$6:$BB$6,BD$6&amp;" "&amp;'Input-Allocators'!$B$20,$G79:$BB79))+SUMIF($G$6:$BB$6,BD$6&amp;" "&amp;'Input-Allocators'!$F$18,$G79:$BB79))&lt;Check_Limit,0,1),1)</f>
        <v>0</v>
      </c>
      <c r="BE79" s="44">
        <f ca="1">IFERROR(IF(SUMIF($G$6:$BB$6,BE$6&amp;" Total",$G79:$BB79)-(SUMIF($G$6:$BB$6,BE$6&amp;" "&amp;'Input-Allocators'!$D$18,$G79:$BB79)+IFERROR(SUMIF($G$6:$BB$6,BE$6&amp;" "&amp;'Input-Allocators'!$E$18,$G79:$BB79),SUMIF($G$6:$BB$6,BE$6&amp;" "&amp;'Input-Allocators'!$B$20,$G79:$BB79))+SUMIF($G$6:$BB$6,BE$6&amp;" "&amp;'Input-Allocators'!$F$18,$G79:$BB79))&lt;Check_Limit,0,1),1)</f>
        <v>0</v>
      </c>
      <c r="BF79" s="44">
        <f ca="1">IFERROR(IF(SUMIF($G$6:$BB$6,BF$6&amp;" Total",$G79:$BB79)-(SUMIF($G$6:$BB$6,BF$6&amp;" "&amp;'Input-Allocators'!$D$18,$G79:$BB79)+IFERROR(SUMIF($G$6:$BB$6,BF$6&amp;" "&amp;'Input-Allocators'!$E$18,$G79:$BB79),SUMIF($G$6:$BB$6,BF$6&amp;" "&amp;'Input-Allocators'!$B$20,$G79:$BB79))+SUMIF($G$6:$BB$6,BF$6&amp;" "&amp;'Input-Allocators'!$F$18,$G79:$BB79))&lt;Check_Limit,0,1),1)</f>
        <v>0</v>
      </c>
      <c r="BG79" s="44">
        <f ca="1">IFERROR(IF(SUMIF($G$6:$BB$6,BG$6&amp;" Total",$G79:$BB79)-(SUMIF($G$6:$BB$6,BG$6&amp;" "&amp;'Input-Allocators'!$D$18,$G79:$BB79)+IFERROR(SUMIF($G$6:$BB$6,BG$6&amp;" "&amp;'Input-Allocators'!$E$18,$G79:$BB79),SUMIF($G$6:$BB$6,BG$6&amp;" "&amp;'Input-Allocators'!$B$20,$G79:$BB79))+SUMIF($G$6:$BB$6,BG$6&amp;" "&amp;'Input-Allocators'!$F$18,$G79:$BB79))&lt;Check_Limit,0,1),1)</f>
        <v>0</v>
      </c>
      <c r="BH79" s="44">
        <f ca="1">IFERROR(IF(SUMIF($G$6:$BB$6,BH$6&amp;" Total",$G79:$BB79)-(SUMIF($G$6:$BB$6,BH$6&amp;" "&amp;'Input-Allocators'!$D$18,$G79:$BB79)+IFERROR(SUMIF($G$6:$BB$6,BH$6&amp;" "&amp;'Input-Allocators'!$E$18,$G79:$BB79),SUMIF($G$6:$BB$6,BH$6&amp;" "&amp;'Input-Allocators'!$B$20,$G79:$BB79))+SUMIF($G$6:$BB$6,BH$6&amp;" "&amp;'Input-Allocators'!$F$18,$G79:$BB79))&lt;Check_Limit,0,1),1)</f>
        <v>0</v>
      </c>
      <c r="BI79" s="44">
        <f ca="1">IFERROR(IF(SUMIF($G$6:$BB$6,BI$6&amp;" Total",$G79:$BB79)-(SUMIF($G$6:$BB$6,BI$6&amp;" "&amp;'Input-Allocators'!$D$18,$G79:$BB79)+IFERROR(SUMIF($G$6:$BB$6,BI$6&amp;" "&amp;'Input-Allocators'!$E$18,$G79:$BB79),SUMIF($G$6:$BB$6,BI$6&amp;" "&amp;'Input-Allocators'!$B$20,$G79:$BB79))+SUMIF($G$6:$BB$6,BI$6&amp;" "&amp;'Input-Allocators'!$F$18,$G79:$BB79))&lt;Check_Limit,0,1),1)</f>
        <v>0</v>
      </c>
      <c r="BJ79" s="44">
        <f ca="1">IFERROR(IF(SUMIF($G$6:$BB$6,BJ$6&amp;" Total",$G79:$BB79)-(SUMIF($G$6:$BB$6,BJ$6&amp;" "&amp;'Input-Allocators'!$D$18,$G79:$BB79)+IFERROR(SUMIF($G$6:$BB$6,BJ$6&amp;" "&amp;'Input-Allocators'!$E$18,$G79:$BB79),SUMIF($G$6:$BB$6,BJ$6&amp;" "&amp;'Input-Allocators'!$B$20,$G79:$BB79))+SUMIF($G$6:$BB$6,BJ$6&amp;" "&amp;'Input-Allocators'!$F$18,$G79:$BB79))&lt;Check_Limit,0,1),1)</f>
        <v>0</v>
      </c>
      <c r="BK79" s="44">
        <f ca="1">IFERROR(IF(SUMIF($G$6:$BB$6,BK$6&amp;" Total",$G79:$BB79)-(SUMIF($G$6:$BB$6,BK$6&amp;" "&amp;'Input-Allocators'!$D$18,$G79:$BB79)+IFERROR(SUMIF($G$6:$BB$6,BK$6&amp;" "&amp;'Input-Allocators'!$E$18,$G79:$BB79),SUMIF($G$6:$BB$6,BK$6&amp;" "&amp;'Input-Allocators'!$B$20,$G79:$BB79))+SUMIF($G$6:$BB$6,BK$6&amp;" "&amp;'Input-Allocators'!$F$18,$G79:$BB79))&lt;Check_Limit,0,1),1)</f>
        <v>0</v>
      </c>
      <c r="BL79" s="44">
        <f ca="1">IFERROR(IF(SUMIF($G$6:$BB$6,BL$6&amp;" Total",$G79:$BB79)-(SUMIF($G$6:$BB$6,BL$6&amp;" "&amp;'Input-Allocators'!$D$18,$G79:$BB79)+IFERROR(SUMIF($G$6:$BB$6,BL$6&amp;" "&amp;'Input-Allocators'!$E$18,$G79:$BB79),SUMIF($G$6:$BB$6,BL$6&amp;" "&amp;'Input-Allocators'!$B$20,$G79:$BB79))+SUMIF($G$6:$BB$6,BL$6&amp;" "&amp;'Input-Allocators'!$F$18,$G79:$BB79))&lt;Check_Limit,0,1),1)</f>
        <v>0</v>
      </c>
      <c r="BM79" s="44">
        <f ca="1">IFERROR(IF(SUMIF($G$6:$BB$6,BM$6&amp;" Total",$G79:$BB79)-(SUMIF($G$6:$BB$6,BM$6&amp;" "&amp;'Input-Allocators'!$D$18,$G79:$BB79)+IFERROR(SUMIF($G$6:$BB$6,BM$6&amp;" "&amp;'Input-Allocators'!$E$18,$G79:$BB79),SUMIF($G$6:$BB$6,BM$6&amp;" "&amp;'Input-Allocators'!$B$20,$G79:$BB79))+SUMIF($G$6:$BB$6,BM$6&amp;" "&amp;'Input-Allocators'!$F$18,$G79:$BB79))&lt;Check_Limit,0,1),1)</f>
        <v>0</v>
      </c>
      <c r="BN79" s="44">
        <f ca="1">IFERROR(IF(SUMIF($G$6:$BB$6,BN$6&amp;" Total",$G79:$BB79)-(SUMIF($G$6:$BB$6,BN$6&amp;" "&amp;'Input-Allocators'!$D$18,$G79:$BB79)+IFERROR(SUMIF($G$6:$BB$6,BN$6&amp;" "&amp;'Input-Allocators'!$E$18,$G79:$BB79),SUMIF($G$6:$BB$6,BN$6&amp;" "&amp;'Input-Allocators'!$B$20,$G79:$BB79))+SUMIF($G$6:$BB$6,BN$6&amp;" "&amp;'Input-Allocators'!$F$18,$G79:$BB79))&lt;Check_Limit,0,1),1)</f>
        <v>0</v>
      </c>
      <c r="BO79" s="44">
        <f ca="1">IFERROR(IF(SUMIF($G$6:$BB$6,BO$6&amp;" Total",$G79:$BB79)-(SUMIF($G$6:$BB$6,BO$6&amp;" "&amp;'Input-Allocators'!$D$18,$G79:$BB79)+IFERROR(SUMIF($G$6:$BB$6,BO$6&amp;" "&amp;'Input-Allocators'!$E$18,$G79:$BB79),SUMIF($G$6:$BB$6,BO$6&amp;" "&amp;'Input-Allocators'!$B$20,$G79:$BB79))+SUMIF($G$6:$BB$6,BO$6&amp;" "&amp;'Input-Allocators'!$F$18,$G79:$BB79))&lt;Check_Limit,0,1),1)</f>
        <v>0</v>
      </c>
    </row>
    <row r="80" spans="1:67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>Functionalization!$D80</f>
        <v>-21651.488000000001</v>
      </c>
      <c r="E80" s="14">
        <f ca="1">IFERROR(IF(D80="",0,IF(D80=0,0,IF(ABS(D80-SUM(G80,K80,O80,S80,W80,AA80,AE80,AI80,AM80,AQ80,AU80,AY80))&lt;Check_Limit,0,1))),1)</f>
        <v>0</v>
      </c>
      <c r="F80" s="3" t="str">
        <f>IF($D80=0,"-",IF('Input-Accounts'!$E80&lt;&gt;0,'Input-Accounts'!$E80,'Input-Accounts'!$G80))</f>
        <v>DEMAND</v>
      </c>
      <c r="G80" s="14">
        <f ca="1">IF(G$5&lt;&gt;"",HLOOKUP(G$5,Functionalization!$G$6:$R$343,ROW($A80)-5,FALSE),IFERROR(INDEX(G$320:G$343,MATCH($F80,$B$320:$B$343,0))/VLOOKUP($F80,$B$320:$BB$343,MATCH(LEFT(TRIM(G$6),FIND("~",SUBSTITUTE(G$6,"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80))*HLOOKUP(LEFT(TRIM(G$6),FIND("~",SUBSTITUTE(G$6," ","~",LEN(TRIM(G$6))-LEN(SUBSTITUTE(TRIM(G$6)," ",""))))-1)&amp;" Total",$B$6:$BB$343,ROW($A80)-5,FALSE))</f>
        <v>0</v>
      </c>
      <c r="H80" s="14">
        <f ca="1">IF(H$5&lt;&gt;"",HLOOKUP(H$5,Functionalization!$G$6:$R$343,ROW($A80)-5,FALSE),IFERROR(INDEX(H$320:H$343,MATCH($F80,$B$320:$B$343,0))/VLOOKUP($F80,$B$320:$BB$343,MATCH(LEFT(TRIM(H$6),FIND("~",SUBSTITUTE(H$6,"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80))*HLOOKUP(LEFT(TRIM(H$6),FIND("~",SUBSTITUTE(H$6," ","~",LEN(TRIM(H$6))-LEN(SUBSTITUTE(TRIM(H$6)," ",""))))-1)&amp;" Total",$B$6:$BB$343,ROW($A80)-5,FALSE))</f>
        <v>0</v>
      </c>
      <c r="I80" s="14">
        <f ca="1">IF(I$5&lt;&gt;"",HLOOKUP(I$5,Functionalization!$G$6:$R$343,ROW($A80)-5,FALSE),IFERROR(INDEX(I$320:I$343,MATCH($F80,$B$320:$B$343,0))/VLOOKUP($F80,$B$320:$BB$343,MATCH(LEFT(TRIM(I$6),FIND("~",SUBSTITUTE(I$6,"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80))*HLOOKUP(LEFT(TRIM(I$6),FIND("~",SUBSTITUTE(I$6," ","~",LEN(TRIM(I$6))-LEN(SUBSTITUTE(TRIM(I$6)," ",""))))-1)&amp;" Total",$B$6:$BB$343,ROW($A80)-5,FALSE))</f>
        <v>0</v>
      </c>
      <c r="J80" s="14">
        <f ca="1">IF(J$5&lt;&gt;"",HLOOKUP(J$5,Functionalization!$G$6:$R$343,ROW($A80)-5,FALSE),IFERROR(INDEX(J$320:J$343,MATCH($F80,$B$320:$B$343,0))/VLOOKUP($F80,$B$320:$BB$343,MATCH(LEFT(TRIM(J$6),FIND("~",SUBSTITUTE(J$6,"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80))*HLOOKUP(LEFT(TRIM(J$6),FIND("~",SUBSTITUTE(J$6," ","~",LEN(TRIM(J$6))-LEN(SUBSTITUTE(TRIM(J$6)," ",""))))-1)&amp;" Total",$B$6:$BB$343,ROW($A80)-5,FALSE))</f>
        <v>0</v>
      </c>
      <c r="K80" s="14">
        <f ca="1">IF(K$5&lt;&gt;"",HLOOKUP(K$5,Functionalization!$G$6:$R$343,ROW($A80)-5,FALSE),IFERROR(INDEX(K$320:K$343,MATCH($F80,$B$320:$B$343,0))/VLOOKUP($F80,$B$320:$BB$343,MATCH(LEFT(TRIM(K$6),FIND("~",SUBSTITUTE(K$6,"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80))*HLOOKUP(LEFT(TRIM(K$6),FIND("~",SUBSTITUTE(K$6," ","~",LEN(TRIM(K$6))-LEN(SUBSTITUTE(TRIM(K$6)," ",""))))-1)&amp;" Total",$B$6:$BB$343,ROW($A80)-5,FALSE))</f>
        <v>-21651.488000000001</v>
      </c>
      <c r="L80" s="14">
        <f ca="1">IF(L$5&lt;&gt;"",HLOOKUP(L$5,Functionalization!$G$6:$R$343,ROW($A80)-5,FALSE),IFERROR(INDEX(L$320:L$343,MATCH($F80,$B$320:$B$343,0))/VLOOKUP($F80,$B$320:$BB$343,MATCH(LEFT(TRIM(L$6),FIND("~",SUBSTITUTE(L$6,"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80))*HLOOKUP(LEFT(TRIM(L$6),FIND("~",SUBSTITUTE(L$6," ","~",LEN(TRIM(L$6))-LEN(SUBSTITUTE(TRIM(L$6)," ",""))))-1)&amp;" Total",$B$6:$BB$343,ROW($A80)-5,FALSE))</f>
        <v>-21651.488000000001</v>
      </c>
      <c r="M80" s="14">
        <f ca="1">IF(M$5&lt;&gt;"",HLOOKUP(M$5,Functionalization!$G$6:$R$343,ROW($A80)-5,FALSE),IFERROR(INDEX(M$320:M$343,MATCH($F80,$B$320:$B$343,0))/VLOOKUP($F80,$B$320:$BB$343,MATCH(LEFT(TRIM(M$6),FIND("~",SUBSTITUTE(M$6,"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80))*HLOOKUP(LEFT(TRIM(M$6),FIND("~",SUBSTITUTE(M$6," ","~",LEN(TRIM(M$6))-LEN(SUBSTITUTE(TRIM(M$6)," ",""))))-1)&amp;" Total",$B$6:$BB$343,ROW($A80)-5,FALSE))</f>
        <v>0</v>
      </c>
      <c r="N80" s="14">
        <f ca="1">IF(N$5&lt;&gt;"",HLOOKUP(N$5,Functionalization!$G$6:$R$343,ROW($A80)-5,FALSE),IFERROR(INDEX(N$320:N$343,MATCH($F80,$B$320:$B$343,0))/VLOOKUP($F80,$B$320:$BB$343,MATCH(LEFT(TRIM(N$6),FIND("~",SUBSTITUTE(N$6,"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80))*HLOOKUP(LEFT(TRIM(N$6),FIND("~",SUBSTITUTE(N$6," ","~",LEN(TRIM(N$6))-LEN(SUBSTITUTE(TRIM(N$6)," ",""))))-1)&amp;" Total",$B$6:$BB$343,ROW($A80)-5,FALSE))</f>
        <v>0</v>
      </c>
      <c r="O80" s="14">
        <f ca="1">IF(O$5&lt;&gt;"",HLOOKUP(O$5,Functionalization!$G$6:$R$343,ROW($A80)-5,FALSE),IFERROR(INDEX(O$320:O$343,MATCH($F80,$B$320:$B$343,0))/VLOOKUP($F80,$B$320:$BB$343,MATCH(LEFT(TRIM(O$6),FIND("~",SUBSTITUTE(O$6,"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80))*HLOOKUP(LEFT(TRIM(O$6),FIND("~",SUBSTITUTE(O$6," ","~",LEN(TRIM(O$6))-LEN(SUBSTITUTE(TRIM(O$6)," ",""))))-1)&amp;" Total",$B$6:$BB$343,ROW($A80)-5,FALSE))</f>
        <v>0</v>
      </c>
      <c r="P80" s="14">
        <f ca="1">IF(P$5&lt;&gt;"",HLOOKUP(P$5,Functionalization!$G$6:$R$343,ROW($A80)-5,FALSE),IFERROR(INDEX(P$320:P$343,MATCH($F80,$B$320:$B$343,0))/VLOOKUP($F80,$B$320:$BB$343,MATCH(LEFT(TRIM(P$6),FIND("~",SUBSTITUTE(P$6,"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80))*HLOOKUP(LEFT(TRIM(P$6),FIND("~",SUBSTITUTE(P$6," ","~",LEN(TRIM(P$6))-LEN(SUBSTITUTE(TRIM(P$6)," ",""))))-1)&amp;" Total",$B$6:$BB$343,ROW($A80)-5,FALSE))</f>
        <v>0</v>
      </c>
      <c r="Q80" s="14">
        <f ca="1">IF(Q$5&lt;&gt;"",HLOOKUP(Q$5,Functionalization!$G$6:$R$343,ROW($A80)-5,FALSE),IFERROR(INDEX(Q$320:Q$343,MATCH($F80,$B$320:$B$343,0))/VLOOKUP($F80,$B$320:$BB$343,MATCH(LEFT(TRIM(Q$6),FIND("~",SUBSTITUTE(Q$6,"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80))*HLOOKUP(LEFT(TRIM(Q$6),FIND("~",SUBSTITUTE(Q$6," ","~",LEN(TRIM(Q$6))-LEN(SUBSTITUTE(TRIM(Q$6)," ",""))))-1)&amp;" Total",$B$6:$BB$343,ROW($A80)-5,FALSE))</f>
        <v>0</v>
      </c>
      <c r="R80" s="14">
        <f ca="1">IF(R$5&lt;&gt;"",HLOOKUP(R$5,Functionalization!$G$6:$R$343,ROW($A80)-5,FALSE),IFERROR(INDEX(R$320:R$343,MATCH($F80,$B$320:$B$343,0))/VLOOKUP($F80,$B$320:$BB$343,MATCH(LEFT(TRIM(R$6),FIND("~",SUBSTITUTE(R$6,"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80))*HLOOKUP(LEFT(TRIM(R$6),FIND("~",SUBSTITUTE(R$6," ","~",LEN(TRIM(R$6))-LEN(SUBSTITUTE(TRIM(R$6)," ",""))))-1)&amp;" Total",$B$6:$BB$343,ROW($A80)-5,FALSE))</f>
        <v>0</v>
      </c>
      <c r="S80" s="14">
        <f ca="1">IF(S$5&lt;&gt;"",HLOOKUP(S$5,Functionalization!$G$6:$R$343,ROW($A80)-5,FALSE),IFERROR(INDEX(S$320:S$343,MATCH($F80,$B$320:$B$343,0))/VLOOKUP($F80,$B$320:$BB$343,MATCH(LEFT(TRIM(S$6),FIND("~",SUBSTITUTE(S$6,"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80))*HLOOKUP(LEFT(TRIM(S$6),FIND("~",SUBSTITUTE(S$6," ","~",LEN(TRIM(S$6))-LEN(SUBSTITUTE(TRIM(S$6)," ",""))))-1)&amp;" Total",$B$6:$BB$343,ROW($A80)-5,FALSE))</f>
        <v>0</v>
      </c>
      <c r="T80" s="14">
        <f ca="1">IF(T$5&lt;&gt;"",HLOOKUP(T$5,Functionalization!$G$6:$R$343,ROW($A80)-5,FALSE),IFERROR(INDEX(T$320:T$343,MATCH($F80,$B$320:$B$343,0))/VLOOKUP($F80,$B$320:$BB$343,MATCH(LEFT(TRIM(T$6),FIND("~",SUBSTITUTE(T$6,"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80))*HLOOKUP(LEFT(TRIM(T$6),FIND("~",SUBSTITUTE(T$6," ","~",LEN(TRIM(T$6))-LEN(SUBSTITUTE(TRIM(T$6)," ",""))))-1)&amp;" Total",$B$6:$BB$343,ROW($A80)-5,FALSE))</f>
        <v>0</v>
      </c>
      <c r="U80" s="14">
        <f ca="1">IF(U$5&lt;&gt;"",HLOOKUP(U$5,Functionalization!$G$6:$R$343,ROW($A80)-5,FALSE),IFERROR(INDEX(U$320:U$343,MATCH($F80,$B$320:$B$343,0))/VLOOKUP($F80,$B$320:$BB$343,MATCH(LEFT(TRIM(U$6),FIND("~",SUBSTITUTE(U$6,"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80))*HLOOKUP(LEFT(TRIM(U$6),FIND("~",SUBSTITUTE(U$6," ","~",LEN(TRIM(U$6))-LEN(SUBSTITUTE(TRIM(U$6)," ",""))))-1)&amp;" Total",$B$6:$BB$343,ROW($A80)-5,FALSE))</f>
        <v>0</v>
      </c>
      <c r="V80" s="14">
        <f ca="1">IF(V$5&lt;&gt;"",HLOOKUP(V$5,Functionalization!$G$6:$R$343,ROW($A80)-5,FALSE),IFERROR(INDEX(V$320:V$343,MATCH($F80,$B$320:$B$343,0))/VLOOKUP($F80,$B$320:$BB$343,MATCH(LEFT(TRIM(V$6),FIND("~",SUBSTITUTE(V$6,"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80))*HLOOKUP(LEFT(TRIM(V$6),FIND("~",SUBSTITUTE(V$6," ","~",LEN(TRIM(V$6))-LEN(SUBSTITUTE(TRIM(V$6)," ",""))))-1)&amp;" Total",$B$6:$BB$343,ROW($A80)-5,FALSE))</f>
        <v>0</v>
      </c>
      <c r="W80" s="14">
        <f ca="1">IF(W$5&lt;&gt;"",HLOOKUP(W$5,Functionalization!$G$6:$R$343,ROW($A80)-5,FALSE),IFERROR(INDEX(W$320:W$343,MATCH($F80,$B$320:$B$343,0))/VLOOKUP($F80,$B$320:$BB$343,MATCH(LEFT(TRIM(W$6),FIND("~",SUBSTITUTE(W$6,"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80))*HLOOKUP(LEFT(TRIM(W$6),FIND("~",SUBSTITUTE(W$6," ","~",LEN(TRIM(W$6))-LEN(SUBSTITUTE(TRIM(W$6)," ",""))))-1)&amp;" Total",$B$6:$BB$343,ROW($A80)-5,FALSE))</f>
        <v>0</v>
      </c>
      <c r="X80" s="14">
        <f ca="1">IF(X$5&lt;&gt;"",HLOOKUP(X$5,Functionalization!$G$6:$R$343,ROW($A80)-5,FALSE),IFERROR(INDEX(X$320:X$343,MATCH($F80,$B$320:$B$343,0))/VLOOKUP($F80,$B$320:$BB$343,MATCH(LEFT(TRIM(X$6),FIND("~",SUBSTITUTE(X$6,"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80))*HLOOKUP(LEFT(TRIM(X$6),FIND("~",SUBSTITUTE(X$6," ","~",LEN(TRIM(X$6))-LEN(SUBSTITUTE(TRIM(X$6)," ",""))))-1)&amp;" Total",$B$6:$BB$343,ROW($A80)-5,FALSE))</f>
        <v>0</v>
      </c>
      <c r="Y80" s="14">
        <f ca="1">IF(Y$5&lt;&gt;"",HLOOKUP(Y$5,Functionalization!$G$6:$R$343,ROW($A80)-5,FALSE),IFERROR(INDEX(Y$320:Y$343,MATCH($F80,$B$320:$B$343,0))/VLOOKUP($F80,$B$320:$BB$343,MATCH(LEFT(TRIM(Y$6),FIND("~",SUBSTITUTE(Y$6,"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80))*HLOOKUP(LEFT(TRIM(Y$6),FIND("~",SUBSTITUTE(Y$6," ","~",LEN(TRIM(Y$6))-LEN(SUBSTITUTE(TRIM(Y$6)," ",""))))-1)&amp;" Total",$B$6:$BB$343,ROW($A80)-5,FALSE))</f>
        <v>0</v>
      </c>
      <c r="Z80" s="14">
        <f ca="1">IF(Z$5&lt;&gt;"",HLOOKUP(Z$5,Functionalization!$G$6:$R$343,ROW($A80)-5,FALSE),IFERROR(INDEX(Z$320:Z$343,MATCH($F80,$B$320:$B$343,0))/VLOOKUP($F80,$B$320:$BB$343,MATCH(LEFT(TRIM(Z$6),FIND("~",SUBSTITUTE(Z$6,"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80))*HLOOKUP(LEFT(TRIM(Z$6),FIND("~",SUBSTITUTE(Z$6," ","~",LEN(TRIM(Z$6))-LEN(SUBSTITUTE(TRIM(Z$6)," ",""))))-1)&amp;" Total",$B$6:$BB$343,ROW($A80)-5,FALSE))</f>
        <v>0</v>
      </c>
      <c r="AA80" s="14">
        <f ca="1">IF(AA$5&lt;&gt;"",HLOOKUP(AA$5,Functionalization!$G$6:$R$343,ROW($A80)-5,FALSE),IFERROR(INDEX(AA$320:AA$343,MATCH($F80,$B$320:$B$343,0))/VLOOKUP($F80,$B$320:$BB$343,MATCH(LEFT(TRIM(AA$6),FIND("~",SUBSTITUTE(AA$6,"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80))*HLOOKUP(LEFT(TRIM(AA$6),FIND("~",SUBSTITUTE(AA$6," ","~",LEN(TRIM(AA$6))-LEN(SUBSTITUTE(TRIM(AA$6)," ",""))))-1)&amp;" Total",$B$6:$BB$343,ROW($A80)-5,FALSE))</f>
        <v>0</v>
      </c>
      <c r="AB80" s="14">
        <f ca="1">IF(AB$5&lt;&gt;"",HLOOKUP(AB$5,Functionalization!$G$6:$R$343,ROW($A80)-5,FALSE),IFERROR(INDEX(AB$320:AB$343,MATCH($F80,$B$320:$B$343,0))/VLOOKUP($F80,$B$320:$BB$343,MATCH(LEFT(TRIM(AB$6),FIND("~",SUBSTITUTE(AB$6,"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80))*HLOOKUP(LEFT(TRIM(AB$6),FIND("~",SUBSTITUTE(AB$6," ","~",LEN(TRIM(AB$6))-LEN(SUBSTITUTE(TRIM(AB$6)," ",""))))-1)&amp;" Total",$B$6:$BB$343,ROW($A80)-5,FALSE))</f>
        <v>0</v>
      </c>
      <c r="AC80" s="14">
        <f ca="1">IF(AC$5&lt;&gt;"",HLOOKUP(AC$5,Functionalization!$G$6:$R$343,ROW($A80)-5,FALSE),IFERROR(INDEX(AC$320:AC$343,MATCH($F80,$B$320:$B$343,0))/VLOOKUP($F80,$B$320:$BB$343,MATCH(LEFT(TRIM(AC$6),FIND("~",SUBSTITUTE(AC$6,"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80))*HLOOKUP(LEFT(TRIM(AC$6),FIND("~",SUBSTITUTE(AC$6," ","~",LEN(TRIM(AC$6))-LEN(SUBSTITUTE(TRIM(AC$6)," ",""))))-1)&amp;" Total",$B$6:$BB$343,ROW($A80)-5,FALSE))</f>
        <v>0</v>
      </c>
      <c r="AD80" s="14">
        <f ca="1">IF(AD$5&lt;&gt;"",HLOOKUP(AD$5,Functionalization!$G$6:$R$343,ROW($A80)-5,FALSE),IFERROR(INDEX(AD$320:AD$343,MATCH($F80,$B$320:$B$343,0))/VLOOKUP($F80,$B$320:$BB$343,MATCH(LEFT(TRIM(AD$6),FIND("~",SUBSTITUTE(AD$6,"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80))*HLOOKUP(LEFT(TRIM(AD$6),FIND("~",SUBSTITUTE(AD$6," ","~",LEN(TRIM(AD$6))-LEN(SUBSTITUTE(TRIM(AD$6)," ",""))))-1)&amp;" Total",$B$6:$BB$343,ROW($A80)-5,FALSE))</f>
        <v>0</v>
      </c>
      <c r="AE80" s="14">
        <f ca="1">IF(AE$5&lt;&gt;"",HLOOKUP(AE$5,Functionalization!$G$6:$R$343,ROW($A80)-5,FALSE),IFERROR(INDEX(AE$320:AE$343,MATCH($F80,$B$320:$B$343,0))/VLOOKUP($F80,$B$320:$BB$343,MATCH(LEFT(TRIM(AE$6),FIND("~",SUBSTITUTE(AE$6,"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80))*HLOOKUP(LEFT(TRIM(AE$6),FIND("~",SUBSTITUTE(AE$6," ","~",LEN(TRIM(AE$6))-LEN(SUBSTITUTE(TRIM(AE$6)," ",""))))-1)&amp;" Total",$B$6:$BB$343,ROW($A80)-5,FALSE))</f>
        <v>0</v>
      </c>
      <c r="AF80" s="14">
        <f ca="1">IF(AF$5&lt;&gt;"",HLOOKUP(AF$5,Functionalization!$G$6:$R$343,ROW($A80)-5,FALSE),IFERROR(INDEX(AF$320:AF$343,MATCH($F80,$B$320:$B$343,0))/VLOOKUP($F80,$B$320:$BB$343,MATCH(LEFT(TRIM(AF$6),FIND("~",SUBSTITUTE(AF$6,"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80))*HLOOKUP(LEFT(TRIM(AF$6),FIND("~",SUBSTITUTE(AF$6," ","~",LEN(TRIM(AF$6))-LEN(SUBSTITUTE(TRIM(AF$6)," ",""))))-1)&amp;" Total",$B$6:$BB$343,ROW($A80)-5,FALSE))</f>
        <v>0</v>
      </c>
      <c r="AG80" s="14">
        <f ca="1">IF(AG$5&lt;&gt;"",HLOOKUP(AG$5,Functionalization!$G$6:$R$343,ROW($A80)-5,FALSE),IFERROR(INDEX(AG$320:AG$343,MATCH($F80,$B$320:$B$343,0))/VLOOKUP($F80,$B$320:$BB$343,MATCH(LEFT(TRIM(AG$6),FIND("~",SUBSTITUTE(AG$6,"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80))*HLOOKUP(LEFT(TRIM(AG$6),FIND("~",SUBSTITUTE(AG$6," ","~",LEN(TRIM(AG$6))-LEN(SUBSTITUTE(TRIM(AG$6)," ",""))))-1)&amp;" Total",$B$6:$BB$343,ROW($A80)-5,FALSE))</f>
        <v>0</v>
      </c>
      <c r="AH80" s="14">
        <f ca="1">IF(AH$5&lt;&gt;"",HLOOKUP(AH$5,Functionalization!$G$6:$R$343,ROW($A80)-5,FALSE),IFERROR(INDEX(AH$320:AH$343,MATCH($F80,$B$320:$B$343,0))/VLOOKUP($F80,$B$320:$BB$343,MATCH(LEFT(TRIM(AH$6),FIND("~",SUBSTITUTE(AH$6,"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80))*HLOOKUP(LEFT(TRIM(AH$6),FIND("~",SUBSTITUTE(AH$6," ","~",LEN(TRIM(AH$6))-LEN(SUBSTITUTE(TRIM(AH$6)," ",""))))-1)&amp;" Total",$B$6:$BB$343,ROW($A80)-5,FALSE))</f>
        <v>0</v>
      </c>
      <c r="AI80" s="14">
        <f ca="1">IF(AI$5&lt;&gt;"",HLOOKUP(AI$5,Functionalization!$G$6:$R$343,ROW($A80)-5,FALSE),IFERROR(INDEX(AI$320:AI$343,MATCH($F80,$B$320:$B$343,0))/VLOOKUP($F80,$B$320:$BB$343,MATCH(LEFT(TRIM(AI$6),FIND("~",SUBSTITUTE(AI$6,"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80))*HLOOKUP(LEFT(TRIM(AI$6),FIND("~",SUBSTITUTE(AI$6," ","~",LEN(TRIM(AI$6))-LEN(SUBSTITUTE(TRIM(AI$6)," ",""))))-1)&amp;" Total",$B$6:$BB$343,ROW($A80)-5,FALSE))</f>
        <v>0</v>
      </c>
      <c r="AJ80" s="14">
        <f ca="1">IF(AJ$5&lt;&gt;"",HLOOKUP(AJ$5,Functionalization!$G$6:$R$343,ROW($A80)-5,FALSE),IFERROR(INDEX(AJ$320:AJ$343,MATCH($F80,$B$320:$B$343,0))/VLOOKUP($F80,$B$320:$BB$343,MATCH(LEFT(TRIM(AJ$6),FIND("~",SUBSTITUTE(AJ$6,"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80))*HLOOKUP(LEFT(TRIM(AJ$6),FIND("~",SUBSTITUTE(AJ$6," ","~",LEN(TRIM(AJ$6))-LEN(SUBSTITUTE(TRIM(AJ$6)," ",""))))-1)&amp;" Total",$B$6:$BB$343,ROW($A80)-5,FALSE))</f>
        <v>0</v>
      </c>
      <c r="AK80" s="14">
        <f ca="1">IF(AK$5&lt;&gt;"",HLOOKUP(AK$5,Functionalization!$G$6:$R$343,ROW($A80)-5,FALSE),IFERROR(INDEX(AK$320:AK$343,MATCH($F80,$B$320:$B$343,0))/VLOOKUP($F80,$B$320:$BB$343,MATCH(LEFT(TRIM(AK$6),FIND("~",SUBSTITUTE(AK$6,"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80))*HLOOKUP(LEFT(TRIM(AK$6),FIND("~",SUBSTITUTE(AK$6," ","~",LEN(TRIM(AK$6))-LEN(SUBSTITUTE(TRIM(AK$6)," ",""))))-1)&amp;" Total",$B$6:$BB$343,ROW($A80)-5,FALSE))</f>
        <v>0</v>
      </c>
      <c r="AL80" s="14">
        <f ca="1">IF(AL$5&lt;&gt;"",HLOOKUP(AL$5,Functionalization!$G$6:$R$343,ROW($A80)-5,FALSE),IFERROR(INDEX(AL$320:AL$343,MATCH($F80,$B$320:$B$343,0))/VLOOKUP($F80,$B$320:$BB$343,MATCH(LEFT(TRIM(AL$6),FIND("~",SUBSTITUTE(AL$6,"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80))*HLOOKUP(LEFT(TRIM(AL$6),FIND("~",SUBSTITUTE(AL$6," ","~",LEN(TRIM(AL$6))-LEN(SUBSTITUTE(TRIM(AL$6)," ",""))))-1)&amp;" Total",$B$6:$BB$343,ROW($A80)-5,FALSE))</f>
        <v>0</v>
      </c>
      <c r="AM80" s="14">
        <f ca="1">IF(AM$5&lt;&gt;"",HLOOKUP(AM$5,Functionalization!$G$6:$R$343,ROW($A80)-5,FALSE),IFERROR(INDEX(AM$320:AM$343,MATCH($F80,$B$320:$B$343,0))/VLOOKUP($F80,$B$320:$BB$343,MATCH(LEFT(TRIM(AM$6),FIND("~",SUBSTITUTE(AM$6,"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80))*HLOOKUP(LEFT(TRIM(AM$6),FIND("~",SUBSTITUTE(AM$6," ","~",LEN(TRIM(AM$6))-LEN(SUBSTITUTE(TRIM(AM$6)," ",""))))-1)&amp;" Total",$B$6:$BB$343,ROW($A80)-5,FALSE))</f>
        <v>0</v>
      </c>
      <c r="AN80" s="14">
        <f ca="1">IF(AN$5&lt;&gt;"",HLOOKUP(AN$5,Functionalization!$G$6:$R$343,ROW($A80)-5,FALSE),IFERROR(INDEX(AN$320:AN$343,MATCH($F80,$B$320:$B$343,0))/VLOOKUP($F80,$B$320:$BB$343,MATCH(LEFT(TRIM(AN$6),FIND("~",SUBSTITUTE(AN$6,"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80))*HLOOKUP(LEFT(TRIM(AN$6),FIND("~",SUBSTITUTE(AN$6," ","~",LEN(TRIM(AN$6))-LEN(SUBSTITUTE(TRIM(AN$6)," ",""))))-1)&amp;" Total",$B$6:$BB$343,ROW($A80)-5,FALSE))</f>
        <v>0</v>
      </c>
      <c r="AO80" s="14">
        <f ca="1">IF(AO$5&lt;&gt;"",HLOOKUP(AO$5,Functionalization!$G$6:$R$343,ROW($A80)-5,FALSE),IFERROR(INDEX(AO$320:AO$343,MATCH($F80,$B$320:$B$343,0))/VLOOKUP($F80,$B$320:$BB$343,MATCH(LEFT(TRIM(AO$6),FIND("~",SUBSTITUTE(AO$6,"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80))*HLOOKUP(LEFT(TRIM(AO$6),FIND("~",SUBSTITUTE(AO$6," ","~",LEN(TRIM(AO$6))-LEN(SUBSTITUTE(TRIM(AO$6)," ",""))))-1)&amp;" Total",$B$6:$BB$343,ROW($A80)-5,FALSE))</f>
        <v>0</v>
      </c>
      <c r="AP80" s="14">
        <f ca="1">IF(AP$5&lt;&gt;"",HLOOKUP(AP$5,Functionalization!$G$6:$R$343,ROW($A80)-5,FALSE),IFERROR(INDEX(AP$320:AP$343,MATCH($F80,$B$320:$B$343,0))/VLOOKUP($F80,$B$320:$BB$343,MATCH(LEFT(TRIM(AP$6),FIND("~",SUBSTITUTE(AP$6,"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80))*HLOOKUP(LEFT(TRIM(AP$6),FIND("~",SUBSTITUTE(AP$6," ","~",LEN(TRIM(AP$6))-LEN(SUBSTITUTE(TRIM(AP$6)," ",""))))-1)&amp;" Total",$B$6:$BB$343,ROW($A80)-5,FALSE))</f>
        <v>0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D80" s="44">
        <f ca="1">IFERROR(IF(SUMIF($G$6:$BB$6,BD$6&amp;" Total",$G80:$BB80)-(SUMIF($G$6:$BB$6,BD$6&amp;" "&amp;'Input-Allocators'!$D$18,$G80:$BB80)+IFERROR(SUMIF($G$6:$BB$6,BD$6&amp;" "&amp;'Input-Allocators'!$E$18,$G80:$BB80),SUMIF($G$6:$BB$6,BD$6&amp;" "&amp;'Input-Allocators'!$B$20,$G80:$BB80))+SUMIF($G$6:$BB$6,BD$6&amp;" "&amp;'Input-Allocators'!$F$18,$G80:$BB80))&lt;Check_Limit,0,1),1)</f>
        <v>0</v>
      </c>
      <c r="BE80" s="44">
        <f ca="1">IFERROR(IF(SUMIF($G$6:$BB$6,BE$6&amp;" Total",$G80:$BB80)-(SUMIF($G$6:$BB$6,BE$6&amp;" "&amp;'Input-Allocators'!$D$18,$G80:$BB80)+IFERROR(SUMIF($G$6:$BB$6,BE$6&amp;" "&amp;'Input-Allocators'!$E$18,$G80:$BB80),SUMIF($G$6:$BB$6,BE$6&amp;" "&amp;'Input-Allocators'!$B$20,$G80:$BB80))+SUMIF($G$6:$BB$6,BE$6&amp;" "&amp;'Input-Allocators'!$F$18,$G80:$BB80))&lt;Check_Limit,0,1),1)</f>
        <v>0</v>
      </c>
      <c r="BF80" s="44">
        <f ca="1">IFERROR(IF(SUMIF($G$6:$BB$6,BF$6&amp;" Total",$G80:$BB80)-(SUMIF($G$6:$BB$6,BF$6&amp;" "&amp;'Input-Allocators'!$D$18,$G80:$BB80)+IFERROR(SUMIF($G$6:$BB$6,BF$6&amp;" "&amp;'Input-Allocators'!$E$18,$G80:$BB80),SUMIF($G$6:$BB$6,BF$6&amp;" "&amp;'Input-Allocators'!$B$20,$G80:$BB80))+SUMIF($G$6:$BB$6,BF$6&amp;" "&amp;'Input-Allocators'!$F$18,$G80:$BB80))&lt;Check_Limit,0,1),1)</f>
        <v>0</v>
      </c>
      <c r="BG80" s="44">
        <f ca="1">IFERROR(IF(SUMIF($G$6:$BB$6,BG$6&amp;" Total",$G80:$BB80)-(SUMIF($G$6:$BB$6,BG$6&amp;" "&amp;'Input-Allocators'!$D$18,$G80:$BB80)+IFERROR(SUMIF($G$6:$BB$6,BG$6&amp;" "&amp;'Input-Allocators'!$E$18,$G80:$BB80),SUMIF($G$6:$BB$6,BG$6&amp;" "&amp;'Input-Allocators'!$B$20,$G80:$BB80))+SUMIF($G$6:$BB$6,BG$6&amp;" "&amp;'Input-Allocators'!$F$18,$G80:$BB80))&lt;Check_Limit,0,1),1)</f>
        <v>0</v>
      </c>
      <c r="BH80" s="44">
        <f ca="1">IFERROR(IF(SUMIF($G$6:$BB$6,BH$6&amp;" Total",$G80:$BB80)-(SUMIF($G$6:$BB$6,BH$6&amp;" "&amp;'Input-Allocators'!$D$18,$G80:$BB80)+IFERROR(SUMIF($G$6:$BB$6,BH$6&amp;" "&amp;'Input-Allocators'!$E$18,$G80:$BB80),SUMIF($G$6:$BB$6,BH$6&amp;" "&amp;'Input-Allocators'!$B$20,$G80:$BB80))+SUMIF($G$6:$BB$6,BH$6&amp;" "&amp;'Input-Allocators'!$F$18,$G80:$BB80))&lt;Check_Limit,0,1),1)</f>
        <v>0</v>
      </c>
      <c r="BI80" s="44">
        <f ca="1">IFERROR(IF(SUMIF($G$6:$BB$6,BI$6&amp;" Total",$G80:$BB80)-(SUMIF($G$6:$BB$6,BI$6&amp;" "&amp;'Input-Allocators'!$D$18,$G80:$BB80)+IFERROR(SUMIF($G$6:$BB$6,BI$6&amp;" "&amp;'Input-Allocators'!$E$18,$G80:$BB80),SUMIF($G$6:$BB$6,BI$6&amp;" "&amp;'Input-Allocators'!$B$20,$G80:$BB80))+SUMIF($G$6:$BB$6,BI$6&amp;" "&amp;'Input-Allocators'!$F$18,$G80:$BB80))&lt;Check_Limit,0,1),1)</f>
        <v>0</v>
      </c>
      <c r="BJ80" s="44">
        <f ca="1">IFERROR(IF(SUMIF($G$6:$BB$6,BJ$6&amp;" Total",$G80:$BB80)-(SUMIF($G$6:$BB$6,BJ$6&amp;" "&amp;'Input-Allocators'!$D$18,$G80:$BB80)+IFERROR(SUMIF($G$6:$BB$6,BJ$6&amp;" "&amp;'Input-Allocators'!$E$18,$G80:$BB80),SUMIF($G$6:$BB$6,BJ$6&amp;" "&amp;'Input-Allocators'!$B$20,$G80:$BB80))+SUMIF($G$6:$BB$6,BJ$6&amp;" "&amp;'Input-Allocators'!$F$18,$G80:$BB80))&lt;Check_Limit,0,1),1)</f>
        <v>0</v>
      </c>
      <c r="BK80" s="44">
        <f ca="1">IFERROR(IF(SUMIF($G$6:$BB$6,BK$6&amp;" Total",$G80:$BB80)-(SUMIF($G$6:$BB$6,BK$6&amp;" "&amp;'Input-Allocators'!$D$18,$G80:$BB80)+IFERROR(SUMIF($G$6:$BB$6,BK$6&amp;" "&amp;'Input-Allocators'!$E$18,$G80:$BB80),SUMIF($G$6:$BB$6,BK$6&amp;" "&amp;'Input-Allocators'!$B$20,$G80:$BB80))+SUMIF($G$6:$BB$6,BK$6&amp;" "&amp;'Input-Allocators'!$F$18,$G80:$BB80))&lt;Check_Limit,0,1),1)</f>
        <v>0</v>
      </c>
      <c r="BL80" s="44">
        <f ca="1">IFERROR(IF(SUMIF($G$6:$BB$6,BL$6&amp;" Total",$G80:$BB80)-(SUMIF($G$6:$BB$6,BL$6&amp;" "&amp;'Input-Allocators'!$D$18,$G80:$BB80)+IFERROR(SUMIF($G$6:$BB$6,BL$6&amp;" "&amp;'Input-Allocators'!$E$18,$G80:$BB80),SUMIF($G$6:$BB$6,BL$6&amp;" "&amp;'Input-Allocators'!$B$20,$G80:$BB80))+SUMIF($G$6:$BB$6,BL$6&amp;" "&amp;'Input-Allocators'!$F$18,$G80:$BB80))&lt;Check_Limit,0,1),1)</f>
        <v>0</v>
      </c>
      <c r="BM80" s="44">
        <f ca="1">IFERROR(IF(SUMIF($G$6:$BB$6,BM$6&amp;" Total",$G80:$BB80)-(SUMIF($G$6:$BB$6,BM$6&amp;" "&amp;'Input-Allocators'!$D$18,$G80:$BB80)+IFERROR(SUMIF($G$6:$BB$6,BM$6&amp;" "&amp;'Input-Allocators'!$E$18,$G80:$BB80),SUMIF($G$6:$BB$6,BM$6&amp;" "&amp;'Input-Allocators'!$B$20,$G80:$BB80))+SUMIF($G$6:$BB$6,BM$6&amp;" "&amp;'Input-Allocators'!$F$18,$G80:$BB80))&lt;Check_Limit,0,1),1)</f>
        <v>0</v>
      </c>
      <c r="BN80" s="44">
        <f ca="1">IFERROR(IF(SUMIF($G$6:$BB$6,BN$6&amp;" Total",$G80:$BB80)-(SUMIF($G$6:$BB$6,BN$6&amp;" "&amp;'Input-Allocators'!$D$18,$G80:$BB80)+IFERROR(SUMIF($G$6:$BB$6,BN$6&amp;" "&amp;'Input-Allocators'!$E$18,$G80:$BB80),SUMIF($G$6:$BB$6,BN$6&amp;" "&amp;'Input-Allocators'!$B$20,$G80:$BB80))+SUMIF($G$6:$BB$6,BN$6&amp;" "&amp;'Input-Allocators'!$F$18,$G80:$BB80))&lt;Check_Limit,0,1),1)</f>
        <v>0</v>
      </c>
      <c r="BO80" s="44">
        <f ca="1">IFERROR(IF(SUMIF($G$6:$BB$6,BO$6&amp;" Total",$G80:$BB80)-(SUMIF($G$6:$BB$6,BO$6&amp;" "&amp;'Input-Allocators'!$D$18,$G80:$BB80)+IFERROR(SUMIF($G$6:$BB$6,BO$6&amp;" "&amp;'Input-Allocators'!$E$18,$G80:$BB80),SUMIF($G$6:$BB$6,BO$6&amp;" "&amp;'Input-Allocators'!$B$20,$G80:$BB80))+SUMIF($G$6:$BB$6,BO$6&amp;" "&amp;'Input-Allocators'!$F$18,$G80:$BB80))&lt;Check_Limit,0,1),1)</f>
        <v>0</v>
      </c>
    </row>
    <row r="81" spans="1:67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>Functionalization!$D81</f>
        <v>-4294.1350000000002</v>
      </c>
      <c r="E81" s="14">
        <f t="shared" ca="1" si="11"/>
        <v>0</v>
      </c>
      <c r="F81" s="3" t="str">
        <f>IF($D81=0,"-",IF('Input-Accounts'!$E81&lt;&gt;0,'Input-Accounts'!$E81,'Input-Accounts'!$G81))</f>
        <v>DEMAND</v>
      </c>
      <c r="G81" s="14">
        <f ca="1">IF(G$5&lt;&gt;"",HLOOKUP(G$5,Functionalization!$G$6:$R$343,ROW($A81)-5,FALSE),IFERROR(INDEX(G$320:G$343,MATCH($F81,$B$320:$B$343,0))/VLOOKUP($F81,$B$320:$BB$343,MATCH(LEFT(TRIM(G$6),FIND("~",SUBSTITUTE(G$6,"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81))*HLOOKUP(LEFT(TRIM(G$6),FIND("~",SUBSTITUTE(G$6," ","~",LEN(TRIM(G$6))-LEN(SUBSTITUTE(TRIM(G$6)," ",""))))-1)&amp;" Total",$B$6:$BB$343,ROW($A81)-5,FALSE))</f>
        <v>0</v>
      </c>
      <c r="H81" s="14">
        <f ca="1">IF(H$5&lt;&gt;"",HLOOKUP(H$5,Functionalization!$G$6:$R$343,ROW($A81)-5,FALSE),IFERROR(INDEX(H$320:H$343,MATCH($F81,$B$320:$B$343,0))/VLOOKUP($F81,$B$320:$BB$343,MATCH(LEFT(TRIM(H$6),FIND("~",SUBSTITUTE(H$6,"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81))*HLOOKUP(LEFT(TRIM(H$6),FIND("~",SUBSTITUTE(H$6," ","~",LEN(TRIM(H$6))-LEN(SUBSTITUTE(TRIM(H$6)," ",""))))-1)&amp;" Total",$B$6:$BB$343,ROW($A81)-5,FALSE))</f>
        <v>0</v>
      </c>
      <c r="I81" s="14">
        <f ca="1">IF(I$5&lt;&gt;"",HLOOKUP(I$5,Functionalization!$G$6:$R$343,ROW($A81)-5,FALSE),IFERROR(INDEX(I$320:I$343,MATCH($F81,$B$320:$B$343,0))/VLOOKUP($F81,$B$320:$BB$343,MATCH(LEFT(TRIM(I$6),FIND("~",SUBSTITUTE(I$6,"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81))*HLOOKUP(LEFT(TRIM(I$6),FIND("~",SUBSTITUTE(I$6," ","~",LEN(TRIM(I$6))-LEN(SUBSTITUTE(TRIM(I$6)," ",""))))-1)&amp;" Total",$B$6:$BB$343,ROW($A81)-5,FALSE))</f>
        <v>0</v>
      </c>
      <c r="J81" s="14">
        <f ca="1">IF(J$5&lt;&gt;"",HLOOKUP(J$5,Functionalization!$G$6:$R$343,ROW($A81)-5,FALSE),IFERROR(INDEX(J$320:J$343,MATCH($F81,$B$320:$B$343,0))/VLOOKUP($F81,$B$320:$BB$343,MATCH(LEFT(TRIM(J$6),FIND("~",SUBSTITUTE(J$6,"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81))*HLOOKUP(LEFT(TRIM(J$6),FIND("~",SUBSTITUTE(J$6," ","~",LEN(TRIM(J$6))-LEN(SUBSTITUTE(TRIM(J$6)," ",""))))-1)&amp;" Total",$B$6:$BB$343,ROW($A81)-5,FALSE))</f>
        <v>0</v>
      </c>
      <c r="K81" s="14">
        <f ca="1">IF(K$5&lt;&gt;"",HLOOKUP(K$5,Functionalization!$G$6:$R$343,ROW($A81)-5,FALSE),IFERROR(INDEX(K$320:K$343,MATCH($F81,$B$320:$B$343,0))/VLOOKUP($F81,$B$320:$BB$343,MATCH(LEFT(TRIM(K$6),FIND("~",SUBSTITUTE(K$6,"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81))*HLOOKUP(LEFT(TRIM(K$6),FIND("~",SUBSTITUTE(K$6," ","~",LEN(TRIM(K$6))-LEN(SUBSTITUTE(TRIM(K$6)," ",""))))-1)&amp;" Total",$B$6:$BB$343,ROW($A81)-5,FALSE))</f>
        <v>-4294.1350000000002</v>
      </c>
      <c r="L81" s="14">
        <f ca="1">IF(L$5&lt;&gt;"",HLOOKUP(L$5,Functionalization!$G$6:$R$343,ROW($A81)-5,FALSE),IFERROR(INDEX(L$320:L$343,MATCH($F81,$B$320:$B$343,0))/VLOOKUP($F81,$B$320:$BB$343,MATCH(LEFT(TRIM(L$6),FIND("~",SUBSTITUTE(L$6,"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81))*HLOOKUP(LEFT(TRIM(L$6),FIND("~",SUBSTITUTE(L$6," ","~",LEN(TRIM(L$6))-LEN(SUBSTITUTE(TRIM(L$6)," ",""))))-1)&amp;" Total",$B$6:$BB$343,ROW($A81)-5,FALSE))</f>
        <v>-4294.1350000000002</v>
      </c>
      <c r="M81" s="14">
        <f ca="1">IF(M$5&lt;&gt;"",HLOOKUP(M$5,Functionalization!$G$6:$R$343,ROW($A81)-5,FALSE),IFERROR(INDEX(M$320:M$343,MATCH($F81,$B$320:$B$343,0))/VLOOKUP($F81,$B$320:$BB$343,MATCH(LEFT(TRIM(M$6),FIND("~",SUBSTITUTE(M$6,"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81))*HLOOKUP(LEFT(TRIM(M$6),FIND("~",SUBSTITUTE(M$6," ","~",LEN(TRIM(M$6))-LEN(SUBSTITUTE(TRIM(M$6)," ",""))))-1)&amp;" Total",$B$6:$BB$343,ROW($A81)-5,FALSE))</f>
        <v>0</v>
      </c>
      <c r="N81" s="14">
        <f ca="1">IF(N$5&lt;&gt;"",HLOOKUP(N$5,Functionalization!$G$6:$R$343,ROW($A81)-5,FALSE),IFERROR(INDEX(N$320:N$343,MATCH($F81,$B$320:$B$343,0))/VLOOKUP($F81,$B$320:$BB$343,MATCH(LEFT(TRIM(N$6),FIND("~",SUBSTITUTE(N$6,"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81))*HLOOKUP(LEFT(TRIM(N$6),FIND("~",SUBSTITUTE(N$6," ","~",LEN(TRIM(N$6))-LEN(SUBSTITUTE(TRIM(N$6)," ",""))))-1)&amp;" Total",$B$6:$BB$343,ROW($A81)-5,FALSE))</f>
        <v>0</v>
      </c>
      <c r="O81" s="14">
        <f ca="1">IF(O$5&lt;&gt;"",HLOOKUP(O$5,Functionalization!$G$6:$R$343,ROW($A81)-5,FALSE),IFERROR(INDEX(O$320:O$343,MATCH($F81,$B$320:$B$343,0))/VLOOKUP($F81,$B$320:$BB$343,MATCH(LEFT(TRIM(O$6),FIND("~",SUBSTITUTE(O$6,"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81))*HLOOKUP(LEFT(TRIM(O$6),FIND("~",SUBSTITUTE(O$6," ","~",LEN(TRIM(O$6))-LEN(SUBSTITUTE(TRIM(O$6)," ",""))))-1)&amp;" Total",$B$6:$BB$343,ROW($A81)-5,FALSE))</f>
        <v>0</v>
      </c>
      <c r="P81" s="14">
        <f ca="1">IF(P$5&lt;&gt;"",HLOOKUP(P$5,Functionalization!$G$6:$R$343,ROW($A81)-5,FALSE),IFERROR(INDEX(P$320:P$343,MATCH($F81,$B$320:$B$343,0))/VLOOKUP($F81,$B$320:$BB$343,MATCH(LEFT(TRIM(P$6),FIND("~",SUBSTITUTE(P$6,"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81))*HLOOKUP(LEFT(TRIM(P$6),FIND("~",SUBSTITUTE(P$6," ","~",LEN(TRIM(P$6))-LEN(SUBSTITUTE(TRIM(P$6)," ",""))))-1)&amp;" Total",$B$6:$BB$343,ROW($A81)-5,FALSE))</f>
        <v>0</v>
      </c>
      <c r="Q81" s="14">
        <f ca="1">IF(Q$5&lt;&gt;"",HLOOKUP(Q$5,Functionalization!$G$6:$R$343,ROW($A81)-5,FALSE),IFERROR(INDEX(Q$320:Q$343,MATCH($F81,$B$320:$B$343,0))/VLOOKUP($F81,$B$320:$BB$343,MATCH(LEFT(TRIM(Q$6),FIND("~",SUBSTITUTE(Q$6,"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81))*HLOOKUP(LEFT(TRIM(Q$6),FIND("~",SUBSTITUTE(Q$6," ","~",LEN(TRIM(Q$6))-LEN(SUBSTITUTE(TRIM(Q$6)," ",""))))-1)&amp;" Total",$B$6:$BB$343,ROW($A81)-5,FALSE))</f>
        <v>0</v>
      </c>
      <c r="R81" s="14">
        <f ca="1">IF(R$5&lt;&gt;"",HLOOKUP(R$5,Functionalization!$G$6:$R$343,ROW($A81)-5,FALSE),IFERROR(INDEX(R$320:R$343,MATCH($F81,$B$320:$B$343,0))/VLOOKUP($F81,$B$320:$BB$343,MATCH(LEFT(TRIM(R$6),FIND("~",SUBSTITUTE(R$6,"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81))*HLOOKUP(LEFT(TRIM(R$6),FIND("~",SUBSTITUTE(R$6," ","~",LEN(TRIM(R$6))-LEN(SUBSTITUTE(TRIM(R$6)," ",""))))-1)&amp;" Total",$B$6:$BB$343,ROW($A81)-5,FALSE))</f>
        <v>0</v>
      </c>
      <c r="S81" s="14">
        <f ca="1">IF(S$5&lt;&gt;"",HLOOKUP(S$5,Functionalization!$G$6:$R$343,ROW($A81)-5,FALSE),IFERROR(INDEX(S$320:S$343,MATCH($F81,$B$320:$B$343,0))/VLOOKUP($F81,$B$320:$BB$343,MATCH(LEFT(TRIM(S$6),FIND("~",SUBSTITUTE(S$6,"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81))*HLOOKUP(LEFT(TRIM(S$6),FIND("~",SUBSTITUTE(S$6," ","~",LEN(TRIM(S$6))-LEN(SUBSTITUTE(TRIM(S$6)," ",""))))-1)&amp;" Total",$B$6:$BB$343,ROW($A81)-5,FALSE))</f>
        <v>0</v>
      </c>
      <c r="T81" s="14">
        <f ca="1">IF(T$5&lt;&gt;"",HLOOKUP(T$5,Functionalization!$G$6:$R$343,ROW($A81)-5,FALSE),IFERROR(INDEX(T$320:T$343,MATCH($F81,$B$320:$B$343,0))/VLOOKUP($F81,$B$320:$BB$343,MATCH(LEFT(TRIM(T$6),FIND("~",SUBSTITUTE(T$6,"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81))*HLOOKUP(LEFT(TRIM(T$6),FIND("~",SUBSTITUTE(T$6," ","~",LEN(TRIM(T$6))-LEN(SUBSTITUTE(TRIM(T$6)," ",""))))-1)&amp;" Total",$B$6:$BB$343,ROW($A81)-5,FALSE))</f>
        <v>0</v>
      </c>
      <c r="U81" s="14">
        <f ca="1">IF(U$5&lt;&gt;"",HLOOKUP(U$5,Functionalization!$G$6:$R$343,ROW($A81)-5,FALSE),IFERROR(INDEX(U$320:U$343,MATCH($F81,$B$320:$B$343,0))/VLOOKUP($F81,$B$320:$BB$343,MATCH(LEFT(TRIM(U$6),FIND("~",SUBSTITUTE(U$6,"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81))*HLOOKUP(LEFT(TRIM(U$6),FIND("~",SUBSTITUTE(U$6," ","~",LEN(TRIM(U$6))-LEN(SUBSTITUTE(TRIM(U$6)," ",""))))-1)&amp;" Total",$B$6:$BB$343,ROW($A81)-5,FALSE))</f>
        <v>0</v>
      </c>
      <c r="V81" s="14">
        <f ca="1">IF(V$5&lt;&gt;"",HLOOKUP(V$5,Functionalization!$G$6:$R$343,ROW($A81)-5,FALSE),IFERROR(INDEX(V$320:V$343,MATCH($F81,$B$320:$B$343,0))/VLOOKUP($F81,$B$320:$BB$343,MATCH(LEFT(TRIM(V$6),FIND("~",SUBSTITUTE(V$6,"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81))*HLOOKUP(LEFT(TRIM(V$6),FIND("~",SUBSTITUTE(V$6," ","~",LEN(TRIM(V$6))-LEN(SUBSTITUTE(TRIM(V$6)," ",""))))-1)&amp;" Total",$B$6:$BB$343,ROW($A81)-5,FALSE))</f>
        <v>0</v>
      </c>
      <c r="W81" s="14">
        <f ca="1">IF(W$5&lt;&gt;"",HLOOKUP(W$5,Functionalization!$G$6:$R$343,ROW($A81)-5,FALSE),IFERROR(INDEX(W$320:W$343,MATCH($F81,$B$320:$B$343,0))/VLOOKUP($F81,$B$320:$BB$343,MATCH(LEFT(TRIM(W$6),FIND("~",SUBSTITUTE(W$6,"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81))*HLOOKUP(LEFT(TRIM(W$6),FIND("~",SUBSTITUTE(W$6," ","~",LEN(TRIM(W$6))-LEN(SUBSTITUTE(TRIM(W$6)," ",""))))-1)&amp;" Total",$B$6:$BB$343,ROW($A81)-5,FALSE))</f>
        <v>0</v>
      </c>
      <c r="X81" s="14">
        <f ca="1">IF(X$5&lt;&gt;"",HLOOKUP(X$5,Functionalization!$G$6:$R$343,ROW($A81)-5,FALSE),IFERROR(INDEX(X$320:X$343,MATCH($F81,$B$320:$B$343,0))/VLOOKUP($F81,$B$320:$BB$343,MATCH(LEFT(TRIM(X$6),FIND("~",SUBSTITUTE(X$6,"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81))*HLOOKUP(LEFT(TRIM(X$6),FIND("~",SUBSTITUTE(X$6," ","~",LEN(TRIM(X$6))-LEN(SUBSTITUTE(TRIM(X$6)," ",""))))-1)&amp;" Total",$B$6:$BB$343,ROW($A81)-5,FALSE))</f>
        <v>0</v>
      </c>
      <c r="Y81" s="14">
        <f ca="1">IF(Y$5&lt;&gt;"",HLOOKUP(Y$5,Functionalization!$G$6:$R$343,ROW($A81)-5,FALSE),IFERROR(INDEX(Y$320:Y$343,MATCH($F81,$B$320:$B$343,0))/VLOOKUP($F81,$B$320:$BB$343,MATCH(LEFT(TRIM(Y$6),FIND("~",SUBSTITUTE(Y$6,"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81))*HLOOKUP(LEFT(TRIM(Y$6),FIND("~",SUBSTITUTE(Y$6," ","~",LEN(TRIM(Y$6))-LEN(SUBSTITUTE(TRIM(Y$6)," ",""))))-1)&amp;" Total",$B$6:$BB$343,ROW($A81)-5,FALSE))</f>
        <v>0</v>
      </c>
      <c r="Z81" s="14">
        <f ca="1">IF(Z$5&lt;&gt;"",HLOOKUP(Z$5,Functionalization!$G$6:$R$343,ROW($A81)-5,FALSE),IFERROR(INDEX(Z$320:Z$343,MATCH($F81,$B$320:$B$343,0))/VLOOKUP($F81,$B$320:$BB$343,MATCH(LEFT(TRIM(Z$6),FIND("~",SUBSTITUTE(Z$6,"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81))*HLOOKUP(LEFT(TRIM(Z$6),FIND("~",SUBSTITUTE(Z$6," ","~",LEN(TRIM(Z$6))-LEN(SUBSTITUTE(TRIM(Z$6)," ",""))))-1)&amp;" Total",$B$6:$BB$343,ROW($A81)-5,FALSE))</f>
        <v>0</v>
      </c>
      <c r="AA81" s="14">
        <f ca="1">IF(AA$5&lt;&gt;"",HLOOKUP(AA$5,Functionalization!$G$6:$R$343,ROW($A81)-5,FALSE),IFERROR(INDEX(AA$320:AA$343,MATCH($F81,$B$320:$B$343,0))/VLOOKUP($F81,$B$320:$BB$343,MATCH(LEFT(TRIM(AA$6),FIND("~",SUBSTITUTE(AA$6,"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81))*HLOOKUP(LEFT(TRIM(AA$6),FIND("~",SUBSTITUTE(AA$6," ","~",LEN(TRIM(AA$6))-LEN(SUBSTITUTE(TRIM(AA$6)," ",""))))-1)&amp;" Total",$B$6:$BB$343,ROW($A81)-5,FALSE))</f>
        <v>0</v>
      </c>
      <c r="AB81" s="14">
        <f ca="1">IF(AB$5&lt;&gt;"",HLOOKUP(AB$5,Functionalization!$G$6:$R$343,ROW($A81)-5,FALSE),IFERROR(INDEX(AB$320:AB$343,MATCH($F81,$B$320:$B$343,0))/VLOOKUP($F81,$B$320:$BB$343,MATCH(LEFT(TRIM(AB$6),FIND("~",SUBSTITUTE(AB$6,"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81))*HLOOKUP(LEFT(TRIM(AB$6),FIND("~",SUBSTITUTE(AB$6," ","~",LEN(TRIM(AB$6))-LEN(SUBSTITUTE(TRIM(AB$6)," ",""))))-1)&amp;" Total",$B$6:$BB$343,ROW($A81)-5,FALSE))</f>
        <v>0</v>
      </c>
      <c r="AC81" s="14">
        <f ca="1">IF(AC$5&lt;&gt;"",HLOOKUP(AC$5,Functionalization!$G$6:$R$343,ROW($A81)-5,FALSE),IFERROR(INDEX(AC$320:AC$343,MATCH($F81,$B$320:$B$343,0))/VLOOKUP($F81,$B$320:$BB$343,MATCH(LEFT(TRIM(AC$6),FIND("~",SUBSTITUTE(AC$6,"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81))*HLOOKUP(LEFT(TRIM(AC$6),FIND("~",SUBSTITUTE(AC$6," ","~",LEN(TRIM(AC$6))-LEN(SUBSTITUTE(TRIM(AC$6)," ",""))))-1)&amp;" Total",$B$6:$BB$343,ROW($A81)-5,FALSE))</f>
        <v>0</v>
      </c>
      <c r="AD81" s="14">
        <f ca="1">IF(AD$5&lt;&gt;"",HLOOKUP(AD$5,Functionalization!$G$6:$R$343,ROW($A81)-5,FALSE),IFERROR(INDEX(AD$320:AD$343,MATCH($F81,$B$320:$B$343,0))/VLOOKUP($F81,$B$320:$BB$343,MATCH(LEFT(TRIM(AD$6),FIND("~",SUBSTITUTE(AD$6,"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81))*HLOOKUP(LEFT(TRIM(AD$6),FIND("~",SUBSTITUTE(AD$6," ","~",LEN(TRIM(AD$6))-LEN(SUBSTITUTE(TRIM(AD$6)," ",""))))-1)&amp;" Total",$B$6:$BB$343,ROW($A81)-5,FALSE))</f>
        <v>0</v>
      </c>
      <c r="AE81" s="14">
        <f ca="1">IF(AE$5&lt;&gt;"",HLOOKUP(AE$5,Functionalization!$G$6:$R$343,ROW($A81)-5,FALSE),IFERROR(INDEX(AE$320:AE$343,MATCH($F81,$B$320:$B$343,0))/VLOOKUP($F81,$B$320:$BB$343,MATCH(LEFT(TRIM(AE$6),FIND("~",SUBSTITUTE(AE$6,"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81))*HLOOKUP(LEFT(TRIM(AE$6),FIND("~",SUBSTITUTE(AE$6," ","~",LEN(TRIM(AE$6))-LEN(SUBSTITUTE(TRIM(AE$6)," ",""))))-1)&amp;" Total",$B$6:$BB$343,ROW($A81)-5,FALSE))</f>
        <v>0</v>
      </c>
      <c r="AF81" s="14">
        <f ca="1">IF(AF$5&lt;&gt;"",HLOOKUP(AF$5,Functionalization!$G$6:$R$343,ROW($A81)-5,FALSE),IFERROR(INDEX(AF$320:AF$343,MATCH($F81,$B$320:$B$343,0))/VLOOKUP($F81,$B$320:$BB$343,MATCH(LEFT(TRIM(AF$6),FIND("~",SUBSTITUTE(AF$6,"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81))*HLOOKUP(LEFT(TRIM(AF$6),FIND("~",SUBSTITUTE(AF$6," ","~",LEN(TRIM(AF$6))-LEN(SUBSTITUTE(TRIM(AF$6)," ",""))))-1)&amp;" Total",$B$6:$BB$343,ROW($A81)-5,FALSE))</f>
        <v>0</v>
      </c>
      <c r="AG81" s="14">
        <f ca="1">IF(AG$5&lt;&gt;"",HLOOKUP(AG$5,Functionalization!$G$6:$R$343,ROW($A81)-5,FALSE),IFERROR(INDEX(AG$320:AG$343,MATCH($F81,$B$320:$B$343,0))/VLOOKUP($F81,$B$320:$BB$343,MATCH(LEFT(TRIM(AG$6),FIND("~",SUBSTITUTE(AG$6,"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81))*HLOOKUP(LEFT(TRIM(AG$6),FIND("~",SUBSTITUTE(AG$6," ","~",LEN(TRIM(AG$6))-LEN(SUBSTITUTE(TRIM(AG$6)," ",""))))-1)&amp;" Total",$B$6:$BB$343,ROW($A81)-5,FALSE))</f>
        <v>0</v>
      </c>
      <c r="AH81" s="14">
        <f ca="1">IF(AH$5&lt;&gt;"",HLOOKUP(AH$5,Functionalization!$G$6:$R$343,ROW($A81)-5,FALSE),IFERROR(INDEX(AH$320:AH$343,MATCH($F81,$B$320:$B$343,0))/VLOOKUP($F81,$B$320:$BB$343,MATCH(LEFT(TRIM(AH$6),FIND("~",SUBSTITUTE(AH$6,"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81))*HLOOKUP(LEFT(TRIM(AH$6),FIND("~",SUBSTITUTE(AH$6," ","~",LEN(TRIM(AH$6))-LEN(SUBSTITUTE(TRIM(AH$6)," ",""))))-1)&amp;" Total",$B$6:$BB$343,ROW($A81)-5,FALSE))</f>
        <v>0</v>
      </c>
      <c r="AI81" s="14">
        <f ca="1">IF(AI$5&lt;&gt;"",HLOOKUP(AI$5,Functionalization!$G$6:$R$343,ROW($A81)-5,FALSE),IFERROR(INDEX(AI$320:AI$343,MATCH($F81,$B$320:$B$343,0))/VLOOKUP($F81,$B$320:$BB$343,MATCH(LEFT(TRIM(AI$6),FIND("~",SUBSTITUTE(AI$6,"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81))*HLOOKUP(LEFT(TRIM(AI$6),FIND("~",SUBSTITUTE(AI$6," ","~",LEN(TRIM(AI$6))-LEN(SUBSTITUTE(TRIM(AI$6)," ",""))))-1)&amp;" Total",$B$6:$BB$343,ROW($A81)-5,FALSE))</f>
        <v>0</v>
      </c>
      <c r="AJ81" s="14">
        <f ca="1">IF(AJ$5&lt;&gt;"",HLOOKUP(AJ$5,Functionalization!$G$6:$R$343,ROW($A81)-5,FALSE),IFERROR(INDEX(AJ$320:AJ$343,MATCH($F81,$B$320:$B$343,0))/VLOOKUP($F81,$B$320:$BB$343,MATCH(LEFT(TRIM(AJ$6),FIND("~",SUBSTITUTE(AJ$6,"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81))*HLOOKUP(LEFT(TRIM(AJ$6),FIND("~",SUBSTITUTE(AJ$6," ","~",LEN(TRIM(AJ$6))-LEN(SUBSTITUTE(TRIM(AJ$6)," ",""))))-1)&amp;" Total",$B$6:$BB$343,ROW($A81)-5,FALSE))</f>
        <v>0</v>
      </c>
      <c r="AK81" s="14">
        <f ca="1">IF(AK$5&lt;&gt;"",HLOOKUP(AK$5,Functionalization!$G$6:$R$343,ROW($A81)-5,FALSE),IFERROR(INDEX(AK$320:AK$343,MATCH($F81,$B$320:$B$343,0))/VLOOKUP($F81,$B$320:$BB$343,MATCH(LEFT(TRIM(AK$6),FIND("~",SUBSTITUTE(AK$6,"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81))*HLOOKUP(LEFT(TRIM(AK$6),FIND("~",SUBSTITUTE(AK$6," ","~",LEN(TRIM(AK$6))-LEN(SUBSTITUTE(TRIM(AK$6)," ",""))))-1)&amp;" Total",$B$6:$BB$343,ROW($A81)-5,FALSE))</f>
        <v>0</v>
      </c>
      <c r="AL81" s="14">
        <f ca="1">IF(AL$5&lt;&gt;"",HLOOKUP(AL$5,Functionalization!$G$6:$R$343,ROW($A81)-5,FALSE),IFERROR(INDEX(AL$320:AL$343,MATCH($F81,$B$320:$B$343,0))/VLOOKUP($F81,$B$320:$BB$343,MATCH(LEFT(TRIM(AL$6),FIND("~",SUBSTITUTE(AL$6,"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81))*HLOOKUP(LEFT(TRIM(AL$6),FIND("~",SUBSTITUTE(AL$6," ","~",LEN(TRIM(AL$6))-LEN(SUBSTITUTE(TRIM(AL$6)," ",""))))-1)&amp;" Total",$B$6:$BB$343,ROW($A81)-5,FALSE))</f>
        <v>0</v>
      </c>
      <c r="AM81" s="14">
        <f ca="1">IF(AM$5&lt;&gt;"",HLOOKUP(AM$5,Functionalization!$G$6:$R$343,ROW($A81)-5,FALSE),IFERROR(INDEX(AM$320:AM$343,MATCH($F81,$B$320:$B$343,0))/VLOOKUP($F81,$B$320:$BB$343,MATCH(LEFT(TRIM(AM$6),FIND("~",SUBSTITUTE(AM$6,"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81))*HLOOKUP(LEFT(TRIM(AM$6),FIND("~",SUBSTITUTE(AM$6," ","~",LEN(TRIM(AM$6))-LEN(SUBSTITUTE(TRIM(AM$6)," ",""))))-1)&amp;" Total",$B$6:$BB$343,ROW($A81)-5,FALSE))</f>
        <v>0</v>
      </c>
      <c r="AN81" s="14">
        <f ca="1">IF(AN$5&lt;&gt;"",HLOOKUP(AN$5,Functionalization!$G$6:$R$343,ROW($A81)-5,FALSE),IFERROR(INDEX(AN$320:AN$343,MATCH($F81,$B$320:$B$343,0))/VLOOKUP($F81,$B$320:$BB$343,MATCH(LEFT(TRIM(AN$6),FIND("~",SUBSTITUTE(AN$6,"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81))*HLOOKUP(LEFT(TRIM(AN$6),FIND("~",SUBSTITUTE(AN$6," ","~",LEN(TRIM(AN$6))-LEN(SUBSTITUTE(TRIM(AN$6)," ",""))))-1)&amp;" Total",$B$6:$BB$343,ROW($A81)-5,FALSE))</f>
        <v>0</v>
      </c>
      <c r="AO81" s="14">
        <f ca="1">IF(AO$5&lt;&gt;"",HLOOKUP(AO$5,Functionalization!$G$6:$R$343,ROW($A81)-5,FALSE),IFERROR(INDEX(AO$320:AO$343,MATCH($F81,$B$320:$B$343,0))/VLOOKUP($F81,$B$320:$BB$343,MATCH(LEFT(TRIM(AO$6),FIND("~",SUBSTITUTE(AO$6,"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81))*HLOOKUP(LEFT(TRIM(AO$6),FIND("~",SUBSTITUTE(AO$6," ","~",LEN(TRIM(AO$6))-LEN(SUBSTITUTE(TRIM(AO$6)," ",""))))-1)&amp;" Total",$B$6:$BB$343,ROW($A81)-5,FALSE))</f>
        <v>0</v>
      </c>
      <c r="AP81" s="14">
        <f ca="1">IF(AP$5&lt;&gt;"",HLOOKUP(AP$5,Functionalization!$G$6:$R$343,ROW($A81)-5,FALSE),IFERROR(INDEX(AP$320:AP$343,MATCH($F81,$B$320:$B$343,0))/VLOOKUP($F81,$B$320:$BB$343,MATCH(LEFT(TRIM(AP$6),FIND("~",SUBSTITUTE(AP$6,"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81))*HLOOKUP(LEFT(TRIM(AP$6),FIND("~",SUBSTITUTE(AP$6," ","~",LEN(TRIM(AP$6))-LEN(SUBSTITUTE(TRIM(AP$6)," ",""))))-1)&amp;" Total",$B$6:$BB$343,ROW($A81)-5,FALSE))</f>
        <v>0</v>
      </c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D81" s="44">
        <f ca="1">IFERROR(IF(SUMIF($G$6:$BB$6,BD$6&amp;" Total",$G81:$BB81)-(SUMIF($G$6:$BB$6,BD$6&amp;" "&amp;'Input-Allocators'!$D$18,$G81:$BB81)+IFERROR(SUMIF($G$6:$BB$6,BD$6&amp;" "&amp;'Input-Allocators'!$E$18,$G81:$BB81),SUMIF($G$6:$BB$6,BD$6&amp;" "&amp;'Input-Allocators'!$B$20,$G81:$BB81))+SUMIF($G$6:$BB$6,BD$6&amp;" "&amp;'Input-Allocators'!$F$18,$G81:$BB81))&lt;Check_Limit,0,1),1)</f>
        <v>0</v>
      </c>
      <c r="BE81" s="44">
        <f ca="1">IFERROR(IF(SUMIF($G$6:$BB$6,BE$6&amp;" Total",$G81:$BB81)-(SUMIF($G$6:$BB$6,BE$6&amp;" "&amp;'Input-Allocators'!$D$18,$G81:$BB81)+IFERROR(SUMIF($G$6:$BB$6,BE$6&amp;" "&amp;'Input-Allocators'!$E$18,$G81:$BB81),SUMIF($G$6:$BB$6,BE$6&amp;" "&amp;'Input-Allocators'!$B$20,$G81:$BB81))+SUMIF($G$6:$BB$6,BE$6&amp;" "&amp;'Input-Allocators'!$F$18,$G81:$BB81))&lt;Check_Limit,0,1),1)</f>
        <v>0</v>
      </c>
      <c r="BF81" s="44">
        <f ca="1">IFERROR(IF(SUMIF($G$6:$BB$6,BF$6&amp;" Total",$G81:$BB81)-(SUMIF($G$6:$BB$6,BF$6&amp;" "&amp;'Input-Allocators'!$D$18,$G81:$BB81)+IFERROR(SUMIF($G$6:$BB$6,BF$6&amp;" "&amp;'Input-Allocators'!$E$18,$G81:$BB81),SUMIF($G$6:$BB$6,BF$6&amp;" "&amp;'Input-Allocators'!$B$20,$G81:$BB81))+SUMIF($G$6:$BB$6,BF$6&amp;" "&amp;'Input-Allocators'!$F$18,$G81:$BB81))&lt;Check_Limit,0,1),1)</f>
        <v>0</v>
      </c>
      <c r="BG81" s="44">
        <f ca="1">IFERROR(IF(SUMIF($G$6:$BB$6,BG$6&amp;" Total",$G81:$BB81)-(SUMIF($G$6:$BB$6,BG$6&amp;" "&amp;'Input-Allocators'!$D$18,$G81:$BB81)+IFERROR(SUMIF($G$6:$BB$6,BG$6&amp;" "&amp;'Input-Allocators'!$E$18,$G81:$BB81),SUMIF($G$6:$BB$6,BG$6&amp;" "&amp;'Input-Allocators'!$B$20,$G81:$BB81))+SUMIF($G$6:$BB$6,BG$6&amp;" "&amp;'Input-Allocators'!$F$18,$G81:$BB81))&lt;Check_Limit,0,1),1)</f>
        <v>0</v>
      </c>
      <c r="BH81" s="44">
        <f ca="1">IFERROR(IF(SUMIF($G$6:$BB$6,BH$6&amp;" Total",$G81:$BB81)-(SUMIF($G$6:$BB$6,BH$6&amp;" "&amp;'Input-Allocators'!$D$18,$G81:$BB81)+IFERROR(SUMIF($G$6:$BB$6,BH$6&amp;" "&amp;'Input-Allocators'!$E$18,$G81:$BB81),SUMIF($G$6:$BB$6,BH$6&amp;" "&amp;'Input-Allocators'!$B$20,$G81:$BB81))+SUMIF($G$6:$BB$6,BH$6&amp;" "&amp;'Input-Allocators'!$F$18,$G81:$BB81))&lt;Check_Limit,0,1),1)</f>
        <v>0</v>
      </c>
      <c r="BI81" s="44">
        <f ca="1">IFERROR(IF(SUMIF($G$6:$BB$6,BI$6&amp;" Total",$G81:$BB81)-(SUMIF($G$6:$BB$6,BI$6&amp;" "&amp;'Input-Allocators'!$D$18,$G81:$BB81)+IFERROR(SUMIF($G$6:$BB$6,BI$6&amp;" "&amp;'Input-Allocators'!$E$18,$G81:$BB81),SUMIF($G$6:$BB$6,BI$6&amp;" "&amp;'Input-Allocators'!$B$20,$G81:$BB81))+SUMIF($G$6:$BB$6,BI$6&amp;" "&amp;'Input-Allocators'!$F$18,$G81:$BB81))&lt;Check_Limit,0,1),1)</f>
        <v>0</v>
      </c>
      <c r="BJ81" s="44">
        <f ca="1">IFERROR(IF(SUMIF($G$6:$BB$6,BJ$6&amp;" Total",$G81:$BB81)-(SUMIF($G$6:$BB$6,BJ$6&amp;" "&amp;'Input-Allocators'!$D$18,$G81:$BB81)+IFERROR(SUMIF($G$6:$BB$6,BJ$6&amp;" "&amp;'Input-Allocators'!$E$18,$G81:$BB81),SUMIF($G$6:$BB$6,BJ$6&amp;" "&amp;'Input-Allocators'!$B$20,$G81:$BB81))+SUMIF($G$6:$BB$6,BJ$6&amp;" "&amp;'Input-Allocators'!$F$18,$G81:$BB81))&lt;Check_Limit,0,1),1)</f>
        <v>0</v>
      </c>
      <c r="BK81" s="44">
        <f ca="1">IFERROR(IF(SUMIF($G$6:$BB$6,BK$6&amp;" Total",$G81:$BB81)-(SUMIF($G$6:$BB$6,BK$6&amp;" "&amp;'Input-Allocators'!$D$18,$G81:$BB81)+IFERROR(SUMIF($G$6:$BB$6,BK$6&amp;" "&amp;'Input-Allocators'!$E$18,$G81:$BB81),SUMIF($G$6:$BB$6,BK$6&amp;" "&amp;'Input-Allocators'!$B$20,$G81:$BB81))+SUMIF($G$6:$BB$6,BK$6&amp;" "&amp;'Input-Allocators'!$F$18,$G81:$BB81))&lt;Check_Limit,0,1),1)</f>
        <v>0</v>
      </c>
      <c r="BL81" s="44">
        <f ca="1">IFERROR(IF(SUMIF($G$6:$BB$6,BL$6&amp;" Total",$G81:$BB81)-(SUMIF($G$6:$BB$6,BL$6&amp;" "&amp;'Input-Allocators'!$D$18,$G81:$BB81)+IFERROR(SUMIF($G$6:$BB$6,BL$6&amp;" "&amp;'Input-Allocators'!$E$18,$G81:$BB81),SUMIF($G$6:$BB$6,BL$6&amp;" "&amp;'Input-Allocators'!$B$20,$G81:$BB81))+SUMIF($G$6:$BB$6,BL$6&amp;" "&amp;'Input-Allocators'!$F$18,$G81:$BB81))&lt;Check_Limit,0,1),1)</f>
        <v>0</v>
      </c>
      <c r="BM81" s="44">
        <f ca="1">IFERROR(IF(SUMIF($G$6:$BB$6,BM$6&amp;" Total",$G81:$BB81)-(SUMIF($G$6:$BB$6,BM$6&amp;" "&amp;'Input-Allocators'!$D$18,$G81:$BB81)+IFERROR(SUMIF($G$6:$BB$6,BM$6&amp;" "&amp;'Input-Allocators'!$E$18,$G81:$BB81),SUMIF($G$6:$BB$6,BM$6&amp;" "&amp;'Input-Allocators'!$B$20,$G81:$BB81))+SUMIF($G$6:$BB$6,BM$6&amp;" "&amp;'Input-Allocators'!$F$18,$G81:$BB81))&lt;Check_Limit,0,1),1)</f>
        <v>0</v>
      </c>
      <c r="BN81" s="44">
        <f ca="1">IFERROR(IF(SUMIF($G$6:$BB$6,BN$6&amp;" Total",$G81:$BB81)-(SUMIF($G$6:$BB$6,BN$6&amp;" "&amp;'Input-Allocators'!$D$18,$G81:$BB81)+IFERROR(SUMIF($G$6:$BB$6,BN$6&amp;" "&amp;'Input-Allocators'!$E$18,$G81:$BB81),SUMIF($G$6:$BB$6,BN$6&amp;" "&amp;'Input-Allocators'!$B$20,$G81:$BB81))+SUMIF($G$6:$BB$6,BN$6&amp;" "&amp;'Input-Allocators'!$F$18,$G81:$BB81))&lt;Check_Limit,0,1),1)</f>
        <v>0</v>
      </c>
      <c r="BO81" s="44">
        <f ca="1">IFERROR(IF(SUMIF($G$6:$BB$6,BO$6&amp;" Total",$G81:$BB81)-(SUMIF($G$6:$BB$6,BO$6&amp;" "&amp;'Input-Allocators'!$D$18,$G81:$BB81)+IFERROR(SUMIF($G$6:$BB$6,BO$6&amp;" "&amp;'Input-Allocators'!$E$18,$G81:$BB81),SUMIF($G$6:$BB$6,BO$6&amp;" "&amp;'Input-Allocators'!$B$20,$G81:$BB81))+SUMIF($G$6:$BB$6,BO$6&amp;" "&amp;'Input-Allocators'!$F$18,$G81:$BB81))&lt;Check_Limit,0,1),1)</f>
        <v>0</v>
      </c>
    </row>
    <row r="82" spans="1:67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>SUBTOTAL(9,D77:D81)</f>
        <v>-26692.254000000001</v>
      </c>
      <c r="E82" s="14">
        <f t="shared" ref="E82:E122" ca="1" si="13">IFERROR(IF(D82="",0,IF(D82=0,0,IF(ABS(D82-SUM(G82,K82,O82,S82,W82,AA82,AE82,AI82,AM82,AQ82,AU82,AY82))&lt;Check_Limit,0,1))),1)</f>
        <v>0</v>
      </c>
      <c r="F82" s="3"/>
      <c r="G82" s="174">
        <f t="shared" ref="G82:AP82" ca="1" si="14">SUBTOTAL(9,G77:G81)</f>
        <v>0</v>
      </c>
      <c r="H82" s="174">
        <f t="shared" ca="1" si="14"/>
        <v>0</v>
      </c>
      <c r="I82" s="174">
        <f t="shared" ca="1" si="14"/>
        <v>0</v>
      </c>
      <c r="J82" s="174">
        <f t="shared" ca="1" si="14"/>
        <v>0</v>
      </c>
      <c r="K82" s="174">
        <f t="shared" ca="1" si="14"/>
        <v>-26692.254000000001</v>
      </c>
      <c r="L82" s="174">
        <f t="shared" ca="1" si="14"/>
        <v>-26692.254000000001</v>
      </c>
      <c r="M82" s="174">
        <f t="shared" ca="1" si="14"/>
        <v>0</v>
      </c>
      <c r="N82" s="174">
        <f t="shared" ca="1" si="14"/>
        <v>0</v>
      </c>
      <c r="O82" s="174">
        <f t="shared" ca="1" si="14"/>
        <v>0</v>
      </c>
      <c r="P82" s="174">
        <f t="shared" ca="1" si="14"/>
        <v>0</v>
      </c>
      <c r="Q82" s="174">
        <f t="shared" ca="1" si="14"/>
        <v>0</v>
      </c>
      <c r="R82" s="174">
        <f t="shared" ca="1" si="14"/>
        <v>0</v>
      </c>
      <c r="S82" s="174">
        <f t="shared" ca="1" si="14"/>
        <v>0</v>
      </c>
      <c r="T82" s="174">
        <f t="shared" ca="1" si="14"/>
        <v>0</v>
      </c>
      <c r="U82" s="174">
        <f t="shared" ca="1" si="14"/>
        <v>0</v>
      </c>
      <c r="V82" s="174">
        <f t="shared" ca="1" si="14"/>
        <v>0</v>
      </c>
      <c r="W82" s="174">
        <f t="shared" ca="1" si="14"/>
        <v>0</v>
      </c>
      <c r="X82" s="174">
        <f t="shared" ca="1" si="14"/>
        <v>0</v>
      </c>
      <c r="Y82" s="174">
        <f t="shared" ca="1" si="14"/>
        <v>0</v>
      </c>
      <c r="Z82" s="174">
        <f t="shared" ca="1" si="14"/>
        <v>0</v>
      </c>
      <c r="AA82" s="174">
        <f t="shared" ca="1" si="14"/>
        <v>0</v>
      </c>
      <c r="AB82" s="174">
        <f t="shared" ca="1" si="14"/>
        <v>0</v>
      </c>
      <c r="AC82" s="174">
        <f t="shared" ca="1" si="14"/>
        <v>0</v>
      </c>
      <c r="AD82" s="174">
        <f t="shared" ca="1" si="14"/>
        <v>0</v>
      </c>
      <c r="AE82" s="174">
        <f t="shared" ca="1" si="14"/>
        <v>0</v>
      </c>
      <c r="AF82" s="174">
        <f t="shared" ca="1" si="14"/>
        <v>0</v>
      </c>
      <c r="AG82" s="174">
        <f t="shared" ca="1" si="14"/>
        <v>0</v>
      </c>
      <c r="AH82" s="174">
        <f t="shared" ca="1" si="14"/>
        <v>0</v>
      </c>
      <c r="AI82" s="174">
        <f t="shared" ca="1" si="14"/>
        <v>0</v>
      </c>
      <c r="AJ82" s="174">
        <f t="shared" ca="1" si="14"/>
        <v>0</v>
      </c>
      <c r="AK82" s="174">
        <f t="shared" ca="1" si="14"/>
        <v>0</v>
      </c>
      <c r="AL82" s="174">
        <f t="shared" ca="1" si="14"/>
        <v>0</v>
      </c>
      <c r="AM82" s="174">
        <f t="shared" ca="1" si="14"/>
        <v>0</v>
      </c>
      <c r="AN82" s="174">
        <f t="shared" ca="1" si="14"/>
        <v>0</v>
      </c>
      <c r="AO82" s="174">
        <f t="shared" ca="1" si="14"/>
        <v>0</v>
      </c>
      <c r="AP82" s="174">
        <f t="shared" ca="1" si="14"/>
        <v>0</v>
      </c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D82" s="44">
        <f ca="1">IFERROR(IF(SUMIF($G$6:$BB$6,BD$6&amp;" Total",$G82:$BB82)-(SUMIF($G$6:$BB$6,BD$6&amp;" "&amp;'Input-Allocators'!$D$18,$G82:$BB82)+IFERROR(SUMIF($G$6:$BB$6,BD$6&amp;" "&amp;'Input-Allocators'!$E$18,$G82:$BB82),SUMIF($G$6:$BB$6,BD$6&amp;" "&amp;'Input-Allocators'!$B$20,$G82:$BB82))+SUMIF($G$6:$BB$6,BD$6&amp;" "&amp;'Input-Allocators'!$F$18,$G82:$BB82))&lt;Check_Limit,0,1),1)</f>
        <v>0</v>
      </c>
      <c r="BE82" s="44">
        <f ca="1">IFERROR(IF(SUMIF($G$6:$BB$6,BE$6&amp;" Total",$G82:$BB82)-(SUMIF($G$6:$BB$6,BE$6&amp;" "&amp;'Input-Allocators'!$D$18,$G82:$BB82)+IFERROR(SUMIF($G$6:$BB$6,BE$6&amp;" "&amp;'Input-Allocators'!$E$18,$G82:$BB82),SUMIF($G$6:$BB$6,BE$6&amp;" "&amp;'Input-Allocators'!$B$20,$G82:$BB82))+SUMIF($G$6:$BB$6,BE$6&amp;" "&amp;'Input-Allocators'!$F$18,$G82:$BB82))&lt;Check_Limit,0,1),1)</f>
        <v>0</v>
      </c>
      <c r="BF82" s="44">
        <f ca="1">IFERROR(IF(SUMIF($G$6:$BB$6,BF$6&amp;" Total",$G82:$BB82)-(SUMIF($G$6:$BB$6,BF$6&amp;" "&amp;'Input-Allocators'!$D$18,$G82:$BB82)+IFERROR(SUMIF($G$6:$BB$6,BF$6&amp;" "&amp;'Input-Allocators'!$E$18,$G82:$BB82),SUMIF($G$6:$BB$6,BF$6&amp;" "&amp;'Input-Allocators'!$B$20,$G82:$BB82))+SUMIF($G$6:$BB$6,BF$6&amp;" "&amp;'Input-Allocators'!$F$18,$G82:$BB82))&lt;Check_Limit,0,1),1)</f>
        <v>0</v>
      </c>
      <c r="BG82" s="44">
        <f ca="1">IFERROR(IF(SUMIF($G$6:$BB$6,BG$6&amp;" Total",$G82:$BB82)-(SUMIF($G$6:$BB$6,BG$6&amp;" "&amp;'Input-Allocators'!$D$18,$G82:$BB82)+IFERROR(SUMIF($G$6:$BB$6,BG$6&amp;" "&amp;'Input-Allocators'!$E$18,$G82:$BB82),SUMIF($G$6:$BB$6,BG$6&amp;" "&amp;'Input-Allocators'!$B$20,$G82:$BB82))+SUMIF($G$6:$BB$6,BG$6&amp;" "&amp;'Input-Allocators'!$F$18,$G82:$BB82))&lt;Check_Limit,0,1),1)</f>
        <v>0</v>
      </c>
      <c r="BH82" s="44">
        <f ca="1">IFERROR(IF(SUMIF($G$6:$BB$6,BH$6&amp;" Total",$G82:$BB82)-(SUMIF($G$6:$BB$6,BH$6&amp;" "&amp;'Input-Allocators'!$D$18,$G82:$BB82)+IFERROR(SUMIF($G$6:$BB$6,BH$6&amp;" "&amp;'Input-Allocators'!$E$18,$G82:$BB82),SUMIF($G$6:$BB$6,BH$6&amp;" "&amp;'Input-Allocators'!$B$20,$G82:$BB82))+SUMIF($G$6:$BB$6,BH$6&amp;" "&amp;'Input-Allocators'!$F$18,$G82:$BB82))&lt;Check_Limit,0,1),1)</f>
        <v>0</v>
      </c>
      <c r="BI82" s="44">
        <f ca="1">IFERROR(IF(SUMIF($G$6:$BB$6,BI$6&amp;" Total",$G82:$BB82)-(SUMIF($G$6:$BB$6,BI$6&amp;" "&amp;'Input-Allocators'!$D$18,$G82:$BB82)+IFERROR(SUMIF($G$6:$BB$6,BI$6&amp;" "&amp;'Input-Allocators'!$E$18,$G82:$BB82),SUMIF($G$6:$BB$6,BI$6&amp;" "&amp;'Input-Allocators'!$B$20,$G82:$BB82))+SUMIF($G$6:$BB$6,BI$6&amp;" "&amp;'Input-Allocators'!$F$18,$G82:$BB82))&lt;Check_Limit,0,1),1)</f>
        <v>0</v>
      </c>
      <c r="BJ82" s="44">
        <f ca="1">IFERROR(IF(SUMIF($G$6:$BB$6,BJ$6&amp;" Total",$G82:$BB82)-(SUMIF($G$6:$BB$6,BJ$6&amp;" "&amp;'Input-Allocators'!$D$18,$G82:$BB82)+IFERROR(SUMIF($G$6:$BB$6,BJ$6&amp;" "&amp;'Input-Allocators'!$E$18,$G82:$BB82),SUMIF($G$6:$BB$6,BJ$6&amp;" "&amp;'Input-Allocators'!$B$20,$G82:$BB82))+SUMIF($G$6:$BB$6,BJ$6&amp;" "&amp;'Input-Allocators'!$F$18,$G82:$BB82))&lt;Check_Limit,0,1),1)</f>
        <v>0</v>
      </c>
      <c r="BK82" s="44">
        <f ca="1">IFERROR(IF(SUMIF($G$6:$BB$6,BK$6&amp;" Total",$G82:$BB82)-(SUMIF($G$6:$BB$6,BK$6&amp;" "&amp;'Input-Allocators'!$D$18,$G82:$BB82)+IFERROR(SUMIF($G$6:$BB$6,BK$6&amp;" "&amp;'Input-Allocators'!$E$18,$G82:$BB82),SUMIF($G$6:$BB$6,BK$6&amp;" "&amp;'Input-Allocators'!$B$20,$G82:$BB82))+SUMIF($G$6:$BB$6,BK$6&amp;" "&amp;'Input-Allocators'!$F$18,$G82:$BB82))&lt;Check_Limit,0,1),1)</f>
        <v>0</v>
      </c>
      <c r="BL82" s="44">
        <f ca="1">IFERROR(IF(SUMIF($G$6:$BB$6,BL$6&amp;" Total",$G82:$BB82)-(SUMIF($G$6:$BB$6,BL$6&amp;" "&amp;'Input-Allocators'!$D$18,$G82:$BB82)+IFERROR(SUMIF($G$6:$BB$6,BL$6&amp;" "&amp;'Input-Allocators'!$E$18,$G82:$BB82),SUMIF($G$6:$BB$6,BL$6&amp;" "&amp;'Input-Allocators'!$B$20,$G82:$BB82))+SUMIF($G$6:$BB$6,BL$6&amp;" "&amp;'Input-Allocators'!$F$18,$G82:$BB82))&lt;Check_Limit,0,1),1)</f>
        <v>0</v>
      </c>
      <c r="BM82" s="44">
        <f ca="1">IFERROR(IF(SUMIF($G$6:$BB$6,BM$6&amp;" Total",$G82:$BB82)-(SUMIF($G$6:$BB$6,BM$6&amp;" "&amp;'Input-Allocators'!$D$18,$G82:$BB82)+IFERROR(SUMIF($G$6:$BB$6,BM$6&amp;" "&amp;'Input-Allocators'!$E$18,$G82:$BB82),SUMIF($G$6:$BB$6,BM$6&amp;" "&amp;'Input-Allocators'!$B$20,$G82:$BB82))+SUMIF($G$6:$BB$6,BM$6&amp;" "&amp;'Input-Allocators'!$F$18,$G82:$BB82))&lt;Check_Limit,0,1),1)</f>
        <v>0</v>
      </c>
      <c r="BN82" s="44">
        <f ca="1">IFERROR(IF(SUMIF($G$6:$BB$6,BN$6&amp;" Total",$G82:$BB82)-(SUMIF($G$6:$BB$6,BN$6&amp;" "&amp;'Input-Allocators'!$D$18,$G82:$BB82)+IFERROR(SUMIF($G$6:$BB$6,BN$6&amp;" "&amp;'Input-Allocators'!$E$18,$G82:$BB82),SUMIF($G$6:$BB$6,BN$6&amp;" "&amp;'Input-Allocators'!$B$20,$G82:$BB82))+SUMIF($G$6:$BB$6,BN$6&amp;" "&amp;'Input-Allocators'!$F$18,$G82:$BB82))&lt;Check_Limit,0,1),1)</f>
        <v>0</v>
      </c>
      <c r="BO82" s="44">
        <f ca="1">IFERROR(IF(SUMIF($G$6:$BB$6,BO$6&amp;" Total",$G82:$BB82)-(SUMIF($G$6:$BB$6,BO$6&amp;" "&amp;'Input-Allocators'!$D$18,$G82:$BB82)+IFERROR(SUMIF($G$6:$BB$6,BO$6&amp;" "&amp;'Input-Allocators'!$E$18,$G82:$BB82),SUMIF($G$6:$BB$6,BO$6&amp;" "&amp;'Input-Allocators'!$B$20,$G82:$BB82))+SUMIF($G$6:$BB$6,BO$6&amp;" "&amp;'Input-Allocators'!$F$18,$G82:$BB82))&lt;Check_Limit,0,1),1)</f>
        <v>0</v>
      </c>
    </row>
    <row r="83" spans="1:67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>
        <f t="shared" si="13"/>
        <v>0</v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D83" s="44">
        <f>IFERROR(IF(SUMIF($G$6:$BB$6,BD$6&amp;" Total",$G83:$BB83)-(SUMIF($G$6:$BB$6,BD$6&amp;" "&amp;'Input-Allocators'!$D$18,$G83:$BB83)+IFERROR(SUMIF($G$6:$BB$6,BD$6&amp;" "&amp;'Input-Allocators'!$E$18,$G83:$BB83),SUMIF($G$6:$BB$6,BD$6&amp;" "&amp;'Input-Allocators'!$B$20,$G83:$BB83))+SUMIF($G$6:$BB$6,BD$6&amp;" "&amp;'Input-Allocators'!$F$18,$G83:$BB83))&lt;Check_Limit,0,1),1)</f>
        <v>0</v>
      </c>
      <c r="BE83" s="44">
        <f>IFERROR(IF(SUMIF($G$6:$BB$6,BE$6&amp;" Total",$G83:$BB83)-(SUMIF($G$6:$BB$6,BE$6&amp;" "&amp;'Input-Allocators'!$D$18,$G83:$BB83)+IFERROR(SUMIF($G$6:$BB$6,BE$6&amp;" "&amp;'Input-Allocators'!$E$18,$G83:$BB83),SUMIF($G$6:$BB$6,BE$6&amp;" "&amp;'Input-Allocators'!$B$20,$G83:$BB83))+SUMIF($G$6:$BB$6,BE$6&amp;" "&amp;'Input-Allocators'!$F$18,$G83:$BB83))&lt;Check_Limit,0,1),1)</f>
        <v>0</v>
      </c>
      <c r="BF83" s="44">
        <f>IFERROR(IF(SUMIF($G$6:$BB$6,BF$6&amp;" Total",$G83:$BB83)-(SUMIF($G$6:$BB$6,BF$6&amp;" "&amp;'Input-Allocators'!$D$18,$G83:$BB83)+IFERROR(SUMIF($G$6:$BB$6,BF$6&amp;" "&amp;'Input-Allocators'!$E$18,$G83:$BB83),SUMIF($G$6:$BB$6,BF$6&amp;" "&amp;'Input-Allocators'!$B$20,$G83:$BB83))+SUMIF($G$6:$BB$6,BF$6&amp;" "&amp;'Input-Allocators'!$F$18,$G83:$BB83))&lt;Check_Limit,0,1),1)</f>
        <v>0</v>
      </c>
      <c r="BG83" s="44">
        <f>IFERROR(IF(SUMIF($G$6:$BB$6,BG$6&amp;" Total",$G83:$BB83)-(SUMIF($G$6:$BB$6,BG$6&amp;" "&amp;'Input-Allocators'!$D$18,$G83:$BB83)+IFERROR(SUMIF($G$6:$BB$6,BG$6&amp;" "&amp;'Input-Allocators'!$E$18,$G83:$BB83),SUMIF($G$6:$BB$6,BG$6&amp;" "&amp;'Input-Allocators'!$B$20,$G83:$BB83))+SUMIF($G$6:$BB$6,BG$6&amp;" "&amp;'Input-Allocators'!$F$18,$G83:$BB83))&lt;Check_Limit,0,1),1)</f>
        <v>0</v>
      </c>
      <c r="BH83" s="44">
        <f>IFERROR(IF(SUMIF($G$6:$BB$6,BH$6&amp;" Total",$G83:$BB83)-(SUMIF($G$6:$BB$6,BH$6&amp;" "&amp;'Input-Allocators'!$D$18,$G83:$BB83)+IFERROR(SUMIF($G$6:$BB$6,BH$6&amp;" "&amp;'Input-Allocators'!$E$18,$G83:$BB83),SUMIF($G$6:$BB$6,BH$6&amp;" "&amp;'Input-Allocators'!$B$20,$G83:$BB83))+SUMIF($G$6:$BB$6,BH$6&amp;" "&amp;'Input-Allocators'!$F$18,$G83:$BB83))&lt;Check_Limit,0,1),1)</f>
        <v>0</v>
      </c>
      <c r="BI83" s="44">
        <f>IFERROR(IF(SUMIF($G$6:$BB$6,BI$6&amp;" Total",$G83:$BB83)-(SUMIF($G$6:$BB$6,BI$6&amp;" "&amp;'Input-Allocators'!$D$18,$G83:$BB83)+IFERROR(SUMIF($G$6:$BB$6,BI$6&amp;" "&amp;'Input-Allocators'!$E$18,$G83:$BB83),SUMIF($G$6:$BB$6,BI$6&amp;" "&amp;'Input-Allocators'!$B$20,$G83:$BB83))+SUMIF($G$6:$BB$6,BI$6&amp;" "&amp;'Input-Allocators'!$F$18,$G83:$BB83))&lt;Check_Limit,0,1),1)</f>
        <v>0</v>
      </c>
      <c r="BJ83" s="44">
        <f>IFERROR(IF(SUMIF($G$6:$BB$6,BJ$6&amp;" Total",$G83:$BB83)-(SUMIF($G$6:$BB$6,BJ$6&amp;" "&amp;'Input-Allocators'!$D$18,$G83:$BB83)+IFERROR(SUMIF($G$6:$BB$6,BJ$6&amp;" "&amp;'Input-Allocators'!$E$18,$G83:$BB83),SUMIF($G$6:$BB$6,BJ$6&amp;" "&amp;'Input-Allocators'!$B$20,$G83:$BB83))+SUMIF($G$6:$BB$6,BJ$6&amp;" "&amp;'Input-Allocators'!$F$18,$G83:$BB83))&lt;Check_Limit,0,1),1)</f>
        <v>0</v>
      </c>
      <c r="BK83" s="44">
        <f>IFERROR(IF(SUMIF($G$6:$BB$6,BK$6&amp;" Total",$G83:$BB83)-(SUMIF($G$6:$BB$6,BK$6&amp;" "&amp;'Input-Allocators'!$D$18,$G83:$BB83)+IFERROR(SUMIF($G$6:$BB$6,BK$6&amp;" "&amp;'Input-Allocators'!$E$18,$G83:$BB83),SUMIF($G$6:$BB$6,BK$6&amp;" "&amp;'Input-Allocators'!$B$20,$G83:$BB83))+SUMIF($G$6:$BB$6,BK$6&amp;" "&amp;'Input-Allocators'!$F$18,$G83:$BB83))&lt;Check_Limit,0,1),1)</f>
        <v>0</v>
      </c>
      <c r="BL83" s="44">
        <f>IFERROR(IF(SUMIF($G$6:$BB$6,BL$6&amp;" Total",$G83:$BB83)-(SUMIF($G$6:$BB$6,BL$6&amp;" "&amp;'Input-Allocators'!$D$18,$G83:$BB83)+IFERROR(SUMIF($G$6:$BB$6,BL$6&amp;" "&amp;'Input-Allocators'!$E$18,$G83:$BB83),SUMIF($G$6:$BB$6,BL$6&amp;" "&amp;'Input-Allocators'!$B$20,$G83:$BB83))+SUMIF($G$6:$BB$6,BL$6&amp;" "&amp;'Input-Allocators'!$F$18,$G83:$BB83))&lt;Check_Limit,0,1),1)</f>
        <v>0</v>
      </c>
      <c r="BM83" s="44">
        <f>IFERROR(IF(SUMIF($G$6:$BB$6,BM$6&amp;" Total",$G83:$BB83)-(SUMIF($G$6:$BB$6,BM$6&amp;" "&amp;'Input-Allocators'!$D$18,$G83:$BB83)+IFERROR(SUMIF($G$6:$BB$6,BM$6&amp;" "&amp;'Input-Allocators'!$E$18,$G83:$BB83),SUMIF($G$6:$BB$6,BM$6&amp;" "&amp;'Input-Allocators'!$B$20,$G83:$BB83))+SUMIF($G$6:$BB$6,BM$6&amp;" "&amp;'Input-Allocators'!$F$18,$G83:$BB83))&lt;Check_Limit,0,1),1)</f>
        <v>0</v>
      </c>
      <c r="BN83" s="44">
        <f>IFERROR(IF(SUMIF($G$6:$BB$6,BN$6&amp;" Total",$G83:$BB83)-(SUMIF($G$6:$BB$6,BN$6&amp;" "&amp;'Input-Allocators'!$D$18,$G83:$BB83)+IFERROR(SUMIF($G$6:$BB$6,BN$6&amp;" "&amp;'Input-Allocators'!$E$18,$G83:$BB83),SUMIF($G$6:$BB$6,BN$6&amp;" "&amp;'Input-Allocators'!$B$20,$G83:$BB83))+SUMIF($G$6:$BB$6,BN$6&amp;" "&amp;'Input-Allocators'!$F$18,$G83:$BB83))&lt;Check_Limit,0,1),1)</f>
        <v>0</v>
      </c>
      <c r="BO83" s="44">
        <f>IFERROR(IF(SUMIF($G$6:$BB$6,BO$6&amp;" Total",$G83:$BB83)-(SUMIF($G$6:$BB$6,BO$6&amp;" "&amp;'Input-Allocators'!$D$18,$G83:$BB83)+IFERROR(SUMIF($G$6:$BB$6,BO$6&amp;" "&amp;'Input-Allocators'!$E$18,$G83:$BB83),SUMIF($G$6:$BB$6,BO$6&amp;" "&amp;'Input-Allocators'!$B$20,$G83:$BB83))+SUMIF($G$6:$BB$6,BO$6&amp;" "&amp;'Input-Allocators'!$F$18,$G83:$BB83))&lt;Check_Limit,0,1),1)</f>
        <v>0</v>
      </c>
    </row>
    <row r="84" spans="1:67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>
        <f t="shared" si="13"/>
        <v>0</v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D84" s="44">
        <f>IFERROR(IF(SUMIF($G$6:$BB$6,BD$6&amp;" Total",$G84:$BB84)-(SUMIF($G$6:$BB$6,BD$6&amp;" "&amp;'Input-Allocators'!$D$18,$G84:$BB84)+IFERROR(SUMIF($G$6:$BB$6,BD$6&amp;" "&amp;'Input-Allocators'!$E$18,$G84:$BB84),SUMIF($G$6:$BB$6,BD$6&amp;" "&amp;'Input-Allocators'!$B$20,$G84:$BB84))+SUMIF($G$6:$BB$6,BD$6&amp;" "&amp;'Input-Allocators'!$F$18,$G84:$BB84))&lt;Check_Limit,0,1),1)</f>
        <v>0</v>
      </c>
      <c r="BE84" s="44">
        <f>IFERROR(IF(SUMIF($G$6:$BB$6,BE$6&amp;" Total",$G84:$BB84)-(SUMIF($G$6:$BB$6,BE$6&amp;" "&amp;'Input-Allocators'!$D$18,$G84:$BB84)+IFERROR(SUMIF($G$6:$BB$6,BE$6&amp;" "&amp;'Input-Allocators'!$E$18,$G84:$BB84),SUMIF($G$6:$BB$6,BE$6&amp;" "&amp;'Input-Allocators'!$B$20,$G84:$BB84))+SUMIF($G$6:$BB$6,BE$6&amp;" "&amp;'Input-Allocators'!$F$18,$G84:$BB84))&lt;Check_Limit,0,1),1)</f>
        <v>0</v>
      </c>
      <c r="BF84" s="44">
        <f>IFERROR(IF(SUMIF($G$6:$BB$6,BF$6&amp;" Total",$G84:$BB84)-(SUMIF($G$6:$BB$6,BF$6&amp;" "&amp;'Input-Allocators'!$D$18,$G84:$BB84)+IFERROR(SUMIF($G$6:$BB$6,BF$6&amp;" "&amp;'Input-Allocators'!$E$18,$G84:$BB84),SUMIF($G$6:$BB$6,BF$6&amp;" "&amp;'Input-Allocators'!$B$20,$G84:$BB84))+SUMIF($G$6:$BB$6,BF$6&amp;" "&amp;'Input-Allocators'!$F$18,$G84:$BB84))&lt;Check_Limit,0,1),1)</f>
        <v>0</v>
      </c>
      <c r="BG84" s="44">
        <f>IFERROR(IF(SUMIF($G$6:$BB$6,BG$6&amp;" Total",$G84:$BB84)-(SUMIF($G$6:$BB$6,BG$6&amp;" "&amp;'Input-Allocators'!$D$18,$G84:$BB84)+IFERROR(SUMIF($G$6:$BB$6,BG$6&amp;" "&amp;'Input-Allocators'!$E$18,$G84:$BB84),SUMIF($G$6:$BB$6,BG$6&amp;" "&amp;'Input-Allocators'!$B$20,$G84:$BB84))+SUMIF($G$6:$BB$6,BG$6&amp;" "&amp;'Input-Allocators'!$F$18,$G84:$BB84))&lt;Check_Limit,0,1),1)</f>
        <v>0</v>
      </c>
      <c r="BH84" s="44">
        <f>IFERROR(IF(SUMIF($G$6:$BB$6,BH$6&amp;" Total",$G84:$BB84)-(SUMIF($G$6:$BB$6,BH$6&amp;" "&amp;'Input-Allocators'!$D$18,$G84:$BB84)+IFERROR(SUMIF($G$6:$BB$6,BH$6&amp;" "&amp;'Input-Allocators'!$E$18,$G84:$BB84),SUMIF($G$6:$BB$6,BH$6&amp;" "&amp;'Input-Allocators'!$B$20,$G84:$BB84))+SUMIF($G$6:$BB$6,BH$6&amp;" "&amp;'Input-Allocators'!$F$18,$G84:$BB84))&lt;Check_Limit,0,1),1)</f>
        <v>0</v>
      </c>
      <c r="BI84" s="44">
        <f>IFERROR(IF(SUMIF($G$6:$BB$6,BI$6&amp;" Total",$G84:$BB84)-(SUMIF($G$6:$BB$6,BI$6&amp;" "&amp;'Input-Allocators'!$D$18,$G84:$BB84)+IFERROR(SUMIF($G$6:$BB$6,BI$6&amp;" "&amp;'Input-Allocators'!$E$18,$G84:$BB84),SUMIF($G$6:$BB$6,BI$6&amp;" "&amp;'Input-Allocators'!$B$20,$G84:$BB84))+SUMIF($G$6:$BB$6,BI$6&amp;" "&amp;'Input-Allocators'!$F$18,$G84:$BB84))&lt;Check_Limit,0,1),1)</f>
        <v>0</v>
      </c>
      <c r="BJ84" s="44">
        <f>IFERROR(IF(SUMIF($G$6:$BB$6,BJ$6&amp;" Total",$G84:$BB84)-(SUMIF($G$6:$BB$6,BJ$6&amp;" "&amp;'Input-Allocators'!$D$18,$G84:$BB84)+IFERROR(SUMIF($G$6:$BB$6,BJ$6&amp;" "&amp;'Input-Allocators'!$E$18,$G84:$BB84),SUMIF($G$6:$BB$6,BJ$6&amp;" "&amp;'Input-Allocators'!$B$20,$G84:$BB84))+SUMIF($G$6:$BB$6,BJ$6&amp;" "&amp;'Input-Allocators'!$F$18,$G84:$BB84))&lt;Check_Limit,0,1),1)</f>
        <v>0</v>
      </c>
      <c r="BK84" s="44">
        <f>IFERROR(IF(SUMIF($G$6:$BB$6,BK$6&amp;" Total",$G84:$BB84)-(SUMIF($G$6:$BB$6,BK$6&amp;" "&amp;'Input-Allocators'!$D$18,$G84:$BB84)+IFERROR(SUMIF($G$6:$BB$6,BK$6&amp;" "&amp;'Input-Allocators'!$E$18,$G84:$BB84),SUMIF($G$6:$BB$6,BK$6&amp;" "&amp;'Input-Allocators'!$B$20,$G84:$BB84))+SUMIF($G$6:$BB$6,BK$6&amp;" "&amp;'Input-Allocators'!$F$18,$G84:$BB84))&lt;Check_Limit,0,1),1)</f>
        <v>0</v>
      </c>
      <c r="BL84" s="44">
        <f>IFERROR(IF(SUMIF($G$6:$BB$6,BL$6&amp;" Total",$G84:$BB84)-(SUMIF($G$6:$BB$6,BL$6&amp;" "&amp;'Input-Allocators'!$D$18,$G84:$BB84)+IFERROR(SUMIF($G$6:$BB$6,BL$6&amp;" "&amp;'Input-Allocators'!$E$18,$G84:$BB84),SUMIF($G$6:$BB$6,BL$6&amp;" "&amp;'Input-Allocators'!$B$20,$G84:$BB84))+SUMIF($G$6:$BB$6,BL$6&amp;" "&amp;'Input-Allocators'!$F$18,$G84:$BB84))&lt;Check_Limit,0,1),1)</f>
        <v>0</v>
      </c>
      <c r="BM84" s="44">
        <f>IFERROR(IF(SUMIF($G$6:$BB$6,BM$6&amp;" Total",$G84:$BB84)-(SUMIF($G$6:$BB$6,BM$6&amp;" "&amp;'Input-Allocators'!$D$18,$G84:$BB84)+IFERROR(SUMIF($G$6:$BB$6,BM$6&amp;" "&amp;'Input-Allocators'!$E$18,$G84:$BB84),SUMIF($G$6:$BB$6,BM$6&amp;" "&amp;'Input-Allocators'!$B$20,$G84:$BB84))+SUMIF($G$6:$BB$6,BM$6&amp;" "&amp;'Input-Allocators'!$F$18,$G84:$BB84))&lt;Check_Limit,0,1),1)</f>
        <v>0</v>
      </c>
      <c r="BN84" s="44">
        <f>IFERROR(IF(SUMIF($G$6:$BB$6,BN$6&amp;" Total",$G84:$BB84)-(SUMIF($G$6:$BB$6,BN$6&amp;" "&amp;'Input-Allocators'!$D$18,$G84:$BB84)+IFERROR(SUMIF($G$6:$BB$6,BN$6&amp;" "&amp;'Input-Allocators'!$E$18,$G84:$BB84),SUMIF($G$6:$BB$6,BN$6&amp;" "&amp;'Input-Allocators'!$B$20,$G84:$BB84))+SUMIF($G$6:$BB$6,BN$6&amp;" "&amp;'Input-Allocators'!$F$18,$G84:$BB84))&lt;Check_Limit,0,1),1)</f>
        <v>0</v>
      </c>
      <c r="BO84" s="44">
        <f>IFERROR(IF(SUMIF($G$6:$BB$6,BO$6&amp;" Total",$G84:$BB84)-(SUMIF($G$6:$BB$6,BO$6&amp;" "&amp;'Input-Allocators'!$D$18,$G84:$BB84)+IFERROR(SUMIF($G$6:$BB$6,BO$6&amp;" "&amp;'Input-Allocators'!$E$18,$G84:$BB84),SUMIF($G$6:$BB$6,BO$6&amp;" "&amp;'Input-Allocators'!$B$20,$G84:$BB84))+SUMIF($G$6:$BB$6,BO$6&amp;" "&amp;'Input-Allocators'!$F$18,$G84:$BB84))&lt;Check_Limit,0,1),1)</f>
        <v>0</v>
      </c>
    </row>
    <row r="85" spans="1:67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>Functionalization!$D85</f>
        <v>-2840.0320000000002</v>
      </c>
      <c r="E85" s="14">
        <f t="shared" ca="1" si="13"/>
        <v>0</v>
      </c>
      <c r="F85" s="3" t="str">
        <f>IF($D85=0,"-",IF('Input-Accounts'!$E85&lt;&gt;0,'Input-Accounts'!$E85,'Input-Accounts'!$G85))</f>
        <v>DEMAND</v>
      </c>
      <c r="G85" s="14">
        <f ca="1">IF(G$5&lt;&gt;"",HLOOKUP(G$5,Functionalization!$G$6:$R$343,ROW($A85)-5,FALSE),IFERROR(INDEX(G$320:G$343,MATCH($F85,$B$320:$B$343,0))/VLOOKUP($F85,$B$320:$BB$343,MATCH(LEFT(TRIM(G$6),FIND("~",SUBSTITUTE(G$6,"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85))*HLOOKUP(LEFT(TRIM(G$6),FIND("~",SUBSTITUTE(G$6," ","~",LEN(TRIM(G$6))-LEN(SUBSTITUTE(TRIM(G$6)," ",""))))-1)&amp;" Total",$B$6:$BB$343,ROW($A85)-5,FALSE))</f>
        <v>0</v>
      </c>
      <c r="H85" s="14">
        <f ca="1">IF(H$5&lt;&gt;"",HLOOKUP(H$5,Functionalization!$G$6:$R$343,ROW($A85)-5,FALSE),IFERROR(INDEX(H$320:H$343,MATCH($F85,$B$320:$B$343,0))/VLOOKUP($F85,$B$320:$BB$343,MATCH(LEFT(TRIM(H$6),FIND("~",SUBSTITUTE(H$6,"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85))*HLOOKUP(LEFT(TRIM(H$6),FIND("~",SUBSTITUTE(H$6," ","~",LEN(TRIM(H$6))-LEN(SUBSTITUTE(TRIM(H$6)," ",""))))-1)&amp;" Total",$B$6:$BB$343,ROW($A85)-5,FALSE))</f>
        <v>0</v>
      </c>
      <c r="I85" s="14">
        <f ca="1">IF(I$5&lt;&gt;"",HLOOKUP(I$5,Functionalization!$G$6:$R$343,ROW($A85)-5,FALSE),IFERROR(INDEX(I$320:I$343,MATCH($F85,$B$320:$B$343,0))/VLOOKUP($F85,$B$320:$BB$343,MATCH(LEFT(TRIM(I$6),FIND("~",SUBSTITUTE(I$6,"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85))*HLOOKUP(LEFT(TRIM(I$6),FIND("~",SUBSTITUTE(I$6," ","~",LEN(TRIM(I$6))-LEN(SUBSTITUTE(TRIM(I$6)," ",""))))-1)&amp;" Total",$B$6:$BB$343,ROW($A85)-5,FALSE))</f>
        <v>0</v>
      </c>
      <c r="J85" s="14">
        <f ca="1">IF(J$5&lt;&gt;"",HLOOKUP(J$5,Functionalization!$G$6:$R$343,ROW($A85)-5,FALSE),IFERROR(INDEX(J$320:J$343,MATCH($F85,$B$320:$B$343,0))/VLOOKUP($F85,$B$320:$BB$343,MATCH(LEFT(TRIM(J$6),FIND("~",SUBSTITUTE(J$6,"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85))*HLOOKUP(LEFT(TRIM(J$6),FIND("~",SUBSTITUTE(J$6," ","~",LEN(TRIM(J$6))-LEN(SUBSTITUTE(TRIM(J$6)," ",""))))-1)&amp;" Total",$B$6:$BB$343,ROW($A85)-5,FALSE))</f>
        <v>0</v>
      </c>
      <c r="K85" s="14">
        <f ca="1">IF(K$5&lt;&gt;"",HLOOKUP(K$5,Functionalization!$G$6:$R$343,ROW($A85)-5,FALSE),IFERROR(INDEX(K$320:K$343,MATCH($F85,$B$320:$B$343,0))/VLOOKUP($F85,$B$320:$BB$343,MATCH(LEFT(TRIM(K$6),FIND("~",SUBSTITUTE(K$6,"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85))*HLOOKUP(LEFT(TRIM(K$6),FIND("~",SUBSTITUTE(K$6," ","~",LEN(TRIM(K$6))-LEN(SUBSTITUTE(TRIM(K$6)," ",""))))-1)&amp;" Total",$B$6:$BB$343,ROW($A85)-5,FALSE))</f>
        <v>0</v>
      </c>
      <c r="L85" s="14">
        <f ca="1">IF(L$5&lt;&gt;"",HLOOKUP(L$5,Functionalization!$G$6:$R$343,ROW($A85)-5,FALSE),IFERROR(INDEX(L$320:L$343,MATCH($F85,$B$320:$B$343,0))/VLOOKUP($F85,$B$320:$BB$343,MATCH(LEFT(TRIM(L$6),FIND("~",SUBSTITUTE(L$6,"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85))*HLOOKUP(LEFT(TRIM(L$6),FIND("~",SUBSTITUTE(L$6," ","~",LEN(TRIM(L$6))-LEN(SUBSTITUTE(TRIM(L$6)," ",""))))-1)&amp;" Total",$B$6:$BB$343,ROW($A85)-5,FALSE))</f>
        <v>0</v>
      </c>
      <c r="M85" s="14">
        <f ca="1">IF(M$5&lt;&gt;"",HLOOKUP(M$5,Functionalization!$G$6:$R$343,ROW($A85)-5,FALSE),IFERROR(INDEX(M$320:M$343,MATCH($F85,$B$320:$B$343,0))/VLOOKUP($F85,$B$320:$BB$343,MATCH(LEFT(TRIM(M$6),FIND("~",SUBSTITUTE(M$6,"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85))*HLOOKUP(LEFT(TRIM(M$6),FIND("~",SUBSTITUTE(M$6," ","~",LEN(TRIM(M$6))-LEN(SUBSTITUTE(TRIM(M$6)," ",""))))-1)&amp;" Total",$B$6:$BB$343,ROW($A85)-5,FALSE))</f>
        <v>0</v>
      </c>
      <c r="N85" s="14">
        <f ca="1">IF(N$5&lt;&gt;"",HLOOKUP(N$5,Functionalization!$G$6:$R$343,ROW($A85)-5,FALSE),IFERROR(INDEX(N$320:N$343,MATCH($F85,$B$320:$B$343,0))/VLOOKUP($F85,$B$320:$BB$343,MATCH(LEFT(TRIM(N$6),FIND("~",SUBSTITUTE(N$6,"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85))*HLOOKUP(LEFT(TRIM(N$6),FIND("~",SUBSTITUTE(N$6," ","~",LEN(TRIM(N$6))-LEN(SUBSTITUTE(TRIM(N$6)," ",""))))-1)&amp;" Total",$B$6:$BB$343,ROW($A85)-5,FALSE))</f>
        <v>0</v>
      </c>
      <c r="O85" s="14">
        <f ca="1">IF(O$5&lt;&gt;"",HLOOKUP(O$5,Functionalization!$G$6:$R$343,ROW($A85)-5,FALSE),IFERROR(INDEX(O$320:O$343,MATCH($F85,$B$320:$B$343,0))/VLOOKUP($F85,$B$320:$BB$343,MATCH(LEFT(TRIM(O$6),FIND("~",SUBSTITUTE(O$6,"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85))*HLOOKUP(LEFT(TRIM(O$6),FIND("~",SUBSTITUTE(O$6," ","~",LEN(TRIM(O$6))-LEN(SUBSTITUTE(TRIM(O$6)," ",""))))-1)&amp;" Total",$B$6:$BB$343,ROW($A85)-5,FALSE))</f>
        <v>-2840.0320000000002</v>
      </c>
      <c r="P85" s="14">
        <f ca="1">IF(P$5&lt;&gt;"",HLOOKUP(P$5,Functionalization!$G$6:$R$343,ROW($A85)-5,FALSE),IFERROR(INDEX(P$320:P$343,MATCH($F85,$B$320:$B$343,0))/VLOOKUP($F85,$B$320:$BB$343,MATCH(LEFT(TRIM(P$6),FIND("~",SUBSTITUTE(P$6,"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85))*HLOOKUP(LEFT(TRIM(P$6),FIND("~",SUBSTITUTE(P$6," ","~",LEN(TRIM(P$6))-LEN(SUBSTITUTE(TRIM(P$6)," ",""))))-1)&amp;" Total",$B$6:$BB$343,ROW($A85)-5,FALSE))</f>
        <v>-2840.0320000000002</v>
      </c>
      <c r="Q85" s="14">
        <f ca="1">IF(Q$5&lt;&gt;"",HLOOKUP(Q$5,Functionalization!$G$6:$R$343,ROW($A85)-5,FALSE),IFERROR(INDEX(Q$320:Q$343,MATCH($F85,$B$320:$B$343,0))/VLOOKUP($F85,$B$320:$BB$343,MATCH(LEFT(TRIM(Q$6),FIND("~",SUBSTITUTE(Q$6,"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85))*HLOOKUP(LEFT(TRIM(Q$6),FIND("~",SUBSTITUTE(Q$6," ","~",LEN(TRIM(Q$6))-LEN(SUBSTITUTE(TRIM(Q$6)," ",""))))-1)&amp;" Total",$B$6:$BB$343,ROW($A85)-5,FALSE))</f>
        <v>0</v>
      </c>
      <c r="R85" s="14">
        <f ca="1">IF(R$5&lt;&gt;"",HLOOKUP(R$5,Functionalization!$G$6:$R$343,ROW($A85)-5,FALSE),IFERROR(INDEX(R$320:R$343,MATCH($F85,$B$320:$B$343,0))/VLOOKUP($F85,$B$320:$BB$343,MATCH(LEFT(TRIM(R$6),FIND("~",SUBSTITUTE(R$6,"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85))*HLOOKUP(LEFT(TRIM(R$6),FIND("~",SUBSTITUTE(R$6," ","~",LEN(TRIM(R$6))-LEN(SUBSTITUTE(TRIM(R$6)," ",""))))-1)&amp;" Total",$B$6:$BB$343,ROW($A85)-5,FALSE))</f>
        <v>0</v>
      </c>
      <c r="S85" s="14">
        <f ca="1">IF(S$5&lt;&gt;"",HLOOKUP(S$5,Functionalization!$G$6:$R$343,ROW($A85)-5,FALSE),IFERROR(INDEX(S$320:S$343,MATCH($F85,$B$320:$B$343,0))/VLOOKUP($F85,$B$320:$BB$343,MATCH(LEFT(TRIM(S$6),FIND("~",SUBSTITUTE(S$6,"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85))*HLOOKUP(LEFT(TRIM(S$6),FIND("~",SUBSTITUTE(S$6," ","~",LEN(TRIM(S$6))-LEN(SUBSTITUTE(TRIM(S$6)," ",""))))-1)&amp;" Total",$B$6:$BB$343,ROW($A85)-5,FALSE))</f>
        <v>0</v>
      </c>
      <c r="T85" s="14">
        <f ca="1">IF(T$5&lt;&gt;"",HLOOKUP(T$5,Functionalization!$G$6:$R$343,ROW($A85)-5,FALSE),IFERROR(INDEX(T$320:T$343,MATCH($F85,$B$320:$B$343,0))/VLOOKUP($F85,$B$320:$BB$343,MATCH(LEFT(TRIM(T$6),FIND("~",SUBSTITUTE(T$6,"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85))*HLOOKUP(LEFT(TRIM(T$6),FIND("~",SUBSTITUTE(T$6," ","~",LEN(TRIM(T$6))-LEN(SUBSTITUTE(TRIM(T$6)," ",""))))-1)&amp;" Total",$B$6:$BB$343,ROW($A85)-5,FALSE))</f>
        <v>0</v>
      </c>
      <c r="U85" s="14">
        <f ca="1">IF(U$5&lt;&gt;"",HLOOKUP(U$5,Functionalization!$G$6:$R$343,ROW($A85)-5,FALSE),IFERROR(INDEX(U$320:U$343,MATCH($F85,$B$320:$B$343,0))/VLOOKUP($F85,$B$320:$BB$343,MATCH(LEFT(TRIM(U$6),FIND("~",SUBSTITUTE(U$6,"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85))*HLOOKUP(LEFT(TRIM(U$6),FIND("~",SUBSTITUTE(U$6," ","~",LEN(TRIM(U$6))-LEN(SUBSTITUTE(TRIM(U$6)," ",""))))-1)&amp;" Total",$B$6:$BB$343,ROW($A85)-5,FALSE))</f>
        <v>0</v>
      </c>
      <c r="V85" s="14">
        <f ca="1">IF(V$5&lt;&gt;"",HLOOKUP(V$5,Functionalization!$G$6:$R$343,ROW($A85)-5,FALSE),IFERROR(INDEX(V$320:V$343,MATCH($F85,$B$320:$B$343,0))/VLOOKUP($F85,$B$320:$BB$343,MATCH(LEFT(TRIM(V$6),FIND("~",SUBSTITUTE(V$6,"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85))*HLOOKUP(LEFT(TRIM(V$6),FIND("~",SUBSTITUTE(V$6," ","~",LEN(TRIM(V$6))-LEN(SUBSTITUTE(TRIM(V$6)," ",""))))-1)&amp;" Total",$B$6:$BB$343,ROW($A85)-5,FALSE))</f>
        <v>0</v>
      </c>
      <c r="W85" s="14">
        <f ca="1">IF(W$5&lt;&gt;"",HLOOKUP(W$5,Functionalization!$G$6:$R$343,ROW($A85)-5,FALSE),IFERROR(INDEX(W$320:W$343,MATCH($F85,$B$320:$B$343,0))/VLOOKUP($F85,$B$320:$BB$343,MATCH(LEFT(TRIM(W$6),FIND("~",SUBSTITUTE(W$6,"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85))*HLOOKUP(LEFT(TRIM(W$6),FIND("~",SUBSTITUTE(W$6," ","~",LEN(TRIM(W$6))-LEN(SUBSTITUTE(TRIM(W$6)," ",""))))-1)&amp;" Total",$B$6:$BB$343,ROW($A85)-5,FALSE))</f>
        <v>0</v>
      </c>
      <c r="X85" s="14">
        <f ca="1">IF(X$5&lt;&gt;"",HLOOKUP(X$5,Functionalization!$G$6:$R$343,ROW($A85)-5,FALSE),IFERROR(INDEX(X$320:X$343,MATCH($F85,$B$320:$B$343,0))/VLOOKUP($F85,$B$320:$BB$343,MATCH(LEFT(TRIM(X$6),FIND("~",SUBSTITUTE(X$6,"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85))*HLOOKUP(LEFT(TRIM(X$6),FIND("~",SUBSTITUTE(X$6," ","~",LEN(TRIM(X$6))-LEN(SUBSTITUTE(TRIM(X$6)," ",""))))-1)&amp;" Total",$B$6:$BB$343,ROW($A85)-5,FALSE))</f>
        <v>0</v>
      </c>
      <c r="Y85" s="14">
        <f ca="1">IF(Y$5&lt;&gt;"",HLOOKUP(Y$5,Functionalization!$G$6:$R$343,ROW($A85)-5,FALSE),IFERROR(INDEX(Y$320:Y$343,MATCH($F85,$B$320:$B$343,0))/VLOOKUP($F85,$B$320:$BB$343,MATCH(LEFT(TRIM(Y$6),FIND("~",SUBSTITUTE(Y$6,"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85))*HLOOKUP(LEFT(TRIM(Y$6),FIND("~",SUBSTITUTE(Y$6," ","~",LEN(TRIM(Y$6))-LEN(SUBSTITUTE(TRIM(Y$6)," ",""))))-1)&amp;" Total",$B$6:$BB$343,ROW($A85)-5,FALSE))</f>
        <v>0</v>
      </c>
      <c r="Z85" s="14">
        <f ca="1">IF(Z$5&lt;&gt;"",HLOOKUP(Z$5,Functionalization!$G$6:$R$343,ROW($A85)-5,FALSE),IFERROR(INDEX(Z$320:Z$343,MATCH($F85,$B$320:$B$343,0))/VLOOKUP($F85,$B$320:$BB$343,MATCH(LEFT(TRIM(Z$6),FIND("~",SUBSTITUTE(Z$6,"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85))*HLOOKUP(LEFT(TRIM(Z$6),FIND("~",SUBSTITUTE(Z$6," ","~",LEN(TRIM(Z$6))-LEN(SUBSTITUTE(TRIM(Z$6)," ",""))))-1)&amp;" Total",$B$6:$BB$343,ROW($A85)-5,FALSE))</f>
        <v>0</v>
      </c>
      <c r="AA85" s="14">
        <f ca="1">IF(AA$5&lt;&gt;"",HLOOKUP(AA$5,Functionalization!$G$6:$R$343,ROW($A85)-5,FALSE),IFERROR(INDEX(AA$320:AA$343,MATCH($F85,$B$320:$B$343,0))/VLOOKUP($F85,$B$320:$BB$343,MATCH(LEFT(TRIM(AA$6),FIND("~",SUBSTITUTE(AA$6,"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85))*HLOOKUP(LEFT(TRIM(AA$6),FIND("~",SUBSTITUTE(AA$6," ","~",LEN(TRIM(AA$6))-LEN(SUBSTITUTE(TRIM(AA$6)," ",""))))-1)&amp;" Total",$B$6:$BB$343,ROW($A85)-5,FALSE))</f>
        <v>0</v>
      </c>
      <c r="AB85" s="14">
        <f ca="1">IF(AB$5&lt;&gt;"",HLOOKUP(AB$5,Functionalization!$G$6:$R$343,ROW($A85)-5,FALSE),IFERROR(INDEX(AB$320:AB$343,MATCH($F85,$B$320:$B$343,0))/VLOOKUP($F85,$B$320:$BB$343,MATCH(LEFT(TRIM(AB$6),FIND("~",SUBSTITUTE(AB$6,"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85))*HLOOKUP(LEFT(TRIM(AB$6),FIND("~",SUBSTITUTE(AB$6," ","~",LEN(TRIM(AB$6))-LEN(SUBSTITUTE(TRIM(AB$6)," ",""))))-1)&amp;" Total",$B$6:$BB$343,ROW($A85)-5,FALSE))</f>
        <v>0</v>
      </c>
      <c r="AC85" s="14">
        <f ca="1">IF(AC$5&lt;&gt;"",HLOOKUP(AC$5,Functionalization!$G$6:$R$343,ROW($A85)-5,FALSE),IFERROR(INDEX(AC$320:AC$343,MATCH($F85,$B$320:$B$343,0))/VLOOKUP($F85,$B$320:$BB$343,MATCH(LEFT(TRIM(AC$6),FIND("~",SUBSTITUTE(AC$6,"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85))*HLOOKUP(LEFT(TRIM(AC$6),FIND("~",SUBSTITUTE(AC$6," ","~",LEN(TRIM(AC$6))-LEN(SUBSTITUTE(TRIM(AC$6)," ",""))))-1)&amp;" Total",$B$6:$BB$343,ROW($A85)-5,FALSE))</f>
        <v>0</v>
      </c>
      <c r="AD85" s="14">
        <f ca="1">IF(AD$5&lt;&gt;"",HLOOKUP(AD$5,Functionalization!$G$6:$R$343,ROW($A85)-5,FALSE),IFERROR(INDEX(AD$320:AD$343,MATCH($F85,$B$320:$B$343,0))/VLOOKUP($F85,$B$320:$BB$343,MATCH(LEFT(TRIM(AD$6),FIND("~",SUBSTITUTE(AD$6,"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85))*HLOOKUP(LEFT(TRIM(AD$6),FIND("~",SUBSTITUTE(AD$6," ","~",LEN(TRIM(AD$6))-LEN(SUBSTITUTE(TRIM(AD$6)," ",""))))-1)&amp;" Total",$B$6:$BB$343,ROW($A85)-5,FALSE))</f>
        <v>0</v>
      </c>
      <c r="AE85" s="14">
        <f ca="1">IF(AE$5&lt;&gt;"",HLOOKUP(AE$5,Functionalization!$G$6:$R$343,ROW($A85)-5,FALSE),IFERROR(INDEX(AE$320:AE$343,MATCH($F85,$B$320:$B$343,0))/VLOOKUP($F85,$B$320:$BB$343,MATCH(LEFT(TRIM(AE$6),FIND("~",SUBSTITUTE(AE$6,"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85))*HLOOKUP(LEFT(TRIM(AE$6),FIND("~",SUBSTITUTE(AE$6," ","~",LEN(TRIM(AE$6))-LEN(SUBSTITUTE(TRIM(AE$6)," ",""))))-1)&amp;" Total",$B$6:$BB$343,ROW($A85)-5,FALSE))</f>
        <v>0</v>
      </c>
      <c r="AF85" s="14">
        <f ca="1">IF(AF$5&lt;&gt;"",HLOOKUP(AF$5,Functionalization!$G$6:$R$343,ROW($A85)-5,FALSE),IFERROR(INDEX(AF$320:AF$343,MATCH($F85,$B$320:$B$343,0))/VLOOKUP($F85,$B$320:$BB$343,MATCH(LEFT(TRIM(AF$6),FIND("~",SUBSTITUTE(AF$6,"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85))*HLOOKUP(LEFT(TRIM(AF$6),FIND("~",SUBSTITUTE(AF$6," ","~",LEN(TRIM(AF$6))-LEN(SUBSTITUTE(TRIM(AF$6)," ",""))))-1)&amp;" Total",$B$6:$BB$343,ROW($A85)-5,FALSE))</f>
        <v>0</v>
      </c>
      <c r="AG85" s="14">
        <f ca="1">IF(AG$5&lt;&gt;"",HLOOKUP(AG$5,Functionalization!$G$6:$R$343,ROW($A85)-5,FALSE),IFERROR(INDEX(AG$320:AG$343,MATCH($F85,$B$320:$B$343,0))/VLOOKUP($F85,$B$320:$BB$343,MATCH(LEFT(TRIM(AG$6),FIND("~",SUBSTITUTE(AG$6,"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85))*HLOOKUP(LEFT(TRIM(AG$6),FIND("~",SUBSTITUTE(AG$6," ","~",LEN(TRIM(AG$6))-LEN(SUBSTITUTE(TRIM(AG$6)," ",""))))-1)&amp;" Total",$B$6:$BB$343,ROW($A85)-5,FALSE))</f>
        <v>0</v>
      </c>
      <c r="AH85" s="14">
        <f ca="1">IF(AH$5&lt;&gt;"",HLOOKUP(AH$5,Functionalization!$G$6:$R$343,ROW($A85)-5,FALSE),IFERROR(INDEX(AH$320:AH$343,MATCH($F85,$B$320:$B$343,0))/VLOOKUP($F85,$B$320:$BB$343,MATCH(LEFT(TRIM(AH$6),FIND("~",SUBSTITUTE(AH$6,"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85))*HLOOKUP(LEFT(TRIM(AH$6),FIND("~",SUBSTITUTE(AH$6," ","~",LEN(TRIM(AH$6))-LEN(SUBSTITUTE(TRIM(AH$6)," ",""))))-1)&amp;" Total",$B$6:$BB$343,ROW($A85)-5,FALSE))</f>
        <v>0</v>
      </c>
      <c r="AI85" s="14">
        <f ca="1">IF(AI$5&lt;&gt;"",HLOOKUP(AI$5,Functionalization!$G$6:$R$343,ROW($A85)-5,FALSE),IFERROR(INDEX(AI$320:AI$343,MATCH($F85,$B$320:$B$343,0))/VLOOKUP($F85,$B$320:$BB$343,MATCH(LEFT(TRIM(AI$6),FIND("~",SUBSTITUTE(AI$6,"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85))*HLOOKUP(LEFT(TRIM(AI$6),FIND("~",SUBSTITUTE(AI$6," ","~",LEN(TRIM(AI$6))-LEN(SUBSTITUTE(TRIM(AI$6)," ",""))))-1)&amp;" Total",$B$6:$BB$343,ROW($A85)-5,FALSE))</f>
        <v>0</v>
      </c>
      <c r="AJ85" s="14">
        <f ca="1">IF(AJ$5&lt;&gt;"",HLOOKUP(AJ$5,Functionalization!$G$6:$R$343,ROW($A85)-5,FALSE),IFERROR(INDEX(AJ$320:AJ$343,MATCH($F85,$B$320:$B$343,0))/VLOOKUP($F85,$B$320:$BB$343,MATCH(LEFT(TRIM(AJ$6),FIND("~",SUBSTITUTE(AJ$6,"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85))*HLOOKUP(LEFT(TRIM(AJ$6),FIND("~",SUBSTITUTE(AJ$6," ","~",LEN(TRIM(AJ$6))-LEN(SUBSTITUTE(TRIM(AJ$6)," ",""))))-1)&amp;" Total",$B$6:$BB$343,ROW($A85)-5,FALSE))</f>
        <v>0</v>
      </c>
      <c r="AK85" s="14">
        <f ca="1">IF(AK$5&lt;&gt;"",HLOOKUP(AK$5,Functionalization!$G$6:$R$343,ROW($A85)-5,FALSE),IFERROR(INDEX(AK$320:AK$343,MATCH($F85,$B$320:$B$343,0))/VLOOKUP($F85,$B$320:$BB$343,MATCH(LEFT(TRIM(AK$6),FIND("~",SUBSTITUTE(AK$6,"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85))*HLOOKUP(LEFT(TRIM(AK$6),FIND("~",SUBSTITUTE(AK$6," ","~",LEN(TRIM(AK$6))-LEN(SUBSTITUTE(TRIM(AK$6)," ",""))))-1)&amp;" Total",$B$6:$BB$343,ROW($A85)-5,FALSE))</f>
        <v>0</v>
      </c>
      <c r="AL85" s="14">
        <f ca="1">IF(AL$5&lt;&gt;"",HLOOKUP(AL$5,Functionalization!$G$6:$R$343,ROW($A85)-5,FALSE),IFERROR(INDEX(AL$320:AL$343,MATCH($F85,$B$320:$B$343,0))/VLOOKUP($F85,$B$320:$BB$343,MATCH(LEFT(TRIM(AL$6),FIND("~",SUBSTITUTE(AL$6,"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85))*HLOOKUP(LEFT(TRIM(AL$6),FIND("~",SUBSTITUTE(AL$6," ","~",LEN(TRIM(AL$6))-LEN(SUBSTITUTE(TRIM(AL$6)," ",""))))-1)&amp;" Total",$B$6:$BB$343,ROW($A85)-5,FALSE))</f>
        <v>0</v>
      </c>
      <c r="AM85" s="14">
        <f ca="1">IF(AM$5&lt;&gt;"",HLOOKUP(AM$5,Functionalization!$G$6:$R$343,ROW($A85)-5,FALSE),IFERROR(INDEX(AM$320:AM$343,MATCH($F85,$B$320:$B$343,0))/VLOOKUP($F85,$B$320:$BB$343,MATCH(LEFT(TRIM(AM$6),FIND("~",SUBSTITUTE(AM$6,"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85))*HLOOKUP(LEFT(TRIM(AM$6),FIND("~",SUBSTITUTE(AM$6," ","~",LEN(TRIM(AM$6))-LEN(SUBSTITUTE(TRIM(AM$6)," ",""))))-1)&amp;" Total",$B$6:$BB$343,ROW($A85)-5,FALSE))</f>
        <v>0</v>
      </c>
      <c r="AN85" s="14">
        <f ca="1">IF(AN$5&lt;&gt;"",HLOOKUP(AN$5,Functionalization!$G$6:$R$343,ROW($A85)-5,FALSE),IFERROR(INDEX(AN$320:AN$343,MATCH($F85,$B$320:$B$343,0))/VLOOKUP($F85,$B$320:$BB$343,MATCH(LEFT(TRIM(AN$6),FIND("~",SUBSTITUTE(AN$6,"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85))*HLOOKUP(LEFT(TRIM(AN$6),FIND("~",SUBSTITUTE(AN$6," ","~",LEN(TRIM(AN$6))-LEN(SUBSTITUTE(TRIM(AN$6)," ",""))))-1)&amp;" Total",$B$6:$BB$343,ROW($A85)-5,FALSE))</f>
        <v>0</v>
      </c>
      <c r="AO85" s="14">
        <f ca="1">IF(AO$5&lt;&gt;"",HLOOKUP(AO$5,Functionalization!$G$6:$R$343,ROW($A85)-5,FALSE),IFERROR(INDEX(AO$320:AO$343,MATCH($F85,$B$320:$B$343,0))/VLOOKUP($F85,$B$320:$BB$343,MATCH(LEFT(TRIM(AO$6),FIND("~",SUBSTITUTE(AO$6,"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85))*HLOOKUP(LEFT(TRIM(AO$6),FIND("~",SUBSTITUTE(AO$6," ","~",LEN(TRIM(AO$6))-LEN(SUBSTITUTE(TRIM(AO$6)," ",""))))-1)&amp;" Total",$B$6:$BB$343,ROW($A85)-5,FALSE))</f>
        <v>0</v>
      </c>
      <c r="AP85" s="14">
        <f ca="1">IF(AP$5&lt;&gt;"",HLOOKUP(AP$5,Functionalization!$G$6:$R$343,ROW($A85)-5,FALSE),IFERROR(INDEX(AP$320:AP$343,MATCH($F85,$B$320:$B$343,0))/VLOOKUP($F85,$B$320:$BB$343,MATCH(LEFT(TRIM(AP$6),FIND("~",SUBSTITUTE(AP$6,"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85))*HLOOKUP(LEFT(TRIM(AP$6),FIND("~",SUBSTITUTE(AP$6," ","~",LEN(TRIM(AP$6))-LEN(SUBSTITUTE(TRIM(AP$6)," ",""))))-1)&amp;" Total",$B$6:$BB$343,ROW($A85)-5,FALSE))</f>
        <v>0</v>
      </c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D85" s="44">
        <f ca="1">IFERROR(IF(SUMIF($G$6:$BB$6,BD$6&amp;" Total",$G85:$BB85)-(SUMIF($G$6:$BB$6,BD$6&amp;" "&amp;'Input-Allocators'!$D$18,$G85:$BB85)+IFERROR(SUMIF($G$6:$BB$6,BD$6&amp;" "&amp;'Input-Allocators'!$E$18,$G85:$BB85),SUMIF($G$6:$BB$6,BD$6&amp;" "&amp;'Input-Allocators'!$B$20,$G85:$BB85))+SUMIF($G$6:$BB$6,BD$6&amp;" "&amp;'Input-Allocators'!$F$18,$G85:$BB85))&lt;Check_Limit,0,1),1)</f>
        <v>0</v>
      </c>
      <c r="BE85" s="44">
        <f ca="1">IFERROR(IF(SUMIF($G$6:$BB$6,BE$6&amp;" Total",$G85:$BB85)-(SUMIF($G$6:$BB$6,BE$6&amp;" "&amp;'Input-Allocators'!$D$18,$G85:$BB85)+IFERROR(SUMIF($G$6:$BB$6,BE$6&amp;" "&amp;'Input-Allocators'!$E$18,$G85:$BB85),SUMIF($G$6:$BB$6,BE$6&amp;" "&amp;'Input-Allocators'!$B$20,$G85:$BB85))+SUMIF($G$6:$BB$6,BE$6&amp;" "&amp;'Input-Allocators'!$F$18,$G85:$BB85))&lt;Check_Limit,0,1),1)</f>
        <v>0</v>
      </c>
      <c r="BF85" s="44">
        <f ca="1">IFERROR(IF(SUMIF($G$6:$BB$6,BF$6&amp;" Total",$G85:$BB85)-(SUMIF($G$6:$BB$6,BF$6&amp;" "&amp;'Input-Allocators'!$D$18,$G85:$BB85)+IFERROR(SUMIF($G$6:$BB$6,BF$6&amp;" "&amp;'Input-Allocators'!$E$18,$G85:$BB85),SUMIF($G$6:$BB$6,BF$6&amp;" "&amp;'Input-Allocators'!$B$20,$G85:$BB85))+SUMIF($G$6:$BB$6,BF$6&amp;" "&amp;'Input-Allocators'!$F$18,$G85:$BB85))&lt;Check_Limit,0,1),1)</f>
        <v>0</v>
      </c>
      <c r="BG85" s="44">
        <f ca="1">IFERROR(IF(SUMIF($G$6:$BB$6,BG$6&amp;" Total",$G85:$BB85)-(SUMIF($G$6:$BB$6,BG$6&amp;" "&amp;'Input-Allocators'!$D$18,$G85:$BB85)+IFERROR(SUMIF($G$6:$BB$6,BG$6&amp;" "&amp;'Input-Allocators'!$E$18,$G85:$BB85),SUMIF($G$6:$BB$6,BG$6&amp;" "&amp;'Input-Allocators'!$B$20,$G85:$BB85))+SUMIF($G$6:$BB$6,BG$6&amp;" "&amp;'Input-Allocators'!$F$18,$G85:$BB85))&lt;Check_Limit,0,1),1)</f>
        <v>0</v>
      </c>
      <c r="BH85" s="44">
        <f ca="1">IFERROR(IF(SUMIF($G$6:$BB$6,BH$6&amp;" Total",$G85:$BB85)-(SUMIF($G$6:$BB$6,BH$6&amp;" "&amp;'Input-Allocators'!$D$18,$G85:$BB85)+IFERROR(SUMIF($G$6:$BB$6,BH$6&amp;" "&amp;'Input-Allocators'!$E$18,$G85:$BB85),SUMIF($G$6:$BB$6,BH$6&amp;" "&amp;'Input-Allocators'!$B$20,$G85:$BB85))+SUMIF($G$6:$BB$6,BH$6&amp;" "&amp;'Input-Allocators'!$F$18,$G85:$BB85))&lt;Check_Limit,0,1),1)</f>
        <v>0</v>
      </c>
      <c r="BI85" s="44">
        <f ca="1">IFERROR(IF(SUMIF($G$6:$BB$6,BI$6&amp;" Total",$G85:$BB85)-(SUMIF($G$6:$BB$6,BI$6&amp;" "&amp;'Input-Allocators'!$D$18,$G85:$BB85)+IFERROR(SUMIF($G$6:$BB$6,BI$6&amp;" "&amp;'Input-Allocators'!$E$18,$G85:$BB85),SUMIF($G$6:$BB$6,BI$6&amp;" "&amp;'Input-Allocators'!$B$20,$G85:$BB85))+SUMIF($G$6:$BB$6,BI$6&amp;" "&amp;'Input-Allocators'!$F$18,$G85:$BB85))&lt;Check_Limit,0,1),1)</f>
        <v>0</v>
      </c>
      <c r="BJ85" s="44">
        <f ca="1">IFERROR(IF(SUMIF($G$6:$BB$6,BJ$6&amp;" Total",$G85:$BB85)-(SUMIF($G$6:$BB$6,BJ$6&amp;" "&amp;'Input-Allocators'!$D$18,$G85:$BB85)+IFERROR(SUMIF($G$6:$BB$6,BJ$6&amp;" "&amp;'Input-Allocators'!$E$18,$G85:$BB85),SUMIF($G$6:$BB$6,BJ$6&amp;" "&amp;'Input-Allocators'!$B$20,$G85:$BB85))+SUMIF($G$6:$BB$6,BJ$6&amp;" "&amp;'Input-Allocators'!$F$18,$G85:$BB85))&lt;Check_Limit,0,1),1)</f>
        <v>0</v>
      </c>
      <c r="BK85" s="44">
        <f ca="1">IFERROR(IF(SUMIF($G$6:$BB$6,BK$6&amp;" Total",$G85:$BB85)-(SUMIF($G$6:$BB$6,BK$6&amp;" "&amp;'Input-Allocators'!$D$18,$G85:$BB85)+IFERROR(SUMIF($G$6:$BB$6,BK$6&amp;" "&amp;'Input-Allocators'!$E$18,$G85:$BB85),SUMIF($G$6:$BB$6,BK$6&amp;" "&amp;'Input-Allocators'!$B$20,$G85:$BB85))+SUMIF($G$6:$BB$6,BK$6&amp;" "&amp;'Input-Allocators'!$F$18,$G85:$BB85))&lt;Check_Limit,0,1),1)</f>
        <v>0</v>
      </c>
      <c r="BL85" s="44">
        <f ca="1">IFERROR(IF(SUMIF($G$6:$BB$6,BL$6&amp;" Total",$G85:$BB85)-(SUMIF($G$6:$BB$6,BL$6&amp;" "&amp;'Input-Allocators'!$D$18,$G85:$BB85)+IFERROR(SUMIF($G$6:$BB$6,BL$6&amp;" "&amp;'Input-Allocators'!$E$18,$G85:$BB85),SUMIF($G$6:$BB$6,BL$6&amp;" "&amp;'Input-Allocators'!$B$20,$G85:$BB85))+SUMIF($G$6:$BB$6,BL$6&amp;" "&amp;'Input-Allocators'!$F$18,$G85:$BB85))&lt;Check_Limit,0,1),1)</f>
        <v>0</v>
      </c>
      <c r="BM85" s="44">
        <f ca="1">IFERROR(IF(SUMIF($G$6:$BB$6,BM$6&amp;" Total",$G85:$BB85)-(SUMIF($G$6:$BB$6,BM$6&amp;" "&amp;'Input-Allocators'!$D$18,$G85:$BB85)+IFERROR(SUMIF($G$6:$BB$6,BM$6&amp;" "&amp;'Input-Allocators'!$E$18,$G85:$BB85),SUMIF($G$6:$BB$6,BM$6&amp;" "&amp;'Input-Allocators'!$B$20,$G85:$BB85))+SUMIF($G$6:$BB$6,BM$6&amp;" "&amp;'Input-Allocators'!$F$18,$G85:$BB85))&lt;Check_Limit,0,1),1)</f>
        <v>0</v>
      </c>
      <c r="BN85" s="44">
        <f ca="1">IFERROR(IF(SUMIF($G$6:$BB$6,BN$6&amp;" Total",$G85:$BB85)-(SUMIF($G$6:$BB$6,BN$6&amp;" "&amp;'Input-Allocators'!$D$18,$G85:$BB85)+IFERROR(SUMIF($G$6:$BB$6,BN$6&amp;" "&amp;'Input-Allocators'!$E$18,$G85:$BB85),SUMIF($G$6:$BB$6,BN$6&amp;" "&amp;'Input-Allocators'!$B$20,$G85:$BB85))+SUMIF($G$6:$BB$6,BN$6&amp;" "&amp;'Input-Allocators'!$F$18,$G85:$BB85))&lt;Check_Limit,0,1),1)</f>
        <v>0</v>
      </c>
      <c r="BO85" s="44">
        <f ca="1">IFERROR(IF(SUMIF($G$6:$BB$6,BO$6&amp;" Total",$G85:$BB85)-(SUMIF($G$6:$BB$6,BO$6&amp;" "&amp;'Input-Allocators'!$D$18,$G85:$BB85)+IFERROR(SUMIF($G$6:$BB$6,BO$6&amp;" "&amp;'Input-Allocators'!$E$18,$G85:$BB85),SUMIF($G$6:$BB$6,BO$6&amp;" "&amp;'Input-Allocators'!$B$20,$G85:$BB85))+SUMIF($G$6:$BB$6,BO$6&amp;" "&amp;'Input-Allocators'!$F$18,$G85:$BB85))&lt;Check_Limit,0,1),1)</f>
        <v>0</v>
      </c>
    </row>
    <row r="86" spans="1:67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>Functionalization!$D86</f>
        <v>-5375.5910000000003</v>
      </c>
      <c r="E86" s="14">
        <f t="shared" ca="1" si="13"/>
        <v>0</v>
      </c>
      <c r="F86" s="3" t="str">
        <f>IF($D86=0,"-",IF('Input-Accounts'!$E86&lt;&gt;0,'Input-Accounts'!$E86,'Input-Accounts'!$G86))</f>
        <v>INT_DIST_SUBTOTAL</v>
      </c>
      <c r="G86" s="14">
        <f ca="1">IF(G$5&lt;&gt;"",HLOOKUP(G$5,Functionalization!$G$6:$R$343,ROW($A86)-5,FALSE),IFERROR(INDEX(G$320:G$343,MATCH($F86,$B$320:$B$343,0))/VLOOKUP($F86,$B$320:$BB$343,MATCH(LEFT(TRIM(G$6),FIND("~",SUBSTITUTE(G$6,"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86))*HLOOKUP(LEFT(TRIM(G$6),FIND("~",SUBSTITUTE(G$6," ","~",LEN(TRIM(G$6))-LEN(SUBSTITUTE(TRIM(G$6)," ",""))))-1)&amp;" Total",$B$6:$BB$343,ROW($A86)-5,FALSE))</f>
        <v>0</v>
      </c>
      <c r="H86" s="14">
        <f ca="1">IF(H$5&lt;&gt;"",HLOOKUP(H$5,Functionalization!$G$6:$R$343,ROW($A86)-5,FALSE),IFERROR(INDEX(H$320:H$343,MATCH($F86,$B$320:$B$343,0))/VLOOKUP($F86,$B$320:$BB$343,MATCH(LEFT(TRIM(H$6),FIND("~",SUBSTITUTE(H$6,"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86))*HLOOKUP(LEFT(TRIM(H$6),FIND("~",SUBSTITUTE(H$6," ","~",LEN(TRIM(H$6))-LEN(SUBSTITUTE(TRIM(H$6)," ",""))))-1)&amp;" Total",$B$6:$BB$343,ROW($A86)-5,FALSE))</f>
        <v>0</v>
      </c>
      <c r="I86" s="14">
        <f ca="1">IF(I$5&lt;&gt;"",HLOOKUP(I$5,Functionalization!$G$6:$R$343,ROW($A86)-5,FALSE),IFERROR(INDEX(I$320:I$343,MATCH($F86,$B$320:$B$343,0))/VLOOKUP($F86,$B$320:$BB$343,MATCH(LEFT(TRIM(I$6),FIND("~",SUBSTITUTE(I$6,"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86))*HLOOKUP(LEFT(TRIM(I$6),FIND("~",SUBSTITUTE(I$6," ","~",LEN(TRIM(I$6))-LEN(SUBSTITUTE(TRIM(I$6)," ",""))))-1)&amp;" Total",$B$6:$BB$343,ROW($A86)-5,FALSE))</f>
        <v>0</v>
      </c>
      <c r="J86" s="14">
        <f ca="1">IF(J$5&lt;&gt;"",HLOOKUP(J$5,Functionalization!$G$6:$R$343,ROW($A86)-5,FALSE),IFERROR(INDEX(J$320:J$343,MATCH($F86,$B$320:$B$343,0))/VLOOKUP($F86,$B$320:$BB$343,MATCH(LEFT(TRIM(J$6),FIND("~",SUBSTITUTE(J$6,"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86))*HLOOKUP(LEFT(TRIM(J$6),FIND("~",SUBSTITUTE(J$6," ","~",LEN(TRIM(J$6))-LEN(SUBSTITUTE(TRIM(J$6)," ",""))))-1)&amp;" Total",$B$6:$BB$343,ROW($A86)-5,FALSE))</f>
        <v>0</v>
      </c>
      <c r="K86" s="14">
        <f ca="1">IF(K$5&lt;&gt;"",HLOOKUP(K$5,Functionalization!$G$6:$R$343,ROW($A86)-5,FALSE),IFERROR(INDEX(K$320:K$343,MATCH($F86,$B$320:$B$343,0))/VLOOKUP($F86,$B$320:$BB$343,MATCH(LEFT(TRIM(K$6),FIND("~",SUBSTITUTE(K$6,"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86))*HLOOKUP(LEFT(TRIM(K$6),FIND("~",SUBSTITUTE(K$6," ","~",LEN(TRIM(K$6))-LEN(SUBSTITUTE(TRIM(K$6)," ",""))))-1)&amp;" Total",$B$6:$BB$343,ROW($A86)-5,FALSE))</f>
        <v>0</v>
      </c>
      <c r="L86" s="14">
        <f ca="1">IF(L$5&lt;&gt;"",HLOOKUP(L$5,Functionalization!$G$6:$R$343,ROW($A86)-5,FALSE),IFERROR(INDEX(L$320:L$343,MATCH($F86,$B$320:$B$343,0))/VLOOKUP($F86,$B$320:$BB$343,MATCH(LEFT(TRIM(L$6),FIND("~",SUBSTITUTE(L$6,"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86))*HLOOKUP(LEFT(TRIM(L$6),FIND("~",SUBSTITUTE(L$6," ","~",LEN(TRIM(L$6))-LEN(SUBSTITUTE(TRIM(L$6)," ",""))))-1)&amp;" Total",$B$6:$BB$343,ROW($A86)-5,FALSE))</f>
        <v>0</v>
      </c>
      <c r="M86" s="14">
        <f ca="1">IF(M$5&lt;&gt;"",HLOOKUP(M$5,Functionalization!$G$6:$R$343,ROW($A86)-5,FALSE),IFERROR(INDEX(M$320:M$343,MATCH($F86,$B$320:$B$343,0))/VLOOKUP($F86,$B$320:$BB$343,MATCH(LEFT(TRIM(M$6),FIND("~",SUBSTITUTE(M$6,"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86))*HLOOKUP(LEFT(TRIM(M$6),FIND("~",SUBSTITUTE(M$6," ","~",LEN(TRIM(M$6))-LEN(SUBSTITUTE(TRIM(M$6)," ",""))))-1)&amp;" Total",$B$6:$BB$343,ROW($A86)-5,FALSE))</f>
        <v>0</v>
      </c>
      <c r="N86" s="14">
        <f ca="1">IF(N$5&lt;&gt;"",HLOOKUP(N$5,Functionalization!$G$6:$R$343,ROW($A86)-5,FALSE),IFERROR(INDEX(N$320:N$343,MATCH($F86,$B$320:$B$343,0))/VLOOKUP($F86,$B$320:$BB$343,MATCH(LEFT(TRIM(N$6),FIND("~",SUBSTITUTE(N$6,"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86))*HLOOKUP(LEFT(TRIM(N$6),FIND("~",SUBSTITUTE(N$6," ","~",LEN(TRIM(N$6))-LEN(SUBSTITUTE(TRIM(N$6)," ",""))))-1)&amp;" Total",$B$6:$BB$343,ROW($A86)-5,FALSE))</f>
        <v>0</v>
      </c>
      <c r="O86" s="14">
        <f ca="1">IF(O$5&lt;&gt;"",HLOOKUP(O$5,Functionalization!$G$6:$R$343,ROW($A86)-5,FALSE),IFERROR(INDEX(O$320:O$343,MATCH($F86,$B$320:$B$343,0))/VLOOKUP($F86,$B$320:$BB$343,MATCH(LEFT(TRIM(O$6),FIND("~",SUBSTITUTE(O$6,"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86))*HLOOKUP(LEFT(TRIM(O$6),FIND("~",SUBSTITUTE(O$6," ","~",LEN(TRIM(O$6))-LEN(SUBSTITUTE(TRIM(O$6)," ",""))))-1)&amp;" Total",$B$6:$BB$343,ROW($A86)-5,FALSE))</f>
        <v>-3170.9471989838858</v>
      </c>
      <c r="P86" s="14">
        <f ca="1">IF(P$5&lt;&gt;"",HLOOKUP(P$5,Functionalization!$G$6:$R$343,ROW($A86)-5,FALSE),IFERROR(INDEX(P$320:P$343,MATCH($F86,$B$320:$B$343,0))/VLOOKUP($F86,$B$320:$BB$343,MATCH(LEFT(TRIM(P$6),FIND("~",SUBSTITUTE(P$6,"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86))*HLOOKUP(LEFT(TRIM(P$6),FIND("~",SUBSTITUTE(P$6," ","~",LEN(TRIM(P$6))-LEN(SUBSTITUTE(TRIM(P$6)," ",""))))-1)&amp;" Total",$B$6:$BB$343,ROW($A86)-5,FALSE))</f>
        <v>-3170.9471989838858</v>
      </c>
      <c r="Q86" s="14">
        <f ca="1">IF(Q$5&lt;&gt;"",HLOOKUP(Q$5,Functionalization!$G$6:$R$343,ROW($A86)-5,FALSE),IFERROR(INDEX(Q$320:Q$343,MATCH($F86,$B$320:$B$343,0))/VLOOKUP($F86,$B$320:$BB$343,MATCH(LEFT(TRIM(Q$6),FIND("~",SUBSTITUTE(Q$6,"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86))*HLOOKUP(LEFT(TRIM(Q$6),FIND("~",SUBSTITUTE(Q$6," ","~",LEN(TRIM(Q$6))-LEN(SUBSTITUTE(TRIM(Q$6)," ",""))))-1)&amp;" Total",$B$6:$BB$343,ROW($A86)-5,FALSE))</f>
        <v>0</v>
      </c>
      <c r="R86" s="14">
        <f ca="1">IF(R$5&lt;&gt;"",HLOOKUP(R$5,Functionalization!$G$6:$R$343,ROW($A86)-5,FALSE),IFERROR(INDEX(R$320:R$343,MATCH($F86,$B$320:$B$343,0))/VLOOKUP($F86,$B$320:$BB$343,MATCH(LEFT(TRIM(R$6),FIND("~",SUBSTITUTE(R$6,"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86))*HLOOKUP(LEFT(TRIM(R$6),FIND("~",SUBSTITUTE(R$6," ","~",LEN(TRIM(R$6))-LEN(SUBSTITUTE(TRIM(R$6)," ",""))))-1)&amp;" Total",$B$6:$BB$343,ROW($A86)-5,FALSE))</f>
        <v>0</v>
      </c>
      <c r="S86" s="14">
        <f ca="1">IF(S$5&lt;&gt;"",HLOOKUP(S$5,Functionalization!$G$6:$R$343,ROW($A86)-5,FALSE),IFERROR(INDEX(S$320:S$343,MATCH($F86,$B$320:$B$343,0))/VLOOKUP($F86,$B$320:$BB$343,MATCH(LEFT(TRIM(S$6),FIND("~",SUBSTITUTE(S$6,"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86))*HLOOKUP(LEFT(TRIM(S$6),FIND("~",SUBSTITUTE(S$6," ","~",LEN(TRIM(S$6))-LEN(SUBSTITUTE(TRIM(S$6)," ",""))))-1)&amp;" Total",$B$6:$BB$343,ROW($A86)-5,FALSE))</f>
        <v>-2204.6438010161146</v>
      </c>
      <c r="T86" s="14">
        <f ca="1">IF(T$5&lt;&gt;"",HLOOKUP(T$5,Functionalization!$G$6:$R$343,ROW($A86)-5,FALSE),IFERROR(INDEX(T$320:T$343,MATCH($F86,$B$320:$B$343,0))/VLOOKUP($F86,$B$320:$BB$343,MATCH(LEFT(TRIM(T$6),FIND("~",SUBSTITUTE(T$6,"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86))*HLOOKUP(LEFT(TRIM(T$6),FIND("~",SUBSTITUTE(T$6," ","~",LEN(TRIM(T$6))-LEN(SUBSTITUTE(TRIM(T$6)," ",""))))-1)&amp;" Total",$B$6:$BB$343,ROW($A86)-5,FALSE))</f>
        <v>0</v>
      </c>
      <c r="U86" s="14">
        <f ca="1">IF(U$5&lt;&gt;"",HLOOKUP(U$5,Functionalization!$G$6:$R$343,ROW($A86)-5,FALSE),IFERROR(INDEX(U$320:U$343,MATCH($F86,$B$320:$B$343,0))/VLOOKUP($F86,$B$320:$BB$343,MATCH(LEFT(TRIM(U$6),FIND("~",SUBSTITUTE(U$6,"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86))*HLOOKUP(LEFT(TRIM(U$6),FIND("~",SUBSTITUTE(U$6," ","~",LEN(TRIM(U$6))-LEN(SUBSTITUTE(TRIM(U$6)," ",""))))-1)&amp;" Total",$B$6:$BB$343,ROW($A86)-5,FALSE))</f>
        <v>0</v>
      </c>
      <c r="V86" s="14">
        <f ca="1">IF(V$5&lt;&gt;"",HLOOKUP(V$5,Functionalization!$G$6:$R$343,ROW($A86)-5,FALSE),IFERROR(INDEX(V$320:V$343,MATCH($F86,$B$320:$B$343,0))/VLOOKUP($F86,$B$320:$BB$343,MATCH(LEFT(TRIM(V$6),FIND("~",SUBSTITUTE(V$6,"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86))*HLOOKUP(LEFT(TRIM(V$6),FIND("~",SUBSTITUTE(V$6," ","~",LEN(TRIM(V$6))-LEN(SUBSTITUTE(TRIM(V$6)," ",""))))-1)&amp;" Total",$B$6:$BB$343,ROW($A86)-5,FALSE))</f>
        <v>-2204.6438010161146</v>
      </c>
      <c r="W86" s="14">
        <f ca="1">IF(W$5&lt;&gt;"",HLOOKUP(W$5,Functionalization!$G$6:$R$343,ROW($A86)-5,FALSE),IFERROR(INDEX(W$320:W$343,MATCH($F86,$B$320:$B$343,0))/VLOOKUP($F86,$B$320:$BB$343,MATCH(LEFT(TRIM(W$6),FIND("~",SUBSTITUTE(W$6,"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86))*HLOOKUP(LEFT(TRIM(W$6),FIND("~",SUBSTITUTE(W$6," ","~",LEN(TRIM(W$6))-LEN(SUBSTITUTE(TRIM(W$6)," ",""))))-1)&amp;" Total",$B$6:$BB$343,ROW($A86)-5,FALSE))</f>
        <v>0</v>
      </c>
      <c r="X86" s="14">
        <f ca="1">IF(X$5&lt;&gt;"",HLOOKUP(X$5,Functionalization!$G$6:$R$343,ROW($A86)-5,FALSE),IFERROR(INDEX(X$320:X$343,MATCH($F86,$B$320:$B$343,0))/VLOOKUP($F86,$B$320:$BB$343,MATCH(LEFT(TRIM(X$6),FIND("~",SUBSTITUTE(X$6,"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86))*HLOOKUP(LEFT(TRIM(X$6),FIND("~",SUBSTITUTE(X$6," ","~",LEN(TRIM(X$6))-LEN(SUBSTITUTE(TRIM(X$6)," ",""))))-1)&amp;" Total",$B$6:$BB$343,ROW($A86)-5,FALSE))</f>
        <v>0</v>
      </c>
      <c r="Y86" s="14">
        <f ca="1">IF(Y$5&lt;&gt;"",HLOOKUP(Y$5,Functionalization!$G$6:$R$343,ROW($A86)-5,FALSE),IFERROR(INDEX(Y$320:Y$343,MATCH($F86,$B$320:$B$343,0))/VLOOKUP($F86,$B$320:$BB$343,MATCH(LEFT(TRIM(Y$6),FIND("~",SUBSTITUTE(Y$6,"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86))*HLOOKUP(LEFT(TRIM(Y$6),FIND("~",SUBSTITUTE(Y$6," ","~",LEN(TRIM(Y$6))-LEN(SUBSTITUTE(TRIM(Y$6)," ",""))))-1)&amp;" Total",$B$6:$BB$343,ROW($A86)-5,FALSE))</f>
        <v>0</v>
      </c>
      <c r="Z86" s="14">
        <f ca="1">IF(Z$5&lt;&gt;"",HLOOKUP(Z$5,Functionalization!$G$6:$R$343,ROW($A86)-5,FALSE),IFERROR(INDEX(Z$320:Z$343,MATCH($F86,$B$320:$B$343,0))/VLOOKUP($F86,$B$320:$BB$343,MATCH(LEFT(TRIM(Z$6),FIND("~",SUBSTITUTE(Z$6,"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86))*HLOOKUP(LEFT(TRIM(Z$6),FIND("~",SUBSTITUTE(Z$6," ","~",LEN(TRIM(Z$6))-LEN(SUBSTITUTE(TRIM(Z$6)," ",""))))-1)&amp;" Total",$B$6:$BB$343,ROW($A86)-5,FALSE))</f>
        <v>0</v>
      </c>
      <c r="AA86" s="14">
        <f ca="1">IF(AA$5&lt;&gt;"",HLOOKUP(AA$5,Functionalization!$G$6:$R$343,ROW($A86)-5,FALSE),IFERROR(INDEX(AA$320:AA$343,MATCH($F86,$B$320:$B$343,0))/VLOOKUP($F86,$B$320:$BB$343,MATCH(LEFT(TRIM(AA$6),FIND("~",SUBSTITUTE(AA$6,"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86))*HLOOKUP(LEFT(TRIM(AA$6),FIND("~",SUBSTITUTE(AA$6," ","~",LEN(TRIM(AA$6))-LEN(SUBSTITUTE(TRIM(AA$6)," ",""))))-1)&amp;" Total",$B$6:$BB$343,ROW($A86)-5,FALSE))</f>
        <v>0</v>
      </c>
      <c r="AB86" s="14">
        <f ca="1">IF(AB$5&lt;&gt;"",HLOOKUP(AB$5,Functionalization!$G$6:$R$343,ROW($A86)-5,FALSE),IFERROR(INDEX(AB$320:AB$343,MATCH($F86,$B$320:$B$343,0))/VLOOKUP($F86,$B$320:$BB$343,MATCH(LEFT(TRIM(AB$6),FIND("~",SUBSTITUTE(AB$6,"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86))*HLOOKUP(LEFT(TRIM(AB$6),FIND("~",SUBSTITUTE(AB$6," ","~",LEN(TRIM(AB$6))-LEN(SUBSTITUTE(TRIM(AB$6)," ",""))))-1)&amp;" Total",$B$6:$BB$343,ROW($A86)-5,FALSE))</f>
        <v>0</v>
      </c>
      <c r="AC86" s="14">
        <f ca="1">IF(AC$5&lt;&gt;"",HLOOKUP(AC$5,Functionalization!$G$6:$R$343,ROW($A86)-5,FALSE),IFERROR(INDEX(AC$320:AC$343,MATCH($F86,$B$320:$B$343,0))/VLOOKUP($F86,$B$320:$BB$343,MATCH(LEFT(TRIM(AC$6),FIND("~",SUBSTITUTE(AC$6,"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86))*HLOOKUP(LEFT(TRIM(AC$6),FIND("~",SUBSTITUTE(AC$6," ","~",LEN(TRIM(AC$6))-LEN(SUBSTITUTE(TRIM(AC$6)," ",""))))-1)&amp;" Total",$B$6:$BB$343,ROW($A86)-5,FALSE))</f>
        <v>0</v>
      </c>
      <c r="AD86" s="14">
        <f ca="1">IF(AD$5&lt;&gt;"",HLOOKUP(AD$5,Functionalization!$G$6:$R$343,ROW($A86)-5,FALSE),IFERROR(INDEX(AD$320:AD$343,MATCH($F86,$B$320:$B$343,0))/VLOOKUP($F86,$B$320:$BB$343,MATCH(LEFT(TRIM(AD$6),FIND("~",SUBSTITUTE(AD$6,"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86))*HLOOKUP(LEFT(TRIM(AD$6),FIND("~",SUBSTITUTE(AD$6," ","~",LEN(TRIM(AD$6))-LEN(SUBSTITUTE(TRIM(AD$6)," ",""))))-1)&amp;" Total",$B$6:$BB$343,ROW($A86)-5,FALSE))</f>
        <v>0</v>
      </c>
      <c r="AE86" s="14">
        <f ca="1">IF(AE$5&lt;&gt;"",HLOOKUP(AE$5,Functionalization!$G$6:$R$343,ROW($A86)-5,FALSE),IFERROR(INDEX(AE$320:AE$343,MATCH($F86,$B$320:$B$343,0))/VLOOKUP($F86,$B$320:$BB$343,MATCH(LEFT(TRIM(AE$6),FIND("~",SUBSTITUTE(AE$6,"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86))*HLOOKUP(LEFT(TRIM(AE$6),FIND("~",SUBSTITUTE(AE$6," ","~",LEN(TRIM(AE$6))-LEN(SUBSTITUTE(TRIM(AE$6)," ",""))))-1)&amp;" Total",$B$6:$BB$343,ROW($A86)-5,FALSE))</f>
        <v>0</v>
      </c>
      <c r="AF86" s="14">
        <f ca="1">IF(AF$5&lt;&gt;"",HLOOKUP(AF$5,Functionalization!$G$6:$R$343,ROW($A86)-5,FALSE),IFERROR(INDEX(AF$320:AF$343,MATCH($F86,$B$320:$B$343,0))/VLOOKUP($F86,$B$320:$BB$343,MATCH(LEFT(TRIM(AF$6),FIND("~",SUBSTITUTE(AF$6,"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86))*HLOOKUP(LEFT(TRIM(AF$6),FIND("~",SUBSTITUTE(AF$6," ","~",LEN(TRIM(AF$6))-LEN(SUBSTITUTE(TRIM(AF$6)," ",""))))-1)&amp;" Total",$B$6:$BB$343,ROW($A86)-5,FALSE))</f>
        <v>0</v>
      </c>
      <c r="AG86" s="14">
        <f ca="1">IF(AG$5&lt;&gt;"",HLOOKUP(AG$5,Functionalization!$G$6:$R$343,ROW($A86)-5,FALSE),IFERROR(INDEX(AG$320:AG$343,MATCH($F86,$B$320:$B$343,0))/VLOOKUP($F86,$B$320:$BB$343,MATCH(LEFT(TRIM(AG$6),FIND("~",SUBSTITUTE(AG$6,"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86))*HLOOKUP(LEFT(TRIM(AG$6),FIND("~",SUBSTITUTE(AG$6," ","~",LEN(TRIM(AG$6))-LEN(SUBSTITUTE(TRIM(AG$6)," ",""))))-1)&amp;" Total",$B$6:$BB$343,ROW($A86)-5,FALSE))</f>
        <v>0</v>
      </c>
      <c r="AH86" s="14">
        <f ca="1">IF(AH$5&lt;&gt;"",HLOOKUP(AH$5,Functionalization!$G$6:$R$343,ROW($A86)-5,FALSE),IFERROR(INDEX(AH$320:AH$343,MATCH($F86,$B$320:$B$343,0))/VLOOKUP($F86,$B$320:$BB$343,MATCH(LEFT(TRIM(AH$6),FIND("~",SUBSTITUTE(AH$6,"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86))*HLOOKUP(LEFT(TRIM(AH$6),FIND("~",SUBSTITUTE(AH$6," ","~",LEN(TRIM(AH$6))-LEN(SUBSTITUTE(TRIM(AH$6)," ",""))))-1)&amp;" Total",$B$6:$BB$343,ROW($A86)-5,FALSE))</f>
        <v>0</v>
      </c>
      <c r="AI86" s="14">
        <f ca="1">IF(AI$5&lt;&gt;"",HLOOKUP(AI$5,Functionalization!$G$6:$R$343,ROW($A86)-5,FALSE),IFERROR(INDEX(AI$320:AI$343,MATCH($F86,$B$320:$B$343,0))/VLOOKUP($F86,$B$320:$BB$343,MATCH(LEFT(TRIM(AI$6),FIND("~",SUBSTITUTE(AI$6,"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86))*HLOOKUP(LEFT(TRIM(AI$6),FIND("~",SUBSTITUTE(AI$6," ","~",LEN(TRIM(AI$6))-LEN(SUBSTITUTE(TRIM(AI$6)," ",""))))-1)&amp;" Total",$B$6:$BB$343,ROW($A86)-5,FALSE))</f>
        <v>0</v>
      </c>
      <c r="AJ86" s="14">
        <f ca="1">IF(AJ$5&lt;&gt;"",HLOOKUP(AJ$5,Functionalization!$G$6:$R$343,ROW($A86)-5,FALSE),IFERROR(INDEX(AJ$320:AJ$343,MATCH($F86,$B$320:$B$343,0))/VLOOKUP($F86,$B$320:$BB$343,MATCH(LEFT(TRIM(AJ$6),FIND("~",SUBSTITUTE(AJ$6,"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86))*HLOOKUP(LEFT(TRIM(AJ$6),FIND("~",SUBSTITUTE(AJ$6," ","~",LEN(TRIM(AJ$6))-LEN(SUBSTITUTE(TRIM(AJ$6)," ",""))))-1)&amp;" Total",$B$6:$BB$343,ROW($A86)-5,FALSE))</f>
        <v>0</v>
      </c>
      <c r="AK86" s="14">
        <f ca="1">IF(AK$5&lt;&gt;"",HLOOKUP(AK$5,Functionalization!$G$6:$R$343,ROW($A86)-5,FALSE),IFERROR(INDEX(AK$320:AK$343,MATCH($F86,$B$320:$B$343,0))/VLOOKUP($F86,$B$320:$BB$343,MATCH(LEFT(TRIM(AK$6),FIND("~",SUBSTITUTE(AK$6,"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86))*HLOOKUP(LEFT(TRIM(AK$6),FIND("~",SUBSTITUTE(AK$6," ","~",LEN(TRIM(AK$6))-LEN(SUBSTITUTE(TRIM(AK$6)," ",""))))-1)&amp;" Total",$B$6:$BB$343,ROW($A86)-5,FALSE))</f>
        <v>0</v>
      </c>
      <c r="AL86" s="14">
        <f ca="1">IF(AL$5&lt;&gt;"",HLOOKUP(AL$5,Functionalization!$G$6:$R$343,ROW($A86)-5,FALSE),IFERROR(INDEX(AL$320:AL$343,MATCH($F86,$B$320:$B$343,0))/VLOOKUP($F86,$B$320:$BB$343,MATCH(LEFT(TRIM(AL$6),FIND("~",SUBSTITUTE(AL$6,"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86))*HLOOKUP(LEFT(TRIM(AL$6),FIND("~",SUBSTITUTE(AL$6," ","~",LEN(TRIM(AL$6))-LEN(SUBSTITUTE(TRIM(AL$6)," ",""))))-1)&amp;" Total",$B$6:$BB$343,ROW($A86)-5,FALSE))</f>
        <v>0</v>
      </c>
      <c r="AM86" s="14">
        <f ca="1">IF(AM$5&lt;&gt;"",HLOOKUP(AM$5,Functionalization!$G$6:$R$343,ROW($A86)-5,FALSE),IFERROR(INDEX(AM$320:AM$343,MATCH($F86,$B$320:$B$343,0))/VLOOKUP($F86,$B$320:$BB$343,MATCH(LEFT(TRIM(AM$6),FIND("~",SUBSTITUTE(AM$6,"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86))*HLOOKUP(LEFT(TRIM(AM$6),FIND("~",SUBSTITUTE(AM$6," ","~",LEN(TRIM(AM$6))-LEN(SUBSTITUTE(TRIM(AM$6)," ",""))))-1)&amp;" Total",$B$6:$BB$343,ROW($A86)-5,FALSE))</f>
        <v>0</v>
      </c>
      <c r="AN86" s="14">
        <f ca="1">IF(AN$5&lt;&gt;"",HLOOKUP(AN$5,Functionalization!$G$6:$R$343,ROW($A86)-5,FALSE),IFERROR(INDEX(AN$320:AN$343,MATCH($F86,$B$320:$B$343,0))/VLOOKUP($F86,$B$320:$BB$343,MATCH(LEFT(TRIM(AN$6),FIND("~",SUBSTITUTE(AN$6,"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86))*HLOOKUP(LEFT(TRIM(AN$6),FIND("~",SUBSTITUTE(AN$6," ","~",LEN(TRIM(AN$6))-LEN(SUBSTITUTE(TRIM(AN$6)," ",""))))-1)&amp;" Total",$B$6:$BB$343,ROW($A86)-5,FALSE))</f>
        <v>0</v>
      </c>
      <c r="AO86" s="14">
        <f ca="1">IF(AO$5&lt;&gt;"",HLOOKUP(AO$5,Functionalization!$G$6:$R$343,ROW($A86)-5,FALSE),IFERROR(INDEX(AO$320:AO$343,MATCH($F86,$B$320:$B$343,0))/VLOOKUP($F86,$B$320:$BB$343,MATCH(LEFT(TRIM(AO$6),FIND("~",SUBSTITUTE(AO$6,"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86))*HLOOKUP(LEFT(TRIM(AO$6),FIND("~",SUBSTITUTE(AO$6," ","~",LEN(TRIM(AO$6))-LEN(SUBSTITUTE(TRIM(AO$6)," ",""))))-1)&amp;" Total",$B$6:$BB$343,ROW($A86)-5,FALSE))</f>
        <v>0</v>
      </c>
      <c r="AP86" s="14">
        <f ca="1">IF(AP$5&lt;&gt;"",HLOOKUP(AP$5,Functionalization!$G$6:$R$343,ROW($A86)-5,FALSE),IFERROR(INDEX(AP$320:AP$343,MATCH($F86,$B$320:$B$343,0))/VLOOKUP($F86,$B$320:$BB$343,MATCH(LEFT(TRIM(AP$6),FIND("~",SUBSTITUTE(AP$6,"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86))*HLOOKUP(LEFT(TRIM(AP$6),FIND("~",SUBSTITUTE(AP$6," ","~",LEN(TRIM(AP$6))-LEN(SUBSTITUTE(TRIM(AP$6)," ",""))))-1)&amp;" Total",$B$6:$BB$343,ROW($A86)-5,FALSE))</f>
        <v>0</v>
      </c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D86" s="44">
        <f ca="1">IFERROR(IF(SUMIF($G$6:$BB$6,BD$6&amp;" Total",$G86:$BB86)-(SUMIF($G$6:$BB$6,BD$6&amp;" "&amp;'Input-Allocators'!$D$18,$G86:$BB86)+IFERROR(SUMIF($G$6:$BB$6,BD$6&amp;" "&amp;'Input-Allocators'!$E$18,$G86:$BB86),SUMIF($G$6:$BB$6,BD$6&amp;" "&amp;'Input-Allocators'!$B$20,$G86:$BB86))+SUMIF($G$6:$BB$6,BD$6&amp;" "&amp;'Input-Allocators'!$F$18,$G86:$BB86))&lt;Check_Limit,0,1),1)</f>
        <v>0</v>
      </c>
      <c r="BE86" s="44">
        <f ca="1">IFERROR(IF(SUMIF($G$6:$BB$6,BE$6&amp;" Total",$G86:$BB86)-(SUMIF($G$6:$BB$6,BE$6&amp;" "&amp;'Input-Allocators'!$D$18,$G86:$BB86)+IFERROR(SUMIF($G$6:$BB$6,BE$6&amp;" "&amp;'Input-Allocators'!$E$18,$G86:$BB86),SUMIF($G$6:$BB$6,BE$6&amp;" "&amp;'Input-Allocators'!$B$20,$G86:$BB86))+SUMIF($G$6:$BB$6,BE$6&amp;" "&amp;'Input-Allocators'!$F$18,$G86:$BB86))&lt;Check_Limit,0,1),1)</f>
        <v>0</v>
      </c>
      <c r="BF86" s="44">
        <f ca="1">IFERROR(IF(SUMIF($G$6:$BB$6,BF$6&amp;" Total",$G86:$BB86)-(SUMIF($G$6:$BB$6,BF$6&amp;" "&amp;'Input-Allocators'!$D$18,$G86:$BB86)+IFERROR(SUMIF($G$6:$BB$6,BF$6&amp;" "&amp;'Input-Allocators'!$E$18,$G86:$BB86),SUMIF($G$6:$BB$6,BF$6&amp;" "&amp;'Input-Allocators'!$B$20,$G86:$BB86))+SUMIF($G$6:$BB$6,BF$6&amp;" "&amp;'Input-Allocators'!$F$18,$G86:$BB86))&lt;Check_Limit,0,1),1)</f>
        <v>0</v>
      </c>
      <c r="BG86" s="44">
        <f ca="1">IFERROR(IF(SUMIF($G$6:$BB$6,BG$6&amp;" Total",$G86:$BB86)-(SUMIF($G$6:$BB$6,BG$6&amp;" "&amp;'Input-Allocators'!$D$18,$G86:$BB86)+IFERROR(SUMIF($G$6:$BB$6,BG$6&amp;" "&amp;'Input-Allocators'!$E$18,$G86:$BB86),SUMIF($G$6:$BB$6,BG$6&amp;" "&amp;'Input-Allocators'!$B$20,$G86:$BB86))+SUMIF($G$6:$BB$6,BG$6&amp;" "&amp;'Input-Allocators'!$F$18,$G86:$BB86))&lt;Check_Limit,0,1),1)</f>
        <v>0</v>
      </c>
      <c r="BH86" s="44">
        <f ca="1">IFERROR(IF(SUMIF($G$6:$BB$6,BH$6&amp;" Total",$G86:$BB86)-(SUMIF($G$6:$BB$6,BH$6&amp;" "&amp;'Input-Allocators'!$D$18,$G86:$BB86)+IFERROR(SUMIF($G$6:$BB$6,BH$6&amp;" "&amp;'Input-Allocators'!$E$18,$G86:$BB86),SUMIF($G$6:$BB$6,BH$6&amp;" "&amp;'Input-Allocators'!$B$20,$G86:$BB86))+SUMIF($G$6:$BB$6,BH$6&amp;" "&amp;'Input-Allocators'!$F$18,$G86:$BB86))&lt;Check_Limit,0,1),1)</f>
        <v>0</v>
      </c>
      <c r="BI86" s="44">
        <f ca="1">IFERROR(IF(SUMIF($G$6:$BB$6,BI$6&amp;" Total",$G86:$BB86)-(SUMIF($G$6:$BB$6,BI$6&amp;" "&amp;'Input-Allocators'!$D$18,$G86:$BB86)+IFERROR(SUMIF($G$6:$BB$6,BI$6&amp;" "&amp;'Input-Allocators'!$E$18,$G86:$BB86),SUMIF($G$6:$BB$6,BI$6&amp;" "&amp;'Input-Allocators'!$B$20,$G86:$BB86))+SUMIF($G$6:$BB$6,BI$6&amp;" "&amp;'Input-Allocators'!$F$18,$G86:$BB86))&lt;Check_Limit,0,1),1)</f>
        <v>0</v>
      </c>
      <c r="BJ86" s="44">
        <f ca="1">IFERROR(IF(SUMIF($G$6:$BB$6,BJ$6&amp;" Total",$G86:$BB86)-(SUMIF($G$6:$BB$6,BJ$6&amp;" "&amp;'Input-Allocators'!$D$18,$G86:$BB86)+IFERROR(SUMIF($G$6:$BB$6,BJ$6&amp;" "&amp;'Input-Allocators'!$E$18,$G86:$BB86),SUMIF($G$6:$BB$6,BJ$6&amp;" "&amp;'Input-Allocators'!$B$20,$G86:$BB86))+SUMIF($G$6:$BB$6,BJ$6&amp;" "&amp;'Input-Allocators'!$F$18,$G86:$BB86))&lt;Check_Limit,0,1),1)</f>
        <v>0</v>
      </c>
      <c r="BK86" s="44">
        <f ca="1">IFERROR(IF(SUMIF($G$6:$BB$6,BK$6&amp;" Total",$G86:$BB86)-(SUMIF($G$6:$BB$6,BK$6&amp;" "&amp;'Input-Allocators'!$D$18,$G86:$BB86)+IFERROR(SUMIF($G$6:$BB$6,BK$6&amp;" "&amp;'Input-Allocators'!$E$18,$G86:$BB86),SUMIF($G$6:$BB$6,BK$6&amp;" "&amp;'Input-Allocators'!$B$20,$G86:$BB86))+SUMIF($G$6:$BB$6,BK$6&amp;" "&amp;'Input-Allocators'!$F$18,$G86:$BB86))&lt;Check_Limit,0,1),1)</f>
        <v>0</v>
      </c>
      <c r="BL86" s="44">
        <f ca="1">IFERROR(IF(SUMIF($G$6:$BB$6,BL$6&amp;" Total",$G86:$BB86)-(SUMIF($G$6:$BB$6,BL$6&amp;" "&amp;'Input-Allocators'!$D$18,$G86:$BB86)+IFERROR(SUMIF($G$6:$BB$6,BL$6&amp;" "&amp;'Input-Allocators'!$E$18,$G86:$BB86),SUMIF($G$6:$BB$6,BL$6&amp;" "&amp;'Input-Allocators'!$B$20,$G86:$BB86))+SUMIF($G$6:$BB$6,BL$6&amp;" "&amp;'Input-Allocators'!$F$18,$G86:$BB86))&lt;Check_Limit,0,1),1)</f>
        <v>0</v>
      </c>
      <c r="BM86" s="44">
        <f ca="1">IFERROR(IF(SUMIF($G$6:$BB$6,BM$6&amp;" Total",$G86:$BB86)-(SUMIF($G$6:$BB$6,BM$6&amp;" "&amp;'Input-Allocators'!$D$18,$G86:$BB86)+IFERROR(SUMIF($G$6:$BB$6,BM$6&amp;" "&amp;'Input-Allocators'!$E$18,$G86:$BB86),SUMIF($G$6:$BB$6,BM$6&amp;" "&amp;'Input-Allocators'!$B$20,$G86:$BB86))+SUMIF($G$6:$BB$6,BM$6&amp;" "&amp;'Input-Allocators'!$F$18,$G86:$BB86))&lt;Check_Limit,0,1),1)</f>
        <v>0</v>
      </c>
      <c r="BN86" s="44">
        <f ca="1">IFERROR(IF(SUMIF($G$6:$BB$6,BN$6&amp;" Total",$G86:$BB86)-(SUMIF($G$6:$BB$6,BN$6&amp;" "&amp;'Input-Allocators'!$D$18,$G86:$BB86)+IFERROR(SUMIF($G$6:$BB$6,BN$6&amp;" "&amp;'Input-Allocators'!$E$18,$G86:$BB86),SUMIF($G$6:$BB$6,BN$6&amp;" "&amp;'Input-Allocators'!$B$20,$G86:$BB86))+SUMIF($G$6:$BB$6,BN$6&amp;" "&amp;'Input-Allocators'!$F$18,$G86:$BB86))&lt;Check_Limit,0,1),1)</f>
        <v>0</v>
      </c>
      <c r="BO86" s="44">
        <f ca="1">IFERROR(IF(SUMIF($G$6:$BB$6,BO$6&amp;" Total",$G86:$BB86)-(SUMIF($G$6:$BB$6,BO$6&amp;" "&amp;'Input-Allocators'!$D$18,$G86:$BB86)+IFERROR(SUMIF($G$6:$BB$6,BO$6&amp;" "&amp;'Input-Allocators'!$E$18,$G86:$BB86),SUMIF($G$6:$BB$6,BO$6&amp;" "&amp;'Input-Allocators'!$B$20,$G86:$BB86))+SUMIF($G$6:$BB$6,BO$6&amp;" "&amp;'Input-Allocators'!$F$18,$G86:$BB86))&lt;Check_Limit,0,1),1)</f>
        <v>0</v>
      </c>
    </row>
    <row r="87" spans="1:67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>Functionalization!$D87</f>
        <v>-108511.145</v>
      </c>
      <c r="E87" s="14">
        <f t="shared" ca="1" si="13"/>
        <v>0</v>
      </c>
      <c r="F87" s="3" t="str">
        <f>IF($D87=0,"-",IF('Input-Accounts'!$E87&lt;&gt;0,'Input-Accounts'!$E87,'Input-Accounts'!$G87))</f>
        <v>DEMAND</v>
      </c>
      <c r="G87" s="14">
        <f ca="1">IF(G$5&lt;&gt;"",HLOOKUP(G$5,Functionalization!$G$6:$R$343,ROW($A87)-5,FALSE),IFERROR(INDEX(G$320:G$343,MATCH($F87,$B$320:$B$343,0))/VLOOKUP($F87,$B$320:$BB$343,MATCH(LEFT(TRIM(G$6),FIND("~",SUBSTITUTE(G$6,"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87))*HLOOKUP(LEFT(TRIM(G$6),FIND("~",SUBSTITUTE(G$6," ","~",LEN(TRIM(G$6))-LEN(SUBSTITUTE(TRIM(G$6)," ",""))))-1)&amp;" Total",$B$6:$BB$343,ROW($A87)-5,FALSE))</f>
        <v>0</v>
      </c>
      <c r="H87" s="14">
        <f ca="1">IF(H$5&lt;&gt;"",HLOOKUP(H$5,Functionalization!$G$6:$R$343,ROW($A87)-5,FALSE),IFERROR(INDEX(H$320:H$343,MATCH($F87,$B$320:$B$343,0))/VLOOKUP($F87,$B$320:$BB$343,MATCH(LEFT(TRIM(H$6),FIND("~",SUBSTITUTE(H$6,"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87))*HLOOKUP(LEFT(TRIM(H$6),FIND("~",SUBSTITUTE(H$6," ","~",LEN(TRIM(H$6))-LEN(SUBSTITUTE(TRIM(H$6)," ",""))))-1)&amp;" Total",$B$6:$BB$343,ROW($A87)-5,FALSE))</f>
        <v>0</v>
      </c>
      <c r="I87" s="14">
        <f ca="1">IF(I$5&lt;&gt;"",HLOOKUP(I$5,Functionalization!$G$6:$R$343,ROW($A87)-5,FALSE),IFERROR(INDEX(I$320:I$343,MATCH($F87,$B$320:$B$343,0))/VLOOKUP($F87,$B$320:$BB$343,MATCH(LEFT(TRIM(I$6),FIND("~",SUBSTITUTE(I$6,"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87))*HLOOKUP(LEFT(TRIM(I$6),FIND("~",SUBSTITUTE(I$6," ","~",LEN(TRIM(I$6))-LEN(SUBSTITUTE(TRIM(I$6)," ",""))))-1)&amp;" Total",$B$6:$BB$343,ROW($A87)-5,FALSE))</f>
        <v>0</v>
      </c>
      <c r="J87" s="14">
        <f ca="1">IF(J$5&lt;&gt;"",HLOOKUP(J$5,Functionalization!$G$6:$R$343,ROW($A87)-5,FALSE),IFERROR(INDEX(J$320:J$343,MATCH($F87,$B$320:$B$343,0))/VLOOKUP($F87,$B$320:$BB$343,MATCH(LEFT(TRIM(J$6),FIND("~",SUBSTITUTE(J$6,"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87))*HLOOKUP(LEFT(TRIM(J$6),FIND("~",SUBSTITUTE(J$6," ","~",LEN(TRIM(J$6))-LEN(SUBSTITUTE(TRIM(J$6)," ",""))))-1)&amp;" Total",$B$6:$BB$343,ROW($A87)-5,FALSE))</f>
        <v>0</v>
      </c>
      <c r="K87" s="14">
        <f ca="1">IF(K$5&lt;&gt;"",HLOOKUP(K$5,Functionalization!$G$6:$R$343,ROW($A87)-5,FALSE),IFERROR(INDEX(K$320:K$343,MATCH($F87,$B$320:$B$343,0))/VLOOKUP($F87,$B$320:$BB$343,MATCH(LEFT(TRIM(K$6),FIND("~",SUBSTITUTE(K$6,"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87))*HLOOKUP(LEFT(TRIM(K$6),FIND("~",SUBSTITUTE(K$6," ","~",LEN(TRIM(K$6))-LEN(SUBSTITUTE(TRIM(K$6)," ",""))))-1)&amp;" Total",$B$6:$BB$343,ROW($A87)-5,FALSE))</f>
        <v>0</v>
      </c>
      <c r="L87" s="14">
        <f ca="1">IF(L$5&lt;&gt;"",HLOOKUP(L$5,Functionalization!$G$6:$R$343,ROW($A87)-5,FALSE),IFERROR(INDEX(L$320:L$343,MATCH($F87,$B$320:$B$343,0))/VLOOKUP($F87,$B$320:$BB$343,MATCH(LEFT(TRIM(L$6),FIND("~",SUBSTITUTE(L$6,"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87))*HLOOKUP(LEFT(TRIM(L$6),FIND("~",SUBSTITUTE(L$6," ","~",LEN(TRIM(L$6))-LEN(SUBSTITUTE(TRIM(L$6)," ",""))))-1)&amp;" Total",$B$6:$BB$343,ROW($A87)-5,FALSE))</f>
        <v>0</v>
      </c>
      <c r="M87" s="14">
        <f ca="1">IF(M$5&lt;&gt;"",HLOOKUP(M$5,Functionalization!$G$6:$R$343,ROW($A87)-5,FALSE),IFERROR(INDEX(M$320:M$343,MATCH($F87,$B$320:$B$343,0))/VLOOKUP($F87,$B$320:$BB$343,MATCH(LEFT(TRIM(M$6),FIND("~",SUBSTITUTE(M$6,"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87))*HLOOKUP(LEFT(TRIM(M$6),FIND("~",SUBSTITUTE(M$6," ","~",LEN(TRIM(M$6))-LEN(SUBSTITUTE(TRIM(M$6)," ",""))))-1)&amp;" Total",$B$6:$BB$343,ROW($A87)-5,FALSE))</f>
        <v>0</v>
      </c>
      <c r="N87" s="14">
        <f ca="1">IF(N$5&lt;&gt;"",HLOOKUP(N$5,Functionalization!$G$6:$R$343,ROW($A87)-5,FALSE),IFERROR(INDEX(N$320:N$343,MATCH($F87,$B$320:$B$343,0))/VLOOKUP($F87,$B$320:$BB$343,MATCH(LEFT(TRIM(N$6),FIND("~",SUBSTITUTE(N$6,"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87))*HLOOKUP(LEFT(TRIM(N$6),FIND("~",SUBSTITUTE(N$6," ","~",LEN(TRIM(N$6))-LEN(SUBSTITUTE(TRIM(N$6)," ",""))))-1)&amp;" Total",$B$6:$BB$343,ROW($A87)-5,FALSE))</f>
        <v>0</v>
      </c>
      <c r="O87" s="14">
        <f ca="1">IF(O$5&lt;&gt;"",HLOOKUP(O$5,Functionalization!$G$6:$R$343,ROW($A87)-5,FALSE),IFERROR(INDEX(O$320:O$343,MATCH($F87,$B$320:$B$343,0))/VLOOKUP($F87,$B$320:$BB$343,MATCH(LEFT(TRIM(O$6),FIND("~",SUBSTITUTE(O$6,"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87))*HLOOKUP(LEFT(TRIM(O$6),FIND("~",SUBSTITUTE(O$6," ","~",LEN(TRIM(O$6))-LEN(SUBSTITUTE(TRIM(O$6)," ",""))))-1)&amp;" Total",$B$6:$BB$343,ROW($A87)-5,FALSE))</f>
        <v>-108511.145</v>
      </c>
      <c r="P87" s="14">
        <f ca="1">IF(P$5&lt;&gt;"",HLOOKUP(P$5,Functionalization!$G$6:$R$343,ROW($A87)-5,FALSE),IFERROR(INDEX(P$320:P$343,MATCH($F87,$B$320:$B$343,0))/VLOOKUP($F87,$B$320:$BB$343,MATCH(LEFT(TRIM(P$6),FIND("~",SUBSTITUTE(P$6,"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87))*HLOOKUP(LEFT(TRIM(P$6),FIND("~",SUBSTITUTE(P$6," ","~",LEN(TRIM(P$6))-LEN(SUBSTITUTE(TRIM(P$6)," ",""))))-1)&amp;" Total",$B$6:$BB$343,ROW($A87)-5,FALSE))</f>
        <v>-108511.145</v>
      </c>
      <c r="Q87" s="14">
        <f ca="1">IF(Q$5&lt;&gt;"",HLOOKUP(Q$5,Functionalization!$G$6:$R$343,ROW($A87)-5,FALSE),IFERROR(INDEX(Q$320:Q$343,MATCH($F87,$B$320:$B$343,0))/VLOOKUP($F87,$B$320:$BB$343,MATCH(LEFT(TRIM(Q$6),FIND("~",SUBSTITUTE(Q$6,"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87))*HLOOKUP(LEFT(TRIM(Q$6),FIND("~",SUBSTITUTE(Q$6," ","~",LEN(TRIM(Q$6))-LEN(SUBSTITUTE(TRIM(Q$6)," ",""))))-1)&amp;" Total",$B$6:$BB$343,ROW($A87)-5,FALSE))</f>
        <v>0</v>
      </c>
      <c r="R87" s="14">
        <f ca="1">IF(R$5&lt;&gt;"",HLOOKUP(R$5,Functionalization!$G$6:$R$343,ROW($A87)-5,FALSE),IFERROR(INDEX(R$320:R$343,MATCH($F87,$B$320:$B$343,0))/VLOOKUP($F87,$B$320:$BB$343,MATCH(LEFT(TRIM(R$6),FIND("~",SUBSTITUTE(R$6,"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87))*HLOOKUP(LEFT(TRIM(R$6),FIND("~",SUBSTITUTE(R$6," ","~",LEN(TRIM(R$6))-LEN(SUBSTITUTE(TRIM(R$6)," ",""))))-1)&amp;" Total",$B$6:$BB$343,ROW($A87)-5,FALSE))</f>
        <v>0</v>
      </c>
      <c r="S87" s="14">
        <f ca="1">IF(S$5&lt;&gt;"",HLOOKUP(S$5,Functionalization!$G$6:$R$343,ROW($A87)-5,FALSE),IFERROR(INDEX(S$320:S$343,MATCH($F87,$B$320:$B$343,0))/VLOOKUP($F87,$B$320:$BB$343,MATCH(LEFT(TRIM(S$6),FIND("~",SUBSTITUTE(S$6,"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87))*HLOOKUP(LEFT(TRIM(S$6),FIND("~",SUBSTITUTE(S$6," ","~",LEN(TRIM(S$6))-LEN(SUBSTITUTE(TRIM(S$6)," ",""))))-1)&amp;" Total",$B$6:$BB$343,ROW($A87)-5,FALSE))</f>
        <v>0</v>
      </c>
      <c r="T87" s="14">
        <f ca="1">IF(T$5&lt;&gt;"",HLOOKUP(T$5,Functionalization!$G$6:$R$343,ROW($A87)-5,FALSE),IFERROR(INDEX(T$320:T$343,MATCH($F87,$B$320:$B$343,0))/VLOOKUP($F87,$B$320:$BB$343,MATCH(LEFT(TRIM(T$6),FIND("~",SUBSTITUTE(T$6,"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87))*HLOOKUP(LEFT(TRIM(T$6),FIND("~",SUBSTITUTE(T$6," ","~",LEN(TRIM(T$6))-LEN(SUBSTITUTE(TRIM(T$6)," ",""))))-1)&amp;" Total",$B$6:$BB$343,ROW($A87)-5,FALSE))</f>
        <v>0</v>
      </c>
      <c r="U87" s="14">
        <f ca="1">IF(U$5&lt;&gt;"",HLOOKUP(U$5,Functionalization!$G$6:$R$343,ROW($A87)-5,FALSE),IFERROR(INDEX(U$320:U$343,MATCH($F87,$B$320:$B$343,0))/VLOOKUP($F87,$B$320:$BB$343,MATCH(LEFT(TRIM(U$6),FIND("~",SUBSTITUTE(U$6,"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87))*HLOOKUP(LEFT(TRIM(U$6),FIND("~",SUBSTITUTE(U$6," ","~",LEN(TRIM(U$6))-LEN(SUBSTITUTE(TRIM(U$6)," ",""))))-1)&amp;" Total",$B$6:$BB$343,ROW($A87)-5,FALSE))</f>
        <v>0</v>
      </c>
      <c r="V87" s="14">
        <f ca="1">IF(V$5&lt;&gt;"",HLOOKUP(V$5,Functionalization!$G$6:$R$343,ROW($A87)-5,FALSE),IFERROR(INDEX(V$320:V$343,MATCH($F87,$B$320:$B$343,0))/VLOOKUP($F87,$B$320:$BB$343,MATCH(LEFT(TRIM(V$6),FIND("~",SUBSTITUTE(V$6,"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87))*HLOOKUP(LEFT(TRIM(V$6),FIND("~",SUBSTITUTE(V$6," ","~",LEN(TRIM(V$6))-LEN(SUBSTITUTE(TRIM(V$6)," ",""))))-1)&amp;" Total",$B$6:$BB$343,ROW($A87)-5,FALSE))</f>
        <v>0</v>
      </c>
      <c r="W87" s="14">
        <f ca="1">IF(W$5&lt;&gt;"",HLOOKUP(W$5,Functionalization!$G$6:$R$343,ROW($A87)-5,FALSE),IFERROR(INDEX(W$320:W$343,MATCH($F87,$B$320:$B$343,0))/VLOOKUP($F87,$B$320:$BB$343,MATCH(LEFT(TRIM(W$6),FIND("~",SUBSTITUTE(W$6,"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87))*HLOOKUP(LEFT(TRIM(W$6),FIND("~",SUBSTITUTE(W$6," ","~",LEN(TRIM(W$6))-LEN(SUBSTITUTE(TRIM(W$6)," ",""))))-1)&amp;" Total",$B$6:$BB$343,ROW($A87)-5,FALSE))</f>
        <v>0</v>
      </c>
      <c r="X87" s="14">
        <f ca="1">IF(X$5&lt;&gt;"",HLOOKUP(X$5,Functionalization!$G$6:$R$343,ROW($A87)-5,FALSE),IFERROR(INDEX(X$320:X$343,MATCH($F87,$B$320:$B$343,0))/VLOOKUP($F87,$B$320:$BB$343,MATCH(LEFT(TRIM(X$6),FIND("~",SUBSTITUTE(X$6,"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87))*HLOOKUP(LEFT(TRIM(X$6),FIND("~",SUBSTITUTE(X$6," ","~",LEN(TRIM(X$6))-LEN(SUBSTITUTE(TRIM(X$6)," ",""))))-1)&amp;" Total",$B$6:$BB$343,ROW($A87)-5,FALSE))</f>
        <v>0</v>
      </c>
      <c r="Y87" s="14">
        <f ca="1">IF(Y$5&lt;&gt;"",HLOOKUP(Y$5,Functionalization!$G$6:$R$343,ROW($A87)-5,FALSE),IFERROR(INDEX(Y$320:Y$343,MATCH($F87,$B$320:$B$343,0))/VLOOKUP($F87,$B$320:$BB$343,MATCH(LEFT(TRIM(Y$6),FIND("~",SUBSTITUTE(Y$6,"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87))*HLOOKUP(LEFT(TRIM(Y$6),FIND("~",SUBSTITUTE(Y$6," ","~",LEN(TRIM(Y$6))-LEN(SUBSTITUTE(TRIM(Y$6)," ",""))))-1)&amp;" Total",$B$6:$BB$343,ROW($A87)-5,FALSE))</f>
        <v>0</v>
      </c>
      <c r="Z87" s="14">
        <f ca="1">IF(Z$5&lt;&gt;"",HLOOKUP(Z$5,Functionalization!$G$6:$R$343,ROW($A87)-5,FALSE),IFERROR(INDEX(Z$320:Z$343,MATCH($F87,$B$320:$B$343,0))/VLOOKUP($F87,$B$320:$BB$343,MATCH(LEFT(TRIM(Z$6),FIND("~",SUBSTITUTE(Z$6,"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87))*HLOOKUP(LEFT(TRIM(Z$6),FIND("~",SUBSTITUTE(Z$6," ","~",LEN(TRIM(Z$6))-LEN(SUBSTITUTE(TRIM(Z$6)," ",""))))-1)&amp;" Total",$B$6:$BB$343,ROW($A87)-5,FALSE))</f>
        <v>0</v>
      </c>
      <c r="AA87" s="14">
        <f ca="1">IF(AA$5&lt;&gt;"",HLOOKUP(AA$5,Functionalization!$G$6:$R$343,ROW($A87)-5,FALSE),IFERROR(INDEX(AA$320:AA$343,MATCH($F87,$B$320:$B$343,0))/VLOOKUP($F87,$B$320:$BB$343,MATCH(LEFT(TRIM(AA$6),FIND("~",SUBSTITUTE(AA$6,"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87))*HLOOKUP(LEFT(TRIM(AA$6),FIND("~",SUBSTITUTE(AA$6," ","~",LEN(TRIM(AA$6))-LEN(SUBSTITUTE(TRIM(AA$6)," ",""))))-1)&amp;" Total",$B$6:$BB$343,ROW($A87)-5,FALSE))</f>
        <v>0</v>
      </c>
      <c r="AB87" s="14">
        <f ca="1">IF(AB$5&lt;&gt;"",HLOOKUP(AB$5,Functionalization!$G$6:$R$343,ROW($A87)-5,FALSE),IFERROR(INDEX(AB$320:AB$343,MATCH($F87,$B$320:$B$343,0))/VLOOKUP($F87,$B$320:$BB$343,MATCH(LEFT(TRIM(AB$6),FIND("~",SUBSTITUTE(AB$6,"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87))*HLOOKUP(LEFT(TRIM(AB$6),FIND("~",SUBSTITUTE(AB$6," ","~",LEN(TRIM(AB$6))-LEN(SUBSTITUTE(TRIM(AB$6)," ",""))))-1)&amp;" Total",$B$6:$BB$343,ROW($A87)-5,FALSE))</f>
        <v>0</v>
      </c>
      <c r="AC87" s="14">
        <f ca="1">IF(AC$5&lt;&gt;"",HLOOKUP(AC$5,Functionalization!$G$6:$R$343,ROW($A87)-5,FALSE),IFERROR(INDEX(AC$320:AC$343,MATCH($F87,$B$320:$B$343,0))/VLOOKUP($F87,$B$320:$BB$343,MATCH(LEFT(TRIM(AC$6),FIND("~",SUBSTITUTE(AC$6,"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87))*HLOOKUP(LEFT(TRIM(AC$6),FIND("~",SUBSTITUTE(AC$6," ","~",LEN(TRIM(AC$6))-LEN(SUBSTITUTE(TRIM(AC$6)," ",""))))-1)&amp;" Total",$B$6:$BB$343,ROW($A87)-5,FALSE))</f>
        <v>0</v>
      </c>
      <c r="AD87" s="14">
        <f ca="1">IF(AD$5&lt;&gt;"",HLOOKUP(AD$5,Functionalization!$G$6:$R$343,ROW($A87)-5,FALSE),IFERROR(INDEX(AD$320:AD$343,MATCH($F87,$B$320:$B$343,0))/VLOOKUP($F87,$B$320:$BB$343,MATCH(LEFT(TRIM(AD$6),FIND("~",SUBSTITUTE(AD$6,"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87))*HLOOKUP(LEFT(TRIM(AD$6),FIND("~",SUBSTITUTE(AD$6," ","~",LEN(TRIM(AD$6))-LEN(SUBSTITUTE(TRIM(AD$6)," ",""))))-1)&amp;" Total",$B$6:$BB$343,ROW($A87)-5,FALSE))</f>
        <v>0</v>
      </c>
      <c r="AE87" s="14">
        <f ca="1">IF(AE$5&lt;&gt;"",HLOOKUP(AE$5,Functionalization!$G$6:$R$343,ROW($A87)-5,FALSE),IFERROR(INDEX(AE$320:AE$343,MATCH($F87,$B$320:$B$343,0))/VLOOKUP($F87,$B$320:$BB$343,MATCH(LEFT(TRIM(AE$6),FIND("~",SUBSTITUTE(AE$6,"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87))*HLOOKUP(LEFT(TRIM(AE$6),FIND("~",SUBSTITUTE(AE$6," ","~",LEN(TRIM(AE$6))-LEN(SUBSTITUTE(TRIM(AE$6)," ",""))))-1)&amp;" Total",$B$6:$BB$343,ROW($A87)-5,FALSE))</f>
        <v>0</v>
      </c>
      <c r="AF87" s="14">
        <f ca="1">IF(AF$5&lt;&gt;"",HLOOKUP(AF$5,Functionalization!$G$6:$R$343,ROW($A87)-5,FALSE),IFERROR(INDEX(AF$320:AF$343,MATCH($F87,$B$320:$B$343,0))/VLOOKUP($F87,$B$320:$BB$343,MATCH(LEFT(TRIM(AF$6),FIND("~",SUBSTITUTE(AF$6,"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87))*HLOOKUP(LEFT(TRIM(AF$6),FIND("~",SUBSTITUTE(AF$6," ","~",LEN(TRIM(AF$6))-LEN(SUBSTITUTE(TRIM(AF$6)," ",""))))-1)&amp;" Total",$B$6:$BB$343,ROW($A87)-5,FALSE))</f>
        <v>0</v>
      </c>
      <c r="AG87" s="14">
        <f ca="1">IF(AG$5&lt;&gt;"",HLOOKUP(AG$5,Functionalization!$G$6:$R$343,ROW($A87)-5,FALSE),IFERROR(INDEX(AG$320:AG$343,MATCH($F87,$B$320:$B$343,0))/VLOOKUP($F87,$B$320:$BB$343,MATCH(LEFT(TRIM(AG$6),FIND("~",SUBSTITUTE(AG$6,"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87))*HLOOKUP(LEFT(TRIM(AG$6),FIND("~",SUBSTITUTE(AG$6," ","~",LEN(TRIM(AG$6))-LEN(SUBSTITUTE(TRIM(AG$6)," ",""))))-1)&amp;" Total",$B$6:$BB$343,ROW($A87)-5,FALSE))</f>
        <v>0</v>
      </c>
      <c r="AH87" s="14">
        <f ca="1">IF(AH$5&lt;&gt;"",HLOOKUP(AH$5,Functionalization!$G$6:$R$343,ROW($A87)-5,FALSE),IFERROR(INDEX(AH$320:AH$343,MATCH($F87,$B$320:$B$343,0))/VLOOKUP($F87,$B$320:$BB$343,MATCH(LEFT(TRIM(AH$6),FIND("~",SUBSTITUTE(AH$6,"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87))*HLOOKUP(LEFT(TRIM(AH$6),FIND("~",SUBSTITUTE(AH$6," ","~",LEN(TRIM(AH$6))-LEN(SUBSTITUTE(TRIM(AH$6)," ",""))))-1)&amp;" Total",$B$6:$BB$343,ROW($A87)-5,FALSE))</f>
        <v>0</v>
      </c>
      <c r="AI87" s="14">
        <f ca="1">IF(AI$5&lt;&gt;"",HLOOKUP(AI$5,Functionalization!$G$6:$R$343,ROW($A87)-5,FALSE),IFERROR(INDEX(AI$320:AI$343,MATCH($F87,$B$320:$B$343,0))/VLOOKUP($F87,$B$320:$BB$343,MATCH(LEFT(TRIM(AI$6),FIND("~",SUBSTITUTE(AI$6,"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87))*HLOOKUP(LEFT(TRIM(AI$6),FIND("~",SUBSTITUTE(AI$6," ","~",LEN(TRIM(AI$6))-LEN(SUBSTITUTE(TRIM(AI$6)," ",""))))-1)&amp;" Total",$B$6:$BB$343,ROW($A87)-5,FALSE))</f>
        <v>0</v>
      </c>
      <c r="AJ87" s="14">
        <f ca="1">IF(AJ$5&lt;&gt;"",HLOOKUP(AJ$5,Functionalization!$G$6:$R$343,ROW($A87)-5,FALSE),IFERROR(INDEX(AJ$320:AJ$343,MATCH($F87,$B$320:$B$343,0))/VLOOKUP($F87,$B$320:$BB$343,MATCH(LEFT(TRIM(AJ$6),FIND("~",SUBSTITUTE(AJ$6,"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87))*HLOOKUP(LEFT(TRIM(AJ$6),FIND("~",SUBSTITUTE(AJ$6," ","~",LEN(TRIM(AJ$6))-LEN(SUBSTITUTE(TRIM(AJ$6)," ",""))))-1)&amp;" Total",$B$6:$BB$343,ROW($A87)-5,FALSE))</f>
        <v>0</v>
      </c>
      <c r="AK87" s="14">
        <f ca="1">IF(AK$5&lt;&gt;"",HLOOKUP(AK$5,Functionalization!$G$6:$R$343,ROW($A87)-5,FALSE),IFERROR(INDEX(AK$320:AK$343,MATCH($F87,$B$320:$B$343,0))/VLOOKUP($F87,$B$320:$BB$343,MATCH(LEFT(TRIM(AK$6),FIND("~",SUBSTITUTE(AK$6,"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87))*HLOOKUP(LEFT(TRIM(AK$6),FIND("~",SUBSTITUTE(AK$6," ","~",LEN(TRIM(AK$6))-LEN(SUBSTITUTE(TRIM(AK$6)," ",""))))-1)&amp;" Total",$B$6:$BB$343,ROW($A87)-5,FALSE))</f>
        <v>0</v>
      </c>
      <c r="AL87" s="14">
        <f ca="1">IF(AL$5&lt;&gt;"",HLOOKUP(AL$5,Functionalization!$G$6:$R$343,ROW($A87)-5,FALSE),IFERROR(INDEX(AL$320:AL$343,MATCH($F87,$B$320:$B$343,0))/VLOOKUP($F87,$B$320:$BB$343,MATCH(LEFT(TRIM(AL$6),FIND("~",SUBSTITUTE(AL$6,"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87))*HLOOKUP(LEFT(TRIM(AL$6),FIND("~",SUBSTITUTE(AL$6," ","~",LEN(TRIM(AL$6))-LEN(SUBSTITUTE(TRIM(AL$6)," ",""))))-1)&amp;" Total",$B$6:$BB$343,ROW($A87)-5,FALSE))</f>
        <v>0</v>
      </c>
      <c r="AM87" s="14">
        <f ca="1">IF(AM$5&lt;&gt;"",HLOOKUP(AM$5,Functionalization!$G$6:$R$343,ROW($A87)-5,FALSE),IFERROR(INDEX(AM$320:AM$343,MATCH($F87,$B$320:$B$343,0))/VLOOKUP($F87,$B$320:$BB$343,MATCH(LEFT(TRIM(AM$6),FIND("~",SUBSTITUTE(AM$6,"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87))*HLOOKUP(LEFT(TRIM(AM$6),FIND("~",SUBSTITUTE(AM$6," ","~",LEN(TRIM(AM$6))-LEN(SUBSTITUTE(TRIM(AM$6)," ",""))))-1)&amp;" Total",$B$6:$BB$343,ROW($A87)-5,FALSE))</f>
        <v>0</v>
      </c>
      <c r="AN87" s="14">
        <f ca="1">IF(AN$5&lt;&gt;"",HLOOKUP(AN$5,Functionalization!$G$6:$R$343,ROW($A87)-5,FALSE),IFERROR(INDEX(AN$320:AN$343,MATCH($F87,$B$320:$B$343,0))/VLOOKUP($F87,$B$320:$BB$343,MATCH(LEFT(TRIM(AN$6),FIND("~",SUBSTITUTE(AN$6,"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87))*HLOOKUP(LEFT(TRIM(AN$6),FIND("~",SUBSTITUTE(AN$6," ","~",LEN(TRIM(AN$6))-LEN(SUBSTITUTE(TRIM(AN$6)," ",""))))-1)&amp;" Total",$B$6:$BB$343,ROW($A87)-5,FALSE))</f>
        <v>0</v>
      </c>
      <c r="AO87" s="14">
        <f ca="1">IF(AO$5&lt;&gt;"",HLOOKUP(AO$5,Functionalization!$G$6:$R$343,ROW($A87)-5,FALSE),IFERROR(INDEX(AO$320:AO$343,MATCH($F87,$B$320:$B$343,0))/VLOOKUP($F87,$B$320:$BB$343,MATCH(LEFT(TRIM(AO$6),FIND("~",SUBSTITUTE(AO$6,"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87))*HLOOKUP(LEFT(TRIM(AO$6),FIND("~",SUBSTITUTE(AO$6," ","~",LEN(TRIM(AO$6))-LEN(SUBSTITUTE(TRIM(AO$6)," ",""))))-1)&amp;" Total",$B$6:$BB$343,ROW($A87)-5,FALSE))</f>
        <v>0</v>
      </c>
      <c r="AP87" s="14">
        <f ca="1">IF(AP$5&lt;&gt;"",HLOOKUP(AP$5,Functionalization!$G$6:$R$343,ROW($A87)-5,FALSE),IFERROR(INDEX(AP$320:AP$343,MATCH($F87,$B$320:$B$343,0))/VLOOKUP($F87,$B$320:$BB$343,MATCH(LEFT(TRIM(AP$6),FIND("~",SUBSTITUTE(AP$6,"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87))*HLOOKUP(LEFT(TRIM(AP$6),FIND("~",SUBSTITUTE(AP$6," ","~",LEN(TRIM(AP$6))-LEN(SUBSTITUTE(TRIM(AP$6)," ",""))))-1)&amp;" Total",$B$6:$BB$343,ROW($A87)-5,FALSE))</f>
        <v>0</v>
      </c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D87" s="44">
        <f ca="1">IFERROR(IF(SUMIF($G$6:$BB$6,BD$6&amp;" Total",$G87:$BB87)-(SUMIF($G$6:$BB$6,BD$6&amp;" "&amp;'Input-Allocators'!$D$18,$G87:$BB87)+IFERROR(SUMIF($G$6:$BB$6,BD$6&amp;" "&amp;'Input-Allocators'!$E$18,$G87:$BB87),SUMIF($G$6:$BB$6,BD$6&amp;" "&amp;'Input-Allocators'!$B$20,$G87:$BB87))+SUMIF($G$6:$BB$6,BD$6&amp;" "&amp;'Input-Allocators'!$F$18,$G87:$BB87))&lt;Check_Limit,0,1),1)</f>
        <v>0</v>
      </c>
      <c r="BE87" s="44">
        <f ca="1">IFERROR(IF(SUMIF($G$6:$BB$6,BE$6&amp;" Total",$G87:$BB87)-(SUMIF($G$6:$BB$6,BE$6&amp;" "&amp;'Input-Allocators'!$D$18,$G87:$BB87)+IFERROR(SUMIF($G$6:$BB$6,BE$6&amp;" "&amp;'Input-Allocators'!$E$18,$G87:$BB87),SUMIF($G$6:$BB$6,BE$6&amp;" "&amp;'Input-Allocators'!$B$20,$G87:$BB87))+SUMIF($G$6:$BB$6,BE$6&amp;" "&amp;'Input-Allocators'!$F$18,$G87:$BB87))&lt;Check_Limit,0,1),1)</f>
        <v>0</v>
      </c>
      <c r="BF87" s="44">
        <f ca="1">IFERROR(IF(SUMIF($G$6:$BB$6,BF$6&amp;" Total",$G87:$BB87)-(SUMIF($G$6:$BB$6,BF$6&amp;" "&amp;'Input-Allocators'!$D$18,$G87:$BB87)+IFERROR(SUMIF($G$6:$BB$6,BF$6&amp;" "&amp;'Input-Allocators'!$E$18,$G87:$BB87),SUMIF($G$6:$BB$6,BF$6&amp;" "&amp;'Input-Allocators'!$B$20,$G87:$BB87))+SUMIF($G$6:$BB$6,BF$6&amp;" "&amp;'Input-Allocators'!$F$18,$G87:$BB87))&lt;Check_Limit,0,1),1)</f>
        <v>0</v>
      </c>
      <c r="BG87" s="44">
        <f ca="1">IFERROR(IF(SUMIF($G$6:$BB$6,BG$6&amp;" Total",$G87:$BB87)-(SUMIF($G$6:$BB$6,BG$6&amp;" "&amp;'Input-Allocators'!$D$18,$G87:$BB87)+IFERROR(SUMIF($G$6:$BB$6,BG$6&amp;" "&amp;'Input-Allocators'!$E$18,$G87:$BB87),SUMIF($G$6:$BB$6,BG$6&amp;" "&amp;'Input-Allocators'!$B$20,$G87:$BB87))+SUMIF($G$6:$BB$6,BG$6&amp;" "&amp;'Input-Allocators'!$F$18,$G87:$BB87))&lt;Check_Limit,0,1),1)</f>
        <v>0</v>
      </c>
      <c r="BH87" s="44">
        <f ca="1">IFERROR(IF(SUMIF($G$6:$BB$6,BH$6&amp;" Total",$G87:$BB87)-(SUMIF($G$6:$BB$6,BH$6&amp;" "&amp;'Input-Allocators'!$D$18,$G87:$BB87)+IFERROR(SUMIF($G$6:$BB$6,BH$6&amp;" "&amp;'Input-Allocators'!$E$18,$G87:$BB87),SUMIF($G$6:$BB$6,BH$6&amp;" "&amp;'Input-Allocators'!$B$20,$G87:$BB87))+SUMIF($G$6:$BB$6,BH$6&amp;" "&amp;'Input-Allocators'!$F$18,$G87:$BB87))&lt;Check_Limit,0,1),1)</f>
        <v>0</v>
      </c>
      <c r="BI87" s="44">
        <f ca="1">IFERROR(IF(SUMIF($G$6:$BB$6,BI$6&amp;" Total",$G87:$BB87)-(SUMIF($G$6:$BB$6,BI$6&amp;" "&amp;'Input-Allocators'!$D$18,$G87:$BB87)+IFERROR(SUMIF($G$6:$BB$6,BI$6&amp;" "&amp;'Input-Allocators'!$E$18,$G87:$BB87),SUMIF($G$6:$BB$6,BI$6&amp;" "&amp;'Input-Allocators'!$B$20,$G87:$BB87))+SUMIF($G$6:$BB$6,BI$6&amp;" "&amp;'Input-Allocators'!$F$18,$G87:$BB87))&lt;Check_Limit,0,1),1)</f>
        <v>0</v>
      </c>
      <c r="BJ87" s="44">
        <f ca="1">IFERROR(IF(SUMIF($G$6:$BB$6,BJ$6&amp;" Total",$G87:$BB87)-(SUMIF($G$6:$BB$6,BJ$6&amp;" "&amp;'Input-Allocators'!$D$18,$G87:$BB87)+IFERROR(SUMIF($G$6:$BB$6,BJ$6&amp;" "&amp;'Input-Allocators'!$E$18,$G87:$BB87),SUMIF($G$6:$BB$6,BJ$6&amp;" "&amp;'Input-Allocators'!$B$20,$G87:$BB87))+SUMIF($G$6:$BB$6,BJ$6&amp;" "&amp;'Input-Allocators'!$F$18,$G87:$BB87))&lt;Check_Limit,0,1),1)</f>
        <v>0</v>
      </c>
      <c r="BK87" s="44">
        <f ca="1">IFERROR(IF(SUMIF($G$6:$BB$6,BK$6&amp;" Total",$G87:$BB87)-(SUMIF($G$6:$BB$6,BK$6&amp;" "&amp;'Input-Allocators'!$D$18,$G87:$BB87)+IFERROR(SUMIF($G$6:$BB$6,BK$6&amp;" "&amp;'Input-Allocators'!$E$18,$G87:$BB87),SUMIF($G$6:$BB$6,BK$6&amp;" "&amp;'Input-Allocators'!$B$20,$G87:$BB87))+SUMIF($G$6:$BB$6,BK$6&amp;" "&amp;'Input-Allocators'!$F$18,$G87:$BB87))&lt;Check_Limit,0,1),1)</f>
        <v>0</v>
      </c>
      <c r="BL87" s="44">
        <f ca="1">IFERROR(IF(SUMIF($G$6:$BB$6,BL$6&amp;" Total",$G87:$BB87)-(SUMIF($G$6:$BB$6,BL$6&amp;" "&amp;'Input-Allocators'!$D$18,$G87:$BB87)+IFERROR(SUMIF($G$6:$BB$6,BL$6&amp;" "&amp;'Input-Allocators'!$E$18,$G87:$BB87),SUMIF($G$6:$BB$6,BL$6&amp;" "&amp;'Input-Allocators'!$B$20,$G87:$BB87))+SUMIF($G$6:$BB$6,BL$6&amp;" "&amp;'Input-Allocators'!$F$18,$G87:$BB87))&lt;Check_Limit,0,1),1)</f>
        <v>0</v>
      </c>
      <c r="BM87" s="44">
        <f ca="1">IFERROR(IF(SUMIF($G$6:$BB$6,BM$6&amp;" Total",$G87:$BB87)-(SUMIF($G$6:$BB$6,BM$6&amp;" "&amp;'Input-Allocators'!$D$18,$G87:$BB87)+IFERROR(SUMIF($G$6:$BB$6,BM$6&amp;" "&amp;'Input-Allocators'!$E$18,$G87:$BB87),SUMIF($G$6:$BB$6,BM$6&amp;" "&amp;'Input-Allocators'!$B$20,$G87:$BB87))+SUMIF($G$6:$BB$6,BM$6&amp;" "&amp;'Input-Allocators'!$F$18,$G87:$BB87))&lt;Check_Limit,0,1),1)</f>
        <v>0</v>
      </c>
      <c r="BN87" s="44">
        <f ca="1">IFERROR(IF(SUMIF($G$6:$BB$6,BN$6&amp;" Total",$G87:$BB87)-(SUMIF($G$6:$BB$6,BN$6&amp;" "&amp;'Input-Allocators'!$D$18,$G87:$BB87)+IFERROR(SUMIF($G$6:$BB$6,BN$6&amp;" "&amp;'Input-Allocators'!$E$18,$G87:$BB87),SUMIF($G$6:$BB$6,BN$6&amp;" "&amp;'Input-Allocators'!$B$20,$G87:$BB87))+SUMIF($G$6:$BB$6,BN$6&amp;" "&amp;'Input-Allocators'!$F$18,$G87:$BB87))&lt;Check_Limit,0,1),1)</f>
        <v>0</v>
      </c>
      <c r="BO87" s="44">
        <f ca="1">IFERROR(IF(SUMIF($G$6:$BB$6,BO$6&amp;" Total",$G87:$BB87)-(SUMIF($G$6:$BB$6,BO$6&amp;" "&amp;'Input-Allocators'!$D$18,$G87:$BB87)+IFERROR(SUMIF($G$6:$BB$6,BO$6&amp;" "&amp;'Input-Allocators'!$E$18,$G87:$BB87),SUMIF($G$6:$BB$6,BO$6&amp;" "&amp;'Input-Allocators'!$B$20,$G87:$BB87))+SUMIF($G$6:$BB$6,BO$6&amp;" "&amp;'Input-Allocators'!$F$18,$G87:$BB87))&lt;Check_Limit,0,1),1)</f>
        <v>0</v>
      </c>
    </row>
    <row r="88" spans="1:67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>Functionalization!$D88</f>
        <v>-4458.5129999999999</v>
      </c>
      <c r="E88" s="14">
        <f t="shared" ref="E88:E95" ca="1" si="15">IFERROR(IF(D88="",0,IF(D88=0,0,IF(ABS(D88-SUM(G88,K88,O88,S88,W88,AA88,AE88,AI88,AM88,AQ88,AU88,AY88))&lt;Check_Limit,0,1))),1)</f>
        <v>0</v>
      </c>
      <c r="F88" s="3" t="str">
        <f>IF($D88=0,"-",IF('Input-Accounts'!$E88&lt;&gt;0,'Input-Accounts'!$E88,'Input-Accounts'!$G88))</f>
        <v>DEMAND</v>
      </c>
      <c r="G88" s="14">
        <f ca="1">IF(G$5&lt;&gt;"",HLOOKUP(G$5,Functionalization!$G$6:$R$343,ROW($A88)-5,FALSE),IFERROR(INDEX(G$320:G$343,MATCH($F88,$B$320:$B$343,0))/VLOOKUP($F88,$B$320:$BB$343,MATCH(LEFT(TRIM(G$6),FIND("~",SUBSTITUTE(G$6,"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88))*HLOOKUP(LEFT(TRIM(G$6),FIND("~",SUBSTITUTE(G$6," ","~",LEN(TRIM(G$6))-LEN(SUBSTITUTE(TRIM(G$6)," ",""))))-1)&amp;" Total",$B$6:$BB$343,ROW($A88)-5,FALSE))</f>
        <v>0</v>
      </c>
      <c r="H88" s="14">
        <f ca="1">IF(H$5&lt;&gt;"",HLOOKUP(H$5,Functionalization!$G$6:$R$343,ROW($A88)-5,FALSE),IFERROR(INDEX(H$320:H$343,MATCH($F88,$B$320:$B$343,0))/VLOOKUP($F88,$B$320:$BB$343,MATCH(LEFT(TRIM(H$6),FIND("~",SUBSTITUTE(H$6,"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88))*HLOOKUP(LEFT(TRIM(H$6),FIND("~",SUBSTITUTE(H$6," ","~",LEN(TRIM(H$6))-LEN(SUBSTITUTE(TRIM(H$6)," ",""))))-1)&amp;" Total",$B$6:$BB$343,ROW($A88)-5,FALSE))</f>
        <v>0</v>
      </c>
      <c r="I88" s="14">
        <f ca="1">IF(I$5&lt;&gt;"",HLOOKUP(I$5,Functionalization!$G$6:$R$343,ROW($A88)-5,FALSE),IFERROR(INDEX(I$320:I$343,MATCH($F88,$B$320:$B$343,0))/VLOOKUP($F88,$B$320:$BB$343,MATCH(LEFT(TRIM(I$6),FIND("~",SUBSTITUTE(I$6,"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88))*HLOOKUP(LEFT(TRIM(I$6),FIND("~",SUBSTITUTE(I$6," ","~",LEN(TRIM(I$6))-LEN(SUBSTITUTE(TRIM(I$6)," ",""))))-1)&amp;" Total",$B$6:$BB$343,ROW($A88)-5,FALSE))</f>
        <v>0</v>
      </c>
      <c r="J88" s="14">
        <f ca="1">IF(J$5&lt;&gt;"",HLOOKUP(J$5,Functionalization!$G$6:$R$343,ROW($A88)-5,FALSE),IFERROR(INDEX(J$320:J$343,MATCH($F88,$B$320:$B$343,0))/VLOOKUP($F88,$B$320:$BB$343,MATCH(LEFT(TRIM(J$6),FIND("~",SUBSTITUTE(J$6,"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88))*HLOOKUP(LEFT(TRIM(J$6),FIND("~",SUBSTITUTE(J$6," ","~",LEN(TRIM(J$6))-LEN(SUBSTITUTE(TRIM(J$6)," ",""))))-1)&amp;" Total",$B$6:$BB$343,ROW($A88)-5,FALSE))</f>
        <v>0</v>
      </c>
      <c r="K88" s="14">
        <f ca="1">IF(K$5&lt;&gt;"",HLOOKUP(K$5,Functionalization!$G$6:$R$343,ROW($A88)-5,FALSE),IFERROR(INDEX(K$320:K$343,MATCH($F88,$B$320:$B$343,0))/VLOOKUP($F88,$B$320:$BB$343,MATCH(LEFT(TRIM(K$6),FIND("~",SUBSTITUTE(K$6,"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88))*HLOOKUP(LEFT(TRIM(K$6),FIND("~",SUBSTITUTE(K$6," ","~",LEN(TRIM(K$6))-LEN(SUBSTITUTE(TRIM(K$6)," ",""))))-1)&amp;" Total",$B$6:$BB$343,ROW($A88)-5,FALSE))</f>
        <v>0</v>
      </c>
      <c r="L88" s="14">
        <f ca="1">IF(L$5&lt;&gt;"",HLOOKUP(L$5,Functionalization!$G$6:$R$343,ROW($A88)-5,FALSE),IFERROR(INDEX(L$320:L$343,MATCH($F88,$B$320:$B$343,0))/VLOOKUP($F88,$B$320:$BB$343,MATCH(LEFT(TRIM(L$6),FIND("~",SUBSTITUTE(L$6,"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88))*HLOOKUP(LEFT(TRIM(L$6),FIND("~",SUBSTITUTE(L$6," ","~",LEN(TRIM(L$6))-LEN(SUBSTITUTE(TRIM(L$6)," ",""))))-1)&amp;" Total",$B$6:$BB$343,ROW($A88)-5,FALSE))</f>
        <v>0</v>
      </c>
      <c r="M88" s="14">
        <f ca="1">IF(M$5&lt;&gt;"",HLOOKUP(M$5,Functionalization!$G$6:$R$343,ROW($A88)-5,FALSE),IFERROR(INDEX(M$320:M$343,MATCH($F88,$B$320:$B$343,0))/VLOOKUP($F88,$B$320:$BB$343,MATCH(LEFT(TRIM(M$6),FIND("~",SUBSTITUTE(M$6,"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88))*HLOOKUP(LEFT(TRIM(M$6),FIND("~",SUBSTITUTE(M$6," ","~",LEN(TRIM(M$6))-LEN(SUBSTITUTE(TRIM(M$6)," ",""))))-1)&amp;" Total",$B$6:$BB$343,ROW($A88)-5,FALSE))</f>
        <v>0</v>
      </c>
      <c r="N88" s="14">
        <f ca="1">IF(N$5&lt;&gt;"",HLOOKUP(N$5,Functionalization!$G$6:$R$343,ROW($A88)-5,FALSE),IFERROR(INDEX(N$320:N$343,MATCH($F88,$B$320:$B$343,0))/VLOOKUP($F88,$B$320:$BB$343,MATCH(LEFT(TRIM(N$6),FIND("~",SUBSTITUTE(N$6,"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88))*HLOOKUP(LEFT(TRIM(N$6),FIND("~",SUBSTITUTE(N$6," ","~",LEN(TRIM(N$6))-LEN(SUBSTITUTE(TRIM(N$6)," ",""))))-1)&amp;" Total",$B$6:$BB$343,ROW($A88)-5,FALSE))</f>
        <v>0</v>
      </c>
      <c r="O88" s="14">
        <f ca="1">IF(O$5&lt;&gt;"",HLOOKUP(O$5,Functionalization!$G$6:$R$343,ROW($A88)-5,FALSE),IFERROR(INDEX(O$320:O$343,MATCH($F88,$B$320:$B$343,0))/VLOOKUP($F88,$B$320:$BB$343,MATCH(LEFT(TRIM(O$6),FIND("~",SUBSTITUTE(O$6,"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88))*HLOOKUP(LEFT(TRIM(O$6),FIND("~",SUBSTITUTE(O$6," ","~",LEN(TRIM(O$6))-LEN(SUBSTITUTE(TRIM(O$6)," ",""))))-1)&amp;" Total",$B$6:$BB$343,ROW($A88)-5,FALSE))</f>
        <v>-4458.5129999999999</v>
      </c>
      <c r="P88" s="14">
        <f ca="1">IF(P$5&lt;&gt;"",HLOOKUP(P$5,Functionalization!$G$6:$R$343,ROW($A88)-5,FALSE),IFERROR(INDEX(P$320:P$343,MATCH($F88,$B$320:$B$343,0))/VLOOKUP($F88,$B$320:$BB$343,MATCH(LEFT(TRIM(P$6),FIND("~",SUBSTITUTE(P$6,"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88))*HLOOKUP(LEFT(TRIM(P$6),FIND("~",SUBSTITUTE(P$6," ","~",LEN(TRIM(P$6))-LEN(SUBSTITUTE(TRIM(P$6)," ",""))))-1)&amp;" Total",$B$6:$BB$343,ROW($A88)-5,FALSE))</f>
        <v>-4458.5129999999999</v>
      </c>
      <c r="Q88" s="14">
        <f ca="1">IF(Q$5&lt;&gt;"",HLOOKUP(Q$5,Functionalization!$G$6:$R$343,ROW($A88)-5,FALSE),IFERROR(INDEX(Q$320:Q$343,MATCH($F88,$B$320:$B$343,0))/VLOOKUP($F88,$B$320:$BB$343,MATCH(LEFT(TRIM(Q$6),FIND("~",SUBSTITUTE(Q$6,"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88))*HLOOKUP(LEFT(TRIM(Q$6),FIND("~",SUBSTITUTE(Q$6," ","~",LEN(TRIM(Q$6))-LEN(SUBSTITUTE(TRIM(Q$6)," ",""))))-1)&amp;" Total",$B$6:$BB$343,ROW($A88)-5,FALSE))</f>
        <v>0</v>
      </c>
      <c r="R88" s="14">
        <f ca="1">IF(R$5&lt;&gt;"",HLOOKUP(R$5,Functionalization!$G$6:$R$343,ROW($A88)-5,FALSE),IFERROR(INDEX(R$320:R$343,MATCH($F88,$B$320:$B$343,0))/VLOOKUP($F88,$B$320:$BB$343,MATCH(LEFT(TRIM(R$6),FIND("~",SUBSTITUTE(R$6,"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88))*HLOOKUP(LEFT(TRIM(R$6),FIND("~",SUBSTITUTE(R$6," ","~",LEN(TRIM(R$6))-LEN(SUBSTITUTE(TRIM(R$6)," ",""))))-1)&amp;" Total",$B$6:$BB$343,ROW($A88)-5,FALSE))</f>
        <v>0</v>
      </c>
      <c r="S88" s="14">
        <f ca="1">IF(S$5&lt;&gt;"",HLOOKUP(S$5,Functionalization!$G$6:$R$343,ROW($A88)-5,FALSE),IFERROR(INDEX(S$320:S$343,MATCH($F88,$B$320:$B$343,0))/VLOOKUP($F88,$B$320:$BB$343,MATCH(LEFT(TRIM(S$6),FIND("~",SUBSTITUTE(S$6,"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88))*HLOOKUP(LEFT(TRIM(S$6),FIND("~",SUBSTITUTE(S$6," ","~",LEN(TRIM(S$6))-LEN(SUBSTITUTE(TRIM(S$6)," ",""))))-1)&amp;" Total",$B$6:$BB$343,ROW($A88)-5,FALSE))</f>
        <v>0</v>
      </c>
      <c r="T88" s="14">
        <f ca="1">IF(T$5&lt;&gt;"",HLOOKUP(T$5,Functionalization!$G$6:$R$343,ROW($A88)-5,FALSE),IFERROR(INDEX(T$320:T$343,MATCH($F88,$B$320:$B$343,0))/VLOOKUP($F88,$B$320:$BB$343,MATCH(LEFT(TRIM(T$6),FIND("~",SUBSTITUTE(T$6,"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88))*HLOOKUP(LEFT(TRIM(T$6),FIND("~",SUBSTITUTE(T$6," ","~",LEN(TRIM(T$6))-LEN(SUBSTITUTE(TRIM(T$6)," ",""))))-1)&amp;" Total",$B$6:$BB$343,ROW($A88)-5,FALSE))</f>
        <v>0</v>
      </c>
      <c r="U88" s="14">
        <f ca="1">IF(U$5&lt;&gt;"",HLOOKUP(U$5,Functionalization!$G$6:$R$343,ROW($A88)-5,FALSE),IFERROR(INDEX(U$320:U$343,MATCH($F88,$B$320:$B$343,0))/VLOOKUP($F88,$B$320:$BB$343,MATCH(LEFT(TRIM(U$6),FIND("~",SUBSTITUTE(U$6,"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88))*HLOOKUP(LEFT(TRIM(U$6),FIND("~",SUBSTITUTE(U$6," ","~",LEN(TRIM(U$6))-LEN(SUBSTITUTE(TRIM(U$6)," ",""))))-1)&amp;" Total",$B$6:$BB$343,ROW($A88)-5,FALSE))</f>
        <v>0</v>
      </c>
      <c r="V88" s="14">
        <f ca="1">IF(V$5&lt;&gt;"",HLOOKUP(V$5,Functionalization!$G$6:$R$343,ROW($A88)-5,FALSE),IFERROR(INDEX(V$320:V$343,MATCH($F88,$B$320:$B$343,0))/VLOOKUP($F88,$B$320:$BB$343,MATCH(LEFT(TRIM(V$6),FIND("~",SUBSTITUTE(V$6,"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88))*HLOOKUP(LEFT(TRIM(V$6),FIND("~",SUBSTITUTE(V$6," ","~",LEN(TRIM(V$6))-LEN(SUBSTITUTE(TRIM(V$6)," ",""))))-1)&amp;" Total",$B$6:$BB$343,ROW($A88)-5,FALSE))</f>
        <v>0</v>
      </c>
      <c r="W88" s="14">
        <f ca="1">IF(W$5&lt;&gt;"",HLOOKUP(W$5,Functionalization!$G$6:$R$343,ROW($A88)-5,FALSE),IFERROR(INDEX(W$320:W$343,MATCH($F88,$B$320:$B$343,0))/VLOOKUP($F88,$B$320:$BB$343,MATCH(LEFT(TRIM(W$6),FIND("~",SUBSTITUTE(W$6,"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88))*HLOOKUP(LEFT(TRIM(W$6),FIND("~",SUBSTITUTE(W$6," ","~",LEN(TRIM(W$6))-LEN(SUBSTITUTE(TRIM(W$6)," ",""))))-1)&amp;" Total",$B$6:$BB$343,ROW($A88)-5,FALSE))</f>
        <v>0</v>
      </c>
      <c r="X88" s="14">
        <f ca="1">IF(X$5&lt;&gt;"",HLOOKUP(X$5,Functionalization!$G$6:$R$343,ROW($A88)-5,FALSE),IFERROR(INDEX(X$320:X$343,MATCH($F88,$B$320:$B$343,0))/VLOOKUP($F88,$B$320:$BB$343,MATCH(LEFT(TRIM(X$6),FIND("~",SUBSTITUTE(X$6,"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88))*HLOOKUP(LEFT(TRIM(X$6),FIND("~",SUBSTITUTE(X$6," ","~",LEN(TRIM(X$6))-LEN(SUBSTITUTE(TRIM(X$6)," ",""))))-1)&amp;" Total",$B$6:$BB$343,ROW($A88)-5,FALSE))</f>
        <v>0</v>
      </c>
      <c r="Y88" s="14">
        <f ca="1">IF(Y$5&lt;&gt;"",HLOOKUP(Y$5,Functionalization!$G$6:$R$343,ROW($A88)-5,FALSE),IFERROR(INDEX(Y$320:Y$343,MATCH($F88,$B$320:$B$343,0))/VLOOKUP($F88,$B$320:$BB$343,MATCH(LEFT(TRIM(Y$6),FIND("~",SUBSTITUTE(Y$6,"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88))*HLOOKUP(LEFT(TRIM(Y$6),FIND("~",SUBSTITUTE(Y$6," ","~",LEN(TRIM(Y$6))-LEN(SUBSTITUTE(TRIM(Y$6)," ",""))))-1)&amp;" Total",$B$6:$BB$343,ROW($A88)-5,FALSE))</f>
        <v>0</v>
      </c>
      <c r="Z88" s="14">
        <f ca="1">IF(Z$5&lt;&gt;"",HLOOKUP(Z$5,Functionalization!$G$6:$R$343,ROW($A88)-5,FALSE),IFERROR(INDEX(Z$320:Z$343,MATCH($F88,$B$320:$B$343,0))/VLOOKUP($F88,$B$320:$BB$343,MATCH(LEFT(TRIM(Z$6),FIND("~",SUBSTITUTE(Z$6,"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88))*HLOOKUP(LEFT(TRIM(Z$6),FIND("~",SUBSTITUTE(Z$6," ","~",LEN(TRIM(Z$6))-LEN(SUBSTITUTE(TRIM(Z$6)," ",""))))-1)&amp;" Total",$B$6:$BB$343,ROW($A88)-5,FALSE))</f>
        <v>0</v>
      </c>
      <c r="AA88" s="14">
        <f ca="1">IF(AA$5&lt;&gt;"",HLOOKUP(AA$5,Functionalization!$G$6:$R$343,ROW($A88)-5,FALSE),IFERROR(INDEX(AA$320:AA$343,MATCH($F88,$B$320:$B$343,0))/VLOOKUP($F88,$B$320:$BB$343,MATCH(LEFT(TRIM(AA$6),FIND("~",SUBSTITUTE(AA$6,"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88))*HLOOKUP(LEFT(TRIM(AA$6),FIND("~",SUBSTITUTE(AA$6," ","~",LEN(TRIM(AA$6))-LEN(SUBSTITUTE(TRIM(AA$6)," ",""))))-1)&amp;" Total",$B$6:$BB$343,ROW($A88)-5,FALSE))</f>
        <v>0</v>
      </c>
      <c r="AB88" s="14">
        <f ca="1">IF(AB$5&lt;&gt;"",HLOOKUP(AB$5,Functionalization!$G$6:$R$343,ROW($A88)-5,FALSE),IFERROR(INDEX(AB$320:AB$343,MATCH($F88,$B$320:$B$343,0))/VLOOKUP($F88,$B$320:$BB$343,MATCH(LEFT(TRIM(AB$6),FIND("~",SUBSTITUTE(AB$6,"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88))*HLOOKUP(LEFT(TRIM(AB$6),FIND("~",SUBSTITUTE(AB$6," ","~",LEN(TRIM(AB$6))-LEN(SUBSTITUTE(TRIM(AB$6)," ",""))))-1)&amp;" Total",$B$6:$BB$343,ROW($A88)-5,FALSE))</f>
        <v>0</v>
      </c>
      <c r="AC88" s="14">
        <f ca="1">IF(AC$5&lt;&gt;"",HLOOKUP(AC$5,Functionalization!$G$6:$R$343,ROW($A88)-5,FALSE),IFERROR(INDEX(AC$320:AC$343,MATCH($F88,$B$320:$B$343,0))/VLOOKUP($F88,$B$320:$BB$343,MATCH(LEFT(TRIM(AC$6),FIND("~",SUBSTITUTE(AC$6,"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88))*HLOOKUP(LEFT(TRIM(AC$6),FIND("~",SUBSTITUTE(AC$6," ","~",LEN(TRIM(AC$6))-LEN(SUBSTITUTE(TRIM(AC$6)," ",""))))-1)&amp;" Total",$B$6:$BB$343,ROW($A88)-5,FALSE))</f>
        <v>0</v>
      </c>
      <c r="AD88" s="14">
        <f ca="1">IF(AD$5&lt;&gt;"",HLOOKUP(AD$5,Functionalization!$G$6:$R$343,ROW($A88)-5,FALSE),IFERROR(INDEX(AD$320:AD$343,MATCH($F88,$B$320:$B$343,0))/VLOOKUP($F88,$B$320:$BB$343,MATCH(LEFT(TRIM(AD$6),FIND("~",SUBSTITUTE(AD$6,"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88))*HLOOKUP(LEFT(TRIM(AD$6),FIND("~",SUBSTITUTE(AD$6," ","~",LEN(TRIM(AD$6))-LEN(SUBSTITUTE(TRIM(AD$6)," ",""))))-1)&amp;" Total",$B$6:$BB$343,ROW($A88)-5,FALSE))</f>
        <v>0</v>
      </c>
      <c r="AE88" s="14">
        <f ca="1">IF(AE$5&lt;&gt;"",HLOOKUP(AE$5,Functionalization!$G$6:$R$343,ROW($A88)-5,FALSE),IFERROR(INDEX(AE$320:AE$343,MATCH($F88,$B$320:$B$343,0))/VLOOKUP($F88,$B$320:$BB$343,MATCH(LEFT(TRIM(AE$6),FIND("~",SUBSTITUTE(AE$6,"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88))*HLOOKUP(LEFT(TRIM(AE$6),FIND("~",SUBSTITUTE(AE$6," ","~",LEN(TRIM(AE$6))-LEN(SUBSTITUTE(TRIM(AE$6)," ",""))))-1)&amp;" Total",$B$6:$BB$343,ROW($A88)-5,FALSE))</f>
        <v>0</v>
      </c>
      <c r="AF88" s="14">
        <f ca="1">IF(AF$5&lt;&gt;"",HLOOKUP(AF$5,Functionalization!$G$6:$R$343,ROW($A88)-5,FALSE),IFERROR(INDEX(AF$320:AF$343,MATCH($F88,$B$320:$B$343,0))/VLOOKUP($F88,$B$320:$BB$343,MATCH(LEFT(TRIM(AF$6),FIND("~",SUBSTITUTE(AF$6,"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88))*HLOOKUP(LEFT(TRIM(AF$6),FIND("~",SUBSTITUTE(AF$6," ","~",LEN(TRIM(AF$6))-LEN(SUBSTITUTE(TRIM(AF$6)," ",""))))-1)&amp;" Total",$B$6:$BB$343,ROW($A88)-5,FALSE))</f>
        <v>0</v>
      </c>
      <c r="AG88" s="14">
        <f ca="1">IF(AG$5&lt;&gt;"",HLOOKUP(AG$5,Functionalization!$G$6:$R$343,ROW($A88)-5,FALSE),IFERROR(INDEX(AG$320:AG$343,MATCH($F88,$B$320:$B$343,0))/VLOOKUP($F88,$B$320:$BB$343,MATCH(LEFT(TRIM(AG$6),FIND("~",SUBSTITUTE(AG$6,"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88))*HLOOKUP(LEFT(TRIM(AG$6),FIND("~",SUBSTITUTE(AG$6," ","~",LEN(TRIM(AG$6))-LEN(SUBSTITUTE(TRIM(AG$6)," ",""))))-1)&amp;" Total",$B$6:$BB$343,ROW($A88)-5,FALSE))</f>
        <v>0</v>
      </c>
      <c r="AH88" s="14">
        <f ca="1">IF(AH$5&lt;&gt;"",HLOOKUP(AH$5,Functionalization!$G$6:$R$343,ROW($A88)-5,FALSE),IFERROR(INDEX(AH$320:AH$343,MATCH($F88,$B$320:$B$343,0))/VLOOKUP($F88,$B$320:$BB$343,MATCH(LEFT(TRIM(AH$6),FIND("~",SUBSTITUTE(AH$6,"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88))*HLOOKUP(LEFT(TRIM(AH$6),FIND("~",SUBSTITUTE(AH$6," ","~",LEN(TRIM(AH$6))-LEN(SUBSTITUTE(TRIM(AH$6)," ",""))))-1)&amp;" Total",$B$6:$BB$343,ROW($A88)-5,FALSE))</f>
        <v>0</v>
      </c>
      <c r="AI88" s="14">
        <f ca="1">IF(AI$5&lt;&gt;"",HLOOKUP(AI$5,Functionalization!$G$6:$R$343,ROW($A88)-5,FALSE),IFERROR(INDEX(AI$320:AI$343,MATCH($F88,$B$320:$B$343,0))/VLOOKUP($F88,$B$320:$BB$343,MATCH(LEFT(TRIM(AI$6),FIND("~",SUBSTITUTE(AI$6,"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88))*HLOOKUP(LEFT(TRIM(AI$6),FIND("~",SUBSTITUTE(AI$6," ","~",LEN(TRIM(AI$6))-LEN(SUBSTITUTE(TRIM(AI$6)," ",""))))-1)&amp;" Total",$B$6:$BB$343,ROW($A88)-5,FALSE))</f>
        <v>0</v>
      </c>
      <c r="AJ88" s="14">
        <f ca="1">IF(AJ$5&lt;&gt;"",HLOOKUP(AJ$5,Functionalization!$G$6:$R$343,ROW($A88)-5,FALSE),IFERROR(INDEX(AJ$320:AJ$343,MATCH($F88,$B$320:$B$343,0))/VLOOKUP($F88,$B$320:$BB$343,MATCH(LEFT(TRIM(AJ$6),FIND("~",SUBSTITUTE(AJ$6,"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88))*HLOOKUP(LEFT(TRIM(AJ$6),FIND("~",SUBSTITUTE(AJ$6," ","~",LEN(TRIM(AJ$6))-LEN(SUBSTITUTE(TRIM(AJ$6)," ",""))))-1)&amp;" Total",$B$6:$BB$343,ROW($A88)-5,FALSE))</f>
        <v>0</v>
      </c>
      <c r="AK88" s="14">
        <f ca="1">IF(AK$5&lt;&gt;"",HLOOKUP(AK$5,Functionalization!$G$6:$R$343,ROW($A88)-5,FALSE),IFERROR(INDEX(AK$320:AK$343,MATCH($F88,$B$320:$B$343,0))/VLOOKUP($F88,$B$320:$BB$343,MATCH(LEFT(TRIM(AK$6),FIND("~",SUBSTITUTE(AK$6,"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88))*HLOOKUP(LEFT(TRIM(AK$6),FIND("~",SUBSTITUTE(AK$6," ","~",LEN(TRIM(AK$6))-LEN(SUBSTITUTE(TRIM(AK$6)," ",""))))-1)&amp;" Total",$B$6:$BB$343,ROW($A88)-5,FALSE))</f>
        <v>0</v>
      </c>
      <c r="AL88" s="14">
        <f ca="1">IF(AL$5&lt;&gt;"",HLOOKUP(AL$5,Functionalization!$G$6:$R$343,ROW($A88)-5,FALSE),IFERROR(INDEX(AL$320:AL$343,MATCH($F88,$B$320:$B$343,0))/VLOOKUP($F88,$B$320:$BB$343,MATCH(LEFT(TRIM(AL$6),FIND("~",SUBSTITUTE(AL$6,"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88))*HLOOKUP(LEFT(TRIM(AL$6),FIND("~",SUBSTITUTE(AL$6," ","~",LEN(TRIM(AL$6))-LEN(SUBSTITUTE(TRIM(AL$6)," ",""))))-1)&amp;" Total",$B$6:$BB$343,ROW($A88)-5,FALSE))</f>
        <v>0</v>
      </c>
      <c r="AM88" s="14">
        <f ca="1">IF(AM$5&lt;&gt;"",HLOOKUP(AM$5,Functionalization!$G$6:$R$343,ROW($A88)-5,FALSE),IFERROR(INDEX(AM$320:AM$343,MATCH($F88,$B$320:$B$343,0))/VLOOKUP($F88,$B$320:$BB$343,MATCH(LEFT(TRIM(AM$6),FIND("~",SUBSTITUTE(AM$6,"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88))*HLOOKUP(LEFT(TRIM(AM$6),FIND("~",SUBSTITUTE(AM$6," ","~",LEN(TRIM(AM$6))-LEN(SUBSTITUTE(TRIM(AM$6)," ",""))))-1)&amp;" Total",$B$6:$BB$343,ROW($A88)-5,FALSE))</f>
        <v>0</v>
      </c>
      <c r="AN88" s="14">
        <f ca="1">IF(AN$5&lt;&gt;"",HLOOKUP(AN$5,Functionalization!$G$6:$R$343,ROW($A88)-5,FALSE),IFERROR(INDEX(AN$320:AN$343,MATCH($F88,$B$320:$B$343,0))/VLOOKUP($F88,$B$320:$BB$343,MATCH(LEFT(TRIM(AN$6),FIND("~",SUBSTITUTE(AN$6,"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88))*HLOOKUP(LEFT(TRIM(AN$6),FIND("~",SUBSTITUTE(AN$6," ","~",LEN(TRIM(AN$6))-LEN(SUBSTITUTE(TRIM(AN$6)," ",""))))-1)&amp;" Total",$B$6:$BB$343,ROW($A88)-5,FALSE))</f>
        <v>0</v>
      </c>
      <c r="AO88" s="14">
        <f ca="1">IF(AO$5&lt;&gt;"",HLOOKUP(AO$5,Functionalization!$G$6:$R$343,ROW($A88)-5,FALSE),IFERROR(INDEX(AO$320:AO$343,MATCH($F88,$B$320:$B$343,0))/VLOOKUP($F88,$B$320:$BB$343,MATCH(LEFT(TRIM(AO$6),FIND("~",SUBSTITUTE(AO$6,"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88))*HLOOKUP(LEFT(TRIM(AO$6),FIND("~",SUBSTITUTE(AO$6," ","~",LEN(TRIM(AO$6))-LEN(SUBSTITUTE(TRIM(AO$6)," ",""))))-1)&amp;" Total",$B$6:$BB$343,ROW($A88)-5,FALSE))</f>
        <v>0</v>
      </c>
      <c r="AP88" s="14">
        <f ca="1">IF(AP$5&lt;&gt;"",HLOOKUP(AP$5,Functionalization!$G$6:$R$343,ROW($A88)-5,FALSE),IFERROR(INDEX(AP$320:AP$343,MATCH($F88,$B$320:$B$343,0))/VLOOKUP($F88,$B$320:$BB$343,MATCH(LEFT(TRIM(AP$6),FIND("~",SUBSTITUTE(AP$6,"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88))*HLOOKUP(LEFT(TRIM(AP$6),FIND("~",SUBSTITUTE(AP$6," ","~",LEN(TRIM(AP$6))-LEN(SUBSTITUTE(TRIM(AP$6)," ",""))))-1)&amp;" Total",$B$6:$BB$343,ROW($A88)-5,FALSE))</f>
        <v>0</v>
      </c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D88" s="44">
        <f ca="1">IFERROR(IF(SUMIF($G$6:$BB$6,BD$6&amp;" Total",$G88:$BB88)-(SUMIF($G$6:$BB$6,BD$6&amp;" "&amp;'Input-Allocators'!$D$18,$G88:$BB88)+IFERROR(SUMIF($G$6:$BB$6,BD$6&amp;" "&amp;'Input-Allocators'!$E$18,$G88:$BB88),SUMIF($G$6:$BB$6,BD$6&amp;" "&amp;'Input-Allocators'!$B$20,$G88:$BB88))+SUMIF($G$6:$BB$6,BD$6&amp;" "&amp;'Input-Allocators'!$F$18,$G88:$BB88))&lt;Check_Limit,0,1),1)</f>
        <v>0</v>
      </c>
      <c r="BE88" s="44">
        <f ca="1">IFERROR(IF(SUMIF($G$6:$BB$6,BE$6&amp;" Total",$G88:$BB88)-(SUMIF($G$6:$BB$6,BE$6&amp;" "&amp;'Input-Allocators'!$D$18,$G88:$BB88)+IFERROR(SUMIF($G$6:$BB$6,BE$6&amp;" "&amp;'Input-Allocators'!$E$18,$G88:$BB88),SUMIF($G$6:$BB$6,BE$6&amp;" "&amp;'Input-Allocators'!$B$20,$G88:$BB88))+SUMIF($G$6:$BB$6,BE$6&amp;" "&amp;'Input-Allocators'!$F$18,$G88:$BB88))&lt;Check_Limit,0,1),1)</f>
        <v>0</v>
      </c>
      <c r="BF88" s="44">
        <f ca="1">IFERROR(IF(SUMIF($G$6:$BB$6,BF$6&amp;" Total",$G88:$BB88)-(SUMIF($G$6:$BB$6,BF$6&amp;" "&amp;'Input-Allocators'!$D$18,$G88:$BB88)+IFERROR(SUMIF($G$6:$BB$6,BF$6&amp;" "&amp;'Input-Allocators'!$E$18,$G88:$BB88),SUMIF($G$6:$BB$6,BF$6&amp;" "&amp;'Input-Allocators'!$B$20,$G88:$BB88))+SUMIF($G$6:$BB$6,BF$6&amp;" "&amp;'Input-Allocators'!$F$18,$G88:$BB88))&lt;Check_Limit,0,1),1)</f>
        <v>0</v>
      </c>
      <c r="BG88" s="44">
        <f ca="1">IFERROR(IF(SUMIF($G$6:$BB$6,BG$6&amp;" Total",$G88:$BB88)-(SUMIF($G$6:$BB$6,BG$6&amp;" "&amp;'Input-Allocators'!$D$18,$G88:$BB88)+IFERROR(SUMIF($G$6:$BB$6,BG$6&amp;" "&amp;'Input-Allocators'!$E$18,$G88:$BB88),SUMIF($G$6:$BB$6,BG$6&amp;" "&amp;'Input-Allocators'!$B$20,$G88:$BB88))+SUMIF($G$6:$BB$6,BG$6&amp;" "&amp;'Input-Allocators'!$F$18,$G88:$BB88))&lt;Check_Limit,0,1),1)</f>
        <v>0</v>
      </c>
      <c r="BH88" s="44">
        <f ca="1">IFERROR(IF(SUMIF($G$6:$BB$6,BH$6&amp;" Total",$G88:$BB88)-(SUMIF($G$6:$BB$6,BH$6&amp;" "&amp;'Input-Allocators'!$D$18,$G88:$BB88)+IFERROR(SUMIF($G$6:$BB$6,BH$6&amp;" "&amp;'Input-Allocators'!$E$18,$G88:$BB88),SUMIF($G$6:$BB$6,BH$6&amp;" "&amp;'Input-Allocators'!$B$20,$G88:$BB88))+SUMIF($G$6:$BB$6,BH$6&amp;" "&amp;'Input-Allocators'!$F$18,$G88:$BB88))&lt;Check_Limit,0,1),1)</f>
        <v>0</v>
      </c>
      <c r="BI88" s="44">
        <f ca="1">IFERROR(IF(SUMIF($G$6:$BB$6,BI$6&amp;" Total",$G88:$BB88)-(SUMIF($G$6:$BB$6,BI$6&amp;" "&amp;'Input-Allocators'!$D$18,$G88:$BB88)+IFERROR(SUMIF($G$6:$BB$6,BI$6&amp;" "&amp;'Input-Allocators'!$E$18,$G88:$BB88),SUMIF($G$6:$BB$6,BI$6&amp;" "&amp;'Input-Allocators'!$B$20,$G88:$BB88))+SUMIF($G$6:$BB$6,BI$6&amp;" "&amp;'Input-Allocators'!$F$18,$G88:$BB88))&lt;Check_Limit,0,1),1)</f>
        <v>0</v>
      </c>
      <c r="BJ88" s="44">
        <f ca="1">IFERROR(IF(SUMIF($G$6:$BB$6,BJ$6&amp;" Total",$G88:$BB88)-(SUMIF($G$6:$BB$6,BJ$6&amp;" "&amp;'Input-Allocators'!$D$18,$G88:$BB88)+IFERROR(SUMIF($G$6:$BB$6,BJ$6&amp;" "&amp;'Input-Allocators'!$E$18,$G88:$BB88),SUMIF($G$6:$BB$6,BJ$6&amp;" "&amp;'Input-Allocators'!$B$20,$G88:$BB88))+SUMIF($G$6:$BB$6,BJ$6&amp;" "&amp;'Input-Allocators'!$F$18,$G88:$BB88))&lt;Check_Limit,0,1),1)</f>
        <v>0</v>
      </c>
      <c r="BK88" s="44">
        <f ca="1">IFERROR(IF(SUMIF($G$6:$BB$6,BK$6&amp;" Total",$G88:$BB88)-(SUMIF($G$6:$BB$6,BK$6&amp;" "&amp;'Input-Allocators'!$D$18,$G88:$BB88)+IFERROR(SUMIF($G$6:$BB$6,BK$6&amp;" "&amp;'Input-Allocators'!$E$18,$G88:$BB88),SUMIF($G$6:$BB$6,BK$6&amp;" "&amp;'Input-Allocators'!$B$20,$G88:$BB88))+SUMIF($G$6:$BB$6,BK$6&amp;" "&amp;'Input-Allocators'!$F$18,$G88:$BB88))&lt;Check_Limit,0,1),1)</f>
        <v>0</v>
      </c>
      <c r="BL88" s="44">
        <f ca="1">IFERROR(IF(SUMIF($G$6:$BB$6,BL$6&amp;" Total",$G88:$BB88)-(SUMIF($G$6:$BB$6,BL$6&amp;" "&amp;'Input-Allocators'!$D$18,$G88:$BB88)+IFERROR(SUMIF($G$6:$BB$6,BL$6&amp;" "&amp;'Input-Allocators'!$E$18,$G88:$BB88),SUMIF($G$6:$BB$6,BL$6&amp;" "&amp;'Input-Allocators'!$B$20,$G88:$BB88))+SUMIF($G$6:$BB$6,BL$6&amp;" "&amp;'Input-Allocators'!$F$18,$G88:$BB88))&lt;Check_Limit,0,1),1)</f>
        <v>0</v>
      </c>
      <c r="BM88" s="44">
        <f ca="1">IFERROR(IF(SUMIF($G$6:$BB$6,BM$6&amp;" Total",$G88:$BB88)-(SUMIF($G$6:$BB$6,BM$6&amp;" "&amp;'Input-Allocators'!$D$18,$G88:$BB88)+IFERROR(SUMIF($G$6:$BB$6,BM$6&amp;" "&amp;'Input-Allocators'!$E$18,$G88:$BB88),SUMIF($G$6:$BB$6,BM$6&amp;" "&amp;'Input-Allocators'!$B$20,$G88:$BB88))+SUMIF($G$6:$BB$6,BM$6&amp;" "&amp;'Input-Allocators'!$F$18,$G88:$BB88))&lt;Check_Limit,0,1),1)</f>
        <v>0</v>
      </c>
      <c r="BN88" s="44">
        <f ca="1">IFERROR(IF(SUMIF($G$6:$BB$6,BN$6&amp;" Total",$G88:$BB88)-(SUMIF($G$6:$BB$6,BN$6&amp;" "&amp;'Input-Allocators'!$D$18,$G88:$BB88)+IFERROR(SUMIF($G$6:$BB$6,BN$6&amp;" "&amp;'Input-Allocators'!$E$18,$G88:$BB88),SUMIF($G$6:$BB$6,BN$6&amp;" "&amp;'Input-Allocators'!$B$20,$G88:$BB88))+SUMIF($G$6:$BB$6,BN$6&amp;" "&amp;'Input-Allocators'!$F$18,$G88:$BB88))&lt;Check_Limit,0,1),1)</f>
        <v>0</v>
      </c>
      <c r="BO88" s="44">
        <f ca="1">IFERROR(IF(SUMIF($G$6:$BB$6,BO$6&amp;" Total",$G88:$BB88)-(SUMIF($G$6:$BB$6,BO$6&amp;" "&amp;'Input-Allocators'!$D$18,$G88:$BB88)+IFERROR(SUMIF($G$6:$BB$6,BO$6&amp;" "&amp;'Input-Allocators'!$E$18,$G88:$BB88),SUMIF($G$6:$BB$6,BO$6&amp;" "&amp;'Input-Allocators'!$B$20,$G88:$BB88))+SUMIF($G$6:$BB$6,BO$6&amp;" "&amp;'Input-Allocators'!$F$18,$G88:$BB88))&lt;Check_Limit,0,1),1)</f>
        <v>0</v>
      </c>
    </row>
    <row r="89" spans="1:67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>Functionalization!$D89</f>
        <v>0</v>
      </c>
      <c r="E89" s="14">
        <f t="shared" ca="1" si="15"/>
        <v>0</v>
      </c>
      <c r="F89" s="3" t="str">
        <f>IF($D89=0,"-",IF('Input-Accounts'!$E89&lt;&gt;0,'Input-Accounts'!$E89,'Input-Accounts'!$G89))</f>
        <v>-</v>
      </c>
      <c r="G89" s="14">
        <f ca="1">IF(G$5&lt;&gt;"",HLOOKUP(G$5,Functionalization!$G$6:$R$343,ROW($A89)-5,FALSE),IFERROR(INDEX(G$320:G$343,MATCH($F89,$B$320:$B$343,0))/VLOOKUP($F89,$B$320:$BB$343,MATCH(LEFT(TRIM(G$6),FIND("~",SUBSTITUTE(G$6,"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89))*HLOOKUP(LEFT(TRIM(G$6),FIND("~",SUBSTITUTE(G$6," ","~",LEN(TRIM(G$6))-LEN(SUBSTITUTE(TRIM(G$6)," ",""))))-1)&amp;" Total",$B$6:$BB$343,ROW($A89)-5,FALSE))</f>
        <v>0</v>
      </c>
      <c r="H89" s="14">
        <f ca="1">IF(H$5&lt;&gt;"",HLOOKUP(H$5,Functionalization!$G$6:$R$343,ROW($A89)-5,FALSE),IFERROR(INDEX(H$320:H$343,MATCH($F89,$B$320:$B$343,0))/VLOOKUP($F89,$B$320:$BB$343,MATCH(LEFT(TRIM(H$6),FIND("~",SUBSTITUTE(H$6,"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89))*HLOOKUP(LEFT(TRIM(H$6),FIND("~",SUBSTITUTE(H$6," ","~",LEN(TRIM(H$6))-LEN(SUBSTITUTE(TRIM(H$6)," ",""))))-1)&amp;" Total",$B$6:$BB$343,ROW($A89)-5,FALSE))</f>
        <v>0</v>
      </c>
      <c r="I89" s="14">
        <f ca="1">IF(I$5&lt;&gt;"",HLOOKUP(I$5,Functionalization!$G$6:$R$343,ROW($A89)-5,FALSE),IFERROR(INDEX(I$320:I$343,MATCH($F89,$B$320:$B$343,0))/VLOOKUP($F89,$B$320:$BB$343,MATCH(LEFT(TRIM(I$6),FIND("~",SUBSTITUTE(I$6,"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89))*HLOOKUP(LEFT(TRIM(I$6),FIND("~",SUBSTITUTE(I$6," ","~",LEN(TRIM(I$6))-LEN(SUBSTITUTE(TRIM(I$6)," ",""))))-1)&amp;" Total",$B$6:$BB$343,ROW($A89)-5,FALSE))</f>
        <v>0</v>
      </c>
      <c r="J89" s="14">
        <f ca="1">IF(J$5&lt;&gt;"",HLOOKUP(J$5,Functionalization!$G$6:$R$343,ROW($A89)-5,FALSE),IFERROR(INDEX(J$320:J$343,MATCH($F89,$B$320:$B$343,0))/VLOOKUP($F89,$B$320:$BB$343,MATCH(LEFT(TRIM(J$6),FIND("~",SUBSTITUTE(J$6,"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89))*HLOOKUP(LEFT(TRIM(J$6),FIND("~",SUBSTITUTE(J$6," ","~",LEN(TRIM(J$6))-LEN(SUBSTITUTE(TRIM(J$6)," ",""))))-1)&amp;" Total",$B$6:$BB$343,ROW($A89)-5,FALSE))</f>
        <v>0</v>
      </c>
      <c r="K89" s="14">
        <f ca="1">IF(K$5&lt;&gt;"",HLOOKUP(K$5,Functionalization!$G$6:$R$343,ROW($A89)-5,FALSE),IFERROR(INDEX(K$320:K$343,MATCH($F89,$B$320:$B$343,0))/VLOOKUP($F89,$B$320:$BB$343,MATCH(LEFT(TRIM(K$6),FIND("~",SUBSTITUTE(K$6,"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89))*HLOOKUP(LEFT(TRIM(K$6),FIND("~",SUBSTITUTE(K$6," ","~",LEN(TRIM(K$6))-LEN(SUBSTITUTE(TRIM(K$6)," ",""))))-1)&amp;" Total",$B$6:$BB$343,ROW($A89)-5,FALSE))</f>
        <v>0</v>
      </c>
      <c r="L89" s="14">
        <f ca="1">IF(L$5&lt;&gt;"",HLOOKUP(L$5,Functionalization!$G$6:$R$343,ROW($A89)-5,FALSE),IFERROR(INDEX(L$320:L$343,MATCH($F89,$B$320:$B$343,0))/VLOOKUP($F89,$B$320:$BB$343,MATCH(LEFT(TRIM(L$6),FIND("~",SUBSTITUTE(L$6,"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89))*HLOOKUP(LEFT(TRIM(L$6),FIND("~",SUBSTITUTE(L$6," ","~",LEN(TRIM(L$6))-LEN(SUBSTITUTE(TRIM(L$6)," ",""))))-1)&amp;" Total",$B$6:$BB$343,ROW($A89)-5,FALSE))</f>
        <v>0</v>
      </c>
      <c r="M89" s="14">
        <f ca="1">IF(M$5&lt;&gt;"",HLOOKUP(M$5,Functionalization!$G$6:$R$343,ROW($A89)-5,FALSE),IFERROR(INDEX(M$320:M$343,MATCH($F89,$B$320:$B$343,0))/VLOOKUP($F89,$B$320:$BB$343,MATCH(LEFT(TRIM(M$6),FIND("~",SUBSTITUTE(M$6,"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89))*HLOOKUP(LEFT(TRIM(M$6),FIND("~",SUBSTITUTE(M$6," ","~",LEN(TRIM(M$6))-LEN(SUBSTITUTE(TRIM(M$6)," ",""))))-1)&amp;" Total",$B$6:$BB$343,ROW($A89)-5,FALSE))</f>
        <v>0</v>
      </c>
      <c r="N89" s="14">
        <f ca="1">IF(N$5&lt;&gt;"",HLOOKUP(N$5,Functionalization!$G$6:$R$343,ROW($A89)-5,FALSE),IFERROR(INDEX(N$320:N$343,MATCH($F89,$B$320:$B$343,0))/VLOOKUP($F89,$B$320:$BB$343,MATCH(LEFT(TRIM(N$6),FIND("~",SUBSTITUTE(N$6,"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89))*HLOOKUP(LEFT(TRIM(N$6),FIND("~",SUBSTITUTE(N$6," ","~",LEN(TRIM(N$6))-LEN(SUBSTITUTE(TRIM(N$6)," ",""))))-1)&amp;" Total",$B$6:$BB$343,ROW($A89)-5,FALSE))</f>
        <v>0</v>
      </c>
      <c r="O89" s="14">
        <f ca="1">IF(O$5&lt;&gt;"",HLOOKUP(O$5,Functionalization!$G$6:$R$343,ROW($A89)-5,FALSE),IFERROR(INDEX(O$320:O$343,MATCH($F89,$B$320:$B$343,0))/VLOOKUP($F89,$B$320:$BB$343,MATCH(LEFT(TRIM(O$6),FIND("~",SUBSTITUTE(O$6,"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89))*HLOOKUP(LEFT(TRIM(O$6),FIND("~",SUBSTITUTE(O$6," ","~",LEN(TRIM(O$6))-LEN(SUBSTITUTE(TRIM(O$6)," ",""))))-1)&amp;" Total",$B$6:$BB$343,ROW($A89)-5,FALSE))</f>
        <v>0</v>
      </c>
      <c r="P89" s="14">
        <f ca="1">IF(P$5&lt;&gt;"",HLOOKUP(P$5,Functionalization!$G$6:$R$343,ROW($A89)-5,FALSE),IFERROR(INDEX(P$320:P$343,MATCH($F89,$B$320:$B$343,0))/VLOOKUP($F89,$B$320:$BB$343,MATCH(LEFT(TRIM(P$6),FIND("~",SUBSTITUTE(P$6,"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89))*HLOOKUP(LEFT(TRIM(P$6),FIND("~",SUBSTITUTE(P$6," ","~",LEN(TRIM(P$6))-LEN(SUBSTITUTE(TRIM(P$6)," ",""))))-1)&amp;" Total",$B$6:$BB$343,ROW($A89)-5,FALSE))</f>
        <v>0</v>
      </c>
      <c r="Q89" s="14">
        <f ca="1">IF(Q$5&lt;&gt;"",HLOOKUP(Q$5,Functionalization!$G$6:$R$343,ROW($A89)-5,FALSE),IFERROR(INDEX(Q$320:Q$343,MATCH($F89,$B$320:$B$343,0))/VLOOKUP($F89,$B$320:$BB$343,MATCH(LEFT(TRIM(Q$6),FIND("~",SUBSTITUTE(Q$6,"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89))*HLOOKUP(LEFT(TRIM(Q$6),FIND("~",SUBSTITUTE(Q$6," ","~",LEN(TRIM(Q$6))-LEN(SUBSTITUTE(TRIM(Q$6)," ",""))))-1)&amp;" Total",$B$6:$BB$343,ROW($A89)-5,FALSE))</f>
        <v>0</v>
      </c>
      <c r="R89" s="14">
        <f ca="1">IF(R$5&lt;&gt;"",HLOOKUP(R$5,Functionalization!$G$6:$R$343,ROW($A89)-5,FALSE),IFERROR(INDEX(R$320:R$343,MATCH($F89,$B$320:$B$343,0))/VLOOKUP($F89,$B$320:$BB$343,MATCH(LEFT(TRIM(R$6),FIND("~",SUBSTITUTE(R$6,"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89))*HLOOKUP(LEFT(TRIM(R$6),FIND("~",SUBSTITUTE(R$6," ","~",LEN(TRIM(R$6))-LEN(SUBSTITUTE(TRIM(R$6)," ",""))))-1)&amp;" Total",$B$6:$BB$343,ROW($A89)-5,FALSE))</f>
        <v>0</v>
      </c>
      <c r="S89" s="14">
        <f ca="1">IF(S$5&lt;&gt;"",HLOOKUP(S$5,Functionalization!$G$6:$R$343,ROW($A89)-5,FALSE),IFERROR(INDEX(S$320:S$343,MATCH($F89,$B$320:$B$343,0))/VLOOKUP($F89,$B$320:$BB$343,MATCH(LEFT(TRIM(S$6),FIND("~",SUBSTITUTE(S$6,"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89))*HLOOKUP(LEFT(TRIM(S$6),FIND("~",SUBSTITUTE(S$6," ","~",LEN(TRIM(S$6))-LEN(SUBSTITUTE(TRIM(S$6)," ",""))))-1)&amp;" Total",$B$6:$BB$343,ROW($A89)-5,FALSE))</f>
        <v>0</v>
      </c>
      <c r="T89" s="14">
        <f ca="1">IF(T$5&lt;&gt;"",HLOOKUP(T$5,Functionalization!$G$6:$R$343,ROW($A89)-5,FALSE),IFERROR(INDEX(T$320:T$343,MATCH($F89,$B$320:$B$343,0))/VLOOKUP($F89,$B$320:$BB$343,MATCH(LEFT(TRIM(T$6),FIND("~",SUBSTITUTE(T$6,"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89))*HLOOKUP(LEFT(TRIM(T$6),FIND("~",SUBSTITUTE(T$6," ","~",LEN(TRIM(T$6))-LEN(SUBSTITUTE(TRIM(T$6)," ",""))))-1)&amp;" Total",$B$6:$BB$343,ROW($A89)-5,FALSE))</f>
        <v>0</v>
      </c>
      <c r="U89" s="14">
        <f ca="1">IF(U$5&lt;&gt;"",HLOOKUP(U$5,Functionalization!$G$6:$R$343,ROW($A89)-5,FALSE),IFERROR(INDEX(U$320:U$343,MATCH($F89,$B$320:$B$343,0))/VLOOKUP($F89,$B$320:$BB$343,MATCH(LEFT(TRIM(U$6),FIND("~",SUBSTITUTE(U$6,"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89))*HLOOKUP(LEFT(TRIM(U$6),FIND("~",SUBSTITUTE(U$6," ","~",LEN(TRIM(U$6))-LEN(SUBSTITUTE(TRIM(U$6)," ",""))))-1)&amp;" Total",$B$6:$BB$343,ROW($A89)-5,FALSE))</f>
        <v>0</v>
      </c>
      <c r="V89" s="14">
        <f ca="1">IF(V$5&lt;&gt;"",HLOOKUP(V$5,Functionalization!$G$6:$R$343,ROW($A89)-5,FALSE),IFERROR(INDEX(V$320:V$343,MATCH($F89,$B$320:$B$343,0))/VLOOKUP($F89,$B$320:$BB$343,MATCH(LEFT(TRIM(V$6),FIND("~",SUBSTITUTE(V$6,"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89))*HLOOKUP(LEFT(TRIM(V$6),FIND("~",SUBSTITUTE(V$6," ","~",LEN(TRIM(V$6))-LEN(SUBSTITUTE(TRIM(V$6)," ",""))))-1)&amp;" Total",$B$6:$BB$343,ROW($A89)-5,FALSE))</f>
        <v>0</v>
      </c>
      <c r="W89" s="14">
        <f ca="1">IF(W$5&lt;&gt;"",HLOOKUP(W$5,Functionalization!$G$6:$R$343,ROW($A89)-5,FALSE),IFERROR(INDEX(W$320:W$343,MATCH($F89,$B$320:$B$343,0))/VLOOKUP($F89,$B$320:$BB$343,MATCH(LEFT(TRIM(W$6),FIND("~",SUBSTITUTE(W$6,"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89))*HLOOKUP(LEFT(TRIM(W$6),FIND("~",SUBSTITUTE(W$6," ","~",LEN(TRIM(W$6))-LEN(SUBSTITUTE(TRIM(W$6)," ",""))))-1)&amp;" Total",$B$6:$BB$343,ROW($A89)-5,FALSE))</f>
        <v>0</v>
      </c>
      <c r="X89" s="14">
        <f ca="1">IF(X$5&lt;&gt;"",HLOOKUP(X$5,Functionalization!$G$6:$R$343,ROW($A89)-5,FALSE),IFERROR(INDEX(X$320:X$343,MATCH($F89,$B$320:$B$343,0))/VLOOKUP($F89,$B$320:$BB$343,MATCH(LEFT(TRIM(X$6),FIND("~",SUBSTITUTE(X$6,"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89))*HLOOKUP(LEFT(TRIM(X$6),FIND("~",SUBSTITUTE(X$6," ","~",LEN(TRIM(X$6))-LEN(SUBSTITUTE(TRIM(X$6)," ",""))))-1)&amp;" Total",$B$6:$BB$343,ROW($A89)-5,FALSE))</f>
        <v>0</v>
      </c>
      <c r="Y89" s="14">
        <f ca="1">IF(Y$5&lt;&gt;"",HLOOKUP(Y$5,Functionalization!$G$6:$R$343,ROW($A89)-5,FALSE),IFERROR(INDEX(Y$320:Y$343,MATCH($F89,$B$320:$B$343,0))/VLOOKUP($F89,$B$320:$BB$343,MATCH(LEFT(TRIM(Y$6),FIND("~",SUBSTITUTE(Y$6,"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89))*HLOOKUP(LEFT(TRIM(Y$6),FIND("~",SUBSTITUTE(Y$6," ","~",LEN(TRIM(Y$6))-LEN(SUBSTITUTE(TRIM(Y$6)," ",""))))-1)&amp;" Total",$B$6:$BB$343,ROW($A89)-5,FALSE))</f>
        <v>0</v>
      </c>
      <c r="Z89" s="14">
        <f ca="1">IF(Z$5&lt;&gt;"",HLOOKUP(Z$5,Functionalization!$G$6:$R$343,ROW($A89)-5,FALSE),IFERROR(INDEX(Z$320:Z$343,MATCH($F89,$B$320:$B$343,0))/VLOOKUP($F89,$B$320:$BB$343,MATCH(LEFT(TRIM(Z$6),FIND("~",SUBSTITUTE(Z$6,"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89))*HLOOKUP(LEFT(TRIM(Z$6),FIND("~",SUBSTITUTE(Z$6," ","~",LEN(TRIM(Z$6))-LEN(SUBSTITUTE(TRIM(Z$6)," ",""))))-1)&amp;" Total",$B$6:$BB$343,ROW($A89)-5,FALSE))</f>
        <v>0</v>
      </c>
      <c r="AA89" s="14">
        <f ca="1">IF(AA$5&lt;&gt;"",HLOOKUP(AA$5,Functionalization!$G$6:$R$343,ROW($A89)-5,FALSE),IFERROR(INDEX(AA$320:AA$343,MATCH($F89,$B$320:$B$343,0))/VLOOKUP($F89,$B$320:$BB$343,MATCH(LEFT(TRIM(AA$6),FIND("~",SUBSTITUTE(AA$6,"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89))*HLOOKUP(LEFT(TRIM(AA$6),FIND("~",SUBSTITUTE(AA$6," ","~",LEN(TRIM(AA$6))-LEN(SUBSTITUTE(TRIM(AA$6)," ",""))))-1)&amp;" Total",$B$6:$BB$343,ROW($A89)-5,FALSE))</f>
        <v>0</v>
      </c>
      <c r="AB89" s="14">
        <f ca="1">IF(AB$5&lt;&gt;"",HLOOKUP(AB$5,Functionalization!$G$6:$R$343,ROW($A89)-5,FALSE),IFERROR(INDEX(AB$320:AB$343,MATCH($F89,$B$320:$B$343,0))/VLOOKUP($F89,$B$320:$BB$343,MATCH(LEFT(TRIM(AB$6),FIND("~",SUBSTITUTE(AB$6,"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89))*HLOOKUP(LEFT(TRIM(AB$6),FIND("~",SUBSTITUTE(AB$6," ","~",LEN(TRIM(AB$6))-LEN(SUBSTITUTE(TRIM(AB$6)," ",""))))-1)&amp;" Total",$B$6:$BB$343,ROW($A89)-5,FALSE))</f>
        <v>0</v>
      </c>
      <c r="AC89" s="14">
        <f ca="1">IF(AC$5&lt;&gt;"",HLOOKUP(AC$5,Functionalization!$G$6:$R$343,ROW($A89)-5,FALSE),IFERROR(INDEX(AC$320:AC$343,MATCH($F89,$B$320:$B$343,0))/VLOOKUP($F89,$B$320:$BB$343,MATCH(LEFT(TRIM(AC$6),FIND("~",SUBSTITUTE(AC$6,"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89))*HLOOKUP(LEFT(TRIM(AC$6),FIND("~",SUBSTITUTE(AC$6," ","~",LEN(TRIM(AC$6))-LEN(SUBSTITUTE(TRIM(AC$6)," ",""))))-1)&amp;" Total",$B$6:$BB$343,ROW($A89)-5,FALSE))</f>
        <v>0</v>
      </c>
      <c r="AD89" s="14">
        <f ca="1">IF(AD$5&lt;&gt;"",HLOOKUP(AD$5,Functionalization!$G$6:$R$343,ROW($A89)-5,FALSE),IFERROR(INDEX(AD$320:AD$343,MATCH($F89,$B$320:$B$343,0))/VLOOKUP($F89,$B$320:$BB$343,MATCH(LEFT(TRIM(AD$6),FIND("~",SUBSTITUTE(AD$6,"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89))*HLOOKUP(LEFT(TRIM(AD$6),FIND("~",SUBSTITUTE(AD$6," ","~",LEN(TRIM(AD$6))-LEN(SUBSTITUTE(TRIM(AD$6)," ",""))))-1)&amp;" Total",$B$6:$BB$343,ROW($A89)-5,FALSE))</f>
        <v>0</v>
      </c>
      <c r="AE89" s="14">
        <f ca="1">IF(AE$5&lt;&gt;"",HLOOKUP(AE$5,Functionalization!$G$6:$R$343,ROW($A89)-5,FALSE),IFERROR(INDEX(AE$320:AE$343,MATCH($F89,$B$320:$B$343,0))/VLOOKUP($F89,$B$320:$BB$343,MATCH(LEFT(TRIM(AE$6),FIND("~",SUBSTITUTE(AE$6,"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89))*HLOOKUP(LEFT(TRIM(AE$6),FIND("~",SUBSTITUTE(AE$6," ","~",LEN(TRIM(AE$6))-LEN(SUBSTITUTE(TRIM(AE$6)," ",""))))-1)&amp;" Total",$B$6:$BB$343,ROW($A89)-5,FALSE))</f>
        <v>0</v>
      </c>
      <c r="AF89" s="14">
        <f ca="1">IF(AF$5&lt;&gt;"",HLOOKUP(AF$5,Functionalization!$G$6:$R$343,ROW($A89)-5,FALSE),IFERROR(INDEX(AF$320:AF$343,MATCH($F89,$B$320:$B$343,0))/VLOOKUP($F89,$B$320:$BB$343,MATCH(LEFT(TRIM(AF$6),FIND("~",SUBSTITUTE(AF$6,"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89))*HLOOKUP(LEFT(TRIM(AF$6),FIND("~",SUBSTITUTE(AF$6," ","~",LEN(TRIM(AF$6))-LEN(SUBSTITUTE(TRIM(AF$6)," ",""))))-1)&amp;" Total",$B$6:$BB$343,ROW($A89)-5,FALSE))</f>
        <v>0</v>
      </c>
      <c r="AG89" s="14">
        <f ca="1">IF(AG$5&lt;&gt;"",HLOOKUP(AG$5,Functionalization!$G$6:$R$343,ROW($A89)-5,FALSE),IFERROR(INDEX(AG$320:AG$343,MATCH($F89,$B$320:$B$343,0))/VLOOKUP($F89,$B$320:$BB$343,MATCH(LEFT(TRIM(AG$6),FIND("~",SUBSTITUTE(AG$6,"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89))*HLOOKUP(LEFT(TRIM(AG$6),FIND("~",SUBSTITUTE(AG$6," ","~",LEN(TRIM(AG$6))-LEN(SUBSTITUTE(TRIM(AG$6)," ",""))))-1)&amp;" Total",$B$6:$BB$343,ROW($A89)-5,FALSE))</f>
        <v>0</v>
      </c>
      <c r="AH89" s="14">
        <f ca="1">IF(AH$5&lt;&gt;"",HLOOKUP(AH$5,Functionalization!$G$6:$R$343,ROW($A89)-5,FALSE),IFERROR(INDEX(AH$320:AH$343,MATCH($F89,$B$320:$B$343,0))/VLOOKUP($F89,$B$320:$BB$343,MATCH(LEFT(TRIM(AH$6),FIND("~",SUBSTITUTE(AH$6,"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89))*HLOOKUP(LEFT(TRIM(AH$6),FIND("~",SUBSTITUTE(AH$6," ","~",LEN(TRIM(AH$6))-LEN(SUBSTITUTE(TRIM(AH$6)," ",""))))-1)&amp;" Total",$B$6:$BB$343,ROW($A89)-5,FALSE))</f>
        <v>0</v>
      </c>
      <c r="AI89" s="14">
        <f ca="1">IF(AI$5&lt;&gt;"",HLOOKUP(AI$5,Functionalization!$G$6:$R$343,ROW($A89)-5,FALSE),IFERROR(INDEX(AI$320:AI$343,MATCH($F89,$B$320:$B$343,0))/VLOOKUP($F89,$B$320:$BB$343,MATCH(LEFT(TRIM(AI$6),FIND("~",SUBSTITUTE(AI$6,"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89))*HLOOKUP(LEFT(TRIM(AI$6),FIND("~",SUBSTITUTE(AI$6," ","~",LEN(TRIM(AI$6))-LEN(SUBSTITUTE(TRIM(AI$6)," ",""))))-1)&amp;" Total",$B$6:$BB$343,ROW($A89)-5,FALSE))</f>
        <v>0</v>
      </c>
      <c r="AJ89" s="14">
        <f ca="1">IF(AJ$5&lt;&gt;"",HLOOKUP(AJ$5,Functionalization!$G$6:$R$343,ROW($A89)-5,FALSE),IFERROR(INDEX(AJ$320:AJ$343,MATCH($F89,$B$320:$B$343,0))/VLOOKUP($F89,$B$320:$BB$343,MATCH(LEFT(TRIM(AJ$6),FIND("~",SUBSTITUTE(AJ$6,"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89))*HLOOKUP(LEFT(TRIM(AJ$6),FIND("~",SUBSTITUTE(AJ$6," ","~",LEN(TRIM(AJ$6))-LEN(SUBSTITUTE(TRIM(AJ$6)," ",""))))-1)&amp;" Total",$B$6:$BB$343,ROW($A89)-5,FALSE))</f>
        <v>0</v>
      </c>
      <c r="AK89" s="14">
        <f ca="1">IF(AK$5&lt;&gt;"",HLOOKUP(AK$5,Functionalization!$G$6:$R$343,ROW($A89)-5,FALSE),IFERROR(INDEX(AK$320:AK$343,MATCH($F89,$B$320:$B$343,0))/VLOOKUP($F89,$B$320:$BB$343,MATCH(LEFT(TRIM(AK$6),FIND("~",SUBSTITUTE(AK$6,"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89))*HLOOKUP(LEFT(TRIM(AK$6),FIND("~",SUBSTITUTE(AK$6," ","~",LEN(TRIM(AK$6))-LEN(SUBSTITUTE(TRIM(AK$6)," ",""))))-1)&amp;" Total",$B$6:$BB$343,ROW($A89)-5,FALSE))</f>
        <v>0</v>
      </c>
      <c r="AL89" s="14">
        <f ca="1">IF(AL$5&lt;&gt;"",HLOOKUP(AL$5,Functionalization!$G$6:$R$343,ROW($A89)-5,FALSE),IFERROR(INDEX(AL$320:AL$343,MATCH($F89,$B$320:$B$343,0))/VLOOKUP($F89,$B$320:$BB$343,MATCH(LEFT(TRIM(AL$6),FIND("~",SUBSTITUTE(AL$6,"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89))*HLOOKUP(LEFT(TRIM(AL$6),FIND("~",SUBSTITUTE(AL$6," ","~",LEN(TRIM(AL$6))-LEN(SUBSTITUTE(TRIM(AL$6)," ",""))))-1)&amp;" Total",$B$6:$BB$343,ROW($A89)-5,FALSE))</f>
        <v>0</v>
      </c>
      <c r="AM89" s="14">
        <f ca="1">IF(AM$5&lt;&gt;"",HLOOKUP(AM$5,Functionalization!$G$6:$R$343,ROW($A89)-5,FALSE),IFERROR(INDEX(AM$320:AM$343,MATCH($F89,$B$320:$B$343,0))/VLOOKUP($F89,$B$320:$BB$343,MATCH(LEFT(TRIM(AM$6),FIND("~",SUBSTITUTE(AM$6,"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89))*HLOOKUP(LEFT(TRIM(AM$6),FIND("~",SUBSTITUTE(AM$6," ","~",LEN(TRIM(AM$6))-LEN(SUBSTITUTE(TRIM(AM$6)," ",""))))-1)&amp;" Total",$B$6:$BB$343,ROW($A89)-5,FALSE))</f>
        <v>0</v>
      </c>
      <c r="AN89" s="14">
        <f ca="1">IF(AN$5&lt;&gt;"",HLOOKUP(AN$5,Functionalization!$G$6:$R$343,ROW($A89)-5,FALSE),IFERROR(INDEX(AN$320:AN$343,MATCH($F89,$B$320:$B$343,0))/VLOOKUP($F89,$B$320:$BB$343,MATCH(LEFT(TRIM(AN$6),FIND("~",SUBSTITUTE(AN$6,"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89))*HLOOKUP(LEFT(TRIM(AN$6),FIND("~",SUBSTITUTE(AN$6," ","~",LEN(TRIM(AN$6))-LEN(SUBSTITUTE(TRIM(AN$6)," ",""))))-1)&amp;" Total",$B$6:$BB$343,ROW($A89)-5,FALSE))</f>
        <v>0</v>
      </c>
      <c r="AO89" s="14">
        <f ca="1">IF(AO$5&lt;&gt;"",HLOOKUP(AO$5,Functionalization!$G$6:$R$343,ROW($A89)-5,FALSE),IFERROR(INDEX(AO$320:AO$343,MATCH($F89,$B$320:$B$343,0))/VLOOKUP($F89,$B$320:$BB$343,MATCH(LEFT(TRIM(AO$6),FIND("~",SUBSTITUTE(AO$6,"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89))*HLOOKUP(LEFT(TRIM(AO$6),FIND("~",SUBSTITUTE(AO$6," ","~",LEN(TRIM(AO$6))-LEN(SUBSTITUTE(TRIM(AO$6)," ",""))))-1)&amp;" Total",$B$6:$BB$343,ROW($A89)-5,FALSE))</f>
        <v>0</v>
      </c>
      <c r="AP89" s="14">
        <f ca="1">IF(AP$5&lt;&gt;"",HLOOKUP(AP$5,Functionalization!$G$6:$R$343,ROW($A89)-5,FALSE),IFERROR(INDEX(AP$320:AP$343,MATCH($F89,$B$320:$B$343,0))/VLOOKUP($F89,$B$320:$BB$343,MATCH(LEFT(TRIM(AP$6),FIND("~",SUBSTITUTE(AP$6,"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89))*HLOOKUP(LEFT(TRIM(AP$6),FIND("~",SUBSTITUTE(AP$6," ","~",LEN(TRIM(AP$6))-LEN(SUBSTITUTE(TRIM(AP$6)," ",""))))-1)&amp;" Total",$B$6:$BB$343,ROW($A89)-5,FALSE))</f>
        <v>0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D89" s="44">
        <f ca="1">IFERROR(IF(SUMIF($G$6:$BB$6,BD$6&amp;" Total",$G89:$BB89)-(SUMIF($G$6:$BB$6,BD$6&amp;" "&amp;'Input-Allocators'!$D$18,$G89:$BB89)+IFERROR(SUMIF($G$6:$BB$6,BD$6&amp;" "&amp;'Input-Allocators'!$E$18,$G89:$BB89),SUMIF($G$6:$BB$6,BD$6&amp;" "&amp;'Input-Allocators'!$B$20,$G89:$BB89))+SUMIF($G$6:$BB$6,BD$6&amp;" "&amp;'Input-Allocators'!$F$18,$G89:$BB89))&lt;Check_Limit,0,1),1)</f>
        <v>0</v>
      </c>
      <c r="BE89" s="44">
        <f ca="1">IFERROR(IF(SUMIF($G$6:$BB$6,BE$6&amp;" Total",$G89:$BB89)-(SUMIF($G$6:$BB$6,BE$6&amp;" "&amp;'Input-Allocators'!$D$18,$G89:$BB89)+IFERROR(SUMIF($G$6:$BB$6,BE$6&amp;" "&amp;'Input-Allocators'!$E$18,$G89:$BB89),SUMIF($G$6:$BB$6,BE$6&amp;" "&amp;'Input-Allocators'!$B$20,$G89:$BB89))+SUMIF($G$6:$BB$6,BE$6&amp;" "&amp;'Input-Allocators'!$F$18,$G89:$BB89))&lt;Check_Limit,0,1),1)</f>
        <v>0</v>
      </c>
      <c r="BF89" s="44">
        <f ca="1">IFERROR(IF(SUMIF($G$6:$BB$6,BF$6&amp;" Total",$G89:$BB89)-(SUMIF($G$6:$BB$6,BF$6&amp;" "&amp;'Input-Allocators'!$D$18,$G89:$BB89)+IFERROR(SUMIF($G$6:$BB$6,BF$6&amp;" "&amp;'Input-Allocators'!$E$18,$G89:$BB89),SUMIF($G$6:$BB$6,BF$6&amp;" "&amp;'Input-Allocators'!$B$20,$G89:$BB89))+SUMIF($G$6:$BB$6,BF$6&amp;" "&amp;'Input-Allocators'!$F$18,$G89:$BB89))&lt;Check_Limit,0,1),1)</f>
        <v>0</v>
      </c>
      <c r="BG89" s="44">
        <f ca="1">IFERROR(IF(SUMIF($G$6:$BB$6,BG$6&amp;" Total",$G89:$BB89)-(SUMIF($G$6:$BB$6,BG$6&amp;" "&amp;'Input-Allocators'!$D$18,$G89:$BB89)+IFERROR(SUMIF($G$6:$BB$6,BG$6&amp;" "&amp;'Input-Allocators'!$E$18,$G89:$BB89),SUMIF($G$6:$BB$6,BG$6&amp;" "&amp;'Input-Allocators'!$B$20,$G89:$BB89))+SUMIF($G$6:$BB$6,BG$6&amp;" "&amp;'Input-Allocators'!$F$18,$G89:$BB89))&lt;Check_Limit,0,1),1)</f>
        <v>0</v>
      </c>
      <c r="BH89" s="44">
        <f ca="1">IFERROR(IF(SUMIF($G$6:$BB$6,BH$6&amp;" Total",$G89:$BB89)-(SUMIF($G$6:$BB$6,BH$6&amp;" "&amp;'Input-Allocators'!$D$18,$G89:$BB89)+IFERROR(SUMIF($G$6:$BB$6,BH$6&amp;" "&amp;'Input-Allocators'!$E$18,$G89:$BB89),SUMIF($G$6:$BB$6,BH$6&amp;" "&amp;'Input-Allocators'!$B$20,$G89:$BB89))+SUMIF($G$6:$BB$6,BH$6&amp;" "&amp;'Input-Allocators'!$F$18,$G89:$BB89))&lt;Check_Limit,0,1),1)</f>
        <v>0</v>
      </c>
      <c r="BI89" s="44">
        <f ca="1">IFERROR(IF(SUMIF($G$6:$BB$6,BI$6&amp;" Total",$G89:$BB89)-(SUMIF($G$6:$BB$6,BI$6&amp;" "&amp;'Input-Allocators'!$D$18,$G89:$BB89)+IFERROR(SUMIF($G$6:$BB$6,BI$6&amp;" "&amp;'Input-Allocators'!$E$18,$G89:$BB89),SUMIF($G$6:$BB$6,BI$6&amp;" "&amp;'Input-Allocators'!$B$20,$G89:$BB89))+SUMIF($G$6:$BB$6,BI$6&amp;" "&amp;'Input-Allocators'!$F$18,$G89:$BB89))&lt;Check_Limit,0,1),1)</f>
        <v>0</v>
      </c>
      <c r="BJ89" s="44">
        <f ca="1">IFERROR(IF(SUMIF($G$6:$BB$6,BJ$6&amp;" Total",$G89:$BB89)-(SUMIF($G$6:$BB$6,BJ$6&amp;" "&amp;'Input-Allocators'!$D$18,$G89:$BB89)+IFERROR(SUMIF($G$6:$BB$6,BJ$6&amp;" "&amp;'Input-Allocators'!$E$18,$G89:$BB89),SUMIF($G$6:$BB$6,BJ$6&amp;" "&amp;'Input-Allocators'!$B$20,$G89:$BB89))+SUMIF($G$6:$BB$6,BJ$6&amp;" "&amp;'Input-Allocators'!$F$18,$G89:$BB89))&lt;Check_Limit,0,1),1)</f>
        <v>0</v>
      </c>
      <c r="BK89" s="44">
        <f ca="1">IFERROR(IF(SUMIF($G$6:$BB$6,BK$6&amp;" Total",$G89:$BB89)-(SUMIF($G$6:$BB$6,BK$6&amp;" "&amp;'Input-Allocators'!$D$18,$G89:$BB89)+IFERROR(SUMIF($G$6:$BB$6,BK$6&amp;" "&amp;'Input-Allocators'!$E$18,$G89:$BB89),SUMIF($G$6:$BB$6,BK$6&amp;" "&amp;'Input-Allocators'!$B$20,$G89:$BB89))+SUMIF($G$6:$BB$6,BK$6&amp;" "&amp;'Input-Allocators'!$F$18,$G89:$BB89))&lt;Check_Limit,0,1),1)</f>
        <v>0</v>
      </c>
      <c r="BL89" s="44">
        <f ca="1">IFERROR(IF(SUMIF($G$6:$BB$6,BL$6&amp;" Total",$G89:$BB89)-(SUMIF($G$6:$BB$6,BL$6&amp;" "&amp;'Input-Allocators'!$D$18,$G89:$BB89)+IFERROR(SUMIF($G$6:$BB$6,BL$6&amp;" "&amp;'Input-Allocators'!$E$18,$G89:$BB89),SUMIF($G$6:$BB$6,BL$6&amp;" "&amp;'Input-Allocators'!$B$20,$G89:$BB89))+SUMIF($G$6:$BB$6,BL$6&amp;" "&amp;'Input-Allocators'!$F$18,$G89:$BB89))&lt;Check_Limit,0,1),1)</f>
        <v>0</v>
      </c>
      <c r="BM89" s="44">
        <f ca="1">IFERROR(IF(SUMIF($G$6:$BB$6,BM$6&amp;" Total",$G89:$BB89)-(SUMIF($G$6:$BB$6,BM$6&amp;" "&amp;'Input-Allocators'!$D$18,$G89:$BB89)+IFERROR(SUMIF($G$6:$BB$6,BM$6&amp;" "&amp;'Input-Allocators'!$E$18,$G89:$BB89),SUMIF($G$6:$BB$6,BM$6&amp;" "&amp;'Input-Allocators'!$B$20,$G89:$BB89))+SUMIF($G$6:$BB$6,BM$6&amp;" "&amp;'Input-Allocators'!$F$18,$G89:$BB89))&lt;Check_Limit,0,1),1)</f>
        <v>0</v>
      </c>
      <c r="BN89" s="44">
        <f ca="1">IFERROR(IF(SUMIF($G$6:$BB$6,BN$6&amp;" Total",$G89:$BB89)-(SUMIF($G$6:$BB$6,BN$6&amp;" "&amp;'Input-Allocators'!$D$18,$G89:$BB89)+IFERROR(SUMIF($G$6:$BB$6,BN$6&amp;" "&amp;'Input-Allocators'!$E$18,$G89:$BB89),SUMIF($G$6:$BB$6,BN$6&amp;" "&amp;'Input-Allocators'!$B$20,$G89:$BB89))+SUMIF($G$6:$BB$6,BN$6&amp;" "&amp;'Input-Allocators'!$F$18,$G89:$BB89))&lt;Check_Limit,0,1),1)</f>
        <v>0</v>
      </c>
      <c r="BO89" s="44">
        <f ca="1">IFERROR(IF(SUMIF($G$6:$BB$6,BO$6&amp;" Total",$G89:$BB89)-(SUMIF($G$6:$BB$6,BO$6&amp;" "&amp;'Input-Allocators'!$D$18,$G89:$BB89)+IFERROR(SUMIF($G$6:$BB$6,BO$6&amp;" "&amp;'Input-Allocators'!$E$18,$G89:$BB89),SUMIF($G$6:$BB$6,BO$6&amp;" "&amp;'Input-Allocators'!$B$20,$G89:$BB89))+SUMIF($G$6:$BB$6,BO$6&amp;" "&amp;'Input-Allocators'!$F$18,$G89:$BB89))&lt;Check_Limit,0,1),1)</f>
        <v>0</v>
      </c>
    </row>
    <row r="90" spans="1:67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>Functionalization!$D90</f>
        <v>-85245</v>
      </c>
      <c r="E90" s="14">
        <f t="shared" ca="1" si="15"/>
        <v>0</v>
      </c>
      <c r="F90" s="3" t="str">
        <f>IF($D90=0,"-",IF('Input-Accounts'!$E90&lt;&gt;0,'Input-Accounts'!$E90,'Input-Accounts'!$G90))</f>
        <v>CUSTOMER</v>
      </c>
      <c r="G90" s="14">
        <f ca="1">IF(G$5&lt;&gt;"",HLOOKUP(G$5,Functionalization!$G$6:$R$343,ROW($A90)-5,FALSE),IFERROR(INDEX(G$320:G$343,MATCH($F90,$B$320:$B$343,0))/VLOOKUP($F90,$B$320:$BB$343,MATCH(LEFT(TRIM(G$6),FIND("~",SUBSTITUTE(G$6,"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90))*HLOOKUP(LEFT(TRIM(G$6),FIND("~",SUBSTITUTE(G$6," ","~",LEN(TRIM(G$6))-LEN(SUBSTITUTE(TRIM(G$6)," ",""))))-1)&amp;" Total",$B$6:$BB$343,ROW($A90)-5,FALSE))</f>
        <v>0</v>
      </c>
      <c r="H90" s="14">
        <f ca="1">IF(H$5&lt;&gt;"",HLOOKUP(H$5,Functionalization!$G$6:$R$343,ROW($A90)-5,FALSE),IFERROR(INDEX(H$320:H$343,MATCH($F90,$B$320:$B$343,0))/VLOOKUP($F90,$B$320:$BB$343,MATCH(LEFT(TRIM(H$6),FIND("~",SUBSTITUTE(H$6,"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90))*HLOOKUP(LEFT(TRIM(H$6),FIND("~",SUBSTITUTE(H$6," ","~",LEN(TRIM(H$6))-LEN(SUBSTITUTE(TRIM(H$6)," ",""))))-1)&amp;" Total",$B$6:$BB$343,ROW($A90)-5,FALSE))</f>
        <v>0</v>
      </c>
      <c r="I90" s="14">
        <f ca="1">IF(I$5&lt;&gt;"",HLOOKUP(I$5,Functionalization!$G$6:$R$343,ROW($A90)-5,FALSE),IFERROR(INDEX(I$320:I$343,MATCH($F90,$B$320:$B$343,0))/VLOOKUP($F90,$B$320:$BB$343,MATCH(LEFT(TRIM(I$6),FIND("~",SUBSTITUTE(I$6,"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90))*HLOOKUP(LEFT(TRIM(I$6),FIND("~",SUBSTITUTE(I$6," ","~",LEN(TRIM(I$6))-LEN(SUBSTITUTE(TRIM(I$6)," ",""))))-1)&amp;" Total",$B$6:$BB$343,ROW($A90)-5,FALSE))</f>
        <v>0</v>
      </c>
      <c r="J90" s="14">
        <f ca="1">IF(J$5&lt;&gt;"",HLOOKUP(J$5,Functionalization!$G$6:$R$343,ROW($A90)-5,FALSE),IFERROR(INDEX(J$320:J$343,MATCH($F90,$B$320:$B$343,0))/VLOOKUP($F90,$B$320:$BB$343,MATCH(LEFT(TRIM(J$6),FIND("~",SUBSTITUTE(J$6,"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90))*HLOOKUP(LEFT(TRIM(J$6),FIND("~",SUBSTITUTE(J$6," ","~",LEN(TRIM(J$6))-LEN(SUBSTITUTE(TRIM(J$6)," ",""))))-1)&amp;" Total",$B$6:$BB$343,ROW($A90)-5,FALSE))</f>
        <v>0</v>
      </c>
      <c r="K90" s="14">
        <f ca="1">IF(K$5&lt;&gt;"",HLOOKUP(K$5,Functionalization!$G$6:$R$343,ROW($A90)-5,FALSE),IFERROR(INDEX(K$320:K$343,MATCH($F90,$B$320:$B$343,0))/VLOOKUP($F90,$B$320:$BB$343,MATCH(LEFT(TRIM(K$6),FIND("~",SUBSTITUTE(K$6,"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90))*HLOOKUP(LEFT(TRIM(K$6),FIND("~",SUBSTITUTE(K$6," ","~",LEN(TRIM(K$6))-LEN(SUBSTITUTE(TRIM(K$6)," ",""))))-1)&amp;" Total",$B$6:$BB$343,ROW($A90)-5,FALSE))</f>
        <v>0</v>
      </c>
      <c r="L90" s="14">
        <f ca="1">IF(L$5&lt;&gt;"",HLOOKUP(L$5,Functionalization!$G$6:$R$343,ROW($A90)-5,FALSE),IFERROR(INDEX(L$320:L$343,MATCH($F90,$B$320:$B$343,0))/VLOOKUP($F90,$B$320:$BB$343,MATCH(LEFT(TRIM(L$6),FIND("~",SUBSTITUTE(L$6,"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90))*HLOOKUP(LEFT(TRIM(L$6),FIND("~",SUBSTITUTE(L$6," ","~",LEN(TRIM(L$6))-LEN(SUBSTITUTE(TRIM(L$6)," ",""))))-1)&amp;" Total",$B$6:$BB$343,ROW($A90)-5,FALSE))</f>
        <v>0</v>
      </c>
      <c r="M90" s="14">
        <f ca="1">IF(M$5&lt;&gt;"",HLOOKUP(M$5,Functionalization!$G$6:$R$343,ROW($A90)-5,FALSE),IFERROR(INDEX(M$320:M$343,MATCH($F90,$B$320:$B$343,0))/VLOOKUP($F90,$B$320:$BB$343,MATCH(LEFT(TRIM(M$6),FIND("~",SUBSTITUTE(M$6,"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90))*HLOOKUP(LEFT(TRIM(M$6),FIND("~",SUBSTITUTE(M$6," ","~",LEN(TRIM(M$6))-LEN(SUBSTITUTE(TRIM(M$6)," ",""))))-1)&amp;" Total",$B$6:$BB$343,ROW($A90)-5,FALSE))</f>
        <v>0</v>
      </c>
      <c r="N90" s="14">
        <f ca="1">IF(N$5&lt;&gt;"",HLOOKUP(N$5,Functionalization!$G$6:$R$343,ROW($A90)-5,FALSE),IFERROR(INDEX(N$320:N$343,MATCH($F90,$B$320:$B$343,0))/VLOOKUP($F90,$B$320:$BB$343,MATCH(LEFT(TRIM(N$6),FIND("~",SUBSTITUTE(N$6,"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90))*HLOOKUP(LEFT(TRIM(N$6),FIND("~",SUBSTITUTE(N$6," ","~",LEN(TRIM(N$6))-LEN(SUBSTITUTE(TRIM(N$6)," ",""))))-1)&amp;" Total",$B$6:$BB$343,ROW($A90)-5,FALSE))</f>
        <v>0</v>
      </c>
      <c r="O90" s="14">
        <f ca="1">IF(O$5&lt;&gt;"",HLOOKUP(O$5,Functionalization!$G$6:$R$343,ROW($A90)-5,FALSE),IFERROR(INDEX(O$320:O$343,MATCH($F90,$B$320:$B$343,0))/VLOOKUP($F90,$B$320:$BB$343,MATCH(LEFT(TRIM(O$6),FIND("~",SUBSTITUTE(O$6,"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90))*HLOOKUP(LEFT(TRIM(O$6),FIND("~",SUBSTITUTE(O$6," ","~",LEN(TRIM(O$6))-LEN(SUBSTITUTE(TRIM(O$6)," ",""))))-1)&amp;" Total",$B$6:$BB$343,ROW($A90)-5,FALSE))</f>
        <v>0</v>
      </c>
      <c r="P90" s="14">
        <f ca="1">IF(P$5&lt;&gt;"",HLOOKUP(P$5,Functionalization!$G$6:$R$343,ROW($A90)-5,FALSE),IFERROR(INDEX(P$320:P$343,MATCH($F90,$B$320:$B$343,0))/VLOOKUP($F90,$B$320:$BB$343,MATCH(LEFT(TRIM(P$6),FIND("~",SUBSTITUTE(P$6,"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90))*HLOOKUP(LEFT(TRIM(P$6),FIND("~",SUBSTITUTE(P$6," ","~",LEN(TRIM(P$6))-LEN(SUBSTITUTE(TRIM(P$6)," ",""))))-1)&amp;" Total",$B$6:$BB$343,ROW($A90)-5,FALSE))</f>
        <v>0</v>
      </c>
      <c r="Q90" s="14">
        <f ca="1">IF(Q$5&lt;&gt;"",HLOOKUP(Q$5,Functionalization!$G$6:$R$343,ROW($A90)-5,FALSE),IFERROR(INDEX(Q$320:Q$343,MATCH($F90,$B$320:$B$343,0))/VLOOKUP($F90,$B$320:$BB$343,MATCH(LEFT(TRIM(Q$6),FIND("~",SUBSTITUTE(Q$6,"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90))*HLOOKUP(LEFT(TRIM(Q$6),FIND("~",SUBSTITUTE(Q$6," ","~",LEN(TRIM(Q$6))-LEN(SUBSTITUTE(TRIM(Q$6)," ",""))))-1)&amp;" Total",$B$6:$BB$343,ROW($A90)-5,FALSE))</f>
        <v>0</v>
      </c>
      <c r="R90" s="14">
        <f ca="1">IF(R$5&lt;&gt;"",HLOOKUP(R$5,Functionalization!$G$6:$R$343,ROW($A90)-5,FALSE),IFERROR(INDEX(R$320:R$343,MATCH($F90,$B$320:$B$343,0))/VLOOKUP($F90,$B$320:$BB$343,MATCH(LEFT(TRIM(R$6),FIND("~",SUBSTITUTE(R$6,"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90))*HLOOKUP(LEFT(TRIM(R$6),FIND("~",SUBSTITUTE(R$6," ","~",LEN(TRIM(R$6))-LEN(SUBSTITUTE(TRIM(R$6)," ",""))))-1)&amp;" Total",$B$6:$BB$343,ROW($A90)-5,FALSE))</f>
        <v>0</v>
      </c>
      <c r="S90" s="14">
        <f ca="1">IF(S$5&lt;&gt;"",HLOOKUP(S$5,Functionalization!$G$6:$R$343,ROW($A90)-5,FALSE),IFERROR(INDEX(S$320:S$343,MATCH($F90,$B$320:$B$343,0))/VLOOKUP($F90,$B$320:$BB$343,MATCH(LEFT(TRIM(S$6),FIND("~",SUBSTITUTE(S$6,"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90))*HLOOKUP(LEFT(TRIM(S$6),FIND("~",SUBSTITUTE(S$6," ","~",LEN(TRIM(S$6))-LEN(SUBSTITUTE(TRIM(S$6)," ",""))))-1)&amp;" Total",$B$6:$BB$343,ROW($A90)-5,FALSE))</f>
        <v>-85245</v>
      </c>
      <c r="T90" s="14">
        <f ca="1">IF(T$5&lt;&gt;"",HLOOKUP(T$5,Functionalization!$G$6:$R$343,ROW($A90)-5,FALSE),IFERROR(INDEX(T$320:T$343,MATCH($F90,$B$320:$B$343,0))/VLOOKUP($F90,$B$320:$BB$343,MATCH(LEFT(TRIM(T$6),FIND("~",SUBSTITUTE(T$6,"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90))*HLOOKUP(LEFT(TRIM(T$6),FIND("~",SUBSTITUTE(T$6," ","~",LEN(TRIM(T$6))-LEN(SUBSTITUTE(TRIM(T$6)," ",""))))-1)&amp;" Total",$B$6:$BB$343,ROW($A90)-5,FALSE))</f>
        <v>0</v>
      </c>
      <c r="U90" s="14">
        <f ca="1">IF(U$5&lt;&gt;"",HLOOKUP(U$5,Functionalization!$G$6:$R$343,ROW($A90)-5,FALSE),IFERROR(INDEX(U$320:U$343,MATCH($F90,$B$320:$B$343,0))/VLOOKUP($F90,$B$320:$BB$343,MATCH(LEFT(TRIM(U$6),FIND("~",SUBSTITUTE(U$6,"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90))*HLOOKUP(LEFT(TRIM(U$6),FIND("~",SUBSTITUTE(U$6," ","~",LEN(TRIM(U$6))-LEN(SUBSTITUTE(TRIM(U$6)," ",""))))-1)&amp;" Total",$B$6:$BB$343,ROW($A90)-5,FALSE))</f>
        <v>0</v>
      </c>
      <c r="V90" s="14">
        <f ca="1">IF(V$5&lt;&gt;"",HLOOKUP(V$5,Functionalization!$G$6:$R$343,ROW($A90)-5,FALSE),IFERROR(INDEX(V$320:V$343,MATCH($F90,$B$320:$B$343,0))/VLOOKUP($F90,$B$320:$BB$343,MATCH(LEFT(TRIM(V$6),FIND("~",SUBSTITUTE(V$6,"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90))*HLOOKUP(LEFT(TRIM(V$6),FIND("~",SUBSTITUTE(V$6," ","~",LEN(TRIM(V$6))-LEN(SUBSTITUTE(TRIM(V$6)," ",""))))-1)&amp;" Total",$B$6:$BB$343,ROW($A90)-5,FALSE))</f>
        <v>-85245</v>
      </c>
      <c r="W90" s="14">
        <f ca="1">IF(W$5&lt;&gt;"",HLOOKUP(W$5,Functionalization!$G$6:$R$343,ROW($A90)-5,FALSE),IFERROR(INDEX(W$320:W$343,MATCH($F90,$B$320:$B$343,0))/VLOOKUP($F90,$B$320:$BB$343,MATCH(LEFT(TRIM(W$6),FIND("~",SUBSTITUTE(W$6,"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90))*HLOOKUP(LEFT(TRIM(W$6),FIND("~",SUBSTITUTE(W$6," ","~",LEN(TRIM(W$6))-LEN(SUBSTITUTE(TRIM(W$6)," ",""))))-1)&amp;" Total",$B$6:$BB$343,ROW($A90)-5,FALSE))</f>
        <v>0</v>
      </c>
      <c r="X90" s="14">
        <f ca="1">IF(X$5&lt;&gt;"",HLOOKUP(X$5,Functionalization!$G$6:$R$343,ROW($A90)-5,FALSE),IFERROR(INDEX(X$320:X$343,MATCH($F90,$B$320:$B$343,0))/VLOOKUP($F90,$B$320:$BB$343,MATCH(LEFT(TRIM(X$6),FIND("~",SUBSTITUTE(X$6,"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90))*HLOOKUP(LEFT(TRIM(X$6),FIND("~",SUBSTITUTE(X$6," ","~",LEN(TRIM(X$6))-LEN(SUBSTITUTE(TRIM(X$6)," ",""))))-1)&amp;" Total",$B$6:$BB$343,ROW($A90)-5,FALSE))</f>
        <v>0</v>
      </c>
      <c r="Y90" s="14">
        <f ca="1">IF(Y$5&lt;&gt;"",HLOOKUP(Y$5,Functionalization!$G$6:$R$343,ROW($A90)-5,FALSE),IFERROR(INDEX(Y$320:Y$343,MATCH($F90,$B$320:$B$343,0))/VLOOKUP($F90,$B$320:$BB$343,MATCH(LEFT(TRIM(Y$6),FIND("~",SUBSTITUTE(Y$6,"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90))*HLOOKUP(LEFT(TRIM(Y$6),FIND("~",SUBSTITUTE(Y$6," ","~",LEN(TRIM(Y$6))-LEN(SUBSTITUTE(TRIM(Y$6)," ",""))))-1)&amp;" Total",$B$6:$BB$343,ROW($A90)-5,FALSE))</f>
        <v>0</v>
      </c>
      <c r="Z90" s="14">
        <f ca="1">IF(Z$5&lt;&gt;"",HLOOKUP(Z$5,Functionalization!$G$6:$R$343,ROW($A90)-5,FALSE),IFERROR(INDEX(Z$320:Z$343,MATCH($F90,$B$320:$B$343,0))/VLOOKUP($F90,$B$320:$BB$343,MATCH(LEFT(TRIM(Z$6),FIND("~",SUBSTITUTE(Z$6,"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90))*HLOOKUP(LEFT(TRIM(Z$6),FIND("~",SUBSTITUTE(Z$6," ","~",LEN(TRIM(Z$6))-LEN(SUBSTITUTE(TRIM(Z$6)," ",""))))-1)&amp;" Total",$B$6:$BB$343,ROW($A90)-5,FALSE))</f>
        <v>0</v>
      </c>
      <c r="AA90" s="14">
        <f ca="1">IF(AA$5&lt;&gt;"",HLOOKUP(AA$5,Functionalization!$G$6:$R$343,ROW($A90)-5,FALSE),IFERROR(INDEX(AA$320:AA$343,MATCH($F90,$B$320:$B$343,0))/VLOOKUP($F90,$B$320:$BB$343,MATCH(LEFT(TRIM(AA$6),FIND("~",SUBSTITUTE(AA$6,"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90))*HLOOKUP(LEFT(TRIM(AA$6),FIND("~",SUBSTITUTE(AA$6," ","~",LEN(TRIM(AA$6))-LEN(SUBSTITUTE(TRIM(AA$6)," ",""))))-1)&amp;" Total",$B$6:$BB$343,ROW($A90)-5,FALSE))</f>
        <v>0</v>
      </c>
      <c r="AB90" s="14">
        <f ca="1">IF(AB$5&lt;&gt;"",HLOOKUP(AB$5,Functionalization!$G$6:$R$343,ROW($A90)-5,FALSE),IFERROR(INDEX(AB$320:AB$343,MATCH($F90,$B$320:$B$343,0))/VLOOKUP($F90,$B$320:$BB$343,MATCH(LEFT(TRIM(AB$6),FIND("~",SUBSTITUTE(AB$6,"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90))*HLOOKUP(LEFT(TRIM(AB$6),FIND("~",SUBSTITUTE(AB$6," ","~",LEN(TRIM(AB$6))-LEN(SUBSTITUTE(TRIM(AB$6)," ",""))))-1)&amp;" Total",$B$6:$BB$343,ROW($A90)-5,FALSE))</f>
        <v>0</v>
      </c>
      <c r="AC90" s="14">
        <f ca="1">IF(AC$5&lt;&gt;"",HLOOKUP(AC$5,Functionalization!$G$6:$R$343,ROW($A90)-5,FALSE),IFERROR(INDEX(AC$320:AC$343,MATCH($F90,$B$320:$B$343,0))/VLOOKUP($F90,$B$320:$BB$343,MATCH(LEFT(TRIM(AC$6),FIND("~",SUBSTITUTE(AC$6,"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90))*HLOOKUP(LEFT(TRIM(AC$6),FIND("~",SUBSTITUTE(AC$6," ","~",LEN(TRIM(AC$6))-LEN(SUBSTITUTE(TRIM(AC$6)," ",""))))-1)&amp;" Total",$B$6:$BB$343,ROW($A90)-5,FALSE))</f>
        <v>0</v>
      </c>
      <c r="AD90" s="14">
        <f ca="1">IF(AD$5&lt;&gt;"",HLOOKUP(AD$5,Functionalization!$G$6:$R$343,ROW($A90)-5,FALSE),IFERROR(INDEX(AD$320:AD$343,MATCH($F90,$B$320:$B$343,0))/VLOOKUP($F90,$B$320:$BB$343,MATCH(LEFT(TRIM(AD$6),FIND("~",SUBSTITUTE(AD$6,"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90))*HLOOKUP(LEFT(TRIM(AD$6),FIND("~",SUBSTITUTE(AD$6," ","~",LEN(TRIM(AD$6))-LEN(SUBSTITUTE(TRIM(AD$6)," ",""))))-1)&amp;" Total",$B$6:$BB$343,ROW($A90)-5,FALSE))</f>
        <v>0</v>
      </c>
      <c r="AE90" s="14">
        <f ca="1">IF(AE$5&lt;&gt;"",HLOOKUP(AE$5,Functionalization!$G$6:$R$343,ROW($A90)-5,FALSE),IFERROR(INDEX(AE$320:AE$343,MATCH($F90,$B$320:$B$343,0))/VLOOKUP($F90,$B$320:$BB$343,MATCH(LEFT(TRIM(AE$6),FIND("~",SUBSTITUTE(AE$6,"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90))*HLOOKUP(LEFT(TRIM(AE$6),FIND("~",SUBSTITUTE(AE$6," ","~",LEN(TRIM(AE$6))-LEN(SUBSTITUTE(TRIM(AE$6)," ",""))))-1)&amp;" Total",$B$6:$BB$343,ROW($A90)-5,FALSE))</f>
        <v>0</v>
      </c>
      <c r="AF90" s="14">
        <f ca="1">IF(AF$5&lt;&gt;"",HLOOKUP(AF$5,Functionalization!$G$6:$R$343,ROW($A90)-5,FALSE),IFERROR(INDEX(AF$320:AF$343,MATCH($F90,$B$320:$B$343,0))/VLOOKUP($F90,$B$320:$BB$343,MATCH(LEFT(TRIM(AF$6),FIND("~",SUBSTITUTE(AF$6,"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90))*HLOOKUP(LEFT(TRIM(AF$6),FIND("~",SUBSTITUTE(AF$6," ","~",LEN(TRIM(AF$6))-LEN(SUBSTITUTE(TRIM(AF$6)," ",""))))-1)&amp;" Total",$B$6:$BB$343,ROW($A90)-5,FALSE))</f>
        <v>0</v>
      </c>
      <c r="AG90" s="14">
        <f ca="1">IF(AG$5&lt;&gt;"",HLOOKUP(AG$5,Functionalization!$G$6:$R$343,ROW($A90)-5,FALSE),IFERROR(INDEX(AG$320:AG$343,MATCH($F90,$B$320:$B$343,0))/VLOOKUP($F90,$B$320:$BB$343,MATCH(LEFT(TRIM(AG$6),FIND("~",SUBSTITUTE(AG$6,"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90))*HLOOKUP(LEFT(TRIM(AG$6),FIND("~",SUBSTITUTE(AG$6," ","~",LEN(TRIM(AG$6))-LEN(SUBSTITUTE(TRIM(AG$6)," ",""))))-1)&amp;" Total",$B$6:$BB$343,ROW($A90)-5,FALSE))</f>
        <v>0</v>
      </c>
      <c r="AH90" s="14">
        <f ca="1">IF(AH$5&lt;&gt;"",HLOOKUP(AH$5,Functionalization!$G$6:$R$343,ROW($A90)-5,FALSE),IFERROR(INDEX(AH$320:AH$343,MATCH($F90,$B$320:$B$343,0))/VLOOKUP($F90,$B$320:$BB$343,MATCH(LEFT(TRIM(AH$6),FIND("~",SUBSTITUTE(AH$6,"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90))*HLOOKUP(LEFT(TRIM(AH$6),FIND("~",SUBSTITUTE(AH$6," ","~",LEN(TRIM(AH$6))-LEN(SUBSTITUTE(TRIM(AH$6)," ",""))))-1)&amp;" Total",$B$6:$BB$343,ROW($A90)-5,FALSE))</f>
        <v>0</v>
      </c>
      <c r="AI90" s="14">
        <f ca="1">IF(AI$5&lt;&gt;"",HLOOKUP(AI$5,Functionalization!$G$6:$R$343,ROW($A90)-5,FALSE),IFERROR(INDEX(AI$320:AI$343,MATCH($F90,$B$320:$B$343,0))/VLOOKUP($F90,$B$320:$BB$343,MATCH(LEFT(TRIM(AI$6),FIND("~",SUBSTITUTE(AI$6,"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90))*HLOOKUP(LEFT(TRIM(AI$6),FIND("~",SUBSTITUTE(AI$6," ","~",LEN(TRIM(AI$6))-LEN(SUBSTITUTE(TRIM(AI$6)," ",""))))-1)&amp;" Total",$B$6:$BB$343,ROW($A90)-5,FALSE))</f>
        <v>0</v>
      </c>
      <c r="AJ90" s="14">
        <f ca="1">IF(AJ$5&lt;&gt;"",HLOOKUP(AJ$5,Functionalization!$G$6:$R$343,ROW($A90)-5,FALSE),IFERROR(INDEX(AJ$320:AJ$343,MATCH($F90,$B$320:$B$343,0))/VLOOKUP($F90,$B$320:$BB$343,MATCH(LEFT(TRIM(AJ$6),FIND("~",SUBSTITUTE(AJ$6,"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90))*HLOOKUP(LEFT(TRIM(AJ$6),FIND("~",SUBSTITUTE(AJ$6," ","~",LEN(TRIM(AJ$6))-LEN(SUBSTITUTE(TRIM(AJ$6)," ",""))))-1)&amp;" Total",$B$6:$BB$343,ROW($A90)-5,FALSE))</f>
        <v>0</v>
      </c>
      <c r="AK90" s="14">
        <f ca="1">IF(AK$5&lt;&gt;"",HLOOKUP(AK$5,Functionalization!$G$6:$R$343,ROW($A90)-5,FALSE),IFERROR(INDEX(AK$320:AK$343,MATCH($F90,$B$320:$B$343,0))/VLOOKUP($F90,$B$320:$BB$343,MATCH(LEFT(TRIM(AK$6),FIND("~",SUBSTITUTE(AK$6,"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90))*HLOOKUP(LEFT(TRIM(AK$6),FIND("~",SUBSTITUTE(AK$6," ","~",LEN(TRIM(AK$6))-LEN(SUBSTITUTE(TRIM(AK$6)," ",""))))-1)&amp;" Total",$B$6:$BB$343,ROW($A90)-5,FALSE))</f>
        <v>0</v>
      </c>
      <c r="AL90" s="14">
        <f ca="1">IF(AL$5&lt;&gt;"",HLOOKUP(AL$5,Functionalization!$G$6:$R$343,ROW($A90)-5,FALSE),IFERROR(INDEX(AL$320:AL$343,MATCH($F90,$B$320:$B$343,0))/VLOOKUP($F90,$B$320:$BB$343,MATCH(LEFT(TRIM(AL$6),FIND("~",SUBSTITUTE(AL$6,"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90))*HLOOKUP(LEFT(TRIM(AL$6),FIND("~",SUBSTITUTE(AL$6," ","~",LEN(TRIM(AL$6))-LEN(SUBSTITUTE(TRIM(AL$6)," ",""))))-1)&amp;" Total",$B$6:$BB$343,ROW($A90)-5,FALSE))</f>
        <v>0</v>
      </c>
      <c r="AM90" s="14">
        <f ca="1">IF(AM$5&lt;&gt;"",HLOOKUP(AM$5,Functionalization!$G$6:$R$343,ROW($A90)-5,FALSE),IFERROR(INDEX(AM$320:AM$343,MATCH($F90,$B$320:$B$343,0))/VLOOKUP($F90,$B$320:$BB$343,MATCH(LEFT(TRIM(AM$6),FIND("~",SUBSTITUTE(AM$6,"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90))*HLOOKUP(LEFT(TRIM(AM$6),FIND("~",SUBSTITUTE(AM$6," ","~",LEN(TRIM(AM$6))-LEN(SUBSTITUTE(TRIM(AM$6)," ",""))))-1)&amp;" Total",$B$6:$BB$343,ROW($A90)-5,FALSE))</f>
        <v>0</v>
      </c>
      <c r="AN90" s="14">
        <f ca="1">IF(AN$5&lt;&gt;"",HLOOKUP(AN$5,Functionalization!$G$6:$R$343,ROW($A90)-5,FALSE),IFERROR(INDEX(AN$320:AN$343,MATCH($F90,$B$320:$B$343,0))/VLOOKUP($F90,$B$320:$BB$343,MATCH(LEFT(TRIM(AN$6),FIND("~",SUBSTITUTE(AN$6,"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90))*HLOOKUP(LEFT(TRIM(AN$6),FIND("~",SUBSTITUTE(AN$6," ","~",LEN(TRIM(AN$6))-LEN(SUBSTITUTE(TRIM(AN$6)," ",""))))-1)&amp;" Total",$B$6:$BB$343,ROW($A90)-5,FALSE))</f>
        <v>0</v>
      </c>
      <c r="AO90" s="14">
        <f ca="1">IF(AO$5&lt;&gt;"",HLOOKUP(AO$5,Functionalization!$G$6:$R$343,ROW($A90)-5,FALSE),IFERROR(INDEX(AO$320:AO$343,MATCH($F90,$B$320:$B$343,0))/VLOOKUP($F90,$B$320:$BB$343,MATCH(LEFT(TRIM(AO$6),FIND("~",SUBSTITUTE(AO$6,"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90))*HLOOKUP(LEFT(TRIM(AO$6),FIND("~",SUBSTITUTE(AO$6," ","~",LEN(TRIM(AO$6))-LEN(SUBSTITUTE(TRIM(AO$6)," ",""))))-1)&amp;" Total",$B$6:$BB$343,ROW($A90)-5,FALSE))</f>
        <v>0</v>
      </c>
      <c r="AP90" s="14">
        <f ca="1">IF(AP$5&lt;&gt;"",HLOOKUP(AP$5,Functionalization!$G$6:$R$343,ROW($A90)-5,FALSE),IFERROR(INDEX(AP$320:AP$343,MATCH($F90,$B$320:$B$343,0))/VLOOKUP($F90,$B$320:$BB$343,MATCH(LEFT(TRIM(AP$6),FIND("~",SUBSTITUTE(AP$6,"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90))*HLOOKUP(LEFT(TRIM(AP$6),FIND("~",SUBSTITUTE(AP$6," ","~",LEN(TRIM(AP$6))-LEN(SUBSTITUTE(TRIM(AP$6)," ",""))))-1)&amp;" Total",$B$6:$BB$343,ROW($A90)-5,FALSE))</f>
        <v>0</v>
      </c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D90" s="44">
        <f ca="1">IFERROR(IF(SUMIF($G$6:$BB$6,BD$6&amp;" Total",$G90:$BB90)-(SUMIF($G$6:$BB$6,BD$6&amp;" "&amp;'Input-Allocators'!$D$18,$G90:$BB90)+IFERROR(SUMIF($G$6:$BB$6,BD$6&amp;" "&amp;'Input-Allocators'!$E$18,$G90:$BB90),SUMIF($G$6:$BB$6,BD$6&amp;" "&amp;'Input-Allocators'!$B$20,$G90:$BB90))+SUMIF($G$6:$BB$6,BD$6&amp;" "&amp;'Input-Allocators'!$F$18,$G90:$BB90))&lt;Check_Limit,0,1),1)</f>
        <v>0</v>
      </c>
      <c r="BE90" s="44">
        <f ca="1">IFERROR(IF(SUMIF($G$6:$BB$6,BE$6&amp;" Total",$G90:$BB90)-(SUMIF($G$6:$BB$6,BE$6&amp;" "&amp;'Input-Allocators'!$D$18,$G90:$BB90)+IFERROR(SUMIF($G$6:$BB$6,BE$6&amp;" "&amp;'Input-Allocators'!$E$18,$G90:$BB90),SUMIF($G$6:$BB$6,BE$6&amp;" "&amp;'Input-Allocators'!$B$20,$G90:$BB90))+SUMIF($G$6:$BB$6,BE$6&amp;" "&amp;'Input-Allocators'!$F$18,$G90:$BB90))&lt;Check_Limit,0,1),1)</f>
        <v>0</v>
      </c>
      <c r="BF90" s="44">
        <f ca="1">IFERROR(IF(SUMIF($G$6:$BB$6,BF$6&amp;" Total",$G90:$BB90)-(SUMIF($G$6:$BB$6,BF$6&amp;" "&amp;'Input-Allocators'!$D$18,$G90:$BB90)+IFERROR(SUMIF($G$6:$BB$6,BF$6&amp;" "&amp;'Input-Allocators'!$E$18,$G90:$BB90),SUMIF($G$6:$BB$6,BF$6&amp;" "&amp;'Input-Allocators'!$B$20,$G90:$BB90))+SUMIF($G$6:$BB$6,BF$6&amp;" "&amp;'Input-Allocators'!$F$18,$G90:$BB90))&lt;Check_Limit,0,1),1)</f>
        <v>0</v>
      </c>
      <c r="BG90" s="44">
        <f ca="1">IFERROR(IF(SUMIF($G$6:$BB$6,BG$6&amp;" Total",$G90:$BB90)-(SUMIF($G$6:$BB$6,BG$6&amp;" "&amp;'Input-Allocators'!$D$18,$G90:$BB90)+IFERROR(SUMIF($G$6:$BB$6,BG$6&amp;" "&amp;'Input-Allocators'!$E$18,$G90:$BB90),SUMIF($G$6:$BB$6,BG$6&amp;" "&amp;'Input-Allocators'!$B$20,$G90:$BB90))+SUMIF($G$6:$BB$6,BG$6&amp;" "&amp;'Input-Allocators'!$F$18,$G90:$BB90))&lt;Check_Limit,0,1),1)</f>
        <v>0</v>
      </c>
      <c r="BH90" s="44">
        <f ca="1">IFERROR(IF(SUMIF($G$6:$BB$6,BH$6&amp;" Total",$G90:$BB90)-(SUMIF($G$6:$BB$6,BH$6&amp;" "&amp;'Input-Allocators'!$D$18,$G90:$BB90)+IFERROR(SUMIF($G$6:$BB$6,BH$6&amp;" "&amp;'Input-Allocators'!$E$18,$G90:$BB90),SUMIF($G$6:$BB$6,BH$6&amp;" "&amp;'Input-Allocators'!$B$20,$G90:$BB90))+SUMIF($G$6:$BB$6,BH$6&amp;" "&amp;'Input-Allocators'!$F$18,$G90:$BB90))&lt;Check_Limit,0,1),1)</f>
        <v>0</v>
      </c>
      <c r="BI90" s="44">
        <f ca="1">IFERROR(IF(SUMIF($G$6:$BB$6,BI$6&amp;" Total",$G90:$BB90)-(SUMIF($G$6:$BB$6,BI$6&amp;" "&amp;'Input-Allocators'!$D$18,$G90:$BB90)+IFERROR(SUMIF($G$6:$BB$6,BI$6&amp;" "&amp;'Input-Allocators'!$E$18,$G90:$BB90),SUMIF($G$6:$BB$6,BI$6&amp;" "&amp;'Input-Allocators'!$B$20,$G90:$BB90))+SUMIF($G$6:$BB$6,BI$6&amp;" "&amp;'Input-Allocators'!$F$18,$G90:$BB90))&lt;Check_Limit,0,1),1)</f>
        <v>0</v>
      </c>
      <c r="BJ90" s="44">
        <f ca="1">IFERROR(IF(SUMIF($G$6:$BB$6,BJ$6&amp;" Total",$G90:$BB90)-(SUMIF($G$6:$BB$6,BJ$6&amp;" "&amp;'Input-Allocators'!$D$18,$G90:$BB90)+IFERROR(SUMIF($G$6:$BB$6,BJ$6&amp;" "&amp;'Input-Allocators'!$E$18,$G90:$BB90),SUMIF($G$6:$BB$6,BJ$6&amp;" "&amp;'Input-Allocators'!$B$20,$G90:$BB90))+SUMIF($G$6:$BB$6,BJ$6&amp;" "&amp;'Input-Allocators'!$F$18,$G90:$BB90))&lt;Check_Limit,0,1),1)</f>
        <v>0</v>
      </c>
      <c r="BK90" s="44">
        <f ca="1">IFERROR(IF(SUMIF($G$6:$BB$6,BK$6&amp;" Total",$G90:$BB90)-(SUMIF($G$6:$BB$6,BK$6&amp;" "&amp;'Input-Allocators'!$D$18,$G90:$BB90)+IFERROR(SUMIF($G$6:$BB$6,BK$6&amp;" "&amp;'Input-Allocators'!$E$18,$G90:$BB90),SUMIF($G$6:$BB$6,BK$6&amp;" "&amp;'Input-Allocators'!$B$20,$G90:$BB90))+SUMIF($G$6:$BB$6,BK$6&amp;" "&amp;'Input-Allocators'!$F$18,$G90:$BB90))&lt;Check_Limit,0,1),1)</f>
        <v>0</v>
      </c>
      <c r="BL90" s="44">
        <f ca="1">IFERROR(IF(SUMIF($G$6:$BB$6,BL$6&amp;" Total",$G90:$BB90)-(SUMIF($G$6:$BB$6,BL$6&amp;" "&amp;'Input-Allocators'!$D$18,$G90:$BB90)+IFERROR(SUMIF($G$6:$BB$6,BL$6&amp;" "&amp;'Input-Allocators'!$E$18,$G90:$BB90),SUMIF($G$6:$BB$6,BL$6&amp;" "&amp;'Input-Allocators'!$B$20,$G90:$BB90))+SUMIF($G$6:$BB$6,BL$6&amp;" "&amp;'Input-Allocators'!$F$18,$G90:$BB90))&lt;Check_Limit,0,1),1)</f>
        <v>0</v>
      </c>
      <c r="BM90" s="44">
        <f ca="1">IFERROR(IF(SUMIF($G$6:$BB$6,BM$6&amp;" Total",$G90:$BB90)-(SUMIF($G$6:$BB$6,BM$6&amp;" "&amp;'Input-Allocators'!$D$18,$G90:$BB90)+IFERROR(SUMIF($G$6:$BB$6,BM$6&amp;" "&amp;'Input-Allocators'!$E$18,$G90:$BB90),SUMIF($G$6:$BB$6,BM$6&amp;" "&amp;'Input-Allocators'!$B$20,$G90:$BB90))+SUMIF($G$6:$BB$6,BM$6&amp;" "&amp;'Input-Allocators'!$F$18,$G90:$BB90))&lt;Check_Limit,0,1),1)</f>
        <v>0</v>
      </c>
      <c r="BN90" s="44">
        <f ca="1">IFERROR(IF(SUMIF($G$6:$BB$6,BN$6&amp;" Total",$G90:$BB90)-(SUMIF($G$6:$BB$6,BN$6&amp;" "&amp;'Input-Allocators'!$D$18,$G90:$BB90)+IFERROR(SUMIF($G$6:$BB$6,BN$6&amp;" "&amp;'Input-Allocators'!$E$18,$G90:$BB90),SUMIF($G$6:$BB$6,BN$6&amp;" "&amp;'Input-Allocators'!$B$20,$G90:$BB90))+SUMIF($G$6:$BB$6,BN$6&amp;" "&amp;'Input-Allocators'!$F$18,$G90:$BB90))&lt;Check_Limit,0,1),1)</f>
        <v>0</v>
      </c>
      <c r="BO90" s="44">
        <f ca="1">IFERROR(IF(SUMIF($G$6:$BB$6,BO$6&amp;" Total",$G90:$BB90)-(SUMIF($G$6:$BB$6,BO$6&amp;" "&amp;'Input-Allocators'!$D$18,$G90:$BB90)+IFERROR(SUMIF($G$6:$BB$6,BO$6&amp;" "&amp;'Input-Allocators'!$E$18,$G90:$BB90),SUMIF($G$6:$BB$6,BO$6&amp;" "&amp;'Input-Allocators'!$B$20,$G90:$BB90))+SUMIF($G$6:$BB$6,BO$6&amp;" "&amp;'Input-Allocators'!$F$18,$G90:$BB90))&lt;Check_Limit,0,1),1)</f>
        <v>0</v>
      </c>
    </row>
    <row r="91" spans="1:67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>Functionalization!$D91</f>
        <v>-6419.8879999999999</v>
      </c>
      <c r="E91" s="14">
        <f t="shared" ca="1" si="15"/>
        <v>0</v>
      </c>
      <c r="F91" s="3" t="str">
        <f>IF($D91=0,"-",IF('Input-Accounts'!$E91&lt;&gt;0,'Input-Accounts'!$E91,'Input-Accounts'!$G91))</f>
        <v>CUSTOMER</v>
      </c>
      <c r="G91" s="14">
        <f ca="1">IF(G$5&lt;&gt;"",HLOOKUP(G$5,Functionalization!$G$6:$R$343,ROW($A91)-5,FALSE),IFERROR(INDEX(G$320:G$343,MATCH($F91,$B$320:$B$343,0))/VLOOKUP($F91,$B$320:$BB$343,MATCH(LEFT(TRIM(G$6),FIND("~",SUBSTITUTE(G$6,"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91))*HLOOKUP(LEFT(TRIM(G$6),FIND("~",SUBSTITUTE(G$6," ","~",LEN(TRIM(G$6))-LEN(SUBSTITUTE(TRIM(G$6)," ",""))))-1)&amp;" Total",$B$6:$BB$343,ROW($A91)-5,FALSE))</f>
        <v>0</v>
      </c>
      <c r="H91" s="14">
        <f ca="1">IF(H$5&lt;&gt;"",HLOOKUP(H$5,Functionalization!$G$6:$R$343,ROW($A91)-5,FALSE),IFERROR(INDEX(H$320:H$343,MATCH($F91,$B$320:$B$343,0))/VLOOKUP($F91,$B$320:$BB$343,MATCH(LEFT(TRIM(H$6),FIND("~",SUBSTITUTE(H$6,"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91))*HLOOKUP(LEFT(TRIM(H$6),FIND("~",SUBSTITUTE(H$6," ","~",LEN(TRIM(H$6))-LEN(SUBSTITUTE(TRIM(H$6)," ",""))))-1)&amp;" Total",$B$6:$BB$343,ROW($A91)-5,FALSE))</f>
        <v>0</v>
      </c>
      <c r="I91" s="14">
        <f ca="1">IF(I$5&lt;&gt;"",HLOOKUP(I$5,Functionalization!$G$6:$R$343,ROW($A91)-5,FALSE),IFERROR(INDEX(I$320:I$343,MATCH($F91,$B$320:$B$343,0))/VLOOKUP($F91,$B$320:$BB$343,MATCH(LEFT(TRIM(I$6),FIND("~",SUBSTITUTE(I$6,"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91))*HLOOKUP(LEFT(TRIM(I$6),FIND("~",SUBSTITUTE(I$6," ","~",LEN(TRIM(I$6))-LEN(SUBSTITUTE(TRIM(I$6)," ",""))))-1)&amp;" Total",$B$6:$BB$343,ROW($A91)-5,FALSE))</f>
        <v>0</v>
      </c>
      <c r="J91" s="14">
        <f ca="1">IF(J$5&lt;&gt;"",HLOOKUP(J$5,Functionalization!$G$6:$R$343,ROW($A91)-5,FALSE),IFERROR(INDEX(J$320:J$343,MATCH($F91,$B$320:$B$343,0))/VLOOKUP($F91,$B$320:$BB$343,MATCH(LEFT(TRIM(J$6),FIND("~",SUBSTITUTE(J$6,"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91))*HLOOKUP(LEFT(TRIM(J$6),FIND("~",SUBSTITUTE(J$6," ","~",LEN(TRIM(J$6))-LEN(SUBSTITUTE(TRIM(J$6)," ",""))))-1)&amp;" Total",$B$6:$BB$343,ROW($A91)-5,FALSE))</f>
        <v>0</v>
      </c>
      <c r="K91" s="14">
        <f ca="1">IF(K$5&lt;&gt;"",HLOOKUP(K$5,Functionalization!$G$6:$R$343,ROW($A91)-5,FALSE),IFERROR(INDEX(K$320:K$343,MATCH($F91,$B$320:$B$343,0))/VLOOKUP($F91,$B$320:$BB$343,MATCH(LEFT(TRIM(K$6),FIND("~",SUBSTITUTE(K$6,"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91))*HLOOKUP(LEFT(TRIM(K$6),FIND("~",SUBSTITUTE(K$6," ","~",LEN(TRIM(K$6))-LEN(SUBSTITUTE(TRIM(K$6)," ",""))))-1)&amp;" Total",$B$6:$BB$343,ROW($A91)-5,FALSE))</f>
        <v>0</v>
      </c>
      <c r="L91" s="14">
        <f ca="1">IF(L$5&lt;&gt;"",HLOOKUP(L$5,Functionalization!$G$6:$R$343,ROW($A91)-5,FALSE),IFERROR(INDEX(L$320:L$343,MATCH($F91,$B$320:$B$343,0))/VLOOKUP($F91,$B$320:$BB$343,MATCH(LEFT(TRIM(L$6),FIND("~",SUBSTITUTE(L$6,"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91))*HLOOKUP(LEFT(TRIM(L$6),FIND("~",SUBSTITUTE(L$6," ","~",LEN(TRIM(L$6))-LEN(SUBSTITUTE(TRIM(L$6)," ",""))))-1)&amp;" Total",$B$6:$BB$343,ROW($A91)-5,FALSE))</f>
        <v>0</v>
      </c>
      <c r="M91" s="14">
        <f ca="1">IF(M$5&lt;&gt;"",HLOOKUP(M$5,Functionalization!$G$6:$R$343,ROW($A91)-5,FALSE),IFERROR(INDEX(M$320:M$343,MATCH($F91,$B$320:$B$343,0))/VLOOKUP($F91,$B$320:$BB$343,MATCH(LEFT(TRIM(M$6),FIND("~",SUBSTITUTE(M$6,"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91))*HLOOKUP(LEFT(TRIM(M$6),FIND("~",SUBSTITUTE(M$6," ","~",LEN(TRIM(M$6))-LEN(SUBSTITUTE(TRIM(M$6)," ",""))))-1)&amp;" Total",$B$6:$BB$343,ROW($A91)-5,FALSE))</f>
        <v>0</v>
      </c>
      <c r="N91" s="14">
        <f ca="1">IF(N$5&lt;&gt;"",HLOOKUP(N$5,Functionalization!$G$6:$R$343,ROW($A91)-5,FALSE),IFERROR(INDEX(N$320:N$343,MATCH($F91,$B$320:$B$343,0))/VLOOKUP($F91,$B$320:$BB$343,MATCH(LEFT(TRIM(N$6),FIND("~",SUBSTITUTE(N$6,"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91))*HLOOKUP(LEFT(TRIM(N$6),FIND("~",SUBSTITUTE(N$6," ","~",LEN(TRIM(N$6))-LEN(SUBSTITUTE(TRIM(N$6)," ",""))))-1)&amp;" Total",$B$6:$BB$343,ROW($A91)-5,FALSE))</f>
        <v>0</v>
      </c>
      <c r="O91" s="14">
        <f ca="1">IF(O$5&lt;&gt;"",HLOOKUP(O$5,Functionalization!$G$6:$R$343,ROW($A91)-5,FALSE),IFERROR(INDEX(O$320:O$343,MATCH($F91,$B$320:$B$343,0))/VLOOKUP($F91,$B$320:$BB$343,MATCH(LEFT(TRIM(O$6),FIND("~",SUBSTITUTE(O$6,"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91))*HLOOKUP(LEFT(TRIM(O$6),FIND("~",SUBSTITUTE(O$6," ","~",LEN(TRIM(O$6))-LEN(SUBSTITUTE(TRIM(O$6)," ",""))))-1)&amp;" Total",$B$6:$BB$343,ROW($A91)-5,FALSE))</f>
        <v>0</v>
      </c>
      <c r="P91" s="14">
        <f ca="1">IF(P$5&lt;&gt;"",HLOOKUP(P$5,Functionalization!$G$6:$R$343,ROW($A91)-5,FALSE),IFERROR(INDEX(P$320:P$343,MATCH($F91,$B$320:$B$343,0))/VLOOKUP($F91,$B$320:$BB$343,MATCH(LEFT(TRIM(P$6),FIND("~",SUBSTITUTE(P$6,"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91))*HLOOKUP(LEFT(TRIM(P$6),FIND("~",SUBSTITUTE(P$6," ","~",LEN(TRIM(P$6))-LEN(SUBSTITUTE(TRIM(P$6)," ",""))))-1)&amp;" Total",$B$6:$BB$343,ROW($A91)-5,FALSE))</f>
        <v>0</v>
      </c>
      <c r="Q91" s="14">
        <f ca="1">IF(Q$5&lt;&gt;"",HLOOKUP(Q$5,Functionalization!$G$6:$R$343,ROW($A91)-5,FALSE),IFERROR(INDEX(Q$320:Q$343,MATCH($F91,$B$320:$B$343,0))/VLOOKUP($F91,$B$320:$BB$343,MATCH(LEFT(TRIM(Q$6),FIND("~",SUBSTITUTE(Q$6,"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91))*HLOOKUP(LEFT(TRIM(Q$6),FIND("~",SUBSTITUTE(Q$6," ","~",LEN(TRIM(Q$6))-LEN(SUBSTITUTE(TRIM(Q$6)," ",""))))-1)&amp;" Total",$B$6:$BB$343,ROW($A91)-5,FALSE))</f>
        <v>0</v>
      </c>
      <c r="R91" s="14">
        <f ca="1">IF(R$5&lt;&gt;"",HLOOKUP(R$5,Functionalization!$G$6:$R$343,ROW($A91)-5,FALSE),IFERROR(INDEX(R$320:R$343,MATCH($F91,$B$320:$B$343,0))/VLOOKUP($F91,$B$320:$BB$343,MATCH(LEFT(TRIM(R$6),FIND("~",SUBSTITUTE(R$6,"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91))*HLOOKUP(LEFT(TRIM(R$6),FIND("~",SUBSTITUTE(R$6," ","~",LEN(TRIM(R$6))-LEN(SUBSTITUTE(TRIM(R$6)," ",""))))-1)&amp;" Total",$B$6:$BB$343,ROW($A91)-5,FALSE))</f>
        <v>0</v>
      </c>
      <c r="S91" s="14">
        <f ca="1">IF(S$5&lt;&gt;"",HLOOKUP(S$5,Functionalization!$G$6:$R$343,ROW($A91)-5,FALSE),IFERROR(INDEX(S$320:S$343,MATCH($F91,$B$320:$B$343,0))/VLOOKUP($F91,$B$320:$BB$343,MATCH(LEFT(TRIM(S$6),FIND("~",SUBSTITUTE(S$6,"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91))*HLOOKUP(LEFT(TRIM(S$6),FIND("~",SUBSTITUTE(S$6," ","~",LEN(TRIM(S$6))-LEN(SUBSTITUTE(TRIM(S$6)," ",""))))-1)&amp;" Total",$B$6:$BB$343,ROW($A91)-5,FALSE))</f>
        <v>-6419.8879999999999</v>
      </c>
      <c r="T91" s="14">
        <f ca="1">IF(T$5&lt;&gt;"",HLOOKUP(T$5,Functionalization!$G$6:$R$343,ROW($A91)-5,FALSE),IFERROR(INDEX(T$320:T$343,MATCH($F91,$B$320:$B$343,0))/VLOOKUP($F91,$B$320:$BB$343,MATCH(LEFT(TRIM(T$6),FIND("~",SUBSTITUTE(T$6,"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91))*HLOOKUP(LEFT(TRIM(T$6),FIND("~",SUBSTITUTE(T$6," ","~",LEN(TRIM(T$6))-LEN(SUBSTITUTE(TRIM(T$6)," ",""))))-1)&amp;" Total",$B$6:$BB$343,ROW($A91)-5,FALSE))</f>
        <v>0</v>
      </c>
      <c r="U91" s="14">
        <f ca="1">IF(U$5&lt;&gt;"",HLOOKUP(U$5,Functionalization!$G$6:$R$343,ROW($A91)-5,FALSE),IFERROR(INDEX(U$320:U$343,MATCH($F91,$B$320:$B$343,0))/VLOOKUP($F91,$B$320:$BB$343,MATCH(LEFT(TRIM(U$6),FIND("~",SUBSTITUTE(U$6,"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91))*HLOOKUP(LEFT(TRIM(U$6),FIND("~",SUBSTITUTE(U$6," ","~",LEN(TRIM(U$6))-LEN(SUBSTITUTE(TRIM(U$6)," ",""))))-1)&amp;" Total",$B$6:$BB$343,ROW($A91)-5,FALSE))</f>
        <v>0</v>
      </c>
      <c r="V91" s="14">
        <f ca="1">IF(V$5&lt;&gt;"",HLOOKUP(V$5,Functionalization!$G$6:$R$343,ROW($A91)-5,FALSE),IFERROR(INDEX(V$320:V$343,MATCH($F91,$B$320:$B$343,0))/VLOOKUP($F91,$B$320:$BB$343,MATCH(LEFT(TRIM(V$6),FIND("~",SUBSTITUTE(V$6,"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91))*HLOOKUP(LEFT(TRIM(V$6),FIND("~",SUBSTITUTE(V$6," ","~",LEN(TRIM(V$6))-LEN(SUBSTITUTE(TRIM(V$6)," ",""))))-1)&amp;" Total",$B$6:$BB$343,ROW($A91)-5,FALSE))</f>
        <v>-6419.8879999999999</v>
      </c>
      <c r="W91" s="14">
        <f ca="1">IF(W$5&lt;&gt;"",HLOOKUP(W$5,Functionalization!$G$6:$R$343,ROW($A91)-5,FALSE),IFERROR(INDEX(W$320:W$343,MATCH($F91,$B$320:$B$343,0))/VLOOKUP($F91,$B$320:$BB$343,MATCH(LEFT(TRIM(W$6),FIND("~",SUBSTITUTE(W$6,"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91))*HLOOKUP(LEFT(TRIM(W$6),FIND("~",SUBSTITUTE(W$6," ","~",LEN(TRIM(W$6))-LEN(SUBSTITUTE(TRIM(W$6)," ",""))))-1)&amp;" Total",$B$6:$BB$343,ROW($A91)-5,FALSE))</f>
        <v>0</v>
      </c>
      <c r="X91" s="14">
        <f ca="1">IF(X$5&lt;&gt;"",HLOOKUP(X$5,Functionalization!$G$6:$R$343,ROW($A91)-5,FALSE),IFERROR(INDEX(X$320:X$343,MATCH($F91,$B$320:$B$343,0))/VLOOKUP($F91,$B$320:$BB$343,MATCH(LEFT(TRIM(X$6),FIND("~",SUBSTITUTE(X$6,"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91))*HLOOKUP(LEFT(TRIM(X$6),FIND("~",SUBSTITUTE(X$6," ","~",LEN(TRIM(X$6))-LEN(SUBSTITUTE(TRIM(X$6)," ",""))))-1)&amp;" Total",$B$6:$BB$343,ROW($A91)-5,FALSE))</f>
        <v>0</v>
      </c>
      <c r="Y91" s="14">
        <f ca="1">IF(Y$5&lt;&gt;"",HLOOKUP(Y$5,Functionalization!$G$6:$R$343,ROW($A91)-5,FALSE),IFERROR(INDEX(Y$320:Y$343,MATCH($F91,$B$320:$B$343,0))/VLOOKUP($F91,$B$320:$BB$343,MATCH(LEFT(TRIM(Y$6),FIND("~",SUBSTITUTE(Y$6,"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91))*HLOOKUP(LEFT(TRIM(Y$6),FIND("~",SUBSTITUTE(Y$6," ","~",LEN(TRIM(Y$6))-LEN(SUBSTITUTE(TRIM(Y$6)," ",""))))-1)&amp;" Total",$B$6:$BB$343,ROW($A91)-5,FALSE))</f>
        <v>0</v>
      </c>
      <c r="Z91" s="14">
        <f ca="1">IF(Z$5&lt;&gt;"",HLOOKUP(Z$5,Functionalization!$G$6:$R$343,ROW($A91)-5,FALSE),IFERROR(INDEX(Z$320:Z$343,MATCH($F91,$B$320:$B$343,0))/VLOOKUP($F91,$B$320:$BB$343,MATCH(LEFT(TRIM(Z$6),FIND("~",SUBSTITUTE(Z$6,"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91))*HLOOKUP(LEFT(TRIM(Z$6),FIND("~",SUBSTITUTE(Z$6," ","~",LEN(TRIM(Z$6))-LEN(SUBSTITUTE(TRIM(Z$6)," ",""))))-1)&amp;" Total",$B$6:$BB$343,ROW($A91)-5,FALSE))</f>
        <v>0</v>
      </c>
      <c r="AA91" s="14">
        <f ca="1">IF(AA$5&lt;&gt;"",HLOOKUP(AA$5,Functionalization!$G$6:$R$343,ROW($A91)-5,FALSE),IFERROR(INDEX(AA$320:AA$343,MATCH($F91,$B$320:$B$343,0))/VLOOKUP($F91,$B$320:$BB$343,MATCH(LEFT(TRIM(AA$6),FIND("~",SUBSTITUTE(AA$6,"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91))*HLOOKUP(LEFT(TRIM(AA$6),FIND("~",SUBSTITUTE(AA$6," ","~",LEN(TRIM(AA$6))-LEN(SUBSTITUTE(TRIM(AA$6)," ",""))))-1)&amp;" Total",$B$6:$BB$343,ROW($A91)-5,FALSE))</f>
        <v>0</v>
      </c>
      <c r="AB91" s="14">
        <f ca="1">IF(AB$5&lt;&gt;"",HLOOKUP(AB$5,Functionalization!$G$6:$R$343,ROW($A91)-5,FALSE),IFERROR(INDEX(AB$320:AB$343,MATCH($F91,$B$320:$B$343,0))/VLOOKUP($F91,$B$320:$BB$343,MATCH(LEFT(TRIM(AB$6),FIND("~",SUBSTITUTE(AB$6,"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91))*HLOOKUP(LEFT(TRIM(AB$6),FIND("~",SUBSTITUTE(AB$6," ","~",LEN(TRIM(AB$6))-LEN(SUBSTITUTE(TRIM(AB$6)," ",""))))-1)&amp;" Total",$B$6:$BB$343,ROW($A91)-5,FALSE))</f>
        <v>0</v>
      </c>
      <c r="AC91" s="14">
        <f ca="1">IF(AC$5&lt;&gt;"",HLOOKUP(AC$5,Functionalization!$G$6:$R$343,ROW($A91)-5,FALSE),IFERROR(INDEX(AC$320:AC$343,MATCH($F91,$B$320:$B$343,0))/VLOOKUP($F91,$B$320:$BB$343,MATCH(LEFT(TRIM(AC$6),FIND("~",SUBSTITUTE(AC$6,"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91))*HLOOKUP(LEFT(TRIM(AC$6),FIND("~",SUBSTITUTE(AC$6," ","~",LEN(TRIM(AC$6))-LEN(SUBSTITUTE(TRIM(AC$6)," ",""))))-1)&amp;" Total",$B$6:$BB$343,ROW($A91)-5,FALSE))</f>
        <v>0</v>
      </c>
      <c r="AD91" s="14">
        <f ca="1">IF(AD$5&lt;&gt;"",HLOOKUP(AD$5,Functionalization!$G$6:$R$343,ROW($A91)-5,FALSE),IFERROR(INDEX(AD$320:AD$343,MATCH($F91,$B$320:$B$343,0))/VLOOKUP($F91,$B$320:$BB$343,MATCH(LEFT(TRIM(AD$6),FIND("~",SUBSTITUTE(AD$6,"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91))*HLOOKUP(LEFT(TRIM(AD$6),FIND("~",SUBSTITUTE(AD$6," ","~",LEN(TRIM(AD$6))-LEN(SUBSTITUTE(TRIM(AD$6)," ",""))))-1)&amp;" Total",$B$6:$BB$343,ROW($A91)-5,FALSE))</f>
        <v>0</v>
      </c>
      <c r="AE91" s="14">
        <f ca="1">IF(AE$5&lt;&gt;"",HLOOKUP(AE$5,Functionalization!$G$6:$R$343,ROW($A91)-5,FALSE),IFERROR(INDEX(AE$320:AE$343,MATCH($F91,$B$320:$B$343,0))/VLOOKUP($F91,$B$320:$BB$343,MATCH(LEFT(TRIM(AE$6),FIND("~",SUBSTITUTE(AE$6,"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91))*HLOOKUP(LEFT(TRIM(AE$6),FIND("~",SUBSTITUTE(AE$6," ","~",LEN(TRIM(AE$6))-LEN(SUBSTITUTE(TRIM(AE$6)," ",""))))-1)&amp;" Total",$B$6:$BB$343,ROW($A91)-5,FALSE))</f>
        <v>0</v>
      </c>
      <c r="AF91" s="14">
        <f ca="1">IF(AF$5&lt;&gt;"",HLOOKUP(AF$5,Functionalization!$G$6:$R$343,ROW($A91)-5,FALSE),IFERROR(INDEX(AF$320:AF$343,MATCH($F91,$B$320:$B$343,0))/VLOOKUP($F91,$B$320:$BB$343,MATCH(LEFT(TRIM(AF$6),FIND("~",SUBSTITUTE(AF$6,"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91))*HLOOKUP(LEFT(TRIM(AF$6),FIND("~",SUBSTITUTE(AF$6," ","~",LEN(TRIM(AF$6))-LEN(SUBSTITUTE(TRIM(AF$6)," ",""))))-1)&amp;" Total",$B$6:$BB$343,ROW($A91)-5,FALSE))</f>
        <v>0</v>
      </c>
      <c r="AG91" s="14">
        <f ca="1">IF(AG$5&lt;&gt;"",HLOOKUP(AG$5,Functionalization!$G$6:$R$343,ROW($A91)-5,FALSE),IFERROR(INDEX(AG$320:AG$343,MATCH($F91,$B$320:$B$343,0))/VLOOKUP($F91,$B$320:$BB$343,MATCH(LEFT(TRIM(AG$6),FIND("~",SUBSTITUTE(AG$6,"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91))*HLOOKUP(LEFT(TRIM(AG$6),FIND("~",SUBSTITUTE(AG$6," ","~",LEN(TRIM(AG$6))-LEN(SUBSTITUTE(TRIM(AG$6)," ",""))))-1)&amp;" Total",$B$6:$BB$343,ROW($A91)-5,FALSE))</f>
        <v>0</v>
      </c>
      <c r="AH91" s="14">
        <f ca="1">IF(AH$5&lt;&gt;"",HLOOKUP(AH$5,Functionalization!$G$6:$R$343,ROW($A91)-5,FALSE),IFERROR(INDEX(AH$320:AH$343,MATCH($F91,$B$320:$B$343,0))/VLOOKUP($F91,$B$320:$BB$343,MATCH(LEFT(TRIM(AH$6),FIND("~",SUBSTITUTE(AH$6,"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91))*HLOOKUP(LEFT(TRIM(AH$6),FIND("~",SUBSTITUTE(AH$6," ","~",LEN(TRIM(AH$6))-LEN(SUBSTITUTE(TRIM(AH$6)," ",""))))-1)&amp;" Total",$B$6:$BB$343,ROW($A91)-5,FALSE))</f>
        <v>0</v>
      </c>
      <c r="AI91" s="14">
        <f ca="1">IF(AI$5&lt;&gt;"",HLOOKUP(AI$5,Functionalization!$G$6:$R$343,ROW($A91)-5,FALSE),IFERROR(INDEX(AI$320:AI$343,MATCH($F91,$B$320:$B$343,0))/VLOOKUP($F91,$B$320:$BB$343,MATCH(LEFT(TRIM(AI$6),FIND("~",SUBSTITUTE(AI$6,"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91))*HLOOKUP(LEFT(TRIM(AI$6),FIND("~",SUBSTITUTE(AI$6," ","~",LEN(TRIM(AI$6))-LEN(SUBSTITUTE(TRIM(AI$6)," ",""))))-1)&amp;" Total",$B$6:$BB$343,ROW($A91)-5,FALSE))</f>
        <v>0</v>
      </c>
      <c r="AJ91" s="14">
        <f ca="1">IF(AJ$5&lt;&gt;"",HLOOKUP(AJ$5,Functionalization!$G$6:$R$343,ROW($A91)-5,FALSE),IFERROR(INDEX(AJ$320:AJ$343,MATCH($F91,$B$320:$B$343,0))/VLOOKUP($F91,$B$320:$BB$343,MATCH(LEFT(TRIM(AJ$6),FIND("~",SUBSTITUTE(AJ$6,"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91))*HLOOKUP(LEFT(TRIM(AJ$6),FIND("~",SUBSTITUTE(AJ$6," ","~",LEN(TRIM(AJ$6))-LEN(SUBSTITUTE(TRIM(AJ$6)," ",""))))-1)&amp;" Total",$B$6:$BB$343,ROW($A91)-5,FALSE))</f>
        <v>0</v>
      </c>
      <c r="AK91" s="14">
        <f ca="1">IF(AK$5&lt;&gt;"",HLOOKUP(AK$5,Functionalization!$G$6:$R$343,ROW($A91)-5,FALSE),IFERROR(INDEX(AK$320:AK$343,MATCH($F91,$B$320:$B$343,0))/VLOOKUP($F91,$B$320:$BB$343,MATCH(LEFT(TRIM(AK$6),FIND("~",SUBSTITUTE(AK$6,"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91))*HLOOKUP(LEFT(TRIM(AK$6),FIND("~",SUBSTITUTE(AK$6," ","~",LEN(TRIM(AK$6))-LEN(SUBSTITUTE(TRIM(AK$6)," ",""))))-1)&amp;" Total",$B$6:$BB$343,ROW($A91)-5,FALSE))</f>
        <v>0</v>
      </c>
      <c r="AL91" s="14">
        <f ca="1">IF(AL$5&lt;&gt;"",HLOOKUP(AL$5,Functionalization!$G$6:$R$343,ROW($A91)-5,FALSE),IFERROR(INDEX(AL$320:AL$343,MATCH($F91,$B$320:$B$343,0))/VLOOKUP($F91,$B$320:$BB$343,MATCH(LEFT(TRIM(AL$6),FIND("~",SUBSTITUTE(AL$6,"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91))*HLOOKUP(LEFT(TRIM(AL$6),FIND("~",SUBSTITUTE(AL$6," ","~",LEN(TRIM(AL$6))-LEN(SUBSTITUTE(TRIM(AL$6)," ",""))))-1)&amp;" Total",$B$6:$BB$343,ROW($A91)-5,FALSE))</f>
        <v>0</v>
      </c>
      <c r="AM91" s="14">
        <f ca="1">IF(AM$5&lt;&gt;"",HLOOKUP(AM$5,Functionalization!$G$6:$R$343,ROW($A91)-5,FALSE),IFERROR(INDEX(AM$320:AM$343,MATCH($F91,$B$320:$B$343,0))/VLOOKUP($F91,$B$320:$BB$343,MATCH(LEFT(TRIM(AM$6),FIND("~",SUBSTITUTE(AM$6,"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91))*HLOOKUP(LEFT(TRIM(AM$6),FIND("~",SUBSTITUTE(AM$6," ","~",LEN(TRIM(AM$6))-LEN(SUBSTITUTE(TRIM(AM$6)," ",""))))-1)&amp;" Total",$B$6:$BB$343,ROW($A91)-5,FALSE))</f>
        <v>0</v>
      </c>
      <c r="AN91" s="14">
        <f ca="1">IF(AN$5&lt;&gt;"",HLOOKUP(AN$5,Functionalization!$G$6:$R$343,ROW($A91)-5,FALSE),IFERROR(INDEX(AN$320:AN$343,MATCH($F91,$B$320:$B$343,0))/VLOOKUP($F91,$B$320:$BB$343,MATCH(LEFT(TRIM(AN$6),FIND("~",SUBSTITUTE(AN$6,"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91))*HLOOKUP(LEFT(TRIM(AN$6),FIND("~",SUBSTITUTE(AN$6," ","~",LEN(TRIM(AN$6))-LEN(SUBSTITUTE(TRIM(AN$6)," ",""))))-1)&amp;" Total",$B$6:$BB$343,ROW($A91)-5,FALSE))</f>
        <v>0</v>
      </c>
      <c r="AO91" s="14">
        <f ca="1">IF(AO$5&lt;&gt;"",HLOOKUP(AO$5,Functionalization!$G$6:$R$343,ROW($A91)-5,FALSE),IFERROR(INDEX(AO$320:AO$343,MATCH($F91,$B$320:$B$343,0))/VLOOKUP($F91,$B$320:$BB$343,MATCH(LEFT(TRIM(AO$6),FIND("~",SUBSTITUTE(AO$6,"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91))*HLOOKUP(LEFT(TRIM(AO$6),FIND("~",SUBSTITUTE(AO$6," ","~",LEN(TRIM(AO$6))-LEN(SUBSTITUTE(TRIM(AO$6)," ",""))))-1)&amp;" Total",$B$6:$BB$343,ROW($A91)-5,FALSE))</f>
        <v>0</v>
      </c>
      <c r="AP91" s="14">
        <f ca="1">IF(AP$5&lt;&gt;"",HLOOKUP(AP$5,Functionalization!$G$6:$R$343,ROW($A91)-5,FALSE),IFERROR(INDEX(AP$320:AP$343,MATCH($F91,$B$320:$B$343,0))/VLOOKUP($F91,$B$320:$BB$343,MATCH(LEFT(TRIM(AP$6),FIND("~",SUBSTITUTE(AP$6,"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91))*HLOOKUP(LEFT(TRIM(AP$6),FIND("~",SUBSTITUTE(AP$6," ","~",LEN(TRIM(AP$6))-LEN(SUBSTITUTE(TRIM(AP$6)," ",""))))-1)&amp;" Total",$B$6:$BB$343,ROW($A91)-5,FALSE))</f>
        <v>0</v>
      </c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D91" s="44">
        <f ca="1">IFERROR(IF(SUMIF($G$6:$BB$6,BD$6&amp;" Total",$G91:$BB91)-(SUMIF($G$6:$BB$6,BD$6&amp;" "&amp;'Input-Allocators'!$D$18,$G91:$BB91)+IFERROR(SUMIF($G$6:$BB$6,BD$6&amp;" "&amp;'Input-Allocators'!$E$18,$G91:$BB91),SUMIF($G$6:$BB$6,BD$6&amp;" "&amp;'Input-Allocators'!$B$20,$G91:$BB91))+SUMIF($G$6:$BB$6,BD$6&amp;" "&amp;'Input-Allocators'!$F$18,$G91:$BB91))&lt;Check_Limit,0,1),1)</f>
        <v>0</v>
      </c>
      <c r="BE91" s="44">
        <f ca="1">IFERROR(IF(SUMIF($G$6:$BB$6,BE$6&amp;" Total",$G91:$BB91)-(SUMIF($G$6:$BB$6,BE$6&amp;" "&amp;'Input-Allocators'!$D$18,$G91:$BB91)+IFERROR(SUMIF($G$6:$BB$6,BE$6&amp;" "&amp;'Input-Allocators'!$E$18,$G91:$BB91),SUMIF($G$6:$BB$6,BE$6&amp;" "&amp;'Input-Allocators'!$B$20,$G91:$BB91))+SUMIF($G$6:$BB$6,BE$6&amp;" "&amp;'Input-Allocators'!$F$18,$G91:$BB91))&lt;Check_Limit,0,1),1)</f>
        <v>0</v>
      </c>
      <c r="BF91" s="44">
        <f ca="1">IFERROR(IF(SUMIF($G$6:$BB$6,BF$6&amp;" Total",$G91:$BB91)-(SUMIF($G$6:$BB$6,BF$6&amp;" "&amp;'Input-Allocators'!$D$18,$G91:$BB91)+IFERROR(SUMIF($G$6:$BB$6,BF$6&amp;" "&amp;'Input-Allocators'!$E$18,$G91:$BB91),SUMIF($G$6:$BB$6,BF$6&amp;" "&amp;'Input-Allocators'!$B$20,$G91:$BB91))+SUMIF($G$6:$BB$6,BF$6&amp;" "&amp;'Input-Allocators'!$F$18,$G91:$BB91))&lt;Check_Limit,0,1),1)</f>
        <v>0</v>
      </c>
      <c r="BG91" s="44">
        <f ca="1">IFERROR(IF(SUMIF($G$6:$BB$6,BG$6&amp;" Total",$G91:$BB91)-(SUMIF($G$6:$BB$6,BG$6&amp;" "&amp;'Input-Allocators'!$D$18,$G91:$BB91)+IFERROR(SUMIF($G$6:$BB$6,BG$6&amp;" "&amp;'Input-Allocators'!$E$18,$G91:$BB91),SUMIF($G$6:$BB$6,BG$6&amp;" "&amp;'Input-Allocators'!$B$20,$G91:$BB91))+SUMIF($G$6:$BB$6,BG$6&amp;" "&amp;'Input-Allocators'!$F$18,$G91:$BB91))&lt;Check_Limit,0,1),1)</f>
        <v>0</v>
      </c>
      <c r="BH91" s="44">
        <f ca="1">IFERROR(IF(SUMIF($G$6:$BB$6,BH$6&amp;" Total",$G91:$BB91)-(SUMIF($G$6:$BB$6,BH$6&amp;" "&amp;'Input-Allocators'!$D$18,$G91:$BB91)+IFERROR(SUMIF($G$6:$BB$6,BH$6&amp;" "&amp;'Input-Allocators'!$E$18,$G91:$BB91),SUMIF($G$6:$BB$6,BH$6&amp;" "&amp;'Input-Allocators'!$B$20,$G91:$BB91))+SUMIF($G$6:$BB$6,BH$6&amp;" "&amp;'Input-Allocators'!$F$18,$G91:$BB91))&lt;Check_Limit,0,1),1)</f>
        <v>0</v>
      </c>
      <c r="BI91" s="44">
        <f ca="1">IFERROR(IF(SUMIF($G$6:$BB$6,BI$6&amp;" Total",$G91:$BB91)-(SUMIF($G$6:$BB$6,BI$6&amp;" "&amp;'Input-Allocators'!$D$18,$G91:$BB91)+IFERROR(SUMIF($G$6:$BB$6,BI$6&amp;" "&amp;'Input-Allocators'!$E$18,$G91:$BB91),SUMIF($G$6:$BB$6,BI$6&amp;" "&amp;'Input-Allocators'!$B$20,$G91:$BB91))+SUMIF($G$6:$BB$6,BI$6&amp;" "&amp;'Input-Allocators'!$F$18,$G91:$BB91))&lt;Check_Limit,0,1),1)</f>
        <v>0</v>
      </c>
      <c r="BJ91" s="44">
        <f ca="1">IFERROR(IF(SUMIF($G$6:$BB$6,BJ$6&amp;" Total",$G91:$BB91)-(SUMIF($G$6:$BB$6,BJ$6&amp;" "&amp;'Input-Allocators'!$D$18,$G91:$BB91)+IFERROR(SUMIF($G$6:$BB$6,BJ$6&amp;" "&amp;'Input-Allocators'!$E$18,$G91:$BB91),SUMIF($G$6:$BB$6,BJ$6&amp;" "&amp;'Input-Allocators'!$B$20,$G91:$BB91))+SUMIF($G$6:$BB$6,BJ$6&amp;" "&amp;'Input-Allocators'!$F$18,$G91:$BB91))&lt;Check_Limit,0,1),1)</f>
        <v>0</v>
      </c>
      <c r="BK91" s="44">
        <f ca="1">IFERROR(IF(SUMIF($G$6:$BB$6,BK$6&amp;" Total",$G91:$BB91)-(SUMIF($G$6:$BB$6,BK$6&amp;" "&amp;'Input-Allocators'!$D$18,$G91:$BB91)+IFERROR(SUMIF($G$6:$BB$6,BK$6&amp;" "&amp;'Input-Allocators'!$E$18,$G91:$BB91),SUMIF($G$6:$BB$6,BK$6&amp;" "&amp;'Input-Allocators'!$B$20,$G91:$BB91))+SUMIF($G$6:$BB$6,BK$6&amp;" "&amp;'Input-Allocators'!$F$18,$G91:$BB91))&lt;Check_Limit,0,1),1)</f>
        <v>0</v>
      </c>
      <c r="BL91" s="44">
        <f ca="1">IFERROR(IF(SUMIF($G$6:$BB$6,BL$6&amp;" Total",$G91:$BB91)-(SUMIF($G$6:$BB$6,BL$6&amp;" "&amp;'Input-Allocators'!$D$18,$G91:$BB91)+IFERROR(SUMIF($G$6:$BB$6,BL$6&amp;" "&amp;'Input-Allocators'!$E$18,$G91:$BB91),SUMIF($G$6:$BB$6,BL$6&amp;" "&amp;'Input-Allocators'!$B$20,$G91:$BB91))+SUMIF($G$6:$BB$6,BL$6&amp;" "&amp;'Input-Allocators'!$F$18,$G91:$BB91))&lt;Check_Limit,0,1),1)</f>
        <v>0</v>
      </c>
      <c r="BM91" s="44">
        <f ca="1">IFERROR(IF(SUMIF($G$6:$BB$6,BM$6&amp;" Total",$G91:$BB91)-(SUMIF($G$6:$BB$6,BM$6&amp;" "&amp;'Input-Allocators'!$D$18,$G91:$BB91)+IFERROR(SUMIF($G$6:$BB$6,BM$6&amp;" "&amp;'Input-Allocators'!$E$18,$G91:$BB91),SUMIF($G$6:$BB$6,BM$6&amp;" "&amp;'Input-Allocators'!$B$20,$G91:$BB91))+SUMIF($G$6:$BB$6,BM$6&amp;" "&amp;'Input-Allocators'!$F$18,$G91:$BB91))&lt;Check_Limit,0,1),1)</f>
        <v>0</v>
      </c>
      <c r="BN91" s="44">
        <f ca="1">IFERROR(IF(SUMIF($G$6:$BB$6,BN$6&amp;" Total",$G91:$BB91)-(SUMIF($G$6:$BB$6,BN$6&amp;" "&amp;'Input-Allocators'!$D$18,$G91:$BB91)+IFERROR(SUMIF($G$6:$BB$6,BN$6&amp;" "&amp;'Input-Allocators'!$E$18,$G91:$BB91),SUMIF($G$6:$BB$6,BN$6&amp;" "&amp;'Input-Allocators'!$B$20,$G91:$BB91))+SUMIF($G$6:$BB$6,BN$6&amp;" "&amp;'Input-Allocators'!$F$18,$G91:$BB91))&lt;Check_Limit,0,1),1)</f>
        <v>0</v>
      </c>
      <c r="BO91" s="44">
        <f ca="1">IFERROR(IF(SUMIF($G$6:$BB$6,BO$6&amp;" Total",$G91:$BB91)-(SUMIF($G$6:$BB$6,BO$6&amp;" "&amp;'Input-Allocators'!$D$18,$G91:$BB91)+IFERROR(SUMIF($G$6:$BB$6,BO$6&amp;" "&amp;'Input-Allocators'!$E$18,$G91:$BB91),SUMIF($G$6:$BB$6,BO$6&amp;" "&amp;'Input-Allocators'!$B$20,$G91:$BB91))+SUMIF($G$6:$BB$6,BO$6&amp;" "&amp;'Input-Allocators'!$F$18,$G91:$BB91))&lt;Check_Limit,0,1),1)</f>
        <v>0</v>
      </c>
    </row>
    <row r="92" spans="1:67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>Functionalization!$D92</f>
        <v>-1972.6020000000001</v>
      </c>
      <c r="E92" s="14">
        <f t="shared" ca="1" si="15"/>
        <v>0</v>
      </c>
      <c r="F92" s="3" t="str">
        <f>IF($D92=0,"-",IF('Input-Accounts'!$E92&lt;&gt;0,'Input-Accounts'!$E92,'Input-Accounts'!$G92))</f>
        <v>CUSTOMER</v>
      </c>
      <c r="G92" s="14">
        <f ca="1">IF(G$5&lt;&gt;"",HLOOKUP(G$5,Functionalization!$G$6:$R$343,ROW($A92)-5,FALSE),IFERROR(INDEX(G$320:G$343,MATCH($F92,$B$320:$B$343,0))/VLOOKUP($F92,$B$320:$BB$343,MATCH(LEFT(TRIM(G$6),FIND("~",SUBSTITUTE(G$6,"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92))*HLOOKUP(LEFT(TRIM(G$6),FIND("~",SUBSTITUTE(G$6," ","~",LEN(TRIM(G$6))-LEN(SUBSTITUTE(TRIM(G$6)," ",""))))-1)&amp;" Total",$B$6:$BB$343,ROW($A92)-5,FALSE))</f>
        <v>0</v>
      </c>
      <c r="H92" s="14">
        <f ca="1">IF(H$5&lt;&gt;"",HLOOKUP(H$5,Functionalization!$G$6:$R$343,ROW($A92)-5,FALSE),IFERROR(INDEX(H$320:H$343,MATCH($F92,$B$320:$B$343,0))/VLOOKUP($F92,$B$320:$BB$343,MATCH(LEFT(TRIM(H$6),FIND("~",SUBSTITUTE(H$6,"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92))*HLOOKUP(LEFT(TRIM(H$6),FIND("~",SUBSTITUTE(H$6," ","~",LEN(TRIM(H$6))-LEN(SUBSTITUTE(TRIM(H$6)," ",""))))-1)&amp;" Total",$B$6:$BB$343,ROW($A92)-5,FALSE))</f>
        <v>0</v>
      </c>
      <c r="I92" s="14">
        <f ca="1">IF(I$5&lt;&gt;"",HLOOKUP(I$5,Functionalization!$G$6:$R$343,ROW($A92)-5,FALSE),IFERROR(INDEX(I$320:I$343,MATCH($F92,$B$320:$B$343,0))/VLOOKUP($F92,$B$320:$BB$343,MATCH(LEFT(TRIM(I$6),FIND("~",SUBSTITUTE(I$6,"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92))*HLOOKUP(LEFT(TRIM(I$6),FIND("~",SUBSTITUTE(I$6," ","~",LEN(TRIM(I$6))-LEN(SUBSTITUTE(TRIM(I$6)," ",""))))-1)&amp;" Total",$B$6:$BB$343,ROW($A92)-5,FALSE))</f>
        <v>0</v>
      </c>
      <c r="J92" s="14">
        <f ca="1">IF(J$5&lt;&gt;"",HLOOKUP(J$5,Functionalization!$G$6:$R$343,ROW($A92)-5,FALSE),IFERROR(INDEX(J$320:J$343,MATCH($F92,$B$320:$B$343,0))/VLOOKUP($F92,$B$320:$BB$343,MATCH(LEFT(TRIM(J$6),FIND("~",SUBSTITUTE(J$6,"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92))*HLOOKUP(LEFT(TRIM(J$6),FIND("~",SUBSTITUTE(J$6," ","~",LEN(TRIM(J$6))-LEN(SUBSTITUTE(TRIM(J$6)," ",""))))-1)&amp;" Total",$B$6:$BB$343,ROW($A92)-5,FALSE))</f>
        <v>0</v>
      </c>
      <c r="K92" s="14">
        <f ca="1">IF(K$5&lt;&gt;"",HLOOKUP(K$5,Functionalization!$G$6:$R$343,ROW($A92)-5,FALSE),IFERROR(INDEX(K$320:K$343,MATCH($F92,$B$320:$B$343,0))/VLOOKUP($F92,$B$320:$BB$343,MATCH(LEFT(TRIM(K$6),FIND("~",SUBSTITUTE(K$6,"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92))*HLOOKUP(LEFT(TRIM(K$6),FIND("~",SUBSTITUTE(K$6," ","~",LEN(TRIM(K$6))-LEN(SUBSTITUTE(TRIM(K$6)," ",""))))-1)&amp;" Total",$B$6:$BB$343,ROW($A92)-5,FALSE))</f>
        <v>0</v>
      </c>
      <c r="L92" s="14">
        <f ca="1">IF(L$5&lt;&gt;"",HLOOKUP(L$5,Functionalization!$G$6:$R$343,ROW($A92)-5,FALSE),IFERROR(INDEX(L$320:L$343,MATCH($F92,$B$320:$B$343,0))/VLOOKUP($F92,$B$320:$BB$343,MATCH(LEFT(TRIM(L$6),FIND("~",SUBSTITUTE(L$6,"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92))*HLOOKUP(LEFT(TRIM(L$6),FIND("~",SUBSTITUTE(L$6," ","~",LEN(TRIM(L$6))-LEN(SUBSTITUTE(TRIM(L$6)," ",""))))-1)&amp;" Total",$B$6:$BB$343,ROW($A92)-5,FALSE))</f>
        <v>0</v>
      </c>
      <c r="M92" s="14">
        <f ca="1">IF(M$5&lt;&gt;"",HLOOKUP(M$5,Functionalization!$G$6:$R$343,ROW($A92)-5,FALSE),IFERROR(INDEX(M$320:M$343,MATCH($F92,$B$320:$B$343,0))/VLOOKUP($F92,$B$320:$BB$343,MATCH(LEFT(TRIM(M$6),FIND("~",SUBSTITUTE(M$6,"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92))*HLOOKUP(LEFT(TRIM(M$6),FIND("~",SUBSTITUTE(M$6," ","~",LEN(TRIM(M$6))-LEN(SUBSTITUTE(TRIM(M$6)," ",""))))-1)&amp;" Total",$B$6:$BB$343,ROW($A92)-5,FALSE))</f>
        <v>0</v>
      </c>
      <c r="N92" s="14">
        <f ca="1">IF(N$5&lt;&gt;"",HLOOKUP(N$5,Functionalization!$G$6:$R$343,ROW($A92)-5,FALSE),IFERROR(INDEX(N$320:N$343,MATCH($F92,$B$320:$B$343,0))/VLOOKUP($F92,$B$320:$BB$343,MATCH(LEFT(TRIM(N$6),FIND("~",SUBSTITUTE(N$6,"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92))*HLOOKUP(LEFT(TRIM(N$6),FIND("~",SUBSTITUTE(N$6," ","~",LEN(TRIM(N$6))-LEN(SUBSTITUTE(TRIM(N$6)," ",""))))-1)&amp;" Total",$B$6:$BB$343,ROW($A92)-5,FALSE))</f>
        <v>0</v>
      </c>
      <c r="O92" s="14">
        <f ca="1">IF(O$5&lt;&gt;"",HLOOKUP(O$5,Functionalization!$G$6:$R$343,ROW($A92)-5,FALSE),IFERROR(INDEX(O$320:O$343,MATCH($F92,$B$320:$B$343,0))/VLOOKUP($F92,$B$320:$BB$343,MATCH(LEFT(TRIM(O$6),FIND("~",SUBSTITUTE(O$6,"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92))*HLOOKUP(LEFT(TRIM(O$6),FIND("~",SUBSTITUTE(O$6," ","~",LEN(TRIM(O$6))-LEN(SUBSTITUTE(TRIM(O$6)," ",""))))-1)&amp;" Total",$B$6:$BB$343,ROW($A92)-5,FALSE))</f>
        <v>0</v>
      </c>
      <c r="P92" s="14">
        <f ca="1">IF(P$5&lt;&gt;"",HLOOKUP(P$5,Functionalization!$G$6:$R$343,ROW($A92)-5,FALSE),IFERROR(INDEX(P$320:P$343,MATCH($F92,$B$320:$B$343,0))/VLOOKUP($F92,$B$320:$BB$343,MATCH(LEFT(TRIM(P$6),FIND("~",SUBSTITUTE(P$6,"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92))*HLOOKUP(LEFT(TRIM(P$6),FIND("~",SUBSTITUTE(P$6," ","~",LEN(TRIM(P$6))-LEN(SUBSTITUTE(TRIM(P$6)," ",""))))-1)&amp;" Total",$B$6:$BB$343,ROW($A92)-5,FALSE))</f>
        <v>0</v>
      </c>
      <c r="Q92" s="14">
        <f ca="1">IF(Q$5&lt;&gt;"",HLOOKUP(Q$5,Functionalization!$G$6:$R$343,ROW($A92)-5,FALSE),IFERROR(INDEX(Q$320:Q$343,MATCH($F92,$B$320:$B$343,0))/VLOOKUP($F92,$B$320:$BB$343,MATCH(LEFT(TRIM(Q$6),FIND("~",SUBSTITUTE(Q$6,"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92))*HLOOKUP(LEFT(TRIM(Q$6),FIND("~",SUBSTITUTE(Q$6," ","~",LEN(TRIM(Q$6))-LEN(SUBSTITUTE(TRIM(Q$6)," ",""))))-1)&amp;" Total",$B$6:$BB$343,ROW($A92)-5,FALSE))</f>
        <v>0</v>
      </c>
      <c r="R92" s="14">
        <f ca="1">IF(R$5&lt;&gt;"",HLOOKUP(R$5,Functionalization!$G$6:$R$343,ROW($A92)-5,FALSE),IFERROR(INDEX(R$320:R$343,MATCH($F92,$B$320:$B$343,0))/VLOOKUP($F92,$B$320:$BB$343,MATCH(LEFT(TRIM(R$6),FIND("~",SUBSTITUTE(R$6,"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92))*HLOOKUP(LEFT(TRIM(R$6),FIND("~",SUBSTITUTE(R$6," ","~",LEN(TRIM(R$6))-LEN(SUBSTITUTE(TRIM(R$6)," ",""))))-1)&amp;" Total",$B$6:$BB$343,ROW($A92)-5,FALSE))</f>
        <v>0</v>
      </c>
      <c r="S92" s="14">
        <f ca="1">IF(S$5&lt;&gt;"",HLOOKUP(S$5,Functionalization!$G$6:$R$343,ROW($A92)-5,FALSE),IFERROR(INDEX(S$320:S$343,MATCH($F92,$B$320:$B$343,0))/VLOOKUP($F92,$B$320:$BB$343,MATCH(LEFT(TRIM(S$6),FIND("~",SUBSTITUTE(S$6,"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92))*HLOOKUP(LEFT(TRIM(S$6),FIND("~",SUBSTITUTE(S$6," ","~",LEN(TRIM(S$6))-LEN(SUBSTITUTE(TRIM(S$6)," ",""))))-1)&amp;" Total",$B$6:$BB$343,ROW($A92)-5,FALSE))</f>
        <v>-1972.6020000000001</v>
      </c>
      <c r="T92" s="14">
        <f ca="1">IF(T$5&lt;&gt;"",HLOOKUP(T$5,Functionalization!$G$6:$R$343,ROW($A92)-5,FALSE),IFERROR(INDEX(T$320:T$343,MATCH($F92,$B$320:$B$343,0))/VLOOKUP($F92,$B$320:$BB$343,MATCH(LEFT(TRIM(T$6),FIND("~",SUBSTITUTE(T$6,"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92))*HLOOKUP(LEFT(TRIM(T$6),FIND("~",SUBSTITUTE(T$6," ","~",LEN(TRIM(T$6))-LEN(SUBSTITUTE(TRIM(T$6)," ",""))))-1)&amp;" Total",$B$6:$BB$343,ROW($A92)-5,FALSE))</f>
        <v>0</v>
      </c>
      <c r="U92" s="14">
        <f ca="1">IF(U$5&lt;&gt;"",HLOOKUP(U$5,Functionalization!$G$6:$R$343,ROW($A92)-5,FALSE),IFERROR(INDEX(U$320:U$343,MATCH($F92,$B$320:$B$343,0))/VLOOKUP($F92,$B$320:$BB$343,MATCH(LEFT(TRIM(U$6),FIND("~",SUBSTITUTE(U$6,"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92))*HLOOKUP(LEFT(TRIM(U$6),FIND("~",SUBSTITUTE(U$6," ","~",LEN(TRIM(U$6))-LEN(SUBSTITUTE(TRIM(U$6)," ",""))))-1)&amp;" Total",$B$6:$BB$343,ROW($A92)-5,FALSE))</f>
        <v>0</v>
      </c>
      <c r="V92" s="14">
        <f ca="1">IF(V$5&lt;&gt;"",HLOOKUP(V$5,Functionalization!$G$6:$R$343,ROW($A92)-5,FALSE),IFERROR(INDEX(V$320:V$343,MATCH($F92,$B$320:$B$343,0))/VLOOKUP($F92,$B$320:$BB$343,MATCH(LEFT(TRIM(V$6),FIND("~",SUBSTITUTE(V$6,"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92))*HLOOKUP(LEFT(TRIM(V$6),FIND("~",SUBSTITUTE(V$6," ","~",LEN(TRIM(V$6))-LEN(SUBSTITUTE(TRIM(V$6)," ",""))))-1)&amp;" Total",$B$6:$BB$343,ROW($A92)-5,FALSE))</f>
        <v>-1972.6020000000001</v>
      </c>
      <c r="W92" s="14">
        <f ca="1">IF(W$5&lt;&gt;"",HLOOKUP(W$5,Functionalization!$G$6:$R$343,ROW($A92)-5,FALSE),IFERROR(INDEX(W$320:W$343,MATCH($F92,$B$320:$B$343,0))/VLOOKUP($F92,$B$320:$BB$343,MATCH(LEFT(TRIM(W$6),FIND("~",SUBSTITUTE(W$6,"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92))*HLOOKUP(LEFT(TRIM(W$6),FIND("~",SUBSTITUTE(W$6," ","~",LEN(TRIM(W$6))-LEN(SUBSTITUTE(TRIM(W$6)," ",""))))-1)&amp;" Total",$B$6:$BB$343,ROW($A92)-5,FALSE))</f>
        <v>0</v>
      </c>
      <c r="X92" s="14">
        <f ca="1">IF(X$5&lt;&gt;"",HLOOKUP(X$5,Functionalization!$G$6:$R$343,ROW($A92)-5,FALSE),IFERROR(INDEX(X$320:X$343,MATCH($F92,$B$320:$B$343,0))/VLOOKUP($F92,$B$320:$BB$343,MATCH(LEFT(TRIM(X$6),FIND("~",SUBSTITUTE(X$6,"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92))*HLOOKUP(LEFT(TRIM(X$6),FIND("~",SUBSTITUTE(X$6," ","~",LEN(TRIM(X$6))-LEN(SUBSTITUTE(TRIM(X$6)," ",""))))-1)&amp;" Total",$B$6:$BB$343,ROW($A92)-5,FALSE))</f>
        <v>0</v>
      </c>
      <c r="Y92" s="14">
        <f ca="1">IF(Y$5&lt;&gt;"",HLOOKUP(Y$5,Functionalization!$G$6:$R$343,ROW($A92)-5,FALSE),IFERROR(INDEX(Y$320:Y$343,MATCH($F92,$B$320:$B$343,0))/VLOOKUP($F92,$B$320:$BB$343,MATCH(LEFT(TRIM(Y$6),FIND("~",SUBSTITUTE(Y$6,"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92))*HLOOKUP(LEFT(TRIM(Y$6),FIND("~",SUBSTITUTE(Y$6," ","~",LEN(TRIM(Y$6))-LEN(SUBSTITUTE(TRIM(Y$6)," ",""))))-1)&amp;" Total",$B$6:$BB$343,ROW($A92)-5,FALSE))</f>
        <v>0</v>
      </c>
      <c r="Z92" s="14">
        <f ca="1">IF(Z$5&lt;&gt;"",HLOOKUP(Z$5,Functionalization!$G$6:$R$343,ROW($A92)-5,FALSE),IFERROR(INDEX(Z$320:Z$343,MATCH($F92,$B$320:$B$343,0))/VLOOKUP($F92,$B$320:$BB$343,MATCH(LEFT(TRIM(Z$6),FIND("~",SUBSTITUTE(Z$6,"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92))*HLOOKUP(LEFT(TRIM(Z$6),FIND("~",SUBSTITUTE(Z$6," ","~",LEN(TRIM(Z$6))-LEN(SUBSTITUTE(TRIM(Z$6)," ",""))))-1)&amp;" Total",$B$6:$BB$343,ROW($A92)-5,FALSE))</f>
        <v>0</v>
      </c>
      <c r="AA92" s="14">
        <f ca="1">IF(AA$5&lt;&gt;"",HLOOKUP(AA$5,Functionalization!$G$6:$R$343,ROW($A92)-5,FALSE),IFERROR(INDEX(AA$320:AA$343,MATCH($F92,$B$320:$B$343,0))/VLOOKUP($F92,$B$320:$BB$343,MATCH(LEFT(TRIM(AA$6),FIND("~",SUBSTITUTE(AA$6,"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92))*HLOOKUP(LEFT(TRIM(AA$6),FIND("~",SUBSTITUTE(AA$6," ","~",LEN(TRIM(AA$6))-LEN(SUBSTITUTE(TRIM(AA$6)," ",""))))-1)&amp;" Total",$B$6:$BB$343,ROW($A92)-5,FALSE))</f>
        <v>0</v>
      </c>
      <c r="AB92" s="14">
        <f ca="1">IF(AB$5&lt;&gt;"",HLOOKUP(AB$5,Functionalization!$G$6:$R$343,ROW($A92)-5,FALSE),IFERROR(INDEX(AB$320:AB$343,MATCH($F92,$B$320:$B$343,0))/VLOOKUP($F92,$B$320:$BB$343,MATCH(LEFT(TRIM(AB$6),FIND("~",SUBSTITUTE(AB$6,"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92))*HLOOKUP(LEFT(TRIM(AB$6),FIND("~",SUBSTITUTE(AB$6," ","~",LEN(TRIM(AB$6))-LEN(SUBSTITUTE(TRIM(AB$6)," ",""))))-1)&amp;" Total",$B$6:$BB$343,ROW($A92)-5,FALSE))</f>
        <v>0</v>
      </c>
      <c r="AC92" s="14">
        <f ca="1">IF(AC$5&lt;&gt;"",HLOOKUP(AC$5,Functionalization!$G$6:$R$343,ROW($A92)-5,FALSE),IFERROR(INDEX(AC$320:AC$343,MATCH($F92,$B$320:$B$343,0))/VLOOKUP($F92,$B$320:$BB$343,MATCH(LEFT(TRIM(AC$6),FIND("~",SUBSTITUTE(AC$6,"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92))*HLOOKUP(LEFT(TRIM(AC$6),FIND("~",SUBSTITUTE(AC$6," ","~",LEN(TRIM(AC$6))-LEN(SUBSTITUTE(TRIM(AC$6)," ",""))))-1)&amp;" Total",$B$6:$BB$343,ROW($A92)-5,FALSE))</f>
        <v>0</v>
      </c>
      <c r="AD92" s="14">
        <f ca="1">IF(AD$5&lt;&gt;"",HLOOKUP(AD$5,Functionalization!$G$6:$R$343,ROW($A92)-5,FALSE),IFERROR(INDEX(AD$320:AD$343,MATCH($F92,$B$320:$B$343,0))/VLOOKUP($F92,$B$320:$BB$343,MATCH(LEFT(TRIM(AD$6),FIND("~",SUBSTITUTE(AD$6,"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92))*HLOOKUP(LEFT(TRIM(AD$6),FIND("~",SUBSTITUTE(AD$6," ","~",LEN(TRIM(AD$6))-LEN(SUBSTITUTE(TRIM(AD$6)," ",""))))-1)&amp;" Total",$B$6:$BB$343,ROW($A92)-5,FALSE))</f>
        <v>0</v>
      </c>
      <c r="AE92" s="14">
        <f ca="1">IF(AE$5&lt;&gt;"",HLOOKUP(AE$5,Functionalization!$G$6:$R$343,ROW($A92)-5,FALSE),IFERROR(INDEX(AE$320:AE$343,MATCH($F92,$B$320:$B$343,0))/VLOOKUP($F92,$B$320:$BB$343,MATCH(LEFT(TRIM(AE$6),FIND("~",SUBSTITUTE(AE$6,"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92))*HLOOKUP(LEFT(TRIM(AE$6),FIND("~",SUBSTITUTE(AE$6," ","~",LEN(TRIM(AE$6))-LEN(SUBSTITUTE(TRIM(AE$6)," ",""))))-1)&amp;" Total",$B$6:$BB$343,ROW($A92)-5,FALSE))</f>
        <v>0</v>
      </c>
      <c r="AF92" s="14">
        <f ca="1">IF(AF$5&lt;&gt;"",HLOOKUP(AF$5,Functionalization!$G$6:$R$343,ROW($A92)-5,FALSE),IFERROR(INDEX(AF$320:AF$343,MATCH($F92,$B$320:$B$343,0))/VLOOKUP($F92,$B$320:$BB$343,MATCH(LEFT(TRIM(AF$6),FIND("~",SUBSTITUTE(AF$6,"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92))*HLOOKUP(LEFT(TRIM(AF$6),FIND("~",SUBSTITUTE(AF$6," ","~",LEN(TRIM(AF$6))-LEN(SUBSTITUTE(TRIM(AF$6)," ",""))))-1)&amp;" Total",$B$6:$BB$343,ROW($A92)-5,FALSE))</f>
        <v>0</v>
      </c>
      <c r="AG92" s="14">
        <f ca="1">IF(AG$5&lt;&gt;"",HLOOKUP(AG$5,Functionalization!$G$6:$R$343,ROW($A92)-5,FALSE),IFERROR(INDEX(AG$320:AG$343,MATCH($F92,$B$320:$B$343,0))/VLOOKUP($F92,$B$320:$BB$343,MATCH(LEFT(TRIM(AG$6),FIND("~",SUBSTITUTE(AG$6,"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92))*HLOOKUP(LEFT(TRIM(AG$6),FIND("~",SUBSTITUTE(AG$6," ","~",LEN(TRIM(AG$6))-LEN(SUBSTITUTE(TRIM(AG$6)," ",""))))-1)&amp;" Total",$B$6:$BB$343,ROW($A92)-5,FALSE))</f>
        <v>0</v>
      </c>
      <c r="AH92" s="14">
        <f ca="1">IF(AH$5&lt;&gt;"",HLOOKUP(AH$5,Functionalization!$G$6:$R$343,ROW($A92)-5,FALSE),IFERROR(INDEX(AH$320:AH$343,MATCH($F92,$B$320:$B$343,0))/VLOOKUP($F92,$B$320:$BB$343,MATCH(LEFT(TRIM(AH$6),FIND("~",SUBSTITUTE(AH$6,"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92))*HLOOKUP(LEFT(TRIM(AH$6),FIND("~",SUBSTITUTE(AH$6," ","~",LEN(TRIM(AH$6))-LEN(SUBSTITUTE(TRIM(AH$6)," ",""))))-1)&amp;" Total",$B$6:$BB$343,ROW($A92)-5,FALSE))</f>
        <v>0</v>
      </c>
      <c r="AI92" s="14">
        <f ca="1">IF(AI$5&lt;&gt;"",HLOOKUP(AI$5,Functionalization!$G$6:$R$343,ROW($A92)-5,FALSE),IFERROR(INDEX(AI$320:AI$343,MATCH($F92,$B$320:$B$343,0))/VLOOKUP($F92,$B$320:$BB$343,MATCH(LEFT(TRIM(AI$6),FIND("~",SUBSTITUTE(AI$6,"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92))*HLOOKUP(LEFT(TRIM(AI$6),FIND("~",SUBSTITUTE(AI$6," ","~",LEN(TRIM(AI$6))-LEN(SUBSTITUTE(TRIM(AI$6)," ",""))))-1)&amp;" Total",$B$6:$BB$343,ROW($A92)-5,FALSE))</f>
        <v>0</v>
      </c>
      <c r="AJ92" s="14">
        <f ca="1">IF(AJ$5&lt;&gt;"",HLOOKUP(AJ$5,Functionalization!$G$6:$R$343,ROW($A92)-5,FALSE),IFERROR(INDEX(AJ$320:AJ$343,MATCH($F92,$B$320:$B$343,0))/VLOOKUP($F92,$B$320:$BB$343,MATCH(LEFT(TRIM(AJ$6),FIND("~",SUBSTITUTE(AJ$6,"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92))*HLOOKUP(LEFT(TRIM(AJ$6),FIND("~",SUBSTITUTE(AJ$6," ","~",LEN(TRIM(AJ$6))-LEN(SUBSTITUTE(TRIM(AJ$6)," ",""))))-1)&amp;" Total",$B$6:$BB$343,ROW($A92)-5,FALSE))</f>
        <v>0</v>
      </c>
      <c r="AK92" s="14">
        <f ca="1">IF(AK$5&lt;&gt;"",HLOOKUP(AK$5,Functionalization!$G$6:$R$343,ROW($A92)-5,FALSE),IFERROR(INDEX(AK$320:AK$343,MATCH($F92,$B$320:$B$343,0))/VLOOKUP($F92,$B$320:$BB$343,MATCH(LEFT(TRIM(AK$6),FIND("~",SUBSTITUTE(AK$6,"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92))*HLOOKUP(LEFT(TRIM(AK$6),FIND("~",SUBSTITUTE(AK$6," ","~",LEN(TRIM(AK$6))-LEN(SUBSTITUTE(TRIM(AK$6)," ",""))))-1)&amp;" Total",$B$6:$BB$343,ROW($A92)-5,FALSE))</f>
        <v>0</v>
      </c>
      <c r="AL92" s="14">
        <f ca="1">IF(AL$5&lt;&gt;"",HLOOKUP(AL$5,Functionalization!$G$6:$R$343,ROW($A92)-5,FALSE),IFERROR(INDEX(AL$320:AL$343,MATCH($F92,$B$320:$B$343,0))/VLOOKUP($F92,$B$320:$BB$343,MATCH(LEFT(TRIM(AL$6),FIND("~",SUBSTITUTE(AL$6,"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92))*HLOOKUP(LEFT(TRIM(AL$6),FIND("~",SUBSTITUTE(AL$6," ","~",LEN(TRIM(AL$6))-LEN(SUBSTITUTE(TRIM(AL$6)," ",""))))-1)&amp;" Total",$B$6:$BB$343,ROW($A92)-5,FALSE))</f>
        <v>0</v>
      </c>
      <c r="AM92" s="14">
        <f ca="1">IF(AM$5&lt;&gt;"",HLOOKUP(AM$5,Functionalization!$G$6:$R$343,ROW($A92)-5,FALSE),IFERROR(INDEX(AM$320:AM$343,MATCH($F92,$B$320:$B$343,0))/VLOOKUP($F92,$B$320:$BB$343,MATCH(LEFT(TRIM(AM$6),FIND("~",SUBSTITUTE(AM$6,"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92))*HLOOKUP(LEFT(TRIM(AM$6),FIND("~",SUBSTITUTE(AM$6," ","~",LEN(TRIM(AM$6))-LEN(SUBSTITUTE(TRIM(AM$6)," ",""))))-1)&amp;" Total",$B$6:$BB$343,ROW($A92)-5,FALSE))</f>
        <v>0</v>
      </c>
      <c r="AN92" s="14">
        <f ca="1">IF(AN$5&lt;&gt;"",HLOOKUP(AN$5,Functionalization!$G$6:$R$343,ROW($A92)-5,FALSE),IFERROR(INDEX(AN$320:AN$343,MATCH($F92,$B$320:$B$343,0))/VLOOKUP($F92,$B$320:$BB$343,MATCH(LEFT(TRIM(AN$6),FIND("~",SUBSTITUTE(AN$6,"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92))*HLOOKUP(LEFT(TRIM(AN$6),FIND("~",SUBSTITUTE(AN$6," ","~",LEN(TRIM(AN$6))-LEN(SUBSTITUTE(TRIM(AN$6)," ",""))))-1)&amp;" Total",$B$6:$BB$343,ROW($A92)-5,FALSE))</f>
        <v>0</v>
      </c>
      <c r="AO92" s="14">
        <f ca="1">IF(AO$5&lt;&gt;"",HLOOKUP(AO$5,Functionalization!$G$6:$R$343,ROW($A92)-5,FALSE),IFERROR(INDEX(AO$320:AO$343,MATCH($F92,$B$320:$B$343,0))/VLOOKUP($F92,$B$320:$BB$343,MATCH(LEFT(TRIM(AO$6),FIND("~",SUBSTITUTE(AO$6,"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92))*HLOOKUP(LEFT(TRIM(AO$6),FIND("~",SUBSTITUTE(AO$6," ","~",LEN(TRIM(AO$6))-LEN(SUBSTITUTE(TRIM(AO$6)," ",""))))-1)&amp;" Total",$B$6:$BB$343,ROW($A92)-5,FALSE))</f>
        <v>0</v>
      </c>
      <c r="AP92" s="14">
        <f ca="1">IF(AP$5&lt;&gt;"",HLOOKUP(AP$5,Functionalization!$G$6:$R$343,ROW($A92)-5,FALSE),IFERROR(INDEX(AP$320:AP$343,MATCH($F92,$B$320:$B$343,0))/VLOOKUP($F92,$B$320:$BB$343,MATCH(LEFT(TRIM(AP$6),FIND("~",SUBSTITUTE(AP$6,"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92))*HLOOKUP(LEFT(TRIM(AP$6),FIND("~",SUBSTITUTE(AP$6," ","~",LEN(TRIM(AP$6))-LEN(SUBSTITUTE(TRIM(AP$6)," ",""))))-1)&amp;" Total",$B$6:$BB$343,ROW($A92)-5,FALSE))</f>
        <v>0</v>
      </c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D92" s="44">
        <f ca="1">IFERROR(IF(SUMIF($G$6:$BB$6,BD$6&amp;" Total",$G92:$BB92)-(SUMIF($G$6:$BB$6,BD$6&amp;" "&amp;'Input-Allocators'!$D$18,$G92:$BB92)+IFERROR(SUMIF($G$6:$BB$6,BD$6&amp;" "&amp;'Input-Allocators'!$E$18,$G92:$BB92),SUMIF($G$6:$BB$6,BD$6&amp;" "&amp;'Input-Allocators'!$B$20,$G92:$BB92))+SUMIF($G$6:$BB$6,BD$6&amp;" "&amp;'Input-Allocators'!$F$18,$G92:$BB92))&lt;Check_Limit,0,1),1)</f>
        <v>0</v>
      </c>
      <c r="BE92" s="44">
        <f ca="1">IFERROR(IF(SUMIF($G$6:$BB$6,BE$6&amp;" Total",$G92:$BB92)-(SUMIF($G$6:$BB$6,BE$6&amp;" "&amp;'Input-Allocators'!$D$18,$G92:$BB92)+IFERROR(SUMIF($G$6:$BB$6,BE$6&amp;" "&amp;'Input-Allocators'!$E$18,$G92:$BB92),SUMIF($G$6:$BB$6,BE$6&amp;" "&amp;'Input-Allocators'!$B$20,$G92:$BB92))+SUMIF($G$6:$BB$6,BE$6&amp;" "&amp;'Input-Allocators'!$F$18,$G92:$BB92))&lt;Check_Limit,0,1),1)</f>
        <v>0</v>
      </c>
      <c r="BF92" s="44">
        <f ca="1">IFERROR(IF(SUMIF($G$6:$BB$6,BF$6&amp;" Total",$G92:$BB92)-(SUMIF($G$6:$BB$6,BF$6&amp;" "&amp;'Input-Allocators'!$D$18,$G92:$BB92)+IFERROR(SUMIF($G$6:$BB$6,BF$6&amp;" "&amp;'Input-Allocators'!$E$18,$G92:$BB92),SUMIF($G$6:$BB$6,BF$6&amp;" "&amp;'Input-Allocators'!$B$20,$G92:$BB92))+SUMIF($G$6:$BB$6,BF$6&amp;" "&amp;'Input-Allocators'!$F$18,$G92:$BB92))&lt;Check_Limit,0,1),1)</f>
        <v>0</v>
      </c>
      <c r="BG92" s="44">
        <f ca="1">IFERROR(IF(SUMIF($G$6:$BB$6,BG$6&amp;" Total",$G92:$BB92)-(SUMIF($G$6:$BB$6,BG$6&amp;" "&amp;'Input-Allocators'!$D$18,$G92:$BB92)+IFERROR(SUMIF($G$6:$BB$6,BG$6&amp;" "&amp;'Input-Allocators'!$E$18,$G92:$BB92),SUMIF($G$6:$BB$6,BG$6&amp;" "&amp;'Input-Allocators'!$B$20,$G92:$BB92))+SUMIF($G$6:$BB$6,BG$6&amp;" "&amp;'Input-Allocators'!$F$18,$G92:$BB92))&lt;Check_Limit,0,1),1)</f>
        <v>0</v>
      </c>
      <c r="BH92" s="44">
        <f ca="1">IFERROR(IF(SUMIF($G$6:$BB$6,BH$6&amp;" Total",$G92:$BB92)-(SUMIF($G$6:$BB$6,BH$6&amp;" "&amp;'Input-Allocators'!$D$18,$G92:$BB92)+IFERROR(SUMIF($G$6:$BB$6,BH$6&amp;" "&amp;'Input-Allocators'!$E$18,$G92:$BB92),SUMIF($G$6:$BB$6,BH$6&amp;" "&amp;'Input-Allocators'!$B$20,$G92:$BB92))+SUMIF($G$6:$BB$6,BH$6&amp;" "&amp;'Input-Allocators'!$F$18,$G92:$BB92))&lt;Check_Limit,0,1),1)</f>
        <v>0</v>
      </c>
      <c r="BI92" s="44">
        <f ca="1">IFERROR(IF(SUMIF($G$6:$BB$6,BI$6&amp;" Total",$G92:$BB92)-(SUMIF($G$6:$BB$6,BI$6&amp;" "&amp;'Input-Allocators'!$D$18,$G92:$BB92)+IFERROR(SUMIF($G$6:$BB$6,BI$6&amp;" "&amp;'Input-Allocators'!$E$18,$G92:$BB92),SUMIF($G$6:$BB$6,BI$6&amp;" "&amp;'Input-Allocators'!$B$20,$G92:$BB92))+SUMIF($G$6:$BB$6,BI$6&amp;" "&amp;'Input-Allocators'!$F$18,$G92:$BB92))&lt;Check_Limit,0,1),1)</f>
        <v>0</v>
      </c>
      <c r="BJ92" s="44">
        <f ca="1">IFERROR(IF(SUMIF($G$6:$BB$6,BJ$6&amp;" Total",$G92:$BB92)-(SUMIF($G$6:$BB$6,BJ$6&amp;" "&amp;'Input-Allocators'!$D$18,$G92:$BB92)+IFERROR(SUMIF($G$6:$BB$6,BJ$6&amp;" "&amp;'Input-Allocators'!$E$18,$G92:$BB92),SUMIF($G$6:$BB$6,BJ$6&amp;" "&amp;'Input-Allocators'!$B$20,$G92:$BB92))+SUMIF($G$6:$BB$6,BJ$6&amp;" "&amp;'Input-Allocators'!$F$18,$G92:$BB92))&lt;Check_Limit,0,1),1)</f>
        <v>0</v>
      </c>
      <c r="BK92" s="44">
        <f ca="1">IFERROR(IF(SUMIF($G$6:$BB$6,BK$6&amp;" Total",$G92:$BB92)-(SUMIF($G$6:$BB$6,BK$6&amp;" "&amp;'Input-Allocators'!$D$18,$G92:$BB92)+IFERROR(SUMIF($G$6:$BB$6,BK$6&amp;" "&amp;'Input-Allocators'!$E$18,$G92:$BB92),SUMIF($G$6:$BB$6,BK$6&amp;" "&amp;'Input-Allocators'!$B$20,$G92:$BB92))+SUMIF($G$6:$BB$6,BK$6&amp;" "&amp;'Input-Allocators'!$F$18,$G92:$BB92))&lt;Check_Limit,0,1),1)</f>
        <v>0</v>
      </c>
      <c r="BL92" s="44">
        <f ca="1">IFERROR(IF(SUMIF($G$6:$BB$6,BL$6&amp;" Total",$G92:$BB92)-(SUMIF($G$6:$BB$6,BL$6&amp;" "&amp;'Input-Allocators'!$D$18,$G92:$BB92)+IFERROR(SUMIF($G$6:$BB$6,BL$6&amp;" "&amp;'Input-Allocators'!$E$18,$G92:$BB92),SUMIF($G$6:$BB$6,BL$6&amp;" "&amp;'Input-Allocators'!$B$20,$G92:$BB92))+SUMIF($G$6:$BB$6,BL$6&amp;" "&amp;'Input-Allocators'!$F$18,$G92:$BB92))&lt;Check_Limit,0,1),1)</f>
        <v>0</v>
      </c>
      <c r="BM92" s="44">
        <f ca="1">IFERROR(IF(SUMIF($G$6:$BB$6,BM$6&amp;" Total",$G92:$BB92)-(SUMIF($G$6:$BB$6,BM$6&amp;" "&amp;'Input-Allocators'!$D$18,$G92:$BB92)+IFERROR(SUMIF($G$6:$BB$6,BM$6&amp;" "&amp;'Input-Allocators'!$E$18,$G92:$BB92),SUMIF($G$6:$BB$6,BM$6&amp;" "&amp;'Input-Allocators'!$B$20,$G92:$BB92))+SUMIF($G$6:$BB$6,BM$6&amp;" "&amp;'Input-Allocators'!$F$18,$G92:$BB92))&lt;Check_Limit,0,1),1)</f>
        <v>0</v>
      </c>
      <c r="BN92" s="44">
        <f ca="1">IFERROR(IF(SUMIF($G$6:$BB$6,BN$6&amp;" Total",$G92:$BB92)-(SUMIF($G$6:$BB$6,BN$6&amp;" "&amp;'Input-Allocators'!$D$18,$G92:$BB92)+IFERROR(SUMIF($G$6:$BB$6,BN$6&amp;" "&amp;'Input-Allocators'!$E$18,$G92:$BB92),SUMIF($G$6:$BB$6,BN$6&amp;" "&amp;'Input-Allocators'!$B$20,$G92:$BB92))+SUMIF($G$6:$BB$6,BN$6&amp;" "&amp;'Input-Allocators'!$F$18,$G92:$BB92))&lt;Check_Limit,0,1),1)</f>
        <v>0</v>
      </c>
      <c r="BO92" s="44">
        <f ca="1">IFERROR(IF(SUMIF($G$6:$BB$6,BO$6&amp;" Total",$G92:$BB92)-(SUMIF($G$6:$BB$6,BO$6&amp;" "&amp;'Input-Allocators'!$D$18,$G92:$BB92)+IFERROR(SUMIF($G$6:$BB$6,BO$6&amp;" "&amp;'Input-Allocators'!$E$18,$G92:$BB92),SUMIF($G$6:$BB$6,BO$6&amp;" "&amp;'Input-Allocators'!$B$20,$G92:$BB92))+SUMIF($G$6:$BB$6,BO$6&amp;" "&amp;'Input-Allocators'!$F$18,$G92:$BB92))&lt;Check_Limit,0,1),1)</f>
        <v>0</v>
      </c>
    </row>
    <row r="93" spans="1:67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>Functionalization!$D93</f>
        <v>0</v>
      </c>
      <c r="E93" s="14">
        <f t="shared" ca="1" si="15"/>
        <v>0</v>
      </c>
      <c r="F93" s="3" t="str">
        <f>IF($D93=0,"-",IF('Input-Accounts'!$E93&lt;&gt;0,'Input-Accounts'!$E93,'Input-Accounts'!$G93))</f>
        <v>-</v>
      </c>
      <c r="G93" s="14">
        <f ca="1">IF(G$5&lt;&gt;"",HLOOKUP(G$5,Functionalization!$G$6:$R$343,ROW($A93)-5,FALSE),IFERROR(INDEX(G$320:G$343,MATCH($F93,$B$320:$B$343,0))/VLOOKUP($F93,$B$320:$BB$343,MATCH(LEFT(TRIM(G$6),FIND("~",SUBSTITUTE(G$6,"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93))*HLOOKUP(LEFT(TRIM(G$6),FIND("~",SUBSTITUTE(G$6," ","~",LEN(TRIM(G$6))-LEN(SUBSTITUTE(TRIM(G$6)," ",""))))-1)&amp;" Total",$B$6:$BB$343,ROW($A93)-5,FALSE))</f>
        <v>0</v>
      </c>
      <c r="H93" s="14">
        <f ca="1">IF(H$5&lt;&gt;"",HLOOKUP(H$5,Functionalization!$G$6:$R$343,ROW($A93)-5,FALSE),IFERROR(INDEX(H$320:H$343,MATCH($F93,$B$320:$B$343,0))/VLOOKUP($F93,$B$320:$BB$343,MATCH(LEFT(TRIM(H$6),FIND("~",SUBSTITUTE(H$6,"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93))*HLOOKUP(LEFT(TRIM(H$6),FIND("~",SUBSTITUTE(H$6," ","~",LEN(TRIM(H$6))-LEN(SUBSTITUTE(TRIM(H$6)," ",""))))-1)&amp;" Total",$B$6:$BB$343,ROW($A93)-5,FALSE))</f>
        <v>0</v>
      </c>
      <c r="I93" s="14">
        <f ca="1">IF(I$5&lt;&gt;"",HLOOKUP(I$5,Functionalization!$G$6:$R$343,ROW($A93)-5,FALSE),IFERROR(INDEX(I$320:I$343,MATCH($F93,$B$320:$B$343,0))/VLOOKUP($F93,$B$320:$BB$343,MATCH(LEFT(TRIM(I$6),FIND("~",SUBSTITUTE(I$6,"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93))*HLOOKUP(LEFT(TRIM(I$6),FIND("~",SUBSTITUTE(I$6," ","~",LEN(TRIM(I$6))-LEN(SUBSTITUTE(TRIM(I$6)," ",""))))-1)&amp;" Total",$B$6:$BB$343,ROW($A93)-5,FALSE))</f>
        <v>0</v>
      </c>
      <c r="J93" s="14">
        <f ca="1">IF(J$5&lt;&gt;"",HLOOKUP(J$5,Functionalization!$G$6:$R$343,ROW($A93)-5,FALSE),IFERROR(INDEX(J$320:J$343,MATCH($F93,$B$320:$B$343,0))/VLOOKUP($F93,$B$320:$BB$343,MATCH(LEFT(TRIM(J$6),FIND("~",SUBSTITUTE(J$6,"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93))*HLOOKUP(LEFT(TRIM(J$6),FIND("~",SUBSTITUTE(J$6," ","~",LEN(TRIM(J$6))-LEN(SUBSTITUTE(TRIM(J$6)," ",""))))-1)&amp;" Total",$B$6:$BB$343,ROW($A93)-5,FALSE))</f>
        <v>0</v>
      </c>
      <c r="K93" s="14">
        <f ca="1">IF(K$5&lt;&gt;"",HLOOKUP(K$5,Functionalization!$G$6:$R$343,ROW($A93)-5,FALSE),IFERROR(INDEX(K$320:K$343,MATCH($F93,$B$320:$B$343,0))/VLOOKUP($F93,$B$320:$BB$343,MATCH(LEFT(TRIM(K$6),FIND("~",SUBSTITUTE(K$6,"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93))*HLOOKUP(LEFT(TRIM(K$6),FIND("~",SUBSTITUTE(K$6," ","~",LEN(TRIM(K$6))-LEN(SUBSTITUTE(TRIM(K$6)," ",""))))-1)&amp;" Total",$B$6:$BB$343,ROW($A93)-5,FALSE))</f>
        <v>0</v>
      </c>
      <c r="L93" s="14">
        <f ca="1">IF(L$5&lt;&gt;"",HLOOKUP(L$5,Functionalization!$G$6:$R$343,ROW($A93)-5,FALSE),IFERROR(INDEX(L$320:L$343,MATCH($F93,$B$320:$B$343,0))/VLOOKUP($F93,$B$320:$BB$343,MATCH(LEFT(TRIM(L$6),FIND("~",SUBSTITUTE(L$6,"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93))*HLOOKUP(LEFT(TRIM(L$6),FIND("~",SUBSTITUTE(L$6," ","~",LEN(TRIM(L$6))-LEN(SUBSTITUTE(TRIM(L$6)," ",""))))-1)&amp;" Total",$B$6:$BB$343,ROW($A93)-5,FALSE))</f>
        <v>0</v>
      </c>
      <c r="M93" s="14">
        <f ca="1">IF(M$5&lt;&gt;"",HLOOKUP(M$5,Functionalization!$G$6:$R$343,ROW($A93)-5,FALSE),IFERROR(INDEX(M$320:M$343,MATCH($F93,$B$320:$B$343,0))/VLOOKUP($F93,$B$320:$BB$343,MATCH(LEFT(TRIM(M$6),FIND("~",SUBSTITUTE(M$6,"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93))*HLOOKUP(LEFT(TRIM(M$6),FIND("~",SUBSTITUTE(M$6," ","~",LEN(TRIM(M$6))-LEN(SUBSTITUTE(TRIM(M$6)," ",""))))-1)&amp;" Total",$B$6:$BB$343,ROW($A93)-5,FALSE))</f>
        <v>0</v>
      </c>
      <c r="N93" s="14">
        <f ca="1">IF(N$5&lt;&gt;"",HLOOKUP(N$5,Functionalization!$G$6:$R$343,ROW($A93)-5,FALSE),IFERROR(INDEX(N$320:N$343,MATCH($F93,$B$320:$B$343,0))/VLOOKUP($F93,$B$320:$BB$343,MATCH(LEFT(TRIM(N$6),FIND("~",SUBSTITUTE(N$6,"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93))*HLOOKUP(LEFT(TRIM(N$6),FIND("~",SUBSTITUTE(N$6," ","~",LEN(TRIM(N$6))-LEN(SUBSTITUTE(TRIM(N$6)," ",""))))-1)&amp;" Total",$B$6:$BB$343,ROW($A93)-5,FALSE))</f>
        <v>0</v>
      </c>
      <c r="O93" s="14">
        <f ca="1">IF(O$5&lt;&gt;"",HLOOKUP(O$5,Functionalization!$G$6:$R$343,ROW($A93)-5,FALSE),IFERROR(INDEX(O$320:O$343,MATCH($F93,$B$320:$B$343,0))/VLOOKUP($F93,$B$320:$BB$343,MATCH(LEFT(TRIM(O$6),FIND("~",SUBSTITUTE(O$6,"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93))*HLOOKUP(LEFT(TRIM(O$6),FIND("~",SUBSTITUTE(O$6," ","~",LEN(TRIM(O$6))-LEN(SUBSTITUTE(TRIM(O$6)," ",""))))-1)&amp;" Total",$B$6:$BB$343,ROW($A93)-5,FALSE))</f>
        <v>0</v>
      </c>
      <c r="P93" s="14">
        <f ca="1">IF(P$5&lt;&gt;"",HLOOKUP(P$5,Functionalization!$G$6:$R$343,ROW($A93)-5,FALSE),IFERROR(INDEX(P$320:P$343,MATCH($F93,$B$320:$B$343,0))/VLOOKUP($F93,$B$320:$BB$343,MATCH(LEFT(TRIM(P$6),FIND("~",SUBSTITUTE(P$6,"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93))*HLOOKUP(LEFT(TRIM(P$6),FIND("~",SUBSTITUTE(P$6," ","~",LEN(TRIM(P$6))-LEN(SUBSTITUTE(TRIM(P$6)," ",""))))-1)&amp;" Total",$B$6:$BB$343,ROW($A93)-5,FALSE))</f>
        <v>0</v>
      </c>
      <c r="Q93" s="14">
        <f ca="1">IF(Q$5&lt;&gt;"",HLOOKUP(Q$5,Functionalization!$G$6:$R$343,ROW($A93)-5,FALSE),IFERROR(INDEX(Q$320:Q$343,MATCH($F93,$B$320:$B$343,0))/VLOOKUP($F93,$B$320:$BB$343,MATCH(LEFT(TRIM(Q$6),FIND("~",SUBSTITUTE(Q$6,"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93))*HLOOKUP(LEFT(TRIM(Q$6),FIND("~",SUBSTITUTE(Q$6," ","~",LEN(TRIM(Q$6))-LEN(SUBSTITUTE(TRIM(Q$6)," ",""))))-1)&amp;" Total",$B$6:$BB$343,ROW($A93)-5,FALSE))</f>
        <v>0</v>
      </c>
      <c r="R93" s="14">
        <f ca="1">IF(R$5&lt;&gt;"",HLOOKUP(R$5,Functionalization!$G$6:$R$343,ROW($A93)-5,FALSE),IFERROR(INDEX(R$320:R$343,MATCH($F93,$B$320:$B$343,0))/VLOOKUP($F93,$B$320:$BB$343,MATCH(LEFT(TRIM(R$6),FIND("~",SUBSTITUTE(R$6,"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93))*HLOOKUP(LEFT(TRIM(R$6),FIND("~",SUBSTITUTE(R$6," ","~",LEN(TRIM(R$6))-LEN(SUBSTITUTE(TRIM(R$6)," ",""))))-1)&amp;" Total",$B$6:$BB$343,ROW($A93)-5,FALSE))</f>
        <v>0</v>
      </c>
      <c r="S93" s="14">
        <f ca="1">IF(S$5&lt;&gt;"",HLOOKUP(S$5,Functionalization!$G$6:$R$343,ROW($A93)-5,FALSE),IFERROR(INDEX(S$320:S$343,MATCH($F93,$B$320:$B$343,0))/VLOOKUP($F93,$B$320:$BB$343,MATCH(LEFT(TRIM(S$6),FIND("~",SUBSTITUTE(S$6,"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93))*HLOOKUP(LEFT(TRIM(S$6),FIND("~",SUBSTITUTE(S$6," ","~",LEN(TRIM(S$6))-LEN(SUBSTITUTE(TRIM(S$6)," ",""))))-1)&amp;" Total",$B$6:$BB$343,ROW($A93)-5,FALSE))</f>
        <v>0</v>
      </c>
      <c r="T93" s="14">
        <f ca="1">IF(T$5&lt;&gt;"",HLOOKUP(T$5,Functionalization!$G$6:$R$343,ROW($A93)-5,FALSE),IFERROR(INDEX(T$320:T$343,MATCH($F93,$B$320:$B$343,0))/VLOOKUP($F93,$B$320:$BB$343,MATCH(LEFT(TRIM(T$6),FIND("~",SUBSTITUTE(T$6,"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93))*HLOOKUP(LEFT(TRIM(T$6),FIND("~",SUBSTITUTE(T$6," ","~",LEN(TRIM(T$6))-LEN(SUBSTITUTE(TRIM(T$6)," ",""))))-1)&amp;" Total",$B$6:$BB$343,ROW($A93)-5,FALSE))</f>
        <v>0</v>
      </c>
      <c r="U93" s="14">
        <f ca="1">IF(U$5&lt;&gt;"",HLOOKUP(U$5,Functionalization!$G$6:$R$343,ROW($A93)-5,FALSE),IFERROR(INDEX(U$320:U$343,MATCH($F93,$B$320:$B$343,0))/VLOOKUP($F93,$B$320:$BB$343,MATCH(LEFT(TRIM(U$6),FIND("~",SUBSTITUTE(U$6,"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93))*HLOOKUP(LEFT(TRIM(U$6),FIND("~",SUBSTITUTE(U$6," ","~",LEN(TRIM(U$6))-LEN(SUBSTITUTE(TRIM(U$6)," ",""))))-1)&amp;" Total",$B$6:$BB$343,ROW($A93)-5,FALSE))</f>
        <v>0</v>
      </c>
      <c r="V93" s="14">
        <f ca="1">IF(V$5&lt;&gt;"",HLOOKUP(V$5,Functionalization!$G$6:$R$343,ROW($A93)-5,FALSE),IFERROR(INDEX(V$320:V$343,MATCH($F93,$B$320:$B$343,0))/VLOOKUP($F93,$B$320:$BB$343,MATCH(LEFT(TRIM(V$6),FIND("~",SUBSTITUTE(V$6,"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93))*HLOOKUP(LEFT(TRIM(V$6),FIND("~",SUBSTITUTE(V$6," ","~",LEN(TRIM(V$6))-LEN(SUBSTITUTE(TRIM(V$6)," ",""))))-1)&amp;" Total",$B$6:$BB$343,ROW($A93)-5,FALSE))</f>
        <v>0</v>
      </c>
      <c r="W93" s="14">
        <f ca="1">IF(W$5&lt;&gt;"",HLOOKUP(W$5,Functionalization!$G$6:$R$343,ROW($A93)-5,FALSE),IFERROR(INDEX(W$320:W$343,MATCH($F93,$B$320:$B$343,0))/VLOOKUP($F93,$B$320:$BB$343,MATCH(LEFT(TRIM(W$6),FIND("~",SUBSTITUTE(W$6,"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93))*HLOOKUP(LEFT(TRIM(W$6),FIND("~",SUBSTITUTE(W$6," ","~",LEN(TRIM(W$6))-LEN(SUBSTITUTE(TRIM(W$6)," ",""))))-1)&amp;" Total",$B$6:$BB$343,ROW($A93)-5,FALSE))</f>
        <v>0</v>
      </c>
      <c r="X93" s="14">
        <f ca="1">IF(X$5&lt;&gt;"",HLOOKUP(X$5,Functionalization!$G$6:$R$343,ROW($A93)-5,FALSE),IFERROR(INDEX(X$320:X$343,MATCH($F93,$B$320:$B$343,0))/VLOOKUP($F93,$B$320:$BB$343,MATCH(LEFT(TRIM(X$6),FIND("~",SUBSTITUTE(X$6,"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93))*HLOOKUP(LEFT(TRIM(X$6),FIND("~",SUBSTITUTE(X$6," ","~",LEN(TRIM(X$6))-LEN(SUBSTITUTE(TRIM(X$6)," ",""))))-1)&amp;" Total",$B$6:$BB$343,ROW($A93)-5,FALSE))</f>
        <v>0</v>
      </c>
      <c r="Y93" s="14">
        <f ca="1">IF(Y$5&lt;&gt;"",HLOOKUP(Y$5,Functionalization!$G$6:$R$343,ROW($A93)-5,FALSE),IFERROR(INDEX(Y$320:Y$343,MATCH($F93,$B$320:$B$343,0))/VLOOKUP($F93,$B$320:$BB$343,MATCH(LEFT(TRIM(Y$6),FIND("~",SUBSTITUTE(Y$6,"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93))*HLOOKUP(LEFT(TRIM(Y$6),FIND("~",SUBSTITUTE(Y$6," ","~",LEN(TRIM(Y$6))-LEN(SUBSTITUTE(TRIM(Y$6)," ",""))))-1)&amp;" Total",$B$6:$BB$343,ROW($A93)-5,FALSE))</f>
        <v>0</v>
      </c>
      <c r="Z93" s="14">
        <f ca="1">IF(Z$5&lt;&gt;"",HLOOKUP(Z$5,Functionalization!$G$6:$R$343,ROW($A93)-5,FALSE),IFERROR(INDEX(Z$320:Z$343,MATCH($F93,$B$320:$B$343,0))/VLOOKUP($F93,$B$320:$BB$343,MATCH(LEFT(TRIM(Z$6),FIND("~",SUBSTITUTE(Z$6,"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93))*HLOOKUP(LEFT(TRIM(Z$6),FIND("~",SUBSTITUTE(Z$6," ","~",LEN(TRIM(Z$6))-LEN(SUBSTITUTE(TRIM(Z$6)," ",""))))-1)&amp;" Total",$B$6:$BB$343,ROW($A93)-5,FALSE))</f>
        <v>0</v>
      </c>
      <c r="AA93" s="14">
        <f ca="1">IF(AA$5&lt;&gt;"",HLOOKUP(AA$5,Functionalization!$G$6:$R$343,ROW($A93)-5,FALSE),IFERROR(INDEX(AA$320:AA$343,MATCH($F93,$B$320:$B$343,0))/VLOOKUP($F93,$B$320:$BB$343,MATCH(LEFT(TRIM(AA$6),FIND("~",SUBSTITUTE(AA$6,"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93))*HLOOKUP(LEFT(TRIM(AA$6),FIND("~",SUBSTITUTE(AA$6," ","~",LEN(TRIM(AA$6))-LEN(SUBSTITUTE(TRIM(AA$6)," ",""))))-1)&amp;" Total",$B$6:$BB$343,ROW($A93)-5,FALSE))</f>
        <v>0</v>
      </c>
      <c r="AB93" s="14">
        <f ca="1">IF(AB$5&lt;&gt;"",HLOOKUP(AB$5,Functionalization!$G$6:$R$343,ROW($A93)-5,FALSE),IFERROR(INDEX(AB$320:AB$343,MATCH($F93,$B$320:$B$343,0))/VLOOKUP($F93,$B$320:$BB$343,MATCH(LEFT(TRIM(AB$6),FIND("~",SUBSTITUTE(AB$6,"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93))*HLOOKUP(LEFT(TRIM(AB$6),FIND("~",SUBSTITUTE(AB$6," ","~",LEN(TRIM(AB$6))-LEN(SUBSTITUTE(TRIM(AB$6)," ",""))))-1)&amp;" Total",$B$6:$BB$343,ROW($A93)-5,FALSE))</f>
        <v>0</v>
      </c>
      <c r="AC93" s="14">
        <f ca="1">IF(AC$5&lt;&gt;"",HLOOKUP(AC$5,Functionalization!$G$6:$R$343,ROW($A93)-5,FALSE),IFERROR(INDEX(AC$320:AC$343,MATCH($F93,$B$320:$B$343,0))/VLOOKUP($F93,$B$320:$BB$343,MATCH(LEFT(TRIM(AC$6),FIND("~",SUBSTITUTE(AC$6,"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93))*HLOOKUP(LEFT(TRIM(AC$6),FIND("~",SUBSTITUTE(AC$6," ","~",LEN(TRIM(AC$6))-LEN(SUBSTITUTE(TRIM(AC$6)," ",""))))-1)&amp;" Total",$B$6:$BB$343,ROW($A93)-5,FALSE))</f>
        <v>0</v>
      </c>
      <c r="AD93" s="14">
        <f ca="1">IF(AD$5&lt;&gt;"",HLOOKUP(AD$5,Functionalization!$G$6:$R$343,ROW($A93)-5,FALSE),IFERROR(INDEX(AD$320:AD$343,MATCH($F93,$B$320:$B$343,0))/VLOOKUP($F93,$B$320:$BB$343,MATCH(LEFT(TRIM(AD$6),FIND("~",SUBSTITUTE(AD$6,"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93))*HLOOKUP(LEFT(TRIM(AD$6),FIND("~",SUBSTITUTE(AD$6," ","~",LEN(TRIM(AD$6))-LEN(SUBSTITUTE(TRIM(AD$6)," ",""))))-1)&amp;" Total",$B$6:$BB$343,ROW($A93)-5,FALSE))</f>
        <v>0</v>
      </c>
      <c r="AE93" s="14">
        <f ca="1">IF(AE$5&lt;&gt;"",HLOOKUP(AE$5,Functionalization!$G$6:$R$343,ROW($A93)-5,FALSE),IFERROR(INDEX(AE$320:AE$343,MATCH($F93,$B$320:$B$343,0))/VLOOKUP($F93,$B$320:$BB$343,MATCH(LEFT(TRIM(AE$6),FIND("~",SUBSTITUTE(AE$6,"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93))*HLOOKUP(LEFT(TRIM(AE$6),FIND("~",SUBSTITUTE(AE$6," ","~",LEN(TRIM(AE$6))-LEN(SUBSTITUTE(TRIM(AE$6)," ",""))))-1)&amp;" Total",$B$6:$BB$343,ROW($A93)-5,FALSE))</f>
        <v>0</v>
      </c>
      <c r="AF93" s="14">
        <f ca="1">IF(AF$5&lt;&gt;"",HLOOKUP(AF$5,Functionalization!$G$6:$R$343,ROW($A93)-5,FALSE),IFERROR(INDEX(AF$320:AF$343,MATCH($F93,$B$320:$B$343,0))/VLOOKUP($F93,$B$320:$BB$343,MATCH(LEFT(TRIM(AF$6),FIND("~",SUBSTITUTE(AF$6,"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93))*HLOOKUP(LEFT(TRIM(AF$6),FIND("~",SUBSTITUTE(AF$6," ","~",LEN(TRIM(AF$6))-LEN(SUBSTITUTE(TRIM(AF$6)," ",""))))-1)&amp;" Total",$B$6:$BB$343,ROW($A93)-5,FALSE))</f>
        <v>0</v>
      </c>
      <c r="AG93" s="14">
        <f ca="1">IF(AG$5&lt;&gt;"",HLOOKUP(AG$5,Functionalization!$G$6:$R$343,ROW($A93)-5,FALSE),IFERROR(INDEX(AG$320:AG$343,MATCH($F93,$B$320:$B$343,0))/VLOOKUP($F93,$B$320:$BB$343,MATCH(LEFT(TRIM(AG$6),FIND("~",SUBSTITUTE(AG$6,"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93))*HLOOKUP(LEFT(TRIM(AG$6),FIND("~",SUBSTITUTE(AG$6," ","~",LEN(TRIM(AG$6))-LEN(SUBSTITUTE(TRIM(AG$6)," ",""))))-1)&amp;" Total",$B$6:$BB$343,ROW($A93)-5,FALSE))</f>
        <v>0</v>
      </c>
      <c r="AH93" s="14">
        <f ca="1">IF(AH$5&lt;&gt;"",HLOOKUP(AH$5,Functionalization!$G$6:$R$343,ROW($A93)-5,FALSE),IFERROR(INDEX(AH$320:AH$343,MATCH($F93,$B$320:$B$343,0))/VLOOKUP($F93,$B$320:$BB$343,MATCH(LEFT(TRIM(AH$6),FIND("~",SUBSTITUTE(AH$6,"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93))*HLOOKUP(LEFT(TRIM(AH$6),FIND("~",SUBSTITUTE(AH$6," ","~",LEN(TRIM(AH$6))-LEN(SUBSTITUTE(TRIM(AH$6)," ",""))))-1)&amp;" Total",$B$6:$BB$343,ROW($A93)-5,FALSE))</f>
        <v>0</v>
      </c>
      <c r="AI93" s="14">
        <f ca="1">IF(AI$5&lt;&gt;"",HLOOKUP(AI$5,Functionalization!$G$6:$R$343,ROW($A93)-5,FALSE),IFERROR(INDEX(AI$320:AI$343,MATCH($F93,$B$320:$B$343,0))/VLOOKUP($F93,$B$320:$BB$343,MATCH(LEFT(TRIM(AI$6),FIND("~",SUBSTITUTE(AI$6,"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93))*HLOOKUP(LEFT(TRIM(AI$6),FIND("~",SUBSTITUTE(AI$6," ","~",LEN(TRIM(AI$6))-LEN(SUBSTITUTE(TRIM(AI$6)," ",""))))-1)&amp;" Total",$B$6:$BB$343,ROW($A93)-5,FALSE))</f>
        <v>0</v>
      </c>
      <c r="AJ93" s="14">
        <f ca="1">IF(AJ$5&lt;&gt;"",HLOOKUP(AJ$5,Functionalization!$G$6:$R$343,ROW($A93)-5,FALSE),IFERROR(INDEX(AJ$320:AJ$343,MATCH($F93,$B$320:$B$343,0))/VLOOKUP($F93,$B$320:$BB$343,MATCH(LEFT(TRIM(AJ$6),FIND("~",SUBSTITUTE(AJ$6,"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93))*HLOOKUP(LEFT(TRIM(AJ$6),FIND("~",SUBSTITUTE(AJ$6," ","~",LEN(TRIM(AJ$6))-LEN(SUBSTITUTE(TRIM(AJ$6)," ",""))))-1)&amp;" Total",$B$6:$BB$343,ROW($A93)-5,FALSE))</f>
        <v>0</v>
      </c>
      <c r="AK93" s="14">
        <f ca="1">IF(AK$5&lt;&gt;"",HLOOKUP(AK$5,Functionalization!$G$6:$R$343,ROW($A93)-5,FALSE),IFERROR(INDEX(AK$320:AK$343,MATCH($F93,$B$320:$B$343,0))/VLOOKUP($F93,$B$320:$BB$343,MATCH(LEFT(TRIM(AK$6),FIND("~",SUBSTITUTE(AK$6,"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93))*HLOOKUP(LEFT(TRIM(AK$6),FIND("~",SUBSTITUTE(AK$6," ","~",LEN(TRIM(AK$6))-LEN(SUBSTITUTE(TRIM(AK$6)," ",""))))-1)&amp;" Total",$B$6:$BB$343,ROW($A93)-5,FALSE))</f>
        <v>0</v>
      </c>
      <c r="AL93" s="14">
        <f ca="1">IF(AL$5&lt;&gt;"",HLOOKUP(AL$5,Functionalization!$G$6:$R$343,ROW($A93)-5,FALSE),IFERROR(INDEX(AL$320:AL$343,MATCH($F93,$B$320:$B$343,0))/VLOOKUP($F93,$B$320:$BB$343,MATCH(LEFT(TRIM(AL$6),FIND("~",SUBSTITUTE(AL$6,"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93))*HLOOKUP(LEFT(TRIM(AL$6),FIND("~",SUBSTITUTE(AL$6," ","~",LEN(TRIM(AL$6))-LEN(SUBSTITUTE(TRIM(AL$6)," ",""))))-1)&amp;" Total",$B$6:$BB$343,ROW($A93)-5,FALSE))</f>
        <v>0</v>
      </c>
      <c r="AM93" s="14">
        <f ca="1">IF(AM$5&lt;&gt;"",HLOOKUP(AM$5,Functionalization!$G$6:$R$343,ROW($A93)-5,FALSE),IFERROR(INDEX(AM$320:AM$343,MATCH($F93,$B$320:$B$343,0))/VLOOKUP($F93,$B$320:$BB$343,MATCH(LEFT(TRIM(AM$6),FIND("~",SUBSTITUTE(AM$6,"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93))*HLOOKUP(LEFT(TRIM(AM$6),FIND("~",SUBSTITUTE(AM$6," ","~",LEN(TRIM(AM$6))-LEN(SUBSTITUTE(TRIM(AM$6)," ",""))))-1)&amp;" Total",$B$6:$BB$343,ROW($A93)-5,FALSE))</f>
        <v>0</v>
      </c>
      <c r="AN93" s="14">
        <f ca="1">IF(AN$5&lt;&gt;"",HLOOKUP(AN$5,Functionalization!$G$6:$R$343,ROW($A93)-5,FALSE),IFERROR(INDEX(AN$320:AN$343,MATCH($F93,$B$320:$B$343,0))/VLOOKUP($F93,$B$320:$BB$343,MATCH(LEFT(TRIM(AN$6),FIND("~",SUBSTITUTE(AN$6,"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93))*HLOOKUP(LEFT(TRIM(AN$6),FIND("~",SUBSTITUTE(AN$6," ","~",LEN(TRIM(AN$6))-LEN(SUBSTITUTE(TRIM(AN$6)," ",""))))-1)&amp;" Total",$B$6:$BB$343,ROW($A93)-5,FALSE))</f>
        <v>0</v>
      </c>
      <c r="AO93" s="14">
        <f ca="1">IF(AO$5&lt;&gt;"",HLOOKUP(AO$5,Functionalization!$G$6:$R$343,ROW($A93)-5,FALSE),IFERROR(INDEX(AO$320:AO$343,MATCH($F93,$B$320:$B$343,0))/VLOOKUP($F93,$B$320:$BB$343,MATCH(LEFT(TRIM(AO$6),FIND("~",SUBSTITUTE(AO$6,"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93))*HLOOKUP(LEFT(TRIM(AO$6),FIND("~",SUBSTITUTE(AO$6," ","~",LEN(TRIM(AO$6))-LEN(SUBSTITUTE(TRIM(AO$6)," ",""))))-1)&amp;" Total",$B$6:$BB$343,ROW($A93)-5,FALSE))</f>
        <v>0</v>
      </c>
      <c r="AP93" s="14">
        <f ca="1">IF(AP$5&lt;&gt;"",HLOOKUP(AP$5,Functionalization!$G$6:$R$343,ROW($A93)-5,FALSE),IFERROR(INDEX(AP$320:AP$343,MATCH($F93,$B$320:$B$343,0))/VLOOKUP($F93,$B$320:$BB$343,MATCH(LEFT(TRIM(AP$6),FIND("~",SUBSTITUTE(AP$6,"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93))*HLOOKUP(LEFT(TRIM(AP$6),FIND("~",SUBSTITUTE(AP$6," ","~",LEN(TRIM(AP$6))-LEN(SUBSTITUTE(TRIM(AP$6)," ",""))))-1)&amp;" Total",$B$6:$BB$343,ROW($A93)-5,FALSE))</f>
        <v>0</v>
      </c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D93" s="44">
        <f ca="1">IFERROR(IF(SUMIF($G$6:$BB$6,BD$6&amp;" Total",$G93:$BB93)-(SUMIF($G$6:$BB$6,BD$6&amp;" "&amp;'Input-Allocators'!$D$18,$G93:$BB93)+IFERROR(SUMIF($G$6:$BB$6,BD$6&amp;" "&amp;'Input-Allocators'!$E$18,$G93:$BB93),SUMIF($G$6:$BB$6,BD$6&amp;" "&amp;'Input-Allocators'!$B$20,$G93:$BB93))+SUMIF($G$6:$BB$6,BD$6&amp;" "&amp;'Input-Allocators'!$F$18,$G93:$BB93))&lt;Check_Limit,0,1),1)</f>
        <v>0</v>
      </c>
      <c r="BE93" s="44">
        <f ca="1">IFERROR(IF(SUMIF($G$6:$BB$6,BE$6&amp;" Total",$G93:$BB93)-(SUMIF($G$6:$BB$6,BE$6&amp;" "&amp;'Input-Allocators'!$D$18,$G93:$BB93)+IFERROR(SUMIF($G$6:$BB$6,BE$6&amp;" "&amp;'Input-Allocators'!$E$18,$G93:$BB93),SUMIF($G$6:$BB$6,BE$6&amp;" "&amp;'Input-Allocators'!$B$20,$G93:$BB93))+SUMIF($G$6:$BB$6,BE$6&amp;" "&amp;'Input-Allocators'!$F$18,$G93:$BB93))&lt;Check_Limit,0,1),1)</f>
        <v>0</v>
      </c>
      <c r="BF93" s="44">
        <f ca="1">IFERROR(IF(SUMIF($G$6:$BB$6,BF$6&amp;" Total",$G93:$BB93)-(SUMIF($G$6:$BB$6,BF$6&amp;" "&amp;'Input-Allocators'!$D$18,$G93:$BB93)+IFERROR(SUMIF($G$6:$BB$6,BF$6&amp;" "&amp;'Input-Allocators'!$E$18,$G93:$BB93),SUMIF($G$6:$BB$6,BF$6&amp;" "&amp;'Input-Allocators'!$B$20,$G93:$BB93))+SUMIF($G$6:$BB$6,BF$6&amp;" "&amp;'Input-Allocators'!$F$18,$G93:$BB93))&lt;Check_Limit,0,1),1)</f>
        <v>0</v>
      </c>
      <c r="BG93" s="44">
        <f ca="1">IFERROR(IF(SUMIF($G$6:$BB$6,BG$6&amp;" Total",$G93:$BB93)-(SUMIF($G$6:$BB$6,BG$6&amp;" "&amp;'Input-Allocators'!$D$18,$G93:$BB93)+IFERROR(SUMIF($G$6:$BB$6,BG$6&amp;" "&amp;'Input-Allocators'!$E$18,$G93:$BB93),SUMIF($G$6:$BB$6,BG$6&amp;" "&amp;'Input-Allocators'!$B$20,$G93:$BB93))+SUMIF($G$6:$BB$6,BG$6&amp;" "&amp;'Input-Allocators'!$F$18,$G93:$BB93))&lt;Check_Limit,0,1),1)</f>
        <v>0</v>
      </c>
      <c r="BH93" s="44">
        <f ca="1">IFERROR(IF(SUMIF($G$6:$BB$6,BH$6&amp;" Total",$G93:$BB93)-(SUMIF($G$6:$BB$6,BH$6&amp;" "&amp;'Input-Allocators'!$D$18,$G93:$BB93)+IFERROR(SUMIF($G$6:$BB$6,BH$6&amp;" "&amp;'Input-Allocators'!$E$18,$G93:$BB93),SUMIF($G$6:$BB$6,BH$6&amp;" "&amp;'Input-Allocators'!$B$20,$G93:$BB93))+SUMIF($G$6:$BB$6,BH$6&amp;" "&amp;'Input-Allocators'!$F$18,$G93:$BB93))&lt;Check_Limit,0,1),1)</f>
        <v>0</v>
      </c>
      <c r="BI93" s="44">
        <f ca="1">IFERROR(IF(SUMIF($G$6:$BB$6,BI$6&amp;" Total",$G93:$BB93)-(SUMIF($G$6:$BB$6,BI$6&amp;" "&amp;'Input-Allocators'!$D$18,$G93:$BB93)+IFERROR(SUMIF($G$6:$BB$6,BI$6&amp;" "&amp;'Input-Allocators'!$E$18,$G93:$BB93),SUMIF($G$6:$BB$6,BI$6&amp;" "&amp;'Input-Allocators'!$B$20,$G93:$BB93))+SUMIF($G$6:$BB$6,BI$6&amp;" "&amp;'Input-Allocators'!$F$18,$G93:$BB93))&lt;Check_Limit,0,1),1)</f>
        <v>0</v>
      </c>
      <c r="BJ93" s="44">
        <f ca="1">IFERROR(IF(SUMIF($G$6:$BB$6,BJ$6&amp;" Total",$G93:$BB93)-(SUMIF($G$6:$BB$6,BJ$6&amp;" "&amp;'Input-Allocators'!$D$18,$G93:$BB93)+IFERROR(SUMIF($G$6:$BB$6,BJ$6&amp;" "&amp;'Input-Allocators'!$E$18,$G93:$BB93),SUMIF($G$6:$BB$6,BJ$6&amp;" "&amp;'Input-Allocators'!$B$20,$G93:$BB93))+SUMIF($G$6:$BB$6,BJ$6&amp;" "&amp;'Input-Allocators'!$F$18,$G93:$BB93))&lt;Check_Limit,0,1),1)</f>
        <v>0</v>
      </c>
      <c r="BK93" s="44">
        <f ca="1">IFERROR(IF(SUMIF($G$6:$BB$6,BK$6&amp;" Total",$G93:$BB93)-(SUMIF($G$6:$BB$6,BK$6&amp;" "&amp;'Input-Allocators'!$D$18,$G93:$BB93)+IFERROR(SUMIF($G$6:$BB$6,BK$6&amp;" "&amp;'Input-Allocators'!$E$18,$G93:$BB93),SUMIF($G$6:$BB$6,BK$6&amp;" "&amp;'Input-Allocators'!$B$20,$G93:$BB93))+SUMIF($G$6:$BB$6,BK$6&amp;" "&amp;'Input-Allocators'!$F$18,$G93:$BB93))&lt;Check_Limit,0,1),1)</f>
        <v>0</v>
      </c>
      <c r="BL93" s="44">
        <f ca="1">IFERROR(IF(SUMIF($G$6:$BB$6,BL$6&amp;" Total",$G93:$BB93)-(SUMIF($G$6:$BB$6,BL$6&amp;" "&amp;'Input-Allocators'!$D$18,$G93:$BB93)+IFERROR(SUMIF($G$6:$BB$6,BL$6&amp;" "&amp;'Input-Allocators'!$E$18,$G93:$BB93),SUMIF($G$6:$BB$6,BL$6&amp;" "&amp;'Input-Allocators'!$B$20,$G93:$BB93))+SUMIF($G$6:$BB$6,BL$6&amp;" "&amp;'Input-Allocators'!$F$18,$G93:$BB93))&lt;Check_Limit,0,1),1)</f>
        <v>0</v>
      </c>
      <c r="BM93" s="44">
        <f ca="1">IFERROR(IF(SUMIF($G$6:$BB$6,BM$6&amp;" Total",$G93:$BB93)-(SUMIF($G$6:$BB$6,BM$6&amp;" "&amp;'Input-Allocators'!$D$18,$G93:$BB93)+IFERROR(SUMIF($G$6:$BB$6,BM$6&amp;" "&amp;'Input-Allocators'!$E$18,$G93:$BB93),SUMIF($G$6:$BB$6,BM$6&amp;" "&amp;'Input-Allocators'!$B$20,$G93:$BB93))+SUMIF($G$6:$BB$6,BM$6&amp;" "&amp;'Input-Allocators'!$F$18,$G93:$BB93))&lt;Check_Limit,0,1),1)</f>
        <v>0</v>
      </c>
      <c r="BN93" s="44">
        <f ca="1">IFERROR(IF(SUMIF($G$6:$BB$6,BN$6&amp;" Total",$G93:$BB93)-(SUMIF($G$6:$BB$6,BN$6&amp;" "&amp;'Input-Allocators'!$D$18,$G93:$BB93)+IFERROR(SUMIF($G$6:$BB$6,BN$6&amp;" "&amp;'Input-Allocators'!$E$18,$G93:$BB93),SUMIF($G$6:$BB$6,BN$6&amp;" "&amp;'Input-Allocators'!$B$20,$G93:$BB93))+SUMIF($G$6:$BB$6,BN$6&amp;" "&amp;'Input-Allocators'!$F$18,$G93:$BB93))&lt;Check_Limit,0,1),1)</f>
        <v>0</v>
      </c>
      <c r="BO93" s="44">
        <f ca="1">IFERROR(IF(SUMIF($G$6:$BB$6,BO$6&amp;" Total",$G93:$BB93)-(SUMIF($G$6:$BB$6,BO$6&amp;" "&amp;'Input-Allocators'!$D$18,$G93:$BB93)+IFERROR(SUMIF($G$6:$BB$6,BO$6&amp;" "&amp;'Input-Allocators'!$E$18,$G93:$BB93),SUMIF($G$6:$BB$6,BO$6&amp;" "&amp;'Input-Allocators'!$B$20,$G93:$BB93))+SUMIF($G$6:$BB$6,BO$6&amp;" "&amp;'Input-Allocators'!$F$18,$G93:$BB93))&lt;Check_Limit,0,1),1)</f>
        <v>0</v>
      </c>
    </row>
    <row r="94" spans="1:67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>Functionalization!$D94</f>
        <v>-598.73299999999995</v>
      </c>
      <c r="E94" s="14">
        <f t="shared" ca="1" si="15"/>
        <v>0</v>
      </c>
      <c r="F94" s="3" t="str">
        <f>IF($D94=0,"-",IF('Input-Accounts'!$E94&lt;&gt;0,'Input-Accounts'!$E94,'Input-Accounts'!$G94))</f>
        <v>CUSTOMER</v>
      </c>
      <c r="G94" s="14">
        <f ca="1">IF(G$5&lt;&gt;"",HLOOKUP(G$5,Functionalization!$G$6:$R$343,ROW($A94)-5,FALSE),IFERROR(INDEX(G$320:G$343,MATCH($F94,$B$320:$B$343,0))/VLOOKUP($F94,$B$320:$BB$343,MATCH(LEFT(TRIM(G$6),FIND("~",SUBSTITUTE(G$6,"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94))*HLOOKUP(LEFT(TRIM(G$6),FIND("~",SUBSTITUTE(G$6," ","~",LEN(TRIM(G$6))-LEN(SUBSTITUTE(TRIM(G$6)," ",""))))-1)&amp;" Total",$B$6:$BB$343,ROW($A94)-5,FALSE))</f>
        <v>0</v>
      </c>
      <c r="H94" s="14">
        <f ca="1">IF(H$5&lt;&gt;"",HLOOKUP(H$5,Functionalization!$G$6:$R$343,ROW($A94)-5,FALSE),IFERROR(INDEX(H$320:H$343,MATCH($F94,$B$320:$B$343,0))/VLOOKUP($F94,$B$320:$BB$343,MATCH(LEFT(TRIM(H$6),FIND("~",SUBSTITUTE(H$6,"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94))*HLOOKUP(LEFT(TRIM(H$6),FIND("~",SUBSTITUTE(H$6," ","~",LEN(TRIM(H$6))-LEN(SUBSTITUTE(TRIM(H$6)," ",""))))-1)&amp;" Total",$B$6:$BB$343,ROW($A94)-5,FALSE))</f>
        <v>0</v>
      </c>
      <c r="I94" s="14">
        <f ca="1">IF(I$5&lt;&gt;"",HLOOKUP(I$5,Functionalization!$G$6:$R$343,ROW($A94)-5,FALSE),IFERROR(INDEX(I$320:I$343,MATCH($F94,$B$320:$B$343,0))/VLOOKUP($F94,$B$320:$BB$343,MATCH(LEFT(TRIM(I$6),FIND("~",SUBSTITUTE(I$6,"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94))*HLOOKUP(LEFT(TRIM(I$6),FIND("~",SUBSTITUTE(I$6," ","~",LEN(TRIM(I$6))-LEN(SUBSTITUTE(TRIM(I$6)," ",""))))-1)&amp;" Total",$B$6:$BB$343,ROW($A94)-5,FALSE))</f>
        <v>0</v>
      </c>
      <c r="J94" s="14">
        <f ca="1">IF(J$5&lt;&gt;"",HLOOKUP(J$5,Functionalization!$G$6:$R$343,ROW($A94)-5,FALSE),IFERROR(INDEX(J$320:J$343,MATCH($F94,$B$320:$B$343,0))/VLOOKUP($F94,$B$320:$BB$343,MATCH(LEFT(TRIM(J$6),FIND("~",SUBSTITUTE(J$6,"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94))*HLOOKUP(LEFT(TRIM(J$6),FIND("~",SUBSTITUTE(J$6," ","~",LEN(TRIM(J$6))-LEN(SUBSTITUTE(TRIM(J$6)," ",""))))-1)&amp;" Total",$B$6:$BB$343,ROW($A94)-5,FALSE))</f>
        <v>0</v>
      </c>
      <c r="K94" s="14">
        <f ca="1">IF(K$5&lt;&gt;"",HLOOKUP(K$5,Functionalization!$G$6:$R$343,ROW($A94)-5,FALSE),IFERROR(INDEX(K$320:K$343,MATCH($F94,$B$320:$B$343,0))/VLOOKUP($F94,$B$320:$BB$343,MATCH(LEFT(TRIM(K$6),FIND("~",SUBSTITUTE(K$6,"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94))*HLOOKUP(LEFT(TRIM(K$6),FIND("~",SUBSTITUTE(K$6," ","~",LEN(TRIM(K$6))-LEN(SUBSTITUTE(TRIM(K$6)," ",""))))-1)&amp;" Total",$B$6:$BB$343,ROW($A94)-5,FALSE))</f>
        <v>0</v>
      </c>
      <c r="L94" s="14">
        <f ca="1">IF(L$5&lt;&gt;"",HLOOKUP(L$5,Functionalization!$G$6:$R$343,ROW($A94)-5,FALSE),IFERROR(INDEX(L$320:L$343,MATCH($F94,$B$320:$B$343,0))/VLOOKUP($F94,$B$320:$BB$343,MATCH(LEFT(TRIM(L$6),FIND("~",SUBSTITUTE(L$6,"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94))*HLOOKUP(LEFT(TRIM(L$6),FIND("~",SUBSTITUTE(L$6," ","~",LEN(TRIM(L$6))-LEN(SUBSTITUTE(TRIM(L$6)," ",""))))-1)&amp;" Total",$B$6:$BB$343,ROW($A94)-5,FALSE))</f>
        <v>0</v>
      </c>
      <c r="M94" s="14">
        <f ca="1">IF(M$5&lt;&gt;"",HLOOKUP(M$5,Functionalization!$G$6:$R$343,ROW($A94)-5,FALSE),IFERROR(INDEX(M$320:M$343,MATCH($F94,$B$320:$B$343,0))/VLOOKUP($F94,$B$320:$BB$343,MATCH(LEFT(TRIM(M$6),FIND("~",SUBSTITUTE(M$6,"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94))*HLOOKUP(LEFT(TRIM(M$6),FIND("~",SUBSTITUTE(M$6," ","~",LEN(TRIM(M$6))-LEN(SUBSTITUTE(TRIM(M$6)," ",""))))-1)&amp;" Total",$B$6:$BB$343,ROW($A94)-5,FALSE))</f>
        <v>0</v>
      </c>
      <c r="N94" s="14">
        <f ca="1">IF(N$5&lt;&gt;"",HLOOKUP(N$5,Functionalization!$G$6:$R$343,ROW($A94)-5,FALSE),IFERROR(INDEX(N$320:N$343,MATCH($F94,$B$320:$B$343,0))/VLOOKUP($F94,$B$320:$BB$343,MATCH(LEFT(TRIM(N$6),FIND("~",SUBSTITUTE(N$6,"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94))*HLOOKUP(LEFT(TRIM(N$6),FIND("~",SUBSTITUTE(N$6," ","~",LEN(TRIM(N$6))-LEN(SUBSTITUTE(TRIM(N$6)," ",""))))-1)&amp;" Total",$B$6:$BB$343,ROW($A94)-5,FALSE))</f>
        <v>0</v>
      </c>
      <c r="O94" s="14">
        <f ca="1">IF(O$5&lt;&gt;"",HLOOKUP(O$5,Functionalization!$G$6:$R$343,ROW($A94)-5,FALSE),IFERROR(INDEX(O$320:O$343,MATCH($F94,$B$320:$B$343,0))/VLOOKUP($F94,$B$320:$BB$343,MATCH(LEFT(TRIM(O$6),FIND("~",SUBSTITUTE(O$6,"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94))*HLOOKUP(LEFT(TRIM(O$6),FIND("~",SUBSTITUTE(O$6," ","~",LEN(TRIM(O$6))-LEN(SUBSTITUTE(TRIM(O$6)," ",""))))-1)&amp;" Total",$B$6:$BB$343,ROW($A94)-5,FALSE))</f>
        <v>0</v>
      </c>
      <c r="P94" s="14">
        <f ca="1">IF(P$5&lt;&gt;"",HLOOKUP(P$5,Functionalization!$G$6:$R$343,ROW($A94)-5,FALSE),IFERROR(INDEX(P$320:P$343,MATCH($F94,$B$320:$B$343,0))/VLOOKUP($F94,$B$320:$BB$343,MATCH(LEFT(TRIM(P$6),FIND("~",SUBSTITUTE(P$6,"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94))*HLOOKUP(LEFT(TRIM(P$6),FIND("~",SUBSTITUTE(P$6," ","~",LEN(TRIM(P$6))-LEN(SUBSTITUTE(TRIM(P$6)," ",""))))-1)&amp;" Total",$B$6:$BB$343,ROW($A94)-5,FALSE))</f>
        <v>0</v>
      </c>
      <c r="Q94" s="14">
        <f ca="1">IF(Q$5&lt;&gt;"",HLOOKUP(Q$5,Functionalization!$G$6:$R$343,ROW($A94)-5,FALSE),IFERROR(INDEX(Q$320:Q$343,MATCH($F94,$B$320:$B$343,0))/VLOOKUP($F94,$B$320:$BB$343,MATCH(LEFT(TRIM(Q$6),FIND("~",SUBSTITUTE(Q$6,"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94))*HLOOKUP(LEFT(TRIM(Q$6),FIND("~",SUBSTITUTE(Q$6," ","~",LEN(TRIM(Q$6))-LEN(SUBSTITUTE(TRIM(Q$6)," ",""))))-1)&amp;" Total",$B$6:$BB$343,ROW($A94)-5,FALSE))</f>
        <v>0</v>
      </c>
      <c r="R94" s="14">
        <f ca="1">IF(R$5&lt;&gt;"",HLOOKUP(R$5,Functionalization!$G$6:$R$343,ROW($A94)-5,FALSE),IFERROR(INDEX(R$320:R$343,MATCH($F94,$B$320:$B$343,0))/VLOOKUP($F94,$B$320:$BB$343,MATCH(LEFT(TRIM(R$6),FIND("~",SUBSTITUTE(R$6,"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94))*HLOOKUP(LEFT(TRIM(R$6),FIND("~",SUBSTITUTE(R$6," ","~",LEN(TRIM(R$6))-LEN(SUBSTITUTE(TRIM(R$6)," ",""))))-1)&amp;" Total",$B$6:$BB$343,ROW($A94)-5,FALSE))</f>
        <v>0</v>
      </c>
      <c r="S94" s="14">
        <f ca="1">IF(S$5&lt;&gt;"",HLOOKUP(S$5,Functionalization!$G$6:$R$343,ROW($A94)-5,FALSE),IFERROR(INDEX(S$320:S$343,MATCH($F94,$B$320:$B$343,0))/VLOOKUP($F94,$B$320:$BB$343,MATCH(LEFT(TRIM(S$6),FIND("~",SUBSTITUTE(S$6,"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94))*HLOOKUP(LEFT(TRIM(S$6),FIND("~",SUBSTITUTE(S$6," ","~",LEN(TRIM(S$6))-LEN(SUBSTITUTE(TRIM(S$6)," ",""))))-1)&amp;" Total",$B$6:$BB$343,ROW($A94)-5,FALSE))</f>
        <v>-598.73299999999995</v>
      </c>
      <c r="T94" s="14">
        <f ca="1">IF(T$5&lt;&gt;"",HLOOKUP(T$5,Functionalization!$G$6:$R$343,ROW($A94)-5,FALSE),IFERROR(INDEX(T$320:T$343,MATCH($F94,$B$320:$B$343,0))/VLOOKUP($F94,$B$320:$BB$343,MATCH(LEFT(TRIM(T$6),FIND("~",SUBSTITUTE(T$6,"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94))*HLOOKUP(LEFT(TRIM(T$6),FIND("~",SUBSTITUTE(T$6," ","~",LEN(TRIM(T$6))-LEN(SUBSTITUTE(TRIM(T$6)," ",""))))-1)&amp;" Total",$B$6:$BB$343,ROW($A94)-5,FALSE))</f>
        <v>0</v>
      </c>
      <c r="U94" s="14">
        <f ca="1">IF(U$5&lt;&gt;"",HLOOKUP(U$5,Functionalization!$G$6:$R$343,ROW($A94)-5,FALSE),IFERROR(INDEX(U$320:U$343,MATCH($F94,$B$320:$B$343,0))/VLOOKUP($F94,$B$320:$BB$343,MATCH(LEFT(TRIM(U$6),FIND("~",SUBSTITUTE(U$6,"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94))*HLOOKUP(LEFT(TRIM(U$6),FIND("~",SUBSTITUTE(U$6," ","~",LEN(TRIM(U$6))-LEN(SUBSTITUTE(TRIM(U$6)," ",""))))-1)&amp;" Total",$B$6:$BB$343,ROW($A94)-5,FALSE))</f>
        <v>0</v>
      </c>
      <c r="V94" s="14">
        <f ca="1">IF(V$5&lt;&gt;"",HLOOKUP(V$5,Functionalization!$G$6:$R$343,ROW($A94)-5,FALSE),IFERROR(INDEX(V$320:V$343,MATCH($F94,$B$320:$B$343,0))/VLOOKUP($F94,$B$320:$BB$343,MATCH(LEFT(TRIM(V$6),FIND("~",SUBSTITUTE(V$6,"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94))*HLOOKUP(LEFT(TRIM(V$6),FIND("~",SUBSTITUTE(V$6," ","~",LEN(TRIM(V$6))-LEN(SUBSTITUTE(TRIM(V$6)," ",""))))-1)&amp;" Total",$B$6:$BB$343,ROW($A94)-5,FALSE))</f>
        <v>-598.73299999999995</v>
      </c>
      <c r="W94" s="14">
        <f ca="1">IF(W$5&lt;&gt;"",HLOOKUP(W$5,Functionalization!$G$6:$R$343,ROW($A94)-5,FALSE),IFERROR(INDEX(W$320:W$343,MATCH($F94,$B$320:$B$343,0))/VLOOKUP($F94,$B$320:$BB$343,MATCH(LEFT(TRIM(W$6),FIND("~",SUBSTITUTE(W$6,"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94))*HLOOKUP(LEFT(TRIM(W$6),FIND("~",SUBSTITUTE(W$6," ","~",LEN(TRIM(W$6))-LEN(SUBSTITUTE(TRIM(W$6)," ",""))))-1)&amp;" Total",$B$6:$BB$343,ROW($A94)-5,FALSE))</f>
        <v>0</v>
      </c>
      <c r="X94" s="14">
        <f ca="1">IF(X$5&lt;&gt;"",HLOOKUP(X$5,Functionalization!$G$6:$R$343,ROW($A94)-5,FALSE),IFERROR(INDEX(X$320:X$343,MATCH($F94,$B$320:$B$343,0))/VLOOKUP($F94,$B$320:$BB$343,MATCH(LEFT(TRIM(X$6),FIND("~",SUBSTITUTE(X$6,"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94))*HLOOKUP(LEFT(TRIM(X$6),FIND("~",SUBSTITUTE(X$6," ","~",LEN(TRIM(X$6))-LEN(SUBSTITUTE(TRIM(X$6)," ",""))))-1)&amp;" Total",$B$6:$BB$343,ROW($A94)-5,FALSE))</f>
        <v>0</v>
      </c>
      <c r="Y94" s="14">
        <f ca="1">IF(Y$5&lt;&gt;"",HLOOKUP(Y$5,Functionalization!$G$6:$R$343,ROW($A94)-5,FALSE),IFERROR(INDEX(Y$320:Y$343,MATCH($F94,$B$320:$B$343,0))/VLOOKUP($F94,$B$320:$BB$343,MATCH(LEFT(TRIM(Y$6),FIND("~",SUBSTITUTE(Y$6,"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94))*HLOOKUP(LEFT(TRIM(Y$6),FIND("~",SUBSTITUTE(Y$6," ","~",LEN(TRIM(Y$6))-LEN(SUBSTITUTE(TRIM(Y$6)," ",""))))-1)&amp;" Total",$B$6:$BB$343,ROW($A94)-5,FALSE))</f>
        <v>0</v>
      </c>
      <c r="Z94" s="14">
        <f ca="1">IF(Z$5&lt;&gt;"",HLOOKUP(Z$5,Functionalization!$G$6:$R$343,ROW($A94)-5,FALSE),IFERROR(INDEX(Z$320:Z$343,MATCH($F94,$B$320:$B$343,0))/VLOOKUP($F94,$B$320:$BB$343,MATCH(LEFT(TRIM(Z$6),FIND("~",SUBSTITUTE(Z$6,"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94))*HLOOKUP(LEFT(TRIM(Z$6),FIND("~",SUBSTITUTE(Z$6," ","~",LEN(TRIM(Z$6))-LEN(SUBSTITUTE(TRIM(Z$6)," ",""))))-1)&amp;" Total",$B$6:$BB$343,ROW($A94)-5,FALSE))</f>
        <v>0</v>
      </c>
      <c r="AA94" s="14">
        <f ca="1">IF(AA$5&lt;&gt;"",HLOOKUP(AA$5,Functionalization!$G$6:$R$343,ROW($A94)-5,FALSE),IFERROR(INDEX(AA$320:AA$343,MATCH($F94,$B$320:$B$343,0))/VLOOKUP($F94,$B$320:$BB$343,MATCH(LEFT(TRIM(AA$6),FIND("~",SUBSTITUTE(AA$6,"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94))*HLOOKUP(LEFT(TRIM(AA$6),FIND("~",SUBSTITUTE(AA$6," ","~",LEN(TRIM(AA$6))-LEN(SUBSTITUTE(TRIM(AA$6)," ",""))))-1)&amp;" Total",$B$6:$BB$343,ROW($A94)-5,FALSE))</f>
        <v>0</v>
      </c>
      <c r="AB94" s="14">
        <f ca="1">IF(AB$5&lt;&gt;"",HLOOKUP(AB$5,Functionalization!$G$6:$R$343,ROW($A94)-5,FALSE),IFERROR(INDEX(AB$320:AB$343,MATCH($F94,$B$320:$B$343,0))/VLOOKUP($F94,$B$320:$BB$343,MATCH(LEFT(TRIM(AB$6),FIND("~",SUBSTITUTE(AB$6,"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94))*HLOOKUP(LEFT(TRIM(AB$6),FIND("~",SUBSTITUTE(AB$6," ","~",LEN(TRIM(AB$6))-LEN(SUBSTITUTE(TRIM(AB$6)," ",""))))-1)&amp;" Total",$B$6:$BB$343,ROW($A94)-5,FALSE))</f>
        <v>0</v>
      </c>
      <c r="AC94" s="14">
        <f ca="1">IF(AC$5&lt;&gt;"",HLOOKUP(AC$5,Functionalization!$G$6:$R$343,ROW($A94)-5,FALSE),IFERROR(INDEX(AC$320:AC$343,MATCH($F94,$B$320:$B$343,0))/VLOOKUP($F94,$B$320:$BB$343,MATCH(LEFT(TRIM(AC$6),FIND("~",SUBSTITUTE(AC$6,"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94))*HLOOKUP(LEFT(TRIM(AC$6),FIND("~",SUBSTITUTE(AC$6," ","~",LEN(TRIM(AC$6))-LEN(SUBSTITUTE(TRIM(AC$6)," ",""))))-1)&amp;" Total",$B$6:$BB$343,ROW($A94)-5,FALSE))</f>
        <v>0</v>
      </c>
      <c r="AD94" s="14">
        <f ca="1">IF(AD$5&lt;&gt;"",HLOOKUP(AD$5,Functionalization!$G$6:$R$343,ROW($A94)-5,FALSE),IFERROR(INDEX(AD$320:AD$343,MATCH($F94,$B$320:$B$343,0))/VLOOKUP($F94,$B$320:$BB$343,MATCH(LEFT(TRIM(AD$6),FIND("~",SUBSTITUTE(AD$6,"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94))*HLOOKUP(LEFT(TRIM(AD$6),FIND("~",SUBSTITUTE(AD$6," ","~",LEN(TRIM(AD$6))-LEN(SUBSTITUTE(TRIM(AD$6)," ",""))))-1)&amp;" Total",$B$6:$BB$343,ROW($A94)-5,FALSE))</f>
        <v>0</v>
      </c>
      <c r="AE94" s="14">
        <f ca="1">IF(AE$5&lt;&gt;"",HLOOKUP(AE$5,Functionalization!$G$6:$R$343,ROW($A94)-5,FALSE),IFERROR(INDEX(AE$320:AE$343,MATCH($F94,$B$320:$B$343,0))/VLOOKUP($F94,$B$320:$BB$343,MATCH(LEFT(TRIM(AE$6),FIND("~",SUBSTITUTE(AE$6,"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94))*HLOOKUP(LEFT(TRIM(AE$6),FIND("~",SUBSTITUTE(AE$6," ","~",LEN(TRIM(AE$6))-LEN(SUBSTITUTE(TRIM(AE$6)," ",""))))-1)&amp;" Total",$B$6:$BB$343,ROW($A94)-5,FALSE))</f>
        <v>0</v>
      </c>
      <c r="AF94" s="14">
        <f ca="1">IF(AF$5&lt;&gt;"",HLOOKUP(AF$5,Functionalization!$G$6:$R$343,ROW($A94)-5,FALSE),IFERROR(INDEX(AF$320:AF$343,MATCH($F94,$B$320:$B$343,0))/VLOOKUP($F94,$B$320:$BB$343,MATCH(LEFT(TRIM(AF$6),FIND("~",SUBSTITUTE(AF$6,"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94))*HLOOKUP(LEFT(TRIM(AF$6),FIND("~",SUBSTITUTE(AF$6," ","~",LEN(TRIM(AF$6))-LEN(SUBSTITUTE(TRIM(AF$6)," ",""))))-1)&amp;" Total",$B$6:$BB$343,ROW($A94)-5,FALSE))</f>
        <v>0</v>
      </c>
      <c r="AG94" s="14">
        <f ca="1">IF(AG$5&lt;&gt;"",HLOOKUP(AG$5,Functionalization!$G$6:$R$343,ROW($A94)-5,FALSE),IFERROR(INDEX(AG$320:AG$343,MATCH($F94,$B$320:$B$343,0))/VLOOKUP($F94,$B$320:$BB$343,MATCH(LEFT(TRIM(AG$6),FIND("~",SUBSTITUTE(AG$6,"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94))*HLOOKUP(LEFT(TRIM(AG$6),FIND("~",SUBSTITUTE(AG$6," ","~",LEN(TRIM(AG$6))-LEN(SUBSTITUTE(TRIM(AG$6)," ",""))))-1)&amp;" Total",$B$6:$BB$343,ROW($A94)-5,FALSE))</f>
        <v>0</v>
      </c>
      <c r="AH94" s="14">
        <f ca="1">IF(AH$5&lt;&gt;"",HLOOKUP(AH$5,Functionalization!$G$6:$R$343,ROW($A94)-5,FALSE),IFERROR(INDEX(AH$320:AH$343,MATCH($F94,$B$320:$B$343,0))/VLOOKUP($F94,$B$320:$BB$343,MATCH(LEFT(TRIM(AH$6),FIND("~",SUBSTITUTE(AH$6,"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94))*HLOOKUP(LEFT(TRIM(AH$6),FIND("~",SUBSTITUTE(AH$6," ","~",LEN(TRIM(AH$6))-LEN(SUBSTITUTE(TRIM(AH$6)," ",""))))-1)&amp;" Total",$B$6:$BB$343,ROW($A94)-5,FALSE))</f>
        <v>0</v>
      </c>
      <c r="AI94" s="14">
        <f ca="1">IF(AI$5&lt;&gt;"",HLOOKUP(AI$5,Functionalization!$G$6:$R$343,ROW($A94)-5,FALSE),IFERROR(INDEX(AI$320:AI$343,MATCH($F94,$B$320:$B$343,0))/VLOOKUP($F94,$B$320:$BB$343,MATCH(LEFT(TRIM(AI$6),FIND("~",SUBSTITUTE(AI$6,"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94))*HLOOKUP(LEFT(TRIM(AI$6),FIND("~",SUBSTITUTE(AI$6," ","~",LEN(TRIM(AI$6))-LEN(SUBSTITUTE(TRIM(AI$6)," ",""))))-1)&amp;" Total",$B$6:$BB$343,ROW($A94)-5,FALSE))</f>
        <v>0</v>
      </c>
      <c r="AJ94" s="14">
        <f ca="1">IF(AJ$5&lt;&gt;"",HLOOKUP(AJ$5,Functionalization!$G$6:$R$343,ROW($A94)-5,FALSE),IFERROR(INDEX(AJ$320:AJ$343,MATCH($F94,$B$320:$B$343,0))/VLOOKUP($F94,$B$320:$BB$343,MATCH(LEFT(TRIM(AJ$6),FIND("~",SUBSTITUTE(AJ$6,"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94))*HLOOKUP(LEFT(TRIM(AJ$6),FIND("~",SUBSTITUTE(AJ$6," ","~",LEN(TRIM(AJ$6))-LEN(SUBSTITUTE(TRIM(AJ$6)," ",""))))-1)&amp;" Total",$B$6:$BB$343,ROW($A94)-5,FALSE))</f>
        <v>0</v>
      </c>
      <c r="AK94" s="14">
        <f ca="1">IF(AK$5&lt;&gt;"",HLOOKUP(AK$5,Functionalization!$G$6:$R$343,ROW($A94)-5,FALSE),IFERROR(INDEX(AK$320:AK$343,MATCH($F94,$B$320:$B$343,0))/VLOOKUP($F94,$B$320:$BB$343,MATCH(LEFT(TRIM(AK$6),FIND("~",SUBSTITUTE(AK$6,"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94))*HLOOKUP(LEFT(TRIM(AK$6),FIND("~",SUBSTITUTE(AK$6," ","~",LEN(TRIM(AK$6))-LEN(SUBSTITUTE(TRIM(AK$6)," ",""))))-1)&amp;" Total",$B$6:$BB$343,ROW($A94)-5,FALSE))</f>
        <v>0</v>
      </c>
      <c r="AL94" s="14">
        <f ca="1">IF(AL$5&lt;&gt;"",HLOOKUP(AL$5,Functionalization!$G$6:$R$343,ROW($A94)-5,FALSE),IFERROR(INDEX(AL$320:AL$343,MATCH($F94,$B$320:$B$343,0))/VLOOKUP($F94,$B$320:$BB$343,MATCH(LEFT(TRIM(AL$6),FIND("~",SUBSTITUTE(AL$6,"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94))*HLOOKUP(LEFT(TRIM(AL$6),FIND("~",SUBSTITUTE(AL$6," ","~",LEN(TRIM(AL$6))-LEN(SUBSTITUTE(TRIM(AL$6)," ",""))))-1)&amp;" Total",$B$6:$BB$343,ROW($A94)-5,FALSE))</f>
        <v>0</v>
      </c>
      <c r="AM94" s="14">
        <f ca="1">IF(AM$5&lt;&gt;"",HLOOKUP(AM$5,Functionalization!$G$6:$R$343,ROW($A94)-5,FALSE),IFERROR(INDEX(AM$320:AM$343,MATCH($F94,$B$320:$B$343,0))/VLOOKUP($F94,$B$320:$BB$343,MATCH(LEFT(TRIM(AM$6),FIND("~",SUBSTITUTE(AM$6,"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94))*HLOOKUP(LEFT(TRIM(AM$6),FIND("~",SUBSTITUTE(AM$6," ","~",LEN(TRIM(AM$6))-LEN(SUBSTITUTE(TRIM(AM$6)," ",""))))-1)&amp;" Total",$B$6:$BB$343,ROW($A94)-5,FALSE))</f>
        <v>0</v>
      </c>
      <c r="AN94" s="14">
        <f ca="1">IF(AN$5&lt;&gt;"",HLOOKUP(AN$5,Functionalization!$G$6:$R$343,ROW($A94)-5,FALSE),IFERROR(INDEX(AN$320:AN$343,MATCH($F94,$B$320:$B$343,0))/VLOOKUP($F94,$B$320:$BB$343,MATCH(LEFT(TRIM(AN$6),FIND("~",SUBSTITUTE(AN$6,"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94))*HLOOKUP(LEFT(TRIM(AN$6),FIND("~",SUBSTITUTE(AN$6," ","~",LEN(TRIM(AN$6))-LEN(SUBSTITUTE(TRIM(AN$6)," ",""))))-1)&amp;" Total",$B$6:$BB$343,ROW($A94)-5,FALSE))</f>
        <v>0</v>
      </c>
      <c r="AO94" s="14">
        <f ca="1">IF(AO$5&lt;&gt;"",HLOOKUP(AO$5,Functionalization!$G$6:$R$343,ROW($A94)-5,FALSE),IFERROR(INDEX(AO$320:AO$343,MATCH($F94,$B$320:$B$343,0))/VLOOKUP($F94,$B$320:$BB$343,MATCH(LEFT(TRIM(AO$6),FIND("~",SUBSTITUTE(AO$6,"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94))*HLOOKUP(LEFT(TRIM(AO$6),FIND("~",SUBSTITUTE(AO$6," ","~",LEN(TRIM(AO$6))-LEN(SUBSTITUTE(TRIM(AO$6)," ",""))))-1)&amp;" Total",$B$6:$BB$343,ROW($A94)-5,FALSE))</f>
        <v>0</v>
      </c>
      <c r="AP94" s="14">
        <f ca="1">IF(AP$5&lt;&gt;"",HLOOKUP(AP$5,Functionalization!$G$6:$R$343,ROW($A94)-5,FALSE),IFERROR(INDEX(AP$320:AP$343,MATCH($F94,$B$320:$B$343,0))/VLOOKUP($F94,$B$320:$BB$343,MATCH(LEFT(TRIM(AP$6),FIND("~",SUBSTITUTE(AP$6,"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94))*HLOOKUP(LEFT(TRIM(AP$6),FIND("~",SUBSTITUTE(AP$6," ","~",LEN(TRIM(AP$6))-LEN(SUBSTITUTE(TRIM(AP$6)," ",""))))-1)&amp;" Total",$B$6:$BB$343,ROW($A94)-5,FALSE))</f>
        <v>0</v>
      </c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D94" s="44">
        <f ca="1">IFERROR(IF(SUMIF($G$6:$BB$6,BD$6&amp;" Total",$G94:$BB94)-(SUMIF($G$6:$BB$6,BD$6&amp;" "&amp;'Input-Allocators'!$D$18,$G94:$BB94)+IFERROR(SUMIF($G$6:$BB$6,BD$6&amp;" "&amp;'Input-Allocators'!$E$18,$G94:$BB94),SUMIF($G$6:$BB$6,BD$6&amp;" "&amp;'Input-Allocators'!$B$20,$G94:$BB94))+SUMIF($G$6:$BB$6,BD$6&amp;" "&amp;'Input-Allocators'!$F$18,$G94:$BB94))&lt;Check_Limit,0,1),1)</f>
        <v>0</v>
      </c>
      <c r="BE94" s="44">
        <f ca="1">IFERROR(IF(SUMIF($G$6:$BB$6,BE$6&amp;" Total",$G94:$BB94)-(SUMIF($G$6:$BB$6,BE$6&amp;" "&amp;'Input-Allocators'!$D$18,$G94:$BB94)+IFERROR(SUMIF($G$6:$BB$6,BE$6&amp;" "&amp;'Input-Allocators'!$E$18,$G94:$BB94),SUMIF($G$6:$BB$6,BE$6&amp;" "&amp;'Input-Allocators'!$B$20,$G94:$BB94))+SUMIF($G$6:$BB$6,BE$6&amp;" "&amp;'Input-Allocators'!$F$18,$G94:$BB94))&lt;Check_Limit,0,1),1)</f>
        <v>0</v>
      </c>
      <c r="BF94" s="44">
        <f ca="1">IFERROR(IF(SUMIF($G$6:$BB$6,BF$6&amp;" Total",$G94:$BB94)-(SUMIF($G$6:$BB$6,BF$6&amp;" "&amp;'Input-Allocators'!$D$18,$G94:$BB94)+IFERROR(SUMIF($G$6:$BB$6,BF$6&amp;" "&amp;'Input-Allocators'!$E$18,$G94:$BB94),SUMIF($G$6:$BB$6,BF$6&amp;" "&amp;'Input-Allocators'!$B$20,$G94:$BB94))+SUMIF($G$6:$BB$6,BF$6&amp;" "&amp;'Input-Allocators'!$F$18,$G94:$BB94))&lt;Check_Limit,0,1),1)</f>
        <v>0</v>
      </c>
      <c r="BG94" s="44">
        <f ca="1">IFERROR(IF(SUMIF($G$6:$BB$6,BG$6&amp;" Total",$G94:$BB94)-(SUMIF($G$6:$BB$6,BG$6&amp;" "&amp;'Input-Allocators'!$D$18,$G94:$BB94)+IFERROR(SUMIF($G$6:$BB$6,BG$6&amp;" "&amp;'Input-Allocators'!$E$18,$G94:$BB94),SUMIF($G$6:$BB$6,BG$6&amp;" "&amp;'Input-Allocators'!$B$20,$G94:$BB94))+SUMIF($G$6:$BB$6,BG$6&amp;" "&amp;'Input-Allocators'!$F$18,$G94:$BB94))&lt;Check_Limit,0,1),1)</f>
        <v>0</v>
      </c>
      <c r="BH94" s="44">
        <f ca="1">IFERROR(IF(SUMIF($G$6:$BB$6,BH$6&amp;" Total",$G94:$BB94)-(SUMIF($G$6:$BB$6,BH$6&amp;" "&amp;'Input-Allocators'!$D$18,$G94:$BB94)+IFERROR(SUMIF($G$6:$BB$6,BH$6&amp;" "&amp;'Input-Allocators'!$E$18,$G94:$BB94),SUMIF($G$6:$BB$6,BH$6&amp;" "&amp;'Input-Allocators'!$B$20,$G94:$BB94))+SUMIF($G$6:$BB$6,BH$6&amp;" "&amp;'Input-Allocators'!$F$18,$G94:$BB94))&lt;Check_Limit,0,1),1)</f>
        <v>0</v>
      </c>
      <c r="BI94" s="44">
        <f ca="1">IFERROR(IF(SUMIF($G$6:$BB$6,BI$6&amp;" Total",$G94:$BB94)-(SUMIF($G$6:$BB$6,BI$6&amp;" "&amp;'Input-Allocators'!$D$18,$G94:$BB94)+IFERROR(SUMIF($G$6:$BB$6,BI$6&amp;" "&amp;'Input-Allocators'!$E$18,$G94:$BB94),SUMIF($G$6:$BB$6,BI$6&amp;" "&amp;'Input-Allocators'!$B$20,$G94:$BB94))+SUMIF($G$6:$BB$6,BI$6&amp;" "&amp;'Input-Allocators'!$F$18,$G94:$BB94))&lt;Check_Limit,0,1),1)</f>
        <v>0</v>
      </c>
      <c r="BJ94" s="44">
        <f ca="1">IFERROR(IF(SUMIF($G$6:$BB$6,BJ$6&amp;" Total",$G94:$BB94)-(SUMIF($G$6:$BB$6,BJ$6&amp;" "&amp;'Input-Allocators'!$D$18,$G94:$BB94)+IFERROR(SUMIF($G$6:$BB$6,BJ$6&amp;" "&amp;'Input-Allocators'!$E$18,$G94:$BB94),SUMIF($G$6:$BB$6,BJ$6&amp;" "&amp;'Input-Allocators'!$B$20,$G94:$BB94))+SUMIF($G$6:$BB$6,BJ$6&amp;" "&amp;'Input-Allocators'!$F$18,$G94:$BB94))&lt;Check_Limit,0,1),1)</f>
        <v>0</v>
      </c>
      <c r="BK94" s="44">
        <f ca="1">IFERROR(IF(SUMIF($G$6:$BB$6,BK$6&amp;" Total",$G94:$BB94)-(SUMIF($G$6:$BB$6,BK$6&amp;" "&amp;'Input-Allocators'!$D$18,$G94:$BB94)+IFERROR(SUMIF($G$6:$BB$6,BK$6&amp;" "&amp;'Input-Allocators'!$E$18,$G94:$BB94),SUMIF($G$6:$BB$6,BK$6&amp;" "&amp;'Input-Allocators'!$B$20,$G94:$BB94))+SUMIF($G$6:$BB$6,BK$6&amp;" "&amp;'Input-Allocators'!$F$18,$G94:$BB94))&lt;Check_Limit,0,1),1)</f>
        <v>0</v>
      </c>
      <c r="BL94" s="44">
        <f ca="1">IFERROR(IF(SUMIF($G$6:$BB$6,BL$6&amp;" Total",$G94:$BB94)-(SUMIF($G$6:$BB$6,BL$6&amp;" "&amp;'Input-Allocators'!$D$18,$G94:$BB94)+IFERROR(SUMIF($G$6:$BB$6,BL$6&amp;" "&amp;'Input-Allocators'!$E$18,$G94:$BB94),SUMIF($G$6:$BB$6,BL$6&amp;" "&amp;'Input-Allocators'!$B$20,$G94:$BB94))+SUMIF($G$6:$BB$6,BL$6&amp;" "&amp;'Input-Allocators'!$F$18,$G94:$BB94))&lt;Check_Limit,0,1),1)</f>
        <v>0</v>
      </c>
      <c r="BM94" s="44">
        <f ca="1">IFERROR(IF(SUMIF($G$6:$BB$6,BM$6&amp;" Total",$G94:$BB94)-(SUMIF($G$6:$BB$6,BM$6&amp;" "&amp;'Input-Allocators'!$D$18,$G94:$BB94)+IFERROR(SUMIF($G$6:$BB$6,BM$6&amp;" "&amp;'Input-Allocators'!$E$18,$G94:$BB94),SUMIF($G$6:$BB$6,BM$6&amp;" "&amp;'Input-Allocators'!$B$20,$G94:$BB94))+SUMIF($G$6:$BB$6,BM$6&amp;" "&amp;'Input-Allocators'!$F$18,$G94:$BB94))&lt;Check_Limit,0,1),1)</f>
        <v>0</v>
      </c>
      <c r="BN94" s="44">
        <f ca="1">IFERROR(IF(SUMIF($G$6:$BB$6,BN$6&amp;" Total",$G94:$BB94)-(SUMIF($G$6:$BB$6,BN$6&amp;" "&amp;'Input-Allocators'!$D$18,$G94:$BB94)+IFERROR(SUMIF($G$6:$BB$6,BN$6&amp;" "&amp;'Input-Allocators'!$E$18,$G94:$BB94),SUMIF($G$6:$BB$6,BN$6&amp;" "&amp;'Input-Allocators'!$B$20,$G94:$BB94))+SUMIF($G$6:$BB$6,BN$6&amp;" "&amp;'Input-Allocators'!$F$18,$G94:$BB94))&lt;Check_Limit,0,1),1)</f>
        <v>0</v>
      </c>
      <c r="BO94" s="44">
        <f ca="1">IFERROR(IF(SUMIF($G$6:$BB$6,BO$6&amp;" Total",$G94:$BB94)-(SUMIF($G$6:$BB$6,BO$6&amp;" "&amp;'Input-Allocators'!$D$18,$G94:$BB94)+IFERROR(SUMIF($G$6:$BB$6,BO$6&amp;" "&amp;'Input-Allocators'!$E$18,$G94:$BB94),SUMIF($G$6:$BB$6,BO$6&amp;" "&amp;'Input-Allocators'!$B$20,$G94:$BB94))+SUMIF($G$6:$BB$6,BO$6&amp;" "&amp;'Input-Allocators'!$F$18,$G94:$BB94))&lt;Check_Limit,0,1),1)</f>
        <v>0</v>
      </c>
    </row>
    <row r="95" spans="1:67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>Functionalization!$D95</f>
        <v>-7010.2749999999996</v>
      </c>
      <c r="E95" s="14">
        <f t="shared" ca="1" si="15"/>
        <v>0</v>
      </c>
      <c r="F95" s="3" t="str">
        <f>IF($D95=0,"-",IF('Input-Accounts'!$E95&lt;&gt;0,'Input-Accounts'!$E95,'Input-Accounts'!$G95))</f>
        <v>CUSTOMER</v>
      </c>
      <c r="G95" s="14">
        <f ca="1">IF(G$5&lt;&gt;"",HLOOKUP(G$5,Functionalization!$G$6:$R$343,ROW($A95)-5,FALSE),IFERROR(INDEX(G$320:G$343,MATCH($F95,$B$320:$B$343,0))/VLOOKUP($F95,$B$320:$BB$343,MATCH(LEFT(TRIM(G$6),FIND("~",SUBSTITUTE(G$6,"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95))*HLOOKUP(LEFT(TRIM(G$6),FIND("~",SUBSTITUTE(G$6," ","~",LEN(TRIM(G$6))-LEN(SUBSTITUTE(TRIM(G$6)," ",""))))-1)&amp;" Total",$B$6:$BB$343,ROW($A95)-5,FALSE))</f>
        <v>0</v>
      </c>
      <c r="H95" s="14">
        <f ca="1">IF(H$5&lt;&gt;"",HLOOKUP(H$5,Functionalization!$G$6:$R$343,ROW($A95)-5,FALSE),IFERROR(INDEX(H$320:H$343,MATCH($F95,$B$320:$B$343,0))/VLOOKUP($F95,$B$320:$BB$343,MATCH(LEFT(TRIM(H$6),FIND("~",SUBSTITUTE(H$6,"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95))*HLOOKUP(LEFT(TRIM(H$6),FIND("~",SUBSTITUTE(H$6," ","~",LEN(TRIM(H$6))-LEN(SUBSTITUTE(TRIM(H$6)," ",""))))-1)&amp;" Total",$B$6:$BB$343,ROW($A95)-5,FALSE))</f>
        <v>0</v>
      </c>
      <c r="I95" s="14">
        <f ca="1">IF(I$5&lt;&gt;"",HLOOKUP(I$5,Functionalization!$G$6:$R$343,ROW($A95)-5,FALSE),IFERROR(INDEX(I$320:I$343,MATCH($F95,$B$320:$B$343,0))/VLOOKUP($F95,$B$320:$BB$343,MATCH(LEFT(TRIM(I$6),FIND("~",SUBSTITUTE(I$6,"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95))*HLOOKUP(LEFT(TRIM(I$6),FIND("~",SUBSTITUTE(I$6," ","~",LEN(TRIM(I$6))-LEN(SUBSTITUTE(TRIM(I$6)," ",""))))-1)&amp;" Total",$B$6:$BB$343,ROW($A95)-5,FALSE))</f>
        <v>0</v>
      </c>
      <c r="J95" s="14">
        <f ca="1">IF(J$5&lt;&gt;"",HLOOKUP(J$5,Functionalization!$G$6:$R$343,ROW($A95)-5,FALSE),IFERROR(INDEX(J$320:J$343,MATCH($F95,$B$320:$B$343,0))/VLOOKUP($F95,$B$320:$BB$343,MATCH(LEFT(TRIM(J$6),FIND("~",SUBSTITUTE(J$6,"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95))*HLOOKUP(LEFT(TRIM(J$6),FIND("~",SUBSTITUTE(J$6," ","~",LEN(TRIM(J$6))-LEN(SUBSTITUTE(TRIM(J$6)," ",""))))-1)&amp;" Total",$B$6:$BB$343,ROW($A95)-5,FALSE))</f>
        <v>0</v>
      </c>
      <c r="K95" s="14">
        <f ca="1">IF(K$5&lt;&gt;"",HLOOKUP(K$5,Functionalization!$G$6:$R$343,ROW($A95)-5,FALSE),IFERROR(INDEX(K$320:K$343,MATCH($F95,$B$320:$B$343,0))/VLOOKUP($F95,$B$320:$BB$343,MATCH(LEFT(TRIM(K$6),FIND("~",SUBSTITUTE(K$6,"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95))*HLOOKUP(LEFT(TRIM(K$6),FIND("~",SUBSTITUTE(K$6," ","~",LEN(TRIM(K$6))-LEN(SUBSTITUTE(TRIM(K$6)," ",""))))-1)&amp;" Total",$B$6:$BB$343,ROW($A95)-5,FALSE))</f>
        <v>0</v>
      </c>
      <c r="L95" s="14">
        <f ca="1">IF(L$5&lt;&gt;"",HLOOKUP(L$5,Functionalization!$G$6:$R$343,ROW($A95)-5,FALSE),IFERROR(INDEX(L$320:L$343,MATCH($F95,$B$320:$B$343,0))/VLOOKUP($F95,$B$320:$BB$343,MATCH(LEFT(TRIM(L$6),FIND("~",SUBSTITUTE(L$6,"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95))*HLOOKUP(LEFT(TRIM(L$6),FIND("~",SUBSTITUTE(L$6," ","~",LEN(TRIM(L$6))-LEN(SUBSTITUTE(TRIM(L$6)," ",""))))-1)&amp;" Total",$B$6:$BB$343,ROW($A95)-5,FALSE))</f>
        <v>0</v>
      </c>
      <c r="M95" s="14">
        <f ca="1">IF(M$5&lt;&gt;"",HLOOKUP(M$5,Functionalization!$G$6:$R$343,ROW($A95)-5,FALSE),IFERROR(INDEX(M$320:M$343,MATCH($F95,$B$320:$B$343,0))/VLOOKUP($F95,$B$320:$BB$343,MATCH(LEFT(TRIM(M$6),FIND("~",SUBSTITUTE(M$6,"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95))*HLOOKUP(LEFT(TRIM(M$6),FIND("~",SUBSTITUTE(M$6," ","~",LEN(TRIM(M$6))-LEN(SUBSTITUTE(TRIM(M$6)," ",""))))-1)&amp;" Total",$B$6:$BB$343,ROW($A95)-5,FALSE))</f>
        <v>0</v>
      </c>
      <c r="N95" s="14">
        <f ca="1">IF(N$5&lt;&gt;"",HLOOKUP(N$5,Functionalization!$G$6:$R$343,ROW($A95)-5,FALSE),IFERROR(INDEX(N$320:N$343,MATCH($F95,$B$320:$B$343,0))/VLOOKUP($F95,$B$320:$BB$343,MATCH(LEFT(TRIM(N$6),FIND("~",SUBSTITUTE(N$6,"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95))*HLOOKUP(LEFT(TRIM(N$6),FIND("~",SUBSTITUTE(N$6," ","~",LEN(TRIM(N$6))-LEN(SUBSTITUTE(TRIM(N$6)," ",""))))-1)&amp;" Total",$B$6:$BB$343,ROW($A95)-5,FALSE))</f>
        <v>0</v>
      </c>
      <c r="O95" s="14">
        <f ca="1">IF(O$5&lt;&gt;"",HLOOKUP(O$5,Functionalization!$G$6:$R$343,ROW($A95)-5,FALSE),IFERROR(INDEX(O$320:O$343,MATCH($F95,$B$320:$B$343,0))/VLOOKUP($F95,$B$320:$BB$343,MATCH(LEFT(TRIM(O$6),FIND("~",SUBSTITUTE(O$6,"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95))*HLOOKUP(LEFT(TRIM(O$6),FIND("~",SUBSTITUTE(O$6," ","~",LEN(TRIM(O$6))-LEN(SUBSTITUTE(TRIM(O$6)," ",""))))-1)&amp;" Total",$B$6:$BB$343,ROW($A95)-5,FALSE))</f>
        <v>0</v>
      </c>
      <c r="P95" s="14">
        <f ca="1">IF(P$5&lt;&gt;"",HLOOKUP(P$5,Functionalization!$G$6:$R$343,ROW($A95)-5,FALSE),IFERROR(INDEX(P$320:P$343,MATCH($F95,$B$320:$B$343,0))/VLOOKUP($F95,$B$320:$BB$343,MATCH(LEFT(TRIM(P$6),FIND("~",SUBSTITUTE(P$6,"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95))*HLOOKUP(LEFT(TRIM(P$6),FIND("~",SUBSTITUTE(P$6," ","~",LEN(TRIM(P$6))-LEN(SUBSTITUTE(TRIM(P$6)," ",""))))-1)&amp;" Total",$B$6:$BB$343,ROW($A95)-5,FALSE))</f>
        <v>0</v>
      </c>
      <c r="Q95" s="14">
        <f ca="1">IF(Q$5&lt;&gt;"",HLOOKUP(Q$5,Functionalization!$G$6:$R$343,ROW($A95)-5,FALSE),IFERROR(INDEX(Q$320:Q$343,MATCH($F95,$B$320:$B$343,0))/VLOOKUP($F95,$B$320:$BB$343,MATCH(LEFT(TRIM(Q$6),FIND("~",SUBSTITUTE(Q$6,"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95))*HLOOKUP(LEFT(TRIM(Q$6),FIND("~",SUBSTITUTE(Q$6," ","~",LEN(TRIM(Q$6))-LEN(SUBSTITUTE(TRIM(Q$6)," ",""))))-1)&amp;" Total",$B$6:$BB$343,ROW($A95)-5,FALSE))</f>
        <v>0</v>
      </c>
      <c r="R95" s="14">
        <f ca="1">IF(R$5&lt;&gt;"",HLOOKUP(R$5,Functionalization!$G$6:$R$343,ROW($A95)-5,FALSE),IFERROR(INDEX(R$320:R$343,MATCH($F95,$B$320:$B$343,0))/VLOOKUP($F95,$B$320:$BB$343,MATCH(LEFT(TRIM(R$6),FIND("~",SUBSTITUTE(R$6,"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95))*HLOOKUP(LEFT(TRIM(R$6),FIND("~",SUBSTITUTE(R$6," ","~",LEN(TRIM(R$6))-LEN(SUBSTITUTE(TRIM(R$6)," ",""))))-1)&amp;" Total",$B$6:$BB$343,ROW($A95)-5,FALSE))</f>
        <v>0</v>
      </c>
      <c r="S95" s="14">
        <f ca="1">IF(S$5&lt;&gt;"",HLOOKUP(S$5,Functionalization!$G$6:$R$343,ROW($A95)-5,FALSE),IFERROR(INDEX(S$320:S$343,MATCH($F95,$B$320:$B$343,0))/VLOOKUP($F95,$B$320:$BB$343,MATCH(LEFT(TRIM(S$6),FIND("~",SUBSTITUTE(S$6,"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95))*HLOOKUP(LEFT(TRIM(S$6),FIND("~",SUBSTITUTE(S$6," ","~",LEN(TRIM(S$6))-LEN(SUBSTITUTE(TRIM(S$6)," ",""))))-1)&amp;" Total",$B$6:$BB$343,ROW($A95)-5,FALSE))</f>
        <v>-7010.2749999999996</v>
      </c>
      <c r="T95" s="14">
        <f ca="1">IF(T$5&lt;&gt;"",HLOOKUP(T$5,Functionalization!$G$6:$R$343,ROW($A95)-5,FALSE),IFERROR(INDEX(T$320:T$343,MATCH($F95,$B$320:$B$343,0))/VLOOKUP($F95,$B$320:$BB$343,MATCH(LEFT(TRIM(T$6),FIND("~",SUBSTITUTE(T$6,"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95))*HLOOKUP(LEFT(TRIM(T$6),FIND("~",SUBSTITUTE(T$6," ","~",LEN(TRIM(T$6))-LEN(SUBSTITUTE(TRIM(T$6)," ",""))))-1)&amp;" Total",$B$6:$BB$343,ROW($A95)-5,FALSE))</f>
        <v>0</v>
      </c>
      <c r="U95" s="14">
        <f ca="1">IF(U$5&lt;&gt;"",HLOOKUP(U$5,Functionalization!$G$6:$R$343,ROW($A95)-5,FALSE),IFERROR(INDEX(U$320:U$343,MATCH($F95,$B$320:$B$343,0))/VLOOKUP($F95,$B$320:$BB$343,MATCH(LEFT(TRIM(U$6),FIND("~",SUBSTITUTE(U$6,"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95))*HLOOKUP(LEFT(TRIM(U$6),FIND("~",SUBSTITUTE(U$6," ","~",LEN(TRIM(U$6))-LEN(SUBSTITUTE(TRIM(U$6)," ",""))))-1)&amp;" Total",$B$6:$BB$343,ROW($A95)-5,FALSE))</f>
        <v>0</v>
      </c>
      <c r="V95" s="14">
        <f ca="1">IF(V$5&lt;&gt;"",HLOOKUP(V$5,Functionalization!$G$6:$R$343,ROW($A95)-5,FALSE),IFERROR(INDEX(V$320:V$343,MATCH($F95,$B$320:$B$343,0))/VLOOKUP($F95,$B$320:$BB$343,MATCH(LEFT(TRIM(V$6),FIND("~",SUBSTITUTE(V$6,"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95))*HLOOKUP(LEFT(TRIM(V$6),FIND("~",SUBSTITUTE(V$6," ","~",LEN(TRIM(V$6))-LEN(SUBSTITUTE(TRIM(V$6)," ",""))))-1)&amp;" Total",$B$6:$BB$343,ROW($A95)-5,FALSE))</f>
        <v>-7010.2749999999996</v>
      </c>
      <c r="W95" s="14">
        <f ca="1">IF(W$5&lt;&gt;"",HLOOKUP(W$5,Functionalization!$G$6:$R$343,ROW($A95)-5,FALSE),IFERROR(INDEX(W$320:W$343,MATCH($F95,$B$320:$B$343,0))/VLOOKUP($F95,$B$320:$BB$343,MATCH(LEFT(TRIM(W$6),FIND("~",SUBSTITUTE(W$6,"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95))*HLOOKUP(LEFT(TRIM(W$6),FIND("~",SUBSTITUTE(W$6," ","~",LEN(TRIM(W$6))-LEN(SUBSTITUTE(TRIM(W$6)," ",""))))-1)&amp;" Total",$B$6:$BB$343,ROW($A95)-5,FALSE))</f>
        <v>0</v>
      </c>
      <c r="X95" s="14">
        <f ca="1">IF(X$5&lt;&gt;"",HLOOKUP(X$5,Functionalization!$G$6:$R$343,ROW($A95)-5,FALSE),IFERROR(INDEX(X$320:X$343,MATCH($F95,$B$320:$B$343,0))/VLOOKUP($F95,$B$320:$BB$343,MATCH(LEFT(TRIM(X$6),FIND("~",SUBSTITUTE(X$6,"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95))*HLOOKUP(LEFT(TRIM(X$6),FIND("~",SUBSTITUTE(X$6," ","~",LEN(TRIM(X$6))-LEN(SUBSTITUTE(TRIM(X$6)," ",""))))-1)&amp;" Total",$B$6:$BB$343,ROW($A95)-5,FALSE))</f>
        <v>0</v>
      </c>
      <c r="Y95" s="14">
        <f ca="1">IF(Y$5&lt;&gt;"",HLOOKUP(Y$5,Functionalization!$G$6:$R$343,ROW($A95)-5,FALSE),IFERROR(INDEX(Y$320:Y$343,MATCH($F95,$B$320:$B$343,0))/VLOOKUP($F95,$B$320:$BB$343,MATCH(LEFT(TRIM(Y$6),FIND("~",SUBSTITUTE(Y$6,"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95))*HLOOKUP(LEFT(TRIM(Y$6),FIND("~",SUBSTITUTE(Y$6," ","~",LEN(TRIM(Y$6))-LEN(SUBSTITUTE(TRIM(Y$6)," ",""))))-1)&amp;" Total",$B$6:$BB$343,ROW($A95)-5,FALSE))</f>
        <v>0</v>
      </c>
      <c r="Z95" s="14">
        <f ca="1">IF(Z$5&lt;&gt;"",HLOOKUP(Z$5,Functionalization!$G$6:$R$343,ROW($A95)-5,FALSE),IFERROR(INDEX(Z$320:Z$343,MATCH($F95,$B$320:$B$343,0))/VLOOKUP($F95,$B$320:$BB$343,MATCH(LEFT(TRIM(Z$6),FIND("~",SUBSTITUTE(Z$6,"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95))*HLOOKUP(LEFT(TRIM(Z$6),FIND("~",SUBSTITUTE(Z$6," ","~",LEN(TRIM(Z$6))-LEN(SUBSTITUTE(TRIM(Z$6)," ",""))))-1)&amp;" Total",$B$6:$BB$343,ROW($A95)-5,FALSE))</f>
        <v>0</v>
      </c>
      <c r="AA95" s="14">
        <f ca="1">IF(AA$5&lt;&gt;"",HLOOKUP(AA$5,Functionalization!$G$6:$R$343,ROW($A95)-5,FALSE),IFERROR(INDEX(AA$320:AA$343,MATCH($F95,$B$320:$B$343,0))/VLOOKUP($F95,$B$320:$BB$343,MATCH(LEFT(TRIM(AA$6),FIND("~",SUBSTITUTE(AA$6,"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95))*HLOOKUP(LEFT(TRIM(AA$6),FIND("~",SUBSTITUTE(AA$6," ","~",LEN(TRIM(AA$6))-LEN(SUBSTITUTE(TRIM(AA$6)," ",""))))-1)&amp;" Total",$B$6:$BB$343,ROW($A95)-5,FALSE))</f>
        <v>0</v>
      </c>
      <c r="AB95" s="14">
        <f ca="1">IF(AB$5&lt;&gt;"",HLOOKUP(AB$5,Functionalization!$G$6:$R$343,ROW($A95)-5,FALSE),IFERROR(INDEX(AB$320:AB$343,MATCH($F95,$B$320:$B$343,0))/VLOOKUP($F95,$B$320:$BB$343,MATCH(LEFT(TRIM(AB$6),FIND("~",SUBSTITUTE(AB$6,"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95))*HLOOKUP(LEFT(TRIM(AB$6),FIND("~",SUBSTITUTE(AB$6," ","~",LEN(TRIM(AB$6))-LEN(SUBSTITUTE(TRIM(AB$6)," ",""))))-1)&amp;" Total",$B$6:$BB$343,ROW($A95)-5,FALSE))</f>
        <v>0</v>
      </c>
      <c r="AC95" s="14">
        <f ca="1">IF(AC$5&lt;&gt;"",HLOOKUP(AC$5,Functionalization!$G$6:$R$343,ROW($A95)-5,FALSE),IFERROR(INDEX(AC$320:AC$343,MATCH($F95,$B$320:$B$343,0))/VLOOKUP($F95,$B$320:$BB$343,MATCH(LEFT(TRIM(AC$6),FIND("~",SUBSTITUTE(AC$6,"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95))*HLOOKUP(LEFT(TRIM(AC$6),FIND("~",SUBSTITUTE(AC$6," ","~",LEN(TRIM(AC$6))-LEN(SUBSTITUTE(TRIM(AC$6)," ",""))))-1)&amp;" Total",$B$6:$BB$343,ROW($A95)-5,FALSE))</f>
        <v>0</v>
      </c>
      <c r="AD95" s="14">
        <f ca="1">IF(AD$5&lt;&gt;"",HLOOKUP(AD$5,Functionalization!$G$6:$R$343,ROW($A95)-5,FALSE),IFERROR(INDEX(AD$320:AD$343,MATCH($F95,$B$320:$B$343,0))/VLOOKUP($F95,$B$320:$BB$343,MATCH(LEFT(TRIM(AD$6),FIND("~",SUBSTITUTE(AD$6,"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95))*HLOOKUP(LEFT(TRIM(AD$6),FIND("~",SUBSTITUTE(AD$6," ","~",LEN(TRIM(AD$6))-LEN(SUBSTITUTE(TRIM(AD$6)," ",""))))-1)&amp;" Total",$B$6:$BB$343,ROW($A95)-5,FALSE))</f>
        <v>0</v>
      </c>
      <c r="AE95" s="14">
        <f ca="1">IF(AE$5&lt;&gt;"",HLOOKUP(AE$5,Functionalization!$G$6:$R$343,ROW($A95)-5,FALSE),IFERROR(INDEX(AE$320:AE$343,MATCH($F95,$B$320:$B$343,0))/VLOOKUP($F95,$B$320:$BB$343,MATCH(LEFT(TRIM(AE$6),FIND("~",SUBSTITUTE(AE$6,"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95))*HLOOKUP(LEFT(TRIM(AE$6),FIND("~",SUBSTITUTE(AE$6," ","~",LEN(TRIM(AE$6))-LEN(SUBSTITUTE(TRIM(AE$6)," ",""))))-1)&amp;" Total",$B$6:$BB$343,ROW($A95)-5,FALSE))</f>
        <v>0</v>
      </c>
      <c r="AF95" s="14">
        <f ca="1">IF(AF$5&lt;&gt;"",HLOOKUP(AF$5,Functionalization!$G$6:$R$343,ROW($A95)-5,FALSE),IFERROR(INDEX(AF$320:AF$343,MATCH($F95,$B$320:$B$343,0))/VLOOKUP($F95,$B$320:$BB$343,MATCH(LEFT(TRIM(AF$6),FIND("~",SUBSTITUTE(AF$6,"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95))*HLOOKUP(LEFT(TRIM(AF$6),FIND("~",SUBSTITUTE(AF$6," ","~",LEN(TRIM(AF$6))-LEN(SUBSTITUTE(TRIM(AF$6)," ",""))))-1)&amp;" Total",$B$6:$BB$343,ROW($A95)-5,FALSE))</f>
        <v>0</v>
      </c>
      <c r="AG95" s="14">
        <f ca="1">IF(AG$5&lt;&gt;"",HLOOKUP(AG$5,Functionalization!$G$6:$R$343,ROW($A95)-5,FALSE),IFERROR(INDEX(AG$320:AG$343,MATCH($F95,$B$320:$B$343,0))/VLOOKUP($F95,$B$320:$BB$343,MATCH(LEFT(TRIM(AG$6),FIND("~",SUBSTITUTE(AG$6,"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95))*HLOOKUP(LEFT(TRIM(AG$6),FIND("~",SUBSTITUTE(AG$6," ","~",LEN(TRIM(AG$6))-LEN(SUBSTITUTE(TRIM(AG$6)," ",""))))-1)&amp;" Total",$B$6:$BB$343,ROW($A95)-5,FALSE))</f>
        <v>0</v>
      </c>
      <c r="AH95" s="14">
        <f ca="1">IF(AH$5&lt;&gt;"",HLOOKUP(AH$5,Functionalization!$G$6:$R$343,ROW($A95)-5,FALSE),IFERROR(INDEX(AH$320:AH$343,MATCH($F95,$B$320:$B$343,0))/VLOOKUP($F95,$B$320:$BB$343,MATCH(LEFT(TRIM(AH$6),FIND("~",SUBSTITUTE(AH$6,"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95))*HLOOKUP(LEFT(TRIM(AH$6),FIND("~",SUBSTITUTE(AH$6," ","~",LEN(TRIM(AH$6))-LEN(SUBSTITUTE(TRIM(AH$6)," ",""))))-1)&amp;" Total",$B$6:$BB$343,ROW($A95)-5,FALSE))</f>
        <v>0</v>
      </c>
      <c r="AI95" s="14">
        <f ca="1">IF(AI$5&lt;&gt;"",HLOOKUP(AI$5,Functionalization!$G$6:$R$343,ROW($A95)-5,FALSE),IFERROR(INDEX(AI$320:AI$343,MATCH($F95,$B$320:$B$343,0))/VLOOKUP($F95,$B$320:$BB$343,MATCH(LEFT(TRIM(AI$6),FIND("~",SUBSTITUTE(AI$6,"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95))*HLOOKUP(LEFT(TRIM(AI$6),FIND("~",SUBSTITUTE(AI$6," ","~",LEN(TRIM(AI$6))-LEN(SUBSTITUTE(TRIM(AI$6)," ",""))))-1)&amp;" Total",$B$6:$BB$343,ROW($A95)-5,FALSE))</f>
        <v>0</v>
      </c>
      <c r="AJ95" s="14">
        <f ca="1">IF(AJ$5&lt;&gt;"",HLOOKUP(AJ$5,Functionalization!$G$6:$R$343,ROW($A95)-5,FALSE),IFERROR(INDEX(AJ$320:AJ$343,MATCH($F95,$B$320:$B$343,0))/VLOOKUP($F95,$B$320:$BB$343,MATCH(LEFT(TRIM(AJ$6),FIND("~",SUBSTITUTE(AJ$6,"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95))*HLOOKUP(LEFT(TRIM(AJ$6),FIND("~",SUBSTITUTE(AJ$6," ","~",LEN(TRIM(AJ$6))-LEN(SUBSTITUTE(TRIM(AJ$6)," ",""))))-1)&amp;" Total",$B$6:$BB$343,ROW($A95)-5,FALSE))</f>
        <v>0</v>
      </c>
      <c r="AK95" s="14">
        <f ca="1">IF(AK$5&lt;&gt;"",HLOOKUP(AK$5,Functionalization!$G$6:$R$343,ROW($A95)-5,FALSE),IFERROR(INDEX(AK$320:AK$343,MATCH($F95,$B$320:$B$343,0))/VLOOKUP($F95,$B$320:$BB$343,MATCH(LEFT(TRIM(AK$6),FIND("~",SUBSTITUTE(AK$6,"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95))*HLOOKUP(LEFT(TRIM(AK$6),FIND("~",SUBSTITUTE(AK$6," ","~",LEN(TRIM(AK$6))-LEN(SUBSTITUTE(TRIM(AK$6)," ",""))))-1)&amp;" Total",$B$6:$BB$343,ROW($A95)-5,FALSE))</f>
        <v>0</v>
      </c>
      <c r="AL95" s="14">
        <f ca="1">IF(AL$5&lt;&gt;"",HLOOKUP(AL$5,Functionalization!$G$6:$R$343,ROW($A95)-5,FALSE),IFERROR(INDEX(AL$320:AL$343,MATCH($F95,$B$320:$B$343,0))/VLOOKUP($F95,$B$320:$BB$343,MATCH(LEFT(TRIM(AL$6),FIND("~",SUBSTITUTE(AL$6,"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95))*HLOOKUP(LEFT(TRIM(AL$6),FIND("~",SUBSTITUTE(AL$6," ","~",LEN(TRIM(AL$6))-LEN(SUBSTITUTE(TRIM(AL$6)," ",""))))-1)&amp;" Total",$B$6:$BB$343,ROW($A95)-5,FALSE))</f>
        <v>0</v>
      </c>
      <c r="AM95" s="14">
        <f ca="1">IF(AM$5&lt;&gt;"",HLOOKUP(AM$5,Functionalization!$G$6:$R$343,ROW($A95)-5,FALSE),IFERROR(INDEX(AM$320:AM$343,MATCH($F95,$B$320:$B$343,0))/VLOOKUP($F95,$B$320:$BB$343,MATCH(LEFT(TRIM(AM$6),FIND("~",SUBSTITUTE(AM$6,"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95))*HLOOKUP(LEFT(TRIM(AM$6),FIND("~",SUBSTITUTE(AM$6," ","~",LEN(TRIM(AM$6))-LEN(SUBSTITUTE(TRIM(AM$6)," ",""))))-1)&amp;" Total",$B$6:$BB$343,ROW($A95)-5,FALSE))</f>
        <v>0</v>
      </c>
      <c r="AN95" s="14">
        <f ca="1">IF(AN$5&lt;&gt;"",HLOOKUP(AN$5,Functionalization!$G$6:$R$343,ROW($A95)-5,FALSE),IFERROR(INDEX(AN$320:AN$343,MATCH($F95,$B$320:$B$343,0))/VLOOKUP($F95,$B$320:$BB$343,MATCH(LEFT(TRIM(AN$6),FIND("~",SUBSTITUTE(AN$6,"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95))*HLOOKUP(LEFT(TRIM(AN$6),FIND("~",SUBSTITUTE(AN$6," ","~",LEN(TRIM(AN$6))-LEN(SUBSTITUTE(TRIM(AN$6)," ",""))))-1)&amp;" Total",$B$6:$BB$343,ROW($A95)-5,FALSE))</f>
        <v>0</v>
      </c>
      <c r="AO95" s="14">
        <f ca="1">IF(AO$5&lt;&gt;"",HLOOKUP(AO$5,Functionalization!$G$6:$R$343,ROW($A95)-5,FALSE),IFERROR(INDEX(AO$320:AO$343,MATCH($F95,$B$320:$B$343,0))/VLOOKUP($F95,$B$320:$BB$343,MATCH(LEFT(TRIM(AO$6),FIND("~",SUBSTITUTE(AO$6,"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95))*HLOOKUP(LEFT(TRIM(AO$6),FIND("~",SUBSTITUTE(AO$6," ","~",LEN(TRIM(AO$6))-LEN(SUBSTITUTE(TRIM(AO$6)," ",""))))-1)&amp;" Total",$B$6:$BB$343,ROW($A95)-5,FALSE))</f>
        <v>0</v>
      </c>
      <c r="AP95" s="14">
        <f ca="1">IF(AP$5&lt;&gt;"",HLOOKUP(AP$5,Functionalization!$G$6:$R$343,ROW($A95)-5,FALSE),IFERROR(INDEX(AP$320:AP$343,MATCH($F95,$B$320:$B$343,0))/VLOOKUP($F95,$B$320:$BB$343,MATCH(LEFT(TRIM(AP$6),FIND("~",SUBSTITUTE(AP$6,"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95))*HLOOKUP(LEFT(TRIM(AP$6),FIND("~",SUBSTITUTE(AP$6," ","~",LEN(TRIM(AP$6))-LEN(SUBSTITUTE(TRIM(AP$6)," ",""))))-1)&amp;" Total",$B$6:$BB$343,ROW($A95)-5,FALSE))</f>
        <v>0</v>
      </c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D95" s="44">
        <f ca="1">IFERROR(IF(SUMIF($G$6:$BB$6,BD$6&amp;" Total",$G95:$BB95)-(SUMIF($G$6:$BB$6,BD$6&amp;" "&amp;'Input-Allocators'!$D$18,$G95:$BB95)+IFERROR(SUMIF($G$6:$BB$6,BD$6&amp;" "&amp;'Input-Allocators'!$E$18,$G95:$BB95),SUMIF($G$6:$BB$6,BD$6&amp;" "&amp;'Input-Allocators'!$B$20,$G95:$BB95))+SUMIF($G$6:$BB$6,BD$6&amp;" "&amp;'Input-Allocators'!$F$18,$G95:$BB95))&lt;Check_Limit,0,1),1)</f>
        <v>0</v>
      </c>
      <c r="BE95" s="44">
        <f ca="1">IFERROR(IF(SUMIF($G$6:$BB$6,BE$6&amp;" Total",$G95:$BB95)-(SUMIF($G$6:$BB$6,BE$6&amp;" "&amp;'Input-Allocators'!$D$18,$G95:$BB95)+IFERROR(SUMIF($G$6:$BB$6,BE$6&amp;" "&amp;'Input-Allocators'!$E$18,$G95:$BB95),SUMIF($G$6:$BB$6,BE$6&amp;" "&amp;'Input-Allocators'!$B$20,$G95:$BB95))+SUMIF($G$6:$BB$6,BE$6&amp;" "&amp;'Input-Allocators'!$F$18,$G95:$BB95))&lt;Check_Limit,0,1),1)</f>
        <v>0</v>
      </c>
      <c r="BF95" s="44">
        <f ca="1">IFERROR(IF(SUMIF($G$6:$BB$6,BF$6&amp;" Total",$G95:$BB95)-(SUMIF($G$6:$BB$6,BF$6&amp;" "&amp;'Input-Allocators'!$D$18,$G95:$BB95)+IFERROR(SUMIF($G$6:$BB$6,BF$6&amp;" "&amp;'Input-Allocators'!$E$18,$G95:$BB95),SUMIF($G$6:$BB$6,BF$6&amp;" "&amp;'Input-Allocators'!$B$20,$G95:$BB95))+SUMIF($G$6:$BB$6,BF$6&amp;" "&amp;'Input-Allocators'!$F$18,$G95:$BB95))&lt;Check_Limit,0,1),1)</f>
        <v>0</v>
      </c>
      <c r="BG95" s="44">
        <f ca="1">IFERROR(IF(SUMIF($G$6:$BB$6,BG$6&amp;" Total",$G95:$BB95)-(SUMIF($G$6:$BB$6,BG$6&amp;" "&amp;'Input-Allocators'!$D$18,$G95:$BB95)+IFERROR(SUMIF($G$6:$BB$6,BG$6&amp;" "&amp;'Input-Allocators'!$E$18,$G95:$BB95),SUMIF($G$6:$BB$6,BG$6&amp;" "&amp;'Input-Allocators'!$B$20,$G95:$BB95))+SUMIF($G$6:$BB$6,BG$6&amp;" "&amp;'Input-Allocators'!$F$18,$G95:$BB95))&lt;Check_Limit,0,1),1)</f>
        <v>0</v>
      </c>
      <c r="BH95" s="44">
        <f ca="1">IFERROR(IF(SUMIF($G$6:$BB$6,BH$6&amp;" Total",$G95:$BB95)-(SUMIF($G$6:$BB$6,BH$6&amp;" "&amp;'Input-Allocators'!$D$18,$G95:$BB95)+IFERROR(SUMIF($G$6:$BB$6,BH$6&amp;" "&amp;'Input-Allocators'!$E$18,$G95:$BB95),SUMIF($G$6:$BB$6,BH$6&amp;" "&amp;'Input-Allocators'!$B$20,$G95:$BB95))+SUMIF($G$6:$BB$6,BH$6&amp;" "&amp;'Input-Allocators'!$F$18,$G95:$BB95))&lt;Check_Limit,0,1),1)</f>
        <v>0</v>
      </c>
      <c r="BI95" s="44">
        <f ca="1">IFERROR(IF(SUMIF($G$6:$BB$6,BI$6&amp;" Total",$G95:$BB95)-(SUMIF($G$6:$BB$6,BI$6&amp;" "&amp;'Input-Allocators'!$D$18,$G95:$BB95)+IFERROR(SUMIF($G$6:$BB$6,BI$6&amp;" "&amp;'Input-Allocators'!$E$18,$G95:$BB95),SUMIF($G$6:$BB$6,BI$6&amp;" "&amp;'Input-Allocators'!$B$20,$G95:$BB95))+SUMIF($G$6:$BB$6,BI$6&amp;" "&amp;'Input-Allocators'!$F$18,$G95:$BB95))&lt;Check_Limit,0,1),1)</f>
        <v>0</v>
      </c>
      <c r="BJ95" s="44">
        <f ca="1">IFERROR(IF(SUMIF($G$6:$BB$6,BJ$6&amp;" Total",$G95:$BB95)-(SUMIF($G$6:$BB$6,BJ$6&amp;" "&amp;'Input-Allocators'!$D$18,$G95:$BB95)+IFERROR(SUMIF($G$6:$BB$6,BJ$6&amp;" "&amp;'Input-Allocators'!$E$18,$G95:$BB95),SUMIF($G$6:$BB$6,BJ$6&amp;" "&amp;'Input-Allocators'!$B$20,$G95:$BB95))+SUMIF($G$6:$BB$6,BJ$6&amp;" "&amp;'Input-Allocators'!$F$18,$G95:$BB95))&lt;Check_Limit,0,1),1)</f>
        <v>0</v>
      </c>
      <c r="BK95" s="44">
        <f ca="1">IFERROR(IF(SUMIF($G$6:$BB$6,BK$6&amp;" Total",$G95:$BB95)-(SUMIF($G$6:$BB$6,BK$6&amp;" "&amp;'Input-Allocators'!$D$18,$G95:$BB95)+IFERROR(SUMIF($G$6:$BB$6,BK$6&amp;" "&amp;'Input-Allocators'!$E$18,$G95:$BB95),SUMIF($G$6:$BB$6,BK$6&amp;" "&amp;'Input-Allocators'!$B$20,$G95:$BB95))+SUMIF($G$6:$BB$6,BK$6&amp;" "&amp;'Input-Allocators'!$F$18,$G95:$BB95))&lt;Check_Limit,0,1),1)</f>
        <v>0</v>
      </c>
      <c r="BL95" s="44">
        <f ca="1">IFERROR(IF(SUMIF($G$6:$BB$6,BL$6&amp;" Total",$G95:$BB95)-(SUMIF($G$6:$BB$6,BL$6&amp;" "&amp;'Input-Allocators'!$D$18,$G95:$BB95)+IFERROR(SUMIF($G$6:$BB$6,BL$6&amp;" "&amp;'Input-Allocators'!$E$18,$G95:$BB95),SUMIF($G$6:$BB$6,BL$6&amp;" "&amp;'Input-Allocators'!$B$20,$G95:$BB95))+SUMIF($G$6:$BB$6,BL$6&amp;" "&amp;'Input-Allocators'!$F$18,$G95:$BB95))&lt;Check_Limit,0,1),1)</f>
        <v>0</v>
      </c>
      <c r="BM95" s="44">
        <f ca="1">IFERROR(IF(SUMIF($G$6:$BB$6,BM$6&amp;" Total",$G95:$BB95)-(SUMIF($G$6:$BB$6,BM$6&amp;" "&amp;'Input-Allocators'!$D$18,$G95:$BB95)+IFERROR(SUMIF($G$6:$BB$6,BM$6&amp;" "&amp;'Input-Allocators'!$E$18,$G95:$BB95),SUMIF($G$6:$BB$6,BM$6&amp;" "&amp;'Input-Allocators'!$B$20,$G95:$BB95))+SUMIF($G$6:$BB$6,BM$6&amp;" "&amp;'Input-Allocators'!$F$18,$G95:$BB95))&lt;Check_Limit,0,1),1)</f>
        <v>0</v>
      </c>
      <c r="BN95" s="44">
        <f ca="1">IFERROR(IF(SUMIF($G$6:$BB$6,BN$6&amp;" Total",$G95:$BB95)-(SUMIF($G$6:$BB$6,BN$6&amp;" "&amp;'Input-Allocators'!$D$18,$G95:$BB95)+IFERROR(SUMIF($G$6:$BB$6,BN$6&amp;" "&amp;'Input-Allocators'!$E$18,$G95:$BB95),SUMIF($G$6:$BB$6,BN$6&amp;" "&amp;'Input-Allocators'!$B$20,$G95:$BB95))+SUMIF($G$6:$BB$6,BN$6&amp;" "&amp;'Input-Allocators'!$F$18,$G95:$BB95))&lt;Check_Limit,0,1),1)</f>
        <v>0</v>
      </c>
      <c r="BO95" s="44">
        <f ca="1">IFERROR(IF(SUMIF($G$6:$BB$6,BO$6&amp;" Total",$G95:$BB95)-(SUMIF($G$6:$BB$6,BO$6&amp;" "&amp;'Input-Allocators'!$D$18,$G95:$BB95)+IFERROR(SUMIF($G$6:$BB$6,BO$6&amp;" "&amp;'Input-Allocators'!$E$18,$G95:$BB95),SUMIF($G$6:$BB$6,BO$6&amp;" "&amp;'Input-Allocators'!$B$20,$G95:$BB95))+SUMIF($G$6:$BB$6,BO$6&amp;" "&amp;'Input-Allocators'!$F$18,$G95:$BB95))&lt;Check_Limit,0,1),1)</f>
        <v>0</v>
      </c>
    </row>
    <row r="96" spans="1:67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>SUBTOTAL(9,D77:D95)</f>
        <v>-249124.03300000002</v>
      </c>
      <c r="E96" s="14">
        <f t="shared" ca="1" si="13"/>
        <v>0</v>
      </c>
      <c r="F96" s="3"/>
      <c r="G96" s="174">
        <f t="shared" ref="G96:AP96" ca="1" si="16">SUBTOTAL(9,G77:G95)</f>
        <v>0</v>
      </c>
      <c r="H96" s="174">
        <f t="shared" ca="1" si="16"/>
        <v>0</v>
      </c>
      <c r="I96" s="174">
        <f t="shared" ca="1" si="16"/>
        <v>0</v>
      </c>
      <c r="J96" s="174">
        <f t="shared" ca="1" si="16"/>
        <v>0</v>
      </c>
      <c r="K96" s="174">
        <f t="shared" ca="1" si="16"/>
        <v>-26692.254000000001</v>
      </c>
      <c r="L96" s="174">
        <f t="shared" ca="1" si="16"/>
        <v>-26692.254000000001</v>
      </c>
      <c r="M96" s="174">
        <f t="shared" ca="1" si="16"/>
        <v>0</v>
      </c>
      <c r="N96" s="174">
        <f t="shared" ca="1" si="16"/>
        <v>0</v>
      </c>
      <c r="O96" s="174">
        <f t="shared" ca="1" si="16"/>
        <v>-118980.6371989839</v>
      </c>
      <c r="P96" s="174">
        <f t="shared" ca="1" si="16"/>
        <v>-118980.6371989839</v>
      </c>
      <c r="Q96" s="174">
        <f t="shared" ca="1" si="16"/>
        <v>0</v>
      </c>
      <c r="R96" s="174">
        <f t="shared" ca="1" si="16"/>
        <v>0</v>
      </c>
      <c r="S96" s="174">
        <f t="shared" ca="1" si="16"/>
        <v>-103451.14180101611</v>
      </c>
      <c r="T96" s="174">
        <f t="shared" ca="1" si="16"/>
        <v>0</v>
      </c>
      <c r="U96" s="174">
        <f t="shared" ca="1" si="16"/>
        <v>0</v>
      </c>
      <c r="V96" s="174">
        <f t="shared" ca="1" si="16"/>
        <v>-103451.14180101611</v>
      </c>
      <c r="W96" s="174">
        <f t="shared" ca="1" si="16"/>
        <v>0</v>
      </c>
      <c r="X96" s="174">
        <f t="shared" ca="1" si="16"/>
        <v>0</v>
      </c>
      <c r="Y96" s="174">
        <f t="shared" ca="1" si="16"/>
        <v>0</v>
      </c>
      <c r="Z96" s="174">
        <f t="shared" ca="1" si="16"/>
        <v>0</v>
      </c>
      <c r="AA96" s="174">
        <f t="shared" ca="1" si="16"/>
        <v>0</v>
      </c>
      <c r="AB96" s="174">
        <f t="shared" ca="1" si="16"/>
        <v>0</v>
      </c>
      <c r="AC96" s="174">
        <f t="shared" ca="1" si="16"/>
        <v>0</v>
      </c>
      <c r="AD96" s="174">
        <f t="shared" ca="1" si="16"/>
        <v>0</v>
      </c>
      <c r="AE96" s="174">
        <f t="shared" ca="1" si="16"/>
        <v>0</v>
      </c>
      <c r="AF96" s="174">
        <f t="shared" ca="1" si="16"/>
        <v>0</v>
      </c>
      <c r="AG96" s="174">
        <f t="shared" ca="1" si="16"/>
        <v>0</v>
      </c>
      <c r="AH96" s="174">
        <f t="shared" ca="1" si="16"/>
        <v>0</v>
      </c>
      <c r="AI96" s="174">
        <f t="shared" ca="1" si="16"/>
        <v>0</v>
      </c>
      <c r="AJ96" s="174">
        <f t="shared" ca="1" si="16"/>
        <v>0</v>
      </c>
      <c r="AK96" s="174">
        <f t="shared" ca="1" si="16"/>
        <v>0</v>
      </c>
      <c r="AL96" s="174">
        <f t="shared" ca="1" si="16"/>
        <v>0</v>
      </c>
      <c r="AM96" s="174">
        <f t="shared" ca="1" si="16"/>
        <v>0</v>
      </c>
      <c r="AN96" s="174">
        <f t="shared" ca="1" si="16"/>
        <v>0</v>
      </c>
      <c r="AO96" s="174">
        <f t="shared" ca="1" si="16"/>
        <v>0</v>
      </c>
      <c r="AP96" s="174">
        <f t="shared" ca="1" si="16"/>
        <v>0</v>
      </c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D96" s="44">
        <f ca="1">IFERROR(IF(SUMIF($G$6:$BB$6,BD$6&amp;" Total",$G96:$BB96)-(SUMIF($G$6:$BB$6,BD$6&amp;" "&amp;'Input-Allocators'!$D$18,$G96:$BB96)+IFERROR(SUMIF($G$6:$BB$6,BD$6&amp;" "&amp;'Input-Allocators'!$E$18,$G96:$BB96),SUMIF($G$6:$BB$6,BD$6&amp;" "&amp;'Input-Allocators'!$B$20,$G96:$BB96))+SUMIF($G$6:$BB$6,BD$6&amp;" "&amp;'Input-Allocators'!$F$18,$G96:$BB96))&lt;Check_Limit,0,1),1)</f>
        <v>0</v>
      </c>
      <c r="BE96" s="44">
        <f ca="1">IFERROR(IF(SUMIF($G$6:$BB$6,BE$6&amp;" Total",$G96:$BB96)-(SUMIF($G$6:$BB$6,BE$6&amp;" "&amp;'Input-Allocators'!$D$18,$G96:$BB96)+IFERROR(SUMIF($G$6:$BB$6,BE$6&amp;" "&amp;'Input-Allocators'!$E$18,$G96:$BB96),SUMIF($G$6:$BB$6,BE$6&amp;" "&amp;'Input-Allocators'!$B$20,$G96:$BB96))+SUMIF($G$6:$BB$6,BE$6&amp;" "&amp;'Input-Allocators'!$F$18,$G96:$BB96))&lt;Check_Limit,0,1),1)</f>
        <v>0</v>
      </c>
      <c r="BF96" s="44">
        <f ca="1">IFERROR(IF(SUMIF($G$6:$BB$6,BF$6&amp;" Total",$G96:$BB96)-(SUMIF($G$6:$BB$6,BF$6&amp;" "&amp;'Input-Allocators'!$D$18,$G96:$BB96)+IFERROR(SUMIF($G$6:$BB$6,BF$6&amp;" "&amp;'Input-Allocators'!$E$18,$G96:$BB96),SUMIF($G$6:$BB$6,BF$6&amp;" "&amp;'Input-Allocators'!$B$20,$G96:$BB96))+SUMIF($G$6:$BB$6,BF$6&amp;" "&amp;'Input-Allocators'!$F$18,$G96:$BB96))&lt;Check_Limit,0,1),1)</f>
        <v>0</v>
      </c>
      <c r="BG96" s="44">
        <f ca="1">IFERROR(IF(SUMIF($G$6:$BB$6,BG$6&amp;" Total",$G96:$BB96)-(SUMIF($G$6:$BB$6,BG$6&amp;" "&amp;'Input-Allocators'!$D$18,$G96:$BB96)+IFERROR(SUMIF($G$6:$BB$6,BG$6&amp;" "&amp;'Input-Allocators'!$E$18,$G96:$BB96),SUMIF($G$6:$BB$6,BG$6&amp;" "&amp;'Input-Allocators'!$B$20,$G96:$BB96))+SUMIF($G$6:$BB$6,BG$6&amp;" "&amp;'Input-Allocators'!$F$18,$G96:$BB96))&lt;Check_Limit,0,1),1)</f>
        <v>0</v>
      </c>
      <c r="BH96" s="44">
        <f ca="1">IFERROR(IF(SUMIF($G$6:$BB$6,BH$6&amp;" Total",$G96:$BB96)-(SUMIF($G$6:$BB$6,BH$6&amp;" "&amp;'Input-Allocators'!$D$18,$G96:$BB96)+IFERROR(SUMIF($G$6:$BB$6,BH$6&amp;" "&amp;'Input-Allocators'!$E$18,$G96:$BB96),SUMIF($G$6:$BB$6,BH$6&amp;" "&amp;'Input-Allocators'!$B$20,$G96:$BB96))+SUMIF($G$6:$BB$6,BH$6&amp;" "&amp;'Input-Allocators'!$F$18,$G96:$BB96))&lt;Check_Limit,0,1),1)</f>
        <v>0</v>
      </c>
      <c r="BI96" s="44">
        <f ca="1">IFERROR(IF(SUMIF($G$6:$BB$6,BI$6&amp;" Total",$G96:$BB96)-(SUMIF($G$6:$BB$6,BI$6&amp;" "&amp;'Input-Allocators'!$D$18,$G96:$BB96)+IFERROR(SUMIF($G$6:$BB$6,BI$6&amp;" "&amp;'Input-Allocators'!$E$18,$G96:$BB96),SUMIF($G$6:$BB$6,BI$6&amp;" "&amp;'Input-Allocators'!$B$20,$G96:$BB96))+SUMIF($G$6:$BB$6,BI$6&amp;" "&amp;'Input-Allocators'!$F$18,$G96:$BB96))&lt;Check_Limit,0,1),1)</f>
        <v>0</v>
      </c>
      <c r="BJ96" s="44">
        <f ca="1">IFERROR(IF(SUMIF($G$6:$BB$6,BJ$6&amp;" Total",$G96:$BB96)-(SUMIF($G$6:$BB$6,BJ$6&amp;" "&amp;'Input-Allocators'!$D$18,$G96:$BB96)+IFERROR(SUMIF($G$6:$BB$6,BJ$6&amp;" "&amp;'Input-Allocators'!$E$18,$G96:$BB96),SUMIF($G$6:$BB$6,BJ$6&amp;" "&amp;'Input-Allocators'!$B$20,$G96:$BB96))+SUMIF($G$6:$BB$6,BJ$6&amp;" "&amp;'Input-Allocators'!$F$18,$G96:$BB96))&lt;Check_Limit,0,1),1)</f>
        <v>0</v>
      </c>
      <c r="BK96" s="44">
        <f ca="1">IFERROR(IF(SUMIF($G$6:$BB$6,BK$6&amp;" Total",$G96:$BB96)-(SUMIF($G$6:$BB$6,BK$6&amp;" "&amp;'Input-Allocators'!$D$18,$G96:$BB96)+IFERROR(SUMIF($G$6:$BB$6,BK$6&amp;" "&amp;'Input-Allocators'!$E$18,$G96:$BB96),SUMIF($G$6:$BB$6,BK$6&amp;" "&amp;'Input-Allocators'!$B$20,$G96:$BB96))+SUMIF($G$6:$BB$6,BK$6&amp;" "&amp;'Input-Allocators'!$F$18,$G96:$BB96))&lt;Check_Limit,0,1),1)</f>
        <v>0</v>
      </c>
      <c r="BL96" s="44">
        <f ca="1">IFERROR(IF(SUMIF($G$6:$BB$6,BL$6&amp;" Total",$G96:$BB96)-(SUMIF($G$6:$BB$6,BL$6&amp;" "&amp;'Input-Allocators'!$D$18,$G96:$BB96)+IFERROR(SUMIF($G$6:$BB$6,BL$6&amp;" "&amp;'Input-Allocators'!$E$18,$G96:$BB96),SUMIF($G$6:$BB$6,BL$6&amp;" "&amp;'Input-Allocators'!$B$20,$G96:$BB96))+SUMIF($G$6:$BB$6,BL$6&amp;" "&amp;'Input-Allocators'!$F$18,$G96:$BB96))&lt;Check_Limit,0,1),1)</f>
        <v>0</v>
      </c>
      <c r="BM96" s="44">
        <f ca="1">IFERROR(IF(SUMIF($G$6:$BB$6,BM$6&amp;" Total",$G96:$BB96)-(SUMIF($G$6:$BB$6,BM$6&amp;" "&amp;'Input-Allocators'!$D$18,$G96:$BB96)+IFERROR(SUMIF($G$6:$BB$6,BM$6&amp;" "&amp;'Input-Allocators'!$E$18,$G96:$BB96),SUMIF($G$6:$BB$6,BM$6&amp;" "&amp;'Input-Allocators'!$B$20,$G96:$BB96))+SUMIF($G$6:$BB$6,BM$6&amp;" "&amp;'Input-Allocators'!$F$18,$G96:$BB96))&lt;Check_Limit,0,1),1)</f>
        <v>0</v>
      </c>
      <c r="BN96" s="44">
        <f ca="1">IFERROR(IF(SUMIF($G$6:$BB$6,BN$6&amp;" Total",$G96:$BB96)-(SUMIF($G$6:$BB$6,BN$6&amp;" "&amp;'Input-Allocators'!$D$18,$G96:$BB96)+IFERROR(SUMIF($G$6:$BB$6,BN$6&amp;" "&amp;'Input-Allocators'!$E$18,$G96:$BB96),SUMIF($G$6:$BB$6,BN$6&amp;" "&amp;'Input-Allocators'!$B$20,$G96:$BB96))+SUMIF($G$6:$BB$6,BN$6&amp;" "&amp;'Input-Allocators'!$F$18,$G96:$BB96))&lt;Check_Limit,0,1),1)</f>
        <v>0</v>
      </c>
      <c r="BO96" s="44">
        <f ca="1">IFERROR(IF(SUMIF($G$6:$BB$6,BO$6&amp;" Total",$G96:$BB96)-(SUMIF($G$6:$BB$6,BO$6&amp;" "&amp;'Input-Allocators'!$D$18,$G96:$BB96)+IFERROR(SUMIF($G$6:$BB$6,BO$6&amp;" "&amp;'Input-Allocators'!$E$18,$G96:$BB96),SUMIF($G$6:$BB$6,BO$6&amp;" "&amp;'Input-Allocators'!$B$20,$G96:$BB96))+SUMIF($G$6:$BB$6,BO$6&amp;" "&amp;'Input-Allocators'!$F$18,$G96:$BB96))&lt;Check_Limit,0,1),1)</f>
        <v>0</v>
      </c>
    </row>
    <row r="97" spans="1:67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>
        <f t="shared" si="13"/>
        <v>0</v>
      </c>
      <c r="F97" s="3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D97" s="44">
        <f>IFERROR(IF(SUMIF($G$6:$BB$6,BD$6&amp;" Total",$G97:$BB97)-(SUMIF($G$6:$BB$6,BD$6&amp;" "&amp;'Input-Allocators'!$D$18,$G97:$BB97)+IFERROR(SUMIF($G$6:$BB$6,BD$6&amp;" "&amp;'Input-Allocators'!$E$18,$G97:$BB97),SUMIF($G$6:$BB$6,BD$6&amp;" "&amp;'Input-Allocators'!$B$20,$G97:$BB97))+SUMIF($G$6:$BB$6,BD$6&amp;" "&amp;'Input-Allocators'!$F$18,$G97:$BB97))&lt;Check_Limit,0,1),1)</f>
        <v>0</v>
      </c>
      <c r="BE97" s="44">
        <f>IFERROR(IF(SUMIF($G$6:$BB$6,BE$6&amp;" Total",$G97:$BB97)-(SUMIF($G$6:$BB$6,BE$6&amp;" "&amp;'Input-Allocators'!$D$18,$G97:$BB97)+IFERROR(SUMIF($G$6:$BB$6,BE$6&amp;" "&amp;'Input-Allocators'!$E$18,$G97:$BB97),SUMIF($G$6:$BB$6,BE$6&amp;" "&amp;'Input-Allocators'!$B$20,$G97:$BB97))+SUMIF($G$6:$BB$6,BE$6&amp;" "&amp;'Input-Allocators'!$F$18,$G97:$BB97))&lt;Check_Limit,0,1),1)</f>
        <v>0</v>
      </c>
      <c r="BF97" s="44">
        <f>IFERROR(IF(SUMIF($G$6:$BB$6,BF$6&amp;" Total",$G97:$BB97)-(SUMIF($G$6:$BB$6,BF$6&amp;" "&amp;'Input-Allocators'!$D$18,$G97:$BB97)+IFERROR(SUMIF($G$6:$BB$6,BF$6&amp;" "&amp;'Input-Allocators'!$E$18,$G97:$BB97),SUMIF($G$6:$BB$6,BF$6&amp;" "&amp;'Input-Allocators'!$B$20,$G97:$BB97))+SUMIF($G$6:$BB$6,BF$6&amp;" "&amp;'Input-Allocators'!$F$18,$G97:$BB97))&lt;Check_Limit,0,1),1)</f>
        <v>0</v>
      </c>
      <c r="BG97" s="44">
        <f>IFERROR(IF(SUMIF($G$6:$BB$6,BG$6&amp;" Total",$G97:$BB97)-(SUMIF($G$6:$BB$6,BG$6&amp;" "&amp;'Input-Allocators'!$D$18,$G97:$BB97)+IFERROR(SUMIF($G$6:$BB$6,BG$6&amp;" "&amp;'Input-Allocators'!$E$18,$G97:$BB97),SUMIF($G$6:$BB$6,BG$6&amp;" "&amp;'Input-Allocators'!$B$20,$G97:$BB97))+SUMIF($G$6:$BB$6,BG$6&amp;" "&amp;'Input-Allocators'!$F$18,$G97:$BB97))&lt;Check_Limit,0,1),1)</f>
        <v>0</v>
      </c>
      <c r="BH97" s="44">
        <f>IFERROR(IF(SUMIF($G$6:$BB$6,BH$6&amp;" Total",$G97:$BB97)-(SUMIF($G$6:$BB$6,BH$6&amp;" "&amp;'Input-Allocators'!$D$18,$G97:$BB97)+IFERROR(SUMIF($G$6:$BB$6,BH$6&amp;" "&amp;'Input-Allocators'!$E$18,$G97:$BB97),SUMIF($G$6:$BB$6,BH$6&amp;" "&amp;'Input-Allocators'!$B$20,$G97:$BB97))+SUMIF($G$6:$BB$6,BH$6&amp;" "&amp;'Input-Allocators'!$F$18,$G97:$BB97))&lt;Check_Limit,0,1),1)</f>
        <v>0</v>
      </c>
      <c r="BI97" s="44">
        <f>IFERROR(IF(SUMIF($G$6:$BB$6,BI$6&amp;" Total",$G97:$BB97)-(SUMIF($G$6:$BB$6,BI$6&amp;" "&amp;'Input-Allocators'!$D$18,$G97:$BB97)+IFERROR(SUMIF($G$6:$BB$6,BI$6&amp;" "&amp;'Input-Allocators'!$E$18,$G97:$BB97),SUMIF($G$6:$BB$6,BI$6&amp;" "&amp;'Input-Allocators'!$B$20,$G97:$BB97))+SUMIF($G$6:$BB$6,BI$6&amp;" "&amp;'Input-Allocators'!$F$18,$G97:$BB97))&lt;Check_Limit,0,1),1)</f>
        <v>0</v>
      </c>
      <c r="BJ97" s="44">
        <f>IFERROR(IF(SUMIF($G$6:$BB$6,BJ$6&amp;" Total",$G97:$BB97)-(SUMIF($G$6:$BB$6,BJ$6&amp;" "&amp;'Input-Allocators'!$D$18,$G97:$BB97)+IFERROR(SUMIF($G$6:$BB$6,BJ$6&amp;" "&amp;'Input-Allocators'!$E$18,$G97:$BB97),SUMIF($G$6:$BB$6,BJ$6&amp;" "&amp;'Input-Allocators'!$B$20,$G97:$BB97))+SUMIF($G$6:$BB$6,BJ$6&amp;" "&amp;'Input-Allocators'!$F$18,$G97:$BB97))&lt;Check_Limit,0,1),1)</f>
        <v>0</v>
      </c>
      <c r="BK97" s="44">
        <f>IFERROR(IF(SUMIF($G$6:$BB$6,BK$6&amp;" Total",$G97:$BB97)-(SUMIF($G$6:$BB$6,BK$6&amp;" "&amp;'Input-Allocators'!$D$18,$G97:$BB97)+IFERROR(SUMIF($G$6:$BB$6,BK$6&amp;" "&amp;'Input-Allocators'!$E$18,$G97:$BB97),SUMIF($G$6:$BB$6,BK$6&amp;" "&amp;'Input-Allocators'!$B$20,$G97:$BB97))+SUMIF($G$6:$BB$6,BK$6&amp;" "&amp;'Input-Allocators'!$F$18,$G97:$BB97))&lt;Check_Limit,0,1),1)</f>
        <v>0</v>
      </c>
      <c r="BL97" s="44">
        <f>IFERROR(IF(SUMIF($G$6:$BB$6,BL$6&amp;" Total",$G97:$BB97)-(SUMIF($G$6:$BB$6,BL$6&amp;" "&amp;'Input-Allocators'!$D$18,$G97:$BB97)+IFERROR(SUMIF($G$6:$BB$6,BL$6&amp;" "&amp;'Input-Allocators'!$E$18,$G97:$BB97),SUMIF($G$6:$BB$6,BL$6&amp;" "&amp;'Input-Allocators'!$B$20,$G97:$BB97))+SUMIF($G$6:$BB$6,BL$6&amp;" "&amp;'Input-Allocators'!$F$18,$G97:$BB97))&lt;Check_Limit,0,1),1)</f>
        <v>0</v>
      </c>
      <c r="BM97" s="44">
        <f>IFERROR(IF(SUMIF($G$6:$BB$6,BM$6&amp;" Total",$G97:$BB97)-(SUMIF($G$6:$BB$6,BM$6&amp;" "&amp;'Input-Allocators'!$D$18,$G97:$BB97)+IFERROR(SUMIF($G$6:$BB$6,BM$6&amp;" "&amp;'Input-Allocators'!$E$18,$G97:$BB97),SUMIF($G$6:$BB$6,BM$6&amp;" "&amp;'Input-Allocators'!$B$20,$G97:$BB97))+SUMIF($G$6:$BB$6,BM$6&amp;" "&amp;'Input-Allocators'!$F$18,$G97:$BB97))&lt;Check_Limit,0,1),1)</f>
        <v>0</v>
      </c>
      <c r="BN97" s="44">
        <f>IFERROR(IF(SUMIF($G$6:$BB$6,BN$6&amp;" Total",$G97:$BB97)-(SUMIF($G$6:$BB$6,BN$6&amp;" "&amp;'Input-Allocators'!$D$18,$G97:$BB97)+IFERROR(SUMIF($G$6:$BB$6,BN$6&amp;" "&amp;'Input-Allocators'!$E$18,$G97:$BB97),SUMIF($G$6:$BB$6,BN$6&amp;" "&amp;'Input-Allocators'!$B$20,$G97:$BB97))+SUMIF($G$6:$BB$6,BN$6&amp;" "&amp;'Input-Allocators'!$F$18,$G97:$BB97))&lt;Check_Limit,0,1),1)</f>
        <v>0</v>
      </c>
      <c r="BO97" s="44">
        <f>IFERROR(IF(SUMIF($G$6:$BB$6,BO$6&amp;" Total",$G97:$BB97)-(SUMIF($G$6:$BB$6,BO$6&amp;" "&amp;'Input-Allocators'!$D$18,$G97:$BB97)+IFERROR(SUMIF($G$6:$BB$6,BO$6&amp;" "&amp;'Input-Allocators'!$E$18,$G97:$BB97),SUMIF($G$6:$BB$6,BO$6&amp;" "&amp;'Input-Allocators'!$B$20,$G97:$BB97))+SUMIF($G$6:$BB$6,BO$6&amp;" "&amp;'Input-Allocators'!$F$18,$G97:$BB97))&lt;Check_Limit,0,1),1)</f>
        <v>0</v>
      </c>
    </row>
    <row r="98" spans="1:67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>
        <f t="shared" si="13"/>
        <v>0</v>
      </c>
      <c r="F98" s="3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D98" s="44">
        <f>IFERROR(IF(SUMIF($G$6:$BB$6,BD$6&amp;" Total",$G98:$BB98)-(SUMIF($G$6:$BB$6,BD$6&amp;" "&amp;'Input-Allocators'!$D$18,$G98:$BB98)+IFERROR(SUMIF($G$6:$BB$6,BD$6&amp;" "&amp;'Input-Allocators'!$E$18,$G98:$BB98),SUMIF($G$6:$BB$6,BD$6&amp;" "&amp;'Input-Allocators'!$B$20,$G98:$BB98))+SUMIF($G$6:$BB$6,BD$6&amp;" "&amp;'Input-Allocators'!$F$18,$G98:$BB98))&lt;Check_Limit,0,1),1)</f>
        <v>0</v>
      </c>
      <c r="BE98" s="44">
        <f>IFERROR(IF(SUMIF($G$6:$BB$6,BE$6&amp;" Total",$G98:$BB98)-(SUMIF($G$6:$BB$6,BE$6&amp;" "&amp;'Input-Allocators'!$D$18,$G98:$BB98)+IFERROR(SUMIF($G$6:$BB$6,BE$6&amp;" "&amp;'Input-Allocators'!$E$18,$G98:$BB98),SUMIF($G$6:$BB$6,BE$6&amp;" "&amp;'Input-Allocators'!$B$20,$G98:$BB98))+SUMIF($G$6:$BB$6,BE$6&amp;" "&amp;'Input-Allocators'!$F$18,$G98:$BB98))&lt;Check_Limit,0,1),1)</f>
        <v>0</v>
      </c>
      <c r="BF98" s="44">
        <f>IFERROR(IF(SUMIF($G$6:$BB$6,BF$6&amp;" Total",$G98:$BB98)-(SUMIF($G$6:$BB$6,BF$6&amp;" "&amp;'Input-Allocators'!$D$18,$G98:$BB98)+IFERROR(SUMIF($G$6:$BB$6,BF$6&amp;" "&amp;'Input-Allocators'!$E$18,$G98:$BB98),SUMIF($G$6:$BB$6,BF$6&amp;" "&amp;'Input-Allocators'!$B$20,$G98:$BB98))+SUMIF($G$6:$BB$6,BF$6&amp;" "&amp;'Input-Allocators'!$F$18,$G98:$BB98))&lt;Check_Limit,0,1),1)</f>
        <v>0</v>
      </c>
      <c r="BG98" s="44">
        <f>IFERROR(IF(SUMIF($G$6:$BB$6,BG$6&amp;" Total",$G98:$BB98)-(SUMIF($G$6:$BB$6,BG$6&amp;" "&amp;'Input-Allocators'!$D$18,$G98:$BB98)+IFERROR(SUMIF($G$6:$BB$6,BG$6&amp;" "&amp;'Input-Allocators'!$E$18,$G98:$BB98),SUMIF($G$6:$BB$6,BG$6&amp;" "&amp;'Input-Allocators'!$B$20,$G98:$BB98))+SUMIF($G$6:$BB$6,BG$6&amp;" "&amp;'Input-Allocators'!$F$18,$G98:$BB98))&lt;Check_Limit,0,1),1)</f>
        <v>0</v>
      </c>
      <c r="BH98" s="44">
        <f>IFERROR(IF(SUMIF($G$6:$BB$6,BH$6&amp;" Total",$G98:$BB98)-(SUMIF($G$6:$BB$6,BH$6&amp;" "&amp;'Input-Allocators'!$D$18,$G98:$BB98)+IFERROR(SUMIF($G$6:$BB$6,BH$6&amp;" "&amp;'Input-Allocators'!$E$18,$G98:$BB98),SUMIF($G$6:$BB$6,BH$6&amp;" "&amp;'Input-Allocators'!$B$20,$G98:$BB98))+SUMIF($G$6:$BB$6,BH$6&amp;" "&amp;'Input-Allocators'!$F$18,$G98:$BB98))&lt;Check_Limit,0,1),1)</f>
        <v>0</v>
      </c>
      <c r="BI98" s="44">
        <f>IFERROR(IF(SUMIF($G$6:$BB$6,BI$6&amp;" Total",$G98:$BB98)-(SUMIF($G$6:$BB$6,BI$6&amp;" "&amp;'Input-Allocators'!$D$18,$G98:$BB98)+IFERROR(SUMIF($G$6:$BB$6,BI$6&amp;" "&amp;'Input-Allocators'!$E$18,$G98:$BB98),SUMIF($G$6:$BB$6,BI$6&amp;" "&amp;'Input-Allocators'!$B$20,$G98:$BB98))+SUMIF($G$6:$BB$6,BI$6&amp;" "&amp;'Input-Allocators'!$F$18,$G98:$BB98))&lt;Check_Limit,0,1),1)</f>
        <v>0</v>
      </c>
      <c r="BJ98" s="44">
        <f>IFERROR(IF(SUMIF($G$6:$BB$6,BJ$6&amp;" Total",$G98:$BB98)-(SUMIF($G$6:$BB$6,BJ$6&amp;" "&amp;'Input-Allocators'!$D$18,$G98:$BB98)+IFERROR(SUMIF($G$6:$BB$6,BJ$6&amp;" "&amp;'Input-Allocators'!$E$18,$G98:$BB98),SUMIF($G$6:$BB$6,BJ$6&amp;" "&amp;'Input-Allocators'!$B$20,$G98:$BB98))+SUMIF($G$6:$BB$6,BJ$6&amp;" "&amp;'Input-Allocators'!$F$18,$G98:$BB98))&lt;Check_Limit,0,1),1)</f>
        <v>0</v>
      </c>
      <c r="BK98" s="44">
        <f>IFERROR(IF(SUMIF($G$6:$BB$6,BK$6&amp;" Total",$G98:$BB98)-(SUMIF($G$6:$BB$6,BK$6&amp;" "&amp;'Input-Allocators'!$D$18,$G98:$BB98)+IFERROR(SUMIF($G$6:$BB$6,BK$6&amp;" "&amp;'Input-Allocators'!$E$18,$G98:$BB98),SUMIF($G$6:$BB$6,BK$6&amp;" "&amp;'Input-Allocators'!$B$20,$G98:$BB98))+SUMIF($G$6:$BB$6,BK$6&amp;" "&amp;'Input-Allocators'!$F$18,$G98:$BB98))&lt;Check_Limit,0,1),1)</f>
        <v>0</v>
      </c>
      <c r="BL98" s="44">
        <f>IFERROR(IF(SUMIF($G$6:$BB$6,BL$6&amp;" Total",$G98:$BB98)-(SUMIF($G$6:$BB$6,BL$6&amp;" "&amp;'Input-Allocators'!$D$18,$G98:$BB98)+IFERROR(SUMIF($G$6:$BB$6,BL$6&amp;" "&amp;'Input-Allocators'!$E$18,$G98:$BB98),SUMIF($G$6:$BB$6,BL$6&amp;" "&amp;'Input-Allocators'!$B$20,$G98:$BB98))+SUMIF($G$6:$BB$6,BL$6&amp;" "&amp;'Input-Allocators'!$F$18,$G98:$BB98))&lt;Check_Limit,0,1),1)</f>
        <v>0</v>
      </c>
      <c r="BM98" s="44">
        <f>IFERROR(IF(SUMIF($G$6:$BB$6,BM$6&amp;" Total",$G98:$BB98)-(SUMIF($G$6:$BB$6,BM$6&amp;" "&amp;'Input-Allocators'!$D$18,$G98:$BB98)+IFERROR(SUMIF($G$6:$BB$6,BM$6&amp;" "&amp;'Input-Allocators'!$E$18,$G98:$BB98),SUMIF($G$6:$BB$6,BM$6&amp;" "&amp;'Input-Allocators'!$B$20,$G98:$BB98))+SUMIF($G$6:$BB$6,BM$6&amp;" "&amp;'Input-Allocators'!$F$18,$G98:$BB98))&lt;Check_Limit,0,1),1)</f>
        <v>0</v>
      </c>
      <c r="BN98" s="44">
        <f>IFERROR(IF(SUMIF($G$6:$BB$6,BN$6&amp;" Total",$G98:$BB98)-(SUMIF($G$6:$BB$6,BN$6&amp;" "&amp;'Input-Allocators'!$D$18,$G98:$BB98)+IFERROR(SUMIF($G$6:$BB$6,BN$6&amp;" "&amp;'Input-Allocators'!$E$18,$G98:$BB98),SUMIF($G$6:$BB$6,BN$6&amp;" "&amp;'Input-Allocators'!$B$20,$G98:$BB98))+SUMIF($G$6:$BB$6,BN$6&amp;" "&amp;'Input-Allocators'!$F$18,$G98:$BB98))&lt;Check_Limit,0,1),1)</f>
        <v>0</v>
      </c>
      <c r="BO98" s="44">
        <f>IFERROR(IF(SUMIF($G$6:$BB$6,BO$6&amp;" Total",$G98:$BB98)-(SUMIF($G$6:$BB$6,BO$6&amp;" "&amp;'Input-Allocators'!$D$18,$G98:$BB98)+IFERROR(SUMIF($G$6:$BB$6,BO$6&amp;" "&amp;'Input-Allocators'!$E$18,$G98:$BB98),SUMIF($G$6:$BB$6,BO$6&amp;" "&amp;'Input-Allocators'!$B$20,$G98:$BB98))+SUMIF($G$6:$BB$6,BO$6&amp;" "&amp;'Input-Allocators'!$F$18,$G98:$BB98))&lt;Check_Limit,0,1),1)</f>
        <v>0</v>
      </c>
    </row>
    <row r="99" spans="1:67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>Functionalization!$D99</f>
        <v>0</v>
      </c>
      <c r="E99" s="14">
        <f t="shared" ca="1" si="13"/>
        <v>0</v>
      </c>
      <c r="F99" s="3" t="str">
        <f>IF($D99=0,"-",IF('Input-Accounts'!$E99&lt;&gt;0,'Input-Accounts'!$E99,'Input-Accounts'!$G99))</f>
        <v>-</v>
      </c>
      <c r="G99" s="14">
        <f ca="1">IF(G$5&lt;&gt;"",HLOOKUP(G$5,Functionalization!$G$6:$R$343,ROW($A99)-5,FALSE),IFERROR(INDEX(G$320:G$343,MATCH($F99,$B$320:$B$343,0))/VLOOKUP($F99,$B$320:$BB$343,MATCH(LEFT(TRIM(G$6),FIND("~",SUBSTITUTE(G$6,"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99))*HLOOKUP(LEFT(TRIM(G$6),FIND("~",SUBSTITUTE(G$6," ","~",LEN(TRIM(G$6))-LEN(SUBSTITUTE(TRIM(G$6)," ",""))))-1)&amp;" Total",$B$6:$BB$343,ROW($A99)-5,FALSE))</f>
        <v>0</v>
      </c>
      <c r="H99" s="14">
        <f ca="1">IF(H$5&lt;&gt;"",HLOOKUP(H$5,Functionalization!$G$6:$R$343,ROW($A99)-5,FALSE),IFERROR(INDEX(H$320:H$343,MATCH($F99,$B$320:$B$343,0))/VLOOKUP($F99,$B$320:$BB$343,MATCH(LEFT(TRIM(H$6),FIND("~",SUBSTITUTE(H$6,"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99))*HLOOKUP(LEFT(TRIM(H$6),FIND("~",SUBSTITUTE(H$6," ","~",LEN(TRIM(H$6))-LEN(SUBSTITUTE(TRIM(H$6)," ",""))))-1)&amp;" Total",$B$6:$BB$343,ROW($A99)-5,FALSE))</f>
        <v>0</v>
      </c>
      <c r="I99" s="14">
        <f ca="1">IF(I$5&lt;&gt;"",HLOOKUP(I$5,Functionalization!$G$6:$R$343,ROW($A99)-5,FALSE),IFERROR(INDEX(I$320:I$343,MATCH($F99,$B$320:$B$343,0))/VLOOKUP($F99,$B$320:$BB$343,MATCH(LEFT(TRIM(I$6),FIND("~",SUBSTITUTE(I$6,"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99))*HLOOKUP(LEFT(TRIM(I$6),FIND("~",SUBSTITUTE(I$6," ","~",LEN(TRIM(I$6))-LEN(SUBSTITUTE(TRIM(I$6)," ",""))))-1)&amp;" Total",$B$6:$BB$343,ROW($A99)-5,FALSE))</f>
        <v>0</v>
      </c>
      <c r="J99" s="14">
        <f ca="1">IF(J$5&lt;&gt;"",HLOOKUP(J$5,Functionalization!$G$6:$R$343,ROW($A99)-5,FALSE),IFERROR(INDEX(J$320:J$343,MATCH($F99,$B$320:$B$343,0))/VLOOKUP($F99,$B$320:$BB$343,MATCH(LEFT(TRIM(J$6),FIND("~",SUBSTITUTE(J$6,"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99))*HLOOKUP(LEFT(TRIM(J$6),FIND("~",SUBSTITUTE(J$6," ","~",LEN(TRIM(J$6))-LEN(SUBSTITUTE(TRIM(J$6)," ",""))))-1)&amp;" Total",$B$6:$BB$343,ROW($A99)-5,FALSE))</f>
        <v>0</v>
      </c>
      <c r="K99" s="14">
        <f ca="1">IF(K$5&lt;&gt;"",HLOOKUP(K$5,Functionalization!$G$6:$R$343,ROW($A99)-5,FALSE),IFERROR(INDEX(K$320:K$343,MATCH($F99,$B$320:$B$343,0))/VLOOKUP($F99,$B$320:$BB$343,MATCH(LEFT(TRIM(K$6),FIND("~",SUBSTITUTE(K$6,"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99))*HLOOKUP(LEFT(TRIM(K$6),FIND("~",SUBSTITUTE(K$6," ","~",LEN(TRIM(K$6))-LEN(SUBSTITUTE(TRIM(K$6)," ",""))))-1)&amp;" Total",$B$6:$BB$343,ROW($A99)-5,FALSE))</f>
        <v>0</v>
      </c>
      <c r="L99" s="14">
        <f ca="1">IF(L$5&lt;&gt;"",HLOOKUP(L$5,Functionalization!$G$6:$R$343,ROW($A99)-5,FALSE),IFERROR(INDEX(L$320:L$343,MATCH($F99,$B$320:$B$343,0))/VLOOKUP($F99,$B$320:$BB$343,MATCH(LEFT(TRIM(L$6),FIND("~",SUBSTITUTE(L$6,"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99))*HLOOKUP(LEFT(TRIM(L$6),FIND("~",SUBSTITUTE(L$6," ","~",LEN(TRIM(L$6))-LEN(SUBSTITUTE(TRIM(L$6)," ",""))))-1)&amp;" Total",$B$6:$BB$343,ROW($A99)-5,FALSE))</f>
        <v>0</v>
      </c>
      <c r="M99" s="14">
        <f ca="1">IF(M$5&lt;&gt;"",HLOOKUP(M$5,Functionalization!$G$6:$R$343,ROW($A99)-5,FALSE),IFERROR(INDEX(M$320:M$343,MATCH($F99,$B$320:$B$343,0))/VLOOKUP($F99,$B$320:$BB$343,MATCH(LEFT(TRIM(M$6),FIND("~",SUBSTITUTE(M$6,"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99))*HLOOKUP(LEFT(TRIM(M$6),FIND("~",SUBSTITUTE(M$6," ","~",LEN(TRIM(M$6))-LEN(SUBSTITUTE(TRIM(M$6)," ",""))))-1)&amp;" Total",$B$6:$BB$343,ROW($A99)-5,FALSE))</f>
        <v>0</v>
      </c>
      <c r="N99" s="14">
        <f ca="1">IF(N$5&lt;&gt;"",HLOOKUP(N$5,Functionalization!$G$6:$R$343,ROW($A99)-5,FALSE),IFERROR(INDEX(N$320:N$343,MATCH($F99,$B$320:$B$343,0))/VLOOKUP($F99,$B$320:$BB$343,MATCH(LEFT(TRIM(N$6),FIND("~",SUBSTITUTE(N$6,"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99))*HLOOKUP(LEFT(TRIM(N$6),FIND("~",SUBSTITUTE(N$6," ","~",LEN(TRIM(N$6))-LEN(SUBSTITUTE(TRIM(N$6)," ",""))))-1)&amp;" Total",$B$6:$BB$343,ROW($A99)-5,FALSE))</f>
        <v>0</v>
      </c>
      <c r="O99" s="14">
        <f ca="1">IF(O$5&lt;&gt;"",HLOOKUP(O$5,Functionalization!$G$6:$R$343,ROW($A99)-5,FALSE),IFERROR(INDEX(O$320:O$343,MATCH($F99,$B$320:$B$343,0))/VLOOKUP($F99,$B$320:$BB$343,MATCH(LEFT(TRIM(O$6),FIND("~",SUBSTITUTE(O$6,"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99))*HLOOKUP(LEFT(TRIM(O$6),FIND("~",SUBSTITUTE(O$6," ","~",LEN(TRIM(O$6))-LEN(SUBSTITUTE(TRIM(O$6)," ",""))))-1)&amp;" Total",$B$6:$BB$343,ROW($A99)-5,FALSE))</f>
        <v>0</v>
      </c>
      <c r="P99" s="14">
        <f ca="1">IF(P$5&lt;&gt;"",HLOOKUP(P$5,Functionalization!$G$6:$R$343,ROW($A99)-5,FALSE),IFERROR(INDEX(P$320:P$343,MATCH($F99,$B$320:$B$343,0))/VLOOKUP($F99,$B$320:$BB$343,MATCH(LEFT(TRIM(P$6),FIND("~",SUBSTITUTE(P$6,"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99))*HLOOKUP(LEFT(TRIM(P$6),FIND("~",SUBSTITUTE(P$6," ","~",LEN(TRIM(P$6))-LEN(SUBSTITUTE(TRIM(P$6)," ",""))))-1)&amp;" Total",$B$6:$BB$343,ROW($A99)-5,FALSE))</f>
        <v>0</v>
      </c>
      <c r="Q99" s="14">
        <f ca="1">IF(Q$5&lt;&gt;"",HLOOKUP(Q$5,Functionalization!$G$6:$R$343,ROW($A99)-5,FALSE),IFERROR(INDEX(Q$320:Q$343,MATCH($F99,$B$320:$B$343,0))/VLOOKUP($F99,$B$320:$BB$343,MATCH(LEFT(TRIM(Q$6),FIND("~",SUBSTITUTE(Q$6,"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99))*HLOOKUP(LEFT(TRIM(Q$6),FIND("~",SUBSTITUTE(Q$6," ","~",LEN(TRIM(Q$6))-LEN(SUBSTITUTE(TRIM(Q$6)," ",""))))-1)&amp;" Total",$B$6:$BB$343,ROW($A99)-5,FALSE))</f>
        <v>0</v>
      </c>
      <c r="R99" s="14">
        <f ca="1">IF(R$5&lt;&gt;"",HLOOKUP(R$5,Functionalization!$G$6:$R$343,ROW($A99)-5,FALSE),IFERROR(INDEX(R$320:R$343,MATCH($F99,$B$320:$B$343,0))/VLOOKUP($F99,$B$320:$BB$343,MATCH(LEFT(TRIM(R$6),FIND("~",SUBSTITUTE(R$6,"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99))*HLOOKUP(LEFT(TRIM(R$6),FIND("~",SUBSTITUTE(R$6," ","~",LEN(TRIM(R$6))-LEN(SUBSTITUTE(TRIM(R$6)," ",""))))-1)&amp;" Total",$B$6:$BB$343,ROW($A99)-5,FALSE))</f>
        <v>0</v>
      </c>
      <c r="S99" s="14">
        <f ca="1">IF(S$5&lt;&gt;"",HLOOKUP(S$5,Functionalization!$G$6:$R$343,ROW($A99)-5,FALSE),IFERROR(INDEX(S$320:S$343,MATCH($F99,$B$320:$B$343,0))/VLOOKUP($F99,$B$320:$BB$343,MATCH(LEFT(TRIM(S$6),FIND("~",SUBSTITUTE(S$6,"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99))*HLOOKUP(LEFT(TRIM(S$6),FIND("~",SUBSTITUTE(S$6," ","~",LEN(TRIM(S$6))-LEN(SUBSTITUTE(TRIM(S$6)," ",""))))-1)&amp;" Total",$B$6:$BB$343,ROW($A99)-5,FALSE))</f>
        <v>0</v>
      </c>
      <c r="T99" s="14">
        <f ca="1">IF(T$5&lt;&gt;"",HLOOKUP(T$5,Functionalization!$G$6:$R$343,ROW($A99)-5,FALSE),IFERROR(INDEX(T$320:T$343,MATCH($F99,$B$320:$B$343,0))/VLOOKUP($F99,$B$320:$BB$343,MATCH(LEFT(TRIM(T$6),FIND("~",SUBSTITUTE(T$6,"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99))*HLOOKUP(LEFT(TRIM(T$6),FIND("~",SUBSTITUTE(T$6," ","~",LEN(TRIM(T$6))-LEN(SUBSTITUTE(TRIM(T$6)," ",""))))-1)&amp;" Total",$B$6:$BB$343,ROW($A99)-5,FALSE))</f>
        <v>0</v>
      </c>
      <c r="U99" s="14">
        <f ca="1">IF(U$5&lt;&gt;"",HLOOKUP(U$5,Functionalization!$G$6:$R$343,ROW($A99)-5,FALSE),IFERROR(INDEX(U$320:U$343,MATCH($F99,$B$320:$B$343,0))/VLOOKUP($F99,$B$320:$BB$343,MATCH(LEFT(TRIM(U$6),FIND("~",SUBSTITUTE(U$6,"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99))*HLOOKUP(LEFT(TRIM(U$6),FIND("~",SUBSTITUTE(U$6," ","~",LEN(TRIM(U$6))-LEN(SUBSTITUTE(TRIM(U$6)," ",""))))-1)&amp;" Total",$B$6:$BB$343,ROW($A99)-5,FALSE))</f>
        <v>0</v>
      </c>
      <c r="V99" s="14">
        <f ca="1">IF(V$5&lt;&gt;"",HLOOKUP(V$5,Functionalization!$G$6:$R$343,ROW($A99)-5,FALSE),IFERROR(INDEX(V$320:V$343,MATCH($F99,$B$320:$B$343,0))/VLOOKUP($F99,$B$320:$BB$343,MATCH(LEFT(TRIM(V$6),FIND("~",SUBSTITUTE(V$6,"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99))*HLOOKUP(LEFT(TRIM(V$6),FIND("~",SUBSTITUTE(V$6," ","~",LEN(TRIM(V$6))-LEN(SUBSTITUTE(TRIM(V$6)," ",""))))-1)&amp;" Total",$B$6:$BB$343,ROW($A99)-5,FALSE))</f>
        <v>0</v>
      </c>
      <c r="W99" s="14">
        <f ca="1">IF(W$5&lt;&gt;"",HLOOKUP(W$5,Functionalization!$G$6:$R$343,ROW($A99)-5,FALSE),IFERROR(INDEX(W$320:W$343,MATCH($F99,$B$320:$B$343,0))/VLOOKUP($F99,$B$320:$BB$343,MATCH(LEFT(TRIM(W$6),FIND("~",SUBSTITUTE(W$6,"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99))*HLOOKUP(LEFT(TRIM(W$6),FIND("~",SUBSTITUTE(W$6," ","~",LEN(TRIM(W$6))-LEN(SUBSTITUTE(TRIM(W$6)," ",""))))-1)&amp;" Total",$B$6:$BB$343,ROW($A99)-5,FALSE))</f>
        <v>0</v>
      </c>
      <c r="X99" s="14">
        <f ca="1">IF(X$5&lt;&gt;"",HLOOKUP(X$5,Functionalization!$G$6:$R$343,ROW($A99)-5,FALSE),IFERROR(INDEX(X$320:X$343,MATCH($F99,$B$320:$B$343,0))/VLOOKUP($F99,$B$320:$BB$343,MATCH(LEFT(TRIM(X$6),FIND("~",SUBSTITUTE(X$6,"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99))*HLOOKUP(LEFT(TRIM(X$6),FIND("~",SUBSTITUTE(X$6," ","~",LEN(TRIM(X$6))-LEN(SUBSTITUTE(TRIM(X$6)," ",""))))-1)&amp;" Total",$B$6:$BB$343,ROW($A99)-5,FALSE))</f>
        <v>0</v>
      </c>
      <c r="Y99" s="14">
        <f ca="1">IF(Y$5&lt;&gt;"",HLOOKUP(Y$5,Functionalization!$G$6:$R$343,ROW($A99)-5,FALSE),IFERROR(INDEX(Y$320:Y$343,MATCH($F99,$B$320:$B$343,0))/VLOOKUP($F99,$B$320:$BB$343,MATCH(LEFT(TRIM(Y$6),FIND("~",SUBSTITUTE(Y$6,"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99))*HLOOKUP(LEFT(TRIM(Y$6),FIND("~",SUBSTITUTE(Y$6," ","~",LEN(TRIM(Y$6))-LEN(SUBSTITUTE(TRIM(Y$6)," ",""))))-1)&amp;" Total",$B$6:$BB$343,ROW($A99)-5,FALSE))</f>
        <v>0</v>
      </c>
      <c r="Z99" s="14">
        <f ca="1">IF(Z$5&lt;&gt;"",HLOOKUP(Z$5,Functionalization!$G$6:$R$343,ROW($A99)-5,FALSE),IFERROR(INDEX(Z$320:Z$343,MATCH($F99,$B$320:$B$343,0))/VLOOKUP($F99,$B$320:$BB$343,MATCH(LEFT(TRIM(Z$6),FIND("~",SUBSTITUTE(Z$6,"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99))*HLOOKUP(LEFT(TRIM(Z$6),FIND("~",SUBSTITUTE(Z$6," ","~",LEN(TRIM(Z$6))-LEN(SUBSTITUTE(TRIM(Z$6)," ",""))))-1)&amp;" Total",$B$6:$BB$343,ROW($A99)-5,FALSE))</f>
        <v>0</v>
      </c>
      <c r="AA99" s="14">
        <f ca="1">IF(AA$5&lt;&gt;"",HLOOKUP(AA$5,Functionalization!$G$6:$R$343,ROW($A99)-5,FALSE),IFERROR(INDEX(AA$320:AA$343,MATCH($F99,$B$320:$B$343,0))/VLOOKUP($F99,$B$320:$BB$343,MATCH(LEFT(TRIM(AA$6),FIND("~",SUBSTITUTE(AA$6,"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99))*HLOOKUP(LEFT(TRIM(AA$6),FIND("~",SUBSTITUTE(AA$6," ","~",LEN(TRIM(AA$6))-LEN(SUBSTITUTE(TRIM(AA$6)," ",""))))-1)&amp;" Total",$B$6:$BB$343,ROW($A99)-5,FALSE))</f>
        <v>0</v>
      </c>
      <c r="AB99" s="14">
        <f ca="1">IF(AB$5&lt;&gt;"",HLOOKUP(AB$5,Functionalization!$G$6:$R$343,ROW($A99)-5,FALSE),IFERROR(INDEX(AB$320:AB$343,MATCH($F99,$B$320:$B$343,0))/VLOOKUP($F99,$B$320:$BB$343,MATCH(LEFT(TRIM(AB$6),FIND("~",SUBSTITUTE(AB$6,"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99))*HLOOKUP(LEFT(TRIM(AB$6),FIND("~",SUBSTITUTE(AB$6," ","~",LEN(TRIM(AB$6))-LEN(SUBSTITUTE(TRIM(AB$6)," ",""))))-1)&amp;" Total",$B$6:$BB$343,ROW($A99)-5,FALSE))</f>
        <v>0</v>
      </c>
      <c r="AC99" s="14">
        <f ca="1">IF(AC$5&lt;&gt;"",HLOOKUP(AC$5,Functionalization!$G$6:$R$343,ROW($A99)-5,FALSE),IFERROR(INDEX(AC$320:AC$343,MATCH($F99,$B$320:$B$343,0))/VLOOKUP($F99,$B$320:$BB$343,MATCH(LEFT(TRIM(AC$6),FIND("~",SUBSTITUTE(AC$6,"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99))*HLOOKUP(LEFT(TRIM(AC$6),FIND("~",SUBSTITUTE(AC$6," ","~",LEN(TRIM(AC$6))-LEN(SUBSTITUTE(TRIM(AC$6)," ",""))))-1)&amp;" Total",$B$6:$BB$343,ROW($A99)-5,FALSE))</f>
        <v>0</v>
      </c>
      <c r="AD99" s="14">
        <f ca="1">IF(AD$5&lt;&gt;"",HLOOKUP(AD$5,Functionalization!$G$6:$R$343,ROW($A99)-5,FALSE),IFERROR(INDEX(AD$320:AD$343,MATCH($F99,$B$320:$B$343,0))/VLOOKUP($F99,$B$320:$BB$343,MATCH(LEFT(TRIM(AD$6),FIND("~",SUBSTITUTE(AD$6,"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99))*HLOOKUP(LEFT(TRIM(AD$6),FIND("~",SUBSTITUTE(AD$6," ","~",LEN(TRIM(AD$6))-LEN(SUBSTITUTE(TRIM(AD$6)," ",""))))-1)&amp;" Total",$B$6:$BB$343,ROW($A99)-5,FALSE))</f>
        <v>0</v>
      </c>
      <c r="AE99" s="14">
        <f ca="1">IF(AE$5&lt;&gt;"",HLOOKUP(AE$5,Functionalization!$G$6:$R$343,ROW($A99)-5,FALSE),IFERROR(INDEX(AE$320:AE$343,MATCH($F99,$B$320:$B$343,0))/VLOOKUP($F99,$B$320:$BB$343,MATCH(LEFT(TRIM(AE$6),FIND("~",SUBSTITUTE(AE$6,"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99))*HLOOKUP(LEFT(TRIM(AE$6),FIND("~",SUBSTITUTE(AE$6," ","~",LEN(TRIM(AE$6))-LEN(SUBSTITUTE(TRIM(AE$6)," ",""))))-1)&amp;" Total",$B$6:$BB$343,ROW($A99)-5,FALSE))</f>
        <v>0</v>
      </c>
      <c r="AF99" s="14">
        <f ca="1">IF(AF$5&lt;&gt;"",HLOOKUP(AF$5,Functionalization!$G$6:$R$343,ROW($A99)-5,FALSE),IFERROR(INDEX(AF$320:AF$343,MATCH($F99,$B$320:$B$343,0))/VLOOKUP($F99,$B$320:$BB$343,MATCH(LEFT(TRIM(AF$6),FIND("~",SUBSTITUTE(AF$6,"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99))*HLOOKUP(LEFT(TRIM(AF$6),FIND("~",SUBSTITUTE(AF$6," ","~",LEN(TRIM(AF$6))-LEN(SUBSTITUTE(TRIM(AF$6)," ",""))))-1)&amp;" Total",$B$6:$BB$343,ROW($A99)-5,FALSE))</f>
        <v>0</v>
      </c>
      <c r="AG99" s="14">
        <f ca="1">IF(AG$5&lt;&gt;"",HLOOKUP(AG$5,Functionalization!$G$6:$R$343,ROW($A99)-5,FALSE),IFERROR(INDEX(AG$320:AG$343,MATCH($F99,$B$320:$B$343,0))/VLOOKUP($F99,$B$320:$BB$343,MATCH(LEFT(TRIM(AG$6),FIND("~",SUBSTITUTE(AG$6,"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99))*HLOOKUP(LEFT(TRIM(AG$6),FIND("~",SUBSTITUTE(AG$6," ","~",LEN(TRIM(AG$6))-LEN(SUBSTITUTE(TRIM(AG$6)," ",""))))-1)&amp;" Total",$B$6:$BB$343,ROW($A99)-5,FALSE))</f>
        <v>0</v>
      </c>
      <c r="AH99" s="14">
        <f ca="1">IF(AH$5&lt;&gt;"",HLOOKUP(AH$5,Functionalization!$G$6:$R$343,ROW($A99)-5,FALSE),IFERROR(INDEX(AH$320:AH$343,MATCH($F99,$B$320:$B$343,0))/VLOOKUP($F99,$B$320:$BB$343,MATCH(LEFT(TRIM(AH$6),FIND("~",SUBSTITUTE(AH$6,"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99))*HLOOKUP(LEFT(TRIM(AH$6),FIND("~",SUBSTITUTE(AH$6," ","~",LEN(TRIM(AH$6))-LEN(SUBSTITUTE(TRIM(AH$6)," ",""))))-1)&amp;" Total",$B$6:$BB$343,ROW($A99)-5,FALSE))</f>
        <v>0</v>
      </c>
      <c r="AI99" s="14">
        <f ca="1">IF(AI$5&lt;&gt;"",HLOOKUP(AI$5,Functionalization!$G$6:$R$343,ROW($A99)-5,FALSE),IFERROR(INDEX(AI$320:AI$343,MATCH($F99,$B$320:$B$343,0))/VLOOKUP($F99,$B$320:$BB$343,MATCH(LEFT(TRIM(AI$6),FIND("~",SUBSTITUTE(AI$6,"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99))*HLOOKUP(LEFT(TRIM(AI$6),FIND("~",SUBSTITUTE(AI$6," ","~",LEN(TRIM(AI$6))-LEN(SUBSTITUTE(TRIM(AI$6)," ",""))))-1)&amp;" Total",$B$6:$BB$343,ROW($A99)-5,FALSE))</f>
        <v>0</v>
      </c>
      <c r="AJ99" s="14">
        <f ca="1">IF(AJ$5&lt;&gt;"",HLOOKUP(AJ$5,Functionalization!$G$6:$R$343,ROW($A99)-5,FALSE),IFERROR(INDEX(AJ$320:AJ$343,MATCH($F99,$B$320:$B$343,0))/VLOOKUP($F99,$B$320:$BB$343,MATCH(LEFT(TRIM(AJ$6),FIND("~",SUBSTITUTE(AJ$6,"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99))*HLOOKUP(LEFT(TRIM(AJ$6),FIND("~",SUBSTITUTE(AJ$6," ","~",LEN(TRIM(AJ$6))-LEN(SUBSTITUTE(TRIM(AJ$6)," ",""))))-1)&amp;" Total",$B$6:$BB$343,ROW($A99)-5,FALSE))</f>
        <v>0</v>
      </c>
      <c r="AK99" s="14">
        <f ca="1">IF(AK$5&lt;&gt;"",HLOOKUP(AK$5,Functionalization!$G$6:$R$343,ROW($A99)-5,FALSE),IFERROR(INDEX(AK$320:AK$343,MATCH($F99,$B$320:$B$343,0))/VLOOKUP($F99,$B$320:$BB$343,MATCH(LEFT(TRIM(AK$6),FIND("~",SUBSTITUTE(AK$6,"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99))*HLOOKUP(LEFT(TRIM(AK$6),FIND("~",SUBSTITUTE(AK$6," ","~",LEN(TRIM(AK$6))-LEN(SUBSTITUTE(TRIM(AK$6)," ",""))))-1)&amp;" Total",$B$6:$BB$343,ROW($A99)-5,FALSE))</f>
        <v>0</v>
      </c>
      <c r="AL99" s="14">
        <f ca="1">IF(AL$5&lt;&gt;"",HLOOKUP(AL$5,Functionalization!$G$6:$R$343,ROW($A99)-5,FALSE),IFERROR(INDEX(AL$320:AL$343,MATCH($F99,$B$320:$B$343,0))/VLOOKUP($F99,$B$320:$BB$343,MATCH(LEFT(TRIM(AL$6),FIND("~",SUBSTITUTE(AL$6,"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99))*HLOOKUP(LEFT(TRIM(AL$6),FIND("~",SUBSTITUTE(AL$6," ","~",LEN(TRIM(AL$6))-LEN(SUBSTITUTE(TRIM(AL$6)," ",""))))-1)&amp;" Total",$B$6:$BB$343,ROW($A99)-5,FALSE))</f>
        <v>0</v>
      </c>
      <c r="AM99" s="14">
        <f ca="1">IF(AM$5&lt;&gt;"",HLOOKUP(AM$5,Functionalization!$G$6:$R$343,ROW($A99)-5,FALSE),IFERROR(INDEX(AM$320:AM$343,MATCH($F99,$B$320:$B$343,0))/VLOOKUP($F99,$B$320:$BB$343,MATCH(LEFT(TRIM(AM$6),FIND("~",SUBSTITUTE(AM$6,"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99))*HLOOKUP(LEFT(TRIM(AM$6),FIND("~",SUBSTITUTE(AM$6," ","~",LEN(TRIM(AM$6))-LEN(SUBSTITUTE(TRIM(AM$6)," ",""))))-1)&amp;" Total",$B$6:$BB$343,ROW($A99)-5,FALSE))</f>
        <v>0</v>
      </c>
      <c r="AN99" s="14">
        <f ca="1">IF(AN$5&lt;&gt;"",HLOOKUP(AN$5,Functionalization!$G$6:$R$343,ROW($A99)-5,FALSE),IFERROR(INDEX(AN$320:AN$343,MATCH($F99,$B$320:$B$343,0))/VLOOKUP($F99,$B$320:$BB$343,MATCH(LEFT(TRIM(AN$6),FIND("~",SUBSTITUTE(AN$6,"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99))*HLOOKUP(LEFT(TRIM(AN$6),FIND("~",SUBSTITUTE(AN$6," ","~",LEN(TRIM(AN$6))-LEN(SUBSTITUTE(TRIM(AN$6)," ",""))))-1)&amp;" Total",$B$6:$BB$343,ROW($A99)-5,FALSE))</f>
        <v>0</v>
      </c>
      <c r="AO99" s="14">
        <f ca="1">IF(AO$5&lt;&gt;"",HLOOKUP(AO$5,Functionalization!$G$6:$R$343,ROW($A99)-5,FALSE),IFERROR(INDEX(AO$320:AO$343,MATCH($F99,$B$320:$B$343,0))/VLOOKUP($F99,$B$320:$BB$343,MATCH(LEFT(TRIM(AO$6),FIND("~",SUBSTITUTE(AO$6,"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99))*HLOOKUP(LEFT(TRIM(AO$6),FIND("~",SUBSTITUTE(AO$6," ","~",LEN(TRIM(AO$6))-LEN(SUBSTITUTE(TRIM(AO$6)," ",""))))-1)&amp;" Total",$B$6:$BB$343,ROW($A99)-5,FALSE))</f>
        <v>0</v>
      </c>
      <c r="AP99" s="14">
        <f ca="1">IF(AP$5&lt;&gt;"",HLOOKUP(AP$5,Functionalization!$G$6:$R$343,ROW($A99)-5,FALSE),IFERROR(INDEX(AP$320:AP$343,MATCH($F99,$B$320:$B$343,0))/VLOOKUP($F99,$B$320:$BB$343,MATCH(LEFT(TRIM(AP$6),FIND("~",SUBSTITUTE(AP$6,"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99))*HLOOKUP(LEFT(TRIM(AP$6),FIND("~",SUBSTITUTE(AP$6," ","~",LEN(TRIM(AP$6))-LEN(SUBSTITUTE(TRIM(AP$6)," ",""))))-1)&amp;" Total",$B$6:$BB$343,ROW($A99)-5,FALSE))</f>
        <v>0</v>
      </c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D99" s="44">
        <f ca="1">IFERROR(IF(SUMIF($G$6:$BB$6,BD$6&amp;" Total",$G99:$BB99)-(SUMIF($G$6:$BB$6,BD$6&amp;" "&amp;'Input-Allocators'!$D$18,$G99:$BB99)+IFERROR(SUMIF($G$6:$BB$6,BD$6&amp;" "&amp;'Input-Allocators'!$E$18,$G99:$BB99),SUMIF($G$6:$BB$6,BD$6&amp;" "&amp;'Input-Allocators'!$B$20,$G99:$BB99))+SUMIF($G$6:$BB$6,BD$6&amp;" "&amp;'Input-Allocators'!$F$18,$G99:$BB99))&lt;Check_Limit,0,1),1)</f>
        <v>0</v>
      </c>
      <c r="BE99" s="44">
        <f ca="1">IFERROR(IF(SUMIF($G$6:$BB$6,BE$6&amp;" Total",$G99:$BB99)-(SUMIF($G$6:$BB$6,BE$6&amp;" "&amp;'Input-Allocators'!$D$18,$G99:$BB99)+IFERROR(SUMIF($G$6:$BB$6,BE$6&amp;" "&amp;'Input-Allocators'!$E$18,$G99:$BB99),SUMIF($G$6:$BB$6,BE$6&amp;" "&amp;'Input-Allocators'!$B$20,$G99:$BB99))+SUMIF($G$6:$BB$6,BE$6&amp;" "&amp;'Input-Allocators'!$F$18,$G99:$BB99))&lt;Check_Limit,0,1),1)</f>
        <v>0</v>
      </c>
      <c r="BF99" s="44">
        <f ca="1">IFERROR(IF(SUMIF($G$6:$BB$6,BF$6&amp;" Total",$G99:$BB99)-(SUMIF($G$6:$BB$6,BF$6&amp;" "&amp;'Input-Allocators'!$D$18,$G99:$BB99)+IFERROR(SUMIF($G$6:$BB$6,BF$6&amp;" "&amp;'Input-Allocators'!$E$18,$G99:$BB99),SUMIF($G$6:$BB$6,BF$6&amp;" "&amp;'Input-Allocators'!$B$20,$G99:$BB99))+SUMIF($G$6:$BB$6,BF$6&amp;" "&amp;'Input-Allocators'!$F$18,$G99:$BB99))&lt;Check_Limit,0,1),1)</f>
        <v>0</v>
      </c>
      <c r="BG99" s="44">
        <f ca="1">IFERROR(IF(SUMIF($G$6:$BB$6,BG$6&amp;" Total",$G99:$BB99)-(SUMIF($G$6:$BB$6,BG$6&amp;" "&amp;'Input-Allocators'!$D$18,$G99:$BB99)+IFERROR(SUMIF($G$6:$BB$6,BG$6&amp;" "&amp;'Input-Allocators'!$E$18,$G99:$BB99),SUMIF($G$6:$BB$6,BG$6&amp;" "&amp;'Input-Allocators'!$B$20,$G99:$BB99))+SUMIF($G$6:$BB$6,BG$6&amp;" "&amp;'Input-Allocators'!$F$18,$G99:$BB99))&lt;Check_Limit,0,1),1)</f>
        <v>0</v>
      </c>
      <c r="BH99" s="44">
        <f ca="1">IFERROR(IF(SUMIF($G$6:$BB$6,BH$6&amp;" Total",$G99:$BB99)-(SUMIF($G$6:$BB$6,BH$6&amp;" "&amp;'Input-Allocators'!$D$18,$G99:$BB99)+IFERROR(SUMIF($G$6:$BB$6,BH$6&amp;" "&amp;'Input-Allocators'!$E$18,$G99:$BB99),SUMIF($G$6:$BB$6,BH$6&amp;" "&amp;'Input-Allocators'!$B$20,$G99:$BB99))+SUMIF($G$6:$BB$6,BH$6&amp;" "&amp;'Input-Allocators'!$F$18,$G99:$BB99))&lt;Check_Limit,0,1),1)</f>
        <v>0</v>
      </c>
      <c r="BI99" s="44">
        <f ca="1">IFERROR(IF(SUMIF($G$6:$BB$6,BI$6&amp;" Total",$G99:$BB99)-(SUMIF($G$6:$BB$6,BI$6&amp;" "&amp;'Input-Allocators'!$D$18,$G99:$BB99)+IFERROR(SUMIF($G$6:$BB$6,BI$6&amp;" "&amp;'Input-Allocators'!$E$18,$G99:$BB99),SUMIF($G$6:$BB$6,BI$6&amp;" "&amp;'Input-Allocators'!$B$20,$G99:$BB99))+SUMIF($G$6:$BB$6,BI$6&amp;" "&amp;'Input-Allocators'!$F$18,$G99:$BB99))&lt;Check_Limit,0,1),1)</f>
        <v>0</v>
      </c>
      <c r="BJ99" s="44">
        <f ca="1">IFERROR(IF(SUMIF($G$6:$BB$6,BJ$6&amp;" Total",$G99:$BB99)-(SUMIF($G$6:$BB$6,BJ$6&amp;" "&amp;'Input-Allocators'!$D$18,$G99:$BB99)+IFERROR(SUMIF($G$6:$BB$6,BJ$6&amp;" "&amp;'Input-Allocators'!$E$18,$G99:$BB99),SUMIF($G$6:$BB$6,BJ$6&amp;" "&amp;'Input-Allocators'!$B$20,$G99:$BB99))+SUMIF($G$6:$BB$6,BJ$6&amp;" "&amp;'Input-Allocators'!$F$18,$G99:$BB99))&lt;Check_Limit,0,1),1)</f>
        <v>0</v>
      </c>
      <c r="BK99" s="44">
        <f ca="1">IFERROR(IF(SUMIF($G$6:$BB$6,BK$6&amp;" Total",$G99:$BB99)-(SUMIF($G$6:$BB$6,BK$6&amp;" "&amp;'Input-Allocators'!$D$18,$G99:$BB99)+IFERROR(SUMIF($G$6:$BB$6,BK$6&amp;" "&amp;'Input-Allocators'!$E$18,$G99:$BB99),SUMIF($G$6:$BB$6,BK$6&amp;" "&amp;'Input-Allocators'!$B$20,$G99:$BB99))+SUMIF($G$6:$BB$6,BK$6&amp;" "&amp;'Input-Allocators'!$F$18,$G99:$BB99))&lt;Check_Limit,0,1),1)</f>
        <v>0</v>
      </c>
      <c r="BL99" s="44">
        <f ca="1">IFERROR(IF(SUMIF($G$6:$BB$6,BL$6&amp;" Total",$G99:$BB99)-(SUMIF($G$6:$BB$6,BL$6&amp;" "&amp;'Input-Allocators'!$D$18,$G99:$BB99)+IFERROR(SUMIF($G$6:$BB$6,BL$6&amp;" "&amp;'Input-Allocators'!$E$18,$G99:$BB99),SUMIF($G$6:$BB$6,BL$6&amp;" "&amp;'Input-Allocators'!$B$20,$G99:$BB99))+SUMIF($G$6:$BB$6,BL$6&amp;" "&amp;'Input-Allocators'!$F$18,$G99:$BB99))&lt;Check_Limit,0,1),1)</f>
        <v>0</v>
      </c>
      <c r="BM99" s="44">
        <f ca="1">IFERROR(IF(SUMIF($G$6:$BB$6,BM$6&amp;" Total",$G99:$BB99)-(SUMIF($G$6:$BB$6,BM$6&amp;" "&amp;'Input-Allocators'!$D$18,$G99:$BB99)+IFERROR(SUMIF($G$6:$BB$6,BM$6&amp;" "&amp;'Input-Allocators'!$E$18,$G99:$BB99),SUMIF($G$6:$BB$6,BM$6&amp;" "&amp;'Input-Allocators'!$B$20,$G99:$BB99))+SUMIF($G$6:$BB$6,BM$6&amp;" "&amp;'Input-Allocators'!$F$18,$G99:$BB99))&lt;Check_Limit,0,1),1)</f>
        <v>0</v>
      </c>
      <c r="BN99" s="44">
        <f ca="1">IFERROR(IF(SUMIF($G$6:$BB$6,BN$6&amp;" Total",$G99:$BB99)-(SUMIF($G$6:$BB$6,BN$6&amp;" "&amp;'Input-Allocators'!$D$18,$G99:$BB99)+IFERROR(SUMIF($G$6:$BB$6,BN$6&amp;" "&amp;'Input-Allocators'!$E$18,$G99:$BB99),SUMIF($G$6:$BB$6,BN$6&amp;" "&amp;'Input-Allocators'!$B$20,$G99:$BB99))+SUMIF($G$6:$BB$6,BN$6&amp;" "&amp;'Input-Allocators'!$F$18,$G99:$BB99))&lt;Check_Limit,0,1),1)</f>
        <v>0</v>
      </c>
      <c r="BO99" s="44">
        <f ca="1">IFERROR(IF(SUMIF($G$6:$BB$6,BO$6&amp;" Total",$G99:$BB99)-(SUMIF($G$6:$BB$6,BO$6&amp;" "&amp;'Input-Allocators'!$D$18,$G99:$BB99)+IFERROR(SUMIF($G$6:$BB$6,BO$6&amp;" "&amp;'Input-Allocators'!$E$18,$G99:$BB99),SUMIF($G$6:$BB$6,BO$6&amp;" "&amp;'Input-Allocators'!$B$20,$G99:$BB99))+SUMIF($G$6:$BB$6,BO$6&amp;" "&amp;'Input-Allocators'!$F$18,$G99:$BB99))&lt;Check_Limit,0,1),1)</f>
        <v>0</v>
      </c>
    </row>
    <row r="100" spans="1:67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>Functionalization!$D100</f>
        <v>14.052</v>
      </c>
      <c r="E100" s="14">
        <f t="shared" ca="1" si="13"/>
        <v>0</v>
      </c>
      <c r="F100" s="3" t="str">
        <f>IF($D100=0,"-",IF('Input-Accounts'!$E100&lt;&gt;0,'Input-Accounts'!$E100,'Input-Accounts'!$G100))</f>
        <v>INT_OML</v>
      </c>
      <c r="G100" s="14">
        <f ca="1">IF(G$5&lt;&gt;"",HLOOKUP(G$5,Functionalization!$G$6:$R$343,ROW($A100)-5,FALSE),IFERROR(INDEX(G$320:G$343,MATCH($F100,$B$320:$B$343,0))/VLOOKUP($F100,$B$320:$BB$343,MATCH(LEFT(TRIM(G$6),FIND("~",SUBSTITUTE(G$6,"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100))*HLOOKUP(LEFT(TRIM(G$6),FIND("~",SUBSTITUTE(G$6," ","~",LEN(TRIM(G$6))-LEN(SUBSTITUTE(TRIM(G$6)," ",""))))-1)&amp;" Total",$B$6:$BB$343,ROW($A100)-5,FALSE))</f>
        <v>6.1386020762644815E-2</v>
      </c>
      <c r="H100" s="14">
        <f ca="1">IF(H$5&lt;&gt;"",HLOOKUP(H$5,Functionalization!$G$6:$R$343,ROW($A100)-5,FALSE),IFERROR(INDEX(H$320:H$343,MATCH($F100,$B$320:$B$343,0))/VLOOKUP($F100,$B$320:$BB$343,MATCH(LEFT(TRIM(H$6),FIND("~",SUBSTITUTE(H$6,"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100))*HLOOKUP(LEFT(TRIM(H$6),FIND("~",SUBSTITUTE(H$6," ","~",LEN(TRIM(H$6))-LEN(SUBSTITUTE(TRIM(H$6)," ",""))))-1)&amp;" Total",$B$6:$BB$343,ROW($A100)-5,FALSE))</f>
        <v>0</v>
      </c>
      <c r="I100" s="14">
        <f ca="1">IF(I$5&lt;&gt;"",HLOOKUP(I$5,Functionalization!$G$6:$R$343,ROW($A100)-5,FALSE),IFERROR(INDEX(I$320:I$343,MATCH($F100,$B$320:$B$343,0))/VLOOKUP($F100,$B$320:$BB$343,MATCH(LEFT(TRIM(I$6),FIND("~",SUBSTITUTE(I$6,"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100))*HLOOKUP(LEFT(TRIM(I$6),FIND("~",SUBSTITUTE(I$6," ","~",LEN(TRIM(I$6))-LEN(SUBSTITUTE(TRIM(I$6)," ",""))))-1)&amp;" Total",$B$6:$BB$343,ROW($A100)-5,FALSE))</f>
        <v>6.1386020762644815E-2</v>
      </c>
      <c r="J100" s="14">
        <f ca="1">IF(J$5&lt;&gt;"",HLOOKUP(J$5,Functionalization!$G$6:$R$343,ROW($A100)-5,FALSE),IFERROR(INDEX(J$320:J$343,MATCH($F100,$B$320:$B$343,0))/VLOOKUP($F100,$B$320:$BB$343,MATCH(LEFT(TRIM(J$6),FIND("~",SUBSTITUTE(J$6,"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100))*HLOOKUP(LEFT(TRIM(J$6),FIND("~",SUBSTITUTE(J$6," ","~",LEN(TRIM(J$6))-LEN(SUBSTITUTE(TRIM(J$6)," ",""))))-1)&amp;" Total",$B$6:$BB$343,ROW($A100)-5,FALSE))</f>
        <v>0</v>
      </c>
      <c r="K100" s="14">
        <f ca="1">IF(K$5&lt;&gt;"",HLOOKUP(K$5,Functionalization!$G$6:$R$343,ROW($A100)-5,FALSE),IFERROR(INDEX(K$320:K$343,MATCH($F100,$B$320:$B$343,0))/VLOOKUP($F100,$B$320:$BB$343,MATCH(LEFT(TRIM(K$6),FIND("~",SUBSTITUTE(K$6,"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100))*HLOOKUP(LEFT(TRIM(K$6),FIND("~",SUBSTITUTE(K$6," ","~",LEN(TRIM(K$6))-LEN(SUBSTITUTE(TRIM(K$6)," ",""))))-1)&amp;" Total",$B$6:$BB$343,ROW($A100)-5,FALSE))</f>
        <v>0.21932943935291421</v>
      </c>
      <c r="L100" s="14">
        <f ca="1">IF(L$5&lt;&gt;"",HLOOKUP(L$5,Functionalization!$G$6:$R$343,ROW($A100)-5,FALSE),IFERROR(INDEX(L$320:L$343,MATCH($F100,$B$320:$B$343,0))/VLOOKUP($F100,$B$320:$BB$343,MATCH(LEFT(TRIM(L$6),FIND("~",SUBSTITUTE(L$6,"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100))*HLOOKUP(LEFT(TRIM(L$6),FIND("~",SUBSTITUTE(L$6," ","~",LEN(TRIM(L$6))-LEN(SUBSTITUTE(TRIM(L$6)," ",""))))-1)&amp;" Total",$B$6:$BB$343,ROW($A100)-5,FALSE))</f>
        <v>0.21932943935291421</v>
      </c>
      <c r="M100" s="14">
        <f ca="1">IF(M$5&lt;&gt;"",HLOOKUP(M$5,Functionalization!$G$6:$R$343,ROW($A100)-5,FALSE),IFERROR(INDEX(M$320:M$343,MATCH($F100,$B$320:$B$343,0))/VLOOKUP($F100,$B$320:$BB$343,MATCH(LEFT(TRIM(M$6),FIND("~",SUBSTITUTE(M$6,"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100))*HLOOKUP(LEFT(TRIM(M$6),FIND("~",SUBSTITUTE(M$6," ","~",LEN(TRIM(M$6))-LEN(SUBSTITUTE(TRIM(M$6)," ",""))))-1)&amp;" Total",$B$6:$BB$343,ROW($A100)-5,FALSE))</f>
        <v>0</v>
      </c>
      <c r="N100" s="14">
        <f ca="1">IF(N$5&lt;&gt;"",HLOOKUP(N$5,Functionalization!$G$6:$R$343,ROW($A100)-5,FALSE),IFERROR(INDEX(N$320:N$343,MATCH($F100,$B$320:$B$343,0))/VLOOKUP($F100,$B$320:$BB$343,MATCH(LEFT(TRIM(N$6),FIND("~",SUBSTITUTE(N$6,"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100))*HLOOKUP(LEFT(TRIM(N$6),FIND("~",SUBSTITUTE(N$6," ","~",LEN(TRIM(N$6))-LEN(SUBSTITUTE(TRIM(N$6)," ",""))))-1)&amp;" Total",$B$6:$BB$343,ROW($A100)-5,FALSE))</f>
        <v>0</v>
      </c>
      <c r="O100" s="14">
        <f ca="1">IF(O$5&lt;&gt;"",HLOOKUP(O$5,Functionalization!$G$6:$R$343,ROW($A100)-5,FALSE),IFERROR(INDEX(O$320:O$343,MATCH($F100,$B$320:$B$343,0))/VLOOKUP($F100,$B$320:$BB$343,MATCH(LEFT(TRIM(O$6),FIND("~",SUBSTITUTE(O$6,"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100))*HLOOKUP(LEFT(TRIM(O$6),FIND("~",SUBSTITUTE(O$6," ","~",LEN(TRIM(O$6))-LEN(SUBSTITUTE(TRIM(O$6)," ",""))))-1)&amp;" Total",$B$6:$BB$343,ROW($A100)-5,FALSE))</f>
        <v>7.8307944077272635</v>
      </c>
      <c r="P100" s="14">
        <f ca="1">IF(P$5&lt;&gt;"",HLOOKUP(P$5,Functionalization!$G$6:$R$343,ROW($A100)-5,FALSE),IFERROR(INDEX(P$320:P$343,MATCH($F100,$B$320:$B$343,0))/VLOOKUP($F100,$B$320:$BB$343,MATCH(LEFT(TRIM(P$6),FIND("~",SUBSTITUTE(P$6,"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100))*HLOOKUP(LEFT(TRIM(P$6),FIND("~",SUBSTITUTE(P$6," ","~",LEN(TRIM(P$6))-LEN(SUBSTITUTE(TRIM(P$6)," ",""))))-1)&amp;" Total",$B$6:$BB$343,ROW($A100)-5,FALSE))</f>
        <v>6.8349124351554646</v>
      </c>
      <c r="Q100" s="14">
        <f ca="1">IF(Q$5&lt;&gt;"",HLOOKUP(Q$5,Functionalization!$G$6:$R$343,ROW($A100)-5,FALSE),IFERROR(INDEX(Q$320:Q$343,MATCH($F100,$B$320:$B$343,0))/VLOOKUP($F100,$B$320:$BB$343,MATCH(LEFT(TRIM(Q$6),FIND("~",SUBSTITUTE(Q$6,"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100))*HLOOKUP(LEFT(TRIM(Q$6),FIND("~",SUBSTITUTE(Q$6," ","~",LEN(TRIM(Q$6))-LEN(SUBSTITUTE(TRIM(Q$6)," ",""))))-1)&amp;" Total",$B$6:$BB$343,ROW($A100)-5,FALSE))</f>
        <v>0</v>
      </c>
      <c r="R100" s="14">
        <f ca="1">IF(R$5&lt;&gt;"",HLOOKUP(R$5,Functionalization!$G$6:$R$343,ROW($A100)-5,FALSE),IFERROR(INDEX(R$320:R$343,MATCH($F100,$B$320:$B$343,0))/VLOOKUP($F100,$B$320:$BB$343,MATCH(LEFT(TRIM(R$6),FIND("~",SUBSTITUTE(R$6,"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100))*HLOOKUP(LEFT(TRIM(R$6),FIND("~",SUBSTITUTE(R$6," ","~",LEN(TRIM(R$6))-LEN(SUBSTITUTE(TRIM(R$6)," ",""))))-1)&amp;" Total",$B$6:$BB$343,ROW($A100)-5,FALSE))</f>
        <v>0.99588197257179822</v>
      </c>
      <c r="S100" s="14">
        <f ca="1">IF(S$5&lt;&gt;"",HLOOKUP(S$5,Functionalization!$G$6:$R$343,ROW($A100)-5,FALSE),IFERROR(INDEX(S$320:S$343,MATCH($F100,$B$320:$B$343,0))/VLOOKUP($F100,$B$320:$BB$343,MATCH(LEFT(TRIM(S$6),FIND("~",SUBSTITUTE(S$6,"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100))*HLOOKUP(LEFT(TRIM(S$6),FIND("~",SUBSTITUTE(S$6," ","~",LEN(TRIM(S$6))-LEN(SUBSTITUTE(TRIM(S$6)," ",""))))-1)&amp;" Total",$B$6:$BB$343,ROW($A100)-5,FALSE))</f>
        <v>5.9404901321571728</v>
      </c>
      <c r="T100" s="14">
        <f ca="1">IF(T$5&lt;&gt;"",HLOOKUP(T$5,Functionalization!$G$6:$R$343,ROW($A100)-5,FALSE),IFERROR(INDEX(T$320:T$343,MATCH($F100,$B$320:$B$343,0))/VLOOKUP($F100,$B$320:$BB$343,MATCH(LEFT(TRIM(T$6),FIND("~",SUBSTITUTE(T$6,"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100))*HLOOKUP(LEFT(TRIM(T$6),FIND("~",SUBSTITUTE(T$6," ","~",LEN(TRIM(T$6))-LEN(SUBSTITUTE(TRIM(T$6)," ",""))))-1)&amp;" Total",$B$6:$BB$343,ROW($A100)-5,FALSE))</f>
        <v>0</v>
      </c>
      <c r="U100" s="14">
        <f ca="1">IF(U$5&lt;&gt;"",HLOOKUP(U$5,Functionalization!$G$6:$R$343,ROW($A100)-5,FALSE),IFERROR(INDEX(U$320:U$343,MATCH($F100,$B$320:$B$343,0))/VLOOKUP($F100,$B$320:$BB$343,MATCH(LEFT(TRIM(U$6),FIND("~",SUBSTITUTE(U$6,"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100))*HLOOKUP(LEFT(TRIM(U$6),FIND("~",SUBSTITUTE(U$6," ","~",LEN(TRIM(U$6))-LEN(SUBSTITUTE(TRIM(U$6)," ",""))))-1)&amp;" Total",$B$6:$BB$343,ROW($A100)-5,FALSE))</f>
        <v>0</v>
      </c>
      <c r="V100" s="14">
        <f ca="1">IF(V$5&lt;&gt;"",HLOOKUP(V$5,Functionalization!$G$6:$R$343,ROW($A100)-5,FALSE),IFERROR(INDEX(V$320:V$343,MATCH($F100,$B$320:$B$343,0))/VLOOKUP($F100,$B$320:$BB$343,MATCH(LEFT(TRIM(V$6),FIND("~",SUBSTITUTE(V$6,"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100))*HLOOKUP(LEFT(TRIM(V$6),FIND("~",SUBSTITUTE(V$6," ","~",LEN(TRIM(V$6))-LEN(SUBSTITUTE(TRIM(V$6)," ",""))))-1)&amp;" Total",$B$6:$BB$343,ROW($A100)-5,FALSE))</f>
        <v>5.9404901321571728</v>
      </c>
      <c r="W100" s="14">
        <f ca="1">IF(W$5&lt;&gt;"",HLOOKUP(W$5,Functionalization!$G$6:$R$343,ROW($A100)-5,FALSE),IFERROR(INDEX(W$320:W$343,MATCH($F100,$B$320:$B$343,0))/VLOOKUP($F100,$B$320:$BB$343,MATCH(LEFT(TRIM(W$6),FIND("~",SUBSTITUTE(W$6,"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100))*HLOOKUP(LEFT(TRIM(W$6),FIND("~",SUBSTITUTE(W$6," ","~",LEN(TRIM(W$6))-LEN(SUBSTITUTE(TRIM(W$6)," ",""))))-1)&amp;" Total",$B$6:$BB$343,ROW($A100)-5,FALSE))</f>
        <v>0</v>
      </c>
      <c r="X100" s="14">
        <f ca="1">IF(X$5&lt;&gt;"",HLOOKUP(X$5,Functionalization!$G$6:$R$343,ROW($A100)-5,FALSE),IFERROR(INDEX(X$320:X$343,MATCH($F100,$B$320:$B$343,0))/VLOOKUP($F100,$B$320:$BB$343,MATCH(LEFT(TRIM(X$6),FIND("~",SUBSTITUTE(X$6,"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100))*HLOOKUP(LEFT(TRIM(X$6),FIND("~",SUBSTITUTE(X$6," ","~",LEN(TRIM(X$6))-LEN(SUBSTITUTE(TRIM(X$6)," ",""))))-1)&amp;" Total",$B$6:$BB$343,ROW($A100)-5,FALSE))</f>
        <v>0</v>
      </c>
      <c r="Y100" s="14">
        <f ca="1">IF(Y$5&lt;&gt;"",HLOOKUP(Y$5,Functionalization!$G$6:$R$343,ROW($A100)-5,FALSE),IFERROR(INDEX(Y$320:Y$343,MATCH($F100,$B$320:$B$343,0))/VLOOKUP($F100,$B$320:$BB$343,MATCH(LEFT(TRIM(Y$6),FIND("~",SUBSTITUTE(Y$6,"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100))*HLOOKUP(LEFT(TRIM(Y$6),FIND("~",SUBSTITUTE(Y$6," ","~",LEN(TRIM(Y$6))-LEN(SUBSTITUTE(TRIM(Y$6)," ",""))))-1)&amp;" Total",$B$6:$BB$343,ROW($A100)-5,FALSE))</f>
        <v>0</v>
      </c>
      <c r="Z100" s="14">
        <f ca="1">IF(Z$5&lt;&gt;"",HLOOKUP(Z$5,Functionalization!$G$6:$R$343,ROW($A100)-5,FALSE),IFERROR(INDEX(Z$320:Z$343,MATCH($F100,$B$320:$B$343,0))/VLOOKUP($F100,$B$320:$BB$343,MATCH(LEFT(TRIM(Z$6),FIND("~",SUBSTITUTE(Z$6,"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100))*HLOOKUP(LEFT(TRIM(Z$6),FIND("~",SUBSTITUTE(Z$6," ","~",LEN(TRIM(Z$6))-LEN(SUBSTITUTE(TRIM(Z$6)," ",""))))-1)&amp;" Total",$B$6:$BB$343,ROW($A100)-5,FALSE))</f>
        <v>0</v>
      </c>
      <c r="AA100" s="14">
        <f ca="1">IF(AA$5&lt;&gt;"",HLOOKUP(AA$5,Functionalization!$G$6:$R$343,ROW($A100)-5,FALSE),IFERROR(INDEX(AA$320:AA$343,MATCH($F100,$B$320:$B$343,0))/VLOOKUP($F100,$B$320:$BB$343,MATCH(LEFT(TRIM(AA$6),FIND("~",SUBSTITUTE(AA$6,"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100))*HLOOKUP(LEFT(TRIM(AA$6),FIND("~",SUBSTITUTE(AA$6," ","~",LEN(TRIM(AA$6))-LEN(SUBSTITUTE(TRIM(AA$6)," ",""))))-1)&amp;" Total",$B$6:$BB$343,ROW($A100)-5,FALSE))</f>
        <v>0</v>
      </c>
      <c r="AB100" s="14">
        <f ca="1">IF(AB$5&lt;&gt;"",HLOOKUP(AB$5,Functionalization!$G$6:$R$343,ROW($A100)-5,FALSE),IFERROR(INDEX(AB$320:AB$343,MATCH($F100,$B$320:$B$343,0))/VLOOKUP($F100,$B$320:$BB$343,MATCH(LEFT(TRIM(AB$6),FIND("~",SUBSTITUTE(AB$6,"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100))*HLOOKUP(LEFT(TRIM(AB$6),FIND("~",SUBSTITUTE(AB$6," ","~",LEN(TRIM(AB$6))-LEN(SUBSTITUTE(TRIM(AB$6)," ",""))))-1)&amp;" Total",$B$6:$BB$343,ROW($A100)-5,FALSE))</f>
        <v>0</v>
      </c>
      <c r="AC100" s="14">
        <f ca="1">IF(AC$5&lt;&gt;"",HLOOKUP(AC$5,Functionalization!$G$6:$R$343,ROW($A100)-5,FALSE),IFERROR(INDEX(AC$320:AC$343,MATCH($F100,$B$320:$B$343,0))/VLOOKUP($F100,$B$320:$BB$343,MATCH(LEFT(TRIM(AC$6),FIND("~",SUBSTITUTE(AC$6,"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100))*HLOOKUP(LEFT(TRIM(AC$6),FIND("~",SUBSTITUTE(AC$6," ","~",LEN(TRIM(AC$6))-LEN(SUBSTITUTE(TRIM(AC$6)," ",""))))-1)&amp;" Total",$B$6:$BB$343,ROW($A100)-5,FALSE))</f>
        <v>0</v>
      </c>
      <c r="AD100" s="14">
        <f ca="1">IF(AD$5&lt;&gt;"",HLOOKUP(AD$5,Functionalization!$G$6:$R$343,ROW($A100)-5,FALSE),IFERROR(INDEX(AD$320:AD$343,MATCH($F100,$B$320:$B$343,0))/VLOOKUP($F100,$B$320:$BB$343,MATCH(LEFT(TRIM(AD$6),FIND("~",SUBSTITUTE(AD$6,"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100))*HLOOKUP(LEFT(TRIM(AD$6),FIND("~",SUBSTITUTE(AD$6," ","~",LEN(TRIM(AD$6))-LEN(SUBSTITUTE(TRIM(AD$6)," ",""))))-1)&amp;" Total",$B$6:$BB$343,ROW($A100)-5,FALSE))</f>
        <v>0</v>
      </c>
      <c r="AE100" s="14">
        <f ca="1">IF(AE$5&lt;&gt;"",HLOOKUP(AE$5,Functionalization!$G$6:$R$343,ROW($A100)-5,FALSE),IFERROR(INDEX(AE$320:AE$343,MATCH($F100,$B$320:$B$343,0))/VLOOKUP($F100,$B$320:$BB$343,MATCH(LEFT(TRIM(AE$6),FIND("~",SUBSTITUTE(AE$6,"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100))*HLOOKUP(LEFT(TRIM(AE$6),FIND("~",SUBSTITUTE(AE$6," ","~",LEN(TRIM(AE$6))-LEN(SUBSTITUTE(TRIM(AE$6)," ",""))))-1)&amp;" Total",$B$6:$BB$343,ROW($A100)-5,FALSE))</f>
        <v>0</v>
      </c>
      <c r="AF100" s="14">
        <f ca="1">IF(AF$5&lt;&gt;"",HLOOKUP(AF$5,Functionalization!$G$6:$R$343,ROW($A100)-5,FALSE),IFERROR(INDEX(AF$320:AF$343,MATCH($F100,$B$320:$B$343,0))/VLOOKUP($F100,$B$320:$BB$343,MATCH(LEFT(TRIM(AF$6),FIND("~",SUBSTITUTE(AF$6,"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100))*HLOOKUP(LEFT(TRIM(AF$6),FIND("~",SUBSTITUTE(AF$6," ","~",LEN(TRIM(AF$6))-LEN(SUBSTITUTE(TRIM(AF$6)," ",""))))-1)&amp;" Total",$B$6:$BB$343,ROW($A100)-5,FALSE))</f>
        <v>0</v>
      </c>
      <c r="AG100" s="14">
        <f ca="1">IF(AG$5&lt;&gt;"",HLOOKUP(AG$5,Functionalization!$G$6:$R$343,ROW($A100)-5,FALSE),IFERROR(INDEX(AG$320:AG$343,MATCH($F100,$B$320:$B$343,0))/VLOOKUP($F100,$B$320:$BB$343,MATCH(LEFT(TRIM(AG$6),FIND("~",SUBSTITUTE(AG$6,"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100))*HLOOKUP(LEFT(TRIM(AG$6),FIND("~",SUBSTITUTE(AG$6," ","~",LEN(TRIM(AG$6))-LEN(SUBSTITUTE(TRIM(AG$6)," ",""))))-1)&amp;" Total",$B$6:$BB$343,ROW($A100)-5,FALSE))</f>
        <v>0</v>
      </c>
      <c r="AH100" s="14">
        <f ca="1">IF(AH$5&lt;&gt;"",HLOOKUP(AH$5,Functionalization!$G$6:$R$343,ROW($A100)-5,FALSE),IFERROR(INDEX(AH$320:AH$343,MATCH($F100,$B$320:$B$343,0))/VLOOKUP($F100,$B$320:$BB$343,MATCH(LEFT(TRIM(AH$6),FIND("~",SUBSTITUTE(AH$6,"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100))*HLOOKUP(LEFT(TRIM(AH$6),FIND("~",SUBSTITUTE(AH$6," ","~",LEN(TRIM(AH$6))-LEN(SUBSTITUTE(TRIM(AH$6)," ",""))))-1)&amp;" Total",$B$6:$BB$343,ROW($A100)-5,FALSE))</f>
        <v>0</v>
      </c>
      <c r="AI100" s="14">
        <f ca="1">IF(AI$5&lt;&gt;"",HLOOKUP(AI$5,Functionalization!$G$6:$R$343,ROW($A100)-5,FALSE),IFERROR(INDEX(AI$320:AI$343,MATCH($F100,$B$320:$B$343,0))/VLOOKUP($F100,$B$320:$BB$343,MATCH(LEFT(TRIM(AI$6),FIND("~",SUBSTITUTE(AI$6,"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100))*HLOOKUP(LEFT(TRIM(AI$6),FIND("~",SUBSTITUTE(AI$6," ","~",LEN(TRIM(AI$6))-LEN(SUBSTITUTE(TRIM(AI$6)," ",""))))-1)&amp;" Total",$B$6:$BB$343,ROW($A100)-5,FALSE))</f>
        <v>0</v>
      </c>
      <c r="AJ100" s="14">
        <f ca="1">IF(AJ$5&lt;&gt;"",HLOOKUP(AJ$5,Functionalization!$G$6:$R$343,ROW($A100)-5,FALSE),IFERROR(INDEX(AJ$320:AJ$343,MATCH($F100,$B$320:$B$343,0))/VLOOKUP($F100,$B$320:$BB$343,MATCH(LEFT(TRIM(AJ$6),FIND("~",SUBSTITUTE(AJ$6,"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100))*HLOOKUP(LEFT(TRIM(AJ$6),FIND("~",SUBSTITUTE(AJ$6," ","~",LEN(TRIM(AJ$6))-LEN(SUBSTITUTE(TRIM(AJ$6)," ",""))))-1)&amp;" Total",$B$6:$BB$343,ROW($A100)-5,FALSE))</f>
        <v>0</v>
      </c>
      <c r="AK100" s="14">
        <f ca="1">IF(AK$5&lt;&gt;"",HLOOKUP(AK$5,Functionalization!$G$6:$R$343,ROW($A100)-5,FALSE),IFERROR(INDEX(AK$320:AK$343,MATCH($F100,$B$320:$B$343,0))/VLOOKUP($F100,$B$320:$BB$343,MATCH(LEFT(TRIM(AK$6),FIND("~",SUBSTITUTE(AK$6,"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100))*HLOOKUP(LEFT(TRIM(AK$6),FIND("~",SUBSTITUTE(AK$6," ","~",LEN(TRIM(AK$6))-LEN(SUBSTITUTE(TRIM(AK$6)," ",""))))-1)&amp;" Total",$B$6:$BB$343,ROW($A100)-5,FALSE))</f>
        <v>0</v>
      </c>
      <c r="AL100" s="14">
        <f ca="1">IF(AL$5&lt;&gt;"",HLOOKUP(AL$5,Functionalization!$G$6:$R$343,ROW($A100)-5,FALSE),IFERROR(INDEX(AL$320:AL$343,MATCH($F100,$B$320:$B$343,0))/VLOOKUP($F100,$B$320:$BB$343,MATCH(LEFT(TRIM(AL$6),FIND("~",SUBSTITUTE(AL$6,"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100))*HLOOKUP(LEFT(TRIM(AL$6),FIND("~",SUBSTITUTE(AL$6," ","~",LEN(TRIM(AL$6))-LEN(SUBSTITUTE(TRIM(AL$6)," ",""))))-1)&amp;" Total",$B$6:$BB$343,ROW($A100)-5,FALSE))</f>
        <v>0</v>
      </c>
      <c r="AM100" s="14">
        <f ca="1">IF(AM$5&lt;&gt;"",HLOOKUP(AM$5,Functionalization!$G$6:$R$343,ROW($A100)-5,FALSE),IFERROR(INDEX(AM$320:AM$343,MATCH($F100,$B$320:$B$343,0))/VLOOKUP($F100,$B$320:$BB$343,MATCH(LEFT(TRIM(AM$6),FIND("~",SUBSTITUTE(AM$6,"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100))*HLOOKUP(LEFT(TRIM(AM$6),FIND("~",SUBSTITUTE(AM$6," ","~",LEN(TRIM(AM$6))-LEN(SUBSTITUTE(TRIM(AM$6)," ",""))))-1)&amp;" Total",$B$6:$BB$343,ROW($A100)-5,FALSE))</f>
        <v>0</v>
      </c>
      <c r="AN100" s="14">
        <f ca="1">IF(AN$5&lt;&gt;"",HLOOKUP(AN$5,Functionalization!$G$6:$R$343,ROW($A100)-5,FALSE),IFERROR(INDEX(AN$320:AN$343,MATCH($F100,$B$320:$B$343,0))/VLOOKUP($F100,$B$320:$BB$343,MATCH(LEFT(TRIM(AN$6),FIND("~",SUBSTITUTE(AN$6,"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100))*HLOOKUP(LEFT(TRIM(AN$6),FIND("~",SUBSTITUTE(AN$6," ","~",LEN(TRIM(AN$6))-LEN(SUBSTITUTE(TRIM(AN$6)," ",""))))-1)&amp;" Total",$B$6:$BB$343,ROW($A100)-5,FALSE))</f>
        <v>0</v>
      </c>
      <c r="AO100" s="14">
        <f ca="1">IF(AO$5&lt;&gt;"",HLOOKUP(AO$5,Functionalization!$G$6:$R$343,ROW($A100)-5,FALSE),IFERROR(INDEX(AO$320:AO$343,MATCH($F100,$B$320:$B$343,0))/VLOOKUP($F100,$B$320:$BB$343,MATCH(LEFT(TRIM(AO$6),FIND("~",SUBSTITUTE(AO$6,"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100))*HLOOKUP(LEFT(TRIM(AO$6),FIND("~",SUBSTITUTE(AO$6," ","~",LEN(TRIM(AO$6))-LEN(SUBSTITUTE(TRIM(AO$6)," ",""))))-1)&amp;" Total",$B$6:$BB$343,ROW($A100)-5,FALSE))</f>
        <v>0</v>
      </c>
      <c r="AP100" s="14">
        <f ca="1">IF(AP$5&lt;&gt;"",HLOOKUP(AP$5,Functionalization!$G$6:$R$343,ROW($A100)-5,FALSE),IFERROR(INDEX(AP$320:AP$343,MATCH($F100,$B$320:$B$343,0))/VLOOKUP($F100,$B$320:$BB$343,MATCH(LEFT(TRIM(AP$6),FIND("~",SUBSTITUTE(AP$6,"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100))*HLOOKUP(LEFT(TRIM(AP$6),FIND("~",SUBSTITUTE(AP$6," ","~",LEN(TRIM(AP$6))-LEN(SUBSTITUTE(TRIM(AP$6)," ",""))))-1)&amp;" Total",$B$6:$BB$343,ROW($A100)-5,FALSE))</f>
        <v>0</v>
      </c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D100" s="44">
        <f ca="1">IFERROR(IF(SUMIF($G$6:$BB$6,BD$6&amp;" Total",$G100:$BB100)-(SUMIF($G$6:$BB$6,BD$6&amp;" "&amp;'Input-Allocators'!$D$18,$G100:$BB100)+IFERROR(SUMIF($G$6:$BB$6,BD$6&amp;" "&amp;'Input-Allocators'!$E$18,$G100:$BB100),SUMIF($G$6:$BB$6,BD$6&amp;" "&amp;'Input-Allocators'!$B$20,$G100:$BB100))+SUMIF($G$6:$BB$6,BD$6&amp;" "&amp;'Input-Allocators'!$F$18,$G100:$BB100))&lt;Check_Limit,0,1),1)</f>
        <v>0</v>
      </c>
      <c r="BE100" s="44">
        <f ca="1">IFERROR(IF(SUMIF($G$6:$BB$6,BE$6&amp;" Total",$G100:$BB100)-(SUMIF($G$6:$BB$6,BE$6&amp;" "&amp;'Input-Allocators'!$D$18,$G100:$BB100)+IFERROR(SUMIF($G$6:$BB$6,BE$6&amp;" "&amp;'Input-Allocators'!$E$18,$G100:$BB100),SUMIF($G$6:$BB$6,BE$6&amp;" "&amp;'Input-Allocators'!$B$20,$G100:$BB100))+SUMIF($G$6:$BB$6,BE$6&amp;" "&amp;'Input-Allocators'!$F$18,$G100:$BB100))&lt;Check_Limit,0,1),1)</f>
        <v>0</v>
      </c>
      <c r="BF100" s="44">
        <f ca="1">IFERROR(IF(SUMIF($G$6:$BB$6,BF$6&amp;" Total",$G100:$BB100)-(SUMIF($G$6:$BB$6,BF$6&amp;" "&amp;'Input-Allocators'!$D$18,$G100:$BB100)+IFERROR(SUMIF($G$6:$BB$6,BF$6&amp;" "&amp;'Input-Allocators'!$E$18,$G100:$BB100),SUMIF($G$6:$BB$6,BF$6&amp;" "&amp;'Input-Allocators'!$B$20,$G100:$BB100))+SUMIF($G$6:$BB$6,BF$6&amp;" "&amp;'Input-Allocators'!$F$18,$G100:$BB100))&lt;Check_Limit,0,1),1)</f>
        <v>0</v>
      </c>
      <c r="BG100" s="44">
        <f ca="1">IFERROR(IF(SUMIF($G$6:$BB$6,BG$6&amp;" Total",$G100:$BB100)-(SUMIF($G$6:$BB$6,BG$6&amp;" "&amp;'Input-Allocators'!$D$18,$G100:$BB100)+IFERROR(SUMIF($G$6:$BB$6,BG$6&amp;" "&amp;'Input-Allocators'!$E$18,$G100:$BB100),SUMIF($G$6:$BB$6,BG$6&amp;" "&amp;'Input-Allocators'!$B$20,$G100:$BB100))+SUMIF($G$6:$BB$6,BG$6&amp;" "&amp;'Input-Allocators'!$F$18,$G100:$BB100))&lt;Check_Limit,0,1),1)</f>
        <v>0</v>
      </c>
      <c r="BH100" s="44">
        <f ca="1">IFERROR(IF(SUMIF($G$6:$BB$6,BH$6&amp;" Total",$G100:$BB100)-(SUMIF($G$6:$BB$6,BH$6&amp;" "&amp;'Input-Allocators'!$D$18,$G100:$BB100)+IFERROR(SUMIF($G$6:$BB$6,BH$6&amp;" "&amp;'Input-Allocators'!$E$18,$G100:$BB100),SUMIF($G$6:$BB$6,BH$6&amp;" "&amp;'Input-Allocators'!$B$20,$G100:$BB100))+SUMIF($G$6:$BB$6,BH$6&amp;" "&amp;'Input-Allocators'!$F$18,$G100:$BB100))&lt;Check_Limit,0,1),1)</f>
        <v>0</v>
      </c>
      <c r="BI100" s="44">
        <f ca="1">IFERROR(IF(SUMIF($G$6:$BB$6,BI$6&amp;" Total",$G100:$BB100)-(SUMIF($G$6:$BB$6,BI$6&amp;" "&amp;'Input-Allocators'!$D$18,$G100:$BB100)+IFERROR(SUMIF($G$6:$BB$6,BI$6&amp;" "&amp;'Input-Allocators'!$E$18,$G100:$BB100),SUMIF($G$6:$BB$6,BI$6&amp;" "&amp;'Input-Allocators'!$B$20,$G100:$BB100))+SUMIF($G$6:$BB$6,BI$6&amp;" "&amp;'Input-Allocators'!$F$18,$G100:$BB100))&lt;Check_Limit,0,1),1)</f>
        <v>0</v>
      </c>
      <c r="BJ100" s="44">
        <f ca="1">IFERROR(IF(SUMIF($G$6:$BB$6,BJ$6&amp;" Total",$G100:$BB100)-(SUMIF($G$6:$BB$6,BJ$6&amp;" "&amp;'Input-Allocators'!$D$18,$G100:$BB100)+IFERROR(SUMIF($G$6:$BB$6,BJ$6&amp;" "&amp;'Input-Allocators'!$E$18,$G100:$BB100),SUMIF($G$6:$BB$6,BJ$6&amp;" "&amp;'Input-Allocators'!$B$20,$G100:$BB100))+SUMIF($G$6:$BB$6,BJ$6&amp;" "&amp;'Input-Allocators'!$F$18,$G100:$BB100))&lt;Check_Limit,0,1),1)</f>
        <v>0</v>
      </c>
      <c r="BK100" s="44">
        <f ca="1">IFERROR(IF(SUMIF($G$6:$BB$6,BK$6&amp;" Total",$G100:$BB100)-(SUMIF($G$6:$BB$6,BK$6&amp;" "&amp;'Input-Allocators'!$D$18,$G100:$BB100)+IFERROR(SUMIF($G$6:$BB$6,BK$6&amp;" "&amp;'Input-Allocators'!$E$18,$G100:$BB100),SUMIF($G$6:$BB$6,BK$6&amp;" "&amp;'Input-Allocators'!$B$20,$G100:$BB100))+SUMIF($G$6:$BB$6,BK$6&amp;" "&amp;'Input-Allocators'!$F$18,$G100:$BB100))&lt;Check_Limit,0,1),1)</f>
        <v>0</v>
      </c>
      <c r="BL100" s="44">
        <f ca="1">IFERROR(IF(SUMIF($G$6:$BB$6,BL$6&amp;" Total",$G100:$BB100)-(SUMIF($G$6:$BB$6,BL$6&amp;" "&amp;'Input-Allocators'!$D$18,$G100:$BB100)+IFERROR(SUMIF($G$6:$BB$6,BL$6&amp;" "&amp;'Input-Allocators'!$E$18,$G100:$BB100),SUMIF($G$6:$BB$6,BL$6&amp;" "&amp;'Input-Allocators'!$B$20,$G100:$BB100))+SUMIF($G$6:$BB$6,BL$6&amp;" "&amp;'Input-Allocators'!$F$18,$G100:$BB100))&lt;Check_Limit,0,1),1)</f>
        <v>0</v>
      </c>
      <c r="BM100" s="44">
        <f ca="1">IFERROR(IF(SUMIF($G$6:$BB$6,BM$6&amp;" Total",$G100:$BB100)-(SUMIF($G$6:$BB$6,BM$6&amp;" "&amp;'Input-Allocators'!$D$18,$G100:$BB100)+IFERROR(SUMIF($G$6:$BB$6,BM$6&amp;" "&amp;'Input-Allocators'!$E$18,$G100:$BB100),SUMIF($G$6:$BB$6,BM$6&amp;" "&amp;'Input-Allocators'!$B$20,$G100:$BB100))+SUMIF($G$6:$BB$6,BM$6&amp;" "&amp;'Input-Allocators'!$F$18,$G100:$BB100))&lt;Check_Limit,0,1),1)</f>
        <v>0</v>
      </c>
      <c r="BN100" s="44">
        <f ca="1">IFERROR(IF(SUMIF($G$6:$BB$6,BN$6&amp;" Total",$G100:$BB100)-(SUMIF($G$6:$BB$6,BN$6&amp;" "&amp;'Input-Allocators'!$D$18,$G100:$BB100)+IFERROR(SUMIF($G$6:$BB$6,BN$6&amp;" "&amp;'Input-Allocators'!$E$18,$G100:$BB100),SUMIF($G$6:$BB$6,BN$6&amp;" "&amp;'Input-Allocators'!$B$20,$G100:$BB100))+SUMIF($G$6:$BB$6,BN$6&amp;" "&amp;'Input-Allocators'!$F$18,$G100:$BB100))&lt;Check_Limit,0,1),1)</f>
        <v>0</v>
      </c>
      <c r="BO100" s="44">
        <f ca="1">IFERROR(IF(SUMIF($G$6:$BB$6,BO$6&amp;" Total",$G100:$BB100)-(SUMIF($G$6:$BB$6,BO$6&amp;" "&amp;'Input-Allocators'!$D$18,$G100:$BB100)+IFERROR(SUMIF($G$6:$BB$6,BO$6&amp;" "&amp;'Input-Allocators'!$E$18,$G100:$BB100),SUMIF($G$6:$BB$6,BO$6&amp;" "&amp;'Input-Allocators'!$B$20,$G100:$BB100))+SUMIF($G$6:$BB$6,BO$6&amp;" "&amp;'Input-Allocators'!$F$18,$G100:$BB100))&lt;Check_Limit,0,1),1)</f>
        <v>0</v>
      </c>
    </row>
    <row r="101" spans="1:67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>Functionalization!$D101</f>
        <v>-3883.21</v>
      </c>
      <c r="E101" s="14">
        <f t="shared" ca="1" si="13"/>
        <v>0</v>
      </c>
      <c r="F101" s="3" t="str">
        <f>IF($D101=0,"-",IF('Input-Accounts'!$E101&lt;&gt;0,'Input-Accounts'!$E101,'Input-Accounts'!$G101))</f>
        <v>INT_OML</v>
      </c>
      <c r="G101" s="14">
        <f ca="1">IF(G$5&lt;&gt;"",HLOOKUP(G$5,Functionalization!$G$6:$R$343,ROW($A101)-5,FALSE),IFERROR(INDEX(G$320:G$343,MATCH($F101,$B$320:$B$343,0))/VLOOKUP($F101,$B$320:$BB$343,MATCH(LEFT(TRIM(G$6),FIND("~",SUBSTITUTE(G$6,"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101))*HLOOKUP(LEFT(TRIM(G$6),FIND("~",SUBSTITUTE(G$6," ","~",LEN(TRIM(G$6))-LEN(SUBSTITUTE(TRIM(G$6)," ",""))))-1)&amp;" Total",$B$6:$BB$343,ROW($A101)-5,FALSE))</f>
        <v>-16.963763854661966</v>
      </c>
      <c r="H101" s="14">
        <f ca="1">IF(H$5&lt;&gt;"",HLOOKUP(H$5,Functionalization!$G$6:$R$343,ROW($A101)-5,FALSE),IFERROR(INDEX(H$320:H$343,MATCH($F101,$B$320:$B$343,0))/VLOOKUP($F101,$B$320:$BB$343,MATCH(LEFT(TRIM(H$6),FIND("~",SUBSTITUTE(H$6,"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101))*HLOOKUP(LEFT(TRIM(H$6),FIND("~",SUBSTITUTE(H$6," ","~",LEN(TRIM(H$6))-LEN(SUBSTITUTE(TRIM(H$6)," ",""))))-1)&amp;" Total",$B$6:$BB$343,ROW($A101)-5,FALSE))</f>
        <v>0</v>
      </c>
      <c r="I101" s="14">
        <f ca="1">IF(I$5&lt;&gt;"",HLOOKUP(I$5,Functionalization!$G$6:$R$343,ROW($A101)-5,FALSE),IFERROR(INDEX(I$320:I$343,MATCH($F101,$B$320:$B$343,0))/VLOOKUP($F101,$B$320:$BB$343,MATCH(LEFT(TRIM(I$6),FIND("~",SUBSTITUTE(I$6,"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101))*HLOOKUP(LEFT(TRIM(I$6),FIND("~",SUBSTITUTE(I$6," ","~",LEN(TRIM(I$6))-LEN(SUBSTITUTE(TRIM(I$6)," ",""))))-1)&amp;" Total",$B$6:$BB$343,ROW($A101)-5,FALSE))</f>
        <v>-16.963763854661966</v>
      </c>
      <c r="J101" s="14">
        <f ca="1">IF(J$5&lt;&gt;"",HLOOKUP(J$5,Functionalization!$G$6:$R$343,ROW($A101)-5,FALSE),IFERROR(INDEX(J$320:J$343,MATCH($F101,$B$320:$B$343,0))/VLOOKUP($F101,$B$320:$BB$343,MATCH(LEFT(TRIM(J$6),FIND("~",SUBSTITUTE(J$6,"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101))*HLOOKUP(LEFT(TRIM(J$6),FIND("~",SUBSTITUTE(J$6," ","~",LEN(TRIM(J$6))-LEN(SUBSTITUTE(TRIM(J$6)," ",""))))-1)&amp;" Total",$B$6:$BB$343,ROW($A101)-5,FALSE))</f>
        <v>0</v>
      </c>
      <c r="K101" s="14">
        <f ca="1">IF(K$5&lt;&gt;"",HLOOKUP(K$5,Functionalization!$G$6:$R$343,ROW($A101)-5,FALSE),IFERROR(INDEX(K$320:K$343,MATCH($F101,$B$320:$B$343,0))/VLOOKUP($F101,$B$320:$BB$343,MATCH(LEFT(TRIM(K$6),FIND("~",SUBSTITUTE(K$6,"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101))*HLOOKUP(LEFT(TRIM(K$6),FIND("~",SUBSTITUTE(K$6," ","~",LEN(TRIM(K$6))-LEN(SUBSTITUTE(TRIM(K$6)," ",""))))-1)&amp;" Total",$B$6:$BB$343,ROW($A101)-5,FALSE))</f>
        <v>-60.61075093863009</v>
      </c>
      <c r="L101" s="14">
        <f ca="1">IF(L$5&lt;&gt;"",HLOOKUP(L$5,Functionalization!$G$6:$R$343,ROW($A101)-5,FALSE),IFERROR(INDEX(L$320:L$343,MATCH($F101,$B$320:$B$343,0))/VLOOKUP($F101,$B$320:$BB$343,MATCH(LEFT(TRIM(L$6),FIND("~",SUBSTITUTE(L$6,"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101))*HLOOKUP(LEFT(TRIM(L$6),FIND("~",SUBSTITUTE(L$6," ","~",LEN(TRIM(L$6))-LEN(SUBSTITUTE(TRIM(L$6)," ",""))))-1)&amp;" Total",$B$6:$BB$343,ROW($A101)-5,FALSE))</f>
        <v>-60.61075093863009</v>
      </c>
      <c r="M101" s="14">
        <f ca="1">IF(M$5&lt;&gt;"",HLOOKUP(M$5,Functionalization!$G$6:$R$343,ROW($A101)-5,FALSE),IFERROR(INDEX(M$320:M$343,MATCH($F101,$B$320:$B$343,0))/VLOOKUP($F101,$B$320:$BB$343,MATCH(LEFT(TRIM(M$6),FIND("~",SUBSTITUTE(M$6,"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101))*HLOOKUP(LEFT(TRIM(M$6),FIND("~",SUBSTITUTE(M$6," ","~",LEN(TRIM(M$6))-LEN(SUBSTITUTE(TRIM(M$6)," ",""))))-1)&amp;" Total",$B$6:$BB$343,ROW($A101)-5,FALSE))</f>
        <v>0</v>
      </c>
      <c r="N101" s="14">
        <f ca="1">IF(N$5&lt;&gt;"",HLOOKUP(N$5,Functionalization!$G$6:$R$343,ROW($A101)-5,FALSE),IFERROR(INDEX(N$320:N$343,MATCH($F101,$B$320:$B$343,0))/VLOOKUP($F101,$B$320:$BB$343,MATCH(LEFT(TRIM(N$6),FIND("~",SUBSTITUTE(N$6,"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101))*HLOOKUP(LEFT(TRIM(N$6),FIND("~",SUBSTITUTE(N$6," ","~",LEN(TRIM(N$6))-LEN(SUBSTITUTE(TRIM(N$6)," ",""))))-1)&amp;" Total",$B$6:$BB$343,ROW($A101)-5,FALSE))</f>
        <v>0</v>
      </c>
      <c r="O101" s="14">
        <f ca="1">IF(O$5&lt;&gt;"",HLOOKUP(O$5,Functionalization!$G$6:$R$343,ROW($A101)-5,FALSE),IFERROR(INDEX(O$320:O$343,MATCH($F101,$B$320:$B$343,0))/VLOOKUP($F101,$B$320:$BB$343,MATCH(LEFT(TRIM(O$6),FIND("~",SUBSTITUTE(O$6,"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101))*HLOOKUP(LEFT(TRIM(O$6),FIND("~",SUBSTITUTE(O$6," ","~",LEN(TRIM(O$6))-LEN(SUBSTITUTE(TRIM(O$6)," ",""))))-1)&amp;" Total",$B$6:$BB$343,ROW($A101)-5,FALSE))</f>
        <v>-2164.006486765627</v>
      </c>
      <c r="P101" s="14">
        <f ca="1">IF(P$5&lt;&gt;"",HLOOKUP(P$5,Functionalization!$G$6:$R$343,ROW($A101)-5,FALSE),IFERROR(INDEX(P$320:P$343,MATCH($F101,$B$320:$B$343,0))/VLOOKUP($F101,$B$320:$BB$343,MATCH(LEFT(TRIM(P$6),FIND("~",SUBSTITUTE(P$6,"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101))*HLOOKUP(LEFT(TRIM(P$6),FIND("~",SUBSTITUTE(P$6," ","~",LEN(TRIM(P$6))-LEN(SUBSTITUTE(TRIM(P$6)," ",""))))-1)&amp;" Total",$B$6:$BB$343,ROW($A101)-5,FALSE))</f>
        <v>-1888.7987700910942</v>
      </c>
      <c r="Q101" s="14">
        <f ca="1">IF(Q$5&lt;&gt;"",HLOOKUP(Q$5,Functionalization!$G$6:$R$343,ROW($A101)-5,FALSE),IFERROR(INDEX(Q$320:Q$343,MATCH($F101,$B$320:$B$343,0))/VLOOKUP($F101,$B$320:$BB$343,MATCH(LEFT(TRIM(Q$6),FIND("~",SUBSTITUTE(Q$6,"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101))*HLOOKUP(LEFT(TRIM(Q$6),FIND("~",SUBSTITUTE(Q$6," ","~",LEN(TRIM(Q$6))-LEN(SUBSTITUTE(TRIM(Q$6)," ",""))))-1)&amp;" Total",$B$6:$BB$343,ROW($A101)-5,FALSE))</f>
        <v>0</v>
      </c>
      <c r="R101" s="14">
        <f ca="1">IF(R$5&lt;&gt;"",HLOOKUP(R$5,Functionalization!$G$6:$R$343,ROW($A101)-5,FALSE),IFERROR(INDEX(R$320:R$343,MATCH($F101,$B$320:$B$343,0))/VLOOKUP($F101,$B$320:$BB$343,MATCH(LEFT(TRIM(R$6),FIND("~",SUBSTITUTE(R$6,"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101))*HLOOKUP(LEFT(TRIM(R$6),FIND("~",SUBSTITUTE(R$6," ","~",LEN(TRIM(R$6))-LEN(SUBSTITUTE(TRIM(R$6)," ",""))))-1)&amp;" Total",$B$6:$BB$343,ROW($A101)-5,FALSE))</f>
        <v>-275.20771667453266</v>
      </c>
      <c r="S101" s="14">
        <f ca="1">IF(S$5&lt;&gt;"",HLOOKUP(S$5,Functionalization!$G$6:$R$343,ROW($A101)-5,FALSE),IFERROR(INDEX(S$320:S$343,MATCH($F101,$B$320:$B$343,0))/VLOOKUP($F101,$B$320:$BB$343,MATCH(LEFT(TRIM(S$6),FIND("~",SUBSTITUTE(S$6,"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101))*HLOOKUP(LEFT(TRIM(S$6),FIND("~",SUBSTITUTE(S$6," ","~",LEN(TRIM(S$6))-LEN(SUBSTITUTE(TRIM(S$6)," ",""))))-1)&amp;" Total",$B$6:$BB$343,ROW($A101)-5,FALSE))</f>
        <v>-1641.6289984410801</v>
      </c>
      <c r="T101" s="14">
        <f ca="1">IF(T$5&lt;&gt;"",HLOOKUP(T$5,Functionalization!$G$6:$R$343,ROW($A101)-5,FALSE),IFERROR(INDEX(T$320:T$343,MATCH($F101,$B$320:$B$343,0))/VLOOKUP($F101,$B$320:$BB$343,MATCH(LEFT(TRIM(T$6),FIND("~",SUBSTITUTE(T$6,"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101))*HLOOKUP(LEFT(TRIM(T$6),FIND("~",SUBSTITUTE(T$6," ","~",LEN(TRIM(T$6))-LEN(SUBSTITUTE(TRIM(T$6)," ",""))))-1)&amp;" Total",$B$6:$BB$343,ROW($A101)-5,FALSE))</f>
        <v>0</v>
      </c>
      <c r="U101" s="14">
        <f ca="1">IF(U$5&lt;&gt;"",HLOOKUP(U$5,Functionalization!$G$6:$R$343,ROW($A101)-5,FALSE),IFERROR(INDEX(U$320:U$343,MATCH($F101,$B$320:$B$343,0))/VLOOKUP($F101,$B$320:$BB$343,MATCH(LEFT(TRIM(U$6),FIND("~",SUBSTITUTE(U$6,"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101))*HLOOKUP(LEFT(TRIM(U$6),FIND("~",SUBSTITUTE(U$6," ","~",LEN(TRIM(U$6))-LEN(SUBSTITUTE(TRIM(U$6)," ",""))))-1)&amp;" Total",$B$6:$BB$343,ROW($A101)-5,FALSE))</f>
        <v>0</v>
      </c>
      <c r="V101" s="14">
        <f ca="1">IF(V$5&lt;&gt;"",HLOOKUP(V$5,Functionalization!$G$6:$R$343,ROW($A101)-5,FALSE),IFERROR(INDEX(V$320:V$343,MATCH($F101,$B$320:$B$343,0))/VLOOKUP($F101,$B$320:$BB$343,MATCH(LEFT(TRIM(V$6),FIND("~",SUBSTITUTE(V$6,"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101))*HLOOKUP(LEFT(TRIM(V$6),FIND("~",SUBSTITUTE(V$6," ","~",LEN(TRIM(V$6))-LEN(SUBSTITUTE(TRIM(V$6)," ",""))))-1)&amp;" Total",$B$6:$BB$343,ROW($A101)-5,FALSE))</f>
        <v>-1641.6289984410801</v>
      </c>
      <c r="W101" s="14">
        <f ca="1">IF(W$5&lt;&gt;"",HLOOKUP(W$5,Functionalization!$G$6:$R$343,ROW($A101)-5,FALSE),IFERROR(INDEX(W$320:W$343,MATCH($F101,$B$320:$B$343,0))/VLOOKUP($F101,$B$320:$BB$343,MATCH(LEFT(TRIM(W$6),FIND("~",SUBSTITUTE(W$6,"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101))*HLOOKUP(LEFT(TRIM(W$6),FIND("~",SUBSTITUTE(W$6," ","~",LEN(TRIM(W$6))-LEN(SUBSTITUTE(TRIM(W$6)," ",""))))-1)&amp;" Total",$B$6:$BB$343,ROW($A101)-5,FALSE))</f>
        <v>0</v>
      </c>
      <c r="X101" s="14">
        <f ca="1">IF(X$5&lt;&gt;"",HLOOKUP(X$5,Functionalization!$G$6:$R$343,ROW($A101)-5,FALSE),IFERROR(INDEX(X$320:X$343,MATCH($F101,$B$320:$B$343,0))/VLOOKUP($F101,$B$320:$BB$343,MATCH(LEFT(TRIM(X$6),FIND("~",SUBSTITUTE(X$6,"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101))*HLOOKUP(LEFT(TRIM(X$6),FIND("~",SUBSTITUTE(X$6," ","~",LEN(TRIM(X$6))-LEN(SUBSTITUTE(TRIM(X$6)," ",""))))-1)&amp;" Total",$B$6:$BB$343,ROW($A101)-5,FALSE))</f>
        <v>0</v>
      </c>
      <c r="Y101" s="14">
        <f ca="1">IF(Y$5&lt;&gt;"",HLOOKUP(Y$5,Functionalization!$G$6:$R$343,ROW($A101)-5,FALSE),IFERROR(INDEX(Y$320:Y$343,MATCH($F101,$B$320:$B$343,0))/VLOOKUP($F101,$B$320:$BB$343,MATCH(LEFT(TRIM(Y$6),FIND("~",SUBSTITUTE(Y$6,"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101))*HLOOKUP(LEFT(TRIM(Y$6),FIND("~",SUBSTITUTE(Y$6," ","~",LEN(TRIM(Y$6))-LEN(SUBSTITUTE(TRIM(Y$6)," ",""))))-1)&amp;" Total",$B$6:$BB$343,ROW($A101)-5,FALSE))</f>
        <v>0</v>
      </c>
      <c r="Z101" s="14">
        <f ca="1">IF(Z$5&lt;&gt;"",HLOOKUP(Z$5,Functionalization!$G$6:$R$343,ROW($A101)-5,FALSE),IFERROR(INDEX(Z$320:Z$343,MATCH($F101,$B$320:$B$343,0))/VLOOKUP($F101,$B$320:$BB$343,MATCH(LEFT(TRIM(Z$6),FIND("~",SUBSTITUTE(Z$6,"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101))*HLOOKUP(LEFT(TRIM(Z$6),FIND("~",SUBSTITUTE(Z$6," ","~",LEN(TRIM(Z$6))-LEN(SUBSTITUTE(TRIM(Z$6)," ",""))))-1)&amp;" Total",$B$6:$BB$343,ROW($A101)-5,FALSE))</f>
        <v>0</v>
      </c>
      <c r="AA101" s="14">
        <f ca="1">IF(AA$5&lt;&gt;"",HLOOKUP(AA$5,Functionalization!$G$6:$R$343,ROW($A101)-5,FALSE),IFERROR(INDEX(AA$320:AA$343,MATCH($F101,$B$320:$B$343,0))/VLOOKUP($F101,$B$320:$BB$343,MATCH(LEFT(TRIM(AA$6),FIND("~",SUBSTITUTE(AA$6,"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101))*HLOOKUP(LEFT(TRIM(AA$6),FIND("~",SUBSTITUTE(AA$6," ","~",LEN(TRIM(AA$6))-LEN(SUBSTITUTE(TRIM(AA$6)," ",""))))-1)&amp;" Total",$B$6:$BB$343,ROW($A101)-5,FALSE))</f>
        <v>0</v>
      </c>
      <c r="AB101" s="14">
        <f ca="1">IF(AB$5&lt;&gt;"",HLOOKUP(AB$5,Functionalization!$G$6:$R$343,ROW($A101)-5,FALSE),IFERROR(INDEX(AB$320:AB$343,MATCH($F101,$B$320:$B$343,0))/VLOOKUP($F101,$B$320:$BB$343,MATCH(LEFT(TRIM(AB$6),FIND("~",SUBSTITUTE(AB$6,"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101))*HLOOKUP(LEFT(TRIM(AB$6),FIND("~",SUBSTITUTE(AB$6," ","~",LEN(TRIM(AB$6))-LEN(SUBSTITUTE(TRIM(AB$6)," ",""))))-1)&amp;" Total",$B$6:$BB$343,ROW($A101)-5,FALSE))</f>
        <v>0</v>
      </c>
      <c r="AC101" s="14">
        <f ca="1">IF(AC$5&lt;&gt;"",HLOOKUP(AC$5,Functionalization!$G$6:$R$343,ROW($A101)-5,FALSE),IFERROR(INDEX(AC$320:AC$343,MATCH($F101,$B$320:$B$343,0))/VLOOKUP($F101,$B$320:$BB$343,MATCH(LEFT(TRIM(AC$6),FIND("~",SUBSTITUTE(AC$6,"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101))*HLOOKUP(LEFT(TRIM(AC$6),FIND("~",SUBSTITUTE(AC$6," ","~",LEN(TRIM(AC$6))-LEN(SUBSTITUTE(TRIM(AC$6)," ",""))))-1)&amp;" Total",$B$6:$BB$343,ROW($A101)-5,FALSE))</f>
        <v>0</v>
      </c>
      <c r="AD101" s="14">
        <f ca="1">IF(AD$5&lt;&gt;"",HLOOKUP(AD$5,Functionalization!$G$6:$R$343,ROW($A101)-5,FALSE),IFERROR(INDEX(AD$320:AD$343,MATCH($F101,$B$320:$B$343,0))/VLOOKUP($F101,$B$320:$BB$343,MATCH(LEFT(TRIM(AD$6),FIND("~",SUBSTITUTE(AD$6,"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101))*HLOOKUP(LEFT(TRIM(AD$6),FIND("~",SUBSTITUTE(AD$6," ","~",LEN(TRIM(AD$6))-LEN(SUBSTITUTE(TRIM(AD$6)," ",""))))-1)&amp;" Total",$B$6:$BB$343,ROW($A101)-5,FALSE))</f>
        <v>0</v>
      </c>
      <c r="AE101" s="14">
        <f ca="1">IF(AE$5&lt;&gt;"",HLOOKUP(AE$5,Functionalization!$G$6:$R$343,ROW($A101)-5,FALSE),IFERROR(INDEX(AE$320:AE$343,MATCH($F101,$B$320:$B$343,0))/VLOOKUP($F101,$B$320:$BB$343,MATCH(LEFT(TRIM(AE$6),FIND("~",SUBSTITUTE(AE$6,"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101))*HLOOKUP(LEFT(TRIM(AE$6),FIND("~",SUBSTITUTE(AE$6," ","~",LEN(TRIM(AE$6))-LEN(SUBSTITUTE(TRIM(AE$6)," ",""))))-1)&amp;" Total",$B$6:$BB$343,ROW($A101)-5,FALSE))</f>
        <v>0</v>
      </c>
      <c r="AF101" s="14">
        <f ca="1">IF(AF$5&lt;&gt;"",HLOOKUP(AF$5,Functionalization!$G$6:$R$343,ROW($A101)-5,FALSE),IFERROR(INDEX(AF$320:AF$343,MATCH($F101,$B$320:$B$343,0))/VLOOKUP($F101,$B$320:$BB$343,MATCH(LEFT(TRIM(AF$6),FIND("~",SUBSTITUTE(AF$6,"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101))*HLOOKUP(LEFT(TRIM(AF$6),FIND("~",SUBSTITUTE(AF$6," ","~",LEN(TRIM(AF$6))-LEN(SUBSTITUTE(TRIM(AF$6)," ",""))))-1)&amp;" Total",$B$6:$BB$343,ROW($A101)-5,FALSE))</f>
        <v>0</v>
      </c>
      <c r="AG101" s="14">
        <f ca="1">IF(AG$5&lt;&gt;"",HLOOKUP(AG$5,Functionalization!$G$6:$R$343,ROW($A101)-5,FALSE),IFERROR(INDEX(AG$320:AG$343,MATCH($F101,$B$320:$B$343,0))/VLOOKUP($F101,$B$320:$BB$343,MATCH(LEFT(TRIM(AG$6),FIND("~",SUBSTITUTE(AG$6,"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101))*HLOOKUP(LEFT(TRIM(AG$6),FIND("~",SUBSTITUTE(AG$6," ","~",LEN(TRIM(AG$6))-LEN(SUBSTITUTE(TRIM(AG$6)," ",""))))-1)&amp;" Total",$B$6:$BB$343,ROW($A101)-5,FALSE))</f>
        <v>0</v>
      </c>
      <c r="AH101" s="14">
        <f ca="1">IF(AH$5&lt;&gt;"",HLOOKUP(AH$5,Functionalization!$G$6:$R$343,ROW($A101)-5,FALSE),IFERROR(INDEX(AH$320:AH$343,MATCH($F101,$B$320:$B$343,0))/VLOOKUP($F101,$B$320:$BB$343,MATCH(LEFT(TRIM(AH$6),FIND("~",SUBSTITUTE(AH$6,"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101))*HLOOKUP(LEFT(TRIM(AH$6),FIND("~",SUBSTITUTE(AH$6," ","~",LEN(TRIM(AH$6))-LEN(SUBSTITUTE(TRIM(AH$6)," ",""))))-1)&amp;" Total",$B$6:$BB$343,ROW($A101)-5,FALSE))</f>
        <v>0</v>
      </c>
      <c r="AI101" s="14">
        <f ca="1">IF(AI$5&lt;&gt;"",HLOOKUP(AI$5,Functionalization!$G$6:$R$343,ROW($A101)-5,FALSE),IFERROR(INDEX(AI$320:AI$343,MATCH($F101,$B$320:$B$343,0))/VLOOKUP($F101,$B$320:$BB$343,MATCH(LEFT(TRIM(AI$6),FIND("~",SUBSTITUTE(AI$6,"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101))*HLOOKUP(LEFT(TRIM(AI$6),FIND("~",SUBSTITUTE(AI$6," ","~",LEN(TRIM(AI$6))-LEN(SUBSTITUTE(TRIM(AI$6)," ",""))))-1)&amp;" Total",$B$6:$BB$343,ROW($A101)-5,FALSE))</f>
        <v>0</v>
      </c>
      <c r="AJ101" s="14">
        <f ca="1">IF(AJ$5&lt;&gt;"",HLOOKUP(AJ$5,Functionalization!$G$6:$R$343,ROW($A101)-5,FALSE),IFERROR(INDEX(AJ$320:AJ$343,MATCH($F101,$B$320:$B$343,0))/VLOOKUP($F101,$B$320:$BB$343,MATCH(LEFT(TRIM(AJ$6),FIND("~",SUBSTITUTE(AJ$6,"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101))*HLOOKUP(LEFT(TRIM(AJ$6),FIND("~",SUBSTITUTE(AJ$6," ","~",LEN(TRIM(AJ$6))-LEN(SUBSTITUTE(TRIM(AJ$6)," ",""))))-1)&amp;" Total",$B$6:$BB$343,ROW($A101)-5,FALSE))</f>
        <v>0</v>
      </c>
      <c r="AK101" s="14">
        <f ca="1">IF(AK$5&lt;&gt;"",HLOOKUP(AK$5,Functionalization!$G$6:$R$343,ROW($A101)-5,FALSE),IFERROR(INDEX(AK$320:AK$343,MATCH($F101,$B$320:$B$343,0))/VLOOKUP($F101,$B$320:$BB$343,MATCH(LEFT(TRIM(AK$6),FIND("~",SUBSTITUTE(AK$6,"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101))*HLOOKUP(LEFT(TRIM(AK$6),FIND("~",SUBSTITUTE(AK$6," ","~",LEN(TRIM(AK$6))-LEN(SUBSTITUTE(TRIM(AK$6)," ",""))))-1)&amp;" Total",$B$6:$BB$343,ROW($A101)-5,FALSE))</f>
        <v>0</v>
      </c>
      <c r="AL101" s="14">
        <f ca="1">IF(AL$5&lt;&gt;"",HLOOKUP(AL$5,Functionalization!$G$6:$R$343,ROW($A101)-5,FALSE),IFERROR(INDEX(AL$320:AL$343,MATCH($F101,$B$320:$B$343,0))/VLOOKUP($F101,$B$320:$BB$343,MATCH(LEFT(TRIM(AL$6),FIND("~",SUBSTITUTE(AL$6,"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101))*HLOOKUP(LEFT(TRIM(AL$6),FIND("~",SUBSTITUTE(AL$6," ","~",LEN(TRIM(AL$6))-LEN(SUBSTITUTE(TRIM(AL$6)," ",""))))-1)&amp;" Total",$B$6:$BB$343,ROW($A101)-5,FALSE))</f>
        <v>0</v>
      </c>
      <c r="AM101" s="14">
        <f ca="1">IF(AM$5&lt;&gt;"",HLOOKUP(AM$5,Functionalization!$G$6:$R$343,ROW($A101)-5,FALSE),IFERROR(INDEX(AM$320:AM$343,MATCH($F101,$B$320:$B$343,0))/VLOOKUP($F101,$B$320:$BB$343,MATCH(LEFT(TRIM(AM$6),FIND("~",SUBSTITUTE(AM$6,"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101))*HLOOKUP(LEFT(TRIM(AM$6),FIND("~",SUBSTITUTE(AM$6," ","~",LEN(TRIM(AM$6))-LEN(SUBSTITUTE(TRIM(AM$6)," ",""))))-1)&amp;" Total",$B$6:$BB$343,ROW($A101)-5,FALSE))</f>
        <v>0</v>
      </c>
      <c r="AN101" s="14">
        <f ca="1">IF(AN$5&lt;&gt;"",HLOOKUP(AN$5,Functionalization!$G$6:$R$343,ROW($A101)-5,FALSE),IFERROR(INDEX(AN$320:AN$343,MATCH($F101,$B$320:$B$343,0))/VLOOKUP($F101,$B$320:$BB$343,MATCH(LEFT(TRIM(AN$6),FIND("~",SUBSTITUTE(AN$6,"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101))*HLOOKUP(LEFT(TRIM(AN$6),FIND("~",SUBSTITUTE(AN$6," ","~",LEN(TRIM(AN$6))-LEN(SUBSTITUTE(TRIM(AN$6)," ",""))))-1)&amp;" Total",$B$6:$BB$343,ROW($A101)-5,FALSE))</f>
        <v>0</v>
      </c>
      <c r="AO101" s="14">
        <f ca="1">IF(AO$5&lt;&gt;"",HLOOKUP(AO$5,Functionalization!$G$6:$R$343,ROW($A101)-5,FALSE),IFERROR(INDEX(AO$320:AO$343,MATCH($F101,$B$320:$B$343,0))/VLOOKUP($F101,$B$320:$BB$343,MATCH(LEFT(TRIM(AO$6),FIND("~",SUBSTITUTE(AO$6,"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101))*HLOOKUP(LEFT(TRIM(AO$6),FIND("~",SUBSTITUTE(AO$6," ","~",LEN(TRIM(AO$6))-LEN(SUBSTITUTE(TRIM(AO$6)," ",""))))-1)&amp;" Total",$B$6:$BB$343,ROW($A101)-5,FALSE))</f>
        <v>0</v>
      </c>
      <c r="AP101" s="14">
        <f ca="1">IF(AP$5&lt;&gt;"",HLOOKUP(AP$5,Functionalization!$G$6:$R$343,ROW($A101)-5,FALSE),IFERROR(INDEX(AP$320:AP$343,MATCH($F101,$B$320:$B$343,0))/VLOOKUP($F101,$B$320:$BB$343,MATCH(LEFT(TRIM(AP$6),FIND("~",SUBSTITUTE(AP$6,"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101))*HLOOKUP(LEFT(TRIM(AP$6),FIND("~",SUBSTITUTE(AP$6," ","~",LEN(TRIM(AP$6))-LEN(SUBSTITUTE(TRIM(AP$6)," ",""))))-1)&amp;" Total",$B$6:$BB$343,ROW($A101)-5,FALSE))</f>
        <v>0</v>
      </c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D101" s="44">
        <f ca="1">IFERROR(IF(SUMIF($G$6:$BB$6,BD$6&amp;" Total",$G101:$BB101)-(SUMIF($G$6:$BB$6,BD$6&amp;" "&amp;'Input-Allocators'!$D$18,$G101:$BB101)+IFERROR(SUMIF($G$6:$BB$6,BD$6&amp;" "&amp;'Input-Allocators'!$E$18,$G101:$BB101),SUMIF($G$6:$BB$6,BD$6&amp;" "&amp;'Input-Allocators'!$B$20,$G101:$BB101))+SUMIF($G$6:$BB$6,BD$6&amp;" "&amp;'Input-Allocators'!$F$18,$G101:$BB101))&lt;Check_Limit,0,1),1)</f>
        <v>0</v>
      </c>
      <c r="BE101" s="44">
        <f ca="1">IFERROR(IF(SUMIF($G$6:$BB$6,BE$6&amp;" Total",$G101:$BB101)-(SUMIF($G$6:$BB$6,BE$6&amp;" "&amp;'Input-Allocators'!$D$18,$G101:$BB101)+IFERROR(SUMIF($G$6:$BB$6,BE$6&amp;" "&amp;'Input-Allocators'!$E$18,$G101:$BB101),SUMIF($G$6:$BB$6,BE$6&amp;" "&amp;'Input-Allocators'!$B$20,$G101:$BB101))+SUMIF($G$6:$BB$6,BE$6&amp;" "&amp;'Input-Allocators'!$F$18,$G101:$BB101))&lt;Check_Limit,0,1),1)</f>
        <v>0</v>
      </c>
      <c r="BF101" s="44">
        <f ca="1">IFERROR(IF(SUMIF($G$6:$BB$6,BF$6&amp;" Total",$G101:$BB101)-(SUMIF($G$6:$BB$6,BF$6&amp;" "&amp;'Input-Allocators'!$D$18,$G101:$BB101)+IFERROR(SUMIF($G$6:$BB$6,BF$6&amp;" "&amp;'Input-Allocators'!$E$18,$G101:$BB101),SUMIF($G$6:$BB$6,BF$6&amp;" "&amp;'Input-Allocators'!$B$20,$G101:$BB101))+SUMIF($G$6:$BB$6,BF$6&amp;" "&amp;'Input-Allocators'!$F$18,$G101:$BB101))&lt;Check_Limit,0,1),1)</f>
        <v>0</v>
      </c>
      <c r="BG101" s="44">
        <f ca="1">IFERROR(IF(SUMIF($G$6:$BB$6,BG$6&amp;" Total",$G101:$BB101)-(SUMIF($G$6:$BB$6,BG$6&amp;" "&amp;'Input-Allocators'!$D$18,$G101:$BB101)+IFERROR(SUMIF($G$6:$BB$6,BG$6&amp;" "&amp;'Input-Allocators'!$E$18,$G101:$BB101),SUMIF($G$6:$BB$6,BG$6&amp;" "&amp;'Input-Allocators'!$B$20,$G101:$BB101))+SUMIF($G$6:$BB$6,BG$6&amp;" "&amp;'Input-Allocators'!$F$18,$G101:$BB101))&lt;Check_Limit,0,1),1)</f>
        <v>0</v>
      </c>
      <c r="BH101" s="44">
        <f ca="1">IFERROR(IF(SUMIF($G$6:$BB$6,BH$6&amp;" Total",$G101:$BB101)-(SUMIF($G$6:$BB$6,BH$6&amp;" "&amp;'Input-Allocators'!$D$18,$G101:$BB101)+IFERROR(SUMIF($G$6:$BB$6,BH$6&amp;" "&amp;'Input-Allocators'!$E$18,$G101:$BB101),SUMIF($G$6:$BB$6,BH$6&amp;" "&amp;'Input-Allocators'!$B$20,$G101:$BB101))+SUMIF($G$6:$BB$6,BH$6&amp;" "&amp;'Input-Allocators'!$F$18,$G101:$BB101))&lt;Check_Limit,0,1),1)</f>
        <v>0</v>
      </c>
      <c r="BI101" s="44">
        <f ca="1">IFERROR(IF(SUMIF($G$6:$BB$6,BI$6&amp;" Total",$G101:$BB101)-(SUMIF($G$6:$BB$6,BI$6&amp;" "&amp;'Input-Allocators'!$D$18,$G101:$BB101)+IFERROR(SUMIF($G$6:$BB$6,BI$6&amp;" "&amp;'Input-Allocators'!$E$18,$G101:$BB101),SUMIF($G$6:$BB$6,BI$6&amp;" "&amp;'Input-Allocators'!$B$20,$G101:$BB101))+SUMIF($G$6:$BB$6,BI$6&amp;" "&amp;'Input-Allocators'!$F$18,$G101:$BB101))&lt;Check_Limit,0,1),1)</f>
        <v>0</v>
      </c>
      <c r="BJ101" s="44">
        <f ca="1">IFERROR(IF(SUMIF($G$6:$BB$6,BJ$6&amp;" Total",$G101:$BB101)-(SUMIF($G$6:$BB$6,BJ$6&amp;" "&amp;'Input-Allocators'!$D$18,$G101:$BB101)+IFERROR(SUMIF($G$6:$BB$6,BJ$6&amp;" "&amp;'Input-Allocators'!$E$18,$G101:$BB101),SUMIF($G$6:$BB$6,BJ$6&amp;" "&amp;'Input-Allocators'!$B$20,$G101:$BB101))+SUMIF($G$6:$BB$6,BJ$6&amp;" "&amp;'Input-Allocators'!$F$18,$G101:$BB101))&lt;Check_Limit,0,1),1)</f>
        <v>0</v>
      </c>
      <c r="BK101" s="44">
        <f ca="1">IFERROR(IF(SUMIF($G$6:$BB$6,BK$6&amp;" Total",$G101:$BB101)-(SUMIF($G$6:$BB$6,BK$6&amp;" "&amp;'Input-Allocators'!$D$18,$G101:$BB101)+IFERROR(SUMIF($G$6:$BB$6,BK$6&amp;" "&amp;'Input-Allocators'!$E$18,$G101:$BB101),SUMIF($G$6:$BB$6,BK$6&amp;" "&amp;'Input-Allocators'!$B$20,$G101:$BB101))+SUMIF($G$6:$BB$6,BK$6&amp;" "&amp;'Input-Allocators'!$F$18,$G101:$BB101))&lt;Check_Limit,0,1),1)</f>
        <v>0</v>
      </c>
      <c r="BL101" s="44">
        <f ca="1">IFERROR(IF(SUMIF($G$6:$BB$6,BL$6&amp;" Total",$G101:$BB101)-(SUMIF($G$6:$BB$6,BL$6&amp;" "&amp;'Input-Allocators'!$D$18,$G101:$BB101)+IFERROR(SUMIF($G$6:$BB$6,BL$6&amp;" "&amp;'Input-Allocators'!$E$18,$G101:$BB101),SUMIF($G$6:$BB$6,BL$6&amp;" "&amp;'Input-Allocators'!$B$20,$G101:$BB101))+SUMIF($G$6:$BB$6,BL$6&amp;" "&amp;'Input-Allocators'!$F$18,$G101:$BB101))&lt;Check_Limit,0,1),1)</f>
        <v>0</v>
      </c>
      <c r="BM101" s="44">
        <f ca="1">IFERROR(IF(SUMIF($G$6:$BB$6,BM$6&amp;" Total",$G101:$BB101)-(SUMIF($G$6:$BB$6,BM$6&amp;" "&amp;'Input-Allocators'!$D$18,$G101:$BB101)+IFERROR(SUMIF($G$6:$BB$6,BM$6&amp;" "&amp;'Input-Allocators'!$E$18,$G101:$BB101),SUMIF($G$6:$BB$6,BM$6&amp;" "&amp;'Input-Allocators'!$B$20,$G101:$BB101))+SUMIF($G$6:$BB$6,BM$6&amp;" "&amp;'Input-Allocators'!$F$18,$G101:$BB101))&lt;Check_Limit,0,1),1)</f>
        <v>0</v>
      </c>
      <c r="BN101" s="44">
        <f ca="1">IFERROR(IF(SUMIF($G$6:$BB$6,BN$6&amp;" Total",$G101:$BB101)-(SUMIF($G$6:$BB$6,BN$6&amp;" "&amp;'Input-Allocators'!$D$18,$G101:$BB101)+IFERROR(SUMIF($G$6:$BB$6,BN$6&amp;" "&amp;'Input-Allocators'!$E$18,$G101:$BB101),SUMIF($G$6:$BB$6,BN$6&amp;" "&amp;'Input-Allocators'!$B$20,$G101:$BB101))+SUMIF($G$6:$BB$6,BN$6&amp;" "&amp;'Input-Allocators'!$F$18,$G101:$BB101))&lt;Check_Limit,0,1),1)</f>
        <v>0</v>
      </c>
      <c r="BO101" s="44">
        <f ca="1">IFERROR(IF(SUMIF($G$6:$BB$6,BO$6&amp;" Total",$G101:$BB101)-(SUMIF($G$6:$BB$6,BO$6&amp;" "&amp;'Input-Allocators'!$D$18,$G101:$BB101)+IFERROR(SUMIF($G$6:$BB$6,BO$6&amp;" "&amp;'Input-Allocators'!$E$18,$G101:$BB101),SUMIF($G$6:$BB$6,BO$6&amp;" "&amp;'Input-Allocators'!$B$20,$G101:$BB101))+SUMIF($G$6:$BB$6,BO$6&amp;" "&amp;'Input-Allocators'!$F$18,$G101:$BB101))&lt;Check_Limit,0,1),1)</f>
        <v>0</v>
      </c>
    </row>
    <row r="102" spans="1:67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>Functionalization!$D102</f>
        <v>-4956.8549999999996</v>
      </c>
      <c r="E102" s="14">
        <f t="shared" ca="1" si="13"/>
        <v>0</v>
      </c>
      <c r="F102" s="3" t="str">
        <f>IF($D102=0,"-",IF('Input-Accounts'!$E102&lt;&gt;0,'Input-Accounts'!$E102,'Input-Accounts'!$G102))</f>
        <v>INT_OML</v>
      </c>
      <c r="G102" s="14">
        <f ca="1">IF(G$5&lt;&gt;"",HLOOKUP(G$5,Functionalization!$G$6:$R$343,ROW($A102)-5,FALSE),IFERROR(INDEX(G$320:G$343,MATCH($F102,$B$320:$B$343,0))/VLOOKUP($F102,$B$320:$BB$343,MATCH(LEFT(TRIM(G$6),FIND("~",SUBSTITUTE(G$6,"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102))*HLOOKUP(LEFT(TRIM(G$6),FIND("~",SUBSTITUTE(G$6," ","~",LEN(TRIM(G$6))-LEN(SUBSTITUTE(TRIM(G$6)," ",""))))-1)&amp;" Total",$B$6:$BB$343,ROW($A102)-5,FALSE))</f>
        <v>-21.653971245902344</v>
      </c>
      <c r="H102" s="14">
        <f ca="1">IF(H$5&lt;&gt;"",HLOOKUP(H$5,Functionalization!$G$6:$R$343,ROW($A102)-5,FALSE),IFERROR(INDEX(H$320:H$343,MATCH($F102,$B$320:$B$343,0))/VLOOKUP($F102,$B$320:$BB$343,MATCH(LEFT(TRIM(H$6),FIND("~",SUBSTITUTE(H$6,"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102))*HLOOKUP(LEFT(TRIM(H$6),FIND("~",SUBSTITUTE(H$6," ","~",LEN(TRIM(H$6))-LEN(SUBSTITUTE(TRIM(H$6)," ",""))))-1)&amp;" Total",$B$6:$BB$343,ROW($A102)-5,FALSE))</f>
        <v>0</v>
      </c>
      <c r="I102" s="14">
        <f ca="1">IF(I$5&lt;&gt;"",HLOOKUP(I$5,Functionalization!$G$6:$R$343,ROW($A102)-5,FALSE),IFERROR(INDEX(I$320:I$343,MATCH($F102,$B$320:$B$343,0))/VLOOKUP($F102,$B$320:$BB$343,MATCH(LEFT(TRIM(I$6),FIND("~",SUBSTITUTE(I$6,"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102))*HLOOKUP(LEFT(TRIM(I$6),FIND("~",SUBSTITUTE(I$6," ","~",LEN(TRIM(I$6))-LEN(SUBSTITUTE(TRIM(I$6)," ",""))))-1)&amp;" Total",$B$6:$BB$343,ROW($A102)-5,FALSE))</f>
        <v>-21.653971245902344</v>
      </c>
      <c r="J102" s="14">
        <f ca="1">IF(J$5&lt;&gt;"",HLOOKUP(J$5,Functionalization!$G$6:$R$343,ROW($A102)-5,FALSE),IFERROR(INDEX(J$320:J$343,MATCH($F102,$B$320:$B$343,0))/VLOOKUP($F102,$B$320:$BB$343,MATCH(LEFT(TRIM(J$6),FIND("~",SUBSTITUTE(J$6,"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102))*HLOOKUP(LEFT(TRIM(J$6),FIND("~",SUBSTITUTE(J$6," ","~",LEN(TRIM(J$6))-LEN(SUBSTITUTE(TRIM(J$6)," ",""))))-1)&amp;" Total",$B$6:$BB$343,ROW($A102)-5,FALSE))</f>
        <v>0</v>
      </c>
      <c r="K102" s="14">
        <f ca="1">IF(K$5&lt;&gt;"",HLOOKUP(K$5,Functionalization!$G$6:$R$343,ROW($A102)-5,FALSE),IFERROR(INDEX(K$320:K$343,MATCH($F102,$B$320:$B$343,0))/VLOOKUP($F102,$B$320:$BB$343,MATCH(LEFT(TRIM(K$6),FIND("~",SUBSTITUTE(K$6,"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102))*HLOOKUP(LEFT(TRIM(K$6),FIND("~",SUBSTITUTE(K$6," ","~",LEN(TRIM(K$6))-LEN(SUBSTITUTE(TRIM(K$6)," ",""))))-1)&amp;" Total",$B$6:$BB$343,ROW($A102)-5,FALSE))</f>
        <v>-77.368647032713454</v>
      </c>
      <c r="L102" s="14">
        <f ca="1">IF(L$5&lt;&gt;"",HLOOKUP(L$5,Functionalization!$G$6:$R$343,ROW($A102)-5,FALSE),IFERROR(INDEX(L$320:L$343,MATCH($F102,$B$320:$B$343,0))/VLOOKUP($F102,$B$320:$BB$343,MATCH(LEFT(TRIM(L$6),FIND("~",SUBSTITUTE(L$6,"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102))*HLOOKUP(LEFT(TRIM(L$6),FIND("~",SUBSTITUTE(L$6," ","~",LEN(TRIM(L$6))-LEN(SUBSTITUTE(TRIM(L$6)," ",""))))-1)&amp;" Total",$B$6:$BB$343,ROW($A102)-5,FALSE))</f>
        <v>-77.368647032713454</v>
      </c>
      <c r="M102" s="14">
        <f ca="1">IF(M$5&lt;&gt;"",HLOOKUP(M$5,Functionalization!$G$6:$R$343,ROW($A102)-5,FALSE),IFERROR(INDEX(M$320:M$343,MATCH($F102,$B$320:$B$343,0))/VLOOKUP($F102,$B$320:$BB$343,MATCH(LEFT(TRIM(M$6),FIND("~",SUBSTITUTE(M$6,"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102))*HLOOKUP(LEFT(TRIM(M$6),FIND("~",SUBSTITUTE(M$6," ","~",LEN(TRIM(M$6))-LEN(SUBSTITUTE(TRIM(M$6)," ",""))))-1)&amp;" Total",$B$6:$BB$343,ROW($A102)-5,FALSE))</f>
        <v>0</v>
      </c>
      <c r="N102" s="14">
        <f ca="1">IF(N$5&lt;&gt;"",HLOOKUP(N$5,Functionalization!$G$6:$R$343,ROW($A102)-5,FALSE),IFERROR(INDEX(N$320:N$343,MATCH($F102,$B$320:$B$343,0))/VLOOKUP($F102,$B$320:$BB$343,MATCH(LEFT(TRIM(N$6),FIND("~",SUBSTITUTE(N$6,"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102))*HLOOKUP(LEFT(TRIM(N$6),FIND("~",SUBSTITUTE(N$6," ","~",LEN(TRIM(N$6))-LEN(SUBSTITUTE(TRIM(N$6)," ",""))))-1)&amp;" Total",$B$6:$BB$343,ROW($A102)-5,FALSE))</f>
        <v>0</v>
      </c>
      <c r="O102" s="14">
        <f ca="1">IF(O$5&lt;&gt;"",HLOOKUP(O$5,Functionalization!$G$6:$R$343,ROW($A102)-5,FALSE),IFERROR(INDEX(O$320:O$343,MATCH($F102,$B$320:$B$343,0))/VLOOKUP($F102,$B$320:$BB$343,MATCH(LEFT(TRIM(O$6),FIND("~",SUBSTITUTE(O$6,"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102))*HLOOKUP(LEFT(TRIM(O$6),FIND("~",SUBSTITUTE(O$6," ","~",LEN(TRIM(O$6))-LEN(SUBSTITUTE(TRIM(O$6)," ",""))))-1)&amp;" Total",$B$6:$BB$343,ROW($A102)-5,FALSE))</f>
        <v>-2762.3194145968491</v>
      </c>
      <c r="P102" s="14">
        <f ca="1">IF(P$5&lt;&gt;"",HLOOKUP(P$5,Functionalization!$G$6:$R$343,ROW($A102)-5,FALSE),IFERROR(INDEX(P$320:P$343,MATCH($F102,$B$320:$B$343,0))/VLOOKUP($F102,$B$320:$BB$343,MATCH(LEFT(TRIM(P$6),FIND("~",SUBSTITUTE(P$6,"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102))*HLOOKUP(LEFT(TRIM(P$6),FIND("~",SUBSTITUTE(P$6," ","~",LEN(TRIM(P$6))-LEN(SUBSTITUTE(TRIM(P$6)," ",""))))-1)&amp;" Total",$B$6:$BB$343,ROW($A102)-5,FALSE))</f>
        <v>-2411.0211983178579</v>
      </c>
      <c r="Q102" s="14">
        <f ca="1">IF(Q$5&lt;&gt;"",HLOOKUP(Q$5,Functionalization!$G$6:$R$343,ROW($A102)-5,FALSE),IFERROR(INDEX(Q$320:Q$343,MATCH($F102,$B$320:$B$343,0))/VLOOKUP($F102,$B$320:$BB$343,MATCH(LEFT(TRIM(Q$6),FIND("~",SUBSTITUTE(Q$6,"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102))*HLOOKUP(LEFT(TRIM(Q$6),FIND("~",SUBSTITUTE(Q$6," ","~",LEN(TRIM(Q$6))-LEN(SUBSTITUTE(TRIM(Q$6)," ",""))))-1)&amp;" Total",$B$6:$BB$343,ROW($A102)-5,FALSE))</f>
        <v>0</v>
      </c>
      <c r="R102" s="14">
        <f ca="1">IF(R$5&lt;&gt;"",HLOOKUP(R$5,Functionalization!$G$6:$R$343,ROW($A102)-5,FALSE),IFERROR(INDEX(R$320:R$343,MATCH($F102,$B$320:$B$343,0))/VLOOKUP($F102,$B$320:$BB$343,MATCH(LEFT(TRIM(R$6),FIND("~",SUBSTITUTE(R$6,"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102))*HLOOKUP(LEFT(TRIM(R$6),FIND("~",SUBSTITUTE(R$6," ","~",LEN(TRIM(R$6))-LEN(SUBSTITUTE(TRIM(R$6)," ",""))))-1)&amp;" Total",$B$6:$BB$343,ROW($A102)-5,FALSE))</f>
        <v>-351.29821627899094</v>
      </c>
      <c r="S102" s="14">
        <f ca="1">IF(S$5&lt;&gt;"",HLOOKUP(S$5,Functionalization!$G$6:$R$343,ROW($A102)-5,FALSE),IFERROR(INDEX(S$320:S$343,MATCH($F102,$B$320:$B$343,0))/VLOOKUP($F102,$B$320:$BB$343,MATCH(LEFT(TRIM(S$6),FIND("~",SUBSTITUTE(S$6,"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102))*HLOOKUP(LEFT(TRIM(S$6),FIND("~",SUBSTITUTE(S$6," ","~",LEN(TRIM(S$6))-LEN(SUBSTITUTE(TRIM(S$6)," ",""))))-1)&amp;" Total",$B$6:$BB$343,ROW($A102)-5,FALSE))</f>
        <v>-2095.5129671245331</v>
      </c>
      <c r="T102" s="14">
        <f ca="1">IF(T$5&lt;&gt;"",HLOOKUP(T$5,Functionalization!$G$6:$R$343,ROW($A102)-5,FALSE),IFERROR(INDEX(T$320:T$343,MATCH($F102,$B$320:$B$343,0))/VLOOKUP($F102,$B$320:$BB$343,MATCH(LEFT(TRIM(T$6),FIND("~",SUBSTITUTE(T$6,"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102))*HLOOKUP(LEFT(TRIM(T$6),FIND("~",SUBSTITUTE(T$6," ","~",LEN(TRIM(T$6))-LEN(SUBSTITUTE(TRIM(T$6)," ",""))))-1)&amp;" Total",$B$6:$BB$343,ROW($A102)-5,FALSE))</f>
        <v>0</v>
      </c>
      <c r="U102" s="14">
        <f ca="1">IF(U$5&lt;&gt;"",HLOOKUP(U$5,Functionalization!$G$6:$R$343,ROW($A102)-5,FALSE),IFERROR(INDEX(U$320:U$343,MATCH($F102,$B$320:$B$343,0))/VLOOKUP($F102,$B$320:$BB$343,MATCH(LEFT(TRIM(U$6),FIND("~",SUBSTITUTE(U$6,"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102))*HLOOKUP(LEFT(TRIM(U$6),FIND("~",SUBSTITUTE(U$6," ","~",LEN(TRIM(U$6))-LEN(SUBSTITUTE(TRIM(U$6)," ",""))))-1)&amp;" Total",$B$6:$BB$343,ROW($A102)-5,FALSE))</f>
        <v>0</v>
      </c>
      <c r="V102" s="14">
        <f ca="1">IF(V$5&lt;&gt;"",HLOOKUP(V$5,Functionalization!$G$6:$R$343,ROW($A102)-5,FALSE),IFERROR(INDEX(V$320:V$343,MATCH($F102,$B$320:$B$343,0))/VLOOKUP($F102,$B$320:$BB$343,MATCH(LEFT(TRIM(V$6),FIND("~",SUBSTITUTE(V$6,"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102))*HLOOKUP(LEFT(TRIM(V$6),FIND("~",SUBSTITUTE(V$6," ","~",LEN(TRIM(V$6))-LEN(SUBSTITUTE(TRIM(V$6)," ",""))))-1)&amp;" Total",$B$6:$BB$343,ROW($A102)-5,FALSE))</f>
        <v>-2095.5129671245331</v>
      </c>
      <c r="W102" s="14">
        <f ca="1">IF(W$5&lt;&gt;"",HLOOKUP(W$5,Functionalization!$G$6:$R$343,ROW($A102)-5,FALSE),IFERROR(INDEX(W$320:W$343,MATCH($F102,$B$320:$B$343,0))/VLOOKUP($F102,$B$320:$BB$343,MATCH(LEFT(TRIM(W$6),FIND("~",SUBSTITUTE(W$6,"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102))*HLOOKUP(LEFT(TRIM(W$6),FIND("~",SUBSTITUTE(W$6," ","~",LEN(TRIM(W$6))-LEN(SUBSTITUTE(TRIM(W$6)," ",""))))-1)&amp;" Total",$B$6:$BB$343,ROW($A102)-5,FALSE))</f>
        <v>0</v>
      </c>
      <c r="X102" s="14">
        <f ca="1">IF(X$5&lt;&gt;"",HLOOKUP(X$5,Functionalization!$G$6:$R$343,ROW($A102)-5,FALSE),IFERROR(INDEX(X$320:X$343,MATCH($F102,$B$320:$B$343,0))/VLOOKUP($F102,$B$320:$BB$343,MATCH(LEFT(TRIM(X$6),FIND("~",SUBSTITUTE(X$6,"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102))*HLOOKUP(LEFT(TRIM(X$6),FIND("~",SUBSTITUTE(X$6," ","~",LEN(TRIM(X$6))-LEN(SUBSTITUTE(TRIM(X$6)," ",""))))-1)&amp;" Total",$B$6:$BB$343,ROW($A102)-5,FALSE))</f>
        <v>0</v>
      </c>
      <c r="Y102" s="14">
        <f ca="1">IF(Y$5&lt;&gt;"",HLOOKUP(Y$5,Functionalization!$G$6:$R$343,ROW($A102)-5,FALSE),IFERROR(INDEX(Y$320:Y$343,MATCH($F102,$B$320:$B$343,0))/VLOOKUP($F102,$B$320:$BB$343,MATCH(LEFT(TRIM(Y$6),FIND("~",SUBSTITUTE(Y$6,"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102))*HLOOKUP(LEFT(TRIM(Y$6),FIND("~",SUBSTITUTE(Y$6," ","~",LEN(TRIM(Y$6))-LEN(SUBSTITUTE(TRIM(Y$6)," ",""))))-1)&amp;" Total",$B$6:$BB$343,ROW($A102)-5,FALSE))</f>
        <v>0</v>
      </c>
      <c r="Z102" s="14">
        <f ca="1">IF(Z$5&lt;&gt;"",HLOOKUP(Z$5,Functionalization!$G$6:$R$343,ROW($A102)-5,FALSE),IFERROR(INDEX(Z$320:Z$343,MATCH($F102,$B$320:$B$343,0))/VLOOKUP($F102,$B$320:$BB$343,MATCH(LEFT(TRIM(Z$6),FIND("~",SUBSTITUTE(Z$6,"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102))*HLOOKUP(LEFT(TRIM(Z$6),FIND("~",SUBSTITUTE(Z$6," ","~",LEN(TRIM(Z$6))-LEN(SUBSTITUTE(TRIM(Z$6)," ",""))))-1)&amp;" Total",$B$6:$BB$343,ROW($A102)-5,FALSE))</f>
        <v>0</v>
      </c>
      <c r="AA102" s="14">
        <f ca="1">IF(AA$5&lt;&gt;"",HLOOKUP(AA$5,Functionalization!$G$6:$R$343,ROW($A102)-5,FALSE),IFERROR(INDEX(AA$320:AA$343,MATCH($F102,$B$320:$B$343,0))/VLOOKUP($F102,$B$320:$BB$343,MATCH(LEFT(TRIM(AA$6),FIND("~",SUBSTITUTE(AA$6,"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102))*HLOOKUP(LEFT(TRIM(AA$6),FIND("~",SUBSTITUTE(AA$6," ","~",LEN(TRIM(AA$6))-LEN(SUBSTITUTE(TRIM(AA$6)," ",""))))-1)&amp;" Total",$B$6:$BB$343,ROW($A102)-5,FALSE))</f>
        <v>0</v>
      </c>
      <c r="AB102" s="14">
        <f ca="1">IF(AB$5&lt;&gt;"",HLOOKUP(AB$5,Functionalization!$G$6:$R$343,ROW($A102)-5,FALSE),IFERROR(INDEX(AB$320:AB$343,MATCH($F102,$B$320:$B$343,0))/VLOOKUP($F102,$B$320:$BB$343,MATCH(LEFT(TRIM(AB$6),FIND("~",SUBSTITUTE(AB$6,"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102))*HLOOKUP(LEFT(TRIM(AB$6),FIND("~",SUBSTITUTE(AB$6," ","~",LEN(TRIM(AB$6))-LEN(SUBSTITUTE(TRIM(AB$6)," ",""))))-1)&amp;" Total",$B$6:$BB$343,ROW($A102)-5,FALSE))</f>
        <v>0</v>
      </c>
      <c r="AC102" s="14">
        <f ca="1">IF(AC$5&lt;&gt;"",HLOOKUP(AC$5,Functionalization!$G$6:$R$343,ROW($A102)-5,FALSE),IFERROR(INDEX(AC$320:AC$343,MATCH($F102,$B$320:$B$343,0))/VLOOKUP($F102,$B$320:$BB$343,MATCH(LEFT(TRIM(AC$6),FIND("~",SUBSTITUTE(AC$6,"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102))*HLOOKUP(LEFT(TRIM(AC$6),FIND("~",SUBSTITUTE(AC$6," ","~",LEN(TRIM(AC$6))-LEN(SUBSTITUTE(TRIM(AC$6)," ",""))))-1)&amp;" Total",$B$6:$BB$343,ROW($A102)-5,FALSE))</f>
        <v>0</v>
      </c>
      <c r="AD102" s="14">
        <f ca="1">IF(AD$5&lt;&gt;"",HLOOKUP(AD$5,Functionalization!$G$6:$R$343,ROW($A102)-5,FALSE),IFERROR(INDEX(AD$320:AD$343,MATCH($F102,$B$320:$B$343,0))/VLOOKUP($F102,$B$320:$BB$343,MATCH(LEFT(TRIM(AD$6),FIND("~",SUBSTITUTE(AD$6,"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102))*HLOOKUP(LEFT(TRIM(AD$6),FIND("~",SUBSTITUTE(AD$6," ","~",LEN(TRIM(AD$6))-LEN(SUBSTITUTE(TRIM(AD$6)," ",""))))-1)&amp;" Total",$B$6:$BB$343,ROW($A102)-5,FALSE))</f>
        <v>0</v>
      </c>
      <c r="AE102" s="14">
        <f ca="1">IF(AE$5&lt;&gt;"",HLOOKUP(AE$5,Functionalization!$G$6:$R$343,ROW($A102)-5,FALSE),IFERROR(INDEX(AE$320:AE$343,MATCH($F102,$B$320:$B$343,0))/VLOOKUP($F102,$B$320:$BB$343,MATCH(LEFT(TRIM(AE$6),FIND("~",SUBSTITUTE(AE$6,"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102))*HLOOKUP(LEFT(TRIM(AE$6),FIND("~",SUBSTITUTE(AE$6," ","~",LEN(TRIM(AE$6))-LEN(SUBSTITUTE(TRIM(AE$6)," ",""))))-1)&amp;" Total",$B$6:$BB$343,ROW($A102)-5,FALSE))</f>
        <v>0</v>
      </c>
      <c r="AF102" s="14">
        <f ca="1">IF(AF$5&lt;&gt;"",HLOOKUP(AF$5,Functionalization!$G$6:$R$343,ROW($A102)-5,FALSE),IFERROR(INDEX(AF$320:AF$343,MATCH($F102,$B$320:$B$343,0))/VLOOKUP($F102,$B$320:$BB$343,MATCH(LEFT(TRIM(AF$6),FIND("~",SUBSTITUTE(AF$6,"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102))*HLOOKUP(LEFT(TRIM(AF$6),FIND("~",SUBSTITUTE(AF$6," ","~",LEN(TRIM(AF$6))-LEN(SUBSTITUTE(TRIM(AF$6)," ",""))))-1)&amp;" Total",$B$6:$BB$343,ROW($A102)-5,FALSE))</f>
        <v>0</v>
      </c>
      <c r="AG102" s="14">
        <f ca="1">IF(AG$5&lt;&gt;"",HLOOKUP(AG$5,Functionalization!$G$6:$R$343,ROW($A102)-5,FALSE),IFERROR(INDEX(AG$320:AG$343,MATCH($F102,$B$320:$B$343,0))/VLOOKUP($F102,$B$320:$BB$343,MATCH(LEFT(TRIM(AG$6),FIND("~",SUBSTITUTE(AG$6,"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102))*HLOOKUP(LEFT(TRIM(AG$6),FIND("~",SUBSTITUTE(AG$6," ","~",LEN(TRIM(AG$6))-LEN(SUBSTITUTE(TRIM(AG$6)," ",""))))-1)&amp;" Total",$B$6:$BB$343,ROW($A102)-5,FALSE))</f>
        <v>0</v>
      </c>
      <c r="AH102" s="14">
        <f ca="1">IF(AH$5&lt;&gt;"",HLOOKUP(AH$5,Functionalization!$G$6:$R$343,ROW($A102)-5,FALSE),IFERROR(INDEX(AH$320:AH$343,MATCH($F102,$B$320:$B$343,0))/VLOOKUP($F102,$B$320:$BB$343,MATCH(LEFT(TRIM(AH$6),FIND("~",SUBSTITUTE(AH$6,"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102))*HLOOKUP(LEFT(TRIM(AH$6),FIND("~",SUBSTITUTE(AH$6," ","~",LEN(TRIM(AH$6))-LEN(SUBSTITUTE(TRIM(AH$6)," ",""))))-1)&amp;" Total",$B$6:$BB$343,ROW($A102)-5,FALSE))</f>
        <v>0</v>
      </c>
      <c r="AI102" s="14">
        <f ca="1">IF(AI$5&lt;&gt;"",HLOOKUP(AI$5,Functionalization!$G$6:$R$343,ROW($A102)-5,FALSE),IFERROR(INDEX(AI$320:AI$343,MATCH($F102,$B$320:$B$343,0))/VLOOKUP($F102,$B$320:$BB$343,MATCH(LEFT(TRIM(AI$6),FIND("~",SUBSTITUTE(AI$6,"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102))*HLOOKUP(LEFT(TRIM(AI$6),FIND("~",SUBSTITUTE(AI$6," ","~",LEN(TRIM(AI$6))-LEN(SUBSTITUTE(TRIM(AI$6)," ",""))))-1)&amp;" Total",$B$6:$BB$343,ROW($A102)-5,FALSE))</f>
        <v>0</v>
      </c>
      <c r="AJ102" s="14">
        <f ca="1">IF(AJ$5&lt;&gt;"",HLOOKUP(AJ$5,Functionalization!$G$6:$R$343,ROW($A102)-5,FALSE),IFERROR(INDEX(AJ$320:AJ$343,MATCH($F102,$B$320:$B$343,0))/VLOOKUP($F102,$B$320:$BB$343,MATCH(LEFT(TRIM(AJ$6),FIND("~",SUBSTITUTE(AJ$6,"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102))*HLOOKUP(LEFT(TRIM(AJ$6),FIND("~",SUBSTITUTE(AJ$6," ","~",LEN(TRIM(AJ$6))-LEN(SUBSTITUTE(TRIM(AJ$6)," ",""))))-1)&amp;" Total",$B$6:$BB$343,ROW($A102)-5,FALSE))</f>
        <v>0</v>
      </c>
      <c r="AK102" s="14">
        <f ca="1">IF(AK$5&lt;&gt;"",HLOOKUP(AK$5,Functionalization!$G$6:$R$343,ROW($A102)-5,FALSE),IFERROR(INDEX(AK$320:AK$343,MATCH($F102,$B$320:$B$343,0))/VLOOKUP($F102,$B$320:$BB$343,MATCH(LEFT(TRIM(AK$6),FIND("~",SUBSTITUTE(AK$6,"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102))*HLOOKUP(LEFT(TRIM(AK$6),FIND("~",SUBSTITUTE(AK$6," ","~",LEN(TRIM(AK$6))-LEN(SUBSTITUTE(TRIM(AK$6)," ",""))))-1)&amp;" Total",$B$6:$BB$343,ROW($A102)-5,FALSE))</f>
        <v>0</v>
      </c>
      <c r="AL102" s="14">
        <f ca="1">IF(AL$5&lt;&gt;"",HLOOKUP(AL$5,Functionalization!$G$6:$R$343,ROW($A102)-5,FALSE),IFERROR(INDEX(AL$320:AL$343,MATCH($F102,$B$320:$B$343,0))/VLOOKUP($F102,$B$320:$BB$343,MATCH(LEFT(TRIM(AL$6),FIND("~",SUBSTITUTE(AL$6,"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102))*HLOOKUP(LEFT(TRIM(AL$6),FIND("~",SUBSTITUTE(AL$6," ","~",LEN(TRIM(AL$6))-LEN(SUBSTITUTE(TRIM(AL$6)," ",""))))-1)&amp;" Total",$B$6:$BB$343,ROW($A102)-5,FALSE))</f>
        <v>0</v>
      </c>
      <c r="AM102" s="14">
        <f ca="1">IF(AM$5&lt;&gt;"",HLOOKUP(AM$5,Functionalization!$G$6:$R$343,ROW($A102)-5,FALSE),IFERROR(INDEX(AM$320:AM$343,MATCH($F102,$B$320:$B$343,0))/VLOOKUP($F102,$B$320:$BB$343,MATCH(LEFT(TRIM(AM$6),FIND("~",SUBSTITUTE(AM$6,"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102))*HLOOKUP(LEFT(TRIM(AM$6),FIND("~",SUBSTITUTE(AM$6," ","~",LEN(TRIM(AM$6))-LEN(SUBSTITUTE(TRIM(AM$6)," ",""))))-1)&amp;" Total",$B$6:$BB$343,ROW($A102)-5,FALSE))</f>
        <v>0</v>
      </c>
      <c r="AN102" s="14">
        <f ca="1">IF(AN$5&lt;&gt;"",HLOOKUP(AN$5,Functionalization!$G$6:$R$343,ROW($A102)-5,FALSE),IFERROR(INDEX(AN$320:AN$343,MATCH($F102,$B$320:$B$343,0))/VLOOKUP($F102,$B$320:$BB$343,MATCH(LEFT(TRIM(AN$6),FIND("~",SUBSTITUTE(AN$6,"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102))*HLOOKUP(LEFT(TRIM(AN$6),FIND("~",SUBSTITUTE(AN$6," ","~",LEN(TRIM(AN$6))-LEN(SUBSTITUTE(TRIM(AN$6)," ",""))))-1)&amp;" Total",$B$6:$BB$343,ROW($A102)-5,FALSE))</f>
        <v>0</v>
      </c>
      <c r="AO102" s="14">
        <f ca="1">IF(AO$5&lt;&gt;"",HLOOKUP(AO$5,Functionalization!$G$6:$R$343,ROW($A102)-5,FALSE),IFERROR(INDEX(AO$320:AO$343,MATCH($F102,$B$320:$B$343,0))/VLOOKUP($F102,$B$320:$BB$343,MATCH(LEFT(TRIM(AO$6),FIND("~",SUBSTITUTE(AO$6,"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102))*HLOOKUP(LEFT(TRIM(AO$6),FIND("~",SUBSTITUTE(AO$6," ","~",LEN(TRIM(AO$6))-LEN(SUBSTITUTE(TRIM(AO$6)," ",""))))-1)&amp;" Total",$B$6:$BB$343,ROW($A102)-5,FALSE))</f>
        <v>0</v>
      </c>
      <c r="AP102" s="14">
        <f ca="1">IF(AP$5&lt;&gt;"",HLOOKUP(AP$5,Functionalization!$G$6:$R$343,ROW($A102)-5,FALSE),IFERROR(INDEX(AP$320:AP$343,MATCH($F102,$B$320:$B$343,0))/VLOOKUP($F102,$B$320:$BB$343,MATCH(LEFT(TRIM(AP$6),FIND("~",SUBSTITUTE(AP$6,"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102))*HLOOKUP(LEFT(TRIM(AP$6),FIND("~",SUBSTITUTE(AP$6," ","~",LEN(TRIM(AP$6))-LEN(SUBSTITUTE(TRIM(AP$6)," ",""))))-1)&amp;" Total",$B$6:$BB$343,ROW($A102)-5,FALSE))</f>
        <v>0</v>
      </c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D102" s="44">
        <f ca="1">IFERROR(IF(SUMIF($G$6:$BB$6,BD$6&amp;" Total",$G102:$BB102)-(SUMIF($G$6:$BB$6,BD$6&amp;" "&amp;'Input-Allocators'!$D$18,$G102:$BB102)+IFERROR(SUMIF($G$6:$BB$6,BD$6&amp;" "&amp;'Input-Allocators'!$E$18,$G102:$BB102),SUMIF($G$6:$BB$6,BD$6&amp;" "&amp;'Input-Allocators'!$B$20,$G102:$BB102))+SUMIF($G$6:$BB$6,BD$6&amp;" "&amp;'Input-Allocators'!$F$18,$G102:$BB102))&lt;Check_Limit,0,1),1)</f>
        <v>0</v>
      </c>
      <c r="BE102" s="44">
        <f ca="1">IFERROR(IF(SUMIF($G$6:$BB$6,BE$6&amp;" Total",$G102:$BB102)-(SUMIF($G$6:$BB$6,BE$6&amp;" "&amp;'Input-Allocators'!$D$18,$G102:$BB102)+IFERROR(SUMIF($G$6:$BB$6,BE$6&amp;" "&amp;'Input-Allocators'!$E$18,$G102:$BB102),SUMIF($G$6:$BB$6,BE$6&amp;" "&amp;'Input-Allocators'!$B$20,$G102:$BB102))+SUMIF($G$6:$BB$6,BE$6&amp;" "&amp;'Input-Allocators'!$F$18,$G102:$BB102))&lt;Check_Limit,0,1),1)</f>
        <v>0</v>
      </c>
      <c r="BF102" s="44">
        <f ca="1">IFERROR(IF(SUMIF($G$6:$BB$6,BF$6&amp;" Total",$G102:$BB102)-(SUMIF($G$6:$BB$6,BF$6&amp;" "&amp;'Input-Allocators'!$D$18,$G102:$BB102)+IFERROR(SUMIF($G$6:$BB$6,BF$6&amp;" "&amp;'Input-Allocators'!$E$18,$G102:$BB102),SUMIF($G$6:$BB$6,BF$6&amp;" "&amp;'Input-Allocators'!$B$20,$G102:$BB102))+SUMIF($G$6:$BB$6,BF$6&amp;" "&amp;'Input-Allocators'!$F$18,$G102:$BB102))&lt;Check_Limit,0,1),1)</f>
        <v>0</v>
      </c>
      <c r="BG102" s="44">
        <f ca="1">IFERROR(IF(SUMIF($G$6:$BB$6,BG$6&amp;" Total",$G102:$BB102)-(SUMIF($G$6:$BB$6,BG$6&amp;" "&amp;'Input-Allocators'!$D$18,$G102:$BB102)+IFERROR(SUMIF($G$6:$BB$6,BG$6&amp;" "&amp;'Input-Allocators'!$E$18,$G102:$BB102),SUMIF($G$6:$BB$6,BG$6&amp;" "&amp;'Input-Allocators'!$B$20,$G102:$BB102))+SUMIF($G$6:$BB$6,BG$6&amp;" "&amp;'Input-Allocators'!$F$18,$G102:$BB102))&lt;Check_Limit,0,1),1)</f>
        <v>0</v>
      </c>
      <c r="BH102" s="44">
        <f ca="1">IFERROR(IF(SUMIF($G$6:$BB$6,BH$6&amp;" Total",$G102:$BB102)-(SUMIF($G$6:$BB$6,BH$6&amp;" "&amp;'Input-Allocators'!$D$18,$G102:$BB102)+IFERROR(SUMIF($G$6:$BB$6,BH$6&amp;" "&amp;'Input-Allocators'!$E$18,$G102:$BB102),SUMIF($G$6:$BB$6,BH$6&amp;" "&amp;'Input-Allocators'!$B$20,$G102:$BB102))+SUMIF($G$6:$BB$6,BH$6&amp;" "&amp;'Input-Allocators'!$F$18,$G102:$BB102))&lt;Check_Limit,0,1),1)</f>
        <v>0</v>
      </c>
      <c r="BI102" s="44">
        <f ca="1">IFERROR(IF(SUMIF($G$6:$BB$6,BI$6&amp;" Total",$G102:$BB102)-(SUMIF($G$6:$BB$6,BI$6&amp;" "&amp;'Input-Allocators'!$D$18,$G102:$BB102)+IFERROR(SUMIF($G$6:$BB$6,BI$6&amp;" "&amp;'Input-Allocators'!$E$18,$G102:$BB102),SUMIF($G$6:$BB$6,BI$6&amp;" "&amp;'Input-Allocators'!$B$20,$G102:$BB102))+SUMIF($G$6:$BB$6,BI$6&amp;" "&amp;'Input-Allocators'!$F$18,$G102:$BB102))&lt;Check_Limit,0,1),1)</f>
        <v>0</v>
      </c>
      <c r="BJ102" s="44">
        <f ca="1">IFERROR(IF(SUMIF($G$6:$BB$6,BJ$6&amp;" Total",$G102:$BB102)-(SUMIF($G$6:$BB$6,BJ$6&amp;" "&amp;'Input-Allocators'!$D$18,$G102:$BB102)+IFERROR(SUMIF($G$6:$BB$6,BJ$6&amp;" "&amp;'Input-Allocators'!$E$18,$G102:$BB102),SUMIF($G$6:$BB$6,BJ$6&amp;" "&amp;'Input-Allocators'!$B$20,$G102:$BB102))+SUMIF($G$6:$BB$6,BJ$6&amp;" "&amp;'Input-Allocators'!$F$18,$G102:$BB102))&lt;Check_Limit,0,1),1)</f>
        <v>0</v>
      </c>
      <c r="BK102" s="44">
        <f ca="1">IFERROR(IF(SUMIF($G$6:$BB$6,BK$6&amp;" Total",$G102:$BB102)-(SUMIF($G$6:$BB$6,BK$6&amp;" "&amp;'Input-Allocators'!$D$18,$G102:$BB102)+IFERROR(SUMIF($G$6:$BB$6,BK$6&amp;" "&amp;'Input-Allocators'!$E$18,$G102:$BB102),SUMIF($G$6:$BB$6,BK$6&amp;" "&amp;'Input-Allocators'!$B$20,$G102:$BB102))+SUMIF($G$6:$BB$6,BK$6&amp;" "&amp;'Input-Allocators'!$F$18,$G102:$BB102))&lt;Check_Limit,0,1),1)</f>
        <v>0</v>
      </c>
      <c r="BL102" s="44">
        <f ca="1">IFERROR(IF(SUMIF($G$6:$BB$6,BL$6&amp;" Total",$G102:$BB102)-(SUMIF($G$6:$BB$6,BL$6&amp;" "&amp;'Input-Allocators'!$D$18,$G102:$BB102)+IFERROR(SUMIF($G$6:$BB$6,BL$6&amp;" "&amp;'Input-Allocators'!$E$18,$G102:$BB102),SUMIF($G$6:$BB$6,BL$6&amp;" "&amp;'Input-Allocators'!$B$20,$G102:$BB102))+SUMIF($G$6:$BB$6,BL$6&amp;" "&amp;'Input-Allocators'!$F$18,$G102:$BB102))&lt;Check_Limit,0,1),1)</f>
        <v>0</v>
      </c>
      <c r="BM102" s="44">
        <f ca="1">IFERROR(IF(SUMIF($G$6:$BB$6,BM$6&amp;" Total",$G102:$BB102)-(SUMIF($G$6:$BB$6,BM$6&amp;" "&amp;'Input-Allocators'!$D$18,$G102:$BB102)+IFERROR(SUMIF($G$6:$BB$6,BM$6&amp;" "&amp;'Input-Allocators'!$E$18,$G102:$BB102),SUMIF($G$6:$BB$6,BM$6&amp;" "&amp;'Input-Allocators'!$B$20,$G102:$BB102))+SUMIF($G$6:$BB$6,BM$6&amp;" "&amp;'Input-Allocators'!$F$18,$G102:$BB102))&lt;Check_Limit,0,1),1)</f>
        <v>0</v>
      </c>
      <c r="BN102" s="44">
        <f ca="1">IFERROR(IF(SUMIF($G$6:$BB$6,BN$6&amp;" Total",$G102:$BB102)-(SUMIF($G$6:$BB$6,BN$6&amp;" "&amp;'Input-Allocators'!$D$18,$G102:$BB102)+IFERROR(SUMIF($G$6:$BB$6,BN$6&amp;" "&amp;'Input-Allocators'!$E$18,$G102:$BB102),SUMIF($G$6:$BB$6,BN$6&amp;" "&amp;'Input-Allocators'!$B$20,$G102:$BB102))+SUMIF($G$6:$BB$6,BN$6&amp;" "&amp;'Input-Allocators'!$F$18,$G102:$BB102))&lt;Check_Limit,0,1),1)</f>
        <v>0</v>
      </c>
      <c r="BO102" s="44">
        <f ca="1">IFERROR(IF(SUMIF($G$6:$BB$6,BO$6&amp;" Total",$G102:$BB102)-(SUMIF($G$6:$BB$6,BO$6&amp;" "&amp;'Input-Allocators'!$D$18,$G102:$BB102)+IFERROR(SUMIF($G$6:$BB$6,BO$6&amp;" "&amp;'Input-Allocators'!$E$18,$G102:$BB102),SUMIF($G$6:$BB$6,BO$6&amp;" "&amp;'Input-Allocators'!$B$20,$G102:$BB102))+SUMIF($G$6:$BB$6,BO$6&amp;" "&amp;'Input-Allocators'!$F$18,$G102:$BB102))&lt;Check_Limit,0,1),1)</f>
        <v>0</v>
      </c>
    </row>
    <row r="103" spans="1:67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>Functionalization!$D103</f>
        <v>-1752.5160000000001</v>
      </c>
      <c r="E103" s="14">
        <f t="shared" ca="1" si="13"/>
        <v>0</v>
      </c>
      <c r="F103" s="3" t="str">
        <f>IF($D103=0,"-",IF('Input-Accounts'!$E103&lt;&gt;0,'Input-Accounts'!$E103,'Input-Accounts'!$G103))</f>
        <v>INT_OML</v>
      </c>
      <c r="G103" s="14">
        <f ca="1">IF(G$5&lt;&gt;"",HLOOKUP(G$5,Functionalization!$G$6:$R$343,ROW($A103)-5,FALSE),IFERROR(INDEX(G$320:G$343,MATCH($F103,$B$320:$B$343,0))/VLOOKUP($F103,$B$320:$BB$343,MATCH(LEFT(TRIM(G$6),FIND("~",SUBSTITUTE(G$6,"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103))*HLOOKUP(LEFT(TRIM(G$6),FIND("~",SUBSTITUTE(G$6," ","~",LEN(TRIM(G$6))-LEN(SUBSTITUTE(TRIM(G$6)," ",""))))-1)&amp;" Total",$B$6:$BB$343,ROW($A103)-5,FALSE))</f>
        <v>-7.6558485313739855</v>
      </c>
      <c r="H103" s="14">
        <f ca="1">IF(H$5&lt;&gt;"",HLOOKUP(H$5,Functionalization!$G$6:$R$343,ROW($A103)-5,FALSE),IFERROR(INDEX(H$320:H$343,MATCH($F103,$B$320:$B$343,0))/VLOOKUP($F103,$B$320:$BB$343,MATCH(LEFT(TRIM(H$6),FIND("~",SUBSTITUTE(H$6,"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103))*HLOOKUP(LEFT(TRIM(H$6),FIND("~",SUBSTITUTE(H$6," ","~",LEN(TRIM(H$6))-LEN(SUBSTITUTE(TRIM(H$6)," ",""))))-1)&amp;" Total",$B$6:$BB$343,ROW($A103)-5,FALSE))</f>
        <v>0</v>
      </c>
      <c r="I103" s="14">
        <f ca="1">IF(I$5&lt;&gt;"",HLOOKUP(I$5,Functionalization!$G$6:$R$343,ROW($A103)-5,FALSE),IFERROR(INDEX(I$320:I$343,MATCH($F103,$B$320:$B$343,0))/VLOOKUP($F103,$B$320:$BB$343,MATCH(LEFT(TRIM(I$6),FIND("~",SUBSTITUTE(I$6,"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103))*HLOOKUP(LEFT(TRIM(I$6),FIND("~",SUBSTITUTE(I$6," ","~",LEN(TRIM(I$6))-LEN(SUBSTITUTE(TRIM(I$6)," ",""))))-1)&amp;" Total",$B$6:$BB$343,ROW($A103)-5,FALSE))</f>
        <v>-7.6558485313739855</v>
      </c>
      <c r="J103" s="14">
        <f ca="1">IF(J$5&lt;&gt;"",HLOOKUP(J$5,Functionalization!$G$6:$R$343,ROW($A103)-5,FALSE),IFERROR(INDEX(J$320:J$343,MATCH($F103,$B$320:$B$343,0))/VLOOKUP($F103,$B$320:$BB$343,MATCH(LEFT(TRIM(J$6),FIND("~",SUBSTITUTE(J$6,"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103))*HLOOKUP(LEFT(TRIM(J$6),FIND("~",SUBSTITUTE(J$6," ","~",LEN(TRIM(J$6))-LEN(SUBSTITUTE(TRIM(J$6)," ",""))))-1)&amp;" Total",$B$6:$BB$343,ROW($A103)-5,FALSE))</f>
        <v>0</v>
      </c>
      <c r="K103" s="14">
        <f ca="1">IF(K$5&lt;&gt;"",HLOOKUP(K$5,Functionalization!$G$6:$R$343,ROW($A103)-5,FALSE),IFERROR(INDEX(K$320:K$343,MATCH($F103,$B$320:$B$343,0))/VLOOKUP($F103,$B$320:$BB$343,MATCH(LEFT(TRIM(K$6),FIND("~",SUBSTITUTE(K$6,"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103))*HLOOKUP(LEFT(TRIM(K$6),FIND("~",SUBSTITUTE(K$6," ","~",LEN(TRIM(K$6))-LEN(SUBSTITUTE(TRIM(K$6)," ",""))))-1)&amp;" Total",$B$6:$BB$343,ROW($A103)-5,FALSE))</f>
        <v>-27.353995996086809</v>
      </c>
      <c r="L103" s="14">
        <f ca="1">IF(L$5&lt;&gt;"",HLOOKUP(L$5,Functionalization!$G$6:$R$343,ROW($A103)-5,FALSE),IFERROR(INDEX(L$320:L$343,MATCH($F103,$B$320:$B$343,0))/VLOOKUP($F103,$B$320:$BB$343,MATCH(LEFT(TRIM(L$6),FIND("~",SUBSTITUTE(L$6,"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103))*HLOOKUP(LEFT(TRIM(L$6),FIND("~",SUBSTITUTE(L$6," ","~",LEN(TRIM(L$6))-LEN(SUBSTITUTE(TRIM(L$6)," ",""))))-1)&amp;" Total",$B$6:$BB$343,ROW($A103)-5,FALSE))</f>
        <v>-27.353995996086809</v>
      </c>
      <c r="M103" s="14">
        <f ca="1">IF(M$5&lt;&gt;"",HLOOKUP(M$5,Functionalization!$G$6:$R$343,ROW($A103)-5,FALSE),IFERROR(INDEX(M$320:M$343,MATCH($F103,$B$320:$B$343,0))/VLOOKUP($F103,$B$320:$BB$343,MATCH(LEFT(TRIM(M$6),FIND("~",SUBSTITUTE(M$6,"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103))*HLOOKUP(LEFT(TRIM(M$6),FIND("~",SUBSTITUTE(M$6," ","~",LEN(TRIM(M$6))-LEN(SUBSTITUTE(TRIM(M$6)," ",""))))-1)&amp;" Total",$B$6:$BB$343,ROW($A103)-5,FALSE))</f>
        <v>0</v>
      </c>
      <c r="N103" s="14">
        <f ca="1">IF(N$5&lt;&gt;"",HLOOKUP(N$5,Functionalization!$G$6:$R$343,ROW($A103)-5,FALSE),IFERROR(INDEX(N$320:N$343,MATCH($F103,$B$320:$B$343,0))/VLOOKUP($F103,$B$320:$BB$343,MATCH(LEFT(TRIM(N$6),FIND("~",SUBSTITUTE(N$6,"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103))*HLOOKUP(LEFT(TRIM(N$6),FIND("~",SUBSTITUTE(N$6," ","~",LEN(TRIM(N$6))-LEN(SUBSTITUTE(TRIM(N$6)," ",""))))-1)&amp;" Total",$B$6:$BB$343,ROW($A103)-5,FALSE))</f>
        <v>0</v>
      </c>
      <c r="O103" s="14">
        <f ca="1">IF(O$5&lt;&gt;"",HLOOKUP(O$5,Functionalization!$G$6:$R$343,ROW($A103)-5,FALSE),IFERROR(INDEX(O$320:O$343,MATCH($F103,$B$320:$B$343,0))/VLOOKUP($F103,$B$320:$BB$343,MATCH(LEFT(TRIM(O$6),FIND("~",SUBSTITUTE(O$6,"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103))*HLOOKUP(LEFT(TRIM(O$6),FIND("~",SUBSTITUTE(O$6," ","~",LEN(TRIM(O$6))-LEN(SUBSTITUTE(TRIM(O$6)," ",""))))-1)&amp;" Total",$B$6:$BB$343,ROW($A103)-5,FALSE))</f>
        <v>-976.62912697498962</v>
      </c>
      <c r="P103" s="14">
        <f ca="1">IF(P$5&lt;&gt;"",HLOOKUP(P$5,Functionalization!$G$6:$R$343,ROW($A103)-5,FALSE),IFERROR(INDEX(P$320:P$343,MATCH($F103,$B$320:$B$343,0))/VLOOKUP($F103,$B$320:$BB$343,MATCH(LEFT(TRIM(P$6),FIND("~",SUBSTITUTE(P$6,"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103))*HLOOKUP(LEFT(TRIM(P$6),FIND("~",SUBSTITUTE(P$6," ","~",LEN(TRIM(P$6))-LEN(SUBSTITUTE(TRIM(P$6)," ",""))))-1)&amp;" Total",$B$6:$BB$343,ROW($A103)-5,FALSE))</f>
        <v>-852.42623122750604</v>
      </c>
      <c r="Q103" s="14">
        <f ca="1">IF(Q$5&lt;&gt;"",HLOOKUP(Q$5,Functionalization!$G$6:$R$343,ROW($A103)-5,FALSE),IFERROR(INDEX(Q$320:Q$343,MATCH($F103,$B$320:$B$343,0))/VLOOKUP($F103,$B$320:$BB$343,MATCH(LEFT(TRIM(Q$6),FIND("~",SUBSTITUTE(Q$6,"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103))*HLOOKUP(LEFT(TRIM(Q$6),FIND("~",SUBSTITUTE(Q$6," ","~",LEN(TRIM(Q$6))-LEN(SUBSTITUTE(TRIM(Q$6)," ",""))))-1)&amp;" Total",$B$6:$BB$343,ROW($A103)-5,FALSE))</f>
        <v>0</v>
      </c>
      <c r="R103" s="14">
        <f ca="1">IF(R$5&lt;&gt;"",HLOOKUP(R$5,Functionalization!$G$6:$R$343,ROW($A103)-5,FALSE),IFERROR(INDEX(R$320:R$343,MATCH($F103,$B$320:$B$343,0))/VLOOKUP($F103,$B$320:$BB$343,MATCH(LEFT(TRIM(R$6),FIND("~",SUBSTITUTE(R$6,"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103))*HLOOKUP(LEFT(TRIM(R$6),FIND("~",SUBSTITUTE(R$6," ","~",LEN(TRIM(R$6))-LEN(SUBSTITUTE(TRIM(R$6)," ",""))))-1)&amp;" Total",$B$6:$BB$343,ROW($A103)-5,FALSE))</f>
        <v>-124.20289574748347</v>
      </c>
      <c r="S103" s="14">
        <f ca="1">IF(S$5&lt;&gt;"",HLOOKUP(S$5,Functionalization!$G$6:$R$343,ROW($A103)-5,FALSE),IFERROR(INDEX(S$320:S$343,MATCH($F103,$B$320:$B$343,0))/VLOOKUP($F103,$B$320:$BB$343,MATCH(LEFT(TRIM(S$6),FIND("~",SUBSTITUTE(S$6,"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103))*HLOOKUP(LEFT(TRIM(S$6),FIND("~",SUBSTITUTE(S$6," ","~",LEN(TRIM(S$6))-LEN(SUBSTITUTE(TRIM(S$6)," ",""))))-1)&amp;" Total",$B$6:$BB$343,ROW($A103)-5,FALSE))</f>
        <v>-740.87702849754919</v>
      </c>
      <c r="T103" s="14">
        <f ca="1">IF(T$5&lt;&gt;"",HLOOKUP(T$5,Functionalization!$G$6:$R$343,ROW($A103)-5,FALSE),IFERROR(INDEX(T$320:T$343,MATCH($F103,$B$320:$B$343,0))/VLOOKUP($F103,$B$320:$BB$343,MATCH(LEFT(TRIM(T$6),FIND("~",SUBSTITUTE(T$6,"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103))*HLOOKUP(LEFT(TRIM(T$6),FIND("~",SUBSTITUTE(T$6," ","~",LEN(TRIM(T$6))-LEN(SUBSTITUTE(TRIM(T$6)," ",""))))-1)&amp;" Total",$B$6:$BB$343,ROW($A103)-5,FALSE))</f>
        <v>0</v>
      </c>
      <c r="U103" s="14">
        <f ca="1">IF(U$5&lt;&gt;"",HLOOKUP(U$5,Functionalization!$G$6:$R$343,ROW($A103)-5,FALSE),IFERROR(INDEX(U$320:U$343,MATCH($F103,$B$320:$B$343,0))/VLOOKUP($F103,$B$320:$BB$343,MATCH(LEFT(TRIM(U$6),FIND("~",SUBSTITUTE(U$6,"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103))*HLOOKUP(LEFT(TRIM(U$6),FIND("~",SUBSTITUTE(U$6," ","~",LEN(TRIM(U$6))-LEN(SUBSTITUTE(TRIM(U$6)," ",""))))-1)&amp;" Total",$B$6:$BB$343,ROW($A103)-5,FALSE))</f>
        <v>0</v>
      </c>
      <c r="V103" s="14">
        <f ca="1">IF(V$5&lt;&gt;"",HLOOKUP(V$5,Functionalization!$G$6:$R$343,ROW($A103)-5,FALSE),IFERROR(INDEX(V$320:V$343,MATCH($F103,$B$320:$B$343,0))/VLOOKUP($F103,$B$320:$BB$343,MATCH(LEFT(TRIM(V$6),FIND("~",SUBSTITUTE(V$6,"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103))*HLOOKUP(LEFT(TRIM(V$6),FIND("~",SUBSTITUTE(V$6," ","~",LEN(TRIM(V$6))-LEN(SUBSTITUTE(TRIM(V$6)," ",""))))-1)&amp;" Total",$B$6:$BB$343,ROW($A103)-5,FALSE))</f>
        <v>-740.87702849754919</v>
      </c>
      <c r="W103" s="14">
        <f ca="1">IF(W$5&lt;&gt;"",HLOOKUP(W$5,Functionalization!$G$6:$R$343,ROW($A103)-5,FALSE),IFERROR(INDEX(W$320:W$343,MATCH($F103,$B$320:$B$343,0))/VLOOKUP($F103,$B$320:$BB$343,MATCH(LEFT(TRIM(W$6),FIND("~",SUBSTITUTE(W$6,"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103))*HLOOKUP(LEFT(TRIM(W$6),FIND("~",SUBSTITUTE(W$6," ","~",LEN(TRIM(W$6))-LEN(SUBSTITUTE(TRIM(W$6)," ",""))))-1)&amp;" Total",$B$6:$BB$343,ROW($A103)-5,FALSE))</f>
        <v>0</v>
      </c>
      <c r="X103" s="14">
        <f ca="1">IF(X$5&lt;&gt;"",HLOOKUP(X$5,Functionalization!$G$6:$R$343,ROW($A103)-5,FALSE),IFERROR(INDEX(X$320:X$343,MATCH($F103,$B$320:$B$343,0))/VLOOKUP($F103,$B$320:$BB$343,MATCH(LEFT(TRIM(X$6),FIND("~",SUBSTITUTE(X$6,"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103))*HLOOKUP(LEFT(TRIM(X$6),FIND("~",SUBSTITUTE(X$6," ","~",LEN(TRIM(X$6))-LEN(SUBSTITUTE(TRIM(X$6)," ",""))))-1)&amp;" Total",$B$6:$BB$343,ROW($A103)-5,FALSE))</f>
        <v>0</v>
      </c>
      <c r="Y103" s="14">
        <f ca="1">IF(Y$5&lt;&gt;"",HLOOKUP(Y$5,Functionalization!$G$6:$R$343,ROW($A103)-5,FALSE),IFERROR(INDEX(Y$320:Y$343,MATCH($F103,$B$320:$B$343,0))/VLOOKUP($F103,$B$320:$BB$343,MATCH(LEFT(TRIM(Y$6),FIND("~",SUBSTITUTE(Y$6,"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103))*HLOOKUP(LEFT(TRIM(Y$6),FIND("~",SUBSTITUTE(Y$6," ","~",LEN(TRIM(Y$6))-LEN(SUBSTITUTE(TRIM(Y$6)," ",""))))-1)&amp;" Total",$B$6:$BB$343,ROW($A103)-5,FALSE))</f>
        <v>0</v>
      </c>
      <c r="Z103" s="14">
        <f ca="1">IF(Z$5&lt;&gt;"",HLOOKUP(Z$5,Functionalization!$G$6:$R$343,ROW($A103)-5,FALSE),IFERROR(INDEX(Z$320:Z$343,MATCH($F103,$B$320:$B$343,0))/VLOOKUP($F103,$B$320:$BB$343,MATCH(LEFT(TRIM(Z$6),FIND("~",SUBSTITUTE(Z$6,"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103))*HLOOKUP(LEFT(TRIM(Z$6),FIND("~",SUBSTITUTE(Z$6," ","~",LEN(TRIM(Z$6))-LEN(SUBSTITUTE(TRIM(Z$6)," ",""))))-1)&amp;" Total",$B$6:$BB$343,ROW($A103)-5,FALSE))</f>
        <v>0</v>
      </c>
      <c r="AA103" s="14">
        <f ca="1">IF(AA$5&lt;&gt;"",HLOOKUP(AA$5,Functionalization!$G$6:$R$343,ROW($A103)-5,FALSE),IFERROR(INDEX(AA$320:AA$343,MATCH($F103,$B$320:$B$343,0))/VLOOKUP($F103,$B$320:$BB$343,MATCH(LEFT(TRIM(AA$6),FIND("~",SUBSTITUTE(AA$6,"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103))*HLOOKUP(LEFT(TRIM(AA$6),FIND("~",SUBSTITUTE(AA$6," ","~",LEN(TRIM(AA$6))-LEN(SUBSTITUTE(TRIM(AA$6)," ",""))))-1)&amp;" Total",$B$6:$BB$343,ROW($A103)-5,FALSE))</f>
        <v>0</v>
      </c>
      <c r="AB103" s="14">
        <f ca="1">IF(AB$5&lt;&gt;"",HLOOKUP(AB$5,Functionalization!$G$6:$R$343,ROW($A103)-5,FALSE),IFERROR(INDEX(AB$320:AB$343,MATCH($F103,$B$320:$B$343,0))/VLOOKUP($F103,$B$320:$BB$343,MATCH(LEFT(TRIM(AB$6),FIND("~",SUBSTITUTE(AB$6,"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103))*HLOOKUP(LEFT(TRIM(AB$6),FIND("~",SUBSTITUTE(AB$6," ","~",LEN(TRIM(AB$6))-LEN(SUBSTITUTE(TRIM(AB$6)," ",""))))-1)&amp;" Total",$B$6:$BB$343,ROW($A103)-5,FALSE))</f>
        <v>0</v>
      </c>
      <c r="AC103" s="14">
        <f ca="1">IF(AC$5&lt;&gt;"",HLOOKUP(AC$5,Functionalization!$G$6:$R$343,ROW($A103)-5,FALSE),IFERROR(INDEX(AC$320:AC$343,MATCH($F103,$B$320:$B$343,0))/VLOOKUP($F103,$B$320:$BB$343,MATCH(LEFT(TRIM(AC$6),FIND("~",SUBSTITUTE(AC$6,"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103))*HLOOKUP(LEFT(TRIM(AC$6),FIND("~",SUBSTITUTE(AC$6," ","~",LEN(TRIM(AC$6))-LEN(SUBSTITUTE(TRIM(AC$6)," ",""))))-1)&amp;" Total",$B$6:$BB$343,ROW($A103)-5,FALSE))</f>
        <v>0</v>
      </c>
      <c r="AD103" s="14">
        <f ca="1">IF(AD$5&lt;&gt;"",HLOOKUP(AD$5,Functionalization!$G$6:$R$343,ROW($A103)-5,FALSE),IFERROR(INDEX(AD$320:AD$343,MATCH($F103,$B$320:$B$343,0))/VLOOKUP($F103,$B$320:$BB$343,MATCH(LEFT(TRIM(AD$6),FIND("~",SUBSTITUTE(AD$6,"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103))*HLOOKUP(LEFT(TRIM(AD$6),FIND("~",SUBSTITUTE(AD$6," ","~",LEN(TRIM(AD$6))-LEN(SUBSTITUTE(TRIM(AD$6)," ",""))))-1)&amp;" Total",$B$6:$BB$343,ROW($A103)-5,FALSE))</f>
        <v>0</v>
      </c>
      <c r="AE103" s="14">
        <f ca="1">IF(AE$5&lt;&gt;"",HLOOKUP(AE$5,Functionalization!$G$6:$R$343,ROW($A103)-5,FALSE),IFERROR(INDEX(AE$320:AE$343,MATCH($F103,$B$320:$B$343,0))/VLOOKUP($F103,$B$320:$BB$343,MATCH(LEFT(TRIM(AE$6),FIND("~",SUBSTITUTE(AE$6,"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103))*HLOOKUP(LEFT(TRIM(AE$6),FIND("~",SUBSTITUTE(AE$6," ","~",LEN(TRIM(AE$6))-LEN(SUBSTITUTE(TRIM(AE$6)," ",""))))-1)&amp;" Total",$B$6:$BB$343,ROW($A103)-5,FALSE))</f>
        <v>0</v>
      </c>
      <c r="AF103" s="14">
        <f ca="1">IF(AF$5&lt;&gt;"",HLOOKUP(AF$5,Functionalization!$G$6:$R$343,ROW($A103)-5,FALSE),IFERROR(INDEX(AF$320:AF$343,MATCH($F103,$B$320:$B$343,0))/VLOOKUP($F103,$B$320:$BB$343,MATCH(LEFT(TRIM(AF$6),FIND("~",SUBSTITUTE(AF$6,"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103))*HLOOKUP(LEFT(TRIM(AF$6),FIND("~",SUBSTITUTE(AF$6," ","~",LEN(TRIM(AF$6))-LEN(SUBSTITUTE(TRIM(AF$6)," ",""))))-1)&amp;" Total",$B$6:$BB$343,ROW($A103)-5,FALSE))</f>
        <v>0</v>
      </c>
      <c r="AG103" s="14">
        <f ca="1">IF(AG$5&lt;&gt;"",HLOOKUP(AG$5,Functionalization!$G$6:$R$343,ROW($A103)-5,FALSE),IFERROR(INDEX(AG$320:AG$343,MATCH($F103,$B$320:$B$343,0))/VLOOKUP($F103,$B$320:$BB$343,MATCH(LEFT(TRIM(AG$6),FIND("~",SUBSTITUTE(AG$6,"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103))*HLOOKUP(LEFT(TRIM(AG$6),FIND("~",SUBSTITUTE(AG$6," ","~",LEN(TRIM(AG$6))-LEN(SUBSTITUTE(TRIM(AG$6)," ",""))))-1)&amp;" Total",$B$6:$BB$343,ROW($A103)-5,FALSE))</f>
        <v>0</v>
      </c>
      <c r="AH103" s="14">
        <f ca="1">IF(AH$5&lt;&gt;"",HLOOKUP(AH$5,Functionalization!$G$6:$R$343,ROW($A103)-5,FALSE),IFERROR(INDEX(AH$320:AH$343,MATCH($F103,$B$320:$B$343,0))/VLOOKUP($F103,$B$320:$BB$343,MATCH(LEFT(TRIM(AH$6),FIND("~",SUBSTITUTE(AH$6,"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103))*HLOOKUP(LEFT(TRIM(AH$6),FIND("~",SUBSTITUTE(AH$6," ","~",LEN(TRIM(AH$6))-LEN(SUBSTITUTE(TRIM(AH$6)," ",""))))-1)&amp;" Total",$B$6:$BB$343,ROW($A103)-5,FALSE))</f>
        <v>0</v>
      </c>
      <c r="AI103" s="14">
        <f ca="1">IF(AI$5&lt;&gt;"",HLOOKUP(AI$5,Functionalization!$G$6:$R$343,ROW($A103)-5,FALSE),IFERROR(INDEX(AI$320:AI$343,MATCH($F103,$B$320:$B$343,0))/VLOOKUP($F103,$B$320:$BB$343,MATCH(LEFT(TRIM(AI$6),FIND("~",SUBSTITUTE(AI$6,"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103))*HLOOKUP(LEFT(TRIM(AI$6),FIND("~",SUBSTITUTE(AI$6," ","~",LEN(TRIM(AI$6))-LEN(SUBSTITUTE(TRIM(AI$6)," ",""))))-1)&amp;" Total",$B$6:$BB$343,ROW($A103)-5,FALSE))</f>
        <v>0</v>
      </c>
      <c r="AJ103" s="14">
        <f ca="1">IF(AJ$5&lt;&gt;"",HLOOKUP(AJ$5,Functionalization!$G$6:$R$343,ROW($A103)-5,FALSE),IFERROR(INDEX(AJ$320:AJ$343,MATCH($F103,$B$320:$B$343,0))/VLOOKUP($F103,$B$320:$BB$343,MATCH(LEFT(TRIM(AJ$6),FIND("~",SUBSTITUTE(AJ$6,"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103))*HLOOKUP(LEFT(TRIM(AJ$6),FIND("~",SUBSTITUTE(AJ$6," ","~",LEN(TRIM(AJ$6))-LEN(SUBSTITUTE(TRIM(AJ$6)," ",""))))-1)&amp;" Total",$B$6:$BB$343,ROW($A103)-5,FALSE))</f>
        <v>0</v>
      </c>
      <c r="AK103" s="14">
        <f ca="1">IF(AK$5&lt;&gt;"",HLOOKUP(AK$5,Functionalization!$G$6:$R$343,ROW($A103)-5,FALSE),IFERROR(INDEX(AK$320:AK$343,MATCH($F103,$B$320:$B$343,0))/VLOOKUP($F103,$B$320:$BB$343,MATCH(LEFT(TRIM(AK$6),FIND("~",SUBSTITUTE(AK$6,"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103))*HLOOKUP(LEFT(TRIM(AK$6),FIND("~",SUBSTITUTE(AK$6," ","~",LEN(TRIM(AK$6))-LEN(SUBSTITUTE(TRIM(AK$6)," ",""))))-1)&amp;" Total",$B$6:$BB$343,ROW($A103)-5,FALSE))</f>
        <v>0</v>
      </c>
      <c r="AL103" s="14">
        <f ca="1">IF(AL$5&lt;&gt;"",HLOOKUP(AL$5,Functionalization!$G$6:$R$343,ROW($A103)-5,FALSE),IFERROR(INDEX(AL$320:AL$343,MATCH($F103,$B$320:$B$343,0))/VLOOKUP($F103,$B$320:$BB$343,MATCH(LEFT(TRIM(AL$6),FIND("~",SUBSTITUTE(AL$6,"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103))*HLOOKUP(LEFT(TRIM(AL$6),FIND("~",SUBSTITUTE(AL$6," ","~",LEN(TRIM(AL$6))-LEN(SUBSTITUTE(TRIM(AL$6)," ",""))))-1)&amp;" Total",$B$6:$BB$343,ROW($A103)-5,FALSE))</f>
        <v>0</v>
      </c>
      <c r="AM103" s="14">
        <f ca="1">IF(AM$5&lt;&gt;"",HLOOKUP(AM$5,Functionalization!$G$6:$R$343,ROW($A103)-5,FALSE),IFERROR(INDEX(AM$320:AM$343,MATCH($F103,$B$320:$B$343,0))/VLOOKUP($F103,$B$320:$BB$343,MATCH(LEFT(TRIM(AM$6),FIND("~",SUBSTITUTE(AM$6,"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103))*HLOOKUP(LEFT(TRIM(AM$6),FIND("~",SUBSTITUTE(AM$6," ","~",LEN(TRIM(AM$6))-LEN(SUBSTITUTE(TRIM(AM$6)," ",""))))-1)&amp;" Total",$B$6:$BB$343,ROW($A103)-5,FALSE))</f>
        <v>0</v>
      </c>
      <c r="AN103" s="14">
        <f ca="1">IF(AN$5&lt;&gt;"",HLOOKUP(AN$5,Functionalization!$G$6:$R$343,ROW($A103)-5,FALSE),IFERROR(INDEX(AN$320:AN$343,MATCH($F103,$B$320:$B$343,0))/VLOOKUP($F103,$B$320:$BB$343,MATCH(LEFT(TRIM(AN$6),FIND("~",SUBSTITUTE(AN$6,"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103))*HLOOKUP(LEFT(TRIM(AN$6),FIND("~",SUBSTITUTE(AN$6," ","~",LEN(TRIM(AN$6))-LEN(SUBSTITUTE(TRIM(AN$6)," ",""))))-1)&amp;" Total",$B$6:$BB$343,ROW($A103)-5,FALSE))</f>
        <v>0</v>
      </c>
      <c r="AO103" s="14">
        <f ca="1">IF(AO$5&lt;&gt;"",HLOOKUP(AO$5,Functionalization!$G$6:$R$343,ROW($A103)-5,FALSE),IFERROR(INDEX(AO$320:AO$343,MATCH($F103,$B$320:$B$343,0))/VLOOKUP($F103,$B$320:$BB$343,MATCH(LEFT(TRIM(AO$6),FIND("~",SUBSTITUTE(AO$6,"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103))*HLOOKUP(LEFT(TRIM(AO$6),FIND("~",SUBSTITUTE(AO$6," ","~",LEN(TRIM(AO$6))-LEN(SUBSTITUTE(TRIM(AO$6)," ",""))))-1)&amp;" Total",$B$6:$BB$343,ROW($A103)-5,FALSE))</f>
        <v>0</v>
      </c>
      <c r="AP103" s="14">
        <f ca="1">IF(AP$5&lt;&gt;"",HLOOKUP(AP$5,Functionalization!$G$6:$R$343,ROW($A103)-5,FALSE),IFERROR(INDEX(AP$320:AP$343,MATCH($F103,$B$320:$B$343,0))/VLOOKUP($F103,$B$320:$BB$343,MATCH(LEFT(TRIM(AP$6),FIND("~",SUBSTITUTE(AP$6,"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103))*HLOOKUP(LEFT(TRIM(AP$6),FIND("~",SUBSTITUTE(AP$6," ","~",LEN(TRIM(AP$6))-LEN(SUBSTITUTE(TRIM(AP$6)," ",""))))-1)&amp;" Total",$B$6:$BB$343,ROW($A103)-5,FALSE))</f>
        <v>0</v>
      </c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D103" s="44">
        <f ca="1">IFERROR(IF(SUMIF($G$6:$BB$6,BD$6&amp;" Total",$G103:$BB103)-(SUMIF($G$6:$BB$6,BD$6&amp;" "&amp;'Input-Allocators'!$D$18,$G103:$BB103)+IFERROR(SUMIF($G$6:$BB$6,BD$6&amp;" "&amp;'Input-Allocators'!$E$18,$G103:$BB103),SUMIF($G$6:$BB$6,BD$6&amp;" "&amp;'Input-Allocators'!$B$20,$G103:$BB103))+SUMIF($G$6:$BB$6,BD$6&amp;" "&amp;'Input-Allocators'!$F$18,$G103:$BB103))&lt;Check_Limit,0,1),1)</f>
        <v>0</v>
      </c>
      <c r="BE103" s="44">
        <f ca="1">IFERROR(IF(SUMIF($G$6:$BB$6,BE$6&amp;" Total",$G103:$BB103)-(SUMIF($G$6:$BB$6,BE$6&amp;" "&amp;'Input-Allocators'!$D$18,$G103:$BB103)+IFERROR(SUMIF($G$6:$BB$6,BE$6&amp;" "&amp;'Input-Allocators'!$E$18,$G103:$BB103),SUMIF($G$6:$BB$6,BE$6&amp;" "&amp;'Input-Allocators'!$B$20,$G103:$BB103))+SUMIF($G$6:$BB$6,BE$6&amp;" "&amp;'Input-Allocators'!$F$18,$G103:$BB103))&lt;Check_Limit,0,1),1)</f>
        <v>0</v>
      </c>
      <c r="BF103" s="44">
        <f ca="1">IFERROR(IF(SUMIF($G$6:$BB$6,BF$6&amp;" Total",$G103:$BB103)-(SUMIF($G$6:$BB$6,BF$6&amp;" "&amp;'Input-Allocators'!$D$18,$G103:$BB103)+IFERROR(SUMIF($G$6:$BB$6,BF$6&amp;" "&amp;'Input-Allocators'!$E$18,$G103:$BB103),SUMIF($G$6:$BB$6,BF$6&amp;" "&amp;'Input-Allocators'!$B$20,$G103:$BB103))+SUMIF($G$6:$BB$6,BF$6&amp;" "&amp;'Input-Allocators'!$F$18,$G103:$BB103))&lt;Check_Limit,0,1),1)</f>
        <v>0</v>
      </c>
      <c r="BG103" s="44">
        <f ca="1">IFERROR(IF(SUMIF($G$6:$BB$6,BG$6&amp;" Total",$G103:$BB103)-(SUMIF($G$6:$BB$6,BG$6&amp;" "&amp;'Input-Allocators'!$D$18,$G103:$BB103)+IFERROR(SUMIF($G$6:$BB$6,BG$6&amp;" "&amp;'Input-Allocators'!$E$18,$G103:$BB103),SUMIF($G$6:$BB$6,BG$6&amp;" "&amp;'Input-Allocators'!$B$20,$G103:$BB103))+SUMIF($G$6:$BB$6,BG$6&amp;" "&amp;'Input-Allocators'!$F$18,$G103:$BB103))&lt;Check_Limit,0,1),1)</f>
        <v>0</v>
      </c>
      <c r="BH103" s="44">
        <f ca="1">IFERROR(IF(SUMIF($G$6:$BB$6,BH$6&amp;" Total",$G103:$BB103)-(SUMIF($G$6:$BB$6,BH$6&amp;" "&amp;'Input-Allocators'!$D$18,$G103:$BB103)+IFERROR(SUMIF($G$6:$BB$6,BH$6&amp;" "&amp;'Input-Allocators'!$E$18,$G103:$BB103),SUMIF($G$6:$BB$6,BH$6&amp;" "&amp;'Input-Allocators'!$B$20,$G103:$BB103))+SUMIF($G$6:$BB$6,BH$6&amp;" "&amp;'Input-Allocators'!$F$18,$G103:$BB103))&lt;Check_Limit,0,1),1)</f>
        <v>0</v>
      </c>
      <c r="BI103" s="44">
        <f ca="1">IFERROR(IF(SUMIF($G$6:$BB$6,BI$6&amp;" Total",$G103:$BB103)-(SUMIF($G$6:$BB$6,BI$6&amp;" "&amp;'Input-Allocators'!$D$18,$G103:$BB103)+IFERROR(SUMIF($G$6:$BB$6,BI$6&amp;" "&amp;'Input-Allocators'!$E$18,$G103:$BB103),SUMIF($G$6:$BB$6,BI$6&amp;" "&amp;'Input-Allocators'!$B$20,$G103:$BB103))+SUMIF($G$6:$BB$6,BI$6&amp;" "&amp;'Input-Allocators'!$F$18,$G103:$BB103))&lt;Check_Limit,0,1),1)</f>
        <v>0</v>
      </c>
      <c r="BJ103" s="44">
        <f ca="1">IFERROR(IF(SUMIF($G$6:$BB$6,BJ$6&amp;" Total",$G103:$BB103)-(SUMIF($G$6:$BB$6,BJ$6&amp;" "&amp;'Input-Allocators'!$D$18,$G103:$BB103)+IFERROR(SUMIF($G$6:$BB$6,BJ$6&amp;" "&amp;'Input-Allocators'!$E$18,$G103:$BB103),SUMIF($G$6:$BB$6,BJ$6&amp;" "&amp;'Input-Allocators'!$B$20,$G103:$BB103))+SUMIF($G$6:$BB$6,BJ$6&amp;" "&amp;'Input-Allocators'!$F$18,$G103:$BB103))&lt;Check_Limit,0,1),1)</f>
        <v>0</v>
      </c>
      <c r="BK103" s="44">
        <f ca="1">IFERROR(IF(SUMIF($G$6:$BB$6,BK$6&amp;" Total",$G103:$BB103)-(SUMIF($G$6:$BB$6,BK$6&amp;" "&amp;'Input-Allocators'!$D$18,$G103:$BB103)+IFERROR(SUMIF($G$6:$BB$6,BK$6&amp;" "&amp;'Input-Allocators'!$E$18,$G103:$BB103),SUMIF($G$6:$BB$6,BK$6&amp;" "&amp;'Input-Allocators'!$B$20,$G103:$BB103))+SUMIF($G$6:$BB$6,BK$6&amp;" "&amp;'Input-Allocators'!$F$18,$G103:$BB103))&lt;Check_Limit,0,1),1)</f>
        <v>0</v>
      </c>
      <c r="BL103" s="44">
        <f ca="1">IFERROR(IF(SUMIF($G$6:$BB$6,BL$6&amp;" Total",$G103:$BB103)-(SUMIF($G$6:$BB$6,BL$6&amp;" "&amp;'Input-Allocators'!$D$18,$G103:$BB103)+IFERROR(SUMIF($G$6:$BB$6,BL$6&amp;" "&amp;'Input-Allocators'!$E$18,$G103:$BB103),SUMIF($G$6:$BB$6,BL$6&amp;" "&amp;'Input-Allocators'!$B$20,$G103:$BB103))+SUMIF($G$6:$BB$6,BL$6&amp;" "&amp;'Input-Allocators'!$F$18,$G103:$BB103))&lt;Check_Limit,0,1),1)</f>
        <v>0</v>
      </c>
      <c r="BM103" s="44">
        <f ca="1">IFERROR(IF(SUMIF($G$6:$BB$6,BM$6&amp;" Total",$G103:$BB103)-(SUMIF($G$6:$BB$6,BM$6&amp;" "&amp;'Input-Allocators'!$D$18,$G103:$BB103)+IFERROR(SUMIF($G$6:$BB$6,BM$6&amp;" "&amp;'Input-Allocators'!$E$18,$G103:$BB103),SUMIF($G$6:$BB$6,BM$6&amp;" "&amp;'Input-Allocators'!$B$20,$G103:$BB103))+SUMIF($G$6:$BB$6,BM$6&amp;" "&amp;'Input-Allocators'!$F$18,$G103:$BB103))&lt;Check_Limit,0,1),1)</f>
        <v>0</v>
      </c>
      <c r="BN103" s="44">
        <f ca="1">IFERROR(IF(SUMIF($G$6:$BB$6,BN$6&amp;" Total",$G103:$BB103)-(SUMIF($G$6:$BB$6,BN$6&amp;" "&amp;'Input-Allocators'!$D$18,$G103:$BB103)+IFERROR(SUMIF($G$6:$BB$6,BN$6&amp;" "&amp;'Input-Allocators'!$E$18,$G103:$BB103),SUMIF($G$6:$BB$6,BN$6&amp;" "&amp;'Input-Allocators'!$B$20,$G103:$BB103))+SUMIF($G$6:$BB$6,BN$6&amp;" "&amp;'Input-Allocators'!$F$18,$G103:$BB103))&lt;Check_Limit,0,1),1)</f>
        <v>0</v>
      </c>
      <c r="BO103" s="44">
        <f ca="1">IFERROR(IF(SUMIF($G$6:$BB$6,BO$6&amp;" Total",$G103:$BB103)-(SUMIF($G$6:$BB$6,BO$6&amp;" "&amp;'Input-Allocators'!$D$18,$G103:$BB103)+IFERROR(SUMIF($G$6:$BB$6,BO$6&amp;" "&amp;'Input-Allocators'!$E$18,$G103:$BB103),SUMIF($G$6:$BB$6,BO$6&amp;" "&amp;'Input-Allocators'!$B$20,$G103:$BB103))+SUMIF($G$6:$BB$6,BO$6&amp;" "&amp;'Input-Allocators'!$F$18,$G103:$BB103))&lt;Check_Limit,0,1),1)</f>
        <v>0</v>
      </c>
    </row>
    <row r="104" spans="1:67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>Functionalization!$D104</f>
        <v>0</v>
      </c>
      <c r="E104" s="14">
        <f t="shared" ca="1" si="13"/>
        <v>0</v>
      </c>
      <c r="F104" s="3" t="str">
        <f>IF($D104=0,"-",IF('Input-Accounts'!$E104&lt;&gt;0,'Input-Accounts'!$E104,'Input-Accounts'!$G104))</f>
        <v>-</v>
      </c>
      <c r="G104" s="14">
        <f ca="1">IF(G$5&lt;&gt;"",HLOOKUP(G$5,Functionalization!$G$6:$R$343,ROW($A104)-5,FALSE),IFERROR(INDEX(G$320:G$343,MATCH($F104,$B$320:$B$343,0))/VLOOKUP($F104,$B$320:$BB$343,MATCH(LEFT(TRIM(G$6),FIND("~",SUBSTITUTE(G$6,"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104))*HLOOKUP(LEFT(TRIM(G$6),FIND("~",SUBSTITUTE(G$6," ","~",LEN(TRIM(G$6))-LEN(SUBSTITUTE(TRIM(G$6)," ",""))))-1)&amp;" Total",$B$6:$BB$343,ROW($A104)-5,FALSE))</f>
        <v>0</v>
      </c>
      <c r="H104" s="14">
        <f ca="1">IF(H$5&lt;&gt;"",HLOOKUP(H$5,Functionalization!$G$6:$R$343,ROW($A104)-5,FALSE),IFERROR(INDEX(H$320:H$343,MATCH($F104,$B$320:$B$343,0))/VLOOKUP($F104,$B$320:$BB$343,MATCH(LEFT(TRIM(H$6),FIND("~",SUBSTITUTE(H$6,"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104))*HLOOKUP(LEFT(TRIM(H$6),FIND("~",SUBSTITUTE(H$6," ","~",LEN(TRIM(H$6))-LEN(SUBSTITUTE(TRIM(H$6)," ",""))))-1)&amp;" Total",$B$6:$BB$343,ROW($A104)-5,FALSE))</f>
        <v>0</v>
      </c>
      <c r="I104" s="14">
        <f ca="1">IF(I$5&lt;&gt;"",HLOOKUP(I$5,Functionalization!$G$6:$R$343,ROW($A104)-5,FALSE),IFERROR(INDEX(I$320:I$343,MATCH($F104,$B$320:$B$343,0))/VLOOKUP($F104,$B$320:$BB$343,MATCH(LEFT(TRIM(I$6),FIND("~",SUBSTITUTE(I$6,"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104))*HLOOKUP(LEFT(TRIM(I$6),FIND("~",SUBSTITUTE(I$6," ","~",LEN(TRIM(I$6))-LEN(SUBSTITUTE(TRIM(I$6)," ",""))))-1)&amp;" Total",$B$6:$BB$343,ROW($A104)-5,FALSE))</f>
        <v>0</v>
      </c>
      <c r="J104" s="14">
        <f ca="1">IF(J$5&lt;&gt;"",HLOOKUP(J$5,Functionalization!$G$6:$R$343,ROW($A104)-5,FALSE),IFERROR(INDEX(J$320:J$343,MATCH($F104,$B$320:$B$343,0))/VLOOKUP($F104,$B$320:$BB$343,MATCH(LEFT(TRIM(J$6),FIND("~",SUBSTITUTE(J$6,"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104))*HLOOKUP(LEFT(TRIM(J$6),FIND("~",SUBSTITUTE(J$6," ","~",LEN(TRIM(J$6))-LEN(SUBSTITUTE(TRIM(J$6)," ",""))))-1)&amp;" Total",$B$6:$BB$343,ROW($A104)-5,FALSE))</f>
        <v>0</v>
      </c>
      <c r="K104" s="14">
        <f ca="1">IF(K$5&lt;&gt;"",HLOOKUP(K$5,Functionalization!$G$6:$R$343,ROW($A104)-5,FALSE),IFERROR(INDEX(K$320:K$343,MATCH($F104,$B$320:$B$343,0))/VLOOKUP($F104,$B$320:$BB$343,MATCH(LEFT(TRIM(K$6),FIND("~",SUBSTITUTE(K$6,"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104))*HLOOKUP(LEFT(TRIM(K$6),FIND("~",SUBSTITUTE(K$6," ","~",LEN(TRIM(K$6))-LEN(SUBSTITUTE(TRIM(K$6)," ",""))))-1)&amp;" Total",$B$6:$BB$343,ROW($A104)-5,FALSE))</f>
        <v>0</v>
      </c>
      <c r="L104" s="14">
        <f ca="1">IF(L$5&lt;&gt;"",HLOOKUP(L$5,Functionalization!$G$6:$R$343,ROW($A104)-5,FALSE),IFERROR(INDEX(L$320:L$343,MATCH($F104,$B$320:$B$343,0))/VLOOKUP($F104,$B$320:$BB$343,MATCH(LEFT(TRIM(L$6),FIND("~",SUBSTITUTE(L$6,"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104))*HLOOKUP(LEFT(TRIM(L$6),FIND("~",SUBSTITUTE(L$6," ","~",LEN(TRIM(L$6))-LEN(SUBSTITUTE(TRIM(L$6)," ",""))))-1)&amp;" Total",$B$6:$BB$343,ROW($A104)-5,FALSE))</f>
        <v>0</v>
      </c>
      <c r="M104" s="14">
        <f ca="1">IF(M$5&lt;&gt;"",HLOOKUP(M$5,Functionalization!$G$6:$R$343,ROW($A104)-5,FALSE),IFERROR(INDEX(M$320:M$343,MATCH($F104,$B$320:$B$343,0))/VLOOKUP($F104,$B$320:$BB$343,MATCH(LEFT(TRIM(M$6),FIND("~",SUBSTITUTE(M$6,"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104))*HLOOKUP(LEFT(TRIM(M$6),FIND("~",SUBSTITUTE(M$6," ","~",LEN(TRIM(M$6))-LEN(SUBSTITUTE(TRIM(M$6)," ",""))))-1)&amp;" Total",$B$6:$BB$343,ROW($A104)-5,FALSE))</f>
        <v>0</v>
      </c>
      <c r="N104" s="14">
        <f ca="1">IF(N$5&lt;&gt;"",HLOOKUP(N$5,Functionalization!$G$6:$R$343,ROW($A104)-5,FALSE),IFERROR(INDEX(N$320:N$343,MATCH($F104,$B$320:$B$343,0))/VLOOKUP($F104,$B$320:$BB$343,MATCH(LEFT(TRIM(N$6),FIND("~",SUBSTITUTE(N$6,"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104))*HLOOKUP(LEFT(TRIM(N$6),FIND("~",SUBSTITUTE(N$6," ","~",LEN(TRIM(N$6))-LEN(SUBSTITUTE(TRIM(N$6)," ",""))))-1)&amp;" Total",$B$6:$BB$343,ROW($A104)-5,FALSE))</f>
        <v>0</v>
      </c>
      <c r="O104" s="14">
        <f ca="1">IF(O$5&lt;&gt;"",HLOOKUP(O$5,Functionalization!$G$6:$R$343,ROW($A104)-5,FALSE),IFERROR(INDEX(O$320:O$343,MATCH($F104,$B$320:$B$343,0))/VLOOKUP($F104,$B$320:$BB$343,MATCH(LEFT(TRIM(O$6),FIND("~",SUBSTITUTE(O$6,"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104))*HLOOKUP(LEFT(TRIM(O$6),FIND("~",SUBSTITUTE(O$6," ","~",LEN(TRIM(O$6))-LEN(SUBSTITUTE(TRIM(O$6)," ",""))))-1)&amp;" Total",$B$6:$BB$343,ROW($A104)-5,FALSE))</f>
        <v>0</v>
      </c>
      <c r="P104" s="14">
        <f ca="1">IF(P$5&lt;&gt;"",HLOOKUP(P$5,Functionalization!$G$6:$R$343,ROW($A104)-5,FALSE),IFERROR(INDEX(P$320:P$343,MATCH($F104,$B$320:$B$343,0))/VLOOKUP($F104,$B$320:$BB$343,MATCH(LEFT(TRIM(P$6),FIND("~",SUBSTITUTE(P$6,"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104))*HLOOKUP(LEFT(TRIM(P$6),FIND("~",SUBSTITUTE(P$6," ","~",LEN(TRIM(P$6))-LEN(SUBSTITUTE(TRIM(P$6)," ",""))))-1)&amp;" Total",$B$6:$BB$343,ROW($A104)-5,FALSE))</f>
        <v>0</v>
      </c>
      <c r="Q104" s="14">
        <f ca="1">IF(Q$5&lt;&gt;"",HLOOKUP(Q$5,Functionalization!$G$6:$R$343,ROW($A104)-5,FALSE),IFERROR(INDEX(Q$320:Q$343,MATCH($F104,$B$320:$B$343,0))/VLOOKUP($F104,$B$320:$BB$343,MATCH(LEFT(TRIM(Q$6),FIND("~",SUBSTITUTE(Q$6,"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104))*HLOOKUP(LEFT(TRIM(Q$6),FIND("~",SUBSTITUTE(Q$6," ","~",LEN(TRIM(Q$6))-LEN(SUBSTITUTE(TRIM(Q$6)," ",""))))-1)&amp;" Total",$B$6:$BB$343,ROW($A104)-5,FALSE))</f>
        <v>0</v>
      </c>
      <c r="R104" s="14">
        <f ca="1">IF(R$5&lt;&gt;"",HLOOKUP(R$5,Functionalization!$G$6:$R$343,ROW($A104)-5,FALSE),IFERROR(INDEX(R$320:R$343,MATCH($F104,$B$320:$B$343,0))/VLOOKUP($F104,$B$320:$BB$343,MATCH(LEFT(TRIM(R$6),FIND("~",SUBSTITUTE(R$6,"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104))*HLOOKUP(LEFT(TRIM(R$6),FIND("~",SUBSTITUTE(R$6," ","~",LEN(TRIM(R$6))-LEN(SUBSTITUTE(TRIM(R$6)," ",""))))-1)&amp;" Total",$B$6:$BB$343,ROW($A104)-5,FALSE))</f>
        <v>0</v>
      </c>
      <c r="S104" s="14">
        <f ca="1">IF(S$5&lt;&gt;"",HLOOKUP(S$5,Functionalization!$G$6:$R$343,ROW($A104)-5,FALSE),IFERROR(INDEX(S$320:S$343,MATCH($F104,$B$320:$B$343,0))/VLOOKUP($F104,$B$320:$BB$343,MATCH(LEFT(TRIM(S$6),FIND("~",SUBSTITUTE(S$6,"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104))*HLOOKUP(LEFT(TRIM(S$6),FIND("~",SUBSTITUTE(S$6," ","~",LEN(TRIM(S$6))-LEN(SUBSTITUTE(TRIM(S$6)," ",""))))-1)&amp;" Total",$B$6:$BB$343,ROW($A104)-5,FALSE))</f>
        <v>0</v>
      </c>
      <c r="T104" s="14">
        <f ca="1">IF(T$5&lt;&gt;"",HLOOKUP(T$5,Functionalization!$G$6:$R$343,ROW($A104)-5,FALSE),IFERROR(INDEX(T$320:T$343,MATCH($F104,$B$320:$B$343,0))/VLOOKUP($F104,$B$320:$BB$343,MATCH(LEFT(TRIM(T$6),FIND("~",SUBSTITUTE(T$6,"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104))*HLOOKUP(LEFT(TRIM(T$6),FIND("~",SUBSTITUTE(T$6," ","~",LEN(TRIM(T$6))-LEN(SUBSTITUTE(TRIM(T$6)," ",""))))-1)&amp;" Total",$B$6:$BB$343,ROW($A104)-5,FALSE))</f>
        <v>0</v>
      </c>
      <c r="U104" s="14">
        <f ca="1">IF(U$5&lt;&gt;"",HLOOKUP(U$5,Functionalization!$G$6:$R$343,ROW($A104)-5,FALSE),IFERROR(INDEX(U$320:U$343,MATCH($F104,$B$320:$B$343,0))/VLOOKUP($F104,$B$320:$BB$343,MATCH(LEFT(TRIM(U$6),FIND("~",SUBSTITUTE(U$6,"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104))*HLOOKUP(LEFT(TRIM(U$6),FIND("~",SUBSTITUTE(U$6," ","~",LEN(TRIM(U$6))-LEN(SUBSTITUTE(TRIM(U$6)," ",""))))-1)&amp;" Total",$B$6:$BB$343,ROW($A104)-5,FALSE))</f>
        <v>0</v>
      </c>
      <c r="V104" s="14">
        <f ca="1">IF(V$5&lt;&gt;"",HLOOKUP(V$5,Functionalization!$G$6:$R$343,ROW($A104)-5,FALSE),IFERROR(INDEX(V$320:V$343,MATCH($F104,$B$320:$B$343,0))/VLOOKUP($F104,$B$320:$BB$343,MATCH(LEFT(TRIM(V$6),FIND("~",SUBSTITUTE(V$6,"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104))*HLOOKUP(LEFT(TRIM(V$6),FIND("~",SUBSTITUTE(V$6," ","~",LEN(TRIM(V$6))-LEN(SUBSTITUTE(TRIM(V$6)," ",""))))-1)&amp;" Total",$B$6:$BB$343,ROW($A104)-5,FALSE))</f>
        <v>0</v>
      </c>
      <c r="W104" s="14">
        <f ca="1">IF(W$5&lt;&gt;"",HLOOKUP(W$5,Functionalization!$G$6:$R$343,ROW($A104)-5,FALSE),IFERROR(INDEX(W$320:W$343,MATCH($F104,$B$320:$B$343,0))/VLOOKUP($F104,$B$320:$BB$343,MATCH(LEFT(TRIM(W$6),FIND("~",SUBSTITUTE(W$6,"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104))*HLOOKUP(LEFT(TRIM(W$6),FIND("~",SUBSTITUTE(W$6," ","~",LEN(TRIM(W$6))-LEN(SUBSTITUTE(TRIM(W$6)," ",""))))-1)&amp;" Total",$B$6:$BB$343,ROW($A104)-5,FALSE))</f>
        <v>0</v>
      </c>
      <c r="X104" s="14">
        <f ca="1">IF(X$5&lt;&gt;"",HLOOKUP(X$5,Functionalization!$G$6:$R$343,ROW($A104)-5,FALSE),IFERROR(INDEX(X$320:X$343,MATCH($F104,$B$320:$B$343,0))/VLOOKUP($F104,$B$320:$BB$343,MATCH(LEFT(TRIM(X$6),FIND("~",SUBSTITUTE(X$6,"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104))*HLOOKUP(LEFT(TRIM(X$6),FIND("~",SUBSTITUTE(X$6," ","~",LEN(TRIM(X$6))-LEN(SUBSTITUTE(TRIM(X$6)," ",""))))-1)&amp;" Total",$B$6:$BB$343,ROW($A104)-5,FALSE))</f>
        <v>0</v>
      </c>
      <c r="Y104" s="14">
        <f ca="1">IF(Y$5&lt;&gt;"",HLOOKUP(Y$5,Functionalization!$G$6:$R$343,ROW($A104)-5,FALSE),IFERROR(INDEX(Y$320:Y$343,MATCH($F104,$B$320:$B$343,0))/VLOOKUP($F104,$B$320:$BB$343,MATCH(LEFT(TRIM(Y$6),FIND("~",SUBSTITUTE(Y$6,"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104))*HLOOKUP(LEFT(TRIM(Y$6),FIND("~",SUBSTITUTE(Y$6," ","~",LEN(TRIM(Y$6))-LEN(SUBSTITUTE(TRIM(Y$6)," ",""))))-1)&amp;" Total",$B$6:$BB$343,ROW($A104)-5,FALSE))</f>
        <v>0</v>
      </c>
      <c r="Z104" s="14">
        <f ca="1">IF(Z$5&lt;&gt;"",HLOOKUP(Z$5,Functionalization!$G$6:$R$343,ROW($A104)-5,FALSE),IFERROR(INDEX(Z$320:Z$343,MATCH($F104,$B$320:$B$343,0))/VLOOKUP($F104,$B$320:$BB$343,MATCH(LEFT(TRIM(Z$6),FIND("~",SUBSTITUTE(Z$6,"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104))*HLOOKUP(LEFT(TRIM(Z$6),FIND("~",SUBSTITUTE(Z$6," ","~",LEN(TRIM(Z$6))-LEN(SUBSTITUTE(TRIM(Z$6)," ",""))))-1)&amp;" Total",$B$6:$BB$343,ROW($A104)-5,FALSE))</f>
        <v>0</v>
      </c>
      <c r="AA104" s="14">
        <f ca="1">IF(AA$5&lt;&gt;"",HLOOKUP(AA$5,Functionalization!$G$6:$R$343,ROW($A104)-5,FALSE),IFERROR(INDEX(AA$320:AA$343,MATCH($F104,$B$320:$B$343,0))/VLOOKUP($F104,$B$320:$BB$343,MATCH(LEFT(TRIM(AA$6),FIND("~",SUBSTITUTE(AA$6,"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104))*HLOOKUP(LEFT(TRIM(AA$6),FIND("~",SUBSTITUTE(AA$6," ","~",LEN(TRIM(AA$6))-LEN(SUBSTITUTE(TRIM(AA$6)," ",""))))-1)&amp;" Total",$B$6:$BB$343,ROW($A104)-5,FALSE))</f>
        <v>0</v>
      </c>
      <c r="AB104" s="14">
        <f ca="1">IF(AB$5&lt;&gt;"",HLOOKUP(AB$5,Functionalization!$G$6:$R$343,ROW($A104)-5,FALSE),IFERROR(INDEX(AB$320:AB$343,MATCH($F104,$B$320:$B$343,0))/VLOOKUP($F104,$B$320:$BB$343,MATCH(LEFT(TRIM(AB$6),FIND("~",SUBSTITUTE(AB$6,"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104))*HLOOKUP(LEFT(TRIM(AB$6),FIND("~",SUBSTITUTE(AB$6," ","~",LEN(TRIM(AB$6))-LEN(SUBSTITUTE(TRIM(AB$6)," ",""))))-1)&amp;" Total",$B$6:$BB$343,ROW($A104)-5,FALSE))</f>
        <v>0</v>
      </c>
      <c r="AC104" s="14">
        <f ca="1">IF(AC$5&lt;&gt;"",HLOOKUP(AC$5,Functionalization!$G$6:$R$343,ROW($A104)-5,FALSE),IFERROR(INDEX(AC$320:AC$343,MATCH($F104,$B$320:$B$343,0))/VLOOKUP($F104,$B$320:$BB$343,MATCH(LEFT(TRIM(AC$6),FIND("~",SUBSTITUTE(AC$6,"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104))*HLOOKUP(LEFT(TRIM(AC$6),FIND("~",SUBSTITUTE(AC$6," ","~",LEN(TRIM(AC$6))-LEN(SUBSTITUTE(TRIM(AC$6)," ",""))))-1)&amp;" Total",$B$6:$BB$343,ROW($A104)-5,FALSE))</f>
        <v>0</v>
      </c>
      <c r="AD104" s="14">
        <f ca="1">IF(AD$5&lt;&gt;"",HLOOKUP(AD$5,Functionalization!$G$6:$R$343,ROW($A104)-5,FALSE),IFERROR(INDEX(AD$320:AD$343,MATCH($F104,$B$320:$B$343,0))/VLOOKUP($F104,$B$320:$BB$343,MATCH(LEFT(TRIM(AD$6),FIND("~",SUBSTITUTE(AD$6,"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104))*HLOOKUP(LEFT(TRIM(AD$6),FIND("~",SUBSTITUTE(AD$6," ","~",LEN(TRIM(AD$6))-LEN(SUBSTITUTE(TRIM(AD$6)," ",""))))-1)&amp;" Total",$B$6:$BB$343,ROW($A104)-5,FALSE))</f>
        <v>0</v>
      </c>
      <c r="AE104" s="14">
        <f ca="1">IF(AE$5&lt;&gt;"",HLOOKUP(AE$5,Functionalization!$G$6:$R$343,ROW($A104)-5,FALSE),IFERROR(INDEX(AE$320:AE$343,MATCH($F104,$B$320:$B$343,0))/VLOOKUP($F104,$B$320:$BB$343,MATCH(LEFT(TRIM(AE$6),FIND("~",SUBSTITUTE(AE$6,"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104))*HLOOKUP(LEFT(TRIM(AE$6),FIND("~",SUBSTITUTE(AE$6," ","~",LEN(TRIM(AE$6))-LEN(SUBSTITUTE(TRIM(AE$6)," ",""))))-1)&amp;" Total",$B$6:$BB$343,ROW($A104)-5,FALSE))</f>
        <v>0</v>
      </c>
      <c r="AF104" s="14">
        <f ca="1">IF(AF$5&lt;&gt;"",HLOOKUP(AF$5,Functionalization!$G$6:$R$343,ROW($A104)-5,FALSE),IFERROR(INDEX(AF$320:AF$343,MATCH($F104,$B$320:$B$343,0))/VLOOKUP($F104,$B$320:$BB$343,MATCH(LEFT(TRIM(AF$6),FIND("~",SUBSTITUTE(AF$6,"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104))*HLOOKUP(LEFT(TRIM(AF$6),FIND("~",SUBSTITUTE(AF$6," ","~",LEN(TRIM(AF$6))-LEN(SUBSTITUTE(TRIM(AF$6)," ",""))))-1)&amp;" Total",$B$6:$BB$343,ROW($A104)-5,FALSE))</f>
        <v>0</v>
      </c>
      <c r="AG104" s="14">
        <f ca="1">IF(AG$5&lt;&gt;"",HLOOKUP(AG$5,Functionalization!$G$6:$R$343,ROW($A104)-5,FALSE),IFERROR(INDEX(AG$320:AG$343,MATCH($F104,$B$320:$B$343,0))/VLOOKUP($F104,$B$320:$BB$343,MATCH(LEFT(TRIM(AG$6),FIND("~",SUBSTITUTE(AG$6,"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104))*HLOOKUP(LEFT(TRIM(AG$6),FIND("~",SUBSTITUTE(AG$6," ","~",LEN(TRIM(AG$6))-LEN(SUBSTITUTE(TRIM(AG$6)," ",""))))-1)&amp;" Total",$B$6:$BB$343,ROW($A104)-5,FALSE))</f>
        <v>0</v>
      </c>
      <c r="AH104" s="14">
        <f ca="1">IF(AH$5&lt;&gt;"",HLOOKUP(AH$5,Functionalization!$G$6:$R$343,ROW($A104)-5,FALSE),IFERROR(INDEX(AH$320:AH$343,MATCH($F104,$B$320:$B$343,0))/VLOOKUP($F104,$B$320:$BB$343,MATCH(LEFT(TRIM(AH$6),FIND("~",SUBSTITUTE(AH$6,"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104))*HLOOKUP(LEFT(TRIM(AH$6),FIND("~",SUBSTITUTE(AH$6," ","~",LEN(TRIM(AH$6))-LEN(SUBSTITUTE(TRIM(AH$6)," ",""))))-1)&amp;" Total",$B$6:$BB$343,ROW($A104)-5,FALSE))</f>
        <v>0</v>
      </c>
      <c r="AI104" s="14">
        <f ca="1">IF(AI$5&lt;&gt;"",HLOOKUP(AI$5,Functionalization!$G$6:$R$343,ROW($A104)-5,FALSE),IFERROR(INDEX(AI$320:AI$343,MATCH($F104,$B$320:$B$343,0))/VLOOKUP($F104,$B$320:$BB$343,MATCH(LEFT(TRIM(AI$6),FIND("~",SUBSTITUTE(AI$6,"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104))*HLOOKUP(LEFT(TRIM(AI$6),FIND("~",SUBSTITUTE(AI$6," ","~",LEN(TRIM(AI$6))-LEN(SUBSTITUTE(TRIM(AI$6)," ",""))))-1)&amp;" Total",$B$6:$BB$343,ROW($A104)-5,FALSE))</f>
        <v>0</v>
      </c>
      <c r="AJ104" s="14">
        <f ca="1">IF(AJ$5&lt;&gt;"",HLOOKUP(AJ$5,Functionalization!$G$6:$R$343,ROW($A104)-5,FALSE),IFERROR(INDEX(AJ$320:AJ$343,MATCH($F104,$B$320:$B$343,0))/VLOOKUP($F104,$B$320:$BB$343,MATCH(LEFT(TRIM(AJ$6),FIND("~",SUBSTITUTE(AJ$6,"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104))*HLOOKUP(LEFT(TRIM(AJ$6),FIND("~",SUBSTITUTE(AJ$6," ","~",LEN(TRIM(AJ$6))-LEN(SUBSTITUTE(TRIM(AJ$6)," ",""))))-1)&amp;" Total",$B$6:$BB$343,ROW($A104)-5,FALSE))</f>
        <v>0</v>
      </c>
      <c r="AK104" s="14">
        <f ca="1">IF(AK$5&lt;&gt;"",HLOOKUP(AK$5,Functionalization!$G$6:$R$343,ROW($A104)-5,FALSE),IFERROR(INDEX(AK$320:AK$343,MATCH($F104,$B$320:$B$343,0))/VLOOKUP($F104,$B$320:$BB$343,MATCH(LEFT(TRIM(AK$6),FIND("~",SUBSTITUTE(AK$6,"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104))*HLOOKUP(LEFT(TRIM(AK$6),FIND("~",SUBSTITUTE(AK$6," ","~",LEN(TRIM(AK$6))-LEN(SUBSTITUTE(TRIM(AK$6)," ",""))))-1)&amp;" Total",$B$6:$BB$343,ROW($A104)-5,FALSE))</f>
        <v>0</v>
      </c>
      <c r="AL104" s="14">
        <f ca="1">IF(AL$5&lt;&gt;"",HLOOKUP(AL$5,Functionalization!$G$6:$R$343,ROW($A104)-5,FALSE),IFERROR(INDEX(AL$320:AL$343,MATCH($F104,$B$320:$B$343,0))/VLOOKUP($F104,$B$320:$BB$343,MATCH(LEFT(TRIM(AL$6),FIND("~",SUBSTITUTE(AL$6,"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104))*HLOOKUP(LEFT(TRIM(AL$6),FIND("~",SUBSTITUTE(AL$6," ","~",LEN(TRIM(AL$6))-LEN(SUBSTITUTE(TRIM(AL$6)," ",""))))-1)&amp;" Total",$B$6:$BB$343,ROW($A104)-5,FALSE))</f>
        <v>0</v>
      </c>
      <c r="AM104" s="14">
        <f ca="1">IF(AM$5&lt;&gt;"",HLOOKUP(AM$5,Functionalization!$G$6:$R$343,ROW($A104)-5,FALSE),IFERROR(INDEX(AM$320:AM$343,MATCH($F104,$B$320:$B$343,0))/VLOOKUP($F104,$B$320:$BB$343,MATCH(LEFT(TRIM(AM$6),FIND("~",SUBSTITUTE(AM$6,"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104))*HLOOKUP(LEFT(TRIM(AM$6),FIND("~",SUBSTITUTE(AM$6," ","~",LEN(TRIM(AM$6))-LEN(SUBSTITUTE(TRIM(AM$6)," ",""))))-1)&amp;" Total",$B$6:$BB$343,ROW($A104)-5,FALSE))</f>
        <v>0</v>
      </c>
      <c r="AN104" s="14">
        <f ca="1">IF(AN$5&lt;&gt;"",HLOOKUP(AN$5,Functionalization!$G$6:$R$343,ROW($A104)-5,FALSE),IFERROR(INDEX(AN$320:AN$343,MATCH($F104,$B$320:$B$343,0))/VLOOKUP($F104,$B$320:$BB$343,MATCH(LEFT(TRIM(AN$6),FIND("~",SUBSTITUTE(AN$6,"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104))*HLOOKUP(LEFT(TRIM(AN$6),FIND("~",SUBSTITUTE(AN$6," ","~",LEN(TRIM(AN$6))-LEN(SUBSTITUTE(TRIM(AN$6)," ",""))))-1)&amp;" Total",$B$6:$BB$343,ROW($A104)-5,FALSE))</f>
        <v>0</v>
      </c>
      <c r="AO104" s="14">
        <f ca="1">IF(AO$5&lt;&gt;"",HLOOKUP(AO$5,Functionalization!$G$6:$R$343,ROW($A104)-5,FALSE),IFERROR(INDEX(AO$320:AO$343,MATCH($F104,$B$320:$B$343,0))/VLOOKUP($F104,$B$320:$BB$343,MATCH(LEFT(TRIM(AO$6),FIND("~",SUBSTITUTE(AO$6,"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104))*HLOOKUP(LEFT(TRIM(AO$6),FIND("~",SUBSTITUTE(AO$6," ","~",LEN(TRIM(AO$6))-LEN(SUBSTITUTE(TRIM(AO$6)," ",""))))-1)&amp;" Total",$B$6:$BB$343,ROW($A104)-5,FALSE))</f>
        <v>0</v>
      </c>
      <c r="AP104" s="14">
        <f ca="1">IF(AP$5&lt;&gt;"",HLOOKUP(AP$5,Functionalization!$G$6:$R$343,ROW($A104)-5,FALSE),IFERROR(INDEX(AP$320:AP$343,MATCH($F104,$B$320:$B$343,0))/VLOOKUP($F104,$B$320:$BB$343,MATCH(LEFT(TRIM(AP$6),FIND("~",SUBSTITUTE(AP$6,"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104))*HLOOKUP(LEFT(TRIM(AP$6),FIND("~",SUBSTITUTE(AP$6," ","~",LEN(TRIM(AP$6))-LEN(SUBSTITUTE(TRIM(AP$6)," ",""))))-1)&amp;" Total",$B$6:$BB$343,ROW($A104)-5,FALSE))</f>
        <v>0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D104" s="44">
        <f ca="1">IFERROR(IF(SUMIF($G$6:$BB$6,BD$6&amp;" Total",$G104:$BB104)-(SUMIF($G$6:$BB$6,BD$6&amp;" "&amp;'Input-Allocators'!$D$18,$G104:$BB104)+IFERROR(SUMIF($G$6:$BB$6,BD$6&amp;" "&amp;'Input-Allocators'!$E$18,$G104:$BB104),SUMIF($G$6:$BB$6,BD$6&amp;" "&amp;'Input-Allocators'!$B$20,$G104:$BB104))+SUMIF($G$6:$BB$6,BD$6&amp;" "&amp;'Input-Allocators'!$F$18,$G104:$BB104))&lt;Check_Limit,0,1),1)</f>
        <v>0</v>
      </c>
      <c r="BE104" s="44">
        <f ca="1">IFERROR(IF(SUMIF($G$6:$BB$6,BE$6&amp;" Total",$G104:$BB104)-(SUMIF($G$6:$BB$6,BE$6&amp;" "&amp;'Input-Allocators'!$D$18,$G104:$BB104)+IFERROR(SUMIF($G$6:$BB$6,BE$6&amp;" "&amp;'Input-Allocators'!$E$18,$G104:$BB104),SUMIF($G$6:$BB$6,BE$6&amp;" "&amp;'Input-Allocators'!$B$20,$G104:$BB104))+SUMIF($G$6:$BB$6,BE$6&amp;" "&amp;'Input-Allocators'!$F$18,$G104:$BB104))&lt;Check_Limit,0,1),1)</f>
        <v>0</v>
      </c>
      <c r="BF104" s="44">
        <f ca="1">IFERROR(IF(SUMIF($G$6:$BB$6,BF$6&amp;" Total",$G104:$BB104)-(SUMIF($G$6:$BB$6,BF$6&amp;" "&amp;'Input-Allocators'!$D$18,$G104:$BB104)+IFERROR(SUMIF($G$6:$BB$6,BF$6&amp;" "&amp;'Input-Allocators'!$E$18,$G104:$BB104),SUMIF($G$6:$BB$6,BF$6&amp;" "&amp;'Input-Allocators'!$B$20,$G104:$BB104))+SUMIF($G$6:$BB$6,BF$6&amp;" "&amp;'Input-Allocators'!$F$18,$G104:$BB104))&lt;Check_Limit,0,1),1)</f>
        <v>0</v>
      </c>
      <c r="BG104" s="44">
        <f ca="1">IFERROR(IF(SUMIF($G$6:$BB$6,BG$6&amp;" Total",$G104:$BB104)-(SUMIF($G$6:$BB$6,BG$6&amp;" "&amp;'Input-Allocators'!$D$18,$G104:$BB104)+IFERROR(SUMIF($G$6:$BB$6,BG$6&amp;" "&amp;'Input-Allocators'!$E$18,$G104:$BB104),SUMIF($G$6:$BB$6,BG$6&amp;" "&amp;'Input-Allocators'!$B$20,$G104:$BB104))+SUMIF($G$6:$BB$6,BG$6&amp;" "&amp;'Input-Allocators'!$F$18,$G104:$BB104))&lt;Check_Limit,0,1),1)</f>
        <v>0</v>
      </c>
      <c r="BH104" s="44">
        <f ca="1">IFERROR(IF(SUMIF($G$6:$BB$6,BH$6&amp;" Total",$G104:$BB104)-(SUMIF($G$6:$BB$6,BH$6&amp;" "&amp;'Input-Allocators'!$D$18,$G104:$BB104)+IFERROR(SUMIF($G$6:$BB$6,BH$6&amp;" "&amp;'Input-Allocators'!$E$18,$G104:$BB104),SUMIF($G$6:$BB$6,BH$6&amp;" "&amp;'Input-Allocators'!$B$20,$G104:$BB104))+SUMIF($G$6:$BB$6,BH$6&amp;" "&amp;'Input-Allocators'!$F$18,$G104:$BB104))&lt;Check_Limit,0,1),1)</f>
        <v>0</v>
      </c>
      <c r="BI104" s="44">
        <f ca="1">IFERROR(IF(SUMIF($G$6:$BB$6,BI$6&amp;" Total",$G104:$BB104)-(SUMIF($G$6:$BB$6,BI$6&amp;" "&amp;'Input-Allocators'!$D$18,$G104:$BB104)+IFERROR(SUMIF($G$6:$BB$6,BI$6&amp;" "&amp;'Input-Allocators'!$E$18,$G104:$BB104),SUMIF($G$6:$BB$6,BI$6&amp;" "&amp;'Input-Allocators'!$B$20,$G104:$BB104))+SUMIF($G$6:$BB$6,BI$6&amp;" "&amp;'Input-Allocators'!$F$18,$G104:$BB104))&lt;Check_Limit,0,1),1)</f>
        <v>0</v>
      </c>
      <c r="BJ104" s="44">
        <f ca="1">IFERROR(IF(SUMIF($G$6:$BB$6,BJ$6&amp;" Total",$G104:$BB104)-(SUMIF($G$6:$BB$6,BJ$6&amp;" "&amp;'Input-Allocators'!$D$18,$G104:$BB104)+IFERROR(SUMIF($G$6:$BB$6,BJ$6&amp;" "&amp;'Input-Allocators'!$E$18,$G104:$BB104),SUMIF($G$6:$BB$6,BJ$6&amp;" "&amp;'Input-Allocators'!$B$20,$G104:$BB104))+SUMIF($G$6:$BB$6,BJ$6&amp;" "&amp;'Input-Allocators'!$F$18,$G104:$BB104))&lt;Check_Limit,0,1),1)</f>
        <v>0</v>
      </c>
      <c r="BK104" s="44">
        <f ca="1">IFERROR(IF(SUMIF($G$6:$BB$6,BK$6&amp;" Total",$G104:$BB104)-(SUMIF($G$6:$BB$6,BK$6&amp;" "&amp;'Input-Allocators'!$D$18,$G104:$BB104)+IFERROR(SUMIF($G$6:$BB$6,BK$6&amp;" "&amp;'Input-Allocators'!$E$18,$G104:$BB104),SUMIF($G$6:$BB$6,BK$6&amp;" "&amp;'Input-Allocators'!$B$20,$G104:$BB104))+SUMIF($G$6:$BB$6,BK$6&amp;" "&amp;'Input-Allocators'!$F$18,$G104:$BB104))&lt;Check_Limit,0,1),1)</f>
        <v>0</v>
      </c>
      <c r="BL104" s="44">
        <f ca="1">IFERROR(IF(SUMIF($G$6:$BB$6,BL$6&amp;" Total",$G104:$BB104)-(SUMIF($G$6:$BB$6,BL$6&amp;" "&amp;'Input-Allocators'!$D$18,$G104:$BB104)+IFERROR(SUMIF($G$6:$BB$6,BL$6&amp;" "&amp;'Input-Allocators'!$E$18,$G104:$BB104),SUMIF($G$6:$BB$6,BL$6&amp;" "&amp;'Input-Allocators'!$B$20,$G104:$BB104))+SUMIF($G$6:$BB$6,BL$6&amp;" "&amp;'Input-Allocators'!$F$18,$G104:$BB104))&lt;Check_Limit,0,1),1)</f>
        <v>0</v>
      </c>
      <c r="BM104" s="44">
        <f ca="1">IFERROR(IF(SUMIF($G$6:$BB$6,BM$6&amp;" Total",$G104:$BB104)-(SUMIF($G$6:$BB$6,BM$6&amp;" "&amp;'Input-Allocators'!$D$18,$G104:$BB104)+IFERROR(SUMIF($G$6:$BB$6,BM$6&amp;" "&amp;'Input-Allocators'!$E$18,$G104:$BB104),SUMIF($G$6:$BB$6,BM$6&amp;" "&amp;'Input-Allocators'!$B$20,$G104:$BB104))+SUMIF($G$6:$BB$6,BM$6&amp;" "&amp;'Input-Allocators'!$F$18,$G104:$BB104))&lt;Check_Limit,0,1),1)</f>
        <v>0</v>
      </c>
      <c r="BN104" s="44">
        <f ca="1">IFERROR(IF(SUMIF($G$6:$BB$6,BN$6&amp;" Total",$G104:$BB104)-(SUMIF($G$6:$BB$6,BN$6&amp;" "&amp;'Input-Allocators'!$D$18,$G104:$BB104)+IFERROR(SUMIF($G$6:$BB$6,BN$6&amp;" "&amp;'Input-Allocators'!$E$18,$G104:$BB104),SUMIF($G$6:$BB$6,BN$6&amp;" "&amp;'Input-Allocators'!$B$20,$G104:$BB104))+SUMIF($G$6:$BB$6,BN$6&amp;" "&amp;'Input-Allocators'!$F$18,$G104:$BB104))&lt;Check_Limit,0,1),1)</f>
        <v>0</v>
      </c>
      <c r="BO104" s="44">
        <f ca="1">IFERROR(IF(SUMIF($G$6:$BB$6,BO$6&amp;" Total",$G104:$BB104)-(SUMIF($G$6:$BB$6,BO$6&amp;" "&amp;'Input-Allocators'!$D$18,$G104:$BB104)+IFERROR(SUMIF($G$6:$BB$6,BO$6&amp;" "&amp;'Input-Allocators'!$E$18,$G104:$BB104),SUMIF($G$6:$BB$6,BO$6&amp;" "&amp;'Input-Allocators'!$B$20,$G104:$BB104))+SUMIF($G$6:$BB$6,BO$6&amp;" "&amp;'Input-Allocators'!$F$18,$G104:$BB104))&lt;Check_Limit,0,1),1)</f>
        <v>0</v>
      </c>
    </row>
    <row r="105" spans="1:67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>Functionalization!$D105</f>
        <v>-2885.5309999999999</v>
      </c>
      <c r="E105" s="14">
        <f t="shared" ca="1" si="13"/>
        <v>0</v>
      </c>
      <c r="F105" s="3" t="str">
        <f>IF($D105=0,"-",IF('Input-Accounts'!$E105&lt;&gt;0,'Input-Accounts'!$E105,'Input-Accounts'!$G105))</f>
        <v>INT_OML</v>
      </c>
      <c r="G105" s="14">
        <f ca="1">IF(G$5&lt;&gt;"",HLOOKUP(G$5,Functionalization!$G$6:$R$343,ROW($A105)-5,FALSE),IFERROR(INDEX(G$320:G$343,MATCH($F105,$B$320:$B$343,0))/VLOOKUP($F105,$B$320:$BB$343,MATCH(LEFT(TRIM(G$6),FIND("~",SUBSTITUTE(G$6,"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105))*HLOOKUP(LEFT(TRIM(G$6),FIND("~",SUBSTITUTE(G$6," ","~",LEN(TRIM(G$6))-LEN(SUBSTITUTE(TRIM(G$6)," ",""))))-1)&amp;" Total",$B$6:$BB$343,ROW($A105)-5,FALSE))</f>
        <v>-12.605413170883521</v>
      </c>
      <c r="H105" s="14">
        <f ca="1">IF(H$5&lt;&gt;"",HLOOKUP(H$5,Functionalization!$G$6:$R$343,ROW($A105)-5,FALSE),IFERROR(INDEX(H$320:H$343,MATCH($F105,$B$320:$B$343,0))/VLOOKUP($F105,$B$320:$BB$343,MATCH(LEFT(TRIM(H$6),FIND("~",SUBSTITUTE(H$6,"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105))*HLOOKUP(LEFT(TRIM(H$6),FIND("~",SUBSTITUTE(H$6," ","~",LEN(TRIM(H$6))-LEN(SUBSTITUTE(TRIM(H$6)," ",""))))-1)&amp;" Total",$B$6:$BB$343,ROW($A105)-5,FALSE))</f>
        <v>0</v>
      </c>
      <c r="I105" s="14">
        <f ca="1">IF(I$5&lt;&gt;"",HLOOKUP(I$5,Functionalization!$G$6:$R$343,ROW($A105)-5,FALSE),IFERROR(INDEX(I$320:I$343,MATCH($F105,$B$320:$B$343,0))/VLOOKUP($F105,$B$320:$BB$343,MATCH(LEFT(TRIM(I$6),FIND("~",SUBSTITUTE(I$6,"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105))*HLOOKUP(LEFT(TRIM(I$6),FIND("~",SUBSTITUTE(I$6," ","~",LEN(TRIM(I$6))-LEN(SUBSTITUTE(TRIM(I$6)," ",""))))-1)&amp;" Total",$B$6:$BB$343,ROW($A105)-5,FALSE))</f>
        <v>-12.605413170883521</v>
      </c>
      <c r="J105" s="14">
        <f ca="1">IF(J$5&lt;&gt;"",HLOOKUP(J$5,Functionalization!$G$6:$R$343,ROW($A105)-5,FALSE),IFERROR(INDEX(J$320:J$343,MATCH($F105,$B$320:$B$343,0))/VLOOKUP($F105,$B$320:$BB$343,MATCH(LEFT(TRIM(J$6),FIND("~",SUBSTITUTE(J$6,"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105))*HLOOKUP(LEFT(TRIM(J$6),FIND("~",SUBSTITUTE(J$6," ","~",LEN(TRIM(J$6))-LEN(SUBSTITUTE(TRIM(J$6)," ",""))))-1)&amp;" Total",$B$6:$BB$343,ROW($A105)-5,FALSE))</f>
        <v>0</v>
      </c>
      <c r="K105" s="14">
        <f ca="1">IF(K$5&lt;&gt;"",HLOOKUP(K$5,Functionalization!$G$6:$R$343,ROW($A105)-5,FALSE),IFERROR(INDEX(K$320:K$343,MATCH($F105,$B$320:$B$343,0))/VLOOKUP($F105,$B$320:$BB$343,MATCH(LEFT(TRIM(K$6),FIND("~",SUBSTITUTE(K$6,"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105))*HLOOKUP(LEFT(TRIM(K$6),FIND("~",SUBSTITUTE(K$6," ","~",LEN(TRIM(K$6))-LEN(SUBSTITUTE(TRIM(K$6)," ",""))))-1)&amp;" Total",$B$6:$BB$343,ROW($A105)-5,FALSE))</f>
        <v>-45.038563653960573</v>
      </c>
      <c r="L105" s="14">
        <f ca="1">IF(L$5&lt;&gt;"",HLOOKUP(L$5,Functionalization!$G$6:$R$343,ROW($A105)-5,FALSE),IFERROR(INDEX(L$320:L$343,MATCH($F105,$B$320:$B$343,0))/VLOOKUP($F105,$B$320:$BB$343,MATCH(LEFT(TRIM(L$6),FIND("~",SUBSTITUTE(L$6,"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105))*HLOOKUP(LEFT(TRIM(L$6),FIND("~",SUBSTITUTE(L$6," ","~",LEN(TRIM(L$6))-LEN(SUBSTITUTE(TRIM(L$6)," ",""))))-1)&amp;" Total",$B$6:$BB$343,ROW($A105)-5,FALSE))</f>
        <v>-45.038563653960573</v>
      </c>
      <c r="M105" s="14">
        <f ca="1">IF(M$5&lt;&gt;"",HLOOKUP(M$5,Functionalization!$G$6:$R$343,ROW($A105)-5,FALSE),IFERROR(INDEX(M$320:M$343,MATCH($F105,$B$320:$B$343,0))/VLOOKUP($F105,$B$320:$BB$343,MATCH(LEFT(TRIM(M$6),FIND("~",SUBSTITUTE(M$6,"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105))*HLOOKUP(LEFT(TRIM(M$6),FIND("~",SUBSTITUTE(M$6," ","~",LEN(TRIM(M$6))-LEN(SUBSTITUTE(TRIM(M$6)," ",""))))-1)&amp;" Total",$B$6:$BB$343,ROW($A105)-5,FALSE))</f>
        <v>0</v>
      </c>
      <c r="N105" s="14">
        <f ca="1">IF(N$5&lt;&gt;"",HLOOKUP(N$5,Functionalization!$G$6:$R$343,ROW($A105)-5,FALSE),IFERROR(INDEX(N$320:N$343,MATCH($F105,$B$320:$B$343,0))/VLOOKUP($F105,$B$320:$BB$343,MATCH(LEFT(TRIM(N$6),FIND("~",SUBSTITUTE(N$6,"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105))*HLOOKUP(LEFT(TRIM(N$6),FIND("~",SUBSTITUTE(N$6," ","~",LEN(TRIM(N$6))-LEN(SUBSTITUTE(TRIM(N$6)," ",""))))-1)&amp;" Total",$B$6:$BB$343,ROW($A105)-5,FALSE))</f>
        <v>0</v>
      </c>
      <c r="O105" s="14">
        <f ca="1">IF(O$5&lt;&gt;"",HLOOKUP(O$5,Functionalization!$G$6:$R$343,ROW($A105)-5,FALSE),IFERROR(INDEX(O$320:O$343,MATCH($F105,$B$320:$B$343,0))/VLOOKUP($F105,$B$320:$BB$343,MATCH(LEFT(TRIM(O$6),FIND("~",SUBSTITUTE(O$6,"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105))*HLOOKUP(LEFT(TRIM(O$6),FIND("~",SUBSTITUTE(O$6," ","~",LEN(TRIM(O$6))-LEN(SUBSTITUTE(TRIM(O$6)," ",""))))-1)&amp;" Total",$B$6:$BB$343,ROW($A105)-5,FALSE))</f>
        <v>-1608.0273283606361</v>
      </c>
      <c r="P105" s="14">
        <f ca="1">IF(P$5&lt;&gt;"",HLOOKUP(P$5,Functionalization!$G$6:$R$343,ROW($A105)-5,FALSE),IFERROR(INDEX(P$320:P$343,MATCH($F105,$B$320:$B$343,0))/VLOOKUP($F105,$B$320:$BB$343,MATCH(LEFT(TRIM(P$6),FIND("~",SUBSTITUTE(P$6,"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105))*HLOOKUP(LEFT(TRIM(P$6),FIND("~",SUBSTITUTE(P$6," ","~",LEN(TRIM(P$6))-LEN(SUBSTITUTE(TRIM(P$6)," ",""))))-1)&amp;" Total",$B$6:$BB$343,ROW($A105)-5,FALSE))</f>
        <v>-1403.5263104132212</v>
      </c>
      <c r="Q105" s="14">
        <f ca="1">IF(Q$5&lt;&gt;"",HLOOKUP(Q$5,Functionalization!$G$6:$R$343,ROW($A105)-5,FALSE),IFERROR(INDEX(Q$320:Q$343,MATCH($F105,$B$320:$B$343,0))/VLOOKUP($F105,$B$320:$BB$343,MATCH(LEFT(TRIM(Q$6),FIND("~",SUBSTITUTE(Q$6,"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105))*HLOOKUP(LEFT(TRIM(Q$6),FIND("~",SUBSTITUTE(Q$6," ","~",LEN(TRIM(Q$6))-LEN(SUBSTITUTE(TRIM(Q$6)," ",""))))-1)&amp;" Total",$B$6:$BB$343,ROW($A105)-5,FALSE))</f>
        <v>0</v>
      </c>
      <c r="R105" s="14">
        <f ca="1">IF(R$5&lt;&gt;"",HLOOKUP(R$5,Functionalization!$G$6:$R$343,ROW($A105)-5,FALSE),IFERROR(INDEX(R$320:R$343,MATCH($F105,$B$320:$B$343,0))/VLOOKUP($F105,$B$320:$BB$343,MATCH(LEFT(TRIM(R$6),FIND("~",SUBSTITUTE(R$6,"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105))*HLOOKUP(LEFT(TRIM(R$6),FIND("~",SUBSTITUTE(R$6," ","~",LEN(TRIM(R$6))-LEN(SUBSTITUTE(TRIM(R$6)," ",""))))-1)&amp;" Total",$B$6:$BB$343,ROW($A105)-5,FALSE))</f>
        <v>-204.50101794741485</v>
      </c>
      <c r="S105" s="14">
        <f ca="1">IF(S$5&lt;&gt;"",HLOOKUP(S$5,Functionalization!$G$6:$R$343,ROW($A105)-5,FALSE),IFERROR(INDEX(S$320:S$343,MATCH($F105,$B$320:$B$343,0))/VLOOKUP($F105,$B$320:$BB$343,MATCH(LEFT(TRIM(S$6),FIND("~",SUBSTITUTE(S$6,"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105))*HLOOKUP(LEFT(TRIM(S$6),FIND("~",SUBSTITUTE(S$6," ","~",LEN(TRIM(S$6))-LEN(SUBSTITUTE(TRIM(S$6)," ",""))))-1)&amp;" Total",$B$6:$BB$343,ROW($A105)-5,FALSE))</f>
        <v>-1219.8596948145189</v>
      </c>
      <c r="T105" s="14">
        <f ca="1">IF(T$5&lt;&gt;"",HLOOKUP(T$5,Functionalization!$G$6:$R$343,ROW($A105)-5,FALSE),IFERROR(INDEX(T$320:T$343,MATCH($F105,$B$320:$B$343,0))/VLOOKUP($F105,$B$320:$BB$343,MATCH(LEFT(TRIM(T$6),FIND("~",SUBSTITUTE(T$6,"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105))*HLOOKUP(LEFT(TRIM(T$6),FIND("~",SUBSTITUTE(T$6," ","~",LEN(TRIM(T$6))-LEN(SUBSTITUTE(TRIM(T$6)," ",""))))-1)&amp;" Total",$B$6:$BB$343,ROW($A105)-5,FALSE))</f>
        <v>0</v>
      </c>
      <c r="U105" s="14">
        <f ca="1">IF(U$5&lt;&gt;"",HLOOKUP(U$5,Functionalization!$G$6:$R$343,ROW($A105)-5,FALSE),IFERROR(INDEX(U$320:U$343,MATCH($F105,$B$320:$B$343,0))/VLOOKUP($F105,$B$320:$BB$343,MATCH(LEFT(TRIM(U$6),FIND("~",SUBSTITUTE(U$6,"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105))*HLOOKUP(LEFT(TRIM(U$6),FIND("~",SUBSTITUTE(U$6," ","~",LEN(TRIM(U$6))-LEN(SUBSTITUTE(TRIM(U$6)," ",""))))-1)&amp;" Total",$B$6:$BB$343,ROW($A105)-5,FALSE))</f>
        <v>0</v>
      </c>
      <c r="V105" s="14">
        <f ca="1">IF(V$5&lt;&gt;"",HLOOKUP(V$5,Functionalization!$G$6:$R$343,ROW($A105)-5,FALSE),IFERROR(INDEX(V$320:V$343,MATCH($F105,$B$320:$B$343,0))/VLOOKUP($F105,$B$320:$BB$343,MATCH(LEFT(TRIM(V$6),FIND("~",SUBSTITUTE(V$6,"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105))*HLOOKUP(LEFT(TRIM(V$6),FIND("~",SUBSTITUTE(V$6," ","~",LEN(TRIM(V$6))-LEN(SUBSTITUTE(TRIM(V$6)," ",""))))-1)&amp;" Total",$B$6:$BB$343,ROW($A105)-5,FALSE))</f>
        <v>-1219.8596948145189</v>
      </c>
      <c r="W105" s="14">
        <f ca="1">IF(W$5&lt;&gt;"",HLOOKUP(W$5,Functionalization!$G$6:$R$343,ROW($A105)-5,FALSE),IFERROR(INDEX(W$320:W$343,MATCH($F105,$B$320:$B$343,0))/VLOOKUP($F105,$B$320:$BB$343,MATCH(LEFT(TRIM(W$6),FIND("~",SUBSTITUTE(W$6,"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105))*HLOOKUP(LEFT(TRIM(W$6),FIND("~",SUBSTITUTE(W$6," ","~",LEN(TRIM(W$6))-LEN(SUBSTITUTE(TRIM(W$6)," ",""))))-1)&amp;" Total",$B$6:$BB$343,ROW($A105)-5,FALSE))</f>
        <v>0</v>
      </c>
      <c r="X105" s="14">
        <f ca="1">IF(X$5&lt;&gt;"",HLOOKUP(X$5,Functionalization!$G$6:$R$343,ROW($A105)-5,FALSE),IFERROR(INDEX(X$320:X$343,MATCH($F105,$B$320:$B$343,0))/VLOOKUP($F105,$B$320:$BB$343,MATCH(LEFT(TRIM(X$6),FIND("~",SUBSTITUTE(X$6,"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105))*HLOOKUP(LEFT(TRIM(X$6),FIND("~",SUBSTITUTE(X$6," ","~",LEN(TRIM(X$6))-LEN(SUBSTITUTE(TRIM(X$6)," ",""))))-1)&amp;" Total",$B$6:$BB$343,ROW($A105)-5,FALSE))</f>
        <v>0</v>
      </c>
      <c r="Y105" s="14">
        <f ca="1">IF(Y$5&lt;&gt;"",HLOOKUP(Y$5,Functionalization!$G$6:$R$343,ROW($A105)-5,FALSE),IFERROR(INDEX(Y$320:Y$343,MATCH($F105,$B$320:$B$343,0))/VLOOKUP($F105,$B$320:$BB$343,MATCH(LEFT(TRIM(Y$6),FIND("~",SUBSTITUTE(Y$6,"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105))*HLOOKUP(LEFT(TRIM(Y$6),FIND("~",SUBSTITUTE(Y$6," ","~",LEN(TRIM(Y$6))-LEN(SUBSTITUTE(TRIM(Y$6)," ",""))))-1)&amp;" Total",$B$6:$BB$343,ROW($A105)-5,FALSE))</f>
        <v>0</v>
      </c>
      <c r="Z105" s="14">
        <f ca="1">IF(Z$5&lt;&gt;"",HLOOKUP(Z$5,Functionalization!$G$6:$R$343,ROW($A105)-5,FALSE),IFERROR(INDEX(Z$320:Z$343,MATCH($F105,$B$320:$B$343,0))/VLOOKUP($F105,$B$320:$BB$343,MATCH(LEFT(TRIM(Z$6),FIND("~",SUBSTITUTE(Z$6,"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105))*HLOOKUP(LEFT(TRIM(Z$6),FIND("~",SUBSTITUTE(Z$6," ","~",LEN(TRIM(Z$6))-LEN(SUBSTITUTE(TRIM(Z$6)," ",""))))-1)&amp;" Total",$B$6:$BB$343,ROW($A105)-5,FALSE))</f>
        <v>0</v>
      </c>
      <c r="AA105" s="14">
        <f ca="1">IF(AA$5&lt;&gt;"",HLOOKUP(AA$5,Functionalization!$G$6:$R$343,ROW($A105)-5,FALSE),IFERROR(INDEX(AA$320:AA$343,MATCH($F105,$B$320:$B$343,0))/VLOOKUP($F105,$B$320:$BB$343,MATCH(LEFT(TRIM(AA$6),FIND("~",SUBSTITUTE(AA$6,"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105))*HLOOKUP(LEFT(TRIM(AA$6),FIND("~",SUBSTITUTE(AA$6," ","~",LEN(TRIM(AA$6))-LEN(SUBSTITUTE(TRIM(AA$6)," ",""))))-1)&amp;" Total",$B$6:$BB$343,ROW($A105)-5,FALSE))</f>
        <v>0</v>
      </c>
      <c r="AB105" s="14">
        <f ca="1">IF(AB$5&lt;&gt;"",HLOOKUP(AB$5,Functionalization!$G$6:$R$343,ROW($A105)-5,FALSE),IFERROR(INDEX(AB$320:AB$343,MATCH($F105,$B$320:$B$343,0))/VLOOKUP($F105,$B$320:$BB$343,MATCH(LEFT(TRIM(AB$6),FIND("~",SUBSTITUTE(AB$6,"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105))*HLOOKUP(LEFT(TRIM(AB$6),FIND("~",SUBSTITUTE(AB$6," ","~",LEN(TRIM(AB$6))-LEN(SUBSTITUTE(TRIM(AB$6)," ",""))))-1)&amp;" Total",$B$6:$BB$343,ROW($A105)-5,FALSE))</f>
        <v>0</v>
      </c>
      <c r="AC105" s="14">
        <f ca="1">IF(AC$5&lt;&gt;"",HLOOKUP(AC$5,Functionalization!$G$6:$R$343,ROW($A105)-5,FALSE),IFERROR(INDEX(AC$320:AC$343,MATCH($F105,$B$320:$B$343,0))/VLOOKUP($F105,$B$320:$BB$343,MATCH(LEFT(TRIM(AC$6),FIND("~",SUBSTITUTE(AC$6,"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105))*HLOOKUP(LEFT(TRIM(AC$6),FIND("~",SUBSTITUTE(AC$6," ","~",LEN(TRIM(AC$6))-LEN(SUBSTITUTE(TRIM(AC$6)," ",""))))-1)&amp;" Total",$B$6:$BB$343,ROW($A105)-5,FALSE))</f>
        <v>0</v>
      </c>
      <c r="AD105" s="14">
        <f ca="1">IF(AD$5&lt;&gt;"",HLOOKUP(AD$5,Functionalization!$G$6:$R$343,ROW($A105)-5,FALSE),IFERROR(INDEX(AD$320:AD$343,MATCH($F105,$B$320:$B$343,0))/VLOOKUP($F105,$B$320:$BB$343,MATCH(LEFT(TRIM(AD$6),FIND("~",SUBSTITUTE(AD$6,"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105))*HLOOKUP(LEFT(TRIM(AD$6),FIND("~",SUBSTITUTE(AD$6," ","~",LEN(TRIM(AD$6))-LEN(SUBSTITUTE(TRIM(AD$6)," ",""))))-1)&amp;" Total",$B$6:$BB$343,ROW($A105)-5,FALSE))</f>
        <v>0</v>
      </c>
      <c r="AE105" s="14">
        <f ca="1">IF(AE$5&lt;&gt;"",HLOOKUP(AE$5,Functionalization!$G$6:$R$343,ROW($A105)-5,FALSE),IFERROR(INDEX(AE$320:AE$343,MATCH($F105,$B$320:$B$343,0))/VLOOKUP($F105,$B$320:$BB$343,MATCH(LEFT(TRIM(AE$6),FIND("~",SUBSTITUTE(AE$6,"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105))*HLOOKUP(LEFT(TRIM(AE$6),FIND("~",SUBSTITUTE(AE$6," ","~",LEN(TRIM(AE$6))-LEN(SUBSTITUTE(TRIM(AE$6)," ",""))))-1)&amp;" Total",$B$6:$BB$343,ROW($A105)-5,FALSE))</f>
        <v>0</v>
      </c>
      <c r="AF105" s="14">
        <f ca="1">IF(AF$5&lt;&gt;"",HLOOKUP(AF$5,Functionalization!$G$6:$R$343,ROW($A105)-5,FALSE),IFERROR(INDEX(AF$320:AF$343,MATCH($F105,$B$320:$B$343,0))/VLOOKUP($F105,$B$320:$BB$343,MATCH(LEFT(TRIM(AF$6),FIND("~",SUBSTITUTE(AF$6,"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105))*HLOOKUP(LEFT(TRIM(AF$6),FIND("~",SUBSTITUTE(AF$6," ","~",LEN(TRIM(AF$6))-LEN(SUBSTITUTE(TRIM(AF$6)," ",""))))-1)&amp;" Total",$B$6:$BB$343,ROW($A105)-5,FALSE))</f>
        <v>0</v>
      </c>
      <c r="AG105" s="14">
        <f ca="1">IF(AG$5&lt;&gt;"",HLOOKUP(AG$5,Functionalization!$G$6:$R$343,ROW($A105)-5,FALSE),IFERROR(INDEX(AG$320:AG$343,MATCH($F105,$B$320:$B$343,0))/VLOOKUP($F105,$B$320:$BB$343,MATCH(LEFT(TRIM(AG$6),FIND("~",SUBSTITUTE(AG$6,"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105))*HLOOKUP(LEFT(TRIM(AG$6),FIND("~",SUBSTITUTE(AG$6," ","~",LEN(TRIM(AG$6))-LEN(SUBSTITUTE(TRIM(AG$6)," ",""))))-1)&amp;" Total",$B$6:$BB$343,ROW($A105)-5,FALSE))</f>
        <v>0</v>
      </c>
      <c r="AH105" s="14">
        <f ca="1">IF(AH$5&lt;&gt;"",HLOOKUP(AH$5,Functionalization!$G$6:$R$343,ROW($A105)-5,FALSE),IFERROR(INDEX(AH$320:AH$343,MATCH($F105,$B$320:$B$343,0))/VLOOKUP($F105,$B$320:$BB$343,MATCH(LEFT(TRIM(AH$6),FIND("~",SUBSTITUTE(AH$6,"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105))*HLOOKUP(LEFT(TRIM(AH$6),FIND("~",SUBSTITUTE(AH$6," ","~",LEN(TRIM(AH$6))-LEN(SUBSTITUTE(TRIM(AH$6)," ",""))))-1)&amp;" Total",$B$6:$BB$343,ROW($A105)-5,FALSE))</f>
        <v>0</v>
      </c>
      <c r="AI105" s="14">
        <f ca="1">IF(AI$5&lt;&gt;"",HLOOKUP(AI$5,Functionalization!$G$6:$R$343,ROW($A105)-5,FALSE),IFERROR(INDEX(AI$320:AI$343,MATCH($F105,$B$320:$B$343,0))/VLOOKUP($F105,$B$320:$BB$343,MATCH(LEFT(TRIM(AI$6),FIND("~",SUBSTITUTE(AI$6,"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105))*HLOOKUP(LEFT(TRIM(AI$6),FIND("~",SUBSTITUTE(AI$6," ","~",LEN(TRIM(AI$6))-LEN(SUBSTITUTE(TRIM(AI$6)," ",""))))-1)&amp;" Total",$B$6:$BB$343,ROW($A105)-5,FALSE))</f>
        <v>0</v>
      </c>
      <c r="AJ105" s="14">
        <f ca="1">IF(AJ$5&lt;&gt;"",HLOOKUP(AJ$5,Functionalization!$G$6:$R$343,ROW($A105)-5,FALSE),IFERROR(INDEX(AJ$320:AJ$343,MATCH($F105,$B$320:$B$343,0))/VLOOKUP($F105,$B$320:$BB$343,MATCH(LEFT(TRIM(AJ$6),FIND("~",SUBSTITUTE(AJ$6,"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105))*HLOOKUP(LEFT(TRIM(AJ$6),FIND("~",SUBSTITUTE(AJ$6," ","~",LEN(TRIM(AJ$6))-LEN(SUBSTITUTE(TRIM(AJ$6)," ",""))))-1)&amp;" Total",$B$6:$BB$343,ROW($A105)-5,FALSE))</f>
        <v>0</v>
      </c>
      <c r="AK105" s="14">
        <f ca="1">IF(AK$5&lt;&gt;"",HLOOKUP(AK$5,Functionalization!$G$6:$R$343,ROW($A105)-5,FALSE),IFERROR(INDEX(AK$320:AK$343,MATCH($F105,$B$320:$B$343,0))/VLOOKUP($F105,$B$320:$BB$343,MATCH(LEFT(TRIM(AK$6),FIND("~",SUBSTITUTE(AK$6,"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105))*HLOOKUP(LEFT(TRIM(AK$6),FIND("~",SUBSTITUTE(AK$6," ","~",LEN(TRIM(AK$6))-LEN(SUBSTITUTE(TRIM(AK$6)," ",""))))-1)&amp;" Total",$B$6:$BB$343,ROW($A105)-5,FALSE))</f>
        <v>0</v>
      </c>
      <c r="AL105" s="14">
        <f ca="1">IF(AL$5&lt;&gt;"",HLOOKUP(AL$5,Functionalization!$G$6:$R$343,ROW($A105)-5,FALSE),IFERROR(INDEX(AL$320:AL$343,MATCH($F105,$B$320:$B$343,0))/VLOOKUP($F105,$B$320:$BB$343,MATCH(LEFT(TRIM(AL$6),FIND("~",SUBSTITUTE(AL$6,"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105))*HLOOKUP(LEFT(TRIM(AL$6),FIND("~",SUBSTITUTE(AL$6," ","~",LEN(TRIM(AL$6))-LEN(SUBSTITUTE(TRIM(AL$6)," ",""))))-1)&amp;" Total",$B$6:$BB$343,ROW($A105)-5,FALSE))</f>
        <v>0</v>
      </c>
      <c r="AM105" s="14">
        <f ca="1">IF(AM$5&lt;&gt;"",HLOOKUP(AM$5,Functionalization!$G$6:$R$343,ROW($A105)-5,FALSE),IFERROR(INDEX(AM$320:AM$343,MATCH($F105,$B$320:$B$343,0))/VLOOKUP($F105,$B$320:$BB$343,MATCH(LEFT(TRIM(AM$6),FIND("~",SUBSTITUTE(AM$6,"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105))*HLOOKUP(LEFT(TRIM(AM$6),FIND("~",SUBSTITUTE(AM$6," ","~",LEN(TRIM(AM$6))-LEN(SUBSTITUTE(TRIM(AM$6)," ",""))))-1)&amp;" Total",$B$6:$BB$343,ROW($A105)-5,FALSE))</f>
        <v>0</v>
      </c>
      <c r="AN105" s="14">
        <f ca="1">IF(AN$5&lt;&gt;"",HLOOKUP(AN$5,Functionalization!$G$6:$R$343,ROW($A105)-5,FALSE),IFERROR(INDEX(AN$320:AN$343,MATCH($F105,$B$320:$B$343,0))/VLOOKUP($F105,$B$320:$BB$343,MATCH(LEFT(TRIM(AN$6),FIND("~",SUBSTITUTE(AN$6,"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105))*HLOOKUP(LEFT(TRIM(AN$6),FIND("~",SUBSTITUTE(AN$6," ","~",LEN(TRIM(AN$6))-LEN(SUBSTITUTE(TRIM(AN$6)," ",""))))-1)&amp;" Total",$B$6:$BB$343,ROW($A105)-5,FALSE))</f>
        <v>0</v>
      </c>
      <c r="AO105" s="14">
        <f ca="1">IF(AO$5&lt;&gt;"",HLOOKUP(AO$5,Functionalization!$G$6:$R$343,ROW($A105)-5,FALSE),IFERROR(INDEX(AO$320:AO$343,MATCH($F105,$B$320:$B$343,0))/VLOOKUP($F105,$B$320:$BB$343,MATCH(LEFT(TRIM(AO$6),FIND("~",SUBSTITUTE(AO$6,"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105))*HLOOKUP(LEFT(TRIM(AO$6),FIND("~",SUBSTITUTE(AO$6," ","~",LEN(TRIM(AO$6))-LEN(SUBSTITUTE(TRIM(AO$6)," ",""))))-1)&amp;" Total",$B$6:$BB$343,ROW($A105)-5,FALSE))</f>
        <v>0</v>
      </c>
      <c r="AP105" s="14">
        <f ca="1">IF(AP$5&lt;&gt;"",HLOOKUP(AP$5,Functionalization!$G$6:$R$343,ROW($A105)-5,FALSE),IFERROR(INDEX(AP$320:AP$343,MATCH($F105,$B$320:$B$343,0))/VLOOKUP($F105,$B$320:$BB$343,MATCH(LEFT(TRIM(AP$6),FIND("~",SUBSTITUTE(AP$6,"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105))*HLOOKUP(LEFT(TRIM(AP$6),FIND("~",SUBSTITUTE(AP$6," ","~",LEN(TRIM(AP$6))-LEN(SUBSTITUTE(TRIM(AP$6)," ",""))))-1)&amp;" Total",$B$6:$BB$343,ROW($A105)-5,FALSE))</f>
        <v>0</v>
      </c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D105" s="44">
        <f ca="1">IFERROR(IF(SUMIF($G$6:$BB$6,BD$6&amp;" Total",$G105:$BB105)-(SUMIF($G$6:$BB$6,BD$6&amp;" "&amp;'Input-Allocators'!$D$18,$G105:$BB105)+IFERROR(SUMIF($G$6:$BB$6,BD$6&amp;" "&amp;'Input-Allocators'!$E$18,$G105:$BB105),SUMIF($G$6:$BB$6,BD$6&amp;" "&amp;'Input-Allocators'!$B$20,$G105:$BB105))+SUMIF($G$6:$BB$6,BD$6&amp;" "&amp;'Input-Allocators'!$F$18,$G105:$BB105))&lt;Check_Limit,0,1),1)</f>
        <v>0</v>
      </c>
      <c r="BE105" s="44">
        <f ca="1">IFERROR(IF(SUMIF($G$6:$BB$6,BE$6&amp;" Total",$G105:$BB105)-(SUMIF($G$6:$BB$6,BE$6&amp;" "&amp;'Input-Allocators'!$D$18,$G105:$BB105)+IFERROR(SUMIF($G$6:$BB$6,BE$6&amp;" "&amp;'Input-Allocators'!$E$18,$G105:$BB105),SUMIF($G$6:$BB$6,BE$6&amp;" "&amp;'Input-Allocators'!$B$20,$G105:$BB105))+SUMIF($G$6:$BB$6,BE$6&amp;" "&amp;'Input-Allocators'!$F$18,$G105:$BB105))&lt;Check_Limit,0,1),1)</f>
        <v>0</v>
      </c>
      <c r="BF105" s="44">
        <f ca="1">IFERROR(IF(SUMIF($G$6:$BB$6,BF$6&amp;" Total",$G105:$BB105)-(SUMIF($G$6:$BB$6,BF$6&amp;" "&amp;'Input-Allocators'!$D$18,$G105:$BB105)+IFERROR(SUMIF($G$6:$BB$6,BF$6&amp;" "&amp;'Input-Allocators'!$E$18,$G105:$BB105),SUMIF($G$6:$BB$6,BF$6&amp;" "&amp;'Input-Allocators'!$B$20,$G105:$BB105))+SUMIF($G$6:$BB$6,BF$6&amp;" "&amp;'Input-Allocators'!$F$18,$G105:$BB105))&lt;Check_Limit,0,1),1)</f>
        <v>0</v>
      </c>
      <c r="BG105" s="44">
        <f ca="1">IFERROR(IF(SUMIF($G$6:$BB$6,BG$6&amp;" Total",$G105:$BB105)-(SUMIF($G$6:$BB$6,BG$6&amp;" "&amp;'Input-Allocators'!$D$18,$G105:$BB105)+IFERROR(SUMIF($G$6:$BB$6,BG$6&amp;" "&amp;'Input-Allocators'!$E$18,$G105:$BB105),SUMIF($G$6:$BB$6,BG$6&amp;" "&amp;'Input-Allocators'!$B$20,$G105:$BB105))+SUMIF($G$6:$BB$6,BG$6&amp;" "&amp;'Input-Allocators'!$F$18,$G105:$BB105))&lt;Check_Limit,0,1),1)</f>
        <v>0</v>
      </c>
      <c r="BH105" s="44">
        <f ca="1">IFERROR(IF(SUMIF($G$6:$BB$6,BH$6&amp;" Total",$G105:$BB105)-(SUMIF($G$6:$BB$6,BH$6&amp;" "&amp;'Input-Allocators'!$D$18,$G105:$BB105)+IFERROR(SUMIF($G$6:$BB$6,BH$6&amp;" "&amp;'Input-Allocators'!$E$18,$G105:$BB105),SUMIF($G$6:$BB$6,BH$6&amp;" "&amp;'Input-Allocators'!$B$20,$G105:$BB105))+SUMIF($G$6:$BB$6,BH$6&amp;" "&amp;'Input-Allocators'!$F$18,$G105:$BB105))&lt;Check_Limit,0,1),1)</f>
        <v>0</v>
      </c>
      <c r="BI105" s="44">
        <f ca="1">IFERROR(IF(SUMIF($G$6:$BB$6,BI$6&amp;" Total",$G105:$BB105)-(SUMIF($G$6:$BB$6,BI$6&amp;" "&amp;'Input-Allocators'!$D$18,$G105:$BB105)+IFERROR(SUMIF($G$6:$BB$6,BI$6&amp;" "&amp;'Input-Allocators'!$E$18,$G105:$BB105),SUMIF($G$6:$BB$6,BI$6&amp;" "&amp;'Input-Allocators'!$B$20,$G105:$BB105))+SUMIF($G$6:$BB$6,BI$6&amp;" "&amp;'Input-Allocators'!$F$18,$G105:$BB105))&lt;Check_Limit,0,1),1)</f>
        <v>0</v>
      </c>
      <c r="BJ105" s="44">
        <f ca="1">IFERROR(IF(SUMIF($G$6:$BB$6,BJ$6&amp;" Total",$G105:$BB105)-(SUMIF($G$6:$BB$6,BJ$6&amp;" "&amp;'Input-Allocators'!$D$18,$G105:$BB105)+IFERROR(SUMIF($G$6:$BB$6,BJ$6&amp;" "&amp;'Input-Allocators'!$E$18,$G105:$BB105),SUMIF($G$6:$BB$6,BJ$6&amp;" "&amp;'Input-Allocators'!$B$20,$G105:$BB105))+SUMIF($G$6:$BB$6,BJ$6&amp;" "&amp;'Input-Allocators'!$F$18,$G105:$BB105))&lt;Check_Limit,0,1),1)</f>
        <v>0</v>
      </c>
      <c r="BK105" s="44">
        <f ca="1">IFERROR(IF(SUMIF($G$6:$BB$6,BK$6&amp;" Total",$G105:$BB105)-(SUMIF($G$6:$BB$6,BK$6&amp;" "&amp;'Input-Allocators'!$D$18,$G105:$BB105)+IFERROR(SUMIF($G$6:$BB$6,BK$6&amp;" "&amp;'Input-Allocators'!$E$18,$G105:$BB105),SUMIF($G$6:$BB$6,BK$6&amp;" "&amp;'Input-Allocators'!$B$20,$G105:$BB105))+SUMIF($G$6:$BB$6,BK$6&amp;" "&amp;'Input-Allocators'!$F$18,$G105:$BB105))&lt;Check_Limit,0,1),1)</f>
        <v>0</v>
      </c>
      <c r="BL105" s="44">
        <f ca="1">IFERROR(IF(SUMIF($G$6:$BB$6,BL$6&amp;" Total",$G105:$BB105)-(SUMIF($G$6:$BB$6,BL$6&amp;" "&amp;'Input-Allocators'!$D$18,$G105:$BB105)+IFERROR(SUMIF($G$6:$BB$6,BL$6&amp;" "&amp;'Input-Allocators'!$E$18,$G105:$BB105),SUMIF($G$6:$BB$6,BL$6&amp;" "&amp;'Input-Allocators'!$B$20,$G105:$BB105))+SUMIF($G$6:$BB$6,BL$6&amp;" "&amp;'Input-Allocators'!$F$18,$G105:$BB105))&lt;Check_Limit,0,1),1)</f>
        <v>0</v>
      </c>
      <c r="BM105" s="44">
        <f ca="1">IFERROR(IF(SUMIF($G$6:$BB$6,BM$6&amp;" Total",$G105:$BB105)-(SUMIF($G$6:$BB$6,BM$6&amp;" "&amp;'Input-Allocators'!$D$18,$G105:$BB105)+IFERROR(SUMIF($G$6:$BB$6,BM$6&amp;" "&amp;'Input-Allocators'!$E$18,$G105:$BB105),SUMIF($G$6:$BB$6,BM$6&amp;" "&amp;'Input-Allocators'!$B$20,$G105:$BB105))+SUMIF($G$6:$BB$6,BM$6&amp;" "&amp;'Input-Allocators'!$F$18,$G105:$BB105))&lt;Check_Limit,0,1),1)</f>
        <v>0</v>
      </c>
      <c r="BN105" s="44">
        <f ca="1">IFERROR(IF(SUMIF($G$6:$BB$6,BN$6&amp;" Total",$G105:$BB105)-(SUMIF($G$6:$BB$6,BN$6&amp;" "&amp;'Input-Allocators'!$D$18,$G105:$BB105)+IFERROR(SUMIF($G$6:$BB$6,BN$6&amp;" "&amp;'Input-Allocators'!$E$18,$G105:$BB105),SUMIF($G$6:$BB$6,BN$6&amp;" "&amp;'Input-Allocators'!$B$20,$G105:$BB105))+SUMIF($G$6:$BB$6,BN$6&amp;" "&amp;'Input-Allocators'!$F$18,$G105:$BB105))&lt;Check_Limit,0,1),1)</f>
        <v>0</v>
      </c>
      <c r="BO105" s="44">
        <f ca="1">IFERROR(IF(SUMIF($G$6:$BB$6,BO$6&amp;" Total",$G105:$BB105)-(SUMIF($G$6:$BB$6,BO$6&amp;" "&amp;'Input-Allocators'!$D$18,$G105:$BB105)+IFERROR(SUMIF($G$6:$BB$6,BO$6&amp;" "&amp;'Input-Allocators'!$E$18,$G105:$BB105),SUMIF($G$6:$BB$6,BO$6&amp;" "&amp;'Input-Allocators'!$B$20,$G105:$BB105))+SUMIF($G$6:$BB$6,BO$6&amp;" "&amp;'Input-Allocators'!$F$18,$G105:$BB105))&lt;Check_Limit,0,1),1)</f>
        <v>0</v>
      </c>
    </row>
    <row r="106" spans="1:67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>Functionalization!$D106</f>
        <v>-2068.2139999999999</v>
      </c>
      <c r="E106" s="14">
        <f t="shared" ca="1" si="13"/>
        <v>0</v>
      </c>
      <c r="F106" s="3" t="str">
        <f>IF($D106=0,"-",IF('Input-Accounts'!$E106&lt;&gt;0,'Input-Accounts'!$E106,'Input-Accounts'!$G106))</f>
        <v>INT_OML</v>
      </c>
      <c r="G106" s="14">
        <f ca="1">IF(G$5&lt;&gt;"",HLOOKUP(G$5,Functionalization!$G$6:$R$343,ROW($A106)-5,FALSE),IFERROR(INDEX(G$320:G$343,MATCH($F106,$B$320:$B$343,0))/VLOOKUP($F106,$B$320:$BB$343,MATCH(LEFT(TRIM(G$6),FIND("~",SUBSTITUTE(G$6,"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106))*HLOOKUP(LEFT(TRIM(G$6),FIND("~",SUBSTITUTE(G$6," ","~",LEN(TRIM(G$6))-LEN(SUBSTITUTE(TRIM(G$6)," ",""))))-1)&amp;" Total",$B$6:$BB$343,ROW($A106)-5,FALSE))</f>
        <v>-9.0349720712775881</v>
      </c>
      <c r="H106" s="14">
        <f ca="1">IF(H$5&lt;&gt;"",HLOOKUP(H$5,Functionalization!$G$6:$R$343,ROW($A106)-5,FALSE),IFERROR(INDEX(H$320:H$343,MATCH($F106,$B$320:$B$343,0))/VLOOKUP($F106,$B$320:$BB$343,MATCH(LEFT(TRIM(H$6),FIND("~",SUBSTITUTE(H$6,"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106))*HLOOKUP(LEFT(TRIM(H$6),FIND("~",SUBSTITUTE(H$6," ","~",LEN(TRIM(H$6))-LEN(SUBSTITUTE(TRIM(H$6)," ",""))))-1)&amp;" Total",$B$6:$BB$343,ROW($A106)-5,FALSE))</f>
        <v>0</v>
      </c>
      <c r="I106" s="14">
        <f ca="1">IF(I$5&lt;&gt;"",HLOOKUP(I$5,Functionalization!$G$6:$R$343,ROW($A106)-5,FALSE),IFERROR(INDEX(I$320:I$343,MATCH($F106,$B$320:$B$343,0))/VLOOKUP($F106,$B$320:$BB$343,MATCH(LEFT(TRIM(I$6),FIND("~",SUBSTITUTE(I$6,"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106))*HLOOKUP(LEFT(TRIM(I$6),FIND("~",SUBSTITUTE(I$6," ","~",LEN(TRIM(I$6))-LEN(SUBSTITUTE(TRIM(I$6)," ",""))))-1)&amp;" Total",$B$6:$BB$343,ROW($A106)-5,FALSE))</f>
        <v>-9.0349720712775881</v>
      </c>
      <c r="J106" s="14">
        <f ca="1">IF(J$5&lt;&gt;"",HLOOKUP(J$5,Functionalization!$G$6:$R$343,ROW($A106)-5,FALSE),IFERROR(INDEX(J$320:J$343,MATCH($F106,$B$320:$B$343,0))/VLOOKUP($F106,$B$320:$BB$343,MATCH(LEFT(TRIM(J$6),FIND("~",SUBSTITUTE(J$6,"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106))*HLOOKUP(LEFT(TRIM(J$6),FIND("~",SUBSTITUTE(J$6," ","~",LEN(TRIM(J$6))-LEN(SUBSTITUTE(TRIM(J$6)," ",""))))-1)&amp;" Total",$B$6:$BB$343,ROW($A106)-5,FALSE))</f>
        <v>0</v>
      </c>
      <c r="K106" s="14">
        <f ca="1">IF(K$5&lt;&gt;"",HLOOKUP(K$5,Functionalization!$G$6:$R$343,ROW($A106)-5,FALSE),IFERROR(INDEX(K$320:K$343,MATCH($F106,$B$320:$B$343,0))/VLOOKUP($F106,$B$320:$BB$343,MATCH(LEFT(TRIM(K$6),FIND("~",SUBSTITUTE(K$6,"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106))*HLOOKUP(LEFT(TRIM(K$6),FIND("~",SUBSTITUTE(K$6," ","~",LEN(TRIM(K$6))-LEN(SUBSTITUTE(TRIM(K$6)," ",""))))-1)&amp;" Total",$B$6:$BB$343,ROW($A106)-5,FALSE))</f>
        <v>-32.281541209923724</v>
      </c>
      <c r="L106" s="14">
        <f ca="1">IF(L$5&lt;&gt;"",HLOOKUP(L$5,Functionalization!$G$6:$R$343,ROW($A106)-5,FALSE),IFERROR(INDEX(L$320:L$343,MATCH($F106,$B$320:$B$343,0))/VLOOKUP($F106,$B$320:$BB$343,MATCH(LEFT(TRIM(L$6),FIND("~",SUBSTITUTE(L$6,"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106))*HLOOKUP(LEFT(TRIM(L$6),FIND("~",SUBSTITUTE(L$6," ","~",LEN(TRIM(L$6))-LEN(SUBSTITUTE(TRIM(L$6)," ",""))))-1)&amp;" Total",$B$6:$BB$343,ROW($A106)-5,FALSE))</f>
        <v>-32.281541209923724</v>
      </c>
      <c r="M106" s="14">
        <f ca="1">IF(M$5&lt;&gt;"",HLOOKUP(M$5,Functionalization!$G$6:$R$343,ROW($A106)-5,FALSE),IFERROR(INDEX(M$320:M$343,MATCH($F106,$B$320:$B$343,0))/VLOOKUP($F106,$B$320:$BB$343,MATCH(LEFT(TRIM(M$6),FIND("~",SUBSTITUTE(M$6,"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106))*HLOOKUP(LEFT(TRIM(M$6),FIND("~",SUBSTITUTE(M$6," ","~",LEN(TRIM(M$6))-LEN(SUBSTITUTE(TRIM(M$6)," ",""))))-1)&amp;" Total",$B$6:$BB$343,ROW($A106)-5,FALSE))</f>
        <v>0</v>
      </c>
      <c r="N106" s="14">
        <f ca="1">IF(N$5&lt;&gt;"",HLOOKUP(N$5,Functionalization!$G$6:$R$343,ROW($A106)-5,FALSE),IFERROR(INDEX(N$320:N$343,MATCH($F106,$B$320:$B$343,0))/VLOOKUP($F106,$B$320:$BB$343,MATCH(LEFT(TRIM(N$6),FIND("~",SUBSTITUTE(N$6,"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106))*HLOOKUP(LEFT(TRIM(N$6),FIND("~",SUBSTITUTE(N$6," ","~",LEN(TRIM(N$6))-LEN(SUBSTITUTE(TRIM(N$6)," ",""))))-1)&amp;" Total",$B$6:$BB$343,ROW($A106)-5,FALSE))</f>
        <v>0</v>
      </c>
      <c r="O106" s="14">
        <f ca="1">IF(O$5&lt;&gt;"",HLOOKUP(O$5,Functionalization!$G$6:$R$343,ROW($A106)-5,FALSE),IFERROR(INDEX(O$320:O$343,MATCH($F106,$B$320:$B$343,0))/VLOOKUP($F106,$B$320:$BB$343,MATCH(LEFT(TRIM(O$6),FIND("~",SUBSTITUTE(O$6,"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106))*HLOOKUP(LEFT(TRIM(O$6),FIND("~",SUBSTITUTE(O$6," ","~",LEN(TRIM(O$6))-LEN(SUBSTITUTE(TRIM(O$6)," ",""))))-1)&amp;" Total",$B$6:$BB$343,ROW($A106)-5,FALSE))</f>
        <v>-1152.5589684872782</v>
      </c>
      <c r="P106" s="14">
        <f ca="1">IF(P$5&lt;&gt;"",HLOOKUP(P$5,Functionalization!$G$6:$R$343,ROW($A106)-5,FALSE),IFERROR(INDEX(P$320:P$343,MATCH($F106,$B$320:$B$343,0))/VLOOKUP($F106,$B$320:$BB$343,MATCH(LEFT(TRIM(P$6),FIND("~",SUBSTITUTE(P$6,"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106))*HLOOKUP(LEFT(TRIM(P$6),FIND("~",SUBSTITUTE(P$6," ","~",LEN(TRIM(P$6))-LEN(SUBSTITUTE(TRIM(P$6)," ",""))))-1)&amp;" Total",$B$6:$BB$343,ROW($A106)-5,FALSE))</f>
        <v>-1005.9821795589684</v>
      </c>
      <c r="Q106" s="14">
        <f ca="1">IF(Q$5&lt;&gt;"",HLOOKUP(Q$5,Functionalization!$G$6:$R$343,ROW($A106)-5,FALSE),IFERROR(INDEX(Q$320:Q$343,MATCH($F106,$B$320:$B$343,0))/VLOOKUP($F106,$B$320:$BB$343,MATCH(LEFT(TRIM(Q$6),FIND("~",SUBSTITUTE(Q$6,"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106))*HLOOKUP(LEFT(TRIM(Q$6),FIND("~",SUBSTITUTE(Q$6," ","~",LEN(TRIM(Q$6))-LEN(SUBSTITUTE(TRIM(Q$6)," ",""))))-1)&amp;" Total",$B$6:$BB$343,ROW($A106)-5,FALSE))</f>
        <v>0</v>
      </c>
      <c r="R106" s="14">
        <f ca="1">IF(R$5&lt;&gt;"",HLOOKUP(R$5,Functionalization!$G$6:$R$343,ROW($A106)-5,FALSE),IFERROR(INDEX(R$320:R$343,MATCH($F106,$B$320:$B$343,0))/VLOOKUP($F106,$B$320:$BB$343,MATCH(LEFT(TRIM(R$6),FIND("~",SUBSTITUTE(R$6,"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106))*HLOOKUP(LEFT(TRIM(R$6),FIND("~",SUBSTITUTE(R$6," ","~",LEN(TRIM(R$6))-LEN(SUBSTITUTE(TRIM(R$6)," ",""))))-1)&amp;" Total",$B$6:$BB$343,ROW($A106)-5,FALSE))</f>
        <v>-146.57678892830978</v>
      </c>
      <c r="S106" s="14">
        <f ca="1">IF(S$5&lt;&gt;"",HLOOKUP(S$5,Functionalization!$G$6:$R$343,ROW($A106)-5,FALSE),IFERROR(INDEX(S$320:S$343,MATCH($F106,$B$320:$B$343,0))/VLOOKUP($F106,$B$320:$BB$343,MATCH(LEFT(TRIM(S$6),FIND("~",SUBSTITUTE(S$6,"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106))*HLOOKUP(LEFT(TRIM(S$6),FIND("~",SUBSTITUTE(S$6," ","~",LEN(TRIM(S$6))-LEN(SUBSTITUTE(TRIM(S$6)," ",""))))-1)&amp;" Total",$B$6:$BB$343,ROW($A106)-5,FALSE))</f>
        <v>-874.33851823151974</v>
      </c>
      <c r="T106" s="14">
        <f ca="1">IF(T$5&lt;&gt;"",HLOOKUP(T$5,Functionalization!$G$6:$R$343,ROW($A106)-5,FALSE),IFERROR(INDEX(T$320:T$343,MATCH($F106,$B$320:$B$343,0))/VLOOKUP($F106,$B$320:$BB$343,MATCH(LEFT(TRIM(T$6),FIND("~",SUBSTITUTE(T$6,"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106))*HLOOKUP(LEFT(TRIM(T$6),FIND("~",SUBSTITUTE(T$6," ","~",LEN(TRIM(T$6))-LEN(SUBSTITUTE(TRIM(T$6)," ",""))))-1)&amp;" Total",$B$6:$BB$343,ROW($A106)-5,FALSE))</f>
        <v>0</v>
      </c>
      <c r="U106" s="14">
        <f ca="1">IF(U$5&lt;&gt;"",HLOOKUP(U$5,Functionalization!$G$6:$R$343,ROW($A106)-5,FALSE),IFERROR(INDEX(U$320:U$343,MATCH($F106,$B$320:$B$343,0))/VLOOKUP($F106,$B$320:$BB$343,MATCH(LEFT(TRIM(U$6),FIND("~",SUBSTITUTE(U$6,"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106))*HLOOKUP(LEFT(TRIM(U$6),FIND("~",SUBSTITUTE(U$6," ","~",LEN(TRIM(U$6))-LEN(SUBSTITUTE(TRIM(U$6)," ",""))))-1)&amp;" Total",$B$6:$BB$343,ROW($A106)-5,FALSE))</f>
        <v>0</v>
      </c>
      <c r="V106" s="14">
        <f ca="1">IF(V$5&lt;&gt;"",HLOOKUP(V$5,Functionalization!$G$6:$R$343,ROW($A106)-5,FALSE),IFERROR(INDEX(V$320:V$343,MATCH($F106,$B$320:$B$343,0))/VLOOKUP($F106,$B$320:$BB$343,MATCH(LEFT(TRIM(V$6),FIND("~",SUBSTITUTE(V$6,"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106))*HLOOKUP(LEFT(TRIM(V$6),FIND("~",SUBSTITUTE(V$6," ","~",LEN(TRIM(V$6))-LEN(SUBSTITUTE(TRIM(V$6)," ",""))))-1)&amp;" Total",$B$6:$BB$343,ROW($A106)-5,FALSE))</f>
        <v>-874.33851823151974</v>
      </c>
      <c r="W106" s="14">
        <f ca="1">IF(W$5&lt;&gt;"",HLOOKUP(W$5,Functionalization!$G$6:$R$343,ROW($A106)-5,FALSE),IFERROR(INDEX(W$320:W$343,MATCH($F106,$B$320:$B$343,0))/VLOOKUP($F106,$B$320:$BB$343,MATCH(LEFT(TRIM(W$6),FIND("~",SUBSTITUTE(W$6,"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106))*HLOOKUP(LEFT(TRIM(W$6),FIND("~",SUBSTITUTE(W$6," ","~",LEN(TRIM(W$6))-LEN(SUBSTITUTE(TRIM(W$6)," ",""))))-1)&amp;" Total",$B$6:$BB$343,ROW($A106)-5,FALSE))</f>
        <v>0</v>
      </c>
      <c r="X106" s="14">
        <f ca="1">IF(X$5&lt;&gt;"",HLOOKUP(X$5,Functionalization!$G$6:$R$343,ROW($A106)-5,FALSE),IFERROR(INDEX(X$320:X$343,MATCH($F106,$B$320:$B$343,0))/VLOOKUP($F106,$B$320:$BB$343,MATCH(LEFT(TRIM(X$6),FIND("~",SUBSTITUTE(X$6,"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106))*HLOOKUP(LEFT(TRIM(X$6),FIND("~",SUBSTITUTE(X$6," ","~",LEN(TRIM(X$6))-LEN(SUBSTITUTE(TRIM(X$6)," ",""))))-1)&amp;" Total",$B$6:$BB$343,ROW($A106)-5,FALSE))</f>
        <v>0</v>
      </c>
      <c r="Y106" s="14">
        <f ca="1">IF(Y$5&lt;&gt;"",HLOOKUP(Y$5,Functionalization!$G$6:$R$343,ROW($A106)-5,FALSE),IFERROR(INDEX(Y$320:Y$343,MATCH($F106,$B$320:$B$343,0))/VLOOKUP($F106,$B$320:$BB$343,MATCH(LEFT(TRIM(Y$6),FIND("~",SUBSTITUTE(Y$6,"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106))*HLOOKUP(LEFT(TRIM(Y$6),FIND("~",SUBSTITUTE(Y$6," ","~",LEN(TRIM(Y$6))-LEN(SUBSTITUTE(TRIM(Y$6)," ",""))))-1)&amp;" Total",$B$6:$BB$343,ROW($A106)-5,FALSE))</f>
        <v>0</v>
      </c>
      <c r="Z106" s="14">
        <f ca="1">IF(Z$5&lt;&gt;"",HLOOKUP(Z$5,Functionalization!$G$6:$R$343,ROW($A106)-5,FALSE),IFERROR(INDEX(Z$320:Z$343,MATCH($F106,$B$320:$B$343,0))/VLOOKUP($F106,$B$320:$BB$343,MATCH(LEFT(TRIM(Z$6),FIND("~",SUBSTITUTE(Z$6,"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106))*HLOOKUP(LEFT(TRIM(Z$6),FIND("~",SUBSTITUTE(Z$6," ","~",LEN(TRIM(Z$6))-LEN(SUBSTITUTE(TRIM(Z$6)," ",""))))-1)&amp;" Total",$B$6:$BB$343,ROW($A106)-5,FALSE))</f>
        <v>0</v>
      </c>
      <c r="AA106" s="14">
        <f ca="1">IF(AA$5&lt;&gt;"",HLOOKUP(AA$5,Functionalization!$G$6:$R$343,ROW($A106)-5,FALSE),IFERROR(INDEX(AA$320:AA$343,MATCH($F106,$B$320:$B$343,0))/VLOOKUP($F106,$B$320:$BB$343,MATCH(LEFT(TRIM(AA$6),FIND("~",SUBSTITUTE(AA$6,"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106))*HLOOKUP(LEFT(TRIM(AA$6),FIND("~",SUBSTITUTE(AA$6," ","~",LEN(TRIM(AA$6))-LEN(SUBSTITUTE(TRIM(AA$6)," ",""))))-1)&amp;" Total",$B$6:$BB$343,ROW($A106)-5,FALSE))</f>
        <v>0</v>
      </c>
      <c r="AB106" s="14">
        <f ca="1">IF(AB$5&lt;&gt;"",HLOOKUP(AB$5,Functionalization!$G$6:$R$343,ROW($A106)-5,FALSE),IFERROR(INDEX(AB$320:AB$343,MATCH($F106,$B$320:$B$343,0))/VLOOKUP($F106,$B$320:$BB$343,MATCH(LEFT(TRIM(AB$6),FIND("~",SUBSTITUTE(AB$6,"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106))*HLOOKUP(LEFT(TRIM(AB$6),FIND("~",SUBSTITUTE(AB$6," ","~",LEN(TRIM(AB$6))-LEN(SUBSTITUTE(TRIM(AB$6)," ",""))))-1)&amp;" Total",$B$6:$BB$343,ROW($A106)-5,FALSE))</f>
        <v>0</v>
      </c>
      <c r="AC106" s="14">
        <f ca="1">IF(AC$5&lt;&gt;"",HLOOKUP(AC$5,Functionalization!$G$6:$R$343,ROW($A106)-5,FALSE),IFERROR(INDEX(AC$320:AC$343,MATCH($F106,$B$320:$B$343,0))/VLOOKUP($F106,$B$320:$BB$343,MATCH(LEFT(TRIM(AC$6),FIND("~",SUBSTITUTE(AC$6,"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106))*HLOOKUP(LEFT(TRIM(AC$6),FIND("~",SUBSTITUTE(AC$6," ","~",LEN(TRIM(AC$6))-LEN(SUBSTITUTE(TRIM(AC$6)," ",""))))-1)&amp;" Total",$B$6:$BB$343,ROW($A106)-5,FALSE))</f>
        <v>0</v>
      </c>
      <c r="AD106" s="14">
        <f ca="1">IF(AD$5&lt;&gt;"",HLOOKUP(AD$5,Functionalization!$G$6:$R$343,ROW($A106)-5,FALSE),IFERROR(INDEX(AD$320:AD$343,MATCH($F106,$B$320:$B$343,0))/VLOOKUP($F106,$B$320:$BB$343,MATCH(LEFT(TRIM(AD$6),FIND("~",SUBSTITUTE(AD$6,"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106))*HLOOKUP(LEFT(TRIM(AD$6),FIND("~",SUBSTITUTE(AD$6," ","~",LEN(TRIM(AD$6))-LEN(SUBSTITUTE(TRIM(AD$6)," ",""))))-1)&amp;" Total",$B$6:$BB$343,ROW($A106)-5,FALSE))</f>
        <v>0</v>
      </c>
      <c r="AE106" s="14">
        <f ca="1">IF(AE$5&lt;&gt;"",HLOOKUP(AE$5,Functionalization!$G$6:$R$343,ROW($A106)-5,FALSE),IFERROR(INDEX(AE$320:AE$343,MATCH($F106,$B$320:$B$343,0))/VLOOKUP($F106,$B$320:$BB$343,MATCH(LEFT(TRIM(AE$6),FIND("~",SUBSTITUTE(AE$6,"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106))*HLOOKUP(LEFT(TRIM(AE$6),FIND("~",SUBSTITUTE(AE$6," ","~",LEN(TRIM(AE$6))-LEN(SUBSTITUTE(TRIM(AE$6)," ",""))))-1)&amp;" Total",$B$6:$BB$343,ROW($A106)-5,FALSE))</f>
        <v>0</v>
      </c>
      <c r="AF106" s="14">
        <f ca="1">IF(AF$5&lt;&gt;"",HLOOKUP(AF$5,Functionalization!$G$6:$R$343,ROW($A106)-5,FALSE),IFERROR(INDEX(AF$320:AF$343,MATCH($F106,$B$320:$B$343,0))/VLOOKUP($F106,$B$320:$BB$343,MATCH(LEFT(TRIM(AF$6),FIND("~",SUBSTITUTE(AF$6,"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106))*HLOOKUP(LEFT(TRIM(AF$6),FIND("~",SUBSTITUTE(AF$6," ","~",LEN(TRIM(AF$6))-LEN(SUBSTITUTE(TRIM(AF$6)," ",""))))-1)&amp;" Total",$B$6:$BB$343,ROW($A106)-5,FALSE))</f>
        <v>0</v>
      </c>
      <c r="AG106" s="14">
        <f ca="1">IF(AG$5&lt;&gt;"",HLOOKUP(AG$5,Functionalization!$G$6:$R$343,ROW($A106)-5,FALSE),IFERROR(INDEX(AG$320:AG$343,MATCH($F106,$B$320:$B$343,0))/VLOOKUP($F106,$B$320:$BB$343,MATCH(LEFT(TRIM(AG$6),FIND("~",SUBSTITUTE(AG$6,"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106))*HLOOKUP(LEFT(TRIM(AG$6),FIND("~",SUBSTITUTE(AG$6," ","~",LEN(TRIM(AG$6))-LEN(SUBSTITUTE(TRIM(AG$6)," ",""))))-1)&amp;" Total",$B$6:$BB$343,ROW($A106)-5,FALSE))</f>
        <v>0</v>
      </c>
      <c r="AH106" s="14">
        <f ca="1">IF(AH$5&lt;&gt;"",HLOOKUP(AH$5,Functionalization!$G$6:$R$343,ROW($A106)-5,FALSE),IFERROR(INDEX(AH$320:AH$343,MATCH($F106,$B$320:$B$343,0))/VLOOKUP($F106,$B$320:$BB$343,MATCH(LEFT(TRIM(AH$6),FIND("~",SUBSTITUTE(AH$6,"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106))*HLOOKUP(LEFT(TRIM(AH$6),FIND("~",SUBSTITUTE(AH$6," ","~",LEN(TRIM(AH$6))-LEN(SUBSTITUTE(TRIM(AH$6)," ",""))))-1)&amp;" Total",$B$6:$BB$343,ROW($A106)-5,FALSE))</f>
        <v>0</v>
      </c>
      <c r="AI106" s="14">
        <f ca="1">IF(AI$5&lt;&gt;"",HLOOKUP(AI$5,Functionalization!$G$6:$R$343,ROW($A106)-5,FALSE),IFERROR(INDEX(AI$320:AI$343,MATCH($F106,$B$320:$B$343,0))/VLOOKUP($F106,$B$320:$BB$343,MATCH(LEFT(TRIM(AI$6),FIND("~",SUBSTITUTE(AI$6,"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106))*HLOOKUP(LEFT(TRIM(AI$6),FIND("~",SUBSTITUTE(AI$6," ","~",LEN(TRIM(AI$6))-LEN(SUBSTITUTE(TRIM(AI$6)," ",""))))-1)&amp;" Total",$B$6:$BB$343,ROW($A106)-5,FALSE))</f>
        <v>0</v>
      </c>
      <c r="AJ106" s="14">
        <f ca="1">IF(AJ$5&lt;&gt;"",HLOOKUP(AJ$5,Functionalization!$G$6:$R$343,ROW($A106)-5,FALSE),IFERROR(INDEX(AJ$320:AJ$343,MATCH($F106,$B$320:$B$343,0))/VLOOKUP($F106,$B$320:$BB$343,MATCH(LEFT(TRIM(AJ$6),FIND("~",SUBSTITUTE(AJ$6,"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106))*HLOOKUP(LEFT(TRIM(AJ$6),FIND("~",SUBSTITUTE(AJ$6," ","~",LEN(TRIM(AJ$6))-LEN(SUBSTITUTE(TRIM(AJ$6)," ",""))))-1)&amp;" Total",$B$6:$BB$343,ROW($A106)-5,FALSE))</f>
        <v>0</v>
      </c>
      <c r="AK106" s="14">
        <f ca="1">IF(AK$5&lt;&gt;"",HLOOKUP(AK$5,Functionalization!$G$6:$R$343,ROW($A106)-5,FALSE),IFERROR(INDEX(AK$320:AK$343,MATCH($F106,$B$320:$B$343,0))/VLOOKUP($F106,$B$320:$BB$343,MATCH(LEFT(TRIM(AK$6),FIND("~",SUBSTITUTE(AK$6,"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106))*HLOOKUP(LEFT(TRIM(AK$6),FIND("~",SUBSTITUTE(AK$6," ","~",LEN(TRIM(AK$6))-LEN(SUBSTITUTE(TRIM(AK$6)," ",""))))-1)&amp;" Total",$B$6:$BB$343,ROW($A106)-5,FALSE))</f>
        <v>0</v>
      </c>
      <c r="AL106" s="14">
        <f ca="1">IF(AL$5&lt;&gt;"",HLOOKUP(AL$5,Functionalization!$G$6:$R$343,ROW($A106)-5,FALSE),IFERROR(INDEX(AL$320:AL$343,MATCH($F106,$B$320:$B$343,0))/VLOOKUP($F106,$B$320:$BB$343,MATCH(LEFT(TRIM(AL$6),FIND("~",SUBSTITUTE(AL$6,"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106))*HLOOKUP(LEFT(TRIM(AL$6),FIND("~",SUBSTITUTE(AL$6," ","~",LEN(TRIM(AL$6))-LEN(SUBSTITUTE(TRIM(AL$6)," ",""))))-1)&amp;" Total",$B$6:$BB$343,ROW($A106)-5,FALSE))</f>
        <v>0</v>
      </c>
      <c r="AM106" s="14">
        <f ca="1">IF(AM$5&lt;&gt;"",HLOOKUP(AM$5,Functionalization!$G$6:$R$343,ROW($A106)-5,FALSE),IFERROR(INDEX(AM$320:AM$343,MATCH($F106,$B$320:$B$343,0))/VLOOKUP($F106,$B$320:$BB$343,MATCH(LEFT(TRIM(AM$6),FIND("~",SUBSTITUTE(AM$6,"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106))*HLOOKUP(LEFT(TRIM(AM$6),FIND("~",SUBSTITUTE(AM$6," ","~",LEN(TRIM(AM$6))-LEN(SUBSTITUTE(TRIM(AM$6)," ",""))))-1)&amp;" Total",$B$6:$BB$343,ROW($A106)-5,FALSE))</f>
        <v>0</v>
      </c>
      <c r="AN106" s="14">
        <f ca="1">IF(AN$5&lt;&gt;"",HLOOKUP(AN$5,Functionalization!$G$6:$R$343,ROW($A106)-5,FALSE),IFERROR(INDEX(AN$320:AN$343,MATCH($F106,$B$320:$B$343,0))/VLOOKUP($F106,$B$320:$BB$343,MATCH(LEFT(TRIM(AN$6),FIND("~",SUBSTITUTE(AN$6,"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106))*HLOOKUP(LEFT(TRIM(AN$6),FIND("~",SUBSTITUTE(AN$6," ","~",LEN(TRIM(AN$6))-LEN(SUBSTITUTE(TRIM(AN$6)," ",""))))-1)&amp;" Total",$B$6:$BB$343,ROW($A106)-5,FALSE))</f>
        <v>0</v>
      </c>
      <c r="AO106" s="14">
        <f ca="1">IF(AO$5&lt;&gt;"",HLOOKUP(AO$5,Functionalization!$G$6:$R$343,ROW($A106)-5,FALSE),IFERROR(INDEX(AO$320:AO$343,MATCH($F106,$B$320:$B$343,0))/VLOOKUP($F106,$B$320:$BB$343,MATCH(LEFT(TRIM(AO$6),FIND("~",SUBSTITUTE(AO$6,"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106))*HLOOKUP(LEFT(TRIM(AO$6),FIND("~",SUBSTITUTE(AO$6," ","~",LEN(TRIM(AO$6))-LEN(SUBSTITUTE(TRIM(AO$6)," ",""))))-1)&amp;" Total",$B$6:$BB$343,ROW($A106)-5,FALSE))</f>
        <v>0</v>
      </c>
      <c r="AP106" s="14">
        <f ca="1">IF(AP$5&lt;&gt;"",HLOOKUP(AP$5,Functionalization!$G$6:$R$343,ROW($A106)-5,FALSE),IFERROR(INDEX(AP$320:AP$343,MATCH($F106,$B$320:$B$343,0))/VLOOKUP($F106,$B$320:$BB$343,MATCH(LEFT(TRIM(AP$6),FIND("~",SUBSTITUTE(AP$6,"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106))*HLOOKUP(LEFT(TRIM(AP$6),FIND("~",SUBSTITUTE(AP$6," ","~",LEN(TRIM(AP$6))-LEN(SUBSTITUTE(TRIM(AP$6)," ",""))))-1)&amp;" Total",$B$6:$BB$343,ROW($A106)-5,FALSE))</f>
        <v>0</v>
      </c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D106" s="44">
        <f ca="1">IFERROR(IF(SUMIF($G$6:$BB$6,BD$6&amp;" Total",$G106:$BB106)-(SUMIF($G$6:$BB$6,BD$6&amp;" "&amp;'Input-Allocators'!$D$18,$G106:$BB106)+IFERROR(SUMIF($G$6:$BB$6,BD$6&amp;" "&amp;'Input-Allocators'!$E$18,$G106:$BB106),SUMIF($G$6:$BB$6,BD$6&amp;" "&amp;'Input-Allocators'!$B$20,$G106:$BB106))+SUMIF($G$6:$BB$6,BD$6&amp;" "&amp;'Input-Allocators'!$F$18,$G106:$BB106))&lt;Check_Limit,0,1),1)</f>
        <v>0</v>
      </c>
      <c r="BE106" s="44">
        <f ca="1">IFERROR(IF(SUMIF($G$6:$BB$6,BE$6&amp;" Total",$G106:$BB106)-(SUMIF($G$6:$BB$6,BE$6&amp;" "&amp;'Input-Allocators'!$D$18,$G106:$BB106)+IFERROR(SUMIF($G$6:$BB$6,BE$6&amp;" "&amp;'Input-Allocators'!$E$18,$G106:$BB106),SUMIF($G$6:$BB$6,BE$6&amp;" "&amp;'Input-Allocators'!$B$20,$G106:$BB106))+SUMIF($G$6:$BB$6,BE$6&amp;" "&amp;'Input-Allocators'!$F$18,$G106:$BB106))&lt;Check_Limit,0,1),1)</f>
        <v>0</v>
      </c>
      <c r="BF106" s="44">
        <f ca="1">IFERROR(IF(SUMIF($G$6:$BB$6,BF$6&amp;" Total",$G106:$BB106)-(SUMIF($G$6:$BB$6,BF$6&amp;" "&amp;'Input-Allocators'!$D$18,$G106:$BB106)+IFERROR(SUMIF($G$6:$BB$6,BF$6&amp;" "&amp;'Input-Allocators'!$E$18,$G106:$BB106),SUMIF($G$6:$BB$6,BF$6&amp;" "&amp;'Input-Allocators'!$B$20,$G106:$BB106))+SUMIF($G$6:$BB$6,BF$6&amp;" "&amp;'Input-Allocators'!$F$18,$G106:$BB106))&lt;Check_Limit,0,1),1)</f>
        <v>0</v>
      </c>
      <c r="BG106" s="44">
        <f ca="1">IFERROR(IF(SUMIF($G$6:$BB$6,BG$6&amp;" Total",$G106:$BB106)-(SUMIF($G$6:$BB$6,BG$6&amp;" "&amp;'Input-Allocators'!$D$18,$G106:$BB106)+IFERROR(SUMIF($G$6:$BB$6,BG$6&amp;" "&amp;'Input-Allocators'!$E$18,$G106:$BB106),SUMIF($G$6:$BB$6,BG$6&amp;" "&amp;'Input-Allocators'!$B$20,$G106:$BB106))+SUMIF($G$6:$BB$6,BG$6&amp;" "&amp;'Input-Allocators'!$F$18,$G106:$BB106))&lt;Check_Limit,0,1),1)</f>
        <v>0</v>
      </c>
      <c r="BH106" s="44">
        <f ca="1">IFERROR(IF(SUMIF($G$6:$BB$6,BH$6&amp;" Total",$G106:$BB106)-(SUMIF($G$6:$BB$6,BH$6&amp;" "&amp;'Input-Allocators'!$D$18,$G106:$BB106)+IFERROR(SUMIF($G$6:$BB$6,BH$6&amp;" "&amp;'Input-Allocators'!$E$18,$G106:$BB106),SUMIF($G$6:$BB$6,BH$6&amp;" "&amp;'Input-Allocators'!$B$20,$G106:$BB106))+SUMIF($G$6:$BB$6,BH$6&amp;" "&amp;'Input-Allocators'!$F$18,$G106:$BB106))&lt;Check_Limit,0,1),1)</f>
        <v>0</v>
      </c>
      <c r="BI106" s="44">
        <f ca="1">IFERROR(IF(SUMIF($G$6:$BB$6,BI$6&amp;" Total",$G106:$BB106)-(SUMIF($G$6:$BB$6,BI$6&amp;" "&amp;'Input-Allocators'!$D$18,$G106:$BB106)+IFERROR(SUMIF($G$6:$BB$6,BI$6&amp;" "&amp;'Input-Allocators'!$E$18,$G106:$BB106),SUMIF($G$6:$BB$6,BI$6&amp;" "&amp;'Input-Allocators'!$B$20,$G106:$BB106))+SUMIF($G$6:$BB$6,BI$6&amp;" "&amp;'Input-Allocators'!$F$18,$G106:$BB106))&lt;Check_Limit,0,1),1)</f>
        <v>0</v>
      </c>
      <c r="BJ106" s="44">
        <f ca="1">IFERROR(IF(SUMIF($G$6:$BB$6,BJ$6&amp;" Total",$G106:$BB106)-(SUMIF($G$6:$BB$6,BJ$6&amp;" "&amp;'Input-Allocators'!$D$18,$G106:$BB106)+IFERROR(SUMIF($G$6:$BB$6,BJ$6&amp;" "&amp;'Input-Allocators'!$E$18,$G106:$BB106),SUMIF($G$6:$BB$6,BJ$6&amp;" "&amp;'Input-Allocators'!$B$20,$G106:$BB106))+SUMIF($G$6:$BB$6,BJ$6&amp;" "&amp;'Input-Allocators'!$F$18,$G106:$BB106))&lt;Check_Limit,0,1),1)</f>
        <v>0</v>
      </c>
      <c r="BK106" s="44">
        <f ca="1">IFERROR(IF(SUMIF($G$6:$BB$6,BK$6&amp;" Total",$G106:$BB106)-(SUMIF($G$6:$BB$6,BK$6&amp;" "&amp;'Input-Allocators'!$D$18,$G106:$BB106)+IFERROR(SUMIF($G$6:$BB$6,BK$6&amp;" "&amp;'Input-Allocators'!$E$18,$G106:$BB106),SUMIF($G$6:$BB$6,BK$6&amp;" "&amp;'Input-Allocators'!$B$20,$G106:$BB106))+SUMIF($G$6:$BB$6,BK$6&amp;" "&amp;'Input-Allocators'!$F$18,$G106:$BB106))&lt;Check_Limit,0,1),1)</f>
        <v>0</v>
      </c>
      <c r="BL106" s="44">
        <f ca="1">IFERROR(IF(SUMIF($G$6:$BB$6,BL$6&amp;" Total",$G106:$BB106)-(SUMIF($G$6:$BB$6,BL$6&amp;" "&amp;'Input-Allocators'!$D$18,$G106:$BB106)+IFERROR(SUMIF($G$6:$BB$6,BL$6&amp;" "&amp;'Input-Allocators'!$E$18,$G106:$BB106),SUMIF($G$6:$BB$6,BL$6&amp;" "&amp;'Input-Allocators'!$B$20,$G106:$BB106))+SUMIF($G$6:$BB$6,BL$6&amp;" "&amp;'Input-Allocators'!$F$18,$G106:$BB106))&lt;Check_Limit,0,1),1)</f>
        <v>0</v>
      </c>
      <c r="BM106" s="44">
        <f ca="1">IFERROR(IF(SUMIF($G$6:$BB$6,BM$6&amp;" Total",$G106:$BB106)-(SUMIF($G$6:$BB$6,BM$6&amp;" "&amp;'Input-Allocators'!$D$18,$G106:$BB106)+IFERROR(SUMIF($G$6:$BB$6,BM$6&amp;" "&amp;'Input-Allocators'!$E$18,$G106:$BB106),SUMIF($G$6:$BB$6,BM$6&amp;" "&amp;'Input-Allocators'!$B$20,$G106:$BB106))+SUMIF($G$6:$BB$6,BM$6&amp;" "&amp;'Input-Allocators'!$F$18,$G106:$BB106))&lt;Check_Limit,0,1),1)</f>
        <v>0</v>
      </c>
      <c r="BN106" s="44">
        <f ca="1">IFERROR(IF(SUMIF($G$6:$BB$6,BN$6&amp;" Total",$G106:$BB106)-(SUMIF($G$6:$BB$6,BN$6&amp;" "&amp;'Input-Allocators'!$D$18,$G106:$BB106)+IFERROR(SUMIF($G$6:$BB$6,BN$6&amp;" "&amp;'Input-Allocators'!$E$18,$G106:$BB106),SUMIF($G$6:$BB$6,BN$6&amp;" "&amp;'Input-Allocators'!$B$20,$G106:$BB106))+SUMIF($G$6:$BB$6,BN$6&amp;" "&amp;'Input-Allocators'!$F$18,$G106:$BB106))&lt;Check_Limit,0,1),1)</f>
        <v>0</v>
      </c>
      <c r="BO106" s="44">
        <f ca="1">IFERROR(IF(SUMIF($G$6:$BB$6,BO$6&amp;" Total",$G106:$BB106)-(SUMIF($G$6:$BB$6,BO$6&amp;" "&amp;'Input-Allocators'!$D$18,$G106:$BB106)+IFERROR(SUMIF($G$6:$BB$6,BO$6&amp;" "&amp;'Input-Allocators'!$E$18,$G106:$BB106),SUMIF($G$6:$BB$6,BO$6&amp;" "&amp;'Input-Allocators'!$B$20,$G106:$BB106))+SUMIF($G$6:$BB$6,BO$6&amp;" "&amp;'Input-Allocators'!$F$18,$G106:$BB106))&lt;Check_Limit,0,1),1)</f>
        <v>0</v>
      </c>
    </row>
    <row r="107" spans="1:67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>Functionalization!$D107</f>
        <v>0</v>
      </c>
      <c r="E107" s="14">
        <f t="shared" ca="1" si="13"/>
        <v>0</v>
      </c>
      <c r="F107" s="3" t="str">
        <f>IF($D107=0,"-",IF('Input-Accounts'!$E107&lt;&gt;0,'Input-Accounts'!$E107,'Input-Accounts'!$G107))</f>
        <v>-</v>
      </c>
      <c r="G107" s="14">
        <f ca="1">IF(G$5&lt;&gt;"",HLOOKUP(G$5,Functionalization!$G$6:$R$343,ROW($A107)-5,FALSE),IFERROR(INDEX(G$320:G$343,MATCH($F107,$B$320:$B$343,0))/VLOOKUP($F107,$B$320:$BB$343,MATCH(LEFT(TRIM(G$6),FIND("~",SUBSTITUTE(G$6,"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107))*HLOOKUP(LEFT(TRIM(G$6),FIND("~",SUBSTITUTE(G$6," ","~",LEN(TRIM(G$6))-LEN(SUBSTITUTE(TRIM(G$6)," ",""))))-1)&amp;" Total",$B$6:$BB$343,ROW($A107)-5,FALSE))</f>
        <v>0</v>
      </c>
      <c r="H107" s="14">
        <f ca="1">IF(H$5&lt;&gt;"",HLOOKUP(H$5,Functionalization!$G$6:$R$343,ROW($A107)-5,FALSE),IFERROR(INDEX(H$320:H$343,MATCH($F107,$B$320:$B$343,0))/VLOOKUP($F107,$B$320:$BB$343,MATCH(LEFT(TRIM(H$6),FIND("~",SUBSTITUTE(H$6,"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107))*HLOOKUP(LEFT(TRIM(H$6),FIND("~",SUBSTITUTE(H$6," ","~",LEN(TRIM(H$6))-LEN(SUBSTITUTE(TRIM(H$6)," ",""))))-1)&amp;" Total",$B$6:$BB$343,ROW($A107)-5,FALSE))</f>
        <v>0</v>
      </c>
      <c r="I107" s="14">
        <f ca="1">IF(I$5&lt;&gt;"",HLOOKUP(I$5,Functionalization!$G$6:$R$343,ROW($A107)-5,FALSE),IFERROR(INDEX(I$320:I$343,MATCH($F107,$B$320:$B$343,0))/VLOOKUP($F107,$B$320:$BB$343,MATCH(LEFT(TRIM(I$6),FIND("~",SUBSTITUTE(I$6,"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107))*HLOOKUP(LEFT(TRIM(I$6),FIND("~",SUBSTITUTE(I$6," ","~",LEN(TRIM(I$6))-LEN(SUBSTITUTE(TRIM(I$6)," ",""))))-1)&amp;" Total",$B$6:$BB$343,ROW($A107)-5,FALSE))</f>
        <v>0</v>
      </c>
      <c r="J107" s="14">
        <f ca="1">IF(J$5&lt;&gt;"",HLOOKUP(J$5,Functionalization!$G$6:$R$343,ROW($A107)-5,FALSE),IFERROR(INDEX(J$320:J$343,MATCH($F107,$B$320:$B$343,0))/VLOOKUP($F107,$B$320:$BB$343,MATCH(LEFT(TRIM(J$6),FIND("~",SUBSTITUTE(J$6,"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107))*HLOOKUP(LEFT(TRIM(J$6),FIND("~",SUBSTITUTE(J$6," ","~",LEN(TRIM(J$6))-LEN(SUBSTITUTE(TRIM(J$6)," ",""))))-1)&amp;" Total",$B$6:$BB$343,ROW($A107)-5,FALSE))</f>
        <v>0</v>
      </c>
      <c r="K107" s="14">
        <f ca="1">IF(K$5&lt;&gt;"",HLOOKUP(K$5,Functionalization!$G$6:$R$343,ROW($A107)-5,FALSE),IFERROR(INDEX(K$320:K$343,MATCH($F107,$B$320:$B$343,0))/VLOOKUP($F107,$B$320:$BB$343,MATCH(LEFT(TRIM(K$6),FIND("~",SUBSTITUTE(K$6,"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107))*HLOOKUP(LEFT(TRIM(K$6),FIND("~",SUBSTITUTE(K$6," ","~",LEN(TRIM(K$6))-LEN(SUBSTITUTE(TRIM(K$6)," ",""))))-1)&amp;" Total",$B$6:$BB$343,ROW($A107)-5,FALSE))</f>
        <v>0</v>
      </c>
      <c r="L107" s="14">
        <f ca="1">IF(L$5&lt;&gt;"",HLOOKUP(L$5,Functionalization!$G$6:$R$343,ROW($A107)-5,FALSE),IFERROR(INDEX(L$320:L$343,MATCH($F107,$B$320:$B$343,0))/VLOOKUP($F107,$B$320:$BB$343,MATCH(LEFT(TRIM(L$6),FIND("~",SUBSTITUTE(L$6,"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107))*HLOOKUP(LEFT(TRIM(L$6),FIND("~",SUBSTITUTE(L$6," ","~",LEN(TRIM(L$6))-LEN(SUBSTITUTE(TRIM(L$6)," ",""))))-1)&amp;" Total",$B$6:$BB$343,ROW($A107)-5,FALSE))</f>
        <v>0</v>
      </c>
      <c r="M107" s="14">
        <f ca="1">IF(M$5&lt;&gt;"",HLOOKUP(M$5,Functionalization!$G$6:$R$343,ROW($A107)-5,FALSE),IFERROR(INDEX(M$320:M$343,MATCH($F107,$B$320:$B$343,0))/VLOOKUP($F107,$B$320:$BB$343,MATCH(LEFT(TRIM(M$6),FIND("~",SUBSTITUTE(M$6,"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107))*HLOOKUP(LEFT(TRIM(M$6),FIND("~",SUBSTITUTE(M$6," ","~",LEN(TRIM(M$6))-LEN(SUBSTITUTE(TRIM(M$6)," ",""))))-1)&amp;" Total",$B$6:$BB$343,ROW($A107)-5,FALSE))</f>
        <v>0</v>
      </c>
      <c r="N107" s="14">
        <f ca="1">IF(N$5&lt;&gt;"",HLOOKUP(N$5,Functionalization!$G$6:$R$343,ROW($A107)-5,FALSE),IFERROR(INDEX(N$320:N$343,MATCH($F107,$B$320:$B$343,0))/VLOOKUP($F107,$B$320:$BB$343,MATCH(LEFT(TRIM(N$6),FIND("~",SUBSTITUTE(N$6,"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107))*HLOOKUP(LEFT(TRIM(N$6),FIND("~",SUBSTITUTE(N$6," ","~",LEN(TRIM(N$6))-LEN(SUBSTITUTE(TRIM(N$6)," ",""))))-1)&amp;" Total",$B$6:$BB$343,ROW($A107)-5,FALSE))</f>
        <v>0</v>
      </c>
      <c r="O107" s="14">
        <f ca="1">IF(O$5&lt;&gt;"",HLOOKUP(O$5,Functionalization!$G$6:$R$343,ROW($A107)-5,FALSE),IFERROR(INDEX(O$320:O$343,MATCH($F107,$B$320:$B$343,0))/VLOOKUP($F107,$B$320:$BB$343,MATCH(LEFT(TRIM(O$6),FIND("~",SUBSTITUTE(O$6,"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107))*HLOOKUP(LEFT(TRIM(O$6),FIND("~",SUBSTITUTE(O$6," ","~",LEN(TRIM(O$6))-LEN(SUBSTITUTE(TRIM(O$6)," ",""))))-1)&amp;" Total",$B$6:$BB$343,ROW($A107)-5,FALSE))</f>
        <v>0</v>
      </c>
      <c r="P107" s="14">
        <f ca="1">IF(P$5&lt;&gt;"",HLOOKUP(P$5,Functionalization!$G$6:$R$343,ROW($A107)-5,FALSE),IFERROR(INDEX(P$320:P$343,MATCH($F107,$B$320:$B$343,0))/VLOOKUP($F107,$B$320:$BB$343,MATCH(LEFT(TRIM(P$6),FIND("~",SUBSTITUTE(P$6,"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107))*HLOOKUP(LEFT(TRIM(P$6),FIND("~",SUBSTITUTE(P$6," ","~",LEN(TRIM(P$6))-LEN(SUBSTITUTE(TRIM(P$6)," ",""))))-1)&amp;" Total",$B$6:$BB$343,ROW($A107)-5,FALSE))</f>
        <v>0</v>
      </c>
      <c r="Q107" s="14">
        <f ca="1">IF(Q$5&lt;&gt;"",HLOOKUP(Q$5,Functionalization!$G$6:$R$343,ROW($A107)-5,FALSE),IFERROR(INDEX(Q$320:Q$343,MATCH($F107,$B$320:$B$343,0))/VLOOKUP($F107,$B$320:$BB$343,MATCH(LEFT(TRIM(Q$6),FIND("~",SUBSTITUTE(Q$6,"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107))*HLOOKUP(LEFT(TRIM(Q$6),FIND("~",SUBSTITUTE(Q$6," ","~",LEN(TRIM(Q$6))-LEN(SUBSTITUTE(TRIM(Q$6)," ",""))))-1)&amp;" Total",$B$6:$BB$343,ROW($A107)-5,FALSE))</f>
        <v>0</v>
      </c>
      <c r="R107" s="14">
        <f ca="1">IF(R$5&lt;&gt;"",HLOOKUP(R$5,Functionalization!$G$6:$R$343,ROW($A107)-5,FALSE),IFERROR(INDEX(R$320:R$343,MATCH($F107,$B$320:$B$343,0))/VLOOKUP($F107,$B$320:$BB$343,MATCH(LEFT(TRIM(R$6),FIND("~",SUBSTITUTE(R$6,"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107))*HLOOKUP(LEFT(TRIM(R$6),FIND("~",SUBSTITUTE(R$6," ","~",LEN(TRIM(R$6))-LEN(SUBSTITUTE(TRIM(R$6)," ",""))))-1)&amp;" Total",$B$6:$BB$343,ROW($A107)-5,FALSE))</f>
        <v>0</v>
      </c>
      <c r="S107" s="14">
        <f ca="1">IF(S$5&lt;&gt;"",HLOOKUP(S$5,Functionalization!$G$6:$R$343,ROW($A107)-5,FALSE),IFERROR(INDEX(S$320:S$343,MATCH($F107,$B$320:$B$343,0))/VLOOKUP($F107,$B$320:$BB$343,MATCH(LEFT(TRIM(S$6),FIND("~",SUBSTITUTE(S$6,"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107))*HLOOKUP(LEFT(TRIM(S$6),FIND("~",SUBSTITUTE(S$6," ","~",LEN(TRIM(S$6))-LEN(SUBSTITUTE(TRIM(S$6)," ",""))))-1)&amp;" Total",$B$6:$BB$343,ROW($A107)-5,FALSE))</f>
        <v>0</v>
      </c>
      <c r="T107" s="14">
        <f ca="1">IF(T$5&lt;&gt;"",HLOOKUP(T$5,Functionalization!$G$6:$R$343,ROW($A107)-5,FALSE),IFERROR(INDEX(T$320:T$343,MATCH($F107,$B$320:$B$343,0))/VLOOKUP($F107,$B$320:$BB$343,MATCH(LEFT(TRIM(T$6),FIND("~",SUBSTITUTE(T$6,"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107))*HLOOKUP(LEFT(TRIM(T$6),FIND("~",SUBSTITUTE(T$6," ","~",LEN(TRIM(T$6))-LEN(SUBSTITUTE(TRIM(T$6)," ",""))))-1)&amp;" Total",$B$6:$BB$343,ROW($A107)-5,FALSE))</f>
        <v>0</v>
      </c>
      <c r="U107" s="14">
        <f ca="1">IF(U$5&lt;&gt;"",HLOOKUP(U$5,Functionalization!$G$6:$R$343,ROW($A107)-5,FALSE),IFERROR(INDEX(U$320:U$343,MATCH($F107,$B$320:$B$343,0))/VLOOKUP($F107,$B$320:$BB$343,MATCH(LEFT(TRIM(U$6),FIND("~",SUBSTITUTE(U$6,"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107))*HLOOKUP(LEFT(TRIM(U$6),FIND("~",SUBSTITUTE(U$6," ","~",LEN(TRIM(U$6))-LEN(SUBSTITUTE(TRIM(U$6)," ",""))))-1)&amp;" Total",$B$6:$BB$343,ROW($A107)-5,FALSE))</f>
        <v>0</v>
      </c>
      <c r="V107" s="14">
        <f ca="1">IF(V$5&lt;&gt;"",HLOOKUP(V$5,Functionalization!$G$6:$R$343,ROW($A107)-5,FALSE),IFERROR(INDEX(V$320:V$343,MATCH($F107,$B$320:$B$343,0))/VLOOKUP($F107,$B$320:$BB$343,MATCH(LEFT(TRIM(V$6),FIND("~",SUBSTITUTE(V$6,"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107))*HLOOKUP(LEFT(TRIM(V$6),FIND("~",SUBSTITUTE(V$6," ","~",LEN(TRIM(V$6))-LEN(SUBSTITUTE(TRIM(V$6)," ",""))))-1)&amp;" Total",$B$6:$BB$343,ROW($A107)-5,FALSE))</f>
        <v>0</v>
      </c>
      <c r="W107" s="14">
        <f ca="1">IF(W$5&lt;&gt;"",HLOOKUP(W$5,Functionalization!$G$6:$R$343,ROW($A107)-5,FALSE),IFERROR(INDEX(W$320:W$343,MATCH($F107,$B$320:$B$343,0))/VLOOKUP($F107,$B$320:$BB$343,MATCH(LEFT(TRIM(W$6),FIND("~",SUBSTITUTE(W$6,"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107))*HLOOKUP(LEFT(TRIM(W$6),FIND("~",SUBSTITUTE(W$6," ","~",LEN(TRIM(W$6))-LEN(SUBSTITUTE(TRIM(W$6)," ",""))))-1)&amp;" Total",$B$6:$BB$343,ROW($A107)-5,FALSE))</f>
        <v>0</v>
      </c>
      <c r="X107" s="14">
        <f ca="1">IF(X$5&lt;&gt;"",HLOOKUP(X$5,Functionalization!$G$6:$R$343,ROW($A107)-5,FALSE),IFERROR(INDEX(X$320:X$343,MATCH($F107,$B$320:$B$343,0))/VLOOKUP($F107,$B$320:$BB$343,MATCH(LEFT(TRIM(X$6),FIND("~",SUBSTITUTE(X$6,"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107))*HLOOKUP(LEFT(TRIM(X$6),FIND("~",SUBSTITUTE(X$6," ","~",LEN(TRIM(X$6))-LEN(SUBSTITUTE(TRIM(X$6)," ",""))))-1)&amp;" Total",$B$6:$BB$343,ROW($A107)-5,FALSE))</f>
        <v>0</v>
      </c>
      <c r="Y107" s="14">
        <f ca="1">IF(Y$5&lt;&gt;"",HLOOKUP(Y$5,Functionalization!$G$6:$R$343,ROW($A107)-5,FALSE),IFERROR(INDEX(Y$320:Y$343,MATCH($F107,$B$320:$B$343,0))/VLOOKUP($F107,$B$320:$BB$343,MATCH(LEFT(TRIM(Y$6),FIND("~",SUBSTITUTE(Y$6,"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107))*HLOOKUP(LEFT(TRIM(Y$6),FIND("~",SUBSTITUTE(Y$6," ","~",LEN(TRIM(Y$6))-LEN(SUBSTITUTE(TRIM(Y$6)," ",""))))-1)&amp;" Total",$B$6:$BB$343,ROW($A107)-5,FALSE))</f>
        <v>0</v>
      </c>
      <c r="Z107" s="14">
        <f ca="1">IF(Z$5&lt;&gt;"",HLOOKUP(Z$5,Functionalization!$G$6:$R$343,ROW($A107)-5,FALSE),IFERROR(INDEX(Z$320:Z$343,MATCH($F107,$B$320:$B$343,0))/VLOOKUP($F107,$B$320:$BB$343,MATCH(LEFT(TRIM(Z$6),FIND("~",SUBSTITUTE(Z$6,"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107))*HLOOKUP(LEFT(TRIM(Z$6),FIND("~",SUBSTITUTE(Z$6," ","~",LEN(TRIM(Z$6))-LEN(SUBSTITUTE(TRIM(Z$6)," ",""))))-1)&amp;" Total",$B$6:$BB$343,ROW($A107)-5,FALSE))</f>
        <v>0</v>
      </c>
      <c r="AA107" s="14">
        <f ca="1">IF(AA$5&lt;&gt;"",HLOOKUP(AA$5,Functionalization!$G$6:$R$343,ROW($A107)-5,FALSE),IFERROR(INDEX(AA$320:AA$343,MATCH($F107,$B$320:$B$343,0))/VLOOKUP($F107,$B$320:$BB$343,MATCH(LEFT(TRIM(AA$6),FIND("~",SUBSTITUTE(AA$6,"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107))*HLOOKUP(LEFT(TRIM(AA$6),FIND("~",SUBSTITUTE(AA$6," ","~",LEN(TRIM(AA$6))-LEN(SUBSTITUTE(TRIM(AA$6)," ",""))))-1)&amp;" Total",$B$6:$BB$343,ROW($A107)-5,FALSE))</f>
        <v>0</v>
      </c>
      <c r="AB107" s="14">
        <f ca="1">IF(AB$5&lt;&gt;"",HLOOKUP(AB$5,Functionalization!$G$6:$R$343,ROW($A107)-5,FALSE),IFERROR(INDEX(AB$320:AB$343,MATCH($F107,$B$320:$B$343,0))/VLOOKUP($F107,$B$320:$BB$343,MATCH(LEFT(TRIM(AB$6),FIND("~",SUBSTITUTE(AB$6,"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107))*HLOOKUP(LEFT(TRIM(AB$6),FIND("~",SUBSTITUTE(AB$6," ","~",LEN(TRIM(AB$6))-LEN(SUBSTITUTE(TRIM(AB$6)," ",""))))-1)&amp;" Total",$B$6:$BB$343,ROW($A107)-5,FALSE))</f>
        <v>0</v>
      </c>
      <c r="AC107" s="14">
        <f ca="1">IF(AC$5&lt;&gt;"",HLOOKUP(AC$5,Functionalization!$G$6:$R$343,ROW($A107)-5,FALSE),IFERROR(INDEX(AC$320:AC$343,MATCH($F107,$B$320:$B$343,0))/VLOOKUP($F107,$B$320:$BB$343,MATCH(LEFT(TRIM(AC$6),FIND("~",SUBSTITUTE(AC$6,"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107))*HLOOKUP(LEFT(TRIM(AC$6),FIND("~",SUBSTITUTE(AC$6," ","~",LEN(TRIM(AC$6))-LEN(SUBSTITUTE(TRIM(AC$6)," ",""))))-1)&amp;" Total",$B$6:$BB$343,ROW($A107)-5,FALSE))</f>
        <v>0</v>
      </c>
      <c r="AD107" s="14">
        <f ca="1">IF(AD$5&lt;&gt;"",HLOOKUP(AD$5,Functionalization!$G$6:$R$343,ROW($A107)-5,FALSE),IFERROR(INDEX(AD$320:AD$343,MATCH($F107,$B$320:$B$343,0))/VLOOKUP($F107,$B$320:$BB$343,MATCH(LEFT(TRIM(AD$6),FIND("~",SUBSTITUTE(AD$6,"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107))*HLOOKUP(LEFT(TRIM(AD$6),FIND("~",SUBSTITUTE(AD$6," ","~",LEN(TRIM(AD$6))-LEN(SUBSTITUTE(TRIM(AD$6)," ",""))))-1)&amp;" Total",$B$6:$BB$343,ROW($A107)-5,FALSE))</f>
        <v>0</v>
      </c>
      <c r="AE107" s="14">
        <f ca="1">IF(AE$5&lt;&gt;"",HLOOKUP(AE$5,Functionalization!$G$6:$R$343,ROW($A107)-5,FALSE),IFERROR(INDEX(AE$320:AE$343,MATCH($F107,$B$320:$B$343,0))/VLOOKUP($F107,$B$320:$BB$343,MATCH(LEFT(TRIM(AE$6),FIND("~",SUBSTITUTE(AE$6,"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107))*HLOOKUP(LEFT(TRIM(AE$6),FIND("~",SUBSTITUTE(AE$6," ","~",LEN(TRIM(AE$6))-LEN(SUBSTITUTE(TRIM(AE$6)," ",""))))-1)&amp;" Total",$B$6:$BB$343,ROW($A107)-5,FALSE))</f>
        <v>0</v>
      </c>
      <c r="AF107" s="14">
        <f ca="1">IF(AF$5&lt;&gt;"",HLOOKUP(AF$5,Functionalization!$G$6:$R$343,ROW($A107)-5,FALSE),IFERROR(INDEX(AF$320:AF$343,MATCH($F107,$B$320:$B$343,0))/VLOOKUP($F107,$B$320:$BB$343,MATCH(LEFT(TRIM(AF$6),FIND("~",SUBSTITUTE(AF$6,"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107))*HLOOKUP(LEFT(TRIM(AF$6),FIND("~",SUBSTITUTE(AF$6," ","~",LEN(TRIM(AF$6))-LEN(SUBSTITUTE(TRIM(AF$6)," ",""))))-1)&amp;" Total",$B$6:$BB$343,ROW($A107)-5,FALSE))</f>
        <v>0</v>
      </c>
      <c r="AG107" s="14">
        <f ca="1">IF(AG$5&lt;&gt;"",HLOOKUP(AG$5,Functionalization!$G$6:$R$343,ROW($A107)-5,FALSE),IFERROR(INDEX(AG$320:AG$343,MATCH($F107,$B$320:$B$343,0))/VLOOKUP($F107,$B$320:$BB$343,MATCH(LEFT(TRIM(AG$6),FIND("~",SUBSTITUTE(AG$6,"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107))*HLOOKUP(LEFT(TRIM(AG$6),FIND("~",SUBSTITUTE(AG$6," ","~",LEN(TRIM(AG$6))-LEN(SUBSTITUTE(TRIM(AG$6)," ",""))))-1)&amp;" Total",$B$6:$BB$343,ROW($A107)-5,FALSE))</f>
        <v>0</v>
      </c>
      <c r="AH107" s="14">
        <f ca="1">IF(AH$5&lt;&gt;"",HLOOKUP(AH$5,Functionalization!$G$6:$R$343,ROW($A107)-5,FALSE),IFERROR(INDEX(AH$320:AH$343,MATCH($F107,$B$320:$B$343,0))/VLOOKUP($F107,$B$320:$BB$343,MATCH(LEFT(TRIM(AH$6),FIND("~",SUBSTITUTE(AH$6,"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107))*HLOOKUP(LEFT(TRIM(AH$6),FIND("~",SUBSTITUTE(AH$6," ","~",LEN(TRIM(AH$6))-LEN(SUBSTITUTE(TRIM(AH$6)," ",""))))-1)&amp;" Total",$B$6:$BB$343,ROW($A107)-5,FALSE))</f>
        <v>0</v>
      </c>
      <c r="AI107" s="14">
        <f ca="1">IF(AI$5&lt;&gt;"",HLOOKUP(AI$5,Functionalization!$G$6:$R$343,ROW($A107)-5,FALSE),IFERROR(INDEX(AI$320:AI$343,MATCH($F107,$B$320:$B$343,0))/VLOOKUP($F107,$B$320:$BB$343,MATCH(LEFT(TRIM(AI$6),FIND("~",SUBSTITUTE(AI$6,"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107))*HLOOKUP(LEFT(TRIM(AI$6),FIND("~",SUBSTITUTE(AI$6," ","~",LEN(TRIM(AI$6))-LEN(SUBSTITUTE(TRIM(AI$6)," ",""))))-1)&amp;" Total",$B$6:$BB$343,ROW($A107)-5,FALSE))</f>
        <v>0</v>
      </c>
      <c r="AJ107" s="14">
        <f ca="1">IF(AJ$5&lt;&gt;"",HLOOKUP(AJ$5,Functionalization!$G$6:$R$343,ROW($A107)-5,FALSE),IFERROR(INDEX(AJ$320:AJ$343,MATCH($F107,$B$320:$B$343,0))/VLOOKUP($F107,$B$320:$BB$343,MATCH(LEFT(TRIM(AJ$6),FIND("~",SUBSTITUTE(AJ$6,"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107))*HLOOKUP(LEFT(TRIM(AJ$6),FIND("~",SUBSTITUTE(AJ$6," ","~",LEN(TRIM(AJ$6))-LEN(SUBSTITUTE(TRIM(AJ$6)," ",""))))-1)&amp;" Total",$B$6:$BB$343,ROW($A107)-5,FALSE))</f>
        <v>0</v>
      </c>
      <c r="AK107" s="14">
        <f ca="1">IF(AK$5&lt;&gt;"",HLOOKUP(AK$5,Functionalization!$G$6:$R$343,ROW($A107)-5,FALSE),IFERROR(INDEX(AK$320:AK$343,MATCH($F107,$B$320:$B$343,0))/VLOOKUP($F107,$B$320:$BB$343,MATCH(LEFT(TRIM(AK$6),FIND("~",SUBSTITUTE(AK$6,"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107))*HLOOKUP(LEFT(TRIM(AK$6),FIND("~",SUBSTITUTE(AK$6," ","~",LEN(TRIM(AK$6))-LEN(SUBSTITUTE(TRIM(AK$6)," ",""))))-1)&amp;" Total",$B$6:$BB$343,ROW($A107)-5,FALSE))</f>
        <v>0</v>
      </c>
      <c r="AL107" s="14">
        <f ca="1">IF(AL$5&lt;&gt;"",HLOOKUP(AL$5,Functionalization!$G$6:$R$343,ROW($A107)-5,FALSE),IFERROR(INDEX(AL$320:AL$343,MATCH($F107,$B$320:$B$343,0))/VLOOKUP($F107,$B$320:$BB$343,MATCH(LEFT(TRIM(AL$6),FIND("~",SUBSTITUTE(AL$6,"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107))*HLOOKUP(LEFT(TRIM(AL$6),FIND("~",SUBSTITUTE(AL$6," ","~",LEN(TRIM(AL$6))-LEN(SUBSTITUTE(TRIM(AL$6)," ",""))))-1)&amp;" Total",$B$6:$BB$343,ROW($A107)-5,FALSE))</f>
        <v>0</v>
      </c>
      <c r="AM107" s="14">
        <f ca="1">IF(AM$5&lt;&gt;"",HLOOKUP(AM$5,Functionalization!$G$6:$R$343,ROW($A107)-5,FALSE),IFERROR(INDEX(AM$320:AM$343,MATCH($F107,$B$320:$B$343,0))/VLOOKUP($F107,$B$320:$BB$343,MATCH(LEFT(TRIM(AM$6),FIND("~",SUBSTITUTE(AM$6,"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107))*HLOOKUP(LEFT(TRIM(AM$6),FIND("~",SUBSTITUTE(AM$6," ","~",LEN(TRIM(AM$6))-LEN(SUBSTITUTE(TRIM(AM$6)," ",""))))-1)&amp;" Total",$B$6:$BB$343,ROW($A107)-5,FALSE))</f>
        <v>0</v>
      </c>
      <c r="AN107" s="14">
        <f ca="1">IF(AN$5&lt;&gt;"",HLOOKUP(AN$5,Functionalization!$G$6:$R$343,ROW($A107)-5,FALSE),IFERROR(INDEX(AN$320:AN$343,MATCH($F107,$B$320:$B$343,0))/VLOOKUP($F107,$B$320:$BB$343,MATCH(LEFT(TRIM(AN$6),FIND("~",SUBSTITUTE(AN$6,"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107))*HLOOKUP(LEFT(TRIM(AN$6),FIND("~",SUBSTITUTE(AN$6," ","~",LEN(TRIM(AN$6))-LEN(SUBSTITUTE(TRIM(AN$6)," ",""))))-1)&amp;" Total",$B$6:$BB$343,ROW($A107)-5,FALSE))</f>
        <v>0</v>
      </c>
      <c r="AO107" s="14">
        <f ca="1">IF(AO$5&lt;&gt;"",HLOOKUP(AO$5,Functionalization!$G$6:$R$343,ROW($A107)-5,FALSE),IFERROR(INDEX(AO$320:AO$343,MATCH($F107,$B$320:$B$343,0))/VLOOKUP($F107,$B$320:$BB$343,MATCH(LEFT(TRIM(AO$6),FIND("~",SUBSTITUTE(AO$6,"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107))*HLOOKUP(LEFT(TRIM(AO$6),FIND("~",SUBSTITUTE(AO$6," ","~",LEN(TRIM(AO$6))-LEN(SUBSTITUTE(TRIM(AO$6)," ",""))))-1)&amp;" Total",$B$6:$BB$343,ROW($A107)-5,FALSE))</f>
        <v>0</v>
      </c>
      <c r="AP107" s="14">
        <f ca="1">IF(AP$5&lt;&gt;"",HLOOKUP(AP$5,Functionalization!$G$6:$R$343,ROW($A107)-5,FALSE),IFERROR(INDEX(AP$320:AP$343,MATCH($F107,$B$320:$B$343,0))/VLOOKUP($F107,$B$320:$BB$343,MATCH(LEFT(TRIM(AP$6),FIND("~",SUBSTITUTE(AP$6,"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107))*HLOOKUP(LEFT(TRIM(AP$6),FIND("~",SUBSTITUTE(AP$6," ","~",LEN(TRIM(AP$6))-LEN(SUBSTITUTE(TRIM(AP$6)," ",""))))-1)&amp;" Total",$B$6:$BB$343,ROW($A107)-5,FALSE))</f>
        <v>0</v>
      </c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D107" s="44">
        <f ca="1">IFERROR(IF(SUMIF($G$6:$BB$6,BD$6&amp;" Total",$G107:$BB107)-(SUMIF($G$6:$BB$6,BD$6&amp;" "&amp;'Input-Allocators'!$D$18,$G107:$BB107)+IFERROR(SUMIF($G$6:$BB$6,BD$6&amp;" "&amp;'Input-Allocators'!$E$18,$G107:$BB107),SUMIF($G$6:$BB$6,BD$6&amp;" "&amp;'Input-Allocators'!$B$20,$G107:$BB107))+SUMIF($G$6:$BB$6,BD$6&amp;" "&amp;'Input-Allocators'!$F$18,$G107:$BB107))&lt;Check_Limit,0,1),1)</f>
        <v>0</v>
      </c>
      <c r="BE107" s="44">
        <f ca="1">IFERROR(IF(SUMIF($G$6:$BB$6,BE$6&amp;" Total",$G107:$BB107)-(SUMIF($G$6:$BB$6,BE$6&amp;" "&amp;'Input-Allocators'!$D$18,$G107:$BB107)+IFERROR(SUMIF($G$6:$BB$6,BE$6&amp;" "&amp;'Input-Allocators'!$E$18,$G107:$BB107),SUMIF($G$6:$BB$6,BE$6&amp;" "&amp;'Input-Allocators'!$B$20,$G107:$BB107))+SUMIF($G$6:$BB$6,BE$6&amp;" "&amp;'Input-Allocators'!$F$18,$G107:$BB107))&lt;Check_Limit,0,1),1)</f>
        <v>0</v>
      </c>
      <c r="BF107" s="44">
        <f ca="1">IFERROR(IF(SUMIF($G$6:$BB$6,BF$6&amp;" Total",$G107:$BB107)-(SUMIF($G$6:$BB$6,BF$6&amp;" "&amp;'Input-Allocators'!$D$18,$G107:$BB107)+IFERROR(SUMIF($G$6:$BB$6,BF$6&amp;" "&amp;'Input-Allocators'!$E$18,$G107:$BB107),SUMIF($G$6:$BB$6,BF$6&amp;" "&amp;'Input-Allocators'!$B$20,$G107:$BB107))+SUMIF($G$6:$BB$6,BF$6&amp;" "&amp;'Input-Allocators'!$F$18,$G107:$BB107))&lt;Check_Limit,0,1),1)</f>
        <v>0</v>
      </c>
      <c r="BG107" s="44">
        <f ca="1">IFERROR(IF(SUMIF($G$6:$BB$6,BG$6&amp;" Total",$G107:$BB107)-(SUMIF($G$6:$BB$6,BG$6&amp;" "&amp;'Input-Allocators'!$D$18,$G107:$BB107)+IFERROR(SUMIF($G$6:$BB$6,BG$6&amp;" "&amp;'Input-Allocators'!$E$18,$G107:$BB107),SUMIF($G$6:$BB$6,BG$6&amp;" "&amp;'Input-Allocators'!$B$20,$G107:$BB107))+SUMIF($G$6:$BB$6,BG$6&amp;" "&amp;'Input-Allocators'!$F$18,$G107:$BB107))&lt;Check_Limit,0,1),1)</f>
        <v>0</v>
      </c>
      <c r="BH107" s="44">
        <f ca="1">IFERROR(IF(SUMIF($G$6:$BB$6,BH$6&amp;" Total",$G107:$BB107)-(SUMIF($G$6:$BB$6,BH$6&amp;" "&amp;'Input-Allocators'!$D$18,$G107:$BB107)+IFERROR(SUMIF($G$6:$BB$6,BH$6&amp;" "&amp;'Input-Allocators'!$E$18,$G107:$BB107),SUMIF($G$6:$BB$6,BH$6&amp;" "&amp;'Input-Allocators'!$B$20,$G107:$BB107))+SUMIF($G$6:$BB$6,BH$6&amp;" "&amp;'Input-Allocators'!$F$18,$G107:$BB107))&lt;Check_Limit,0,1),1)</f>
        <v>0</v>
      </c>
      <c r="BI107" s="44">
        <f ca="1">IFERROR(IF(SUMIF($G$6:$BB$6,BI$6&amp;" Total",$G107:$BB107)-(SUMIF($G$6:$BB$6,BI$6&amp;" "&amp;'Input-Allocators'!$D$18,$G107:$BB107)+IFERROR(SUMIF($G$6:$BB$6,BI$6&amp;" "&amp;'Input-Allocators'!$E$18,$G107:$BB107),SUMIF($G$6:$BB$6,BI$6&amp;" "&amp;'Input-Allocators'!$B$20,$G107:$BB107))+SUMIF($G$6:$BB$6,BI$6&amp;" "&amp;'Input-Allocators'!$F$18,$G107:$BB107))&lt;Check_Limit,0,1),1)</f>
        <v>0</v>
      </c>
      <c r="BJ107" s="44">
        <f ca="1">IFERROR(IF(SUMIF($G$6:$BB$6,BJ$6&amp;" Total",$G107:$BB107)-(SUMIF($G$6:$BB$6,BJ$6&amp;" "&amp;'Input-Allocators'!$D$18,$G107:$BB107)+IFERROR(SUMIF($G$6:$BB$6,BJ$6&amp;" "&amp;'Input-Allocators'!$E$18,$G107:$BB107),SUMIF($G$6:$BB$6,BJ$6&amp;" "&amp;'Input-Allocators'!$B$20,$G107:$BB107))+SUMIF($G$6:$BB$6,BJ$6&amp;" "&amp;'Input-Allocators'!$F$18,$G107:$BB107))&lt;Check_Limit,0,1),1)</f>
        <v>0</v>
      </c>
      <c r="BK107" s="44">
        <f ca="1">IFERROR(IF(SUMIF($G$6:$BB$6,BK$6&amp;" Total",$G107:$BB107)-(SUMIF($G$6:$BB$6,BK$6&amp;" "&amp;'Input-Allocators'!$D$18,$G107:$BB107)+IFERROR(SUMIF($G$6:$BB$6,BK$6&amp;" "&amp;'Input-Allocators'!$E$18,$G107:$BB107),SUMIF($G$6:$BB$6,BK$6&amp;" "&amp;'Input-Allocators'!$B$20,$G107:$BB107))+SUMIF($G$6:$BB$6,BK$6&amp;" "&amp;'Input-Allocators'!$F$18,$G107:$BB107))&lt;Check_Limit,0,1),1)</f>
        <v>0</v>
      </c>
      <c r="BL107" s="44">
        <f ca="1">IFERROR(IF(SUMIF($G$6:$BB$6,BL$6&amp;" Total",$G107:$BB107)-(SUMIF($G$6:$BB$6,BL$6&amp;" "&amp;'Input-Allocators'!$D$18,$G107:$BB107)+IFERROR(SUMIF($G$6:$BB$6,BL$6&amp;" "&amp;'Input-Allocators'!$E$18,$G107:$BB107),SUMIF($G$6:$BB$6,BL$6&amp;" "&amp;'Input-Allocators'!$B$20,$G107:$BB107))+SUMIF($G$6:$BB$6,BL$6&amp;" "&amp;'Input-Allocators'!$F$18,$G107:$BB107))&lt;Check_Limit,0,1),1)</f>
        <v>0</v>
      </c>
      <c r="BM107" s="44">
        <f ca="1">IFERROR(IF(SUMIF($G$6:$BB$6,BM$6&amp;" Total",$G107:$BB107)-(SUMIF($G$6:$BB$6,BM$6&amp;" "&amp;'Input-Allocators'!$D$18,$G107:$BB107)+IFERROR(SUMIF($G$6:$BB$6,BM$6&amp;" "&amp;'Input-Allocators'!$E$18,$G107:$BB107),SUMIF($G$6:$BB$6,BM$6&amp;" "&amp;'Input-Allocators'!$B$20,$G107:$BB107))+SUMIF($G$6:$BB$6,BM$6&amp;" "&amp;'Input-Allocators'!$F$18,$G107:$BB107))&lt;Check_Limit,0,1),1)</f>
        <v>0</v>
      </c>
      <c r="BN107" s="44">
        <f ca="1">IFERROR(IF(SUMIF($G$6:$BB$6,BN$6&amp;" Total",$G107:$BB107)-(SUMIF($G$6:$BB$6,BN$6&amp;" "&amp;'Input-Allocators'!$D$18,$G107:$BB107)+IFERROR(SUMIF($G$6:$BB$6,BN$6&amp;" "&amp;'Input-Allocators'!$E$18,$G107:$BB107),SUMIF($G$6:$BB$6,BN$6&amp;" "&amp;'Input-Allocators'!$B$20,$G107:$BB107))+SUMIF($G$6:$BB$6,BN$6&amp;" "&amp;'Input-Allocators'!$F$18,$G107:$BB107))&lt;Check_Limit,0,1),1)</f>
        <v>0</v>
      </c>
      <c r="BO107" s="44">
        <f ca="1">IFERROR(IF(SUMIF($G$6:$BB$6,BO$6&amp;" Total",$G107:$BB107)-(SUMIF($G$6:$BB$6,BO$6&amp;" "&amp;'Input-Allocators'!$D$18,$G107:$BB107)+IFERROR(SUMIF($G$6:$BB$6,BO$6&amp;" "&amp;'Input-Allocators'!$E$18,$G107:$BB107),SUMIF($G$6:$BB$6,BO$6&amp;" "&amp;'Input-Allocators'!$B$20,$G107:$BB107))+SUMIF($G$6:$BB$6,BO$6&amp;" "&amp;'Input-Allocators'!$F$18,$G107:$BB107))&lt;Check_Limit,0,1),1)</f>
        <v>0</v>
      </c>
    </row>
    <row r="108" spans="1:67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>Functionalization!$D108</f>
        <v>0</v>
      </c>
      <c r="E108" s="14">
        <f t="shared" ca="1" si="13"/>
        <v>0</v>
      </c>
      <c r="F108" s="3" t="str">
        <f>IF($D108=0,"-",IF('Input-Accounts'!$E108&lt;&gt;0,'Input-Accounts'!$E108,'Input-Accounts'!$G108))</f>
        <v>-</v>
      </c>
      <c r="G108" s="14">
        <f ca="1">IF(G$5&lt;&gt;"",HLOOKUP(G$5,Functionalization!$G$6:$R$343,ROW($A108)-5,FALSE),IFERROR(INDEX(G$320:G$343,MATCH($F108,$B$320:$B$343,0))/VLOOKUP($F108,$B$320:$BB$343,MATCH(LEFT(TRIM(G$6),FIND("~",SUBSTITUTE(G$6,"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108))*HLOOKUP(LEFT(TRIM(G$6),FIND("~",SUBSTITUTE(G$6," ","~",LEN(TRIM(G$6))-LEN(SUBSTITUTE(TRIM(G$6)," ",""))))-1)&amp;" Total",$B$6:$BB$343,ROW($A108)-5,FALSE))</f>
        <v>0</v>
      </c>
      <c r="H108" s="14">
        <f ca="1">IF(H$5&lt;&gt;"",HLOOKUP(H$5,Functionalization!$G$6:$R$343,ROW($A108)-5,FALSE),IFERROR(INDEX(H$320:H$343,MATCH($F108,$B$320:$B$343,0))/VLOOKUP($F108,$B$320:$BB$343,MATCH(LEFT(TRIM(H$6),FIND("~",SUBSTITUTE(H$6,"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108))*HLOOKUP(LEFT(TRIM(H$6),FIND("~",SUBSTITUTE(H$6," ","~",LEN(TRIM(H$6))-LEN(SUBSTITUTE(TRIM(H$6)," ",""))))-1)&amp;" Total",$B$6:$BB$343,ROW($A108)-5,FALSE))</f>
        <v>0</v>
      </c>
      <c r="I108" s="14">
        <f ca="1">IF(I$5&lt;&gt;"",HLOOKUP(I$5,Functionalization!$G$6:$R$343,ROW($A108)-5,FALSE),IFERROR(INDEX(I$320:I$343,MATCH($F108,$B$320:$B$343,0))/VLOOKUP($F108,$B$320:$BB$343,MATCH(LEFT(TRIM(I$6),FIND("~",SUBSTITUTE(I$6,"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108))*HLOOKUP(LEFT(TRIM(I$6),FIND("~",SUBSTITUTE(I$6," ","~",LEN(TRIM(I$6))-LEN(SUBSTITUTE(TRIM(I$6)," ",""))))-1)&amp;" Total",$B$6:$BB$343,ROW($A108)-5,FALSE))</f>
        <v>0</v>
      </c>
      <c r="J108" s="14">
        <f ca="1">IF(J$5&lt;&gt;"",HLOOKUP(J$5,Functionalization!$G$6:$R$343,ROW($A108)-5,FALSE),IFERROR(INDEX(J$320:J$343,MATCH($F108,$B$320:$B$343,0))/VLOOKUP($F108,$B$320:$BB$343,MATCH(LEFT(TRIM(J$6),FIND("~",SUBSTITUTE(J$6,"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108))*HLOOKUP(LEFT(TRIM(J$6),FIND("~",SUBSTITUTE(J$6," ","~",LEN(TRIM(J$6))-LEN(SUBSTITUTE(TRIM(J$6)," ",""))))-1)&amp;" Total",$B$6:$BB$343,ROW($A108)-5,FALSE))</f>
        <v>0</v>
      </c>
      <c r="K108" s="14">
        <f ca="1">IF(K$5&lt;&gt;"",HLOOKUP(K$5,Functionalization!$G$6:$R$343,ROW($A108)-5,FALSE),IFERROR(INDEX(K$320:K$343,MATCH($F108,$B$320:$B$343,0))/VLOOKUP($F108,$B$320:$BB$343,MATCH(LEFT(TRIM(K$6),FIND("~",SUBSTITUTE(K$6,"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108))*HLOOKUP(LEFT(TRIM(K$6),FIND("~",SUBSTITUTE(K$6," ","~",LEN(TRIM(K$6))-LEN(SUBSTITUTE(TRIM(K$6)," ",""))))-1)&amp;" Total",$B$6:$BB$343,ROW($A108)-5,FALSE))</f>
        <v>0</v>
      </c>
      <c r="L108" s="14">
        <f ca="1">IF(L$5&lt;&gt;"",HLOOKUP(L$5,Functionalization!$G$6:$R$343,ROW($A108)-5,FALSE),IFERROR(INDEX(L$320:L$343,MATCH($F108,$B$320:$B$343,0))/VLOOKUP($F108,$B$320:$BB$343,MATCH(LEFT(TRIM(L$6),FIND("~",SUBSTITUTE(L$6,"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108))*HLOOKUP(LEFT(TRIM(L$6),FIND("~",SUBSTITUTE(L$6," ","~",LEN(TRIM(L$6))-LEN(SUBSTITUTE(TRIM(L$6)," ",""))))-1)&amp;" Total",$B$6:$BB$343,ROW($A108)-5,FALSE))</f>
        <v>0</v>
      </c>
      <c r="M108" s="14">
        <f ca="1">IF(M$5&lt;&gt;"",HLOOKUP(M$5,Functionalization!$G$6:$R$343,ROW($A108)-5,FALSE),IFERROR(INDEX(M$320:M$343,MATCH($F108,$B$320:$B$343,0))/VLOOKUP($F108,$B$320:$BB$343,MATCH(LEFT(TRIM(M$6),FIND("~",SUBSTITUTE(M$6,"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108))*HLOOKUP(LEFT(TRIM(M$6),FIND("~",SUBSTITUTE(M$6," ","~",LEN(TRIM(M$6))-LEN(SUBSTITUTE(TRIM(M$6)," ",""))))-1)&amp;" Total",$B$6:$BB$343,ROW($A108)-5,FALSE))</f>
        <v>0</v>
      </c>
      <c r="N108" s="14">
        <f ca="1">IF(N$5&lt;&gt;"",HLOOKUP(N$5,Functionalization!$G$6:$R$343,ROW($A108)-5,FALSE),IFERROR(INDEX(N$320:N$343,MATCH($F108,$B$320:$B$343,0))/VLOOKUP($F108,$B$320:$BB$343,MATCH(LEFT(TRIM(N$6),FIND("~",SUBSTITUTE(N$6,"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108))*HLOOKUP(LEFT(TRIM(N$6),FIND("~",SUBSTITUTE(N$6," ","~",LEN(TRIM(N$6))-LEN(SUBSTITUTE(TRIM(N$6)," ",""))))-1)&amp;" Total",$B$6:$BB$343,ROW($A108)-5,FALSE))</f>
        <v>0</v>
      </c>
      <c r="O108" s="14">
        <f ca="1">IF(O$5&lt;&gt;"",HLOOKUP(O$5,Functionalization!$G$6:$R$343,ROW($A108)-5,FALSE),IFERROR(INDEX(O$320:O$343,MATCH($F108,$B$320:$B$343,0))/VLOOKUP($F108,$B$320:$BB$343,MATCH(LEFT(TRIM(O$6),FIND("~",SUBSTITUTE(O$6,"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108))*HLOOKUP(LEFT(TRIM(O$6),FIND("~",SUBSTITUTE(O$6," ","~",LEN(TRIM(O$6))-LEN(SUBSTITUTE(TRIM(O$6)," ",""))))-1)&amp;" Total",$B$6:$BB$343,ROW($A108)-5,FALSE))</f>
        <v>0</v>
      </c>
      <c r="P108" s="14">
        <f ca="1">IF(P$5&lt;&gt;"",HLOOKUP(P$5,Functionalization!$G$6:$R$343,ROW($A108)-5,FALSE),IFERROR(INDEX(P$320:P$343,MATCH($F108,$B$320:$B$343,0))/VLOOKUP($F108,$B$320:$BB$343,MATCH(LEFT(TRIM(P$6),FIND("~",SUBSTITUTE(P$6,"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108))*HLOOKUP(LEFT(TRIM(P$6),FIND("~",SUBSTITUTE(P$6," ","~",LEN(TRIM(P$6))-LEN(SUBSTITUTE(TRIM(P$6)," ",""))))-1)&amp;" Total",$B$6:$BB$343,ROW($A108)-5,FALSE))</f>
        <v>0</v>
      </c>
      <c r="Q108" s="14">
        <f ca="1">IF(Q$5&lt;&gt;"",HLOOKUP(Q$5,Functionalization!$G$6:$R$343,ROW($A108)-5,FALSE),IFERROR(INDEX(Q$320:Q$343,MATCH($F108,$B$320:$B$343,0))/VLOOKUP($F108,$B$320:$BB$343,MATCH(LEFT(TRIM(Q$6),FIND("~",SUBSTITUTE(Q$6,"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108))*HLOOKUP(LEFT(TRIM(Q$6),FIND("~",SUBSTITUTE(Q$6," ","~",LEN(TRIM(Q$6))-LEN(SUBSTITUTE(TRIM(Q$6)," ",""))))-1)&amp;" Total",$B$6:$BB$343,ROW($A108)-5,FALSE))</f>
        <v>0</v>
      </c>
      <c r="R108" s="14">
        <f ca="1">IF(R$5&lt;&gt;"",HLOOKUP(R$5,Functionalization!$G$6:$R$343,ROW($A108)-5,FALSE),IFERROR(INDEX(R$320:R$343,MATCH($F108,$B$320:$B$343,0))/VLOOKUP($F108,$B$320:$BB$343,MATCH(LEFT(TRIM(R$6),FIND("~",SUBSTITUTE(R$6,"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108))*HLOOKUP(LEFT(TRIM(R$6),FIND("~",SUBSTITUTE(R$6," ","~",LEN(TRIM(R$6))-LEN(SUBSTITUTE(TRIM(R$6)," ",""))))-1)&amp;" Total",$B$6:$BB$343,ROW($A108)-5,FALSE))</f>
        <v>0</v>
      </c>
      <c r="S108" s="14">
        <f ca="1">IF(S$5&lt;&gt;"",HLOOKUP(S$5,Functionalization!$G$6:$R$343,ROW($A108)-5,FALSE),IFERROR(INDEX(S$320:S$343,MATCH($F108,$B$320:$B$343,0))/VLOOKUP($F108,$B$320:$BB$343,MATCH(LEFT(TRIM(S$6),FIND("~",SUBSTITUTE(S$6,"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108))*HLOOKUP(LEFT(TRIM(S$6),FIND("~",SUBSTITUTE(S$6," ","~",LEN(TRIM(S$6))-LEN(SUBSTITUTE(TRIM(S$6)," ",""))))-1)&amp;" Total",$B$6:$BB$343,ROW($A108)-5,FALSE))</f>
        <v>0</v>
      </c>
      <c r="T108" s="14">
        <f ca="1">IF(T$5&lt;&gt;"",HLOOKUP(T$5,Functionalization!$G$6:$R$343,ROW($A108)-5,FALSE),IFERROR(INDEX(T$320:T$343,MATCH($F108,$B$320:$B$343,0))/VLOOKUP($F108,$B$320:$BB$343,MATCH(LEFT(TRIM(T$6),FIND("~",SUBSTITUTE(T$6,"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108))*HLOOKUP(LEFT(TRIM(T$6),FIND("~",SUBSTITUTE(T$6," ","~",LEN(TRIM(T$6))-LEN(SUBSTITUTE(TRIM(T$6)," ",""))))-1)&amp;" Total",$B$6:$BB$343,ROW($A108)-5,FALSE))</f>
        <v>0</v>
      </c>
      <c r="U108" s="14">
        <f ca="1">IF(U$5&lt;&gt;"",HLOOKUP(U$5,Functionalization!$G$6:$R$343,ROW($A108)-5,FALSE),IFERROR(INDEX(U$320:U$343,MATCH($F108,$B$320:$B$343,0))/VLOOKUP($F108,$B$320:$BB$343,MATCH(LEFT(TRIM(U$6),FIND("~",SUBSTITUTE(U$6,"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108))*HLOOKUP(LEFT(TRIM(U$6),FIND("~",SUBSTITUTE(U$6," ","~",LEN(TRIM(U$6))-LEN(SUBSTITUTE(TRIM(U$6)," ",""))))-1)&amp;" Total",$B$6:$BB$343,ROW($A108)-5,FALSE))</f>
        <v>0</v>
      </c>
      <c r="V108" s="14">
        <f ca="1">IF(V$5&lt;&gt;"",HLOOKUP(V$5,Functionalization!$G$6:$R$343,ROW($A108)-5,FALSE),IFERROR(INDEX(V$320:V$343,MATCH($F108,$B$320:$B$343,0))/VLOOKUP($F108,$B$320:$BB$343,MATCH(LEFT(TRIM(V$6),FIND("~",SUBSTITUTE(V$6,"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108))*HLOOKUP(LEFT(TRIM(V$6),FIND("~",SUBSTITUTE(V$6," ","~",LEN(TRIM(V$6))-LEN(SUBSTITUTE(TRIM(V$6)," ",""))))-1)&amp;" Total",$B$6:$BB$343,ROW($A108)-5,FALSE))</f>
        <v>0</v>
      </c>
      <c r="W108" s="14">
        <f ca="1">IF(W$5&lt;&gt;"",HLOOKUP(W$5,Functionalization!$G$6:$R$343,ROW($A108)-5,FALSE),IFERROR(INDEX(W$320:W$343,MATCH($F108,$B$320:$B$343,0))/VLOOKUP($F108,$B$320:$BB$343,MATCH(LEFT(TRIM(W$6),FIND("~",SUBSTITUTE(W$6,"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108))*HLOOKUP(LEFT(TRIM(W$6),FIND("~",SUBSTITUTE(W$6," ","~",LEN(TRIM(W$6))-LEN(SUBSTITUTE(TRIM(W$6)," ",""))))-1)&amp;" Total",$B$6:$BB$343,ROW($A108)-5,FALSE))</f>
        <v>0</v>
      </c>
      <c r="X108" s="14">
        <f ca="1">IF(X$5&lt;&gt;"",HLOOKUP(X$5,Functionalization!$G$6:$R$343,ROW($A108)-5,FALSE),IFERROR(INDEX(X$320:X$343,MATCH($F108,$B$320:$B$343,0))/VLOOKUP($F108,$B$320:$BB$343,MATCH(LEFT(TRIM(X$6),FIND("~",SUBSTITUTE(X$6,"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108))*HLOOKUP(LEFT(TRIM(X$6),FIND("~",SUBSTITUTE(X$6," ","~",LEN(TRIM(X$6))-LEN(SUBSTITUTE(TRIM(X$6)," ",""))))-1)&amp;" Total",$B$6:$BB$343,ROW($A108)-5,FALSE))</f>
        <v>0</v>
      </c>
      <c r="Y108" s="14">
        <f ca="1">IF(Y$5&lt;&gt;"",HLOOKUP(Y$5,Functionalization!$G$6:$R$343,ROW($A108)-5,FALSE),IFERROR(INDEX(Y$320:Y$343,MATCH($F108,$B$320:$B$343,0))/VLOOKUP($F108,$B$320:$BB$343,MATCH(LEFT(TRIM(Y$6),FIND("~",SUBSTITUTE(Y$6,"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108))*HLOOKUP(LEFT(TRIM(Y$6),FIND("~",SUBSTITUTE(Y$6," ","~",LEN(TRIM(Y$6))-LEN(SUBSTITUTE(TRIM(Y$6)," ",""))))-1)&amp;" Total",$B$6:$BB$343,ROW($A108)-5,FALSE))</f>
        <v>0</v>
      </c>
      <c r="Z108" s="14">
        <f ca="1">IF(Z$5&lt;&gt;"",HLOOKUP(Z$5,Functionalization!$G$6:$R$343,ROW($A108)-5,FALSE),IFERROR(INDEX(Z$320:Z$343,MATCH($F108,$B$320:$B$343,0))/VLOOKUP($F108,$B$320:$BB$343,MATCH(LEFT(TRIM(Z$6),FIND("~",SUBSTITUTE(Z$6,"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108))*HLOOKUP(LEFT(TRIM(Z$6),FIND("~",SUBSTITUTE(Z$6," ","~",LEN(TRIM(Z$6))-LEN(SUBSTITUTE(TRIM(Z$6)," ",""))))-1)&amp;" Total",$B$6:$BB$343,ROW($A108)-5,FALSE))</f>
        <v>0</v>
      </c>
      <c r="AA108" s="14">
        <f ca="1">IF(AA$5&lt;&gt;"",HLOOKUP(AA$5,Functionalization!$G$6:$R$343,ROW($A108)-5,FALSE),IFERROR(INDEX(AA$320:AA$343,MATCH($F108,$B$320:$B$343,0))/VLOOKUP($F108,$B$320:$BB$343,MATCH(LEFT(TRIM(AA$6),FIND("~",SUBSTITUTE(AA$6,"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108))*HLOOKUP(LEFT(TRIM(AA$6),FIND("~",SUBSTITUTE(AA$6," ","~",LEN(TRIM(AA$6))-LEN(SUBSTITUTE(TRIM(AA$6)," ",""))))-1)&amp;" Total",$B$6:$BB$343,ROW($A108)-5,FALSE))</f>
        <v>0</v>
      </c>
      <c r="AB108" s="14">
        <f ca="1">IF(AB$5&lt;&gt;"",HLOOKUP(AB$5,Functionalization!$G$6:$R$343,ROW($A108)-5,FALSE),IFERROR(INDEX(AB$320:AB$343,MATCH($F108,$B$320:$B$343,0))/VLOOKUP($F108,$B$320:$BB$343,MATCH(LEFT(TRIM(AB$6),FIND("~",SUBSTITUTE(AB$6,"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108))*HLOOKUP(LEFT(TRIM(AB$6),FIND("~",SUBSTITUTE(AB$6," ","~",LEN(TRIM(AB$6))-LEN(SUBSTITUTE(TRIM(AB$6)," ",""))))-1)&amp;" Total",$B$6:$BB$343,ROW($A108)-5,FALSE))</f>
        <v>0</v>
      </c>
      <c r="AC108" s="14">
        <f ca="1">IF(AC$5&lt;&gt;"",HLOOKUP(AC$5,Functionalization!$G$6:$R$343,ROW($A108)-5,FALSE),IFERROR(INDEX(AC$320:AC$343,MATCH($F108,$B$320:$B$343,0))/VLOOKUP($F108,$B$320:$BB$343,MATCH(LEFT(TRIM(AC$6),FIND("~",SUBSTITUTE(AC$6,"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108))*HLOOKUP(LEFT(TRIM(AC$6),FIND("~",SUBSTITUTE(AC$6," ","~",LEN(TRIM(AC$6))-LEN(SUBSTITUTE(TRIM(AC$6)," ",""))))-1)&amp;" Total",$B$6:$BB$343,ROW($A108)-5,FALSE))</f>
        <v>0</v>
      </c>
      <c r="AD108" s="14">
        <f ca="1">IF(AD$5&lt;&gt;"",HLOOKUP(AD$5,Functionalization!$G$6:$R$343,ROW($A108)-5,FALSE),IFERROR(INDEX(AD$320:AD$343,MATCH($F108,$B$320:$B$343,0))/VLOOKUP($F108,$B$320:$BB$343,MATCH(LEFT(TRIM(AD$6),FIND("~",SUBSTITUTE(AD$6,"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108))*HLOOKUP(LEFT(TRIM(AD$6),FIND("~",SUBSTITUTE(AD$6," ","~",LEN(TRIM(AD$6))-LEN(SUBSTITUTE(TRIM(AD$6)," ",""))))-1)&amp;" Total",$B$6:$BB$343,ROW($A108)-5,FALSE))</f>
        <v>0</v>
      </c>
      <c r="AE108" s="14">
        <f ca="1">IF(AE$5&lt;&gt;"",HLOOKUP(AE$5,Functionalization!$G$6:$R$343,ROW($A108)-5,FALSE),IFERROR(INDEX(AE$320:AE$343,MATCH($F108,$B$320:$B$343,0))/VLOOKUP($F108,$B$320:$BB$343,MATCH(LEFT(TRIM(AE$6),FIND("~",SUBSTITUTE(AE$6,"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108))*HLOOKUP(LEFT(TRIM(AE$6),FIND("~",SUBSTITUTE(AE$6," ","~",LEN(TRIM(AE$6))-LEN(SUBSTITUTE(TRIM(AE$6)," ",""))))-1)&amp;" Total",$B$6:$BB$343,ROW($A108)-5,FALSE))</f>
        <v>0</v>
      </c>
      <c r="AF108" s="14">
        <f ca="1">IF(AF$5&lt;&gt;"",HLOOKUP(AF$5,Functionalization!$G$6:$R$343,ROW($A108)-5,FALSE),IFERROR(INDEX(AF$320:AF$343,MATCH($F108,$B$320:$B$343,0))/VLOOKUP($F108,$B$320:$BB$343,MATCH(LEFT(TRIM(AF$6),FIND("~",SUBSTITUTE(AF$6,"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108))*HLOOKUP(LEFT(TRIM(AF$6),FIND("~",SUBSTITUTE(AF$6," ","~",LEN(TRIM(AF$6))-LEN(SUBSTITUTE(TRIM(AF$6)," ",""))))-1)&amp;" Total",$B$6:$BB$343,ROW($A108)-5,FALSE))</f>
        <v>0</v>
      </c>
      <c r="AG108" s="14">
        <f ca="1">IF(AG$5&lt;&gt;"",HLOOKUP(AG$5,Functionalization!$G$6:$R$343,ROW($A108)-5,FALSE),IFERROR(INDEX(AG$320:AG$343,MATCH($F108,$B$320:$B$343,0))/VLOOKUP($F108,$B$320:$BB$343,MATCH(LEFT(TRIM(AG$6),FIND("~",SUBSTITUTE(AG$6,"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108))*HLOOKUP(LEFT(TRIM(AG$6),FIND("~",SUBSTITUTE(AG$6," ","~",LEN(TRIM(AG$6))-LEN(SUBSTITUTE(TRIM(AG$6)," ",""))))-1)&amp;" Total",$B$6:$BB$343,ROW($A108)-5,FALSE))</f>
        <v>0</v>
      </c>
      <c r="AH108" s="14">
        <f ca="1">IF(AH$5&lt;&gt;"",HLOOKUP(AH$5,Functionalization!$G$6:$R$343,ROW($A108)-5,FALSE),IFERROR(INDEX(AH$320:AH$343,MATCH($F108,$B$320:$B$343,0))/VLOOKUP($F108,$B$320:$BB$343,MATCH(LEFT(TRIM(AH$6),FIND("~",SUBSTITUTE(AH$6,"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108))*HLOOKUP(LEFT(TRIM(AH$6),FIND("~",SUBSTITUTE(AH$6," ","~",LEN(TRIM(AH$6))-LEN(SUBSTITUTE(TRIM(AH$6)," ",""))))-1)&amp;" Total",$B$6:$BB$343,ROW($A108)-5,FALSE))</f>
        <v>0</v>
      </c>
      <c r="AI108" s="14">
        <f ca="1">IF(AI$5&lt;&gt;"",HLOOKUP(AI$5,Functionalization!$G$6:$R$343,ROW($A108)-5,FALSE),IFERROR(INDEX(AI$320:AI$343,MATCH($F108,$B$320:$B$343,0))/VLOOKUP($F108,$B$320:$BB$343,MATCH(LEFT(TRIM(AI$6),FIND("~",SUBSTITUTE(AI$6,"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108))*HLOOKUP(LEFT(TRIM(AI$6),FIND("~",SUBSTITUTE(AI$6," ","~",LEN(TRIM(AI$6))-LEN(SUBSTITUTE(TRIM(AI$6)," ",""))))-1)&amp;" Total",$B$6:$BB$343,ROW($A108)-5,FALSE))</f>
        <v>0</v>
      </c>
      <c r="AJ108" s="14">
        <f ca="1">IF(AJ$5&lt;&gt;"",HLOOKUP(AJ$5,Functionalization!$G$6:$R$343,ROW($A108)-5,FALSE),IFERROR(INDEX(AJ$320:AJ$343,MATCH($F108,$B$320:$B$343,0))/VLOOKUP($F108,$B$320:$BB$343,MATCH(LEFT(TRIM(AJ$6),FIND("~",SUBSTITUTE(AJ$6,"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108))*HLOOKUP(LEFT(TRIM(AJ$6),FIND("~",SUBSTITUTE(AJ$6," ","~",LEN(TRIM(AJ$6))-LEN(SUBSTITUTE(TRIM(AJ$6)," ",""))))-1)&amp;" Total",$B$6:$BB$343,ROW($A108)-5,FALSE))</f>
        <v>0</v>
      </c>
      <c r="AK108" s="14">
        <f ca="1">IF(AK$5&lt;&gt;"",HLOOKUP(AK$5,Functionalization!$G$6:$R$343,ROW($A108)-5,FALSE),IFERROR(INDEX(AK$320:AK$343,MATCH($F108,$B$320:$B$343,0))/VLOOKUP($F108,$B$320:$BB$343,MATCH(LEFT(TRIM(AK$6),FIND("~",SUBSTITUTE(AK$6,"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108))*HLOOKUP(LEFT(TRIM(AK$6),FIND("~",SUBSTITUTE(AK$6," ","~",LEN(TRIM(AK$6))-LEN(SUBSTITUTE(TRIM(AK$6)," ",""))))-1)&amp;" Total",$B$6:$BB$343,ROW($A108)-5,FALSE))</f>
        <v>0</v>
      </c>
      <c r="AL108" s="14">
        <f ca="1">IF(AL$5&lt;&gt;"",HLOOKUP(AL$5,Functionalization!$G$6:$R$343,ROW($A108)-5,FALSE),IFERROR(INDEX(AL$320:AL$343,MATCH($F108,$B$320:$B$343,0))/VLOOKUP($F108,$B$320:$BB$343,MATCH(LEFT(TRIM(AL$6),FIND("~",SUBSTITUTE(AL$6,"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108))*HLOOKUP(LEFT(TRIM(AL$6),FIND("~",SUBSTITUTE(AL$6," ","~",LEN(TRIM(AL$6))-LEN(SUBSTITUTE(TRIM(AL$6)," ",""))))-1)&amp;" Total",$B$6:$BB$343,ROW($A108)-5,FALSE))</f>
        <v>0</v>
      </c>
      <c r="AM108" s="14">
        <f ca="1">IF(AM$5&lt;&gt;"",HLOOKUP(AM$5,Functionalization!$G$6:$R$343,ROW($A108)-5,FALSE),IFERROR(INDEX(AM$320:AM$343,MATCH($F108,$B$320:$B$343,0))/VLOOKUP($F108,$B$320:$BB$343,MATCH(LEFT(TRIM(AM$6),FIND("~",SUBSTITUTE(AM$6,"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108))*HLOOKUP(LEFT(TRIM(AM$6),FIND("~",SUBSTITUTE(AM$6," ","~",LEN(TRIM(AM$6))-LEN(SUBSTITUTE(TRIM(AM$6)," ",""))))-1)&amp;" Total",$B$6:$BB$343,ROW($A108)-5,FALSE))</f>
        <v>0</v>
      </c>
      <c r="AN108" s="14">
        <f ca="1">IF(AN$5&lt;&gt;"",HLOOKUP(AN$5,Functionalization!$G$6:$R$343,ROW($A108)-5,FALSE),IFERROR(INDEX(AN$320:AN$343,MATCH($F108,$B$320:$B$343,0))/VLOOKUP($F108,$B$320:$BB$343,MATCH(LEFT(TRIM(AN$6),FIND("~",SUBSTITUTE(AN$6,"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108))*HLOOKUP(LEFT(TRIM(AN$6),FIND("~",SUBSTITUTE(AN$6," ","~",LEN(TRIM(AN$6))-LEN(SUBSTITUTE(TRIM(AN$6)," ",""))))-1)&amp;" Total",$B$6:$BB$343,ROW($A108)-5,FALSE))</f>
        <v>0</v>
      </c>
      <c r="AO108" s="14">
        <f ca="1">IF(AO$5&lt;&gt;"",HLOOKUP(AO$5,Functionalization!$G$6:$R$343,ROW($A108)-5,FALSE),IFERROR(INDEX(AO$320:AO$343,MATCH($F108,$B$320:$B$343,0))/VLOOKUP($F108,$B$320:$BB$343,MATCH(LEFT(TRIM(AO$6),FIND("~",SUBSTITUTE(AO$6,"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108))*HLOOKUP(LEFT(TRIM(AO$6),FIND("~",SUBSTITUTE(AO$6," ","~",LEN(TRIM(AO$6))-LEN(SUBSTITUTE(TRIM(AO$6)," ",""))))-1)&amp;" Total",$B$6:$BB$343,ROW($A108)-5,FALSE))</f>
        <v>0</v>
      </c>
      <c r="AP108" s="14">
        <f ca="1">IF(AP$5&lt;&gt;"",HLOOKUP(AP$5,Functionalization!$G$6:$R$343,ROW($A108)-5,FALSE),IFERROR(INDEX(AP$320:AP$343,MATCH($F108,$B$320:$B$343,0))/VLOOKUP($F108,$B$320:$BB$343,MATCH(LEFT(TRIM(AP$6),FIND("~",SUBSTITUTE(AP$6,"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108))*HLOOKUP(LEFT(TRIM(AP$6),FIND("~",SUBSTITUTE(AP$6," ","~",LEN(TRIM(AP$6))-LEN(SUBSTITUTE(TRIM(AP$6)," ",""))))-1)&amp;" Total",$B$6:$BB$343,ROW($A108)-5,FALSE))</f>
        <v>0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D108" s="44">
        <f ca="1">IFERROR(IF(SUMIF($G$6:$BB$6,BD$6&amp;" Total",$G108:$BB108)-(SUMIF($G$6:$BB$6,BD$6&amp;" "&amp;'Input-Allocators'!$D$18,$G108:$BB108)+IFERROR(SUMIF($G$6:$BB$6,BD$6&amp;" "&amp;'Input-Allocators'!$E$18,$G108:$BB108),SUMIF($G$6:$BB$6,BD$6&amp;" "&amp;'Input-Allocators'!$B$20,$G108:$BB108))+SUMIF($G$6:$BB$6,BD$6&amp;" "&amp;'Input-Allocators'!$F$18,$G108:$BB108))&lt;Check_Limit,0,1),1)</f>
        <v>0</v>
      </c>
      <c r="BE108" s="44">
        <f ca="1">IFERROR(IF(SUMIF($G$6:$BB$6,BE$6&amp;" Total",$G108:$BB108)-(SUMIF($G$6:$BB$6,BE$6&amp;" "&amp;'Input-Allocators'!$D$18,$G108:$BB108)+IFERROR(SUMIF($G$6:$BB$6,BE$6&amp;" "&amp;'Input-Allocators'!$E$18,$G108:$BB108),SUMIF($G$6:$BB$6,BE$6&amp;" "&amp;'Input-Allocators'!$B$20,$G108:$BB108))+SUMIF($G$6:$BB$6,BE$6&amp;" "&amp;'Input-Allocators'!$F$18,$G108:$BB108))&lt;Check_Limit,0,1),1)</f>
        <v>0</v>
      </c>
      <c r="BF108" s="44">
        <f ca="1">IFERROR(IF(SUMIF($G$6:$BB$6,BF$6&amp;" Total",$G108:$BB108)-(SUMIF($G$6:$BB$6,BF$6&amp;" "&amp;'Input-Allocators'!$D$18,$G108:$BB108)+IFERROR(SUMIF($G$6:$BB$6,BF$6&amp;" "&amp;'Input-Allocators'!$E$18,$G108:$BB108),SUMIF($G$6:$BB$6,BF$6&amp;" "&amp;'Input-Allocators'!$B$20,$G108:$BB108))+SUMIF($G$6:$BB$6,BF$6&amp;" "&amp;'Input-Allocators'!$F$18,$G108:$BB108))&lt;Check_Limit,0,1),1)</f>
        <v>0</v>
      </c>
      <c r="BG108" s="44">
        <f ca="1">IFERROR(IF(SUMIF($G$6:$BB$6,BG$6&amp;" Total",$G108:$BB108)-(SUMIF($G$6:$BB$6,BG$6&amp;" "&amp;'Input-Allocators'!$D$18,$G108:$BB108)+IFERROR(SUMIF($G$6:$BB$6,BG$6&amp;" "&amp;'Input-Allocators'!$E$18,$G108:$BB108),SUMIF($G$6:$BB$6,BG$6&amp;" "&amp;'Input-Allocators'!$B$20,$G108:$BB108))+SUMIF($G$6:$BB$6,BG$6&amp;" "&amp;'Input-Allocators'!$F$18,$G108:$BB108))&lt;Check_Limit,0,1),1)</f>
        <v>0</v>
      </c>
      <c r="BH108" s="44">
        <f ca="1">IFERROR(IF(SUMIF($G$6:$BB$6,BH$6&amp;" Total",$G108:$BB108)-(SUMIF($G$6:$BB$6,BH$6&amp;" "&amp;'Input-Allocators'!$D$18,$G108:$BB108)+IFERROR(SUMIF($G$6:$BB$6,BH$6&amp;" "&amp;'Input-Allocators'!$E$18,$G108:$BB108),SUMIF($G$6:$BB$6,BH$6&amp;" "&amp;'Input-Allocators'!$B$20,$G108:$BB108))+SUMIF($G$6:$BB$6,BH$6&amp;" "&amp;'Input-Allocators'!$F$18,$G108:$BB108))&lt;Check_Limit,0,1),1)</f>
        <v>0</v>
      </c>
      <c r="BI108" s="44">
        <f ca="1">IFERROR(IF(SUMIF($G$6:$BB$6,BI$6&amp;" Total",$G108:$BB108)-(SUMIF($G$6:$BB$6,BI$6&amp;" "&amp;'Input-Allocators'!$D$18,$G108:$BB108)+IFERROR(SUMIF($G$6:$BB$6,BI$6&amp;" "&amp;'Input-Allocators'!$E$18,$G108:$BB108),SUMIF($G$6:$BB$6,BI$6&amp;" "&amp;'Input-Allocators'!$B$20,$G108:$BB108))+SUMIF($G$6:$BB$6,BI$6&amp;" "&amp;'Input-Allocators'!$F$18,$G108:$BB108))&lt;Check_Limit,0,1),1)</f>
        <v>0</v>
      </c>
      <c r="BJ108" s="44">
        <f ca="1">IFERROR(IF(SUMIF($G$6:$BB$6,BJ$6&amp;" Total",$G108:$BB108)-(SUMIF($G$6:$BB$6,BJ$6&amp;" "&amp;'Input-Allocators'!$D$18,$G108:$BB108)+IFERROR(SUMIF($G$6:$BB$6,BJ$6&amp;" "&amp;'Input-Allocators'!$E$18,$G108:$BB108),SUMIF($G$6:$BB$6,BJ$6&amp;" "&amp;'Input-Allocators'!$B$20,$G108:$BB108))+SUMIF($G$6:$BB$6,BJ$6&amp;" "&amp;'Input-Allocators'!$F$18,$G108:$BB108))&lt;Check_Limit,0,1),1)</f>
        <v>0</v>
      </c>
      <c r="BK108" s="44">
        <f ca="1">IFERROR(IF(SUMIF($G$6:$BB$6,BK$6&amp;" Total",$G108:$BB108)-(SUMIF($G$6:$BB$6,BK$6&amp;" "&amp;'Input-Allocators'!$D$18,$G108:$BB108)+IFERROR(SUMIF($G$6:$BB$6,BK$6&amp;" "&amp;'Input-Allocators'!$E$18,$G108:$BB108),SUMIF($G$6:$BB$6,BK$6&amp;" "&amp;'Input-Allocators'!$B$20,$G108:$BB108))+SUMIF($G$6:$BB$6,BK$6&amp;" "&amp;'Input-Allocators'!$F$18,$G108:$BB108))&lt;Check_Limit,0,1),1)</f>
        <v>0</v>
      </c>
      <c r="BL108" s="44">
        <f ca="1">IFERROR(IF(SUMIF($G$6:$BB$6,BL$6&amp;" Total",$G108:$BB108)-(SUMIF($G$6:$BB$6,BL$6&amp;" "&amp;'Input-Allocators'!$D$18,$G108:$BB108)+IFERROR(SUMIF($G$6:$BB$6,BL$6&amp;" "&amp;'Input-Allocators'!$E$18,$G108:$BB108),SUMIF($G$6:$BB$6,BL$6&amp;" "&amp;'Input-Allocators'!$B$20,$G108:$BB108))+SUMIF($G$6:$BB$6,BL$6&amp;" "&amp;'Input-Allocators'!$F$18,$G108:$BB108))&lt;Check_Limit,0,1),1)</f>
        <v>0</v>
      </c>
      <c r="BM108" s="44">
        <f ca="1">IFERROR(IF(SUMIF($G$6:$BB$6,BM$6&amp;" Total",$G108:$BB108)-(SUMIF($G$6:$BB$6,BM$6&amp;" "&amp;'Input-Allocators'!$D$18,$G108:$BB108)+IFERROR(SUMIF($G$6:$BB$6,BM$6&amp;" "&amp;'Input-Allocators'!$E$18,$G108:$BB108),SUMIF($G$6:$BB$6,BM$6&amp;" "&amp;'Input-Allocators'!$B$20,$G108:$BB108))+SUMIF($G$6:$BB$6,BM$6&amp;" "&amp;'Input-Allocators'!$F$18,$G108:$BB108))&lt;Check_Limit,0,1),1)</f>
        <v>0</v>
      </c>
      <c r="BN108" s="44">
        <f ca="1">IFERROR(IF(SUMIF($G$6:$BB$6,BN$6&amp;" Total",$G108:$BB108)-(SUMIF($G$6:$BB$6,BN$6&amp;" "&amp;'Input-Allocators'!$D$18,$G108:$BB108)+IFERROR(SUMIF($G$6:$BB$6,BN$6&amp;" "&amp;'Input-Allocators'!$E$18,$G108:$BB108),SUMIF($G$6:$BB$6,BN$6&amp;" "&amp;'Input-Allocators'!$B$20,$G108:$BB108))+SUMIF($G$6:$BB$6,BN$6&amp;" "&amp;'Input-Allocators'!$F$18,$G108:$BB108))&lt;Check_Limit,0,1),1)</f>
        <v>0</v>
      </c>
      <c r="BO108" s="44">
        <f ca="1">IFERROR(IF(SUMIF($G$6:$BB$6,BO$6&amp;" Total",$G108:$BB108)-(SUMIF($G$6:$BB$6,BO$6&amp;" "&amp;'Input-Allocators'!$D$18,$G108:$BB108)+IFERROR(SUMIF($G$6:$BB$6,BO$6&amp;" "&amp;'Input-Allocators'!$E$18,$G108:$BB108),SUMIF($G$6:$BB$6,BO$6&amp;" "&amp;'Input-Allocators'!$B$20,$G108:$BB108))+SUMIF($G$6:$BB$6,BO$6&amp;" "&amp;'Input-Allocators'!$F$18,$G108:$BB108))&lt;Check_Limit,0,1),1)</f>
        <v>0</v>
      </c>
    </row>
    <row r="109" spans="1:67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>SUBTOTAL(9,D99:D108)</f>
        <v>-15532.273999999998</v>
      </c>
      <c r="E109" s="14">
        <f t="shared" ca="1" si="13"/>
        <v>0</v>
      </c>
      <c r="F109" s="3"/>
      <c r="G109" s="174">
        <f t="shared" ref="G109:AP109" ca="1" si="17">SUBTOTAL(9,G99:G108)</f>
        <v>-67.852582853336756</v>
      </c>
      <c r="H109" s="174">
        <f t="shared" ca="1" si="17"/>
        <v>0</v>
      </c>
      <c r="I109" s="174">
        <f t="shared" ca="1" si="17"/>
        <v>-67.852582853336756</v>
      </c>
      <c r="J109" s="174">
        <f t="shared" ca="1" si="17"/>
        <v>0</v>
      </c>
      <c r="K109" s="174">
        <f t="shared" ca="1" si="17"/>
        <v>-242.43416939196175</v>
      </c>
      <c r="L109" s="174">
        <f t="shared" ca="1" si="17"/>
        <v>-242.43416939196175</v>
      </c>
      <c r="M109" s="174">
        <f t="shared" ca="1" si="17"/>
        <v>0</v>
      </c>
      <c r="N109" s="174">
        <f t="shared" ca="1" si="17"/>
        <v>0</v>
      </c>
      <c r="O109" s="174">
        <f t="shared" ca="1" si="17"/>
        <v>-8655.7105307776528</v>
      </c>
      <c r="P109" s="174">
        <f t="shared" ca="1" si="17"/>
        <v>-7554.9197771734925</v>
      </c>
      <c r="Q109" s="174">
        <f t="shared" ca="1" si="17"/>
        <v>0</v>
      </c>
      <c r="R109" s="174">
        <f t="shared" ca="1" si="17"/>
        <v>-1100.7907536041598</v>
      </c>
      <c r="S109" s="174">
        <f t="shared" ca="1" si="17"/>
        <v>-6566.2767169770432</v>
      </c>
      <c r="T109" s="174">
        <f t="shared" ca="1" si="17"/>
        <v>0</v>
      </c>
      <c r="U109" s="174">
        <f t="shared" ca="1" si="17"/>
        <v>0</v>
      </c>
      <c r="V109" s="174">
        <f t="shared" ca="1" si="17"/>
        <v>-6566.2767169770432</v>
      </c>
      <c r="W109" s="174">
        <f t="shared" ca="1" si="17"/>
        <v>0</v>
      </c>
      <c r="X109" s="174">
        <f t="shared" ca="1" si="17"/>
        <v>0</v>
      </c>
      <c r="Y109" s="174">
        <f t="shared" ca="1" si="17"/>
        <v>0</v>
      </c>
      <c r="Z109" s="174">
        <f t="shared" ca="1" si="17"/>
        <v>0</v>
      </c>
      <c r="AA109" s="174">
        <f t="shared" ca="1" si="17"/>
        <v>0</v>
      </c>
      <c r="AB109" s="174">
        <f t="shared" ca="1" si="17"/>
        <v>0</v>
      </c>
      <c r="AC109" s="174">
        <f t="shared" ca="1" si="17"/>
        <v>0</v>
      </c>
      <c r="AD109" s="174">
        <f t="shared" ca="1" si="17"/>
        <v>0</v>
      </c>
      <c r="AE109" s="174">
        <f t="shared" ca="1" si="17"/>
        <v>0</v>
      </c>
      <c r="AF109" s="174">
        <f t="shared" ca="1" si="17"/>
        <v>0</v>
      </c>
      <c r="AG109" s="174">
        <f t="shared" ca="1" si="17"/>
        <v>0</v>
      </c>
      <c r="AH109" s="174">
        <f t="shared" ca="1" si="17"/>
        <v>0</v>
      </c>
      <c r="AI109" s="174">
        <f t="shared" ca="1" si="17"/>
        <v>0</v>
      </c>
      <c r="AJ109" s="174">
        <f t="shared" ca="1" si="17"/>
        <v>0</v>
      </c>
      <c r="AK109" s="174">
        <f t="shared" ca="1" si="17"/>
        <v>0</v>
      </c>
      <c r="AL109" s="174">
        <f t="shared" ca="1" si="17"/>
        <v>0</v>
      </c>
      <c r="AM109" s="174">
        <f t="shared" ca="1" si="17"/>
        <v>0</v>
      </c>
      <c r="AN109" s="174">
        <f t="shared" ca="1" si="17"/>
        <v>0</v>
      </c>
      <c r="AO109" s="174">
        <f t="shared" ca="1" si="17"/>
        <v>0</v>
      </c>
      <c r="AP109" s="174">
        <f t="shared" ca="1" si="17"/>
        <v>0</v>
      </c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D109" s="44">
        <f ca="1">IFERROR(IF(SUMIF($G$6:$BB$6,BD$6&amp;" Total",$G109:$BB109)-(SUMIF($G$6:$BB$6,BD$6&amp;" "&amp;'Input-Allocators'!$D$18,$G109:$BB109)+IFERROR(SUMIF($G$6:$BB$6,BD$6&amp;" "&amp;'Input-Allocators'!$E$18,$G109:$BB109),SUMIF($G$6:$BB$6,BD$6&amp;" "&amp;'Input-Allocators'!$B$20,$G109:$BB109))+SUMIF($G$6:$BB$6,BD$6&amp;" "&amp;'Input-Allocators'!$F$18,$G109:$BB109))&lt;Check_Limit,0,1),1)</f>
        <v>0</v>
      </c>
      <c r="BE109" s="44">
        <f ca="1">IFERROR(IF(SUMIF($G$6:$BB$6,BE$6&amp;" Total",$G109:$BB109)-(SUMIF($G$6:$BB$6,BE$6&amp;" "&amp;'Input-Allocators'!$D$18,$G109:$BB109)+IFERROR(SUMIF($G$6:$BB$6,BE$6&amp;" "&amp;'Input-Allocators'!$E$18,$G109:$BB109),SUMIF($G$6:$BB$6,BE$6&amp;" "&amp;'Input-Allocators'!$B$20,$G109:$BB109))+SUMIF($G$6:$BB$6,BE$6&amp;" "&amp;'Input-Allocators'!$F$18,$G109:$BB109))&lt;Check_Limit,0,1),1)</f>
        <v>0</v>
      </c>
      <c r="BF109" s="44">
        <f ca="1">IFERROR(IF(SUMIF($G$6:$BB$6,BF$6&amp;" Total",$G109:$BB109)-(SUMIF($G$6:$BB$6,BF$6&amp;" "&amp;'Input-Allocators'!$D$18,$G109:$BB109)+IFERROR(SUMIF($G$6:$BB$6,BF$6&amp;" "&amp;'Input-Allocators'!$E$18,$G109:$BB109),SUMIF($G$6:$BB$6,BF$6&amp;" "&amp;'Input-Allocators'!$B$20,$G109:$BB109))+SUMIF($G$6:$BB$6,BF$6&amp;" "&amp;'Input-Allocators'!$F$18,$G109:$BB109))&lt;Check_Limit,0,1),1)</f>
        <v>0</v>
      </c>
      <c r="BG109" s="44">
        <f ca="1">IFERROR(IF(SUMIF($G$6:$BB$6,BG$6&amp;" Total",$G109:$BB109)-(SUMIF($G$6:$BB$6,BG$6&amp;" "&amp;'Input-Allocators'!$D$18,$G109:$BB109)+IFERROR(SUMIF($G$6:$BB$6,BG$6&amp;" "&amp;'Input-Allocators'!$E$18,$G109:$BB109),SUMIF($G$6:$BB$6,BG$6&amp;" "&amp;'Input-Allocators'!$B$20,$G109:$BB109))+SUMIF($G$6:$BB$6,BG$6&amp;" "&amp;'Input-Allocators'!$F$18,$G109:$BB109))&lt;Check_Limit,0,1),1)</f>
        <v>0</v>
      </c>
      <c r="BH109" s="44">
        <f ca="1">IFERROR(IF(SUMIF($G$6:$BB$6,BH$6&amp;" Total",$G109:$BB109)-(SUMIF($G$6:$BB$6,BH$6&amp;" "&amp;'Input-Allocators'!$D$18,$G109:$BB109)+IFERROR(SUMIF($G$6:$BB$6,BH$6&amp;" "&amp;'Input-Allocators'!$E$18,$G109:$BB109),SUMIF($G$6:$BB$6,BH$6&amp;" "&amp;'Input-Allocators'!$B$20,$G109:$BB109))+SUMIF($G$6:$BB$6,BH$6&amp;" "&amp;'Input-Allocators'!$F$18,$G109:$BB109))&lt;Check_Limit,0,1),1)</f>
        <v>0</v>
      </c>
      <c r="BI109" s="44">
        <f ca="1">IFERROR(IF(SUMIF($G$6:$BB$6,BI$6&amp;" Total",$G109:$BB109)-(SUMIF($G$6:$BB$6,BI$6&amp;" "&amp;'Input-Allocators'!$D$18,$G109:$BB109)+IFERROR(SUMIF($G$6:$BB$6,BI$6&amp;" "&amp;'Input-Allocators'!$E$18,$G109:$BB109),SUMIF($G$6:$BB$6,BI$6&amp;" "&amp;'Input-Allocators'!$B$20,$G109:$BB109))+SUMIF($G$6:$BB$6,BI$6&amp;" "&amp;'Input-Allocators'!$F$18,$G109:$BB109))&lt;Check_Limit,0,1),1)</f>
        <v>0</v>
      </c>
      <c r="BJ109" s="44">
        <f ca="1">IFERROR(IF(SUMIF($G$6:$BB$6,BJ$6&amp;" Total",$G109:$BB109)-(SUMIF($G$6:$BB$6,BJ$6&amp;" "&amp;'Input-Allocators'!$D$18,$G109:$BB109)+IFERROR(SUMIF($G$6:$BB$6,BJ$6&amp;" "&amp;'Input-Allocators'!$E$18,$G109:$BB109),SUMIF($G$6:$BB$6,BJ$6&amp;" "&amp;'Input-Allocators'!$B$20,$G109:$BB109))+SUMIF($G$6:$BB$6,BJ$6&amp;" "&amp;'Input-Allocators'!$F$18,$G109:$BB109))&lt;Check_Limit,0,1),1)</f>
        <v>0</v>
      </c>
      <c r="BK109" s="44">
        <f ca="1">IFERROR(IF(SUMIF($G$6:$BB$6,BK$6&amp;" Total",$G109:$BB109)-(SUMIF($G$6:$BB$6,BK$6&amp;" "&amp;'Input-Allocators'!$D$18,$G109:$BB109)+IFERROR(SUMIF($G$6:$BB$6,BK$6&amp;" "&amp;'Input-Allocators'!$E$18,$G109:$BB109),SUMIF($G$6:$BB$6,BK$6&amp;" "&amp;'Input-Allocators'!$B$20,$G109:$BB109))+SUMIF($G$6:$BB$6,BK$6&amp;" "&amp;'Input-Allocators'!$F$18,$G109:$BB109))&lt;Check_Limit,0,1),1)</f>
        <v>0</v>
      </c>
      <c r="BL109" s="44">
        <f ca="1">IFERROR(IF(SUMIF($G$6:$BB$6,BL$6&amp;" Total",$G109:$BB109)-(SUMIF($G$6:$BB$6,BL$6&amp;" "&amp;'Input-Allocators'!$D$18,$G109:$BB109)+IFERROR(SUMIF($G$6:$BB$6,BL$6&amp;" "&amp;'Input-Allocators'!$E$18,$G109:$BB109),SUMIF($G$6:$BB$6,BL$6&amp;" "&amp;'Input-Allocators'!$B$20,$G109:$BB109))+SUMIF($G$6:$BB$6,BL$6&amp;" "&amp;'Input-Allocators'!$F$18,$G109:$BB109))&lt;Check_Limit,0,1),1)</f>
        <v>0</v>
      </c>
      <c r="BM109" s="44">
        <f ca="1">IFERROR(IF(SUMIF($G$6:$BB$6,BM$6&amp;" Total",$G109:$BB109)-(SUMIF($G$6:$BB$6,BM$6&amp;" "&amp;'Input-Allocators'!$D$18,$G109:$BB109)+IFERROR(SUMIF($G$6:$BB$6,BM$6&amp;" "&amp;'Input-Allocators'!$E$18,$G109:$BB109),SUMIF($G$6:$BB$6,BM$6&amp;" "&amp;'Input-Allocators'!$B$20,$G109:$BB109))+SUMIF($G$6:$BB$6,BM$6&amp;" "&amp;'Input-Allocators'!$F$18,$G109:$BB109))&lt;Check_Limit,0,1),1)</f>
        <v>0</v>
      </c>
      <c r="BN109" s="44">
        <f ca="1">IFERROR(IF(SUMIF($G$6:$BB$6,BN$6&amp;" Total",$G109:$BB109)-(SUMIF($G$6:$BB$6,BN$6&amp;" "&amp;'Input-Allocators'!$D$18,$G109:$BB109)+IFERROR(SUMIF($G$6:$BB$6,BN$6&amp;" "&amp;'Input-Allocators'!$E$18,$G109:$BB109),SUMIF($G$6:$BB$6,BN$6&amp;" "&amp;'Input-Allocators'!$B$20,$G109:$BB109))+SUMIF($G$6:$BB$6,BN$6&amp;" "&amp;'Input-Allocators'!$F$18,$G109:$BB109))&lt;Check_Limit,0,1),1)</f>
        <v>0</v>
      </c>
      <c r="BO109" s="44">
        <f ca="1">IFERROR(IF(SUMIF($G$6:$BB$6,BO$6&amp;" Total",$G109:$BB109)-(SUMIF($G$6:$BB$6,BO$6&amp;" "&amp;'Input-Allocators'!$D$18,$G109:$BB109)+IFERROR(SUMIF($G$6:$BB$6,BO$6&amp;" "&amp;'Input-Allocators'!$E$18,$G109:$BB109),SUMIF($G$6:$BB$6,BO$6&amp;" "&amp;'Input-Allocators'!$B$20,$G109:$BB109))+SUMIF($G$6:$BB$6,BO$6&amp;" "&amp;'Input-Allocators'!$F$18,$G109:$BB109))&lt;Check_Limit,0,1),1)</f>
        <v>0</v>
      </c>
    </row>
    <row r="110" spans="1:67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>
        <f t="shared" si="13"/>
        <v>0</v>
      </c>
      <c r="F110" s="3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D110" s="44">
        <f>IFERROR(IF(SUMIF($G$6:$BB$6,BD$6&amp;" Total",$G110:$BB110)-(SUMIF($G$6:$BB$6,BD$6&amp;" "&amp;'Input-Allocators'!$D$18,$G110:$BB110)+IFERROR(SUMIF($G$6:$BB$6,BD$6&amp;" "&amp;'Input-Allocators'!$E$18,$G110:$BB110),SUMIF($G$6:$BB$6,BD$6&amp;" "&amp;'Input-Allocators'!$B$20,$G110:$BB110))+SUMIF($G$6:$BB$6,BD$6&amp;" "&amp;'Input-Allocators'!$F$18,$G110:$BB110))&lt;Check_Limit,0,1),1)</f>
        <v>0</v>
      </c>
      <c r="BE110" s="44">
        <f>IFERROR(IF(SUMIF($G$6:$BB$6,BE$6&amp;" Total",$G110:$BB110)-(SUMIF($G$6:$BB$6,BE$6&amp;" "&amp;'Input-Allocators'!$D$18,$G110:$BB110)+IFERROR(SUMIF($G$6:$BB$6,BE$6&amp;" "&amp;'Input-Allocators'!$E$18,$G110:$BB110),SUMIF($G$6:$BB$6,BE$6&amp;" "&amp;'Input-Allocators'!$B$20,$G110:$BB110))+SUMIF($G$6:$BB$6,BE$6&amp;" "&amp;'Input-Allocators'!$F$18,$G110:$BB110))&lt;Check_Limit,0,1),1)</f>
        <v>0</v>
      </c>
      <c r="BF110" s="44">
        <f>IFERROR(IF(SUMIF($G$6:$BB$6,BF$6&amp;" Total",$G110:$BB110)-(SUMIF($G$6:$BB$6,BF$6&amp;" "&amp;'Input-Allocators'!$D$18,$G110:$BB110)+IFERROR(SUMIF($G$6:$BB$6,BF$6&amp;" "&amp;'Input-Allocators'!$E$18,$G110:$BB110),SUMIF($G$6:$BB$6,BF$6&amp;" "&amp;'Input-Allocators'!$B$20,$G110:$BB110))+SUMIF($G$6:$BB$6,BF$6&amp;" "&amp;'Input-Allocators'!$F$18,$G110:$BB110))&lt;Check_Limit,0,1),1)</f>
        <v>0</v>
      </c>
      <c r="BG110" s="44">
        <f>IFERROR(IF(SUMIF($G$6:$BB$6,BG$6&amp;" Total",$G110:$BB110)-(SUMIF($G$6:$BB$6,BG$6&amp;" "&amp;'Input-Allocators'!$D$18,$G110:$BB110)+IFERROR(SUMIF($G$6:$BB$6,BG$6&amp;" "&amp;'Input-Allocators'!$E$18,$G110:$BB110),SUMIF($G$6:$BB$6,BG$6&amp;" "&amp;'Input-Allocators'!$B$20,$G110:$BB110))+SUMIF($G$6:$BB$6,BG$6&amp;" "&amp;'Input-Allocators'!$F$18,$G110:$BB110))&lt;Check_Limit,0,1),1)</f>
        <v>0</v>
      </c>
      <c r="BH110" s="44">
        <f>IFERROR(IF(SUMIF($G$6:$BB$6,BH$6&amp;" Total",$G110:$BB110)-(SUMIF($G$6:$BB$6,BH$6&amp;" "&amp;'Input-Allocators'!$D$18,$G110:$BB110)+IFERROR(SUMIF($G$6:$BB$6,BH$6&amp;" "&amp;'Input-Allocators'!$E$18,$G110:$BB110),SUMIF($G$6:$BB$6,BH$6&amp;" "&amp;'Input-Allocators'!$B$20,$G110:$BB110))+SUMIF($G$6:$BB$6,BH$6&amp;" "&amp;'Input-Allocators'!$F$18,$G110:$BB110))&lt;Check_Limit,0,1),1)</f>
        <v>0</v>
      </c>
      <c r="BI110" s="44">
        <f>IFERROR(IF(SUMIF($G$6:$BB$6,BI$6&amp;" Total",$G110:$BB110)-(SUMIF($G$6:$BB$6,BI$6&amp;" "&amp;'Input-Allocators'!$D$18,$G110:$BB110)+IFERROR(SUMIF($G$6:$BB$6,BI$6&amp;" "&amp;'Input-Allocators'!$E$18,$G110:$BB110),SUMIF($G$6:$BB$6,BI$6&amp;" "&amp;'Input-Allocators'!$B$20,$G110:$BB110))+SUMIF($G$6:$BB$6,BI$6&amp;" "&amp;'Input-Allocators'!$F$18,$G110:$BB110))&lt;Check_Limit,0,1),1)</f>
        <v>0</v>
      </c>
      <c r="BJ110" s="44">
        <f>IFERROR(IF(SUMIF($G$6:$BB$6,BJ$6&amp;" Total",$G110:$BB110)-(SUMIF($G$6:$BB$6,BJ$6&amp;" "&amp;'Input-Allocators'!$D$18,$G110:$BB110)+IFERROR(SUMIF($G$6:$BB$6,BJ$6&amp;" "&amp;'Input-Allocators'!$E$18,$G110:$BB110),SUMIF($G$6:$BB$6,BJ$6&amp;" "&amp;'Input-Allocators'!$B$20,$G110:$BB110))+SUMIF($G$6:$BB$6,BJ$6&amp;" "&amp;'Input-Allocators'!$F$18,$G110:$BB110))&lt;Check_Limit,0,1),1)</f>
        <v>0</v>
      </c>
      <c r="BK110" s="44">
        <f>IFERROR(IF(SUMIF($G$6:$BB$6,BK$6&amp;" Total",$G110:$BB110)-(SUMIF($G$6:$BB$6,BK$6&amp;" "&amp;'Input-Allocators'!$D$18,$G110:$BB110)+IFERROR(SUMIF($G$6:$BB$6,BK$6&amp;" "&amp;'Input-Allocators'!$E$18,$G110:$BB110),SUMIF($G$6:$BB$6,BK$6&amp;" "&amp;'Input-Allocators'!$B$20,$G110:$BB110))+SUMIF($G$6:$BB$6,BK$6&amp;" "&amp;'Input-Allocators'!$F$18,$G110:$BB110))&lt;Check_Limit,0,1),1)</f>
        <v>0</v>
      </c>
      <c r="BL110" s="44">
        <f>IFERROR(IF(SUMIF($G$6:$BB$6,BL$6&amp;" Total",$G110:$BB110)-(SUMIF($G$6:$BB$6,BL$6&amp;" "&amp;'Input-Allocators'!$D$18,$G110:$BB110)+IFERROR(SUMIF($G$6:$BB$6,BL$6&amp;" "&amp;'Input-Allocators'!$E$18,$G110:$BB110),SUMIF($G$6:$BB$6,BL$6&amp;" "&amp;'Input-Allocators'!$B$20,$G110:$BB110))+SUMIF($G$6:$BB$6,BL$6&amp;" "&amp;'Input-Allocators'!$F$18,$G110:$BB110))&lt;Check_Limit,0,1),1)</f>
        <v>0</v>
      </c>
      <c r="BM110" s="44">
        <f>IFERROR(IF(SUMIF($G$6:$BB$6,BM$6&amp;" Total",$G110:$BB110)-(SUMIF($G$6:$BB$6,BM$6&amp;" "&amp;'Input-Allocators'!$D$18,$G110:$BB110)+IFERROR(SUMIF($G$6:$BB$6,BM$6&amp;" "&amp;'Input-Allocators'!$E$18,$G110:$BB110),SUMIF($G$6:$BB$6,BM$6&amp;" "&amp;'Input-Allocators'!$B$20,$G110:$BB110))+SUMIF($G$6:$BB$6,BM$6&amp;" "&amp;'Input-Allocators'!$F$18,$G110:$BB110))&lt;Check_Limit,0,1),1)</f>
        <v>0</v>
      </c>
      <c r="BN110" s="44">
        <f>IFERROR(IF(SUMIF($G$6:$BB$6,BN$6&amp;" Total",$G110:$BB110)-(SUMIF($G$6:$BB$6,BN$6&amp;" "&amp;'Input-Allocators'!$D$18,$G110:$BB110)+IFERROR(SUMIF($G$6:$BB$6,BN$6&amp;" "&amp;'Input-Allocators'!$E$18,$G110:$BB110),SUMIF($G$6:$BB$6,BN$6&amp;" "&amp;'Input-Allocators'!$B$20,$G110:$BB110))+SUMIF($G$6:$BB$6,BN$6&amp;" "&amp;'Input-Allocators'!$F$18,$G110:$BB110))&lt;Check_Limit,0,1),1)</f>
        <v>0</v>
      </c>
      <c r="BO110" s="44">
        <f>IFERROR(IF(SUMIF($G$6:$BB$6,BO$6&amp;" Total",$G110:$BB110)-(SUMIF($G$6:$BB$6,BO$6&amp;" "&amp;'Input-Allocators'!$D$18,$G110:$BB110)+IFERROR(SUMIF($G$6:$BB$6,BO$6&amp;" "&amp;'Input-Allocators'!$E$18,$G110:$BB110),SUMIF($G$6:$BB$6,BO$6&amp;" "&amp;'Input-Allocators'!$B$20,$G110:$BB110))+SUMIF($G$6:$BB$6,BO$6&amp;" "&amp;'Input-Allocators'!$F$18,$G110:$BB110))&lt;Check_Limit,0,1),1)</f>
        <v>0</v>
      </c>
    </row>
    <row r="111" spans="1:67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>SUBTOTAL(9,D63:D110)</f>
        <v>-285335.54500000004</v>
      </c>
      <c r="E111" s="14">
        <f ca="1">IFERROR(IF(D111="",0,IF(D111=0,0,IF(ABS(D111-SUM(G111,K111,O111,S111,W111,AA111,AE111,AI111,AM111,AQ111,AU111,AY111))&lt;Check_Limit,0,1))),1)</f>
        <v>0</v>
      </c>
      <c r="G111" s="175">
        <f t="shared" ref="G111:AP111" ca="1" si="18">SUBTOTAL(9,G63:G110)</f>
        <v>-2096.921136577067</v>
      </c>
      <c r="H111" s="175">
        <f t="shared" ca="1" si="18"/>
        <v>0</v>
      </c>
      <c r="I111" s="175">
        <f t="shared" ca="1" si="18"/>
        <v>-2096.921136577067</v>
      </c>
      <c r="J111" s="175">
        <f t="shared" ca="1" si="18"/>
        <v>0</v>
      </c>
      <c r="K111" s="175">
        <f t="shared" ca="1" si="18"/>
        <v>-27227.064988204856</v>
      </c>
      <c r="L111" s="175">
        <f t="shared" ca="1" si="18"/>
        <v>-27227.064988204856</v>
      </c>
      <c r="M111" s="175">
        <f t="shared" ca="1" si="18"/>
        <v>0</v>
      </c>
      <c r="N111" s="175">
        <f t="shared" ca="1" si="18"/>
        <v>0</v>
      </c>
      <c r="O111" s="175">
        <f t="shared" ca="1" si="18"/>
        <v>-138075.17784971226</v>
      </c>
      <c r="P111" s="175">
        <f t="shared" ca="1" si="18"/>
        <v>-135646.82795077539</v>
      </c>
      <c r="Q111" s="175">
        <f t="shared" ca="1" si="18"/>
        <v>0</v>
      </c>
      <c r="R111" s="175">
        <f t="shared" ca="1" si="18"/>
        <v>-2428.3498989368472</v>
      </c>
      <c r="S111" s="175">
        <f t="shared" ca="1" si="18"/>
        <v>-117936.38102550583</v>
      </c>
      <c r="T111" s="175">
        <f t="shared" ca="1" si="18"/>
        <v>0</v>
      </c>
      <c r="U111" s="175">
        <f t="shared" ca="1" si="18"/>
        <v>0</v>
      </c>
      <c r="V111" s="175">
        <f t="shared" ca="1" si="18"/>
        <v>-117936.38102550583</v>
      </c>
      <c r="W111" s="175">
        <f t="shared" ca="1" si="18"/>
        <v>0</v>
      </c>
      <c r="X111" s="175">
        <f t="shared" ca="1" si="18"/>
        <v>0</v>
      </c>
      <c r="Y111" s="175">
        <f t="shared" ca="1" si="18"/>
        <v>0</v>
      </c>
      <c r="Z111" s="175">
        <f t="shared" ca="1" si="18"/>
        <v>0</v>
      </c>
      <c r="AA111" s="175">
        <f t="shared" ca="1" si="18"/>
        <v>0</v>
      </c>
      <c r="AB111" s="175">
        <f t="shared" ca="1" si="18"/>
        <v>0</v>
      </c>
      <c r="AC111" s="175">
        <f t="shared" ca="1" si="18"/>
        <v>0</v>
      </c>
      <c r="AD111" s="175">
        <f t="shared" ca="1" si="18"/>
        <v>0</v>
      </c>
      <c r="AE111" s="175">
        <f t="shared" ca="1" si="18"/>
        <v>0</v>
      </c>
      <c r="AF111" s="175">
        <f t="shared" ca="1" si="18"/>
        <v>0</v>
      </c>
      <c r="AG111" s="175">
        <f t="shared" ca="1" si="18"/>
        <v>0</v>
      </c>
      <c r="AH111" s="175">
        <f t="shared" ca="1" si="18"/>
        <v>0</v>
      </c>
      <c r="AI111" s="175">
        <f t="shared" ca="1" si="18"/>
        <v>0</v>
      </c>
      <c r="AJ111" s="175">
        <f t="shared" ca="1" si="18"/>
        <v>0</v>
      </c>
      <c r="AK111" s="175">
        <f t="shared" ca="1" si="18"/>
        <v>0</v>
      </c>
      <c r="AL111" s="175">
        <f t="shared" ca="1" si="18"/>
        <v>0</v>
      </c>
      <c r="AM111" s="175">
        <f t="shared" ca="1" si="18"/>
        <v>0</v>
      </c>
      <c r="AN111" s="175">
        <f t="shared" ca="1" si="18"/>
        <v>0</v>
      </c>
      <c r="AO111" s="175">
        <f t="shared" ca="1" si="18"/>
        <v>0</v>
      </c>
      <c r="AP111" s="175">
        <f t="shared" ca="1" si="18"/>
        <v>0</v>
      </c>
      <c r="AQ111" s="175"/>
      <c r="AR111" s="175"/>
      <c r="AS111" s="175"/>
      <c r="AT111" s="175"/>
      <c r="AU111" s="175"/>
      <c r="AV111" s="175"/>
      <c r="AW111" s="175"/>
      <c r="AX111" s="175"/>
      <c r="AY111" s="175"/>
      <c r="AZ111" s="175"/>
      <c r="BA111" s="175"/>
      <c r="BB111" s="175"/>
      <c r="BD111" s="44">
        <f ca="1">IFERROR(IF(SUMIF($G$6:$BB$6,BD$6&amp;" Total",$G111:$BB111)-(SUMIF($G$6:$BB$6,BD$6&amp;" "&amp;'Input-Allocators'!$D$18,$G111:$BB111)+IFERROR(SUMIF($G$6:$BB$6,BD$6&amp;" "&amp;'Input-Allocators'!$E$18,$G111:$BB111),SUMIF($G$6:$BB$6,BD$6&amp;" "&amp;'Input-Allocators'!$B$20,$G111:$BB111))+SUMIF($G$6:$BB$6,BD$6&amp;" "&amp;'Input-Allocators'!$F$18,$G111:$BB111))&lt;Check_Limit,0,1),1)</f>
        <v>0</v>
      </c>
      <c r="BE111" s="44">
        <f ca="1">IFERROR(IF(SUMIF($G$6:$BB$6,BE$6&amp;" Total",$G111:$BB111)-(SUMIF($G$6:$BB$6,BE$6&amp;" "&amp;'Input-Allocators'!$D$18,$G111:$BB111)+IFERROR(SUMIF($G$6:$BB$6,BE$6&amp;" "&amp;'Input-Allocators'!$E$18,$G111:$BB111),SUMIF($G$6:$BB$6,BE$6&amp;" "&amp;'Input-Allocators'!$B$20,$G111:$BB111))+SUMIF($G$6:$BB$6,BE$6&amp;" "&amp;'Input-Allocators'!$F$18,$G111:$BB111))&lt;Check_Limit,0,1),1)</f>
        <v>0</v>
      </c>
      <c r="BF111" s="44">
        <f ca="1">IFERROR(IF(SUMIF($G$6:$BB$6,BF$6&amp;" Total",$G111:$BB111)-(SUMIF($G$6:$BB$6,BF$6&amp;" "&amp;'Input-Allocators'!$D$18,$G111:$BB111)+IFERROR(SUMIF($G$6:$BB$6,BF$6&amp;" "&amp;'Input-Allocators'!$E$18,$G111:$BB111),SUMIF($G$6:$BB$6,BF$6&amp;" "&amp;'Input-Allocators'!$B$20,$G111:$BB111))+SUMIF($G$6:$BB$6,BF$6&amp;" "&amp;'Input-Allocators'!$F$18,$G111:$BB111))&lt;Check_Limit,0,1),1)</f>
        <v>0</v>
      </c>
      <c r="BG111" s="44">
        <f ca="1">IFERROR(IF(SUMIF($G$6:$BB$6,BG$6&amp;" Total",$G111:$BB111)-(SUMIF($G$6:$BB$6,BG$6&amp;" "&amp;'Input-Allocators'!$D$18,$G111:$BB111)+IFERROR(SUMIF($G$6:$BB$6,BG$6&amp;" "&amp;'Input-Allocators'!$E$18,$G111:$BB111),SUMIF($G$6:$BB$6,BG$6&amp;" "&amp;'Input-Allocators'!$B$20,$G111:$BB111))+SUMIF($G$6:$BB$6,BG$6&amp;" "&amp;'Input-Allocators'!$F$18,$G111:$BB111))&lt;Check_Limit,0,1),1)</f>
        <v>0</v>
      </c>
      <c r="BH111" s="44">
        <f ca="1">IFERROR(IF(SUMIF($G$6:$BB$6,BH$6&amp;" Total",$G111:$BB111)-(SUMIF($G$6:$BB$6,BH$6&amp;" "&amp;'Input-Allocators'!$D$18,$G111:$BB111)+IFERROR(SUMIF($G$6:$BB$6,BH$6&amp;" "&amp;'Input-Allocators'!$E$18,$G111:$BB111),SUMIF($G$6:$BB$6,BH$6&amp;" "&amp;'Input-Allocators'!$B$20,$G111:$BB111))+SUMIF($G$6:$BB$6,BH$6&amp;" "&amp;'Input-Allocators'!$F$18,$G111:$BB111))&lt;Check_Limit,0,1),1)</f>
        <v>0</v>
      </c>
      <c r="BI111" s="44">
        <f ca="1">IFERROR(IF(SUMIF($G$6:$BB$6,BI$6&amp;" Total",$G111:$BB111)-(SUMIF($G$6:$BB$6,BI$6&amp;" "&amp;'Input-Allocators'!$D$18,$G111:$BB111)+IFERROR(SUMIF($G$6:$BB$6,BI$6&amp;" "&amp;'Input-Allocators'!$E$18,$G111:$BB111),SUMIF($G$6:$BB$6,BI$6&amp;" "&amp;'Input-Allocators'!$B$20,$G111:$BB111))+SUMIF($G$6:$BB$6,BI$6&amp;" "&amp;'Input-Allocators'!$F$18,$G111:$BB111))&lt;Check_Limit,0,1),1)</f>
        <v>0</v>
      </c>
      <c r="BJ111" s="44">
        <f ca="1">IFERROR(IF(SUMIF($G$6:$BB$6,BJ$6&amp;" Total",$G111:$BB111)-(SUMIF($G$6:$BB$6,BJ$6&amp;" "&amp;'Input-Allocators'!$D$18,$G111:$BB111)+IFERROR(SUMIF($G$6:$BB$6,BJ$6&amp;" "&amp;'Input-Allocators'!$E$18,$G111:$BB111),SUMIF($G$6:$BB$6,BJ$6&amp;" "&amp;'Input-Allocators'!$B$20,$G111:$BB111))+SUMIF($G$6:$BB$6,BJ$6&amp;" "&amp;'Input-Allocators'!$F$18,$G111:$BB111))&lt;Check_Limit,0,1),1)</f>
        <v>0</v>
      </c>
      <c r="BK111" s="44">
        <f ca="1">IFERROR(IF(SUMIF($G$6:$BB$6,BK$6&amp;" Total",$G111:$BB111)-(SUMIF($G$6:$BB$6,BK$6&amp;" "&amp;'Input-Allocators'!$D$18,$G111:$BB111)+IFERROR(SUMIF($G$6:$BB$6,BK$6&amp;" "&amp;'Input-Allocators'!$E$18,$G111:$BB111),SUMIF($G$6:$BB$6,BK$6&amp;" "&amp;'Input-Allocators'!$B$20,$G111:$BB111))+SUMIF($G$6:$BB$6,BK$6&amp;" "&amp;'Input-Allocators'!$F$18,$G111:$BB111))&lt;Check_Limit,0,1),1)</f>
        <v>0</v>
      </c>
      <c r="BL111" s="44">
        <f ca="1">IFERROR(IF(SUMIF($G$6:$BB$6,BL$6&amp;" Total",$G111:$BB111)-(SUMIF($G$6:$BB$6,BL$6&amp;" "&amp;'Input-Allocators'!$D$18,$G111:$BB111)+IFERROR(SUMIF($G$6:$BB$6,BL$6&amp;" "&amp;'Input-Allocators'!$E$18,$G111:$BB111),SUMIF($G$6:$BB$6,BL$6&amp;" "&amp;'Input-Allocators'!$B$20,$G111:$BB111))+SUMIF($G$6:$BB$6,BL$6&amp;" "&amp;'Input-Allocators'!$F$18,$G111:$BB111))&lt;Check_Limit,0,1),1)</f>
        <v>0</v>
      </c>
      <c r="BM111" s="44">
        <f ca="1">IFERROR(IF(SUMIF($G$6:$BB$6,BM$6&amp;" Total",$G111:$BB111)-(SUMIF($G$6:$BB$6,BM$6&amp;" "&amp;'Input-Allocators'!$D$18,$G111:$BB111)+IFERROR(SUMIF($G$6:$BB$6,BM$6&amp;" "&amp;'Input-Allocators'!$E$18,$G111:$BB111),SUMIF($G$6:$BB$6,BM$6&amp;" "&amp;'Input-Allocators'!$B$20,$G111:$BB111))+SUMIF($G$6:$BB$6,BM$6&amp;" "&amp;'Input-Allocators'!$F$18,$G111:$BB111))&lt;Check_Limit,0,1),1)</f>
        <v>0</v>
      </c>
      <c r="BN111" s="44">
        <f ca="1">IFERROR(IF(SUMIF($G$6:$BB$6,BN$6&amp;" Total",$G111:$BB111)-(SUMIF($G$6:$BB$6,BN$6&amp;" "&amp;'Input-Allocators'!$D$18,$G111:$BB111)+IFERROR(SUMIF($G$6:$BB$6,BN$6&amp;" "&amp;'Input-Allocators'!$E$18,$G111:$BB111),SUMIF($G$6:$BB$6,BN$6&amp;" "&amp;'Input-Allocators'!$B$20,$G111:$BB111))+SUMIF($G$6:$BB$6,BN$6&amp;" "&amp;'Input-Allocators'!$F$18,$G111:$BB111))&lt;Check_Limit,0,1),1)</f>
        <v>0</v>
      </c>
      <c r="BO111" s="44">
        <f ca="1">IFERROR(IF(SUMIF($G$6:$BB$6,BO$6&amp;" Total",$G111:$BB111)-(SUMIF($G$6:$BB$6,BO$6&amp;" "&amp;'Input-Allocators'!$D$18,$G111:$BB111)+IFERROR(SUMIF($G$6:$BB$6,BO$6&amp;" "&amp;'Input-Allocators'!$E$18,$G111:$BB111),SUMIF($G$6:$BB$6,BO$6&amp;" "&amp;'Input-Allocators'!$B$20,$G111:$BB111))+SUMIF($G$6:$BB$6,BO$6&amp;" "&amp;'Input-Allocators'!$F$18,$G111:$BB111))&lt;Check_Limit,0,1),1)</f>
        <v>0</v>
      </c>
    </row>
    <row r="112" spans="1:67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3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D112" s="44">
        <f>IFERROR(IF(SUMIF($G$6:$BB$6,BD$6&amp;" Total",$G112:$BB112)-(SUMIF($G$6:$BB$6,BD$6&amp;" "&amp;'Input-Allocators'!$D$18,$G112:$BB112)+IFERROR(SUMIF($G$6:$BB$6,BD$6&amp;" "&amp;'Input-Allocators'!$E$18,$G112:$BB112),SUMIF($G$6:$BB$6,BD$6&amp;" "&amp;'Input-Allocators'!$B$20,$G112:$BB112))+SUMIF($G$6:$BB$6,BD$6&amp;" "&amp;'Input-Allocators'!$F$18,$G112:$BB112))&lt;Check_Limit,0,1),1)</f>
        <v>0</v>
      </c>
      <c r="BE112" s="44">
        <f>IFERROR(IF(SUMIF($G$6:$BB$6,BE$6&amp;" Total",$G112:$BB112)-(SUMIF($G$6:$BB$6,BE$6&amp;" "&amp;'Input-Allocators'!$D$18,$G112:$BB112)+IFERROR(SUMIF($G$6:$BB$6,BE$6&amp;" "&amp;'Input-Allocators'!$E$18,$G112:$BB112),SUMIF($G$6:$BB$6,BE$6&amp;" "&amp;'Input-Allocators'!$B$20,$G112:$BB112))+SUMIF($G$6:$BB$6,BE$6&amp;" "&amp;'Input-Allocators'!$F$18,$G112:$BB112))&lt;Check_Limit,0,1),1)</f>
        <v>0</v>
      </c>
      <c r="BF112" s="44">
        <f>IFERROR(IF(SUMIF($G$6:$BB$6,BF$6&amp;" Total",$G112:$BB112)-(SUMIF($G$6:$BB$6,BF$6&amp;" "&amp;'Input-Allocators'!$D$18,$G112:$BB112)+IFERROR(SUMIF($G$6:$BB$6,BF$6&amp;" "&amp;'Input-Allocators'!$E$18,$G112:$BB112),SUMIF($G$6:$BB$6,BF$6&amp;" "&amp;'Input-Allocators'!$B$20,$G112:$BB112))+SUMIF($G$6:$BB$6,BF$6&amp;" "&amp;'Input-Allocators'!$F$18,$G112:$BB112))&lt;Check_Limit,0,1),1)</f>
        <v>0</v>
      </c>
      <c r="BG112" s="44">
        <f>IFERROR(IF(SUMIF($G$6:$BB$6,BG$6&amp;" Total",$G112:$BB112)-(SUMIF($G$6:$BB$6,BG$6&amp;" "&amp;'Input-Allocators'!$D$18,$G112:$BB112)+IFERROR(SUMIF($G$6:$BB$6,BG$6&amp;" "&amp;'Input-Allocators'!$E$18,$G112:$BB112),SUMIF($G$6:$BB$6,BG$6&amp;" "&amp;'Input-Allocators'!$B$20,$G112:$BB112))+SUMIF($G$6:$BB$6,BG$6&amp;" "&amp;'Input-Allocators'!$F$18,$G112:$BB112))&lt;Check_Limit,0,1),1)</f>
        <v>0</v>
      </c>
      <c r="BH112" s="44">
        <f>IFERROR(IF(SUMIF($G$6:$BB$6,BH$6&amp;" Total",$G112:$BB112)-(SUMIF($G$6:$BB$6,BH$6&amp;" "&amp;'Input-Allocators'!$D$18,$G112:$BB112)+IFERROR(SUMIF($G$6:$BB$6,BH$6&amp;" "&amp;'Input-Allocators'!$E$18,$G112:$BB112),SUMIF($G$6:$BB$6,BH$6&amp;" "&amp;'Input-Allocators'!$B$20,$G112:$BB112))+SUMIF($G$6:$BB$6,BH$6&amp;" "&amp;'Input-Allocators'!$F$18,$G112:$BB112))&lt;Check_Limit,0,1),1)</f>
        <v>0</v>
      </c>
      <c r="BI112" s="44">
        <f>IFERROR(IF(SUMIF($G$6:$BB$6,BI$6&amp;" Total",$G112:$BB112)-(SUMIF($G$6:$BB$6,BI$6&amp;" "&amp;'Input-Allocators'!$D$18,$G112:$BB112)+IFERROR(SUMIF($G$6:$BB$6,BI$6&amp;" "&amp;'Input-Allocators'!$E$18,$G112:$BB112),SUMIF($G$6:$BB$6,BI$6&amp;" "&amp;'Input-Allocators'!$B$20,$G112:$BB112))+SUMIF($G$6:$BB$6,BI$6&amp;" "&amp;'Input-Allocators'!$F$18,$G112:$BB112))&lt;Check_Limit,0,1),1)</f>
        <v>0</v>
      </c>
      <c r="BJ112" s="44">
        <f>IFERROR(IF(SUMIF($G$6:$BB$6,BJ$6&amp;" Total",$G112:$BB112)-(SUMIF($G$6:$BB$6,BJ$6&amp;" "&amp;'Input-Allocators'!$D$18,$G112:$BB112)+IFERROR(SUMIF($G$6:$BB$6,BJ$6&amp;" "&amp;'Input-Allocators'!$E$18,$G112:$BB112),SUMIF($G$6:$BB$6,BJ$6&amp;" "&amp;'Input-Allocators'!$B$20,$G112:$BB112))+SUMIF($G$6:$BB$6,BJ$6&amp;" "&amp;'Input-Allocators'!$F$18,$G112:$BB112))&lt;Check_Limit,0,1),1)</f>
        <v>0</v>
      </c>
      <c r="BK112" s="44">
        <f>IFERROR(IF(SUMIF($G$6:$BB$6,BK$6&amp;" Total",$G112:$BB112)-(SUMIF($G$6:$BB$6,BK$6&amp;" "&amp;'Input-Allocators'!$D$18,$G112:$BB112)+IFERROR(SUMIF($G$6:$BB$6,BK$6&amp;" "&amp;'Input-Allocators'!$E$18,$G112:$BB112),SUMIF($G$6:$BB$6,BK$6&amp;" "&amp;'Input-Allocators'!$B$20,$G112:$BB112))+SUMIF($G$6:$BB$6,BK$6&amp;" "&amp;'Input-Allocators'!$F$18,$G112:$BB112))&lt;Check_Limit,0,1),1)</f>
        <v>0</v>
      </c>
      <c r="BL112" s="44">
        <f>IFERROR(IF(SUMIF($G$6:$BB$6,BL$6&amp;" Total",$G112:$BB112)-(SUMIF($G$6:$BB$6,BL$6&amp;" "&amp;'Input-Allocators'!$D$18,$G112:$BB112)+IFERROR(SUMIF($G$6:$BB$6,BL$6&amp;" "&amp;'Input-Allocators'!$E$18,$G112:$BB112),SUMIF($G$6:$BB$6,BL$6&amp;" "&amp;'Input-Allocators'!$B$20,$G112:$BB112))+SUMIF($G$6:$BB$6,BL$6&amp;" "&amp;'Input-Allocators'!$F$18,$G112:$BB112))&lt;Check_Limit,0,1),1)</f>
        <v>0</v>
      </c>
      <c r="BM112" s="44">
        <f>IFERROR(IF(SUMIF($G$6:$BB$6,BM$6&amp;" Total",$G112:$BB112)-(SUMIF($G$6:$BB$6,BM$6&amp;" "&amp;'Input-Allocators'!$D$18,$G112:$BB112)+IFERROR(SUMIF($G$6:$BB$6,BM$6&amp;" "&amp;'Input-Allocators'!$E$18,$G112:$BB112),SUMIF($G$6:$BB$6,BM$6&amp;" "&amp;'Input-Allocators'!$B$20,$G112:$BB112))+SUMIF($G$6:$BB$6,BM$6&amp;" "&amp;'Input-Allocators'!$F$18,$G112:$BB112))&lt;Check_Limit,0,1),1)</f>
        <v>0</v>
      </c>
      <c r="BN112" s="44">
        <f>IFERROR(IF(SUMIF($G$6:$BB$6,BN$6&amp;" Total",$G112:$BB112)-(SUMIF($G$6:$BB$6,BN$6&amp;" "&amp;'Input-Allocators'!$D$18,$G112:$BB112)+IFERROR(SUMIF($G$6:$BB$6,BN$6&amp;" "&amp;'Input-Allocators'!$E$18,$G112:$BB112),SUMIF($G$6:$BB$6,BN$6&amp;" "&amp;'Input-Allocators'!$B$20,$G112:$BB112))+SUMIF($G$6:$BB$6,BN$6&amp;" "&amp;'Input-Allocators'!$F$18,$G112:$BB112))&lt;Check_Limit,0,1),1)</f>
        <v>0</v>
      </c>
      <c r="BO112" s="44">
        <f>IFERROR(IF(SUMIF($G$6:$BB$6,BO$6&amp;" Total",$G112:$BB112)-(SUMIF($G$6:$BB$6,BO$6&amp;" "&amp;'Input-Allocators'!$D$18,$G112:$BB112)+IFERROR(SUMIF($G$6:$BB$6,BO$6&amp;" "&amp;'Input-Allocators'!$E$18,$G112:$BB112),SUMIF($G$6:$BB$6,BO$6&amp;" "&amp;'Input-Allocators'!$B$20,$G112:$BB112))+SUMIF($G$6:$BB$6,BO$6&amp;" "&amp;'Input-Allocators'!$F$18,$G112:$BB112))&lt;Check_Limit,0,1),1)</f>
        <v>0</v>
      </c>
    </row>
    <row r="113" spans="1:67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3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D113" s="44">
        <f>IFERROR(IF(SUMIF($G$6:$BB$6,BD$6&amp;" Total",$G113:$BB113)-(SUMIF($G$6:$BB$6,BD$6&amp;" "&amp;'Input-Allocators'!$D$18,$G113:$BB113)+IFERROR(SUMIF($G$6:$BB$6,BD$6&amp;" "&amp;'Input-Allocators'!$E$18,$G113:$BB113),SUMIF($G$6:$BB$6,BD$6&amp;" "&amp;'Input-Allocators'!$B$20,$G113:$BB113))+SUMIF($G$6:$BB$6,BD$6&amp;" "&amp;'Input-Allocators'!$F$18,$G113:$BB113))&lt;Check_Limit,0,1),1)</f>
        <v>0</v>
      </c>
      <c r="BE113" s="44">
        <f>IFERROR(IF(SUMIF($G$6:$BB$6,BE$6&amp;" Total",$G113:$BB113)-(SUMIF($G$6:$BB$6,BE$6&amp;" "&amp;'Input-Allocators'!$D$18,$G113:$BB113)+IFERROR(SUMIF($G$6:$BB$6,BE$6&amp;" "&amp;'Input-Allocators'!$E$18,$G113:$BB113),SUMIF($G$6:$BB$6,BE$6&amp;" "&amp;'Input-Allocators'!$B$20,$G113:$BB113))+SUMIF($G$6:$BB$6,BE$6&amp;" "&amp;'Input-Allocators'!$F$18,$G113:$BB113))&lt;Check_Limit,0,1),1)</f>
        <v>0</v>
      </c>
      <c r="BF113" s="44">
        <f>IFERROR(IF(SUMIF($G$6:$BB$6,BF$6&amp;" Total",$G113:$BB113)-(SUMIF($G$6:$BB$6,BF$6&amp;" "&amp;'Input-Allocators'!$D$18,$G113:$BB113)+IFERROR(SUMIF($G$6:$BB$6,BF$6&amp;" "&amp;'Input-Allocators'!$E$18,$G113:$BB113),SUMIF($G$6:$BB$6,BF$6&amp;" "&amp;'Input-Allocators'!$B$20,$G113:$BB113))+SUMIF($G$6:$BB$6,BF$6&amp;" "&amp;'Input-Allocators'!$F$18,$G113:$BB113))&lt;Check_Limit,0,1),1)</f>
        <v>0</v>
      </c>
      <c r="BG113" s="44">
        <f>IFERROR(IF(SUMIF($G$6:$BB$6,BG$6&amp;" Total",$G113:$BB113)-(SUMIF($G$6:$BB$6,BG$6&amp;" "&amp;'Input-Allocators'!$D$18,$G113:$BB113)+IFERROR(SUMIF($G$6:$BB$6,BG$6&amp;" "&amp;'Input-Allocators'!$E$18,$G113:$BB113),SUMIF($G$6:$BB$6,BG$6&amp;" "&amp;'Input-Allocators'!$B$20,$G113:$BB113))+SUMIF($G$6:$BB$6,BG$6&amp;" "&amp;'Input-Allocators'!$F$18,$G113:$BB113))&lt;Check_Limit,0,1),1)</f>
        <v>0</v>
      </c>
      <c r="BH113" s="44">
        <f>IFERROR(IF(SUMIF($G$6:$BB$6,BH$6&amp;" Total",$G113:$BB113)-(SUMIF($G$6:$BB$6,BH$6&amp;" "&amp;'Input-Allocators'!$D$18,$G113:$BB113)+IFERROR(SUMIF($G$6:$BB$6,BH$6&amp;" "&amp;'Input-Allocators'!$E$18,$G113:$BB113),SUMIF($G$6:$BB$6,BH$6&amp;" "&amp;'Input-Allocators'!$B$20,$G113:$BB113))+SUMIF($G$6:$BB$6,BH$6&amp;" "&amp;'Input-Allocators'!$F$18,$G113:$BB113))&lt;Check_Limit,0,1),1)</f>
        <v>0</v>
      </c>
      <c r="BI113" s="44">
        <f>IFERROR(IF(SUMIF($G$6:$BB$6,BI$6&amp;" Total",$G113:$BB113)-(SUMIF($G$6:$BB$6,BI$6&amp;" "&amp;'Input-Allocators'!$D$18,$G113:$BB113)+IFERROR(SUMIF($G$6:$BB$6,BI$6&amp;" "&amp;'Input-Allocators'!$E$18,$G113:$BB113),SUMIF($G$6:$BB$6,BI$6&amp;" "&amp;'Input-Allocators'!$B$20,$G113:$BB113))+SUMIF($G$6:$BB$6,BI$6&amp;" "&amp;'Input-Allocators'!$F$18,$G113:$BB113))&lt;Check_Limit,0,1),1)</f>
        <v>0</v>
      </c>
      <c r="BJ113" s="44">
        <f>IFERROR(IF(SUMIF($G$6:$BB$6,BJ$6&amp;" Total",$G113:$BB113)-(SUMIF($G$6:$BB$6,BJ$6&amp;" "&amp;'Input-Allocators'!$D$18,$G113:$BB113)+IFERROR(SUMIF($G$6:$BB$6,BJ$6&amp;" "&amp;'Input-Allocators'!$E$18,$G113:$BB113),SUMIF($G$6:$BB$6,BJ$6&amp;" "&amp;'Input-Allocators'!$B$20,$G113:$BB113))+SUMIF($G$6:$BB$6,BJ$6&amp;" "&amp;'Input-Allocators'!$F$18,$G113:$BB113))&lt;Check_Limit,0,1),1)</f>
        <v>0</v>
      </c>
      <c r="BK113" s="44">
        <f>IFERROR(IF(SUMIF($G$6:$BB$6,BK$6&amp;" Total",$G113:$BB113)-(SUMIF($G$6:$BB$6,BK$6&amp;" "&amp;'Input-Allocators'!$D$18,$G113:$BB113)+IFERROR(SUMIF($G$6:$BB$6,BK$6&amp;" "&amp;'Input-Allocators'!$E$18,$G113:$BB113),SUMIF($G$6:$BB$6,BK$6&amp;" "&amp;'Input-Allocators'!$B$20,$G113:$BB113))+SUMIF($G$6:$BB$6,BK$6&amp;" "&amp;'Input-Allocators'!$F$18,$G113:$BB113))&lt;Check_Limit,0,1),1)</f>
        <v>0</v>
      </c>
      <c r="BL113" s="44">
        <f>IFERROR(IF(SUMIF($G$6:$BB$6,BL$6&amp;" Total",$G113:$BB113)-(SUMIF($G$6:$BB$6,BL$6&amp;" "&amp;'Input-Allocators'!$D$18,$G113:$BB113)+IFERROR(SUMIF($G$6:$BB$6,BL$6&amp;" "&amp;'Input-Allocators'!$E$18,$G113:$BB113),SUMIF($G$6:$BB$6,BL$6&amp;" "&amp;'Input-Allocators'!$B$20,$G113:$BB113))+SUMIF($G$6:$BB$6,BL$6&amp;" "&amp;'Input-Allocators'!$F$18,$G113:$BB113))&lt;Check_Limit,0,1),1)</f>
        <v>0</v>
      </c>
      <c r="BM113" s="44">
        <f>IFERROR(IF(SUMIF($G$6:$BB$6,BM$6&amp;" Total",$G113:$BB113)-(SUMIF($G$6:$BB$6,BM$6&amp;" "&amp;'Input-Allocators'!$D$18,$G113:$BB113)+IFERROR(SUMIF($G$6:$BB$6,BM$6&amp;" "&amp;'Input-Allocators'!$E$18,$G113:$BB113),SUMIF($G$6:$BB$6,BM$6&amp;" "&amp;'Input-Allocators'!$B$20,$G113:$BB113))+SUMIF($G$6:$BB$6,BM$6&amp;" "&amp;'Input-Allocators'!$F$18,$G113:$BB113))&lt;Check_Limit,0,1),1)</f>
        <v>0</v>
      </c>
      <c r="BN113" s="44">
        <f>IFERROR(IF(SUMIF($G$6:$BB$6,BN$6&amp;" Total",$G113:$BB113)-(SUMIF($G$6:$BB$6,BN$6&amp;" "&amp;'Input-Allocators'!$D$18,$G113:$BB113)+IFERROR(SUMIF($G$6:$BB$6,BN$6&amp;" "&amp;'Input-Allocators'!$E$18,$G113:$BB113),SUMIF($G$6:$BB$6,BN$6&amp;" "&amp;'Input-Allocators'!$B$20,$G113:$BB113))+SUMIF($G$6:$BB$6,BN$6&amp;" "&amp;'Input-Allocators'!$F$18,$G113:$BB113))&lt;Check_Limit,0,1),1)</f>
        <v>0</v>
      </c>
      <c r="BO113" s="44">
        <f>IFERROR(IF(SUMIF($G$6:$BB$6,BO$6&amp;" Total",$G113:$BB113)-(SUMIF($G$6:$BB$6,BO$6&amp;" "&amp;'Input-Allocators'!$D$18,$G113:$BB113)+IFERROR(SUMIF($G$6:$BB$6,BO$6&amp;" "&amp;'Input-Allocators'!$E$18,$G113:$BB113),SUMIF($G$6:$BB$6,BO$6&amp;" "&amp;'Input-Allocators'!$B$20,$G113:$BB113))+SUMIF($G$6:$BB$6,BO$6&amp;" "&amp;'Input-Allocators'!$F$18,$G113:$BB113))&lt;Check_Limit,0,1),1)</f>
        <v>0</v>
      </c>
    </row>
    <row r="114" spans="1:67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>Functionalization!$D114</f>
        <v>939</v>
      </c>
      <c r="E114" s="14">
        <f t="shared" ref="E114" ca="1" si="19">IFERROR(IF(D114="",0,IF(D114=0,0,IF(ABS(D114-SUM(G114,K114,O114,S114,W114,AA114,AE114,AI114,AM114,AQ114,AU114,AY114))&lt;Check_Limit,0,1))),1)</f>
        <v>0</v>
      </c>
      <c r="F114" s="3" t="str">
        <f>IF($D114=0,"-",IF('Input-Accounts'!$E114&lt;&gt;0,'Input-Accounts'!$E114,'Input-Accounts'!$G114))</f>
        <v>INT_PROD_TRANSM_DIST_SUBTOTAL</v>
      </c>
      <c r="G114" s="14">
        <f ca="1">IF(G$5&lt;&gt;"",HLOOKUP(G$5,Functionalization!$G$6:$R$343,ROW($A114)-5,FALSE),IFERROR(INDEX(G$320:G$343,MATCH($F114,$B$320:$B$343,0))/VLOOKUP($F114,$B$320:$BB$343,MATCH(LEFT(TRIM(G$6),FIND("~",SUBSTITUTE(G$6,"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114))*HLOOKUP(LEFT(TRIM(G$6),FIND("~",SUBSTITUTE(G$6," ","~",LEN(TRIM(G$6))-LEN(SUBSTITUTE(TRIM(G$6)," ",""))))-1)&amp;" Total",$B$6:$BB$343,ROW($A114)-5,FALSE))</f>
        <v>5.0001612204090451</v>
      </c>
      <c r="H114" s="14">
        <f ca="1">IF(H$5&lt;&gt;"",HLOOKUP(H$5,Functionalization!$G$6:$R$343,ROW($A114)-5,FALSE),IFERROR(INDEX(H$320:H$343,MATCH($F114,$B$320:$B$343,0))/VLOOKUP($F114,$B$320:$BB$343,MATCH(LEFT(TRIM(H$6),FIND("~",SUBSTITUTE(H$6,"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114))*HLOOKUP(LEFT(TRIM(H$6),FIND("~",SUBSTITUTE(H$6," ","~",LEN(TRIM(H$6))-LEN(SUBSTITUTE(TRIM(H$6)," ",""))))-1)&amp;" Total",$B$6:$BB$343,ROW($A114)-5,FALSE))</f>
        <v>0</v>
      </c>
      <c r="I114" s="14">
        <f ca="1">IF(I$5&lt;&gt;"",HLOOKUP(I$5,Functionalization!$G$6:$R$343,ROW($A114)-5,FALSE),IFERROR(INDEX(I$320:I$343,MATCH($F114,$B$320:$B$343,0))/VLOOKUP($F114,$B$320:$BB$343,MATCH(LEFT(TRIM(I$6),FIND("~",SUBSTITUTE(I$6,"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114))*HLOOKUP(LEFT(TRIM(I$6),FIND("~",SUBSTITUTE(I$6," ","~",LEN(TRIM(I$6))-LEN(SUBSTITUTE(TRIM(I$6)," ",""))))-1)&amp;" Total",$B$6:$BB$343,ROW($A114)-5,FALSE))</f>
        <v>5.0001612204090451</v>
      </c>
      <c r="J114" s="14">
        <f ca="1">IF(J$5&lt;&gt;"",HLOOKUP(J$5,Functionalization!$G$6:$R$343,ROW($A114)-5,FALSE),IFERROR(INDEX(J$320:J$343,MATCH($F114,$B$320:$B$343,0))/VLOOKUP($F114,$B$320:$BB$343,MATCH(LEFT(TRIM(J$6),FIND("~",SUBSTITUTE(J$6,"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114))*HLOOKUP(LEFT(TRIM(J$6),FIND("~",SUBSTITUTE(J$6," ","~",LEN(TRIM(J$6))-LEN(SUBSTITUTE(TRIM(J$6)," ",""))))-1)&amp;" Total",$B$6:$BB$343,ROW($A114)-5,FALSE))</f>
        <v>0</v>
      </c>
      <c r="K114" s="14">
        <f ca="1">IF(K$5&lt;&gt;"",HLOOKUP(K$5,Functionalization!$G$6:$R$343,ROW($A114)-5,FALSE),IFERROR(INDEX(K$320:K$343,MATCH($F114,$B$320:$B$343,0))/VLOOKUP($F114,$B$320:$BB$343,MATCH(LEFT(TRIM(K$6),FIND("~",SUBSTITUTE(K$6,"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114))*HLOOKUP(LEFT(TRIM(K$6),FIND("~",SUBSTITUTE(K$6," ","~",LEN(TRIM(K$6))-LEN(SUBSTITUTE(TRIM(K$6)," ",""))))-1)&amp;" Total",$B$6:$BB$343,ROW($A114)-5,FALSE))</f>
        <v>97.314568076775359</v>
      </c>
      <c r="L114" s="14">
        <f ca="1">IF(L$5&lt;&gt;"",HLOOKUP(L$5,Functionalization!$G$6:$R$343,ROW($A114)-5,FALSE),IFERROR(INDEX(L$320:L$343,MATCH($F114,$B$320:$B$343,0))/VLOOKUP($F114,$B$320:$BB$343,MATCH(LEFT(TRIM(L$6),FIND("~",SUBSTITUTE(L$6,"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114))*HLOOKUP(LEFT(TRIM(L$6),FIND("~",SUBSTITUTE(L$6," ","~",LEN(TRIM(L$6))-LEN(SUBSTITUTE(TRIM(L$6)," ",""))))-1)&amp;" Total",$B$6:$BB$343,ROW($A114)-5,FALSE))</f>
        <v>97.314568076775359</v>
      </c>
      <c r="M114" s="14">
        <f ca="1">IF(M$5&lt;&gt;"",HLOOKUP(M$5,Functionalization!$G$6:$R$343,ROW($A114)-5,FALSE),IFERROR(INDEX(M$320:M$343,MATCH($F114,$B$320:$B$343,0))/VLOOKUP($F114,$B$320:$BB$343,MATCH(LEFT(TRIM(M$6),FIND("~",SUBSTITUTE(M$6,"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114))*HLOOKUP(LEFT(TRIM(M$6),FIND("~",SUBSTITUTE(M$6," ","~",LEN(TRIM(M$6))-LEN(SUBSTITUTE(TRIM(M$6)," ",""))))-1)&amp;" Total",$B$6:$BB$343,ROW($A114)-5,FALSE))</f>
        <v>0</v>
      </c>
      <c r="N114" s="14">
        <f ca="1">IF(N$5&lt;&gt;"",HLOOKUP(N$5,Functionalization!$G$6:$R$343,ROW($A114)-5,FALSE),IFERROR(INDEX(N$320:N$343,MATCH($F114,$B$320:$B$343,0))/VLOOKUP($F114,$B$320:$BB$343,MATCH(LEFT(TRIM(N$6),FIND("~",SUBSTITUTE(N$6,"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114))*HLOOKUP(LEFT(TRIM(N$6),FIND("~",SUBSTITUTE(N$6," ","~",LEN(TRIM(N$6))-LEN(SUBSTITUTE(TRIM(N$6)," ",""))))-1)&amp;" Total",$B$6:$BB$343,ROW($A114)-5,FALSE))</f>
        <v>0</v>
      </c>
      <c r="O114" s="14">
        <f ca="1">IF(O$5&lt;&gt;"",HLOOKUP(O$5,Functionalization!$G$6:$R$343,ROW($A114)-5,FALSE),IFERROR(INDEX(O$320:O$343,MATCH($F114,$B$320:$B$343,0))/VLOOKUP($F114,$B$320:$BB$343,MATCH(LEFT(TRIM(O$6),FIND("~",SUBSTITUTE(O$6,"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114))*HLOOKUP(LEFT(TRIM(O$6),FIND("~",SUBSTITUTE(O$6," ","~",LEN(TRIM(O$6))-LEN(SUBSTITUTE(TRIM(O$6)," ",""))))-1)&amp;" Total",$B$6:$BB$343,ROW($A114)-5,FALSE))</f>
        <v>493.54290822463389</v>
      </c>
      <c r="P114" s="14">
        <f ca="1">IF(P$5&lt;&gt;"",HLOOKUP(P$5,Functionalization!$G$6:$R$343,ROW($A114)-5,FALSE),IFERROR(INDEX(P$320:P$343,MATCH($F114,$B$320:$B$343,0))/VLOOKUP($F114,$B$320:$BB$343,MATCH(LEFT(TRIM(P$6),FIND("~",SUBSTITUTE(P$6,"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114))*HLOOKUP(LEFT(TRIM(P$6),FIND("~",SUBSTITUTE(P$6," ","~",LEN(TRIM(P$6))-LEN(SUBSTITUTE(TRIM(P$6)," ",""))))-1)&amp;" Total",$B$6:$BB$343,ROW($A114)-5,FALSE))</f>
        <v>493.54290822463389</v>
      </c>
      <c r="Q114" s="14">
        <f ca="1">IF(Q$5&lt;&gt;"",HLOOKUP(Q$5,Functionalization!$G$6:$R$343,ROW($A114)-5,FALSE),IFERROR(INDEX(Q$320:Q$343,MATCH($F114,$B$320:$B$343,0))/VLOOKUP($F114,$B$320:$BB$343,MATCH(LEFT(TRIM(Q$6),FIND("~",SUBSTITUTE(Q$6,"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114))*HLOOKUP(LEFT(TRIM(Q$6),FIND("~",SUBSTITUTE(Q$6," ","~",LEN(TRIM(Q$6))-LEN(SUBSTITUTE(TRIM(Q$6)," ",""))))-1)&amp;" Total",$B$6:$BB$343,ROW($A114)-5,FALSE))</f>
        <v>0</v>
      </c>
      <c r="R114" s="14">
        <f ca="1">IF(R$5&lt;&gt;"",HLOOKUP(R$5,Functionalization!$G$6:$R$343,ROW($A114)-5,FALSE),IFERROR(INDEX(R$320:R$343,MATCH($F114,$B$320:$B$343,0))/VLOOKUP($F114,$B$320:$BB$343,MATCH(LEFT(TRIM(R$6),FIND("~",SUBSTITUTE(R$6,"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114))*HLOOKUP(LEFT(TRIM(R$6),FIND("~",SUBSTITUTE(R$6," ","~",LEN(TRIM(R$6))-LEN(SUBSTITUTE(TRIM(R$6)," ",""))))-1)&amp;" Total",$B$6:$BB$343,ROW($A114)-5,FALSE))</f>
        <v>0</v>
      </c>
      <c r="S114" s="14">
        <f ca="1">IF(S$5&lt;&gt;"",HLOOKUP(S$5,Functionalization!$G$6:$R$343,ROW($A114)-5,FALSE),IFERROR(INDEX(S$320:S$343,MATCH($F114,$B$320:$B$343,0))/VLOOKUP($F114,$B$320:$BB$343,MATCH(LEFT(TRIM(S$6),FIND("~",SUBSTITUTE(S$6,"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114))*HLOOKUP(LEFT(TRIM(S$6),FIND("~",SUBSTITUTE(S$6," ","~",LEN(TRIM(S$6))-LEN(SUBSTITUTE(TRIM(S$6)," ",""))))-1)&amp;" Total",$B$6:$BB$343,ROW($A114)-5,FALSE))</f>
        <v>343.14236247818184</v>
      </c>
      <c r="T114" s="14">
        <f ca="1">IF(T$5&lt;&gt;"",HLOOKUP(T$5,Functionalization!$G$6:$R$343,ROW($A114)-5,FALSE),IFERROR(INDEX(T$320:T$343,MATCH($F114,$B$320:$B$343,0))/VLOOKUP($F114,$B$320:$BB$343,MATCH(LEFT(TRIM(T$6),FIND("~",SUBSTITUTE(T$6,"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114))*HLOOKUP(LEFT(TRIM(T$6),FIND("~",SUBSTITUTE(T$6," ","~",LEN(TRIM(T$6))-LEN(SUBSTITUTE(TRIM(T$6)," ",""))))-1)&amp;" Total",$B$6:$BB$343,ROW($A114)-5,FALSE))</f>
        <v>0</v>
      </c>
      <c r="U114" s="14">
        <f ca="1">IF(U$5&lt;&gt;"",HLOOKUP(U$5,Functionalization!$G$6:$R$343,ROW($A114)-5,FALSE),IFERROR(INDEX(U$320:U$343,MATCH($F114,$B$320:$B$343,0))/VLOOKUP($F114,$B$320:$BB$343,MATCH(LEFT(TRIM(U$6),FIND("~",SUBSTITUTE(U$6,"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114))*HLOOKUP(LEFT(TRIM(U$6),FIND("~",SUBSTITUTE(U$6," ","~",LEN(TRIM(U$6))-LEN(SUBSTITUTE(TRIM(U$6)," ",""))))-1)&amp;" Total",$B$6:$BB$343,ROW($A114)-5,FALSE))</f>
        <v>0</v>
      </c>
      <c r="V114" s="14">
        <f ca="1">IF(V$5&lt;&gt;"",HLOOKUP(V$5,Functionalization!$G$6:$R$343,ROW($A114)-5,FALSE),IFERROR(INDEX(V$320:V$343,MATCH($F114,$B$320:$B$343,0))/VLOOKUP($F114,$B$320:$BB$343,MATCH(LEFT(TRIM(V$6),FIND("~",SUBSTITUTE(V$6,"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114))*HLOOKUP(LEFT(TRIM(V$6),FIND("~",SUBSTITUTE(V$6," ","~",LEN(TRIM(V$6))-LEN(SUBSTITUTE(TRIM(V$6)," ",""))))-1)&amp;" Total",$B$6:$BB$343,ROW($A114)-5,FALSE))</f>
        <v>343.14236247818184</v>
      </c>
      <c r="W114" s="14">
        <f ca="1">IF(W$5&lt;&gt;"",HLOOKUP(W$5,Functionalization!$G$6:$R$343,ROW($A114)-5,FALSE),IFERROR(INDEX(W$320:W$343,MATCH($F114,$B$320:$B$343,0))/VLOOKUP($F114,$B$320:$BB$343,MATCH(LEFT(TRIM(W$6),FIND("~",SUBSTITUTE(W$6,"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114))*HLOOKUP(LEFT(TRIM(W$6),FIND("~",SUBSTITUTE(W$6," ","~",LEN(TRIM(W$6))-LEN(SUBSTITUTE(TRIM(W$6)," ",""))))-1)&amp;" Total",$B$6:$BB$343,ROW($A114)-5,FALSE))</f>
        <v>0</v>
      </c>
      <c r="X114" s="14">
        <f ca="1">IF(X$5&lt;&gt;"",HLOOKUP(X$5,Functionalization!$G$6:$R$343,ROW($A114)-5,FALSE),IFERROR(INDEX(X$320:X$343,MATCH($F114,$B$320:$B$343,0))/VLOOKUP($F114,$B$320:$BB$343,MATCH(LEFT(TRIM(X$6),FIND("~",SUBSTITUTE(X$6,"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114))*HLOOKUP(LEFT(TRIM(X$6),FIND("~",SUBSTITUTE(X$6," ","~",LEN(TRIM(X$6))-LEN(SUBSTITUTE(TRIM(X$6)," ",""))))-1)&amp;" Total",$B$6:$BB$343,ROW($A114)-5,FALSE))</f>
        <v>0</v>
      </c>
      <c r="Y114" s="14">
        <f ca="1">IF(Y$5&lt;&gt;"",HLOOKUP(Y$5,Functionalization!$G$6:$R$343,ROW($A114)-5,FALSE),IFERROR(INDEX(Y$320:Y$343,MATCH($F114,$B$320:$B$343,0))/VLOOKUP($F114,$B$320:$BB$343,MATCH(LEFT(TRIM(Y$6),FIND("~",SUBSTITUTE(Y$6,"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114))*HLOOKUP(LEFT(TRIM(Y$6),FIND("~",SUBSTITUTE(Y$6," ","~",LEN(TRIM(Y$6))-LEN(SUBSTITUTE(TRIM(Y$6)," ",""))))-1)&amp;" Total",$B$6:$BB$343,ROW($A114)-5,FALSE))</f>
        <v>0</v>
      </c>
      <c r="Z114" s="14">
        <f ca="1">IF(Z$5&lt;&gt;"",HLOOKUP(Z$5,Functionalization!$G$6:$R$343,ROW($A114)-5,FALSE),IFERROR(INDEX(Z$320:Z$343,MATCH($F114,$B$320:$B$343,0))/VLOOKUP($F114,$B$320:$BB$343,MATCH(LEFT(TRIM(Z$6),FIND("~",SUBSTITUTE(Z$6,"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114))*HLOOKUP(LEFT(TRIM(Z$6),FIND("~",SUBSTITUTE(Z$6," ","~",LEN(TRIM(Z$6))-LEN(SUBSTITUTE(TRIM(Z$6)," ",""))))-1)&amp;" Total",$B$6:$BB$343,ROW($A114)-5,FALSE))</f>
        <v>0</v>
      </c>
      <c r="AA114" s="14">
        <f ca="1">IF(AA$5&lt;&gt;"",HLOOKUP(AA$5,Functionalization!$G$6:$R$343,ROW($A114)-5,FALSE),IFERROR(INDEX(AA$320:AA$343,MATCH($F114,$B$320:$B$343,0))/VLOOKUP($F114,$B$320:$BB$343,MATCH(LEFT(TRIM(AA$6),FIND("~",SUBSTITUTE(AA$6,"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114))*HLOOKUP(LEFT(TRIM(AA$6),FIND("~",SUBSTITUTE(AA$6," ","~",LEN(TRIM(AA$6))-LEN(SUBSTITUTE(TRIM(AA$6)," ",""))))-1)&amp;" Total",$B$6:$BB$343,ROW($A114)-5,FALSE))</f>
        <v>0</v>
      </c>
      <c r="AB114" s="14">
        <f ca="1">IF(AB$5&lt;&gt;"",HLOOKUP(AB$5,Functionalization!$G$6:$R$343,ROW($A114)-5,FALSE),IFERROR(INDEX(AB$320:AB$343,MATCH($F114,$B$320:$B$343,0))/VLOOKUP($F114,$B$320:$BB$343,MATCH(LEFT(TRIM(AB$6),FIND("~",SUBSTITUTE(AB$6,"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114))*HLOOKUP(LEFT(TRIM(AB$6),FIND("~",SUBSTITUTE(AB$6," ","~",LEN(TRIM(AB$6))-LEN(SUBSTITUTE(TRIM(AB$6)," ",""))))-1)&amp;" Total",$B$6:$BB$343,ROW($A114)-5,FALSE))</f>
        <v>0</v>
      </c>
      <c r="AC114" s="14">
        <f ca="1">IF(AC$5&lt;&gt;"",HLOOKUP(AC$5,Functionalization!$G$6:$R$343,ROW($A114)-5,FALSE),IFERROR(INDEX(AC$320:AC$343,MATCH($F114,$B$320:$B$343,0))/VLOOKUP($F114,$B$320:$BB$343,MATCH(LEFT(TRIM(AC$6),FIND("~",SUBSTITUTE(AC$6,"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114))*HLOOKUP(LEFT(TRIM(AC$6),FIND("~",SUBSTITUTE(AC$6," ","~",LEN(TRIM(AC$6))-LEN(SUBSTITUTE(TRIM(AC$6)," ",""))))-1)&amp;" Total",$B$6:$BB$343,ROW($A114)-5,FALSE))</f>
        <v>0</v>
      </c>
      <c r="AD114" s="14">
        <f ca="1">IF(AD$5&lt;&gt;"",HLOOKUP(AD$5,Functionalization!$G$6:$R$343,ROW($A114)-5,FALSE),IFERROR(INDEX(AD$320:AD$343,MATCH($F114,$B$320:$B$343,0))/VLOOKUP($F114,$B$320:$BB$343,MATCH(LEFT(TRIM(AD$6),FIND("~",SUBSTITUTE(AD$6,"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114))*HLOOKUP(LEFT(TRIM(AD$6),FIND("~",SUBSTITUTE(AD$6," ","~",LEN(TRIM(AD$6))-LEN(SUBSTITUTE(TRIM(AD$6)," ",""))))-1)&amp;" Total",$B$6:$BB$343,ROW($A114)-5,FALSE))</f>
        <v>0</v>
      </c>
      <c r="AE114" s="14">
        <f ca="1">IF(AE$5&lt;&gt;"",HLOOKUP(AE$5,Functionalization!$G$6:$R$343,ROW($A114)-5,FALSE),IFERROR(INDEX(AE$320:AE$343,MATCH($F114,$B$320:$B$343,0))/VLOOKUP($F114,$B$320:$BB$343,MATCH(LEFT(TRIM(AE$6),FIND("~",SUBSTITUTE(AE$6,"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114))*HLOOKUP(LEFT(TRIM(AE$6),FIND("~",SUBSTITUTE(AE$6," ","~",LEN(TRIM(AE$6))-LEN(SUBSTITUTE(TRIM(AE$6)," ",""))))-1)&amp;" Total",$B$6:$BB$343,ROW($A114)-5,FALSE))</f>
        <v>0</v>
      </c>
      <c r="AF114" s="14">
        <f ca="1">IF(AF$5&lt;&gt;"",HLOOKUP(AF$5,Functionalization!$G$6:$R$343,ROW($A114)-5,FALSE),IFERROR(INDEX(AF$320:AF$343,MATCH($F114,$B$320:$B$343,0))/VLOOKUP($F114,$B$320:$BB$343,MATCH(LEFT(TRIM(AF$6),FIND("~",SUBSTITUTE(AF$6,"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114))*HLOOKUP(LEFT(TRIM(AF$6),FIND("~",SUBSTITUTE(AF$6," ","~",LEN(TRIM(AF$6))-LEN(SUBSTITUTE(TRIM(AF$6)," ",""))))-1)&amp;" Total",$B$6:$BB$343,ROW($A114)-5,FALSE))</f>
        <v>0</v>
      </c>
      <c r="AG114" s="14">
        <f ca="1">IF(AG$5&lt;&gt;"",HLOOKUP(AG$5,Functionalization!$G$6:$R$343,ROW($A114)-5,FALSE),IFERROR(INDEX(AG$320:AG$343,MATCH($F114,$B$320:$B$343,0))/VLOOKUP($F114,$B$320:$BB$343,MATCH(LEFT(TRIM(AG$6),FIND("~",SUBSTITUTE(AG$6,"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114))*HLOOKUP(LEFT(TRIM(AG$6),FIND("~",SUBSTITUTE(AG$6," ","~",LEN(TRIM(AG$6))-LEN(SUBSTITUTE(TRIM(AG$6)," ",""))))-1)&amp;" Total",$B$6:$BB$343,ROW($A114)-5,FALSE))</f>
        <v>0</v>
      </c>
      <c r="AH114" s="14">
        <f ca="1">IF(AH$5&lt;&gt;"",HLOOKUP(AH$5,Functionalization!$G$6:$R$343,ROW($A114)-5,FALSE),IFERROR(INDEX(AH$320:AH$343,MATCH($F114,$B$320:$B$343,0))/VLOOKUP($F114,$B$320:$BB$343,MATCH(LEFT(TRIM(AH$6),FIND("~",SUBSTITUTE(AH$6,"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114))*HLOOKUP(LEFT(TRIM(AH$6),FIND("~",SUBSTITUTE(AH$6," ","~",LEN(TRIM(AH$6))-LEN(SUBSTITUTE(TRIM(AH$6)," ",""))))-1)&amp;" Total",$B$6:$BB$343,ROW($A114)-5,FALSE))</f>
        <v>0</v>
      </c>
      <c r="AI114" s="14">
        <f ca="1">IF(AI$5&lt;&gt;"",HLOOKUP(AI$5,Functionalization!$G$6:$R$343,ROW($A114)-5,FALSE),IFERROR(INDEX(AI$320:AI$343,MATCH($F114,$B$320:$B$343,0))/VLOOKUP($F114,$B$320:$BB$343,MATCH(LEFT(TRIM(AI$6),FIND("~",SUBSTITUTE(AI$6,"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114))*HLOOKUP(LEFT(TRIM(AI$6),FIND("~",SUBSTITUTE(AI$6," ","~",LEN(TRIM(AI$6))-LEN(SUBSTITUTE(TRIM(AI$6)," ",""))))-1)&amp;" Total",$B$6:$BB$343,ROW($A114)-5,FALSE))</f>
        <v>0</v>
      </c>
      <c r="AJ114" s="14">
        <f ca="1">IF(AJ$5&lt;&gt;"",HLOOKUP(AJ$5,Functionalization!$G$6:$R$343,ROW($A114)-5,FALSE),IFERROR(INDEX(AJ$320:AJ$343,MATCH($F114,$B$320:$B$343,0))/VLOOKUP($F114,$B$320:$BB$343,MATCH(LEFT(TRIM(AJ$6),FIND("~",SUBSTITUTE(AJ$6,"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114))*HLOOKUP(LEFT(TRIM(AJ$6),FIND("~",SUBSTITUTE(AJ$6," ","~",LEN(TRIM(AJ$6))-LEN(SUBSTITUTE(TRIM(AJ$6)," ",""))))-1)&amp;" Total",$B$6:$BB$343,ROW($A114)-5,FALSE))</f>
        <v>0</v>
      </c>
      <c r="AK114" s="14">
        <f ca="1">IF(AK$5&lt;&gt;"",HLOOKUP(AK$5,Functionalization!$G$6:$R$343,ROW($A114)-5,FALSE),IFERROR(INDEX(AK$320:AK$343,MATCH($F114,$B$320:$B$343,0))/VLOOKUP($F114,$B$320:$BB$343,MATCH(LEFT(TRIM(AK$6),FIND("~",SUBSTITUTE(AK$6,"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114))*HLOOKUP(LEFT(TRIM(AK$6),FIND("~",SUBSTITUTE(AK$6," ","~",LEN(TRIM(AK$6))-LEN(SUBSTITUTE(TRIM(AK$6)," ",""))))-1)&amp;" Total",$B$6:$BB$343,ROW($A114)-5,FALSE))</f>
        <v>0</v>
      </c>
      <c r="AL114" s="14">
        <f ca="1">IF(AL$5&lt;&gt;"",HLOOKUP(AL$5,Functionalization!$G$6:$R$343,ROW($A114)-5,FALSE),IFERROR(INDEX(AL$320:AL$343,MATCH($F114,$B$320:$B$343,0))/VLOOKUP($F114,$B$320:$BB$343,MATCH(LEFT(TRIM(AL$6),FIND("~",SUBSTITUTE(AL$6,"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114))*HLOOKUP(LEFT(TRIM(AL$6),FIND("~",SUBSTITUTE(AL$6," ","~",LEN(TRIM(AL$6))-LEN(SUBSTITUTE(TRIM(AL$6)," ",""))))-1)&amp;" Total",$B$6:$BB$343,ROW($A114)-5,FALSE))</f>
        <v>0</v>
      </c>
      <c r="AM114" s="14">
        <f ca="1">IF(AM$5&lt;&gt;"",HLOOKUP(AM$5,Functionalization!$G$6:$R$343,ROW($A114)-5,FALSE),IFERROR(INDEX(AM$320:AM$343,MATCH($F114,$B$320:$B$343,0))/VLOOKUP($F114,$B$320:$BB$343,MATCH(LEFT(TRIM(AM$6),FIND("~",SUBSTITUTE(AM$6,"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114))*HLOOKUP(LEFT(TRIM(AM$6),FIND("~",SUBSTITUTE(AM$6," ","~",LEN(TRIM(AM$6))-LEN(SUBSTITUTE(TRIM(AM$6)," ",""))))-1)&amp;" Total",$B$6:$BB$343,ROW($A114)-5,FALSE))</f>
        <v>0</v>
      </c>
      <c r="AN114" s="14">
        <f ca="1">IF(AN$5&lt;&gt;"",HLOOKUP(AN$5,Functionalization!$G$6:$R$343,ROW($A114)-5,FALSE),IFERROR(INDEX(AN$320:AN$343,MATCH($F114,$B$320:$B$343,0))/VLOOKUP($F114,$B$320:$BB$343,MATCH(LEFT(TRIM(AN$6),FIND("~",SUBSTITUTE(AN$6,"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114))*HLOOKUP(LEFT(TRIM(AN$6),FIND("~",SUBSTITUTE(AN$6," ","~",LEN(TRIM(AN$6))-LEN(SUBSTITUTE(TRIM(AN$6)," ",""))))-1)&amp;" Total",$B$6:$BB$343,ROW($A114)-5,FALSE))</f>
        <v>0</v>
      </c>
      <c r="AO114" s="14">
        <f ca="1">IF(AO$5&lt;&gt;"",HLOOKUP(AO$5,Functionalization!$G$6:$R$343,ROW($A114)-5,FALSE),IFERROR(INDEX(AO$320:AO$343,MATCH($F114,$B$320:$B$343,0))/VLOOKUP($F114,$B$320:$BB$343,MATCH(LEFT(TRIM(AO$6),FIND("~",SUBSTITUTE(AO$6,"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114))*HLOOKUP(LEFT(TRIM(AO$6),FIND("~",SUBSTITUTE(AO$6," ","~",LEN(TRIM(AO$6))-LEN(SUBSTITUTE(TRIM(AO$6)," ",""))))-1)&amp;" Total",$B$6:$BB$343,ROW($A114)-5,FALSE))</f>
        <v>0</v>
      </c>
      <c r="AP114" s="14">
        <f ca="1">IF(AP$5&lt;&gt;"",HLOOKUP(AP$5,Functionalization!$G$6:$R$343,ROW($A114)-5,FALSE),IFERROR(INDEX(AP$320:AP$343,MATCH($F114,$B$320:$B$343,0))/VLOOKUP($F114,$B$320:$BB$343,MATCH(LEFT(TRIM(AP$6),FIND("~",SUBSTITUTE(AP$6,"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114))*HLOOKUP(LEFT(TRIM(AP$6),FIND("~",SUBSTITUTE(AP$6," ","~",LEN(TRIM(AP$6))-LEN(SUBSTITUTE(TRIM(AP$6)," ",""))))-1)&amp;" Total",$B$6:$BB$343,ROW($A114)-5,FALSE))</f>
        <v>0</v>
      </c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D114" s="44">
        <f ca="1">IFERROR(IF(SUMIF($G$6:$BB$6,BD$6&amp;" Total",$G114:$BB114)-(SUMIF($G$6:$BB$6,BD$6&amp;" "&amp;'Input-Allocators'!$D$18,$G114:$BB114)+IFERROR(SUMIF($G$6:$BB$6,BD$6&amp;" "&amp;'Input-Allocators'!$E$18,$G114:$BB114),SUMIF($G$6:$BB$6,BD$6&amp;" "&amp;'Input-Allocators'!$B$20,$G114:$BB114))+SUMIF($G$6:$BB$6,BD$6&amp;" "&amp;'Input-Allocators'!$F$18,$G114:$BB114))&lt;Check_Limit,0,1),1)</f>
        <v>0</v>
      </c>
      <c r="BE114" s="44">
        <f ca="1">IFERROR(IF(SUMIF($G$6:$BB$6,BE$6&amp;" Total",$G114:$BB114)-(SUMIF($G$6:$BB$6,BE$6&amp;" "&amp;'Input-Allocators'!$D$18,$G114:$BB114)+IFERROR(SUMIF($G$6:$BB$6,BE$6&amp;" "&amp;'Input-Allocators'!$E$18,$G114:$BB114),SUMIF($G$6:$BB$6,BE$6&amp;" "&amp;'Input-Allocators'!$B$20,$G114:$BB114))+SUMIF($G$6:$BB$6,BE$6&amp;" "&amp;'Input-Allocators'!$F$18,$G114:$BB114))&lt;Check_Limit,0,1),1)</f>
        <v>0</v>
      </c>
      <c r="BF114" s="44">
        <f ca="1">IFERROR(IF(SUMIF($G$6:$BB$6,BF$6&amp;" Total",$G114:$BB114)-(SUMIF($G$6:$BB$6,BF$6&amp;" "&amp;'Input-Allocators'!$D$18,$G114:$BB114)+IFERROR(SUMIF($G$6:$BB$6,BF$6&amp;" "&amp;'Input-Allocators'!$E$18,$G114:$BB114),SUMIF($G$6:$BB$6,BF$6&amp;" "&amp;'Input-Allocators'!$B$20,$G114:$BB114))+SUMIF($G$6:$BB$6,BF$6&amp;" "&amp;'Input-Allocators'!$F$18,$G114:$BB114))&lt;Check_Limit,0,1),1)</f>
        <v>0</v>
      </c>
      <c r="BG114" s="44">
        <f ca="1">IFERROR(IF(SUMIF($G$6:$BB$6,BG$6&amp;" Total",$G114:$BB114)-(SUMIF($G$6:$BB$6,BG$6&amp;" "&amp;'Input-Allocators'!$D$18,$G114:$BB114)+IFERROR(SUMIF($G$6:$BB$6,BG$6&amp;" "&amp;'Input-Allocators'!$E$18,$G114:$BB114),SUMIF($G$6:$BB$6,BG$6&amp;" "&amp;'Input-Allocators'!$B$20,$G114:$BB114))+SUMIF($G$6:$BB$6,BG$6&amp;" "&amp;'Input-Allocators'!$F$18,$G114:$BB114))&lt;Check_Limit,0,1),1)</f>
        <v>0</v>
      </c>
      <c r="BH114" s="44">
        <f ca="1">IFERROR(IF(SUMIF($G$6:$BB$6,BH$6&amp;" Total",$G114:$BB114)-(SUMIF($G$6:$BB$6,BH$6&amp;" "&amp;'Input-Allocators'!$D$18,$G114:$BB114)+IFERROR(SUMIF($G$6:$BB$6,BH$6&amp;" "&amp;'Input-Allocators'!$E$18,$G114:$BB114),SUMIF($G$6:$BB$6,BH$6&amp;" "&amp;'Input-Allocators'!$B$20,$G114:$BB114))+SUMIF($G$6:$BB$6,BH$6&amp;" "&amp;'Input-Allocators'!$F$18,$G114:$BB114))&lt;Check_Limit,0,1),1)</f>
        <v>0</v>
      </c>
      <c r="BI114" s="44">
        <f ca="1">IFERROR(IF(SUMIF($G$6:$BB$6,BI$6&amp;" Total",$G114:$BB114)-(SUMIF($G$6:$BB$6,BI$6&amp;" "&amp;'Input-Allocators'!$D$18,$G114:$BB114)+IFERROR(SUMIF($G$6:$BB$6,BI$6&amp;" "&amp;'Input-Allocators'!$E$18,$G114:$BB114),SUMIF($G$6:$BB$6,BI$6&amp;" "&amp;'Input-Allocators'!$B$20,$G114:$BB114))+SUMIF($G$6:$BB$6,BI$6&amp;" "&amp;'Input-Allocators'!$F$18,$G114:$BB114))&lt;Check_Limit,0,1),1)</f>
        <v>0</v>
      </c>
      <c r="BJ114" s="44">
        <f ca="1">IFERROR(IF(SUMIF($G$6:$BB$6,BJ$6&amp;" Total",$G114:$BB114)-(SUMIF($G$6:$BB$6,BJ$6&amp;" "&amp;'Input-Allocators'!$D$18,$G114:$BB114)+IFERROR(SUMIF($G$6:$BB$6,BJ$6&amp;" "&amp;'Input-Allocators'!$E$18,$G114:$BB114),SUMIF($G$6:$BB$6,BJ$6&amp;" "&amp;'Input-Allocators'!$B$20,$G114:$BB114))+SUMIF($G$6:$BB$6,BJ$6&amp;" "&amp;'Input-Allocators'!$F$18,$G114:$BB114))&lt;Check_Limit,0,1),1)</f>
        <v>0</v>
      </c>
      <c r="BK114" s="44">
        <f ca="1">IFERROR(IF(SUMIF($G$6:$BB$6,BK$6&amp;" Total",$G114:$BB114)-(SUMIF($G$6:$BB$6,BK$6&amp;" "&amp;'Input-Allocators'!$D$18,$G114:$BB114)+IFERROR(SUMIF($G$6:$BB$6,BK$6&amp;" "&amp;'Input-Allocators'!$E$18,$G114:$BB114),SUMIF($G$6:$BB$6,BK$6&amp;" "&amp;'Input-Allocators'!$B$20,$G114:$BB114))+SUMIF($G$6:$BB$6,BK$6&amp;" "&amp;'Input-Allocators'!$F$18,$G114:$BB114))&lt;Check_Limit,0,1),1)</f>
        <v>0</v>
      </c>
      <c r="BL114" s="44">
        <f ca="1">IFERROR(IF(SUMIF($G$6:$BB$6,BL$6&amp;" Total",$G114:$BB114)-(SUMIF($G$6:$BB$6,BL$6&amp;" "&amp;'Input-Allocators'!$D$18,$G114:$BB114)+IFERROR(SUMIF($G$6:$BB$6,BL$6&amp;" "&amp;'Input-Allocators'!$E$18,$G114:$BB114),SUMIF($G$6:$BB$6,BL$6&amp;" "&amp;'Input-Allocators'!$B$20,$G114:$BB114))+SUMIF($G$6:$BB$6,BL$6&amp;" "&amp;'Input-Allocators'!$F$18,$G114:$BB114))&lt;Check_Limit,0,1),1)</f>
        <v>0</v>
      </c>
      <c r="BM114" s="44">
        <f ca="1">IFERROR(IF(SUMIF($G$6:$BB$6,BM$6&amp;" Total",$G114:$BB114)-(SUMIF($G$6:$BB$6,BM$6&amp;" "&amp;'Input-Allocators'!$D$18,$G114:$BB114)+IFERROR(SUMIF($G$6:$BB$6,BM$6&amp;" "&amp;'Input-Allocators'!$E$18,$G114:$BB114),SUMIF($G$6:$BB$6,BM$6&amp;" "&amp;'Input-Allocators'!$B$20,$G114:$BB114))+SUMIF($G$6:$BB$6,BM$6&amp;" "&amp;'Input-Allocators'!$F$18,$G114:$BB114))&lt;Check_Limit,0,1),1)</f>
        <v>0</v>
      </c>
      <c r="BN114" s="44">
        <f ca="1">IFERROR(IF(SUMIF($G$6:$BB$6,BN$6&amp;" Total",$G114:$BB114)-(SUMIF($G$6:$BB$6,BN$6&amp;" "&amp;'Input-Allocators'!$D$18,$G114:$BB114)+IFERROR(SUMIF($G$6:$BB$6,BN$6&amp;" "&amp;'Input-Allocators'!$E$18,$G114:$BB114),SUMIF($G$6:$BB$6,BN$6&amp;" "&amp;'Input-Allocators'!$B$20,$G114:$BB114))+SUMIF($G$6:$BB$6,BN$6&amp;" "&amp;'Input-Allocators'!$F$18,$G114:$BB114))&lt;Check_Limit,0,1),1)</f>
        <v>0</v>
      </c>
      <c r="BO114" s="44">
        <f ca="1">IFERROR(IF(SUMIF($G$6:$BB$6,BO$6&amp;" Total",$G114:$BB114)-(SUMIF($G$6:$BB$6,BO$6&amp;" "&amp;'Input-Allocators'!$D$18,$G114:$BB114)+IFERROR(SUMIF($G$6:$BB$6,BO$6&amp;" "&amp;'Input-Allocators'!$E$18,$G114:$BB114),SUMIF($G$6:$BB$6,BO$6&amp;" "&amp;'Input-Allocators'!$B$20,$G114:$BB114))+SUMIF($G$6:$BB$6,BO$6&amp;" "&amp;'Input-Allocators'!$F$18,$G114:$BB114))&lt;Check_Limit,0,1),1)</f>
        <v>0</v>
      </c>
    </row>
    <row r="115" spans="1:67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>Functionalization!$D115</f>
        <v>297</v>
      </c>
      <c r="E115" s="14">
        <f t="shared" ref="E115" ca="1" si="20">IFERROR(IF(D115="",0,IF(D115=0,0,IF(ABS(D115-SUM(G115,K115,O115,S115,W115,AA115,AE115,AI115,AM115,AQ115,AU115,AY115))&lt;Check_Limit,0,1))),1)</f>
        <v>0</v>
      </c>
      <c r="F115" s="3" t="str">
        <f>IF($D115=0,"-",IF('Input-Accounts'!$E115&lt;&gt;0,'Input-Accounts'!$E115,'Input-Accounts'!$G115))</f>
        <v>INT_PROD_TRANSM_DIST_SUBTOTAL</v>
      </c>
      <c r="G115" s="14">
        <f ca="1">IF(G$5&lt;&gt;"",HLOOKUP(G$5,Functionalization!$G$6:$R$343,ROW($A115)-5,FALSE),IFERROR(INDEX(G$320:G$343,MATCH($F115,$B$320:$B$343,0))/VLOOKUP($F115,$B$320:$BB$343,MATCH(LEFT(TRIM(G$6),FIND("~",SUBSTITUTE(G$6,"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115))*HLOOKUP(LEFT(TRIM(G$6),FIND("~",SUBSTITUTE(G$6," ","~",LEN(TRIM(G$6))-LEN(SUBSTITUTE(TRIM(G$6)," ",""))))-1)&amp;" Total",$B$6:$BB$343,ROW($A115)-5,FALSE))</f>
        <v>1.5815206415990271</v>
      </c>
      <c r="H115" s="14">
        <f ca="1">IF(H$5&lt;&gt;"",HLOOKUP(H$5,Functionalization!$G$6:$R$343,ROW($A115)-5,FALSE),IFERROR(INDEX(H$320:H$343,MATCH($F115,$B$320:$B$343,0))/VLOOKUP($F115,$B$320:$BB$343,MATCH(LEFT(TRIM(H$6),FIND("~",SUBSTITUTE(H$6,"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115))*HLOOKUP(LEFT(TRIM(H$6),FIND("~",SUBSTITUTE(H$6," ","~",LEN(TRIM(H$6))-LEN(SUBSTITUTE(TRIM(H$6)," ",""))))-1)&amp;" Total",$B$6:$BB$343,ROW($A115)-5,FALSE))</f>
        <v>0</v>
      </c>
      <c r="I115" s="14">
        <f ca="1">IF(I$5&lt;&gt;"",HLOOKUP(I$5,Functionalization!$G$6:$R$343,ROW($A115)-5,FALSE),IFERROR(INDEX(I$320:I$343,MATCH($F115,$B$320:$B$343,0))/VLOOKUP($F115,$B$320:$BB$343,MATCH(LEFT(TRIM(I$6),FIND("~",SUBSTITUTE(I$6,"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115))*HLOOKUP(LEFT(TRIM(I$6),FIND("~",SUBSTITUTE(I$6," ","~",LEN(TRIM(I$6))-LEN(SUBSTITUTE(TRIM(I$6)," ",""))))-1)&amp;" Total",$B$6:$BB$343,ROW($A115)-5,FALSE))</f>
        <v>1.5815206415990271</v>
      </c>
      <c r="J115" s="14">
        <f ca="1">IF(J$5&lt;&gt;"",HLOOKUP(J$5,Functionalization!$G$6:$R$343,ROW($A115)-5,FALSE),IFERROR(INDEX(J$320:J$343,MATCH($F115,$B$320:$B$343,0))/VLOOKUP($F115,$B$320:$BB$343,MATCH(LEFT(TRIM(J$6),FIND("~",SUBSTITUTE(J$6,"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115))*HLOOKUP(LEFT(TRIM(J$6),FIND("~",SUBSTITUTE(J$6," ","~",LEN(TRIM(J$6))-LEN(SUBSTITUTE(TRIM(J$6)," ",""))))-1)&amp;" Total",$B$6:$BB$343,ROW($A115)-5,FALSE))</f>
        <v>0</v>
      </c>
      <c r="K115" s="14">
        <f ca="1">IF(K$5&lt;&gt;"",HLOOKUP(K$5,Functionalization!$G$6:$R$343,ROW($A115)-5,FALSE),IFERROR(INDEX(K$320:K$343,MATCH($F115,$B$320:$B$343,0))/VLOOKUP($F115,$B$320:$BB$343,MATCH(LEFT(TRIM(K$6),FIND("~",SUBSTITUTE(K$6,"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115))*HLOOKUP(LEFT(TRIM(K$6),FIND("~",SUBSTITUTE(K$6," ","~",LEN(TRIM(K$6))-LEN(SUBSTITUTE(TRIM(K$6)," ",""))))-1)&amp;" Total",$B$6:$BB$343,ROW($A115)-5,FALSE))</f>
        <v>30.780007155273992</v>
      </c>
      <c r="L115" s="14">
        <f ca="1">IF(L$5&lt;&gt;"",HLOOKUP(L$5,Functionalization!$G$6:$R$343,ROW($A115)-5,FALSE),IFERROR(INDEX(L$320:L$343,MATCH($F115,$B$320:$B$343,0))/VLOOKUP($F115,$B$320:$BB$343,MATCH(LEFT(TRIM(L$6),FIND("~",SUBSTITUTE(L$6,"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115))*HLOOKUP(LEFT(TRIM(L$6),FIND("~",SUBSTITUTE(L$6," ","~",LEN(TRIM(L$6))-LEN(SUBSTITUTE(TRIM(L$6)," ",""))))-1)&amp;" Total",$B$6:$BB$343,ROW($A115)-5,FALSE))</f>
        <v>30.780007155273992</v>
      </c>
      <c r="M115" s="14">
        <f ca="1">IF(M$5&lt;&gt;"",HLOOKUP(M$5,Functionalization!$G$6:$R$343,ROW($A115)-5,FALSE),IFERROR(INDEX(M$320:M$343,MATCH($F115,$B$320:$B$343,0))/VLOOKUP($F115,$B$320:$BB$343,MATCH(LEFT(TRIM(M$6),FIND("~",SUBSTITUTE(M$6,"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115))*HLOOKUP(LEFT(TRIM(M$6),FIND("~",SUBSTITUTE(M$6," ","~",LEN(TRIM(M$6))-LEN(SUBSTITUTE(TRIM(M$6)," ",""))))-1)&amp;" Total",$B$6:$BB$343,ROW($A115)-5,FALSE))</f>
        <v>0</v>
      </c>
      <c r="N115" s="14">
        <f ca="1">IF(N$5&lt;&gt;"",HLOOKUP(N$5,Functionalization!$G$6:$R$343,ROW($A115)-5,FALSE),IFERROR(INDEX(N$320:N$343,MATCH($F115,$B$320:$B$343,0))/VLOOKUP($F115,$B$320:$BB$343,MATCH(LEFT(TRIM(N$6),FIND("~",SUBSTITUTE(N$6,"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115))*HLOOKUP(LEFT(TRIM(N$6),FIND("~",SUBSTITUTE(N$6," ","~",LEN(TRIM(N$6))-LEN(SUBSTITUTE(TRIM(N$6)," ",""))))-1)&amp;" Total",$B$6:$BB$343,ROW($A115)-5,FALSE))</f>
        <v>0</v>
      </c>
      <c r="O115" s="14">
        <f ca="1">IF(O$5&lt;&gt;"",HLOOKUP(O$5,Functionalization!$G$6:$R$343,ROW($A115)-5,FALSE),IFERROR(INDEX(O$320:O$343,MATCH($F115,$B$320:$B$343,0))/VLOOKUP($F115,$B$320:$BB$343,MATCH(LEFT(TRIM(O$6),FIND("~",SUBSTITUTE(O$6,"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115))*HLOOKUP(LEFT(TRIM(O$6),FIND("~",SUBSTITUTE(O$6," ","~",LEN(TRIM(O$6))-LEN(SUBSTITUTE(TRIM(O$6)," ",""))))-1)&amp;" Total",$B$6:$BB$343,ROW($A115)-5,FALSE))</f>
        <v>156.10462592408547</v>
      </c>
      <c r="P115" s="14">
        <f ca="1">IF(P$5&lt;&gt;"",HLOOKUP(P$5,Functionalization!$G$6:$R$343,ROW($A115)-5,FALSE),IFERROR(INDEX(P$320:P$343,MATCH($F115,$B$320:$B$343,0))/VLOOKUP($F115,$B$320:$BB$343,MATCH(LEFT(TRIM(P$6),FIND("~",SUBSTITUTE(P$6,"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115))*HLOOKUP(LEFT(TRIM(P$6),FIND("~",SUBSTITUTE(P$6," ","~",LEN(TRIM(P$6))-LEN(SUBSTITUTE(TRIM(P$6)," ",""))))-1)&amp;" Total",$B$6:$BB$343,ROW($A115)-5,FALSE))</f>
        <v>156.10462592408547</v>
      </c>
      <c r="Q115" s="14">
        <f ca="1">IF(Q$5&lt;&gt;"",HLOOKUP(Q$5,Functionalization!$G$6:$R$343,ROW($A115)-5,FALSE),IFERROR(INDEX(Q$320:Q$343,MATCH($F115,$B$320:$B$343,0))/VLOOKUP($F115,$B$320:$BB$343,MATCH(LEFT(TRIM(Q$6),FIND("~",SUBSTITUTE(Q$6,"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115))*HLOOKUP(LEFT(TRIM(Q$6),FIND("~",SUBSTITUTE(Q$6," ","~",LEN(TRIM(Q$6))-LEN(SUBSTITUTE(TRIM(Q$6)," ",""))))-1)&amp;" Total",$B$6:$BB$343,ROW($A115)-5,FALSE))</f>
        <v>0</v>
      </c>
      <c r="R115" s="14">
        <f ca="1">IF(R$5&lt;&gt;"",HLOOKUP(R$5,Functionalization!$G$6:$R$343,ROW($A115)-5,FALSE),IFERROR(INDEX(R$320:R$343,MATCH($F115,$B$320:$B$343,0))/VLOOKUP($F115,$B$320:$BB$343,MATCH(LEFT(TRIM(R$6),FIND("~",SUBSTITUTE(R$6,"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115))*HLOOKUP(LEFT(TRIM(R$6),FIND("~",SUBSTITUTE(R$6," ","~",LEN(TRIM(R$6))-LEN(SUBSTITUTE(TRIM(R$6)," ",""))))-1)&amp;" Total",$B$6:$BB$343,ROW($A115)-5,FALSE))</f>
        <v>0</v>
      </c>
      <c r="S115" s="14">
        <f ca="1">IF(S$5&lt;&gt;"",HLOOKUP(S$5,Functionalization!$G$6:$R$343,ROW($A115)-5,FALSE),IFERROR(INDEX(S$320:S$343,MATCH($F115,$B$320:$B$343,0))/VLOOKUP($F115,$B$320:$BB$343,MATCH(LEFT(TRIM(S$6),FIND("~",SUBSTITUTE(S$6,"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115))*HLOOKUP(LEFT(TRIM(S$6),FIND("~",SUBSTITUTE(S$6," ","~",LEN(TRIM(S$6))-LEN(SUBSTITUTE(TRIM(S$6)," ",""))))-1)&amp;" Total",$B$6:$BB$343,ROW($A115)-5,FALSE))</f>
        <v>108.53384627904154</v>
      </c>
      <c r="T115" s="14">
        <f ca="1">IF(T$5&lt;&gt;"",HLOOKUP(T$5,Functionalization!$G$6:$R$343,ROW($A115)-5,FALSE),IFERROR(INDEX(T$320:T$343,MATCH($F115,$B$320:$B$343,0))/VLOOKUP($F115,$B$320:$BB$343,MATCH(LEFT(TRIM(T$6),FIND("~",SUBSTITUTE(T$6,"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115))*HLOOKUP(LEFT(TRIM(T$6),FIND("~",SUBSTITUTE(T$6," ","~",LEN(TRIM(T$6))-LEN(SUBSTITUTE(TRIM(T$6)," ",""))))-1)&amp;" Total",$B$6:$BB$343,ROW($A115)-5,FALSE))</f>
        <v>0</v>
      </c>
      <c r="U115" s="14">
        <f ca="1">IF(U$5&lt;&gt;"",HLOOKUP(U$5,Functionalization!$G$6:$R$343,ROW($A115)-5,FALSE),IFERROR(INDEX(U$320:U$343,MATCH($F115,$B$320:$B$343,0))/VLOOKUP($F115,$B$320:$BB$343,MATCH(LEFT(TRIM(U$6),FIND("~",SUBSTITUTE(U$6,"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115))*HLOOKUP(LEFT(TRIM(U$6),FIND("~",SUBSTITUTE(U$6," ","~",LEN(TRIM(U$6))-LEN(SUBSTITUTE(TRIM(U$6)," ",""))))-1)&amp;" Total",$B$6:$BB$343,ROW($A115)-5,FALSE))</f>
        <v>0</v>
      </c>
      <c r="V115" s="14">
        <f ca="1">IF(V$5&lt;&gt;"",HLOOKUP(V$5,Functionalization!$G$6:$R$343,ROW($A115)-5,FALSE),IFERROR(INDEX(V$320:V$343,MATCH($F115,$B$320:$B$343,0))/VLOOKUP($F115,$B$320:$BB$343,MATCH(LEFT(TRIM(V$6),FIND("~",SUBSTITUTE(V$6,"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115))*HLOOKUP(LEFT(TRIM(V$6),FIND("~",SUBSTITUTE(V$6," ","~",LEN(TRIM(V$6))-LEN(SUBSTITUTE(TRIM(V$6)," ",""))))-1)&amp;" Total",$B$6:$BB$343,ROW($A115)-5,FALSE))</f>
        <v>108.53384627904154</v>
      </c>
      <c r="W115" s="14">
        <f ca="1">IF(W$5&lt;&gt;"",HLOOKUP(W$5,Functionalization!$G$6:$R$343,ROW($A115)-5,FALSE),IFERROR(INDEX(W$320:W$343,MATCH($F115,$B$320:$B$343,0))/VLOOKUP($F115,$B$320:$BB$343,MATCH(LEFT(TRIM(W$6),FIND("~",SUBSTITUTE(W$6,"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115))*HLOOKUP(LEFT(TRIM(W$6),FIND("~",SUBSTITUTE(W$6," ","~",LEN(TRIM(W$6))-LEN(SUBSTITUTE(TRIM(W$6)," ",""))))-1)&amp;" Total",$B$6:$BB$343,ROW($A115)-5,FALSE))</f>
        <v>0</v>
      </c>
      <c r="X115" s="14">
        <f ca="1">IF(X$5&lt;&gt;"",HLOOKUP(X$5,Functionalization!$G$6:$R$343,ROW($A115)-5,FALSE),IFERROR(INDEX(X$320:X$343,MATCH($F115,$B$320:$B$343,0))/VLOOKUP($F115,$B$320:$BB$343,MATCH(LEFT(TRIM(X$6),FIND("~",SUBSTITUTE(X$6,"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115))*HLOOKUP(LEFT(TRIM(X$6),FIND("~",SUBSTITUTE(X$6," ","~",LEN(TRIM(X$6))-LEN(SUBSTITUTE(TRIM(X$6)," ",""))))-1)&amp;" Total",$B$6:$BB$343,ROW($A115)-5,FALSE))</f>
        <v>0</v>
      </c>
      <c r="Y115" s="14">
        <f ca="1">IF(Y$5&lt;&gt;"",HLOOKUP(Y$5,Functionalization!$G$6:$R$343,ROW($A115)-5,FALSE),IFERROR(INDEX(Y$320:Y$343,MATCH($F115,$B$320:$B$343,0))/VLOOKUP($F115,$B$320:$BB$343,MATCH(LEFT(TRIM(Y$6),FIND("~",SUBSTITUTE(Y$6,"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115))*HLOOKUP(LEFT(TRIM(Y$6),FIND("~",SUBSTITUTE(Y$6," ","~",LEN(TRIM(Y$6))-LEN(SUBSTITUTE(TRIM(Y$6)," ",""))))-1)&amp;" Total",$B$6:$BB$343,ROW($A115)-5,FALSE))</f>
        <v>0</v>
      </c>
      <c r="Z115" s="14">
        <f ca="1">IF(Z$5&lt;&gt;"",HLOOKUP(Z$5,Functionalization!$G$6:$R$343,ROW($A115)-5,FALSE),IFERROR(INDEX(Z$320:Z$343,MATCH($F115,$B$320:$B$343,0))/VLOOKUP($F115,$B$320:$BB$343,MATCH(LEFT(TRIM(Z$6),FIND("~",SUBSTITUTE(Z$6,"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115))*HLOOKUP(LEFT(TRIM(Z$6),FIND("~",SUBSTITUTE(Z$6," ","~",LEN(TRIM(Z$6))-LEN(SUBSTITUTE(TRIM(Z$6)," ",""))))-1)&amp;" Total",$B$6:$BB$343,ROW($A115)-5,FALSE))</f>
        <v>0</v>
      </c>
      <c r="AA115" s="14">
        <f ca="1">IF(AA$5&lt;&gt;"",HLOOKUP(AA$5,Functionalization!$G$6:$R$343,ROW($A115)-5,FALSE),IFERROR(INDEX(AA$320:AA$343,MATCH($F115,$B$320:$B$343,0))/VLOOKUP($F115,$B$320:$BB$343,MATCH(LEFT(TRIM(AA$6),FIND("~",SUBSTITUTE(AA$6,"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115))*HLOOKUP(LEFT(TRIM(AA$6),FIND("~",SUBSTITUTE(AA$6," ","~",LEN(TRIM(AA$6))-LEN(SUBSTITUTE(TRIM(AA$6)," ",""))))-1)&amp;" Total",$B$6:$BB$343,ROW($A115)-5,FALSE))</f>
        <v>0</v>
      </c>
      <c r="AB115" s="14">
        <f ca="1">IF(AB$5&lt;&gt;"",HLOOKUP(AB$5,Functionalization!$G$6:$R$343,ROW($A115)-5,FALSE),IFERROR(INDEX(AB$320:AB$343,MATCH($F115,$B$320:$B$343,0))/VLOOKUP($F115,$B$320:$BB$343,MATCH(LEFT(TRIM(AB$6),FIND("~",SUBSTITUTE(AB$6,"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115))*HLOOKUP(LEFT(TRIM(AB$6),FIND("~",SUBSTITUTE(AB$6," ","~",LEN(TRIM(AB$6))-LEN(SUBSTITUTE(TRIM(AB$6)," ",""))))-1)&amp;" Total",$B$6:$BB$343,ROW($A115)-5,FALSE))</f>
        <v>0</v>
      </c>
      <c r="AC115" s="14">
        <f ca="1">IF(AC$5&lt;&gt;"",HLOOKUP(AC$5,Functionalization!$G$6:$R$343,ROW($A115)-5,FALSE),IFERROR(INDEX(AC$320:AC$343,MATCH($F115,$B$320:$B$343,0))/VLOOKUP($F115,$B$320:$BB$343,MATCH(LEFT(TRIM(AC$6),FIND("~",SUBSTITUTE(AC$6,"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115))*HLOOKUP(LEFT(TRIM(AC$6),FIND("~",SUBSTITUTE(AC$6," ","~",LEN(TRIM(AC$6))-LEN(SUBSTITUTE(TRIM(AC$6)," ",""))))-1)&amp;" Total",$B$6:$BB$343,ROW($A115)-5,FALSE))</f>
        <v>0</v>
      </c>
      <c r="AD115" s="14">
        <f ca="1">IF(AD$5&lt;&gt;"",HLOOKUP(AD$5,Functionalization!$G$6:$R$343,ROW($A115)-5,FALSE),IFERROR(INDEX(AD$320:AD$343,MATCH($F115,$B$320:$B$343,0))/VLOOKUP($F115,$B$320:$BB$343,MATCH(LEFT(TRIM(AD$6),FIND("~",SUBSTITUTE(AD$6,"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115))*HLOOKUP(LEFT(TRIM(AD$6),FIND("~",SUBSTITUTE(AD$6," ","~",LEN(TRIM(AD$6))-LEN(SUBSTITUTE(TRIM(AD$6)," ",""))))-1)&amp;" Total",$B$6:$BB$343,ROW($A115)-5,FALSE))</f>
        <v>0</v>
      </c>
      <c r="AE115" s="14">
        <f ca="1">IF(AE$5&lt;&gt;"",HLOOKUP(AE$5,Functionalization!$G$6:$R$343,ROW($A115)-5,FALSE),IFERROR(INDEX(AE$320:AE$343,MATCH($F115,$B$320:$B$343,0))/VLOOKUP($F115,$B$320:$BB$343,MATCH(LEFT(TRIM(AE$6),FIND("~",SUBSTITUTE(AE$6,"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115))*HLOOKUP(LEFT(TRIM(AE$6),FIND("~",SUBSTITUTE(AE$6," ","~",LEN(TRIM(AE$6))-LEN(SUBSTITUTE(TRIM(AE$6)," ",""))))-1)&amp;" Total",$B$6:$BB$343,ROW($A115)-5,FALSE))</f>
        <v>0</v>
      </c>
      <c r="AF115" s="14">
        <f ca="1">IF(AF$5&lt;&gt;"",HLOOKUP(AF$5,Functionalization!$G$6:$R$343,ROW($A115)-5,FALSE),IFERROR(INDEX(AF$320:AF$343,MATCH($F115,$B$320:$B$343,0))/VLOOKUP($F115,$B$320:$BB$343,MATCH(LEFT(TRIM(AF$6),FIND("~",SUBSTITUTE(AF$6,"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115))*HLOOKUP(LEFT(TRIM(AF$6),FIND("~",SUBSTITUTE(AF$6," ","~",LEN(TRIM(AF$6))-LEN(SUBSTITUTE(TRIM(AF$6)," ",""))))-1)&amp;" Total",$B$6:$BB$343,ROW($A115)-5,FALSE))</f>
        <v>0</v>
      </c>
      <c r="AG115" s="14">
        <f ca="1">IF(AG$5&lt;&gt;"",HLOOKUP(AG$5,Functionalization!$G$6:$R$343,ROW($A115)-5,FALSE),IFERROR(INDEX(AG$320:AG$343,MATCH($F115,$B$320:$B$343,0))/VLOOKUP($F115,$B$320:$BB$343,MATCH(LEFT(TRIM(AG$6),FIND("~",SUBSTITUTE(AG$6,"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115))*HLOOKUP(LEFT(TRIM(AG$6),FIND("~",SUBSTITUTE(AG$6," ","~",LEN(TRIM(AG$6))-LEN(SUBSTITUTE(TRIM(AG$6)," ",""))))-1)&amp;" Total",$B$6:$BB$343,ROW($A115)-5,FALSE))</f>
        <v>0</v>
      </c>
      <c r="AH115" s="14">
        <f ca="1">IF(AH$5&lt;&gt;"",HLOOKUP(AH$5,Functionalization!$G$6:$R$343,ROW($A115)-5,FALSE),IFERROR(INDEX(AH$320:AH$343,MATCH($F115,$B$320:$B$343,0))/VLOOKUP($F115,$B$320:$BB$343,MATCH(LEFT(TRIM(AH$6),FIND("~",SUBSTITUTE(AH$6,"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115))*HLOOKUP(LEFT(TRIM(AH$6),FIND("~",SUBSTITUTE(AH$6," ","~",LEN(TRIM(AH$6))-LEN(SUBSTITUTE(TRIM(AH$6)," ",""))))-1)&amp;" Total",$B$6:$BB$343,ROW($A115)-5,FALSE))</f>
        <v>0</v>
      </c>
      <c r="AI115" s="14">
        <f ca="1">IF(AI$5&lt;&gt;"",HLOOKUP(AI$5,Functionalization!$G$6:$R$343,ROW($A115)-5,FALSE),IFERROR(INDEX(AI$320:AI$343,MATCH($F115,$B$320:$B$343,0))/VLOOKUP($F115,$B$320:$BB$343,MATCH(LEFT(TRIM(AI$6),FIND("~",SUBSTITUTE(AI$6,"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115))*HLOOKUP(LEFT(TRIM(AI$6),FIND("~",SUBSTITUTE(AI$6," ","~",LEN(TRIM(AI$6))-LEN(SUBSTITUTE(TRIM(AI$6)," ",""))))-1)&amp;" Total",$B$6:$BB$343,ROW($A115)-5,FALSE))</f>
        <v>0</v>
      </c>
      <c r="AJ115" s="14">
        <f ca="1">IF(AJ$5&lt;&gt;"",HLOOKUP(AJ$5,Functionalization!$G$6:$R$343,ROW($A115)-5,FALSE),IFERROR(INDEX(AJ$320:AJ$343,MATCH($F115,$B$320:$B$343,0))/VLOOKUP($F115,$B$320:$BB$343,MATCH(LEFT(TRIM(AJ$6),FIND("~",SUBSTITUTE(AJ$6,"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115))*HLOOKUP(LEFT(TRIM(AJ$6),FIND("~",SUBSTITUTE(AJ$6," ","~",LEN(TRIM(AJ$6))-LEN(SUBSTITUTE(TRIM(AJ$6)," ",""))))-1)&amp;" Total",$B$6:$BB$343,ROW($A115)-5,FALSE))</f>
        <v>0</v>
      </c>
      <c r="AK115" s="14">
        <f ca="1">IF(AK$5&lt;&gt;"",HLOOKUP(AK$5,Functionalization!$G$6:$R$343,ROW($A115)-5,FALSE),IFERROR(INDEX(AK$320:AK$343,MATCH($F115,$B$320:$B$343,0))/VLOOKUP($F115,$B$320:$BB$343,MATCH(LEFT(TRIM(AK$6),FIND("~",SUBSTITUTE(AK$6,"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115))*HLOOKUP(LEFT(TRIM(AK$6),FIND("~",SUBSTITUTE(AK$6," ","~",LEN(TRIM(AK$6))-LEN(SUBSTITUTE(TRIM(AK$6)," ",""))))-1)&amp;" Total",$B$6:$BB$343,ROW($A115)-5,FALSE))</f>
        <v>0</v>
      </c>
      <c r="AL115" s="14">
        <f ca="1">IF(AL$5&lt;&gt;"",HLOOKUP(AL$5,Functionalization!$G$6:$R$343,ROW($A115)-5,FALSE),IFERROR(INDEX(AL$320:AL$343,MATCH($F115,$B$320:$B$343,0))/VLOOKUP($F115,$B$320:$BB$343,MATCH(LEFT(TRIM(AL$6),FIND("~",SUBSTITUTE(AL$6,"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115))*HLOOKUP(LEFT(TRIM(AL$6),FIND("~",SUBSTITUTE(AL$6," ","~",LEN(TRIM(AL$6))-LEN(SUBSTITUTE(TRIM(AL$6)," ",""))))-1)&amp;" Total",$B$6:$BB$343,ROW($A115)-5,FALSE))</f>
        <v>0</v>
      </c>
      <c r="AM115" s="14">
        <f ca="1">IF(AM$5&lt;&gt;"",HLOOKUP(AM$5,Functionalization!$G$6:$R$343,ROW($A115)-5,FALSE),IFERROR(INDEX(AM$320:AM$343,MATCH($F115,$B$320:$B$343,0))/VLOOKUP($F115,$B$320:$BB$343,MATCH(LEFT(TRIM(AM$6),FIND("~",SUBSTITUTE(AM$6,"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115))*HLOOKUP(LEFT(TRIM(AM$6),FIND("~",SUBSTITUTE(AM$6," ","~",LEN(TRIM(AM$6))-LEN(SUBSTITUTE(TRIM(AM$6)," ",""))))-1)&amp;" Total",$B$6:$BB$343,ROW($A115)-5,FALSE))</f>
        <v>0</v>
      </c>
      <c r="AN115" s="14">
        <f ca="1">IF(AN$5&lt;&gt;"",HLOOKUP(AN$5,Functionalization!$G$6:$R$343,ROW($A115)-5,FALSE),IFERROR(INDEX(AN$320:AN$343,MATCH($F115,$B$320:$B$343,0))/VLOOKUP($F115,$B$320:$BB$343,MATCH(LEFT(TRIM(AN$6),FIND("~",SUBSTITUTE(AN$6,"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115))*HLOOKUP(LEFT(TRIM(AN$6),FIND("~",SUBSTITUTE(AN$6," ","~",LEN(TRIM(AN$6))-LEN(SUBSTITUTE(TRIM(AN$6)," ",""))))-1)&amp;" Total",$B$6:$BB$343,ROW($A115)-5,FALSE))</f>
        <v>0</v>
      </c>
      <c r="AO115" s="14">
        <f ca="1">IF(AO$5&lt;&gt;"",HLOOKUP(AO$5,Functionalization!$G$6:$R$343,ROW($A115)-5,FALSE),IFERROR(INDEX(AO$320:AO$343,MATCH($F115,$B$320:$B$343,0))/VLOOKUP($F115,$B$320:$BB$343,MATCH(LEFT(TRIM(AO$6),FIND("~",SUBSTITUTE(AO$6,"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115))*HLOOKUP(LEFT(TRIM(AO$6),FIND("~",SUBSTITUTE(AO$6," ","~",LEN(TRIM(AO$6))-LEN(SUBSTITUTE(TRIM(AO$6)," ",""))))-1)&amp;" Total",$B$6:$BB$343,ROW($A115)-5,FALSE))</f>
        <v>0</v>
      </c>
      <c r="AP115" s="14">
        <f ca="1">IF(AP$5&lt;&gt;"",HLOOKUP(AP$5,Functionalization!$G$6:$R$343,ROW($A115)-5,FALSE),IFERROR(INDEX(AP$320:AP$343,MATCH($F115,$B$320:$B$343,0))/VLOOKUP($F115,$B$320:$BB$343,MATCH(LEFT(TRIM(AP$6),FIND("~",SUBSTITUTE(AP$6,"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115))*HLOOKUP(LEFT(TRIM(AP$6),FIND("~",SUBSTITUTE(AP$6," ","~",LEN(TRIM(AP$6))-LEN(SUBSTITUTE(TRIM(AP$6)," ",""))))-1)&amp;" Total",$B$6:$BB$343,ROW($A115)-5,FALSE))</f>
        <v>0</v>
      </c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D115" s="44">
        <f ca="1">IFERROR(IF(SUMIF($G$6:$BB$6,BD$6&amp;" Total",$G115:$BB115)-(SUMIF($G$6:$BB$6,BD$6&amp;" "&amp;'Input-Allocators'!$D$18,$G115:$BB115)+IFERROR(SUMIF($G$6:$BB$6,BD$6&amp;" "&amp;'Input-Allocators'!$E$18,$G115:$BB115),SUMIF($G$6:$BB$6,BD$6&amp;" "&amp;'Input-Allocators'!$B$20,$G115:$BB115))+SUMIF($G$6:$BB$6,BD$6&amp;" "&amp;'Input-Allocators'!$F$18,$G115:$BB115))&lt;Check_Limit,0,1),1)</f>
        <v>0</v>
      </c>
      <c r="BE115" s="44">
        <f ca="1">IFERROR(IF(SUMIF($G$6:$BB$6,BE$6&amp;" Total",$G115:$BB115)-(SUMIF($G$6:$BB$6,BE$6&amp;" "&amp;'Input-Allocators'!$D$18,$G115:$BB115)+IFERROR(SUMIF($G$6:$BB$6,BE$6&amp;" "&amp;'Input-Allocators'!$E$18,$G115:$BB115),SUMIF($G$6:$BB$6,BE$6&amp;" "&amp;'Input-Allocators'!$B$20,$G115:$BB115))+SUMIF($G$6:$BB$6,BE$6&amp;" "&amp;'Input-Allocators'!$F$18,$G115:$BB115))&lt;Check_Limit,0,1),1)</f>
        <v>0</v>
      </c>
      <c r="BF115" s="44">
        <f ca="1">IFERROR(IF(SUMIF($G$6:$BB$6,BF$6&amp;" Total",$G115:$BB115)-(SUMIF($G$6:$BB$6,BF$6&amp;" "&amp;'Input-Allocators'!$D$18,$G115:$BB115)+IFERROR(SUMIF($G$6:$BB$6,BF$6&amp;" "&amp;'Input-Allocators'!$E$18,$G115:$BB115),SUMIF($G$6:$BB$6,BF$6&amp;" "&amp;'Input-Allocators'!$B$20,$G115:$BB115))+SUMIF($G$6:$BB$6,BF$6&amp;" "&amp;'Input-Allocators'!$F$18,$G115:$BB115))&lt;Check_Limit,0,1),1)</f>
        <v>0</v>
      </c>
      <c r="BG115" s="44">
        <f ca="1">IFERROR(IF(SUMIF($G$6:$BB$6,BG$6&amp;" Total",$G115:$BB115)-(SUMIF($G$6:$BB$6,BG$6&amp;" "&amp;'Input-Allocators'!$D$18,$G115:$BB115)+IFERROR(SUMIF($G$6:$BB$6,BG$6&amp;" "&amp;'Input-Allocators'!$E$18,$G115:$BB115),SUMIF($G$6:$BB$6,BG$6&amp;" "&amp;'Input-Allocators'!$B$20,$G115:$BB115))+SUMIF($G$6:$BB$6,BG$6&amp;" "&amp;'Input-Allocators'!$F$18,$G115:$BB115))&lt;Check_Limit,0,1),1)</f>
        <v>0</v>
      </c>
      <c r="BH115" s="44">
        <f ca="1">IFERROR(IF(SUMIF($G$6:$BB$6,BH$6&amp;" Total",$G115:$BB115)-(SUMIF($G$6:$BB$6,BH$6&amp;" "&amp;'Input-Allocators'!$D$18,$G115:$BB115)+IFERROR(SUMIF($G$6:$BB$6,BH$6&amp;" "&amp;'Input-Allocators'!$E$18,$G115:$BB115),SUMIF($G$6:$BB$6,BH$6&amp;" "&amp;'Input-Allocators'!$B$20,$G115:$BB115))+SUMIF($G$6:$BB$6,BH$6&amp;" "&amp;'Input-Allocators'!$F$18,$G115:$BB115))&lt;Check_Limit,0,1),1)</f>
        <v>0</v>
      </c>
      <c r="BI115" s="44">
        <f ca="1">IFERROR(IF(SUMIF($G$6:$BB$6,BI$6&amp;" Total",$G115:$BB115)-(SUMIF($G$6:$BB$6,BI$6&amp;" "&amp;'Input-Allocators'!$D$18,$G115:$BB115)+IFERROR(SUMIF($G$6:$BB$6,BI$6&amp;" "&amp;'Input-Allocators'!$E$18,$G115:$BB115),SUMIF($G$6:$BB$6,BI$6&amp;" "&amp;'Input-Allocators'!$B$20,$G115:$BB115))+SUMIF($G$6:$BB$6,BI$6&amp;" "&amp;'Input-Allocators'!$F$18,$G115:$BB115))&lt;Check_Limit,0,1),1)</f>
        <v>0</v>
      </c>
      <c r="BJ115" s="44">
        <f ca="1">IFERROR(IF(SUMIF($G$6:$BB$6,BJ$6&amp;" Total",$G115:$BB115)-(SUMIF($G$6:$BB$6,BJ$6&amp;" "&amp;'Input-Allocators'!$D$18,$G115:$BB115)+IFERROR(SUMIF($G$6:$BB$6,BJ$6&amp;" "&amp;'Input-Allocators'!$E$18,$G115:$BB115),SUMIF($G$6:$BB$6,BJ$6&amp;" "&amp;'Input-Allocators'!$B$20,$G115:$BB115))+SUMIF($G$6:$BB$6,BJ$6&amp;" "&amp;'Input-Allocators'!$F$18,$G115:$BB115))&lt;Check_Limit,0,1),1)</f>
        <v>0</v>
      </c>
      <c r="BK115" s="44">
        <f ca="1">IFERROR(IF(SUMIF($G$6:$BB$6,BK$6&amp;" Total",$G115:$BB115)-(SUMIF($G$6:$BB$6,BK$6&amp;" "&amp;'Input-Allocators'!$D$18,$G115:$BB115)+IFERROR(SUMIF($G$6:$BB$6,BK$6&amp;" "&amp;'Input-Allocators'!$E$18,$G115:$BB115),SUMIF($G$6:$BB$6,BK$6&amp;" "&amp;'Input-Allocators'!$B$20,$G115:$BB115))+SUMIF($G$6:$BB$6,BK$6&amp;" "&amp;'Input-Allocators'!$F$18,$G115:$BB115))&lt;Check_Limit,0,1),1)</f>
        <v>0</v>
      </c>
      <c r="BL115" s="44">
        <f ca="1">IFERROR(IF(SUMIF($G$6:$BB$6,BL$6&amp;" Total",$G115:$BB115)-(SUMIF($G$6:$BB$6,BL$6&amp;" "&amp;'Input-Allocators'!$D$18,$G115:$BB115)+IFERROR(SUMIF($G$6:$BB$6,BL$6&amp;" "&amp;'Input-Allocators'!$E$18,$G115:$BB115),SUMIF($G$6:$BB$6,BL$6&amp;" "&amp;'Input-Allocators'!$B$20,$G115:$BB115))+SUMIF($G$6:$BB$6,BL$6&amp;" "&amp;'Input-Allocators'!$F$18,$G115:$BB115))&lt;Check_Limit,0,1),1)</f>
        <v>0</v>
      </c>
      <c r="BM115" s="44">
        <f ca="1">IFERROR(IF(SUMIF($G$6:$BB$6,BM$6&amp;" Total",$G115:$BB115)-(SUMIF($G$6:$BB$6,BM$6&amp;" "&amp;'Input-Allocators'!$D$18,$G115:$BB115)+IFERROR(SUMIF($G$6:$BB$6,BM$6&amp;" "&amp;'Input-Allocators'!$E$18,$G115:$BB115),SUMIF($G$6:$BB$6,BM$6&amp;" "&amp;'Input-Allocators'!$B$20,$G115:$BB115))+SUMIF($G$6:$BB$6,BM$6&amp;" "&amp;'Input-Allocators'!$F$18,$G115:$BB115))&lt;Check_Limit,0,1),1)</f>
        <v>0</v>
      </c>
      <c r="BN115" s="44">
        <f ca="1">IFERROR(IF(SUMIF($G$6:$BB$6,BN$6&amp;" Total",$G115:$BB115)-(SUMIF($G$6:$BB$6,BN$6&amp;" "&amp;'Input-Allocators'!$D$18,$G115:$BB115)+IFERROR(SUMIF($G$6:$BB$6,BN$6&amp;" "&amp;'Input-Allocators'!$E$18,$G115:$BB115),SUMIF($G$6:$BB$6,BN$6&amp;" "&amp;'Input-Allocators'!$B$20,$G115:$BB115))+SUMIF($G$6:$BB$6,BN$6&amp;" "&amp;'Input-Allocators'!$F$18,$G115:$BB115))&lt;Check_Limit,0,1),1)</f>
        <v>0</v>
      </c>
      <c r="BO115" s="44">
        <f ca="1">IFERROR(IF(SUMIF($G$6:$BB$6,BO$6&amp;" Total",$G115:$BB115)-(SUMIF($G$6:$BB$6,BO$6&amp;" "&amp;'Input-Allocators'!$D$18,$G115:$BB115)+IFERROR(SUMIF($G$6:$BB$6,BO$6&amp;" "&amp;'Input-Allocators'!$E$18,$G115:$BB115),SUMIF($G$6:$BB$6,BO$6&amp;" "&amp;'Input-Allocators'!$B$20,$G115:$BB115))+SUMIF($G$6:$BB$6,BO$6&amp;" "&amp;'Input-Allocators'!$F$18,$G115:$BB115))&lt;Check_Limit,0,1),1)</f>
        <v>0</v>
      </c>
    </row>
    <row r="116" spans="1:67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>Functionalization!$D116</f>
        <v>9766</v>
      </c>
      <c r="E116" s="14">
        <f t="shared" ref="E116" ca="1" si="21">IFERROR(IF(D116="",0,IF(D116=0,0,IF(ABS(D116-SUM(G116,K116,O116,S116,W116,AA116,AE116,AI116,AM116,AQ116,AU116,AY116))&lt;Check_Limit,0,1))),1)</f>
        <v>0</v>
      </c>
      <c r="F116" s="3" t="str">
        <f>IF($D116=0,"-",IF('Input-Accounts'!$E116&lt;&gt;0,'Input-Accounts'!$E116,'Input-Accounts'!$G116))</f>
        <v>COMMODITY</v>
      </c>
      <c r="G116" s="14">
        <f ca="1">IF(G$5&lt;&gt;"",HLOOKUP(G$5,Functionalization!$G$6:$R$343,ROW($A116)-5,FALSE),IFERROR(INDEX(G$320:G$343,MATCH($F116,$B$320:$B$343,0))/VLOOKUP($F116,$B$320:$BB$343,MATCH(LEFT(TRIM(G$6),FIND("~",SUBSTITUTE(G$6,"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116))*HLOOKUP(LEFT(TRIM(G$6),FIND("~",SUBSTITUTE(G$6," ","~",LEN(TRIM(G$6))-LEN(SUBSTITUTE(TRIM(G$6)," ",""))))-1)&amp;" Total",$B$6:$BB$343,ROW($A116)-5,FALSE))</f>
        <v>9766</v>
      </c>
      <c r="H116" s="14">
        <f ca="1">IF(H$5&lt;&gt;"",HLOOKUP(H$5,Functionalization!$G$6:$R$343,ROW($A116)-5,FALSE),IFERROR(INDEX(H$320:H$343,MATCH($F116,$B$320:$B$343,0))/VLOOKUP($F116,$B$320:$BB$343,MATCH(LEFT(TRIM(H$6),FIND("~",SUBSTITUTE(H$6,"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116))*HLOOKUP(LEFT(TRIM(H$6),FIND("~",SUBSTITUTE(H$6," ","~",LEN(TRIM(H$6))-LEN(SUBSTITUTE(TRIM(H$6)," ",""))))-1)&amp;" Total",$B$6:$BB$343,ROW($A116)-5,FALSE))</f>
        <v>0</v>
      </c>
      <c r="I116" s="14">
        <f ca="1">IF(I$5&lt;&gt;"",HLOOKUP(I$5,Functionalization!$G$6:$R$343,ROW($A116)-5,FALSE),IFERROR(INDEX(I$320:I$343,MATCH($F116,$B$320:$B$343,0))/VLOOKUP($F116,$B$320:$BB$343,MATCH(LEFT(TRIM(I$6),FIND("~",SUBSTITUTE(I$6,"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116))*HLOOKUP(LEFT(TRIM(I$6),FIND("~",SUBSTITUTE(I$6," ","~",LEN(TRIM(I$6))-LEN(SUBSTITUTE(TRIM(I$6)," ",""))))-1)&amp;" Total",$B$6:$BB$343,ROW($A116)-5,FALSE))</f>
        <v>9766</v>
      </c>
      <c r="J116" s="14">
        <f ca="1">IF(J$5&lt;&gt;"",HLOOKUP(J$5,Functionalization!$G$6:$R$343,ROW($A116)-5,FALSE),IFERROR(INDEX(J$320:J$343,MATCH($F116,$B$320:$B$343,0))/VLOOKUP($F116,$B$320:$BB$343,MATCH(LEFT(TRIM(J$6),FIND("~",SUBSTITUTE(J$6,"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116))*HLOOKUP(LEFT(TRIM(J$6),FIND("~",SUBSTITUTE(J$6," ","~",LEN(TRIM(J$6))-LEN(SUBSTITUTE(TRIM(J$6)," ",""))))-1)&amp;" Total",$B$6:$BB$343,ROW($A116)-5,FALSE))</f>
        <v>0</v>
      </c>
      <c r="K116" s="14">
        <f ca="1">IF(K$5&lt;&gt;"",HLOOKUP(K$5,Functionalization!$G$6:$R$343,ROW($A116)-5,FALSE),IFERROR(INDEX(K$320:K$343,MATCH($F116,$B$320:$B$343,0))/VLOOKUP($F116,$B$320:$BB$343,MATCH(LEFT(TRIM(K$6),FIND("~",SUBSTITUTE(K$6,"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116))*HLOOKUP(LEFT(TRIM(K$6),FIND("~",SUBSTITUTE(K$6," ","~",LEN(TRIM(K$6))-LEN(SUBSTITUTE(TRIM(K$6)," ",""))))-1)&amp;" Total",$B$6:$BB$343,ROW($A116)-5,FALSE))</f>
        <v>0</v>
      </c>
      <c r="L116" s="14">
        <f ca="1">IF(L$5&lt;&gt;"",HLOOKUP(L$5,Functionalization!$G$6:$R$343,ROW($A116)-5,FALSE),IFERROR(INDEX(L$320:L$343,MATCH($F116,$B$320:$B$343,0))/VLOOKUP($F116,$B$320:$BB$343,MATCH(LEFT(TRIM(L$6),FIND("~",SUBSTITUTE(L$6,"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116))*HLOOKUP(LEFT(TRIM(L$6),FIND("~",SUBSTITUTE(L$6," ","~",LEN(TRIM(L$6))-LEN(SUBSTITUTE(TRIM(L$6)," ",""))))-1)&amp;" Total",$B$6:$BB$343,ROW($A116)-5,FALSE))</f>
        <v>0</v>
      </c>
      <c r="M116" s="14">
        <f ca="1">IF(M$5&lt;&gt;"",HLOOKUP(M$5,Functionalization!$G$6:$R$343,ROW($A116)-5,FALSE),IFERROR(INDEX(M$320:M$343,MATCH($F116,$B$320:$B$343,0))/VLOOKUP($F116,$B$320:$BB$343,MATCH(LEFT(TRIM(M$6),FIND("~",SUBSTITUTE(M$6,"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116))*HLOOKUP(LEFT(TRIM(M$6),FIND("~",SUBSTITUTE(M$6," ","~",LEN(TRIM(M$6))-LEN(SUBSTITUTE(TRIM(M$6)," ",""))))-1)&amp;" Total",$B$6:$BB$343,ROW($A116)-5,FALSE))</f>
        <v>0</v>
      </c>
      <c r="N116" s="14">
        <f ca="1">IF(N$5&lt;&gt;"",HLOOKUP(N$5,Functionalization!$G$6:$R$343,ROW($A116)-5,FALSE),IFERROR(INDEX(N$320:N$343,MATCH($F116,$B$320:$B$343,0))/VLOOKUP($F116,$B$320:$BB$343,MATCH(LEFT(TRIM(N$6),FIND("~",SUBSTITUTE(N$6,"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116))*HLOOKUP(LEFT(TRIM(N$6),FIND("~",SUBSTITUTE(N$6," ","~",LEN(TRIM(N$6))-LEN(SUBSTITUTE(TRIM(N$6)," ",""))))-1)&amp;" Total",$B$6:$BB$343,ROW($A116)-5,FALSE))</f>
        <v>0</v>
      </c>
      <c r="O116" s="14">
        <f ca="1">IF(O$5&lt;&gt;"",HLOOKUP(O$5,Functionalization!$G$6:$R$343,ROW($A116)-5,FALSE),IFERROR(INDEX(O$320:O$343,MATCH($F116,$B$320:$B$343,0))/VLOOKUP($F116,$B$320:$BB$343,MATCH(LEFT(TRIM(O$6),FIND("~",SUBSTITUTE(O$6,"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116))*HLOOKUP(LEFT(TRIM(O$6),FIND("~",SUBSTITUTE(O$6," ","~",LEN(TRIM(O$6))-LEN(SUBSTITUTE(TRIM(O$6)," ",""))))-1)&amp;" Total",$B$6:$BB$343,ROW($A116)-5,FALSE))</f>
        <v>0</v>
      </c>
      <c r="P116" s="14">
        <f ca="1">IF(P$5&lt;&gt;"",HLOOKUP(P$5,Functionalization!$G$6:$R$343,ROW($A116)-5,FALSE),IFERROR(INDEX(P$320:P$343,MATCH($F116,$B$320:$B$343,0))/VLOOKUP($F116,$B$320:$BB$343,MATCH(LEFT(TRIM(P$6),FIND("~",SUBSTITUTE(P$6,"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116))*HLOOKUP(LEFT(TRIM(P$6),FIND("~",SUBSTITUTE(P$6," ","~",LEN(TRIM(P$6))-LEN(SUBSTITUTE(TRIM(P$6)," ",""))))-1)&amp;" Total",$B$6:$BB$343,ROW($A116)-5,FALSE))</f>
        <v>0</v>
      </c>
      <c r="Q116" s="14">
        <f ca="1">IF(Q$5&lt;&gt;"",HLOOKUP(Q$5,Functionalization!$G$6:$R$343,ROW($A116)-5,FALSE),IFERROR(INDEX(Q$320:Q$343,MATCH($F116,$B$320:$B$343,0))/VLOOKUP($F116,$B$320:$BB$343,MATCH(LEFT(TRIM(Q$6),FIND("~",SUBSTITUTE(Q$6,"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116))*HLOOKUP(LEFT(TRIM(Q$6),FIND("~",SUBSTITUTE(Q$6," ","~",LEN(TRIM(Q$6))-LEN(SUBSTITUTE(TRIM(Q$6)," ",""))))-1)&amp;" Total",$B$6:$BB$343,ROW($A116)-5,FALSE))</f>
        <v>0</v>
      </c>
      <c r="R116" s="14">
        <f ca="1">IF(R$5&lt;&gt;"",HLOOKUP(R$5,Functionalization!$G$6:$R$343,ROW($A116)-5,FALSE),IFERROR(INDEX(R$320:R$343,MATCH($F116,$B$320:$B$343,0))/VLOOKUP($F116,$B$320:$BB$343,MATCH(LEFT(TRIM(R$6),FIND("~",SUBSTITUTE(R$6,"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116))*HLOOKUP(LEFT(TRIM(R$6),FIND("~",SUBSTITUTE(R$6," ","~",LEN(TRIM(R$6))-LEN(SUBSTITUTE(TRIM(R$6)," ",""))))-1)&amp;" Total",$B$6:$BB$343,ROW($A116)-5,FALSE))</f>
        <v>0</v>
      </c>
      <c r="S116" s="14">
        <f ca="1">IF(S$5&lt;&gt;"",HLOOKUP(S$5,Functionalization!$G$6:$R$343,ROW($A116)-5,FALSE),IFERROR(INDEX(S$320:S$343,MATCH($F116,$B$320:$B$343,0))/VLOOKUP($F116,$B$320:$BB$343,MATCH(LEFT(TRIM(S$6),FIND("~",SUBSTITUTE(S$6,"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116))*HLOOKUP(LEFT(TRIM(S$6),FIND("~",SUBSTITUTE(S$6," ","~",LEN(TRIM(S$6))-LEN(SUBSTITUTE(TRIM(S$6)," ",""))))-1)&amp;" Total",$B$6:$BB$343,ROW($A116)-5,FALSE))</f>
        <v>0</v>
      </c>
      <c r="T116" s="14">
        <f ca="1">IF(T$5&lt;&gt;"",HLOOKUP(T$5,Functionalization!$G$6:$R$343,ROW($A116)-5,FALSE),IFERROR(INDEX(T$320:T$343,MATCH($F116,$B$320:$B$343,0))/VLOOKUP($F116,$B$320:$BB$343,MATCH(LEFT(TRIM(T$6),FIND("~",SUBSTITUTE(T$6,"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116))*HLOOKUP(LEFT(TRIM(T$6),FIND("~",SUBSTITUTE(T$6," ","~",LEN(TRIM(T$6))-LEN(SUBSTITUTE(TRIM(T$6)," ",""))))-1)&amp;" Total",$B$6:$BB$343,ROW($A116)-5,FALSE))</f>
        <v>0</v>
      </c>
      <c r="U116" s="14">
        <f ca="1">IF(U$5&lt;&gt;"",HLOOKUP(U$5,Functionalization!$G$6:$R$343,ROW($A116)-5,FALSE),IFERROR(INDEX(U$320:U$343,MATCH($F116,$B$320:$B$343,0))/VLOOKUP($F116,$B$320:$BB$343,MATCH(LEFT(TRIM(U$6),FIND("~",SUBSTITUTE(U$6,"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116))*HLOOKUP(LEFT(TRIM(U$6),FIND("~",SUBSTITUTE(U$6," ","~",LEN(TRIM(U$6))-LEN(SUBSTITUTE(TRIM(U$6)," ",""))))-1)&amp;" Total",$B$6:$BB$343,ROW($A116)-5,FALSE))</f>
        <v>0</v>
      </c>
      <c r="V116" s="14">
        <f ca="1">IF(V$5&lt;&gt;"",HLOOKUP(V$5,Functionalization!$G$6:$R$343,ROW($A116)-5,FALSE),IFERROR(INDEX(V$320:V$343,MATCH($F116,$B$320:$B$343,0))/VLOOKUP($F116,$B$320:$BB$343,MATCH(LEFT(TRIM(V$6),FIND("~",SUBSTITUTE(V$6,"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116))*HLOOKUP(LEFT(TRIM(V$6),FIND("~",SUBSTITUTE(V$6," ","~",LEN(TRIM(V$6))-LEN(SUBSTITUTE(TRIM(V$6)," ",""))))-1)&amp;" Total",$B$6:$BB$343,ROW($A116)-5,FALSE))</f>
        <v>0</v>
      </c>
      <c r="W116" s="14">
        <f ca="1">IF(W$5&lt;&gt;"",HLOOKUP(W$5,Functionalization!$G$6:$R$343,ROW($A116)-5,FALSE),IFERROR(INDEX(W$320:W$343,MATCH($F116,$B$320:$B$343,0))/VLOOKUP($F116,$B$320:$BB$343,MATCH(LEFT(TRIM(W$6),FIND("~",SUBSTITUTE(W$6,"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116))*HLOOKUP(LEFT(TRIM(W$6),FIND("~",SUBSTITUTE(W$6," ","~",LEN(TRIM(W$6))-LEN(SUBSTITUTE(TRIM(W$6)," ",""))))-1)&amp;" Total",$B$6:$BB$343,ROW($A116)-5,FALSE))</f>
        <v>0</v>
      </c>
      <c r="X116" s="14">
        <f ca="1">IF(X$5&lt;&gt;"",HLOOKUP(X$5,Functionalization!$G$6:$R$343,ROW($A116)-5,FALSE),IFERROR(INDEX(X$320:X$343,MATCH($F116,$B$320:$B$343,0))/VLOOKUP($F116,$B$320:$BB$343,MATCH(LEFT(TRIM(X$6),FIND("~",SUBSTITUTE(X$6,"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116))*HLOOKUP(LEFT(TRIM(X$6),FIND("~",SUBSTITUTE(X$6," ","~",LEN(TRIM(X$6))-LEN(SUBSTITUTE(TRIM(X$6)," ",""))))-1)&amp;" Total",$B$6:$BB$343,ROW($A116)-5,FALSE))</f>
        <v>0</v>
      </c>
      <c r="Y116" s="14">
        <f ca="1">IF(Y$5&lt;&gt;"",HLOOKUP(Y$5,Functionalization!$G$6:$R$343,ROW($A116)-5,FALSE),IFERROR(INDEX(Y$320:Y$343,MATCH($F116,$B$320:$B$343,0))/VLOOKUP($F116,$B$320:$BB$343,MATCH(LEFT(TRIM(Y$6),FIND("~",SUBSTITUTE(Y$6,"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116))*HLOOKUP(LEFT(TRIM(Y$6),FIND("~",SUBSTITUTE(Y$6," ","~",LEN(TRIM(Y$6))-LEN(SUBSTITUTE(TRIM(Y$6)," ",""))))-1)&amp;" Total",$B$6:$BB$343,ROW($A116)-5,FALSE))</f>
        <v>0</v>
      </c>
      <c r="Z116" s="14">
        <f ca="1">IF(Z$5&lt;&gt;"",HLOOKUP(Z$5,Functionalization!$G$6:$R$343,ROW($A116)-5,FALSE),IFERROR(INDEX(Z$320:Z$343,MATCH($F116,$B$320:$B$343,0))/VLOOKUP($F116,$B$320:$BB$343,MATCH(LEFT(TRIM(Z$6),FIND("~",SUBSTITUTE(Z$6,"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116))*HLOOKUP(LEFT(TRIM(Z$6),FIND("~",SUBSTITUTE(Z$6," ","~",LEN(TRIM(Z$6))-LEN(SUBSTITUTE(TRIM(Z$6)," ",""))))-1)&amp;" Total",$B$6:$BB$343,ROW($A116)-5,FALSE))</f>
        <v>0</v>
      </c>
      <c r="AA116" s="14">
        <f ca="1">IF(AA$5&lt;&gt;"",HLOOKUP(AA$5,Functionalization!$G$6:$R$343,ROW($A116)-5,FALSE),IFERROR(INDEX(AA$320:AA$343,MATCH($F116,$B$320:$B$343,0))/VLOOKUP($F116,$B$320:$BB$343,MATCH(LEFT(TRIM(AA$6),FIND("~",SUBSTITUTE(AA$6,"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116))*HLOOKUP(LEFT(TRIM(AA$6),FIND("~",SUBSTITUTE(AA$6," ","~",LEN(TRIM(AA$6))-LEN(SUBSTITUTE(TRIM(AA$6)," ",""))))-1)&amp;" Total",$B$6:$BB$343,ROW($A116)-5,FALSE))</f>
        <v>0</v>
      </c>
      <c r="AB116" s="14">
        <f ca="1">IF(AB$5&lt;&gt;"",HLOOKUP(AB$5,Functionalization!$G$6:$R$343,ROW($A116)-5,FALSE),IFERROR(INDEX(AB$320:AB$343,MATCH($F116,$B$320:$B$343,0))/VLOOKUP($F116,$B$320:$BB$343,MATCH(LEFT(TRIM(AB$6),FIND("~",SUBSTITUTE(AB$6,"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116))*HLOOKUP(LEFT(TRIM(AB$6),FIND("~",SUBSTITUTE(AB$6," ","~",LEN(TRIM(AB$6))-LEN(SUBSTITUTE(TRIM(AB$6)," ",""))))-1)&amp;" Total",$B$6:$BB$343,ROW($A116)-5,FALSE))</f>
        <v>0</v>
      </c>
      <c r="AC116" s="14">
        <f ca="1">IF(AC$5&lt;&gt;"",HLOOKUP(AC$5,Functionalization!$G$6:$R$343,ROW($A116)-5,FALSE),IFERROR(INDEX(AC$320:AC$343,MATCH($F116,$B$320:$B$343,0))/VLOOKUP($F116,$B$320:$BB$343,MATCH(LEFT(TRIM(AC$6),FIND("~",SUBSTITUTE(AC$6,"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116))*HLOOKUP(LEFT(TRIM(AC$6),FIND("~",SUBSTITUTE(AC$6," ","~",LEN(TRIM(AC$6))-LEN(SUBSTITUTE(TRIM(AC$6)," ",""))))-1)&amp;" Total",$B$6:$BB$343,ROW($A116)-5,FALSE))</f>
        <v>0</v>
      </c>
      <c r="AD116" s="14">
        <f ca="1">IF(AD$5&lt;&gt;"",HLOOKUP(AD$5,Functionalization!$G$6:$R$343,ROW($A116)-5,FALSE),IFERROR(INDEX(AD$320:AD$343,MATCH($F116,$B$320:$B$343,0))/VLOOKUP($F116,$B$320:$BB$343,MATCH(LEFT(TRIM(AD$6),FIND("~",SUBSTITUTE(AD$6,"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116))*HLOOKUP(LEFT(TRIM(AD$6),FIND("~",SUBSTITUTE(AD$6," ","~",LEN(TRIM(AD$6))-LEN(SUBSTITUTE(TRIM(AD$6)," ",""))))-1)&amp;" Total",$B$6:$BB$343,ROW($A116)-5,FALSE))</f>
        <v>0</v>
      </c>
      <c r="AE116" s="14">
        <f ca="1">IF(AE$5&lt;&gt;"",HLOOKUP(AE$5,Functionalization!$G$6:$R$343,ROW($A116)-5,FALSE),IFERROR(INDEX(AE$320:AE$343,MATCH($F116,$B$320:$B$343,0))/VLOOKUP($F116,$B$320:$BB$343,MATCH(LEFT(TRIM(AE$6),FIND("~",SUBSTITUTE(AE$6,"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116))*HLOOKUP(LEFT(TRIM(AE$6),FIND("~",SUBSTITUTE(AE$6," ","~",LEN(TRIM(AE$6))-LEN(SUBSTITUTE(TRIM(AE$6)," ",""))))-1)&amp;" Total",$B$6:$BB$343,ROW($A116)-5,FALSE))</f>
        <v>0</v>
      </c>
      <c r="AF116" s="14">
        <f ca="1">IF(AF$5&lt;&gt;"",HLOOKUP(AF$5,Functionalization!$G$6:$R$343,ROW($A116)-5,FALSE),IFERROR(INDEX(AF$320:AF$343,MATCH($F116,$B$320:$B$343,0))/VLOOKUP($F116,$B$320:$BB$343,MATCH(LEFT(TRIM(AF$6),FIND("~",SUBSTITUTE(AF$6,"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116))*HLOOKUP(LEFT(TRIM(AF$6),FIND("~",SUBSTITUTE(AF$6," ","~",LEN(TRIM(AF$6))-LEN(SUBSTITUTE(TRIM(AF$6)," ",""))))-1)&amp;" Total",$B$6:$BB$343,ROW($A116)-5,FALSE))</f>
        <v>0</v>
      </c>
      <c r="AG116" s="14">
        <f ca="1">IF(AG$5&lt;&gt;"",HLOOKUP(AG$5,Functionalization!$G$6:$R$343,ROW($A116)-5,FALSE),IFERROR(INDEX(AG$320:AG$343,MATCH($F116,$B$320:$B$343,0))/VLOOKUP($F116,$B$320:$BB$343,MATCH(LEFT(TRIM(AG$6),FIND("~",SUBSTITUTE(AG$6,"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116))*HLOOKUP(LEFT(TRIM(AG$6),FIND("~",SUBSTITUTE(AG$6," ","~",LEN(TRIM(AG$6))-LEN(SUBSTITUTE(TRIM(AG$6)," ",""))))-1)&amp;" Total",$B$6:$BB$343,ROW($A116)-5,FALSE))</f>
        <v>0</v>
      </c>
      <c r="AH116" s="14">
        <f ca="1">IF(AH$5&lt;&gt;"",HLOOKUP(AH$5,Functionalization!$G$6:$R$343,ROW($A116)-5,FALSE),IFERROR(INDEX(AH$320:AH$343,MATCH($F116,$B$320:$B$343,0))/VLOOKUP($F116,$B$320:$BB$343,MATCH(LEFT(TRIM(AH$6),FIND("~",SUBSTITUTE(AH$6,"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116))*HLOOKUP(LEFT(TRIM(AH$6),FIND("~",SUBSTITUTE(AH$6," ","~",LEN(TRIM(AH$6))-LEN(SUBSTITUTE(TRIM(AH$6)," ",""))))-1)&amp;" Total",$B$6:$BB$343,ROW($A116)-5,FALSE))</f>
        <v>0</v>
      </c>
      <c r="AI116" s="14">
        <f ca="1">IF(AI$5&lt;&gt;"",HLOOKUP(AI$5,Functionalization!$G$6:$R$343,ROW($A116)-5,FALSE),IFERROR(INDEX(AI$320:AI$343,MATCH($F116,$B$320:$B$343,0))/VLOOKUP($F116,$B$320:$BB$343,MATCH(LEFT(TRIM(AI$6),FIND("~",SUBSTITUTE(AI$6,"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116))*HLOOKUP(LEFT(TRIM(AI$6),FIND("~",SUBSTITUTE(AI$6," ","~",LEN(TRIM(AI$6))-LEN(SUBSTITUTE(TRIM(AI$6)," ",""))))-1)&amp;" Total",$B$6:$BB$343,ROW($A116)-5,FALSE))</f>
        <v>0</v>
      </c>
      <c r="AJ116" s="14">
        <f ca="1">IF(AJ$5&lt;&gt;"",HLOOKUP(AJ$5,Functionalization!$G$6:$R$343,ROW($A116)-5,FALSE),IFERROR(INDEX(AJ$320:AJ$343,MATCH($F116,$B$320:$B$343,0))/VLOOKUP($F116,$B$320:$BB$343,MATCH(LEFT(TRIM(AJ$6),FIND("~",SUBSTITUTE(AJ$6,"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116))*HLOOKUP(LEFT(TRIM(AJ$6),FIND("~",SUBSTITUTE(AJ$6," ","~",LEN(TRIM(AJ$6))-LEN(SUBSTITUTE(TRIM(AJ$6)," ",""))))-1)&amp;" Total",$B$6:$BB$343,ROW($A116)-5,FALSE))</f>
        <v>0</v>
      </c>
      <c r="AK116" s="14">
        <f ca="1">IF(AK$5&lt;&gt;"",HLOOKUP(AK$5,Functionalization!$G$6:$R$343,ROW($A116)-5,FALSE),IFERROR(INDEX(AK$320:AK$343,MATCH($F116,$B$320:$B$343,0))/VLOOKUP($F116,$B$320:$BB$343,MATCH(LEFT(TRIM(AK$6),FIND("~",SUBSTITUTE(AK$6,"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116))*HLOOKUP(LEFT(TRIM(AK$6),FIND("~",SUBSTITUTE(AK$6," ","~",LEN(TRIM(AK$6))-LEN(SUBSTITUTE(TRIM(AK$6)," ",""))))-1)&amp;" Total",$B$6:$BB$343,ROW($A116)-5,FALSE))</f>
        <v>0</v>
      </c>
      <c r="AL116" s="14">
        <f ca="1">IF(AL$5&lt;&gt;"",HLOOKUP(AL$5,Functionalization!$G$6:$R$343,ROW($A116)-5,FALSE),IFERROR(INDEX(AL$320:AL$343,MATCH($F116,$B$320:$B$343,0))/VLOOKUP($F116,$B$320:$BB$343,MATCH(LEFT(TRIM(AL$6),FIND("~",SUBSTITUTE(AL$6,"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116))*HLOOKUP(LEFT(TRIM(AL$6),FIND("~",SUBSTITUTE(AL$6," ","~",LEN(TRIM(AL$6))-LEN(SUBSTITUTE(TRIM(AL$6)," ",""))))-1)&amp;" Total",$B$6:$BB$343,ROW($A116)-5,FALSE))</f>
        <v>0</v>
      </c>
      <c r="AM116" s="14">
        <f ca="1">IF(AM$5&lt;&gt;"",HLOOKUP(AM$5,Functionalization!$G$6:$R$343,ROW($A116)-5,FALSE),IFERROR(INDEX(AM$320:AM$343,MATCH($F116,$B$320:$B$343,0))/VLOOKUP($F116,$B$320:$BB$343,MATCH(LEFT(TRIM(AM$6),FIND("~",SUBSTITUTE(AM$6,"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116))*HLOOKUP(LEFT(TRIM(AM$6),FIND("~",SUBSTITUTE(AM$6," ","~",LEN(TRIM(AM$6))-LEN(SUBSTITUTE(TRIM(AM$6)," ",""))))-1)&amp;" Total",$B$6:$BB$343,ROW($A116)-5,FALSE))</f>
        <v>0</v>
      </c>
      <c r="AN116" s="14">
        <f ca="1">IF(AN$5&lt;&gt;"",HLOOKUP(AN$5,Functionalization!$G$6:$R$343,ROW($A116)-5,FALSE),IFERROR(INDEX(AN$320:AN$343,MATCH($F116,$B$320:$B$343,0))/VLOOKUP($F116,$B$320:$BB$343,MATCH(LEFT(TRIM(AN$6),FIND("~",SUBSTITUTE(AN$6,"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116))*HLOOKUP(LEFT(TRIM(AN$6),FIND("~",SUBSTITUTE(AN$6," ","~",LEN(TRIM(AN$6))-LEN(SUBSTITUTE(TRIM(AN$6)," ",""))))-1)&amp;" Total",$B$6:$BB$343,ROW($A116)-5,FALSE))</f>
        <v>0</v>
      </c>
      <c r="AO116" s="14">
        <f ca="1">IF(AO$5&lt;&gt;"",HLOOKUP(AO$5,Functionalization!$G$6:$R$343,ROW($A116)-5,FALSE),IFERROR(INDEX(AO$320:AO$343,MATCH($F116,$B$320:$B$343,0))/VLOOKUP($F116,$B$320:$BB$343,MATCH(LEFT(TRIM(AO$6),FIND("~",SUBSTITUTE(AO$6,"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116))*HLOOKUP(LEFT(TRIM(AO$6),FIND("~",SUBSTITUTE(AO$6," ","~",LEN(TRIM(AO$6))-LEN(SUBSTITUTE(TRIM(AO$6)," ",""))))-1)&amp;" Total",$B$6:$BB$343,ROW($A116)-5,FALSE))</f>
        <v>0</v>
      </c>
      <c r="AP116" s="14">
        <f ca="1">IF(AP$5&lt;&gt;"",HLOOKUP(AP$5,Functionalization!$G$6:$R$343,ROW($A116)-5,FALSE),IFERROR(INDEX(AP$320:AP$343,MATCH($F116,$B$320:$B$343,0))/VLOOKUP($F116,$B$320:$BB$343,MATCH(LEFT(TRIM(AP$6),FIND("~",SUBSTITUTE(AP$6,"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116))*HLOOKUP(LEFT(TRIM(AP$6),FIND("~",SUBSTITUTE(AP$6," ","~",LEN(TRIM(AP$6))-LEN(SUBSTITUTE(TRIM(AP$6)," ",""))))-1)&amp;" Total",$B$6:$BB$343,ROW($A116)-5,FALSE))</f>
        <v>0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D116" s="44">
        <f ca="1">IFERROR(IF(SUMIF($G$6:$BB$6,BD$6&amp;" Total",$G116:$BB116)-(SUMIF($G$6:$BB$6,BD$6&amp;" "&amp;'Input-Allocators'!$D$18,$G116:$BB116)+IFERROR(SUMIF($G$6:$BB$6,BD$6&amp;" "&amp;'Input-Allocators'!$E$18,$G116:$BB116),SUMIF($G$6:$BB$6,BD$6&amp;" "&amp;'Input-Allocators'!$B$20,$G116:$BB116))+SUMIF($G$6:$BB$6,BD$6&amp;" "&amp;'Input-Allocators'!$F$18,$G116:$BB116))&lt;Check_Limit,0,1),1)</f>
        <v>0</v>
      </c>
      <c r="BE116" s="44">
        <f ca="1">IFERROR(IF(SUMIF($G$6:$BB$6,BE$6&amp;" Total",$G116:$BB116)-(SUMIF($G$6:$BB$6,BE$6&amp;" "&amp;'Input-Allocators'!$D$18,$G116:$BB116)+IFERROR(SUMIF($G$6:$BB$6,BE$6&amp;" "&amp;'Input-Allocators'!$E$18,$G116:$BB116),SUMIF($G$6:$BB$6,BE$6&amp;" "&amp;'Input-Allocators'!$B$20,$G116:$BB116))+SUMIF($G$6:$BB$6,BE$6&amp;" "&amp;'Input-Allocators'!$F$18,$G116:$BB116))&lt;Check_Limit,0,1),1)</f>
        <v>0</v>
      </c>
      <c r="BF116" s="44">
        <f ca="1">IFERROR(IF(SUMIF($G$6:$BB$6,BF$6&amp;" Total",$G116:$BB116)-(SUMIF($G$6:$BB$6,BF$6&amp;" "&amp;'Input-Allocators'!$D$18,$G116:$BB116)+IFERROR(SUMIF($G$6:$BB$6,BF$6&amp;" "&amp;'Input-Allocators'!$E$18,$G116:$BB116),SUMIF($G$6:$BB$6,BF$6&amp;" "&amp;'Input-Allocators'!$B$20,$G116:$BB116))+SUMIF($G$6:$BB$6,BF$6&amp;" "&amp;'Input-Allocators'!$F$18,$G116:$BB116))&lt;Check_Limit,0,1),1)</f>
        <v>0</v>
      </c>
      <c r="BG116" s="44">
        <f ca="1">IFERROR(IF(SUMIF($G$6:$BB$6,BG$6&amp;" Total",$G116:$BB116)-(SUMIF($G$6:$BB$6,BG$6&amp;" "&amp;'Input-Allocators'!$D$18,$G116:$BB116)+IFERROR(SUMIF($G$6:$BB$6,BG$6&amp;" "&amp;'Input-Allocators'!$E$18,$G116:$BB116),SUMIF($G$6:$BB$6,BG$6&amp;" "&amp;'Input-Allocators'!$B$20,$G116:$BB116))+SUMIF($G$6:$BB$6,BG$6&amp;" "&amp;'Input-Allocators'!$F$18,$G116:$BB116))&lt;Check_Limit,0,1),1)</f>
        <v>0</v>
      </c>
      <c r="BH116" s="44">
        <f ca="1">IFERROR(IF(SUMIF($G$6:$BB$6,BH$6&amp;" Total",$G116:$BB116)-(SUMIF($G$6:$BB$6,BH$6&amp;" "&amp;'Input-Allocators'!$D$18,$G116:$BB116)+IFERROR(SUMIF($G$6:$BB$6,BH$6&amp;" "&amp;'Input-Allocators'!$E$18,$G116:$BB116),SUMIF($G$6:$BB$6,BH$6&amp;" "&amp;'Input-Allocators'!$B$20,$G116:$BB116))+SUMIF($G$6:$BB$6,BH$6&amp;" "&amp;'Input-Allocators'!$F$18,$G116:$BB116))&lt;Check_Limit,0,1),1)</f>
        <v>0</v>
      </c>
      <c r="BI116" s="44">
        <f ca="1">IFERROR(IF(SUMIF($G$6:$BB$6,BI$6&amp;" Total",$G116:$BB116)-(SUMIF($G$6:$BB$6,BI$6&amp;" "&amp;'Input-Allocators'!$D$18,$G116:$BB116)+IFERROR(SUMIF($G$6:$BB$6,BI$6&amp;" "&amp;'Input-Allocators'!$E$18,$G116:$BB116),SUMIF($G$6:$BB$6,BI$6&amp;" "&amp;'Input-Allocators'!$B$20,$G116:$BB116))+SUMIF($G$6:$BB$6,BI$6&amp;" "&amp;'Input-Allocators'!$F$18,$G116:$BB116))&lt;Check_Limit,0,1),1)</f>
        <v>0</v>
      </c>
      <c r="BJ116" s="44">
        <f ca="1">IFERROR(IF(SUMIF($G$6:$BB$6,BJ$6&amp;" Total",$G116:$BB116)-(SUMIF($G$6:$BB$6,BJ$6&amp;" "&amp;'Input-Allocators'!$D$18,$G116:$BB116)+IFERROR(SUMIF($G$6:$BB$6,BJ$6&amp;" "&amp;'Input-Allocators'!$E$18,$G116:$BB116),SUMIF($G$6:$BB$6,BJ$6&amp;" "&amp;'Input-Allocators'!$B$20,$G116:$BB116))+SUMIF($G$6:$BB$6,BJ$6&amp;" "&amp;'Input-Allocators'!$F$18,$G116:$BB116))&lt;Check_Limit,0,1),1)</f>
        <v>0</v>
      </c>
      <c r="BK116" s="44">
        <f ca="1">IFERROR(IF(SUMIF($G$6:$BB$6,BK$6&amp;" Total",$G116:$BB116)-(SUMIF($G$6:$BB$6,BK$6&amp;" "&amp;'Input-Allocators'!$D$18,$G116:$BB116)+IFERROR(SUMIF($G$6:$BB$6,BK$6&amp;" "&amp;'Input-Allocators'!$E$18,$G116:$BB116),SUMIF($G$6:$BB$6,BK$6&amp;" "&amp;'Input-Allocators'!$B$20,$G116:$BB116))+SUMIF($G$6:$BB$6,BK$6&amp;" "&amp;'Input-Allocators'!$F$18,$G116:$BB116))&lt;Check_Limit,0,1),1)</f>
        <v>0</v>
      </c>
      <c r="BL116" s="44">
        <f ca="1">IFERROR(IF(SUMIF($G$6:$BB$6,BL$6&amp;" Total",$G116:$BB116)-(SUMIF($G$6:$BB$6,BL$6&amp;" "&amp;'Input-Allocators'!$D$18,$G116:$BB116)+IFERROR(SUMIF($G$6:$BB$6,BL$6&amp;" "&amp;'Input-Allocators'!$E$18,$G116:$BB116),SUMIF($G$6:$BB$6,BL$6&amp;" "&amp;'Input-Allocators'!$B$20,$G116:$BB116))+SUMIF($G$6:$BB$6,BL$6&amp;" "&amp;'Input-Allocators'!$F$18,$G116:$BB116))&lt;Check_Limit,0,1),1)</f>
        <v>0</v>
      </c>
      <c r="BM116" s="44">
        <f ca="1">IFERROR(IF(SUMIF($G$6:$BB$6,BM$6&amp;" Total",$G116:$BB116)-(SUMIF($G$6:$BB$6,BM$6&amp;" "&amp;'Input-Allocators'!$D$18,$G116:$BB116)+IFERROR(SUMIF($G$6:$BB$6,BM$6&amp;" "&amp;'Input-Allocators'!$E$18,$G116:$BB116),SUMIF($G$6:$BB$6,BM$6&amp;" "&amp;'Input-Allocators'!$B$20,$G116:$BB116))+SUMIF($G$6:$BB$6,BM$6&amp;" "&amp;'Input-Allocators'!$F$18,$G116:$BB116))&lt;Check_Limit,0,1),1)</f>
        <v>0</v>
      </c>
      <c r="BN116" s="44">
        <f ca="1">IFERROR(IF(SUMIF($G$6:$BB$6,BN$6&amp;" Total",$G116:$BB116)-(SUMIF($G$6:$BB$6,BN$6&amp;" "&amp;'Input-Allocators'!$D$18,$G116:$BB116)+IFERROR(SUMIF($G$6:$BB$6,BN$6&amp;" "&amp;'Input-Allocators'!$E$18,$G116:$BB116),SUMIF($G$6:$BB$6,BN$6&amp;" "&amp;'Input-Allocators'!$B$20,$G116:$BB116))+SUMIF($G$6:$BB$6,BN$6&amp;" "&amp;'Input-Allocators'!$F$18,$G116:$BB116))&lt;Check_Limit,0,1),1)</f>
        <v>0</v>
      </c>
      <c r="BO116" s="44">
        <f ca="1">IFERROR(IF(SUMIF($G$6:$BB$6,BO$6&amp;" Total",$G116:$BB116)-(SUMIF($G$6:$BB$6,BO$6&amp;" "&amp;'Input-Allocators'!$D$18,$G116:$BB116)+IFERROR(SUMIF($G$6:$BB$6,BO$6&amp;" "&amp;'Input-Allocators'!$E$18,$G116:$BB116),SUMIF($G$6:$BB$6,BO$6&amp;" "&amp;'Input-Allocators'!$B$20,$G116:$BB116))+SUMIF($G$6:$BB$6,BO$6&amp;" "&amp;'Input-Allocators'!$F$18,$G116:$BB116))&lt;Check_Limit,0,1),1)</f>
        <v>0</v>
      </c>
    </row>
    <row r="117" spans="1:67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>Functionalization!$D117</f>
        <v>0</v>
      </c>
      <c r="E117" s="14">
        <f t="shared" ref="E117" ca="1" si="22">IFERROR(IF(D117="",0,IF(D117=0,0,IF(ABS(D117-SUM(G117,K117,O117,S117,W117,AA117,AE117,AI117,AM117,AQ117,AU117,AY117))&lt;Check_Limit,0,1))),1)</f>
        <v>0</v>
      </c>
      <c r="F117" s="3" t="str">
        <f>IF($D117=0,"-",IF('Input-Accounts'!$E117&lt;&gt;0,'Input-Accounts'!$E117,'Input-Accounts'!$G117))</f>
        <v>-</v>
      </c>
      <c r="G117" s="14">
        <f ca="1">IF(G$5&lt;&gt;"",HLOOKUP(G$5,Functionalization!$G$6:$R$343,ROW($A117)-5,FALSE),IFERROR(INDEX(G$320:G$343,MATCH($F117,$B$320:$B$343,0))/VLOOKUP($F117,$B$320:$BB$343,MATCH(LEFT(TRIM(G$6),FIND("~",SUBSTITUTE(G$6,"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117))*HLOOKUP(LEFT(TRIM(G$6),FIND("~",SUBSTITUTE(G$6," ","~",LEN(TRIM(G$6))-LEN(SUBSTITUTE(TRIM(G$6)," ",""))))-1)&amp;" Total",$B$6:$BB$343,ROW($A117)-5,FALSE))</f>
        <v>0</v>
      </c>
      <c r="H117" s="14">
        <f ca="1">IF(H$5&lt;&gt;"",HLOOKUP(H$5,Functionalization!$G$6:$R$343,ROW($A117)-5,FALSE),IFERROR(INDEX(H$320:H$343,MATCH($F117,$B$320:$B$343,0))/VLOOKUP($F117,$B$320:$BB$343,MATCH(LEFT(TRIM(H$6),FIND("~",SUBSTITUTE(H$6,"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117))*HLOOKUP(LEFT(TRIM(H$6),FIND("~",SUBSTITUTE(H$6," ","~",LEN(TRIM(H$6))-LEN(SUBSTITUTE(TRIM(H$6)," ",""))))-1)&amp;" Total",$B$6:$BB$343,ROW($A117)-5,FALSE))</f>
        <v>0</v>
      </c>
      <c r="I117" s="14">
        <f ca="1">IF(I$5&lt;&gt;"",HLOOKUP(I$5,Functionalization!$G$6:$R$343,ROW($A117)-5,FALSE),IFERROR(INDEX(I$320:I$343,MATCH($F117,$B$320:$B$343,0))/VLOOKUP($F117,$B$320:$BB$343,MATCH(LEFT(TRIM(I$6),FIND("~",SUBSTITUTE(I$6,"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117))*HLOOKUP(LEFT(TRIM(I$6),FIND("~",SUBSTITUTE(I$6," ","~",LEN(TRIM(I$6))-LEN(SUBSTITUTE(TRIM(I$6)," ",""))))-1)&amp;" Total",$B$6:$BB$343,ROW($A117)-5,FALSE))</f>
        <v>0</v>
      </c>
      <c r="J117" s="14">
        <f ca="1">IF(J$5&lt;&gt;"",HLOOKUP(J$5,Functionalization!$G$6:$R$343,ROW($A117)-5,FALSE),IFERROR(INDEX(J$320:J$343,MATCH($F117,$B$320:$B$343,0))/VLOOKUP($F117,$B$320:$BB$343,MATCH(LEFT(TRIM(J$6),FIND("~",SUBSTITUTE(J$6,"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117))*HLOOKUP(LEFT(TRIM(J$6),FIND("~",SUBSTITUTE(J$6," ","~",LEN(TRIM(J$6))-LEN(SUBSTITUTE(TRIM(J$6)," ",""))))-1)&amp;" Total",$B$6:$BB$343,ROW($A117)-5,FALSE))</f>
        <v>0</v>
      </c>
      <c r="K117" s="14">
        <f ca="1">IF(K$5&lt;&gt;"",HLOOKUP(K$5,Functionalization!$G$6:$R$343,ROW($A117)-5,FALSE),IFERROR(INDEX(K$320:K$343,MATCH($F117,$B$320:$B$343,0))/VLOOKUP($F117,$B$320:$BB$343,MATCH(LEFT(TRIM(K$6),FIND("~",SUBSTITUTE(K$6,"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117))*HLOOKUP(LEFT(TRIM(K$6),FIND("~",SUBSTITUTE(K$6," ","~",LEN(TRIM(K$6))-LEN(SUBSTITUTE(TRIM(K$6)," ",""))))-1)&amp;" Total",$B$6:$BB$343,ROW($A117)-5,FALSE))</f>
        <v>0</v>
      </c>
      <c r="L117" s="14">
        <f ca="1">IF(L$5&lt;&gt;"",HLOOKUP(L$5,Functionalization!$G$6:$R$343,ROW($A117)-5,FALSE),IFERROR(INDEX(L$320:L$343,MATCH($F117,$B$320:$B$343,0))/VLOOKUP($F117,$B$320:$BB$343,MATCH(LEFT(TRIM(L$6),FIND("~",SUBSTITUTE(L$6,"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117))*HLOOKUP(LEFT(TRIM(L$6),FIND("~",SUBSTITUTE(L$6," ","~",LEN(TRIM(L$6))-LEN(SUBSTITUTE(TRIM(L$6)," ",""))))-1)&amp;" Total",$B$6:$BB$343,ROW($A117)-5,FALSE))</f>
        <v>0</v>
      </c>
      <c r="M117" s="14">
        <f ca="1">IF(M$5&lt;&gt;"",HLOOKUP(M$5,Functionalization!$G$6:$R$343,ROW($A117)-5,FALSE),IFERROR(INDEX(M$320:M$343,MATCH($F117,$B$320:$B$343,0))/VLOOKUP($F117,$B$320:$BB$343,MATCH(LEFT(TRIM(M$6),FIND("~",SUBSTITUTE(M$6,"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117))*HLOOKUP(LEFT(TRIM(M$6),FIND("~",SUBSTITUTE(M$6," ","~",LEN(TRIM(M$6))-LEN(SUBSTITUTE(TRIM(M$6)," ",""))))-1)&amp;" Total",$B$6:$BB$343,ROW($A117)-5,FALSE))</f>
        <v>0</v>
      </c>
      <c r="N117" s="14">
        <f ca="1">IF(N$5&lt;&gt;"",HLOOKUP(N$5,Functionalization!$G$6:$R$343,ROW($A117)-5,FALSE),IFERROR(INDEX(N$320:N$343,MATCH($F117,$B$320:$B$343,0))/VLOOKUP($F117,$B$320:$BB$343,MATCH(LEFT(TRIM(N$6),FIND("~",SUBSTITUTE(N$6,"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117))*HLOOKUP(LEFT(TRIM(N$6),FIND("~",SUBSTITUTE(N$6," ","~",LEN(TRIM(N$6))-LEN(SUBSTITUTE(TRIM(N$6)," ",""))))-1)&amp;" Total",$B$6:$BB$343,ROW($A117)-5,FALSE))</f>
        <v>0</v>
      </c>
      <c r="O117" s="14">
        <f ca="1">IF(O$5&lt;&gt;"",HLOOKUP(O$5,Functionalization!$G$6:$R$343,ROW($A117)-5,FALSE),IFERROR(INDEX(O$320:O$343,MATCH($F117,$B$320:$B$343,0))/VLOOKUP($F117,$B$320:$BB$343,MATCH(LEFT(TRIM(O$6),FIND("~",SUBSTITUTE(O$6,"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117))*HLOOKUP(LEFT(TRIM(O$6),FIND("~",SUBSTITUTE(O$6," ","~",LEN(TRIM(O$6))-LEN(SUBSTITUTE(TRIM(O$6)," ",""))))-1)&amp;" Total",$B$6:$BB$343,ROW($A117)-5,FALSE))</f>
        <v>0</v>
      </c>
      <c r="P117" s="14">
        <f ca="1">IF(P$5&lt;&gt;"",HLOOKUP(P$5,Functionalization!$G$6:$R$343,ROW($A117)-5,FALSE),IFERROR(INDEX(P$320:P$343,MATCH($F117,$B$320:$B$343,0))/VLOOKUP($F117,$B$320:$BB$343,MATCH(LEFT(TRIM(P$6),FIND("~",SUBSTITUTE(P$6,"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117))*HLOOKUP(LEFT(TRIM(P$6),FIND("~",SUBSTITUTE(P$6," ","~",LEN(TRIM(P$6))-LEN(SUBSTITUTE(TRIM(P$6)," ",""))))-1)&amp;" Total",$B$6:$BB$343,ROW($A117)-5,FALSE))</f>
        <v>0</v>
      </c>
      <c r="Q117" s="14">
        <f ca="1">IF(Q$5&lt;&gt;"",HLOOKUP(Q$5,Functionalization!$G$6:$R$343,ROW($A117)-5,FALSE),IFERROR(INDEX(Q$320:Q$343,MATCH($F117,$B$320:$B$343,0))/VLOOKUP($F117,$B$320:$BB$343,MATCH(LEFT(TRIM(Q$6),FIND("~",SUBSTITUTE(Q$6,"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117))*HLOOKUP(LEFT(TRIM(Q$6),FIND("~",SUBSTITUTE(Q$6," ","~",LEN(TRIM(Q$6))-LEN(SUBSTITUTE(TRIM(Q$6)," ",""))))-1)&amp;" Total",$B$6:$BB$343,ROW($A117)-5,FALSE))</f>
        <v>0</v>
      </c>
      <c r="R117" s="14">
        <f ca="1">IF(R$5&lt;&gt;"",HLOOKUP(R$5,Functionalization!$G$6:$R$343,ROW($A117)-5,FALSE),IFERROR(INDEX(R$320:R$343,MATCH($F117,$B$320:$B$343,0))/VLOOKUP($F117,$B$320:$BB$343,MATCH(LEFT(TRIM(R$6),FIND("~",SUBSTITUTE(R$6,"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117))*HLOOKUP(LEFT(TRIM(R$6),FIND("~",SUBSTITUTE(R$6," ","~",LEN(TRIM(R$6))-LEN(SUBSTITUTE(TRIM(R$6)," ",""))))-1)&amp;" Total",$B$6:$BB$343,ROW($A117)-5,FALSE))</f>
        <v>0</v>
      </c>
      <c r="S117" s="14">
        <f ca="1">IF(S$5&lt;&gt;"",HLOOKUP(S$5,Functionalization!$G$6:$R$343,ROW($A117)-5,FALSE),IFERROR(INDEX(S$320:S$343,MATCH($F117,$B$320:$B$343,0))/VLOOKUP($F117,$B$320:$BB$343,MATCH(LEFT(TRIM(S$6),FIND("~",SUBSTITUTE(S$6,"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117))*HLOOKUP(LEFT(TRIM(S$6),FIND("~",SUBSTITUTE(S$6," ","~",LEN(TRIM(S$6))-LEN(SUBSTITUTE(TRIM(S$6)," ",""))))-1)&amp;" Total",$B$6:$BB$343,ROW($A117)-5,FALSE))</f>
        <v>0</v>
      </c>
      <c r="T117" s="14">
        <f ca="1">IF(T$5&lt;&gt;"",HLOOKUP(T$5,Functionalization!$G$6:$R$343,ROW($A117)-5,FALSE),IFERROR(INDEX(T$320:T$343,MATCH($F117,$B$320:$B$343,0))/VLOOKUP($F117,$B$320:$BB$343,MATCH(LEFT(TRIM(T$6),FIND("~",SUBSTITUTE(T$6,"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117))*HLOOKUP(LEFT(TRIM(T$6),FIND("~",SUBSTITUTE(T$6," ","~",LEN(TRIM(T$6))-LEN(SUBSTITUTE(TRIM(T$6)," ",""))))-1)&amp;" Total",$B$6:$BB$343,ROW($A117)-5,FALSE))</f>
        <v>0</v>
      </c>
      <c r="U117" s="14">
        <f ca="1">IF(U$5&lt;&gt;"",HLOOKUP(U$5,Functionalization!$G$6:$R$343,ROW($A117)-5,FALSE),IFERROR(INDEX(U$320:U$343,MATCH($F117,$B$320:$B$343,0))/VLOOKUP($F117,$B$320:$BB$343,MATCH(LEFT(TRIM(U$6),FIND("~",SUBSTITUTE(U$6,"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117))*HLOOKUP(LEFT(TRIM(U$6),FIND("~",SUBSTITUTE(U$6," ","~",LEN(TRIM(U$6))-LEN(SUBSTITUTE(TRIM(U$6)," ",""))))-1)&amp;" Total",$B$6:$BB$343,ROW($A117)-5,FALSE))</f>
        <v>0</v>
      </c>
      <c r="V117" s="14">
        <f ca="1">IF(V$5&lt;&gt;"",HLOOKUP(V$5,Functionalization!$G$6:$R$343,ROW($A117)-5,FALSE),IFERROR(INDEX(V$320:V$343,MATCH($F117,$B$320:$B$343,0))/VLOOKUP($F117,$B$320:$BB$343,MATCH(LEFT(TRIM(V$6),FIND("~",SUBSTITUTE(V$6,"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117))*HLOOKUP(LEFT(TRIM(V$6),FIND("~",SUBSTITUTE(V$6," ","~",LEN(TRIM(V$6))-LEN(SUBSTITUTE(TRIM(V$6)," ",""))))-1)&amp;" Total",$B$6:$BB$343,ROW($A117)-5,FALSE))</f>
        <v>0</v>
      </c>
      <c r="W117" s="14">
        <f ca="1">IF(W$5&lt;&gt;"",HLOOKUP(W$5,Functionalization!$G$6:$R$343,ROW($A117)-5,FALSE),IFERROR(INDEX(W$320:W$343,MATCH($F117,$B$320:$B$343,0))/VLOOKUP($F117,$B$320:$BB$343,MATCH(LEFT(TRIM(W$6),FIND("~",SUBSTITUTE(W$6,"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117))*HLOOKUP(LEFT(TRIM(W$6),FIND("~",SUBSTITUTE(W$6," ","~",LEN(TRIM(W$6))-LEN(SUBSTITUTE(TRIM(W$6)," ",""))))-1)&amp;" Total",$B$6:$BB$343,ROW($A117)-5,FALSE))</f>
        <v>0</v>
      </c>
      <c r="X117" s="14">
        <f ca="1">IF(X$5&lt;&gt;"",HLOOKUP(X$5,Functionalization!$G$6:$R$343,ROW($A117)-5,FALSE),IFERROR(INDEX(X$320:X$343,MATCH($F117,$B$320:$B$343,0))/VLOOKUP($F117,$B$320:$BB$343,MATCH(LEFT(TRIM(X$6),FIND("~",SUBSTITUTE(X$6,"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117))*HLOOKUP(LEFT(TRIM(X$6),FIND("~",SUBSTITUTE(X$6," ","~",LEN(TRIM(X$6))-LEN(SUBSTITUTE(TRIM(X$6)," ",""))))-1)&amp;" Total",$B$6:$BB$343,ROW($A117)-5,FALSE))</f>
        <v>0</v>
      </c>
      <c r="Y117" s="14">
        <f ca="1">IF(Y$5&lt;&gt;"",HLOOKUP(Y$5,Functionalization!$G$6:$R$343,ROW($A117)-5,FALSE),IFERROR(INDEX(Y$320:Y$343,MATCH($F117,$B$320:$B$343,0))/VLOOKUP($F117,$B$320:$BB$343,MATCH(LEFT(TRIM(Y$6),FIND("~",SUBSTITUTE(Y$6,"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117))*HLOOKUP(LEFT(TRIM(Y$6),FIND("~",SUBSTITUTE(Y$6," ","~",LEN(TRIM(Y$6))-LEN(SUBSTITUTE(TRIM(Y$6)," ",""))))-1)&amp;" Total",$B$6:$BB$343,ROW($A117)-5,FALSE))</f>
        <v>0</v>
      </c>
      <c r="Z117" s="14">
        <f ca="1">IF(Z$5&lt;&gt;"",HLOOKUP(Z$5,Functionalization!$G$6:$R$343,ROW($A117)-5,FALSE),IFERROR(INDEX(Z$320:Z$343,MATCH($F117,$B$320:$B$343,0))/VLOOKUP($F117,$B$320:$BB$343,MATCH(LEFT(TRIM(Z$6),FIND("~",SUBSTITUTE(Z$6,"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117))*HLOOKUP(LEFT(TRIM(Z$6),FIND("~",SUBSTITUTE(Z$6," ","~",LEN(TRIM(Z$6))-LEN(SUBSTITUTE(TRIM(Z$6)," ",""))))-1)&amp;" Total",$B$6:$BB$343,ROW($A117)-5,FALSE))</f>
        <v>0</v>
      </c>
      <c r="AA117" s="14">
        <f ca="1">IF(AA$5&lt;&gt;"",HLOOKUP(AA$5,Functionalization!$G$6:$R$343,ROW($A117)-5,FALSE),IFERROR(INDEX(AA$320:AA$343,MATCH($F117,$B$320:$B$343,0))/VLOOKUP($F117,$B$320:$BB$343,MATCH(LEFT(TRIM(AA$6),FIND("~",SUBSTITUTE(AA$6,"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117))*HLOOKUP(LEFT(TRIM(AA$6),FIND("~",SUBSTITUTE(AA$6," ","~",LEN(TRIM(AA$6))-LEN(SUBSTITUTE(TRIM(AA$6)," ",""))))-1)&amp;" Total",$B$6:$BB$343,ROW($A117)-5,FALSE))</f>
        <v>0</v>
      </c>
      <c r="AB117" s="14">
        <f ca="1">IF(AB$5&lt;&gt;"",HLOOKUP(AB$5,Functionalization!$G$6:$R$343,ROW($A117)-5,FALSE),IFERROR(INDEX(AB$320:AB$343,MATCH($F117,$B$320:$B$343,0))/VLOOKUP($F117,$B$320:$BB$343,MATCH(LEFT(TRIM(AB$6),FIND("~",SUBSTITUTE(AB$6,"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117))*HLOOKUP(LEFT(TRIM(AB$6),FIND("~",SUBSTITUTE(AB$6," ","~",LEN(TRIM(AB$6))-LEN(SUBSTITUTE(TRIM(AB$6)," ",""))))-1)&amp;" Total",$B$6:$BB$343,ROW($A117)-5,FALSE))</f>
        <v>0</v>
      </c>
      <c r="AC117" s="14">
        <f ca="1">IF(AC$5&lt;&gt;"",HLOOKUP(AC$5,Functionalization!$G$6:$R$343,ROW($A117)-5,FALSE),IFERROR(INDEX(AC$320:AC$343,MATCH($F117,$B$320:$B$343,0))/VLOOKUP($F117,$B$320:$BB$343,MATCH(LEFT(TRIM(AC$6),FIND("~",SUBSTITUTE(AC$6,"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117))*HLOOKUP(LEFT(TRIM(AC$6),FIND("~",SUBSTITUTE(AC$6," ","~",LEN(TRIM(AC$6))-LEN(SUBSTITUTE(TRIM(AC$6)," ",""))))-1)&amp;" Total",$B$6:$BB$343,ROW($A117)-5,FALSE))</f>
        <v>0</v>
      </c>
      <c r="AD117" s="14">
        <f ca="1">IF(AD$5&lt;&gt;"",HLOOKUP(AD$5,Functionalization!$G$6:$R$343,ROW($A117)-5,FALSE),IFERROR(INDEX(AD$320:AD$343,MATCH($F117,$B$320:$B$343,0))/VLOOKUP($F117,$B$320:$BB$343,MATCH(LEFT(TRIM(AD$6),FIND("~",SUBSTITUTE(AD$6,"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117))*HLOOKUP(LEFT(TRIM(AD$6),FIND("~",SUBSTITUTE(AD$6," ","~",LEN(TRIM(AD$6))-LEN(SUBSTITUTE(TRIM(AD$6)," ",""))))-1)&amp;" Total",$B$6:$BB$343,ROW($A117)-5,FALSE))</f>
        <v>0</v>
      </c>
      <c r="AE117" s="14">
        <f ca="1">IF(AE$5&lt;&gt;"",HLOOKUP(AE$5,Functionalization!$G$6:$R$343,ROW($A117)-5,FALSE),IFERROR(INDEX(AE$320:AE$343,MATCH($F117,$B$320:$B$343,0))/VLOOKUP($F117,$B$320:$BB$343,MATCH(LEFT(TRIM(AE$6),FIND("~",SUBSTITUTE(AE$6,"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117))*HLOOKUP(LEFT(TRIM(AE$6),FIND("~",SUBSTITUTE(AE$6," ","~",LEN(TRIM(AE$6))-LEN(SUBSTITUTE(TRIM(AE$6)," ",""))))-1)&amp;" Total",$B$6:$BB$343,ROW($A117)-5,FALSE))</f>
        <v>0</v>
      </c>
      <c r="AF117" s="14">
        <f ca="1">IF(AF$5&lt;&gt;"",HLOOKUP(AF$5,Functionalization!$G$6:$R$343,ROW($A117)-5,FALSE),IFERROR(INDEX(AF$320:AF$343,MATCH($F117,$B$320:$B$343,0))/VLOOKUP($F117,$B$320:$BB$343,MATCH(LEFT(TRIM(AF$6),FIND("~",SUBSTITUTE(AF$6,"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117))*HLOOKUP(LEFT(TRIM(AF$6),FIND("~",SUBSTITUTE(AF$6," ","~",LEN(TRIM(AF$6))-LEN(SUBSTITUTE(TRIM(AF$6)," ",""))))-1)&amp;" Total",$B$6:$BB$343,ROW($A117)-5,FALSE))</f>
        <v>0</v>
      </c>
      <c r="AG117" s="14">
        <f ca="1">IF(AG$5&lt;&gt;"",HLOOKUP(AG$5,Functionalization!$G$6:$R$343,ROW($A117)-5,FALSE),IFERROR(INDEX(AG$320:AG$343,MATCH($F117,$B$320:$B$343,0))/VLOOKUP($F117,$B$320:$BB$343,MATCH(LEFT(TRIM(AG$6),FIND("~",SUBSTITUTE(AG$6,"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117))*HLOOKUP(LEFT(TRIM(AG$6),FIND("~",SUBSTITUTE(AG$6," ","~",LEN(TRIM(AG$6))-LEN(SUBSTITUTE(TRIM(AG$6)," ",""))))-1)&amp;" Total",$B$6:$BB$343,ROW($A117)-5,FALSE))</f>
        <v>0</v>
      </c>
      <c r="AH117" s="14">
        <f ca="1">IF(AH$5&lt;&gt;"",HLOOKUP(AH$5,Functionalization!$G$6:$R$343,ROW($A117)-5,FALSE),IFERROR(INDEX(AH$320:AH$343,MATCH($F117,$B$320:$B$343,0))/VLOOKUP($F117,$B$320:$BB$343,MATCH(LEFT(TRIM(AH$6),FIND("~",SUBSTITUTE(AH$6,"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117))*HLOOKUP(LEFT(TRIM(AH$6),FIND("~",SUBSTITUTE(AH$6," ","~",LEN(TRIM(AH$6))-LEN(SUBSTITUTE(TRIM(AH$6)," ",""))))-1)&amp;" Total",$B$6:$BB$343,ROW($A117)-5,FALSE))</f>
        <v>0</v>
      </c>
      <c r="AI117" s="14">
        <f ca="1">IF(AI$5&lt;&gt;"",HLOOKUP(AI$5,Functionalization!$G$6:$R$343,ROW($A117)-5,FALSE),IFERROR(INDEX(AI$320:AI$343,MATCH($F117,$B$320:$B$343,0))/VLOOKUP($F117,$B$320:$BB$343,MATCH(LEFT(TRIM(AI$6),FIND("~",SUBSTITUTE(AI$6,"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117))*HLOOKUP(LEFT(TRIM(AI$6),FIND("~",SUBSTITUTE(AI$6," ","~",LEN(TRIM(AI$6))-LEN(SUBSTITUTE(TRIM(AI$6)," ",""))))-1)&amp;" Total",$B$6:$BB$343,ROW($A117)-5,FALSE))</f>
        <v>0</v>
      </c>
      <c r="AJ117" s="14">
        <f ca="1">IF(AJ$5&lt;&gt;"",HLOOKUP(AJ$5,Functionalization!$G$6:$R$343,ROW($A117)-5,FALSE),IFERROR(INDEX(AJ$320:AJ$343,MATCH($F117,$B$320:$B$343,0))/VLOOKUP($F117,$B$320:$BB$343,MATCH(LEFT(TRIM(AJ$6),FIND("~",SUBSTITUTE(AJ$6,"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117))*HLOOKUP(LEFT(TRIM(AJ$6),FIND("~",SUBSTITUTE(AJ$6," ","~",LEN(TRIM(AJ$6))-LEN(SUBSTITUTE(TRIM(AJ$6)," ",""))))-1)&amp;" Total",$B$6:$BB$343,ROW($A117)-5,FALSE))</f>
        <v>0</v>
      </c>
      <c r="AK117" s="14">
        <f ca="1">IF(AK$5&lt;&gt;"",HLOOKUP(AK$5,Functionalization!$G$6:$R$343,ROW($A117)-5,FALSE),IFERROR(INDEX(AK$320:AK$343,MATCH($F117,$B$320:$B$343,0))/VLOOKUP($F117,$B$320:$BB$343,MATCH(LEFT(TRIM(AK$6),FIND("~",SUBSTITUTE(AK$6,"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117))*HLOOKUP(LEFT(TRIM(AK$6),FIND("~",SUBSTITUTE(AK$6," ","~",LEN(TRIM(AK$6))-LEN(SUBSTITUTE(TRIM(AK$6)," ",""))))-1)&amp;" Total",$B$6:$BB$343,ROW($A117)-5,FALSE))</f>
        <v>0</v>
      </c>
      <c r="AL117" s="14">
        <f ca="1">IF(AL$5&lt;&gt;"",HLOOKUP(AL$5,Functionalization!$G$6:$R$343,ROW($A117)-5,FALSE),IFERROR(INDEX(AL$320:AL$343,MATCH($F117,$B$320:$B$343,0))/VLOOKUP($F117,$B$320:$BB$343,MATCH(LEFT(TRIM(AL$6),FIND("~",SUBSTITUTE(AL$6,"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117))*HLOOKUP(LEFT(TRIM(AL$6),FIND("~",SUBSTITUTE(AL$6," ","~",LEN(TRIM(AL$6))-LEN(SUBSTITUTE(TRIM(AL$6)," ",""))))-1)&amp;" Total",$B$6:$BB$343,ROW($A117)-5,FALSE))</f>
        <v>0</v>
      </c>
      <c r="AM117" s="14">
        <f ca="1">IF(AM$5&lt;&gt;"",HLOOKUP(AM$5,Functionalization!$G$6:$R$343,ROW($A117)-5,FALSE),IFERROR(INDEX(AM$320:AM$343,MATCH($F117,$B$320:$B$343,0))/VLOOKUP($F117,$B$320:$BB$343,MATCH(LEFT(TRIM(AM$6),FIND("~",SUBSTITUTE(AM$6,"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117))*HLOOKUP(LEFT(TRIM(AM$6),FIND("~",SUBSTITUTE(AM$6," ","~",LEN(TRIM(AM$6))-LEN(SUBSTITUTE(TRIM(AM$6)," ",""))))-1)&amp;" Total",$B$6:$BB$343,ROW($A117)-5,FALSE))</f>
        <v>0</v>
      </c>
      <c r="AN117" s="14">
        <f ca="1">IF(AN$5&lt;&gt;"",HLOOKUP(AN$5,Functionalization!$G$6:$R$343,ROW($A117)-5,FALSE),IFERROR(INDEX(AN$320:AN$343,MATCH($F117,$B$320:$B$343,0))/VLOOKUP($F117,$B$320:$BB$343,MATCH(LEFT(TRIM(AN$6),FIND("~",SUBSTITUTE(AN$6,"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117))*HLOOKUP(LEFT(TRIM(AN$6),FIND("~",SUBSTITUTE(AN$6," ","~",LEN(TRIM(AN$6))-LEN(SUBSTITUTE(TRIM(AN$6)," ",""))))-1)&amp;" Total",$B$6:$BB$343,ROW($A117)-5,FALSE))</f>
        <v>0</v>
      </c>
      <c r="AO117" s="14">
        <f ca="1">IF(AO$5&lt;&gt;"",HLOOKUP(AO$5,Functionalization!$G$6:$R$343,ROW($A117)-5,FALSE),IFERROR(INDEX(AO$320:AO$343,MATCH($F117,$B$320:$B$343,0))/VLOOKUP($F117,$B$320:$BB$343,MATCH(LEFT(TRIM(AO$6),FIND("~",SUBSTITUTE(AO$6,"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117))*HLOOKUP(LEFT(TRIM(AO$6),FIND("~",SUBSTITUTE(AO$6," ","~",LEN(TRIM(AO$6))-LEN(SUBSTITUTE(TRIM(AO$6)," ",""))))-1)&amp;" Total",$B$6:$BB$343,ROW($A117)-5,FALSE))</f>
        <v>0</v>
      </c>
      <c r="AP117" s="14">
        <f ca="1">IF(AP$5&lt;&gt;"",HLOOKUP(AP$5,Functionalization!$G$6:$R$343,ROW($A117)-5,FALSE),IFERROR(INDEX(AP$320:AP$343,MATCH($F117,$B$320:$B$343,0))/VLOOKUP($F117,$B$320:$BB$343,MATCH(LEFT(TRIM(AP$6),FIND("~",SUBSTITUTE(AP$6,"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117))*HLOOKUP(LEFT(TRIM(AP$6),FIND("~",SUBSTITUTE(AP$6," ","~",LEN(TRIM(AP$6))-LEN(SUBSTITUTE(TRIM(AP$6)," ",""))))-1)&amp;" Total",$B$6:$BB$343,ROW($A117)-5,FALSE))</f>
        <v>0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D117" s="44">
        <f ca="1">IFERROR(IF(SUMIF($G$6:$BB$6,BD$6&amp;" Total",$G117:$BB117)-(SUMIF($G$6:$BB$6,BD$6&amp;" "&amp;'Input-Allocators'!$D$18,$G117:$BB117)+IFERROR(SUMIF($G$6:$BB$6,BD$6&amp;" "&amp;'Input-Allocators'!$E$18,$G117:$BB117),SUMIF($G$6:$BB$6,BD$6&amp;" "&amp;'Input-Allocators'!$B$20,$G117:$BB117))+SUMIF($G$6:$BB$6,BD$6&amp;" "&amp;'Input-Allocators'!$F$18,$G117:$BB117))&lt;Check_Limit,0,1),1)</f>
        <v>0</v>
      </c>
      <c r="BE117" s="44">
        <f ca="1">IFERROR(IF(SUMIF($G$6:$BB$6,BE$6&amp;" Total",$G117:$BB117)-(SUMIF($G$6:$BB$6,BE$6&amp;" "&amp;'Input-Allocators'!$D$18,$G117:$BB117)+IFERROR(SUMIF($G$6:$BB$6,BE$6&amp;" "&amp;'Input-Allocators'!$E$18,$G117:$BB117),SUMIF($G$6:$BB$6,BE$6&amp;" "&amp;'Input-Allocators'!$B$20,$G117:$BB117))+SUMIF($G$6:$BB$6,BE$6&amp;" "&amp;'Input-Allocators'!$F$18,$G117:$BB117))&lt;Check_Limit,0,1),1)</f>
        <v>0</v>
      </c>
      <c r="BF117" s="44">
        <f ca="1">IFERROR(IF(SUMIF($G$6:$BB$6,BF$6&amp;" Total",$G117:$BB117)-(SUMIF($G$6:$BB$6,BF$6&amp;" "&amp;'Input-Allocators'!$D$18,$G117:$BB117)+IFERROR(SUMIF($G$6:$BB$6,BF$6&amp;" "&amp;'Input-Allocators'!$E$18,$G117:$BB117),SUMIF($G$6:$BB$6,BF$6&amp;" "&amp;'Input-Allocators'!$B$20,$G117:$BB117))+SUMIF($G$6:$BB$6,BF$6&amp;" "&amp;'Input-Allocators'!$F$18,$G117:$BB117))&lt;Check_Limit,0,1),1)</f>
        <v>0</v>
      </c>
      <c r="BG117" s="44">
        <f ca="1">IFERROR(IF(SUMIF($G$6:$BB$6,BG$6&amp;" Total",$G117:$BB117)-(SUMIF($G$6:$BB$6,BG$6&amp;" "&amp;'Input-Allocators'!$D$18,$G117:$BB117)+IFERROR(SUMIF($G$6:$BB$6,BG$6&amp;" "&amp;'Input-Allocators'!$E$18,$G117:$BB117),SUMIF($G$6:$BB$6,BG$6&amp;" "&amp;'Input-Allocators'!$B$20,$G117:$BB117))+SUMIF($G$6:$BB$6,BG$6&amp;" "&amp;'Input-Allocators'!$F$18,$G117:$BB117))&lt;Check_Limit,0,1),1)</f>
        <v>0</v>
      </c>
      <c r="BH117" s="44">
        <f ca="1">IFERROR(IF(SUMIF($G$6:$BB$6,BH$6&amp;" Total",$G117:$BB117)-(SUMIF($G$6:$BB$6,BH$6&amp;" "&amp;'Input-Allocators'!$D$18,$G117:$BB117)+IFERROR(SUMIF($G$6:$BB$6,BH$6&amp;" "&amp;'Input-Allocators'!$E$18,$G117:$BB117),SUMIF($G$6:$BB$6,BH$6&amp;" "&amp;'Input-Allocators'!$B$20,$G117:$BB117))+SUMIF($G$6:$BB$6,BH$6&amp;" "&amp;'Input-Allocators'!$F$18,$G117:$BB117))&lt;Check_Limit,0,1),1)</f>
        <v>0</v>
      </c>
      <c r="BI117" s="44">
        <f ca="1">IFERROR(IF(SUMIF($G$6:$BB$6,BI$6&amp;" Total",$G117:$BB117)-(SUMIF($G$6:$BB$6,BI$6&amp;" "&amp;'Input-Allocators'!$D$18,$G117:$BB117)+IFERROR(SUMIF($G$6:$BB$6,BI$6&amp;" "&amp;'Input-Allocators'!$E$18,$G117:$BB117),SUMIF($G$6:$BB$6,BI$6&amp;" "&amp;'Input-Allocators'!$B$20,$G117:$BB117))+SUMIF($G$6:$BB$6,BI$6&amp;" "&amp;'Input-Allocators'!$F$18,$G117:$BB117))&lt;Check_Limit,0,1),1)</f>
        <v>0</v>
      </c>
      <c r="BJ117" s="44">
        <f ca="1">IFERROR(IF(SUMIF($G$6:$BB$6,BJ$6&amp;" Total",$G117:$BB117)-(SUMIF($G$6:$BB$6,BJ$6&amp;" "&amp;'Input-Allocators'!$D$18,$G117:$BB117)+IFERROR(SUMIF($G$6:$BB$6,BJ$6&amp;" "&amp;'Input-Allocators'!$E$18,$G117:$BB117),SUMIF($G$6:$BB$6,BJ$6&amp;" "&amp;'Input-Allocators'!$B$20,$G117:$BB117))+SUMIF($G$6:$BB$6,BJ$6&amp;" "&amp;'Input-Allocators'!$F$18,$G117:$BB117))&lt;Check_Limit,0,1),1)</f>
        <v>0</v>
      </c>
      <c r="BK117" s="44">
        <f ca="1">IFERROR(IF(SUMIF($G$6:$BB$6,BK$6&amp;" Total",$G117:$BB117)-(SUMIF($G$6:$BB$6,BK$6&amp;" "&amp;'Input-Allocators'!$D$18,$G117:$BB117)+IFERROR(SUMIF($G$6:$BB$6,BK$6&amp;" "&amp;'Input-Allocators'!$E$18,$G117:$BB117),SUMIF($G$6:$BB$6,BK$6&amp;" "&amp;'Input-Allocators'!$B$20,$G117:$BB117))+SUMIF($G$6:$BB$6,BK$6&amp;" "&amp;'Input-Allocators'!$F$18,$G117:$BB117))&lt;Check_Limit,0,1),1)</f>
        <v>0</v>
      </c>
      <c r="BL117" s="44">
        <f ca="1">IFERROR(IF(SUMIF($G$6:$BB$6,BL$6&amp;" Total",$G117:$BB117)-(SUMIF($G$6:$BB$6,BL$6&amp;" "&amp;'Input-Allocators'!$D$18,$G117:$BB117)+IFERROR(SUMIF($G$6:$BB$6,BL$6&amp;" "&amp;'Input-Allocators'!$E$18,$G117:$BB117),SUMIF($G$6:$BB$6,BL$6&amp;" "&amp;'Input-Allocators'!$B$20,$G117:$BB117))+SUMIF($G$6:$BB$6,BL$6&amp;" "&amp;'Input-Allocators'!$F$18,$G117:$BB117))&lt;Check_Limit,0,1),1)</f>
        <v>0</v>
      </c>
      <c r="BM117" s="44">
        <f ca="1">IFERROR(IF(SUMIF($G$6:$BB$6,BM$6&amp;" Total",$G117:$BB117)-(SUMIF($G$6:$BB$6,BM$6&amp;" "&amp;'Input-Allocators'!$D$18,$G117:$BB117)+IFERROR(SUMIF($G$6:$BB$6,BM$6&amp;" "&amp;'Input-Allocators'!$E$18,$G117:$BB117),SUMIF($G$6:$BB$6,BM$6&amp;" "&amp;'Input-Allocators'!$B$20,$G117:$BB117))+SUMIF($G$6:$BB$6,BM$6&amp;" "&amp;'Input-Allocators'!$F$18,$G117:$BB117))&lt;Check_Limit,0,1),1)</f>
        <v>0</v>
      </c>
      <c r="BN117" s="44">
        <f ca="1">IFERROR(IF(SUMIF($G$6:$BB$6,BN$6&amp;" Total",$G117:$BB117)-(SUMIF($G$6:$BB$6,BN$6&amp;" "&amp;'Input-Allocators'!$D$18,$G117:$BB117)+IFERROR(SUMIF($G$6:$BB$6,BN$6&amp;" "&amp;'Input-Allocators'!$E$18,$G117:$BB117),SUMIF($G$6:$BB$6,BN$6&amp;" "&amp;'Input-Allocators'!$B$20,$G117:$BB117))+SUMIF($G$6:$BB$6,BN$6&amp;" "&amp;'Input-Allocators'!$F$18,$G117:$BB117))&lt;Check_Limit,0,1),1)</f>
        <v>0</v>
      </c>
      <c r="BO117" s="44">
        <f ca="1">IFERROR(IF(SUMIF($G$6:$BB$6,BO$6&amp;" Total",$G117:$BB117)-(SUMIF($G$6:$BB$6,BO$6&amp;" "&amp;'Input-Allocators'!$D$18,$G117:$BB117)+IFERROR(SUMIF($G$6:$BB$6,BO$6&amp;" "&amp;'Input-Allocators'!$E$18,$G117:$BB117),SUMIF($G$6:$BB$6,BO$6&amp;" "&amp;'Input-Allocators'!$B$20,$G117:$BB117))+SUMIF($G$6:$BB$6,BO$6&amp;" "&amp;'Input-Allocators'!$F$18,$G117:$BB117))&lt;Check_Limit,0,1),1)</f>
        <v>0</v>
      </c>
    </row>
    <row r="118" spans="1:67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>Functionalization!$D118</f>
        <v>746.51900000000001</v>
      </c>
      <c r="E118" s="14">
        <f t="shared" ref="E118" ca="1" si="23">IFERROR(IF(D118="",0,IF(D118=0,0,IF(ABS(D118-SUM(G118,K118,O118,S118,W118,AA118,AE118,AI118,AM118,AQ118,AU118,AY118))&lt;Check_Limit,0,1))),1)</f>
        <v>0</v>
      </c>
      <c r="F118" s="3" t="str">
        <f>IF($D118=0,"-",IF('Input-Accounts'!$E118&lt;&gt;0,'Input-Accounts'!$E118,'Input-Accounts'!$G118))</f>
        <v>INT_TOTPLT</v>
      </c>
      <c r="G118" s="14">
        <f ca="1">IF(G$5&lt;&gt;"",HLOOKUP(G$5,Functionalization!$G$6:$R$343,ROW($A118)-5,FALSE),IFERROR(INDEX(G$320:G$343,MATCH($F118,$B$320:$B$343,0))/VLOOKUP($F118,$B$320:$BB$343,MATCH(LEFT(TRIM(G$6),FIND("~",SUBSTITUTE(G$6,"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118))*HLOOKUP(LEFT(TRIM(G$6),FIND("~",SUBSTITUTE(G$6," ","~",LEN(TRIM(G$6))-LEN(SUBSTITUTE(TRIM(G$6)," ",""))))-1)&amp;" Total",$B$6:$BB$343,ROW($A118)-5,FALSE))</f>
        <v>3.914758737606387</v>
      </c>
      <c r="H118" s="14">
        <f ca="1">IF(H$5&lt;&gt;"",HLOOKUP(H$5,Functionalization!$G$6:$R$343,ROW($A118)-5,FALSE),IFERROR(INDEX(H$320:H$343,MATCH($F118,$B$320:$B$343,0))/VLOOKUP($F118,$B$320:$BB$343,MATCH(LEFT(TRIM(H$6),FIND("~",SUBSTITUTE(H$6,"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118))*HLOOKUP(LEFT(TRIM(H$6),FIND("~",SUBSTITUTE(H$6," ","~",LEN(TRIM(H$6))-LEN(SUBSTITUTE(TRIM(H$6)," ",""))))-1)&amp;" Total",$B$6:$BB$343,ROW($A118)-5,FALSE))</f>
        <v>0</v>
      </c>
      <c r="I118" s="14">
        <f ca="1">IF(I$5&lt;&gt;"",HLOOKUP(I$5,Functionalization!$G$6:$R$343,ROW($A118)-5,FALSE),IFERROR(INDEX(I$320:I$343,MATCH($F118,$B$320:$B$343,0))/VLOOKUP($F118,$B$320:$BB$343,MATCH(LEFT(TRIM(I$6),FIND("~",SUBSTITUTE(I$6,"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118))*HLOOKUP(LEFT(TRIM(I$6),FIND("~",SUBSTITUTE(I$6," ","~",LEN(TRIM(I$6))-LEN(SUBSTITUTE(TRIM(I$6)," ",""))))-1)&amp;" Total",$B$6:$BB$343,ROW($A118)-5,FALSE))</f>
        <v>3.914758737606387</v>
      </c>
      <c r="J118" s="14">
        <f ca="1">IF(J$5&lt;&gt;"",HLOOKUP(J$5,Functionalization!$G$6:$R$343,ROW($A118)-5,FALSE),IFERROR(INDEX(J$320:J$343,MATCH($F118,$B$320:$B$343,0))/VLOOKUP($F118,$B$320:$BB$343,MATCH(LEFT(TRIM(J$6),FIND("~",SUBSTITUTE(J$6,"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118))*HLOOKUP(LEFT(TRIM(J$6),FIND("~",SUBSTITUTE(J$6," ","~",LEN(TRIM(J$6))-LEN(SUBSTITUTE(TRIM(J$6)," ",""))))-1)&amp;" Total",$B$6:$BB$343,ROW($A118)-5,FALSE))</f>
        <v>0</v>
      </c>
      <c r="K118" s="14">
        <f ca="1">IF(K$5&lt;&gt;"",HLOOKUP(K$5,Functionalization!$G$6:$R$343,ROW($A118)-5,FALSE),IFERROR(INDEX(K$320:K$343,MATCH($F118,$B$320:$B$343,0))/VLOOKUP($F118,$B$320:$BB$343,MATCH(LEFT(TRIM(K$6),FIND("~",SUBSTITUTE(K$6,"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118))*HLOOKUP(LEFT(TRIM(K$6),FIND("~",SUBSTITUTE(K$6," ","~",LEN(TRIM(K$6))-LEN(SUBSTITUTE(TRIM(K$6)," ",""))))-1)&amp;" Total",$B$6:$BB$343,ROW($A118)-5,FALSE))</f>
        <v>71.803765158351283</v>
      </c>
      <c r="L118" s="14">
        <f ca="1">IF(L$5&lt;&gt;"",HLOOKUP(L$5,Functionalization!$G$6:$R$343,ROW($A118)-5,FALSE),IFERROR(INDEX(L$320:L$343,MATCH($F118,$B$320:$B$343,0))/VLOOKUP($F118,$B$320:$BB$343,MATCH(LEFT(TRIM(L$6),FIND("~",SUBSTITUTE(L$6,"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118))*HLOOKUP(LEFT(TRIM(L$6),FIND("~",SUBSTITUTE(L$6," ","~",LEN(TRIM(L$6))-LEN(SUBSTITUTE(TRIM(L$6)," ",""))))-1)&amp;" Total",$B$6:$BB$343,ROW($A118)-5,FALSE))</f>
        <v>71.803765158351283</v>
      </c>
      <c r="M118" s="14">
        <f ca="1">IF(M$5&lt;&gt;"",HLOOKUP(M$5,Functionalization!$G$6:$R$343,ROW($A118)-5,FALSE),IFERROR(INDEX(M$320:M$343,MATCH($F118,$B$320:$B$343,0))/VLOOKUP($F118,$B$320:$BB$343,MATCH(LEFT(TRIM(M$6),FIND("~",SUBSTITUTE(M$6,"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118))*HLOOKUP(LEFT(TRIM(M$6),FIND("~",SUBSTITUTE(M$6," ","~",LEN(TRIM(M$6))-LEN(SUBSTITUTE(TRIM(M$6)," ",""))))-1)&amp;" Total",$B$6:$BB$343,ROW($A118)-5,FALSE))</f>
        <v>0</v>
      </c>
      <c r="N118" s="14">
        <f ca="1">IF(N$5&lt;&gt;"",HLOOKUP(N$5,Functionalization!$G$6:$R$343,ROW($A118)-5,FALSE),IFERROR(INDEX(N$320:N$343,MATCH($F118,$B$320:$B$343,0))/VLOOKUP($F118,$B$320:$BB$343,MATCH(LEFT(TRIM(N$6),FIND("~",SUBSTITUTE(N$6,"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118))*HLOOKUP(LEFT(TRIM(N$6),FIND("~",SUBSTITUTE(N$6," ","~",LEN(TRIM(N$6))-LEN(SUBSTITUTE(TRIM(N$6)," ",""))))-1)&amp;" Total",$B$6:$BB$343,ROW($A118)-5,FALSE))</f>
        <v>0</v>
      </c>
      <c r="O118" s="14">
        <f ca="1">IF(O$5&lt;&gt;"",HLOOKUP(O$5,Functionalization!$G$6:$R$343,ROW($A118)-5,FALSE),IFERROR(INDEX(O$320:O$343,MATCH($F118,$B$320:$B$343,0))/VLOOKUP($F118,$B$320:$BB$343,MATCH(LEFT(TRIM(O$6),FIND("~",SUBSTITUTE(O$6,"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118))*HLOOKUP(LEFT(TRIM(O$6),FIND("~",SUBSTITUTE(O$6," ","~",LEN(TRIM(O$6))-LEN(SUBSTITUTE(TRIM(O$6)," ",""))))-1)&amp;" Total",$B$6:$BB$343,ROW($A118)-5,FALSE))</f>
        <v>394.3751586007628</v>
      </c>
      <c r="P118" s="14">
        <f ca="1">IF(P$5&lt;&gt;"",HLOOKUP(P$5,Functionalization!$G$6:$R$343,ROW($A118)-5,FALSE),IFERROR(INDEX(P$320:P$343,MATCH($F118,$B$320:$B$343,0))/VLOOKUP($F118,$B$320:$BB$343,MATCH(LEFT(TRIM(P$6),FIND("~",SUBSTITUTE(P$6,"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118))*HLOOKUP(LEFT(TRIM(P$6),FIND("~",SUBSTITUTE(P$6," ","~",LEN(TRIM(P$6))-LEN(SUBSTITUTE(TRIM(P$6)," ",""))))-1)&amp;" Total",$B$6:$BB$343,ROW($A118)-5,FALSE))</f>
        <v>389.89658283959409</v>
      </c>
      <c r="Q118" s="14">
        <f ca="1">IF(Q$5&lt;&gt;"",HLOOKUP(Q$5,Functionalization!$G$6:$R$343,ROW($A118)-5,FALSE),IFERROR(INDEX(Q$320:Q$343,MATCH($F118,$B$320:$B$343,0))/VLOOKUP($F118,$B$320:$BB$343,MATCH(LEFT(TRIM(Q$6),FIND("~",SUBSTITUTE(Q$6,"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118))*HLOOKUP(LEFT(TRIM(Q$6),FIND("~",SUBSTITUTE(Q$6," ","~",LEN(TRIM(Q$6))-LEN(SUBSTITUTE(TRIM(Q$6)," ",""))))-1)&amp;" Total",$B$6:$BB$343,ROW($A118)-5,FALSE))</f>
        <v>0</v>
      </c>
      <c r="R118" s="14">
        <f ca="1">IF(R$5&lt;&gt;"",HLOOKUP(R$5,Functionalization!$G$6:$R$343,ROW($A118)-5,FALSE),IFERROR(INDEX(R$320:R$343,MATCH($F118,$B$320:$B$343,0))/VLOOKUP($F118,$B$320:$BB$343,MATCH(LEFT(TRIM(R$6),FIND("~",SUBSTITUTE(R$6,"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118))*HLOOKUP(LEFT(TRIM(R$6),FIND("~",SUBSTITUTE(R$6," ","~",LEN(TRIM(R$6))-LEN(SUBSTITUTE(TRIM(R$6)," ",""))))-1)&amp;" Total",$B$6:$BB$343,ROW($A118)-5,FALSE))</f>
        <v>4.4785757611687433</v>
      </c>
      <c r="S118" s="14">
        <f ca="1">IF(S$5&lt;&gt;"",HLOOKUP(S$5,Functionalization!$G$6:$R$343,ROW($A118)-5,FALSE),IFERROR(INDEX(S$320:S$343,MATCH($F118,$B$320:$B$343,0))/VLOOKUP($F118,$B$320:$BB$343,MATCH(LEFT(TRIM(S$6),FIND("~",SUBSTITUTE(S$6,"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118))*HLOOKUP(LEFT(TRIM(S$6),FIND("~",SUBSTITUTE(S$6," ","~",LEN(TRIM(S$6))-LEN(SUBSTITUTE(TRIM(S$6)," ",""))))-1)&amp;" Total",$B$6:$BB$343,ROW($A118)-5,FALSE))</f>
        <v>276.42531750327976</v>
      </c>
      <c r="T118" s="14">
        <f ca="1">IF(T$5&lt;&gt;"",HLOOKUP(T$5,Functionalization!$G$6:$R$343,ROW($A118)-5,FALSE),IFERROR(INDEX(T$320:T$343,MATCH($F118,$B$320:$B$343,0))/VLOOKUP($F118,$B$320:$BB$343,MATCH(LEFT(TRIM(T$6),FIND("~",SUBSTITUTE(T$6,"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118))*HLOOKUP(LEFT(TRIM(T$6),FIND("~",SUBSTITUTE(T$6," ","~",LEN(TRIM(T$6))-LEN(SUBSTITUTE(TRIM(T$6)," ",""))))-1)&amp;" Total",$B$6:$BB$343,ROW($A118)-5,FALSE))</f>
        <v>0</v>
      </c>
      <c r="U118" s="14">
        <f ca="1">IF(U$5&lt;&gt;"",HLOOKUP(U$5,Functionalization!$G$6:$R$343,ROW($A118)-5,FALSE),IFERROR(INDEX(U$320:U$343,MATCH($F118,$B$320:$B$343,0))/VLOOKUP($F118,$B$320:$BB$343,MATCH(LEFT(TRIM(U$6),FIND("~",SUBSTITUTE(U$6,"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118))*HLOOKUP(LEFT(TRIM(U$6),FIND("~",SUBSTITUTE(U$6," ","~",LEN(TRIM(U$6))-LEN(SUBSTITUTE(TRIM(U$6)," ",""))))-1)&amp;" Total",$B$6:$BB$343,ROW($A118)-5,FALSE))</f>
        <v>0</v>
      </c>
      <c r="V118" s="14">
        <f ca="1">IF(V$5&lt;&gt;"",HLOOKUP(V$5,Functionalization!$G$6:$R$343,ROW($A118)-5,FALSE),IFERROR(INDEX(V$320:V$343,MATCH($F118,$B$320:$B$343,0))/VLOOKUP($F118,$B$320:$BB$343,MATCH(LEFT(TRIM(V$6),FIND("~",SUBSTITUTE(V$6,"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118))*HLOOKUP(LEFT(TRIM(V$6),FIND("~",SUBSTITUTE(V$6," ","~",LEN(TRIM(V$6))-LEN(SUBSTITUTE(TRIM(V$6)," ",""))))-1)&amp;" Total",$B$6:$BB$343,ROW($A118)-5,FALSE))</f>
        <v>276.42531750327976</v>
      </c>
      <c r="W118" s="14">
        <f ca="1">IF(W$5&lt;&gt;"",HLOOKUP(W$5,Functionalization!$G$6:$R$343,ROW($A118)-5,FALSE),IFERROR(INDEX(W$320:W$343,MATCH($F118,$B$320:$B$343,0))/VLOOKUP($F118,$B$320:$BB$343,MATCH(LEFT(TRIM(W$6),FIND("~",SUBSTITUTE(W$6,"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118))*HLOOKUP(LEFT(TRIM(W$6),FIND("~",SUBSTITUTE(W$6," ","~",LEN(TRIM(W$6))-LEN(SUBSTITUTE(TRIM(W$6)," ",""))))-1)&amp;" Total",$B$6:$BB$343,ROW($A118)-5,FALSE))</f>
        <v>0</v>
      </c>
      <c r="X118" s="14">
        <f ca="1">IF(X$5&lt;&gt;"",HLOOKUP(X$5,Functionalization!$G$6:$R$343,ROW($A118)-5,FALSE),IFERROR(INDEX(X$320:X$343,MATCH($F118,$B$320:$B$343,0))/VLOOKUP($F118,$B$320:$BB$343,MATCH(LEFT(TRIM(X$6),FIND("~",SUBSTITUTE(X$6,"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118))*HLOOKUP(LEFT(TRIM(X$6),FIND("~",SUBSTITUTE(X$6," ","~",LEN(TRIM(X$6))-LEN(SUBSTITUTE(TRIM(X$6)," ",""))))-1)&amp;" Total",$B$6:$BB$343,ROW($A118)-5,FALSE))</f>
        <v>0</v>
      </c>
      <c r="Y118" s="14">
        <f ca="1">IF(Y$5&lt;&gt;"",HLOOKUP(Y$5,Functionalization!$G$6:$R$343,ROW($A118)-5,FALSE),IFERROR(INDEX(Y$320:Y$343,MATCH($F118,$B$320:$B$343,0))/VLOOKUP($F118,$B$320:$BB$343,MATCH(LEFT(TRIM(Y$6),FIND("~",SUBSTITUTE(Y$6,"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118))*HLOOKUP(LEFT(TRIM(Y$6),FIND("~",SUBSTITUTE(Y$6," ","~",LEN(TRIM(Y$6))-LEN(SUBSTITUTE(TRIM(Y$6)," ",""))))-1)&amp;" Total",$B$6:$BB$343,ROW($A118)-5,FALSE))</f>
        <v>0</v>
      </c>
      <c r="Z118" s="14">
        <f ca="1">IF(Z$5&lt;&gt;"",HLOOKUP(Z$5,Functionalization!$G$6:$R$343,ROW($A118)-5,FALSE),IFERROR(INDEX(Z$320:Z$343,MATCH($F118,$B$320:$B$343,0))/VLOOKUP($F118,$B$320:$BB$343,MATCH(LEFT(TRIM(Z$6),FIND("~",SUBSTITUTE(Z$6,"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118))*HLOOKUP(LEFT(TRIM(Z$6),FIND("~",SUBSTITUTE(Z$6," ","~",LEN(TRIM(Z$6))-LEN(SUBSTITUTE(TRIM(Z$6)," ",""))))-1)&amp;" Total",$B$6:$BB$343,ROW($A118)-5,FALSE))</f>
        <v>0</v>
      </c>
      <c r="AA118" s="14">
        <f ca="1">IF(AA$5&lt;&gt;"",HLOOKUP(AA$5,Functionalization!$G$6:$R$343,ROW($A118)-5,FALSE),IFERROR(INDEX(AA$320:AA$343,MATCH($F118,$B$320:$B$343,0))/VLOOKUP($F118,$B$320:$BB$343,MATCH(LEFT(TRIM(AA$6),FIND("~",SUBSTITUTE(AA$6,"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118))*HLOOKUP(LEFT(TRIM(AA$6),FIND("~",SUBSTITUTE(AA$6," ","~",LEN(TRIM(AA$6))-LEN(SUBSTITUTE(TRIM(AA$6)," ",""))))-1)&amp;" Total",$B$6:$BB$343,ROW($A118)-5,FALSE))</f>
        <v>0</v>
      </c>
      <c r="AB118" s="14">
        <f ca="1">IF(AB$5&lt;&gt;"",HLOOKUP(AB$5,Functionalization!$G$6:$R$343,ROW($A118)-5,FALSE),IFERROR(INDEX(AB$320:AB$343,MATCH($F118,$B$320:$B$343,0))/VLOOKUP($F118,$B$320:$BB$343,MATCH(LEFT(TRIM(AB$6),FIND("~",SUBSTITUTE(AB$6,"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118))*HLOOKUP(LEFT(TRIM(AB$6),FIND("~",SUBSTITUTE(AB$6," ","~",LEN(TRIM(AB$6))-LEN(SUBSTITUTE(TRIM(AB$6)," ",""))))-1)&amp;" Total",$B$6:$BB$343,ROW($A118)-5,FALSE))</f>
        <v>0</v>
      </c>
      <c r="AC118" s="14">
        <f ca="1">IF(AC$5&lt;&gt;"",HLOOKUP(AC$5,Functionalization!$G$6:$R$343,ROW($A118)-5,FALSE),IFERROR(INDEX(AC$320:AC$343,MATCH($F118,$B$320:$B$343,0))/VLOOKUP($F118,$B$320:$BB$343,MATCH(LEFT(TRIM(AC$6),FIND("~",SUBSTITUTE(AC$6,"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118))*HLOOKUP(LEFT(TRIM(AC$6),FIND("~",SUBSTITUTE(AC$6," ","~",LEN(TRIM(AC$6))-LEN(SUBSTITUTE(TRIM(AC$6)," ",""))))-1)&amp;" Total",$B$6:$BB$343,ROW($A118)-5,FALSE))</f>
        <v>0</v>
      </c>
      <c r="AD118" s="14">
        <f ca="1">IF(AD$5&lt;&gt;"",HLOOKUP(AD$5,Functionalization!$G$6:$R$343,ROW($A118)-5,FALSE),IFERROR(INDEX(AD$320:AD$343,MATCH($F118,$B$320:$B$343,0))/VLOOKUP($F118,$B$320:$BB$343,MATCH(LEFT(TRIM(AD$6),FIND("~",SUBSTITUTE(AD$6,"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118))*HLOOKUP(LEFT(TRIM(AD$6),FIND("~",SUBSTITUTE(AD$6," ","~",LEN(TRIM(AD$6))-LEN(SUBSTITUTE(TRIM(AD$6)," ",""))))-1)&amp;" Total",$B$6:$BB$343,ROW($A118)-5,FALSE))</f>
        <v>0</v>
      </c>
      <c r="AE118" s="14">
        <f ca="1">IF(AE$5&lt;&gt;"",HLOOKUP(AE$5,Functionalization!$G$6:$R$343,ROW($A118)-5,FALSE),IFERROR(INDEX(AE$320:AE$343,MATCH($F118,$B$320:$B$343,0))/VLOOKUP($F118,$B$320:$BB$343,MATCH(LEFT(TRIM(AE$6),FIND("~",SUBSTITUTE(AE$6,"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118))*HLOOKUP(LEFT(TRIM(AE$6),FIND("~",SUBSTITUTE(AE$6," ","~",LEN(TRIM(AE$6))-LEN(SUBSTITUTE(TRIM(AE$6)," ",""))))-1)&amp;" Total",$B$6:$BB$343,ROW($A118)-5,FALSE))</f>
        <v>0</v>
      </c>
      <c r="AF118" s="14">
        <f ca="1">IF(AF$5&lt;&gt;"",HLOOKUP(AF$5,Functionalization!$G$6:$R$343,ROW($A118)-5,FALSE),IFERROR(INDEX(AF$320:AF$343,MATCH($F118,$B$320:$B$343,0))/VLOOKUP($F118,$B$320:$BB$343,MATCH(LEFT(TRIM(AF$6),FIND("~",SUBSTITUTE(AF$6,"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118))*HLOOKUP(LEFT(TRIM(AF$6),FIND("~",SUBSTITUTE(AF$6," ","~",LEN(TRIM(AF$6))-LEN(SUBSTITUTE(TRIM(AF$6)," ",""))))-1)&amp;" Total",$B$6:$BB$343,ROW($A118)-5,FALSE))</f>
        <v>0</v>
      </c>
      <c r="AG118" s="14">
        <f ca="1">IF(AG$5&lt;&gt;"",HLOOKUP(AG$5,Functionalization!$G$6:$R$343,ROW($A118)-5,FALSE),IFERROR(INDEX(AG$320:AG$343,MATCH($F118,$B$320:$B$343,0))/VLOOKUP($F118,$B$320:$BB$343,MATCH(LEFT(TRIM(AG$6),FIND("~",SUBSTITUTE(AG$6,"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118))*HLOOKUP(LEFT(TRIM(AG$6),FIND("~",SUBSTITUTE(AG$6," ","~",LEN(TRIM(AG$6))-LEN(SUBSTITUTE(TRIM(AG$6)," ",""))))-1)&amp;" Total",$B$6:$BB$343,ROW($A118)-5,FALSE))</f>
        <v>0</v>
      </c>
      <c r="AH118" s="14">
        <f ca="1">IF(AH$5&lt;&gt;"",HLOOKUP(AH$5,Functionalization!$G$6:$R$343,ROW($A118)-5,FALSE),IFERROR(INDEX(AH$320:AH$343,MATCH($F118,$B$320:$B$343,0))/VLOOKUP($F118,$B$320:$BB$343,MATCH(LEFT(TRIM(AH$6),FIND("~",SUBSTITUTE(AH$6,"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118))*HLOOKUP(LEFT(TRIM(AH$6),FIND("~",SUBSTITUTE(AH$6," ","~",LEN(TRIM(AH$6))-LEN(SUBSTITUTE(TRIM(AH$6)," ",""))))-1)&amp;" Total",$B$6:$BB$343,ROW($A118)-5,FALSE))</f>
        <v>0</v>
      </c>
      <c r="AI118" s="14">
        <f ca="1">IF(AI$5&lt;&gt;"",HLOOKUP(AI$5,Functionalization!$G$6:$R$343,ROW($A118)-5,FALSE),IFERROR(INDEX(AI$320:AI$343,MATCH($F118,$B$320:$B$343,0))/VLOOKUP($F118,$B$320:$BB$343,MATCH(LEFT(TRIM(AI$6),FIND("~",SUBSTITUTE(AI$6,"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118))*HLOOKUP(LEFT(TRIM(AI$6),FIND("~",SUBSTITUTE(AI$6," ","~",LEN(TRIM(AI$6))-LEN(SUBSTITUTE(TRIM(AI$6)," ",""))))-1)&amp;" Total",$B$6:$BB$343,ROW($A118)-5,FALSE))</f>
        <v>0</v>
      </c>
      <c r="AJ118" s="14">
        <f ca="1">IF(AJ$5&lt;&gt;"",HLOOKUP(AJ$5,Functionalization!$G$6:$R$343,ROW($A118)-5,FALSE),IFERROR(INDEX(AJ$320:AJ$343,MATCH($F118,$B$320:$B$343,0))/VLOOKUP($F118,$B$320:$BB$343,MATCH(LEFT(TRIM(AJ$6),FIND("~",SUBSTITUTE(AJ$6,"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118))*HLOOKUP(LEFT(TRIM(AJ$6),FIND("~",SUBSTITUTE(AJ$6," ","~",LEN(TRIM(AJ$6))-LEN(SUBSTITUTE(TRIM(AJ$6)," ",""))))-1)&amp;" Total",$B$6:$BB$343,ROW($A118)-5,FALSE))</f>
        <v>0</v>
      </c>
      <c r="AK118" s="14">
        <f ca="1">IF(AK$5&lt;&gt;"",HLOOKUP(AK$5,Functionalization!$G$6:$R$343,ROW($A118)-5,FALSE),IFERROR(INDEX(AK$320:AK$343,MATCH($F118,$B$320:$B$343,0))/VLOOKUP($F118,$B$320:$BB$343,MATCH(LEFT(TRIM(AK$6),FIND("~",SUBSTITUTE(AK$6,"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118))*HLOOKUP(LEFT(TRIM(AK$6),FIND("~",SUBSTITUTE(AK$6," ","~",LEN(TRIM(AK$6))-LEN(SUBSTITUTE(TRIM(AK$6)," ",""))))-1)&amp;" Total",$B$6:$BB$343,ROW($A118)-5,FALSE))</f>
        <v>0</v>
      </c>
      <c r="AL118" s="14">
        <f ca="1">IF(AL$5&lt;&gt;"",HLOOKUP(AL$5,Functionalization!$G$6:$R$343,ROW($A118)-5,FALSE),IFERROR(INDEX(AL$320:AL$343,MATCH($F118,$B$320:$B$343,0))/VLOOKUP($F118,$B$320:$BB$343,MATCH(LEFT(TRIM(AL$6),FIND("~",SUBSTITUTE(AL$6,"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118))*HLOOKUP(LEFT(TRIM(AL$6),FIND("~",SUBSTITUTE(AL$6," ","~",LEN(TRIM(AL$6))-LEN(SUBSTITUTE(TRIM(AL$6)," ",""))))-1)&amp;" Total",$B$6:$BB$343,ROW($A118)-5,FALSE))</f>
        <v>0</v>
      </c>
      <c r="AM118" s="14">
        <f ca="1">IF(AM$5&lt;&gt;"",HLOOKUP(AM$5,Functionalization!$G$6:$R$343,ROW($A118)-5,FALSE),IFERROR(INDEX(AM$320:AM$343,MATCH($F118,$B$320:$B$343,0))/VLOOKUP($F118,$B$320:$BB$343,MATCH(LEFT(TRIM(AM$6),FIND("~",SUBSTITUTE(AM$6,"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118))*HLOOKUP(LEFT(TRIM(AM$6),FIND("~",SUBSTITUTE(AM$6," ","~",LEN(TRIM(AM$6))-LEN(SUBSTITUTE(TRIM(AM$6)," ",""))))-1)&amp;" Total",$B$6:$BB$343,ROW($A118)-5,FALSE))</f>
        <v>0</v>
      </c>
      <c r="AN118" s="14">
        <f ca="1">IF(AN$5&lt;&gt;"",HLOOKUP(AN$5,Functionalization!$G$6:$R$343,ROW($A118)-5,FALSE),IFERROR(INDEX(AN$320:AN$343,MATCH($F118,$B$320:$B$343,0))/VLOOKUP($F118,$B$320:$BB$343,MATCH(LEFT(TRIM(AN$6),FIND("~",SUBSTITUTE(AN$6,"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118))*HLOOKUP(LEFT(TRIM(AN$6),FIND("~",SUBSTITUTE(AN$6," ","~",LEN(TRIM(AN$6))-LEN(SUBSTITUTE(TRIM(AN$6)," ",""))))-1)&amp;" Total",$B$6:$BB$343,ROW($A118)-5,FALSE))</f>
        <v>0</v>
      </c>
      <c r="AO118" s="14">
        <f ca="1">IF(AO$5&lt;&gt;"",HLOOKUP(AO$5,Functionalization!$G$6:$R$343,ROW($A118)-5,FALSE),IFERROR(INDEX(AO$320:AO$343,MATCH($F118,$B$320:$B$343,0))/VLOOKUP($F118,$B$320:$BB$343,MATCH(LEFT(TRIM(AO$6),FIND("~",SUBSTITUTE(AO$6,"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118))*HLOOKUP(LEFT(TRIM(AO$6),FIND("~",SUBSTITUTE(AO$6," ","~",LEN(TRIM(AO$6))-LEN(SUBSTITUTE(TRIM(AO$6)," ",""))))-1)&amp;" Total",$B$6:$BB$343,ROW($A118)-5,FALSE))</f>
        <v>0</v>
      </c>
      <c r="AP118" s="14">
        <f ca="1">IF(AP$5&lt;&gt;"",HLOOKUP(AP$5,Functionalization!$G$6:$R$343,ROW($A118)-5,FALSE),IFERROR(INDEX(AP$320:AP$343,MATCH($F118,$B$320:$B$343,0))/VLOOKUP($F118,$B$320:$BB$343,MATCH(LEFT(TRIM(AP$6),FIND("~",SUBSTITUTE(AP$6,"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118))*HLOOKUP(LEFT(TRIM(AP$6),FIND("~",SUBSTITUTE(AP$6," ","~",LEN(TRIM(AP$6))-LEN(SUBSTITUTE(TRIM(AP$6)," ",""))))-1)&amp;" Total",$B$6:$BB$343,ROW($A118)-5,FALSE))</f>
        <v>0</v>
      </c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D118" s="44">
        <f ca="1">IFERROR(IF(SUMIF($G$6:$BB$6,BD$6&amp;" Total",$G118:$BB118)-(SUMIF($G$6:$BB$6,BD$6&amp;" "&amp;'Input-Allocators'!$D$18,$G118:$BB118)+IFERROR(SUMIF($G$6:$BB$6,BD$6&amp;" "&amp;'Input-Allocators'!$E$18,$G118:$BB118),SUMIF($G$6:$BB$6,BD$6&amp;" "&amp;'Input-Allocators'!$B$20,$G118:$BB118))+SUMIF($G$6:$BB$6,BD$6&amp;" "&amp;'Input-Allocators'!$F$18,$G118:$BB118))&lt;Check_Limit,0,1),1)</f>
        <v>0</v>
      </c>
      <c r="BE118" s="44">
        <f ca="1">IFERROR(IF(SUMIF($G$6:$BB$6,BE$6&amp;" Total",$G118:$BB118)-(SUMIF($G$6:$BB$6,BE$6&amp;" "&amp;'Input-Allocators'!$D$18,$G118:$BB118)+IFERROR(SUMIF($G$6:$BB$6,BE$6&amp;" "&amp;'Input-Allocators'!$E$18,$G118:$BB118),SUMIF($G$6:$BB$6,BE$6&amp;" "&amp;'Input-Allocators'!$B$20,$G118:$BB118))+SUMIF($G$6:$BB$6,BE$6&amp;" "&amp;'Input-Allocators'!$F$18,$G118:$BB118))&lt;Check_Limit,0,1),1)</f>
        <v>0</v>
      </c>
      <c r="BF118" s="44">
        <f ca="1">IFERROR(IF(SUMIF($G$6:$BB$6,BF$6&amp;" Total",$G118:$BB118)-(SUMIF($G$6:$BB$6,BF$6&amp;" "&amp;'Input-Allocators'!$D$18,$G118:$BB118)+IFERROR(SUMIF($G$6:$BB$6,BF$6&amp;" "&amp;'Input-Allocators'!$E$18,$G118:$BB118),SUMIF($G$6:$BB$6,BF$6&amp;" "&amp;'Input-Allocators'!$B$20,$G118:$BB118))+SUMIF($G$6:$BB$6,BF$6&amp;" "&amp;'Input-Allocators'!$F$18,$G118:$BB118))&lt;Check_Limit,0,1),1)</f>
        <v>0</v>
      </c>
      <c r="BG118" s="44">
        <f ca="1">IFERROR(IF(SUMIF($G$6:$BB$6,BG$6&amp;" Total",$G118:$BB118)-(SUMIF($G$6:$BB$6,BG$6&amp;" "&amp;'Input-Allocators'!$D$18,$G118:$BB118)+IFERROR(SUMIF($G$6:$BB$6,BG$6&amp;" "&amp;'Input-Allocators'!$E$18,$G118:$BB118),SUMIF($G$6:$BB$6,BG$6&amp;" "&amp;'Input-Allocators'!$B$20,$G118:$BB118))+SUMIF($G$6:$BB$6,BG$6&amp;" "&amp;'Input-Allocators'!$F$18,$G118:$BB118))&lt;Check_Limit,0,1),1)</f>
        <v>0</v>
      </c>
      <c r="BH118" s="44">
        <f ca="1">IFERROR(IF(SUMIF($G$6:$BB$6,BH$6&amp;" Total",$G118:$BB118)-(SUMIF($G$6:$BB$6,BH$6&amp;" "&amp;'Input-Allocators'!$D$18,$G118:$BB118)+IFERROR(SUMIF($G$6:$BB$6,BH$6&amp;" "&amp;'Input-Allocators'!$E$18,$G118:$BB118),SUMIF($G$6:$BB$6,BH$6&amp;" "&amp;'Input-Allocators'!$B$20,$G118:$BB118))+SUMIF($G$6:$BB$6,BH$6&amp;" "&amp;'Input-Allocators'!$F$18,$G118:$BB118))&lt;Check_Limit,0,1),1)</f>
        <v>0</v>
      </c>
      <c r="BI118" s="44">
        <f ca="1">IFERROR(IF(SUMIF($G$6:$BB$6,BI$6&amp;" Total",$G118:$BB118)-(SUMIF($G$6:$BB$6,BI$6&amp;" "&amp;'Input-Allocators'!$D$18,$G118:$BB118)+IFERROR(SUMIF($G$6:$BB$6,BI$6&amp;" "&amp;'Input-Allocators'!$E$18,$G118:$BB118),SUMIF($G$6:$BB$6,BI$6&amp;" "&amp;'Input-Allocators'!$B$20,$G118:$BB118))+SUMIF($G$6:$BB$6,BI$6&amp;" "&amp;'Input-Allocators'!$F$18,$G118:$BB118))&lt;Check_Limit,0,1),1)</f>
        <v>0</v>
      </c>
      <c r="BJ118" s="44">
        <f ca="1">IFERROR(IF(SUMIF($G$6:$BB$6,BJ$6&amp;" Total",$G118:$BB118)-(SUMIF($G$6:$BB$6,BJ$6&amp;" "&amp;'Input-Allocators'!$D$18,$G118:$BB118)+IFERROR(SUMIF($G$6:$BB$6,BJ$6&amp;" "&amp;'Input-Allocators'!$E$18,$G118:$BB118),SUMIF($G$6:$BB$6,BJ$6&amp;" "&amp;'Input-Allocators'!$B$20,$G118:$BB118))+SUMIF($G$6:$BB$6,BJ$6&amp;" "&amp;'Input-Allocators'!$F$18,$G118:$BB118))&lt;Check_Limit,0,1),1)</f>
        <v>0</v>
      </c>
      <c r="BK118" s="44">
        <f ca="1">IFERROR(IF(SUMIF($G$6:$BB$6,BK$6&amp;" Total",$G118:$BB118)-(SUMIF($G$6:$BB$6,BK$6&amp;" "&amp;'Input-Allocators'!$D$18,$G118:$BB118)+IFERROR(SUMIF($G$6:$BB$6,BK$6&amp;" "&amp;'Input-Allocators'!$E$18,$G118:$BB118),SUMIF($G$6:$BB$6,BK$6&amp;" "&amp;'Input-Allocators'!$B$20,$G118:$BB118))+SUMIF($G$6:$BB$6,BK$6&amp;" "&amp;'Input-Allocators'!$F$18,$G118:$BB118))&lt;Check_Limit,0,1),1)</f>
        <v>0</v>
      </c>
      <c r="BL118" s="44">
        <f ca="1">IFERROR(IF(SUMIF($G$6:$BB$6,BL$6&amp;" Total",$G118:$BB118)-(SUMIF($G$6:$BB$6,BL$6&amp;" "&amp;'Input-Allocators'!$D$18,$G118:$BB118)+IFERROR(SUMIF($G$6:$BB$6,BL$6&amp;" "&amp;'Input-Allocators'!$E$18,$G118:$BB118),SUMIF($G$6:$BB$6,BL$6&amp;" "&amp;'Input-Allocators'!$B$20,$G118:$BB118))+SUMIF($G$6:$BB$6,BL$6&amp;" "&amp;'Input-Allocators'!$F$18,$G118:$BB118))&lt;Check_Limit,0,1),1)</f>
        <v>0</v>
      </c>
      <c r="BM118" s="44">
        <f ca="1">IFERROR(IF(SUMIF($G$6:$BB$6,BM$6&amp;" Total",$G118:$BB118)-(SUMIF($G$6:$BB$6,BM$6&amp;" "&amp;'Input-Allocators'!$D$18,$G118:$BB118)+IFERROR(SUMIF($G$6:$BB$6,BM$6&amp;" "&amp;'Input-Allocators'!$E$18,$G118:$BB118),SUMIF($G$6:$BB$6,BM$6&amp;" "&amp;'Input-Allocators'!$B$20,$G118:$BB118))+SUMIF($G$6:$BB$6,BM$6&amp;" "&amp;'Input-Allocators'!$F$18,$G118:$BB118))&lt;Check_Limit,0,1),1)</f>
        <v>0</v>
      </c>
      <c r="BN118" s="44">
        <f ca="1">IFERROR(IF(SUMIF($G$6:$BB$6,BN$6&amp;" Total",$G118:$BB118)-(SUMIF($G$6:$BB$6,BN$6&amp;" "&amp;'Input-Allocators'!$D$18,$G118:$BB118)+IFERROR(SUMIF($G$6:$BB$6,BN$6&amp;" "&amp;'Input-Allocators'!$E$18,$G118:$BB118),SUMIF($G$6:$BB$6,BN$6&amp;" "&amp;'Input-Allocators'!$B$20,$G118:$BB118))+SUMIF($G$6:$BB$6,BN$6&amp;" "&amp;'Input-Allocators'!$F$18,$G118:$BB118))&lt;Check_Limit,0,1),1)</f>
        <v>0</v>
      </c>
      <c r="BO118" s="44">
        <f ca="1">IFERROR(IF(SUMIF($G$6:$BB$6,BO$6&amp;" Total",$G118:$BB118)-(SUMIF($G$6:$BB$6,BO$6&amp;" "&amp;'Input-Allocators'!$D$18,$G118:$BB118)+IFERROR(SUMIF($G$6:$BB$6,BO$6&amp;" "&amp;'Input-Allocators'!$E$18,$G118:$BB118),SUMIF($G$6:$BB$6,BO$6&amp;" "&amp;'Input-Allocators'!$B$20,$G118:$BB118))+SUMIF($G$6:$BB$6,BO$6&amp;" "&amp;'Input-Allocators'!$F$18,$G118:$BB118))&lt;Check_Limit,0,1),1)</f>
        <v>0</v>
      </c>
    </row>
    <row r="119" spans="1:67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>Functionalization!$D119</f>
        <v>-3419</v>
      </c>
      <c r="E119" s="14">
        <f t="shared" ca="1" si="13"/>
        <v>0</v>
      </c>
      <c r="F119" s="3" t="str">
        <f>IF($D119=0,"-",IF('Input-Accounts'!$E119&lt;&gt;0,'Input-Accounts'!$E119,'Input-Accounts'!$G119))</f>
        <v>CUSTOMER</v>
      </c>
      <c r="G119" s="14">
        <f ca="1">IF(G$5&lt;&gt;"",HLOOKUP(G$5,Functionalization!$G$6:$R$343,ROW($A119)-5,FALSE),IFERROR(INDEX(G$320:G$343,MATCH($F119,$B$320:$B$343,0))/VLOOKUP($F119,$B$320:$BB$343,MATCH(LEFT(TRIM(G$6),FIND("~",SUBSTITUTE(G$6,"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119))*HLOOKUP(LEFT(TRIM(G$6),FIND("~",SUBSTITUTE(G$6," ","~",LEN(TRIM(G$6))-LEN(SUBSTITUTE(TRIM(G$6)," ",""))))-1)&amp;" Total",$B$6:$BB$343,ROW($A119)-5,FALSE))</f>
        <v>0</v>
      </c>
      <c r="H119" s="14">
        <f ca="1">IF(H$5&lt;&gt;"",HLOOKUP(H$5,Functionalization!$G$6:$R$343,ROW($A119)-5,FALSE),IFERROR(INDEX(H$320:H$343,MATCH($F119,$B$320:$B$343,0))/VLOOKUP($F119,$B$320:$BB$343,MATCH(LEFT(TRIM(H$6),FIND("~",SUBSTITUTE(H$6,"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119))*HLOOKUP(LEFT(TRIM(H$6),FIND("~",SUBSTITUTE(H$6," ","~",LEN(TRIM(H$6))-LEN(SUBSTITUTE(TRIM(H$6)," ",""))))-1)&amp;" Total",$B$6:$BB$343,ROW($A119)-5,FALSE))</f>
        <v>0</v>
      </c>
      <c r="I119" s="14">
        <f ca="1">IF(I$5&lt;&gt;"",HLOOKUP(I$5,Functionalization!$G$6:$R$343,ROW($A119)-5,FALSE),IFERROR(INDEX(I$320:I$343,MATCH($F119,$B$320:$B$343,0))/VLOOKUP($F119,$B$320:$BB$343,MATCH(LEFT(TRIM(I$6),FIND("~",SUBSTITUTE(I$6,"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119))*HLOOKUP(LEFT(TRIM(I$6),FIND("~",SUBSTITUTE(I$6," ","~",LEN(TRIM(I$6))-LEN(SUBSTITUTE(TRIM(I$6)," ",""))))-1)&amp;" Total",$B$6:$BB$343,ROW($A119)-5,FALSE))</f>
        <v>0</v>
      </c>
      <c r="J119" s="14">
        <f ca="1">IF(J$5&lt;&gt;"",HLOOKUP(J$5,Functionalization!$G$6:$R$343,ROW($A119)-5,FALSE),IFERROR(INDEX(J$320:J$343,MATCH($F119,$B$320:$B$343,0))/VLOOKUP($F119,$B$320:$BB$343,MATCH(LEFT(TRIM(J$6),FIND("~",SUBSTITUTE(J$6,"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119))*HLOOKUP(LEFT(TRIM(J$6),FIND("~",SUBSTITUTE(J$6," ","~",LEN(TRIM(J$6))-LEN(SUBSTITUTE(TRIM(J$6)," ",""))))-1)&amp;" Total",$B$6:$BB$343,ROW($A119)-5,FALSE))</f>
        <v>0</v>
      </c>
      <c r="K119" s="14">
        <f ca="1">IF(K$5&lt;&gt;"",HLOOKUP(K$5,Functionalization!$G$6:$R$343,ROW($A119)-5,FALSE),IFERROR(INDEX(K$320:K$343,MATCH($F119,$B$320:$B$343,0))/VLOOKUP($F119,$B$320:$BB$343,MATCH(LEFT(TRIM(K$6),FIND("~",SUBSTITUTE(K$6,"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119))*HLOOKUP(LEFT(TRIM(K$6),FIND("~",SUBSTITUTE(K$6," ","~",LEN(TRIM(K$6))-LEN(SUBSTITUTE(TRIM(K$6)," ",""))))-1)&amp;" Total",$B$6:$BB$343,ROW($A119)-5,FALSE))</f>
        <v>0</v>
      </c>
      <c r="L119" s="14">
        <f ca="1">IF(L$5&lt;&gt;"",HLOOKUP(L$5,Functionalization!$G$6:$R$343,ROW($A119)-5,FALSE),IFERROR(INDEX(L$320:L$343,MATCH($F119,$B$320:$B$343,0))/VLOOKUP($F119,$B$320:$BB$343,MATCH(LEFT(TRIM(L$6),FIND("~",SUBSTITUTE(L$6,"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119))*HLOOKUP(LEFT(TRIM(L$6),FIND("~",SUBSTITUTE(L$6," ","~",LEN(TRIM(L$6))-LEN(SUBSTITUTE(TRIM(L$6)," ",""))))-1)&amp;" Total",$B$6:$BB$343,ROW($A119)-5,FALSE))</f>
        <v>0</v>
      </c>
      <c r="M119" s="14">
        <f ca="1">IF(M$5&lt;&gt;"",HLOOKUP(M$5,Functionalization!$G$6:$R$343,ROW($A119)-5,FALSE),IFERROR(INDEX(M$320:M$343,MATCH($F119,$B$320:$B$343,0))/VLOOKUP($F119,$B$320:$BB$343,MATCH(LEFT(TRIM(M$6),FIND("~",SUBSTITUTE(M$6,"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119))*HLOOKUP(LEFT(TRIM(M$6),FIND("~",SUBSTITUTE(M$6," ","~",LEN(TRIM(M$6))-LEN(SUBSTITUTE(TRIM(M$6)," ",""))))-1)&amp;" Total",$B$6:$BB$343,ROW($A119)-5,FALSE))</f>
        <v>0</v>
      </c>
      <c r="N119" s="14">
        <f ca="1">IF(N$5&lt;&gt;"",HLOOKUP(N$5,Functionalization!$G$6:$R$343,ROW($A119)-5,FALSE),IFERROR(INDEX(N$320:N$343,MATCH($F119,$B$320:$B$343,0))/VLOOKUP($F119,$B$320:$BB$343,MATCH(LEFT(TRIM(N$6),FIND("~",SUBSTITUTE(N$6,"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119))*HLOOKUP(LEFT(TRIM(N$6),FIND("~",SUBSTITUTE(N$6," ","~",LEN(TRIM(N$6))-LEN(SUBSTITUTE(TRIM(N$6)," ",""))))-1)&amp;" Total",$B$6:$BB$343,ROW($A119)-5,FALSE))</f>
        <v>0</v>
      </c>
      <c r="O119" s="14">
        <f ca="1">IF(O$5&lt;&gt;"",HLOOKUP(O$5,Functionalization!$G$6:$R$343,ROW($A119)-5,FALSE),IFERROR(INDEX(O$320:O$343,MATCH($F119,$B$320:$B$343,0))/VLOOKUP($F119,$B$320:$BB$343,MATCH(LEFT(TRIM(O$6),FIND("~",SUBSTITUTE(O$6,"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119))*HLOOKUP(LEFT(TRIM(O$6),FIND("~",SUBSTITUTE(O$6," ","~",LEN(TRIM(O$6))-LEN(SUBSTITUTE(TRIM(O$6)," ",""))))-1)&amp;" Total",$B$6:$BB$343,ROW($A119)-5,FALSE))</f>
        <v>-3419</v>
      </c>
      <c r="P119" s="14">
        <f ca="1">IF(P$5&lt;&gt;"",HLOOKUP(P$5,Functionalization!$G$6:$R$343,ROW($A119)-5,FALSE),IFERROR(INDEX(P$320:P$343,MATCH($F119,$B$320:$B$343,0))/VLOOKUP($F119,$B$320:$BB$343,MATCH(LEFT(TRIM(P$6),FIND("~",SUBSTITUTE(P$6,"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119))*HLOOKUP(LEFT(TRIM(P$6),FIND("~",SUBSTITUTE(P$6," ","~",LEN(TRIM(P$6))-LEN(SUBSTITUTE(TRIM(P$6)," ",""))))-1)&amp;" Total",$B$6:$BB$343,ROW($A119)-5,FALSE))</f>
        <v>0</v>
      </c>
      <c r="Q119" s="14">
        <f ca="1">IF(Q$5&lt;&gt;"",HLOOKUP(Q$5,Functionalization!$G$6:$R$343,ROW($A119)-5,FALSE),IFERROR(INDEX(Q$320:Q$343,MATCH($F119,$B$320:$B$343,0))/VLOOKUP($F119,$B$320:$BB$343,MATCH(LEFT(TRIM(Q$6),FIND("~",SUBSTITUTE(Q$6,"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119))*HLOOKUP(LEFT(TRIM(Q$6),FIND("~",SUBSTITUTE(Q$6," ","~",LEN(TRIM(Q$6))-LEN(SUBSTITUTE(TRIM(Q$6)," ",""))))-1)&amp;" Total",$B$6:$BB$343,ROW($A119)-5,FALSE))</f>
        <v>0</v>
      </c>
      <c r="R119" s="14">
        <f ca="1">IF(R$5&lt;&gt;"",HLOOKUP(R$5,Functionalization!$G$6:$R$343,ROW($A119)-5,FALSE),IFERROR(INDEX(R$320:R$343,MATCH($F119,$B$320:$B$343,0))/VLOOKUP($F119,$B$320:$BB$343,MATCH(LEFT(TRIM(R$6),FIND("~",SUBSTITUTE(R$6,"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119))*HLOOKUP(LEFT(TRIM(R$6),FIND("~",SUBSTITUTE(R$6," ","~",LEN(TRIM(R$6))-LEN(SUBSTITUTE(TRIM(R$6)," ",""))))-1)&amp;" Total",$B$6:$BB$343,ROW($A119)-5,FALSE))</f>
        <v>-3419</v>
      </c>
      <c r="S119" s="14">
        <f ca="1">IF(S$5&lt;&gt;"",HLOOKUP(S$5,Functionalization!$G$6:$R$343,ROW($A119)-5,FALSE),IFERROR(INDEX(S$320:S$343,MATCH($F119,$B$320:$B$343,0))/VLOOKUP($F119,$B$320:$BB$343,MATCH(LEFT(TRIM(S$6),FIND("~",SUBSTITUTE(S$6,"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119))*HLOOKUP(LEFT(TRIM(S$6),FIND("~",SUBSTITUTE(S$6," ","~",LEN(TRIM(S$6))-LEN(SUBSTITUTE(TRIM(S$6)," ",""))))-1)&amp;" Total",$B$6:$BB$343,ROW($A119)-5,FALSE))</f>
        <v>0</v>
      </c>
      <c r="T119" s="14">
        <f ca="1">IF(T$5&lt;&gt;"",HLOOKUP(T$5,Functionalization!$G$6:$R$343,ROW($A119)-5,FALSE),IFERROR(INDEX(T$320:T$343,MATCH($F119,$B$320:$B$343,0))/VLOOKUP($F119,$B$320:$BB$343,MATCH(LEFT(TRIM(T$6),FIND("~",SUBSTITUTE(T$6,"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119))*HLOOKUP(LEFT(TRIM(T$6),FIND("~",SUBSTITUTE(T$6," ","~",LEN(TRIM(T$6))-LEN(SUBSTITUTE(TRIM(T$6)," ",""))))-1)&amp;" Total",$B$6:$BB$343,ROW($A119)-5,FALSE))</f>
        <v>0</v>
      </c>
      <c r="U119" s="14">
        <f ca="1">IF(U$5&lt;&gt;"",HLOOKUP(U$5,Functionalization!$G$6:$R$343,ROW($A119)-5,FALSE),IFERROR(INDEX(U$320:U$343,MATCH($F119,$B$320:$B$343,0))/VLOOKUP($F119,$B$320:$BB$343,MATCH(LEFT(TRIM(U$6),FIND("~",SUBSTITUTE(U$6,"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119))*HLOOKUP(LEFT(TRIM(U$6),FIND("~",SUBSTITUTE(U$6," ","~",LEN(TRIM(U$6))-LEN(SUBSTITUTE(TRIM(U$6)," ",""))))-1)&amp;" Total",$B$6:$BB$343,ROW($A119)-5,FALSE))</f>
        <v>0</v>
      </c>
      <c r="V119" s="14">
        <f ca="1">IF(V$5&lt;&gt;"",HLOOKUP(V$5,Functionalization!$G$6:$R$343,ROW($A119)-5,FALSE),IFERROR(INDEX(V$320:V$343,MATCH($F119,$B$320:$B$343,0))/VLOOKUP($F119,$B$320:$BB$343,MATCH(LEFT(TRIM(V$6),FIND("~",SUBSTITUTE(V$6,"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119))*HLOOKUP(LEFT(TRIM(V$6),FIND("~",SUBSTITUTE(V$6," ","~",LEN(TRIM(V$6))-LEN(SUBSTITUTE(TRIM(V$6)," ",""))))-1)&amp;" Total",$B$6:$BB$343,ROW($A119)-5,FALSE))</f>
        <v>0</v>
      </c>
      <c r="W119" s="14">
        <f ca="1">IF(W$5&lt;&gt;"",HLOOKUP(W$5,Functionalization!$G$6:$R$343,ROW($A119)-5,FALSE),IFERROR(INDEX(W$320:W$343,MATCH($F119,$B$320:$B$343,0))/VLOOKUP($F119,$B$320:$BB$343,MATCH(LEFT(TRIM(W$6),FIND("~",SUBSTITUTE(W$6,"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119))*HLOOKUP(LEFT(TRIM(W$6),FIND("~",SUBSTITUTE(W$6," ","~",LEN(TRIM(W$6))-LEN(SUBSTITUTE(TRIM(W$6)," ",""))))-1)&amp;" Total",$B$6:$BB$343,ROW($A119)-5,FALSE))</f>
        <v>0</v>
      </c>
      <c r="X119" s="14">
        <f ca="1">IF(X$5&lt;&gt;"",HLOOKUP(X$5,Functionalization!$G$6:$R$343,ROW($A119)-5,FALSE),IFERROR(INDEX(X$320:X$343,MATCH($F119,$B$320:$B$343,0))/VLOOKUP($F119,$B$320:$BB$343,MATCH(LEFT(TRIM(X$6),FIND("~",SUBSTITUTE(X$6,"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119))*HLOOKUP(LEFT(TRIM(X$6),FIND("~",SUBSTITUTE(X$6," ","~",LEN(TRIM(X$6))-LEN(SUBSTITUTE(TRIM(X$6)," ",""))))-1)&amp;" Total",$B$6:$BB$343,ROW($A119)-5,FALSE))</f>
        <v>0</v>
      </c>
      <c r="Y119" s="14">
        <f ca="1">IF(Y$5&lt;&gt;"",HLOOKUP(Y$5,Functionalization!$G$6:$R$343,ROW($A119)-5,FALSE),IFERROR(INDEX(Y$320:Y$343,MATCH($F119,$B$320:$B$343,0))/VLOOKUP($F119,$B$320:$BB$343,MATCH(LEFT(TRIM(Y$6),FIND("~",SUBSTITUTE(Y$6,"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119))*HLOOKUP(LEFT(TRIM(Y$6),FIND("~",SUBSTITUTE(Y$6," ","~",LEN(TRIM(Y$6))-LEN(SUBSTITUTE(TRIM(Y$6)," ",""))))-1)&amp;" Total",$B$6:$BB$343,ROW($A119)-5,FALSE))</f>
        <v>0</v>
      </c>
      <c r="Z119" s="14">
        <f ca="1">IF(Z$5&lt;&gt;"",HLOOKUP(Z$5,Functionalization!$G$6:$R$343,ROW($A119)-5,FALSE),IFERROR(INDEX(Z$320:Z$343,MATCH($F119,$B$320:$B$343,0))/VLOOKUP($F119,$B$320:$BB$343,MATCH(LEFT(TRIM(Z$6),FIND("~",SUBSTITUTE(Z$6,"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119))*HLOOKUP(LEFT(TRIM(Z$6),FIND("~",SUBSTITUTE(Z$6," ","~",LEN(TRIM(Z$6))-LEN(SUBSTITUTE(TRIM(Z$6)," ",""))))-1)&amp;" Total",$B$6:$BB$343,ROW($A119)-5,FALSE))</f>
        <v>0</v>
      </c>
      <c r="AA119" s="14">
        <f ca="1">IF(AA$5&lt;&gt;"",HLOOKUP(AA$5,Functionalization!$G$6:$R$343,ROW($A119)-5,FALSE),IFERROR(INDEX(AA$320:AA$343,MATCH($F119,$B$320:$B$343,0))/VLOOKUP($F119,$B$320:$BB$343,MATCH(LEFT(TRIM(AA$6),FIND("~",SUBSTITUTE(AA$6,"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119))*HLOOKUP(LEFT(TRIM(AA$6),FIND("~",SUBSTITUTE(AA$6," ","~",LEN(TRIM(AA$6))-LEN(SUBSTITUTE(TRIM(AA$6)," ",""))))-1)&amp;" Total",$B$6:$BB$343,ROW($A119)-5,FALSE))</f>
        <v>0</v>
      </c>
      <c r="AB119" s="14">
        <f ca="1">IF(AB$5&lt;&gt;"",HLOOKUP(AB$5,Functionalization!$G$6:$R$343,ROW($A119)-5,FALSE),IFERROR(INDEX(AB$320:AB$343,MATCH($F119,$B$320:$B$343,0))/VLOOKUP($F119,$B$320:$BB$343,MATCH(LEFT(TRIM(AB$6),FIND("~",SUBSTITUTE(AB$6,"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119))*HLOOKUP(LEFT(TRIM(AB$6),FIND("~",SUBSTITUTE(AB$6," ","~",LEN(TRIM(AB$6))-LEN(SUBSTITUTE(TRIM(AB$6)," ",""))))-1)&amp;" Total",$B$6:$BB$343,ROW($A119)-5,FALSE))</f>
        <v>0</v>
      </c>
      <c r="AC119" s="14">
        <f ca="1">IF(AC$5&lt;&gt;"",HLOOKUP(AC$5,Functionalization!$G$6:$R$343,ROW($A119)-5,FALSE),IFERROR(INDEX(AC$320:AC$343,MATCH($F119,$B$320:$B$343,0))/VLOOKUP($F119,$B$320:$BB$343,MATCH(LEFT(TRIM(AC$6),FIND("~",SUBSTITUTE(AC$6,"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119))*HLOOKUP(LEFT(TRIM(AC$6),FIND("~",SUBSTITUTE(AC$6," ","~",LEN(TRIM(AC$6))-LEN(SUBSTITUTE(TRIM(AC$6)," ",""))))-1)&amp;" Total",$B$6:$BB$343,ROW($A119)-5,FALSE))</f>
        <v>0</v>
      </c>
      <c r="AD119" s="14">
        <f ca="1">IF(AD$5&lt;&gt;"",HLOOKUP(AD$5,Functionalization!$G$6:$R$343,ROW($A119)-5,FALSE),IFERROR(INDEX(AD$320:AD$343,MATCH($F119,$B$320:$B$343,0))/VLOOKUP($F119,$B$320:$BB$343,MATCH(LEFT(TRIM(AD$6),FIND("~",SUBSTITUTE(AD$6,"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119))*HLOOKUP(LEFT(TRIM(AD$6),FIND("~",SUBSTITUTE(AD$6," ","~",LEN(TRIM(AD$6))-LEN(SUBSTITUTE(TRIM(AD$6)," ",""))))-1)&amp;" Total",$B$6:$BB$343,ROW($A119)-5,FALSE))</f>
        <v>0</v>
      </c>
      <c r="AE119" s="14">
        <f ca="1">IF(AE$5&lt;&gt;"",HLOOKUP(AE$5,Functionalization!$G$6:$R$343,ROW($A119)-5,FALSE),IFERROR(INDEX(AE$320:AE$343,MATCH($F119,$B$320:$B$343,0))/VLOOKUP($F119,$B$320:$BB$343,MATCH(LEFT(TRIM(AE$6),FIND("~",SUBSTITUTE(AE$6,"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119))*HLOOKUP(LEFT(TRIM(AE$6),FIND("~",SUBSTITUTE(AE$6," ","~",LEN(TRIM(AE$6))-LEN(SUBSTITUTE(TRIM(AE$6)," ",""))))-1)&amp;" Total",$B$6:$BB$343,ROW($A119)-5,FALSE))</f>
        <v>0</v>
      </c>
      <c r="AF119" s="14">
        <f ca="1">IF(AF$5&lt;&gt;"",HLOOKUP(AF$5,Functionalization!$G$6:$R$343,ROW($A119)-5,FALSE),IFERROR(INDEX(AF$320:AF$343,MATCH($F119,$B$320:$B$343,0))/VLOOKUP($F119,$B$320:$BB$343,MATCH(LEFT(TRIM(AF$6),FIND("~",SUBSTITUTE(AF$6,"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119))*HLOOKUP(LEFT(TRIM(AF$6),FIND("~",SUBSTITUTE(AF$6," ","~",LEN(TRIM(AF$6))-LEN(SUBSTITUTE(TRIM(AF$6)," ",""))))-1)&amp;" Total",$B$6:$BB$343,ROW($A119)-5,FALSE))</f>
        <v>0</v>
      </c>
      <c r="AG119" s="14">
        <f ca="1">IF(AG$5&lt;&gt;"",HLOOKUP(AG$5,Functionalization!$G$6:$R$343,ROW($A119)-5,FALSE),IFERROR(INDEX(AG$320:AG$343,MATCH($F119,$B$320:$B$343,0))/VLOOKUP($F119,$B$320:$BB$343,MATCH(LEFT(TRIM(AG$6),FIND("~",SUBSTITUTE(AG$6,"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119))*HLOOKUP(LEFT(TRIM(AG$6),FIND("~",SUBSTITUTE(AG$6," ","~",LEN(TRIM(AG$6))-LEN(SUBSTITUTE(TRIM(AG$6)," ",""))))-1)&amp;" Total",$B$6:$BB$343,ROW($A119)-5,FALSE))</f>
        <v>0</v>
      </c>
      <c r="AH119" s="14">
        <f ca="1">IF(AH$5&lt;&gt;"",HLOOKUP(AH$5,Functionalization!$G$6:$R$343,ROW($A119)-5,FALSE),IFERROR(INDEX(AH$320:AH$343,MATCH($F119,$B$320:$B$343,0))/VLOOKUP($F119,$B$320:$BB$343,MATCH(LEFT(TRIM(AH$6),FIND("~",SUBSTITUTE(AH$6,"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119))*HLOOKUP(LEFT(TRIM(AH$6),FIND("~",SUBSTITUTE(AH$6," ","~",LEN(TRIM(AH$6))-LEN(SUBSTITUTE(TRIM(AH$6)," ",""))))-1)&amp;" Total",$B$6:$BB$343,ROW($A119)-5,FALSE))</f>
        <v>0</v>
      </c>
      <c r="AI119" s="14">
        <f ca="1">IF(AI$5&lt;&gt;"",HLOOKUP(AI$5,Functionalization!$G$6:$R$343,ROW($A119)-5,FALSE),IFERROR(INDEX(AI$320:AI$343,MATCH($F119,$B$320:$B$343,0))/VLOOKUP($F119,$B$320:$BB$343,MATCH(LEFT(TRIM(AI$6),FIND("~",SUBSTITUTE(AI$6,"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119))*HLOOKUP(LEFT(TRIM(AI$6),FIND("~",SUBSTITUTE(AI$6," ","~",LEN(TRIM(AI$6))-LEN(SUBSTITUTE(TRIM(AI$6)," ",""))))-1)&amp;" Total",$B$6:$BB$343,ROW($A119)-5,FALSE))</f>
        <v>0</v>
      </c>
      <c r="AJ119" s="14">
        <f ca="1">IF(AJ$5&lt;&gt;"",HLOOKUP(AJ$5,Functionalization!$G$6:$R$343,ROW($A119)-5,FALSE),IFERROR(INDEX(AJ$320:AJ$343,MATCH($F119,$B$320:$B$343,0))/VLOOKUP($F119,$B$320:$BB$343,MATCH(LEFT(TRIM(AJ$6),FIND("~",SUBSTITUTE(AJ$6,"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119))*HLOOKUP(LEFT(TRIM(AJ$6),FIND("~",SUBSTITUTE(AJ$6," ","~",LEN(TRIM(AJ$6))-LEN(SUBSTITUTE(TRIM(AJ$6)," ",""))))-1)&amp;" Total",$B$6:$BB$343,ROW($A119)-5,FALSE))</f>
        <v>0</v>
      </c>
      <c r="AK119" s="14">
        <f ca="1">IF(AK$5&lt;&gt;"",HLOOKUP(AK$5,Functionalization!$G$6:$R$343,ROW($A119)-5,FALSE),IFERROR(INDEX(AK$320:AK$343,MATCH($F119,$B$320:$B$343,0))/VLOOKUP($F119,$B$320:$BB$343,MATCH(LEFT(TRIM(AK$6),FIND("~",SUBSTITUTE(AK$6,"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119))*HLOOKUP(LEFT(TRIM(AK$6),FIND("~",SUBSTITUTE(AK$6," ","~",LEN(TRIM(AK$6))-LEN(SUBSTITUTE(TRIM(AK$6)," ",""))))-1)&amp;" Total",$B$6:$BB$343,ROW($A119)-5,FALSE))</f>
        <v>0</v>
      </c>
      <c r="AL119" s="14">
        <f ca="1">IF(AL$5&lt;&gt;"",HLOOKUP(AL$5,Functionalization!$G$6:$R$343,ROW($A119)-5,FALSE),IFERROR(INDEX(AL$320:AL$343,MATCH($F119,$B$320:$B$343,0))/VLOOKUP($F119,$B$320:$BB$343,MATCH(LEFT(TRIM(AL$6),FIND("~",SUBSTITUTE(AL$6,"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119))*HLOOKUP(LEFT(TRIM(AL$6),FIND("~",SUBSTITUTE(AL$6," ","~",LEN(TRIM(AL$6))-LEN(SUBSTITUTE(TRIM(AL$6)," ",""))))-1)&amp;" Total",$B$6:$BB$343,ROW($A119)-5,FALSE))</f>
        <v>0</v>
      </c>
      <c r="AM119" s="14">
        <f ca="1">IF(AM$5&lt;&gt;"",HLOOKUP(AM$5,Functionalization!$G$6:$R$343,ROW($A119)-5,FALSE),IFERROR(INDEX(AM$320:AM$343,MATCH($F119,$B$320:$B$343,0))/VLOOKUP($F119,$B$320:$BB$343,MATCH(LEFT(TRIM(AM$6),FIND("~",SUBSTITUTE(AM$6,"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119))*HLOOKUP(LEFT(TRIM(AM$6),FIND("~",SUBSTITUTE(AM$6," ","~",LEN(TRIM(AM$6))-LEN(SUBSTITUTE(TRIM(AM$6)," ",""))))-1)&amp;" Total",$B$6:$BB$343,ROW($A119)-5,FALSE))</f>
        <v>0</v>
      </c>
      <c r="AN119" s="14">
        <f ca="1">IF(AN$5&lt;&gt;"",HLOOKUP(AN$5,Functionalization!$G$6:$R$343,ROW($A119)-5,FALSE),IFERROR(INDEX(AN$320:AN$343,MATCH($F119,$B$320:$B$343,0))/VLOOKUP($F119,$B$320:$BB$343,MATCH(LEFT(TRIM(AN$6),FIND("~",SUBSTITUTE(AN$6,"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119))*HLOOKUP(LEFT(TRIM(AN$6),FIND("~",SUBSTITUTE(AN$6," ","~",LEN(TRIM(AN$6))-LEN(SUBSTITUTE(TRIM(AN$6)," ",""))))-1)&amp;" Total",$B$6:$BB$343,ROW($A119)-5,FALSE))</f>
        <v>0</v>
      </c>
      <c r="AO119" s="14">
        <f ca="1">IF(AO$5&lt;&gt;"",HLOOKUP(AO$5,Functionalization!$G$6:$R$343,ROW($A119)-5,FALSE),IFERROR(INDEX(AO$320:AO$343,MATCH($F119,$B$320:$B$343,0))/VLOOKUP($F119,$B$320:$BB$343,MATCH(LEFT(TRIM(AO$6),FIND("~",SUBSTITUTE(AO$6,"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119))*HLOOKUP(LEFT(TRIM(AO$6),FIND("~",SUBSTITUTE(AO$6," ","~",LEN(TRIM(AO$6))-LEN(SUBSTITUTE(TRIM(AO$6)," ",""))))-1)&amp;" Total",$B$6:$BB$343,ROW($A119)-5,FALSE))</f>
        <v>0</v>
      </c>
      <c r="AP119" s="14">
        <f ca="1">IF(AP$5&lt;&gt;"",HLOOKUP(AP$5,Functionalization!$G$6:$R$343,ROW($A119)-5,FALSE),IFERROR(INDEX(AP$320:AP$343,MATCH($F119,$B$320:$B$343,0))/VLOOKUP($F119,$B$320:$BB$343,MATCH(LEFT(TRIM(AP$6),FIND("~",SUBSTITUTE(AP$6,"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119))*HLOOKUP(LEFT(TRIM(AP$6),FIND("~",SUBSTITUTE(AP$6," ","~",LEN(TRIM(AP$6))-LEN(SUBSTITUTE(TRIM(AP$6)," ",""))))-1)&amp;" Total",$B$6:$BB$343,ROW($A119)-5,FALSE))</f>
        <v>0</v>
      </c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D119" s="44">
        <f ca="1">IFERROR(IF(SUMIF($G$6:$BB$6,BD$6&amp;" Total",$G119:$BB119)-(SUMIF($G$6:$BB$6,BD$6&amp;" "&amp;'Input-Allocators'!$D$18,$G119:$BB119)+IFERROR(SUMIF($G$6:$BB$6,BD$6&amp;" "&amp;'Input-Allocators'!$E$18,$G119:$BB119),SUMIF($G$6:$BB$6,BD$6&amp;" "&amp;'Input-Allocators'!$B$20,$G119:$BB119))+SUMIF($G$6:$BB$6,BD$6&amp;" "&amp;'Input-Allocators'!$F$18,$G119:$BB119))&lt;Check_Limit,0,1),1)</f>
        <v>0</v>
      </c>
      <c r="BE119" s="44">
        <f ca="1">IFERROR(IF(SUMIF($G$6:$BB$6,BE$6&amp;" Total",$G119:$BB119)-(SUMIF($G$6:$BB$6,BE$6&amp;" "&amp;'Input-Allocators'!$D$18,$G119:$BB119)+IFERROR(SUMIF($G$6:$BB$6,BE$6&amp;" "&amp;'Input-Allocators'!$E$18,$G119:$BB119),SUMIF($G$6:$BB$6,BE$6&amp;" "&amp;'Input-Allocators'!$B$20,$G119:$BB119))+SUMIF($G$6:$BB$6,BE$6&amp;" "&amp;'Input-Allocators'!$F$18,$G119:$BB119))&lt;Check_Limit,0,1),1)</f>
        <v>0</v>
      </c>
      <c r="BF119" s="44">
        <f ca="1">IFERROR(IF(SUMIF($G$6:$BB$6,BF$6&amp;" Total",$G119:$BB119)-(SUMIF($G$6:$BB$6,BF$6&amp;" "&amp;'Input-Allocators'!$D$18,$G119:$BB119)+IFERROR(SUMIF($G$6:$BB$6,BF$6&amp;" "&amp;'Input-Allocators'!$E$18,$G119:$BB119),SUMIF($G$6:$BB$6,BF$6&amp;" "&amp;'Input-Allocators'!$B$20,$G119:$BB119))+SUMIF($G$6:$BB$6,BF$6&amp;" "&amp;'Input-Allocators'!$F$18,$G119:$BB119))&lt;Check_Limit,0,1),1)</f>
        <v>0</v>
      </c>
      <c r="BG119" s="44">
        <f ca="1">IFERROR(IF(SUMIF($G$6:$BB$6,BG$6&amp;" Total",$G119:$BB119)-(SUMIF($G$6:$BB$6,BG$6&amp;" "&amp;'Input-Allocators'!$D$18,$G119:$BB119)+IFERROR(SUMIF($G$6:$BB$6,BG$6&amp;" "&amp;'Input-Allocators'!$E$18,$G119:$BB119),SUMIF($G$6:$BB$6,BG$6&amp;" "&amp;'Input-Allocators'!$B$20,$G119:$BB119))+SUMIF($G$6:$BB$6,BG$6&amp;" "&amp;'Input-Allocators'!$F$18,$G119:$BB119))&lt;Check_Limit,0,1),1)</f>
        <v>0</v>
      </c>
      <c r="BH119" s="44">
        <f ca="1">IFERROR(IF(SUMIF($G$6:$BB$6,BH$6&amp;" Total",$G119:$BB119)-(SUMIF($G$6:$BB$6,BH$6&amp;" "&amp;'Input-Allocators'!$D$18,$G119:$BB119)+IFERROR(SUMIF($G$6:$BB$6,BH$6&amp;" "&amp;'Input-Allocators'!$E$18,$G119:$BB119),SUMIF($G$6:$BB$6,BH$6&amp;" "&amp;'Input-Allocators'!$B$20,$G119:$BB119))+SUMIF($G$6:$BB$6,BH$6&amp;" "&amp;'Input-Allocators'!$F$18,$G119:$BB119))&lt;Check_Limit,0,1),1)</f>
        <v>0</v>
      </c>
      <c r="BI119" s="44">
        <f ca="1">IFERROR(IF(SUMIF($G$6:$BB$6,BI$6&amp;" Total",$G119:$BB119)-(SUMIF($G$6:$BB$6,BI$6&amp;" "&amp;'Input-Allocators'!$D$18,$G119:$BB119)+IFERROR(SUMIF($G$6:$BB$6,BI$6&amp;" "&amp;'Input-Allocators'!$E$18,$G119:$BB119),SUMIF($G$6:$BB$6,BI$6&amp;" "&amp;'Input-Allocators'!$B$20,$G119:$BB119))+SUMIF($G$6:$BB$6,BI$6&amp;" "&amp;'Input-Allocators'!$F$18,$G119:$BB119))&lt;Check_Limit,0,1),1)</f>
        <v>0</v>
      </c>
      <c r="BJ119" s="44">
        <f ca="1">IFERROR(IF(SUMIF($G$6:$BB$6,BJ$6&amp;" Total",$G119:$BB119)-(SUMIF($G$6:$BB$6,BJ$6&amp;" "&amp;'Input-Allocators'!$D$18,$G119:$BB119)+IFERROR(SUMIF($G$6:$BB$6,BJ$6&amp;" "&amp;'Input-Allocators'!$E$18,$G119:$BB119),SUMIF($G$6:$BB$6,BJ$6&amp;" "&amp;'Input-Allocators'!$B$20,$G119:$BB119))+SUMIF($G$6:$BB$6,BJ$6&amp;" "&amp;'Input-Allocators'!$F$18,$G119:$BB119))&lt;Check_Limit,0,1),1)</f>
        <v>0</v>
      </c>
      <c r="BK119" s="44">
        <f ca="1">IFERROR(IF(SUMIF($G$6:$BB$6,BK$6&amp;" Total",$G119:$BB119)-(SUMIF($G$6:$BB$6,BK$6&amp;" "&amp;'Input-Allocators'!$D$18,$G119:$BB119)+IFERROR(SUMIF($G$6:$BB$6,BK$6&amp;" "&amp;'Input-Allocators'!$E$18,$G119:$BB119),SUMIF($G$6:$BB$6,BK$6&amp;" "&amp;'Input-Allocators'!$B$20,$G119:$BB119))+SUMIF($G$6:$BB$6,BK$6&amp;" "&amp;'Input-Allocators'!$F$18,$G119:$BB119))&lt;Check_Limit,0,1),1)</f>
        <v>0</v>
      </c>
      <c r="BL119" s="44">
        <f ca="1">IFERROR(IF(SUMIF($G$6:$BB$6,BL$6&amp;" Total",$G119:$BB119)-(SUMIF($G$6:$BB$6,BL$6&amp;" "&amp;'Input-Allocators'!$D$18,$G119:$BB119)+IFERROR(SUMIF($G$6:$BB$6,BL$6&amp;" "&amp;'Input-Allocators'!$E$18,$G119:$BB119),SUMIF($G$6:$BB$6,BL$6&amp;" "&amp;'Input-Allocators'!$B$20,$G119:$BB119))+SUMIF($G$6:$BB$6,BL$6&amp;" "&amp;'Input-Allocators'!$F$18,$G119:$BB119))&lt;Check_Limit,0,1),1)</f>
        <v>0</v>
      </c>
      <c r="BM119" s="44">
        <f ca="1">IFERROR(IF(SUMIF($G$6:$BB$6,BM$6&amp;" Total",$G119:$BB119)-(SUMIF($G$6:$BB$6,BM$6&amp;" "&amp;'Input-Allocators'!$D$18,$G119:$BB119)+IFERROR(SUMIF($G$6:$BB$6,BM$6&amp;" "&amp;'Input-Allocators'!$E$18,$G119:$BB119),SUMIF($G$6:$BB$6,BM$6&amp;" "&amp;'Input-Allocators'!$B$20,$G119:$BB119))+SUMIF($G$6:$BB$6,BM$6&amp;" "&amp;'Input-Allocators'!$F$18,$G119:$BB119))&lt;Check_Limit,0,1),1)</f>
        <v>0</v>
      </c>
      <c r="BN119" s="44">
        <f ca="1">IFERROR(IF(SUMIF($G$6:$BB$6,BN$6&amp;" Total",$G119:$BB119)-(SUMIF($G$6:$BB$6,BN$6&amp;" "&amp;'Input-Allocators'!$D$18,$G119:$BB119)+IFERROR(SUMIF($G$6:$BB$6,BN$6&amp;" "&amp;'Input-Allocators'!$E$18,$G119:$BB119),SUMIF($G$6:$BB$6,BN$6&amp;" "&amp;'Input-Allocators'!$B$20,$G119:$BB119))+SUMIF($G$6:$BB$6,BN$6&amp;" "&amp;'Input-Allocators'!$F$18,$G119:$BB119))&lt;Check_Limit,0,1),1)</f>
        <v>0</v>
      </c>
      <c r="BO119" s="44">
        <f ca="1">IFERROR(IF(SUMIF($G$6:$BB$6,BO$6&amp;" Total",$G119:$BB119)-(SUMIF($G$6:$BB$6,BO$6&amp;" "&amp;'Input-Allocators'!$D$18,$G119:$BB119)+IFERROR(SUMIF($G$6:$BB$6,BO$6&amp;" "&amp;'Input-Allocators'!$E$18,$G119:$BB119),SUMIF($G$6:$BB$6,BO$6&amp;" "&amp;'Input-Allocators'!$B$20,$G119:$BB119))+SUMIF($G$6:$BB$6,BO$6&amp;" "&amp;'Input-Allocators'!$F$18,$G119:$BB119))&lt;Check_Limit,0,1),1)</f>
        <v>0</v>
      </c>
    </row>
    <row r="120" spans="1:67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>Functionalization!$D120</f>
        <v>-70416</v>
      </c>
      <c r="E120" s="14">
        <f t="shared" ca="1" si="13"/>
        <v>0</v>
      </c>
      <c r="F120" s="3" t="str">
        <f>IF($D120=0,"-",IF('Input-Accounts'!$E120&lt;&gt;0,'Input-Accounts'!$E120,'Input-Accounts'!$G120))</f>
        <v>INT_TOTPLT</v>
      </c>
      <c r="G120" s="14">
        <f ca="1">IF(G$5&lt;&gt;"",HLOOKUP(G$5,Functionalization!$G$6:$R$343,ROW($A120)-5,FALSE),IFERROR(INDEX(G$320:G$343,MATCH($F120,$B$320:$B$343,0))/VLOOKUP($F120,$B$320:$BB$343,MATCH(LEFT(TRIM(G$6),FIND("~",SUBSTITUTE(G$6,"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120))*HLOOKUP(LEFT(TRIM(G$6),FIND("~",SUBSTITUTE(G$6," ","~",LEN(TRIM(G$6))-LEN(SUBSTITUTE(TRIM(G$6)," ",""))))-1)&amp;" Total",$B$6:$BB$343,ROW($A120)-5,FALSE))</f>
        <v>-369.2627398194706</v>
      </c>
      <c r="H120" s="14">
        <f ca="1">IF(H$5&lt;&gt;"",HLOOKUP(H$5,Functionalization!$G$6:$R$343,ROW($A120)-5,FALSE),IFERROR(INDEX(H$320:H$343,MATCH($F120,$B$320:$B$343,0))/VLOOKUP($F120,$B$320:$BB$343,MATCH(LEFT(TRIM(H$6),FIND("~",SUBSTITUTE(H$6,"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120))*HLOOKUP(LEFT(TRIM(H$6),FIND("~",SUBSTITUTE(H$6," ","~",LEN(TRIM(H$6))-LEN(SUBSTITUTE(TRIM(H$6)," ",""))))-1)&amp;" Total",$B$6:$BB$343,ROW($A120)-5,FALSE))</f>
        <v>0</v>
      </c>
      <c r="I120" s="14">
        <f ca="1">IF(I$5&lt;&gt;"",HLOOKUP(I$5,Functionalization!$G$6:$R$343,ROW($A120)-5,FALSE),IFERROR(INDEX(I$320:I$343,MATCH($F120,$B$320:$B$343,0))/VLOOKUP($F120,$B$320:$BB$343,MATCH(LEFT(TRIM(I$6),FIND("~",SUBSTITUTE(I$6,"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120))*HLOOKUP(LEFT(TRIM(I$6),FIND("~",SUBSTITUTE(I$6," ","~",LEN(TRIM(I$6))-LEN(SUBSTITUTE(TRIM(I$6)," ",""))))-1)&amp;" Total",$B$6:$BB$343,ROW($A120)-5,FALSE))</f>
        <v>-369.2627398194706</v>
      </c>
      <c r="J120" s="14">
        <f ca="1">IF(J$5&lt;&gt;"",HLOOKUP(J$5,Functionalization!$G$6:$R$343,ROW($A120)-5,FALSE),IFERROR(INDEX(J$320:J$343,MATCH($F120,$B$320:$B$343,0))/VLOOKUP($F120,$B$320:$BB$343,MATCH(LEFT(TRIM(J$6),FIND("~",SUBSTITUTE(J$6,"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120))*HLOOKUP(LEFT(TRIM(J$6),FIND("~",SUBSTITUTE(J$6," ","~",LEN(TRIM(J$6))-LEN(SUBSTITUTE(TRIM(J$6)," ",""))))-1)&amp;" Total",$B$6:$BB$343,ROW($A120)-5,FALSE))</f>
        <v>0</v>
      </c>
      <c r="K120" s="14">
        <f ca="1">IF(K$5&lt;&gt;"",HLOOKUP(K$5,Functionalization!$G$6:$R$343,ROW($A120)-5,FALSE),IFERROR(INDEX(K$320:K$343,MATCH($F120,$B$320:$B$343,0))/VLOOKUP($F120,$B$320:$BB$343,MATCH(LEFT(TRIM(K$6),FIND("~",SUBSTITUTE(K$6,"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120))*HLOOKUP(LEFT(TRIM(K$6),FIND("~",SUBSTITUTE(K$6," ","~",LEN(TRIM(K$6))-LEN(SUBSTITUTE(TRIM(K$6)," ",""))))-1)&amp;" Total",$B$6:$BB$343,ROW($A120)-5,FALSE))</f>
        <v>-6772.9474097651419</v>
      </c>
      <c r="L120" s="14">
        <f ca="1">IF(L$5&lt;&gt;"",HLOOKUP(L$5,Functionalization!$G$6:$R$343,ROW($A120)-5,FALSE),IFERROR(INDEX(L$320:L$343,MATCH($F120,$B$320:$B$343,0))/VLOOKUP($F120,$B$320:$BB$343,MATCH(LEFT(TRIM(L$6),FIND("~",SUBSTITUTE(L$6,"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120))*HLOOKUP(LEFT(TRIM(L$6),FIND("~",SUBSTITUTE(L$6," ","~",LEN(TRIM(L$6))-LEN(SUBSTITUTE(TRIM(L$6)," ",""))))-1)&amp;" Total",$B$6:$BB$343,ROW($A120)-5,FALSE))</f>
        <v>-6772.9474097651419</v>
      </c>
      <c r="M120" s="14">
        <f ca="1">IF(M$5&lt;&gt;"",HLOOKUP(M$5,Functionalization!$G$6:$R$343,ROW($A120)-5,FALSE),IFERROR(INDEX(M$320:M$343,MATCH($F120,$B$320:$B$343,0))/VLOOKUP($F120,$B$320:$BB$343,MATCH(LEFT(TRIM(M$6),FIND("~",SUBSTITUTE(M$6,"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120))*HLOOKUP(LEFT(TRIM(M$6),FIND("~",SUBSTITUTE(M$6," ","~",LEN(TRIM(M$6))-LEN(SUBSTITUTE(TRIM(M$6)," ",""))))-1)&amp;" Total",$B$6:$BB$343,ROW($A120)-5,FALSE))</f>
        <v>0</v>
      </c>
      <c r="N120" s="14">
        <f ca="1">IF(N$5&lt;&gt;"",HLOOKUP(N$5,Functionalization!$G$6:$R$343,ROW($A120)-5,FALSE),IFERROR(INDEX(N$320:N$343,MATCH($F120,$B$320:$B$343,0))/VLOOKUP($F120,$B$320:$BB$343,MATCH(LEFT(TRIM(N$6),FIND("~",SUBSTITUTE(N$6,"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120))*HLOOKUP(LEFT(TRIM(N$6),FIND("~",SUBSTITUTE(N$6," ","~",LEN(TRIM(N$6))-LEN(SUBSTITUTE(TRIM(N$6)," ",""))))-1)&amp;" Total",$B$6:$BB$343,ROW($A120)-5,FALSE))</f>
        <v>0</v>
      </c>
      <c r="O120" s="14">
        <f ca="1">IF(O$5&lt;&gt;"",HLOOKUP(O$5,Functionalization!$G$6:$R$343,ROW($A120)-5,FALSE),IFERROR(INDEX(O$320:O$343,MATCH($F120,$B$320:$B$343,0))/VLOOKUP($F120,$B$320:$BB$343,MATCH(LEFT(TRIM(O$6),FIND("~",SUBSTITUTE(O$6,"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120))*HLOOKUP(LEFT(TRIM(O$6),FIND("~",SUBSTITUTE(O$6," ","~",LEN(TRIM(O$6))-LEN(SUBSTITUTE(TRIM(O$6)," ",""))))-1)&amp;" Total",$B$6:$BB$343,ROW($A120)-5,FALSE))</f>
        <v>-37199.751336578593</v>
      </c>
      <c r="P120" s="14">
        <f ca="1">IF(P$5&lt;&gt;"",HLOOKUP(P$5,Functionalization!$G$6:$R$343,ROW($A120)-5,FALSE),IFERROR(INDEX(P$320:P$343,MATCH($F120,$B$320:$B$343,0))/VLOOKUP($F120,$B$320:$BB$343,MATCH(LEFT(TRIM(P$6),FIND("~",SUBSTITUTE(P$6,"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120))*HLOOKUP(LEFT(TRIM(P$6),FIND("~",SUBSTITUTE(P$6," ","~",LEN(TRIM(P$6))-LEN(SUBSTITUTE(TRIM(P$6)," ",""))))-1)&amp;" Total",$B$6:$BB$343,ROW($A120)-5,FALSE))</f>
        <v>-36777.306106385578</v>
      </c>
      <c r="Q120" s="14">
        <f ca="1">IF(Q$5&lt;&gt;"",HLOOKUP(Q$5,Functionalization!$G$6:$R$343,ROW($A120)-5,FALSE),IFERROR(INDEX(Q$320:Q$343,MATCH($F120,$B$320:$B$343,0))/VLOOKUP($F120,$B$320:$BB$343,MATCH(LEFT(TRIM(Q$6),FIND("~",SUBSTITUTE(Q$6,"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120))*HLOOKUP(LEFT(TRIM(Q$6),FIND("~",SUBSTITUTE(Q$6," ","~",LEN(TRIM(Q$6))-LEN(SUBSTITUTE(TRIM(Q$6)," ",""))))-1)&amp;" Total",$B$6:$BB$343,ROW($A120)-5,FALSE))</f>
        <v>0</v>
      </c>
      <c r="R120" s="14">
        <f ca="1">IF(R$5&lt;&gt;"",HLOOKUP(R$5,Functionalization!$G$6:$R$343,ROW($A120)-5,FALSE),IFERROR(INDEX(R$320:R$343,MATCH($F120,$B$320:$B$343,0))/VLOOKUP($F120,$B$320:$BB$343,MATCH(LEFT(TRIM(R$6),FIND("~",SUBSTITUTE(R$6,"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120))*HLOOKUP(LEFT(TRIM(R$6),FIND("~",SUBSTITUTE(R$6," ","~",LEN(TRIM(R$6))-LEN(SUBSTITUTE(TRIM(R$6)," ",""))))-1)&amp;" Total",$B$6:$BB$343,ROW($A120)-5,FALSE))</f>
        <v>-422.44523019301351</v>
      </c>
      <c r="S120" s="14">
        <f ca="1">IF(S$5&lt;&gt;"",HLOOKUP(S$5,Functionalization!$G$6:$R$343,ROW($A120)-5,FALSE),IFERROR(INDEX(S$320:S$343,MATCH($F120,$B$320:$B$343,0))/VLOOKUP($F120,$B$320:$BB$343,MATCH(LEFT(TRIM(S$6),FIND("~",SUBSTITUTE(S$6,"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120))*HLOOKUP(LEFT(TRIM(S$6),FIND("~",SUBSTITUTE(S$6," ","~",LEN(TRIM(S$6))-LEN(SUBSTITUTE(TRIM(S$6)," ",""))))-1)&amp;" Total",$B$6:$BB$343,ROW($A120)-5,FALSE))</f>
        <v>-26074.038513836818</v>
      </c>
      <c r="T120" s="14">
        <f ca="1">IF(T$5&lt;&gt;"",HLOOKUP(T$5,Functionalization!$G$6:$R$343,ROW($A120)-5,FALSE),IFERROR(INDEX(T$320:T$343,MATCH($F120,$B$320:$B$343,0))/VLOOKUP($F120,$B$320:$BB$343,MATCH(LEFT(TRIM(T$6),FIND("~",SUBSTITUTE(T$6,"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120))*HLOOKUP(LEFT(TRIM(T$6),FIND("~",SUBSTITUTE(T$6," ","~",LEN(TRIM(T$6))-LEN(SUBSTITUTE(TRIM(T$6)," ",""))))-1)&amp;" Total",$B$6:$BB$343,ROW($A120)-5,FALSE))</f>
        <v>0</v>
      </c>
      <c r="U120" s="14">
        <f ca="1">IF(U$5&lt;&gt;"",HLOOKUP(U$5,Functionalization!$G$6:$R$343,ROW($A120)-5,FALSE),IFERROR(INDEX(U$320:U$343,MATCH($F120,$B$320:$B$343,0))/VLOOKUP($F120,$B$320:$BB$343,MATCH(LEFT(TRIM(U$6),FIND("~",SUBSTITUTE(U$6,"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120))*HLOOKUP(LEFT(TRIM(U$6),FIND("~",SUBSTITUTE(U$6," ","~",LEN(TRIM(U$6))-LEN(SUBSTITUTE(TRIM(U$6)," ",""))))-1)&amp;" Total",$B$6:$BB$343,ROW($A120)-5,FALSE))</f>
        <v>0</v>
      </c>
      <c r="V120" s="14">
        <f ca="1">IF(V$5&lt;&gt;"",HLOOKUP(V$5,Functionalization!$G$6:$R$343,ROW($A120)-5,FALSE),IFERROR(INDEX(V$320:V$343,MATCH($F120,$B$320:$B$343,0))/VLOOKUP($F120,$B$320:$BB$343,MATCH(LEFT(TRIM(V$6),FIND("~",SUBSTITUTE(V$6,"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120))*HLOOKUP(LEFT(TRIM(V$6),FIND("~",SUBSTITUTE(V$6," ","~",LEN(TRIM(V$6))-LEN(SUBSTITUTE(TRIM(V$6)," ",""))))-1)&amp;" Total",$B$6:$BB$343,ROW($A120)-5,FALSE))</f>
        <v>-26074.038513836818</v>
      </c>
      <c r="W120" s="14">
        <f ca="1">IF(W$5&lt;&gt;"",HLOOKUP(W$5,Functionalization!$G$6:$R$343,ROW($A120)-5,FALSE),IFERROR(INDEX(W$320:W$343,MATCH($F120,$B$320:$B$343,0))/VLOOKUP($F120,$B$320:$BB$343,MATCH(LEFT(TRIM(W$6),FIND("~",SUBSTITUTE(W$6,"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120))*HLOOKUP(LEFT(TRIM(W$6),FIND("~",SUBSTITUTE(W$6," ","~",LEN(TRIM(W$6))-LEN(SUBSTITUTE(TRIM(W$6)," ",""))))-1)&amp;" Total",$B$6:$BB$343,ROW($A120)-5,FALSE))</f>
        <v>0</v>
      </c>
      <c r="X120" s="14">
        <f ca="1">IF(X$5&lt;&gt;"",HLOOKUP(X$5,Functionalization!$G$6:$R$343,ROW($A120)-5,FALSE),IFERROR(INDEX(X$320:X$343,MATCH($F120,$B$320:$B$343,0))/VLOOKUP($F120,$B$320:$BB$343,MATCH(LEFT(TRIM(X$6),FIND("~",SUBSTITUTE(X$6,"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120))*HLOOKUP(LEFT(TRIM(X$6),FIND("~",SUBSTITUTE(X$6," ","~",LEN(TRIM(X$6))-LEN(SUBSTITUTE(TRIM(X$6)," ",""))))-1)&amp;" Total",$B$6:$BB$343,ROW($A120)-5,FALSE))</f>
        <v>0</v>
      </c>
      <c r="Y120" s="14">
        <f ca="1">IF(Y$5&lt;&gt;"",HLOOKUP(Y$5,Functionalization!$G$6:$R$343,ROW($A120)-5,FALSE),IFERROR(INDEX(Y$320:Y$343,MATCH($F120,$B$320:$B$343,0))/VLOOKUP($F120,$B$320:$BB$343,MATCH(LEFT(TRIM(Y$6),FIND("~",SUBSTITUTE(Y$6,"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120))*HLOOKUP(LEFT(TRIM(Y$6),FIND("~",SUBSTITUTE(Y$6," ","~",LEN(TRIM(Y$6))-LEN(SUBSTITUTE(TRIM(Y$6)," ",""))))-1)&amp;" Total",$B$6:$BB$343,ROW($A120)-5,FALSE))</f>
        <v>0</v>
      </c>
      <c r="Z120" s="14">
        <f ca="1">IF(Z$5&lt;&gt;"",HLOOKUP(Z$5,Functionalization!$G$6:$R$343,ROW($A120)-5,FALSE),IFERROR(INDEX(Z$320:Z$343,MATCH($F120,$B$320:$B$343,0))/VLOOKUP($F120,$B$320:$BB$343,MATCH(LEFT(TRIM(Z$6),FIND("~",SUBSTITUTE(Z$6,"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120))*HLOOKUP(LEFT(TRIM(Z$6),FIND("~",SUBSTITUTE(Z$6," ","~",LEN(TRIM(Z$6))-LEN(SUBSTITUTE(TRIM(Z$6)," ",""))))-1)&amp;" Total",$B$6:$BB$343,ROW($A120)-5,FALSE))</f>
        <v>0</v>
      </c>
      <c r="AA120" s="14">
        <f ca="1">IF(AA$5&lt;&gt;"",HLOOKUP(AA$5,Functionalization!$G$6:$R$343,ROW($A120)-5,FALSE),IFERROR(INDEX(AA$320:AA$343,MATCH($F120,$B$320:$B$343,0))/VLOOKUP($F120,$B$320:$BB$343,MATCH(LEFT(TRIM(AA$6),FIND("~",SUBSTITUTE(AA$6,"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120))*HLOOKUP(LEFT(TRIM(AA$6),FIND("~",SUBSTITUTE(AA$6," ","~",LEN(TRIM(AA$6))-LEN(SUBSTITUTE(TRIM(AA$6)," ",""))))-1)&amp;" Total",$B$6:$BB$343,ROW($A120)-5,FALSE))</f>
        <v>0</v>
      </c>
      <c r="AB120" s="14">
        <f ca="1">IF(AB$5&lt;&gt;"",HLOOKUP(AB$5,Functionalization!$G$6:$R$343,ROW($A120)-5,FALSE),IFERROR(INDEX(AB$320:AB$343,MATCH($F120,$B$320:$B$343,0))/VLOOKUP($F120,$B$320:$BB$343,MATCH(LEFT(TRIM(AB$6),FIND("~",SUBSTITUTE(AB$6,"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120))*HLOOKUP(LEFT(TRIM(AB$6),FIND("~",SUBSTITUTE(AB$6," ","~",LEN(TRIM(AB$6))-LEN(SUBSTITUTE(TRIM(AB$6)," ",""))))-1)&amp;" Total",$B$6:$BB$343,ROW($A120)-5,FALSE))</f>
        <v>0</v>
      </c>
      <c r="AC120" s="14">
        <f ca="1">IF(AC$5&lt;&gt;"",HLOOKUP(AC$5,Functionalization!$G$6:$R$343,ROW($A120)-5,FALSE),IFERROR(INDEX(AC$320:AC$343,MATCH($F120,$B$320:$B$343,0))/VLOOKUP($F120,$B$320:$BB$343,MATCH(LEFT(TRIM(AC$6),FIND("~",SUBSTITUTE(AC$6,"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120))*HLOOKUP(LEFT(TRIM(AC$6),FIND("~",SUBSTITUTE(AC$6," ","~",LEN(TRIM(AC$6))-LEN(SUBSTITUTE(TRIM(AC$6)," ",""))))-1)&amp;" Total",$B$6:$BB$343,ROW($A120)-5,FALSE))</f>
        <v>0</v>
      </c>
      <c r="AD120" s="14">
        <f ca="1">IF(AD$5&lt;&gt;"",HLOOKUP(AD$5,Functionalization!$G$6:$R$343,ROW($A120)-5,FALSE),IFERROR(INDEX(AD$320:AD$343,MATCH($F120,$B$320:$B$343,0))/VLOOKUP($F120,$B$320:$BB$343,MATCH(LEFT(TRIM(AD$6),FIND("~",SUBSTITUTE(AD$6,"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120))*HLOOKUP(LEFT(TRIM(AD$6),FIND("~",SUBSTITUTE(AD$6," ","~",LEN(TRIM(AD$6))-LEN(SUBSTITUTE(TRIM(AD$6)," ",""))))-1)&amp;" Total",$B$6:$BB$343,ROW($A120)-5,FALSE))</f>
        <v>0</v>
      </c>
      <c r="AE120" s="14">
        <f ca="1">IF(AE$5&lt;&gt;"",HLOOKUP(AE$5,Functionalization!$G$6:$R$343,ROW($A120)-5,FALSE),IFERROR(INDEX(AE$320:AE$343,MATCH($F120,$B$320:$B$343,0))/VLOOKUP($F120,$B$320:$BB$343,MATCH(LEFT(TRIM(AE$6),FIND("~",SUBSTITUTE(AE$6,"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120))*HLOOKUP(LEFT(TRIM(AE$6),FIND("~",SUBSTITUTE(AE$6," ","~",LEN(TRIM(AE$6))-LEN(SUBSTITUTE(TRIM(AE$6)," ",""))))-1)&amp;" Total",$B$6:$BB$343,ROW($A120)-5,FALSE))</f>
        <v>0</v>
      </c>
      <c r="AF120" s="14">
        <f ca="1">IF(AF$5&lt;&gt;"",HLOOKUP(AF$5,Functionalization!$G$6:$R$343,ROW($A120)-5,FALSE),IFERROR(INDEX(AF$320:AF$343,MATCH($F120,$B$320:$B$343,0))/VLOOKUP($F120,$B$320:$BB$343,MATCH(LEFT(TRIM(AF$6),FIND("~",SUBSTITUTE(AF$6,"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120))*HLOOKUP(LEFT(TRIM(AF$6),FIND("~",SUBSTITUTE(AF$6," ","~",LEN(TRIM(AF$6))-LEN(SUBSTITUTE(TRIM(AF$6)," ",""))))-1)&amp;" Total",$B$6:$BB$343,ROW($A120)-5,FALSE))</f>
        <v>0</v>
      </c>
      <c r="AG120" s="14">
        <f ca="1">IF(AG$5&lt;&gt;"",HLOOKUP(AG$5,Functionalization!$G$6:$R$343,ROW($A120)-5,FALSE),IFERROR(INDEX(AG$320:AG$343,MATCH($F120,$B$320:$B$343,0))/VLOOKUP($F120,$B$320:$BB$343,MATCH(LEFT(TRIM(AG$6),FIND("~",SUBSTITUTE(AG$6,"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120))*HLOOKUP(LEFT(TRIM(AG$6),FIND("~",SUBSTITUTE(AG$6," ","~",LEN(TRIM(AG$6))-LEN(SUBSTITUTE(TRIM(AG$6)," ",""))))-1)&amp;" Total",$B$6:$BB$343,ROW($A120)-5,FALSE))</f>
        <v>0</v>
      </c>
      <c r="AH120" s="14">
        <f ca="1">IF(AH$5&lt;&gt;"",HLOOKUP(AH$5,Functionalization!$G$6:$R$343,ROW($A120)-5,FALSE),IFERROR(INDEX(AH$320:AH$343,MATCH($F120,$B$320:$B$343,0))/VLOOKUP($F120,$B$320:$BB$343,MATCH(LEFT(TRIM(AH$6),FIND("~",SUBSTITUTE(AH$6,"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120))*HLOOKUP(LEFT(TRIM(AH$6),FIND("~",SUBSTITUTE(AH$6," ","~",LEN(TRIM(AH$6))-LEN(SUBSTITUTE(TRIM(AH$6)," ",""))))-1)&amp;" Total",$B$6:$BB$343,ROW($A120)-5,FALSE))</f>
        <v>0</v>
      </c>
      <c r="AI120" s="14">
        <f ca="1">IF(AI$5&lt;&gt;"",HLOOKUP(AI$5,Functionalization!$G$6:$R$343,ROW($A120)-5,FALSE),IFERROR(INDEX(AI$320:AI$343,MATCH($F120,$B$320:$B$343,0))/VLOOKUP($F120,$B$320:$BB$343,MATCH(LEFT(TRIM(AI$6),FIND("~",SUBSTITUTE(AI$6,"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120))*HLOOKUP(LEFT(TRIM(AI$6),FIND("~",SUBSTITUTE(AI$6," ","~",LEN(TRIM(AI$6))-LEN(SUBSTITUTE(TRIM(AI$6)," ",""))))-1)&amp;" Total",$B$6:$BB$343,ROW($A120)-5,FALSE))</f>
        <v>0</v>
      </c>
      <c r="AJ120" s="14">
        <f ca="1">IF(AJ$5&lt;&gt;"",HLOOKUP(AJ$5,Functionalization!$G$6:$R$343,ROW($A120)-5,FALSE),IFERROR(INDEX(AJ$320:AJ$343,MATCH($F120,$B$320:$B$343,0))/VLOOKUP($F120,$B$320:$BB$343,MATCH(LEFT(TRIM(AJ$6),FIND("~",SUBSTITUTE(AJ$6,"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120))*HLOOKUP(LEFT(TRIM(AJ$6),FIND("~",SUBSTITUTE(AJ$6," ","~",LEN(TRIM(AJ$6))-LEN(SUBSTITUTE(TRIM(AJ$6)," ",""))))-1)&amp;" Total",$B$6:$BB$343,ROW($A120)-5,FALSE))</f>
        <v>0</v>
      </c>
      <c r="AK120" s="14">
        <f ca="1">IF(AK$5&lt;&gt;"",HLOOKUP(AK$5,Functionalization!$G$6:$R$343,ROW($A120)-5,FALSE),IFERROR(INDEX(AK$320:AK$343,MATCH($F120,$B$320:$B$343,0))/VLOOKUP($F120,$B$320:$BB$343,MATCH(LEFT(TRIM(AK$6),FIND("~",SUBSTITUTE(AK$6,"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120))*HLOOKUP(LEFT(TRIM(AK$6),FIND("~",SUBSTITUTE(AK$6," ","~",LEN(TRIM(AK$6))-LEN(SUBSTITUTE(TRIM(AK$6)," ",""))))-1)&amp;" Total",$B$6:$BB$343,ROW($A120)-5,FALSE))</f>
        <v>0</v>
      </c>
      <c r="AL120" s="14">
        <f ca="1">IF(AL$5&lt;&gt;"",HLOOKUP(AL$5,Functionalization!$G$6:$R$343,ROW($A120)-5,FALSE),IFERROR(INDEX(AL$320:AL$343,MATCH($F120,$B$320:$B$343,0))/VLOOKUP($F120,$B$320:$BB$343,MATCH(LEFT(TRIM(AL$6),FIND("~",SUBSTITUTE(AL$6,"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120))*HLOOKUP(LEFT(TRIM(AL$6),FIND("~",SUBSTITUTE(AL$6," ","~",LEN(TRIM(AL$6))-LEN(SUBSTITUTE(TRIM(AL$6)," ",""))))-1)&amp;" Total",$B$6:$BB$343,ROW($A120)-5,FALSE))</f>
        <v>0</v>
      </c>
      <c r="AM120" s="14">
        <f ca="1">IF(AM$5&lt;&gt;"",HLOOKUP(AM$5,Functionalization!$G$6:$R$343,ROW($A120)-5,FALSE),IFERROR(INDEX(AM$320:AM$343,MATCH($F120,$B$320:$B$343,0))/VLOOKUP($F120,$B$320:$BB$343,MATCH(LEFT(TRIM(AM$6),FIND("~",SUBSTITUTE(AM$6,"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120))*HLOOKUP(LEFT(TRIM(AM$6),FIND("~",SUBSTITUTE(AM$6," ","~",LEN(TRIM(AM$6))-LEN(SUBSTITUTE(TRIM(AM$6)," ",""))))-1)&amp;" Total",$B$6:$BB$343,ROW($A120)-5,FALSE))</f>
        <v>0</v>
      </c>
      <c r="AN120" s="14">
        <f ca="1">IF(AN$5&lt;&gt;"",HLOOKUP(AN$5,Functionalization!$G$6:$R$343,ROW($A120)-5,FALSE),IFERROR(INDEX(AN$320:AN$343,MATCH($F120,$B$320:$B$343,0))/VLOOKUP($F120,$B$320:$BB$343,MATCH(LEFT(TRIM(AN$6),FIND("~",SUBSTITUTE(AN$6,"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120))*HLOOKUP(LEFT(TRIM(AN$6),FIND("~",SUBSTITUTE(AN$6," ","~",LEN(TRIM(AN$6))-LEN(SUBSTITUTE(TRIM(AN$6)," ",""))))-1)&amp;" Total",$B$6:$BB$343,ROW($A120)-5,FALSE))</f>
        <v>0</v>
      </c>
      <c r="AO120" s="14">
        <f ca="1">IF(AO$5&lt;&gt;"",HLOOKUP(AO$5,Functionalization!$G$6:$R$343,ROW($A120)-5,FALSE),IFERROR(INDEX(AO$320:AO$343,MATCH($F120,$B$320:$B$343,0))/VLOOKUP($F120,$B$320:$BB$343,MATCH(LEFT(TRIM(AO$6),FIND("~",SUBSTITUTE(AO$6,"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120))*HLOOKUP(LEFT(TRIM(AO$6),FIND("~",SUBSTITUTE(AO$6," ","~",LEN(TRIM(AO$6))-LEN(SUBSTITUTE(TRIM(AO$6)," ",""))))-1)&amp;" Total",$B$6:$BB$343,ROW($A120)-5,FALSE))</f>
        <v>0</v>
      </c>
      <c r="AP120" s="14">
        <f ca="1">IF(AP$5&lt;&gt;"",HLOOKUP(AP$5,Functionalization!$G$6:$R$343,ROW($A120)-5,FALSE),IFERROR(INDEX(AP$320:AP$343,MATCH($F120,$B$320:$B$343,0))/VLOOKUP($F120,$B$320:$BB$343,MATCH(LEFT(TRIM(AP$6),FIND("~",SUBSTITUTE(AP$6,"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120))*HLOOKUP(LEFT(TRIM(AP$6),FIND("~",SUBSTITUTE(AP$6," ","~",LEN(TRIM(AP$6))-LEN(SUBSTITUTE(TRIM(AP$6)," ",""))))-1)&amp;" Total",$B$6:$BB$343,ROW($A120)-5,FALSE))</f>
        <v>0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D120" s="44">
        <f ca="1">IFERROR(IF(SUMIF($G$6:$BB$6,BD$6&amp;" Total",$G120:$BB120)-(SUMIF($G$6:$BB$6,BD$6&amp;" "&amp;'Input-Allocators'!$D$18,$G120:$BB120)+IFERROR(SUMIF($G$6:$BB$6,BD$6&amp;" "&amp;'Input-Allocators'!$E$18,$G120:$BB120),SUMIF($G$6:$BB$6,BD$6&amp;" "&amp;'Input-Allocators'!$B$20,$G120:$BB120))+SUMIF($G$6:$BB$6,BD$6&amp;" "&amp;'Input-Allocators'!$F$18,$G120:$BB120))&lt;Check_Limit,0,1),1)</f>
        <v>0</v>
      </c>
      <c r="BE120" s="44">
        <f ca="1">IFERROR(IF(SUMIF($G$6:$BB$6,BE$6&amp;" Total",$G120:$BB120)-(SUMIF($G$6:$BB$6,BE$6&amp;" "&amp;'Input-Allocators'!$D$18,$G120:$BB120)+IFERROR(SUMIF($G$6:$BB$6,BE$6&amp;" "&amp;'Input-Allocators'!$E$18,$G120:$BB120),SUMIF($G$6:$BB$6,BE$6&amp;" "&amp;'Input-Allocators'!$B$20,$G120:$BB120))+SUMIF($G$6:$BB$6,BE$6&amp;" "&amp;'Input-Allocators'!$F$18,$G120:$BB120))&lt;Check_Limit,0,1),1)</f>
        <v>0</v>
      </c>
      <c r="BF120" s="44">
        <f ca="1">IFERROR(IF(SUMIF($G$6:$BB$6,BF$6&amp;" Total",$G120:$BB120)-(SUMIF($G$6:$BB$6,BF$6&amp;" "&amp;'Input-Allocators'!$D$18,$G120:$BB120)+IFERROR(SUMIF($G$6:$BB$6,BF$6&amp;" "&amp;'Input-Allocators'!$E$18,$G120:$BB120),SUMIF($G$6:$BB$6,BF$6&amp;" "&amp;'Input-Allocators'!$B$20,$G120:$BB120))+SUMIF($G$6:$BB$6,BF$6&amp;" "&amp;'Input-Allocators'!$F$18,$G120:$BB120))&lt;Check_Limit,0,1),1)</f>
        <v>0</v>
      </c>
      <c r="BG120" s="44">
        <f ca="1">IFERROR(IF(SUMIF($G$6:$BB$6,BG$6&amp;" Total",$G120:$BB120)-(SUMIF($G$6:$BB$6,BG$6&amp;" "&amp;'Input-Allocators'!$D$18,$G120:$BB120)+IFERROR(SUMIF($G$6:$BB$6,BG$6&amp;" "&amp;'Input-Allocators'!$E$18,$G120:$BB120),SUMIF($G$6:$BB$6,BG$6&amp;" "&amp;'Input-Allocators'!$B$20,$G120:$BB120))+SUMIF($G$6:$BB$6,BG$6&amp;" "&amp;'Input-Allocators'!$F$18,$G120:$BB120))&lt;Check_Limit,0,1),1)</f>
        <v>0</v>
      </c>
      <c r="BH120" s="44">
        <f ca="1">IFERROR(IF(SUMIF($G$6:$BB$6,BH$6&amp;" Total",$G120:$BB120)-(SUMIF($G$6:$BB$6,BH$6&amp;" "&amp;'Input-Allocators'!$D$18,$G120:$BB120)+IFERROR(SUMIF($G$6:$BB$6,BH$6&amp;" "&amp;'Input-Allocators'!$E$18,$G120:$BB120),SUMIF($G$6:$BB$6,BH$6&amp;" "&amp;'Input-Allocators'!$B$20,$G120:$BB120))+SUMIF($G$6:$BB$6,BH$6&amp;" "&amp;'Input-Allocators'!$F$18,$G120:$BB120))&lt;Check_Limit,0,1),1)</f>
        <v>0</v>
      </c>
      <c r="BI120" s="44">
        <f ca="1">IFERROR(IF(SUMIF($G$6:$BB$6,BI$6&amp;" Total",$G120:$BB120)-(SUMIF($G$6:$BB$6,BI$6&amp;" "&amp;'Input-Allocators'!$D$18,$G120:$BB120)+IFERROR(SUMIF($G$6:$BB$6,BI$6&amp;" "&amp;'Input-Allocators'!$E$18,$G120:$BB120),SUMIF($G$6:$BB$6,BI$6&amp;" "&amp;'Input-Allocators'!$B$20,$G120:$BB120))+SUMIF($G$6:$BB$6,BI$6&amp;" "&amp;'Input-Allocators'!$F$18,$G120:$BB120))&lt;Check_Limit,0,1),1)</f>
        <v>0</v>
      </c>
      <c r="BJ120" s="44">
        <f ca="1">IFERROR(IF(SUMIF($G$6:$BB$6,BJ$6&amp;" Total",$G120:$BB120)-(SUMIF($G$6:$BB$6,BJ$6&amp;" "&amp;'Input-Allocators'!$D$18,$G120:$BB120)+IFERROR(SUMIF($G$6:$BB$6,BJ$6&amp;" "&amp;'Input-Allocators'!$E$18,$G120:$BB120),SUMIF($G$6:$BB$6,BJ$6&amp;" "&amp;'Input-Allocators'!$B$20,$G120:$BB120))+SUMIF($G$6:$BB$6,BJ$6&amp;" "&amp;'Input-Allocators'!$F$18,$G120:$BB120))&lt;Check_Limit,0,1),1)</f>
        <v>0</v>
      </c>
      <c r="BK120" s="44">
        <f ca="1">IFERROR(IF(SUMIF($G$6:$BB$6,BK$6&amp;" Total",$G120:$BB120)-(SUMIF($G$6:$BB$6,BK$6&amp;" "&amp;'Input-Allocators'!$D$18,$G120:$BB120)+IFERROR(SUMIF($G$6:$BB$6,BK$6&amp;" "&amp;'Input-Allocators'!$E$18,$G120:$BB120),SUMIF($G$6:$BB$6,BK$6&amp;" "&amp;'Input-Allocators'!$B$20,$G120:$BB120))+SUMIF($G$6:$BB$6,BK$6&amp;" "&amp;'Input-Allocators'!$F$18,$G120:$BB120))&lt;Check_Limit,0,1),1)</f>
        <v>0</v>
      </c>
      <c r="BL120" s="44">
        <f ca="1">IFERROR(IF(SUMIF($G$6:$BB$6,BL$6&amp;" Total",$G120:$BB120)-(SUMIF($G$6:$BB$6,BL$6&amp;" "&amp;'Input-Allocators'!$D$18,$G120:$BB120)+IFERROR(SUMIF($G$6:$BB$6,BL$6&amp;" "&amp;'Input-Allocators'!$E$18,$G120:$BB120),SUMIF($G$6:$BB$6,BL$6&amp;" "&amp;'Input-Allocators'!$B$20,$G120:$BB120))+SUMIF($G$6:$BB$6,BL$6&amp;" "&amp;'Input-Allocators'!$F$18,$G120:$BB120))&lt;Check_Limit,0,1),1)</f>
        <v>0</v>
      </c>
      <c r="BM120" s="44">
        <f ca="1">IFERROR(IF(SUMIF($G$6:$BB$6,BM$6&amp;" Total",$G120:$BB120)-(SUMIF($G$6:$BB$6,BM$6&amp;" "&amp;'Input-Allocators'!$D$18,$G120:$BB120)+IFERROR(SUMIF($G$6:$BB$6,BM$6&amp;" "&amp;'Input-Allocators'!$E$18,$G120:$BB120),SUMIF($G$6:$BB$6,BM$6&amp;" "&amp;'Input-Allocators'!$B$20,$G120:$BB120))+SUMIF($G$6:$BB$6,BM$6&amp;" "&amp;'Input-Allocators'!$F$18,$G120:$BB120))&lt;Check_Limit,0,1),1)</f>
        <v>0</v>
      </c>
      <c r="BN120" s="44">
        <f ca="1">IFERROR(IF(SUMIF($G$6:$BB$6,BN$6&amp;" Total",$G120:$BB120)-(SUMIF($G$6:$BB$6,BN$6&amp;" "&amp;'Input-Allocators'!$D$18,$G120:$BB120)+IFERROR(SUMIF($G$6:$BB$6,BN$6&amp;" "&amp;'Input-Allocators'!$E$18,$G120:$BB120),SUMIF($G$6:$BB$6,BN$6&amp;" "&amp;'Input-Allocators'!$B$20,$G120:$BB120))+SUMIF($G$6:$BB$6,BN$6&amp;" "&amp;'Input-Allocators'!$F$18,$G120:$BB120))&lt;Check_Limit,0,1),1)</f>
        <v>0</v>
      </c>
      <c r="BO120" s="44">
        <f ca="1">IFERROR(IF(SUMIF($G$6:$BB$6,BO$6&amp;" Total",$G120:$BB120)-(SUMIF($G$6:$BB$6,BO$6&amp;" "&amp;'Input-Allocators'!$D$18,$G120:$BB120)+IFERROR(SUMIF($G$6:$BB$6,BO$6&amp;" "&amp;'Input-Allocators'!$E$18,$G120:$BB120),SUMIF($G$6:$BB$6,BO$6&amp;" "&amp;'Input-Allocators'!$B$20,$G120:$BB120))+SUMIF($G$6:$BB$6,BO$6&amp;" "&amp;'Input-Allocators'!$F$18,$G120:$BB120))&lt;Check_Limit,0,1),1)</f>
        <v>0</v>
      </c>
    </row>
    <row r="121" spans="1:67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>Functionalization!$D121</f>
        <v>23016</v>
      </c>
      <c r="E121" s="14">
        <f t="shared" ca="1" si="13"/>
        <v>0</v>
      </c>
      <c r="F121" s="3" t="str">
        <f>IF($D121=0,"-",IF('Input-Accounts'!$E121&lt;&gt;0,'Input-Accounts'!$E121,'Input-Accounts'!$G121))</f>
        <v>INT_OM_Excl_A&amp;G</v>
      </c>
      <c r="G121" s="14">
        <f ca="1">IF(G$5&lt;&gt;"",HLOOKUP(G$5,Functionalization!$G$6:$R$343,ROW($A121)-5,FALSE),IFERROR(INDEX(G$320:G$343,MATCH($F121,$B$320:$B$343,0))/VLOOKUP($F121,$B$320:$BB$343,MATCH(LEFT(TRIM(G$6),FIND("~",SUBSTITUTE(G$6,"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121))*HLOOKUP(LEFT(TRIM(G$6),FIND("~",SUBSTITUTE(G$6," ","~",LEN(TRIM(G$6))-LEN(SUBSTITUTE(TRIM(G$6)," ",""))))-1)&amp;" Total",$B$6:$BB$343,ROW($A121)-5,FALSE))</f>
        <v>0</v>
      </c>
      <c r="H121" s="14">
        <f ca="1">IF(H$5&lt;&gt;"",HLOOKUP(H$5,Functionalization!$G$6:$R$343,ROW($A121)-5,FALSE),IFERROR(INDEX(H$320:H$343,MATCH($F121,$B$320:$B$343,0))/VLOOKUP($F121,$B$320:$BB$343,MATCH(LEFT(TRIM(H$6),FIND("~",SUBSTITUTE(H$6,"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121))*HLOOKUP(LEFT(TRIM(H$6),FIND("~",SUBSTITUTE(H$6," ","~",LEN(TRIM(H$6))-LEN(SUBSTITUTE(TRIM(H$6)," ",""))))-1)&amp;" Total",$B$6:$BB$343,ROW($A121)-5,FALSE))</f>
        <v>0</v>
      </c>
      <c r="I121" s="14">
        <f ca="1">IF(I$5&lt;&gt;"",HLOOKUP(I$5,Functionalization!$G$6:$R$343,ROW($A121)-5,FALSE),IFERROR(INDEX(I$320:I$343,MATCH($F121,$B$320:$B$343,0))/VLOOKUP($F121,$B$320:$BB$343,MATCH(LEFT(TRIM(I$6),FIND("~",SUBSTITUTE(I$6,"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121))*HLOOKUP(LEFT(TRIM(I$6),FIND("~",SUBSTITUTE(I$6," ","~",LEN(TRIM(I$6))-LEN(SUBSTITUTE(TRIM(I$6)," ",""))))-1)&amp;" Total",$B$6:$BB$343,ROW($A121)-5,FALSE))</f>
        <v>0</v>
      </c>
      <c r="J121" s="14">
        <f ca="1">IF(J$5&lt;&gt;"",HLOOKUP(J$5,Functionalization!$G$6:$R$343,ROW($A121)-5,FALSE),IFERROR(INDEX(J$320:J$343,MATCH($F121,$B$320:$B$343,0))/VLOOKUP($F121,$B$320:$BB$343,MATCH(LEFT(TRIM(J$6),FIND("~",SUBSTITUTE(J$6,"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121))*HLOOKUP(LEFT(TRIM(J$6),FIND("~",SUBSTITUTE(J$6," ","~",LEN(TRIM(J$6))-LEN(SUBSTITUTE(TRIM(J$6)," ",""))))-1)&amp;" Total",$B$6:$BB$343,ROW($A121)-5,FALSE))</f>
        <v>0</v>
      </c>
      <c r="K121" s="14">
        <f ca="1">IF(K$5&lt;&gt;"",HLOOKUP(K$5,Functionalization!$G$6:$R$343,ROW($A121)-5,FALSE),IFERROR(INDEX(K$320:K$343,MATCH($F121,$B$320:$B$343,0))/VLOOKUP($F121,$B$320:$BB$343,MATCH(LEFT(TRIM(K$6),FIND("~",SUBSTITUTE(K$6,"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121))*HLOOKUP(LEFT(TRIM(K$6),FIND("~",SUBSTITUTE(K$6," ","~",LEN(TRIM(K$6))-LEN(SUBSTITUTE(TRIM(K$6)," ",""))))-1)&amp;" Total",$B$6:$BB$343,ROW($A121)-5,FALSE))</f>
        <v>644.89915053628727</v>
      </c>
      <c r="L121" s="14">
        <f ca="1">IF(L$5&lt;&gt;"",HLOOKUP(L$5,Functionalization!$G$6:$R$343,ROW($A121)-5,FALSE),IFERROR(INDEX(L$320:L$343,MATCH($F121,$B$320:$B$343,0))/VLOOKUP($F121,$B$320:$BB$343,MATCH(LEFT(TRIM(L$6),FIND("~",SUBSTITUTE(L$6,"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121))*HLOOKUP(LEFT(TRIM(L$6),FIND("~",SUBSTITUTE(L$6," ","~",LEN(TRIM(L$6))-LEN(SUBSTITUTE(TRIM(L$6)," ",""))))-1)&amp;" Total",$B$6:$BB$343,ROW($A121)-5,FALSE))</f>
        <v>644.89915053628727</v>
      </c>
      <c r="M121" s="14">
        <f ca="1">IF(M$5&lt;&gt;"",HLOOKUP(M$5,Functionalization!$G$6:$R$343,ROW($A121)-5,FALSE),IFERROR(INDEX(M$320:M$343,MATCH($F121,$B$320:$B$343,0))/VLOOKUP($F121,$B$320:$BB$343,MATCH(LEFT(TRIM(M$6),FIND("~",SUBSTITUTE(M$6,"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121))*HLOOKUP(LEFT(TRIM(M$6),FIND("~",SUBSTITUTE(M$6," ","~",LEN(TRIM(M$6))-LEN(SUBSTITUTE(TRIM(M$6)," ",""))))-1)&amp;" Total",$B$6:$BB$343,ROW($A121)-5,FALSE))</f>
        <v>0</v>
      </c>
      <c r="N121" s="14">
        <f ca="1">IF(N$5&lt;&gt;"",HLOOKUP(N$5,Functionalization!$G$6:$R$343,ROW($A121)-5,FALSE),IFERROR(INDEX(N$320:N$343,MATCH($F121,$B$320:$B$343,0))/VLOOKUP($F121,$B$320:$BB$343,MATCH(LEFT(TRIM(N$6),FIND("~",SUBSTITUTE(N$6,"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121))*HLOOKUP(LEFT(TRIM(N$6),FIND("~",SUBSTITUTE(N$6," ","~",LEN(TRIM(N$6))-LEN(SUBSTITUTE(TRIM(N$6)," ",""))))-1)&amp;" Total",$B$6:$BB$343,ROW($A121)-5,FALSE))</f>
        <v>0</v>
      </c>
      <c r="O121" s="14">
        <f ca="1">IF(O$5&lt;&gt;"",HLOOKUP(O$5,Functionalization!$G$6:$R$343,ROW($A121)-5,FALSE),IFERROR(INDEX(O$320:O$343,MATCH($F121,$B$320:$B$343,0))/VLOOKUP($F121,$B$320:$BB$343,MATCH(LEFT(TRIM(O$6),FIND("~",SUBSTITUTE(O$6,"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121))*HLOOKUP(LEFT(TRIM(O$6),FIND("~",SUBSTITUTE(O$6," ","~",LEN(TRIM(O$6))-LEN(SUBSTITUTE(TRIM(O$6)," ",""))))-1)&amp;" Total",$B$6:$BB$343,ROW($A121)-5,FALSE))</f>
        <v>7513.9579089254939</v>
      </c>
      <c r="P121" s="14">
        <f ca="1">IF(P$5&lt;&gt;"",HLOOKUP(P$5,Functionalization!$G$6:$R$343,ROW($A121)-5,FALSE),IFERROR(INDEX(P$320:P$343,MATCH($F121,$B$320:$B$343,0))/VLOOKUP($F121,$B$320:$BB$343,MATCH(LEFT(TRIM(P$6),FIND("~",SUBSTITUTE(P$6,"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121))*HLOOKUP(LEFT(TRIM(P$6),FIND("~",SUBSTITUTE(P$6," ","~",LEN(TRIM(P$6))-LEN(SUBSTITUTE(TRIM(P$6)," ",""))))-1)&amp;" Total",$B$6:$BB$343,ROW($A121)-5,FALSE))</f>
        <v>6554.1957691917396</v>
      </c>
      <c r="Q121" s="14">
        <f ca="1">IF(Q$5&lt;&gt;"",HLOOKUP(Q$5,Functionalization!$G$6:$R$343,ROW($A121)-5,FALSE),IFERROR(INDEX(Q$320:Q$343,MATCH($F121,$B$320:$B$343,0))/VLOOKUP($F121,$B$320:$BB$343,MATCH(LEFT(TRIM(Q$6),FIND("~",SUBSTITUTE(Q$6,"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121))*HLOOKUP(LEFT(TRIM(Q$6),FIND("~",SUBSTITUTE(Q$6," ","~",LEN(TRIM(Q$6))-LEN(SUBSTITUTE(TRIM(Q$6)," ",""))))-1)&amp;" Total",$B$6:$BB$343,ROW($A121)-5,FALSE))</f>
        <v>0</v>
      </c>
      <c r="R121" s="14">
        <f ca="1">IF(R$5&lt;&gt;"",HLOOKUP(R$5,Functionalization!$G$6:$R$343,ROW($A121)-5,FALSE),IFERROR(INDEX(R$320:R$343,MATCH($F121,$B$320:$B$343,0))/VLOOKUP($F121,$B$320:$BB$343,MATCH(LEFT(TRIM(R$6),FIND("~",SUBSTITUTE(R$6,"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121))*HLOOKUP(LEFT(TRIM(R$6),FIND("~",SUBSTITUTE(R$6," ","~",LEN(TRIM(R$6))-LEN(SUBSTITUTE(TRIM(R$6)," ",""))))-1)&amp;" Total",$B$6:$BB$343,ROW($A121)-5,FALSE))</f>
        <v>959.76213973375536</v>
      </c>
      <c r="S121" s="14">
        <f ca="1">IF(S$5&lt;&gt;"",HLOOKUP(S$5,Functionalization!$G$6:$R$343,ROW($A121)-5,FALSE),IFERROR(INDEX(S$320:S$343,MATCH($F121,$B$320:$B$343,0))/VLOOKUP($F121,$B$320:$BB$343,MATCH(LEFT(TRIM(S$6),FIND("~",SUBSTITUTE(S$6,"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121))*HLOOKUP(LEFT(TRIM(S$6),FIND("~",SUBSTITUTE(S$6," ","~",LEN(TRIM(S$6))-LEN(SUBSTITUTE(TRIM(S$6)," ",""))))-1)&amp;" Total",$B$6:$BB$343,ROW($A121)-5,FALSE))</f>
        <v>14857.142940538222</v>
      </c>
      <c r="T121" s="14">
        <f ca="1">IF(T$5&lt;&gt;"",HLOOKUP(T$5,Functionalization!$G$6:$R$343,ROW($A121)-5,FALSE),IFERROR(INDEX(T$320:T$343,MATCH($F121,$B$320:$B$343,0))/VLOOKUP($F121,$B$320:$BB$343,MATCH(LEFT(TRIM(T$6),FIND("~",SUBSTITUTE(T$6,"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121))*HLOOKUP(LEFT(TRIM(T$6),FIND("~",SUBSTITUTE(T$6," ","~",LEN(TRIM(T$6))-LEN(SUBSTITUTE(TRIM(T$6)," ",""))))-1)&amp;" Total",$B$6:$BB$343,ROW($A121)-5,FALSE))</f>
        <v>0</v>
      </c>
      <c r="U121" s="14">
        <f ca="1">IF(U$5&lt;&gt;"",HLOOKUP(U$5,Functionalization!$G$6:$R$343,ROW($A121)-5,FALSE),IFERROR(INDEX(U$320:U$343,MATCH($F121,$B$320:$B$343,0))/VLOOKUP($F121,$B$320:$BB$343,MATCH(LEFT(TRIM(U$6),FIND("~",SUBSTITUTE(U$6,"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121))*HLOOKUP(LEFT(TRIM(U$6),FIND("~",SUBSTITUTE(U$6," ","~",LEN(TRIM(U$6))-LEN(SUBSTITUTE(TRIM(U$6)," ",""))))-1)&amp;" Total",$B$6:$BB$343,ROW($A121)-5,FALSE))</f>
        <v>0</v>
      </c>
      <c r="V121" s="14">
        <f ca="1">IF(V$5&lt;&gt;"",HLOOKUP(V$5,Functionalization!$G$6:$R$343,ROW($A121)-5,FALSE),IFERROR(INDEX(V$320:V$343,MATCH($F121,$B$320:$B$343,0))/VLOOKUP($F121,$B$320:$BB$343,MATCH(LEFT(TRIM(V$6),FIND("~",SUBSTITUTE(V$6,"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121))*HLOOKUP(LEFT(TRIM(V$6),FIND("~",SUBSTITUTE(V$6," ","~",LEN(TRIM(V$6))-LEN(SUBSTITUTE(TRIM(V$6)," ",""))))-1)&amp;" Total",$B$6:$BB$343,ROW($A121)-5,FALSE))</f>
        <v>14857.142940538222</v>
      </c>
      <c r="W121" s="14">
        <f ca="1">IF(W$5&lt;&gt;"",HLOOKUP(W$5,Functionalization!$G$6:$R$343,ROW($A121)-5,FALSE),IFERROR(INDEX(W$320:W$343,MATCH($F121,$B$320:$B$343,0))/VLOOKUP($F121,$B$320:$BB$343,MATCH(LEFT(TRIM(W$6),FIND("~",SUBSTITUTE(W$6,"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121))*HLOOKUP(LEFT(TRIM(W$6),FIND("~",SUBSTITUTE(W$6," ","~",LEN(TRIM(W$6))-LEN(SUBSTITUTE(TRIM(W$6)," ",""))))-1)&amp;" Total",$B$6:$BB$343,ROW($A121)-5,FALSE))</f>
        <v>0</v>
      </c>
      <c r="X121" s="14">
        <f ca="1">IF(X$5&lt;&gt;"",HLOOKUP(X$5,Functionalization!$G$6:$R$343,ROW($A121)-5,FALSE),IFERROR(INDEX(X$320:X$343,MATCH($F121,$B$320:$B$343,0))/VLOOKUP($F121,$B$320:$BB$343,MATCH(LEFT(TRIM(X$6),FIND("~",SUBSTITUTE(X$6,"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121))*HLOOKUP(LEFT(TRIM(X$6),FIND("~",SUBSTITUTE(X$6," ","~",LEN(TRIM(X$6))-LEN(SUBSTITUTE(TRIM(X$6)," ",""))))-1)&amp;" Total",$B$6:$BB$343,ROW($A121)-5,FALSE))</f>
        <v>0</v>
      </c>
      <c r="Y121" s="14">
        <f ca="1">IF(Y$5&lt;&gt;"",HLOOKUP(Y$5,Functionalization!$G$6:$R$343,ROW($A121)-5,FALSE),IFERROR(INDEX(Y$320:Y$343,MATCH($F121,$B$320:$B$343,0))/VLOOKUP($F121,$B$320:$BB$343,MATCH(LEFT(TRIM(Y$6),FIND("~",SUBSTITUTE(Y$6,"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121))*HLOOKUP(LEFT(TRIM(Y$6),FIND("~",SUBSTITUTE(Y$6," ","~",LEN(TRIM(Y$6))-LEN(SUBSTITUTE(TRIM(Y$6)," ",""))))-1)&amp;" Total",$B$6:$BB$343,ROW($A121)-5,FALSE))</f>
        <v>0</v>
      </c>
      <c r="Z121" s="14">
        <f ca="1">IF(Z$5&lt;&gt;"",HLOOKUP(Z$5,Functionalization!$G$6:$R$343,ROW($A121)-5,FALSE),IFERROR(INDEX(Z$320:Z$343,MATCH($F121,$B$320:$B$343,0))/VLOOKUP($F121,$B$320:$BB$343,MATCH(LEFT(TRIM(Z$6),FIND("~",SUBSTITUTE(Z$6,"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121))*HLOOKUP(LEFT(TRIM(Z$6),FIND("~",SUBSTITUTE(Z$6," ","~",LEN(TRIM(Z$6))-LEN(SUBSTITUTE(TRIM(Z$6)," ",""))))-1)&amp;" Total",$B$6:$BB$343,ROW($A121)-5,FALSE))</f>
        <v>0</v>
      </c>
      <c r="AA121" s="14">
        <f ca="1">IF(AA$5&lt;&gt;"",HLOOKUP(AA$5,Functionalization!$G$6:$R$343,ROW($A121)-5,FALSE),IFERROR(INDEX(AA$320:AA$343,MATCH($F121,$B$320:$B$343,0))/VLOOKUP($F121,$B$320:$BB$343,MATCH(LEFT(TRIM(AA$6),FIND("~",SUBSTITUTE(AA$6,"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121))*HLOOKUP(LEFT(TRIM(AA$6),FIND("~",SUBSTITUTE(AA$6," ","~",LEN(TRIM(AA$6))-LEN(SUBSTITUTE(TRIM(AA$6)," ",""))))-1)&amp;" Total",$B$6:$BB$343,ROW($A121)-5,FALSE))</f>
        <v>0</v>
      </c>
      <c r="AB121" s="14">
        <f ca="1">IF(AB$5&lt;&gt;"",HLOOKUP(AB$5,Functionalization!$G$6:$R$343,ROW($A121)-5,FALSE),IFERROR(INDEX(AB$320:AB$343,MATCH($F121,$B$320:$B$343,0))/VLOOKUP($F121,$B$320:$BB$343,MATCH(LEFT(TRIM(AB$6),FIND("~",SUBSTITUTE(AB$6,"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121))*HLOOKUP(LEFT(TRIM(AB$6),FIND("~",SUBSTITUTE(AB$6," ","~",LEN(TRIM(AB$6))-LEN(SUBSTITUTE(TRIM(AB$6)," ",""))))-1)&amp;" Total",$B$6:$BB$343,ROW($A121)-5,FALSE))</f>
        <v>0</v>
      </c>
      <c r="AC121" s="14">
        <f ca="1">IF(AC$5&lt;&gt;"",HLOOKUP(AC$5,Functionalization!$G$6:$R$343,ROW($A121)-5,FALSE),IFERROR(INDEX(AC$320:AC$343,MATCH($F121,$B$320:$B$343,0))/VLOOKUP($F121,$B$320:$BB$343,MATCH(LEFT(TRIM(AC$6),FIND("~",SUBSTITUTE(AC$6,"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121))*HLOOKUP(LEFT(TRIM(AC$6),FIND("~",SUBSTITUTE(AC$6," ","~",LEN(TRIM(AC$6))-LEN(SUBSTITUTE(TRIM(AC$6)," ",""))))-1)&amp;" Total",$B$6:$BB$343,ROW($A121)-5,FALSE))</f>
        <v>0</v>
      </c>
      <c r="AD121" s="14">
        <f ca="1">IF(AD$5&lt;&gt;"",HLOOKUP(AD$5,Functionalization!$G$6:$R$343,ROW($A121)-5,FALSE),IFERROR(INDEX(AD$320:AD$343,MATCH($F121,$B$320:$B$343,0))/VLOOKUP($F121,$B$320:$BB$343,MATCH(LEFT(TRIM(AD$6),FIND("~",SUBSTITUTE(AD$6,"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121))*HLOOKUP(LEFT(TRIM(AD$6),FIND("~",SUBSTITUTE(AD$6," ","~",LEN(TRIM(AD$6))-LEN(SUBSTITUTE(TRIM(AD$6)," ",""))))-1)&amp;" Total",$B$6:$BB$343,ROW($A121)-5,FALSE))</f>
        <v>0</v>
      </c>
      <c r="AE121" s="14">
        <f ca="1">IF(AE$5&lt;&gt;"",HLOOKUP(AE$5,Functionalization!$G$6:$R$343,ROW($A121)-5,FALSE),IFERROR(INDEX(AE$320:AE$343,MATCH($F121,$B$320:$B$343,0))/VLOOKUP($F121,$B$320:$BB$343,MATCH(LEFT(TRIM(AE$6),FIND("~",SUBSTITUTE(AE$6,"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121))*HLOOKUP(LEFT(TRIM(AE$6),FIND("~",SUBSTITUTE(AE$6," ","~",LEN(TRIM(AE$6))-LEN(SUBSTITUTE(TRIM(AE$6)," ",""))))-1)&amp;" Total",$B$6:$BB$343,ROW($A121)-5,FALSE))</f>
        <v>0</v>
      </c>
      <c r="AF121" s="14">
        <f ca="1">IF(AF$5&lt;&gt;"",HLOOKUP(AF$5,Functionalization!$G$6:$R$343,ROW($A121)-5,FALSE),IFERROR(INDEX(AF$320:AF$343,MATCH($F121,$B$320:$B$343,0))/VLOOKUP($F121,$B$320:$BB$343,MATCH(LEFT(TRIM(AF$6),FIND("~",SUBSTITUTE(AF$6,"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121))*HLOOKUP(LEFT(TRIM(AF$6),FIND("~",SUBSTITUTE(AF$6," ","~",LEN(TRIM(AF$6))-LEN(SUBSTITUTE(TRIM(AF$6)," ",""))))-1)&amp;" Total",$B$6:$BB$343,ROW($A121)-5,FALSE))</f>
        <v>0</v>
      </c>
      <c r="AG121" s="14">
        <f ca="1">IF(AG$5&lt;&gt;"",HLOOKUP(AG$5,Functionalization!$G$6:$R$343,ROW($A121)-5,FALSE),IFERROR(INDEX(AG$320:AG$343,MATCH($F121,$B$320:$B$343,0))/VLOOKUP($F121,$B$320:$BB$343,MATCH(LEFT(TRIM(AG$6),FIND("~",SUBSTITUTE(AG$6,"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121))*HLOOKUP(LEFT(TRIM(AG$6),FIND("~",SUBSTITUTE(AG$6," ","~",LEN(TRIM(AG$6))-LEN(SUBSTITUTE(TRIM(AG$6)," ",""))))-1)&amp;" Total",$B$6:$BB$343,ROW($A121)-5,FALSE))</f>
        <v>0</v>
      </c>
      <c r="AH121" s="14">
        <f ca="1">IF(AH$5&lt;&gt;"",HLOOKUP(AH$5,Functionalization!$G$6:$R$343,ROW($A121)-5,FALSE),IFERROR(INDEX(AH$320:AH$343,MATCH($F121,$B$320:$B$343,0))/VLOOKUP($F121,$B$320:$BB$343,MATCH(LEFT(TRIM(AH$6),FIND("~",SUBSTITUTE(AH$6,"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121))*HLOOKUP(LEFT(TRIM(AH$6),FIND("~",SUBSTITUTE(AH$6," ","~",LEN(TRIM(AH$6))-LEN(SUBSTITUTE(TRIM(AH$6)," ",""))))-1)&amp;" Total",$B$6:$BB$343,ROW($A121)-5,FALSE))</f>
        <v>0</v>
      </c>
      <c r="AI121" s="14">
        <f ca="1">IF(AI$5&lt;&gt;"",HLOOKUP(AI$5,Functionalization!$G$6:$R$343,ROW($A121)-5,FALSE),IFERROR(INDEX(AI$320:AI$343,MATCH($F121,$B$320:$B$343,0))/VLOOKUP($F121,$B$320:$BB$343,MATCH(LEFT(TRIM(AI$6),FIND("~",SUBSTITUTE(AI$6,"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121))*HLOOKUP(LEFT(TRIM(AI$6),FIND("~",SUBSTITUTE(AI$6," ","~",LEN(TRIM(AI$6))-LEN(SUBSTITUTE(TRIM(AI$6)," ",""))))-1)&amp;" Total",$B$6:$BB$343,ROW($A121)-5,FALSE))</f>
        <v>0</v>
      </c>
      <c r="AJ121" s="14">
        <f ca="1">IF(AJ$5&lt;&gt;"",HLOOKUP(AJ$5,Functionalization!$G$6:$R$343,ROW($A121)-5,FALSE),IFERROR(INDEX(AJ$320:AJ$343,MATCH($F121,$B$320:$B$343,0))/VLOOKUP($F121,$B$320:$BB$343,MATCH(LEFT(TRIM(AJ$6),FIND("~",SUBSTITUTE(AJ$6,"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121))*HLOOKUP(LEFT(TRIM(AJ$6),FIND("~",SUBSTITUTE(AJ$6," ","~",LEN(TRIM(AJ$6))-LEN(SUBSTITUTE(TRIM(AJ$6)," ",""))))-1)&amp;" Total",$B$6:$BB$343,ROW($A121)-5,FALSE))</f>
        <v>0</v>
      </c>
      <c r="AK121" s="14">
        <f ca="1">IF(AK$5&lt;&gt;"",HLOOKUP(AK$5,Functionalization!$G$6:$R$343,ROW($A121)-5,FALSE),IFERROR(INDEX(AK$320:AK$343,MATCH($F121,$B$320:$B$343,0))/VLOOKUP($F121,$B$320:$BB$343,MATCH(LEFT(TRIM(AK$6),FIND("~",SUBSTITUTE(AK$6,"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121))*HLOOKUP(LEFT(TRIM(AK$6),FIND("~",SUBSTITUTE(AK$6," ","~",LEN(TRIM(AK$6))-LEN(SUBSTITUTE(TRIM(AK$6)," ",""))))-1)&amp;" Total",$B$6:$BB$343,ROW($A121)-5,FALSE))</f>
        <v>0</v>
      </c>
      <c r="AL121" s="14">
        <f ca="1">IF(AL$5&lt;&gt;"",HLOOKUP(AL$5,Functionalization!$G$6:$R$343,ROW($A121)-5,FALSE),IFERROR(INDEX(AL$320:AL$343,MATCH($F121,$B$320:$B$343,0))/VLOOKUP($F121,$B$320:$BB$343,MATCH(LEFT(TRIM(AL$6),FIND("~",SUBSTITUTE(AL$6,"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121))*HLOOKUP(LEFT(TRIM(AL$6),FIND("~",SUBSTITUTE(AL$6," ","~",LEN(TRIM(AL$6))-LEN(SUBSTITUTE(TRIM(AL$6)," ",""))))-1)&amp;" Total",$B$6:$BB$343,ROW($A121)-5,FALSE))</f>
        <v>0</v>
      </c>
      <c r="AM121" s="14">
        <f ca="1">IF(AM$5&lt;&gt;"",HLOOKUP(AM$5,Functionalization!$G$6:$R$343,ROW($A121)-5,FALSE),IFERROR(INDEX(AM$320:AM$343,MATCH($F121,$B$320:$B$343,0))/VLOOKUP($F121,$B$320:$BB$343,MATCH(LEFT(TRIM(AM$6),FIND("~",SUBSTITUTE(AM$6,"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121))*HLOOKUP(LEFT(TRIM(AM$6),FIND("~",SUBSTITUTE(AM$6," ","~",LEN(TRIM(AM$6))-LEN(SUBSTITUTE(TRIM(AM$6)," ",""))))-1)&amp;" Total",$B$6:$BB$343,ROW($A121)-5,FALSE))</f>
        <v>0</v>
      </c>
      <c r="AN121" s="14">
        <f ca="1">IF(AN$5&lt;&gt;"",HLOOKUP(AN$5,Functionalization!$G$6:$R$343,ROW($A121)-5,FALSE),IFERROR(INDEX(AN$320:AN$343,MATCH($F121,$B$320:$B$343,0))/VLOOKUP($F121,$B$320:$BB$343,MATCH(LEFT(TRIM(AN$6),FIND("~",SUBSTITUTE(AN$6,"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121))*HLOOKUP(LEFT(TRIM(AN$6),FIND("~",SUBSTITUTE(AN$6," ","~",LEN(TRIM(AN$6))-LEN(SUBSTITUTE(TRIM(AN$6)," ",""))))-1)&amp;" Total",$B$6:$BB$343,ROW($A121)-5,FALSE))</f>
        <v>0</v>
      </c>
      <c r="AO121" s="14">
        <f ca="1">IF(AO$5&lt;&gt;"",HLOOKUP(AO$5,Functionalization!$G$6:$R$343,ROW($A121)-5,FALSE),IFERROR(INDEX(AO$320:AO$343,MATCH($F121,$B$320:$B$343,0))/VLOOKUP($F121,$B$320:$BB$343,MATCH(LEFT(TRIM(AO$6),FIND("~",SUBSTITUTE(AO$6,"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121))*HLOOKUP(LEFT(TRIM(AO$6),FIND("~",SUBSTITUTE(AO$6," ","~",LEN(TRIM(AO$6))-LEN(SUBSTITUTE(TRIM(AO$6)," ",""))))-1)&amp;" Total",$B$6:$BB$343,ROW($A121)-5,FALSE))</f>
        <v>0</v>
      </c>
      <c r="AP121" s="14">
        <f ca="1">IF(AP$5&lt;&gt;"",HLOOKUP(AP$5,Functionalization!$G$6:$R$343,ROW($A121)-5,FALSE),IFERROR(INDEX(AP$320:AP$343,MATCH($F121,$B$320:$B$343,0))/VLOOKUP($F121,$B$320:$BB$343,MATCH(LEFT(TRIM(AP$6),FIND("~",SUBSTITUTE(AP$6,"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121))*HLOOKUP(LEFT(TRIM(AP$6),FIND("~",SUBSTITUTE(AP$6," ","~",LEN(TRIM(AP$6))-LEN(SUBSTITUTE(TRIM(AP$6)," ",""))))-1)&amp;" Total",$B$6:$BB$343,ROW($A121)-5,FALSE))</f>
        <v>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D121" s="44">
        <f ca="1">IFERROR(IF(SUMIF($G$6:$BB$6,BD$6&amp;" Total",$G121:$BB121)-(SUMIF($G$6:$BB$6,BD$6&amp;" "&amp;'Input-Allocators'!$D$18,$G121:$BB121)+IFERROR(SUMIF($G$6:$BB$6,BD$6&amp;" "&amp;'Input-Allocators'!$E$18,$G121:$BB121),SUMIF($G$6:$BB$6,BD$6&amp;" "&amp;'Input-Allocators'!$B$20,$G121:$BB121))+SUMIF($G$6:$BB$6,BD$6&amp;" "&amp;'Input-Allocators'!$F$18,$G121:$BB121))&lt;Check_Limit,0,1),1)</f>
        <v>0</v>
      </c>
      <c r="BE121" s="44">
        <f ca="1">IFERROR(IF(SUMIF($G$6:$BB$6,BE$6&amp;" Total",$G121:$BB121)-(SUMIF($G$6:$BB$6,BE$6&amp;" "&amp;'Input-Allocators'!$D$18,$G121:$BB121)+IFERROR(SUMIF($G$6:$BB$6,BE$6&amp;" "&amp;'Input-Allocators'!$E$18,$G121:$BB121),SUMIF($G$6:$BB$6,BE$6&amp;" "&amp;'Input-Allocators'!$B$20,$G121:$BB121))+SUMIF($G$6:$BB$6,BE$6&amp;" "&amp;'Input-Allocators'!$F$18,$G121:$BB121))&lt;Check_Limit,0,1),1)</f>
        <v>0</v>
      </c>
      <c r="BF121" s="44">
        <f ca="1">IFERROR(IF(SUMIF($G$6:$BB$6,BF$6&amp;" Total",$G121:$BB121)-(SUMIF($G$6:$BB$6,BF$6&amp;" "&amp;'Input-Allocators'!$D$18,$G121:$BB121)+IFERROR(SUMIF($G$6:$BB$6,BF$6&amp;" "&amp;'Input-Allocators'!$E$18,$G121:$BB121),SUMIF($G$6:$BB$6,BF$6&amp;" "&amp;'Input-Allocators'!$B$20,$G121:$BB121))+SUMIF($G$6:$BB$6,BF$6&amp;" "&amp;'Input-Allocators'!$F$18,$G121:$BB121))&lt;Check_Limit,0,1),1)</f>
        <v>0</v>
      </c>
      <c r="BG121" s="44">
        <f ca="1">IFERROR(IF(SUMIF($G$6:$BB$6,BG$6&amp;" Total",$G121:$BB121)-(SUMIF($G$6:$BB$6,BG$6&amp;" "&amp;'Input-Allocators'!$D$18,$G121:$BB121)+IFERROR(SUMIF($G$6:$BB$6,BG$6&amp;" "&amp;'Input-Allocators'!$E$18,$G121:$BB121),SUMIF($G$6:$BB$6,BG$6&amp;" "&amp;'Input-Allocators'!$B$20,$G121:$BB121))+SUMIF($G$6:$BB$6,BG$6&amp;" "&amp;'Input-Allocators'!$F$18,$G121:$BB121))&lt;Check_Limit,0,1),1)</f>
        <v>0</v>
      </c>
      <c r="BH121" s="44">
        <f ca="1">IFERROR(IF(SUMIF($G$6:$BB$6,BH$6&amp;" Total",$G121:$BB121)-(SUMIF($G$6:$BB$6,BH$6&amp;" "&amp;'Input-Allocators'!$D$18,$G121:$BB121)+IFERROR(SUMIF($G$6:$BB$6,BH$6&amp;" "&amp;'Input-Allocators'!$E$18,$G121:$BB121),SUMIF($G$6:$BB$6,BH$6&amp;" "&amp;'Input-Allocators'!$B$20,$G121:$BB121))+SUMIF($G$6:$BB$6,BH$6&amp;" "&amp;'Input-Allocators'!$F$18,$G121:$BB121))&lt;Check_Limit,0,1),1)</f>
        <v>0</v>
      </c>
      <c r="BI121" s="44">
        <f ca="1">IFERROR(IF(SUMIF($G$6:$BB$6,BI$6&amp;" Total",$G121:$BB121)-(SUMIF($G$6:$BB$6,BI$6&amp;" "&amp;'Input-Allocators'!$D$18,$G121:$BB121)+IFERROR(SUMIF($G$6:$BB$6,BI$6&amp;" "&amp;'Input-Allocators'!$E$18,$G121:$BB121),SUMIF($G$6:$BB$6,BI$6&amp;" "&amp;'Input-Allocators'!$B$20,$G121:$BB121))+SUMIF($G$6:$BB$6,BI$6&amp;" "&amp;'Input-Allocators'!$F$18,$G121:$BB121))&lt;Check_Limit,0,1),1)</f>
        <v>0</v>
      </c>
      <c r="BJ121" s="44">
        <f ca="1">IFERROR(IF(SUMIF($G$6:$BB$6,BJ$6&amp;" Total",$G121:$BB121)-(SUMIF($G$6:$BB$6,BJ$6&amp;" "&amp;'Input-Allocators'!$D$18,$G121:$BB121)+IFERROR(SUMIF($G$6:$BB$6,BJ$6&amp;" "&amp;'Input-Allocators'!$E$18,$G121:$BB121),SUMIF($G$6:$BB$6,BJ$6&amp;" "&amp;'Input-Allocators'!$B$20,$G121:$BB121))+SUMIF($G$6:$BB$6,BJ$6&amp;" "&amp;'Input-Allocators'!$F$18,$G121:$BB121))&lt;Check_Limit,0,1),1)</f>
        <v>0</v>
      </c>
      <c r="BK121" s="44">
        <f ca="1">IFERROR(IF(SUMIF($G$6:$BB$6,BK$6&amp;" Total",$G121:$BB121)-(SUMIF($G$6:$BB$6,BK$6&amp;" "&amp;'Input-Allocators'!$D$18,$G121:$BB121)+IFERROR(SUMIF($G$6:$BB$6,BK$6&amp;" "&amp;'Input-Allocators'!$E$18,$G121:$BB121),SUMIF($G$6:$BB$6,BK$6&amp;" "&amp;'Input-Allocators'!$B$20,$G121:$BB121))+SUMIF($G$6:$BB$6,BK$6&amp;" "&amp;'Input-Allocators'!$F$18,$G121:$BB121))&lt;Check_Limit,0,1),1)</f>
        <v>0</v>
      </c>
      <c r="BL121" s="44">
        <f ca="1">IFERROR(IF(SUMIF($G$6:$BB$6,BL$6&amp;" Total",$G121:$BB121)-(SUMIF($G$6:$BB$6,BL$6&amp;" "&amp;'Input-Allocators'!$D$18,$G121:$BB121)+IFERROR(SUMIF($G$6:$BB$6,BL$6&amp;" "&amp;'Input-Allocators'!$E$18,$G121:$BB121),SUMIF($G$6:$BB$6,BL$6&amp;" "&amp;'Input-Allocators'!$B$20,$G121:$BB121))+SUMIF($G$6:$BB$6,BL$6&amp;" "&amp;'Input-Allocators'!$F$18,$G121:$BB121))&lt;Check_Limit,0,1),1)</f>
        <v>0</v>
      </c>
      <c r="BM121" s="44">
        <f ca="1">IFERROR(IF(SUMIF($G$6:$BB$6,BM$6&amp;" Total",$G121:$BB121)-(SUMIF($G$6:$BB$6,BM$6&amp;" "&amp;'Input-Allocators'!$D$18,$G121:$BB121)+IFERROR(SUMIF($G$6:$BB$6,BM$6&amp;" "&amp;'Input-Allocators'!$E$18,$G121:$BB121),SUMIF($G$6:$BB$6,BM$6&amp;" "&amp;'Input-Allocators'!$B$20,$G121:$BB121))+SUMIF($G$6:$BB$6,BM$6&amp;" "&amp;'Input-Allocators'!$F$18,$G121:$BB121))&lt;Check_Limit,0,1),1)</f>
        <v>0</v>
      </c>
      <c r="BN121" s="44">
        <f ca="1">IFERROR(IF(SUMIF($G$6:$BB$6,BN$6&amp;" Total",$G121:$BB121)-(SUMIF($G$6:$BB$6,BN$6&amp;" "&amp;'Input-Allocators'!$D$18,$G121:$BB121)+IFERROR(SUMIF($G$6:$BB$6,BN$6&amp;" "&amp;'Input-Allocators'!$E$18,$G121:$BB121),SUMIF($G$6:$BB$6,BN$6&amp;" "&amp;'Input-Allocators'!$B$20,$G121:$BB121))+SUMIF($G$6:$BB$6,BN$6&amp;" "&amp;'Input-Allocators'!$F$18,$G121:$BB121))&lt;Check_Limit,0,1),1)</f>
        <v>0</v>
      </c>
      <c r="BO121" s="44">
        <f ca="1">IFERROR(IF(SUMIF($G$6:$BB$6,BO$6&amp;" Total",$G121:$BB121)-(SUMIF($G$6:$BB$6,BO$6&amp;" "&amp;'Input-Allocators'!$D$18,$G121:$BB121)+IFERROR(SUMIF($G$6:$BB$6,BO$6&amp;" "&amp;'Input-Allocators'!$E$18,$G121:$BB121),SUMIF($G$6:$BB$6,BO$6&amp;" "&amp;'Input-Allocators'!$B$20,$G121:$BB121))+SUMIF($G$6:$BB$6,BO$6&amp;" "&amp;'Input-Allocators'!$F$18,$G121:$BB121))&lt;Check_Limit,0,1),1)</f>
        <v>0</v>
      </c>
    </row>
    <row r="122" spans="1:67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>SUBTOTAL(9,D114:D121)</f>
        <v>-39070.481</v>
      </c>
      <c r="E122" s="14">
        <f t="shared" ca="1" si="13"/>
        <v>0</v>
      </c>
      <c r="F122" s="3"/>
      <c r="G122" s="174">
        <f t="shared" ref="G122:AP122" ca="1" si="24">SUBTOTAL(9,G114:G121)</f>
        <v>9407.2337007801434</v>
      </c>
      <c r="H122" s="174">
        <f t="shared" ca="1" si="24"/>
        <v>0</v>
      </c>
      <c r="I122" s="174">
        <f t="shared" ca="1" si="24"/>
        <v>9407.2337007801434</v>
      </c>
      <c r="J122" s="174">
        <f t="shared" ca="1" si="24"/>
        <v>0</v>
      </c>
      <c r="K122" s="174">
        <f t="shared" ca="1" si="24"/>
        <v>-5928.1499188384541</v>
      </c>
      <c r="L122" s="174">
        <f t="shared" ca="1" si="24"/>
        <v>-5928.1499188384541</v>
      </c>
      <c r="M122" s="174">
        <f t="shared" ca="1" si="24"/>
        <v>0</v>
      </c>
      <c r="N122" s="174">
        <f t="shared" ca="1" si="24"/>
        <v>0</v>
      </c>
      <c r="O122" s="174">
        <f t="shared" ca="1" si="24"/>
        <v>-32060.770734903617</v>
      </c>
      <c r="P122" s="174">
        <f t="shared" ca="1" si="24"/>
        <v>-29183.566220205525</v>
      </c>
      <c r="Q122" s="174">
        <f t="shared" ca="1" si="24"/>
        <v>0</v>
      </c>
      <c r="R122" s="174">
        <f t="shared" ca="1" si="24"/>
        <v>-2877.2045146980895</v>
      </c>
      <c r="S122" s="174">
        <f t="shared" ca="1" si="24"/>
        <v>-10488.794047038093</v>
      </c>
      <c r="T122" s="174">
        <f t="shared" ca="1" si="24"/>
        <v>0</v>
      </c>
      <c r="U122" s="174">
        <f t="shared" ca="1" si="24"/>
        <v>0</v>
      </c>
      <c r="V122" s="174">
        <f t="shared" ca="1" si="24"/>
        <v>-10488.794047038093</v>
      </c>
      <c r="W122" s="174">
        <f t="shared" ca="1" si="24"/>
        <v>0</v>
      </c>
      <c r="X122" s="174">
        <f t="shared" ca="1" si="24"/>
        <v>0</v>
      </c>
      <c r="Y122" s="174">
        <f t="shared" ca="1" si="24"/>
        <v>0</v>
      </c>
      <c r="Z122" s="174">
        <f t="shared" ca="1" si="24"/>
        <v>0</v>
      </c>
      <c r="AA122" s="174">
        <f t="shared" ca="1" si="24"/>
        <v>0</v>
      </c>
      <c r="AB122" s="174">
        <f t="shared" ca="1" si="24"/>
        <v>0</v>
      </c>
      <c r="AC122" s="174">
        <f t="shared" ca="1" si="24"/>
        <v>0</v>
      </c>
      <c r="AD122" s="174">
        <f t="shared" ca="1" si="24"/>
        <v>0</v>
      </c>
      <c r="AE122" s="174">
        <f t="shared" ca="1" si="24"/>
        <v>0</v>
      </c>
      <c r="AF122" s="174">
        <f t="shared" ca="1" si="24"/>
        <v>0</v>
      </c>
      <c r="AG122" s="174">
        <f t="shared" ca="1" si="24"/>
        <v>0</v>
      </c>
      <c r="AH122" s="174">
        <f t="shared" ca="1" si="24"/>
        <v>0</v>
      </c>
      <c r="AI122" s="174">
        <f t="shared" ca="1" si="24"/>
        <v>0</v>
      </c>
      <c r="AJ122" s="174">
        <f t="shared" ca="1" si="24"/>
        <v>0</v>
      </c>
      <c r="AK122" s="174">
        <f t="shared" ca="1" si="24"/>
        <v>0</v>
      </c>
      <c r="AL122" s="174">
        <f t="shared" ca="1" si="24"/>
        <v>0</v>
      </c>
      <c r="AM122" s="174">
        <f t="shared" ca="1" si="24"/>
        <v>0</v>
      </c>
      <c r="AN122" s="174">
        <f t="shared" ca="1" si="24"/>
        <v>0</v>
      </c>
      <c r="AO122" s="174">
        <f t="shared" ca="1" si="24"/>
        <v>0</v>
      </c>
      <c r="AP122" s="174">
        <f t="shared" ca="1" si="24"/>
        <v>0</v>
      </c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D122" s="44">
        <f ca="1">IFERROR(IF(SUMIF($G$6:$BB$6,BD$6&amp;" Total",$G122:$BB122)-(SUMIF($G$6:$BB$6,BD$6&amp;" "&amp;'Input-Allocators'!$D$18,$G122:$BB122)+IFERROR(SUMIF($G$6:$BB$6,BD$6&amp;" "&amp;'Input-Allocators'!$E$18,$G122:$BB122),SUMIF($G$6:$BB$6,BD$6&amp;" "&amp;'Input-Allocators'!$B$20,$G122:$BB122))+SUMIF($G$6:$BB$6,BD$6&amp;" "&amp;'Input-Allocators'!$F$18,$G122:$BB122))&lt;Check_Limit,0,1),1)</f>
        <v>0</v>
      </c>
      <c r="BE122" s="44">
        <f ca="1">IFERROR(IF(SUMIF($G$6:$BB$6,BE$6&amp;" Total",$G122:$BB122)-(SUMIF($G$6:$BB$6,BE$6&amp;" "&amp;'Input-Allocators'!$D$18,$G122:$BB122)+IFERROR(SUMIF($G$6:$BB$6,BE$6&amp;" "&amp;'Input-Allocators'!$E$18,$G122:$BB122),SUMIF($G$6:$BB$6,BE$6&amp;" "&amp;'Input-Allocators'!$B$20,$G122:$BB122))+SUMIF($G$6:$BB$6,BE$6&amp;" "&amp;'Input-Allocators'!$F$18,$G122:$BB122))&lt;Check_Limit,0,1),1)</f>
        <v>0</v>
      </c>
      <c r="BF122" s="44">
        <f ca="1">IFERROR(IF(SUMIF($G$6:$BB$6,BF$6&amp;" Total",$G122:$BB122)-(SUMIF($G$6:$BB$6,BF$6&amp;" "&amp;'Input-Allocators'!$D$18,$G122:$BB122)+IFERROR(SUMIF($G$6:$BB$6,BF$6&amp;" "&amp;'Input-Allocators'!$E$18,$G122:$BB122),SUMIF($G$6:$BB$6,BF$6&amp;" "&amp;'Input-Allocators'!$B$20,$G122:$BB122))+SUMIF($G$6:$BB$6,BF$6&amp;" "&amp;'Input-Allocators'!$F$18,$G122:$BB122))&lt;Check_Limit,0,1),1)</f>
        <v>0</v>
      </c>
      <c r="BG122" s="44">
        <f ca="1">IFERROR(IF(SUMIF($G$6:$BB$6,BG$6&amp;" Total",$G122:$BB122)-(SUMIF($G$6:$BB$6,BG$6&amp;" "&amp;'Input-Allocators'!$D$18,$G122:$BB122)+IFERROR(SUMIF($G$6:$BB$6,BG$6&amp;" "&amp;'Input-Allocators'!$E$18,$G122:$BB122),SUMIF($G$6:$BB$6,BG$6&amp;" "&amp;'Input-Allocators'!$B$20,$G122:$BB122))+SUMIF($G$6:$BB$6,BG$6&amp;" "&amp;'Input-Allocators'!$F$18,$G122:$BB122))&lt;Check_Limit,0,1),1)</f>
        <v>0</v>
      </c>
      <c r="BH122" s="44">
        <f ca="1">IFERROR(IF(SUMIF($G$6:$BB$6,BH$6&amp;" Total",$G122:$BB122)-(SUMIF($G$6:$BB$6,BH$6&amp;" "&amp;'Input-Allocators'!$D$18,$G122:$BB122)+IFERROR(SUMIF($G$6:$BB$6,BH$6&amp;" "&amp;'Input-Allocators'!$E$18,$G122:$BB122),SUMIF($G$6:$BB$6,BH$6&amp;" "&amp;'Input-Allocators'!$B$20,$G122:$BB122))+SUMIF($G$6:$BB$6,BH$6&amp;" "&amp;'Input-Allocators'!$F$18,$G122:$BB122))&lt;Check_Limit,0,1),1)</f>
        <v>0</v>
      </c>
      <c r="BI122" s="44">
        <f ca="1">IFERROR(IF(SUMIF($G$6:$BB$6,BI$6&amp;" Total",$G122:$BB122)-(SUMIF($G$6:$BB$6,BI$6&amp;" "&amp;'Input-Allocators'!$D$18,$G122:$BB122)+IFERROR(SUMIF($G$6:$BB$6,BI$6&amp;" "&amp;'Input-Allocators'!$E$18,$G122:$BB122),SUMIF($G$6:$BB$6,BI$6&amp;" "&amp;'Input-Allocators'!$B$20,$G122:$BB122))+SUMIF($G$6:$BB$6,BI$6&amp;" "&amp;'Input-Allocators'!$F$18,$G122:$BB122))&lt;Check_Limit,0,1),1)</f>
        <v>0</v>
      </c>
      <c r="BJ122" s="44">
        <f ca="1">IFERROR(IF(SUMIF($G$6:$BB$6,BJ$6&amp;" Total",$G122:$BB122)-(SUMIF($G$6:$BB$6,BJ$6&amp;" "&amp;'Input-Allocators'!$D$18,$G122:$BB122)+IFERROR(SUMIF($G$6:$BB$6,BJ$6&amp;" "&amp;'Input-Allocators'!$E$18,$G122:$BB122),SUMIF($G$6:$BB$6,BJ$6&amp;" "&amp;'Input-Allocators'!$B$20,$G122:$BB122))+SUMIF($G$6:$BB$6,BJ$6&amp;" "&amp;'Input-Allocators'!$F$18,$G122:$BB122))&lt;Check_Limit,0,1),1)</f>
        <v>0</v>
      </c>
      <c r="BK122" s="44">
        <f ca="1">IFERROR(IF(SUMIF($G$6:$BB$6,BK$6&amp;" Total",$G122:$BB122)-(SUMIF($G$6:$BB$6,BK$6&amp;" "&amp;'Input-Allocators'!$D$18,$G122:$BB122)+IFERROR(SUMIF($G$6:$BB$6,BK$6&amp;" "&amp;'Input-Allocators'!$E$18,$G122:$BB122),SUMIF($G$6:$BB$6,BK$6&amp;" "&amp;'Input-Allocators'!$B$20,$G122:$BB122))+SUMIF($G$6:$BB$6,BK$6&amp;" "&amp;'Input-Allocators'!$F$18,$G122:$BB122))&lt;Check_Limit,0,1),1)</f>
        <v>0</v>
      </c>
      <c r="BL122" s="44">
        <f ca="1">IFERROR(IF(SUMIF($G$6:$BB$6,BL$6&amp;" Total",$G122:$BB122)-(SUMIF($G$6:$BB$6,BL$6&amp;" "&amp;'Input-Allocators'!$D$18,$G122:$BB122)+IFERROR(SUMIF($G$6:$BB$6,BL$6&amp;" "&amp;'Input-Allocators'!$E$18,$G122:$BB122),SUMIF($G$6:$BB$6,BL$6&amp;" "&amp;'Input-Allocators'!$B$20,$G122:$BB122))+SUMIF($G$6:$BB$6,BL$6&amp;" "&amp;'Input-Allocators'!$F$18,$G122:$BB122))&lt;Check_Limit,0,1),1)</f>
        <v>0</v>
      </c>
      <c r="BM122" s="44">
        <f ca="1">IFERROR(IF(SUMIF($G$6:$BB$6,BM$6&amp;" Total",$G122:$BB122)-(SUMIF($G$6:$BB$6,BM$6&amp;" "&amp;'Input-Allocators'!$D$18,$G122:$BB122)+IFERROR(SUMIF($G$6:$BB$6,BM$6&amp;" "&amp;'Input-Allocators'!$E$18,$G122:$BB122),SUMIF($G$6:$BB$6,BM$6&amp;" "&amp;'Input-Allocators'!$B$20,$G122:$BB122))+SUMIF($G$6:$BB$6,BM$6&amp;" "&amp;'Input-Allocators'!$F$18,$G122:$BB122))&lt;Check_Limit,0,1),1)</f>
        <v>0</v>
      </c>
      <c r="BN122" s="44">
        <f ca="1">IFERROR(IF(SUMIF($G$6:$BB$6,BN$6&amp;" Total",$G122:$BB122)-(SUMIF($G$6:$BB$6,BN$6&amp;" "&amp;'Input-Allocators'!$D$18,$G122:$BB122)+IFERROR(SUMIF($G$6:$BB$6,BN$6&amp;" "&amp;'Input-Allocators'!$E$18,$G122:$BB122),SUMIF($G$6:$BB$6,BN$6&amp;" "&amp;'Input-Allocators'!$B$20,$G122:$BB122))+SUMIF($G$6:$BB$6,BN$6&amp;" "&amp;'Input-Allocators'!$F$18,$G122:$BB122))&lt;Check_Limit,0,1),1)</f>
        <v>0</v>
      </c>
      <c r="BO122" s="44">
        <f ca="1">IFERROR(IF(SUMIF($G$6:$BB$6,BO$6&amp;" Total",$G122:$BB122)-(SUMIF($G$6:$BB$6,BO$6&amp;" "&amp;'Input-Allocators'!$D$18,$G122:$BB122)+IFERROR(SUMIF($G$6:$BB$6,BO$6&amp;" "&amp;'Input-Allocators'!$E$18,$G122:$BB122),SUMIF($G$6:$BB$6,BO$6&amp;" "&amp;'Input-Allocators'!$B$20,$G122:$BB122))+SUMIF($G$6:$BB$6,BO$6&amp;" "&amp;'Input-Allocators'!$F$18,$G122:$BB122))&lt;Check_Limit,0,1),1)</f>
        <v>0</v>
      </c>
    </row>
    <row r="123" spans="1:67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14"/>
      <c r="E123" s="14"/>
      <c r="F123" s="3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D123" s="44">
        <f>IFERROR(IF(SUMIF($G$6:$BB$6,BD$6&amp;" Total",$G123:$BB123)-(SUMIF($G$6:$BB$6,BD$6&amp;" "&amp;'Input-Allocators'!$D$18,$G123:$BB123)+IFERROR(SUMIF($G$6:$BB$6,BD$6&amp;" "&amp;'Input-Allocators'!$E$18,$G123:$BB123),SUMIF($G$6:$BB$6,BD$6&amp;" "&amp;'Input-Allocators'!$B$20,$G123:$BB123))+SUMIF($G$6:$BB$6,BD$6&amp;" "&amp;'Input-Allocators'!$F$18,$G123:$BB123))&lt;Check_Limit,0,1),1)</f>
        <v>0</v>
      </c>
      <c r="BE123" s="44">
        <f>IFERROR(IF(SUMIF($G$6:$BB$6,BE$6&amp;" Total",$G123:$BB123)-(SUMIF($G$6:$BB$6,BE$6&amp;" "&amp;'Input-Allocators'!$D$18,$G123:$BB123)+IFERROR(SUMIF($G$6:$BB$6,BE$6&amp;" "&amp;'Input-Allocators'!$E$18,$G123:$BB123),SUMIF($G$6:$BB$6,BE$6&amp;" "&amp;'Input-Allocators'!$B$20,$G123:$BB123))+SUMIF($G$6:$BB$6,BE$6&amp;" "&amp;'Input-Allocators'!$F$18,$G123:$BB123))&lt;Check_Limit,0,1),1)</f>
        <v>0</v>
      </c>
      <c r="BF123" s="44">
        <f>IFERROR(IF(SUMIF($G$6:$BB$6,BF$6&amp;" Total",$G123:$BB123)-(SUMIF($G$6:$BB$6,BF$6&amp;" "&amp;'Input-Allocators'!$D$18,$G123:$BB123)+IFERROR(SUMIF($G$6:$BB$6,BF$6&amp;" "&amp;'Input-Allocators'!$E$18,$G123:$BB123),SUMIF($G$6:$BB$6,BF$6&amp;" "&amp;'Input-Allocators'!$B$20,$G123:$BB123))+SUMIF($G$6:$BB$6,BF$6&amp;" "&amp;'Input-Allocators'!$F$18,$G123:$BB123))&lt;Check_Limit,0,1),1)</f>
        <v>0</v>
      </c>
      <c r="BG123" s="44">
        <f>IFERROR(IF(SUMIF($G$6:$BB$6,BG$6&amp;" Total",$G123:$BB123)-(SUMIF($G$6:$BB$6,BG$6&amp;" "&amp;'Input-Allocators'!$D$18,$G123:$BB123)+IFERROR(SUMIF($G$6:$BB$6,BG$6&amp;" "&amp;'Input-Allocators'!$E$18,$G123:$BB123),SUMIF($G$6:$BB$6,BG$6&amp;" "&amp;'Input-Allocators'!$B$20,$G123:$BB123))+SUMIF($G$6:$BB$6,BG$6&amp;" "&amp;'Input-Allocators'!$F$18,$G123:$BB123))&lt;Check_Limit,0,1),1)</f>
        <v>0</v>
      </c>
      <c r="BH123" s="44">
        <f>IFERROR(IF(SUMIF($G$6:$BB$6,BH$6&amp;" Total",$G123:$BB123)-(SUMIF($G$6:$BB$6,BH$6&amp;" "&amp;'Input-Allocators'!$D$18,$G123:$BB123)+IFERROR(SUMIF($G$6:$BB$6,BH$6&amp;" "&amp;'Input-Allocators'!$E$18,$G123:$BB123),SUMIF($G$6:$BB$6,BH$6&amp;" "&amp;'Input-Allocators'!$B$20,$G123:$BB123))+SUMIF($G$6:$BB$6,BH$6&amp;" "&amp;'Input-Allocators'!$F$18,$G123:$BB123))&lt;Check_Limit,0,1),1)</f>
        <v>0</v>
      </c>
      <c r="BI123" s="44">
        <f>IFERROR(IF(SUMIF($G$6:$BB$6,BI$6&amp;" Total",$G123:$BB123)-(SUMIF($G$6:$BB$6,BI$6&amp;" "&amp;'Input-Allocators'!$D$18,$G123:$BB123)+IFERROR(SUMIF($G$6:$BB$6,BI$6&amp;" "&amp;'Input-Allocators'!$E$18,$G123:$BB123),SUMIF($G$6:$BB$6,BI$6&amp;" "&amp;'Input-Allocators'!$B$20,$G123:$BB123))+SUMIF($G$6:$BB$6,BI$6&amp;" "&amp;'Input-Allocators'!$F$18,$G123:$BB123))&lt;Check_Limit,0,1),1)</f>
        <v>0</v>
      </c>
      <c r="BJ123" s="44">
        <f>IFERROR(IF(SUMIF($G$6:$BB$6,BJ$6&amp;" Total",$G123:$BB123)-(SUMIF($G$6:$BB$6,BJ$6&amp;" "&amp;'Input-Allocators'!$D$18,$G123:$BB123)+IFERROR(SUMIF($G$6:$BB$6,BJ$6&amp;" "&amp;'Input-Allocators'!$E$18,$G123:$BB123),SUMIF($G$6:$BB$6,BJ$6&amp;" "&amp;'Input-Allocators'!$B$20,$G123:$BB123))+SUMIF($G$6:$BB$6,BJ$6&amp;" "&amp;'Input-Allocators'!$F$18,$G123:$BB123))&lt;Check_Limit,0,1),1)</f>
        <v>0</v>
      </c>
      <c r="BK123" s="44">
        <f>IFERROR(IF(SUMIF($G$6:$BB$6,BK$6&amp;" Total",$G123:$BB123)-(SUMIF($G$6:$BB$6,BK$6&amp;" "&amp;'Input-Allocators'!$D$18,$G123:$BB123)+IFERROR(SUMIF($G$6:$BB$6,BK$6&amp;" "&amp;'Input-Allocators'!$E$18,$G123:$BB123),SUMIF($G$6:$BB$6,BK$6&amp;" "&amp;'Input-Allocators'!$B$20,$G123:$BB123))+SUMIF($G$6:$BB$6,BK$6&amp;" "&amp;'Input-Allocators'!$F$18,$G123:$BB123))&lt;Check_Limit,0,1),1)</f>
        <v>0</v>
      </c>
      <c r="BL123" s="44">
        <f>IFERROR(IF(SUMIF($G$6:$BB$6,BL$6&amp;" Total",$G123:$BB123)-(SUMIF($G$6:$BB$6,BL$6&amp;" "&amp;'Input-Allocators'!$D$18,$G123:$BB123)+IFERROR(SUMIF($G$6:$BB$6,BL$6&amp;" "&amp;'Input-Allocators'!$E$18,$G123:$BB123),SUMIF($G$6:$BB$6,BL$6&amp;" "&amp;'Input-Allocators'!$B$20,$G123:$BB123))+SUMIF($G$6:$BB$6,BL$6&amp;" "&amp;'Input-Allocators'!$F$18,$G123:$BB123))&lt;Check_Limit,0,1),1)</f>
        <v>0</v>
      </c>
      <c r="BM123" s="44">
        <f>IFERROR(IF(SUMIF($G$6:$BB$6,BM$6&amp;" Total",$G123:$BB123)-(SUMIF($G$6:$BB$6,BM$6&amp;" "&amp;'Input-Allocators'!$D$18,$G123:$BB123)+IFERROR(SUMIF($G$6:$BB$6,BM$6&amp;" "&amp;'Input-Allocators'!$E$18,$G123:$BB123),SUMIF($G$6:$BB$6,BM$6&amp;" "&amp;'Input-Allocators'!$B$20,$G123:$BB123))+SUMIF($G$6:$BB$6,BM$6&amp;" "&amp;'Input-Allocators'!$F$18,$G123:$BB123))&lt;Check_Limit,0,1),1)</f>
        <v>0</v>
      </c>
      <c r="BN123" s="44">
        <f>IFERROR(IF(SUMIF($G$6:$BB$6,BN$6&amp;" Total",$G123:$BB123)-(SUMIF($G$6:$BB$6,BN$6&amp;" "&amp;'Input-Allocators'!$D$18,$G123:$BB123)+IFERROR(SUMIF($G$6:$BB$6,BN$6&amp;" "&amp;'Input-Allocators'!$E$18,$G123:$BB123),SUMIF($G$6:$BB$6,BN$6&amp;" "&amp;'Input-Allocators'!$B$20,$G123:$BB123))+SUMIF($G$6:$BB$6,BN$6&amp;" "&amp;'Input-Allocators'!$F$18,$G123:$BB123))&lt;Check_Limit,0,1),1)</f>
        <v>0</v>
      </c>
      <c r="BO123" s="44">
        <f>IFERROR(IF(SUMIF($G$6:$BB$6,BO$6&amp;" Total",$G123:$BB123)-(SUMIF($G$6:$BB$6,BO$6&amp;" "&amp;'Input-Allocators'!$D$18,$G123:$BB123)+IFERROR(SUMIF($G$6:$BB$6,BO$6&amp;" "&amp;'Input-Allocators'!$E$18,$G123:$BB123),SUMIF($G$6:$BB$6,BO$6&amp;" "&amp;'Input-Allocators'!$B$20,$G123:$BB123))+SUMIF($G$6:$BB$6,BO$6&amp;" "&amp;'Input-Allocators'!$F$18,$G123:$BB123))&lt;Check_Limit,0,1),1)</f>
        <v>0</v>
      </c>
    </row>
    <row r="124" spans="1:67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80">
        <f>SUBTOTAL(9,D11:D123)</f>
        <v>456782.98091999989</v>
      </c>
      <c r="E124" s="14">
        <f t="shared" ref="E124:E153" ca="1" si="25">IFERROR(IF(D124="",0,IF(D124=0,0,IF(ABS(D124-SUM(G124,K124,O124,S124,W124,AA124,AE124,AI124,AM124,AQ124,AU124,AY124))&lt;Check_Limit,0,1))),1)</f>
        <v>0</v>
      </c>
      <c r="F124" s="1"/>
      <c r="G124" s="180">
        <f t="shared" ref="G124:AP124" ca="1" si="26">SUBTOTAL(9,G11:G123)</f>
        <v>11406.881426565757</v>
      </c>
      <c r="H124" s="180">
        <f t="shared" ca="1" si="26"/>
        <v>0</v>
      </c>
      <c r="I124" s="180">
        <f t="shared" ca="1" si="26"/>
        <v>11406.881426565757</v>
      </c>
      <c r="J124" s="180">
        <f t="shared" ca="1" si="26"/>
        <v>0</v>
      </c>
      <c r="K124" s="180">
        <f t="shared" ca="1" si="26"/>
        <v>41983.277210597815</v>
      </c>
      <c r="L124" s="180">
        <f t="shared" ca="1" si="26"/>
        <v>41983.277210597815</v>
      </c>
      <c r="M124" s="180">
        <f t="shared" ca="1" si="26"/>
        <v>0</v>
      </c>
      <c r="N124" s="180">
        <f t="shared" ca="1" si="26"/>
        <v>0</v>
      </c>
      <c r="O124" s="180">
        <f t="shared" ca="1" si="26"/>
        <v>242554.87174446796</v>
      </c>
      <c r="P124" s="180">
        <f t="shared" ca="1" si="26"/>
        <v>243173.85535242566</v>
      </c>
      <c r="Q124" s="180">
        <f t="shared" ca="1" si="26"/>
        <v>0</v>
      </c>
      <c r="R124" s="180">
        <f t="shared" ca="1" si="26"/>
        <v>-618.98360795766314</v>
      </c>
      <c r="S124" s="180">
        <f t="shared" ca="1" si="26"/>
        <v>160837.9505383686</v>
      </c>
      <c r="T124" s="180">
        <f t="shared" ca="1" si="26"/>
        <v>0</v>
      </c>
      <c r="U124" s="180">
        <f t="shared" ca="1" si="26"/>
        <v>0</v>
      </c>
      <c r="V124" s="180">
        <f t="shared" ca="1" si="26"/>
        <v>160837.9505383686</v>
      </c>
      <c r="W124" s="180">
        <f t="shared" ca="1" si="26"/>
        <v>0</v>
      </c>
      <c r="X124" s="180">
        <f t="shared" ca="1" si="26"/>
        <v>0</v>
      </c>
      <c r="Y124" s="180">
        <f t="shared" ca="1" si="26"/>
        <v>0</v>
      </c>
      <c r="Z124" s="180">
        <f t="shared" ca="1" si="26"/>
        <v>0</v>
      </c>
      <c r="AA124" s="180">
        <f t="shared" ca="1" si="26"/>
        <v>0</v>
      </c>
      <c r="AB124" s="180">
        <f t="shared" ca="1" si="26"/>
        <v>0</v>
      </c>
      <c r="AC124" s="180">
        <f t="shared" ca="1" si="26"/>
        <v>0</v>
      </c>
      <c r="AD124" s="180">
        <f t="shared" ca="1" si="26"/>
        <v>0</v>
      </c>
      <c r="AE124" s="180">
        <f t="shared" ca="1" si="26"/>
        <v>0</v>
      </c>
      <c r="AF124" s="180">
        <f t="shared" ca="1" si="26"/>
        <v>0</v>
      </c>
      <c r="AG124" s="180">
        <f t="shared" ca="1" si="26"/>
        <v>0</v>
      </c>
      <c r="AH124" s="180">
        <f t="shared" ca="1" si="26"/>
        <v>0</v>
      </c>
      <c r="AI124" s="180">
        <f t="shared" ca="1" si="26"/>
        <v>0</v>
      </c>
      <c r="AJ124" s="180">
        <f t="shared" ca="1" si="26"/>
        <v>0</v>
      </c>
      <c r="AK124" s="180">
        <f t="shared" ca="1" si="26"/>
        <v>0</v>
      </c>
      <c r="AL124" s="180">
        <f t="shared" ca="1" si="26"/>
        <v>0</v>
      </c>
      <c r="AM124" s="180">
        <f t="shared" ca="1" si="26"/>
        <v>0</v>
      </c>
      <c r="AN124" s="180">
        <f t="shared" ca="1" si="26"/>
        <v>0</v>
      </c>
      <c r="AO124" s="180">
        <f t="shared" ca="1" si="26"/>
        <v>0</v>
      </c>
      <c r="AP124" s="180">
        <f t="shared" ca="1" si="26"/>
        <v>0</v>
      </c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D124" s="44">
        <f ca="1">IFERROR(IF(SUMIF($G$6:$BB$6,BD$6&amp;" Total",$G124:$BB124)-(SUMIF($G$6:$BB$6,BD$6&amp;" "&amp;'Input-Allocators'!$D$18,$G124:$BB124)+IFERROR(SUMIF($G$6:$BB$6,BD$6&amp;" "&amp;'Input-Allocators'!$E$18,$G124:$BB124),SUMIF($G$6:$BB$6,BD$6&amp;" "&amp;'Input-Allocators'!$B$20,$G124:$BB124))+SUMIF($G$6:$BB$6,BD$6&amp;" "&amp;'Input-Allocators'!$F$18,$G124:$BB124))&lt;Check_Limit,0,1),1)</f>
        <v>0</v>
      </c>
      <c r="BE124" s="44">
        <f ca="1">IFERROR(IF(SUMIF($G$6:$BB$6,BE$6&amp;" Total",$G124:$BB124)-(SUMIF($G$6:$BB$6,BE$6&amp;" "&amp;'Input-Allocators'!$D$18,$G124:$BB124)+IFERROR(SUMIF($G$6:$BB$6,BE$6&amp;" "&amp;'Input-Allocators'!$E$18,$G124:$BB124),SUMIF($G$6:$BB$6,BE$6&amp;" "&amp;'Input-Allocators'!$B$20,$G124:$BB124))+SUMIF($G$6:$BB$6,BE$6&amp;" "&amp;'Input-Allocators'!$F$18,$G124:$BB124))&lt;Check_Limit,0,1),1)</f>
        <v>0</v>
      </c>
      <c r="BF124" s="44">
        <f ca="1">IFERROR(IF(SUMIF($G$6:$BB$6,BF$6&amp;" Total",$G124:$BB124)-(SUMIF($G$6:$BB$6,BF$6&amp;" "&amp;'Input-Allocators'!$D$18,$G124:$BB124)+IFERROR(SUMIF($G$6:$BB$6,BF$6&amp;" "&amp;'Input-Allocators'!$E$18,$G124:$BB124),SUMIF($G$6:$BB$6,BF$6&amp;" "&amp;'Input-Allocators'!$B$20,$G124:$BB124))+SUMIF($G$6:$BB$6,BF$6&amp;" "&amp;'Input-Allocators'!$F$18,$G124:$BB124))&lt;Check_Limit,0,1),1)</f>
        <v>0</v>
      </c>
      <c r="BG124" s="44">
        <f ca="1">IFERROR(IF(SUMIF($G$6:$BB$6,BG$6&amp;" Total",$G124:$BB124)-(SUMIF($G$6:$BB$6,BG$6&amp;" "&amp;'Input-Allocators'!$D$18,$G124:$BB124)+IFERROR(SUMIF($G$6:$BB$6,BG$6&amp;" "&amp;'Input-Allocators'!$E$18,$G124:$BB124),SUMIF($G$6:$BB$6,BG$6&amp;" "&amp;'Input-Allocators'!$B$20,$G124:$BB124))+SUMIF($G$6:$BB$6,BG$6&amp;" "&amp;'Input-Allocators'!$F$18,$G124:$BB124))&lt;Check_Limit,0,1),1)</f>
        <v>0</v>
      </c>
      <c r="BH124" s="44">
        <f ca="1">IFERROR(IF(SUMIF($G$6:$BB$6,BH$6&amp;" Total",$G124:$BB124)-(SUMIF($G$6:$BB$6,BH$6&amp;" "&amp;'Input-Allocators'!$D$18,$G124:$BB124)+IFERROR(SUMIF($G$6:$BB$6,BH$6&amp;" "&amp;'Input-Allocators'!$E$18,$G124:$BB124),SUMIF($G$6:$BB$6,BH$6&amp;" "&amp;'Input-Allocators'!$B$20,$G124:$BB124))+SUMIF($G$6:$BB$6,BH$6&amp;" "&amp;'Input-Allocators'!$F$18,$G124:$BB124))&lt;Check_Limit,0,1),1)</f>
        <v>0</v>
      </c>
      <c r="BI124" s="44">
        <f ca="1">IFERROR(IF(SUMIF($G$6:$BB$6,BI$6&amp;" Total",$G124:$BB124)-(SUMIF($G$6:$BB$6,BI$6&amp;" "&amp;'Input-Allocators'!$D$18,$G124:$BB124)+IFERROR(SUMIF($G$6:$BB$6,BI$6&amp;" "&amp;'Input-Allocators'!$E$18,$G124:$BB124),SUMIF($G$6:$BB$6,BI$6&amp;" "&amp;'Input-Allocators'!$B$20,$G124:$BB124))+SUMIF($G$6:$BB$6,BI$6&amp;" "&amp;'Input-Allocators'!$F$18,$G124:$BB124))&lt;Check_Limit,0,1),1)</f>
        <v>0</v>
      </c>
      <c r="BJ124" s="44">
        <f ca="1">IFERROR(IF(SUMIF($G$6:$BB$6,BJ$6&amp;" Total",$G124:$BB124)-(SUMIF($G$6:$BB$6,BJ$6&amp;" "&amp;'Input-Allocators'!$D$18,$G124:$BB124)+IFERROR(SUMIF($G$6:$BB$6,BJ$6&amp;" "&amp;'Input-Allocators'!$E$18,$G124:$BB124),SUMIF($G$6:$BB$6,BJ$6&amp;" "&amp;'Input-Allocators'!$B$20,$G124:$BB124))+SUMIF($G$6:$BB$6,BJ$6&amp;" "&amp;'Input-Allocators'!$F$18,$G124:$BB124))&lt;Check_Limit,0,1),1)</f>
        <v>0</v>
      </c>
      <c r="BK124" s="44">
        <f ca="1">IFERROR(IF(SUMIF($G$6:$BB$6,BK$6&amp;" Total",$G124:$BB124)-(SUMIF($G$6:$BB$6,BK$6&amp;" "&amp;'Input-Allocators'!$D$18,$G124:$BB124)+IFERROR(SUMIF($G$6:$BB$6,BK$6&amp;" "&amp;'Input-Allocators'!$E$18,$G124:$BB124),SUMIF($G$6:$BB$6,BK$6&amp;" "&amp;'Input-Allocators'!$B$20,$G124:$BB124))+SUMIF($G$6:$BB$6,BK$6&amp;" "&amp;'Input-Allocators'!$F$18,$G124:$BB124))&lt;Check_Limit,0,1),1)</f>
        <v>0</v>
      </c>
      <c r="BL124" s="44">
        <f ca="1">IFERROR(IF(SUMIF($G$6:$BB$6,BL$6&amp;" Total",$G124:$BB124)-(SUMIF($G$6:$BB$6,BL$6&amp;" "&amp;'Input-Allocators'!$D$18,$G124:$BB124)+IFERROR(SUMIF($G$6:$BB$6,BL$6&amp;" "&amp;'Input-Allocators'!$E$18,$G124:$BB124),SUMIF($G$6:$BB$6,BL$6&amp;" "&amp;'Input-Allocators'!$B$20,$G124:$BB124))+SUMIF($G$6:$BB$6,BL$6&amp;" "&amp;'Input-Allocators'!$F$18,$G124:$BB124))&lt;Check_Limit,0,1),1)</f>
        <v>0</v>
      </c>
      <c r="BM124" s="44">
        <f ca="1">IFERROR(IF(SUMIF($G$6:$BB$6,BM$6&amp;" Total",$G124:$BB124)-(SUMIF($G$6:$BB$6,BM$6&amp;" "&amp;'Input-Allocators'!$D$18,$G124:$BB124)+IFERROR(SUMIF($G$6:$BB$6,BM$6&amp;" "&amp;'Input-Allocators'!$E$18,$G124:$BB124),SUMIF($G$6:$BB$6,BM$6&amp;" "&amp;'Input-Allocators'!$B$20,$G124:$BB124))+SUMIF($G$6:$BB$6,BM$6&amp;" "&amp;'Input-Allocators'!$F$18,$G124:$BB124))&lt;Check_Limit,0,1),1)</f>
        <v>0</v>
      </c>
      <c r="BN124" s="44">
        <f ca="1">IFERROR(IF(SUMIF($G$6:$BB$6,BN$6&amp;" Total",$G124:$BB124)-(SUMIF($G$6:$BB$6,BN$6&amp;" "&amp;'Input-Allocators'!$D$18,$G124:$BB124)+IFERROR(SUMIF($G$6:$BB$6,BN$6&amp;" "&amp;'Input-Allocators'!$E$18,$G124:$BB124),SUMIF($G$6:$BB$6,BN$6&amp;" "&amp;'Input-Allocators'!$B$20,$G124:$BB124))+SUMIF($G$6:$BB$6,BN$6&amp;" "&amp;'Input-Allocators'!$F$18,$G124:$BB124))&lt;Check_Limit,0,1),1)</f>
        <v>0</v>
      </c>
      <c r="BO124" s="44">
        <f ca="1">IFERROR(IF(SUMIF($G$6:$BB$6,BO$6&amp;" Total",$G124:$BB124)-(SUMIF($G$6:$BB$6,BO$6&amp;" "&amp;'Input-Allocators'!$D$18,$G124:$BB124)+IFERROR(SUMIF($G$6:$BB$6,BO$6&amp;" "&amp;'Input-Allocators'!$E$18,$G124:$BB124),SUMIF($G$6:$BB$6,BO$6&amp;" "&amp;'Input-Allocators'!$B$20,$G124:$BB124))+SUMIF($G$6:$BB$6,BO$6&amp;" "&amp;'Input-Allocators'!$F$18,$G124:$BB124))&lt;Check_Limit,0,1),1)</f>
        <v>0</v>
      </c>
    </row>
    <row r="125" spans="1:67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3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D125" s="44">
        <f>IFERROR(IF(SUMIF($G$6:$BB$6,BD$6&amp;" Total",$G125:$BB125)-(SUMIF($G$6:$BB$6,BD$6&amp;" "&amp;'Input-Allocators'!$D$18,$G125:$BB125)+IFERROR(SUMIF($G$6:$BB$6,BD$6&amp;" "&amp;'Input-Allocators'!$E$18,$G125:$BB125),SUMIF($G$6:$BB$6,BD$6&amp;" "&amp;'Input-Allocators'!$B$20,$G125:$BB125))+SUMIF($G$6:$BB$6,BD$6&amp;" "&amp;'Input-Allocators'!$F$18,$G125:$BB125))&lt;Check_Limit,0,1),1)</f>
        <v>0</v>
      </c>
      <c r="BE125" s="44">
        <f>IFERROR(IF(SUMIF($G$6:$BB$6,BE$6&amp;" Total",$G125:$BB125)-(SUMIF($G$6:$BB$6,BE$6&amp;" "&amp;'Input-Allocators'!$D$18,$G125:$BB125)+IFERROR(SUMIF($G$6:$BB$6,BE$6&amp;" "&amp;'Input-Allocators'!$E$18,$G125:$BB125),SUMIF($G$6:$BB$6,BE$6&amp;" "&amp;'Input-Allocators'!$B$20,$G125:$BB125))+SUMIF($G$6:$BB$6,BE$6&amp;" "&amp;'Input-Allocators'!$F$18,$G125:$BB125))&lt;Check_Limit,0,1),1)</f>
        <v>0</v>
      </c>
      <c r="BF125" s="44">
        <f>IFERROR(IF(SUMIF($G$6:$BB$6,BF$6&amp;" Total",$G125:$BB125)-(SUMIF($G$6:$BB$6,BF$6&amp;" "&amp;'Input-Allocators'!$D$18,$G125:$BB125)+IFERROR(SUMIF($G$6:$BB$6,BF$6&amp;" "&amp;'Input-Allocators'!$E$18,$G125:$BB125),SUMIF($G$6:$BB$6,BF$6&amp;" "&amp;'Input-Allocators'!$B$20,$G125:$BB125))+SUMIF($G$6:$BB$6,BF$6&amp;" "&amp;'Input-Allocators'!$F$18,$G125:$BB125))&lt;Check_Limit,0,1),1)</f>
        <v>0</v>
      </c>
      <c r="BG125" s="44">
        <f>IFERROR(IF(SUMIF($G$6:$BB$6,BG$6&amp;" Total",$G125:$BB125)-(SUMIF($G$6:$BB$6,BG$6&amp;" "&amp;'Input-Allocators'!$D$18,$G125:$BB125)+IFERROR(SUMIF($G$6:$BB$6,BG$6&amp;" "&amp;'Input-Allocators'!$E$18,$G125:$BB125),SUMIF($G$6:$BB$6,BG$6&amp;" "&amp;'Input-Allocators'!$B$20,$G125:$BB125))+SUMIF($G$6:$BB$6,BG$6&amp;" "&amp;'Input-Allocators'!$F$18,$G125:$BB125))&lt;Check_Limit,0,1),1)</f>
        <v>0</v>
      </c>
      <c r="BH125" s="44">
        <f>IFERROR(IF(SUMIF($G$6:$BB$6,BH$6&amp;" Total",$G125:$BB125)-(SUMIF($G$6:$BB$6,BH$6&amp;" "&amp;'Input-Allocators'!$D$18,$G125:$BB125)+IFERROR(SUMIF($G$6:$BB$6,BH$6&amp;" "&amp;'Input-Allocators'!$E$18,$G125:$BB125),SUMIF($G$6:$BB$6,BH$6&amp;" "&amp;'Input-Allocators'!$B$20,$G125:$BB125))+SUMIF($G$6:$BB$6,BH$6&amp;" "&amp;'Input-Allocators'!$F$18,$G125:$BB125))&lt;Check_Limit,0,1),1)</f>
        <v>0</v>
      </c>
      <c r="BI125" s="44">
        <f>IFERROR(IF(SUMIF($G$6:$BB$6,BI$6&amp;" Total",$G125:$BB125)-(SUMIF($G$6:$BB$6,BI$6&amp;" "&amp;'Input-Allocators'!$D$18,$G125:$BB125)+IFERROR(SUMIF($G$6:$BB$6,BI$6&amp;" "&amp;'Input-Allocators'!$E$18,$G125:$BB125),SUMIF($G$6:$BB$6,BI$6&amp;" "&amp;'Input-Allocators'!$B$20,$G125:$BB125))+SUMIF($G$6:$BB$6,BI$6&amp;" "&amp;'Input-Allocators'!$F$18,$G125:$BB125))&lt;Check_Limit,0,1),1)</f>
        <v>0</v>
      </c>
      <c r="BJ125" s="44">
        <f>IFERROR(IF(SUMIF($G$6:$BB$6,BJ$6&amp;" Total",$G125:$BB125)-(SUMIF($G$6:$BB$6,BJ$6&amp;" "&amp;'Input-Allocators'!$D$18,$G125:$BB125)+IFERROR(SUMIF($G$6:$BB$6,BJ$6&amp;" "&amp;'Input-Allocators'!$E$18,$G125:$BB125),SUMIF($G$6:$BB$6,BJ$6&amp;" "&amp;'Input-Allocators'!$B$20,$G125:$BB125))+SUMIF($G$6:$BB$6,BJ$6&amp;" "&amp;'Input-Allocators'!$F$18,$G125:$BB125))&lt;Check_Limit,0,1),1)</f>
        <v>0</v>
      </c>
      <c r="BK125" s="44">
        <f>IFERROR(IF(SUMIF($G$6:$BB$6,BK$6&amp;" Total",$G125:$BB125)-(SUMIF($G$6:$BB$6,BK$6&amp;" "&amp;'Input-Allocators'!$D$18,$G125:$BB125)+IFERROR(SUMIF($G$6:$BB$6,BK$6&amp;" "&amp;'Input-Allocators'!$E$18,$G125:$BB125),SUMIF($G$6:$BB$6,BK$6&amp;" "&amp;'Input-Allocators'!$B$20,$G125:$BB125))+SUMIF($G$6:$BB$6,BK$6&amp;" "&amp;'Input-Allocators'!$F$18,$G125:$BB125))&lt;Check_Limit,0,1),1)</f>
        <v>0</v>
      </c>
      <c r="BL125" s="44">
        <f>IFERROR(IF(SUMIF($G$6:$BB$6,BL$6&amp;" Total",$G125:$BB125)-(SUMIF($G$6:$BB$6,BL$6&amp;" "&amp;'Input-Allocators'!$D$18,$G125:$BB125)+IFERROR(SUMIF($G$6:$BB$6,BL$6&amp;" "&amp;'Input-Allocators'!$E$18,$G125:$BB125),SUMIF($G$6:$BB$6,BL$6&amp;" "&amp;'Input-Allocators'!$B$20,$G125:$BB125))+SUMIF($G$6:$BB$6,BL$6&amp;" "&amp;'Input-Allocators'!$F$18,$G125:$BB125))&lt;Check_Limit,0,1),1)</f>
        <v>0</v>
      </c>
      <c r="BM125" s="44">
        <f>IFERROR(IF(SUMIF($G$6:$BB$6,BM$6&amp;" Total",$G125:$BB125)-(SUMIF($G$6:$BB$6,BM$6&amp;" "&amp;'Input-Allocators'!$D$18,$G125:$BB125)+IFERROR(SUMIF($G$6:$BB$6,BM$6&amp;" "&amp;'Input-Allocators'!$E$18,$G125:$BB125),SUMIF($G$6:$BB$6,BM$6&amp;" "&amp;'Input-Allocators'!$B$20,$G125:$BB125))+SUMIF($G$6:$BB$6,BM$6&amp;" "&amp;'Input-Allocators'!$F$18,$G125:$BB125))&lt;Check_Limit,0,1),1)</f>
        <v>0</v>
      </c>
      <c r="BN125" s="44">
        <f>IFERROR(IF(SUMIF($G$6:$BB$6,BN$6&amp;" Total",$G125:$BB125)-(SUMIF($G$6:$BB$6,BN$6&amp;" "&amp;'Input-Allocators'!$D$18,$G125:$BB125)+IFERROR(SUMIF($G$6:$BB$6,BN$6&amp;" "&amp;'Input-Allocators'!$E$18,$G125:$BB125),SUMIF($G$6:$BB$6,BN$6&amp;" "&amp;'Input-Allocators'!$B$20,$G125:$BB125))+SUMIF($G$6:$BB$6,BN$6&amp;" "&amp;'Input-Allocators'!$F$18,$G125:$BB125))&lt;Check_Limit,0,1),1)</f>
        <v>0</v>
      </c>
      <c r="BO125" s="44">
        <f>IFERROR(IF(SUMIF($G$6:$BB$6,BO$6&amp;" Total",$G125:$BB125)-(SUMIF($G$6:$BB$6,BO$6&amp;" "&amp;'Input-Allocators'!$D$18,$G125:$BB125)+IFERROR(SUMIF($G$6:$BB$6,BO$6&amp;" "&amp;'Input-Allocators'!$E$18,$G125:$BB125),SUMIF($G$6:$BB$6,BO$6&amp;" "&amp;'Input-Allocators'!$B$20,$G125:$BB125))+SUMIF($G$6:$BB$6,BO$6&amp;" "&amp;'Input-Allocators'!$F$18,$G125:$BB125))&lt;Check_Limit,0,1),1)</f>
        <v>0</v>
      </c>
    </row>
    <row r="126" spans="1:67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3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D126" s="44">
        <f>IFERROR(IF(SUMIF($G$6:$BB$6,BD$6&amp;" Total",$G126:$BB126)-(SUMIF($G$6:$BB$6,BD$6&amp;" "&amp;'Input-Allocators'!$D$18,$G126:$BB126)+IFERROR(SUMIF($G$6:$BB$6,BD$6&amp;" "&amp;'Input-Allocators'!$E$18,$G126:$BB126),SUMIF($G$6:$BB$6,BD$6&amp;" "&amp;'Input-Allocators'!$B$20,$G126:$BB126))+SUMIF($G$6:$BB$6,BD$6&amp;" "&amp;'Input-Allocators'!$F$18,$G126:$BB126))&lt;Check_Limit,0,1),1)</f>
        <v>0</v>
      </c>
      <c r="BE126" s="44">
        <f>IFERROR(IF(SUMIF($G$6:$BB$6,BE$6&amp;" Total",$G126:$BB126)-(SUMIF($G$6:$BB$6,BE$6&amp;" "&amp;'Input-Allocators'!$D$18,$G126:$BB126)+IFERROR(SUMIF($G$6:$BB$6,BE$6&amp;" "&amp;'Input-Allocators'!$E$18,$G126:$BB126),SUMIF($G$6:$BB$6,BE$6&amp;" "&amp;'Input-Allocators'!$B$20,$G126:$BB126))+SUMIF($G$6:$BB$6,BE$6&amp;" "&amp;'Input-Allocators'!$F$18,$G126:$BB126))&lt;Check_Limit,0,1),1)</f>
        <v>0</v>
      </c>
      <c r="BF126" s="44">
        <f>IFERROR(IF(SUMIF($G$6:$BB$6,BF$6&amp;" Total",$G126:$BB126)-(SUMIF($G$6:$BB$6,BF$6&amp;" "&amp;'Input-Allocators'!$D$18,$G126:$BB126)+IFERROR(SUMIF($G$6:$BB$6,BF$6&amp;" "&amp;'Input-Allocators'!$E$18,$G126:$BB126),SUMIF($G$6:$BB$6,BF$6&amp;" "&amp;'Input-Allocators'!$B$20,$G126:$BB126))+SUMIF($G$6:$BB$6,BF$6&amp;" "&amp;'Input-Allocators'!$F$18,$G126:$BB126))&lt;Check_Limit,0,1),1)</f>
        <v>0</v>
      </c>
      <c r="BG126" s="44">
        <f>IFERROR(IF(SUMIF($G$6:$BB$6,BG$6&amp;" Total",$G126:$BB126)-(SUMIF($G$6:$BB$6,BG$6&amp;" "&amp;'Input-Allocators'!$D$18,$G126:$BB126)+IFERROR(SUMIF($G$6:$BB$6,BG$6&amp;" "&amp;'Input-Allocators'!$E$18,$G126:$BB126),SUMIF($G$6:$BB$6,BG$6&amp;" "&amp;'Input-Allocators'!$B$20,$G126:$BB126))+SUMIF($G$6:$BB$6,BG$6&amp;" "&amp;'Input-Allocators'!$F$18,$G126:$BB126))&lt;Check_Limit,0,1),1)</f>
        <v>0</v>
      </c>
      <c r="BH126" s="44">
        <f>IFERROR(IF(SUMIF($G$6:$BB$6,BH$6&amp;" Total",$G126:$BB126)-(SUMIF($G$6:$BB$6,BH$6&amp;" "&amp;'Input-Allocators'!$D$18,$G126:$BB126)+IFERROR(SUMIF($G$6:$BB$6,BH$6&amp;" "&amp;'Input-Allocators'!$E$18,$G126:$BB126),SUMIF($G$6:$BB$6,BH$6&amp;" "&amp;'Input-Allocators'!$B$20,$G126:$BB126))+SUMIF($G$6:$BB$6,BH$6&amp;" "&amp;'Input-Allocators'!$F$18,$G126:$BB126))&lt;Check_Limit,0,1),1)</f>
        <v>0</v>
      </c>
      <c r="BI126" s="44">
        <f>IFERROR(IF(SUMIF($G$6:$BB$6,BI$6&amp;" Total",$G126:$BB126)-(SUMIF($G$6:$BB$6,BI$6&amp;" "&amp;'Input-Allocators'!$D$18,$G126:$BB126)+IFERROR(SUMIF($G$6:$BB$6,BI$6&amp;" "&amp;'Input-Allocators'!$E$18,$G126:$BB126),SUMIF($G$6:$BB$6,BI$6&amp;" "&amp;'Input-Allocators'!$B$20,$G126:$BB126))+SUMIF($G$6:$BB$6,BI$6&amp;" "&amp;'Input-Allocators'!$F$18,$G126:$BB126))&lt;Check_Limit,0,1),1)</f>
        <v>0</v>
      </c>
      <c r="BJ126" s="44">
        <f>IFERROR(IF(SUMIF($G$6:$BB$6,BJ$6&amp;" Total",$G126:$BB126)-(SUMIF($G$6:$BB$6,BJ$6&amp;" "&amp;'Input-Allocators'!$D$18,$G126:$BB126)+IFERROR(SUMIF($G$6:$BB$6,BJ$6&amp;" "&amp;'Input-Allocators'!$E$18,$G126:$BB126),SUMIF($G$6:$BB$6,BJ$6&amp;" "&amp;'Input-Allocators'!$B$20,$G126:$BB126))+SUMIF($G$6:$BB$6,BJ$6&amp;" "&amp;'Input-Allocators'!$F$18,$G126:$BB126))&lt;Check_Limit,0,1),1)</f>
        <v>0</v>
      </c>
      <c r="BK126" s="44">
        <f>IFERROR(IF(SUMIF($G$6:$BB$6,BK$6&amp;" Total",$G126:$BB126)-(SUMIF($G$6:$BB$6,BK$6&amp;" "&amp;'Input-Allocators'!$D$18,$G126:$BB126)+IFERROR(SUMIF($G$6:$BB$6,BK$6&amp;" "&amp;'Input-Allocators'!$E$18,$G126:$BB126),SUMIF($G$6:$BB$6,BK$6&amp;" "&amp;'Input-Allocators'!$B$20,$G126:$BB126))+SUMIF($G$6:$BB$6,BK$6&amp;" "&amp;'Input-Allocators'!$F$18,$G126:$BB126))&lt;Check_Limit,0,1),1)</f>
        <v>0</v>
      </c>
      <c r="BL126" s="44">
        <f>IFERROR(IF(SUMIF($G$6:$BB$6,BL$6&amp;" Total",$G126:$BB126)-(SUMIF($G$6:$BB$6,BL$6&amp;" "&amp;'Input-Allocators'!$D$18,$G126:$BB126)+IFERROR(SUMIF($G$6:$BB$6,BL$6&amp;" "&amp;'Input-Allocators'!$E$18,$G126:$BB126),SUMIF($G$6:$BB$6,BL$6&amp;" "&amp;'Input-Allocators'!$B$20,$G126:$BB126))+SUMIF($G$6:$BB$6,BL$6&amp;" "&amp;'Input-Allocators'!$F$18,$G126:$BB126))&lt;Check_Limit,0,1),1)</f>
        <v>0</v>
      </c>
      <c r="BM126" s="44">
        <f>IFERROR(IF(SUMIF($G$6:$BB$6,BM$6&amp;" Total",$G126:$BB126)-(SUMIF($G$6:$BB$6,BM$6&amp;" "&amp;'Input-Allocators'!$D$18,$G126:$BB126)+IFERROR(SUMIF($G$6:$BB$6,BM$6&amp;" "&amp;'Input-Allocators'!$E$18,$G126:$BB126),SUMIF($G$6:$BB$6,BM$6&amp;" "&amp;'Input-Allocators'!$B$20,$G126:$BB126))+SUMIF($G$6:$BB$6,BM$6&amp;" "&amp;'Input-Allocators'!$F$18,$G126:$BB126))&lt;Check_Limit,0,1),1)</f>
        <v>0</v>
      </c>
      <c r="BN126" s="44">
        <f>IFERROR(IF(SUMIF($G$6:$BB$6,BN$6&amp;" Total",$G126:$BB126)-(SUMIF($G$6:$BB$6,BN$6&amp;" "&amp;'Input-Allocators'!$D$18,$G126:$BB126)+IFERROR(SUMIF($G$6:$BB$6,BN$6&amp;" "&amp;'Input-Allocators'!$E$18,$G126:$BB126),SUMIF($G$6:$BB$6,BN$6&amp;" "&amp;'Input-Allocators'!$B$20,$G126:$BB126))+SUMIF($G$6:$BB$6,BN$6&amp;" "&amp;'Input-Allocators'!$F$18,$G126:$BB126))&lt;Check_Limit,0,1),1)</f>
        <v>0</v>
      </c>
      <c r="BO126" s="44">
        <f>IFERROR(IF(SUMIF($G$6:$BB$6,BO$6&amp;" Total",$G126:$BB126)-(SUMIF($G$6:$BB$6,BO$6&amp;" "&amp;'Input-Allocators'!$D$18,$G126:$BB126)+IFERROR(SUMIF($G$6:$BB$6,BO$6&amp;" "&amp;'Input-Allocators'!$E$18,$G126:$BB126),SUMIF($G$6:$BB$6,BO$6&amp;" "&amp;'Input-Allocators'!$B$20,$G126:$BB126))+SUMIF($G$6:$BB$6,BO$6&amp;" "&amp;'Input-Allocators'!$F$18,$G126:$BB126))&lt;Check_Limit,0,1),1)</f>
        <v>0</v>
      </c>
    </row>
    <row r="127" spans="1:67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3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D127" s="44">
        <f>IFERROR(IF(SUMIF($G$6:$BB$6,BD$6&amp;" Total",$G127:$BB127)-(SUMIF($G$6:$BB$6,BD$6&amp;" "&amp;'Input-Allocators'!$D$18,$G127:$BB127)+IFERROR(SUMIF($G$6:$BB$6,BD$6&amp;" "&amp;'Input-Allocators'!$E$18,$G127:$BB127),SUMIF($G$6:$BB$6,BD$6&amp;" "&amp;'Input-Allocators'!$B$20,$G127:$BB127))+SUMIF($G$6:$BB$6,BD$6&amp;" "&amp;'Input-Allocators'!$F$18,$G127:$BB127))&lt;Check_Limit,0,1),1)</f>
        <v>0</v>
      </c>
      <c r="BE127" s="44">
        <f>IFERROR(IF(SUMIF($G$6:$BB$6,BE$6&amp;" Total",$G127:$BB127)-(SUMIF($G$6:$BB$6,BE$6&amp;" "&amp;'Input-Allocators'!$D$18,$G127:$BB127)+IFERROR(SUMIF($G$6:$BB$6,BE$6&amp;" "&amp;'Input-Allocators'!$E$18,$G127:$BB127),SUMIF($G$6:$BB$6,BE$6&amp;" "&amp;'Input-Allocators'!$B$20,$G127:$BB127))+SUMIF($G$6:$BB$6,BE$6&amp;" "&amp;'Input-Allocators'!$F$18,$G127:$BB127))&lt;Check_Limit,0,1),1)</f>
        <v>0</v>
      </c>
      <c r="BF127" s="44">
        <f>IFERROR(IF(SUMIF($G$6:$BB$6,BF$6&amp;" Total",$G127:$BB127)-(SUMIF($G$6:$BB$6,BF$6&amp;" "&amp;'Input-Allocators'!$D$18,$G127:$BB127)+IFERROR(SUMIF($G$6:$BB$6,BF$6&amp;" "&amp;'Input-Allocators'!$E$18,$G127:$BB127),SUMIF($G$6:$BB$6,BF$6&amp;" "&amp;'Input-Allocators'!$B$20,$G127:$BB127))+SUMIF($G$6:$BB$6,BF$6&amp;" "&amp;'Input-Allocators'!$F$18,$G127:$BB127))&lt;Check_Limit,0,1),1)</f>
        <v>0</v>
      </c>
      <c r="BG127" s="44">
        <f>IFERROR(IF(SUMIF($G$6:$BB$6,BG$6&amp;" Total",$G127:$BB127)-(SUMIF($G$6:$BB$6,BG$6&amp;" "&amp;'Input-Allocators'!$D$18,$G127:$BB127)+IFERROR(SUMIF($G$6:$BB$6,BG$6&amp;" "&amp;'Input-Allocators'!$E$18,$G127:$BB127),SUMIF($G$6:$BB$6,BG$6&amp;" "&amp;'Input-Allocators'!$B$20,$G127:$BB127))+SUMIF($G$6:$BB$6,BG$6&amp;" "&amp;'Input-Allocators'!$F$18,$G127:$BB127))&lt;Check_Limit,0,1),1)</f>
        <v>0</v>
      </c>
      <c r="BH127" s="44">
        <f>IFERROR(IF(SUMIF($G$6:$BB$6,BH$6&amp;" Total",$G127:$BB127)-(SUMIF($G$6:$BB$6,BH$6&amp;" "&amp;'Input-Allocators'!$D$18,$G127:$BB127)+IFERROR(SUMIF($G$6:$BB$6,BH$6&amp;" "&amp;'Input-Allocators'!$E$18,$G127:$BB127),SUMIF($G$6:$BB$6,BH$6&amp;" "&amp;'Input-Allocators'!$B$20,$G127:$BB127))+SUMIF($G$6:$BB$6,BH$6&amp;" "&amp;'Input-Allocators'!$F$18,$G127:$BB127))&lt;Check_Limit,0,1),1)</f>
        <v>0</v>
      </c>
      <c r="BI127" s="44">
        <f>IFERROR(IF(SUMIF($G$6:$BB$6,BI$6&amp;" Total",$G127:$BB127)-(SUMIF($G$6:$BB$6,BI$6&amp;" "&amp;'Input-Allocators'!$D$18,$G127:$BB127)+IFERROR(SUMIF($G$6:$BB$6,BI$6&amp;" "&amp;'Input-Allocators'!$E$18,$G127:$BB127),SUMIF($G$6:$BB$6,BI$6&amp;" "&amp;'Input-Allocators'!$B$20,$G127:$BB127))+SUMIF($G$6:$BB$6,BI$6&amp;" "&amp;'Input-Allocators'!$F$18,$G127:$BB127))&lt;Check_Limit,0,1),1)</f>
        <v>0</v>
      </c>
      <c r="BJ127" s="44">
        <f>IFERROR(IF(SUMIF($G$6:$BB$6,BJ$6&amp;" Total",$G127:$BB127)-(SUMIF($G$6:$BB$6,BJ$6&amp;" "&amp;'Input-Allocators'!$D$18,$G127:$BB127)+IFERROR(SUMIF($G$6:$BB$6,BJ$6&amp;" "&amp;'Input-Allocators'!$E$18,$G127:$BB127),SUMIF($G$6:$BB$6,BJ$6&amp;" "&amp;'Input-Allocators'!$B$20,$G127:$BB127))+SUMIF($G$6:$BB$6,BJ$6&amp;" "&amp;'Input-Allocators'!$F$18,$G127:$BB127))&lt;Check_Limit,0,1),1)</f>
        <v>0</v>
      </c>
      <c r="BK127" s="44">
        <f>IFERROR(IF(SUMIF($G$6:$BB$6,BK$6&amp;" Total",$G127:$BB127)-(SUMIF($G$6:$BB$6,BK$6&amp;" "&amp;'Input-Allocators'!$D$18,$G127:$BB127)+IFERROR(SUMIF($G$6:$BB$6,BK$6&amp;" "&amp;'Input-Allocators'!$E$18,$G127:$BB127),SUMIF($G$6:$BB$6,BK$6&amp;" "&amp;'Input-Allocators'!$B$20,$G127:$BB127))+SUMIF($G$6:$BB$6,BK$6&amp;" "&amp;'Input-Allocators'!$F$18,$G127:$BB127))&lt;Check_Limit,0,1),1)</f>
        <v>0</v>
      </c>
      <c r="BL127" s="44">
        <f>IFERROR(IF(SUMIF($G$6:$BB$6,BL$6&amp;" Total",$G127:$BB127)-(SUMIF($G$6:$BB$6,BL$6&amp;" "&amp;'Input-Allocators'!$D$18,$G127:$BB127)+IFERROR(SUMIF($G$6:$BB$6,BL$6&amp;" "&amp;'Input-Allocators'!$E$18,$G127:$BB127),SUMIF($G$6:$BB$6,BL$6&amp;" "&amp;'Input-Allocators'!$B$20,$G127:$BB127))+SUMIF($G$6:$BB$6,BL$6&amp;" "&amp;'Input-Allocators'!$F$18,$G127:$BB127))&lt;Check_Limit,0,1),1)</f>
        <v>0</v>
      </c>
      <c r="BM127" s="44">
        <f>IFERROR(IF(SUMIF($G$6:$BB$6,BM$6&amp;" Total",$G127:$BB127)-(SUMIF($G$6:$BB$6,BM$6&amp;" "&amp;'Input-Allocators'!$D$18,$G127:$BB127)+IFERROR(SUMIF($G$6:$BB$6,BM$6&amp;" "&amp;'Input-Allocators'!$E$18,$G127:$BB127),SUMIF($G$6:$BB$6,BM$6&amp;" "&amp;'Input-Allocators'!$B$20,$G127:$BB127))+SUMIF($G$6:$BB$6,BM$6&amp;" "&amp;'Input-Allocators'!$F$18,$G127:$BB127))&lt;Check_Limit,0,1),1)</f>
        <v>0</v>
      </c>
      <c r="BN127" s="44">
        <f>IFERROR(IF(SUMIF($G$6:$BB$6,BN$6&amp;" Total",$G127:$BB127)-(SUMIF($G$6:$BB$6,BN$6&amp;" "&amp;'Input-Allocators'!$D$18,$G127:$BB127)+IFERROR(SUMIF($G$6:$BB$6,BN$6&amp;" "&amp;'Input-Allocators'!$E$18,$G127:$BB127),SUMIF($G$6:$BB$6,BN$6&amp;" "&amp;'Input-Allocators'!$B$20,$G127:$BB127))+SUMIF($G$6:$BB$6,BN$6&amp;" "&amp;'Input-Allocators'!$F$18,$G127:$BB127))&lt;Check_Limit,0,1),1)</f>
        <v>0</v>
      </c>
      <c r="BO127" s="44">
        <f>IFERROR(IF(SUMIF($G$6:$BB$6,BO$6&amp;" Total",$G127:$BB127)-(SUMIF($G$6:$BB$6,BO$6&amp;" "&amp;'Input-Allocators'!$D$18,$G127:$BB127)+IFERROR(SUMIF($G$6:$BB$6,BO$6&amp;" "&amp;'Input-Allocators'!$E$18,$G127:$BB127),SUMIF($G$6:$BB$6,BO$6&amp;" "&amp;'Input-Allocators'!$B$20,$G127:$BB127))+SUMIF($G$6:$BB$6,BO$6&amp;" "&amp;'Input-Allocators'!$F$18,$G127:$BB127))&lt;Check_Limit,0,1),1)</f>
        <v>0</v>
      </c>
    </row>
    <row r="128" spans="1:67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3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D128" s="44">
        <f>IFERROR(IF(SUMIF($G$6:$BB$6,BD$6&amp;" Total",$G128:$BB128)-(SUMIF($G$6:$BB$6,BD$6&amp;" "&amp;'Input-Allocators'!$D$18,$G128:$BB128)+IFERROR(SUMIF($G$6:$BB$6,BD$6&amp;" "&amp;'Input-Allocators'!$E$18,$G128:$BB128),SUMIF($G$6:$BB$6,BD$6&amp;" "&amp;'Input-Allocators'!$B$20,$G128:$BB128))+SUMIF($G$6:$BB$6,BD$6&amp;" "&amp;'Input-Allocators'!$F$18,$G128:$BB128))&lt;Check_Limit,0,1),1)</f>
        <v>0</v>
      </c>
      <c r="BE128" s="44">
        <f>IFERROR(IF(SUMIF($G$6:$BB$6,BE$6&amp;" Total",$G128:$BB128)-(SUMIF($G$6:$BB$6,BE$6&amp;" "&amp;'Input-Allocators'!$D$18,$G128:$BB128)+IFERROR(SUMIF($G$6:$BB$6,BE$6&amp;" "&amp;'Input-Allocators'!$E$18,$G128:$BB128),SUMIF($G$6:$BB$6,BE$6&amp;" "&amp;'Input-Allocators'!$B$20,$G128:$BB128))+SUMIF($G$6:$BB$6,BE$6&amp;" "&amp;'Input-Allocators'!$F$18,$G128:$BB128))&lt;Check_Limit,0,1),1)</f>
        <v>0</v>
      </c>
      <c r="BF128" s="44">
        <f>IFERROR(IF(SUMIF($G$6:$BB$6,BF$6&amp;" Total",$G128:$BB128)-(SUMIF($G$6:$BB$6,BF$6&amp;" "&amp;'Input-Allocators'!$D$18,$G128:$BB128)+IFERROR(SUMIF($G$6:$BB$6,BF$6&amp;" "&amp;'Input-Allocators'!$E$18,$G128:$BB128),SUMIF($G$6:$BB$6,BF$6&amp;" "&amp;'Input-Allocators'!$B$20,$G128:$BB128))+SUMIF($G$6:$BB$6,BF$6&amp;" "&amp;'Input-Allocators'!$F$18,$G128:$BB128))&lt;Check_Limit,0,1),1)</f>
        <v>0</v>
      </c>
      <c r="BG128" s="44">
        <f>IFERROR(IF(SUMIF($G$6:$BB$6,BG$6&amp;" Total",$G128:$BB128)-(SUMIF($G$6:$BB$6,BG$6&amp;" "&amp;'Input-Allocators'!$D$18,$G128:$BB128)+IFERROR(SUMIF($G$6:$BB$6,BG$6&amp;" "&amp;'Input-Allocators'!$E$18,$G128:$BB128),SUMIF($G$6:$BB$6,BG$6&amp;" "&amp;'Input-Allocators'!$B$20,$G128:$BB128))+SUMIF($G$6:$BB$6,BG$6&amp;" "&amp;'Input-Allocators'!$F$18,$G128:$BB128))&lt;Check_Limit,0,1),1)</f>
        <v>0</v>
      </c>
      <c r="BH128" s="44">
        <f>IFERROR(IF(SUMIF($G$6:$BB$6,BH$6&amp;" Total",$G128:$BB128)-(SUMIF($G$6:$BB$6,BH$6&amp;" "&amp;'Input-Allocators'!$D$18,$G128:$BB128)+IFERROR(SUMIF($G$6:$BB$6,BH$6&amp;" "&amp;'Input-Allocators'!$E$18,$G128:$BB128),SUMIF($G$6:$BB$6,BH$6&amp;" "&amp;'Input-Allocators'!$B$20,$G128:$BB128))+SUMIF($G$6:$BB$6,BH$6&amp;" "&amp;'Input-Allocators'!$F$18,$G128:$BB128))&lt;Check_Limit,0,1),1)</f>
        <v>0</v>
      </c>
      <c r="BI128" s="44">
        <f>IFERROR(IF(SUMIF($G$6:$BB$6,BI$6&amp;" Total",$G128:$BB128)-(SUMIF($G$6:$BB$6,BI$6&amp;" "&amp;'Input-Allocators'!$D$18,$G128:$BB128)+IFERROR(SUMIF($G$6:$BB$6,BI$6&amp;" "&amp;'Input-Allocators'!$E$18,$G128:$BB128),SUMIF($G$6:$BB$6,BI$6&amp;" "&amp;'Input-Allocators'!$B$20,$G128:$BB128))+SUMIF($G$6:$BB$6,BI$6&amp;" "&amp;'Input-Allocators'!$F$18,$G128:$BB128))&lt;Check_Limit,0,1),1)</f>
        <v>0</v>
      </c>
      <c r="BJ128" s="44">
        <f>IFERROR(IF(SUMIF($G$6:$BB$6,BJ$6&amp;" Total",$G128:$BB128)-(SUMIF($G$6:$BB$6,BJ$6&amp;" "&amp;'Input-Allocators'!$D$18,$G128:$BB128)+IFERROR(SUMIF($G$6:$BB$6,BJ$6&amp;" "&amp;'Input-Allocators'!$E$18,$G128:$BB128),SUMIF($G$6:$BB$6,BJ$6&amp;" "&amp;'Input-Allocators'!$B$20,$G128:$BB128))+SUMIF($G$6:$BB$6,BJ$6&amp;" "&amp;'Input-Allocators'!$F$18,$G128:$BB128))&lt;Check_Limit,0,1),1)</f>
        <v>0</v>
      </c>
      <c r="BK128" s="44">
        <f>IFERROR(IF(SUMIF($G$6:$BB$6,BK$6&amp;" Total",$G128:$BB128)-(SUMIF($G$6:$BB$6,BK$6&amp;" "&amp;'Input-Allocators'!$D$18,$G128:$BB128)+IFERROR(SUMIF($G$6:$BB$6,BK$6&amp;" "&amp;'Input-Allocators'!$E$18,$G128:$BB128),SUMIF($G$6:$BB$6,BK$6&amp;" "&amp;'Input-Allocators'!$B$20,$G128:$BB128))+SUMIF($G$6:$BB$6,BK$6&amp;" "&amp;'Input-Allocators'!$F$18,$G128:$BB128))&lt;Check_Limit,0,1),1)</f>
        <v>0</v>
      </c>
      <c r="BL128" s="44">
        <f>IFERROR(IF(SUMIF($G$6:$BB$6,BL$6&amp;" Total",$G128:$BB128)-(SUMIF($G$6:$BB$6,BL$6&amp;" "&amp;'Input-Allocators'!$D$18,$G128:$BB128)+IFERROR(SUMIF($G$6:$BB$6,BL$6&amp;" "&amp;'Input-Allocators'!$E$18,$G128:$BB128),SUMIF($G$6:$BB$6,BL$6&amp;" "&amp;'Input-Allocators'!$B$20,$G128:$BB128))+SUMIF($G$6:$BB$6,BL$6&amp;" "&amp;'Input-Allocators'!$F$18,$G128:$BB128))&lt;Check_Limit,0,1),1)</f>
        <v>0</v>
      </c>
      <c r="BM128" s="44">
        <f>IFERROR(IF(SUMIF($G$6:$BB$6,BM$6&amp;" Total",$G128:$BB128)-(SUMIF($G$6:$BB$6,BM$6&amp;" "&amp;'Input-Allocators'!$D$18,$G128:$BB128)+IFERROR(SUMIF($G$6:$BB$6,BM$6&amp;" "&amp;'Input-Allocators'!$E$18,$G128:$BB128),SUMIF($G$6:$BB$6,BM$6&amp;" "&amp;'Input-Allocators'!$B$20,$G128:$BB128))+SUMIF($G$6:$BB$6,BM$6&amp;" "&amp;'Input-Allocators'!$F$18,$G128:$BB128))&lt;Check_Limit,0,1),1)</f>
        <v>0</v>
      </c>
      <c r="BN128" s="44">
        <f>IFERROR(IF(SUMIF($G$6:$BB$6,BN$6&amp;" Total",$G128:$BB128)-(SUMIF($G$6:$BB$6,BN$6&amp;" "&amp;'Input-Allocators'!$D$18,$G128:$BB128)+IFERROR(SUMIF($G$6:$BB$6,BN$6&amp;" "&amp;'Input-Allocators'!$E$18,$G128:$BB128),SUMIF($G$6:$BB$6,BN$6&amp;" "&amp;'Input-Allocators'!$B$20,$G128:$BB128))+SUMIF($G$6:$BB$6,BN$6&amp;" "&amp;'Input-Allocators'!$F$18,$G128:$BB128))&lt;Check_Limit,0,1),1)</f>
        <v>0</v>
      </c>
      <c r="BO128" s="44">
        <f>IFERROR(IF(SUMIF($G$6:$BB$6,BO$6&amp;" Total",$G128:$BB128)-(SUMIF($G$6:$BB$6,BO$6&amp;" "&amp;'Input-Allocators'!$D$18,$G128:$BB128)+IFERROR(SUMIF($G$6:$BB$6,BO$6&amp;" "&amp;'Input-Allocators'!$E$18,$G128:$BB128),SUMIF($G$6:$BB$6,BO$6&amp;" "&amp;'Input-Allocators'!$B$20,$G128:$BB128))+SUMIF($G$6:$BB$6,BO$6&amp;" "&amp;'Input-Allocators'!$F$18,$G128:$BB128))&lt;Check_Limit,0,1),1)</f>
        <v>0</v>
      </c>
    </row>
    <row r="129" spans="1:67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>Functionalization!$D129</f>
        <v>0.16421411787511755</v>
      </c>
      <c r="E129" s="14">
        <f t="shared" ca="1" si="25"/>
        <v>0</v>
      </c>
      <c r="F129" s="3" t="str">
        <f>IF($D129=0,"-",IF('Input-Accounts'!$E129&lt;&gt;0,'Input-Accounts'!$E129,'Input-Accounts'!$G129))</f>
        <v>COMMODITY</v>
      </c>
      <c r="G129" s="14">
        <f ca="1">IF(G$5&lt;&gt;"",HLOOKUP(G$5,Functionalization!$G$6:$R$343,ROW($A129)-5,FALSE),IFERROR(INDEX(G$320:G$343,MATCH($F129,$B$320:$B$343,0))/VLOOKUP($F129,$B$320:$BB$343,MATCH(LEFT(TRIM(G$6),FIND("~",SUBSTITUTE(G$6,"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129))*HLOOKUP(LEFT(TRIM(G$6),FIND("~",SUBSTITUTE(G$6," ","~",LEN(TRIM(G$6))-LEN(SUBSTITUTE(TRIM(G$6)," ",""))))-1)&amp;" Total",$B$6:$BB$343,ROW($A129)-5,FALSE))</f>
        <v>0.16421411787511755</v>
      </c>
      <c r="H129" s="14">
        <f ca="1">IF(H$5&lt;&gt;"",HLOOKUP(H$5,Functionalization!$G$6:$R$343,ROW($A129)-5,FALSE),IFERROR(INDEX(H$320:H$343,MATCH($F129,$B$320:$B$343,0))/VLOOKUP($F129,$B$320:$BB$343,MATCH(LEFT(TRIM(H$6),FIND("~",SUBSTITUTE(H$6,"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129))*HLOOKUP(LEFT(TRIM(H$6),FIND("~",SUBSTITUTE(H$6," ","~",LEN(TRIM(H$6))-LEN(SUBSTITUTE(TRIM(H$6)," ",""))))-1)&amp;" Total",$B$6:$BB$343,ROW($A129)-5,FALSE))</f>
        <v>0</v>
      </c>
      <c r="I129" s="14">
        <f ca="1">IF(I$5&lt;&gt;"",HLOOKUP(I$5,Functionalization!$G$6:$R$343,ROW($A129)-5,FALSE),IFERROR(INDEX(I$320:I$343,MATCH($F129,$B$320:$B$343,0))/VLOOKUP($F129,$B$320:$BB$343,MATCH(LEFT(TRIM(I$6),FIND("~",SUBSTITUTE(I$6,"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129))*HLOOKUP(LEFT(TRIM(I$6),FIND("~",SUBSTITUTE(I$6," ","~",LEN(TRIM(I$6))-LEN(SUBSTITUTE(TRIM(I$6)," ",""))))-1)&amp;" Total",$B$6:$BB$343,ROW($A129)-5,FALSE))</f>
        <v>0.16421411787511755</v>
      </c>
      <c r="J129" s="14">
        <f ca="1">IF(J$5&lt;&gt;"",HLOOKUP(J$5,Functionalization!$G$6:$R$343,ROW($A129)-5,FALSE),IFERROR(INDEX(J$320:J$343,MATCH($F129,$B$320:$B$343,0))/VLOOKUP($F129,$B$320:$BB$343,MATCH(LEFT(TRIM(J$6),FIND("~",SUBSTITUTE(J$6,"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129))*HLOOKUP(LEFT(TRIM(J$6),FIND("~",SUBSTITUTE(J$6," ","~",LEN(TRIM(J$6))-LEN(SUBSTITUTE(TRIM(J$6)," ",""))))-1)&amp;" Total",$B$6:$BB$343,ROW($A129)-5,FALSE))</f>
        <v>0</v>
      </c>
      <c r="K129" s="14">
        <f ca="1">IF(K$5&lt;&gt;"",HLOOKUP(K$5,Functionalization!$G$6:$R$343,ROW($A129)-5,FALSE),IFERROR(INDEX(K$320:K$343,MATCH($F129,$B$320:$B$343,0))/VLOOKUP($F129,$B$320:$BB$343,MATCH(LEFT(TRIM(K$6),FIND("~",SUBSTITUTE(K$6,"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129))*HLOOKUP(LEFT(TRIM(K$6),FIND("~",SUBSTITUTE(K$6," ","~",LEN(TRIM(K$6))-LEN(SUBSTITUTE(TRIM(K$6)," ",""))))-1)&amp;" Total",$B$6:$BB$343,ROW($A129)-5,FALSE))</f>
        <v>0</v>
      </c>
      <c r="L129" s="14">
        <f ca="1">IF(L$5&lt;&gt;"",HLOOKUP(L$5,Functionalization!$G$6:$R$343,ROW($A129)-5,FALSE),IFERROR(INDEX(L$320:L$343,MATCH($F129,$B$320:$B$343,0))/VLOOKUP($F129,$B$320:$BB$343,MATCH(LEFT(TRIM(L$6),FIND("~",SUBSTITUTE(L$6,"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129))*HLOOKUP(LEFT(TRIM(L$6),FIND("~",SUBSTITUTE(L$6," ","~",LEN(TRIM(L$6))-LEN(SUBSTITUTE(TRIM(L$6)," ",""))))-1)&amp;" Total",$B$6:$BB$343,ROW($A129)-5,FALSE))</f>
        <v>0</v>
      </c>
      <c r="M129" s="14">
        <f ca="1">IF(M$5&lt;&gt;"",HLOOKUP(M$5,Functionalization!$G$6:$R$343,ROW($A129)-5,FALSE),IFERROR(INDEX(M$320:M$343,MATCH($F129,$B$320:$B$343,0))/VLOOKUP($F129,$B$320:$BB$343,MATCH(LEFT(TRIM(M$6),FIND("~",SUBSTITUTE(M$6,"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129))*HLOOKUP(LEFT(TRIM(M$6),FIND("~",SUBSTITUTE(M$6," ","~",LEN(TRIM(M$6))-LEN(SUBSTITUTE(TRIM(M$6)," ",""))))-1)&amp;" Total",$B$6:$BB$343,ROW($A129)-5,FALSE))</f>
        <v>0</v>
      </c>
      <c r="N129" s="14">
        <f ca="1">IF(N$5&lt;&gt;"",HLOOKUP(N$5,Functionalization!$G$6:$R$343,ROW($A129)-5,FALSE),IFERROR(INDEX(N$320:N$343,MATCH($F129,$B$320:$B$343,0))/VLOOKUP($F129,$B$320:$BB$343,MATCH(LEFT(TRIM(N$6),FIND("~",SUBSTITUTE(N$6,"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129))*HLOOKUP(LEFT(TRIM(N$6),FIND("~",SUBSTITUTE(N$6," ","~",LEN(TRIM(N$6))-LEN(SUBSTITUTE(TRIM(N$6)," ",""))))-1)&amp;" Total",$B$6:$BB$343,ROW($A129)-5,FALSE))</f>
        <v>0</v>
      </c>
      <c r="O129" s="14">
        <f ca="1">IF(O$5&lt;&gt;"",HLOOKUP(O$5,Functionalization!$G$6:$R$343,ROW($A129)-5,FALSE),IFERROR(INDEX(O$320:O$343,MATCH($F129,$B$320:$B$343,0))/VLOOKUP($F129,$B$320:$BB$343,MATCH(LEFT(TRIM(O$6),FIND("~",SUBSTITUTE(O$6,"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129))*HLOOKUP(LEFT(TRIM(O$6),FIND("~",SUBSTITUTE(O$6," ","~",LEN(TRIM(O$6))-LEN(SUBSTITUTE(TRIM(O$6)," ",""))))-1)&amp;" Total",$B$6:$BB$343,ROW($A129)-5,FALSE))</f>
        <v>0</v>
      </c>
      <c r="P129" s="14">
        <f ca="1">IF(P$5&lt;&gt;"",HLOOKUP(P$5,Functionalization!$G$6:$R$343,ROW($A129)-5,FALSE),IFERROR(INDEX(P$320:P$343,MATCH($F129,$B$320:$B$343,0))/VLOOKUP($F129,$B$320:$BB$343,MATCH(LEFT(TRIM(P$6),FIND("~",SUBSTITUTE(P$6,"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129))*HLOOKUP(LEFT(TRIM(P$6),FIND("~",SUBSTITUTE(P$6," ","~",LEN(TRIM(P$6))-LEN(SUBSTITUTE(TRIM(P$6)," ",""))))-1)&amp;" Total",$B$6:$BB$343,ROW($A129)-5,FALSE))</f>
        <v>0</v>
      </c>
      <c r="Q129" s="14">
        <f ca="1">IF(Q$5&lt;&gt;"",HLOOKUP(Q$5,Functionalization!$G$6:$R$343,ROW($A129)-5,FALSE),IFERROR(INDEX(Q$320:Q$343,MATCH($F129,$B$320:$B$343,0))/VLOOKUP($F129,$B$320:$BB$343,MATCH(LEFT(TRIM(Q$6),FIND("~",SUBSTITUTE(Q$6,"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129))*HLOOKUP(LEFT(TRIM(Q$6),FIND("~",SUBSTITUTE(Q$6," ","~",LEN(TRIM(Q$6))-LEN(SUBSTITUTE(TRIM(Q$6)," ",""))))-1)&amp;" Total",$B$6:$BB$343,ROW($A129)-5,FALSE))</f>
        <v>0</v>
      </c>
      <c r="R129" s="14">
        <f ca="1">IF(R$5&lt;&gt;"",HLOOKUP(R$5,Functionalization!$G$6:$R$343,ROW($A129)-5,FALSE),IFERROR(INDEX(R$320:R$343,MATCH($F129,$B$320:$B$343,0))/VLOOKUP($F129,$B$320:$BB$343,MATCH(LEFT(TRIM(R$6),FIND("~",SUBSTITUTE(R$6,"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129))*HLOOKUP(LEFT(TRIM(R$6),FIND("~",SUBSTITUTE(R$6," ","~",LEN(TRIM(R$6))-LEN(SUBSTITUTE(TRIM(R$6)," ",""))))-1)&amp;" Total",$B$6:$BB$343,ROW($A129)-5,FALSE))</f>
        <v>0</v>
      </c>
      <c r="S129" s="14">
        <f ca="1">IF(S$5&lt;&gt;"",HLOOKUP(S$5,Functionalization!$G$6:$R$343,ROW($A129)-5,FALSE),IFERROR(INDEX(S$320:S$343,MATCH($F129,$B$320:$B$343,0))/VLOOKUP($F129,$B$320:$BB$343,MATCH(LEFT(TRIM(S$6),FIND("~",SUBSTITUTE(S$6,"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129))*HLOOKUP(LEFT(TRIM(S$6),FIND("~",SUBSTITUTE(S$6," ","~",LEN(TRIM(S$6))-LEN(SUBSTITUTE(TRIM(S$6)," ",""))))-1)&amp;" Total",$B$6:$BB$343,ROW($A129)-5,FALSE))</f>
        <v>0</v>
      </c>
      <c r="T129" s="14">
        <f ca="1">IF(T$5&lt;&gt;"",HLOOKUP(T$5,Functionalization!$G$6:$R$343,ROW($A129)-5,FALSE),IFERROR(INDEX(T$320:T$343,MATCH($F129,$B$320:$B$343,0))/VLOOKUP($F129,$B$320:$BB$343,MATCH(LEFT(TRIM(T$6),FIND("~",SUBSTITUTE(T$6,"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129))*HLOOKUP(LEFT(TRIM(T$6),FIND("~",SUBSTITUTE(T$6," ","~",LEN(TRIM(T$6))-LEN(SUBSTITUTE(TRIM(T$6)," ",""))))-1)&amp;" Total",$B$6:$BB$343,ROW($A129)-5,FALSE))</f>
        <v>0</v>
      </c>
      <c r="U129" s="14">
        <f ca="1">IF(U$5&lt;&gt;"",HLOOKUP(U$5,Functionalization!$G$6:$R$343,ROW($A129)-5,FALSE),IFERROR(INDEX(U$320:U$343,MATCH($F129,$B$320:$B$343,0))/VLOOKUP($F129,$B$320:$BB$343,MATCH(LEFT(TRIM(U$6),FIND("~",SUBSTITUTE(U$6,"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129))*HLOOKUP(LEFT(TRIM(U$6),FIND("~",SUBSTITUTE(U$6," ","~",LEN(TRIM(U$6))-LEN(SUBSTITUTE(TRIM(U$6)," ",""))))-1)&amp;" Total",$B$6:$BB$343,ROW($A129)-5,FALSE))</f>
        <v>0</v>
      </c>
      <c r="V129" s="14">
        <f ca="1">IF(V$5&lt;&gt;"",HLOOKUP(V$5,Functionalization!$G$6:$R$343,ROW($A129)-5,FALSE),IFERROR(INDEX(V$320:V$343,MATCH($F129,$B$320:$B$343,0))/VLOOKUP($F129,$B$320:$BB$343,MATCH(LEFT(TRIM(V$6),FIND("~",SUBSTITUTE(V$6,"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129))*HLOOKUP(LEFT(TRIM(V$6),FIND("~",SUBSTITUTE(V$6," ","~",LEN(TRIM(V$6))-LEN(SUBSTITUTE(TRIM(V$6)," ",""))))-1)&amp;" Total",$B$6:$BB$343,ROW($A129)-5,FALSE))</f>
        <v>0</v>
      </c>
      <c r="W129" s="14">
        <f ca="1">IF(W$5&lt;&gt;"",HLOOKUP(W$5,Functionalization!$G$6:$R$343,ROW($A129)-5,FALSE),IFERROR(INDEX(W$320:W$343,MATCH($F129,$B$320:$B$343,0))/VLOOKUP($F129,$B$320:$BB$343,MATCH(LEFT(TRIM(W$6),FIND("~",SUBSTITUTE(W$6,"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129))*HLOOKUP(LEFT(TRIM(W$6),FIND("~",SUBSTITUTE(W$6," ","~",LEN(TRIM(W$6))-LEN(SUBSTITUTE(TRIM(W$6)," ",""))))-1)&amp;" Total",$B$6:$BB$343,ROW($A129)-5,FALSE))</f>
        <v>0</v>
      </c>
      <c r="X129" s="14">
        <f ca="1">IF(X$5&lt;&gt;"",HLOOKUP(X$5,Functionalization!$G$6:$R$343,ROW($A129)-5,FALSE),IFERROR(INDEX(X$320:X$343,MATCH($F129,$B$320:$B$343,0))/VLOOKUP($F129,$B$320:$BB$343,MATCH(LEFT(TRIM(X$6),FIND("~",SUBSTITUTE(X$6,"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129))*HLOOKUP(LEFT(TRIM(X$6),FIND("~",SUBSTITUTE(X$6," ","~",LEN(TRIM(X$6))-LEN(SUBSTITUTE(TRIM(X$6)," ",""))))-1)&amp;" Total",$B$6:$BB$343,ROW($A129)-5,FALSE))</f>
        <v>0</v>
      </c>
      <c r="Y129" s="14">
        <f ca="1">IF(Y$5&lt;&gt;"",HLOOKUP(Y$5,Functionalization!$G$6:$R$343,ROW($A129)-5,FALSE),IFERROR(INDEX(Y$320:Y$343,MATCH($F129,$B$320:$B$343,0))/VLOOKUP($F129,$B$320:$BB$343,MATCH(LEFT(TRIM(Y$6),FIND("~",SUBSTITUTE(Y$6,"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129))*HLOOKUP(LEFT(TRIM(Y$6),FIND("~",SUBSTITUTE(Y$6," ","~",LEN(TRIM(Y$6))-LEN(SUBSTITUTE(TRIM(Y$6)," ",""))))-1)&amp;" Total",$B$6:$BB$343,ROW($A129)-5,FALSE))</f>
        <v>0</v>
      </c>
      <c r="Z129" s="14">
        <f ca="1">IF(Z$5&lt;&gt;"",HLOOKUP(Z$5,Functionalization!$G$6:$R$343,ROW($A129)-5,FALSE),IFERROR(INDEX(Z$320:Z$343,MATCH($F129,$B$320:$B$343,0))/VLOOKUP($F129,$B$320:$BB$343,MATCH(LEFT(TRIM(Z$6),FIND("~",SUBSTITUTE(Z$6,"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129))*HLOOKUP(LEFT(TRIM(Z$6),FIND("~",SUBSTITUTE(Z$6," ","~",LEN(TRIM(Z$6))-LEN(SUBSTITUTE(TRIM(Z$6)," ",""))))-1)&amp;" Total",$B$6:$BB$343,ROW($A129)-5,FALSE))</f>
        <v>0</v>
      </c>
      <c r="AA129" s="14">
        <f ca="1">IF(AA$5&lt;&gt;"",HLOOKUP(AA$5,Functionalization!$G$6:$R$343,ROW($A129)-5,FALSE),IFERROR(INDEX(AA$320:AA$343,MATCH($F129,$B$320:$B$343,0))/VLOOKUP($F129,$B$320:$BB$343,MATCH(LEFT(TRIM(AA$6),FIND("~",SUBSTITUTE(AA$6,"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129))*HLOOKUP(LEFT(TRIM(AA$6),FIND("~",SUBSTITUTE(AA$6," ","~",LEN(TRIM(AA$6))-LEN(SUBSTITUTE(TRIM(AA$6)," ",""))))-1)&amp;" Total",$B$6:$BB$343,ROW($A129)-5,FALSE))</f>
        <v>0</v>
      </c>
      <c r="AB129" s="14">
        <f ca="1">IF(AB$5&lt;&gt;"",HLOOKUP(AB$5,Functionalization!$G$6:$R$343,ROW($A129)-5,FALSE),IFERROR(INDEX(AB$320:AB$343,MATCH($F129,$B$320:$B$343,0))/VLOOKUP($F129,$B$320:$BB$343,MATCH(LEFT(TRIM(AB$6),FIND("~",SUBSTITUTE(AB$6,"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129))*HLOOKUP(LEFT(TRIM(AB$6),FIND("~",SUBSTITUTE(AB$6," ","~",LEN(TRIM(AB$6))-LEN(SUBSTITUTE(TRIM(AB$6)," ",""))))-1)&amp;" Total",$B$6:$BB$343,ROW($A129)-5,FALSE))</f>
        <v>0</v>
      </c>
      <c r="AC129" s="14">
        <f ca="1">IF(AC$5&lt;&gt;"",HLOOKUP(AC$5,Functionalization!$G$6:$R$343,ROW($A129)-5,FALSE),IFERROR(INDEX(AC$320:AC$343,MATCH($F129,$B$320:$B$343,0))/VLOOKUP($F129,$B$320:$BB$343,MATCH(LEFT(TRIM(AC$6),FIND("~",SUBSTITUTE(AC$6,"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129))*HLOOKUP(LEFT(TRIM(AC$6),FIND("~",SUBSTITUTE(AC$6," ","~",LEN(TRIM(AC$6))-LEN(SUBSTITUTE(TRIM(AC$6)," ",""))))-1)&amp;" Total",$B$6:$BB$343,ROW($A129)-5,FALSE))</f>
        <v>0</v>
      </c>
      <c r="AD129" s="14">
        <f ca="1">IF(AD$5&lt;&gt;"",HLOOKUP(AD$5,Functionalization!$G$6:$R$343,ROW($A129)-5,FALSE),IFERROR(INDEX(AD$320:AD$343,MATCH($F129,$B$320:$B$343,0))/VLOOKUP($F129,$B$320:$BB$343,MATCH(LEFT(TRIM(AD$6),FIND("~",SUBSTITUTE(AD$6,"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129))*HLOOKUP(LEFT(TRIM(AD$6),FIND("~",SUBSTITUTE(AD$6," ","~",LEN(TRIM(AD$6))-LEN(SUBSTITUTE(TRIM(AD$6)," ",""))))-1)&amp;" Total",$B$6:$BB$343,ROW($A129)-5,FALSE))</f>
        <v>0</v>
      </c>
      <c r="AE129" s="14">
        <f ca="1">IF(AE$5&lt;&gt;"",HLOOKUP(AE$5,Functionalization!$G$6:$R$343,ROW($A129)-5,FALSE),IFERROR(INDEX(AE$320:AE$343,MATCH($F129,$B$320:$B$343,0))/VLOOKUP($F129,$B$320:$BB$343,MATCH(LEFT(TRIM(AE$6),FIND("~",SUBSTITUTE(AE$6,"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129))*HLOOKUP(LEFT(TRIM(AE$6),FIND("~",SUBSTITUTE(AE$6," ","~",LEN(TRIM(AE$6))-LEN(SUBSTITUTE(TRIM(AE$6)," ",""))))-1)&amp;" Total",$B$6:$BB$343,ROW($A129)-5,FALSE))</f>
        <v>0</v>
      </c>
      <c r="AF129" s="14">
        <f ca="1">IF(AF$5&lt;&gt;"",HLOOKUP(AF$5,Functionalization!$G$6:$R$343,ROW($A129)-5,FALSE),IFERROR(INDEX(AF$320:AF$343,MATCH($F129,$B$320:$B$343,0))/VLOOKUP($F129,$B$320:$BB$343,MATCH(LEFT(TRIM(AF$6),FIND("~",SUBSTITUTE(AF$6,"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129))*HLOOKUP(LEFT(TRIM(AF$6),FIND("~",SUBSTITUTE(AF$6," ","~",LEN(TRIM(AF$6))-LEN(SUBSTITUTE(TRIM(AF$6)," ",""))))-1)&amp;" Total",$B$6:$BB$343,ROW($A129)-5,FALSE))</f>
        <v>0</v>
      </c>
      <c r="AG129" s="14">
        <f ca="1">IF(AG$5&lt;&gt;"",HLOOKUP(AG$5,Functionalization!$G$6:$R$343,ROW($A129)-5,FALSE),IFERROR(INDEX(AG$320:AG$343,MATCH($F129,$B$320:$B$343,0))/VLOOKUP($F129,$B$320:$BB$343,MATCH(LEFT(TRIM(AG$6),FIND("~",SUBSTITUTE(AG$6,"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129))*HLOOKUP(LEFT(TRIM(AG$6),FIND("~",SUBSTITUTE(AG$6," ","~",LEN(TRIM(AG$6))-LEN(SUBSTITUTE(TRIM(AG$6)," ",""))))-1)&amp;" Total",$B$6:$BB$343,ROW($A129)-5,FALSE))</f>
        <v>0</v>
      </c>
      <c r="AH129" s="14">
        <f ca="1">IF(AH$5&lt;&gt;"",HLOOKUP(AH$5,Functionalization!$G$6:$R$343,ROW($A129)-5,FALSE),IFERROR(INDEX(AH$320:AH$343,MATCH($F129,$B$320:$B$343,0))/VLOOKUP($F129,$B$320:$BB$343,MATCH(LEFT(TRIM(AH$6),FIND("~",SUBSTITUTE(AH$6,"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129))*HLOOKUP(LEFT(TRIM(AH$6),FIND("~",SUBSTITUTE(AH$6," ","~",LEN(TRIM(AH$6))-LEN(SUBSTITUTE(TRIM(AH$6)," ",""))))-1)&amp;" Total",$B$6:$BB$343,ROW($A129)-5,FALSE))</f>
        <v>0</v>
      </c>
      <c r="AI129" s="14">
        <f ca="1">IF(AI$5&lt;&gt;"",HLOOKUP(AI$5,Functionalization!$G$6:$R$343,ROW($A129)-5,FALSE),IFERROR(INDEX(AI$320:AI$343,MATCH($F129,$B$320:$B$343,0))/VLOOKUP($F129,$B$320:$BB$343,MATCH(LEFT(TRIM(AI$6),FIND("~",SUBSTITUTE(AI$6,"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129))*HLOOKUP(LEFT(TRIM(AI$6),FIND("~",SUBSTITUTE(AI$6," ","~",LEN(TRIM(AI$6))-LEN(SUBSTITUTE(TRIM(AI$6)," ",""))))-1)&amp;" Total",$B$6:$BB$343,ROW($A129)-5,FALSE))</f>
        <v>0</v>
      </c>
      <c r="AJ129" s="14">
        <f ca="1">IF(AJ$5&lt;&gt;"",HLOOKUP(AJ$5,Functionalization!$G$6:$R$343,ROW($A129)-5,FALSE),IFERROR(INDEX(AJ$320:AJ$343,MATCH($F129,$B$320:$B$343,0))/VLOOKUP($F129,$B$320:$BB$343,MATCH(LEFT(TRIM(AJ$6),FIND("~",SUBSTITUTE(AJ$6,"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129))*HLOOKUP(LEFT(TRIM(AJ$6),FIND("~",SUBSTITUTE(AJ$6," ","~",LEN(TRIM(AJ$6))-LEN(SUBSTITUTE(TRIM(AJ$6)," ",""))))-1)&amp;" Total",$B$6:$BB$343,ROW($A129)-5,FALSE))</f>
        <v>0</v>
      </c>
      <c r="AK129" s="14">
        <f ca="1">IF(AK$5&lt;&gt;"",HLOOKUP(AK$5,Functionalization!$G$6:$R$343,ROW($A129)-5,FALSE),IFERROR(INDEX(AK$320:AK$343,MATCH($F129,$B$320:$B$343,0))/VLOOKUP($F129,$B$320:$BB$343,MATCH(LEFT(TRIM(AK$6),FIND("~",SUBSTITUTE(AK$6,"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129))*HLOOKUP(LEFT(TRIM(AK$6),FIND("~",SUBSTITUTE(AK$6," ","~",LEN(TRIM(AK$6))-LEN(SUBSTITUTE(TRIM(AK$6)," ",""))))-1)&amp;" Total",$B$6:$BB$343,ROW($A129)-5,FALSE))</f>
        <v>0</v>
      </c>
      <c r="AL129" s="14">
        <f ca="1">IF(AL$5&lt;&gt;"",HLOOKUP(AL$5,Functionalization!$G$6:$R$343,ROW($A129)-5,FALSE),IFERROR(INDEX(AL$320:AL$343,MATCH($F129,$B$320:$B$343,0))/VLOOKUP($F129,$B$320:$BB$343,MATCH(LEFT(TRIM(AL$6),FIND("~",SUBSTITUTE(AL$6,"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129))*HLOOKUP(LEFT(TRIM(AL$6),FIND("~",SUBSTITUTE(AL$6," ","~",LEN(TRIM(AL$6))-LEN(SUBSTITUTE(TRIM(AL$6)," ",""))))-1)&amp;" Total",$B$6:$BB$343,ROW($A129)-5,FALSE))</f>
        <v>0</v>
      </c>
      <c r="AM129" s="14">
        <f ca="1">IF(AM$5&lt;&gt;"",HLOOKUP(AM$5,Functionalization!$G$6:$R$343,ROW($A129)-5,FALSE),IFERROR(INDEX(AM$320:AM$343,MATCH($F129,$B$320:$B$343,0))/VLOOKUP($F129,$B$320:$BB$343,MATCH(LEFT(TRIM(AM$6),FIND("~",SUBSTITUTE(AM$6,"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129))*HLOOKUP(LEFT(TRIM(AM$6),FIND("~",SUBSTITUTE(AM$6," ","~",LEN(TRIM(AM$6))-LEN(SUBSTITUTE(TRIM(AM$6)," ",""))))-1)&amp;" Total",$B$6:$BB$343,ROW($A129)-5,FALSE))</f>
        <v>0</v>
      </c>
      <c r="AN129" s="14">
        <f ca="1">IF(AN$5&lt;&gt;"",HLOOKUP(AN$5,Functionalization!$G$6:$R$343,ROW($A129)-5,FALSE),IFERROR(INDEX(AN$320:AN$343,MATCH($F129,$B$320:$B$343,0))/VLOOKUP($F129,$B$320:$BB$343,MATCH(LEFT(TRIM(AN$6),FIND("~",SUBSTITUTE(AN$6,"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129))*HLOOKUP(LEFT(TRIM(AN$6),FIND("~",SUBSTITUTE(AN$6," ","~",LEN(TRIM(AN$6))-LEN(SUBSTITUTE(TRIM(AN$6)," ",""))))-1)&amp;" Total",$B$6:$BB$343,ROW($A129)-5,FALSE))</f>
        <v>0</v>
      </c>
      <c r="AO129" s="14">
        <f ca="1">IF(AO$5&lt;&gt;"",HLOOKUP(AO$5,Functionalization!$G$6:$R$343,ROW($A129)-5,FALSE),IFERROR(INDEX(AO$320:AO$343,MATCH($F129,$B$320:$B$343,0))/VLOOKUP($F129,$B$320:$BB$343,MATCH(LEFT(TRIM(AO$6),FIND("~",SUBSTITUTE(AO$6,"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129))*HLOOKUP(LEFT(TRIM(AO$6),FIND("~",SUBSTITUTE(AO$6," ","~",LEN(TRIM(AO$6))-LEN(SUBSTITUTE(TRIM(AO$6)," ",""))))-1)&amp;" Total",$B$6:$BB$343,ROW($A129)-5,FALSE))</f>
        <v>0</v>
      </c>
      <c r="AP129" s="14">
        <f ca="1">IF(AP$5&lt;&gt;"",HLOOKUP(AP$5,Functionalization!$G$6:$R$343,ROW($A129)-5,FALSE),IFERROR(INDEX(AP$320:AP$343,MATCH($F129,$B$320:$B$343,0))/VLOOKUP($F129,$B$320:$BB$343,MATCH(LEFT(TRIM(AP$6),FIND("~",SUBSTITUTE(AP$6,"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129))*HLOOKUP(LEFT(TRIM(AP$6),FIND("~",SUBSTITUTE(AP$6," ","~",LEN(TRIM(AP$6))-LEN(SUBSTITUTE(TRIM(AP$6)," ",""))))-1)&amp;" Total",$B$6:$BB$343,ROW($A129)-5,FALSE))</f>
        <v>0</v>
      </c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D129" s="44">
        <f ca="1">IFERROR(IF(SUMIF($G$6:$BB$6,BD$6&amp;" Total",$G129:$BB129)-(SUMIF($G$6:$BB$6,BD$6&amp;" "&amp;'Input-Allocators'!$D$18,$G129:$BB129)+IFERROR(SUMIF($G$6:$BB$6,BD$6&amp;" "&amp;'Input-Allocators'!$E$18,$G129:$BB129),SUMIF($G$6:$BB$6,BD$6&amp;" "&amp;'Input-Allocators'!$B$20,$G129:$BB129))+SUMIF($G$6:$BB$6,BD$6&amp;" "&amp;'Input-Allocators'!$F$18,$G129:$BB129))&lt;Check_Limit,0,1),1)</f>
        <v>0</v>
      </c>
      <c r="BE129" s="44">
        <f ca="1">IFERROR(IF(SUMIF($G$6:$BB$6,BE$6&amp;" Total",$G129:$BB129)-(SUMIF($G$6:$BB$6,BE$6&amp;" "&amp;'Input-Allocators'!$D$18,$G129:$BB129)+IFERROR(SUMIF($G$6:$BB$6,BE$6&amp;" "&amp;'Input-Allocators'!$E$18,$G129:$BB129),SUMIF($G$6:$BB$6,BE$6&amp;" "&amp;'Input-Allocators'!$B$20,$G129:$BB129))+SUMIF($G$6:$BB$6,BE$6&amp;" "&amp;'Input-Allocators'!$F$18,$G129:$BB129))&lt;Check_Limit,0,1),1)</f>
        <v>0</v>
      </c>
      <c r="BF129" s="44">
        <f ca="1">IFERROR(IF(SUMIF($G$6:$BB$6,BF$6&amp;" Total",$G129:$BB129)-(SUMIF($G$6:$BB$6,BF$6&amp;" "&amp;'Input-Allocators'!$D$18,$G129:$BB129)+IFERROR(SUMIF($G$6:$BB$6,BF$6&amp;" "&amp;'Input-Allocators'!$E$18,$G129:$BB129),SUMIF($G$6:$BB$6,BF$6&amp;" "&amp;'Input-Allocators'!$B$20,$G129:$BB129))+SUMIF($G$6:$BB$6,BF$6&amp;" "&amp;'Input-Allocators'!$F$18,$G129:$BB129))&lt;Check_Limit,0,1),1)</f>
        <v>0</v>
      </c>
      <c r="BG129" s="44">
        <f ca="1">IFERROR(IF(SUMIF($G$6:$BB$6,BG$6&amp;" Total",$G129:$BB129)-(SUMIF($G$6:$BB$6,BG$6&amp;" "&amp;'Input-Allocators'!$D$18,$G129:$BB129)+IFERROR(SUMIF($G$6:$BB$6,BG$6&amp;" "&amp;'Input-Allocators'!$E$18,$G129:$BB129),SUMIF($G$6:$BB$6,BG$6&amp;" "&amp;'Input-Allocators'!$B$20,$G129:$BB129))+SUMIF($G$6:$BB$6,BG$6&amp;" "&amp;'Input-Allocators'!$F$18,$G129:$BB129))&lt;Check_Limit,0,1),1)</f>
        <v>0</v>
      </c>
      <c r="BH129" s="44">
        <f ca="1">IFERROR(IF(SUMIF($G$6:$BB$6,BH$6&amp;" Total",$G129:$BB129)-(SUMIF($G$6:$BB$6,BH$6&amp;" "&amp;'Input-Allocators'!$D$18,$G129:$BB129)+IFERROR(SUMIF($G$6:$BB$6,BH$6&amp;" "&amp;'Input-Allocators'!$E$18,$G129:$BB129),SUMIF($G$6:$BB$6,BH$6&amp;" "&amp;'Input-Allocators'!$B$20,$G129:$BB129))+SUMIF($G$6:$BB$6,BH$6&amp;" "&amp;'Input-Allocators'!$F$18,$G129:$BB129))&lt;Check_Limit,0,1),1)</f>
        <v>0</v>
      </c>
      <c r="BI129" s="44">
        <f ca="1">IFERROR(IF(SUMIF($G$6:$BB$6,BI$6&amp;" Total",$G129:$BB129)-(SUMIF($G$6:$BB$6,BI$6&amp;" "&amp;'Input-Allocators'!$D$18,$G129:$BB129)+IFERROR(SUMIF($G$6:$BB$6,BI$6&amp;" "&amp;'Input-Allocators'!$E$18,$G129:$BB129),SUMIF($G$6:$BB$6,BI$6&amp;" "&amp;'Input-Allocators'!$B$20,$G129:$BB129))+SUMIF($G$6:$BB$6,BI$6&amp;" "&amp;'Input-Allocators'!$F$18,$G129:$BB129))&lt;Check_Limit,0,1),1)</f>
        <v>0</v>
      </c>
      <c r="BJ129" s="44">
        <f ca="1">IFERROR(IF(SUMIF($G$6:$BB$6,BJ$6&amp;" Total",$G129:$BB129)-(SUMIF($G$6:$BB$6,BJ$6&amp;" "&amp;'Input-Allocators'!$D$18,$G129:$BB129)+IFERROR(SUMIF($G$6:$BB$6,BJ$6&amp;" "&amp;'Input-Allocators'!$E$18,$G129:$BB129),SUMIF($G$6:$BB$6,BJ$6&amp;" "&amp;'Input-Allocators'!$B$20,$G129:$BB129))+SUMIF($G$6:$BB$6,BJ$6&amp;" "&amp;'Input-Allocators'!$F$18,$G129:$BB129))&lt;Check_Limit,0,1),1)</f>
        <v>0</v>
      </c>
      <c r="BK129" s="44">
        <f ca="1">IFERROR(IF(SUMIF($G$6:$BB$6,BK$6&amp;" Total",$G129:$BB129)-(SUMIF($G$6:$BB$6,BK$6&amp;" "&amp;'Input-Allocators'!$D$18,$G129:$BB129)+IFERROR(SUMIF($G$6:$BB$6,BK$6&amp;" "&amp;'Input-Allocators'!$E$18,$G129:$BB129),SUMIF($G$6:$BB$6,BK$6&amp;" "&amp;'Input-Allocators'!$B$20,$G129:$BB129))+SUMIF($G$6:$BB$6,BK$6&amp;" "&amp;'Input-Allocators'!$F$18,$G129:$BB129))&lt;Check_Limit,0,1),1)</f>
        <v>0</v>
      </c>
      <c r="BL129" s="44">
        <f ca="1">IFERROR(IF(SUMIF($G$6:$BB$6,BL$6&amp;" Total",$G129:$BB129)-(SUMIF($G$6:$BB$6,BL$6&amp;" "&amp;'Input-Allocators'!$D$18,$G129:$BB129)+IFERROR(SUMIF($G$6:$BB$6,BL$6&amp;" "&amp;'Input-Allocators'!$E$18,$G129:$BB129),SUMIF($G$6:$BB$6,BL$6&amp;" "&amp;'Input-Allocators'!$B$20,$G129:$BB129))+SUMIF($G$6:$BB$6,BL$6&amp;" "&amp;'Input-Allocators'!$F$18,$G129:$BB129))&lt;Check_Limit,0,1),1)</f>
        <v>0</v>
      </c>
      <c r="BM129" s="44">
        <f ca="1">IFERROR(IF(SUMIF($G$6:$BB$6,BM$6&amp;" Total",$G129:$BB129)-(SUMIF($G$6:$BB$6,BM$6&amp;" "&amp;'Input-Allocators'!$D$18,$G129:$BB129)+IFERROR(SUMIF($G$6:$BB$6,BM$6&amp;" "&amp;'Input-Allocators'!$E$18,$G129:$BB129),SUMIF($G$6:$BB$6,BM$6&amp;" "&amp;'Input-Allocators'!$B$20,$G129:$BB129))+SUMIF($G$6:$BB$6,BM$6&amp;" "&amp;'Input-Allocators'!$F$18,$G129:$BB129))&lt;Check_Limit,0,1),1)</f>
        <v>0</v>
      </c>
      <c r="BN129" s="44">
        <f ca="1">IFERROR(IF(SUMIF($G$6:$BB$6,BN$6&amp;" Total",$G129:$BB129)-(SUMIF($G$6:$BB$6,BN$6&amp;" "&amp;'Input-Allocators'!$D$18,$G129:$BB129)+IFERROR(SUMIF($G$6:$BB$6,BN$6&amp;" "&amp;'Input-Allocators'!$E$18,$G129:$BB129),SUMIF($G$6:$BB$6,BN$6&amp;" "&amp;'Input-Allocators'!$B$20,$G129:$BB129))+SUMIF($G$6:$BB$6,BN$6&amp;" "&amp;'Input-Allocators'!$F$18,$G129:$BB129))&lt;Check_Limit,0,1),1)</f>
        <v>0</v>
      </c>
      <c r="BO129" s="44">
        <f ca="1">IFERROR(IF(SUMIF($G$6:$BB$6,BO$6&amp;" Total",$G129:$BB129)-(SUMIF($G$6:$BB$6,BO$6&amp;" "&amp;'Input-Allocators'!$D$18,$G129:$BB129)+IFERROR(SUMIF($G$6:$BB$6,BO$6&amp;" "&amp;'Input-Allocators'!$E$18,$G129:$BB129),SUMIF($G$6:$BB$6,BO$6&amp;" "&amp;'Input-Allocators'!$B$20,$G129:$BB129))+SUMIF($G$6:$BB$6,BO$6&amp;" "&amp;'Input-Allocators'!$F$18,$G129:$BB129))&lt;Check_Limit,0,1),1)</f>
        <v>0</v>
      </c>
    </row>
    <row r="130" spans="1:67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>Functionalization!$D130</f>
        <v>13.214052353374084</v>
      </c>
      <c r="E130" s="14">
        <f t="shared" ca="1" si="25"/>
        <v>0</v>
      </c>
      <c r="F130" s="3" t="str">
        <f>IF($D130=0,"-",IF('Input-Accounts'!$E130&lt;&gt;0,'Input-Accounts'!$E130,'Input-Accounts'!$G130))</f>
        <v>COMMODITY</v>
      </c>
      <c r="G130" s="14">
        <f ca="1">IF(G$5&lt;&gt;"",HLOOKUP(G$5,Functionalization!$G$6:$R$343,ROW($A130)-5,FALSE),IFERROR(INDEX(G$320:G$343,MATCH($F130,$B$320:$B$343,0))/VLOOKUP($F130,$B$320:$BB$343,MATCH(LEFT(TRIM(G$6),FIND("~",SUBSTITUTE(G$6,"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130))*HLOOKUP(LEFT(TRIM(G$6),FIND("~",SUBSTITUTE(G$6," ","~",LEN(TRIM(G$6))-LEN(SUBSTITUTE(TRIM(G$6)," ",""))))-1)&amp;" Total",$B$6:$BB$343,ROW($A130)-5,FALSE))</f>
        <v>13.214052353374084</v>
      </c>
      <c r="H130" s="14">
        <f ca="1">IF(H$5&lt;&gt;"",HLOOKUP(H$5,Functionalization!$G$6:$R$343,ROW($A130)-5,FALSE),IFERROR(INDEX(H$320:H$343,MATCH($F130,$B$320:$B$343,0))/VLOOKUP($F130,$B$320:$BB$343,MATCH(LEFT(TRIM(H$6),FIND("~",SUBSTITUTE(H$6,"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130))*HLOOKUP(LEFT(TRIM(H$6),FIND("~",SUBSTITUTE(H$6," ","~",LEN(TRIM(H$6))-LEN(SUBSTITUTE(TRIM(H$6)," ",""))))-1)&amp;" Total",$B$6:$BB$343,ROW($A130)-5,FALSE))</f>
        <v>0</v>
      </c>
      <c r="I130" s="14">
        <f ca="1">IF(I$5&lt;&gt;"",HLOOKUP(I$5,Functionalization!$G$6:$R$343,ROW($A130)-5,FALSE),IFERROR(INDEX(I$320:I$343,MATCH($F130,$B$320:$B$343,0))/VLOOKUP($F130,$B$320:$BB$343,MATCH(LEFT(TRIM(I$6),FIND("~",SUBSTITUTE(I$6,"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130))*HLOOKUP(LEFT(TRIM(I$6),FIND("~",SUBSTITUTE(I$6," ","~",LEN(TRIM(I$6))-LEN(SUBSTITUTE(TRIM(I$6)," ",""))))-1)&amp;" Total",$B$6:$BB$343,ROW($A130)-5,FALSE))</f>
        <v>13.214052353374084</v>
      </c>
      <c r="J130" s="14">
        <f ca="1">IF(J$5&lt;&gt;"",HLOOKUP(J$5,Functionalization!$G$6:$R$343,ROW($A130)-5,FALSE),IFERROR(INDEX(J$320:J$343,MATCH($F130,$B$320:$B$343,0))/VLOOKUP($F130,$B$320:$BB$343,MATCH(LEFT(TRIM(J$6),FIND("~",SUBSTITUTE(J$6,"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130))*HLOOKUP(LEFT(TRIM(J$6),FIND("~",SUBSTITUTE(J$6," ","~",LEN(TRIM(J$6))-LEN(SUBSTITUTE(TRIM(J$6)," ",""))))-1)&amp;" Total",$B$6:$BB$343,ROW($A130)-5,FALSE))</f>
        <v>0</v>
      </c>
      <c r="K130" s="14">
        <f ca="1">IF(K$5&lt;&gt;"",HLOOKUP(K$5,Functionalization!$G$6:$R$343,ROW($A130)-5,FALSE),IFERROR(INDEX(K$320:K$343,MATCH($F130,$B$320:$B$343,0))/VLOOKUP($F130,$B$320:$BB$343,MATCH(LEFT(TRIM(K$6),FIND("~",SUBSTITUTE(K$6,"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130))*HLOOKUP(LEFT(TRIM(K$6),FIND("~",SUBSTITUTE(K$6," ","~",LEN(TRIM(K$6))-LEN(SUBSTITUTE(TRIM(K$6)," ",""))))-1)&amp;" Total",$B$6:$BB$343,ROW($A130)-5,FALSE))</f>
        <v>0</v>
      </c>
      <c r="L130" s="14">
        <f ca="1">IF(L$5&lt;&gt;"",HLOOKUP(L$5,Functionalization!$G$6:$R$343,ROW($A130)-5,FALSE),IFERROR(INDEX(L$320:L$343,MATCH($F130,$B$320:$B$343,0))/VLOOKUP($F130,$B$320:$BB$343,MATCH(LEFT(TRIM(L$6),FIND("~",SUBSTITUTE(L$6,"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130))*HLOOKUP(LEFT(TRIM(L$6),FIND("~",SUBSTITUTE(L$6," ","~",LEN(TRIM(L$6))-LEN(SUBSTITUTE(TRIM(L$6)," ",""))))-1)&amp;" Total",$B$6:$BB$343,ROW($A130)-5,FALSE))</f>
        <v>0</v>
      </c>
      <c r="M130" s="14">
        <f ca="1">IF(M$5&lt;&gt;"",HLOOKUP(M$5,Functionalization!$G$6:$R$343,ROW($A130)-5,FALSE),IFERROR(INDEX(M$320:M$343,MATCH($F130,$B$320:$B$343,0))/VLOOKUP($F130,$B$320:$BB$343,MATCH(LEFT(TRIM(M$6),FIND("~",SUBSTITUTE(M$6,"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130))*HLOOKUP(LEFT(TRIM(M$6),FIND("~",SUBSTITUTE(M$6," ","~",LEN(TRIM(M$6))-LEN(SUBSTITUTE(TRIM(M$6)," ",""))))-1)&amp;" Total",$B$6:$BB$343,ROW($A130)-5,FALSE))</f>
        <v>0</v>
      </c>
      <c r="N130" s="14">
        <f ca="1">IF(N$5&lt;&gt;"",HLOOKUP(N$5,Functionalization!$G$6:$R$343,ROW($A130)-5,FALSE),IFERROR(INDEX(N$320:N$343,MATCH($F130,$B$320:$B$343,0))/VLOOKUP($F130,$B$320:$BB$343,MATCH(LEFT(TRIM(N$6),FIND("~",SUBSTITUTE(N$6,"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130))*HLOOKUP(LEFT(TRIM(N$6),FIND("~",SUBSTITUTE(N$6," ","~",LEN(TRIM(N$6))-LEN(SUBSTITUTE(TRIM(N$6)," ",""))))-1)&amp;" Total",$B$6:$BB$343,ROW($A130)-5,FALSE))</f>
        <v>0</v>
      </c>
      <c r="O130" s="14">
        <f ca="1">IF(O$5&lt;&gt;"",HLOOKUP(O$5,Functionalization!$G$6:$R$343,ROW($A130)-5,FALSE),IFERROR(INDEX(O$320:O$343,MATCH($F130,$B$320:$B$343,0))/VLOOKUP($F130,$B$320:$BB$343,MATCH(LEFT(TRIM(O$6),FIND("~",SUBSTITUTE(O$6,"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130))*HLOOKUP(LEFT(TRIM(O$6),FIND("~",SUBSTITUTE(O$6," ","~",LEN(TRIM(O$6))-LEN(SUBSTITUTE(TRIM(O$6)," ",""))))-1)&amp;" Total",$B$6:$BB$343,ROW($A130)-5,FALSE))</f>
        <v>0</v>
      </c>
      <c r="P130" s="14">
        <f ca="1">IF(P$5&lt;&gt;"",HLOOKUP(P$5,Functionalization!$G$6:$R$343,ROW($A130)-5,FALSE),IFERROR(INDEX(P$320:P$343,MATCH($F130,$B$320:$B$343,0))/VLOOKUP($F130,$B$320:$BB$343,MATCH(LEFT(TRIM(P$6),FIND("~",SUBSTITUTE(P$6,"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130))*HLOOKUP(LEFT(TRIM(P$6),FIND("~",SUBSTITUTE(P$6," ","~",LEN(TRIM(P$6))-LEN(SUBSTITUTE(TRIM(P$6)," ",""))))-1)&amp;" Total",$B$6:$BB$343,ROW($A130)-5,FALSE))</f>
        <v>0</v>
      </c>
      <c r="Q130" s="14">
        <f ca="1">IF(Q$5&lt;&gt;"",HLOOKUP(Q$5,Functionalization!$G$6:$R$343,ROW($A130)-5,FALSE),IFERROR(INDEX(Q$320:Q$343,MATCH($F130,$B$320:$B$343,0))/VLOOKUP($F130,$B$320:$BB$343,MATCH(LEFT(TRIM(Q$6),FIND("~",SUBSTITUTE(Q$6,"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130))*HLOOKUP(LEFT(TRIM(Q$6),FIND("~",SUBSTITUTE(Q$6," ","~",LEN(TRIM(Q$6))-LEN(SUBSTITUTE(TRIM(Q$6)," ",""))))-1)&amp;" Total",$B$6:$BB$343,ROW($A130)-5,FALSE))</f>
        <v>0</v>
      </c>
      <c r="R130" s="14">
        <f ca="1">IF(R$5&lt;&gt;"",HLOOKUP(R$5,Functionalization!$G$6:$R$343,ROW($A130)-5,FALSE),IFERROR(INDEX(R$320:R$343,MATCH($F130,$B$320:$B$343,0))/VLOOKUP($F130,$B$320:$BB$343,MATCH(LEFT(TRIM(R$6),FIND("~",SUBSTITUTE(R$6,"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130))*HLOOKUP(LEFT(TRIM(R$6),FIND("~",SUBSTITUTE(R$6," ","~",LEN(TRIM(R$6))-LEN(SUBSTITUTE(TRIM(R$6)," ",""))))-1)&amp;" Total",$B$6:$BB$343,ROW($A130)-5,FALSE))</f>
        <v>0</v>
      </c>
      <c r="S130" s="14">
        <f ca="1">IF(S$5&lt;&gt;"",HLOOKUP(S$5,Functionalization!$G$6:$R$343,ROW($A130)-5,FALSE),IFERROR(INDEX(S$320:S$343,MATCH($F130,$B$320:$B$343,0))/VLOOKUP($F130,$B$320:$BB$343,MATCH(LEFT(TRIM(S$6),FIND("~",SUBSTITUTE(S$6,"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130))*HLOOKUP(LEFT(TRIM(S$6),FIND("~",SUBSTITUTE(S$6," ","~",LEN(TRIM(S$6))-LEN(SUBSTITUTE(TRIM(S$6)," ",""))))-1)&amp;" Total",$B$6:$BB$343,ROW($A130)-5,FALSE))</f>
        <v>0</v>
      </c>
      <c r="T130" s="14">
        <f ca="1">IF(T$5&lt;&gt;"",HLOOKUP(T$5,Functionalization!$G$6:$R$343,ROW($A130)-5,FALSE),IFERROR(INDEX(T$320:T$343,MATCH($F130,$B$320:$B$343,0))/VLOOKUP($F130,$B$320:$BB$343,MATCH(LEFT(TRIM(T$6),FIND("~",SUBSTITUTE(T$6,"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130))*HLOOKUP(LEFT(TRIM(T$6),FIND("~",SUBSTITUTE(T$6," ","~",LEN(TRIM(T$6))-LEN(SUBSTITUTE(TRIM(T$6)," ",""))))-1)&amp;" Total",$B$6:$BB$343,ROW($A130)-5,FALSE))</f>
        <v>0</v>
      </c>
      <c r="U130" s="14">
        <f ca="1">IF(U$5&lt;&gt;"",HLOOKUP(U$5,Functionalization!$G$6:$R$343,ROW($A130)-5,FALSE),IFERROR(INDEX(U$320:U$343,MATCH($F130,$B$320:$B$343,0))/VLOOKUP($F130,$B$320:$BB$343,MATCH(LEFT(TRIM(U$6),FIND("~",SUBSTITUTE(U$6,"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130))*HLOOKUP(LEFT(TRIM(U$6),FIND("~",SUBSTITUTE(U$6," ","~",LEN(TRIM(U$6))-LEN(SUBSTITUTE(TRIM(U$6)," ",""))))-1)&amp;" Total",$B$6:$BB$343,ROW($A130)-5,FALSE))</f>
        <v>0</v>
      </c>
      <c r="V130" s="14">
        <f ca="1">IF(V$5&lt;&gt;"",HLOOKUP(V$5,Functionalization!$G$6:$R$343,ROW($A130)-5,FALSE),IFERROR(INDEX(V$320:V$343,MATCH($F130,$B$320:$B$343,0))/VLOOKUP($F130,$B$320:$BB$343,MATCH(LEFT(TRIM(V$6),FIND("~",SUBSTITUTE(V$6,"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130))*HLOOKUP(LEFT(TRIM(V$6),FIND("~",SUBSTITUTE(V$6," ","~",LEN(TRIM(V$6))-LEN(SUBSTITUTE(TRIM(V$6)," ",""))))-1)&amp;" Total",$B$6:$BB$343,ROW($A130)-5,FALSE))</f>
        <v>0</v>
      </c>
      <c r="W130" s="14">
        <f ca="1">IF(W$5&lt;&gt;"",HLOOKUP(W$5,Functionalization!$G$6:$R$343,ROW($A130)-5,FALSE),IFERROR(INDEX(W$320:W$343,MATCH($F130,$B$320:$B$343,0))/VLOOKUP($F130,$B$320:$BB$343,MATCH(LEFT(TRIM(W$6),FIND("~",SUBSTITUTE(W$6,"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130))*HLOOKUP(LEFT(TRIM(W$6),FIND("~",SUBSTITUTE(W$6," ","~",LEN(TRIM(W$6))-LEN(SUBSTITUTE(TRIM(W$6)," ",""))))-1)&amp;" Total",$B$6:$BB$343,ROW($A130)-5,FALSE))</f>
        <v>0</v>
      </c>
      <c r="X130" s="14">
        <f ca="1">IF(X$5&lt;&gt;"",HLOOKUP(X$5,Functionalization!$G$6:$R$343,ROW($A130)-5,FALSE),IFERROR(INDEX(X$320:X$343,MATCH($F130,$B$320:$B$343,0))/VLOOKUP($F130,$B$320:$BB$343,MATCH(LEFT(TRIM(X$6),FIND("~",SUBSTITUTE(X$6,"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130))*HLOOKUP(LEFT(TRIM(X$6),FIND("~",SUBSTITUTE(X$6," ","~",LEN(TRIM(X$6))-LEN(SUBSTITUTE(TRIM(X$6)," ",""))))-1)&amp;" Total",$B$6:$BB$343,ROW($A130)-5,FALSE))</f>
        <v>0</v>
      </c>
      <c r="Y130" s="14">
        <f ca="1">IF(Y$5&lt;&gt;"",HLOOKUP(Y$5,Functionalization!$G$6:$R$343,ROW($A130)-5,FALSE),IFERROR(INDEX(Y$320:Y$343,MATCH($F130,$B$320:$B$343,0))/VLOOKUP($F130,$B$320:$BB$343,MATCH(LEFT(TRIM(Y$6),FIND("~",SUBSTITUTE(Y$6,"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130))*HLOOKUP(LEFT(TRIM(Y$6),FIND("~",SUBSTITUTE(Y$6," ","~",LEN(TRIM(Y$6))-LEN(SUBSTITUTE(TRIM(Y$6)," ",""))))-1)&amp;" Total",$B$6:$BB$343,ROW($A130)-5,FALSE))</f>
        <v>0</v>
      </c>
      <c r="Z130" s="14">
        <f ca="1">IF(Z$5&lt;&gt;"",HLOOKUP(Z$5,Functionalization!$G$6:$R$343,ROW($A130)-5,FALSE),IFERROR(INDEX(Z$320:Z$343,MATCH($F130,$B$320:$B$343,0))/VLOOKUP($F130,$B$320:$BB$343,MATCH(LEFT(TRIM(Z$6),FIND("~",SUBSTITUTE(Z$6,"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130))*HLOOKUP(LEFT(TRIM(Z$6),FIND("~",SUBSTITUTE(Z$6," ","~",LEN(TRIM(Z$6))-LEN(SUBSTITUTE(TRIM(Z$6)," ",""))))-1)&amp;" Total",$B$6:$BB$343,ROW($A130)-5,FALSE))</f>
        <v>0</v>
      </c>
      <c r="AA130" s="14">
        <f ca="1">IF(AA$5&lt;&gt;"",HLOOKUP(AA$5,Functionalization!$G$6:$R$343,ROW($A130)-5,FALSE),IFERROR(INDEX(AA$320:AA$343,MATCH($F130,$B$320:$B$343,0))/VLOOKUP($F130,$B$320:$BB$343,MATCH(LEFT(TRIM(AA$6),FIND("~",SUBSTITUTE(AA$6,"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130))*HLOOKUP(LEFT(TRIM(AA$6),FIND("~",SUBSTITUTE(AA$6," ","~",LEN(TRIM(AA$6))-LEN(SUBSTITUTE(TRIM(AA$6)," ",""))))-1)&amp;" Total",$B$6:$BB$343,ROW($A130)-5,FALSE))</f>
        <v>0</v>
      </c>
      <c r="AB130" s="14">
        <f ca="1">IF(AB$5&lt;&gt;"",HLOOKUP(AB$5,Functionalization!$G$6:$R$343,ROW($A130)-5,FALSE),IFERROR(INDEX(AB$320:AB$343,MATCH($F130,$B$320:$B$343,0))/VLOOKUP($F130,$B$320:$BB$343,MATCH(LEFT(TRIM(AB$6),FIND("~",SUBSTITUTE(AB$6,"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130))*HLOOKUP(LEFT(TRIM(AB$6),FIND("~",SUBSTITUTE(AB$6," ","~",LEN(TRIM(AB$6))-LEN(SUBSTITUTE(TRIM(AB$6)," ",""))))-1)&amp;" Total",$B$6:$BB$343,ROW($A130)-5,FALSE))</f>
        <v>0</v>
      </c>
      <c r="AC130" s="14">
        <f ca="1">IF(AC$5&lt;&gt;"",HLOOKUP(AC$5,Functionalization!$G$6:$R$343,ROW($A130)-5,FALSE),IFERROR(INDEX(AC$320:AC$343,MATCH($F130,$B$320:$B$343,0))/VLOOKUP($F130,$B$320:$BB$343,MATCH(LEFT(TRIM(AC$6),FIND("~",SUBSTITUTE(AC$6,"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130))*HLOOKUP(LEFT(TRIM(AC$6),FIND("~",SUBSTITUTE(AC$6," ","~",LEN(TRIM(AC$6))-LEN(SUBSTITUTE(TRIM(AC$6)," ",""))))-1)&amp;" Total",$B$6:$BB$343,ROW($A130)-5,FALSE))</f>
        <v>0</v>
      </c>
      <c r="AD130" s="14">
        <f ca="1">IF(AD$5&lt;&gt;"",HLOOKUP(AD$5,Functionalization!$G$6:$R$343,ROW($A130)-5,FALSE),IFERROR(INDEX(AD$320:AD$343,MATCH($F130,$B$320:$B$343,0))/VLOOKUP($F130,$B$320:$BB$343,MATCH(LEFT(TRIM(AD$6),FIND("~",SUBSTITUTE(AD$6,"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130))*HLOOKUP(LEFT(TRIM(AD$6),FIND("~",SUBSTITUTE(AD$6," ","~",LEN(TRIM(AD$6))-LEN(SUBSTITUTE(TRIM(AD$6)," ",""))))-1)&amp;" Total",$B$6:$BB$343,ROW($A130)-5,FALSE))</f>
        <v>0</v>
      </c>
      <c r="AE130" s="14">
        <f ca="1">IF(AE$5&lt;&gt;"",HLOOKUP(AE$5,Functionalization!$G$6:$R$343,ROW($A130)-5,FALSE),IFERROR(INDEX(AE$320:AE$343,MATCH($F130,$B$320:$B$343,0))/VLOOKUP($F130,$B$320:$BB$343,MATCH(LEFT(TRIM(AE$6),FIND("~",SUBSTITUTE(AE$6,"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130))*HLOOKUP(LEFT(TRIM(AE$6),FIND("~",SUBSTITUTE(AE$6," ","~",LEN(TRIM(AE$6))-LEN(SUBSTITUTE(TRIM(AE$6)," ",""))))-1)&amp;" Total",$B$6:$BB$343,ROW($A130)-5,FALSE))</f>
        <v>0</v>
      </c>
      <c r="AF130" s="14">
        <f ca="1">IF(AF$5&lt;&gt;"",HLOOKUP(AF$5,Functionalization!$G$6:$R$343,ROW($A130)-5,FALSE),IFERROR(INDEX(AF$320:AF$343,MATCH($F130,$B$320:$B$343,0))/VLOOKUP($F130,$B$320:$BB$343,MATCH(LEFT(TRIM(AF$6),FIND("~",SUBSTITUTE(AF$6,"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130))*HLOOKUP(LEFT(TRIM(AF$6),FIND("~",SUBSTITUTE(AF$6," ","~",LEN(TRIM(AF$6))-LEN(SUBSTITUTE(TRIM(AF$6)," ",""))))-1)&amp;" Total",$B$6:$BB$343,ROW($A130)-5,FALSE))</f>
        <v>0</v>
      </c>
      <c r="AG130" s="14">
        <f ca="1">IF(AG$5&lt;&gt;"",HLOOKUP(AG$5,Functionalization!$G$6:$R$343,ROW($A130)-5,FALSE),IFERROR(INDEX(AG$320:AG$343,MATCH($F130,$B$320:$B$343,0))/VLOOKUP($F130,$B$320:$BB$343,MATCH(LEFT(TRIM(AG$6),FIND("~",SUBSTITUTE(AG$6,"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130))*HLOOKUP(LEFT(TRIM(AG$6),FIND("~",SUBSTITUTE(AG$6," ","~",LEN(TRIM(AG$6))-LEN(SUBSTITUTE(TRIM(AG$6)," ",""))))-1)&amp;" Total",$B$6:$BB$343,ROW($A130)-5,FALSE))</f>
        <v>0</v>
      </c>
      <c r="AH130" s="14">
        <f ca="1">IF(AH$5&lt;&gt;"",HLOOKUP(AH$5,Functionalization!$G$6:$R$343,ROW($A130)-5,FALSE),IFERROR(INDEX(AH$320:AH$343,MATCH($F130,$B$320:$B$343,0))/VLOOKUP($F130,$B$320:$BB$343,MATCH(LEFT(TRIM(AH$6),FIND("~",SUBSTITUTE(AH$6,"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130))*HLOOKUP(LEFT(TRIM(AH$6),FIND("~",SUBSTITUTE(AH$6," ","~",LEN(TRIM(AH$6))-LEN(SUBSTITUTE(TRIM(AH$6)," ",""))))-1)&amp;" Total",$B$6:$BB$343,ROW($A130)-5,FALSE))</f>
        <v>0</v>
      </c>
      <c r="AI130" s="14">
        <f ca="1">IF(AI$5&lt;&gt;"",HLOOKUP(AI$5,Functionalization!$G$6:$R$343,ROW($A130)-5,FALSE),IFERROR(INDEX(AI$320:AI$343,MATCH($F130,$B$320:$B$343,0))/VLOOKUP($F130,$B$320:$BB$343,MATCH(LEFT(TRIM(AI$6),FIND("~",SUBSTITUTE(AI$6,"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130))*HLOOKUP(LEFT(TRIM(AI$6),FIND("~",SUBSTITUTE(AI$6," ","~",LEN(TRIM(AI$6))-LEN(SUBSTITUTE(TRIM(AI$6)," ",""))))-1)&amp;" Total",$B$6:$BB$343,ROW($A130)-5,FALSE))</f>
        <v>0</v>
      </c>
      <c r="AJ130" s="14">
        <f ca="1">IF(AJ$5&lt;&gt;"",HLOOKUP(AJ$5,Functionalization!$G$6:$R$343,ROW($A130)-5,FALSE),IFERROR(INDEX(AJ$320:AJ$343,MATCH($F130,$B$320:$B$343,0))/VLOOKUP($F130,$B$320:$BB$343,MATCH(LEFT(TRIM(AJ$6),FIND("~",SUBSTITUTE(AJ$6,"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130))*HLOOKUP(LEFT(TRIM(AJ$6),FIND("~",SUBSTITUTE(AJ$6," ","~",LEN(TRIM(AJ$6))-LEN(SUBSTITUTE(TRIM(AJ$6)," ",""))))-1)&amp;" Total",$B$6:$BB$343,ROW($A130)-5,FALSE))</f>
        <v>0</v>
      </c>
      <c r="AK130" s="14">
        <f ca="1">IF(AK$5&lt;&gt;"",HLOOKUP(AK$5,Functionalization!$G$6:$R$343,ROW($A130)-5,FALSE),IFERROR(INDEX(AK$320:AK$343,MATCH($F130,$B$320:$B$343,0))/VLOOKUP($F130,$B$320:$BB$343,MATCH(LEFT(TRIM(AK$6),FIND("~",SUBSTITUTE(AK$6,"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130))*HLOOKUP(LEFT(TRIM(AK$6),FIND("~",SUBSTITUTE(AK$6," ","~",LEN(TRIM(AK$6))-LEN(SUBSTITUTE(TRIM(AK$6)," ",""))))-1)&amp;" Total",$B$6:$BB$343,ROW($A130)-5,FALSE))</f>
        <v>0</v>
      </c>
      <c r="AL130" s="14">
        <f ca="1">IF(AL$5&lt;&gt;"",HLOOKUP(AL$5,Functionalization!$G$6:$R$343,ROW($A130)-5,FALSE),IFERROR(INDEX(AL$320:AL$343,MATCH($F130,$B$320:$B$343,0))/VLOOKUP($F130,$B$320:$BB$343,MATCH(LEFT(TRIM(AL$6),FIND("~",SUBSTITUTE(AL$6,"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130))*HLOOKUP(LEFT(TRIM(AL$6),FIND("~",SUBSTITUTE(AL$6," ","~",LEN(TRIM(AL$6))-LEN(SUBSTITUTE(TRIM(AL$6)," ",""))))-1)&amp;" Total",$B$6:$BB$343,ROW($A130)-5,FALSE))</f>
        <v>0</v>
      </c>
      <c r="AM130" s="14">
        <f ca="1">IF(AM$5&lt;&gt;"",HLOOKUP(AM$5,Functionalization!$G$6:$R$343,ROW($A130)-5,FALSE),IFERROR(INDEX(AM$320:AM$343,MATCH($F130,$B$320:$B$343,0))/VLOOKUP($F130,$B$320:$BB$343,MATCH(LEFT(TRIM(AM$6),FIND("~",SUBSTITUTE(AM$6,"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130))*HLOOKUP(LEFT(TRIM(AM$6),FIND("~",SUBSTITUTE(AM$6," ","~",LEN(TRIM(AM$6))-LEN(SUBSTITUTE(TRIM(AM$6)," ",""))))-1)&amp;" Total",$B$6:$BB$343,ROW($A130)-5,FALSE))</f>
        <v>0</v>
      </c>
      <c r="AN130" s="14">
        <f ca="1">IF(AN$5&lt;&gt;"",HLOOKUP(AN$5,Functionalization!$G$6:$R$343,ROW($A130)-5,FALSE),IFERROR(INDEX(AN$320:AN$343,MATCH($F130,$B$320:$B$343,0))/VLOOKUP($F130,$B$320:$BB$343,MATCH(LEFT(TRIM(AN$6),FIND("~",SUBSTITUTE(AN$6,"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130))*HLOOKUP(LEFT(TRIM(AN$6),FIND("~",SUBSTITUTE(AN$6," ","~",LEN(TRIM(AN$6))-LEN(SUBSTITUTE(TRIM(AN$6)," ",""))))-1)&amp;" Total",$B$6:$BB$343,ROW($A130)-5,FALSE))</f>
        <v>0</v>
      </c>
      <c r="AO130" s="14">
        <f ca="1">IF(AO$5&lt;&gt;"",HLOOKUP(AO$5,Functionalization!$G$6:$R$343,ROW($A130)-5,FALSE),IFERROR(INDEX(AO$320:AO$343,MATCH($F130,$B$320:$B$343,0))/VLOOKUP($F130,$B$320:$BB$343,MATCH(LEFT(TRIM(AO$6),FIND("~",SUBSTITUTE(AO$6,"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130))*HLOOKUP(LEFT(TRIM(AO$6),FIND("~",SUBSTITUTE(AO$6," ","~",LEN(TRIM(AO$6))-LEN(SUBSTITUTE(TRIM(AO$6)," ",""))))-1)&amp;" Total",$B$6:$BB$343,ROW($A130)-5,FALSE))</f>
        <v>0</v>
      </c>
      <c r="AP130" s="14">
        <f ca="1">IF(AP$5&lt;&gt;"",HLOOKUP(AP$5,Functionalization!$G$6:$R$343,ROW($A130)-5,FALSE),IFERROR(INDEX(AP$320:AP$343,MATCH($F130,$B$320:$B$343,0))/VLOOKUP($F130,$B$320:$BB$343,MATCH(LEFT(TRIM(AP$6),FIND("~",SUBSTITUTE(AP$6,"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130))*HLOOKUP(LEFT(TRIM(AP$6),FIND("~",SUBSTITUTE(AP$6," ","~",LEN(TRIM(AP$6))-LEN(SUBSTITUTE(TRIM(AP$6)," ",""))))-1)&amp;" Total",$B$6:$BB$343,ROW($A130)-5,FALSE))</f>
        <v>0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D130" s="44">
        <f ca="1">IFERROR(IF(SUMIF($G$6:$BB$6,BD$6&amp;" Total",$G130:$BB130)-(SUMIF($G$6:$BB$6,BD$6&amp;" "&amp;'Input-Allocators'!$D$18,$G130:$BB130)+IFERROR(SUMIF($G$6:$BB$6,BD$6&amp;" "&amp;'Input-Allocators'!$E$18,$G130:$BB130),SUMIF($G$6:$BB$6,BD$6&amp;" "&amp;'Input-Allocators'!$B$20,$G130:$BB130))+SUMIF($G$6:$BB$6,BD$6&amp;" "&amp;'Input-Allocators'!$F$18,$G130:$BB130))&lt;Check_Limit,0,1),1)</f>
        <v>0</v>
      </c>
      <c r="BE130" s="44">
        <f ca="1">IFERROR(IF(SUMIF($G$6:$BB$6,BE$6&amp;" Total",$G130:$BB130)-(SUMIF($G$6:$BB$6,BE$6&amp;" "&amp;'Input-Allocators'!$D$18,$G130:$BB130)+IFERROR(SUMIF($G$6:$BB$6,BE$6&amp;" "&amp;'Input-Allocators'!$E$18,$G130:$BB130),SUMIF($G$6:$BB$6,BE$6&amp;" "&amp;'Input-Allocators'!$B$20,$G130:$BB130))+SUMIF($G$6:$BB$6,BE$6&amp;" "&amp;'Input-Allocators'!$F$18,$G130:$BB130))&lt;Check_Limit,0,1),1)</f>
        <v>0</v>
      </c>
      <c r="BF130" s="44">
        <f ca="1">IFERROR(IF(SUMIF($G$6:$BB$6,BF$6&amp;" Total",$G130:$BB130)-(SUMIF($G$6:$BB$6,BF$6&amp;" "&amp;'Input-Allocators'!$D$18,$G130:$BB130)+IFERROR(SUMIF($G$6:$BB$6,BF$6&amp;" "&amp;'Input-Allocators'!$E$18,$G130:$BB130),SUMIF($G$6:$BB$6,BF$6&amp;" "&amp;'Input-Allocators'!$B$20,$G130:$BB130))+SUMIF($G$6:$BB$6,BF$6&amp;" "&amp;'Input-Allocators'!$F$18,$G130:$BB130))&lt;Check_Limit,0,1),1)</f>
        <v>0</v>
      </c>
      <c r="BG130" s="44">
        <f ca="1">IFERROR(IF(SUMIF($G$6:$BB$6,BG$6&amp;" Total",$G130:$BB130)-(SUMIF($G$6:$BB$6,BG$6&amp;" "&amp;'Input-Allocators'!$D$18,$G130:$BB130)+IFERROR(SUMIF($G$6:$BB$6,BG$6&amp;" "&amp;'Input-Allocators'!$E$18,$G130:$BB130),SUMIF($G$6:$BB$6,BG$6&amp;" "&amp;'Input-Allocators'!$B$20,$G130:$BB130))+SUMIF($G$6:$BB$6,BG$6&amp;" "&amp;'Input-Allocators'!$F$18,$G130:$BB130))&lt;Check_Limit,0,1),1)</f>
        <v>0</v>
      </c>
      <c r="BH130" s="44">
        <f ca="1">IFERROR(IF(SUMIF($G$6:$BB$6,BH$6&amp;" Total",$G130:$BB130)-(SUMIF($G$6:$BB$6,BH$6&amp;" "&amp;'Input-Allocators'!$D$18,$G130:$BB130)+IFERROR(SUMIF($G$6:$BB$6,BH$6&amp;" "&amp;'Input-Allocators'!$E$18,$G130:$BB130),SUMIF($G$6:$BB$6,BH$6&amp;" "&amp;'Input-Allocators'!$B$20,$G130:$BB130))+SUMIF($G$6:$BB$6,BH$6&amp;" "&amp;'Input-Allocators'!$F$18,$G130:$BB130))&lt;Check_Limit,0,1),1)</f>
        <v>0</v>
      </c>
      <c r="BI130" s="44">
        <f ca="1">IFERROR(IF(SUMIF($G$6:$BB$6,BI$6&amp;" Total",$G130:$BB130)-(SUMIF($G$6:$BB$6,BI$6&amp;" "&amp;'Input-Allocators'!$D$18,$G130:$BB130)+IFERROR(SUMIF($G$6:$BB$6,BI$6&amp;" "&amp;'Input-Allocators'!$E$18,$G130:$BB130),SUMIF($G$6:$BB$6,BI$6&amp;" "&amp;'Input-Allocators'!$B$20,$G130:$BB130))+SUMIF($G$6:$BB$6,BI$6&amp;" "&amp;'Input-Allocators'!$F$18,$G130:$BB130))&lt;Check_Limit,0,1),1)</f>
        <v>0</v>
      </c>
      <c r="BJ130" s="44">
        <f ca="1">IFERROR(IF(SUMIF($G$6:$BB$6,BJ$6&amp;" Total",$G130:$BB130)-(SUMIF($G$6:$BB$6,BJ$6&amp;" "&amp;'Input-Allocators'!$D$18,$G130:$BB130)+IFERROR(SUMIF($G$6:$BB$6,BJ$6&amp;" "&amp;'Input-Allocators'!$E$18,$G130:$BB130),SUMIF($G$6:$BB$6,BJ$6&amp;" "&amp;'Input-Allocators'!$B$20,$G130:$BB130))+SUMIF($G$6:$BB$6,BJ$6&amp;" "&amp;'Input-Allocators'!$F$18,$G130:$BB130))&lt;Check_Limit,0,1),1)</f>
        <v>0</v>
      </c>
      <c r="BK130" s="44">
        <f ca="1">IFERROR(IF(SUMIF($G$6:$BB$6,BK$6&amp;" Total",$G130:$BB130)-(SUMIF($G$6:$BB$6,BK$6&amp;" "&amp;'Input-Allocators'!$D$18,$G130:$BB130)+IFERROR(SUMIF($G$6:$BB$6,BK$6&amp;" "&amp;'Input-Allocators'!$E$18,$G130:$BB130),SUMIF($G$6:$BB$6,BK$6&amp;" "&amp;'Input-Allocators'!$B$20,$G130:$BB130))+SUMIF($G$6:$BB$6,BK$6&amp;" "&amp;'Input-Allocators'!$F$18,$G130:$BB130))&lt;Check_Limit,0,1),1)</f>
        <v>0</v>
      </c>
      <c r="BL130" s="44">
        <f ca="1">IFERROR(IF(SUMIF($G$6:$BB$6,BL$6&amp;" Total",$G130:$BB130)-(SUMIF($G$6:$BB$6,BL$6&amp;" "&amp;'Input-Allocators'!$D$18,$G130:$BB130)+IFERROR(SUMIF($G$6:$BB$6,BL$6&amp;" "&amp;'Input-Allocators'!$E$18,$G130:$BB130),SUMIF($G$6:$BB$6,BL$6&amp;" "&amp;'Input-Allocators'!$B$20,$G130:$BB130))+SUMIF($G$6:$BB$6,BL$6&amp;" "&amp;'Input-Allocators'!$F$18,$G130:$BB130))&lt;Check_Limit,0,1),1)</f>
        <v>0</v>
      </c>
      <c r="BM130" s="44">
        <f ca="1">IFERROR(IF(SUMIF($G$6:$BB$6,BM$6&amp;" Total",$G130:$BB130)-(SUMIF($G$6:$BB$6,BM$6&amp;" "&amp;'Input-Allocators'!$D$18,$G130:$BB130)+IFERROR(SUMIF($G$6:$BB$6,BM$6&amp;" "&amp;'Input-Allocators'!$E$18,$G130:$BB130),SUMIF($G$6:$BB$6,BM$6&amp;" "&amp;'Input-Allocators'!$B$20,$G130:$BB130))+SUMIF($G$6:$BB$6,BM$6&amp;" "&amp;'Input-Allocators'!$F$18,$G130:$BB130))&lt;Check_Limit,0,1),1)</f>
        <v>0</v>
      </c>
      <c r="BN130" s="44">
        <f ca="1">IFERROR(IF(SUMIF($G$6:$BB$6,BN$6&amp;" Total",$G130:$BB130)-(SUMIF($G$6:$BB$6,BN$6&amp;" "&amp;'Input-Allocators'!$D$18,$G130:$BB130)+IFERROR(SUMIF($G$6:$BB$6,BN$6&amp;" "&amp;'Input-Allocators'!$E$18,$G130:$BB130),SUMIF($G$6:$BB$6,BN$6&amp;" "&amp;'Input-Allocators'!$B$20,$G130:$BB130))+SUMIF($G$6:$BB$6,BN$6&amp;" "&amp;'Input-Allocators'!$F$18,$G130:$BB130))&lt;Check_Limit,0,1),1)</f>
        <v>0</v>
      </c>
      <c r="BO130" s="44">
        <f ca="1">IFERROR(IF(SUMIF($G$6:$BB$6,BO$6&amp;" Total",$G130:$BB130)-(SUMIF($G$6:$BB$6,BO$6&amp;" "&amp;'Input-Allocators'!$D$18,$G130:$BB130)+IFERROR(SUMIF($G$6:$BB$6,BO$6&amp;" "&amp;'Input-Allocators'!$E$18,$G130:$BB130),SUMIF($G$6:$BB$6,BO$6&amp;" "&amp;'Input-Allocators'!$B$20,$G130:$BB130))+SUMIF($G$6:$BB$6,BO$6&amp;" "&amp;'Input-Allocators'!$F$18,$G130:$BB130))&lt;Check_Limit,0,1),1)</f>
        <v>0</v>
      </c>
    </row>
    <row r="131" spans="1:67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>Functionalization!$D131</f>
        <v>6.3061236266868659E-2</v>
      </c>
      <c r="E131" s="14">
        <f t="shared" ca="1" si="25"/>
        <v>0</v>
      </c>
      <c r="F131" s="3" t="str">
        <f>IF($D131=0,"-",IF('Input-Accounts'!$E131&lt;&gt;0,'Input-Accounts'!$E131,'Input-Accounts'!$G131))</f>
        <v>COMMODITY</v>
      </c>
      <c r="G131" s="14">
        <f ca="1">IF(G$5&lt;&gt;"",HLOOKUP(G$5,Functionalization!$G$6:$R$343,ROW($A131)-5,FALSE),IFERROR(INDEX(G$320:G$343,MATCH($F131,$B$320:$B$343,0))/VLOOKUP($F131,$B$320:$BB$343,MATCH(LEFT(TRIM(G$6),FIND("~",SUBSTITUTE(G$6,"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131))*HLOOKUP(LEFT(TRIM(G$6),FIND("~",SUBSTITUTE(G$6," ","~",LEN(TRIM(G$6))-LEN(SUBSTITUTE(TRIM(G$6)," ",""))))-1)&amp;" Total",$B$6:$BB$343,ROW($A131)-5,FALSE))</f>
        <v>6.3061236266868659E-2</v>
      </c>
      <c r="H131" s="14">
        <f ca="1">IF(H$5&lt;&gt;"",HLOOKUP(H$5,Functionalization!$G$6:$R$343,ROW($A131)-5,FALSE),IFERROR(INDEX(H$320:H$343,MATCH($F131,$B$320:$B$343,0))/VLOOKUP($F131,$B$320:$BB$343,MATCH(LEFT(TRIM(H$6),FIND("~",SUBSTITUTE(H$6,"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131))*HLOOKUP(LEFT(TRIM(H$6),FIND("~",SUBSTITUTE(H$6," ","~",LEN(TRIM(H$6))-LEN(SUBSTITUTE(TRIM(H$6)," ",""))))-1)&amp;" Total",$B$6:$BB$343,ROW($A131)-5,FALSE))</f>
        <v>0</v>
      </c>
      <c r="I131" s="14">
        <f ca="1">IF(I$5&lt;&gt;"",HLOOKUP(I$5,Functionalization!$G$6:$R$343,ROW($A131)-5,FALSE),IFERROR(INDEX(I$320:I$343,MATCH($F131,$B$320:$B$343,0))/VLOOKUP($F131,$B$320:$BB$343,MATCH(LEFT(TRIM(I$6),FIND("~",SUBSTITUTE(I$6,"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131))*HLOOKUP(LEFT(TRIM(I$6),FIND("~",SUBSTITUTE(I$6," ","~",LEN(TRIM(I$6))-LEN(SUBSTITUTE(TRIM(I$6)," ",""))))-1)&amp;" Total",$B$6:$BB$343,ROW($A131)-5,FALSE))</f>
        <v>6.3061236266868659E-2</v>
      </c>
      <c r="J131" s="14">
        <f ca="1">IF(J$5&lt;&gt;"",HLOOKUP(J$5,Functionalization!$G$6:$R$343,ROW($A131)-5,FALSE),IFERROR(INDEX(J$320:J$343,MATCH($F131,$B$320:$B$343,0))/VLOOKUP($F131,$B$320:$BB$343,MATCH(LEFT(TRIM(J$6),FIND("~",SUBSTITUTE(J$6,"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131))*HLOOKUP(LEFT(TRIM(J$6),FIND("~",SUBSTITUTE(J$6," ","~",LEN(TRIM(J$6))-LEN(SUBSTITUTE(TRIM(J$6)," ",""))))-1)&amp;" Total",$B$6:$BB$343,ROW($A131)-5,FALSE))</f>
        <v>0</v>
      </c>
      <c r="K131" s="14">
        <f ca="1">IF(K$5&lt;&gt;"",HLOOKUP(K$5,Functionalization!$G$6:$R$343,ROW($A131)-5,FALSE),IFERROR(INDEX(K$320:K$343,MATCH($F131,$B$320:$B$343,0))/VLOOKUP($F131,$B$320:$BB$343,MATCH(LEFT(TRIM(K$6),FIND("~",SUBSTITUTE(K$6,"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131))*HLOOKUP(LEFT(TRIM(K$6),FIND("~",SUBSTITUTE(K$6," ","~",LEN(TRIM(K$6))-LEN(SUBSTITUTE(TRIM(K$6)," ",""))))-1)&amp;" Total",$B$6:$BB$343,ROW($A131)-5,FALSE))</f>
        <v>0</v>
      </c>
      <c r="L131" s="14">
        <f ca="1">IF(L$5&lt;&gt;"",HLOOKUP(L$5,Functionalization!$G$6:$R$343,ROW($A131)-5,FALSE),IFERROR(INDEX(L$320:L$343,MATCH($F131,$B$320:$B$343,0))/VLOOKUP($F131,$B$320:$BB$343,MATCH(LEFT(TRIM(L$6),FIND("~",SUBSTITUTE(L$6,"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131))*HLOOKUP(LEFT(TRIM(L$6),FIND("~",SUBSTITUTE(L$6," ","~",LEN(TRIM(L$6))-LEN(SUBSTITUTE(TRIM(L$6)," ",""))))-1)&amp;" Total",$B$6:$BB$343,ROW($A131)-5,FALSE))</f>
        <v>0</v>
      </c>
      <c r="M131" s="14">
        <f ca="1">IF(M$5&lt;&gt;"",HLOOKUP(M$5,Functionalization!$G$6:$R$343,ROW($A131)-5,FALSE),IFERROR(INDEX(M$320:M$343,MATCH($F131,$B$320:$B$343,0))/VLOOKUP($F131,$B$320:$BB$343,MATCH(LEFT(TRIM(M$6),FIND("~",SUBSTITUTE(M$6,"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131))*HLOOKUP(LEFT(TRIM(M$6),FIND("~",SUBSTITUTE(M$6," ","~",LEN(TRIM(M$6))-LEN(SUBSTITUTE(TRIM(M$6)," ",""))))-1)&amp;" Total",$B$6:$BB$343,ROW($A131)-5,FALSE))</f>
        <v>0</v>
      </c>
      <c r="N131" s="14">
        <f ca="1">IF(N$5&lt;&gt;"",HLOOKUP(N$5,Functionalization!$G$6:$R$343,ROW($A131)-5,FALSE),IFERROR(INDEX(N$320:N$343,MATCH($F131,$B$320:$B$343,0))/VLOOKUP($F131,$B$320:$BB$343,MATCH(LEFT(TRIM(N$6),FIND("~",SUBSTITUTE(N$6,"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131))*HLOOKUP(LEFT(TRIM(N$6),FIND("~",SUBSTITUTE(N$6," ","~",LEN(TRIM(N$6))-LEN(SUBSTITUTE(TRIM(N$6)," ",""))))-1)&amp;" Total",$B$6:$BB$343,ROW($A131)-5,FALSE))</f>
        <v>0</v>
      </c>
      <c r="O131" s="14">
        <f ca="1">IF(O$5&lt;&gt;"",HLOOKUP(O$5,Functionalization!$G$6:$R$343,ROW($A131)-5,FALSE),IFERROR(INDEX(O$320:O$343,MATCH($F131,$B$320:$B$343,0))/VLOOKUP($F131,$B$320:$BB$343,MATCH(LEFT(TRIM(O$6),FIND("~",SUBSTITUTE(O$6,"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131))*HLOOKUP(LEFT(TRIM(O$6),FIND("~",SUBSTITUTE(O$6," ","~",LEN(TRIM(O$6))-LEN(SUBSTITUTE(TRIM(O$6)," ",""))))-1)&amp;" Total",$B$6:$BB$343,ROW($A131)-5,FALSE))</f>
        <v>0</v>
      </c>
      <c r="P131" s="14">
        <f ca="1">IF(P$5&lt;&gt;"",HLOOKUP(P$5,Functionalization!$G$6:$R$343,ROW($A131)-5,FALSE),IFERROR(INDEX(P$320:P$343,MATCH($F131,$B$320:$B$343,0))/VLOOKUP($F131,$B$320:$BB$343,MATCH(LEFT(TRIM(P$6),FIND("~",SUBSTITUTE(P$6,"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131))*HLOOKUP(LEFT(TRIM(P$6),FIND("~",SUBSTITUTE(P$6," ","~",LEN(TRIM(P$6))-LEN(SUBSTITUTE(TRIM(P$6)," ",""))))-1)&amp;" Total",$B$6:$BB$343,ROW($A131)-5,FALSE))</f>
        <v>0</v>
      </c>
      <c r="Q131" s="14">
        <f ca="1">IF(Q$5&lt;&gt;"",HLOOKUP(Q$5,Functionalization!$G$6:$R$343,ROW($A131)-5,FALSE),IFERROR(INDEX(Q$320:Q$343,MATCH($F131,$B$320:$B$343,0))/VLOOKUP($F131,$B$320:$BB$343,MATCH(LEFT(TRIM(Q$6),FIND("~",SUBSTITUTE(Q$6,"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131))*HLOOKUP(LEFT(TRIM(Q$6),FIND("~",SUBSTITUTE(Q$6," ","~",LEN(TRIM(Q$6))-LEN(SUBSTITUTE(TRIM(Q$6)," ",""))))-1)&amp;" Total",$B$6:$BB$343,ROW($A131)-5,FALSE))</f>
        <v>0</v>
      </c>
      <c r="R131" s="14">
        <f ca="1">IF(R$5&lt;&gt;"",HLOOKUP(R$5,Functionalization!$G$6:$R$343,ROW($A131)-5,FALSE),IFERROR(INDEX(R$320:R$343,MATCH($F131,$B$320:$B$343,0))/VLOOKUP($F131,$B$320:$BB$343,MATCH(LEFT(TRIM(R$6),FIND("~",SUBSTITUTE(R$6,"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131))*HLOOKUP(LEFT(TRIM(R$6),FIND("~",SUBSTITUTE(R$6," ","~",LEN(TRIM(R$6))-LEN(SUBSTITUTE(TRIM(R$6)," ",""))))-1)&amp;" Total",$B$6:$BB$343,ROW($A131)-5,FALSE))</f>
        <v>0</v>
      </c>
      <c r="S131" s="14">
        <f ca="1">IF(S$5&lt;&gt;"",HLOOKUP(S$5,Functionalization!$G$6:$R$343,ROW($A131)-5,FALSE),IFERROR(INDEX(S$320:S$343,MATCH($F131,$B$320:$B$343,0))/VLOOKUP($F131,$B$320:$BB$343,MATCH(LEFT(TRIM(S$6),FIND("~",SUBSTITUTE(S$6,"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131))*HLOOKUP(LEFT(TRIM(S$6),FIND("~",SUBSTITUTE(S$6," ","~",LEN(TRIM(S$6))-LEN(SUBSTITUTE(TRIM(S$6)," ",""))))-1)&amp;" Total",$B$6:$BB$343,ROW($A131)-5,FALSE))</f>
        <v>0</v>
      </c>
      <c r="T131" s="14">
        <f ca="1">IF(T$5&lt;&gt;"",HLOOKUP(T$5,Functionalization!$G$6:$R$343,ROW($A131)-5,FALSE),IFERROR(INDEX(T$320:T$343,MATCH($F131,$B$320:$B$343,0))/VLOOKUP($F131,$B$320:$BB$343,MATCH(LEFT(TRIM(T$6),FIND("~",SUBSTITUTE(T$6,"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131))*HLOOKUP(LEFT(TRIM(T$6),FIND("~",SUBSTITUTE(T$6," ","~",LEN(TRIM(T$6))-LEN(SUBSTITUTE(TRIM(T$6)," ",""))))-1)&amp;" Total",$B$6:$BB$343,ROW($A131)-5,FALSE))</f>
        <v>0</v>
      </c>
      <c r="U131" s="14">
        <f ca="1">IF(U$5&lt;&gt;"",HLOOKUP(U$5,Functionalization!$G$6:$R$343,ROW($A131)-5,FALSE),IFERROR(INDEX(U$320:U$343,MATCH($F131,$B$320:$B$343,0))/VLOOKUP($F131,$B$320:$BB$343,MATCH(LEFT(TRIM(U$6),FIND("~",SUBSTITUTE(U$6,"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131))*HLOOKUP(LEFT(TRIM(U$6),FIND("~",SUBSTITUTE(U$6," ","~",LEN(TRIM(U$6))-LEN(SUBSTITUTE(TRIM(U$6)," ",""))))-1)&amp;" Total",$B$6:$BB$343,ROW($A131)-5,FALSE))</f>
        <v>0</v>
      </c>
      <c r="V131" s="14">
        <f ca="1">IF(V$5&lt;&gt;"",HLOOKUP(V$5,Functionalization!$G$6:$R$343,ROW($A131)-5,FALSE),IFERROR(INDEX(V$320:V$343,MATCH($F131,$B$320:$B$343,0))/VLOOKUP($F131,$B$320:$BB$343,MATCH(LEFT(TRIM(V$6),FIND("~",SUBSTITUTE(V$6,"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131))*HLOOKUP(LEFT(TRIM(V$6),FIND("~",SUBSTITUTE(V$6," ","~",LEN(TRIM(V$6))-LEN(SUBSTITUTE(TRIM(V$6)," ",""))))-1)&amp;" Total",$B$6:$BB$343,ROW($A131)-5,FALSE))</f>
        <v>0</v>
      </c>
      <c r="W131" s="14">
        <f ca="1">IF(W$5&lt;&gt;"",HLOOKUP(W$5,Functionalization!$G$6:$R$343,ROW($A131)-5,FALSE),IFERROR(INDEX(W$320:W$343,MATCH($F131,$B$320:$B$343,0))/VLOOKUP($F131,$B$320:$BB$343,MATCH(LEFT(TRIM(W$6),FIND("~",SUBSTITUTE(W$6,"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131))*HLOOKUP(LEFT(TRIM(W$6),FIND("~",SUBSTITUTE(W$6," ","~",LEN(TRIM(W$6))-LEN(SUBSTITUTE(TRIM(W$6)," ",""))))-1)&amp;" Total",$B$6:$BB$343,ROW($A131)-5,FALSE))</f>
        <v>0</v>
      </c>
      <c r="X131" s="14">
        <f ca="1">IF(X$5&lt;&gt;"",HLOOKUP(X$5,Functionalization!$G$6:$R$343,ROW($A131)-5,FALSE),IFERROR(INDEX(X$320:X$343,MATCH($F131,$B$320:$B$343,0))/VLOOKUP($F131,$B$320:$BB$343,MATCH(LEFT(TRIM(X$6),FIND("~",SUBSTITUTE(X$6,"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131))*HLOOKUP(LEFT(TRIM(X$6),FIND("~",SUBSTITUTE(X$6," ","~",LEN(TRIM(X$6))-LEN(SUBSTITUTE(TRIM(X$6)," ",""))))-1)&amp;" Total",$B$6:$BB$343,ROW($A131)-5,FALSE))</f>
        <v>0</v>
      </c>
      <c r="Y131" s="14">
        <f ca="1">IF(Y$5&lt;&gt;"",HLOOKUP(Y$5,Functionalization!$G$6:$R$343,ROW($A131)-5,FALSE),IFERROR(INDEX(Y$320:Y$343,MATCH($F131,$B$320:$B$343,0))/VLOOKUP($F131,$B$320:$BB$343,MATCH(LEFT(TRIM(Y$6),FIND("~",SUBSTITUTE(Y$6,"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131))*HLOOKUP(LEFT(TRIM(Y$6),FIND("~",SUBSTITUTE(Y$6," ","~",LEN(TRIM(Y$6))-LEN(SUBSTITUTE(TRIM(Y$6)," ",""))))-1)&amp;" Total",$B$6:$BB$343,ROW($A131)-5,FALSE))</f>
        <v>0</v>
      </c>
      <c r="Z131" s="14">
        <f ca="1">IF(Z$5&lt;&gt;"",HLOOKUP(Z$5,Functionalization!$G$6:$R$343,ROW($A131)-5,FALSE),IFERROR(INDEX(Z$320:Z$343,MATCH($F131,$B$320:$B$343,0))/VLOOKUP($F131,$B$320:$BB$343,MATCH(LEFT(TRIM(Z$6),FIND("~",SUBSTITUTE(Z$6,"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131))*HLOOKUP(LEFT(TRIM(Z$6),FIND("~",SUBSTITUTE(Z$6," ","~",LEN(TRIM(Z$6))-LEN(SUBSTITUTE(TRIM(Z$6)," ",""))))-1)&amp;" Total",$B$6:$BB$343,ROW($A131)-5,FALSE))</f>
        <v>0</v>
      </c>
      <c r="AA131" s="14">
        <f ca="1">IF(AA$5&lt;&gt;"",HLOOKUP(AA$5,Functionalization!$G$6:$R$343,ROW($A131)-5,FALSE),IFERROR(INDEX(AA$320:AA$343,MATCH($F131,$B$320:$B$343,0))/VLOOKUP($F131,$B$320:$BB$343,MATCH(LEFT(TRIM(AA$6),FIND("~",SUBSTITUTE(AA$6,"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131))*HLOOKUP(LEFT(TRIM(AA$6),FIND("~",SUBSTITUTE(AA$6," ","~",LEN(TRIM(AA$6))-LEN(SUBSTITUTE(TRIM(AA$6)," ",""))))-1)&amp;" Total",$B$6:$BB$343,ROW($A131)-5,FALSE))</f>
        <v>0</v>
      </c>
      <c r="AB131" s="14">
        <f ca="1">IF(AB$5&lt;&gt;"",HLOOKUP(AB$5,Functionalization!$G$6:$R$343,ROW($A131)-5,FALSE),IFERROR(INDEX(AB$320:AB$343,MATCH($F131,$B$320:$B$343,0))/VLOOKUP($F131,$B$320:$BB$343,MATCH(LEFT(TRIM(AB$6),FIND("~",SUBSTITUTE(AB$6,"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131))*HLOOKUP(LEFT(TRIM(AB$6),FIND("~",SUBSTITUTE(AB$6," ","~",LEN(TRIM(AB$6))-LEN(SUBSTITUTE(TRIM(AB$6)," ",""))))-1)&amp;" Total",$B$6:$BB$343,ROW($A131)-5,FALSE))</f>
        <v>0</v>
      </c>
      <c r="AC131" s="14">
        <f ca="1">IF(AC$5&lt;&gt;"",HLOOKUP(AC$5,Functionalization!$G$6:$R$343,ROW($A131)-5,FALSE),IFERROR(INDEX(AC$320:AC$343,MATCH($F131,$B$320:$B$343,0))/VLOOKUP($F131,$B$320:$BB$343,MATCH(LEFT(TRIM(AC$6),FIND("~",SUBSTITUTE(AC$6,"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131))*HLOOKUP(LEFT(TRIM(AC$6),FIND("~",SUBSTITUTE(AC$6," ","~",LEN(TRIM(AC$6))-LEN(SUBSTITUTE(TRIM(AC$6)," ",""))))-1)&amp;" Total",$B$6:$BB$343,ROW($A131)-5,FALSE))</f>
        <v>0</v>
      </c>
      <c r="AD131" s="14">
        <f ca="1">IF(AD$5&lt;&gt;"",HLOOKUP(AD$5,Functionalization!$G$6:$R$343,ROW($A131)-5,FALSE),IFERROR(INDEX(AD$320:AD$343,MATCH($F131,$B$320:$B$343,0))/VLOOKUP($F131,$B$320:$BB$343,MATCH(LEFT(TRIM(AD$6),FIND("~",SUBSTITUTE(AD$6,"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131))*HLOOKUP(LEFT(TRIM(AD$6),FIND("~",SUBSTITUTE(AD$6," ","~",LEN(TRIM(AD$6))-LEN(SUBSTITUTE(TRIM(AD$6)," ",""))))-1)&amp;" Total",$B$6:$BB$343,ROW($A131)-5,FALSE))</f>
        <v>0</v>
      </c>
      <c r="AE131" s="14">
        <f ca="1">IF(AE$5&lt;&gt;"",HLOOKUP(AE$5,Functionalization!$G$6:$R$343,ROW($A131)-5,FALSE),IFERROR(INDEX(AE$320:AE$343,MATCH($F131,$B$320:$B$343,0))/VLOOKUP($F131,$B$320:$BB$343,MATCH(LEFT(TRIM(AE$6),FIND("~",SUBSTITUTE(AE$6,"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131))*HLOOKUP(LEFT(TRIM(AE$6),FIND("~",SUBSTITUTE(AE$6," ","~",LEN(TRIM(AE$6))-LEN(SUBSTITUTE(TRIM(AE$6)," ",""))))-1)&amp;" Total",$B$6:$BB$343,ROW($A131)-5,FALSE))</f>
        <v>0</v>
      </c>
      <c r="AF131" s="14">
        <f ca="1">IF(AF$5&lt;&gt;"",HLOOKUP(AF$5,Functionalization!$G$6:$R$343,ROW($A131)-5,FALSE),IFERROR(INDEX(AF$320:AF$343,MATCH($F131,$B$320:$B$343,0))/VLOOKUP($F131,$B$320:$BB$343,MATCH(LEFT(TRIM(AF$6),FIND("~",SUBSTITUTE(AF$6,"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131))*HLOOKUP(LEFT(TRIM(AF$6),FIND("~",SUBSTITUTE(AF$6," ","~",LEN(TRIM(AF$6))-LEN(SUBSTITUTE(TRIM(AF$6)," ",""))))-1)&amp;" Total",$B$6:$BB$343,ROW($A131)-5,FALSE))</f>
        <v>0</v>
      </c>
      <c r="AG131" s="14">
        <f ca="1">IF(AG$5&lt;&gt;"",HLOOKUP(AG$5,Functionalization!$G$6:$R$343,ROW($A131)-5,FALSE),IFERROR(INDEX(AG$320:AG$343,MATCH($F131,$B$320:$B$343,0))/VLOOKUP($F131,$B$320:$BB$343,MATCH(LEFT(TRIM(AG$6),FIND("~",SUBSTITUTE(AG$6,"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131))*HLOOKUP(LEFT(TRIM(AG$6),FIND("~",SUBSTITUTE(AG$6," ","~",LEN(TRIM(AG$6))-LEN(SUBSTITUTE(TRIM(AG$6)," ",""))))-1)&amp;" Total",$B$6:$BB$343,ROW($A131)-5,FALSE))</f>
        <v>0</v>
      </c>
      <c r="AH131" s="14">
        <f ca="1">IF(AH$5&lt;&gt;"",HLOOKUP(AH$5,Functionalization!$G$6:$R$343,ROW($A131)-5,FALSE),IFERROR(INDEX(AH$320:AH$343,MATCH($F131,$B$320:$B$343,0))/VLOOKUP($F131,$B$320:$BB$343,MATCH(LEFT(TRIM(AH$6),FIND("~",SUBSTITUTE(AH$6,"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131))*HLOOKUP(LEFT(TRIM(AH$6),FIND("~",SUBSTITUTE(AH$6," ","~",LEN(TRIM(AH$6))-LEN(SUBSTITUTE(TRIM(AH$6)," ",""))))-1)&amp;" Total",$B$6:$BB$343,ROW($A131)-5,FALSE))</f>
        <v>0</v>
      </c>
      <c r="AI131" s="14">
        <f ca="1">IF(AI$5&lt;&gt;"",HLOOKUP(AI$5,Functionalization!$G$6:$R$343,ROW($A131)-5,FALSE),IFERROR(INDEX(AI$320:AI$343,MATCH($F131,$B$320:$B$343,0))/VLOOKUP($F131,$B$320:$BB$343,MATCH(LEFT(TRIM(AI$6),FIND("~",SUBSTITUTE(AI$6,"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131))*HLOOKUP(LEFT(TRIM(AI$6),FIND("~",SUBSTITUTE(AI$6," ","~",LEN(TRIM(AI$6))-LEN(SUBSTITUTE(TRIM(AI$6)," ",""))))-1)&amp;" Total",$B$6:$BB$343,ROW($A131)-5,FALSE))</f>
        <v>0</v>
      </c>
      <c r="AJ131" s="14">
        <f ca="1">IF(AJ$5&lt;&gt;"",HLOOKUP(AJ$5,Functionalization!$G$6:$R$343,ROW($A131)-5,FALSE),IFERROR(INDEX(AJ$320:AJ$343,MATCH($F131,$B$320:$B$343,0))/VLOOKUP($F131,$B$320:$BB$343,MATCH(LEFT(TRIM(AJ$6),FIND("~",SUBSTITUTE(AJ$6,"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131))*HLOOKUP(LEFT(TRIM(AJ$6),FIND("~",SUBSTITUTE(AJ$6," ","~",LEN(TRIM(AJ$6))-LEN(SUBSTITUTE(TRIM(AJ$6)," ",""))))-1)&amp;" Total",$B$6:$BB$343,ROW($A131)-5,FALSE))</f>
        <v>0</v>
      </c>
      <c r="AK131" s="14">
        <f ca="1">IF(AK$5&lt;&gt;"",HLOOKUP(AK$5,Functionalization!$G$6:$R$343,ROW($A131)-5,FALSE),IFERROR(INDEX(AK$320:AK$343,MATCH($F131,$B$320:$B$343,0))/VLOOKUP($F131,$B$320:$BB$343,MATCH(LEFT(TRIM(AK$6),FIND("~",SUBSTITUTE(AK$6,"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131))*HLOOKUP(LEFT(TRIM(AK$6),FIND("~",SUBSTITUTE(AK$6," ","~",LEN(TRIM(AK$6))-LEN(SUBSTITUTE(TRIM(AK$6)," ",""))))-1)&amp;" Total",$B$6:$BB$343,ROW($A131)-5,FALSE))</f>
        <v>0</v>
      </c>
      <c r="AL131" s="14">
        <f ca="1">IF(AL$5&lt;&gt;"",HLOOKUP(AL$5,Functionalization!$G$6:$R$343,ROW($A131)-5,FALSE),IFERROR(INDEX(AL$320:AL$343,MATCH($F131,$B$320:$B$343,0))/VLOOKUP($F131,$B$320:$BB$343,MATCH(LEFT(TRIM(AL$6),FIND("~",SUBSTITUTE(AL$6,"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131))*HLOOKUP(LEFT(TRIM(AL$6),FIND("~",SUBSTITUTE(AL$6," ","~",LEN(TRIM(AL$6))-LEN(SUBSTITUTE(TRIM(AL$6)," ",""))))-1)&amp;" Total",$B$6:$BB$343,ROW($A131)-5,FALSE))</f>
        <v>0</v>
      </c>
      <c r="AM131" s="14">
        <f ca="1">IF(AM$5&lt;&gt;"",HLOOKUP(AM$5,Functionalization!$G$6:$R$343,ROW($A131)-5,FALSE),IFERROR(INDEX(AM$320:AM$343,MATCH($F131,$B$320:$B$343,0))/VLOOKUP($F131,$B$320:$BB$343,MATCH(LEFT(TRIM(AM$6),FIND("~",SUBSTITUTE(AM$6,"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131))*HLOOKUP(LEFT(TRIM(AM$6),FIND("~",SUBSTITUTE(AM$6," ","~",LEN(TRIM(AM$6))-LEN(SUBSTITUTE(TRIM(AM$6)," ",""))))-1)&amp;" Total",$B$6:$BB$343,ROW($A131)-5,FALSE))</f>
        <v>0</v>
      </c>
      <c r="AN131" s="14">
        <f ca="1">IF(AN$5&lt;&gt;"",HLOOKUP(AN$5,Functionalization!$G$6:$R$343,ROW($A131)-5,FALSE),IFERROR(INDEX(AN$320:AN$343,MATCH($F131,$B$320:$B$343,0))/VLOOKUP($F131,$B$320:$BB$343,MATCH(LEFT(TRIM(AN$6),FIND("~",SUBSTITUTE(AN$6,"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131))*HLOOKUP(LEFT(TRIM(AN$6),FIND("~",SUBSTITUTE(AN$6," ","~",LEN(TRIM(AN$6))-LEN(SUBSTITUTE(TRIM(AN$6)," ",""))))-1)&amp;" Total",$B$6:$BB$343,ROW($A131)-5,FALSE))</f>
        <v>0</v>
      </c>
      <c r="AO131" s="14">
        <f ca="1">IF(AO$5&lt;&gt;"",HLOOKUP(AO$5,Functionalization!$G$6:$R$343,ROW($A131)-5,FALSE),IFERROR(INDEX(AO$320:AO$343,MATCH($F131,$B$320:$B$343,0))/VLOOKUP($F131,$B$320:$BB$343,MATCH(LEFT(TRIM(AO$6),FIND("~",SUBSTITUTE(AO$6,"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131))*HLOOKUP(LEFT(TRIM(AO$6),FIND("~",SUBSTITUTE(AO$6," ","~",LEN(TRIM(AO$6))-LEN(SUBSTITUTE(TRIM(AO$6)," ",""))))-1)&amp;" Total",$B$6:$BB$343,ROW($A131)-5,FALSE))</f>
        <v>0</v>
      </c>
      <c r="AP131" s="14">
        <f ca="1">IF(AP$5&lt;&gt;"",HLOOKUP(AP$5,Functionalization!$G$6:$R$343,ROW($A131)-5,FALSE),IFERROR(INDEX(AP$320:AP$343,MATCH($F131,$B$320:$B$343,0))/VLOOKUP($F131,$B$320:$BB$343,MATCH(LEFT(TRIM(AP$6),FIND("~",SUBSTITUTE(AP$6,"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131))*HLOOKUP(LEFT(TRIM(AP$6),FIND("~",SUBSTITUTE(AP$6," ","~",LEN(TRIM(AP$6))-LEN(SUBSTITUTE(TRIM(AP$6)," ",""))))-1)&amp;" Total",$B$6:$BB$343,ROW($A131)-5,FALSE))</f>
        <v>0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D131" s="44">
        <f ca="1">IFERROR(IF(SUMIF($G$6:$BB$6,BD$6&amp;" Total",$G131:$BB131)-(SUMIF($G$6:$BB$6,BD$6&amp;" "&amp;'Input-Allocators'!$D$18,$G131:$BB131)+IFERROR(SUMIF($G$6:$BB$6,BD$6&amp;" "&amp;'Input-Allocators'!$E$18,$G131:$BB131),SUMIF($G$6:$BB$6,BD$6&amp;" "&amp;'Input-Allocators'!$B$20,$G131:$BB131))+SUMIF($G$6:$BB$6,BD$6&amp;" "&amp;'Input-Allocators'!$F$18,$G131:$BB131))&lt;Check_Limit,0,1),1)</f>
        <v>0</v>
      </c>
      <c r="BE131" s="44">
        <f ca="1">IFERROR(IF(SUMIF($G$6:$BB$6,BE$6&amp;" Total",$G131:$BB131)-(SUMIF($G$6:$BB$6,BE$6&amp;" "&amp;'Input-Allocators'!$D$18,$G131:$BB131)+IFERROR(SUMIF($G$6:$BB$6,BE$6&amp;" "&amp;'Input-Allocators'!$E$18,$G131:$BB131),SUMIF($G$6:$BB$6,BE$6&amp;" "&amp;'Input-Allocators'!$B$20,$G131:$BB131))+SUMIF($G$6:$BB$6,BE$6&amp;" "&amp;'Input-Allocators'!$F$18,$G131:$BB131))&lt;Check_Limit,0,1),1)</f>
        <v>0</v>
      </c>
      <c r="BF131" s="44">
        <f ca="1">IFERROR(IF(SUMIF($G$6:$BB$6,BF$6&amp;" Total",$G131:$BB131)-(SUMIF($G$6:$BB$6,BF$6&amp;" "&amp;'Input-Allocators'!$D$18,$G131:$BB131)+IFERROR(SUMIF($G$6:$BB$6,BF$6&amp;" "&amp;'Input-Allocators'!$E$18,$G131:$BB131),SUMIF($G$6:$BB$6,BF$6&amp;" "&amp;'Input-Allocators'!$B$20,$G131:$BB131))+SUMIF($G$6:$BB$6,BF$6&amp;" "&amp;'Input-Allocators'!$F$18,$G131:$BB131))&lt;Check_Limit,0,1),1)</f>
        <v>0</v>
      </c>
      <c r="BG131" s="44">
        <f ca="1">IFERROR(IF(SUMIF($G$6:$BB$6,BG$6&amp;" Total",$G131:$BB131)-(SUMIF($G$6:$BB$6,BG$6&amp;" "&amp;'Input-Allocators'!$D$18,$G131:$BB131)+IFERROR(SUMIF($G$6:$BB$6,BG$6&amp;" "&amp;'Input-Allocators'!$E$18,$G131:$BB131),SUMIF($G$6:$BB$6,BG$6&amp;" "&amp;'Input-Allocators'!$B$20,$G131:$BB131))+SUMIF($G$6:$BB$6,BG$6&amp;" "&amp;'Input-Allocators'!$F$18,$G131:$BB131))&lt;Check_Limit,0,1),1)</f>
        <v>0</v>
      </c>
      <c r="BH131" s="44">
        <f ca="1">IFERROR(IF(SUMIF($G$6:$BB$6,BH$6&amp;" Total",$G131:$BB131)-(SUMIF($G$6:$BB$6,BH$6&amp;" "&amp;'Input-Allocators'!$D$18,$G131:$BB131)+IFERROR(SUMIF($G$6:$BB$6,BH$6&amp;" "&amp;'Input-Allocators'!$E$18,$G131:$BB131),SUMIF($G$6:$BB$6,BH$6&amp;" "&amp;'Input-Allocators'!$B$20,$G131:$BB131))+SUMIF($G$6:$BB$6,BH$6&amp;" "&amp;'Input-Allocators'!$F$18,$G131:$BB131))&lt;Check_Limit,0,1),1)</f>
        <v>0</v>
      </c>
      <c r="BI131" s="44">
        <f ca="1">IFERROR(IF(SUMIF($G$6:$BB$6,BI$6&amp;" Total",$G131:$BB131)-(SUMIF($G$6:$BB$6,BI$6&amp;" "&amp;'Input-Allocators'!$D$18,$G131:$BB131)+IFERROR(SUMIF($G$6:$BB$6,BI$6&amp;" "&amp;'Input-Allocators'!$E$18,$G131:$BB131),SUMIF($G$6:$BB$6,BI$6&amp;" "&amp;'Input-Allocators'!$B$20,$G131:$BB131))+SUMIF($G$6:$BB$6,BI$6&amp;" "&amp;'Input-Allocators'!$F$18,$G131:$BB131))&lt;Check_Limit,0,1),1)</f>
        <v>0</v>
      </c>
      <c r="BJ131" s="44">
        <f ca="1">IFERROR(IF(SUMIF($G$6:$BB$6,BJ$6&amp;" Total",$G131:$BB131)-(SUMIF($G$6:$BB$6,BJ$6&amp;" "&amp;'Input-Allocators'!$D$18,$G131:$BB131)+IFERROR(SUMIF($G$6:$BB$6,BJ$6&amp;" "&amp;'Input-Allocators'!$E$18,$G131:$BB131),SUMIF($G$6:$BB$6,BJ$6&amp;" "&amp;'Input-Allocators'!$B$20,$G131:$BB131))+SUMIF($G$6:$BB$6,BJ$6&amp;" "&amp;'Input-Allocators'!$F$18,$G131:$BB131))&lt;Check_Limit,0,1),1)</f>
        <v>0</v>
      </c>
      <c r="BK131" s="44">
        <f ca="1">IFERROR(IF(SUMIF($G$6:$BB$6,BK$6&amp;" Total",$G131:$BB131)-(SUMIF($G$6:$BB$6,BK$6&amp;" "&amp;'Input-Allocators'!$D$18,$G131:$BB131)+IFERROR(SUMIF($G$6:$BB$6,BK$6&amp;" "&amp;'Input-Allocators'!$E$18,$G131:$BB131),SUMIF($G$6:$BB$6,BK$6&amp;" "&amp;'Input-Allocators'!$B$20,$G131:$BB131))+SUMIF($G$6:$BB$6,BK$6&amp;" "&amp;'Input-Allocators'!$F$18,$G131:$BB131))&lt;Check_Limit,0,1),1)</f>
        <v>0</v>
      </c>
      <c r="BL131" s="44">
        <f ca="1">IFERROR(IF(SUMIF($G$6:$BB$6,BL$6&amp;" Total",$G131:$BB131)-(SUMIF($G$6:$BB$6,BL$6&amp;" "&amp;'Input-Allocators'!$D$18,$G131:$BB131)+IFERROR(SUMIF($G$6:$BB$6,BL$6&amp;" "&amp;'Input-Allocators'!$E$18,$G131:$BB131),SUMIF($G$6:$BB$6,BL$6&amp;" "&amp;'Input-Allocators'!$B$20,$G131:$BB131))+SUMIF($G$6:$BB$6,BL$6&amp;" "&amp;'Input-Allocators'!$F$18,$G131:$BB131))&lt;Check_Limit,0,1),1)</f>
        <v>0</v>
      </c>
      <c r="BM131" s="44">
        <f ca="1">IFERROR(IF(SUMIF($G$6:$BB$6,BM$6&amp;" Total",$G131:$BB131)-(SUMIF($G$6:$BB$6,BM$6&amp;" "&amp;'Input-Allocators'!$D$18,$G131:$BB131)+IFERROR(SUMIF($G$6:$BB$6,BM$6&amp;" "&amp;'Input-Allocators'!$E$18,$G131:$BB131),SUMIF($G$6:$BB$6,BM$6&amp;" "&amp;'Input-Allocators'!$B$20,$G131:$BB131))+SUMIF($G$6:$BB$6,BM$6&amp;" "&amp;'Input-Allocators'!$F$18,$G131:$BB131))&lt;Check_Limit,0,1),1)</f>
        <v>0</v>
      </c>
      <c r="BN131" s="44">
        <f ca="1">IFERROR(IF(SUMIF($G$6:$BB$6,BN$6&amp;" Total",$G131:$BB131)-(SUMIF($G$6:$BB$6,BN$6&amp;" "&amp;'Input-Allocators'!$D$18,$G131:$BB131)+IFERROR(SUMIF($G$6:$BB$6,BN$6&amp;" "&amp;'Input-Allocators'!$E$18,$G131:$BB131),SUMIF($G$6:$BB$6,BN$6&amp;" "&amp;'Input-Allocators'!$B$20,$G131:$BB131))+SUMIF($G$6:$BB$6,BN$6&amp;" "&amp;'Input-Allocators'!$F$18,$G131:$BB131))&lt;Check_Limit,0,1),1)</f>
        <v>0</v>
      </c>
      <c r="BO131" s="44">
        <f ca="1">IFERROR(IF(SUMIF($G$6:$BB$6,BO$6&amp;" Total",$G131:$BB131)-(SUMIF($G$6:$BB$6,BO$6&amp;" "&amp;'Input-Allocators'!$D$18,$G131:$BB131)+IFERROR(SUMIF($G$6:$BB$6,BO$6&amp;" "&amp;'Input-Allocators'!$E$18,$G131:$BB131),SUMIF($G$6:$BB$6,BO$6&amp;" "&amp;'Input-Allocators'!$B$20,$G131:$BB131))+SUMIF($G$6:$BB$6,BO$6&amp;" "&amp;'Input-Allocators'!$F$18,$G131:$BB131))&lt;Check_Limit,0,1),1)</f>
        <v>0</v>
      </c>
    </row>
    <row r="132" spans="1:67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>Functionalization!$D132</f>
        <v>0</v>
      </c>
      <c r="E132" s="14">
        <f t="shared" ca="1" si="25"/>
        <v>0</v>
      </c>
      <c r="F132" s="3" t="str">
        <f>IF($D132=0,"-",IF('Input-Accounts'!$E132&lt;&gt;0,'Input-Accounts'!$E132,'Input-Accounts'!$G132))</f>
        <v>-</v>
      </c>
      <c r="G132" s="14">
        <f ca="1">IF(G$5&lt;&gt;"",HLOOKUP(G$5,Functionalization!$G$6:$R$343,ROW($A132)-5,FALSE),IFERROR(INDEX(G$320:G$343,MATCH($F132,$B$320:$B$343,0))/VLOOKUP($F132,$B$320:$BB$343,MATCH(LEFT(TRIM(G$6),FIND("~",SUBSTITUTE(G$6,"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132))*HLOOKUP(LEFT(TRIM(G$6),FIND("~",SUBSTITUTE(G$6," ","~",LEN(TRIM(G$6))-LEN(SUBSTITUTE(TRIM(G$6)," ",""))))-1)&amp;" Total",$B$6:$BB$343,ROW($A132)-5,FALSE))</f>
        <v>0</v>
      </c>
      <c r="H132" s="14">
        <f ca="1">IF(H$5&lt;&gt;"",HLOOKUP(H$5,Functionalization!$G$6:$R$343,ROW($A132)-5,FALSE),IFERROR(INDEX(H$320:H$343,MATCH($F132,$B$320:$B$343,0))/VLOOKUP($F132,$B$320:$BB$343,MATCH(LEFT(TRIM(H$6),FIND("~",SUBSTITUTE(H$6,"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132))*HLOOKUP(LEFT(TRIM(H$6),FIND("~",SUBSTITUTE(H$6," ","~",LEN(TRIM(H$6))-LEN(SUBSTITUTE(TRIM(H$6)," ",""))))-1)&amp;" Total",$B$6:$BB$343,ROW($A132)-5,FALSE))</f>
        <v>0</v>
      </c>
      <c r="I132" s="14">
        <f ca="1">IF(I$5&lt;&gt;"",HLOOKUP(I$5,Functionalization!$G$6:$R$343,ROW($A132)-5,FALSE),IFERROR(INDEX(I$320:I$343,MATCH($F132,$B$320:$B$343,0))/VLOOKUP($F132,$B$320:$BB$343,MATCH(LEFT(TRIM(I$6),FIND("~",SUBSTITUTE(I$6,"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132))*HLOOKUP(LEFT(TRIM(I$6),FIND("~",SUBSTITUTE(I$6," ","~",LEN(TRIM(I$6))-LEN(SUBSTITUTE(TRIM(I$6)," ",""))))-1)&amp;" Total",$B$6:$BB$343,ROW($A132)-5,FALSE))</f>
        <v>0</v>
      </c>
      <c r="J132" s="14">
        <f ca="1">IF(J$5&lt;&gt;"",HLOOKUP(J$5,Functionalization!$G$6:$R$343,ROW($A132)-5,FALSE),IFERROR(INDEX(J$320:J$343,MATCH($F132,$B$320:$B$343,0))/VLOOKUP($F132,$B$320:$BB$343,MATCH(LEFT(TRIM(J$6),FIND("~",SUBSTITUTE(J$6,"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132))*HLOOKUP(LEFT(TRIM(J$6),FIND("~",SUBSTITUTE(J$6," ","~",LEN(TRIM(J$6))-LEN(SUBSTITUTE(TRIM(J$6)," ",""))))-1)&amp;" Total",$B$6:$BB$343,ROW($A132)-5,FALSE))</f>
        <v>0</v>
      </c>
      <c r="K132" s="14">
        <f ca="1">IF(K$5&lt;&gt;"",HLOOKUP(K$5,Functionalization!$G$6:$R$343,ROW($A132)-5,FALSE),IFERROR(INDEX(K$320:K$343,MATCH($F132,$B$320:$B$343,0))/VLOOKUP($F132,$B$320:$BB$343,MATCH(LEFT(TRIM(K$6),FIND("~",SUBSTITUTE(K$6,"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132))*HLOOKUP(LEFT(TRIM(K$6),FIND("~",SUBSTITUTE(K$6," ","~",LEN(TRIM(K$6))-LEN(SUBSTITUTE(TRIM(K$6)," ",""))))-1)&amp;" Total",$B$6:$BB$343,ROW($A132)-5,FALSE))</f>
        <v>0</v>
      </c>
      <c r="L132" s="14">
        <f ca="1">IF(L$5&lt;&gt;"",HLOOKUP(L$5,Functionalization!$G$6:$R$343,ROW($A132)-5,FALSE),IFERROR(INDEX(L$320:L$343,MATCH($F132,$B$320:$B$343,0))/VLOOKUP($F132,$B$320:$BB$343,MATCH(LEFT(TRIM(L$6),FIND("~",SUBSTITUTE(L$6,"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132))*HLOOKUP(LEFT(TRIM(L$6),FIND("~",SUBSTITUTE(L$6," ","~",LEN(TRIM(L$6))-LEN(SUBSTITUTE(TRIM(L$6)," ",""))))-1)&amp;" Total",$B$6:$BB$343,ROW($A132)-5,FALSE))</f>
        <v>0</v>
      </c>
      <c r="M132" s="14">
        <f ca="1">IF(M$5&lt;&gt;"",HLOOKUP(M$5,Functionalization!$G$6:$R$343,ROW($A132)-5,FALSE),IFERROR(INDEX(M$320:M$343,MATCH($F132,$B$320:$B$343,0))/VLOOKUP($F132,$B$320:$BB$343,MATCH(LEFT(TRIM(M$6),FIND("~",SUBSTITUTE(M$6,"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132))*HLOOKUP(LEFT(TRIM(M$6),FIND("~",SUBSTITUTE(M$6," ","~",LEN(TRIM(M$6))-LEN(SUBSTITUTE(TRIM(M$6)," ",""))))-1)&amp;" Total",$B$6:$BB$343,ROW($A132)-5,FALSE))</f>
        <v>0</v>
      </c>
      <c r="N132" s="14">
        <f ca="1">IF(N$5&lt;&gt;"",HLOOKUP(N$5,Functionalization!$G$6:$R$343,ROW($A132)-5,FALSE),IFERROR(INDEX(N$320:N$343,MATCH($F132,$B$320:$B$343,0))/VLOOKUP($F132,$B$320:$BB$343,MATCH(LEFT(TRIM(N$6),FIND("~",SUBSTITUTE(N$6,"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132))*HLOOKUP(LEFT(TRIM(N$6),FIND("~",SUBSTITUTE(N$6," ","~",LEN(TRIM(N$6))-LEN(SUBSTITUTE(TRIM(N$6)," ",""))))-1)&amp;" Total",$B$6:$BB$343,ROW($A132)-5,FALSE))</f>
        <v>0</v>
      </c>
      <c r="O132" s="14">
        <f ca="1">IF(O$5&lt;&gt;"",HLOOKUP(O$5,Functionalization!$G$6:$R$343,ROW($A132)-5,FALSE),IFERROR(INDEX(O$320:O$343,MATCH($F132,$B$320:$B$343,0))/VLOOKUP($F132,$B$320:$BB$343,MATCH(LEFT(TRIM(O$6),FIND("~",SUBSTITUTE(O$6,"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132))*HLOOKUP(LEFT(TRIM(O$6),FIND("~",SUBSTITUTE(O$6," ","~",LEN(TRIM(O$6))-LEN(SUBSTITUTE(TRIM(O$6)," ",""))))-1)&amp;" Total",$B$6:$BB$343,ROW($A132)-5,FALSE))</f>
        <v>0</v>
      </c>
      <c r="P132" s="14">
        <f ca="1">IF(P$5&lt;&gt;"",HLOOKUP(P$5,Functionalization!$G$6:$R$343,ROW($A132)-5,FALSE),IFERROR(INDEX(P$320:P$343,MATCH($F132,$B$320:$B$343,0))/VLOOKUP($F132,$B$320:$BB$343,MATCH(LEFT(TRIM(P$6),FIND("~",SUBSTITUTE(P$6,"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132))*HLOOKUP(LEFT(TRIM(P$6),FIND("~",SUBSTITUTE(P$6," ","~",LEN(TRIM(P$6))-LEN(SUBSTITUTE(TRIM(P$6)," ",""))))-1)&amp;" Total",$B$6:$BB$343,ROW($A132)-5,FALSE))</f>
        <v>0</v>
      </c>
      <c r="Q132" s="14">
        <f ca="1">IF(Q$5&lt;&gt;"",HLOOKUP(Q$5,Functionalization!$G$6:$R$343,ROW($A132)-5,FALSE),IFERROR(INDEX(Q$320:Q$343,MATCH($F132,$B$320:$B$343,0))/VLOOKUP($F132,$B$320:$BB$343,MATCH(LEFT(TRIM(Q$6),FIND("~",SUBSTITUTE(Q$6,"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132))*HLOOKUP(LEFT(TRIM(Q$6),FIND("~",SUBSTITUTE(Q$6," ","~",LEN(TRIM(Q$6))-LEN(SUBSTITUTE(TRIM(Q$6)," ",""))))-1)&amp;" Total",$B$6:$BB$343,ROW($A132)-5,FALSE))</f>
        <v>0</v>
      </c>
      <c r="R132" s="14">
        <f ca="1">IF(R$5&lt;&gt;"",HLOOKUP(R$5,Functionalization!$G$6:$R$343,ROW($A132)-5,FALSE),IFERROR(INDEX(R$320:R$343,MATCH($F132,$B$320:$B$343,0))/VLOOKUP($F132,$B$320:$BB$343,MATCH(LEFT(TRIM(R$6),FIND("~",SUBSTITUTE(R$6,"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132))*HLOOKUP(LEFT(TRIM(R$6),FIND("~",SUBSTITUTE(R$6," ","~",LEN(TRIM(R$6))-LEN(SUBSTITUTE(TRIM(R$6)," ",""))))-1)&amp;" Total",$B$6:$BB$343,ROW($A132)-5,FALSE))</f>
        <v>0</v>
      </c>
      <c r="S132" s="14">
        <f ca="1">IF(S$5&lt;&gt;"",HLOOKUP(S$5,Functionalization!$G$6:$R$343,ROW($A132)-5,FALSE),IFERROR(INDEX(S$320:S$343,MATCH($F132,$B$320:$B$343,0))/VLOOKUP($F132,$B$320:$BB$343,MATCH(LEFT(TRIM(S$6),FIND("~",SUBSTITUTE(S$6,"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132))*HLOOKUP(LEFT(TRIM(S$6),FIND("~",SUBSTITUTE(S$6," ","~",LEN(TRIM(S$6))-LEN(SUBSTITUTE(TRIM(S$6)," ",""))))-1)&amp;" Total",$B$6:$BB$343,ROW($A132)-5,FALSE))</f>
        <v>0</v>
      </c>
      <c r="T132" s="14">
        <f ca="1">IF(T$5&lt;&gt;"",HLOOKUP(T$5,Functionalization!$G$6:$R$343,ROW($A132)-5,FALSE),IFERROR(INDEX(T$320:T$343,MATCH($F132,$B$320:$B$343,0))/VLOOKUP($F132,$B$320:$BB$343,MATCH(LEFT(TRIM(T$6),FIND("~",SUBSTITUTE(T$6,"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132))*HLOOKUP(LEFT(TRIM(T$6),FIND("~",SUBSTITUTE(T$6," ","~",LEN(TRIM(T$6))-LEN(SUBSTITUTE(TRIM(T$6)," ",""))))-1)&amp;" Total",$B$6:$BB$343,ROW($A132)-5,FALSE))</f>
        <v>0</v>
      </c>
      <c r="U132" s="14">
        <f ca="1">IF(U$5&lt;&gt;"",HLOOKUP(U$5,Functionalization!$G$6:$R$343,ROW($A132)-5,FALSE),IFERROR(INDEX(U$320:U$343,MATCH($F132,$B$320:$B$343,0))/VLOOKUP($F132,$B$320:$BB$343,MATCH(LEFT(TRIM(U$6),FIND("~",SUBSTITUTE(U$6,"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132))*HLOOKUP(LEFT(TRIM(U$6),FIND("~",SUBSTITUTE(U$6," ","~",LEN(TRIM(U$6))-LEN(SUBSTITUTE(TRIM(U$6)," ",""))))-1)&amp;" Total",$B$6:$BB$343,ROW($A132)-5,FALSE))</f>
        <v>0</v>
      </c>
      <c r="V132" s="14">
        <f ca="1">IF(V$5&lt;&gt;"",HLOOKUP(V$5,Functionalization!$G$6:$R$343,ROW($A132)-5,FALSE),IFERROR(INDEX(V$320:V$343,MATCH($F132,$B$320:$B$343,0))/VLOOKUP($F132,$B$320:$BB$343,MATCH(LEFT(TRIM(V$6),FIND("~",SUBSTITUTE(V$6,"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132))*HLOOKUP(LEFT(TRIM(V$6),FIND("~",SUBSTITUTE(V$6," ","~",LEN(TRIM(V$6))-LEN(SUBSTITUTE(TRIM(V$6)," ",""))))-1)&amp;" Total",$B$6:$BB$343,ROW($A132)-5,FALSE))</f>
        <v>0</v>
      </c>
      <c r="W132" s="14">
        <f ca="1">IF(W$5&lt;&gt;"",HLOOKUP(W$5,Functionalization!$G$6:$R$343,ROW($A132)-5,FALSE),IFERROR(INDEX(W$320:W$343,MATCH($F132,$B$320:$B$343,0))/VLOOKUP($F132,$B$320:$BB$343,MATCH(LEFT(TRIM(W$6),FIND("~",SUBSTITUTE(W$6,"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132))*HLOOKUP(LEFT(TRIM(W$6),FIND("~",SUBSTITUTE(W$6," ","~",LEN(TRIM(W$6))-LEN(SUBSTITUTE(TRIM(W$6)," ",""))))-1)&amp;" Total",$B$6:$BB$343,ROW($A132)-5,FALSE))</f>
        <v>0</v>
      </c>
      <c r="X132" s="14">
        <f ca="1">IF(X$5&lt;&gt;"",HLOOKUP(X$5,Functionalization!$G$6:$R$343,ROW($A132)-5,FALSE),IFERROR(INDEX(X$320:X$343,MATCH($F132,$B$320:$B$343,0))/VLOOKUP($F132,$B$320:$BB$343,MATCH(LEFT(TRIM(X$6),FIND("~",SUBSTITUTE(X$6,"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132))*HLOOKUP(LEFT(TRIM(X$6),FIND("~",SUBSTITUTE(X$6," ","~",LEN(TRIM(X$6))-LEN(SUBSTITUTE(TRIM(X$6)," ",""))))-1)&amp;" Total",$B$6:$BB$343,ROW($A132)-5,FALSE))</f>
        <v>0</v>
      </c>
      <c r="Y132" s="14">
        <f ca="1">IF(Y$5&lt;&gt;"",HLOOKUP(Y$5,Functionalization!$G$6:$R$343,ROW($A132)-5,FALSE),IFERROR(INDEX(Y$320:Y$343,MATCH($F132,$B$320:$B$343,0))/VLOOKUP($F132,$B$320:$BB$343,MATCH(LEFT(TRIM(Y$6),FIND("~",SUBSTITUTE(Y$6,"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132))*HLOOKUP(LEFT(TRIM(Y$6),FIND("~",SUBSTITUTE(Y$6," ","~",LEN(TRIM(Y$6))-LEN(SUBSTITUTE(TRIM(Y$6)," ",""))))-1)&amp;" Total",$B$6:$BB$343,ROW($A132)-5,FALSE))</f>
        <v>0</v>
      </c>
      <c r="Z132" s="14">
        <f ca="1">IF(Z$5&lt;&gt;"",HLOOKUP(Z$5,Functionalization!$G$6:$R$343,ROW($A132)-5,FALSE),IFERROR(INDEX(Z$320:Z$343,MATCH($F132,$B$320:$B$343,0))/VLOOKUP($F132,$B$320:$BB$343,MATCH(LEFT(TRIM(Z$6),FIND("~",SUBSTITUTE(Z$6,"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132))*HLOOKUP(LEFT(TRIM(Z$6),FIND("~",SUBSTITUTE(Z$6," ","~",LEN(TRIM(Z$6))-LEN(SUBSTITUTE(TRIM(Z$6)," ",""))))-1)&amp;" Total",$B$6:$BB$343,ROW($A132)-5,FALSE))</f>
        <v>0</v>
      </c>
      <c r="AA132" s="14">
        <f ca="1">IF(AA$5&lt;&gt;"",HLOOKUP(AA$5,Functionalization!$G$6:$R$343,ROW($A132)-5,FALSE),IFERROR(INDEX(AA$320:AA$343,MATCH($F132,$B$320:$B$343,0))/VLOOKUP($F132,$B$320:$BB$343,MATCH(LEFT(TRIM(AA$6),FIND("~",SUBSTITUTE(AA$6,"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132))*HLOOKUP(LEFT(TRIM(AA$6),FIND("~",SUBSTITUTE(AA$6," ","~",LEN(TRIM(AA$6))-LEN(SUBSTITUTE(TRIM(AA$6)," ",""))))-1)&amp;" Total",$B$6:$BB$343,ROW($A132)-5,FALSE))</f>
        <v>0</v>
      </c>
      <c r="AB132" s="14">
        <f ca="1">IF(AB$5&lt;&gt;"",HLOOKUP(AB$5,Functionalization!$G$6:$R$343,ROW($A132)-5,FALSE),IFERROR(INDEX(AB$320:AB$343,MATCH($F132,$B$320:$B$343,0))/VLOOKUP($F132,$B$320:$BB$343,MATCH(LEFT(TRIM(AB$6),FIND("~",SUBSTITUTE(AB$6,"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132))*HLOOKUP(LEFT(TRIM(AB$6),FIND("~",SUBSTITUTE(AB$6," ","~",LEN(TRIM(AB$6))-LEN(SUBSTITUTE(TRIM(AB$6)," ",""))))-1)&amp;" Total",$B$6:$BB$343,ROW($A132)-5,FALSE))</f>
        <v>0</v>
      </c>
      <c r="AC132" s="14">
        <f ca="1">IF(AC$5&lt;&gt;"",HLOOKUP(AC$5,Functionalization!$G$6:$R$343,ROW($A132)-5,FALSE),IFERROR(INDEX(AC$320:AC$343,MATCH($F132,$B$320:$B$343,0))/VLOOKUP($F132,$B$320:$BB$343,MATCH(LEFT(TRIM(AC$6),FIND("~",SUBSTITUTE(AC$6,"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132))*HLOOKUP(LEFT(TRIM(AC$6),FIND("~",SUBSTITUTE(AC$6," ","~",LEN(TRIM(AC$6))-LEN(SUBSTITUTE(TRIM(AC$6)," ",""))))-1)&amp;" Total",$B$6:$BB$343,ROW($A132)-5,FALSE))</f>
        <v>0</v>
      </c>
      <c r="AD132" s="14">
        <f ca="1">IF(AD$5&lt;&gt;"",HLOOKUP(AD$5,Functionalization!$G$6:$R$343,ROW($A132)-5,FALSE),IFERROR(INDEX(AD$320:AD$343,MATCH($F132,$B$320:$B$343,0))/VLOOKUP($F132,$B$320:$BB$343,MATCH(LEFT(TRIM(AD$6),FIND("~",SUBSTITUTE(AD$6,"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132))*HLOOKUP(LEFT(TRIM(AD$6),FIND("~",SUBSTITUTE(AD$6," ","~",LEN(TRIM(AD$6))-LEN(SUBSTITUTE(TRIM(AD$6)," ",""))))-1)&amp;" Total",$B$6:$BB$343,ROW($A132)-5,FALSE))</f>
        <v>0</v>
      </c>
      <c r="AE132" s="14">
        <f ca="1">IF(AE$5&lt;&gt;"",HLOOKUP(AE$5,Functionalization!$G$6:$R$343,ROW($A132)-5,FALSE),IFERROR(INDEX(AE$320:AE$343,MATCH($F132,$B$320:$B$343,0))/VLOOKUP($F132,$B$320:$BB$343,MATCH(LEFT(TRIM(AE$6),FIND("~",SUBSTITUTE(AE$6,"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132))*HLOOKUP(LEFT(TRIM(AE$6),FIND("~",SUBSTITUTE(AE$6," ","~",LEN(TRIM(AE$6))-LEN(SUBSTITUTE(TRIM(AE$6)," ",""))))-1)&amp;" Total",$B$6:$BB$343,ROW($A132)-5,FALSE))</f>
        <v>0</v>
      </c>
      <c r="AF132" s="14">
        <f ca="1">IF(AF$5&lt;&gt;"",HLOOKUP(AF$5,Functionalization!$G$6:$R$343,ROW($A132)-5,FALSE),IFERROR(INDEX(AF$320:AF$343,MATCH($F132,$B$320:$B$343,0))/VLOOKUP($F132,$B$320:$BB$343,MATCH(LEFT(TRIM(AF$6),FIND("~",SUBSTITUTE(AF$6,"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132))*HLOOKUP(LEFT(TRIM(AF$6),FIND("~",SUBSTITUTE(AF$6," ","~",LEN(TRIM(AF$6))-LEN(SUBSTITUTE(TRIM(AF$6)," ",""))))-1)&amp;" Total",$B$6:$BB$343,ROW($A132)-5,FALSE))</f>
        <v>0</v>
      </c>
      <c r="AG132" s="14">
        <f ca="1">IF(AG$5&lt;&gt;"",HLOOKUP(AG$5,Functionalization!$G$6:$R$343,ROW($A132)-5,FALSE),IFERROR(INDEX(AG$320:AG$343,MATCH($F132,$B$320:$B$343,0))/VLOOKUP($F132,$B$320:$BB$343,MATCH(LEFT(TRIM(AG$6),FIND("~",SUBSTITUTE(AG$6,"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132))*HLOOKUP(LEFT(TRIM(AG$6),FIND("~",SUBSTITUTE(AG$6," ","~",LEN(TRIM(AG$6))-LEN(SUBSTITUTE(TRIM(AG$6)," ",""))))-1)&amp;" Total",$B$6:$BB$343,ROW($A132)-5,FALSE))</f>
        <v>0</v>
      </c>
      <c r="AH132" s="14">
        <f ca="1">IF(AH$5&lt;&gt;"",HLOOKUP(AH$5,Functionalization!$G$6:$R$343,ROW($A132)-5,FALSE),IFERROR(INDEX(AH$320:AH$343,MATCH($F132,$B$320:$B$343,0))/VLOOKUP($F132,$B$320:$BB$343,MATCH(LEFT(TRIM(AH$6),FIND("~",SUBSTITUTE(AH$6,"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132))*HLOOKUP(LEFT(TRIM(AH$6),FIND("~",SUBSTITUTE(AH$6," ","~",LEN(TRIM(AH$6))-LEN(SUBSTITUTE(TRIM(AH$6)," ",""))))-1)&amp;" Total",$B$6:$BB$343,ROW($A132)-5,FALSE))</f>
        <v>0</v>
      </c>
      <c r="AI132" s="14">
        <f ca="1">IF(AI$5&lt;&gt;"",HLOOKUP(AI$5,Functionalization!$G$6:$R$343,ROW($A132)-5,FALSE),IFERROR(INDEX(AI$320:AI$343,MATCH($F132,$B$320:$B$343,0))/VLOOKUP($F132,$B$320:$BB$343,MATCH(LEFT(TRIM(AI$6),FIND("~",SUBSTITUTE(AI$6,"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132))*HLOOKUP(LEFT(TRIM(AI$6),FIND("~",SUBSTITUTE(AI$6," ","~",LEN(TRIM(AI$6))-LEN(SUBSTITUTE(TRIM(AI$6)," ",""))))-1)&amp;" Total",$B$6:$BB$343,ROW($A132)-5,FALSE))</f>
        <v>0</v>
      </c>
      <c r="AJ132" s="14">
        <f ca="1">IF(AJ$5&lt;&gt;"",HLOOKUP(AJ$5,Functionalization!$G$6:$R$343,ROW($A132)-5,FALSE),IFERROR(INDEX(AJ$320:AJ$343,MATCH($F132,$B$320:$B$343,0))/VLOOKUP($F132,$B$320:$BB$343,MATCH(LEFT(TRIM(AJ$6),FIND("~",SUBSTITUTE(AJ$6,"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132))*HLOOKUP(LEFT(TRIM(AJ$6),FIND("~",SUBSTITUTE(AJ$6," ","~",LEN(TRIM(AJ$6))-LEN(SUBSTITUTE(TRIM(AJ$6)," ",""))))-1)&amp;" Total",$B$6:$BB$343,ROW($A132)-5,FALSE))</f>
        <v>0</v>
      </c>
      <c r="AK132" s="14">
        <f ca="1">IF(AK$5&lt;&gt;"",HLOOKUP(AK$5,Functionalization!$G$6:$R$343,ROW($A132)-5,FALSE),IFERROR(INDEX(AK$320:AK$343,MATCH($F132,$B$320:$B$343,0))/VLOOKUP($F132,$B$320:$BB$343,MATCH(LEFT(TRIM(AK$6),FIND("~",SUBSTITUTE(AK$6,"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132))*HLOOKUP(LEFT(TRIM(AK$6),FIND("~",SUBSTITUTE(AK$6," ","~",LEN(TRIM(AK$6))-LEN(SUBSTITUTE(TRIM(AK$6)," ",""))))-1)&amp;" Total",$B$6:$BB$343,ROW($A132)-5,FALSE))</f>
        <v>0</v>
      </c>
      <c r="AL132" s="14">
        <f ca="1">IF(AL$5&lt;&gt;"",HLOOKUP(AL$5,Functionalization!$G$6:$R$343,ROW($A132)-5,FALSE),IFERROR(INDEX(AL$320:AL$343,MATCH($F132,$B$320:$B$343,0))/VLOOKUP($F132,$B$320:$BB$343,MATCH(LEFT(TRIM(AL$6),FIND("~",SUBSTITUTE(AL$6,"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132))*HLOOKUP(LEFT(TRIM(AL$6),FIND("~",SUBSTITUTE(AL$6," ","~",LEN(TRIM(AL$6))-LEN(SUBSTITUTE(TRIM(AL$6)," ",""))))-1)&amp;" Total",$B$6:$BB$343,ROW($A132)-5,FALSE))</f>
        <v>0</v>
      </c>
      <c r="AM132" s="14">
        <f ca="1">IF(AM$5&lt;&gt;"",HLOOKUP(AM$5,Functionalization!$G$6:$R$343,ROW($A132)-5,FALSE),IFERROR(INDEX(AM$320:AM$343,MATCH($F132,$B$320:$B$343,0))/VLOOKUP($F132,$B$320:$BB$343,MATCH(LEFT(TRIM(AM$6),FIND("~",SUBSTITUTE(AM$6,"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132))*HLOOKUP(LEFT(TRIM(AM$6),FIND("~",SUBSTITUTE(AM$6," ","~",LEN(TRIM(AM$6))-LEN(SUBSTITUTE(TRIM(AM$6)," ",""))))-1)&amp;" Total",$B$6:$BB$343,ROW($A132)-5,FALSE))</f>
        <v>0</v>
      </c>
      <c r="AN132" s="14">
        <f ca="1">IF(AN$5&lt;&gt;"",HLOOKUP(AN$5,Functionalization!$G$6:$R$343,ROW($A132)-5,FALSE),IFERROR(INDEX(AN$320:AN$343,MATCH($F132,$B$320:$B$343,0))/VLOOKUP($F132,$B$320:$BB$343,MATCH(LEFT(TRIM(AN$6),FIND("~",SUBSTITUTE(AN$6,"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132))*HLOOKUP(LEFT(TRIM(AN$6),FIND("~",SUBSTITUTE(AN$6," ","~",LEN(TRIM(AN$6))-LEN(SUBSTITUTE(TRIM(AN$6)," ",""))))-1)&amp;" Total",$B$6:$BB$343,ROW($A132)-5,FALSE))</f>
        <v>0</v>
      </c>
      <c r="AO132" s="14">
        <f ca="1">IF(AO$5&lt;&gt;"",HLOOKUP(AO$5,Functionalization!$G$6:$R$343,ROW($A132)-5,FALSE),IFERROR(INDEX(AO$320:AO$343,MATCH($F132,$B$320:$B$343,0))/VLOOKUP($F132,$B$320:$BB$343,MATCH(LEFT(TRIM(AO$6),FIND("~",SUBSTITUTE(AO$6,"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132))*HLOOKUP(LEFT(TRIM(AO$6),FIND("~",SUBSTITUTE(AO$6," ","~",LEN(TRIM(AO$6))-LEN(SUBSTITUTE(TRIM(AO$6)," ",""))))-1)&amp;" Total",$B$6:$BB$343,ROW($A132)-5,FALSE))</f>
        <v>0</v>
      </c>
      <c r="AP132" s="14">
        <f ca="1">IF(AP$5&lt;&gt;"",HLOOKUP(AP$5,Functionalization!$G$6:$R$343,ROW($A132)-5,FALSE),IFERROR(INDEX(AP$320:AP$343,MATCH($F132,$B$320:$B$343,0))/VLOOKUP($F132,$B$320:$BB$343,MATCH(LEFT(TRIM(AP$6),FIND("~",SUBSTITUTE(AP$6,"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132))*HLOOKUP(LEFT(TRIM(AP$6),FIND("~",SUBSTITUTE(AP$6," ","~",LEN(TRIM(AP$6))-LEN(SUBSTITUTE(TRIM(AP$6)," ",""))))-1)&amp;" Total",$B$6:$BB$343,ROW($A132)-5,FALSE))</f>
        <v>0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D132" s="44">
        <f ca="1">IFERROR(IF(SUMIF($G$6:$BB$6,BD$6&amp;" Total",$G132:$BB132)-(SUMIF($G$6:$BB$6,BD$6&amp;" "&amp;'Input-Allocators'!$D$18,$G132:$BB132)+IFERROR(SUMIF($G$6:$BB$6,BD$6&amp;" "&amp;'Input-Allocators'!$E$18,$G132:$BB132),SUMIF($G$6:$BB$6,BD$6&amp;" "&amp;'Input-Allocators'!$B$20,$G132:$BB132))+SUMIF($G$6:$BB$6,BD$6&amp;" "&amp;'Input-Allocators'!$F$18,$G132:$BB132))&lt;Check_Limit,0,1),1)</f>
        <v>0</v>
      </c>
      <c r="BE132" s="44">
        <f ca="1">IFERROR(IF(SUMIF($G$6:$BB$6,BE$6&amp;" Total",$G132:$BB132)-(SUMIF($G$6:$BB$6,BE$6&amp;" "&amp;'Input-Allocators'!$D$18,$G132:$BB132)+IFERROR(SUMIF($G$6:$BB$6,BE$6&amp;" "&amp;'Input-Allocators'!$E$18,$G132:$BB132),SUMIF($G$6:$BB$6,BE$6&amp;" "&amp;'Input-Allocators'!$B$20,$G132:$BB132))+SUMIF($G$6:$BB$6,BE$6&amp;" "&amp;'Input-Allocators'!$F$18,$G132:$BB132))&lt;Check_Limit,0,1),1)</f>
        <v>0</v>
      </c>
      <c r="BF132" s="44">
        <f ca="1">IFERROR(IF(SUMIF($G$6:$BB$6,BF$6&amp;" Total",$G132:$BB132)-(SUMIF($G$6:$BB$6,BF$6&amp;" "&amp;'Input-Allocators'!$D$18,$G132:$BB132)+IFERROR(SUMIF($G$6:$BB$6,BF$6&amp;" "&amp;'Input-Allocators'!$E$18,$G132:$BB132),SUMIF($G$6:$BB$6,BF$6&amp;" "&amp;'Input-Allocators'!$B$20,$G132:$BB132))+SUMIF($G$6:$BB$6,BF$6&amp;" "&amp;'Input-Allocators'!$F$18,$G132:$BB132))&lt;Check_Limit,0,1),1)</f>
        <v>0</v>
      </c>
      <c r="BG132" s="44">
        <f ca="1">IFERROR(IF(SUMIF($G$6:$BB$6,BG$6&amp;" Total",$G132:$BB132)-(SUMIF($G$6:$BB$6,BG$6&amp;" "&amp;'Input-Allocators'!$D$18,$G132:$BB132)+IFERROR(SUMIF($G$6:$BB$6,BG$6&amp;" "&amp;'Input-Allocators'!$E$18,$G132:$BB132),SUMIF($G$6:$BB$6,BG$6&amp;" "&amp;'Input-Allocators'!$B$20,$G132:$BB132))+SUMIF($G$6:$BB$6,BG$6&amp;" "&amp;'Input-Allocators'!$F$18,$G132:$BB132))&lt;Check_Limit,0,1),1)</f>
        <v>0</v>
      </c>
      <c r="BH132" s="44">
        <f ca="1">IFERROR(IF(SUMIF($G$6:$BB$6,BH$6&amp;" Total",$G132:$BB132)-(SUMIF($G$6:$BB$6,BH$6&amp;" "&amp;'Input-Allocators'!$D$18,$G132:$BB132)+IFERROR(SUMIF($G$6:$BB$6,BH$6&amp;" "&amp;'Input-Allocators'!$E$18,$G132:$BB132),SUMIF($G$6:$BB$6,BH$6&amp;" "&amp;'Input-Allocators'!$B$20,$G132:$BB132))+SUMIF($G$6:$BB$6,BH$6&amp;" "&amp;'Input-Allocators'!$F$18,$G132:$BB132))&lt;Check_Limit,0,1),1)</f>
        <v>0</v>
      </c>
      <c r="BI132" s="44">
        <f ca="1">IFERROR(IF(SUMIF($G$6:$BB$6,BI$6&amp;" Total",$G132:$BB132)-(SUMIF($G$6:$BB$6,BI$6&amp;" "&amp;'Input-Allocators'!$D$18,$G132:$BB132)+IFERROR(SUMIF($G$6:$BB$6,BI$6&amp;" "&amp;'Input-Allocators'!$E$18,$G132:$BB132),SUMIF($G$6:$BB$6,BI$6&amp;" "&amp;'Input-Allocators'!$B$20,$G132:$BB132))+SUMIF($G$6:$BB$6,BI$6&amp;" "&amp;'Input-Allocators'!$F$18,$G132:$BB132))&lt;Check_Limit,0,1),1)</f>
        <v>0</v>
      </c>
      <c r="BJ132" s="44">
        <f ca="1">IFERROR(IF(SUMIF($G$6:$BB$6,BJ$6&amp;" Total",$G132:$BB132)-(SUMIF($G$6:$BB$6,BJ$6&amp;" "&amp;'Input-Allocators'!$D$18,$G132:$BB132)+IFERROR(SUMIF($G$6:$BB$6,BJ$6&amp;" "&amp;'Input-Allocators'!$E$18,$G132:$BB132),SUMIF($G$6:$BB$6,BJ$6&amp;" "&amp;'Input-Allocators'!$B$20,$G132:$BB132))+SUMIF($G$6:$BB$6,BJ$6&amp;" "&amp;'Input-Allocators'!$F$18,$G132:$BB132))&lt;Check_Limit,0,1),1)</f>
        <v>0</v>
      </c>
      <c r="BK132" s="44">
        <f ca="1">IFERROR(IF(SUMIF($G$6:$BB$6,BK$6&amp;" Total",$G132:$BB132)-(SUMIF($G$6:$BB$6,BK$6&amp;" "&amp;'Input-Allocators'!$D$18,$G132:$BB132)+IFERROR(SUMIF($G$6:$BB$6,BK$6&amp;" "&amp;'Input-Allocators'!$E$18,$G132:$BB132),SUMIF($G$6:$BB$6,BK$6&amp;" "&amp;'Input-Allocators'!$B$20,$G132:$BB132))+SUMIF($G$6:$BB$6,BK$6&amp;" "&amp;'Input-Allocators'!$F$18,$G132:$BB132))&lt;Check_Limit,0,1),1)</f>
        <v>0</v>
      </c>
      <c r="BL132" s="44">
        <f ca="1">IFERROR(IF(SUMIF($G$6:$BB$6,BL$6&amp;" Total",$G132:$BB132)-(SUMIF($G$6:$BB$6,BL$6&amp;" "&amp;'Input-Allocators'!$D$18,$G132:$BB132)+IFERROR(SUMIF($G$6:$BB$6,BL$6&amp;" "&amp;'Input-Allocators'!$E$18,$G132:$BB132),SUMIF($G$6:$BB$6,BL$6&amp;" "&amp;'Input-Allocators'!$B$20,$G132:$BB132))+SUMIF($G$6:$BB$6,BL$6&amp;" "&amp;'Input-Allocators'!$F$18,$G132:$BB132))&lt;Check_Limit,0,1),1)</f>
        <v>0</v>
      </c>
      <c r="BM132" s="44">
        <f ca="1">IFERROR(IF(SUMIF($G$6:$BB$6,BM$6&amp;" Total",$G132:$BB132)-(SUMIF($G$6:$BB$6,BM$6&amp;" "&amp;'Input-Allocators'!$D$18,$G132:$BB132)+IFERROR(SUMIF($G$6:$BB$6,BM$6&amp;" "&amp;'Input-Allocators'!$E$18,$G132:$BB132),SUMIF($G$6:$BB$6,BM$6&amp;" "&amp;'Input-Allocators'!$B$20,$G132:$BB132))+SUMIF($G$6:$BB$6,BM$6&amp;" "&amp;'Input-Allocators'!$F$18,$G132:$BB132))&lt;Check_Limit,0,1),1)</f>
        <v>0</v>
      </c>
      <c r="BN132" s="44">
        <f ca="1">IFERROR(IF(SUMIF($G$6:$BB$6,BN$6&amp;" Total",$G132:$BB132)-(SUMIF($G$6:$BB$6,BN$6&amp;" "&amp;'Input-Allocators'!$D$18,$G132:$BB132)+IFERROR(SUMIF($G$6:$BB$6,BN$6&amp;" "&amp;'Input-Allocators'!$E$18,$G132:$BB132),SUMIF($G$6:$BB$6,BN$6&amp;" "&amp;'Input-Allocators'!$B$20,$G132:$BB132))+SUMIF($G$6:$BB$6,BN$6&amp;" "&amp;'Input-Allocators'!$F$18,$G132:$BB132))&lt;Check_Limit,0,1),1)</f>
        <v>0</v>
      </c>
      <c r="BO132" s="44">
        <f ca="1">IFERROR(IF(SUMIF($G$6:$BB$6,BO$6&amp;" Total",$G132:$BB132)-(SUMIF($G$6:$BB$6,BO$6&amp;" "&amp;'Input-Allocators'!$D$18,$G132:$BB132)+IFERROR(SUMIF($G$6:$BB$6,BO$6&amp;" "&amp;'Input-Allocators'!$E$18,$G132:$BB132),SUMIF($G$6:$BB$6,BO$6&amp;" "&amp;'Input-Allocators'!$B$20,$G132:$BB132))+SUMIF($G$6:$BB$6,BO$6&amp;" "&amp;'Input-Allocators'!$F$18,$G132:$BB132))&lt;Check_Limit,0,1),1)</f>
        <v>0</v>
      </c>
    </row>
    <row r="133" spans="1:67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>Functionalization!$D133</f>
        <v>9.330589155088595E-2</v>
      </c>
      <c r="E133" s="14">
        <f t="shared" ca="1" si="25"/>
        <v>0</v>
      </c>
      <c r="F133" s="3" t="str">
        <f>IF($D133=0,"-",IF('Input-Accounts'!$E133&lt;&gt;0,'Input-Accounts'!$E133,'Input-Accounts'!$G133))</f>
        <v>COMMODITY</v>
      </c>
      <c r="G133" s="14">
        <f ca="1">IF(G$5&lt;&gt;"",HLOOKUP(G$5,Functionalization!$G$6:$R$343,ROW($A133)-5,FALSE),IFERROR(INDEX(G$320:G$343,MATCH($F133,$B$320:$B$343,0))/VLOOKUP($F133,$B$320:$BB$343,MATCH(LEFT(TRIM(G$6),FIND("~",SUBSTITUTE(G$6,"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133))*HLOOKUP(LEFT(TRIM(G$6),FIND("~",SUBSTITUTE(G$6," ","~",LEN(TRIM(G$6))-LEN(SUBSTITUTE(TRIM(G$6)," ",""))))-1)&amp;" Total",$B$6:$BB$343,ROW($A133)-5,FALSE))</f>
        <v>9.330589155088595E-2</v>
      </c>
      <c r="H133" s="14">
        <f ca="1">IF(H$5&lt;&gt;"",HLOOKUP(H$5,Functionalization!$G$6:$R$343,ROW($A133)-5,FALSE),IFERROR(INDEX(H$320:H$343,MATCH($F133,$B$320:$B$343,0))/VLOOKUP($F133,$B$320:$BB$343,MATCH(LEFT(TRIM(H$6),FIND("~",SUBSTITUTE(H$6,"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133))*HLOOKUP(LEFT(TRIM(H$6),FIND("~",SUBSTITUTE(H$6," ","~",LEN(TRIM(H$6))-LEN(SUBSTITUTE(TRIM(H$6)," ",""))))-1)&amp;" Total",$B$6:$BB$343,ROW($A133)-5,FALSE))</f>
        <v>0</v>
      </c>
      <c r="I133" s="14">
        <f ca="1">IF(I$5&lt;&gt;"",HLOOKUP(I$5,Functionalization!$G$6:$R$343,ROW($A133)-5,FALSE),IFERROR(INDEX(I$320:I$343,MATCH($F133,$B$320:$B$343,0))/VLOOKUP($F133,$B$320:$BB$343,MATCH(LEFT(TRIM(I$6),FIND("~",SUBSTITUTE(I$6,"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133))*HLOOKUP(LEFT(TRIM(I$6),FIND("~",SUBSTITUTE(I$6," ","~",LEN(TRIM(I$6))-LEN(SUBSTITUTE(TRIM(I$6)," ",""))))-1)&amp;" Total",$B$6:$BB$343,ROW($A133)-5,FALSE))</f>
        <v>9.330589155088595E-2</v>
      </c>
      <c r="J133" s="14">
        <f ca="1">IF(J$5&lt;&gt;"",HLOOKUP(J$5,Functionalization!$G$6:$R$343,ROW($A133)-5,FALSE),IFERROR(INDEX(J$320:J$343,MATCH($F133,$B$320:$B$343,0))/VLOOKUP($F133,$B$320:$BB$343,MATCH(LEFT(TRIM(J$6),FIND("~",SUBSTITUTE(J$6,"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133))*HLOOKUP(LEFT(TRIM(J$6),FIND("~",SUBSTITUTE(J$6," ","~",LEN(TRIM(J$6))-LEN(SUBSTITUTE(TRIM(J$6)," ",""))))-1)&amp;" Total",$B$6:$BB$343,ROW($A133)-5,FALSE))</f>
        <v>0</v>
      </c>
      <c r="K133" s="14">
        <f ca="1">IF(K$5&lt;&gt;"",HLOOKUP(K$5,Functionalization!$G$6:$R$343,ROW($A133)-5,FALSE),IFERROR(INDEX(K$320:K$343,MATCH($F133,$B$320:$B$343,0))/VLOOKUP($F133,$B$320:$BB$343,MATCH(LEFT(TRIM(K$6),FIND("~",SUBSTITUTE(K$6,"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133))*HLOOKUP(LEFT(TRIM(K$6),FIND("~",SUBSTITUTE(K$6," ","~",LEN(TRIM(K$6))-LEN(SUBSTITUTE(TRIM(K$6)," ",""))))-1)&amp;" Total",$B$6:$BB$343,ROW($A133)-5,FALSE))</f>
        <v>0</v>
      </c>
      <c r="L133" s="14">
        <f ca="1">IF(L$5&lt;&gt;"",HLOOKUP(L$5,Functionalization!$G$6:$R$343,ROW($A133)-5,FALSE),IFERROR(INDEX(L$320:L$343,MATCH($F133,$B$320:$B$343,0))/VLOOKUP($F133,$B$320:$BB$343,MATCH(LEFT(TRIM(L$6),FIND("~",SUBSTITUTE(L$6,"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133))*HLOOKUP(LEFT(TRIM(L$6),FIND("~",SUBSTITUTE(L$6," ","~",LEN(TRIM(L$6))-LEN(SUBSTITUTE(TRIM(L$6)," ",""))))-1)&amp;" Total",$B$6:$BB$343,ROW($A133)-5,FALSE))</f>
        <v>0</v>
      </c>
      <c r="M133" s="14">
        <f ca="1">IF(M$5&lt;&gt;"",HLOOKUP(M$5,Functionalization!$G$6:$R$343,ROW($A133)-5,FALSE),IFERROR(INDEX(M$320:M$343,MATCH($F133,$B$320:$B$343,0))/VLOOKUP($F133,$B$320:$BB$343,MATCH(LEFT(TRIM(M$6),FIND("~",SUBSTITUTE(M$6,"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133))*HLOOKUP(LEFT(TRIM(M$6),FIND("~",SUBSTITUTE(M$6," ","~",LEN(TRIM(M$6))-LEN(SUBSTITUTE(TRIM(M$6)," ",""))))-1)&amp;" Total",$B$6:$BB$343,ROW($A133)-5,FALSE))</f>
        <v>0</v>
      </c>
      <c r="N133" s="14">
        <f ca="1">IF(N$5&lt;&gt;"",HLOOKUP(N$5,Functionalization!$G$6:$R$343,ROW($A133)-5,FALSE),IFERROR(INDEX(N$320:N$343,MATCH($F133,$B$320:$B$343,0))/VLOOKUP($F133,$B$320:$BB$343,MATCH(LEFT(TRIM(N$6),FIND("~",SUBSTITUTE(N$6,"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133))*HLOOKUP(LEFT(TRIM(N$6),FIND("~",SUBSTITUTE(N$6," ","~",LEN(TRIM(N$6))-LEN(SUBSTITUTE(TRIM(N$6)," ",""))))-1)&amp;" Total",$B$6:$BB$343,ROW($A133)-5,FALSE))</f>
        <v>0</v>
      </c>
      <c r="O133" s="14">
        <f ca="1">IF(O$5&lt;&gt;"",HLOOKUP(O$5,Functionalization!$G$6:$R$343,ROW($A133)-5,FALSE),IFERROR(INDEX(O$320:O$343,MATCH($F133,$B$320:$B$343,0))/VLOOKUP($F133,$B$320:$BB$343,MATCH(LEFT(TRIM(O$6),FIND("~",SUBSTITUTE(O$6,"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133))*HLOOKUP(LEFT(TRIM(O$6),FIND("~",SUBSTITUTE(O$6," ","~",LEN(TRIM(O$6))-LEN(SUBSTITUTE(TRIM(O$6)," ",""))))-1)&amp;" Total",$B$6:$BB$343,ROW($A133)-5,FALSE))</f>
        <v>0</v>
      </c>
      <c r="P133" s="14">
        <f ca="1">IF(P$5&lt;&gt;"",HLOOKUP(P$5,Functionalization!$G$6:$R$343,ROW($A133)-5,FALSE),IFERROR(INDEX(P$320:P$343,MATCH($F133,$B$320:$B$343,0))/VLOOKUP($F133,$B$320:$BB$343,MATCH(LEFT(TRIM(P$6),FIND("~",SUBSTITUTE(P$6,"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133))*HLOOKUP(LEFT(TRIM(P$6),FIND("~",SUBSTITUTE(P$6," ","~",LEN(TRIM(P$6))-LEN(SUBSTITUTE(TRIM(P$6)," ",""))))-1)&amp;" Total",$B$6:$BB$343,ROW($A133)-5,FALSE))</f>
        <v>0</v>
      </c>
      <c r="Q133" s="14">
        <f ca="1">IF(Q$5&lt;&gt;"",HLOOKUP(Q$5,Functionalization!$G$6:$R$343,ROW($A133)-5,FALSE),IFERROR(INDEX(Q$320:Q$343,MATCH($F133,$B$320:$B$343,0))/VLOOKUP($F133,$B$320:$BB$343,MATCH(LEFT(TRIM(Q$6),FIND("~",SUBSTITUTE(Q$6,"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133))*HLOOKUP(LEFT(TRIM(Q$6),FIND("~",SUBSTITUTE(Q$6," ","~",LEN(TRIM(Q$6))-LEN(SUBSTITUTE(TRIM(Q$6)," ",""))))-1)&amp;" Total",$B$6:$BB$343,ROW($A133)-5,FALSE))</f>
        <v>0</v>
      </c>
      <c r="R133" s="14">
        <f ca="1">IF(R$5&lt;&gt;"",HLOOKUP(R$5,Functionalization!$G$6:$R$343,ROW($A133)-5,FALSE),IFERROR(INDEX(R$320:R$343,MATCH($F133,$B$320:$B$343,0))/VLOOKUP($F133,$B$320:$BB$343,MATCH(LEFT(TRIM(R$6),FIND("~",SUBSTITUTE(R$6,"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133))*HLOOKUP(LEFT(TRIM(R$6),FIND("~",SUBSTITUTE(R$6," ","~",LEN(TRIM(R$6))-LEN(SUBSTITUTE(TRIM(R$6)," ",""))))-1)&amp;" Total",$B$6:$BB$343,ROW($A133)-5,FALSE))</f>
        <v>0</v>
      </c>
      <c r="S133" s="14">
        <f ca="1">IF(S$5&lt;&gt;"",HLOOKUP(S$5,Functionalization!$G$6:$R$343,ROW($A133)-5,FALSE),IFERROR(INDEX(S$320:S$343,MATCH($F133,$B$320:$B$343,0))/VLOOKUP($F133,$B$320:$BB$343,MATCH(LEFT(TRIM(S$6),FIND("~",SUBSTITUTE(S$6,"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133))*HLOOKUP(LEFT(TRIM(S$6),FIND("~",SUBSTITUTE(S$6," ","~",LEN(TRIM(S$6))-LEN(SUBSTITUTE(TRIM(S$6)," ",""))))-1)&amp;" Total",$B$6:$BB$343,ROW($A133)-5,FALSE))</f>
        <v>0</v>
      </c>
      <c r="T133" s="14">
        <f ca="1">IF(T$5&lt;&gt;"",HLOOKUP(T$5,Functionalization!$G$6:$R$343,ROW($A133)-5,FALSE),IFERROR(INDEX(T$320:T$343,MATCH($F133,$B$320:$B$343,0))/VLOOKUP($F133,$B$320:$BB$343,MATCH(LEFT(TRIM(T$6),FIND("~",SUBSTITUTE(T$6,"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133))*HLOOKUP(LEFT(TRIM(T$6),FIND("~",SUBSTITUTE(T$6," ","~",LEN(TRIM(T$6))-LEN(SUBSTITUTE(TRIM(T$6)," ",""))))-1)&amp;" Total",$B$6:$BB$343,ROW($A133)-5,FALSE))</f>
        <v>0</v>
      </c>
      <c r="U133" s="14">
        <f ca="1">IF(U$5&lt;&gt;"",HLOOKUP(U$5,Functionalization!$G$6:$R$343,ROW($A133)-5,FALSE),IFERROR(INDEX(U$320:U$343,MATCH($F133,$B$320:$B$343,0))/VLOOKUP($F133,$B$320:$BB$343,MATCH(LEFT(TRIM(U$6),FIND("~",SUBSTITUTE(U$6,"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133))*HLOOKUP(LEFT(TRIM(U$6),FIND("~",SUBSTITUTE(U$6," ","~",LEN(TRIM(U$6))-LEN(SUBSTITUTE(TRIM(U$6)," ",""))))-1)&amp;" Total",$B$6:$BB$343,ROW($A133)-5,FALSE))</f>
        <v>0</v>
      </c>
      <c r="V133" s="14">
        <f ca="1">IF(V$5&lt;&gt;"",HLOOKUP(V$5,Functionalization!$G$6:$R$343,ROW($A133)-5,FALSE),IFERROR(INDEX(V$320:V$343,MATCH($F133,$B$320:$B$343,0))/VLOOKUP($F133,$B$320:$BB$343,MATCH(LEFT(TRIM(V$6),FIND("~",SUBSTITUTE(V$6,"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133))*HLOOKUP(LEFT(TRIM(V$6),FIND("~",SUBSTITUTE(V$6," ","~",LEN(TRIM(V$6))-LEN(SUBSTITUTE(TRIM(V$6)," ",""))))-1)&amp;" Total",$B$6:$BB$343,ROW($A133)-5,FALSE))</f>
        <v>0</v>
      </c>
      <c r="W133" s="14">
        <f ca="1">IF(W$5&lt;&gt;"",HLOOKUP(W$5,Functionalization!$G$6:$R$343,ROW($A133)-5,FALSE),IFERROR(INDEX(W$320:W$343,MATCH($F133,$B$320:$B$343,0))/VLOOKUP($F133,$B$320:$BB$343,MATCH(LEFT(TRIM(W$6),FIND("~",SUBSTITUTE(W$6,"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133))*HLOOKUP(LEFT(TRIM(W$6),FIND("~",SUBSTITUTE(W$6," ","~",LEN(TRIM(W$6))-LEN(SUBSTITUTE(TRIM(W$6)," ",""))))-1)&amp;" Total",$B$6:$BB$343,ROW($A133)-5,FALSE))</f>
        <v>0</v>
      </c>
      <c r="X133" s="14">
        <f ca="1">IF(X$5&lt;&gt;"",HLOOKUP(X$5,Functionalization!$G$6:$R$343,ROW($A133)-5,FALSE),IFERROR(INDEX(X$320:X$343,MATCH($F133,$B$320:$B$343,0))/VLOOKUP($F133,$B$320:$BB$343,MATCH(LEFT(TRIM(X$6),FIND("~",SUBSTITUTE(X$6,"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133))*HLOOKUP(LEFT(TRIM(X$6),FIND("~",SUBSTITUTE(X$6," ","~",LEN(TRIM(X$6))-LEN(SUBSTITUTE(TRIM(X$6)," ",""))))-1)&amp;" Total",$B$6:$BB$343,ROW($A133)-5,FALSE))</f>
        <v>0</v>
      </c>
      <c r="Y133" s="14">
        <f ca="1">IF(Y$5&lt;&gt;"",HLOOKUP(Y$5,Functionalization!$G$6:$R$343,ROW($A133)-5,FALSE),IFERROR(INDEX(Y$320:Y$343,MATCH($F133,$B$320:$B$343,0))/VLOOKUP($F133,$B$320:$BB$343,MATCH(LEFT(TRIM(Y$6),FIND("~",SUBSTITUTE(Y$6,"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133))*HLOOKUP(LEFT(TRIM(Y$6),FIND("~",SUBSTITUTE(Y$6," ","~",LEN(TRIM(Y$6))-LEN(SUBSTITUTE(TRIM(Y$6)," ",""))))-1)&amp;" Total",$B$6:$BB$343,ROW($A133)-5,FALSE))</f>
        <v>0</v>
      </c>
      <c r="Z133" s="14">
        <f ca="1">IF(Z$5&lt;&gt;"",HLOOKUP(Z$5,Functionalization!$G$6:$R$343,ROW($A133)-5,FALSE),IFERROR(INDEX(Z$320:Z$343,MATCH($F133,$B$320:$B$343,0))/VLOOKUP($F133,$B$320:$BB$343,MATCH(LEFT(TRIM(Z$6),FIND("~",SUBSTITUTE(Z$6,"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133))*HLOOKUP(LEFT(TRIM(Z$6),FIND("~",SUBSTITUTE(Z$6," ","~",LEN(TRIM(Z$6))-LEN(SUBSTITUTE(TRIM(Z$6)," ",""))))-1)&amp;" Total",$B$6:$BB$343,ROW($A133)-5,FALSE))</f>
        <v>0</v>
      </c>
      <c r="AA133" s="14">
        <f ca="1">IF(AA$5&lt;&gt;"",HLOOKUP(AA$5,Functionalization!$G$6:$R$343,ROW($A133)-5,FALSE),IFERROR(INDEX(AA$320:AA$343,MATCH($F133,$B$320:$B$343,0))/VLOOKUP($F133,$B$320:$BB$343,MATCH(LEFT(TRIM(AA$6),FIND("~",SUBSTITUTE(AA$6,"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133))*HLOOKUP(LEFT(TRIM(AA$6),FIND("~",SUBSTITUTE(AA$6," ","~",LEN(TRIM(AA$6))-LEN(SUBSTITUTE(TRIM(AA$6)," ",""))))-1)&amp;" Total",$B$6:$BB$343,ROW($A133)-5,FALSE))</f>
        <v>0</v>
      </c>
      <c r="AB133" s="14">
        <f ca="1">IF(AB$5&lt;&gt;"",HLOOKUP(AB$5,Functionalization!$G$6:$R$343,ROW($A133)-5,FALSE),IFERROR(INDEX(AB$320:AB$343,MATCH($F133,$B$320:$B$343,0))/VLOOKUP($F133,$B$320:$BB$343,MATCH(LEFT(TRIM(AB$6),FIND("~",SUBSTITUTE(AB$6,"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133))*HLOOKUP(LEFT(TRIM(AB$6),FIND("~",SUBSTITUTE(AB$6," ","~",LEN(TRIM(AB$6))-LEN(SUBSTITUTE(TRIM(AB$6)," ",""))))-1)&amp;" Total",$B$6:$BB$343,ROW($A133)-5,FALSE))</f>
        <v>0</v>
      </c>
      <c r="AC133" s="14">
        <f ca="1">IF(AC$5&lt;&gt;"",HLOOKUP(AC$5,Functionalization!$G$6:$R$343,ROW($A133)-5,FALSE),IFERROR(INDEX(AC$320:AC$343,MATCH($F133,$B$320:$B$343,0))/VLOOKUP($F133,$B$320:$BB$343,MATCH(LEFT(TRIM(AC$6),FIND("~",SUBSTITUTE(AC$6,"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133))*HLOOKUP(LEFT(TRIM(AC$6),FIND("~",SUBSTITUTE(AC$6," ","~",LEN(TRIM(AC$6))-LEN(SUBSTITUTE(TRIM(AC$6)," ",""))))-1)&amp;" Total",$B$6:$BB$343,ROW($A133)-5,FALSE))</f>
        <v>0</v>
      </c>
      <c r="AD133" s="14">
        <f ca="1">IF(AD$5&lt;&gt;"",HLOOKUP(AD$5,Functionalization!$G$6:$R$343,ROW($A133)-5,FALSE),IFERROR(INDEX(AD$320:AD$343,MATCH($F133,$B$320:$B$343,0))/VLOOKUP($F133,$B$320:$BB$343,MATCH(LEFT(TRIM(AD$6),FIND("~",SUBSTITUTE(AD$6,"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133))*HLOOKUP(LEFT(TRIM(AD$6),FIND("~",SUBSTITUTE(AD$6," ","~",LEN(TRIM(AD$6))-LEN(SUBSTITUTE(TRIM(AD$6)," ",""))))-1)&amp;" Total",$B$6:$BB$343,ROW($A133)-5,FALSE))</f>
        <v>0</v>
      </c>
      <c r="AE133" s="14">
        <f ca="1">IF(AE$5&lt;&gt;"",HLOOKUP(AE$5,Functionalization!$G$6:$R$343,ROW($A133)-5,FALSE),IFERROR(INDEX(AE$320:AE$343,MATCH($F133,$B$320:$B$343,0))/VLOOKUP($F133,$B$320:$BB$343,MATCH(LEFT(TRIM(AE$6),FIND("~",SUBSTITUTE(AE$6,"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133))*HLOOKUP(LEFT(TRIM(AE$6),FIND("~",SUBSTITUTE(AE$6," ","~",LEN(TRIM(AE$6))-LEN(SUBSTITUTE(TRIM(AE$6)," ",""))))-1)&amp;" Total",$B$6:$BB$343,ROW($A133)-5,FALSE))</f>
        <v>0</v>
      </c>
      <c r="AF133" s="14">
        <f ca="1">IF(AF$5&lt;&gt;"",HLOOKUP(AF$5,Functionalization!$G$6:$R$343,ROW($A133)-5,FALSE),IFERROR(INDEX(AF$320:AF$343,MATCH($F133,$B$320:$B$343,0))/VLOOKUP($F133,$B$320:$BB$343,MATCH(LEFT(TRIM(AF$6),FIND("~",SUBSTITUTE(AF$6,"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133))*HLOOKUP(LEFT(TRIM(AF$6),FIND("~",SUBSTITUTE(AF$6," ","~",LEN(TRIM(AF$6))-LEN(SUBSTITUTE(TRIM(AF$6)," ",""))))-1)&amp;" Total",$B$6:$BB$343,ROW($A133)-5,FALSE))</f>
        <v>0</v>
      </c>
      <c r="AG133" s="14">
        <f ca="1">IF(AG$5&lt;&gt;"",HLOOKUP(AG$5,Functionalization!$G$6:$R$343,ROW($A133)-5,FALSE),IFERROR(INDEX(AG$320:AG$343,MATCH($F133,$B$320:$B$343,0))/VLOOKUP($F133,$B$320:$BB$343,MATCH(LEFT(TRIM(AG$6),FIND("~",SUBSTITUTE(AG$6,"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133))*HLOOKUP(LEFT(TRIM(AG$6),FIND("~",SUBSTITUTE(AG$6," ","~",LEN(TRIM(AG$6))-LEN(SUBSTITUTE(TRIM(AG$6)," ",""))))-1)&amp;" Total",$B$6:$BB$343,ROW($A133)-5,FALSE))</f>
        <v>0</v>
      </c>
      <c r="AH133" s="14">
        <f ca="1">IF(AH$5&lt;&gt;"",HLOOKUP(AH$5,Functionalization!$G$6:$R$343,ROW($A133)-5,FALSE),IFERROR(INDEX(AH$320:AH$343,MATCH($F133,$B$320:$B$343,0))/VLOOKUP($F133,$B$320:$BB$343,MATCH(LEFT(TRIM(AH$6),FIND("~",SUBSTITUTE(AH$6,"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133))*HLOOKUP(LEFT(TRIM(AH$6),FIND("~",SUBSTITUTE(AH$6," ","~",LEN(TRIM(AH$6))-LEN(SUBSTITUTE(TRIM(AH$6)," ",""))))-1)&amp;" Total",$B$6:$BB$343,ROW($A133)-5,FALSE))</f>
        <v>0</v>
      </c>
      <c r="AI133" s="14">
        <f ca="1">IF(AI$5&lt;&gt;"",HLOOKUP(AI$5,Functionalization!$G$6:$R$343,ROW($A133)-5,FALSE),IFERROR(INDEX(AI$320:AI$343,MATCH($F133,$B$320:$B$343,0))/VLOOKUP($F133,$B$320:$BB$343,MATCH(LEFT(TRIM(AI$6),FIND("~",SUBSTITUTE(AI$6,"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133))*HLOOKUP(LEFT(TRIM(AI$6),FIND("~",SUBSTITUTE(AI$6," ","~",LEN(TRIM(AI$6))-LEN(SUBSTITUTE(TRIM(AI$6)," ",""))))-1)&amp;" Total",$B$6:$BB$343,ROW($A133)-5,FALSE))</f>
        <v>0</v>
      </c>
      <c r="AJ133" s="14">
        <f ca="1">IF(AJ$5&lt;&gt;"",HLOOKUP(AJ$5,Functionalization!$G$6:$R$343,ROW($A133)-5,FALSE),IFERROR(INDEX(AJ$320:AJ$343,MATCH($F133,$B$320:$B$343,0))/VLOOKUP($F133,$B$320:$BB$343,MATCH(LEFT(TRIM(AJ$6),FIND("~",SUBSTITUTE(AJ$6,"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133))*HLOOKUP(LEFT(TRIM(AJ$6),FIND("~",SUBSTITUTE(AJ$6," ","~",LEN(TRIM(AJ$6))-LEN(SUBSTITUTE(TRIM(AJ$6)," ",""))))-1)&amp;" Total",$B$6:$BB$343,ROW($A133)-5,FALSE))</f>
        <v>0</v>
      </c>
      <c r="AK133" s="14">
        <f ca="1">IF(AK$5&lt;&gt;"",HLOOKUP(AK$5,Functionalization!$G$6:$R$343,ROW($A133)-5,FALSE),IFERROR(INDEX(AK$320:AK$343,MATCH($F133,$B$320:$B$343,0))/VLOOKUP($F133,$B$320:$BB$343,MATCH(LEFT(TRIM(AK$6),FIND("~",SUBSTITUTE(AK$6,"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133))*HLOOKUP(LEFT(TRIM(AK$6),FIND("~",SUBSTITUTE(AK$6," ","~",LEN(TRIM(AK$6))-LEN(SUBSTITUTE(TRIM(AK$6)," ",""))))-1)&amp;" Total",$B$6:$BB$343,ROW($A133)-5,FALSE))</f>
        <v>0</v>
      </c>
      <c r="AL133" s="14">
        <f ca="1">IF(AL$5&lt;&gt;"",HLOOKUP(AL$5,Functionalization!$G$6:$R$343,ROW($A133)-5,FALSE),IFERROR(INDEX(AL$320:AL$343,MATCH($F133,$B$320:$B$343,0))/VLOOKUP($F133,$B$320:$BB$343,MATCH(LEFT(TRIM(AL$6),FIND("~",SUBSTITUTE(AL$6,"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133))*HLOOKUP(LEFT(TRIM(AL$6),FIND("~",SUBSTITUTE(AL$6," ","~",LEN(TRIM(AL$6))-LEN(SUBSTITUTE(TRIM(AL$6)," ",""))))-1)&amp;" Total",$B$6:$BB$343,ROW($A133)-5,FALSE))</f>
        <v>0</v>
      </c>
      <c r="AM133" s="14">
        <f ca="1">IF(AM$5&lt;&gt;"",HLOOKUP(AM$5,Functionalization!$G$6:$R$343,ROW($A133)-5,FALSE),IFERROR(INDEX(AM$320:AM$343,MATCH($F133,$B$320:$B$343,0))/VLOOKUP($F133,$B$320:$BB$343,MATCH(LEFT(TRIM(AM$6),FIND("~",SUBSTITUTE(AM$6,"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133))*HLOOKUP(LEFT(TRIM(AM$6),FIND("~",SUBSTITUTE(AM$6," ","~",LEN(TRIM(AM$6))-LEN(SUBSTITUTE(TRIM(AM$6)," ",""))))-1)&amp;" Total",$B$6:$BB$343,ROW($A133)-5,FALSE))</f>
        <v>0</v>
      </c>
      <c r="AN133" s="14">
        <f ca="1">IF(AN$5&lt;&gt;"",HLOOKUP(AN$5,Functionalization!$G$6:$R$343,ROW($A133)-5,FALSE),IFERROR(INDEX(AN$320:AN$343,MATCH($F133,$B$320:$B$343,0))/VLOOKUP($F133,$B$320:$BB$343,MATCH(LEFT(TRIM(AN$6),FIND("~",SUBSTITUTE(AN$6,"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133))*HLOOKUP(LEFT(TRIM(AN$6),FIND("~",SUBSTITUTE(AN$6," ","~",LEN(TRIM(AN$6))-LEN(SUBSTITUTE(TRIM(AN$6)," ",""))))-1)&amp;" Total",$B$6:$BB$343,ROW($A133)-5,FALSE))</f>
        <v>0</v>
      </c>
      <c r="AO133" s="14">
        <f ca="1">IF(AO$5&lt;&gt;"",HLOOKUP(AO$5,Functionalization!$G$6:$R$343,ROW($A133)-5,FALSE),IFERROR(INDEX(AO$320:AO$343,MATCH($F133,$B$320:$B$343,0))/VLOOKUP($F133,$B$320:$BB$343,MATCH(LEFT(TRIM(AO$6),FIND("~",SUBSTITUTE(AO$6,"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133))*HLOOKUP(LEFT(TRIM(AO$6),FIND("~",SUBSTITUTE(AO$6," ","~",LEN(TRIM(AO$6))-LEN(SUBSTITUTE(TRIM(AO$6)," ",""))))-1)&amp;" Total",$B$6:$BB$343,ROW($A133)-5,FALSE))</f>
        <v>0</v>
      </c>
      <c r="AP133" s="14">
        <f ca="1">IF(AP$5&lt;&gt;"",HLOOKUP(AP$5,Functionalization!$G$6:$R$343,ROW($A133)-5,FALSE),IFERROR(INDEX(AP$320:AP$343,MATCH($F133,$B$320:$B$343,0))/VLOOKUP($F133,$B$320:$BB$343,MATCH(LEFT(TRIM(AP$6),FIND("~",SUBSTITUTE(AP$6,"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133))*HLOOKUP(LEFT(TRIM(AP$6),FIND("~",SUBSTITUTE(AP$6," ","~",LEN(TRIM(AP$6))-LEN(SUBSTITUTE(TRIM(AP$6)," ",""))))-1)&amp;" Total",$B$6:$BB$343,ROW($A133)-5,FALSE))</f>
        <v>0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D133" s="44">
        <f ca="1">IFERROR(IF(SUMIF($G$6:$BB$6,BD$6&amp;" Total",$G133:$BB133)-(SUMIF($G$6:$BB$6,BD$6&amp;" "&amp;'Input-Allocators'!$D$18,$G133:$BB133)+IFERROR(SUMIF($G$6:$BB$6,BD$6&amp;" "&amp;'Input-Allocators'!$E$18,$G133:$BB133),SUMIF($G$6:$BB$6,BD$6&amp;" "&amp;'Input-Allocators'!$B$20,$G133:$BB133))+SUMIF($G$6:$BB$6,BD$6&amp;" "&amp;'Input-Allocators'!$F$18,$G133:$BB133))&lt;Check_Limit,0,1),1)</f>
        <v>0</v>
      </c>
      <c r="BE133" s="44">
        <f ca="1">IFERROR(IF(SUMIF($G$6:$BB$6,BE$6&amp;" Total",$G133:$BB133)-(SUMIF($G$6:$BB$6,BE$6&amp;" "&amp;'Input-Allocators'!$D$18,$G133:$BB133)+IFERROR(SUMIF($G$6:$BB$6,BE$6&amp;" "&amp;'Input-Allocators'!$E$18,$G133:$BB133),SUMIF($G$6:$BB$6,BE$6&amp;" "&amp;'Input-Allocators'!$B$20,$G133:$BB133))+SUMIF($G$6:$BB$6,BE$6&amp;" "&amp;'Input-Allocators'!$F$18,$G133:$BB133))&lt;Check_Limit,0,1),1)</f>
        <v>0</v>
      </c>
      <c r="BF133" s="44">
        <f ca="1">IFERROR(IF(SUMIF($G$6:$BB$6,BF$6&amp;" Total",$G133:$BB133)-(SUMIF($G$6:$BB$6,BF$6&amp;" "&amp;'Input-Allocators'!$D$18,$G133:$BB133)+IFERROR(SUMIF($G$6:$BB$6,BF$6&amp;" "&amp;'Input-Allocators'!$E$18,$G133:$BB133),SUMIF($G$6:$BB$6,BF$6&amp;" "&amp;'Input-Allocators'!$B$20,$G133:$BB133))+SUMIF($G$6:$BB$6,BF$6&amp;" "&amp;'Input-Allocators'!$F$18,$G133:$BB133))&lt;Check_Limit,0,1),1)</f>
        <v>0</v>
      </c>
      <c r="BG133" s="44">
        <f ca="1">IFERROR(IF(SUMIF($G$6:$BB$6,BG$6&amp;" Total",$G133:$BB133)-(SUMIF($G$6:$BB$6,BG$6&amp;" "&amp;'Input-Allocators'!$D$18,$G133:$BB133)+IFERROR(SUMIF($G$6:$BB$6,BG$6&amp;" "&amp;'Input-Allocators'!$E$18,$G133:$BB133),SUMIF($G$6:$BB$6,BG$6&amp;" "&amp;'Input-Allocators'!$B$20,$G133:$BB133))+SUMIF($G$6:$BB$6,BG$6&amp;" "&amp;'Input-Allocators'!$F$18,$G133:$BB133))&lt;Check_Limit,0,1),1)</f>
        <v>0</v>
      </c>
      <c r="BH133" s="44">
        <f ca="1">IFERROR(IF(SUMIF($G$6:$BB$6,BH$6&amp;" Total",$G133:$BB133)-(SUMIF($G$6:$BB$6,BH$6&amp;" "&amp;'Input-Allocators'!$D$18,$G133:$BB133)+IFERROR(SUMIF($G$6:$BB$6,BH$6&amp;" "&amp;'Input-Allocators'!$E$18,$G133:$BB133),SUMIF($G$6:$BB$6,BH$6&amp;" "&amp;'Input-Allocators'!$B$20,$G133:$BB133))+SUMIF($G$6:$BB$6,BH$6&amp;" "&amp;'Input-Allocators'!$F$18,$G133:$BB133))&lt;Check_Limit,0,1),1)</f>
        <v>0</v>
      </c>
      <c r="BI133" s="44">
        <f ca="1">IFERROR(IF(SUMIF($G$6:$BB$6,BI$6&amp;" Total",$G133:$BB133)-(SUMIF($G$6:$BB$6,BI$6&amp;" "&amp;'Input-Allocators'!$D$18,$G133:$BB133)+IFERROR(SUMIF($G$6:$BB$6,BI$6&amp;" "&amp;'Input-Allocators'!$E$18,$G133:$BB133),SUMIF($G$6:$BB$6,BI$6&amp;" "&amp;'Input-Allocators'!$B$20,$G133:$BB133))+SUMIF($G$6:$BB$6,BI$6&amp;" "&amp;'Input-Allocators'!$F$18,$G133:$BB133))&lt;Check_Limit,0,1),1)</f>
        <v>0</v>
      </c>
      <c r="BJ133" s="44">
        <f ca="1">IFERROR(IF(SUMIF($G$6:$BB$6,BJ$6&amp;" Total",$G133:$BB133)-(SUMIF($G$6:$BB$6,BJ$6&amp;" "&amp;'Input-Allocators'!$D$18,$G133:$BB133)+IFERROR(SUMIF($G$6:$BB$6,BJ$6&amp;" "&amp;'Input-Allocators'!$E$18,$G133:$BB133),SUMIF($G$6:$BB$6,BJ$6&amp;" "&amp;'Input-Allocators'!$B$20,$G133:$BB133))+SUMIF($G$6:$BB$6,BJ$6&amp;" "&amp;'Input-Allocators'!$F$18,$G133:$BB133))&lt;Check_Limit,0,1),1)</f>
        <v>0</v>
      </c>
      <c r="BK133" s="44">
        <f ca="1">IFERROR(IF(SUMIF($G$6:$BB$6,BK$6&amp;" Total",$G133:$BB133)-(SUMIF($G$6:$BB$6,BK$6&amp;" "&amp;'Input-Allocators'!$D$18,$G133:$BB133)+IFERROR(SUMIF($G$6:$BB$6,BK$6&amp;" "&amp;'Input-Allocators'!$E$18,$G133:$BB133),SUMIF($G$6:$BB$6,BK$6&amp;" "&amp;'Input-Allocators'!$B$20,$G133:$BB133))+SUMIF($G$6:$BB$6,BK$6&amp;" "&amp;'Input-Allocators'!$F$18,$G133:$BB133))&lt;Check_Limit,0,1),1)</f>
        <v>0</v>
      </c>
      <c r="BL133" s="44">
        <f ca="1">IFERROR(IF(SUMIF($G$6:$BB$6,BL$6&amp;" Total",$G133:$BB133)-(SUMIF($G$6:$BB$6,BL$6&amp;" "&amp;'Input-Allocators'!$D$18,$G133:$BB133)+IFERROR(SUMIF($G$6:$BB$6,BL$6&amp;" "&amp;'Input-Allocators'!$E$18,$G133:$BB133),SUMIF($G$6:$BB$6,BL$6&amp;" "&amp;'Input-Allocators'!$B$20,$G133:$BB133))+SUMIF($G$6:$BB$6,BL$6&amp;" "&amp;'Input-Allocators'!$F$18,$G133:$BB133))&lt;Check_Limit,0,1),1)</f>
        <v>0</v>
      </c>
      <c r="BM133" s="44">
        <f ca="1">IFERROR(IF(SUMIF($G$6:$BB$6,BM$6&amp;" Total",$G133:$BB133)-(SUMIF($G$6:$BB$6,BM$6&amp;" "&amp;'Input-Allocators'!$D$18,$G133:$BB133)+IFERROR(SUMIF($G$6:$BB$6,BM$6&amp;" "&amp;'Input-Allocators'!$E$18,$G133:$BB133),SUMIF($G$6:$BB$6,BM$6&amp;" "&amp;'Input-Allocators'!$B$20,$G133:$BB133))+SUMIF($G$6:$BB$6,BM$6&amp;" "&amp;'Input-Allocators'!$F$18,$G133:$BB133))&lt;Check_Limit,0,1),1)</f>
        <v>0</v>
      </c>
      <c r="BN133" s="44">
        <f ca="1">IFERROR(IF(SUMIF($G$6:$BB$6,BN$6&amp;" Total",$G133:$BB133)-(SUMIF($G$6:$BB$6,BN$6&amp;" "&amp;'Input-Allocators'!$D$18,$G133:$BB133)+IFERROR(SUMIF($G$6:$BB$6,BN$6&amp;" "&amp;'Input-Allocators'!$E$18,$G133:$BB133),SUMIF($G$6:$BB$6,BN$6&amp;" "&amp;'Input-Allocators'!$B$20,$G133:$BB133))+SUMIF($G$6:$BB$6,BN$6&amp;" "&amp;'Input-Allocators'!$F$18,$G133:$BB133))&lt;Check_Limit,0,1),1)</f>
        <v>0</v>
      </c>
      <c r="BO133" s="44">
        <f ca="1">IFERROR(IF(SUMIF($G$6:$BB$6,BO$6&amp;" Total",$G133:$BB133)-(SUMIF($G$6:$BB$6,BO$6&amp;" "&amp;'Input-Allocators'!$D$18,$G133:$BB133)+IFERROR(SUMIF($G$6:$BB$6,BO$6&amp;" "&amp;'Input-Allocators'!$E$18,$G133:$BB133),SUMIF($G$6:$BB$6,BO$6&amp;" "&amp;'Input-Allocators'!$B$20,$G133:$BB133))+SUMIF($G$6:$BB$6,BO$6&amp;" "&amp;'Input-Allocators'!$F$18,$G133:$BB133))&lt;Check_Limit,0,1),1)</f>
        <v>0</v>
      </c>
    </row>
    <row r="134" spans="1:67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>Functionalization!$D134</f>
        <v>0.87926254648202573</v>
      </c>
      <c r="E134" s="14">
        <f t="shared" ca="1" si="25"/>
        <v>0</v>
      </c>
      <c r="F134" s="3" t="str">
        <f>IF($D134=0,"-",IF('Input-Accounts'!$E134&lt;&gt;0,'Input-Accounts'!$E134,'Input-Accounts'!$G134))</f>
        <v>COMMODITY</v>
      </c>
      <c r="G134" s="14">
        <f ca="1">IF(G$5&lt;&gt;"",HLOOKUP(G$5,Functionalization!$G$6:$R$343,ROW($A134)-5,FALSE),IFERROR(INDEX(G$320:G$343,MATCH($F134,$B$320:$B$343,0))/VLOOKUP($F134,$B$320:$BB$343,MATCH(LEFT(TRIM(G$6),FIND("~",SUBSTITUTE(G$6,"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134))*HLOOKUP(LEFT(TRIM(G$6),FIND("~",SUBSTITUTE(G$6," ","~",LEN(TRIM(G$6))-LEN(SUBSTITUTE(TRIM(G$6)," ",""))))-1)&amp;" Total",$B$6:$BB$343,ROW($A134)-5,FALSE))</f>
        <v>0.87926254648202573</v>
      </c>
      <c r="H134" s="14">
        <f ca="1">IF(H$5&lt;&gt;"",HLOOKUP(H$5,Functionalization!$G$6:$R$343,ROW($A134)-5,FALSE),IFERROR(INDEX(H$320:H$343,MATCH($F134,$B$320:$B$343,0))/VLOOKUP($F134,$B$320:$BB$343,MATCH(LEFT(TRIM(H$6),FIND("~",SUBSTITUTE(H$6,"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134))*HLOOKUP(LEFT(TRIM(H$6),FIND("~",SUBSTITUTE(H$6," ","~",LEN(TRIM(H$6))-LEN(SUBSTITUTE(TRIM(H$6)," ",""))))-1)&amp;" Total",$B$6:$BB$343,ROW($A134)-5,FALSE))</f>
        <v>0</v>
      </c>
      <c r="I134" s="14">
        <f ca="1">IF(I$5&lt;&gt;"",HLOOKUP(I$5,Functionalization!$G$6:$R$343,ROW($A134)-5,FALSE),IFERROR(INDEX(I$320:I$343,MATCH($F134,$B$320:$B$343,0))/VLOOKUP($F134,$B$320:$BB$343,MATCH(LEFT(TRIM(I$6),FIND("~",SUBSTITUTE(I$6,"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134))*HLOOKUP(LEFT(TRIM(I$6),FIND("~",SUBSTITUTE(I$6," ","~",LEN(TRIM(I$6))-LEN(SUBSTITUTE(TRIM(I$6)," ",""))))-1)&amp;" Total",$B$6:$BB$343,ROW($A134)-5,FALSE))</f>
        <v>0.87926254648202573</v>
      </c>
      <c r="J134" s="14">
        <f ca="1">IF(J$5&lt;&gt;"",HLOOKUP(J$5,Functionalization!$G$6:$R$343,ROW($A134)-5,FALSE),IFERROR(INDEX(J$320:J$343,MATCH($F134,$B$320:$B$343,0))/VLOOKUP($F134,$B$320:$BB$343,MATCH(LEFT(TRIM(J$6),FIND("~",SUBSTITUTE(J$6,"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134))*HLOOKUP(LEFT(TRIM(J$6),FIND("~",SUBSTITUTE(J$6," ","~",LEN(TRIM(J$6))-LEN(SUBSTITUTE(TRIM(J$6)," ",""))))-1)&amp;" Total",$B$6:$BB$343,ROW($A134)-5,FALSE))</f>
        <v>0</v>
      </c>
      <c r="K134" s="14">
        <f ca="1">IF(K$5&lt;&gt;"",HLOOKUP(K$5,Functionalization!$G$6:$R$343,ROW($A134)-5,FALSE),IFERROR(INDEX(K$320:K$343,MATCH($F134,$B$320:$B$343,0))/VLOOKUP($F134,$B$320:$BB$343,MATCH(LEFT(TRIM(K$6),FIND("~",SUBSTITUTE(K$6,"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134))*HLOOKUP(LEFT(TRIM(K$6),FIND("~",SUBSTITUTE(K$6," ","~",LEN(TRIM(K$6))-LEN(SUBSTITUTE(TRIM(K$6)," ",""))))-1)&amp;" Total",$B$6:$BB$343,ROW($A134)-5,FALSE))</f>
        <v>0</v>
      </c>
      <c r="L134" s="14">
        <f ca="1">IF(L$5&lt;&gt;"",HLOOKUP(L$5,Functionalization!$G$6:$R$343,ROW($A134)-5,FALSE),IFERROR(INDEX(L$320:L$343,MATCH($F134,$B$320:$B$343,0))/VLOOKUP($F134,$B$320:$BB$343,MATCH(LEFT(TRIM(L$6),FIND("~",SUBSTITUTE(L$6,"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134))*HLOOKUP(LEFT(TRIM(L$6),FIND("~",SUBSTITUTE(L$6," ","~",LEN(TRIM(L$6))-LEN(SUBSTITUTE(TRIM(L$6)," ",""))))-1)&amp;" Total",$B$6:$BB$343,ROW($A134)-5,FALSE))</f>
        <v>0</v>
      </c>
      <c r="M134" s="14">
        <f ca="1">IF(M$5&lt;&gt;"",HLOOKUP(M$5,Functionalization!$G$6:$R$343,ROW($A134)-5,FALSE),IFERROR(INDEX(M$320:M$343,MATCH($F134,$B$320:$B$343,0))/VLOOKUP($F134,$B$320:$BB$343,MATCH(LEFT(TRIM(M$6),FIND("~",SUBSTITUTE(M$6,"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134))*HLOOKUP(LEFT(TRIM(M$6),FIND("~",SUBSTITUTE(M$6," ","~",LEN(TRIM(M$6))-LEN(SUBSTITUTE(TRIM(M$6)," ",""))))-1)&amp;" Total",$B$6:$BB$343,ROW($A134)-5,FALSE))</f>
        <v>0</v>
      </c>
      <c r="N134" s="14">
        <f ca="1">IF(N$5&lt;&gt;"",HLOOKUP(N$5,Functionalization!$G$6:$R$343,ROW($A134)-5,FALSE),IFERROR(INDEX(N$320:N$343,MATCH($F134,$B$320:$B$343,0))/VLOOKUP($F134,$B$320:$BB$343,MATCH(LEFT(TRIM(N$6),FIND("~",SUBSTITUTE(N$6,"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134))*HLOOKUP(LEFT(TRIM(N$6),FIND("~",SUBSTITUTE(N$6," ","~",LEN(TRIM(N$6))-LEN(SUBSTITUTE(TRIM(N$6)," ",""))))-1)&amp;" Total",$B$6:$BB$343,ROW($A134)-5,FALSE))</f>
        <v>0</v>
      </c>
      <c r="O134" s="14">
        <f ca="1">IF(O$5&lt;&gt;"",HLOOKUP(O$5,Functionalization!$G$6:$R$343,ROW($A134)-5,FALSE),IFERROR(INDEX(O$320:O$343,MATCH($F134,$B$320:$B$343,0))/VLOOKUP($F134,$B$320:$BB$343,MATCH(LEFT(TRIM(O$6),FIND("~",SUBSTITUTE(O$6,"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134))*HLOOKUP(LEFT(TRIM(O$6),FIND("~",SUBSTITUTE(O$6," ","~",LEN(TRIM(O$6))-LEN(SUBSTITUTE(TRIM(O$6)," ",""))))-1)&amp;" Total",$B$6:$BB$343,ROW($A134)-5,FALSE))</f>
        <v>0</v>
      </c>
      <c r="P134" s="14">
        <f ca="1">IF(P$5&lt;&gt;"",HLOOKUP(P$5,Functionalization!$G$6:$R$343,ROW($A134)-5,FALSE),IFERROR(INDEX(P$320:P$343,MATCH($F134,$B$320:$B$343,0))/VLOOKUP($F134,$B$320:$BB$343,MATCH(LEFT(TRIM(P$6),FIND("~",SUBSTITUTE(P$6,"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134))*HLOOKUP(LEFT(TRIM(P$6),FIND("~",SUBSTITUTE(P$6," ","~",LEN(TRIM(P$6))-LEN(SUBSTITUTE(TRIM(P$6)," ",""))))-1)&amp;" Total",$B$6:$BB$343,ROW($A134)-5,FALSE))</f>
        <v>0</v>
      </c>
      <c r="Q134" s="14">
        <f ca="1">IF(Q$5&lt;&gt;"",HLOOKUP(Q$5,Functionalization!$G$6:$R$343,ROW($A134)-5,FALSE),IFERROR(INDEX(Q$320:Q$343,MATCH($F134,$B$320:$B$343,0))/VLOOKUP($F134,$B$320:$BB$343,MATCH(LEFT(TRIM(Q$6),FIND("~",SUBSTITUTE(Q$6,"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134))*HLOOKUP(LEFT(TRIM(Q$6),FIND("~",SUBSTITUTE(Q$6," ","~",LEN(TRIM(Q$6))-LEN(SUBSTITUTE(TRIM(Q$6)," ",""))))-1)&amp;" Total",$B$6:$BB$343,ROW($A134)-5,FALSE))</f>
        <v>0</v>
      </c>
      <c r="R134" s="14">
        <f ca="1">IF(R$5&lt;&gt;"",HLOOKUP(R$5,Functionalization!$G$6:$R$343,ROW($A134)-5,FALSE),IFERROR(INDEX(R$320:R$343,MATCH($F134,$B$320:$B$343,0))/VLOOKUP($F134,$B$320:$BB$343,MATCH(LEFT(TRIM(R$6),FIND("~",SUBSTITUTE(R$6,"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134))*HLOOKUP(LEFT(TRIM(R$6),FIND("~",SUBSTITUTE(R$6," ","~",LEN(TRIM(R$6))-LEN(SUBSTITUTE(TRIM(R$6)," ",""))))-1)&amp;" Total",$B$6:$BB$343,ROW($A134)-5,FALSE))</f>
        <v>0</v>
      </c>
      <c r="S134" s="14">
        <f ca="1">IF(S$5&lt;&gt;"",HLOOKUP(S$5,Functionalization!$G$6:$R$343,ROW($A134)-5,FALSE),IFERROR(INDEX(S$320:S$343,MATCH($F134,$B$320:$B$343,0))/VLOOKUP($F134,$B$320:$BB$343,MATCH(LEFT(TRIM(S$6),FIND("~",SUBSTITUTE(S$6,"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134))*HLOOKUP(LEFT(TRIM(S$6),FIND("~",SUBSTITUTE(S$6," ","~",LEN(TRIM(S$6))-LEN(SUBSTITUTE(TRIM(S$6)," ",""))))-1)&amp;" Total",$B$6:$BB$343,ROW($A134)-5,FALSE))</f>
        <v>0</v>
      </c>
      <c r="T134" s="14">
        <f ca="1">IF(T$5&lt;&gt;"",HLOOKUP(T$5,Functionalization!$G$6:$R$343,ROW($A134)-5,FALSE),IFERROR(INDEX(T$320:T$343,MATCH($F134,$B$320:$B$343,0))/VLOOKUP($F134,$B$320:$BB$343,MATCH(LEFT(TRIM(T$6),FIND("~",SUBSTITUTE(T$6,"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134))*HLOOKUP(LEFT(TRIM(T$6),FIND("~",SUBSTITUTE(T$6," ","~",LEN(TRIM(T$6))-LEN(SUBSTITUTE(TRIM(T$6)," ",""))))-1)&amp;" Total",$B$6:$BB$343,ROW($A134)-5,FALSE))</f>
        <v>0</v>
      </c>
      <c r="U134" s="14">
        <f ca="1">IF(U$5&lt;&gt;"",HLOOKUP(U$5,Functionalization!$G$6:$R$343,ROW($A134)-5,FALSE),IFERROR(INDEX(U$320:U$343,MATCH($F134,$B$320:$B$343,0))/VLOOKUP($F134,$B$320:$BB$343,MATCH(LEFT(TRIM(U$6),FIND("~",SUBSTITUTE(U$6,"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134))*HLOOKUP(LEFT(TRIM(U$6),FIND("~",SUBSTITUTE(U$6," ","~",LEN(TRIM(U$6))-LEN(SUBSTITUTE(TRIM(U$6)," ",""))))-1)&amp;" Total",$B$6:$BB$343,ROW($A134)-5,FALSE))</f>
        <v>0</v>
      </c>
      <c r="V134" s="14">
        <f ca="1">IF(V$5&lt;&gt;"",HLOOKUP(V$5,Functionalization!$G$6:$R$343,ROW($A134)-5,FALSE),IFERROR(INDEX(V$320:V$343,MATCH($F134,$B$320:$B$343,0))/VLOOKUP($F134,$B$320:$BB$343,MATCH(LEFT(TRIM(V$6),FIND("~",SUBSTITUTE(V$6,"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134))*HLOOKUP(LEFT(TRIM(V$6),FIND("~",SUBSTITUTE(V$6," ","~",LEN(TRIM(V$6))-LEN(SUBSTITUTE(TRIM(V$6)," ",""))))-1)&amp;" Total",$B$6:$BB$343,ROW($A134)-5,FALSE))</f>
        <v>0</v>
      </c>
      <c r="W134" s="14">
        <f ca="1">IF(W$5&lt;&gt;"",HLOOKUP(W$5,Functionalization!$G$6:$R$343,ROW($A134)-5,FALSE),IFERROR(INDEX(W$320:W$343,MATCH($F134,$B$320:$B$343,0))/VLOOKUP($F134,$B$320:$BB$343,MATCH(LEFT(TRIM(W$6),FIND("~",SUBSTITUTE(W$6,"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134))*HLOOKUP(LEFT(TRIM(W$6),FIND("~",SUBSTITUTE(W$6," ","~",LEN(TRIM(W$6))-LEN(SUBSTITUTE(TRIM(W$6)," ",""))))-1)&amp;" Total",$B$6:$BB$343,ROW($A134)-5,FALSE))</f>
        <v>0</v>
      </c>
      <c r="X134" s="14">
        <f ca="1">IF(X$5&lt;&gt;"",HLOOKUP(X$5,Functionalization!$G$6:$R$343,ROW($A134)-5,FALSE),IFERROR(INDEX(X$320:X$343,MATCH($F134,$B$320:$B$343,0))/VLOOKUP($F134,$B$320:$BB$343,MATCH(LEFT(TRIM(X$6),FIND("~",SUBSTITUTE(X$6,"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134))*HLOOKUP(LEFT(TRIM(X$6),FIND("~",SUBSTITUTE(X$6," ","~",LEN(TRIM(X$6))-LEN(SUBSTITUTE(TRIM(X$6)," ",""))))-1)&amp;" Total",$B$6:$BB$343,ROW($A134)-5,FALSE))</f>
        <v>0</v>
      </c>
      <c r="Y134" s="14">
        <f ca="1">IF(Y$5&lt;&gt;"",HLOOKUP(Y$5,Functionalization!$G$6:$R$343,ROW($A134)-5,FALSE),IFERROR(INDEX(Y$320:Y$343,MATCH($F134,$B$320:$B$343,0))/VLOOKUP($F134,$B$320:$BB$343,MATCH(LEFT(TRIM(Y$6),FIND("~",SUBSTITUTE(Y$6,"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134))*HLOOKUP(LEFT(TRIM(Y$6),FIND("~",SUBSTITUTE(Y$6," ","~",LEN(TRIM(Y$6))-LEN(SUBSTITUTE(TRIM(Y$6)," ",""))))-1)&amp;" Total",$B$6:$BB$343,ROW($A134)-5,FALSE))</f>
        <v>0</v>
      </c>
      <c r="Z134" s="14">
        <f ca="1">IF(Z$5&lt;&gt;"",HLOOKUP(Z$5,Functionalization!$G$6:$R$343,ROW($A134)-5,FALSE),IFERROR(INDEX(Z$320:Z$343,MATCH($F134,$B$320:$B$343,0))/VLOOKUP($F134,$B$320:$BB$343,MATCH(LEFT(TRIM(Z$6),FIND("~",SUBSTITUTE(Z$6,"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134))*HLOOKUP(LEFT(TRIM(Z$6),FIND("~",SUBSTITUTE(Z$6," ","~",LEN(TRIM(Z$6))-LEN(SUBSTITUTE(TRIM(Z$6)," ",""))))-1)&amp;" Total",$B$6:$BB$343,ROW($A134)-5,FALSE))</f>
        <v>0</v>
      </c>
      <c r="AA134" s="14">
        <f ca="1">IF(AA$5&lt;&gt;"",HLOOKUP(AA$5,Functionalization!$G$6:$R$343,ROW($A134)-5,FALSE),IFERROR(INDEX(AA$320:AA$343,MATCH($F134,$B$320:$B$343,0))/VLOOKUP($F134,$B$320:$BB$343,MATCH(LEFT(TRIM(AA$6),FIND("~",SUBSTITUTE(AA$6,"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134))*HLOOKUP(LEFT(TRIM(AA$6),FIND("~",SUBSTITUTE(AA$6," ","~",LEN(TRIM(AA$6))-LEN(SUBSTITUTE(TRIM(AA$6)," ",""))))-1)&amp;" Total",$B$6:$BB$343,ROW($A134)-5,FALSE))</f>
        <v>0</v>
      </c>
      <c r="AB134" s="14">
        <f ca="1">IF(AB$5&lt;&gt;"",HLOOKUP(AB$5,Functionalization!$G$6:$R$343,ROW($A134)-5,FALSE),IFERROR(INDEX(AB$320:AB$343,MATCH($F134,$B$320:$B$343,0))/VLOOKUP($F134,$B$320:$BB$343,MATCH(LEFT(TRIM(AB$6),FIND("~",SUBSTITUTE(AB$6,"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134))*HLOOKUP(LEFT(TRIM(AB$6),FIND("~",SUBSTITUTE(AB$6," ","~",LEN(TRIM(AB$6))-LEN(SUBSTITUTE(TRIM(AB$6)," ",""))))-1)&amp;" Total",$B$6:$BB$343,ROW($A134)-5,FALSE))</f>
        <v>0</v>
      </c>
      <c r="AC134" s="14">
        <f ca="1">IF(AC$5&lt;&gt;"",HLOOKUP(AC$5,Functionalization!$G$6:$R$343,ROW($A134)-5,FALSE),IFERROR(INDEX(AC$320:AC$343,MATCH($F134,$B$320:$B$343,0))/VLOOKUP($F134,$B$320:$BB$343,MATCH(LEFT(TRIM(AC$6),FIND("~",SUBSTITUTE(AC$6,"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134))*HLOOKUP(LEFT(TRIM(AC$6),FIND("~",SUBSTITUTE(AC$6," ","~",LEN(TRIM(AC$6))-LEN(SUBSTITUTE(TRIM(AC$6)," ",""))))-1)&amp;" Total",$B$6:$BB$343,ROW($A134)-5,FALSE))</f>
        <v>0</v>
      </c>
      <c r="AD134" s="14">
        <f ca="1">IF(AD$5&lt;&gt;"",HLOOKUP(AD$5,Functionalization!$G$6:$R$343,ROW($A134)-5,FALSE),IFERROR(INDEX(AD$320:AD$343,MATCH($F134,$B$320:$B$343,0))/VLOOKUP($F134,$B$320:$BB$343,MATCH(LEFT(TRIM(AD$6),FIND("~",SUBSTITUTE(AD$6,"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134))*HLOOKUP(LEFT(TRIM(AD$6),FIND("~",SUBSTITUTE(AD$6," ","~",LEN(TRIM(AD$6))-LEN(SUBSTITUTE(TRIM(AD$6)," ",""))))-1)&amp;" Total",$B$6:$BB$343,ROW($A134)-5,FALSE))</f>
        <v>0</v>
      </c>
      <c r="AE134" s="14">
        <f ca="1">IF(AE$5&lt;&gt;"",HLOOKUP(AE$5,Functionalization!$G$6:$R$343,ROW($A134)-5,FALSE),IFERROR(INDEX(AE$320:AE$343,MATCH($F134,$B$320:$B$343,0))/VLOOKUP($F134,$B$320:$BB$343,MATCH(LEFT(TRIM(AE$6),FIND("~",SUBSTITUTE(AE$6,"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134))*HLOOKUP(LEFT(TRIM(AE$6),FIND("~",SUBSTITUTE(AE$6," ","~",LEN(TRIM(AE$6))-LEN(SUBSTITUTE(TRIM(AE$6)," ",""))))-1)&amp;" Total",$B$6:$BB$343,ROW($A134)-5,FALSE))</f>
        <v>0</v>
      </c>
      <c r="AF134" s="14">
        <f ca="1">IF(AF$5&lt;&gt;"",HLOOKUP(AF$5,Functionalization!$G$6:$R$343,ROW($A134)-5,FALSE),IFERROR(INDEX(AF$320:AF$343,MATCH($F134,$B$320:$B$343,0))/VLOOKUP($F134,$B$320:$BB$343,MATCH(LEFT(TRIM(AF$6),FIND("~",SUBSTITUTE(AF$6,"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134))*HLOOKUP(LEFT(TRIM(AF$6),FIND("~",SUBSTITUTE(AF$6," ","~",LEN(TRIM(AF$6))-LEN(SUBSTITUTE(TRIM(AF$6)," ",""))))-1)&amp;" Total",$B$6:$BB$343,ROW($A134)-5,FALSE))</f>
        <v>0</v>
      </c>
      <c r="AG134" s="14">
        <f ca="1">IF(AG$5&lt;&gt;"",HLOOKUP(AG$5,Functionalization!$G$6:$R$343,ROW($A134)-5,FALSE),IFERROR(INDEX(AG$320:AG$343,MATCH($F134,$B$320:$B$343,0))/VLOOKUP($F134,$B$320:$BB$343,MATCH(LEFT(TRIM(AG$6),FIND("~",SUBSTITUTE(AG$6,"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134))*HLOOKUP(LEFT(TRIM(AG$6),FIND("~",SUBSTITUTE(AG$6," ","~",LEN(TRIM(AG$6))-LEN(SUBSTITUTE(TRIM(AG$6)," ",""))))-1)&amp;" Total",$B$6:$BB$343,ROW($A134)-5,FALSE))</f>
        <v>0</v>
      </c>
      <c r="AH134" s="14">
        <f ca="1">IF(AH$5&lt;&gt;"",HLOOKUP(AH$5,Functionalization!$G$6:$R$343,ROW($A134)-5,FALSE),IFERROR(INDEX(AH$320:AH$343,MATCH($F134,$B$320:$B$343,0))/VLOOKUP($F134,$B$320:$BB$343,MATCH(LEFT(TRIM(AH$6),FIND("~",SUBSTITUTE(AH$6,"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134))*HLOOKUP(LEFT(TRIM(AH$6),FIND("~",SUBSTITUTE(AH$6," ","~",LEN(TRIM(AH$6))-LEN(SUBSTITUTE(TRIM(AH$6)," ",""))))-1)&amp;" Total",$B$6:$BB$343,ROW($A134)-5,FALSE))</f>
        <v>0</v>
      </c>
      <c r="AI134" s="14">
        <f ca="1">IF(AI$5&lt;&gt;"",HLOOKUP(AI$5,Functionalization!$G$6:$R$343,ROW($A134)-5,FALSE),IFERROR(INDEX(AI$320:AI$343,MATCH($F134,$B$320:$B$343,0))/VLOOKUP($F134,$B$320:$BB$343,MATCH(LEFT(TRIM(AI$6),FIND("~",SUBSTITUTE(AI$6,"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134))*HLOOKUP(LEFT(TRIM(AI$6),FIND("~",SUBSTITUTE(AI$6," ","~",LEN(TRIM(AI$6))-LEN(SUBSTITUTE(TRIM(AI$6)," ",""))))-1)&amp;" Total",$B$6:$BB$343,ROW($A134)-5,FALSE))</f>
        <v>0</v>
      </c>
      <c r="AJ134" s="14">
        <f ca="1">IF(AJ$5&lt;&gt;"",HLOOKUP(AJ$5,Functionalization!$G$6:$R$343,ROW($A134)-5,FALSE),IFERROR(INDEX(AJ$320:AJ$343,MATCH($F134,$B$320:$B$343,0))/VLOOKUP($F134,$B$320:$BB$343,MATCH(LEFT(TRIM(AJ$6),FIND("~",SUBSTITUTE(AJ$6,"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134))*HLOOKUP(LEFT(TRIM(AJ$6),FIND("~",SUBSTITUTE(AJ$6," ","~",LEN(TRIM(AJ$6))-LEN(SUBSTITUTE(TRIM(AJ$6)," ",""))))-1)&amp;" Total",$B$6:$BB$343,ROW($A134)-5,FALSE))</f>
        <v>0</v>
      </c>
      <c r="AK134" s="14">
        <f ca="1">IF(AK$5&lt;&gt;"",HLOOKUP(AK$5,Functionalization!$G$6:$R$343,ROW($A134)-5,FALSE),IFERROR(INDEX(AK$320:AK$343,MATCH($F134,$B$320:$B$343,0))/VLOOKUP($F134,$B$320:$BB$343,MATCH(LEFT(TRIM(AK$6),FIND("~",SUBSTITUTE(AK$6,"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134))*HLOOKUP(LEFT(TRIM(AK$6),FIND("~",SUBSTITUTE(AK$6," ","~",LEN(TRIM(AK$6))-LEN(SUBSTITUTE(TRIM(AK$6)," ",""))))-1)&amp;" Total",$B$6:$BB$343,ROW($A134)-5,FALSE))</f>
        <v>0</v>
      </c>
      <c r="AL134" s="14">
        <f ca="1">IF(AL$5&lt;&gt;"",HLOOKUP(AL$5,Functionalization!$G$6:$R$343,ROW($A134)-5,FALSE),IFERROR(INDEX(AL$320:AL$343,MATCH($F134,$B$320:$B$343,0))/VLOOKUP($F134,$B$320:$BB$343,MATCH(LEFT(TRIM(AL$6),FIND("~",SUBSTITUTE(AL$6,"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134))*HLOOKUP(LEFT(TRIM(AL$6),FIND("~",SUBSTITUTE(AL$6," ","~",LEN(TRIM(AL$6))-LEN(SUBSTITUTE(TRIM(AL$6)," ",""))))-1)&amp;" Total",$B$6:$BB$343,ROW($A134)-5,FALSE))</f>
        <v>0</v>
      </c>
      <c r="AM134" s="14">
        <f ca="1">IF(AM$5&lt;&gt;"",HLOOKUP(AM$5,Functionalization!$G$6:$R$343,ROW($A134)-5,FALSE),IFERROR(INDEX(AM$320:AM$343,MATCH($F134,$B$320:$B$343,0))/VLOOKUP($F134,$B$320:$BB$343,MATCH(LEFT(TRIM(AM$6),FIND("~",SUBSTITUTE(AM$6,"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134))*HLOOKUP(LEFT(TRIM(AM$6),FIND("~",SUBSTITUTE(AM$6," ","~",LEN(TRIM(AM$6))-LEN(SUBSTITUTE(TRIM(AM$6)," ",""))))-1)&amp;" Total",$B$6:$BB$343,ROW($A134)-5,FALSE))</f>
        <v>0</v>
      </c>
      <c r="AN134" s="14">
        <f ca="1">IF(AN$5&lt;&gt;"",HLOOKUP(AN$5,Functionalization!$G$6:$R$343,ROW($A134)-5,FALSE),IFERROR(INDEX(AN$320:AN$343,MATCH($F134,$B$320:$B$343,0))/VLOOKUP($F134,$B$320:$BB$343,MATCH(LEFT(TRIM(AN$6),FIND("~",SUBSTITUTE(AN$6,"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134))*HLOOKUP(LEFT(TRIM(AN$6),FIND("~",SUBSTITUTE(AN$6," ","~",LEN(TRIM(AN$6))-LEN(SUBSTITUTE(TRIM(AN$6)," ",""))))-1)&amp;" Total",$B$6:$BB$343,ROW($A134)-5,FALSE))</f>
        <v>0</v>
      </c>
      <c r="AO134" s="14">
        <f ca="1">IF(AO$5&lt;&gt;"",HLOOKUP(AO$5,Functionalization!$G$6:$R$343,ROW($A134)-5,FALSE),IFERROR(INDEX(AO$320:AO$343,MATCH($F134,$B$320:$B$343,0))/VLOOKUP($F134,$B$320:$BB$343,MATCH(LEFT(TRIM(AO$6),FIND("~",SUBSTITUTE(AO$6,"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134))*HLOOKUP(LEFT(TRIM(AO$6),FIND("~",SUBSTITUTE(AO$6," ","~",LEN(TRIM(AO$6))-LEN(SUBSTITUTE(TRIM(AO$6)," ",""))))-1)&amp;" Total",$B$6:$BB$343,ROW($A134)-5,FALSE))</f>
        <v>0</v>
      </c>
      <c r="AP134" s="14">
        <f ca="1">IF(AP$5&lt;&gt;"",HLOOKUP(AP$5,Functionalization!$G$6:$R$343,ROW($A134)-5,FALSE),IFERROR(INDEX(AP$320:AP$343,MATCH($F134,$B$320:$B$343,0))/VLOOKUP($F134,$B$320:$BB$343,MATCH(LEFT(TRIM(AP$6),FIND("~",SUBSTITUTE(AP$6,"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134))*HLOOKUP(LEFT(TRIM(AP$6),FIND("~",SUBSTITUTE(AP$6," ","~",LEN(TRIM(AP$6))-LEN(SUBSTITUTE(TRIM(AP$6)," ",""))))-1)&amp;" Total",$B$6:$BB$343,ROW($A134)-5,FALSE))</f>
        <v>0</v>
      </c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D134" s="44">
        <f ca="1">IFERROR(IF(SUMIF($G$6:$BB$6,BD$6&amp;" Total",$G134:$BB134)-(SUMIF($G$6:$BB$6,BD$6&amp;" "&amp;'Input-Allocators'!$D$18,$G134:$BB134)+IFERROR(SUMIF($G$6:$BB$6,BD$6&amp;" "&amp;'Input-Allocators'!$E$18,$G134:$BB134),SUMIF($G$6:$BB$6,BD$6&amp;" "&amp;'Input-Allocators'!$B$20,$G134:$BB134))+SUMIF($G$6:$BB$6,BD$6&amp;" "&amp;'Input-Allocators'!$F$18,$G134:$BB134))&lt;Check_Limit,0,1),1)</f>
        <v>0</v>
      </c>
      <c r="BE134" s="44">
        <f ca="1">IFERROR(IF(SUMIF($G$6:$BB$6,BE$6&amp;" Total",$G134:$BB134)-(SUMIF($G$6:$BB$6,BE$6&amp;" "&amp;'Input-Allocators'!$D$18,$G134:$BB134)+IFERROR(SUMIF($G$6:$BB$6,BE$6&amp;" "&amp;'Input-Allocators'!$E$18,$G134:$BB134),SUMIF($G$6:$BB$6,BE$6&amp;" "&amp;'Input-Allocators'!$B$20,$G134:$BB134))+SUMIF($G$6:$BB$6,BE$6&amp;" "&amp;'Input-Allocators'!$F$18,$G134:$BB134))&lt;Check_Limit,0,1),1)</f>
        <v>0</v>
      </c>
      <c r="BF134" s="44">
        <f ca="1">IFERROR(IF(SUMIF($G$6:$BB$6,BF$6&amp;" Total",$G134:$BB134)-(SUMIF($G$6:$BB$6,BF$6&amp;" "&amp;'Input-Allocators'!$D$18,$G134:$BB134)+IFERROR(SUMIF($G$6:$BB$6,BF$6&amp;" "&amp;'Input-Allocators'!$E$18,$G134:$BB134),SUMIF($G$6:$BB$6,BF$6&amp;" "&amp;'Input-Allocators'!$B$20,$G134:$BB134))+SUMIF($G$6:$BB$6,BF$6&amp;" "&amp;'Input-Allocators'!$F$18,$G134:$BB134))&lt;Check_Limit,0,1),1)</f>
        <v>0</v>
      </c>
      <c r="BG134" s="44">
        <f ca="1">IFERROR(IF(SUMIF($G$6:$BB$6,BG$6&amp;" Total",$G134:$BB134)-(SUMIF($G$6:$BB$6,BG$6&amp;" "&amp;'Input-Allocators'!$D$18,$G134:$BB134)+IFERROR(SUMIF($G$6:$BB$6,BG$6&amp;" "&amp;'Input-Allocators'!$E$18,$G134:$BB134),SUMIF($G$6:$BB$6,BG$6&amp;" "&amp;'Input-Allocators'!$B$20,$G134:$BB134))+SUMIF($G$6:$BB$6,BG$6&amp;" "&amp;'Input-Allocators'!$F$18,$G134:$BB134))&lt;Check_Limit,0,1),1)</f>
        <v>0</v>
      </c>
      <c r="BH134" s="44">
        <f ca="1">IFERROR(IF(SUMIF($G$6:$BB$6,BH$6&amp;" Total",$G134:$BB134)-(SUMIF($G$6:$BB$6,BH$6&amp;" "&amp;'Input-Allocators'!$D$18,$G134:$BB134)+IFERROR(SUMIF($G$6:$BB$6,BH$6&amp;" "&amp;'Input-Allocators'!$E$18,$G134:$BB134),SUMIF($G$6:$BB$6,BH$6&amp;" "&amp;'Input-Allocators'!$B$20,$G134:$BB134))+SUMIF($G$6:$BB$6,BH$6&amp;" "&amp;'Input-Allocators'!$F$18,$G134:$BB134))&lt;Check_Limit,0,1),1)</f>
        <v>0</v>
      </c>
      <c r="BI134" s="44">
        <f ca="1">IFERROR(IF(SUMIF($G$6:$BB$6,BI$6&amp;" Total",$G134:$BB134)-(SUMIF($G$6:$BB$6,BI$6&amp;" "&amp;'Input-Allocators'!$D$18,$G134:$BB134)+IFERROR(SUMIF($G$6:$BB$6,BI$6&amp;" "&amp;'Input-Allocators'!$E$18,$G134:$BB134),SUMIF($G$6:$BB$6,BI$6&amp;" "&amp;'Input-Allocators'!$B$20,$G134:$BB134))+SUMIF($G$6:$BB$6,BI$6&amp;" "&amp;'Input-Allocators'!$F$18,$G134:$BB134))&lt;Check_Limit,0,1),1)</f>
        <v>0</v>
      </c>
      <c r="BJ134" s="44">
        <f ca="1">IFERROR(IF(SUMIF($G$6:$BB$6,BJ$6&amp;" Total",$G134:$BB134)-(SUMIF($G$6:$BB$6,BJ$6&amp;" "&amp;'Input-Allocators'!$D$18,$G134:$BB134)+IFERROR(SUMIF($G$6:$BB$6,BJ$6&amp;" "&amp;'Input-Allocators'!$E$18,$G134:$BB134),SUMIF($G$6:$BB$6,BJ$6&amp;" "&amp;'Input-Allocators'!$B$20,$G134:$BB134))+SUMIF($G$6:$BB$6,BJ$6&amp;" "&amp;'Input-Allocators'!$F$18,$G134:$BB134))&lt;Check_Limit,0,1),1)</f>
        <v>0</v>
      </c>
      <c r="BK134" s="44">
        <f ca="1">IFERROR(IF(SUMIF($G$6:$BB$6,BK$6&amp;" Total",$G134:$BB134)-(SUMIF($G$6:$BB$6,BK$6&amp;" "&amp;'Input-Allocators'!$D$18,$G134:$BB134)+IFERROR(SUMIF($G$6:$BB$6,BK$6&amp;" "&amp;'Input-Allocators'!$E$18,$G134:$BB134),SUMIF($G$6:$BB$6,BK$6&amp;" "&amp;'Input-Allocators'!$B$20,$G134:$BB134))+SUMIF($G$6:$BB$6,BK$6&amp;" "&amp;'Input-Allocators'!$F$18,$G134:$BB134))&lt;Check_Limit,0,1),1)</f>
        <v>0</v>
      </c>
      <c r="BL134" s="44">
        <f ca="1">IFERROR(IF(SUMIF($G$6:$BB$6,BL$6&amp;" Total",$G134:$BB134)-(SUMIF($G$6:$BB$6,BL$6&amp;" "&amp;'Input-Allocators'!$D$18,$G134:$BB134)+IFERROR(SUMIF($G$6:$BB$6,BL$6&amp;" "&amp;'Input-Allocators'!$E$18,$G134:$BB134),SUMIF($G$6:$BB$6,BL$6&amp;" "&amp;'Input-Allocators'!$B$20,$G134:$BB134))+SUMIF($G$6:$BB$6,BL$6&amp;" "&amp;'Input-Allocators'!$F$18,$G134:$BB134))&lt;Check_Limit,0,1),1)</f>
        <v>0</v>
      </c>
      <c r="BM134" s="44">
        <f ca="1">IFERROR(IF(SUMIF($G$6:$BB$6,BM$6&amp;" Total",$G134:$BB134)-(SUMIF($G$6:$BB$6,BM$6&amp;" "&amp;'Input-Allocators'!$D$18,$G134:$BB134)+IFERROR(SUMIF($G$6:$BB$6,BM$6&amp;" "&amp;'Input-Allocators'!$E$18,$G134:$BB134),SUMIF($G$6:$BB$6,BM$6&amp;" "&amp;'Input-Allocators'!$B$20,$G134:$BB134))+SUMIF($G$6:$BB$6,BM$6&amp;" "&amp;'Input-Allocators'!$F$18,$G134:$BB134))&lt;Check_Limit,0,1),1)</f>
        <v>0</v>
      </c>
      <c r="BN134" s="44">
        <f ca="1">IFERROR(IF(SUMIF($G$6:$BB$6,BN$6&amp;" Total",$G134:$BB134)-(SUMIF($G$6:$BB$6,BN$6&amp;" "&amp;'Input-Allocators'!$D$18,$G134:$BB134)+IFERROR(SUMIF($G$6:$BB$6,BN$6&amp;" "&amp;'Input-Allocators'!$E$18,$G134:$BB134),SUMIF($G$6:$BB$6,BN$6&amp;" "&amp;'Input-Allocators'!$B$20,$G134:$BB134))+SUMIF($G$6:$BB$6,BN$6&amp;" "&amp;'Input-Allocators'!$F$18,$G134:$BB134))&lt;Check_Limit,0,1),1)</f>
        <v>0</v>
      </c>
      <c r="BO134" s="44">
        <f ca="1">IFERROR(IF(SUMIF($G$6:$BB$6,BO$6&amp;" Total",$G134:$BB134)-(SUMIF($G$6:$BB$6,BO$6&amp;" "&amp;'Input-Allocators'!$D$18,$G134:$BB134)+IFERROR(SUMIF($G$6:$BB$6,BO$6&amp;" "&amp;'Input-Allocators'!$E$18,$G134:$BB134),SUMIF($G$6:$BB$6,BO$6&amp;" "&amp;'Input-Allocators'!$B$20,$G134:$BB134))+SUMIF($G$6:$BB$6,BO$6&amp;" "&amp;'Input-Allocators'!$F$18,$G134:$BB134))&lt;Check_Limit,0,1),1)</f>
        <v>0</v>
      </c>
    </row>
    <row r="135" spans="1:67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>Functionalization!$D135</f>
        <v>0.5142205631456791</v>
      </c>
      <c r="E135" s="14">
        <f t="shared" ca="1" si="25"/>
        <v>0</v>
      </c>
      <c r="F135" s="3" t="str">
        <f>IF($D135=0,"-",IF('Input-Accounts'!$E135&lt;&gt;0,'Input-Accounts'!$E135,'Input-Accounts'!$G135))</f>
        <v>COMMODITY</v>
      </c>
      <c r="G135" s="14">
        <f ca="1">IF(G$5&lt;&gt;"",HLOOKUP(G$5,Functionalization!$G$6:$R$343,ROW($A135)-5,FALSE),IFERROR(INDEX(G$320:G$343,MATCH($F135,$B$320:$B$343,0))/VLOOKUP($F135,$B$320:$BB$343,MATCH(LEFT(TRIM(G$6),FIND("~",SUBSTITUTE(G$6,"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135))*HLOOKUP(LEFT(TRIM(G$6),FIND("~",SUBSTITUTE(G$6," ","~",LEN(TRIM(G$6))-LEN(SUBSTITUTE(TRIM(G$6)," ",""))))-1)&amp;" Total",$B$6:$BB$343,ROW($A135)-5,FALSE))</f>
        <v>0.5142205631456791</v>
      </c>
      <c r="H135" s="14">
        <f ca="1">IF(H$5&lt;&gt;"",HLOOKUP(H$5,Functionalization!$G$6:$R$343,ROW($A135)-5,FALSE),IFERROR(INDEX(H$320:H$343,MATCH($F135,$B$320:$B$343,0))/VLOOKUP($F135,$B$320:$BB$343,MATCH(LEFT(TRIM(H$6),FIND("~",SUBSTITUTE(H$6,"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135))*HLOOKUP(LEFT(TRIM(H$6),FIND("~",SUBSTITUTE(H$6," ","~",LEN(TRIM(H$6))-LEN(SUBSTITUTE(TRIM(H$6)," ",""))))-1)&amp;" Total",$B$6:$BB$343,ROW($A135)-5,FALSE))</f>
        <v>0</v>
      </c>
      <c r="I135" s="14">
        <f ca="1">IF(I$5&lt;&gt;"",HLOOKUP(I$5,Functionalization!$G$6:$R$343,ROW($A135)-5,FALSE),IFERROR(INDEX(I$320:I$343,MATCH($F135,$B$320:$B$343,0))/VLOOKUP($F135,$B$320:$BB$343,MATCH(LEFT(TRIM(I$6),FIND("~",SUBSTITUTE(I$6,"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135))*HLOOKUP(LEFT(TRIM(I$6),FIND("~",SUBSTITUTE(I$6," ","~",LEN(TRIM(I$6))-LEN(SUBSTITUTE(TRIM(I$6)," ",""))))-1)&amp;" Total",$B$6:$BB$343,ROW($A135)-5,FALSE))</f>
        <v>0.5142205631456791</v>
      </c>
      <c r="J135" s="14">
        <f ca="1">IF(J$5&lt;&gt;"",HLOOKUP(J$5,Functionalization!$G$6:$R$343,ROW($A135)-5,FALSE),IFERROR(INDEX(J$320:J$343,MATCH($F135,$B$320:$B$343,0))/VLOOKUP($F135,$B$320:$BB$343,MATCH(LEFT(TRIM(J$6),FIND("~",SUBSTITUTE(J$6,"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135))*HLOOKUP(LEFT(TRIM(J$6),FIND("~",SUBSTITUTE(J$6," ","~",LEN(TRIM(J$6))-LEN(SUBSTITUTE(TRIM(J$6)," ",""))))-1)&amp;" Total",$B$6:$BB$343,ROW($A135)-5,FALSE))</f>
        <v>0</v>
      </c>
      <c r="K135" s="14">
        <f ca="1">IF(K$5&lt;&gt;"",HLOOKUP(K$5,Functionalization!$G$6:$R$343,ROW($A135)-5,FALSE),IFERROR(INDEX(K$320:K$343,MATCH($F135,$B$320:$B$343,0))/VLOOKUP($F135,$B$320:$BB$343,MATCH(LEFT(TRIM(K$6),FIND("~",SUBSTITUTE(K$6,"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135))*HLOOKUP(LEFT(TRIM(K$6),FIND("~",SUBSTITUTE(K$6," ","~",LEN(TRIM(K$6))-LEN(SUBSTITUTE(TRIM(K$6)," ",""))))-1)&amp;" Total",$B$6:$BB$343,ROW($A135)-5,FALSE))</f>
        <v>0</v>
      </c>
      <c r="L135" s="14">
        <f ca="1">IF(L$5&lt;&gt;"",HLOOKUP(L$5,Functionalization!$G$6:$R$343,ROW($A135)-5,FALSE),IFERROR(INDEX(L$320:L$343,MATCH($F135,$B$320:$B$343,0))/VLOOKUP($F135,$B$320:$BB$343,MATCH(LEFT(TRIM(L$6),FIND("~",SUBSTITUTE(L$6,"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135))*HLOOKUP(LEFT(TRIM(L$6),FIND("~",SUBSTITUTE(L$6," ","~",LEN(TRIM(L$6))-LEN(SUBSTITUTE(TRIM(L$6)," ",""))))-1)&amp;" Total",$B$6:$BB$343,ROW($A135)-5,FALSE))</f>
        <v>0</v>
      </c>
      <c r="M135" s="14">
        <f ca="1">IF(M$5&lt;&gt;"",HLOOKUP(M$5,Functionalization!$G$6:$R$343,ROW($A135)-5,FALSE),IFERROR(INDEX(M$320:M$343,MATCH($F135,$B$320:$B$343,0))/VLOOKUP($F135,$B$320:$BB$343,MATCH(LEFT(TRIM(M$6),FIND("~",SUBSTITUTE(M$6,"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135))*HLOOKUP(LEFT(TRIM(M$6),FIND("~",SUBSTITUTE(M$6," ","~",LEN(TRIM(M$6))-LEN(SUBSTITUTE(TRIM(M$6)," ",""))))-1)&amp;" Total",$B$6:$BB$343,ROW($A135)-5,FALSE))</f>
        <v>0</v>
      </c>
      <c r="N135" s="14">
        <f ca="1">IF(N$5&lt;&gt;"",HLOOKUP(N$5,Functionalization!$G$6:$R$343,ROW($A135)-5,FALSE),IFERROR(INDEX(N$320:N$343,MATCH($F135,$B$320:$B$343,0))/VLOOKUP($F135,$B$320:$BB$343,MATCH(LEFT(TRIM(N$6),FIND("~",SUBSTITUTE(N$6,"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135))*HLOOKUP(LEFT(TRIM(N$6),FIND("~",SUBSTITUTE(N$6," ","~",LEN(TRIM(N$6))-LEN(SUBSTITUTE(TRIM(N$6)," ",""))))-1)&amp;" Total",$B$6:$BB$343,ROW($A135)-5,FALSE))</f>
        <v>0</v>
      </c>
      <c r="O135" s="14">
        <f ca="1">IF(O$5&lt;&gt;"",HLOOKUP(O$5,Functionalization!$G$6:$R$343,ROW($A135)-5,FALSE),IFERROR(INDEX(O$320:O$343,MATCH($F135,$B$320:$B$343,0))/VLOOKUP($F135,$B$320:$BB$343,MATCH(LEFT(TRIM(O$6),FIND("~",SUBSTITUTE(O$6,"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135))*HLOOKUP(LEFT(TRIM(O$6),FIND("~",SUBSTITUTE(O$6," ","~",LEN(TRIM(O$6))-LEN(SUBSTITUTE(TRIM(O$6)," ",""))))-1)&amp;" Total",$B$6:$BB$343,ROW($A135)-5,FALSE))</f>
        <v>0</v>
      </c>
      <c r="P135" s="14">
        <f ca="1">IF(P$5&lt;&gt;"",HLOOKUP(P$5,Functionalization!$G$6:$R$343,ROW($A135)-5,FALSE),IFERROR(INDEX(P$320:P$343,MATCH($F135,$B$320:$B$343,0))/VLOOKUP($F135,$B$320:$BB$343,MATCH(LEFT(TRIM(P$6),FIND("~",SUBSTITUTE(P$6,"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135))*HLOOKUP(LEFT(TRIM(P$6),FIND("~",SUBSTITUTE(P$6," ","~",LEN(TRIM(P$6))-LEN(SUBSTITUTE(TRIM(P$6)," ",""))))-1)&amp;" Total",$B$6:$BB$343,ROW($A135)-5,FALSE))</f>
        <v>0</v>
      </c>
      <c r="Q135" s="14">
        <f ca="1">IF(Q$5&lt;&gt;"",HLOOKUP(Q$5,Functionalization!$G$6:$R$343,ROW($A135)-5,FALSE),IFERROR(INDEX(Q$320:Q$343,MATCH($F135,$B$320:$B$343,0))/VLOOKUP($F135,$B$320:$BB$343,MATCH(LEFT(TRIM(Q$6),FIND("~",SUBSTITUTE(Q$6,"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135))*HLOOKUP(LEFT(TRIM(Q$6),FIND("~",SUBSTITUTE(Q$6," ","~",LEN(TRIM(Q$6))-LEN(SUBSTITUTE(TRIM(Q$6)," ",""))))-1)&amp;" Total",$B$6:$BB$343,ROW($A135)-5,FALSE))</f>
        <v>0</v>
      </c>
      <c r="R135" s="14">
        <f ca="1">IF(R$5&lt;&gt;"",HLOOKUP(R$5,Functionalization!$G$6:$R$343,ROW($A135)-5,FALSE),IFERROR(INDEX(R$320:R$343,MATCH($F135,$B$320:$B$343,0))/VLOOKUP($F135,$B$320:$BB$343,MATCH(LEFT(TRIM(R$6),FIND("~",SUBSTITUTE(R$6,"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135))*HLOOKUP(LEFT(TRIM(R$6),FIND("~",SUBSTITUTE(R$6," ","~",LEN(TRIM(R$6))-LEN(SUBSTITUTE(TRIM(R$6)," ",""))))-1)&amp;" Total",$B$6:$BB$343,ROW($A135)-5,FALSE))</f>
        <v>0</v>
      </c>
      <c r="S135" s="14">
        <f ca="1">IF(S$5&lt;&gt;"",HLOOKUP(S$5,Functionalization!$G$6:$R$343,ROW($A135)-5,FALSE),IFERROR(INDEX(S$320:S$343,MATCH($F135,$B$320:$B$343,0))/VLOOKUP($F135,$B$320:$BB$343,MATCH(LEFT(TRIM(S$6),FIND("~",SUBSTITUTE(S$6,"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135))*HLOOKUP(LEFT(TRIM(S$6),FIND("~",SUBSTITUTE(S$6," ","~",LEN(TRIM(S$6))-LEN(SUBSTITUTE(TRIM(S$6)," ",""))))-1)&amp;" Total",$B$6:$BB$343,ROW($A135)-5,FALSE))</f>
        <v>0</v>
      </c>
      <c r="T135" s="14">
        <f ca="1">IF(T$5&lt;&gt;"",HLOOKUP(T$5,Functionalization!$G$6:$R$343,ROW($A135)-5,FALSE),IFERROR(INDEX(T$320:T$343,MATCH($F135,$B$320:$B$343,0))/VLOOKUP($F135,$B$320:$BB$343,MATCH(LEFT(TRIM(T$6),FIND("~",SUBSTITUTE(T$6,"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135))*HLOOKUP(LEFT(TRIM(T$6),FIND("~",SUBSTITUTE(T$6," ","~",LEN(TRIM(T$6))-LEN(SUBSTITUTE(TRIM(T$6)," ",""))))-1)&amp;" Total",$B$6:$BB$343,ROW($A135)-5,FALSE))</f>
        <v>0</v>
      </c>
      <c r="U135" s="14">
        <f ca="1">IF(U$5&lt;&gt;"",HLOOKUP(U$5,Functionalization!$G$6:$R$343,ROW($A135)-5,FALSE),IFERROR(INDEX(U$320:U$343,MATCH($F135,$B$320:$B$343,0))/VLOOKUP($F135,$B$320:$BB$343,MATCH(LEFT(TRIM(U$6),FIND("~",SUBSTITUTE(U$6,"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135))*HLOOKUP(LEFT(TRIM(U$6),FIND("~",SUBSTITUTE(U$6," ","~",LEN(TRIM(U$6))-LEN(SUBSTITUTE(TRIM(U$6)," ",""))))-1)&amp;" Total",$B$6:$BB$343,ROW($A135)-5,FALSE))</f>
        <v>0</v>
      </c>
      <c r="V135" s="14">
        <f ca="1">IF(V$5&lt;&gt;"",HLOOKUP(V$5,Functionalization!$G$6:$R$343,ROW($A135)-5,FALSE),IFERROR(INDEX(V$320:V$343,MATCH($F135,$B$320:$B$343,0))/VLOOKUP($F135,$B$320:$BB$343,MATCH(LEFT(TRIM(V$6),FIND("~",SUBSTITUTE(V$6,"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135))*HLOOKUP(LEFT(TRIM(V$6),FIND("~",SUBSTITUTE(V$6," ","~",LEN(TRIM(V$6))-LEN(SUBSTITUTE(TRIM(V$6)," ",""))))-1)&amp;" Total",$B$6:$BB$343,ROW($A135)-5,FALSE))</f>
        <v>0</v>
      </c>
      <c r="W135" s="14">
        <f ca="1">IF(W$5&lt;&gt;"",HLOOKUP(W$5,Functionalization!$G$6:$R$343,ROW($A135)-5,FALSE),IFERROR(INDEX(W$320:W$343,MATCH($F135,$B$320:$B$343,0))/VLOOKUP($F135,$B$320:$BB$343,MATCH(LEFT(TRIM(W$6),FIND("~",SUBSTITUTE(W$6,"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135))*HLOOKUP(LEFT(TRIM(W$6),FIND("~",SUBSTITUTE(W$6," ","~",LEN(TRIM(W$6))-LEN(SUBSTITUTE(TRIM(W$6)," ",""))))-1)&amp;" Total",$B$6:$BB$343,ROW($A135)-5,FALSE))</f>
        <v>0</v>
      </c>
      <c r="X135" s="14">
        <f ca="1">IF(X$5&lt;&gt;"",HLOOKUP(X$5,Functionalization!$G$6:$R$343,ROW($A135)-5,FALSE),IFERROR(INDEX(X$320:X$343,MATCH($F135,$B$320:$B$343,0))/VLOOKUP($F135,$B$320:$BB$343,MATCH(LEFT(TRIM(X$6),FIND("~",SUBSTITUTE(X$6,"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135))*HLOOKUP(LEFT(TRIM(X$6),FIND("~",SUBSTITUTE(X$6," ","~",LEN(TRIM(X$6))-LEN(SUBSTITUTE(TRIM(X$6)," ",""))))-1)&amp;" Total",$B$6:$BB$343,ROW($A135)-5,FALSE))</f>
        <v>0</v>
      </c>
      <c r="Y135" s="14">
        <f ca="1">IF(Y$5&lt;&gt;"",HLOOKUP(Y$5,Functionalization!$G$6:$R$343,ROW($A135)-5,FALSE),IFERROR(INDEX(Y$320:Y$343,MATCH($F135,$B$320:$B$343,0))/VLOOKUP($F135,$B$320:$BB$343,MATCH(LEFT(TRIM(Y$6),FIND("~",SUBSTITUTE(Y$6,"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135))*HLOOKUP(LEFT(TRIM(Y$6),FIND("~",SUBSTITUTE(Y$6," ","~",LEN(TRIM(Y$6))-LEN(SUBSTITUTE(TRIM(Y$6)," ",""))))-1)&amp;" Total",$B$6:$BB$343,ROW($A135)-5,FALSE))</f>
        <v>0</v>
      </c>
      <c r="Z135" s="14">
        <f ca="1">IF(Z$5&lt;&gt;"",HLOOKUP(Z$5,Functionalization!$G$6:$R$343,ROW($A135)-5,FALSE),IFERROR(INDEX(Z$320:Z$343,MATCH($F135,$B$320:$B$343,0))/VLOOKUP($F135,$B$320:$BB$343,MATCH(LEFT(TRIM(Z$6),FIND("~",SUBSTITUTE(Z$6,"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135))*HLOOKUP(LEFT(TRIM(Z$6),FIND("~",SUBSTITUTE(Z$6," ","~",LEN(TRIM(Z$6))-LEN(SUBSTITUTE(TRIM(Z$6)," ",""))))-1)&amp;" Total",$B$6:$BB$343,ROW($A135)-5,FALSE))</f>
        <v>0</v>
      </c>
      <c r="AA135" s="14">
        <f ca="1">IF(AA$5&lt;&gt;"",HLOOKUP(AA$5,Functionalization!$G$6:$R$343,ROW($A135)-5,FALSE),IFERROR(INDEX(AA$320:AA$343,MATCH($F135,$B$320:$B$343,0))/VLOOKUP($F135,$B$320:$BB$343,MATCH(LEFT(TRIM(AA$6),FIND("~",SUBSTITUTE(AA$6,"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135))*HLOOKUP(LEFT(TRIM(AA$6),FIND("~",SUBSTITUTE(AA$6," ","~",LEN(TRIM(AA$6))-LEN(SUBSTITUTE(TRIM(AA$6)," ",""))))-1)&amp;" Total",$B$6:$BB$343,ROW($A135)-5,FALSE))</f>
        <v>0</v>
      </c>
      <c r="AB135" s="14">
        <f ca="1">IF(AB$5&lt;&gt;"",HLOOKUP(AB$5,Functionalization!$G$6:$R$343,ROW($A135)-5,FALSE),IFERROR(INDEX(AB$320:AB$343,MATCH($F135,$B$320:$B$343,0))/VLOOKUP($F135,$B$320:$BB$343,MATCH(LEFT(TRIM(AB$6),FIND("~",SUBSTITUTE(AB$6,"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135))*HLOOKUP(LEFT(TRIM(AB$6),FIND("~",SUBSTITUTE(AB$6," ","~",LEN(TRIM(AB$6))-LEN(SUBSTITUTE(TRIM(AB$6)," ",""))))-1)&amp;" Total",$B$6:$BB$343,ROW($A135)-5,FALSE))</f>
        <v>0</v>
      </c>
      <c r="AC135" s="14">
        <f ca="1">IF(AC$5&lt;&gt;"",HLOOKUP(AC$5,Functionalization!$G$6:$R$343,ROW($A135)-5,FALSE),IFERROR(INDEX(AC$320:AC$343,MATCH($F135,$B$320:$B$343,0))/VLOOKUP($F135,$B$320:$BB$343,MATCH(LEFT(TRIM(AC$6),FIND("~",SUBSTITUTE(AC$6,"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135))*HLOOKUP(LEFT(TRIM(AC$6),FIND("~",SUBSTITUTE(AC$6," ","~",LEN(TRIM(AC$6))-LEN(SUBSTITUTE(TRIM(AC$6)," ",""))))-1)&amp;" Total",$B$6:$BB$343,ROW($A135)-5,FALSE))</f>
        <v>0</v>
      </c>
      <c r="AD135" s="14">
        <f ca="1">IF(AD$5&lt;&gt;"",HLOOKUP(AD$5,Functionalization!$G$6:$R$343,ROW($A135)-5,FALSE),IFERROR(INDEX(AD$320:AD$343,MATCH($F135,$B$320:$B$343,0))/VLOOKUP($F135,$B$320:$BB$343,MATCH(LEFT(TRIM(AD$6),FIND("~",SUBSTITUTE(AD$6,"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135))*HLOOKUP(LEFT(TRIM(AD$6),FIND("~",SUBSTITUTE(AD$6," ","~",LEN(TRIM(AD$6))-LEN(SUBSTITUTE(TRIM(AD$6)," ",""))))-1)&amp;" Total",$B$6:$BB$343,ROW($A135)-5,FALSE))</f>
        <v>0</v>
      </c>
      <c r="AE135" s="14">
        <f ca="1">IF(AE$5&lt;&gt;"",HLOOKUP(AE$5,Functionalization!$G$6:$R$343,ROW($A135)-5,FALSE),IFERROR(INDEX(AE$320:AE$343,MATCH($F135,$B$320:$B$343,0))/VLOOKUP($F135,$B$320:$BB$343,MATCH(LEFT(TRIM(AE$6),FIND("~",SUBSTITUTE(AE$6,"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135))*HLOOKUP(LEFT(TRIM(AE$6),FIND("~",SUBSTITUTE(AE$6," ","~",LEN(TRIM(AE$6))-LEN(SUBSTITUTE(TRIM(AE$6)," ",""))))-1)&amp;" Total",$B$6:$BB$343,ROW($A135)-5,FALSE))</f>
        <v>0</v>
      </c>
      <c r="AF135" s="14">
        <f ca="1">IF(AF$5&lt;&gt;"",HLOOKUP(AF$5,Functionalization!$G$6:$R$343,ROW($A135)-5,FALSE),IFERROR(INDEX(AF$320:AF$343,MATCH($F135,$B$320:$B$343,0))/VLOOKUP($F135,$B$320:$BB$343,MATCH(LEFT(TRIM(AF$6),FIND("~",SUBSTITUTE(AF$6,"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135))*HLOOKUP(LEFT(TRIM(AF$6),FIND("~",SUBSTITUTE(AF$6," ","~",LEN(TRIM(AF$6))-LEN(SUBSTITUTE(TRIM(AF$6)," ",""))))-1)&amp;" Total",$B$6:$BB$343,ROW($A135)-5,FALSE))</f>
        <v>0</v>
      </c>
      <c r="AG135" s="14">
        <f ca="1">IF(AG$5&lt;&gt;"",HLOOKUP(AG$5,Functionalization!$G$6:$R$343,ROW($A135)-5,FALSE),IFERROR(INDEX(AG$320:AG$343,MATCH($F135,$B$320:$B$343,0))/VLOOKUP($F135,$B$320:$BB$343,MATCH(LEFT(TRIM(AG$6),FIND("~",SUBSTITUTE(AG$6,"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135))*HLOOKUP(LEFT(TRIM(AG$6),FIND("~",SUBSTITUTE(AG$6," ","~",LEN(TRIM(AG$6))-LEN(SUBSTITUTE(TRIM(AG$6)," ",""))))-1)&amp;" Total",$B$6:$BB$343,ROW($A135)-5,FALSE))</f>
        <v>0</v>
      </c>
      <c r="AH135" s="14">
        <f ca="1">IF(AH$5&lt;&gt;"",HLOOKUP(AH$5,Functionalization!$G$6:$R$343,ROW($A135)-5,FALSE),IFERROR(INDEX(AH$320:AH$343,MATCH($F135,$B$320:$B$343,0))/VLOOKUP($F135,$B$320:$BB$343,MATCH(LEFT(TRIM(AH$6),FIND("~",SUBSTITUTE(AH$6,"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135))*HLOOKUP(LEFT(TRIM(AH$6),FIND("~",SUBSTITUTE(AH$6," ","~",LEN(TRIM(AH$6))-LEN(SUBSTITUTE(TRIM(AH$6)," ",""))))-1)&amp;" Total",$B$6:$BB$343,ROW($A135)-5,FALSE))</f>
        <v>0</v>
      </c>
      <c r="AI135" s="14">
        <f ca="1">IF(AI$5&lt;&gt;"",HLOOKUP(AI$5,Functionalization!$G$6:$R$343,ROW($A135)-5,FALSE),IFERROR(INDEX(AI$320:AI$343,MATCH($F135,$B$320:$B$343,0))/VLOOKUP($F135,$B$320:$BB$343,MATCH(LEFT(TRIM(AI$6),FIND("~",SUBSTITUTE(AI$6,"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135))*HLOOKUP(LEFT(TRIM(AI$6),FIND("~",SUBSTITUTE(AI$6," ","~",LEN(TRIM(AI$6))-LEN(SUBSTITUTE(TRIM(AI$6)," ",""))))-1)&amp;" Total",$B$6:$BB$343,ROW($A135)-5,FALSE))</f>
        <v>0</v>
      </c>
      <c r="AJ135" s="14">
        <f ca="1">IF(AJ$5&lt;&gt;"",HLOOKUP(AJ$5,Functionalization!$G$6:$R$343,ROW($A135)-5,FALSE),IFERROR(INDEX(AJ$320:AJ$343,MATCH($F135,$B$320:$B$343,0))/VLOOKUP($F135,$B$320:$BB$343,MATCH(LEFT(TRIM(AJ$6),FIND("~",SUBSTITUTE(AJ$6,"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135))*HLOOKUP(LEFT(TRIM(AJ$6),FIND("~",SUBSTITUTE(AJ$6," ","~",LEN(TRIM(AJ$6))-LEN(SUBSTITUTE(TRIM(AJ$6)," ",""))))-1)&amp;" Total",$B$6:$BB$343,ROW($A135)-5,FALSE))</f>
        <v>0</v>
      </c>
      <c r="AK135" s="14">
        <f ca="1">IF(AK$5&lt;&gt;"",HLOOKUP(AK$5,Functionalization!$G$6:$R$343,ROW($A135)-5,FALSE),IFERROR(INDEX(AK$320:AK$343,MATCH($F135,$B$320:$B$343,0))/VLOOKUP($F135,$B$320:$BB$343,MATCH(LEFT(TRIM(AK$6),FIND("~",SUBSTITUTE(AK$6,"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135))*HLOOKUP(LEFT(TRIM(AK$6),FIND("~",SUBSTITUTE(AK$6," ","~",LEN(TRIM(AK$6))-LEN(SUBSTITUTE(TRIM(AK$6)," ",""))))-1)&amp;" Total",$B$6:$BB$343,ROW($A135)-5,FALSE))</f>
        <v>0</v>
      </c>
      <c r="AL135" s="14">
        <f ca="1">IF(AL$5&lt;&gt;"",HLOOKUP(AL$5,Functionalization!$G$6:$R$343,ROW($A135)-5,FALSE),IFERROR(INDEX(AL$320:AL$343,MATCH($F135,$B$320:$B$343,0))/VLOOKUP($F135,$B$320:$BB$343,MATCH(LEFT(TRIM(AL$6),FIND("~",SUBSTITUTE(AL$6,"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135))*HLOOKUP(LEFT(TRIM(AL$6),FIND("~",SUBSTITUTE(AL$6," ","~",LEN(TRIM(AL$6))-LEN(SUBSTITUTE(TRIM(AL$6)," ",""))))-1)&amp;" Total",$B$6:$BB$343,ROW($A135)-5,FALSE))</f>
        <v>0</v>
      </c>
      <c r="AM135" s="14">
        <f ca="1">IF(AM$5&lt;&gt;"",HLOOKUP(AM$5,Functionalization!$G$6:$R$343,ROW($A135)-5,FALSE),IFERROR(INDEX(AM$320:AM$343,MATCH($F135,$B$320:$B$343,0))/VLOOKUP($F135,$B$320:$BB$343,MATCH(LEFT(TRIM(AM$6),FIND("~",SUBSTITUTE(AM$6,"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135))*HLOOKUP(LEFT(TRIM(AM$6),FIND("~",SUBSTITUTE(AM$6," ","~",LEN(TRIM(AM$6))-LEN(SUBSTITUTE(TRIM(AM$6)," ",""))))-1)&amp;" Total",$B$6:$BB$343,ROW($A135)-5,FALSE))</f>
        <v>0</v>
      </c>
      <c r="AN135" s="14">
        <f ca="1">IF(AN$5&lt;&gt;"",HLOOKUP(AN$5,Functionalization!$G$6:$R$343,ROW($A135)-5,FALSE),IFERROR(INDEX(AN$320:AN$343,MATCH($F135,$B$320:$B$343,0))/VLOOKUP($F135,$B$320:$BB$343,MATCH(LEFT(TRIM(AN$6),FIND("~",SUBSTITUTE(AN$6,"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135))*HLOOKUP(LEFT(TRIM(AN$6),FIND("~",SUBSTITUTE(AN$6," ","~",LEN(TRIM(AN$6))-LEN(SUBSTITUTE(TRIM(AN$6)," ",""))))-1)&amp;" Total",$B$6:$BB$343,ROW($A135)-5,FALSE))</f>
        <v>0</v>
      </c>
      <c r="AO135" s="14">
        <f ca="1">IF(AO$5&lt;&gt;"",HLOOKUP(AO$5,Functionalization!$G$6:$R$343,ROW($A135)-5,FALSE),IFERROR(INDEX(AO$320:AO$343,MATCH($F135,$B$320:$B$343,0))/VLOOKUP($F135,$B$320:$BB$343,MATCH(LEFT(TRIM(AO$6),FIND("~",SUBSTITUTE(AO$6,"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135))*HLOOKUP(LEFT(TRIM(AO$6),FIND("~",SUBSTITUTE(AO$6," ","~",LEN(TRIM(AO$6))-LEN(SUBSTITUTE(TRIM(AO$6)," ",""))))-1)&amp;" Total",$B$6:$BB$343,ROW($A135)-5,FALSE))</f>
        <v>0</v>
      </c>
      <c r="AP135" s="14">
        <f ca="1">IF(AP$5&lt;&gt;"",HLOOKUP(AP$5,Functionalization!$G$6:$R$343,ROW($A135)-5,FALSE),IFERROR(INDEX(AP$320:AP$343,MATCH($F135,$B$320:$B$343,0))/VLOOKUP($F135,$B$320:$BB$343,MATCH(LEFT(TRIM(AP$6),FIND("~",SUBSTITUTE(AP$6,"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135))*HLOOKUP(LEFT(TRIM(AP$6),FIND("~",SUBSTITUTE(AP$6," ","~",LEN(TRIM(AP$6))-LEN(SUBSTITUTE(TRIM(AP$6)," ",""))))-1)&amp;" Total",$B$6:$BB$343,ROW($A135)-5,FALSE))</f>
        <v>0</v>
      </c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D135" s="44">
        <f ca="1">IFERROR(IF(SUMIF($G$6:$BB$6,BD$6&amp;" Total",$G135:$BB135)-(SUMIF($G$6:$BB$6,BD$6&amp;" "&amp;'Input-Allocators'!$D$18,$G135:$BB135)+IFERROR(SUMIF($G$6:$BB$6,BD$6&amp;" "&amp;'Input-Allocators'!$E$18,$G135:$BB135),SUMIF($G$6:$BB$6,BD$6&amp;" "&amp;'Input-Allocators'!$B$20,$G135:$BB135))+SUMIF($G$6:$BB$6,BD$6&amp;" "&amp;'Input-Allocators'!$F$18,$G135:$BB135))&lt;Check_Limit,0,1),1)</f>
        <v>0</v>
      </c>
      <c r="BE135" s="44">
        <f ca="1">IFERROR(IF(SUMIF($G$6:$BB$6,BE$6&amp;" Total",$G135:$BB135)-(SUMIF($G$6:$BB$6,BE$6&amp;" "&amp;'Input-Allocators'!$D$18,$G135:$BB135)+IFERROR(SUMIF($G$6:$BB$6,BE$6&amp;" "&amp;'Input-Allocators'!$E$18,$G135:$BB135),SUMIF($G$6:$BB$6,BE$6&amp;" "&amp;'Input-Allocators'!$B$20,$G135:$BB135))+SUMIF($G$6:$BB$6,BE$6&amp;" "&amp;'Input-Allocators'!$F$18,$G135:$BB135))&lt;Check_Limit,0,1),1)</f>
        <v>0</v>
      </c>
      <c r="BF135" s="44">
        <f ca="1">IFERROR(IF(SUMIF($G$6:$BB$6,BF$6&amp;" Total",$G135:$BB135)-(SUMIF($G$6:$BB$6,BF$6&amp;" "&amp;'Input-Allocators'!$D$18,$G135:$BB135)+IFERROR(SUMIF($G$6:$BB$6,BF$6&amp;" "&amp;'Input-Allocators'!$E$18,$G135:$BB135),SUMIF($G$6:$BB$6,BF$6&amp;" "&amp;'Input-Allocators'!$B$20,$G135:$BB135))+SUMIF($G$6:$BB$6,BF$6&amp;" "&amp;'Input-Allocators'!$F$18,$G135:$BB135))&lt;Check_Limit,0,1),1)</f>
        <v>0</v>
      </c>
      <c r="BG135" s="44">
        <f ca="1">IFERROR(IF(SUMIF($G$6:$BB$6,BG$6&amp;" Total",$G135:$BB135)-(SUMIF($G$6:$BB$6,BG$6&amp;" "&amp;'Input-Allocators'!$D$18,$G135:$BB135)+IFERROR(SUMIF($G$6:$BB$6,BG$6&amp;" "&amp;'Input-Allocators'!$E$18,$G135:$BB135),SUMIF($G$6:$BB$6,BG$6&amp;" "&amp;'Input-Allocators'!$B$20,$G135:$BB135))+SUMIF($G$6:$BB$6,BG$6&amp;" "&amp;'Input-Allocators'!$F$18,$G135:$BB135))&lt;Check_Limit,0,1),1)</f>
        <v>0</v>
      </c>
      <c r="BH135" s="44">
        <f ca="1">IFERROR(IF(SUMIF($G$6:$BB$6,BH$6&amp;" Total",$G135:$BB135)-(SUMIF($G$6:$BB$6,BH$6&amp;" "&amp;'Input-Allocators'!$D$18,$G135:$BB135)+IFERROR(SUMIF($G$6:$BB$6,BH$6&amp;" "&amp;'Input-Allocators'!$E$18,$G135:$BB135),SUMIF($G$6:$BB$6,BH$6&amp;" "&amp;'Input-Allocators'!$B$20,$G135:$BB135))+SUMIF($G$6:$BB$6,BH$6&amp;" "&amp;'Input-Allocators'!$F$18,$G135:$BB135))&lt;Check_Limit,0,1),1)</f>
        <v>0</v>
      </c>
      <c r="BI135" s="44">
        <f ca="1">IFERROR(IF(SUMIF($G$6:$BB$6,BI$6&amp;" Total",$G135:$BB135)-(SUMIF($G$6:$BB$6,BI$6&amp;" "&amp;'Input-Allocators'!$D$18,$G135:$BB135)+IFERROR(SUMIF($G$6:$BB$6,BI$6&amp;" "&amp;'Input-Allocators'!$E$18,$G135:$BB135),SUMIF($G$6:$BB$6,BI$6&amp;" "&amp;'Input-Allocators'!$B$20,$G135:$BB135))+SUMIF($G$6:$BB$6,BI$6&amp;" "&amp;'Input-Allocators'!$F$18,$G135:$BB135))&lt;Check_Limit,0,1),1)</f>
        <v>0</v>
      </c>
      <c r="BJ135" s="44">
        <f ca="1">IFERROR(IF(SUMIF($G$6:$BB$6,BJ$6&amp;" Total",$G135:$BB135)-(SUMIF($G$6:$BB$6,BJ$6&amp;" "&amp;'Input-Allocators'!$D$18,$G135:$BB135)+IFERROR(SUMIF($G$6:$BB$6,BJ$6&amp;" "&amp;'Input-Allocators'!$E$18,$G135:$BB135),SUMIF($G$6:$BB$6,BJ$6&amp;" "&amp;'Input-Allocators'!$B$20,$G135:$BB135))+SUMIF($G$6:$BB$6,BJ$6&amp;" "&amp;'Input-Allocators'!$F$18,$G135:$BB135))&lt;Check_Limit,0,1),1)</f>
        <v>0</v>
      </c>
      <c r="BK135" s="44">
        <f ca="1">IFERROR(IF(SUMIF($G$6:$BB$6,BK$6&amp;" Total",$G135:$BB135)-(SUMIF($G$6:$BB$6,BK$6&amp;" "&amp;'Input-Allocators'!$D$18,$G135:$BB135)+IFERROR(SUMIF($G$6:$BB$6,BK$6&amp;" "&amp;'Input-Allocators'!$E$18,$G135:$BB135),SUMIF($G$6:$BB$6,BK$6&amp;" "&amp;'Input-Allocators'!$B$20,$G135:$BB135))+SUMIF($G$6:$BB$6,BK$6&amp;" "&amp;'Input-Allocators'!$F$18,$G135:$BB135))&lt;Check_Limit,0,1),1)</f>
        <v>0</v>
      </c>
      <c r="BL135" s="44">
        <f ca="1">IFERROR(IF(SUMIF($G$6:$BB$6,BL$6&amp;" Total",$G135:$BB135)-(SUMIF($G$6:$BB$6,BL$6&amp;" "&amp;'Input-Allocators'!$D$18,$G135:$BB135)+IFERROR(SUMIF($G$6:$BB$6,BL$6&amp;" "&amp;'Input-Allocators'!$E$18,$G135:$BB135),SUMIF($G$6:$BB$6,BL$6&amp;" "&amp;'Input-Allocators'!$B$20,$G135:$BB135))+SUMIF($G$6:$BB$6,BL$6&amp;" "&amp;'Input-Allocators'!$F$18,$G135:$BB135))&lt;Check_Limit,0,1),1)</f>
        <v>0</v>
      </c>
      <c r="BM135" s="44">
        <f ca="1">IFERROR(IF(SUMIF($G$6:$BB$6,BM$6&amp;" Total",$G135:$BB135)-(SUMIF($G$6:$BB$6,BM$6&amp;" "&amp;'Input-Allocators'!$D$18,$G135:$BB135)+IFERROR(SUMIF($G$6:$BB$6,BM$6&amp;" "&amp;'Input-Allocators'!$E$18,$G135:$BB135),SUMIF($G$6:$BB$6,BM$6&amp;" "&amp;'Input-Allocators'!$B$20,$G135:$BB135))+SUMIF($G$6:$BB$6,BM$6&amp;" "&amp;'Input-Allocators'!$F$18,$G135:$BB135))&lt;Check_Limit,0,1),1)</f>
        <v>0</v>
      </c>
      <c r="BN135" s="44">
        <f ca="1">IFERROR(IF(SUMIF($G$6:$BB$6,BN$6&amp;" Total",$G135:$BB135)-(SUMIF($G$6:$BB$6,BN$6&amp;" "&amp;'Input-Allocators'!$D$18,$G135:$BB135)+IFERROR(SUMIF($G$6:$BB$6,BN$6&amp;" "&amp;'Input-Allocators'!$E$18,$G135:$BB135),SUMIF($G$6:$BB$6,BN$6&amp;" "&amp;'Input-Allocators'!$B$20,$G135:$BB135))+SUMIF($G$6:$BB$6,BN$6&amp;" "&amp;'Input-Allocators'!$F$18,$G135:$BB135))&lt;Check_Limit,0,1),1)</f>
        <v>0</v>
      </c>
      <c r="BO135" s="44">
        <f ca="1">IFERROR(IF(SUMIF($G$6:$BB$6,BO$6&amp;" Total",$G135:$BB135)-(SUMIF($G$6:$BB$6,BO$6&amp;" "&amp;'Input-Allocators'!$D$18,$G135:$BB135)+IFERROR(SUMIF($G$6:$BB$6,BO$6&amp;" "&amp;'Input-Allocators'!$E$18,$G135:$BB135),SUMIF($G$6:$BB$6,BO$6&amp;" "&amp;'Input-Allocators'!$B$20,$G135:$BB135))+SUMIF($G$6:$BB$6,BO$6&amp;" "&amp;'Input-Allocators'!$F$18,$G135:$BB135))&lt;Check_Limit,0,1),1)</f>
        <v>0</v>
      </c>
    </row>
    <row r="136" spans="1:67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>Functionalization!$D136</f>
        <v>0.1963754197108441</v>
      </c>
      <c r="E136" s="14">
        <f t="shared" ca="1" si="25"/>
        <v>0</v>
      </c>
      <c r="F136" s="3" t="str">
        <f>IF($D136=0,"-",IF('Input-Accounts'!$E136&lt;&gt;0,'Input-Accounts'!$E136,'Input-Accounts'!$G136))</f>
        <v>COMMODITY</v>
      </c>
      <c r="G136" s="14">
        <f ca="1">IF(G$5&lt;&gt;"",HLOOKUP(G$5,Functionalization!$G$6:$R$343,ROW($A136)-5,FALSE),IFERROR(INDEX(G$320:G$343,MATCH($F136,$B$320:$B$343,0))/VLOOKUP($F136,$B$320:$BB$343,MATCH(LEFT(TRIM(G$6),FIND("~",SUBSTITUTE(G$6,"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136))*HLOOKUP(LEFT(TRIM(G$6),FIND("~",SUBSTITUTE(G$6," ","~",LEN(TRIM(G$6))-LEN(SUBSTITUTE(TRIM(G$6)," ",""))))-1)&amp;" Total",$B$6:$BB$343,ROW($A136)-5,FALSE))</f>
        <v>0.1963754197108441</v>
      </c>
      <c r="H136" s="14">
        <f ca="1">IF(H$5&lt;&gt;"",HLOOKUP(H$5,Functionalization!$G$6:$R$343,ROW($A136)-5,FALSE),IFERROR(INDEX(H$320:H$343,MATCH($F136,$B$320:$B$343,0))/VLOOKUP($F136,$B$320:$BB$343,MATCH(LEFT(TRIM(H$6),FIND("~",SUBSTITUTE(H$6,"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136))*HLOOKUP(LEFT(TRIM(H$6),FIND("~",SUBSTITUTE(H$6," ","~",LEN(TRIM(H$6))-LEN(SUBSTITUTE(TRIM(H$6)," ",""))))-1)&amp;" Total",$B$6:$BB$343,ROW($A136)-5,FALSE))</f>
        <v>0</v>
      </c>
      <c r="I136" s="14">
        <f ca="1">IF(I$5&lt;&gt;"",HLOOKUP(I$5,Functionalization!$G$6:$R$343,ROW($A136)-5,FALSE),IFERROR(INDEX(I$320:I$343,MATCH($F136,$B$320:$B$343,0))/VLOOKUP($F136,$B$320:$BB$343,MATCH(LEFT(TRIM(I$6),FIND("~",SUBSTITUTE(I$6,"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136))*HLOOKUP(LEFT(TRIM(I$6),FIND("~",SUBSTITUTE(I$6," ","~",LEN(TRIM(I$6))-LEN(SUBSTITUTE(TRIM(I$6)," ",""))))-1)&amp;" Total",$B$6:$BB$343,ROW($A136)-5,FALSE))</f>
        <v>0.1963754197108441</v>
      </c>
      <c r="J136" s="14">
        <f ca="1">IF(J$5&lt;&gt;"",HLOOKUP(J$5,Functionalization!$G$6:$R$343,ROW($A136)-5,FALSE),IFERROR(INDEX(J$320:J$343,MATCH($F136,$B$320:$B$343,0))/VLOOKUP($F136,$B$320:$BB$343,MATCH(LEFT(TRIM(J$6),FIND("~",SUBSTITUTE(J$6,"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136))*HLOOKUP(LEFT(TRIM(J$6),FIND("~",SUBSTITUTE(J$6," ","~",LEN(TRIM(J$6))-LEN(SUBSTITUTE(TRIM(J$6)," ",""))))-1)&amp;" Total",$B$6:$BB$343,ROW($A136)-5,FALSE))</f>
        <v>0</v>
      </c>
      <c r="K136" s="14">
        <f ca="1">IF(K$5&lt;&gt;"",HLOOKUP(K$5,Functionalization!$G$6:$R$343,ROW($A136)-5,FALSE),IFERROR(INDEX(K$320:K$343,MATCH($F136,$B$320:$B$343,0))/VLOOKUP($F136,$B$320:$BB$343,MATCH(LEFT(TRIM(K$6),FIND("~",SUBSTITUTE(K$6,"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136))*HLOOKUP(LEFT(TRIM(K$6),FIND("~",SUBSTITUTE(K$6," ","~",LEN(TRIM(K$6))-LEN(SUBSTITUTE(TRIM(K$6)," ",""))))-1)&amp;" Total",$B$6:$BB$343,ROW($A136)-5,FALSE))</f>
        <v>0</v>
      </c>
      <c r="L136" s="14">
        <f ca="1">IF(L$5&lt;&gt;"",HLOOKUP(L$5,Functionalization!$G$6:$R$343,ROW($A136)-5,FALSE),IFERROR(INDEX(L$320:L$343,MATCH($F136,$B$320:$B$343,0))/VLOOKUP($F136,$B$320:$BB$343,MATCH(LEFT(TRIM(L$6),FIND("~",SUBSTITUTE(L$6,"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136))*HLOOKUP(LEFT(TRIM(L$6),FIND("~",SUBSTITUTE(L$6," ","~",LEN(TRIM(L$6))-LEN(SUBSTITUTE(TRIM(L$6)," ",""))))-1)&amp;" Total",$B$6:$BB$343,ROW($A136)-5,FALSE))</f>
        <v>0</v>
      </c>
      <c r="M136" s="14">
        <f ca="1">IF(M$5&lt;&gt;"",HLOOKUP(M$5,Functionalization!$G$6:$R$343,ROW($A136)-5,FALSE),IFERROR(INDEX(M$320:M$343,MATCH($F136,$B$320:$B$343,0))/VLOOKUP($F136,$B$320:$BB$343,MATCH(LEFT(TRIM(M$6),FIND("~",SUBSTITUTE(M$6,"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136))*HLOOKUP(LEFT(TRIM(M$6),FIND("~",SUBSTITUTE(M$6," ","~",LEN(TRIM(M$6))-LEN(SUBSTITUTE(TRIM(M$6)," ",""))))-1)&amp;" Total",$B$6:$BB$343,ROW($A136)-5,FALSE))</f>
        <v>0</v>
      </c>
      <c r="N136" s="14">
        <f ca="1">IF(N$5&lt;&gt;"",HLOOKUP(N$5,Functionalization!$G$6:$R$343,ROW($A136)-5,FALSE),IFERROR(INDEX(N$320:N$343,MATCH($F136,$B$320:$B$343,0))/VLOOKUP($F136,$B$320:$BB$343,MATCH(LEFT(TRIM(N$6),FIND("~",SUBSTITUTE(N$6,"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136))*HLOOKUP(LEFT(TRIM(N$6),FIND("~",SUBSTITUTE(N$6," ","~",LEN(TRIM(N$6))-LEN(SUBSTITUTE(TRIM(N$6)," ",""))))-1)&amp;" Total",$B$6:$BB$343,ROW($A136)-5,FALSE))</f>
        <v>0</v>
      </c>
      <c r="O136" s="14">
        <f ca="1">IF(O$5&lt;&gt;"",HLOOKUP(O$5,Functionalization!$G$6:$R$343,ROW($A136)-5,FALSE),IFERROR(INDEX(O$320:O$343,MATCH($F136,$B$320:$B$343,0))/VLOOKUP($F136,$B$320:$BB$343,MATCH(LEFT(TRIM(O$6),FIND("~",SUBSTITUTE(O$6,"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136))*HLOOKUP(LEFT(TRIM(O$6),FIND("~",SUBSTITUTE(O$6," ","~",LEN(TRIM(O$6))-LEN(SUBSTITUTE(TRIM(O$6)," ",""))))-1)&amp;" Total",$B$6:$BB$343,ROW($A136)-5,FALSE))</f>
        <v>0</v>
      </c>
      <c r="P136" s="14">
        <f ca="1">IF(P$5&lt;&gt;"",HLOOKUP(P$5,Functionalization!$G$6:$R$343,ROW($A136)-5,FALSE),IFERROR(INDEX(P$320:P$343,MATCH($F136,$B$320:$B$343,0))/VLOOKUP($F136,$B$320:$BB$343,MATCH(LEFT(TRIM(P$6),FIND("~",SUBSTITUTE(P$6,"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136))*HLOOKUP(LEFT(TRIM(P$6),FIND("~",SUBSTITUTE(P$6," ","~",LEN(TRIM(P$6))-LEN(SUBSTITUTE(TRIM(P$6)," ",""))))-1)&amp;" Total",$B$6:$BB$343,ROW($A136)-5,FALSE))</f>
        <v>0</v>
      </c>
      <c r="Q136" s="14">
        <f ca="1">IF(Q$5&lt;&gt;"",HLOOKUP(Q$5,Functionalization!$G$6:$R$343,ROW($A136)-5,FALSE),IFERROR(INDEX(Q$320:Q$343,MATCH($F136,$B$320:$B$343,0))/VLOOKUP($F136,$B$320:$BB$343,MATCH(LEFT(TRIM(Q$6),FIND("~",SUBSTITUTE(Q$6,"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136))*HLOOKUP(LEFT(TRIM(Q$6),FIND("~",SUBSTITUTE(Q$6," ","~",LEN(TRIM(Q$6))-LEN(SUBSTITUTE(TRIM(Q$6)," ",""))))-1)&amp;" Total",$B$6:$BB$343,ROW($A136)-5,FALSE))</f>
        <v>0</v>
      </c>
      <c r="R136" s="14">
        <f ca="1">IF(R$5&lt;&gt;"",HLOOKUP(R$5,Functionalization!$G$6:$R$343,ROW($A136)-5,FALSE),IFERROR(INDEX(R$320:R$343,MATCH($F136,$B$320:$B$343,0))/VLOOKUP($F136,$B$320:$BB$343,MATCH(LEFT(TRIM(R$6),FIND("~",SUBSTITUTE(R$6,"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136))*HLOOKUP(LEFT(TRIM(R$6),FIND("~",SUBSTITUTE(R$6," ","~",LEN(TRIM(R$6))-LEN(SUBSTITUTE(TRIM(R$6)," ",""))))-1)&amp;" Total",$B$6:$BB$343,ROW($A136)-5,FALSE))</f>
        <v>0</v>
      </c>
      <c r="S136" s="14">
        <f ca="1">IF(S$5&lt;&gt;"",HLOOKUP(S$5,Functionalization!$G$6:$R$343,ROW($A136)-5,FALSE),IFERROR(INDEX(S$320:S$343,MATCH($F136,$B$320:$B$343,0))/VLOOKUP($F136,$B$320:$BB$343,MATCH(LEFT(TRIM(S$6),FIND("~",SUBSTITUTE(S$6,"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136))*HLOOKUP(LEFT(TRIM(S$6),FIND("~",SUBSTITUTE(S$6," ","~",LEN(TRIM(S$6))-LEN(SUBSTITUTE(TRIM(S$6)," ",""))))-1)&amp;" Total",$B$6:$BB$343,ROW($A136)-5,FALSE))</f>
        <v>0</v>
      </c>
      <c r="T136" s="14">
        <f ca="1">IF(T$5&lt;&gt;"",HLOOKUP(T$5,Functionalization!$G$6:$R$343,ROW($A136)-5,FALSE),IFERROR(INDEX(T$320:T$343,MATCH($F136,$B$320:$B$343,0))/VLOOKUP($F136,$B$320:$BB$343,MATCH(LEFT(TRIM(T$6),FIND("~",SUBSTITUTE(T$6,"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136))*HLOOKUP(LEFT(TRIM(T$6),FIND("~",SUBSTITUTE(T$6," ","~",LEN(TRIM(T$6))-LEN(SUBSTITUTE(TRIM(T$6)," ",""))))-1)&amp;" Total",$B$6:$BB$343,ROW($A136)-5,FALSE))</f>
        <v>0</v>
      </c>
      <c r="U136" s="14">
        <f ca="1">IF(U$5&lt;&gt;"",HLOOKUP(U$5,Functionalization!$G$6:$R$343,ROW($A136)-5,FALSE),IFERROR(INDEX(U$320:U$343,MATCH($F136,$B$320:$B$343,0))/VLOOKUP($F136,$B$320:$BB$343,MATCH(LEFT(TRIM(U$6),FIND("~",SUBSTITUTE(U$6,"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136))*HLOOKUP(LEFT(TRIM(U$6),FIND("~",SUBSTITUTE(U$6," ","~",LEN(TRIM(U$6))-LEN(SUBSTITUTE(TRIM(U$6)," ",""))))-1)&amp;" Total",$B$6:$BB$343,ROW($A136)-5,FALSE))</f>
        <v>0</v>
      </c>
      <c r="V136" s="14">
        <f ca="1">IF(V$5&lt;&gt;"",HLOOKUP(V$5,Functionalization!$G$6:$R$343,ROW($A136)-5,FALSE),IFERROR(INDEX(V$320:V$343,MATCH($F136,$B$320:$B$343,0))/VLOOKUP($F136,$B$320:$BB$343,MATCH(LEFT(TRIM(V$6),FIND("~",SUBSTITUTE(V$6,"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136))*HLOOKUP(LEFT(TRIM(V$6),FIND("~",SUBSTITUTE(V$6," ","~",LEN(TRIM(V$6))-LEN(SUBSTITUTE(TRIM(V$6)," ",""))))-1)&amp;" Total",$B$6:$BB$343,ROW($A136)-5,FALSE))</f>
        <v>0</v>
      </c>
      <c r="W136" s="14">
        <f ca="1">IF(W$5&lt;&gt;"",HLOOKUP(W$5,Functionalization!$G$6:$R$343,ROW($A136)-5,FALSE),IFERROR(INDEX(W$320:W$343,MATCH($F136,$B$320:$B$343,0))/VLOOKUP($F136,$B$320:$BB$343,MATCH(LEFT(TRIM(W$6),FIND("~",SUBSTITUTE(W$6,"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136))*HLOOKUP(LEFT(TRIM(W$6),FIND("~",SUBSTITUTE(W$6," ","~",LEN(TRIM(W$6))-LEN(SUBSTITUTE(TRIM(W$6)," ",""))))-1)&amp;" Total",$B$6:$BB$343,ROW($A136)-5,FALSE))</f>
        <v>0</v>
      </c>
      <c r="X136" s="14">
        <f ca="1">IF(X$5&lt;&gt;"",HLOOKUP(X$5,Functionalization!$G$6:$R$343,ROW($A136)-5,FALSE),IFERROR(INDEX(X$320:X$343,MATCH($F136,$B$320:$B$343,0))/VLOOKUP($F136,$B$320:$BB$343,MATCH(LEFT(TRIM(X$6),FIND("~",SUBSTITUTE(X$6,"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136))*HLOOKUP(LEFT(TRIM(X$6),FIND("~",SUBSTITUTE(X$6," ","~",LEN(TRIM(X$6))-LEN(SUBSTITUTE(TRIM(X$6)," ",""))))-1)&amp;" Total",$B$6:$BB$343,ROW($A136)-5,FALSE))</f>
        <v>0</v>
      </c>
      <c r="Y136" s="14">
        <f ca="1">IF(Y$5&lt;&gt;"",HLOOKUP(Y$5,Functionalization!$G$6:$R$343,ROW($A136)-5,FALSE),IFERROR(INDEX(Y$320:Y$343,MATCH($F136,$B$320:$B$343,0))/VLOOKUP($F136,$B$320:$BB$343,MATCH(LEFT(TRIM(Y$6),FIND("~",SUBSTITUTE(Y$6,"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136))*HLOOKUP(LEFT(TRIM(Y$6),FIND("~",SUBSTITUTE(Y$6," ","~",LEN(TRIM(Y$6))-LEN(SUBSTITUTE(TRIM(Y$6)," ",""))))-1)&amp;" Total",$B$6:$BB$343,ROW($A136)-5,FALSE))</f>
        <v>0</v>
      </c>
      <c r="Z136" s="14">
        <f ca="1">IF(Z$5&lt;&gt;"",HLOOKUP(Z$5,Functionalization!$G$6:$R$343,ROW($A136)-5,FALSE),IFERROR(INDEX(Z$320:Z$343,MATCH($F136,$B$320:$B$343,0))/VLOOKUP($F136,$B$320:$BB$343,MATCH(LEFT(TRIM(Z$6),FIND("~",SUBSTITUTE(Z$6,"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136))*HLOOKUP(LEFT(TRIM(Z$6),FIND("~",SUBSTITUTE(Z$6," ","~",LEN(TRIM(Z$6))-LEN(SUBSTITUTE(TRIM(Z$6)," ",""))))-1)&amp;" Total",$B$6:$BB$343,ROW($A136)-5,FALSE))</f>
        <v>0</v>
      </c>
      <c r="AA136" s="14">
        <f ca="1">IF(AA$5&lt;&gt;"",HLOOKUP(AA$5,Functionalization!$G$6:$R$343,ROW($A136)-5,FALSE),IFERROR(INDEX(AA$320:AA$343,MATCH($F136,$B$320:$B$343,0))/VLOOKUP($F136,$B$320:$BB$343,MATCH(LEFT(TRIM(AA$6),FIND("~",SUBSTITUTE(AA$6,"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136))*HLOOKUP(LEFT(TRIM(AA$6),FIND("~",SUBSTITUTE(AA$6," ","~",LEN(TRIM(AA$6))-LEN(SUBSTITUTE(TRIM(AA$6)," ",""))))-1)&amp;" Total",$B$6:$BB$343,ROW($A136)-5,FALSE))</f>
        <v>0</v>
      </c>
      <c r="AB136" s="14">
        <f ca="1">IF(AB$5&lt;&gt;"",HLOOKUP(AB$5,Functionalization!$G$6:$R$343,ROW($A136)-5,FALSE),IFERROR(INDEX(AB$320:AB$343,MATCH($F136,$B$320:$B$343,0))/VLOOKUP($F136,$B$320:$BB$343,MATCH(LEFT(TRIM(AB$6),FIND("~",SUBSTITUTE(AB$6,"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136))*HLOOKUP(LEFT(TRIM(AB$6),FIND("~",SUBSTITUTE(AB$6," ","~",LEN(TRIM(AB$6))-LEN(SUBSTITUTE(TRIM(AB$6)," ",""))))-1)&amp;" Total",$B$6:$BB$343,ROW($A136)-5,FALSE))</f>
        <v>0</v>
      </c>
      <c r="AC136" s="14">
        <f ca="1">IF(AC$5&lt;&gt;"",HLOOKUP(AC$5,Functionalization!$G$6:$R$343,ROW($A136)-5,FALSE),IFERROR(INDEX(AC$320:AC$343,MATCH($F136,$B$320:$B$343,0))/VLOOKUP($F136,$B$320:$BB$343,MATCH(LEFT(TRIM(AC$6),FIND("~",SUBSTITUTE(AC$6,"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136))*HLOOKUP(LEFT(TRIM(AC$6),FIND("~",SUBSTITUTE(AC$6," ","~",LEN(TRIM(AC$6))-LEN(SUBSTITUTE(TRIM(AC$6)," ",""))))-1)&amp;" Total",$B$6:$BB$343,ROW($A136)-5,FALSE))</f>
        <v>0</v>
      </c>
      <c r="AD136" s="14">
        <f ca="1">IF(AD$5&lt;&gt;"",HLOOKUP(AD$5,Functionalization!$G$6:$R$343,ROW($A136)-5,FALSE),IFERROR(INDEX(AD$320:AD$343,MATCH($F136,$B$320:$B$343,0))/VLOOKUP($F136,$B$320:$BB$343,MATCH(LEFT(TRIM(AD$6),FIND("~",SUBSTITUTE(AD$6,"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136))*HLOOKUP(LEFT(TRIM(AD$6),FIND("~",SUBSTITUTE(AD$6," ","~",LEN(TRIM(AD$6))-LEN(SUBSTITUTE(TRIM(AD$6)," ",""))))-1)&amp;" Total",$B$6:$BB$343,ROW($A136)-5,FALSE))</f>
        <v>0</v>
      </c>
      <c r="AE136" s="14">
        <f ca="1">IF(AE$5&lt;&gt;"",HLOOKUP(AE$5,Functionalization!$G$6:$R$343,ROW($A136)-5,FALSE),IFERROR(INDEX(AE$320:AE$343,MATCH($F136,$B$320:$B$343,0))/VLOOKUP($F136,$B$320:$BB$343,MATCH(LEFT(TRIM(AE$6),FIND("~",SUBSTITUTE(AE$6,"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136))*HLOOKUP(LEFT(TRIM(AE$6),FIND("~",SUBSTITUTE(AE$6," ","~",LEN(TRIM(AE$6))-LEN(SUBSTITUTE(TRIM(AE$6)," ",""))))-1)&amp;" Total",$B$6:$BB$343,ROW($A136)-5,FALSE))</f>
        <v>0</v>
      </c>
      <c r="AF136" s="14">
        <f ca="1">IF(AF$5&lt;&gt;"",HLOOKUP(AF$5,Functionalization!$G$6:$R$343,ROW($A136)-5,FALSE),IFERROR(INDEX(AF$320:AF$343,MATCH($F136,$B$320:$B$343,0))/VLOOKUP($F136,$B$320:$BB$343,MATCH(LEFT(TRIM(AF$6),FIND("~",SUBSTITUTE(AF$6,"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136))*HLOOKUP(LEFT(TRIM(AF$6),FIND("~",SUBSTITUTE(AF$6," ","~",LEN(TRIM(AF$6))-LEN(SUBSTITUTE(TRIM(AF$6)," ",""))))-1)&amp;" Total",$B$6:$BB$343,ROW($A136)-5,FALSE))</f>
        <v>0</v>
      </c>
      <c r="AG136" s="14">
        <f ca="1">IF(AG$5&lt;&gt;"",HLOOKUP(AG$5,Functionalization!$G$6:$R$343,ROW($A136)-5,FALSE),IFERROR(INDEX(AG$320:AG$343,MATCH($F136,$B$320:$B$343,0))/VLOOKUP($F136,$B$320:$BB$343,MATCH(LEFT(TRIM(AG$6),FIND("~",SUBSTITUTE(AG$6,"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136))*HLOOKUP(LEFT(TRIM(AG$6),FIND("~",SUBSTITUTE(AG$6," ","~",LEN(TRIM(AG$6))-LEN(SUBSTITUTE(TRIM(AG$6)," ",""))))-1)&amp;" Total",$B$6:$BB$343,ROW($A136)-5,FALSE))</f>
        <v>0</v>
      </c>
      <c r="AH136" s="14">
        <f ca="1">IF(AH$5&lt;&gt;"",HLOOKUP(AH$5,Functionalization!$G$6:$R$343,ROW($A136)-5,FALSE),IFERROR(INDEX(AH$320:AH$343,MATCH($F136,$B$320:$B$343,0))/VLOOKUP($F136,$B$320:$BB$343,MATCH(LEFT(TRIM(AH$6),FIND("~",SUBSTITUTE(AH$6,"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136))*HLOOKUP(LEFT(TRIM(AH$6),FIND("~",SUBSTITUTE(AH$6," ","~",LEN(TRIM(AH$6))-LEN(SUBSTITUTE(TRIM(AH$6)," ",""))))-1)&amp;" Total",$B$6:$BB$343,ROW($A136)-5,FALSE))</f>
        <v>0</v>
      </c>
      <c r="AI136" s="14">
        <f ca="1">IF(AI$5&lt;&gt;"",HLOOKUP(AI$5,Functionalization!$G$6:$R$343,ROW($A136)-5,FALSE),IFERROR(INDEX(AI$320:AI$343,MATCH($F136,$B$320:$B$343,0))/VLOOKUP($F136,$B$320:$BB$343,MATCH(LEFT(TRIM(AI$6),FIND("~",SUBSTITUTE(AI$6,"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136))*HLOOKUP(LEFT(TRIM(AI$6),FIND("~",SUBSTITUTE(AI$6," ","~",LEN(TRIM(AI$6))-LEN(SUBSTITUTE(TRIM(AI$6)," ",""))))-1)&amp;" Total",$B$6:$BB$343,ROW($A136)-5,FALSE))</f>
        <v>0</v>
      </c>
      <c r="AJ136" s="14">
        <f ca="1">IF(AJ$5&lt;&gt;"",HLOOKUP(AJ$5,Functionalization!$G$6:$R$343,ROW($A136)-5,FALSE),IFERROR(INDEX(AJ$320:AJ$343,MATCH($F136,$B$320:$B$343,0))/VLOOKUP($F136,$B$320:$BB$343,MATCH(LEFT(TRIM(AJ$6),FIND("~",SUBSTITUTE(AJ$6,"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136))*HLOOKUP(LEFT(TRIM(AJ$6),FIND("~",SUBSTITUTE(AJ$6," ","~",LEN(TRIM(AJ$6))-LEN(SUBSTITUTE(TRIM(AJ$6)," ",""))))-1)&amp;" Total",$B$6:$BB$343,ROW($A136)-5,FALSE))</f>
        <v>0</v>
      </c>
      <c r="AK136" s="14">
        <f ca="1">IF(AK$5&lt;&gt;"",HLOOKUP(AK$5,Functionalization!$G$6:$R$343,ROW($A136)-5,FALSE),IFERROR(INDEX(AK$320:AK$343,MATCH($F136,$B$320:$B$343,0))/VLOOKUP($F136,$B$320:$BB$343,MATCH(LEFT(TRIM(AK$6),FIND("~",SUBSTITUTE(AK$6,"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136))*HLOOKUP(LEFT(TRIM(AK$6),FIND("~",SUBSTITUTE(AK$6," ","~",LEN(TRIM(AK$6))-LEN(SUBSTITUTE(TRIM(AK$6)," ",""))))-1)&amp;" Total",$B$6:$BB$343,ROW($A136)-5,FALSE))</f>
        <v>0</v>
      </c>
      <c r="AL136" s="14">
        <f ca="1">IF(AL$5&lt;&gt;"",HLOOKUP(AL$5,Functionalization!$G$6:$R$343,ROW($A136)-5,FALSE),IFERROR(INDEX(AL$320:AL$343,MATCH($F136,$B$320:$B$343,0))/VLOOKUP($F136,$B$320:$BB$343,MATCH(LEFT(TRIM(AL$6),FIND("~",SUBSTITUTE(AL$6,"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136))*HLOOKUP(LEFT(TRIM(AL$6),FIND("~",SUBSTITUTE(AL$6," ","~",LEN(TRIM(AL$6))-LEN(SUBSTITUTE(TRIM(AL$6)," ",""))))-1)&amp;" Total",$B$6:$BB$343,ROW($A136)-5,FALSE))</f>
        <v>0</v>
      </c>
      <c r="AM136" s="14">
        <f ca="1">IF(AM$5&lt;&gt;"",HLOOKUP(AM$5,Functionalization!$G$6:$R$343,ROW($A136)-5,FALSE),IFERROR(INDEX(AM$320:AM$343,MATCH($F136,$B$320:$B$343,0))/VLOOKUP($F136,$B$320:$BB$343,MATCH(LEFT(TRIM(AM$6),FIND("~",SUBSTITUTE(AM$6,"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136))*HLOOKUP(LEFT(TRIM(AM$6),FIND("~",SUBSTITUTE(AM$6," ","~",LEN(TRIM(AM$6))-LEN(SUBSTITUTE(TRIM(AM$6)," ",""))))-1)&amp;" Total",$B$6:$BB$343,ROW($A136)-5,FALSE))</f>
        <v>0</v>
      </c>
      <c r="AN136" s="14">
        <f ca="1">IF(AN$5&lt;&gt;"",HLOOKUP(AN$5,Functionalization!$G$6:$R$343,ROW($A136)-5,FALSE),IFERROR(INDEX(AN$320:AN$343,MATCH($F136,$B$320:$B$343,0))/VLOOKUP($F136,$B$320:$BB$343,MATCH(LEFT(TRIM(AN$6),FIND("~",SUBSTITUTE(AN$6,"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136))*HLOOKUP(LEFT(TRIM(AN$6),FIND("~",SUBSTITUTE(AN$6," ","~",LEN(TRIM(AN$6))-LEN(SUBSTITUTE(TRIM(AN$6)," ",""))))-1)&amp;" Total",$B$6:$BB$343,ROW($A136)-5,FALSE))</f>
        <v>0</v>
      </c>
      <c r="AO136" s="14">
        <f ca="1">IF(AO$5&lt;&gt;"",HLOOKUP(AO$5,Functionalization!$G$6:$R$343,ROW($A136)-5,FALSE),IFERROR(INDEX(AO$320:AO$343,MATCH($F136,$B$320:$B$343,0))/VLOOKUP($F136,$B$320:$BB$343,MATCH(LEFT(TRIM(AO$6),FIND("~",SUBSTITUTE(AO$6,"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136))*HLOOKUP(LEFT(TRIM(AO$6),FIND("~",SUBSTITUTE(AO$6," ","~",LEN(TRIM(AO$6))-LEN(SUBSTITUTE(TRIM(AO$6)," ",""))))-1)&amp;" Total",$B$6:$BB$343,ROW($A136)-5,FALSE))</f>
        <v>0</v>
      </c>
      <c r="AP136" s="14">
        <f ca="1">IF(AP$5&lt;&gt;"",HLOOKUP(AP$5,Functionalization!$G$6:$R$343,ROW($A136)-5,FALSE),IFERROR(INDEX(AP$320:AP$343,MATCH($F136,$B$320:$B$343,0))/VLOOKUP($F136,$B$320:$BB$343,MATCH(LEFT(TRIM(AP$6),FIND("~",SUBSTITUTE(AP$6,"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136))*HLOOKUP(LEFT(TRIM(AP$6),FIND("~",SUBSTITUTE(AP$6," ","~",LEN(TRIM(AP$6))-LEN(SUBSTITUTE(TRIM(AP$6)," ",""))))-1)&amp;" Total",$B$6:$BB$343,ROW($A136)-5,FALSE))</f>
        <v>0</v>
      </c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D136" s="44">
        <f ca="1">IFERROR(IF(SUMIF($G$6:$BB$6,BD$6&amp;" Total",$G136:$BB136)-(SUMIF($G$6:$BB$6,BD$6&amp;" "&amp;'Input-Allocators'!$D$18,$G136:$BB136)+IFERROR(SUMIF($G$6:$BB$6,BD$6&amp;" "&amp;'Input-Allocators'!$E$18,$G136:$BB136),SUMIF($G$6:$BB$6,BD$6&amp;" "&amp;'Input-Allocators'!$B$20,$G136:$BB136))+SUMIF($G$6:$BB$6,BD$6&amp;" "&amp;'Input-Allocators'!$F$18,$G136:$BB136))&lt;Check_Limit,0,1),1)</f>
        <v>0</v>
      </c>
      <c r="BE136" s="44">
        <f ca="1">IFERROR(IF(SUMIF($G$6:$BB$6,BE$6&amp;" Total",$G136:$BB136)-(SUMIF($G$6:$BB$6,BE$6&amp;" "&amp;'Input-Allocators'!$D$18,$G136:$BB136)+IFERROR(SUMIF($G$6:$BB$6,BE$6&amp;" "&amp;'Input-Allocators'!$E$18,$G136:$BB136),SUMIF($G$6:$BB$6,BE$6&amp;" "&amp;'Input-Allocators'!$B$20,$G136:$BB136))+SUMIF($G$6:$BB$6,BE$6&amp;" "&amp;'Input-Allocators'!$F$18,$G136:$BB136))&lt;Check_Limit,0,1),1)</f>
        <v>0</v>
      </c>
      <c r="BF136" s="44">
        <f ca="1">IFERROR(IF(SUMIF($G$6:$BB$6,BF$6&amp;" Total",$G136:$BB136)-(SUMIF($G$6:$BB$6,BF$6&amp;" "&amp;'Input-Allocators'!$D$18,$G136:$BB136)+IFERROR(SUMIF($G$6:$BB$6,BF$6&amp;" "&amp;'Input-Allocators'!$E$18,$G136:$BB136),SUMIF($G$6:$BB$6,BF$6&amp;" "&amp;'Input-Allocators'!$B$20,$G136:$BB136))+SUMIF($G$6:$BB$6,BF$6&amp;" "&amp;'Input-Allocators'!$F$18,$G136:$BB136))&lt;Check_Limit,0,1),1)</f>
        <v>0</v>
      </c>
      <c r="BG136" s="44">
        <f ca="1">IFERROR(IF(SUMIF($G$6:$BB$6,BG$6&amp;" Total",$G136:$BB136)-(SUMIF($G$6:$BB$6,BG$6&amp;" "&amp;'Input-Allocators'!$D$18,$G136:$BB136)+IFERROR(SUMIF($G$6:$BB$6,BG$6&amp;" "&amp;'Input-Allocators'!$E$18,$G136:$BB136),SUMIF($G$6:$BB$6,BG$6&amp;" "&amp;'Input-Allocators'!$B$20,$G136:$BB136))+SUMIF($G$6:$BB$6,BG$6&amp;" "&amp;'Input-Allocators'!$F$18,$G136:$BB136))&lt;Check_Limit,0,1),1)</f>
        <v>0</v>
      </c>
      <c r="BH136" s="44">
        <f ca="1">IFERROR(IF(SUMIF($G$6:$BB$6,BH$6&amp;" Total",$G136:$BB136)-(SUMIF($G$6:$BB$6,BH$6&amp;" "&amp;'Input-Allocators'!$D$18,$G136:$BB136)+IFERROR(SUMIF($G$6:$BB$6,BH$6&amp;" "&amp;'Input-Allocators'!$E$18,$G136:$BB136),SUMIF($G$6:$BB$6,BH$6&amp;" "&amp;'Input-Allocators'!$B$20,$G136:$BB136))+SUMIF($G$6:$BB$6,BH$6&amp;" "&amp;'Input-Allocators'!$F$18,$G136:$BB136))&lt;Check_Limit,0,1),1)</f>
        <v>0</v>
      </c>
      <c r="BI136" s="44">
        <f ca="1">IFERROR(IF(SUMIF($G$6:$BB$6,BI$6&amp;" Total",$G136:$BB136)-(SUMIF($G$6:$BB$6,BI$6&amp;" "&amp;'Input-Allocators'!$D$18,$G136:$BB136)+IFERROR(SUMIF($G$6:$BB$6,BI$6&amp;" "&amp;'Input-Allocators'!$E$18,$G136:$BB136),SUMIF($G$6:$BB$6,BI$6&amp;" "&amp;'Input-Allocators'!$B$20,$G136:$BB136))+SUMIF($G$6:$BB$6,BI$6&amp;" "&amp;'Input-Allocators'!$F$18,$G136:$BB136))&lt;Check_Limit,0,1),1)</f>
        <v>0</v>
      </c>
      <c r="BJ136" s="44">
        <f ca="1">IFERROR(IF(SUMIF($G$6:$BB$6,BJ$6&amp;" Total",$G136:$BB136)-(SUMIF($G$6:$BB$6,BJ$6&amp;" "&amp;'Input-Allocators'!$D$18,$G136:$BB136)+IFERROR(SUMIF($G$6:$BB$6,BJ$6&amp;" "&amp;'Input-Allocators'!$E$18,$G136:$BB136),SUMIF($G$6:$BB$6,BJ$6&amp;" "&amp;'Input-Allocators'!$B$20,$G136:$BB136))+SUMIF($G$6:$BB$6,BJ$6&amp;" "&amp;'Input-Allocators'!$F$18,$G136:$BB136))&lt;Check_Limit,0,1),1)</f>
        <v>0</v>
      </c>
      <c r="BK136" s="44">
        <f ca="1">IFERROR(IF(SUMIF($G$6:$BB$6,BK$6&amp;" Total",$G136:$BB136)-(SUMIF($G$6:$BB$6,BK$6&amp;" "&amp;'Input-Allocators'!$D$18,$G136:$BB136)+IFERROR(SUMIF($G$6:$BB$6,BK$6&amp;" "&amp;'Input-Allocators'!$E$18,$G136:$BB136),SUMIF($G$6:$BB$6,BK$6&amp;" "&amp;'Input-Allocators'!$B$20,$G136:$BB136))+SUMIF($G$6:$BB$6,BK$6&amp;" "&amp;'Input-Allocators'!$F$18,$G136:$BB136))&lt;Check_Limit,0,1),1)</f>
        <v>0</v>
      </c>
      <c r="BL136" s="44">
        <f ca="1">IFERROR(IF(SUMIF($G$6:$BB$6,BL$6&amp;" Total",$G136:$BB136)-(SUMIF($G$6:$BB$6,BL$6&amp;" "&amp;'Input-Allocators'!$D$18,$G136:$BB136)+IFERROR(SUMIF($G$6:$BB$6,BL$6&amp;" "&amp;'Input-Allocators'!$E$18,$G136:$BB136),SUMIF($G$6:$BB$6,BL$6&amp;" "&amp;'Input-Allocators'!$B$20,$G136:$BB136))+SUMIF($G$6:$BB$6,BL$6&amp;" "&amp;'Input-Allocators'!$F$18,$G136:$BB136))&lt;Check_Limit,0,1),1)</f>
        <v>0</v>
      </c>
      <c r="BM136" s="44">
        <f ca="1">IFERROR(IF(SUMIF($G$6:$BB$6,BM$6&amp;" Total",$G136:$BB136)-(SUMIF($G$6:$BB$6,BM$6&amp;" "&amp;'Input-Allocators'!$D$18,$G136:$BB136)+IFERROR(SUMIF($G$6:$BB$6,BM$6&amp;" "&amp;'Input-Allocators'!$E$18,$G136:$BB136),SUMIF($G$6:$BB$6,BM$6&amp;" "&amp;'Input-Allocators'!$B$20,$G136:$BB136))+SUMIF($G$6:$BB$6,BM$6&amp;" "&amp;'Input-Allocators'!$F$18,$G136:$BB136))&lt;Check_Limit,0,1),1)</f>
        <v>0</v>
      </c>
      <c r="BN136" s="44">
        <f ca="1">IFERROR(IF(SUMIF($G$6:$BB$6,BN$6&amp;" Total",$G136:$BB136)-(SUMIF($G$6:$BB$6,BN$6&amp;" "&amp;'Input-Allocators'!$D$18,$G136:$BB136)+IFERROR(SUMIF($G$6:$BB$6,BN$6&amp;" "&amp;'Input-Allocators'!$E$18,$G136:$BB136),SUMIF($G$6:$BB$6,BN$6&amp;" "&amp;'Input-Allocators'!$B$20,$G136:$BB136))+SUMIF($G$6:$BB$6,BN$6&amp;" "&amp;'Input-Allocators'!$F$18,$G136:$BB136))&lt;Check_Limit,0,1),1)</f>
        <v>0</v>
      </c>
      <c r="BO136" s="44">
        <f ca="1">IFERROR(IF(SUMIF($G$6:$BB$6,BO$6&amp;" Total",$G136:$BB136)-(SUMIF($G$6:$BB$6,BO$6&amp;" "&amp;'Input-Allocators'!$D$18,$G136:$BB136)+IFERROR(SUMIF($G$6:$BB$6,BO$6&amp;" "&amp;'Input-Allocators'!$E$18,$G136:$BB136),SUMIF($G$6:$BB$6,BO$6&amp;" "&amp;'Input-Allocators'!$B$20,$G136:$BB136))+SUMIF($G$6:$BB$6,BO$6&amp;" "&amp;'Input-Allocators'!$F$18,$G136:$BB136))&lt;Check_Limit,0,1),1)</f>
        <v>0</v>
      </c>
    </row>
    <row r="137" spans="1:67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>Functionalization!$D137</f>
        <v>0</v>
      </c>
      <c r="E137" s="14">
        <f t="shared" ca="1" si="25"/>
        <v>0</v>
      </c>
      <c r="F137" s="3" t="str">
        <f>IF($D137=0,"-",IF('Input-Accounts'!$E137&lt;&gt;0,'Input-Accounts'!$E137,'Input-Accounts'!$G137))</f>
        <v>-</v>
      </c>
      <c r="G137" s="14">
        <f ca="1">IF(G$5&lt;&gt;"",HLOOKUP(G$5,Functionalization!$G$6:$R$343,ROW($A137)-5,FALSE),IFERROR(INDEX(G$320:G$343,MATCH($F137,$B$320:$B$343,0))/VLOOKUP($F137,$B$320:$BB$343,MATCH(LEFT(TRIM(G$6),FIND("~",SUBSTITUTE(G$6,"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137))*HLOOKUP(LEFT(TRIM(G$6),FIND("~",SUBSTITUTE(G$6," ","~",LEN(TRIM(G$6))-LEN(SUBSTITUTE(TRIM(G$6)," ",""))))-1)&amp;" Total",$B$6:$BB$343,ROW($A137)-5,FALSE))</f>
        <v>0</v>
      </c>
      <c r="H137" s="14">
        <f ca="1">IF(H$5&lt;&gt;"",HLOOKUP(H$5,Functionalization!$G$6:$R$343,ROW($A137)-5,FALSE),IFERROR(INDEX(H$320:H$343,MATCH($F137,$B$320:$B$343,0))/VLOOKUP($F137,$B$320:$BB$343,MATCH(LEFT(TRIM(H$6),FIND("~",SUBSTITUTE(H$6,"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137))*HLOOKUP(LEFT(TRIM(H$6),FIND("~",SUBSTITUTE(H$6," ","~",LEN(TRIM(H$6))-LEN(SUBSTITUTE(TRIM(H$6)," ",""))))-1)&amp;" Total",$B$6:$BB$343,ROW($A137)-5,FALSE))</f>
        <v>0</v>
      </c>
      <c r="I137" s="14">
        <f ca="1">IF(I$5&lt;&gt;"",HLOOKUP(I$5,Functionalization!$G$6:$R$343,ROW($A137)-5,FALSE),IFERROR(INDEX(I$320:I$343,MATCH($F137,$B$320:$B$343,0))/VLOOKUP($F137,$B$320:$BB$343,MATCH(LEFT(TRIM(I$6),FIND("~",SUBSTITUTE(I$6,"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137))*HLOOKUP(LEFT(TRIM(I$6),FIND("~",SUBSTITUTE(I$6," ","~",LEN(TRIM(I$6))-LEN(SUBSTITUTE(TRIM(I$6)," ",""))))-1)&amp;" Total",$B$6:$BB$343,ROW($A137)-5,FALSE))</f>
        <v>0</v>
      </c>
      <c r="J137" s="14">
        <f ca="1">IF(J$5&lt;&gt;"",HLOOKUP(J$5,Functionalization!$G$6:$R$343,ROW($A137)-5,FALSE),IFERROR(INDEX(J$320:J$343,MATCH($F137,$B$320:$B$343,0))/VLOOKUP($F137,$B$320:$BB$343,MATCH(LEFT(TRIM(J$6),FIND("~",SUBSTITUTE(J$6,"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137))*HLOOKUP(LEFT(TRIM(J$6),FIND("~",SUBSTITUTE(J$6," ","~",LEN(TRIM(J$6))-LEN(SUBSTITUTE(TRIM(J$6)," ",""))))-1)&amp;" Total",$B$6:$BB$343,ROW($A137)-5,FALSE))</f>
        <v>0</v>
      </c>
      <c r="K137" s="14">
        <f ca="1">IF(K$5&lt;&gt;"",HLOOKUP(K$5,Functionalization!$G$6:$R$343,ROW($A137)-5,FALSE),IFERROR(INDEX(K$320:K$343,MATCH($F137,$B$320:$B$343,0))/VLOOKUP($F137,$B$320:$BB$343,MATCH(LEFT(TRIM(K$6),FIND("~",SUBSTITUTE(K$6,"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137))*HLOOKUP(LEFT(TRIM(K$6),FIND("~",SUBSTITUTE(K$6," ","~",LEN(TRIM(K$6))-LEN(SUBSTITUTE(TRIM(K$6)," ",""))))-1)&amp;" Total",$B$6:$BB$343,ROW($A137)-5,FALSE))</f>
        <v>0</v>
      </c>
      <c r="L137" s="14">
        <f ca="1">IF(L$5&lt;&gt;"",HLOOKUP(L$5,Functionalization!$G$6:$R$343,ROW($A137)-5,FALSE),IFERROR(INDEX(L$320:L$343,MATCH($F137,$B$320:$B$343,0))/VLOOKUP($F137,$B$320:$BB$343,MATCH(LEFT(TRIM(L$6),FIND("~",SUBSTITUTE(L$6,"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137))*HLOOKUP(LEFT(TRIM(L$6),FIND("~",SUBSTITUTE(L$6," ","~",LEN(TRIM(L$6))-LEN(SUBSTITUTE(TRIM(L$6)," ",""))))-1)&amp;" Total",$B$6:$BB$343,ROW($A137)-5,FALSE))</f>
        <v>0</v>
      </c>
      <c r="M137" s="14">
        <f ca="1">IF(M$5&lt;&gt;"",HLOOKUP(M$5,Functionalization!$G$6:$R$343,ROW($A137)-5,FALSE),IFERROR(INDEX(M$320:M$343,MATCH($F137,$B$320:$B$343,0))/VLOOKUP($F137,$B$320:$BB$343,MATCH(LEFT(TRIM(M$6),FIND("~",SUBSTITUTE(M$6,"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137))*HLOOKUP(LEFT(TRIM(M$6),FIND("~",SUBSTITUTE(M$6," ","~",LEN(TRIM(M$6))-LEN(SUBSTITUTE(TRIM(M$6)," ",""))))-1)&amp;" Total",$B$6:$BB$343,ROW($A137)-5,FALSE))</f>
        <v>0</v>
      </c>
      <c r="N137" s="14">
        <f ca="1">IF(N$5&lt;&gt;"",HLOOKUP(N$5,Functionalization!$G$6:$R$343,ROW($A137)-5,FALSE),IFERROR(INDEX(N$320:N$343,MATCH($F137,$B$320:$B$343,0))/VLOOKUP($F137,$B$320:$BB$343,MATCH(LEFT(TRIM(N$6),FIND("~",SUBSTITUTE(N$6,"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137))*HLOOKUP(LEFT(TRIM(N$6),FIND("~",SUBSTITUTE(N$6," ","~",LEN(TRIM(N$6))-LEN(SUBSTITUTE(TRIM(N$6)," ",""))))-1)&amp;" Total",$B$6:$BB$343,ROW($A137)-5,FALSE))</f>
        <v>0</v>
      </c>
      <c r="O137" s="14">
        <f ca="1">IF(O$5&lt;&gt;"",HLOOKUP(O$5,Functionalization!$G$6:$R$343,ROW($A137)-5,FALSE),IFERROR(INDEX(O$320:O$343,MATCH($F137,$B$320:$B$343,0))/VLOOKUP($F137,$B$320:$BB$343,MATCH(LEFT(TRIM(O$6),FIND("~",SUBSTITUTE(O$6,"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137))*HLOOKUP(LEFT(TRIM(O$6),FIND("~",SUBSTITUTE(O$6," ","~",LEN(TRIM(O$6))-LEN(SUBSTITUTE(TRIM(O$6)," ",""))))-1)&amp;" Total",$B$6:$BB$343,ROW($A137)-5,FALSE))</f>
        <v>0</v>
      </c>
      <c r="P137" s="14">
        <f ca="1">IF(P$5&lt;&gt;"",HLOOKUP(P$5,Functionalization!$G$6:$R$343,ROW($A137)-5,FALSE),IFERROR(INDEX(P$320:P$343,MATCH($F137,$B$320:$B$343,0))/VLOOKUP($F137,$B$320:$BB$343,MATCH(LEFT(TRIM(P$6),FIND("~",SUBSTITUTE(P$6,"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137))*HLOOKUP(LEFT(TRIM(P$6),FIND("~",SUBSTITUTE(P$6," ","~",LEN(TRIM(P$6))-LEN(SUBSTITUTE(TRIM(P$6)," ",""))))-1)&amp;" Total",$B$6:$BB$343,ROW($A137)-5,FALSE))</f>
        <v>0</v>
      </c>
      <c r="Q137" s="14">
        <f ca="1">IF(Q$5&lt;&gt;"",HLOOKUP(Q$5,Functionalization!$G$6:$R$343,ROW($A137)-5,FALSE),IFERROR(INDEX(Q$320:Q$343,MATCH($F137,$B$320:$B$343,0))/VLOOKUP($F137,$B$320:$BB$343,MATCH(LEFT(TRIM(Q$6),FIND("~",SUBSTITUTE(Q$6,"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137))*HLOOKUP(LEFT(TRIM(Q$6),FIND("~",SUBSTITUTE(Q$6," ","~",LEN(TRIM(Q$6))-LEN(SUBSTITUTE(TRIM(Q$6)," ",""))))-1)&amp;" Total",$B$6:$BB$343,ROW($A137)-5,FALSE))</f>
        <v>0</v>
      </c>
      <c r="R137" s="14">
        <f ca="1">IF(R$5&lt;&gt;"",HLOOKUP(R$5,Functionalization!$G$6:$R$343,ROW($A137)-5,FALSE),IFERROR(INDEX(R$320:R$343,MATCH($F137,$B$320:$B$343,0))/VLOOKUP($F137,$B$320:$BB$343,MATCH(LEFT(TRIM(R$6),FIND("~",SUBSTITUTE(R$6,"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137))*HLOOKUP(LEFT(TRIM(R$6),FIND("~",SUBSTITUTE(R$6," ","~",LEN(TRIM(R$6))-LEN(SUBSTITUTE(TRIM(R$6)," ",""))))-1)&amp;" Total",$B$6:$BB$343,ROW($A137)-5,FALSE))</f>
        <v>0</v>
      </c>
      <c r="S137" s="14">
        <f ca="1">IF(S$5&lt;&gt;"",HLOOKUP(S$5,Functionalization!$G$6:$R$343,ROW($A137)-5,FALSE),IFERROR(INDEX(S$320:S$343,MATCH($F137,$B$320:$B$343,0))/VLOOKUP($F137,$B$320:$BB$343,MATCH(LEFT(TRIM(S$6),FIND("~",SUBSTITUTE(S$6,"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137))*HLOOKUP(LEFT(TRIM(S$6),FIND("~",SUBSTITUTE(S$6," ","~",LEN(TRIM(S$6))-LEN(SUBSTITUTE(TRIM(S$6)," ",""))))-1)&amp;" Total",$B$6:$BB$343,ROW($A137)-5,FALSE))</f>
        <v>0</v>
      </c>
      <c r="T137" s="14">
        <f ca="1">IF(T$5&lt;&gt;"",HLOOKUP(T$5,Functionalization!$G$6:$R$343,ROW($A137)-5,FALSE),IFERROR(INDEX(T$320:T$343,MATCH($F137,$B$320:$B$343,0))/VLOOKUP($F137,$B$320:$BB$343,MATCH(LEFT(TRIM(T$6),FIND("~",SUBSTITUTE(T$6,"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137))*HLOOKUP(LEFT(TRIM(T$6),FIND("~",SUBSTITUTE(T$6," ","~",LEN(TRIM(T$6))-LEN(SUBSTITUTE(TRIM(T$6)," ",""))))-1)&amp;" Total",$B$6:$BB$343,ROW($A137)-5,FALSE))</f>
        <v>0</v>
      </c>
      <c r="U137" s="14">
        <f ca="1">IF(U$5&lt;&gt;"",HLOOKUP(U$5,Functionalization!$G$6:$R$343,ROW($A137)-5,FALSE),IFERROR(INDEX(U$320:U$343,MATCH($F137,$B$320:$B$343,0))/VLOOKUP($F137,$B$320:$BB$343,MATCH(LEFT(TRIM(U$6),FIND("~",SUBSTITUTE(U$6,"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137))*HLOOKUP(LEFT(TRIM(U$6),FIND("~",SUBSTITUTE(U$6," ","~",LEN(TRIM(U$6))-LEN(SUBSTITUTE(TRIM(U$6)," ",""))))-1)&amp;" Total",$B$6:$BB$343,ROW($A137)-5,FALSE))</f>
        <v>0</v>
      </c>
      <c r="V137" s="14">
        <f ca="1">IF(V$5&lt;&gt;"",HLOOKUP(V$5,Functionalization!$G$6:$R$343,ROW($A137)-5,FALSE),IFERROR(INDEX(V$320:V$343,MATCH($F137,$B$320:$B$343,0))/VLOOKUP($F137,$B$320:$BB$343,MATCH(LEFT(TRIM(V$6),FIND("~",SUBSTITUTE(V$6,"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137))*HLOOKUP(LEFT(TRIM(V$6),FIND("~",SUBSTITUTE(V$6," ","~",LEN(TRIM(V$6))-LEN(SUBSTITUTE(TRIM(V$6)," ",""))))-1)&amp;" Total",$B$6:$BB$343,ROW($A137)-5,FALSE))</f>
        <v>0</v>
      </c>
      <c r="W137" s="14">
        <f ca="1">IF(W$5&lt;&gt;"",HLOOKUP(W$5,Functionalization!$G$6:$R$343,ROW($A137)-5,FALSE),IFERROR(INDEX(W$320:W$343,MATCH($F137,$B$320:$B$343,0))/VLOOKUP($F137,$B$320:$BB$343,MATCH(LEFT(TRIM(W$6),FIND("~",SUBSTITUTE(W$6,"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137))*HLOOKUP(LEFT(TRIM(W$6),FIND("~",SUBSTITUTE(W$6," ","~",LEN(TRIM(W$6))-LEN(SUBSTITUTE(TRIM(W$6)," ",""))))-1)&amp;" Total",$B$6:$BB$343,ROW($A137)-5,FALSE))</f>
        <v>0</v>
      </c>
      <c r="X137" s="14">
        <f ca="1">IF(X$5&lt;&gt;"",HLOOKUP(X$5,Functionalization!$G$6:$R$343,ROW($A137)-5,FALSE),IFERROR(INDEX(X$320:X$343,MATCH($F137,$B$320:$B$343,0))/VLOOKUP($F137,$B$320:$BB$343,MATCH(LEFT(TRIM(X$6),FIND("~",SUBSTITUTE(X$6,"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137))*HLOOKUP(LEFT(TRIM(X$6),FIND("~",SUBSTITUTE(X$6," ","~",LEN(TRIM(X$6))-LEN(SUBSTITUTE(TRIM(X$6)," ",""))))-1)&amp;" Total",$B$6:$BB$343,ROW($A137)-5,FALSE))</f>
        <v>0</v>
      </c>
      <c r="Y137" s="14">
        <f ca="1">IF(Y$5&lt;&gt;"",HLOOKUP(Y$5,Functionalization!$G$6:$R$343,ROW($A137)-5,FALSE),IFERROR(INDEX(Y$320:Y$343,MATCH($F137,$B$320:$B$343,0))/VLOOKUP($F137,$B$320:$BB$343,MATCH(LEFT(TRIM(Y$6),FIND("~",SUBSTITUTE(Y$6,"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137))*HLOOKUP(LEFT(TRIM(Y$6),FIND("~",SUBSTITUTE(Y$6," ","~",LEN(TRIM(Y$6))-LEN(SUBSTITUTE(TRIM(Y$6)," ",""))))-1)&amp;" Total",$B$6:$BB$343,ROW($A137)-5,FALSE))</f>
        <v>0</v>
      </c>
      <c r="Z137" s="14">
        <f ca="1">IF(Z$5&lt;&gt;"",HLOOKUP(Z$5,Functionalization!$G$6:$R$343,ROW($A137)-5,FALSE),IFERROR(INDEX(Z$320:Z$343,MATCH($F137,$B$320:$B$343,0))/VLOOKUP($F137,$B$320:$BB$343,MATCH(LEFT(TRIM(Z$6),FIND("~",SUBSTITUTE(Z$6,"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137))*HLOOKUP(LEFT(TRIM(Z$6),FIND("~",SUBSTITUTE(Z$6," ","~",LEN(TRIM(Z$6))-LEN(SUBSTITUTE(TRIM(Z$6)," ",""))))-1)&amp;" Total",$B$6:$BB$343,ROW($A137)-5,FALSE))</f>
        <v>0</v>
      </c>
      <c r="AA137" s="14">
        <f ca="1">IF(AA$5&lt;&gt;"",HLOOKUP(AA$5,Functionalization!$G$6:$R$343,ROW($A137)-5,FALSE),IFERROR(INDEX(AA$320:AA$343,MATCH($F137,$B$320:$B$343,0))/VLOOKUP($F137,$B$320:$BB$343,MATCH(LEFT(TRIM(AA$6),FIND("~",SUBSTITUTE(AA$6,"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137))*HLOOKUP(LEFT(TRIM(AA$6),FIND("~",SUBSTITUTE(AA$6," ","~",LEN(TRIM(AA$6))-LEN(SUBSTITUTE(TRIM(AA$6)," ",""))))-1)&amp;" Total",$B$6:$BB$343,ROW($A137)-5,FALSE))</f>
        <v>0</v>
      </c>
      <c r="AB137" s="14">
        <f ca="1">IF(AB$5&lt;&gt;"",HLOOKUP(AB$5,Functionalization!$G$6:$R$343,ROW($A137)-5,FALSE),IFERROR(INDEX(AB$320:AB$343,MATCH($F137,$B$320:$B$343,0))/VLOOKUP($F137,$B$320:$BB$343,MATCH(LEFT(TRIM(AB$6),FIND("~",SUBSTITUTE(AB$6,"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137))*HLOOKUP(LEFT(TRIM(AB$6),FIND("~",SUBSTITUTE(AB$6," ","~",LEN(TRIM(AB$6))-LEN(SUBSTITUTE(TRIM(AB$6)," ",""))))-1)&amp;" Total",$B$6:$BB$343,ROW($A137)-5,FALSE))</f>
        <v>0</v>
      </c>
      <c r="AC137" s="14">
        <f ca="1">IF(AC$5&lt;&gt;"",HLOOKUP(AC$5,Functionalization!$G$6:$R$343,ROW($A137)-5,FALSE),IFERROR(INDEX(AC$320:AC$343,MATCH($F137,$B$320:$B$343,0))/VLOOKUP($F137,$B$320:$BB$343,MATCH(LEFT(TRIM(AC$6),FIND("~",SUBSTITUTE(AC$6,"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137))*HLOOKUP(LEFT(TRIM(AC$6),FIND("~",SUBSTITUTE(AC$6," ","~",LEN(TRIM(AC$6))-LEN(SUBSTITUTE(TRIM(AC$6)," ",""))))-1)&amp;" Total",$B$6:$BB$343,ROW($A137)-5,FALSE))</f>
        <v>0</v>
      </c>
      <c r="AD137" s="14">
        <f ca="1">IF(AD$5&lt;&gt;"",HLOOKUP(AD$5,Functionalization!$G$6:$R$343,ROW($A137)-5,FALSE),IFERROR(INDEX(AD$320:AD$343,MATCH($F137,$B$320:$B$343,0))/VLOOKUP($F137,$B$320:$BB$343,MATCH(LEFT(TRIM(AD$6),FIND("~",SUBSTITUTE(AD$6,"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137))*HLOOKUP(LEFT(TRIM(AD$6),FIND("~",SUBSTITUTE(AD$6," ","~",LEN(TRIM(AD$6))-LEN(SUBSTITUTE(TRIM(AD$6)," ",""))))-1)&amp;" Total",$B$6:$BB$343,ROW($A137)-5,FALSE))</f>
        <v>0</v>
      </c>
      <c r="AE137" s="14">
        <f ca="1">IF(AE$5&lt;&gt;"",HLOOKUP(AE$5,Functionalization!$G$6:$R$343,ROW($A137)-5,FALSE),IFERROR(INDEX(AE$320:AE$343,MATCH($F137,$B$320:$B$343,0))/VLOOKUP($F137,$B$320:$BB$343,MATCH(LEFT(TRIM(AE$6),FIND("~",SUBSTITUTE(AE$6,"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137))*HLOOKUP(LEFT(TRIM(AE$6),FIND("~",SUBSTITUTE(AE$6," ","~",LEN(TRIM(AE$6))-LEN(SUBSTITUTE(TRIM(AE$6)," ",""))))-1)&amp;" Total",$B$6:$BB$343,ROW($A137)-5,FALSE))</f>
        <v>0</v>
      </c>
      <c r="AF137" s="14">
        <f ca="1">IF(AF$5&lt;&gt;"",HLOOKUP(AF$5,Functionalization!$G$6:$R$343,ROW($A137)-5,FALSE),IFERROR(INDEX(AF$320:AF$343,MATCH($F137,$B$320:$B$343,0))/VLOOKUP($F137,$B$320:$BB$343,MATCH(LEFT(TRIM(AF$6),FIND("~",SUBSTITUTE(AF$6,"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137))*HLOOKUP(LEFT(TRIM(AF$6),FIND("~",SUBSTITUTE(AF$6," ","~",LEN(TRIM(AF$6))-LEN(SUBSTITUTE(TRIM(AF$6)," ",""))))-1)&amp;" Total",$B$6:$BB$343,ROW($A137)-5,FALSE))</f>
        <v>0</v>
      </c>
      <c r="AG137" s="14">
        <f ca="1">IF(AG$5&lt;&gt;"",HLOOKUP(AG$5,Functionalization!$G$6:$R$343,ROW($A137)-5,FALSE),IFERROR(INDEX(AG$320:AG$343,MATCH($F137,$B$320:$B$343,0))/VLOOKUP($F137,$B$320:$BB$343,MATCH(LEFT(TRIM(AG$6),FIND("~",SUBSTITUTE(AG$6,"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137))*HLOOKUP(LEFT(TRIM(AG$6),FIND("~",SUBSTITUTE(AG$6," ","~",LEN(TRIM(AG$6))-LEN(SUBSTITUTE(TRIM(AG$6)," ",""))))-1)&amp;" Total",$B$6:$BB$343,ROW($A137)-5,FALSE))</f>
        <v>0</v>
      </c>
      <c r="AH137" s="14">
        <f ca="1">IF(AH$5&lt;&gt;"",HLOOKUP(AH$5,Functionalization!$G$6:$R$343,ROW($A137)-5,FALSE),IFERROR(INDEX(AH$320:AH$343,MATCH($F137,$B$320:$B$343,0))/VLOOKUP($F137,$B$320:$BB$343,MATCH(LEFT(TRIM(AH$6),FIND("~",SUBSTITUTE(AH$6,"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137))*HLOOKUP(LEFT(TRIM(AH$6),FIND("~",SUBSTITUTE(AH$6," ","~",LEN(TRIM(AH$6))-LEN(SUBSTITUTE(TRIM(AH$6)," ",""))))-1)&amp;" Total",$B$6:$BB$343,ROW($A137)-5,FALSE))</f>
        <v>0</v>
      </c>
      <c r="AI137" s="14">
        <f ca="1">IF(AI$5&lt;&gt;"",HLOOKUP(AI$5,Functionalization!$G$6:$R$343,ROW($A137)-5,FALSE),IFERROR(INDEX(AI$320:AI$343,MATCH($F137,$B$320:$B$343,0))/VLOOKUP($F137,$B$320:$BB$343,MATCH(LEFT(TRIM(AI$6),FIND("~",SUBSTITUTE(AI$6,"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137))*HLOOKUP(LEFT(TRIM(AI$6),FIND("~",SUBSTITUTE(AI$6," ","~",LEN(TRIM(AI$6))-LEN(SUBSTITUTE(TRIM(AI$6)," ",""))))-1)&amp;" Total",$B$6:$BB$343,ROW($A137)-5,FALSE))</f>
        <v>0</v>
      </c>
      <c r="AJ137" s="14">
        <f ca="1">IF(AJ$5&lt;&gt;"",HLOOKUP(AJ$5,Functionalization!$G$6:$R$343,ROW($A137)-5,FALSE),IFERROR(INDEX(AJ$320:AJ$343,MATCH($F137,$B$320:$B$343,0))/VLOOKUP($F137,$B$320:$BB$343,MATCH(LEFT(TRIM(AJ$6),FIND("~",SUBSTITUTE(AJ$6,"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137))*HLOOKUP(LEFT(TRIM(AJ$6),FIND("~",SUBSTITUTE(AJ$6," ","~",LEN(TRIM(AJ$6))-LEN(SUBSTITUTE(TRIM(AJ$6)," ",""))))-1)&amp;" Total",$B$6:$BB$343,ROW($A137)-5,FALSE))</f>
        <v>0</v>
      </c>
      <c r="AK137" s="14">
        <f ca="1">IF(AK$5&lt;&gt;"",HLOOKUP(AK$5,Functionalization!$G$6:$R$343,ROW($A137)-5,FALSE),IFERROR(INDEX(AK$320:AK$343,MATCH($F137,$B$320:$B$343,0))/VLOOKUP($F137,$B$320:$BB$343,MATCH(LEFT(TRIM(AK$6),FIND("~",SUBSTITUTE(AK$6,"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137))*HLOOKUP(LEFT(TRIM(AK$6),FIND("~",SUBSTITUTE(AK$6," ","~",LEN(TRIM(AK$6))-LEN(SUBSTITUTE(TRIM(AK$6)," ",""))))-1)&amp;" Total",$B$6:$BB$343,ROW($A137)-5,FALSE))</f>
        <v>0</v>
      </c>
      <c r="AL137" s="14">
        <f ca="1">IF(AL$5&lt;&gt;"",HLOOKUP(AL$5,Functionalization!$G$6:$R$343,ROW($A137)-5,FALSE),IFERROR(INDEX(AL$320:AL$343,MATCH($F137,$B$320:$B$343,0))/VLOOKUP($F137,$B$320:$BB$343,MATCH(LEFT(TRIM(AL$6),FIND("~",SUBSTITUTE(AL$6,"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137))*HLOOKUP(LEFT(TRIM(AL$6),FIND("~",SUBSTITUTE(AL$6," ","~",LEN(TRIM(AL$6))-LEN(SUBSTITUTE(TRIM(AL$6)," ",""))))-1)&amp;" Total",$B$6:$BB$343,ROW($A137)-5,FALSE))</f>
        <v>0</v>
      </c>
      <c r="AM137" s="14">
        <f ca="1">IF(AM$5&lt;&gt;"",HLOOKUP(AM$5,Functionalization!$G$6:$R$343,ROW($A137)-5,FALSE),IFERROR(INDEX(AM$320:AM$343,MATCH($F137,$B$320:$B$343,0))/VLOOKUP($F137,$B$320:$BB$343,MATCH(LEFT(TRIM(AM$6),FIND("~",SUBSTITUTE(AM$6,"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137))*HLOOKUP(LEFT(TRIM(AM$6),FIND("~",SUBSTITUTE(AM$6," ","~",LEN(TRIM(AM$6))-LEN(SUBSTITUTE(TRIM(AM$6)," ",""))))-1)&amp;" Total",$B$6:$BB$343,ROW($A137)-5,FALSE))</f>
        <v>0</v>
      </c>
      <c r="AN137" s="14">
        <f ca="1">IF(AN$5&lt;&gt;"",HLOOKUP(AN$5,Functionalization!$G$6:$R$343,ROW($A137)-5,FALSE),IFERROR(INDEX(AN$320:AN$343,MATCH($F137,$B$320:$B$343,0))/VLOOKUP($F137,$B$320:$BB$343,MATCH(LEFT(TRIM(AN$6),FIND("~",SUBSTITUTE(AN$6,"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137))*HLOOKUP(LEFT(TRIM(AN$6),FIND("~",SUBSTITUTE(AN$6," ","~",LEN(TRIM(AN$6))-LEN(SUBSTITUTE(TRIM(AN$6)," ",""))))-1)&amp;" Total",$B$6:$BB$343,ROW($A137)-5,FALSE))</f>
        <v>0</v>
      </c>
      <c r="AO137" s="14">
        <f ca="1">IF(AO$5&lt;&gt;"",HLOOKUP(AO$5,Functionalization!$G$6:$R$343,ROW($A137)-5,FALSE),IFERROR(INDEX(AO$320:AO$343,MATCH($F137,$B$320:$B$343,0))/VLOOKUP($F137,$B$320:$BB$343,MATCH(LEFT(TRIM(AO$6),FIND("~",SUBSTITUTE(AO$6,"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137))*HLOOKUP(LEFT(TRIM(AO$6),FIND("~",SUBSTITUTE(AO$6," ","~",LEN(TRIM(AO$6))-LEN(SUBSTITUTE(TRIM(AO$6)," ",""))))-1)&amp;" Total",$B$6:$BB$343,ROW($A137)-5,FALSE))</f>
        <v>0</v>
      </c>
      <c r="AP137" s="14">
        <f ca="1">IF(AP$5&lt;&gt;"",HLOOKUP(AP$5,Functionalization!$G$6:$R$343,ROW($A137)-5,FALSE),IFERROR(INDEX(AP$320:AP$343,MATCH($F137,$B$320:$B$343,0))/VLOOKUP($F137,$B$320:$BB$343,MATCH(LEFT(TRIM(AP$6),FIND("~",SUBSTITUTE(AP$6,"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137))*HLOOKUP(LEFT(TRIM(AP$6),FIND("~",SUBSTITUTE(AP$6," ","~",LEN(TRIM(AP$6))-LEN(SUBSTITUTE(TRIM(AP$6)," ",""))))-1)&amp;" Total",$B$6:$BB$343,ROW($A137)-5,FALSE))</f>
        <v>0</v>
      </c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D137" s="44">
        <f ca="1">IFERROR(IF(SUMIF($G$6:$BB$6,BD$6&amp;" Total",$G137:$BB137)-(SUMIF($G$6:$BB$6,BD$6&amp;" "&amp;'Input-Allocators'!$D$18,$G137:$BB137)+IFERROR(SUMIF($G$6:$BB$6,BD$6&amp;" "&amp;'Input-Allocators'!$E$18,$G137:$BB137),SUMIF($G$6:$BB$6,BD$6&amp;" "&amp;'Input-Allocators'!$B$20,$G137:$BB137))+SUMIF($G$6:$BB$6,BD$6&amp;" "&amp;'Input-Allocators'!$F$18,$G137:$BB137))&lt;Check_Limit,0,1),1)</f>
        <v>0</v>
      </c>
      <c r="BE137" s="44">
        <f ca="1">IFERROR(IF(SUMIF($G$6:$BB$6,BE$6&amp;" Total",$G137:$BB137)-(SUMIF($G$6:$BB$6,BE$6&amp;" "&amp;'Input-Allocators'!$D$18,$G137:$BB137)+IFERROR(SUMIF($G$6:$BB$6,BE$6&amp;" "&amp;'Input-Allocators'!$E$18,$G137:$BB137),SUMIF($G$6:$BB$6,BE$6&amp;" "&amp;'Input-Allocators'!$B$20,$G137:$BB137))+SUMIF($G$6:$BB$6,BE$6&amp;" "&amp;'Input-Allocators'!$F$18,$G137:$BB137))&lt;Check_Limit,0,1),1)</f>
        <v>0</v>
      </c>
      <c r="BF137" s="44">
        <f ca="1">IFERROR(IF(SUMIF($G$6:$BB$6,BF$6&amp;" Total",$G137:$BB137)-(SUMIF($G$6:$BB$6,BF$6&amp;" "&amp;'Input-Allocators'!$D$18,$G137:$BB137)+IFERROR(SUMIF($G$6:$BB$6,BF$6&amp;" "&amp;'Input-Allocators'!$E$18,$G137:$BB137),SUMIF($G$6:$BB$6,BF$6&amp;" "&amp;'Input-Allocators'!$B$20,$G137:$BB137))+SUMIF($G$6:$BB$6,BF$6&amp;" "&amp;'Input-Allocators'!$F$18,$G137:$BB137))&lt;Check_Limit,0,1),1)</f>
        <v>0</v>
      </c>
      <c r="BG137" s="44">
        <f ca="1">IFERROR(IF(SUMIF($G$6:$BB$6,BG$6&amp;" Total",$G137:$BB137)-(SUMIF($G$6:$BB$6,BG$6&amp;" "&amp;'Input-Allocators'!$D$18,$G137:$BB137)+IFERROR(SUMIF($G$6:$BB$6,BG$6&amp;" "&amp;'Input-Allocators'!$E$18,$G137:$BB137),SUMIF($G$6:$BB$6,BG$6&amp;" "&amp;'Input-Allocators'!$B$20,$G137:$BB137))+SUMIF($G$6:$BB$6,BG$6&amp;" "&amp;'Input-Allocators'!$F$18,$G137:$BB137))&lt;Check_Limit,0,1),1)</f>
        <v>0</v>
      </c>
      <c r="BH137" s="44">
        <f ca="1">IFERROR(IF(SUMIF($G$6:$BB$6,BH$6&amp;" Total",$G137:$BB137)-(SUMIF($G$6:$BB$6,BH$6&amp;" "&amp;'Input-Allocators'!$D$18,$G137:$BB137)+IFERROR(SUMIF($G$6:$BB$6,BH$6&amp;" "&amp;'Input-Allocators'!$E$18,$G137:$BB137),SUMIF($G$6:$BB$6,BH$6&amp;" "&amp;'Input-Allocators'!$B$20,$G137:$BB137))+SUMIF($G$6:$BB$6,BH$6&amp;" "&amp;'Input-Allocators'!$F$18,$G137:$BB137))&lt;Check_Limit,0,1),1)</f>
        <v>0</v>
      </c>
      <c r="BI137" s="44">
        <f ca="1">IFERROR(IF(SUMIF($G$6:$BB$6,BI$6&amp;" Total",$G137:$BB137)-(SUMIF($G$6:$BB$6,BI$6&amp;" "&amp;'Input-Allocators'!$D$18,$G137:$BB137)+IFERROR(SUMIF($G$6:$BB$6,BI$6&amp;" "&amp;'Input-Allocators'!$E$18,$G137:$BB137),SUMIF($G$6:$BB$6,BI$6&amp;" "&amp;'Input-Allocators'!$B$20,$G137:$BB137))+SUMIF($G$6:$BB$6,BI$6&amp;" "&amp;'Input-Allocators'!$F$18,$G137:$BB137))&lt;Check_Limit,0,1),1)</f>
        <v>0</v>
      </c>
      <c r="BJ137" s="44">
        <f ca="1">IFERROR(IF(SUMIF($G$6:$BB$6,BJ$6&amp;" Total",$G137:$BB137)-(SUMIF($G$6:$BB$6,BJ$6&amp;" "&amp;'Input-Allocators'!$D$18,$G137:$BB137)+IFERROR(SUMIF($G$6:$BB$6,BJ$6&amp;" "&amp;'Input-Allocators'!$E$18,$G137:$BB137),SUMIF($G$6:$BB$6,BJ$6&amp;" "&amp;'Input-Allocators'!$B$20,$G137:$BB137))+SUMIF($G$6:$BB$6,BJ$6&amp;" "&amp;'Input-Allocators'!$F$18,$G137:$BB137))&lt;Check_Limit,0,1),1)</f>
        <v>0</v>
      </c>
      <c r="BK137" s="44">
        <f ca="1">IFERROR(IF(SUMIF($G$6:$BB$6,BK$6&amp;" Total",$G137:$BB137)-(SUMIF($G$6:$BB$6,BK$6&amp;" "&amp;'Input-Allocators'!$D$18,$G137:$BB137)+IFERROR(SUMIF($G$6:$BB$6,BK$6&amp;" "&amp;'Input-Allocators'!$E$18,$G137:$BB137),SUMIF($G$6:$BB$6,BK$6&amp;" "&amp;'Input-Allocators'!$B$20,$G137:$BB137))+SUMIF($G$6:$BB$6,BK$6&amp;" "&amp;'Input-Allocators'!$F$18,$G137:$BB137))&lt;Check_Limit,0,1),1)</f>
        <v>0</v>
      </c>
      <c r="BL137" s="44">
        <f ca="1">IFERROR(IF(SUMIF($G$6:$BB$6,BL$6&amp;" Total",$G137:$BB137)-(SUMIF($G$6:$BB$6,BL$6&amp;" "&amp;'Input-Allocators'!$D$18,$G137:$BB137)+IFERROR(SUMIF($G$6:$BB$6,BL$6&amp;" "&amp;'Input-Allocators'!$E$18,$G137:$BB137),SUMIF($G$6:$BB$6,BL$6&amp;" "&amp;'Input-Allocators'!$B$20,$G137:$BB137))+SUMIF($G$6:$BB$6,BL$6&amp;" "&amp;'Input-Allocators'!$F$18,$G137:$BB137))&lt;Check_Limit,0,1),1)</f>
        <v>0</v>
      </c>
      <c r="BM137" s="44">
        <f ca="1">IFERROR(IF(SUMIF($G$6:$BB$6,BM$6&amp;" Total",$G137:$BB137)-(SUMIF($G$6:$BB$6,BM$6&amp;" "&amp;'Input-Allocators'!$D$18,$G137:$BB137)+IFERROR(SUMIF($G$6:$BB$6,BM$6&amp;" "&amp;'Input-Allocators'!$E$18,$G137:$BB137),SUMIF($G$6:$BB$6,BM$6&amp;" "&amp;'Input-Allocators'!$B$20,$G137:$BB137))+SUMIF($G$6:$BB$6,BM$6&amp;" "&amp;'Input-Allocators'!$F$18,$G137:$BB137))&lt;Check_Limit,0,1),1)</f>
        <v>0</v>
      </c>
      <c r="BN137" s="44">
        <f ca="1">IFERROR(IF(SUMIF($G$6:$BB$6,BN$6&amp;" Total",$G137:$BB137)-(SUMIF($G$6:$BB$6,BN$6&amp;" "&amp;'Input-Allocators'!$D$18,$G137:$BB137)+IFERROR(SUMIF($G$6:$BB$6,BN$6&amp;" "&amp;'Input-Allocators'!$E$18,$G137:$BB137),SUMIF($G$6:$BB$6,BN$6&amp;" "&amp;'Input-Allocators'!$B$20,$G137:$BB137))+SUMIF($G$6:$BB$6,BN$6&amp;" "&amp;'Input-Allocators'!$F$18,$G137:$BB137))&lt;Check_Limit,0,1),1)</f>
        <v>0</v>
      </c>
      <c r="BO137" s="44">
        <f ca="1">IFERROR(IF(SUMIF($G$6:$BB$6,BO$6&amp;" Total",$G137:$BB137)-(SUMIF($G$6:$BB$6,BO$6&amp;" "&amp;'Input-Allocators'!$D$18,$G137:$BB137)+IFERROR(SUMIF($G$6:$BB$6,BO$6&amp;" "&amp;'Input-Allocators'!$E$18,$G137:$BB137),SUMIF($G$6:$BB$6,BO$6&amp;" "&amp;'Input-Allocators'!$B$20,$G137:$BB137))+SUMIF($G$6:$BB$6,BO$6&amp;" "&amp;'Input-Allocators'!$F$18,$G137:$BB137))&lt;Check_Limit,0,1),1)</f>
        <v>0</v>
      </c>
    </row>
    <row r="138" spans="1:67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>Functionalization!$D138</f>
        <v>0</v>
      </c>
      <c r="E138" s="14">
        <f t="shared" ca="1" si="25"/>
        <v>0</v>
      </c>
      <c r="F138" s="3" t="str">
        <f>IF($D138=0,"-",IF('Input-Accounts'!$E138&lt;&gt;0,'Input-Accounts'!$E138,'Input-Accounts'!$G138))</f>
        <v>-</v>
      </c>
      <c r="G138" s="14">
        <f ca="1">IF(G$5&lt;&gt;"",HLOOKUP(G$5,Functionalization!$G$6:$R$343,ROW($A138)-5,FALSE),IFERROR(INDEX(G$320:G$343,MATCH($F138,$B$320:$B$343,0))/VLOOKUP($F138,$B$320:$BB$343,MATCH(LEFT(TRIM(G$6),FIND("~",SUBSTITUTE(G$6,"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138))*HLOOKUP(LEFT(TRIM(G$6),FIND("~",SUBSTITUTE(G$6," ","~",LEN(TRIM(G$6))-LEN(SUBSTITUTE(TRIM(G$6)," ",""))))-1)&amp;" Total",$B$6:$BB$343,ROW($A138)-5,FALSE))</f>
        <v>0</v>
      </c>
      <c r="H138" s="14">
        <f ca="1">IF(H$5&lt;&gt;"",HLOOKUP(H$5,Functionalization!$G$6:$R$343,ROW($A138)-5,FALSE),IFERROR(INDEX(H$320:H$343,MATCH($F138,$B$320:$B$343,0))/VLOOKUP($F138,$B$320:$BB$343,MATCH(LEFT(TRIM(H$6),FIND("~",SUBSTITUTE(H$6,"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138))*HLOOKUP(LEFT(TRIM(H$6),FIND("~",SUBSTITUTE(H$6," ","~",LEN(TRIM(H$6))-LEN(SUBSTITUTE(TRIM(H$6)," ",""))))-1)&amp;" Total",$B$6:$BB$343,ROW($A138)-5,FALSE))</f>
        <v>0</v>
      </c>
      <c r="I138" s="14">
        <f ca="1">IF(I$5&lt;&gt;"",HLOOKUP(I$5,Functionalization!$G$6:$R$343,ROW($A138)-5,FALSE),IFERROR(INDEX(I$320:I$343,MATCH($F138,$B$320:$B$343,0))/VLOOKUP($F138,$B$320:$BB$343,MATCH(LEFT(TRIM(I$6),FIND("~",SUBSTITUTE(I$6,"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138))*HLOOKUP(LEFT(TRIM(I$6),FIND("~",SUBSTITUTE(I$6," ","~",LEN(TRIM(I$6))-LEN(SUBSTITUTE(TRIM(I$6)," ",""))))-1)&amp;" Total",$B$6:$BB$343,ROW($A138)-5,FALSE))</f>
        <v>0</v>
      </c>
      <c r="J138" s="14">
        <f ca="1">IF(J$5&lt;&gt;"",HLOOKUP(J$5,Functionalization!$G$6:$R$343,ROW($A138)-5,FALSE),IFERROR(INDEX(J$320:J$343,MATCH($F138,$B$320:$B$343,0))/VLOOKUP($F138,$B$320:$BB$343,MATCH(LEFT(TRIM(J$6),FIND("~",SUBSTITUTE(J$6,"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138))*HLOOKUP(LEFT(TRIM(J$6),FIND("~",SUBSTITUTE(J$6," ","~",LEN(TRIM(J$6))-LEN(SUBSTITUTE(TRIM(J$6)," ",""))))-1)&amp;" Total",$B$6:$BB$343,ROW($A138)-5,FALSE))</f>
        <v>0</v>
      </c>
      <c r="K138" s="14">
        <f ca="1">IF(K$5&lt;&gt;"",HLOOKUP(K$5,Functionalization!$G$6:$R$343,ROW($A138)-5,FALSE),IFERROR(INDEX(K$320:K$343,MATCH($F138,$B$320:$B$343,0))/VLOOKUP($F138,$B$320:$BB$343,MATCH(LEFT(TRIM(K$6),FIND("~",SUBSTITUTE(K$6,"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138))*HLOOKUP(LEFT(TRIM(K$6),FIND("~",SUBSTITUTE(K$6," ","~",LEN(TRIM(K$6))-LEN(SUBSTITUTE(TRIM(K$6)," ",""))))-1)&amp;" Total",$B$6:$BB$343,ROW($A138)-5,FALSE))</f>
        <v>0</v>
      </c>
      <c r="L138" s="14">
        <f ca="1">IF(L$5&lt;&gt;"",HLOOKUP(L$5,Functionalization!$G$6:$R$343,ROW($A138)-5,FALSE),IFERROR(INDEX(L$320:L$343,MATCH($F138,$B$320:$B$343,0))/VLOOKUP($F138,$B$320:$BB$343,MATCH(LEFT(TRIM(L$6),FIND("~",SUBSTITUTE(L$6,"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138))*HLOOKUP(LEFT(TRIM(L$6),FIND("~",SUBSTITUTE(L$6," ","~",LEN(TRIM(L$6))-LEN(SUBSTITUTE(TRIM(L$6)," ",""))))-1)&amp;" Total",$B$6:$BB$343,ROW($A138)-5,FALSE))</f>
        <v>0</v>
      </c>
      <c r="M138" s="14">
        <f ca="1">IF(M$5&lt;&gt;"",HLOOKUP(M$5,Functionalization!$G$6:$R$343,ROW($A138)-5,FALSE),IFERROR(INDEX(M$320:M$343,MATCH($F138,$B$320:$B$343,0))/VLOOKUP($F138,$B$320:$BB$343,MATCH(LEFT(TRIM(M$6),FIND("~",SUBSTITUTE(M$6,"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138))*HLOOKUP(LEFT(TRIM(M$6),FIND("~",SUBSTITUTE(M$6," ","~",LEN(TRIM(M$6))-LEN(SUBSTITUTE(TRIM(M$6)," ",""))))-1)&amp;" Total",$B$6:$BB$343,ROW($A138)-5,FALSE))</f>
        <v>0</v>
      </c>
      <c r="N138" s="14">
        <f ca="1">IF(N$5&lt;&gt;"",HLOOKUP(N$5,Functionalization!$G$6:$R$343,ROW($A138)-5,FALSE),IFERROR(INDEX(N$320:N$343,MATCH($F138,$B$320:$B$343,0))/VLOOKUP($F138,$B$320:$BB$343,MATCH(LEFT(TRIM(N$6),FIND("~",SUBSTITUTE(N$6,"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138))*HLOOKUP(LEFT(TRIM(N$6),FIND("~",SUBSTITUTE(N$6," ","~",LEN(TRIM(N$6))-LEN(SUBSTITUTE(TRIM(N$6)," ",""))))-1)&amp;" Total",$B$6:$BB$343,ROW($A138)-5,FALSE))</f>
        <v>0</v>
      </c>
      <c r="O138" s="14">
        <f ca="1">IF(O$5&lt;&gt;"",HLOOKUP(O$5,Functionalization!$G$6:$R$343,ROW($A138)-5,FALSE),IFERROR(INDEX(O$320:O$343,MATCH($F138,$B$320:$B$343,0))/VLOOKUP($F138,$B$320:$BB$343,MATCH(LEFT(TRIM(O$6),FIND("~",SUBSTITUTE(O$6,"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138))*HLOOKUP(LEFT(TRIM(O$6),FIND("~",SUBSTITUTE(O$6," ","~",LEN(TRIM(O$6))-LEN(SUBSTITUTE(TRIM(O$6)," ",""))))-1)&amp;" Total",$B$6:$BB$343,ROW($A138)-5,FALSE))</f>
        <v>0</v>
      </c>
      <c r="P138" s="14">
        <f ca="1">IF(P$5&lt;&gt;"",HLOOKUP(P$5,Functionalization!$G$6:$R$343,ROW($A138)-5,FALSE),IFERROR(INDEX(P$320:P$343,MATCH($F138,$B$320:$B$343,0))/VLOOKUP($F138,$B$320:$BB$343,MATCH(LEFT(TRIM(P$6),FIND("~",SUBSTITUTE(P$6,"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138))*HLOOKUP(LEFT(TRIM(P$6),FIND("~",SUBSTITUTE(P$6," ","~",LEN(TRIM(P$6))-LEN(SUBSTITUTE(TRIM(P$6)," ",""))))-1)&amp;" Total",$B$6:$BB$343,ROW($A138)-5,FALSE))</f>
        <v>0</v>
      </c>
      <c r="Q138" s="14">
        <f ca="1">IF(Q$5&lt;&gt;"",HLOOKUP(Q$5,Functionalization!$G$6:$R$343,ROW($A138)-5,FALSE),IFERROR(INDEX(Q$320:Q$343,MATCH($F138,$B$320:$B$343,0))/VLOOKUP($F138,$B$320:$BB$343,MATCH(LEFT(TRIM(Q$6),FIND("~",SUBSTITUTE(Q$6,"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138))*HLOOKUP(LEFT(TRIM(Q$6),FIND("~",SUBSTITUTE(Q$6," ","~",LEN(TRIM(Q$6))-LEN(SUBSTITUTE(TRIM(Q$6)," ",""))))-1)&amp;" Total",$B$6:$BB$343,ROW($A138)-5,FALSE))</f>
        <v>0</v>
      </c>
      <c r="R138" s="14">
        <f ca="1">IF(R$5&lt;&gt;"",HLOOKUP(R$5,Functionalization!$G$6:$R$343,ROW($A138)-5,FALSE),IFERROR(INDEX(R$320:R$343,MATCH($F138,$B$320:$B$343,0))/VLOOKUP($F138,$B$320:$BB$343,MATCH(LEFT(TRIM(R$6),FIND("~",SUBSTITUTE(R$6,"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138))*HLOOKUP(LEFT(TRIM(R$6),FIND("~",SUBSTITUTE(R$6," ","~",LEN(TRIM(R$6))-LEN(SUBSTITUTE(TRIM(R$6)," ",""))))-1)&amp;" Total",$B$6:$BB$343,ROW($A138)-5,FALSE))</f>
        <v>0</v>
      </c>
      <c r="S138" s="14">
        <f ca="1">IF(S$5&lt;&gt;"",HLOOKUP(S$5,Functionalization!$G$6:$R$343,ROW($A138)-5,FALSE),IFERROR(INDEX(S$320:S$343,MATCH($F138,$B$320:$B$343,0))/VLOOKUP($F138,$B$320:$BB$343,MATCH(LEFT(TRIM(S$6),FIND("~",SUBSTITUTE(S$6,"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138))*HLOOKUP(LEFT(TRIM(S$6),FIND("~",SUBSTITUTE(S$6," ","~",LEN(TRIM(S$6))-LEN(SUBSTITUTE(TRIM(S$6)," ",""))))-1)&amp;" Total",$B$6:$BB$343,ROW($A138)-5,FALSE))</f>
        <v>0</v>
      </c>
      <c r="T138" s="14">
        <f ca="1">IF(T$5&lt;&gt;"",HLOOKUP(T$5,Functionalization!$G$6:$R$343,ROW($A138)-5,FALSE),IFERROR(INDEX(T$320:T$343,MATCH($F138,$B$320:$B$343,0))/VLOOKUP($F138,$B$320:$BB$343,MATCH(LEFT(TRIM(T$6),FIND("~",SUBSTITUTE(T$6,"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138))*HLOOKUP(LEFT(TRIM(T$6),FIND("~",SUBSTITUTE(T$6," ","~",LEN(TRIM(T$6))-LEN(SUBSTITUTE(TRIM(T$6)," ",""))))-1)&amp;" Total",$B$6:$BB$343,ROW($A138)-5,FALSE))</f>
        <v>0</v>
      </c>
      <c r="U138" s="14">
        <f ca="1">IF(U$5&lt;&gt;"",HLOOKUP(U$5,Functionalization!$G$6:$R$343,ROW($A138)-5,FALSE),IFERROR(INDEX(U$320:U$343,MATCH($F138,$B$320:$B$343,0))/VLOOKUP($F138,$B$320:$BB$343,MATCH(LEFT(TRIM(U$6),FIND("~",SUBSTITUTE(U$6,"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138))*HLOOKUP(LEFT(TRIM(U$6),FIND("~",SUBSTITUTE(U$6," ","~",LEN(TRIM(U$6))-LEN(SUBSTITUTE(TRIM(U$6)," ",""))))-1)&amp;" Total",$B$6:$BB$343,ROW($A138)-5,FALSE))</f>
        <v>0</v>
      </c>
      <c r="V138" s="14">
        <f ca="1">IF(V$5&lt;&gt;"",HLOOKUP(V$5,Functionalization!$G$6:$R$343,ROW($A138)-5,FALSE),IFERROR(INDEX(V$320:V$343,MATCH($F138,$B$320:$B$343,0))/VLOOKUP($F138,$B$320:$BB$343,MATCH(LEFT(TRIM(V$6),FIND("~",SUBSTITUTE(V$6,"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138))*HLOOKUP(LEFT(TRIM(V$6),FIND("~",SUBSTITUTE(V$6," ","~",LEN(TRIM(V$6))-LEN(SUBSTITUTE(TRIM(V$6)," ",""))))-1)&amp;" Total",$B$6:$BB$343,ROW($A138)-5,FALSE))</f>
        <v>0</v>
      </c>
      <c r="W138" s="14">
        <f ca="1">IF(W$5&lt;&gt;"",HLOOKUP(W$5,Functionalization!$G$6:$R$343,ROW($A138)-5,FALSE),IFERROR(INDEX(W$320:W$343,MATCH($F138,$B$320:$B$343,0))/VLOOKUP($F138,$B$320:$BB$343,MATCH(LEFT(TRIM(W$6),FIND("~",SUBSTITUTE(W$6,"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138))*HLOOKUP(LEFT(TRIM(W$6),FIND("~",SUBSTITUTE(W$6," ","~",LEN(TRIM(W$6))-LEN(SUBSTITUTE(TRIM(W$6)," ",""))))-1)&amp;" Total",$B$6:$BB$343,ROW($A138)-5,FALSE))</f>
        <v>0</v>
      </c>
      <c r="X138" s="14">
        <f ca="1">IF(X$5&lt;&gt;"",HLOOKUP(X$5,Functionalization!$G$6:$R$343,ROW($A138)-5,FALSE),IFERROR(INDEX(X$320:X$343,MATCH($F138,$B$320:$B$343,0))/VLOOKUP($F138,$B$320:$BB$343,MATCH(LEFT(TRIM(X$6),FIND("~",SUBSTITUTE(X$6,"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138))*HLOOKUP(LEFT(TRIM(X$6),FIND("~",SUBSTITUTE(X$6," ","~",LEN(TRIM(X$6))-LEN(SUBSTITUTE(TRIM(X$6)," ",""))))-1)&amp;" Total",$B$6:$BB$343,ROW($A138)-5,FALSE))</f>
        <v>0</v>
      </c>
      <c r="Y138" s="14">
        <f ca="1">IF(Y$5&lt;&gt;"",HLOOKUP(Y$5,Functionalization!$G$6:$R$343,ROW($A138)-5,FALSE),IFERROR(INDEX(Y$320:Y$343,MATCH($F138,$B$320:$B$343,0))/VLOOKUP($F138,$B$320:$BB$343,MATCH(LEFT(TRIM(Y$6),FIND("~",SUBSTITUTE(Y$6,"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138))*HLOOKUP(LEFT(TRIM(Y$6),FIND("~",SUBSTITUTE(Y$6," ","~",LEN(TRIM(Y$6))-LEN(SUBSTITUTE(TRIM(Y$6)," ",""))))-1)&amp;" Total",$B$6:$BB$343,ROW($A138)-5,FALSE))</f>
        <v>0</v>
      </c>
      <c r="Z138" s="14">
        <f ca="1">IF(Z$5&lt;&gt;"",HLOOKUP(Z$5,Functionalization!$G$6:$R$343,ROW($A138)-5,FALSE),IFERROR(INDEX(Z$320:Z$343,MATCH($F138,$B$320:$B$343,0))/VLOOKUP($F138,$B$320:$BB$343,MATCH(LEFT(TRIM(Z$6),FIND("~",SUBSTITUTE(Z$6,"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138))*HLOOKUP(LEFT(TRIM(Z$6),FIND("~",SUBSTITUTE(Z$6," ","~",LEN(TRIM(Z$6))-LEN(SUBSTITUTE(TRIM(Z$6)," ",""))))-1)&amp;" Total",$B$6:$BB$343,ROW($A138)-5,FALSE))</f>
        <v>0</v>
      </c>
      <c r="AA138" s="14">
        <f ca="1">IF(AA$5&lt;&gt;"",HLOOKUP(AA$5,Functionalization!$G$6:$R$343,ROW($A138)-5,FALSE),IFERROR(INDEX(AA$320:AA$343,MATCH($F138,$B$320:$B$343,0))/VLOOKUP($F138,$B$320:$BB$343,MATCH(LEFT(TRIM(AA$6),FIND("~",SUBSTITUTE(AA$6,"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138))*HLOOKUP(LEFT(TRIM(AA$6),FIND("~",SUBSTITUTE(AA$6," ","~",LEN(TRIM(AA$6))-LEN(SUBSTITUTE(TRIM(AA$6)," ",""))))-1)&amp;" Total",$B$6:$BB$343,ROW($A138)-5,FALSE))</f>
        <v>0</v>
      </c>
      <c r="AB138" s="14">
        <f ca="1">IF(AB$5&lt;&gt;"",HLOOKUP(AB$5,Functionalization!$G$6:$R$343,ROW($A138)-5,FALSE),IFERROR(INDEX(AB$320:AB$343,MATCH($F138,$B$320:$B$343,0))/VLOOKUP($F138,$B$320:$BB$343,MATCH(LEFT(TRIM(AB$6),FIND("~",SUBSTITUTE(AB$6,"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138))*HLOOKUP(LEFT(TRIM(AB$6),FIND("~",SUBSTITUTE(AB$6," ","~",LEN(TRIM(AB$6))-LEN(SUBSTITUTE(TRIM(AB$6)," ",""))))-1)&amp;" Total",$B$6:$BB$343,ROW($A138)-5,FALSE))</f>
        <v>0</v>
      </c>
      <c r="AC138" s="14">
        <f ca="1">IF(AC$5&lt;&gt;"",HLOOKUP(AC$5,Functionalization!$G$6:$R$343,ROW($A138)-5,FALSE),IFERROR(INDEX(AC$320:AC$343,MATCH($F138,$B$320:$B$343,0))/VLOOKUP($F138,$B$320:$BB$343,MATCH(LEFT(TRIM(AC$6),FIND("~",SUBSTITUTE(AC$6,"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138))*HLOOKUP(LEFT(TRIM(AC$6),FIND("~",SUBSTITUTE(AC$6," ","~",LEN(TRIM(AC$6))-LEN(SUBSTITUTE(TRIM(AC$6)," ",""))))-1)&amp;" Total",$B$6:$BB$343,ROW($A138)-5,FALSE))</f>
        <v>0</v>
      </c>
      <c r="AD138" s="14">
        <f ca="1">IF(AD$5&lt;&gt;"",HLOOKUP(AD$5,Functionalization!$G$6:$R$343,ROW($A138)-5,FALSE),IFERROR(INDEX(AD$320:AD$343,MATCH($F138,$B$320:$B$343,0))/VLOOKUP($F138,$B$320:$BB$343,MATCH(LEFT(TRIM(AD$6),FIND("~",SUBSTITUTE(AD$6,"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138))*HLOOKUP(LEFT(TRIM(AD$6),FIND("~",SUBSTITUTE(AD$6," ","~",LEN(TRIM(AD$6))-LEN(SUBSTITUTE(TRIM(AD$6)," ",""))))-1)&amp;" Total",$B$6:$BB$343,ROW($A138)-5,FALSE))</f>
        <v>0</v>
      </c>
      <c r="AE138" s="14">
        <f ca="1">IF(AE$5&lt;&gt;"",HLOOKUP(AE$5,Functionalization!$G$6:$R$343,ROW($A138)-5,FALSE),IFERROR(INDEX(AE$320:AE$343,MATCH($F138,$B$320:$B$343,0))/VLOOKUP($F138,$B$320:$BB$343,MATCH(LEFT(TRIM(AE$6),FIND("~",SUBSTITUTE(AE$6,"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138))*HLOOKUP(LEFT(TRIM(AE$6),FIND("~",SUBSTITUTE(AE$6," ","~",LEN(TRIM(AE$6))-LEN(SUBSTITUTE(TRIM(AE$6)," ",""))))-1)&amp;" Total",$B$6:$BB$343,ROW($A138)-5,FALSE))</f>
        <v>0</v>
      </c>
      <c r="AF138" s="14">
        <f ca="1">IF(AF$5&lt;&gt;"",HLOOKUP(AF$5,Functionalization!$G$6:$R$343,ROW($A138)-5,FALSE),IFERROR(INDEX(AF$320:AF$343,MATCH($F138,$B$320:$B$343,0))/VLOOKUP($F138,$B$320:$BB$343,MATCH(LEFT(TRIM(AF$6),FIND("~",SUBSTITUTE(AF$6,"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138))*HLOOKUP(LEFT(TRIM(AF$6),FIND("~",SUBSTITUTE(AF$6," ","~",LEN(TRIM(AF$6))-LEN(SUBSTITUTE(TRIM(AF$6)," ",""))))-1)&amp;" Total",$B$6:$BB$343,ROW($A138)-5,FALSE))</f>
        <v>0</v>
      </c>
      <c r="AG138" s="14">
        <f ca="1">IF(AG$5&lt;&gt;"",HLOOKUP(AG$5,Functionalization!$G$6:$R$343,ROW($A138)-5,FALSE),IFERROR(INDEX(AG$320:AG$343,MATCH($F138,$B$320:$B$343,0))/VLOOKUP($F138,$B$320:$BB$343,MATCH(LEFT(TRIM(AG$6),FIND("~",SUBSTITUTE(AG$6,"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138))*HLOOKUP(LEFT(TRIM(AG$6),FIND("~",SUBSTITUTE(AG$6," ","~",LEN(TRIM(AG$6))-LEN(SUBSTITUTE(TRIM(AG$6)," ",""))))-1)&amp;" Total",$B$6:$BB$343,ROW($A138)-5,FALSE))</f>
        <v>0</v>
      </c>
      <c r="AH138" s="14">
        <f ca="1">IF(AH$5&lt;&gt;"",HLOOKUP(AH$5,Functionalization!$G$6:$R$343,ROW($A138)-5,FALSE),IFERROR(INDEX(AH$320:AH$343,MATCH($F138,$B$320:$B$343,0))/VLOOKUP($F138,$B$320:$BB$343,MATCH(LEFT(TRIM(AH$6),FIND("~",SUBSTITUTE(AH$6,"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138))*HLOOKUP(LEFT(TRIM(AH$6),FIND("~",SUBSTITUTE(AH$6," ","~",LEN(TRIM(AH$6))-LEN(SUBSTITUTE(TRIM(AH$6)," ",""))))-1)&amp;" Total",$B$6:$BB$343,ROW($A138)-5,FALSE))</f>
        <v>0</v>
      </c>
      <c r="AI138" s="14">
        <f ca="1">IF(AI$5&lt;&gt;"",HLOOKUP(AI$5,Functionalization!$G$6:$R$343,ROW($A138)-5,FALSE),IFERROR(INDEX(AI$320:AI$343,MATCH($F138,$B$320:$B$343,0))/VLOOKUP($F138,$B$320:$BB$343,MATCH(LEFT(TRIM(AI$6),FIND("~",SUBSTITUTE(AI$6,"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138))*HLOOKUP(LEFT(TRIM(AI$6),FIND("~",SUBSTITUTE(AI$6," ","~",LEN(TRIM(AI$6))-LEN(SUBSTITUTE(TRIM(AI$6)," ",""))))-1)&amp;" Total",$B$6:$BB$343,ROW($A138)-5,FALSE))</f>
        <v>0</v>
      </c>
      <c r="AJ138" s="14">
        <f ca="1">IF(AJ$5&lt;&gt;"",HLOOKUP(AJ$5,Functionalization!$G$6:$R$343,ROW($A138)-5,FALSE),IFERROR(INDEX(AJ$320:AJ$343,MATCH($F138,$B$320:$B$343,0))/VLOOKUP($F138,$B$320:$BB$343,MATCH(LEFT(TRIM(AJ$6),FIND("~",SUBSTITUTE(AJ$6,"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138))*HLOOKUP(LEFT(TRIM(AJ$6),FIND("~",SUBSTITUTE(AJ$6," ","~",LEN(TRIM(AJ$6))-LEN(SUBSTITUTE(TRIM(AJ$6)," ",""))))-1)&amp;" Total",$B$6:$BB$343,ROW($A138)-5,FALSE))</f>
        <v>0</v>
      </c>
      <c r="AK138" s="14">
        <f ca="1">IF(AK$5&lt;&gt;"",HLOOKUP(AK$5,Functionalization!$G$6:$R$343,ROW($A138)-5,FALSE),IFERROR(INDEX(AK$320:AK$343,MATCH($F138,$B$320:$B$343,0))/VLOOKUP($F138,$B$320:$BB$343,MATCH(LEFT(TRIM(AK$6),FIND("~",SUBSTITUTE(AK$6,"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138))*HLOOKUP(LEFT(TRIM(AK$6),FIND("~",SUBSTITUTE(AK$6," ","~",LEN(TRIM(AK$6))-LEN(SUBSTITUTE(TRIM(AK$6)," ",""))))-1)&amp;" Total",$B$6:$BB$343,ROW($A138)-5,FALSE))</f>
        <v>0</v>
      </c>
      <c r="AL138" s="14">
        <f ca="1">IF(AL$5&lt;&gt;"",HLOOKUP(AL$5,Functionalization!$G$6:$R$343,ROW($A138)-5,FALSE),IFERROR(INDEX(AL$320:AL$343,MATCH($F138,$B$320:$B$343,0))/VLOOKUP($F138,$B$320:$BB$343,MATCH(LEFT(TRIM(AL$6),FIND("~",SUBSTITUTE(AL$6,"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138))*HLOOKUP(LEFT(TRIM(AL$6),FIND("~",SUBSTITUTE(AL$6," ","~",LEN(TRIM(AL$6))-LEN(SUBSTITUTE(TRIM(AL$6)," ",""))))-1)&amp;" Total",$B$6:$BB$343,ROW($A138)-5,FALSE))</f>
        <v>0</v>
      </c>
      <c r="AM138" s="14">
        <f ca="1">IF(AM$5&lt;&gt;"",HLOOKUP(AM$5,Functionalization!$G$6:$R$343,ROW($A138)-5,FALSE),IFERROR(INDEX(AM$320:AM$343,MATCH($F138,$B$320:$B$343,0))/VLOOKUP($F138,$B$320:$BB$343,MATCH(LEFT(TRIM(AM$6),FIND("~",SUBSTITUTE(AM$6,"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138))*HLOOKUP(LEFT(TRIM(AM$6),FIND("~",SUBSTITUTE(AM$6," ","~",LEN(TRIM(AM$6))-LEN(SUBSTITUTE(TRIM(AM$6)," ",""))))-1)&amp;" Total",$B$6:$BB$343,ROW($A138)-5,FALSE))</f>
        <v>0</v>
      </c>
      <c r="AN138" s="14">
        <f ca="1">IF(AN$5&lt;&gt;"",HLOOKUP(AN$5,Functionalization!$G$6:$R$343,ROW($A138)-5,FALSE),IFERROR(INDEX(AN$320:AN$343,MATCH($F138,$B$320:$B$343,0))/VLOOKUP($F138,$B$320:$BB$343,MATCH(LEFT(TRIM(AN$6),FIND("~",SUBSTITUTE(AN$6,"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138))*HLOOKUP(LEFT(TRIM(AN$6),FIND("~",SUBSTITUTE(AN$6," ","~",LEN(TRIM(AN$6))-LEN(SUBSTITUTE(TRIM(AN$6)," ",""))))-1)&amp;" Total",$B$6:$BB$343,ROW($A138)-5,FALSE))</f>
        <v>0</v>
      </c>
      <c r="AO138" s="14">
        <f ca="1">IF(AO$5&lt;&gt;"",HLOOKUP(AO$5,Functionalization!$G$6:$R$343,ROW($A138)-5,FALSE),IFERROR(INDEX(AO$320:AO$343,MATCH($F138,$B$320:$B$343,0))/VLOOKUP($F138,$B$320:$BB$343,MATCH(LEFT(TRIM(AO$6),FIND("~",SUBSTITUTE(AO$6,"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138))*HLOOKUP(LEFT(TRIM(AO$6),FIND("~",SUBSTITUTE(AO$6," ","~",LEN(TRIM(AO$6))-LEN(SUBSTITUTE(TRIM(AO$6)," ",""))))-1)&amp;" Total",$B$6:$BB$343,ROW($A138)-5,FALSE))</f>
        <v>0</v>
      </c>
      <c r="AP138" s="14">
        <f ca="1">IF(AP$5&lt;&gt;"",HLOOKUP(AP$5,Functionalization!$G$6:$R$343,ROW($A138)-5,FALSE),IFERROR(INDEX(AP$320:AP$343,MATCH($F138,$B$320:$B$343,0))/VLOOKUP($F138,$B$320:$BB$343,MATCH(LEFT(TRIM(AP$6),FIND("~",SUBSTITUTE(AP$6,"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138))*HLOOKUP(LEFT(TRIM(AP$6),FIND("~",SUBSTITUTE(AP$6," ","~",LEN(TRIM(AP$6))-LEN(SUBSTITUTE(TRIM(AP$6)," ",""))))-1)&amp;" Total",$B$6:$BB$343,ROW($A138)-5,FALSE))</f>
        <v>0</v>
      </c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D138" s="44">
        <f ca="1">IFERROR(IF(SUMIF($G$6:$BB$6,BD$6&amp;" Total",$G138:$BB138)-(SUMIF($G$6:$BB$6,BD$6&amp;" "&amp;'Input-Allocators'!$D$18,$G138:$BB138)+IFERROR(SUMIF($G$6:$BB$6,BD$6&amp;" "&amp;'Input-Allocators'!$E$18,$G138:$BB138),SUMIF($G$6:$BB$6,BD$6&amp;" "&amp;'Input-Allocators'!$B$20,$G138:$BB138))+SUMIF($G$6:$BB$6,BD$6&amp;" "&amp;'Input-Allocators'!$F$18,$G138:$BB138))&lt;Check_Limit,0,1),1)</f>
        <v>0</v>
      </c>
      <c r="BE138" s="44">
        <f ca="1">IFERROR(IF(SUMIF($G$6:$BB$6,BE$6&amp;" Total",$G138:$BB138)-(SUMIF($G$6:$BB$6,BE$6&amp;" "&amp;'Input-Allocators'!$D$18,$G138:$BB138)+IFERROR(SUMIF($G$6:$BB$6,BE$6&amp;" "&amp;'Input-Allocators'!$E$18,$G138:$BB138),SUMIF($G$6:$BB$6,BE$6&amp;" "&amp;'Input-Allocators'!$B$20,$G138:$BB138))+SUMIF($G$6:$BB$6,BE$6&amp;" "&amp;'Input-Allocators'!$F$18,$G138:$BB138))&lt;Check_Limit,0,1),1)</f>
        <v>0</v>
      </c>
      <c r="BF138" s="44">
        <f ca="1">IFERROR(IF(SUMIF($G$6:$BB$6,BF$6&amp;" Total",$G138:$BB138)-(SUMIF($G$6:$BB$6,BF$6&amp;" "&amp;'Input-Allocators'!$D$18,$G138:$BB138)+IFERROR(SUMIF($G$6:$BB$6,BF$6&amp;" "&amp;'Input-Allocators'!$E$18,$G138:$BB138),SUMIF($G$6:$BB$6,BF$6&amp;" "&amp;'Input-Allocators'!$B$20,$G138:$BB138))+SUMIF($G$6:$BB$6,BF$6&amp;" "&amp;'Input-Allocators'!$F$18,$G138:$BB138))&lt;Check_Limit,0,1),1)</f>
        <v>0</v>
      </c>
      <c r="BG138" s="44">
        <f ca="1">IFERROR(IF(SUMIF($G$6:$BB$6,BG$6&amp;" Total",$G138:$BB138)-(SUMIF($G$6:$BB$6,BG$6&amp;" "&amp;'Input-Allocators'!$D$18,$G138:$BB138)+IFERROR(SUMIF($G$6:$BB$6,BG$6&amp;" "&amp;'Input-Allocators'!$E$18,$G138:$BB138),SUMIF($G$6:$BB$6,BG$6&amp;" "&amp;'Input-Allocators'!$B$20,$G138:$BB138))+SUMIF($G$6:$BB$6,BG$6&amp;" "&amp;'Input-Allocators'!$F$18,$G138:$BB138))&lt;Check_Limit,0,1),1)</f>
        <v>0</v>
      </c>
      <c r="BH138" s="44">
        <f ca="1">IFERROR(IF(SUMIF($G$6:$BB$6,BH$6&amp;" Total",$G138:$BB138)-(SUMIF($G$6:$BB$6,BH$6&amp;" "&amp;'Input-Allocators'!$D$18,$G138:$BB138)+IFERROR(SUMIF($G$6:$BB$6,BH$6&amp;" "&amp;'Input-Allocators'!$E$18,$G138:$BB138),SUMIF($G$6:$BB$6,BH$6&amp;" "&amp;'Input-Allocators'!$B$20,$G138:$BB138))+SUMIF($G$6:$BB$6,BH$6&amp;" "&amp;'Input-Allocators'!$F$18,$G138:$BB138))&lt;Check_Limit,0,1),1)</f>
        <v>0</v>
      </c>
      <c r="BI138" s="44">
        <f ca="1">IFERROR(IF(SUMIF($G$6:$BB$6,BI$6&amp;" Total",$G138:$BB138)-(SUMIF($G$6:$BB$6,BI$6&amp;" "&amp;'Input-Allocators'!$D$18,$G138:$BB138)+IFERROR(SUMIF($G$6:$BB$6,BI$6&amp;" "&amp;'Input-Allocators'!$E$18,$G138:$BB138),SUMIF($G$6:$BB$6,BI$6&amp;" "&amp;'Input-Allocators'!$B$20,$G138:$BB138))+SUMIF($G$6:$BB$6,BI$6&amp;" "&amp;'Input-Allocators'!$F$18,$G138:$BB138))&lt;Check_Limit,0,1),1)</f>
        <v>0</v>
      </c>
      <c r="BJ138" s="44">
        <f ca="1">IFERROR(IF(SUMIF($G$6:$BB$6,BJ$6&amp;" Total",$G138:$BB138)-(SUMIF($G$6:$BB$6,BJ$6&amp;" "&amp;'Input-Allocators'!$D$18,$G138:$BB138)+IFERROR(SUMIF($G$6:$BB$6,BJ$6&amp;" "&amp;'Input-Allocators'!$E$18,$G138:$BB138),SUMIF($G$6:$BB$6,BJ$6&amp;" "&amp;'Input-Allocators'!$B$20,$G138:$BB138))+SUMIF($G$6:$BB$6,BJ$6&amp;" "&amp;'Input-Allocators'!$F$18,$G138:$BB138))&lt;Check_Limit,0,1),1)</f>
        <v>0</v>
      </c>
      <c r="BK138" s="44">
        <f ca="1">IFERROR(IF(SUMIF($G$6:$BB$6,BK$6&amp;" Total",$G138:$BB138)-(SUMIF($G$6:$BB$6,BK$6&amp;" "&amp;'Input-Allocators'!$D$18,$G138:$BB138)+IFERROR(SUMIF($G$6:$BB$6,BK$6&amp;" "&amp;'Input-Allocators'!$E$18,$G138:$BB138),SUMIF($G$6:$BB$6,BK$6&amp;" "&amp;'Input-Allocators'!$B$20,$G138:$BB138))+SUMIF($G$6:$BB$6,BK$6&amp;" "&amp;'Input-Allocators'!$F$18,$G138:$BB138))&lt;Check_Limit,0,1),1)</f>
        <v>0</v>
      </c>
      <c r="BL138" s="44">
        <f ca="1">IFERROR(IF(SUMIF($G$6:$BB$6,BL$6&amp;" Total",$G138:$BB138)-(SUMIF($G$6:$BB$6,BL$6&amp;" "&amp;'Input-Allocators'!$D$18,$G138:$BB138)+IFERROR(SUMIF($G$6:$BB$6,BL$6&amp;" "&amp;'Input-Allocators'!$E$18,$G138:$BB138),SUMIF($G$6:$BB$6,BL$6&amp;" "&amp;'Input-Allocators'!$B$20,$G138:$BB138))+SUMIF($G$6:$BB$6,BL$6&amp;" "&amp;'Input-Allocators'!$F$18,$G138:$BB138))&lt;Check_Limit,0,1),1)</f>
        <v>0</v>
      </c>
      <c r="BM138" s="44">
        <f ca="1">IFERROR(IF(SUMIF($G$6:$BB$6,BM$6&amp;" Total",$G138:$BB138)-(SUMIF($G$6:$BB$6,BM$6&amp;" "&amp;'Input-Allocators'!$D$18,$G138:$BB138)+IFERROR(SUMIF($G$6:$BB$6,BM$6&amp;" "&amp;'Input-Allocators'!$E$18,$G138:$BB138),SUMIF($G$6:$BB$6,BM$6&amp;" "&amp;'Input-Allocators'!$B$20,$G138:$BB138))+SUMIF($G$6:$BB$6,BM$6&amp;" "&amp;'Input-Allocators'!$F$18,$G138:$BB138))&lt;Check_Limit,0,1),1)</f>
        <v>0</v>
      </c>
      <c r="BN138" s="44">
        <f ca="1">IFERROR(IF(SUMIF($G$6:$BB$6,BN$6&amp;" Total",$G138:$BB138)-(SUMIF($G$6:$BB$6,BN$6&amp;" "&amp;'Input-Allocators'!$D$18,$G138:$BB138)+IFERROR(SUMIF($G$6:$BB$6,BN$6&amp;" "&amp;'Input-Allocators'!$E$18,$G138:$BB138),SUMIF($G$6:$BB$6,BN$6&amp;" "&amp;'Input-Allocators'!$B$20,$G138:$BB138))+SUMIF($G$6:$BB$6,BN$6&amp;" "&amp;'Input-Allocators'!$F$18,$G138:$BB138))&lt;Check_Limit,0,1),1)</f>
        <v>0</v>
      </c>
      <c r="BO138" s="44">
        <f ca="1">IFERROR(IF(SUMIF($G$6:$BB$6,BO$6&amp;" Total",$G138:$BB138)-(SUMIF($G$6:$BB$6,BO$6&amp;" "&amp;'Input-Allocators'!$D$18,$G138:$BB138)+IFERROR(SUMIF($G$6:$BB$6,BO$6&amp;" "&amp;'Input-Allocators'!$E$18,$G138:$BB138),SUMIF($G$6:$BB$6,BO$6&amp;" "&amp;'Input-Allocators'!$B$20,$G138:$BB138))+SUMIF($G$6:$BB$6,BO$6&amp;" "&amp;'Input-Allocators'!$F$18,$G138:$BB138))&lt;Check_Limit,0,1),1)</f>
        <v>0</v>
      </c>
    </row>
    <row r="139" spans="1:67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>Functionalization!$D139</f>
        <v>0.25220975000000007</v>
      </c>
      <c r="E139" s="14">
        <f t="shared" ca="1" si="25"/>
        <v>0</v>
      </c>
      <c r="F139" s="3" t="str">
        <f>IF($D139=0,"-",IF('Input-Accounts'!$E139&lt;&gt;0,'Input-Accounts'!$E139,'Input-Accounts'!$G139))</f>
        <v>COMMODITY</v>
      </c>
      <c r="G139" s="14">
        <f ca="1">IF(G$5&lt;&gt;"",HLOOKUP(G$5,Functionalization!$G$6:$R$343,ROW($A139)-5,FALSE),IFERROR(INDEX(G$320:G$343,MATCH($F139,$B$320:$B$343,0))/VLOOKUP($F139,$B$320:$BB$343,MATCH(LEFT(TRIM(G$6),FIND("~",SUBSTITUTE(G$6,"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139))*HLOOKUP(LEFT(TRIM(G$6),FIND("~",SUBSTITUTE(G$6," ","~",LEN(TRIM(G$6))-LEN(SUBSTITUTE(TRIM(G$6)," ",""))))-1)&amp;" Total",$B$6:$BB$343,ROW($A139)-5,FALSE))</f>
        <v>0.25220975000000007</v>
      </c>
      <c r="H139" s="14">
        <f ca="1">IF(H$5&lt;&gt;"",HLOOKUP(H$5,Functionalization!$G$6:$R$343,ROW($A139)-5,FALSE),IFERROR(INDEX(H$320:H$343,MATCH($F139,$B$320:$B$343,0))/VLOOKUP($F139,$B$320:$BB$343,MATCH(LEFT(TRIM(H$6),FIND("~",SUBSTITUTE(H$6,"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139))*HLOOKUP(LEFT(TRIM(H$6),FIND("~",SUBSTITUTE(H$6," ","~",LEN(TRIM(H$6))-LEN(SUBSTITUTE(TRIM(H$6)," ",""))))-1)&amp;" Total",$B$6:$BB$343,ROW($A139)-5,FALSE))</f>
        <v>0</v>
      </c>
      <c r="I139" s="14">
        <f ca="1">IF(I$5&lt;&gt;"",HLOOKUP(I$5,Functionalization!$G$6:$R$343,ROW($A139)-5,FALSE),IFERROR(INDEX(I$320:I$343,MATCH($F139,$B$320:$B$343,0))/VLOOKUP($F139,$B$320:$BB$343,MATCH(LEFT(TRIM(I$6),FIND("~",SUBSTITUTE(I$6,"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139))*HLOOKUP(LEFT(TRIM(I$6),FIND("~",SUBSTITUTE(I$6," ","~",LEN(TRIM(I$6))-LEN(SUBSTITUTE(TRIM(I$6)," ",""))))-1)&amp;" Total",$B$6:$BB$343,ROW($A139)-5,FALSE))</f>
        <v>0.25220975000000007</v>
      </c>
      <c r="J139" s="14">
        <f ca="1">IF(J$5&lt;&gt;"",HLOOKUP(J$5,Functionalization!$G$6:$R$343,ROW($A139)-5,FALSE),IFERROR(INDEX(J$320:J$343,MATCH($F139,$B$320:$B$343,0))/VLOOKUP($F139,$B$320:$BB$343,MATCH(LEFT(TRIM(J$6),FIND("~",SUBSTITUTE(J$6,"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139))*HLOOKUP(LEFT(TRIM(J$6),FIND("~",SUBSTITUTE(J$6," ","~",LEN(TRIM(J$6))-LEN(SUBSTITUTE(TRIM(J$6)," ",""))))-1)&amp;" Total",$B$6:$BB$343,ROW($A139)-5,FALSE))</f>
        <v>0</v>
      </c>
      <c r="K139" s="14">
        <f ca="1">IF(K$5&lt;&gt;"",HLOOKUP(K$5,Functionalization!$G$6:$R$343,ROW($A139)-5,FALSE),IFERROR(INDEX(K$320:K$343,MATCH($F139,$B$320:$B$343,0))/VLOOKUP($F139,$B$320:$BB$343,MATCH(LEFT(TRIM(K$6),FIND("~",SUBSTITUTE(K$6,"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139))*HLOOKUP(LEFT(TRIM(K$6),FIND("~",SUBSTITUTE(K$6," ","~",LEN(TRIM(K$6))-LEN(SUBSTITUTE(TRIM(K$6)," ",""))))-1)&amp;" Total",$B$6:$BB$343,ROW($A139)-5,FALSE))</f>
        <v>0</v>
      </c>
      <c r="L139" s="14">
        <f ca="1">IF(L$5&lt;&gt;"",HLOOKUP(L$5,Functionalization!$G$6:$R$343,ROW($A139)-5,FALSE),IFERROR(INDEX(L$320:L$343,MATCH($F139,$B$320:$B$343,0))/VLOOKUP($F139,$B$320:$BB$343,MATCH(LEFT(TRIM(L$6),FIND("~",SUBSTITUTE(L$6,"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139))*HLOOKUP(LEFT(TRIM(L$6),FIND("~",SUBSTITUTE(L$6," ","~",LEN(TRIM(L$6))-LEN(SUBSTITUTE(TRIM(L$6)," ",""))))-1)&amp;" Total",$B$6:$BB$343,ROW($A139)-5,FALSE))</f>
        <v>0</v>
      </c>
      <c r="M139" s="14">
        <f ca="1">IF(M$5&lt;&gt;"",HLOOKUP(M$5,Functionalization!$G$6:$R$343,ROW($A139)-5,FALSE),IFERROR(INDEX(M$320:M$343,MATCH($F139,$B$320:$B$343,0))/VLOOKUP($F139,$B$320:$BB$343,MATCH(LEFT(TRIM(M$6),FIND("~",SUBSTITUTE(M$6,"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139))*HLOOKUP(LEFT(TRIM(M$6),FIND("~",SUBSTITUTE(M$6," ","~",LEN(TRIM(M$6))-LEN(SUBSTITUTE(TRIM(M$6)," ",""))))-1)&amp;" Total",$B$6:$BB$343,ROW($A139)-5,FALSE))</f>
        <v>0</v>
      </c>
      <c r="N139" s="14">
        <f ca="1">IF(N$5&lt;&gt;"",HLOOKUP(N$5,Functionalization!$G$6:$R$343,ROW($A139)-5,FALSE),IFERROR(INDEX(N$320:N$343,MATCH($F139,$B$320:$B$343,0))/VLOOKUP($F139,$B$320:$BB$343,MATCH(LEFT(TRIM(N$6),FIND("~",SUBSTITUTE(N$6,"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139))*HLOOKUP(LEFT(TRIM(N$6),FIND("~",SUBSTITUTE(N$6," ","~",LEN(TRIM(N$6))-LEN(SUBSTITUTE(TRIM(N$6)," ",""))))-1)&amp;" Total",$B$6:$BB$343,ROW($A139)-5,FALSE))</f>
        <v>0</v>
      </c>
      <c r="O139" s="14">
        <f ca="1">IF(O$5&lt;&gt;"",HLOOKUP(O$5,Functionalization!$G$6:$R$343,ROW($A139)-5,FALSE),IFERROR(INDEX(O$320:O$343,MATCH($F139,$B$320:$B$343,0))/VLOOKUP($F139,$B$320:$BB$343,MATCH(LEFT(TRIM(O$6),FIND("~",SUBSTITUTE(O$6,"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139))*HLOOKUP(LEFT(TRIM(O$6),FIND("~",SUBSTITUTE(O$6," ","~",LEN(TRIM(O$6))-LEN(SUBSTITUTE(TRIM(O$6)," ",""))))-1)&amp;" Total",$B$6:$BB$343,ROW($A139)-5,FALSE))</f>
        <v>0</v>
      </c>
      <c r="P139" s="14">
        <f ca="1">IF(P$5&lt;&gt;"",HLOOKUP(P$5,Functionalization!$G$6:$R$343,ROW($A139)-5,FALSE),IFERROR(INDEX(P$320:P$343,MATCH($F139,$B$320:$B$343,0))/VLOOKUP($F139,$B$320:$BB$343,MATCH(LEFT(TRIM(P$6),FIND("~",SUBSTITUTE(P$6,"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139))*HLOOKUP(LEFT(TRIM(P$6),FIND("~",SUBSTITUTE(P$6," ","~",LEN(TRIM(P$6))-LEN(SUBSTITUTE(TRIM(P$6)," ",""))))-1)&amp;" Total",$B$6:$BB$343,ROW($A139)-5,FALSE))</f>
        <v>0</v>
      </c>
      <c r="Q139" s="14">
        <f ca="1">IF(Q$5&lt;&gt;"",HLOOKUP(Q$5,Functionalization!$G$6:$R$343,ROW($A139)-5,FALSE),IFERROR(INDEX(Q$320:Q$343,MATCH($F139,$B$320:$B$343,0))/VLOOKUP($F139,$B$320:$BB$343,MATCH(LEFT(TRIM(Q$6),FIND("~",SUBSTITUTE(Q$6,"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139))*HLOOKUP(LEFT(TRIM(Q$6),FIND("~",SUBSTITUTE(Q$6," ","~",LEN(TRIM(Q$6))-LEN(SUBSTITUTE(TRIM(Q$6)," ",""))))-1)&amp;" Total",$B$6:$BB$343,ROW($A139)-5,FALSE))</f>
        <v>0</v>
      </c>
      <c r="R139" s="14">
        <f ca="1">IF(R$5&lt;&gt;"",HLOOKUP(R$5,Functionalization!$G$6:$R$343,ROW($A139)-5,FALSE),IFERROR(INDEX(R$320:R$343,MATCH($F139,$B$320:$B$343,0))/VLOOKUP($F139,$B$320:$BB$343,MATCH(LEFT(TRIM(R$6),FIND("~",SUBSTITUTE(R$6,"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139))*HLOOKUP(LEFT(TRIM(R$6),FIND("~",SUBSTITUTE(R$6," ","~",LEN(TRIM(R$6))-LEN(SUBSTITUTE(TRIM(R$6)," ",""))))-1)&amp;" Total",$B$6:$BB$343,ROW($A139)-5,FALSE))</f>
        <v>0</v>
      </c>
      <c r="S139" s="14">
        <f ca="1">IF(S$5&lt;&gt;"",HLOOKUP(S$5,Functionalization!$G$6:$R$343,ROW($A139)-5,FALSE),IFERROR(INDEX(S$320:S$343,MATCH($F139,$B$320:$B$343,0))/VLOOKUP($F139,$B$320:$BB$343,MATCH(LEFT(TRIM(S$6),FIND("~",SUBSTITUTE(S$6,"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139))*HLOOKUP(LEFT(TRIM(S$6),FIND("~",SUBSTITUTE(S$6," ","~",LEN(TRIM(S$6))-LEN(SUBSTITUTE(TRIM(S$6)," ",""))))-1)&amp;" Total",$B$6:$BB$343,ROW($A139)-5,FALSE))</f>
        <v>0</v>
      </c>
      <c r="T139" s="14">
        <f ca="1">IF(T$5&lt;&gt;"",HLOOKUP(T$5,Functionalization!$G$6:$R$343,ROW($A139)-5,FALSE),IFERROR(INDEX(T$320:T$343,MATCH($F139,$B$320:$B$343,0))/VLOOKUP($F139,$B$320:$BB$343,MATCH(LEFT(TRIM(T$6),FIND("~",SUBSTITUTE(T$6,"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139))*HLOOKUP(LEFT(TRIM(T$6),FIND("~",SUBSTITUTE(T$6," ","~",LEN(TRIM(T$6))-LEN(SUBSTITUTE(TRIM(T$6)," ",""))))-1)&amp;" Total",$B$6:$BB$343,ROW($A139)-5,FALSE))</f>
        <v>0</v>
      </c>
      <c r="U139" s="14">
        <f ca="1">IF(U$5&lt;&gt;"",HLOOKUP(U$5,Functionalization!$G$6:$R$343,ROW($A139)-5,FALSE),IFERROR(INDEX(U$320:U$343,MATCH($F139,$B$320:$B$343,0))/VLOOKUP($F139,$B$320:$BB$343,MATCH(LEFT(TRIM(U$6),FIND("~",SUBSTITUTE(U$6,"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139))*HLOOKUP(LEFT(TRIM(U$6),FIND("~",SUBSTITUTE(U$6," ","~",LEN(TRIM(U$6))-LEN(SUBSTITUTE(TRIM(U$6)," ",""))))-1)&amp;" Total",$B$6:$BB$343,ROW($A139)-5,FALSE))</f>
        <v>0</v>
      </c>
      <c r="V139" s="14">
        <f ca="1">IF(V$5&lt;&gt;"",HLOOKUP(V$5,Functionalization!$G$6:$R$343,ROW($A139)-5,FALSE),IFERROR(INDEX(V$320:V$343,MATCH($F139,$B$320:$B$343,0))/VLOOKUP($F139,$B$320:$BB$343,MATCH(LEFT(TRIM(V$6),FIND("~",SUBSTITUTE(V$6,"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139))*HLOOKUP(LEFT(TRIM(V$6),FIND("~",SUBSTITUTE(V$6," ","~",LEN(TRIM(V$6))-LEN(SUBSTITUTE(TRIM(V$6)," ",""))))-1)&amp;" Total",$B$6:$BB$343,ROW($A139)-5,FALSE))</f>
        <v>0</v>
      </c>
      <c r="W139" s="14">
        <f ca="1">IF(W$5&lt;&gt;"",HLOOKUP(W$5,Functionalization!$G$6:$R$343,ROW($A139)-5,FALSE),IFERROR(INDEX(W$320:W$343,MATCH($F139,$B$320:$B$343,0))/VLOOKUP($F139,$B$320:$BB$343,MATCH(LEFT(TRIM(W$6),FIND("~",SUBSTITUTE(W$6,"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139))*HLOOKUP(LEFT(TRIM(W$6),FIND("~",SUBSTITUTE(W$6," ","~",LEN(TRIM(W$6))-LEN(SUBSTITUTE(TRIM(W$6)," ",""))))-1)&amp;" Total",$B$6:$BB$343,ROW($A139)-5,FALSE))</f>
        <v>0</v>
      </c>
      <c r="X139" s="14">
        <f ca="1">IF(X$5&lt;&gt;"",HLOOKUP(X$5,Functionalization!$G$6:$R$343,ROW($A139)-5,FALSE),IFERROR(INDEX(X$320:X$343,MATCH($F139,$B$320:$B$343,0))/VLOOKUP($F139,$B$320:$BB$343,MATCH(LEFT(TRIM(X$6),FIND("~",SUBSTITUTE(X$6,"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139))*HLOOKUP(LEFT(TRIM(X$6),FIND("~",SUBSTITUTE(X$6," ","~",LEN(TRIM(X$6))-LEN(SUBSTITUTE(TRIM(X$6)," ",""))))-1)&amp;" Total",$B$6:$BB$343,ROW($A139)-5,FALSE))</f>
        <v>0</v>
      </c>
      <c r="Y139" s="14">
        <f ca="1">IF(Y$5&lt;&gt;"",HLOOKUP(Y$5,Functionalization!$G$6:$R$343,ROW($A139)-5,FALSE),IFERROR(INDEX(Y$320:Y$343,MATCH($F139,$B$320:$B$343,0))/VLOOKUP($F139,$B$320:$BB$343,MATCH(LEFT(TRIM(Y$6),FIND("~",SUBSTITUTE(Y$6,"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139))*HLOOKUP(LEFT(TRIM(Y$6),FIND("~",SUBSTITUTE(Y$6," ","~",LEN(TRIM(Y$6))-LEN(SUBSTITUTE(TRIM(Y$6)," ",""))))-1)&amp;" Total",$B$6:$BB$343,ROW($A139)-5,FALSE))</f>
        <v>0</v>
      </c>
      <c r="Z139" s="14">
        <f ca="1">IF(Z$5&lt;&gt;"",HLOOKUP(Z$5,Functionalization!$G$6:$R$343,ROW($A139)-5,FALSE),IFERROR(INDEX(Z$320:Z$343,MATCH($F139,$B$320:$B$343,0))/VLOOKUP($F139,$B$320:$BB$343,MATCH(LEFT(TRIM(Z$6),FIND("~",SUBSTITUTE(Z$6,"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139))*HLOOKUP(LEFT(TRIM(Z$6),FIND("~",SUBSTITUTE(Z$6," ","~",LEN(TRIM(Z$6))-LEN(SUBSTITUTE(TRIM(Z$6)," ",""))))-1)&amp;" Total",$B$6:$BB$343,ROW($A139)-5,FALSE))</f>
        <v>0</v>
      </c>
      <c r="AA139" s="14">
        <f ca="1">IF(AA$5&lt;&gt;"",HLOOKUP(AA$5,Functionalization!$G$6:$R$343,ROW($A139)-5,FALSE),IFERROR(INDEX(AA$320:AA$343,MATCH($F139,$B$320:$B$343,0))/VLOOKUP($F139,$B$320:$BB$343,MATCH(LEFT(TRIM(AA$6),FIND("~",SUBSTITUTE(AA$6,"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139))*HLOOKUP(LEFT(TRIM(AA$6),FIND("~",SUBSTITUTE(AA$6," ","~",LEN(TRIM(AA$6))-LEN(SUBSTITUTE(TRIM(AA$6)," ",""))))-1)&amp;" Total",$B$6:$BB$343,ROW($A139)-5,FALSE))</f>
        <v>0</v>
      </c>
      <c r="AB139" s="14">
        <f ca="1">IF(AB$5&lt;&gt;"",HLOOKUP(AB$5,Functionalization!$G$6:$R$343,ROW($A139)-5,FALSE),IFERROR(INDEX(AB$320:AB$343,MATCH($F139,$B$320:$B$343,0))/VLOOKUP($F139,$B$320:$BB$343,MATCH(LEFT(TRIM(AB$6),FIND("~",SUBSTITUTE(AB$6,"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139))*HLOOKUP(LEFT(TRIM(AB$6),FIND("~",SUBSTITUTE(AB$6," ","~",LEN(TRIM(AB$6))-LEN(SUBSTITUTE(TRIM(AB$6)," ",""))))-1)&amp;" Total",$B$6:$BB$343,ROW($A139)-5,FALSE))</f>
        <v>0</v>
      </c>
      <c r="AC139" s="14">
        <f ca="1">IF(AC$5&lt;&gt;"",HLOOKUP(AC$5,Functionalization!$G$6:$R$343,ROW($A139)-5,FALSE),IFERROR(INDEX(AC$320:AC$343,MATCH($F139,$B$320:$B$343,0))/VLOOKUP($F139,$B$320:$BB$343,MATCH(LEFT(TRIM(AC$6),FIND("~",SUBSTITUTE(AC$6,"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139))*HLOOKUP(LEFT(TRIM(AC$6),FIND("~",SUBSTITUTE(AC$6," ","~",LEN(TRIM(AC$6))-LEN(SUBSTITUTE(TRIM(AC$6)," ",""))))-1)&amp;" Total",$B$6:$BB$343,ROW($A139)-5,FALSE))</f>
        <v>0</v>
      </c>
      <c r="AD139" s="14">
        <f ca="1">IF(AD$5&lt;&gt;"",HLOOKUP(AD$5,Functionalization!$G$6:$R$343,ROW($A139)-5,FALSE),IFERROR(INDEX(AD$320:AD$343,MATCH($F139,$B$320:$B$343,0))/VLOOKUP($F139,$B$320:$BB$343,MATCH(LEFT(TRIM(AD$6),FIND("~",SUBSTITUTE(AD$6,"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139))*HLOOKUP(LEFT(TRIM(AD$6),FIND("~",SUBSTITUTE(AD$6," ","~",LEN(TRIM(AD$6))-LEN(SUBSTITUTE(TRIM(AD$6)," ",""))))-1)&amp;" Total",$B$6:$BB$343,ROW($A139)-5,FALSE))</f>
        <v>0</v>
      </c>
      <c r="AE139" s="14">
        <f ca="1">IF(AE$5&lt;&gt;"",HLOOKUP(AE$5,Functionalization!$G$6:$R$343,ROW($A139)-5,FALSE),IFERROR(INDEX(AE$320:AE$343,MATCH($F139,$B$320:$B$343,0))/VLOOKUP($F139,$B$320:$BB$343,MATCH(LEFT(TRIM(AE$6),FIND("~",SUBSTITUTE(AE$6,"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139))*HLOOKUP(LEFT(TRIM(AE$6),FIND("~",SUBSTITUTE(AE$6," ","~",LEN(TRIM(AE$6))-LEN(SUBSTITUTE(TRIM(AE$6)," ",""))))-1)&amp;" Total",$B$6:$BB$343,ROW($A139)-5,FALSE))</f>
        <v>0</v>
      </c>
      <c r="AF139" s="14">
        <f ca="1">IF(AF$5&lt;&gt;"",HLOOKUP(AF$5,Functionalization!$G$6:$R$343,ROW($A139)-5,FALSE),IFERROR(INDEX(AF$320:AF$343,MATCH($F139,$B$320:$B$343,0))/VLOOKUP($F139,$B$320:$BB$343,MATCH(LEFT(TRIM(AF$6),FIND("~",SUBSTITUTE(AF$6,"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139))*HLOOKUP(LEFT(TRIM(AF$6),FIND("~",SUBSTITUTE(AF$6," ","~",LEN(TRIM(AF$6))-LEN(SUBSTITUTE(TRIM(AF$6)," ",""))))-1)&amp;" Total",$B$6:$BB$343,ROW($A139)-5,FALSE))</f>
        <v>0</v>
      </c>
      <c r="AG139" s="14">
        <f ca="1">IF(AG$5&lt;&gt;"",HLOOKUP(AG$5,Functionalization!$G$6:$R$343,ROW($A139)-5,FALSE),IFERROR(INDEX(AG$320:AG$343,MATCH($F139,$B$320:$B$343,0))/VLOOKUP($F139,$B$320:$BB$343,MATCH(LEFT(TRIM(AG$6),FIND("~",SUBSTITUTE(AG$6,"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139))*HLOOKUP(LEFT(TRIM(AG$6),FIND("~",SUBSTITUTE(AG$6," ","~",LEN(TRIM(AG$6))-LEN(SUBSTITUTE(TRIM(AG$6)," ",""))))-1)&amp;" Total",$B$6:$BB$343,ROW($A139)-5,FALSE))</f>
        <v>0</v>
      </c>
      <c r="AH139" s="14">
        <f ca="1">IF(AH$5&lt;&gt;"",HLOOKUP(AH$5,Functionalization!$G$6:$R$343,ROW($A139)-5,FALSE),IFERROR(INDEX(AH$320:AH$343,MATCH($F139,$B$320:$B$343,0))/VLOOKUP($F139,$B$320:$BB$343,MATCH(LEFT(TRIM(AH$6),FIND("~",SUBSTITUTE(AH$6,"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139))*HLOOKUP(LEFT(TRIM(AH$6),FIND("~",SUBSTITUTE(AH$6," ","~",LEN(TRIM(AH$6))-LEN(SUBSTITUTE(TRIM(AH$6)," ",""))))-1)&amp;" Total",$B$6:$BB$343,ROW($A139)-5,FALSE))</f>
        <v>0</v>
      </c>
      <c r="AI139" s="14">
        <f ca="1">IF(AI$5&lt;&gt;"",HLOOKUP(AI$5,Functionalization!$G$6:$R$343,ROW($A139)-5,FALSE),IFERROR(INDEX(AI$320:AI$343,MATCH($F139,$B$320:$B$343,0))/VLOOKUP($F139,$B$320:$BB$343,MATCH(LEFT(TRIM(AI$6),FIND("~",SUBSTITUTE(AI$6,"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139))*HLOOKUP(LEFT(TRIM(AI$6),FIND("~",SUBSTITUTE(AI$6," ","~",LEN(TRIM(AI$6))-LEN(SUBSTITUTE(TRIM(AI$6)," ",""))))-1)&amp;" Total",$B$6:$BB$343,ROW($A139)-5,FALSE))</f>
        <v>0</v>
      </c>
      <c r="AJ139" s="14">
        <f ca="1">IF(AJ$5&lt;&gt;"",HLOOKUP(AJ$5,Functionalization!$G$6:$R$343,ROW($A139)-5,FALSE),IFERROR(INDEX(AJ$320:AJ$343,MATCH($F139,$B$320:$B$343,0))/VLOOKUP($F139,$B$320:$BB$343,MATCH(LEFT(TRIM(AJ$6),FIND("~",SUBSTITUTE(AJ$6,"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139))*HLOOKUP(LEFT(TRIM(AJ$6),FIND("~",SUBSTITUTE(AJ$6," ","~",LEN(TRIM(AJ$6))-LEN(SUBSTITUTE(TRIM(AJ$6)," ",""))))-1)&amp;" Total",$B$6:$BB$343,ROW($A139)-5,FALSE))</f>
        <v>0</v>
      </c>
      <c r="AK139" s="14">
        <f ca="1">IF(AK$5&lt;&gt;"",HLOOKUP(AK$5,Functionalization!$G$6:$R$343,ROW($A139)-5,FALSE),IFERROR(INDEX(AK$320:AK$343,MATCH($F139,$B$320:$B$343,0))/VLOOKUP($F139,$B$320:$BB$343,MATCH(LEFT(TRIM(AK$6),FIND("~",SUBSTITUTE(AK$6,"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139))*HLOOKUP(LEFT(TRIM(AK$6),FIND("~",SUBSTITUTE(AK$6," ","~",LEN(TRIM(AK$6))-LEN(SUBSTITUTE(TRIM(AK$6)," ",""))))-1)&amp;" Total",$B$6:$BB$343,ROW($A139)-5,FALSE))</f>
        <v>0</v>
      </c>
      <c r="AL139" s="14">
        <f ca="1">IF(AL$5&lt;&gt;"",HLOOKUP(AL$5,Functionalization!$G$6:$R$343,ROW($A139)-5,FALSE),IFERROR(INDEX(AL$320:AL$343,MATCH($F139,$B$320:$B$343,0))/VLOOKUP($F139,$B$320:$BB$343,MATCH(LEFT(TRIM(AL$6),FIND("~",SUBSTITUTE(AL$6,"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139))*HLOOKUP(LEFT(TRIM(AL$6),FIND("~",SUBSTITUTE(AL$6," ","~",LEN(TRIM(AL$6))-LEN(SUBSTITUTE(TRIM(AL$6)," ",""))))-1)&amp;" Total",$B$6:$BB$343,ROW($A139)-5,FALSE))</f>
        <v>0</v>
      </c>
      <c r="AM139" s="14">
        <f ca="1">IF(AM$5&lt;&gt;"",HLOOKUP(AM$5,Functionalization!$G$6:$R$343,ROW($A139)-5,FALSE),IFERROR(INDEX(AM$320:AM$343,MATCH($F139,$B$320:$B$343,0))/VLOOKUP($F139,$B$320:$BB$343,MATCH(LEFT(TRIM(AM$6),FIND("~",SUBSTITUTE(AM$6,"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139))*HLOOKUP(LEFT(TRIM(AM$6),FIND("~",SUBSTITUTE(AM$6," ","~",LEN(TRIM(AM$6))-LEN(SUBSTITUTE(TRIM(AM$6)," ",""))))-1)&amp;" Total",$B$6:$BB$343,ROW($A139)-5,FALSE))</f>
        <v>0</v>
      </c>
      <c r="AN139" s="14">
        <f ca="1">IF(AN$5&lt;&gt;"",HLOOKUP(AN$5,Functionalization!$G$6:$R$343,ROW($A139)-5,FALSE),IFERROR(INDEX(AN$320:AN$343,MATCH($F139,$B$320:$B$343,0))/VLOOKUP($F139,$B$320:$BB$343,MATCH(LEFT(TRIM(AN$6),FIND("~",SUBSTITUTE(AN$6,"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139))*HLOOKUP(LEFT(TRIM(AN$6),FIND("~",SUBSTITUTE(AN$6," ","~",LEN(TRIM(AN$6))-LEN(SUBSTITUTE(TRIM(AN$6)," ",""))))-1)&amp;" Total",$B$6:$BB$343,ROW($A139)-5,FALSE))</f>
        <v>0</v>
      </c>
      <c r="AO139" s="14">
        <f ca="1">IF(AO$5&lt;&gt;"",HLOOKUP(AO$5,Functionalization!$G$6:$R$343,ROW($A139)-5,FALSE),IFERROR(INDEX(AO$320:AO$343,MATCH($F139,$B$320:$B$343,0))/VLOOKUP($F139,$B$320:$BB$343,MATCH(LEFT(TRIM(AO$6),FIND("~",SUBSTITUTE(AO$6,"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139))*HLOOKUP(LEFT(TRIM(AO$6),FIND("~",SUBSTITUTE(AO$6," ","~",LEN(TRIM(AO$6))-LEN(SUBSTITUTE(TRIM(AO$6)," ",""))))-1)&amp;" Total",$B$6:$BB$343,ROW($A139)-5,FALSE))</f>
        <v>0</v>
      </c>
      <c r="AP139" s="14">
        <f ca="1">IF(AP$5&lt;&gt;"",HLOOKUP(AP$5,Functionalization!$G$6:$R$343,ROW($A139)-5,FALSE),IFERROR(INDEX(AP$320:AP$343,MATCH($F139,$B$320:$B$343,0))/VLOOKUP($F139,$B$320:$BB$343,MATCH(LEFT(TRIM(AP$6),FIND("~",SUBSTITUTE(AP$6,"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139))*HLOOKUP(LEFT(TRIM(AP$6),FIND("~",SUBSTITUTE(AP$6," ","~",LEN(TRIM(AP$6))-LEN(SUBSTITUTE(TRIM(AP$6)," ",""))))-1)&amp;" Total",$B$6:$BB$343,ROW($A139)-5,FALSE))</f>
        <v>0</v>
      </c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D139" s="44">
        <f ca="1">IFERROR(IF(SUMIF($G$6:$BB$6,BD$6&amp;" Total",$G139:$BB139)-(SUMIF($G$6:$BB$6,BD$6&amp;" "&amp;'Input-Allocators'!$D$18,$G139:$BB139)+IFERROR(SUMIF($G$6:$BB$6,BD$6&amp;" "&amp;'Input-Allocators'!$E$18,$G139:$BB139),SUMIF($G$6:$BB$6,BD$6&amp;" "&amp;'Input-Allocators'!$B$20,$G139:$BB139))+SUMIF($G$6:$BB$6,BD$6&amp;" "&amp;'Input-Allocators'!$F$18,$G139:$BB139))&lt;Check_Limit,0,1),1)</f>
        <v>0</v>
      </c>
      <c r="BE139" s="44">
        <f ca="1">IFERROR(IF(SUMIF($G$6:$BB$6,BE$6&amp;" Total",$G139:$BB139)-(SUMIF($G$6:$BB$6,BE$6&amp;" "&amp;'Input-Allocators'!$D$18,$G139:$BB139)+IFERROR(SUMIF($G$6:$BB$6,BE$6&amp;" "&amp;'Input-Allocators'!$E$18,$G139:$BB139),SUMIF($G$6:$BB$6,BE$6&amp;" "&amp;'Input-Allocators'!$B$20,$G139:$BB139))+SUMIF($G$6:$BB$6,BE$6&amp;" "&amp;'Input-Allocators'!$F$18,$G139:$BB139))&lt;Check_Limit,0,1),1)</f>
        <v>0</v>
      </c>
      <c r="BF139" s="44">
        <f ca="1">IFERROR(IF(SUMIF($G$6:$BB$6,BF$6&amp;" Total",$G139:$BB139)-(SUMIF($G$6:$BB$6,BF$6&amp;" "&amp;'Input-Allocators'!$D$18,$G139:$BB139)+IFERROR(SUMIF($G$6:$BB$6,BF$6&amp;" "&amp;'Input-Allocators'!$E$18,$G139:$BB139),SUMIF($G$6:$BB$6,BF$6&amp;" "&amp;'Input-Allocators'!$B$20,$G139:$BB139))+SUMIF($G$6:$BB$6,BF$6&amp;" "&amp;'Input-Allocators'!$F$18,$G139:$BB139))&lt;Check_Limit,0,1),1)</f>
        <v>0</v>
      </c>
      <c r="BG139" s="44">
        <f ca="1">IFERROR(IF(SUMIF($G$6:$BB$6,BG$6&amp;" Total",$G139:$BB139)-(SUMIF($G$6:$BB$6,BG$6&amp;" "&amp;'Input-Allocators'!$D$18,$G139:$BB139)+IFERROR(SUMIF($G$6:$BB$6,BG$6&amp;" "&amp;'Input-Allocators'!$E$18,$G139:$BB139),SUMIF($G$6:$BB$6,BG$6&amp;" "&amp;'Input-Allocators'!$B$20,$G139:$BB139))+SUMIF($G$6:$BB$6,BG$6&amp;" "&amp;'Input-Allocators'!$F$18,$G139:$BB139))&lt;Check_Limit,0,1),1)</f>
        <v>0</v>
      </c>
      <c r="BH139" s="44">
        <f ca="1">IFERROR(IF(SUMIF($G$6:$BB$6,BH$6&amp;" Total",$G139:$BB139)-(SUMIF($G$6:$BB$6,BH$6&amp;" "&amp;'Input-Allocators'!$D$18,$G139:$BB139)+IFERROR(SUMIF($G$6:$BB$6,BH$6&amp;" "&amp;'Input-Allocators'!$E$18,$G139:$BB139),SUMIF($G$6:$BB$6,BH$6&amp;" "&amp;'Input-Allocators'!$B$20,$G139:$BB139))+SUMIF($G$6:$BB$6,BH$6&amp;" "&amp;'Input-Allocators'!$F$18,$G139:$BB139))&lt;Check_Limit,0,1),1)</f>
        <v>0</v>
      </c>
      <c r="BI139" s="44">
        <f ca="1">IFERROR(IF(SUMIF($G$6:$BB$6,BI$6&amp;" Total",$G139:$BB139)-(SUMIF($G$6:$BB$6,BI$6&amp;" "&amp;'Input-Allocators'!$D$18,$G139:$BB139)+IFERROR(SUMIF($G$6:$BB$6,BI$6&amp;" "&amp;'Input-Allocators'!$E$18,$G139:$BB139),SUMIF($G$6:$BB$6,BI$6&amp;" "&amp;'Input-Allocators'!$B$20,$G139:$BB139))+SUMIF($G$6:$BB$6,BI$6&amp;" "&amp;'Input-Allocators'!$F$18,$G139:$BB139))&lt;Check_Limit,0,1),1)</f>
        <v>0</v>
      </c>
      <c r="BJ139" s="44">
        <f ca="1">IFERROR(IF(SUMIF($G$6:$BB$6,BJ$6&amp;" Total",$G139:$BB139)-(SUMIF($G$6:$BB$6,BJ$6&amp;" "&amp;'Input-Allocators'!$D$18,$G139:$BB139)+IFERROR(SUMIF($G$6:$BB$6,BJ$6&amp;" "&amp;'Input-Allocators'!$E$18,$G139:$BB139),SUMIF($G$6:$BB$6,BJ$6&amp;" "&amp;'Input-Allocators'!$B$20,$G139:$BB139))+SUMIF($G$6:$BB$6,BJ$6&amp;" "&amp;'Input-Allocators'!$F$18,$G139:$BB139))&lt;Check_Limit,0,1),1)</f>
        <v>0</v>
      </c>
      <c r="BK139" s="44">
        <f ca="1">IFERROR(IF(SUMIF($G$6:$BB$6,BK$6&amp;" Total",$G139:$BB139)-(SUMIF($G$6:$BB$6,BK$6&amp;" "&amp;'Input-Allocators'!$D$18,$G139:$BB139)+IFERROR(SUMIF($G$6:$BB$6,BK$6&amp;" "&amp;'Input-Allocators'!$E$18,$G139:$BB139),SUMIF($G$6:$BB$6,BK$6&amp;" "&amp;'Input-Allocators'!$B$20,$G139:$BB139))+SUMIF($G$6:$BB$6,BK$6&amp;" "&amp;'Input-Allocators'!$F$18,$G139:$BB139))&lt;Check_Limit,0,1),1)</f>
        <v>0</v>
      </c>
      <c r="BL139" s="44">
        <f ca="1">IFERROR(IF(SUMIF($G$6:$BB$6,BL$6&amp;" Total",$G139:$BB139)-(SUMIF($G$6:$BB$6,BL$6&amp;" "&amp;'Input-Allocators'!$D$18,$G139:$BB139)+IFERROR(SUMIF($G$6:$BB$6,BL$6&amp;" "&amp;'Input-Allocators'!$E$18,$G139:$BB139),SUMIF($G$6:$BB$6,BL$6&amp;" "&amp;'Input-Allocators'!$B$20,$G139:$BB139))+SUMIF($G$6:$BB$6,BL$6&amp;" "&amp;'Input-Allocators'!$F$18,$G139:$BB139))&lt;Check_Limit,0,1),1)</f>
        <v>0</v>
      </c>
      <c r="BM139" s="44">
        <f ca="1">IFERROR(IF(SUMIF($G$6:$BB$6,BM$6&amp;" Total",$G139:$BB139)-(SUMIF($G$6:$BB$6,BM$6&amp;" "&amp;'Input-Allocators'!$D$18,$G139:$BB139)+IFERROR(SUMIF($G$6:$BB$6,BM$6&amp;" "&amp;'Input-Allocators'!$E$18,$G139:$BB139),SUMIF($G$6:$BB$6,BM$6&amp;" "&amp;'Input-Allocators'!$B$20,$G139:$BB139))+SUMIF($G$6:$BB$6,BM$6&amp;" "&amp;'Input-Allocators'!$F$18,$G139:$BB139))&lt;Check_Limit,0,1),1)</f>
        <v>0</v>
      </c>
      <c r="BN139" s="44">
        <f ca="1">IFERROR(IF(SUMIF($G$6:$BB$6,BN$6&amp;" Total",$G139:$BB139)-(SUMIF($G$6:$BB$6,BN$6&amp;" "&amp;'Input-Allocators'!$D$18,$G139:$BB139)+IFERROR(SUMIF($G$6:$BB$6,BN$6&amp;" "&amp;'Input-Allocators'!$E$18,$G139:$BB139),SUMIF($G$6:$BB$6,BN$6&amp;" "&amp;'Input-Allocators'!$B$20,$G139:$BB139))+SUMIF($G$6:$BB$6,BN$6&amp;" "&amp;'Input-Allocators'!$F$18,$G139:$BB139))&lt;Check_Limit,0,1),1)</f>
        <v>0</v>
      </c>
      <c r="BO139" s="44">
        <f ca="1">IFERROR(IF(SUMIF($G$6:$BB$6,BO$6&amp;" Total",$G139:$BB139)-(SUMIF($G$6:$BB$6,BO$6&amp;" "&amp;'Input-Allocators'!$D$18,$G139:$BB139)+IFERROR(SUMIF($G$6:$BB$6,BO$6&amp;" "&amp;'Input-Allocators'!$E$18,$G139:$BB139),SUMIF($G$6:$BB$6,BO$6&amp;" "&amp;'Input-Allocators'!$B$20,$G139:$BB139))+SUMIF($G$6:$BB$6,BO$6&amp;" "&amp;'Input-Allocators'!$F$18,$G139:$BB139))&lt;Check_Limit,0,1),1)</f>
        <v>0</v>
      </c>
    </row>
    <row r="140" spans="1:67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>SUBTOTAL(9,D129:D139)</f>
        <v>15.376701878405505</v>
      </c>
      <c r="E140" s="14"/>
      <c r="F140" s="3"/>
      <c r="G140" s="174">
        <f t="shared" ref="G140:AP140" ca="1" si="27">SUBTOTAL(9,G129:G139)</f>
        <v>15.376701878405505</v>
      </c>
      <c r="H140" s="174">
        <f t="shared" ca="1" si="27"/>
        <v>0</v>
      </c>
      <c r="I140" s="174">
        <f t="shared" ca="1" si="27"/>
        <v>15.376701878405505</v>
      </c>
      <c r="J140" s="174">
        <f t="shared" ca="1" si="27"/>
        <v>0</v>
      </c>
      <c r="K140" s="174">
        <f t="shared" ca="1" si="27"/>
        <v>0</v>
      </c>
      <c r="L140" s="174">
        <f t="shared" ca="1" si="27"/>
        <v>0</v>
      </c>
      <c r="M140" s="174">
        <f t="shared" ca="1" si="27"/>
        <v>0</v>
      </c>
      <c r="N140" s="174">
        <f t="shared" ca="1" si="27"/>
        <v>0</v>
      </c>
      <c r="O140" s="174">
        <f t="shared" ca="1" si="27"/>
        <v>0</v>
      </c>
      <c r="P140" s="174">
        <f t="shared" ca="1" si="27"/>
        <v>0</v>
      </c>
      <c r="Q140" s="174">
        <f t="shared" ca="1" si="27"/>
        <v>0</v>
      </c>
      <c r="R140" s="174">
        <f t="shared" ca="1" si="27"/>
        <v>0</v>
      </c>
      <c r="S140" s="174">
        <f t="shared" ca="1" si="27"/>
        <v>0</v>
      </c>
      <c r="T140" s="174">
        <f t="shared" ca="1" si="27"/>
        <v>0</v>
      </c>
      <c r="U140" s="174">
        <f t="shared" ca="1" si="27"/>
        <v>0</v>
      </c>
      <c r="V140" s="174">
        <f t="shared" ca="1" si="27"/>
        <v>0</v>
      </c>
      <c r="W140" s="174">
        <f t="shared" ca="1" si="27"/>
        <v>0</v>
      </c>
      <c r="X140" s="174">
        <f t="shared" ca="1" si="27"/>
        <v>0</v>
      </c>
      <c r="Y140" s="174">
        <f t="shared" ca="1" si="27"/>
        <v>0</v>
      </c>
      <c r="Z140" s="174">
        <f t="shared" ca="1" si="27"/>
        <v>0</v>
      </c>
      <c r="AA140" s="174">
        <f t="shared" ca="1" si="27"/>
        <v>0</v>
      </c>
      <c r="AB140" s="174">
        <f t="shared" ca="1" si="27"/>
        <v>0</v>
      </c>
      <c r="AC140" s="174">
        <f t="shared" ca="1" si="27"/>
        <v>0</v>
      </c>
      <c r="AD140" s="174">
        <f t="shared" ca="1" si="27"/>
        <v>0</v>
      </c>
      <c r="AE140" s="174">
        <f t="shared" ca="1" si="27"/>
        <v>0</v>
      </c>
      <c r="AF140" s="174">
        <f t="shared" ca="1" si="27"/>
        <v>0</v>
      </c>
      <c r="AG140" s="174">
        <f t="shared" ca="1" si="27"/>
        <v>0</v>
      </c>
      <c r="AH140" s="174">
        <f t="shared" ca="1" si="27"/>
        <v>0</v>
      </c>
      <c r="AI140" s="174">
        <f t="shared" ca="1" si="27"/>
        <v>0</v>
      </c>
      <c r="AJ140" s="174">
        <f t="shared" ca="1" si="27"/>
        <v>0</v>
      </c>
      <c r="AK140" s="174">
        <f t="shared" ca="1" si="27"/>
        <v>0</v>
      </c>
      <c r="AL140" s="174">
        <f t="shared" ca="1" si="27"/>
        <v>0</v>
      </c>
      <c r="AM140" s="174">
        <f t="shared" ca="1" si="27"/>
        <v>0</v>
      </c>
      <c r="AN140" s="174">
        <f t="shared" ca="1" si="27"/>
        <v>0</v>
      </c>
      <c r="AO140" s="174">
        <f t="shared" ca="1" si="27"/>
        <v>0</v>
      </c>
      <c r="AP140" s="174">
        <f t="shared" ca="1" si="27"/>
        <v>0</v>
      </c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D140" s="44">
        <f ca="1">IFERROR(IF(SUMIF($G$6:$BB$6,BD$6&amp;" Total",$G140:$BB140)-(SUMIF($G$6:$BB$6,BD$6&amp;" "&amp;'Input-Allocators'!$D$18,$G140:$BB140)+IFERROR(SUMIF($G$6:$BB$6,BD$6&amp;" "&amp;'Input-Allocators'!$E$18,$G140:$BB140),SUMIF($G$6:$BB$6,BD$6&amp;" "&amp;'Input-Allocators'!$B$20,$G140:$BB140))+SUMIF($G$6:$BB$6,BD$6&amp;" "&amp;'Input-Allocators'!$F$18,$G140:$BB140))&lt;Check_Limit,0,1),1)</f>
        <v>0</v>
      </c>
      <c r="BE140" s="44">
        <f ca="1">IFERROR(IF(SUMIF($G$6:$BB$6,BE$6&amp;" Total",$G140:$BB140)-(SUMIF($G$6:$BB$6,BE$6&amp;" "&amp;'Input-Allocators'!$D$18,$G140:$BB140)+IFERROR(SUMIF($G$6:$BB$6,BE$6&amp;" "&amp;'Input-Allocators'!$E$18,$G140:$BB140),SUMIF($G$6:$BB$6,BE$6&amp;" "&amp;'Input-Allocators'!$B$20,$G140:$BB140))+SUMIF($G$6:$BB$6,BE$6&amp;" "&amp;'Input-Allocators'!$F$18,$G140:$BB140))&lt;Check_Limit,0,1),1)</f>
        <v>0</v>
      </c>
      <c r="BF140" s="44">
        <f ca="1">IFERROR(IF(SUMIF($G$6:$BB$6,BF$6&amp;" Total",$G140:$BB140)-(SUMIF($G$6:$BB$6,BF$6&amp;" "&amp;'Input-Allocators'!$D$18,$G140:$BB140)+IFERROR(SUMIF($G$6:$BB$6,BF$6&amp;" "&amp;'Input-Allocators'!$E$18,$G140:$BB140),SUMIF($G$6:$BB$6,BF$6&amp;" "&amp;'Input-Allocators'!$B$20,$G140:$BB140))+SUMIF($G$6:$BB$6,BF$6&amp;" "&amp;'Input-Allocators'!$F$18,$G140:$BB140))&lt;Check_Limit,0,1),1)</f>
        <v>0</v>
      </c>
      <c r="BG140" s="44">
        <f ca="1">IFERROR(IF(SUMIF($G$6:$BB$6,BG$6&amp;" Total",$G140:$BB140)-(SUMIF($G$6:$BB$6,BG$6&amp;" "&amp;'Input-Allocators'!$D$18,$G140:$BB140)+IFERROR(SUMIF($G$6:$BB$6,BG$6&amp;" "&amp;'Input-Allocators'!$E$18,$G140:$BB140),SUMIF($G$6:$BB$6,BG$6&amp;" "&amp;'Input-Allocators'!$B$20,$G140:$BB140))+SUMIF($G$6:$BB$6,BG$6&amp;" "&amp;'Input-Allocators'!$F$18,$G140:$BB140))&lt;Check_Limit,0,1),1)</f>
        <v>0</v>
      </c>
      <c r="BH140" s="44">
        <f ca="1">IFERROR(IF(SUMIF($G$6:$BB$6,BH$6&amp;" Total",$G140:$BB140)-(SUMIF($G$6:$BB$6,BH$6&amp;" "&amp;'Input-Allocators'!$D$18,$G140:$BB140)+IFERROR(SUMIF($G$6:$BB$6,BH$6&amp;" "&amp;'Input-Allocators'!$E$18,$G140:$BB140),SUMIF($G$6:$BB$6,BH$6&amp;" "&amp;'Input-Allocators'!$B$20,$G140:$BB140))+SUMIF($G$6:$BB$6,BH$6&amp;" "&amp;'Input-Allocators'!$F$18,$G140:$BB140))&lt;Check_Limit,0,1),1)</f>
        <v>0</v>
      </c>
      <c r="BI140" s="44">
        <f ca="1">IFERROR(IF(SUMIF($G$6:$BB$6,BI$6&amp;" Total",$G140:$BB140)-(SUMIF($G$6:$BB$6,BI$6&amp;" "&amp;'Input-Allocators'!$D$18,$G140:$BB140)+IFERROR(SUMIF($G$6:$BB$6,BI$6&amp;" "&amp;'Input-Allocators'!$E$18,$G140:$BB140),SUMIF($G$6:$BB$6,BI$6&amp;" "&amp;'Input-Allocators'!$B$20,$G140:$BB140))+SUMIF($G$6:$BB$6,BI$6&amp;" "&amp;'Input-Allocators'!$F$18,$G140:$BB140))&lt;Check_Limit,0,1),1)</f>
        <v>0</v>
      </c>
      <c r="BJ140" s="44">
        <f ca="1">IFERROR(IF(SUMIF($G$6:$BB$6,BJ$6&amp;" Total",$G140:$BB140)-(SUMIF($G$6:$BB$6,BJ$6&amp;" "&amp;'Input-Allocators'!$D$18,$G140:$BB140)+IFERROR(SUMIF($G$6:$BB$6,BJ$6&amp;" "&amp;'Input-Allocators'!$E$18,$G140:$BB140),SUMIF($G$6:$BB$6,BJ$6&amp;" "&amp;'Input-Allocators'!$B$20,$G140:$BB140))+SUMIF($G$6:$BB$6,BJ$6&amp;" "&amp;'Input-Allocators'!$F$18,$G140:$BB140))&lt;Check_Limit,0,1),1)</f>
        <v>0</v>
      </c>
      <c r="BK140" s="44">
        <f ca="1">IFERROR(IF(SUMIF($G$6:$BB$6,BK$6&amp;" Total",$G140:$BB140)-(SUMIF($G$6:$BB$6,BK$6&amp;" "&amp;'Input-Allocators'!$D$18,$G140:$BB140)+IFERROR(SUMIF($G$6:$BB$6,BK$6&amp;" "&amp;'Input-Allocators'!$E$18,$G140:$BB140),SUMIF($G$6:$BB$6,BK$6&amp;" "&amp;'Input-Allocators'!$B$20,$G140:$BB140))+SUMIF($G$6:$BB$6,BK$6&amp;" "&amp;'Input-Allocators'!$F$18,$G140:$BB140))&lt;Check_Limit,0,1),1)</f>
        <v>0</v>
      </c>
      <c r="BL140" s="44">
        <f ca="1">IFERROR(IF(SUMIF($G$6:$BB$6,BL$6&amp;" Total",$G140:$BB140)-(SUMIF($G$6:$BB$6,BL$6&amp;" "&amp;'Input-Allocators'!$D$18,$G140:$BB140)+IFERROR(SUMIF($G$6:$BB$6,BL$6&amp;" "&amp;'Input-Allocators'!$E$18,$G140:$BB140),SUMIF($G$6:$BB$6,BL$6&amp;" "&amp;'Input-Allocators'!$B$20,$G140:$BB140))+SUMIF($G$6:$BB$6,BL$6&amp;" "&amp;'Input-Allocators'!$F$18,$G140:$BB140))&lt;Check_Limit,0,1),1)</f>
        <v>0</v>
      </c>
      <c r="BM140" s="44">
        <f ca="1">IFERROR(IF(SUMIF($G$6:$BB$6,BM$6&amp;" Total",$G140:$BB140)-(SUMIF($G$6:$BB$6,BM$6&amp;" "&amp;'Input-Allocators'!$D$18,$G140:$BB140)+IFERROR(SUMIF($G$6:$BB$6,BM$6&amp;" "&amp;'Input-Allocators'!$E$18,$G140:$BB140),SUMIF($G$6:$BB$6,BM$6&amp;" "&amp;'Input-Allocators'!$B$20,$G140:$BB140))+SUMIF($G$6:$BB$6,BM$6&amp;" "&amp;'Input-Allocators'!$F$18,$G140:$BB140))&lt;Check_Limit,0,1),1)</f>
        <v>0</v>
      </c>
      <c r="BN140" s="44">
        <f ca="1">IFERROR(IF(SUMIF($G$6:$BB$6,BN$6&amp;" Total",$G140:$BB140)-(SUMIF($G$6:$BB$6,BN$6&amp;" "&amp;'Input-Allocators'!$D$18,$G140:$BB140)+IFERROR(SUMIF($G$6:$BB$6,BN$6&amp;" "&amp;'Input-Allocators'!$E$18,$G140:$BB140),SUMIF($G$6:$BB$6,BN$6&amp;" "&amp;'Input-Allocators'!$B$20,$G140:$BB140))+SUMIF($G$6:$BB$6,BN$6&amp;" "&amp;'Input-Allocators'!$F$18,$G140:$BB140))&lt;Check_Limit,0,1),1)</f>
        <v>0</v>
      </c>
      <c r="BO140" s="44">
        <f ca="1">IFERROR(IF(SUMIF($G$6:$BB$6,BO$6&amp;" Total",$G140:$BB140)-(SUMIF($G$6:$BB$6,BO$6&amp;" "&amp;'Input-Allocators'!$D$18,$G140:$BB140)+IFERROR(SUMIF($G$6:$BB$6,BO$6&amp;" "&amp;'Input-Allocators'!$E$18,$G140:$BB140),SUMIF($G$6:$BB$6,BO$6&amp;" "&amp;'Input-Allocators'!$B$20,$G140:$BB140))+SUMIF($G$6:$BB$6,BO$6&amp;" "&amp;'Input-Allocators'!$F$18,$G140:$BB140))&lt;Check_Limit,0,1),1)</f>
        <v>0</v>
      </c>
    </row>
    <row r="141" spans="1:67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3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D141" s="44">
        <f>IFERROR(IF(SUMIF($G$6:$BB$6,BD$6&amp;" Total",$G141:$BB141)-(SUMIF($G$6:$BB$6,BD$6&amp;" "&amp;'Input-Allocators'!$D$18,$G141:$BB141)+IFERROR(SUMIF($G$6:$BB$6,BD$6&amp;" "&amp;'Input-Allocators'!$E$18,$G141:$BB141),SUMIF($G$6:$BB$6,BD$6&amp;" "&amp;'Input-Allocators'!$B$20,$G141:$BB141))+SUMIF($G$6:$BB$6,BD$6&amp;" "&amp;'Input-Allocators'!$F$18,$G141:$BB141))&lt;Check_Limit,0,1),1)</f>
        <v>0</v>
      </c>
      <c r="BE141" s="44">
        <f>IFERROR(IF(SUMIF($G$6:$BB$6,BE$6&amp;" Total",$G141:$BB141)-(SUMIF($G$6:$BB$6,BE$6&amp;" "&amp;'Input-Allocators'!$D$18,$G141:$BB141)+IFERROR(SUMIF($G$6:$BB$6,BE$6&amp;" "&amp;'Input-Allocators'!$E$18,$G141:$BB141),SUMIF($G$6:$BB$6,BE$6&amp;" "&amp;'Input-Allocators'!$B$20,$G141:$BB141))+SUMIF($G$6:$BB$6,BE$6&amp;" "&amp;'Input-Allocators'!$F$18,$G141:$BB141))&lt;Check_Limit,0,1),1)</f>
        <v>0</v>
      </c>
      <c r="BF141" s="44">
        <f>IFERROR(IF(SUMIF($G$6:$BB$6,BF$6&amp;" Total",$G141:$BB141)-(SUMIF($G$6:$BB$6,BF$6&amp;" "&amp;'Input-Allocators'!$D$18,$G141:$BB141)+IFERROR(SUMIF($G$6:$BB$6,BF$6&amp;" "&amp;'Input-Allocators'!$E$18,$G141:$BB141),SUMIF($G$6:$BB$6,BF$6&amp;" "&amp;'Input-Allocators'!$B$20,$G141:$BB141))+SUMIF($G$6:$BB$6,BF$6&amp;" "&amp;'Input-Allocators'!$F$18,$G141:$BB141))&lt;Check_Limit,0,1),1)</f>
        <v>0</v>
      </c>
      <c r="BG141" s="44">
        <f>IFERROR(IF(SUMIF($G$6:$BB$6,BG$6&amp;" Total",$G141:$BB141)-(SUMIF($G$6:$BB$6,BG$6&amp;" "&amp;'Input-Allocators'!$D$18,$G141:$BB141)+IFERROR(SUMIF($G$6:$BB$6,BG$6&amp;" "&amp;'Input-Allocators'!$E$18,$G141:$BB141),SUMIF($G$6:$BB$6,BG$6&amp;" "&amp;'Input-Allocators'!$B$20,$G141:$BB141))+SUMIF($G$6:$BB$6,BG$6&amp;" "&amp;'Input-Allocators'!$F$18,$G141:$BB141))&lt;Check_Limit,0,1),1)</f>
        <v>0</v>
      </c>
      <c r="BH141" s="44">
        <f>IFERROR(IF(SUMIF($G$6:$BB$6,BH$6&amp;" Total",$G141:$BB141)-(SUMIF($G$6:$BB$6,BH$6&amp;" "&amp;'Input-Allocators'!$D$18,$G141:$BB141)+IFERROR(SUMIF($G$6:$BB$6,BH$6&amp;" "&amp;'Input-Allocators'!$E$18,$G141:$BB141),SUMIF($G$6:$BB$6,BH$6&amp;" "&amp;'Input-Allocators'!$B$20,$G141:$BB141))+SUMIF($G$6:$BB$6,BH$6&amp;" "&amp;'Input-Allocators'!$F$18,$G141:$BB141))&lt;Check_Limit,0,1),1)</f>
        <v>0</v>
      </c>
      <c r="BI141" s="44">
        <f>IFERROR(IF(SUMIF($G$6:$BB$6,BI$6&amp;" Total",$G141:$BB141)-(SUMIF($G$6:$BB$6,BI$6&amp;" "&amp;'Input-Allocators'!$D$18,$G141:$BB141)+IFERROR(SUMIF($G$6:$BB$6,BI$6&amp;" "&amp;'Input-Allocators'!$E$18,$G141:$BB141),SUMIF($G$6:$BB$6,BI$6&amp;" "&amp;'Input-Allocators'!$B$20,$G141:$BB141))+SUMIF($G$6:$BB$6,BI$6&amp;" "&amp;'Input-Allocators'!$F$18,$G141:$BB141))&lt;Check_Limit,0,1),1)</f>
        <v>0</v>
      </c>
      <c r="BJ141" s="44">
        <f>IFERROR(IF(SUMIF($G$6:$BB$6,BJ$6&amp;" Total",$G141:$BB141)-(SUMIF($G$6:$BB$6,BJ$6&amp;" "&amp;'Input-Allocators'!$D$18,$G141:$BB141)+IFERROR(SUMIF($G$6:$BB$6,BJ$6&amp;" "&amp;'Input-Allocators'!$E$18,$G141:$BB141),SUMIF($G$6:$BB$6,BJ$6&amp;" "&amp;'Input-Allocators'!$B$20,$G141:$BB141))+SUMIF($G$6:$BB$6,BJ$6&amp;" "&amp;'Input-Allocators'!$F$18,$G141:$BB141))&lt;Check_Limit,0,1),1)</f>
        <v>0</v>
      </c>
      <c r="BK141" s="44">
        <f>IFERROR(IF(SUMIF($G$6:$BB$6,BK$6&amp;" Total",$G141:$BB141)-(SUMIF($G$6:$BB$6,BK$6&amp;" "&amp;'Input-Allocators'!$D$18,$G141:$BB141)+IFERROR(SUMIF($G$6:$BB$6,BK$6&amp;" "&amp;'Input-Allocators'!$E$18,$G141:$BB141),SUMIF($G$6:$BB$6,BK$6&amp;" "&amp;'Input-Allocators'!$B$20,$G141:$BB141))+SUMIF($G$6:$BB$6,BK$6&amp;" "&amp;'Input-Allocators'!$F$18,$G141:$BB141))&lt;Check_Limit,0,1),1)</f>
        <v>0</v>
      </c>
      <c r="BL141" s="44">
        <f>IFERROR(IF(SUMIF($G$6:$BB$6,BL$6&amp;" Total",$G141:$BB141)-(SUMIF($G$6:$BB$6,BL$6&amp;" "&amp;'Input-Allocators'!$D$18,$G141:$BB141)+IFERROR(SUMIF($G$6:$BB$6,BL$6&amp;" "&amp;'Input-Allocators'!$E$18,$G141:$BB141),SUMIF($G$6:$BB$6,BL$6&amp;" "&amp;'Input-Allocators'!$B$20,$G141:$BB141))+SUMIF($G$6:$BB$6,BL$6&amp;" "&amp;'Input-Allocators'!$F$18,$G141:$BB141))&lt;Check_Limit,0,1),1)</f>
        <v>0</v>
      </c>
      <c r="BM141" s="44">
        <f>IFERROR(IF(SUMIF($G$6:$BB$6,BM$6&amp;" Total",$G141:$BB141)-(SUMIF($G$6:$BB$6,BM$6&amp;" "&amp;'Input-Allocators'!$D$18,$G141:$BB141)+IFERROR(SUMIF($G$6:$BB$6,BM$6&amp;" "&amp;'Input-Allocators'!$E$18,$G141:$BB141),SUMIF($G$6:$BB$6,BM$6&amp;" "&amp;'Input-Allocators'!$B$20,$G141:$BB141))+SUMIF($G$6:$BB$6,BM$6&amp;" "&amp;'Input-Allocators'!$F$18,$G141:$BB141))&lt;Check_Limit,0,1),1)</f>
        <v>0</v>
      </c>
      <c r="BN141" s="44">
        <f>IFERROR(IF(SUMIF($G$6:$BB$6,BN$6&amp;" Total",$G141:$BB141)-(SUMIF($G$6:$BB$6,BN$6&amp;" "&amp;'Input-Allocators'!$D$18,$G141:$BB141)+IFERROR(SUMIF($G$6:$BB$6,BN$6&amp;" "&amp;'Input-Allocators'!$E$18,$G141:$BB141),SUMIF($G$6:$BB$6,BN$6&amp;" "&amp;'Input-Allocators'!$B$20,$G141:$BB141))+SUMIF($G$6:$BB$6,BN$6&amp;" "&amp;'Input-Allocators'!$F$18,$G141:$BB141))&lt;Check_Limit,0,1),1)</f>
        <v>0</v>
      </c>
      <c r="BO141" s="44">
        <f>IFERROR(IF(SUMIF($G$6:$BB$6,BO$6&amp;" Total",$G141:$BB141)-(SUMIF($G$6:$BB$6,BO$6&amp;" "&amp;'Input-Allocators'!$D$18,$G141:$BB141)+IFERROR(SUMIF($G$6:$BB$6,BO$6&amp;" "&amp;'Input-Allocators'!$E$18,$G141:$BB141),SUMIF($G$6:$BB$6,BO$6&amp;" "&amp;'Input-Allocators'!$B$20,$G141:$BB141))+SUMIF($G$6:$BB$6,BO$6&amp;" "&amp;'Input-Allocators'!$F$18,$G141:$BB141))&lt;Check_Limit,0,1),1)</f>
        <v>0</v>
      </c>
    </row>
    <row r="142" spans="1:67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3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D142" s="44">
        <f>IFERROR(IF(SUMIF($G$6:$BB$6,BD$6&amp;" Total",$G142:$BB142)-(SUMIF($G$6:$BB$6,BD$6&amp;" "&amp;'Input-Allocators'!$D$18,$G142:$BB142)+IFERROR(SUMIF($G$6:$BB$6,BD$6&amp;" "&amp;'Input-Allocators'!$E$18,$G142:$BB142),SUMIF($G$6:$BB$6,BD$6&amp;" "&amp;'Input-Allocators'!$B$20,$G142:$BB142))+SUMIF($G$6:$BB$6,BD$6&amp;" "&amp;'Input-Allocators'!$F$18,$G142:$BB142))&lt;Check_Limit,0,1),1)</f>
        <v>0</v>
      </c>
      <c r="BE142" s="44">
        <f>IFERROR(IF(SUMIF($G$6:$BB$6,BE$6&amp;" Total",$G142:$BB142)-(SUMIF($G$6:$BB$6,BE$6&amp;" "&amp;'Input-Allocators'!$D$18,$G142:$BB142)+IFERROR(SUMIF($G$6:$BB$6,BE$6&amp;" "&amp;'Input-Allocators'!$E$18,$G142:$BB142),SUMIF($G$6:$BB$6,BE$6&amp;" "&amp;'Input-Allocators'!$B$20,$G142:$BB142))+SUMIF($G$6:$BB$6,BE$6&amp;" "&amp;'Input-Allocators'!$F$18,$G142:$BB142))&lt;Check_Limit,0,1),1)</f>
        <v>0</v>
      </c>
      <c r="BF142" s="44">
        <f>IFERROR(IF(SUMIF($G$6:$BB$6,BF$6&amp;" Total",$G142:$BB142)-(SUMIF($G$6:$BB$6,BF$6&amp;" "&amp;'Input-Allocators'!$D$18,$G142:$BB142)+IFERROR(SUMIF($G$6:$BB$6,BF$6&amp;" "&amp;'Input-Allocators'!$E$18,$G142:$BB142),SUMIF($G$6:$BB$6,BF$6&amp;" "&amp;'Input-Allocators'!$B$20,$G142:$BB142))+SUMIF($G$6:$BB$6,BF$6&amp;" "&amp;'Input-Allocators'!$F$18,$G142:$BB142))&lt;Check_Limit,0,1),1)</f>
        <v>0</v>
      </c>
      <c r="BG142" s="44">
        <f>IFERROR(IF(SUMIF($G$6:$BB$6,BG$6&amp;" Total",$G142:$BB142)-(SUMIF($G$6:$BB$6,BG$6&amp;" "&amp;'Input-Allocators'!$D$18,$G142:$BB142)+IFERROR(SUMIF($G$6:$BB$6,BG$6&amp;" "&amp;'Input-Allocators'!$E$18,$G142:$BB142),SUMIF($G$6:$BB$6,BG$6&amp;" "&amp;'Input-Allocators'!$B$20,$G142:$BB142))+SUMIF($G$6:$BB$6,BG$6&amp;" "&amp;'Input-Allocators'!$F$18,$G142:$BB142))&lt;Check_Limit,0,1),1)</f>
        <v>0</v>
      </c>
      <c r="BH142" s="44">
        <f>IFERROR(IF(SUMIF($G$6:$BB$6,BH$6&amp;" Total",$G142:$BB142)-(SUMIF($G$6:$BB$6,BH$6&amp;" "&amp;'Input-Allocators'!$D$18,$G142:$BB142)+IFERROR(SUMIF($G$6:$BB$6,BH$6&amp;" "&amp;'Input-Allocators'!$E$18,$G142:$BB142),SUMIF($G$6:$BB$6,BH$6&amp;" "&amp;'Input-Allocators'!$B$20,$G142:$BB142))+SUMIF($G$6:$BB$6,BH$6&amp;" "&amp;'Input-Allocators'!$F$18,$G142:$BB142))&lt;Check_Limit,0,1),1)</f>
        <v>0</v>
      </c>
      <c r="BI142" s="44">
        <f>IFERROR(IF(SUMIF($G$6:$BB$6,BI$6&amp;" Total",$G142:$BB142)-(SUMIF($G$6:$BB$6,BI$6&amp;" "&amp;'Input-Allocators'!$D$18,$G142:$BB142)+IFERROR(SUMIF($G$6:$BB$6,BI$6&amp;" "&amp;'Input-Allocators'!$E$18,$G142:$BB142),SUMIF($G$6:$BB$6,BI$6&amp;" "&amp;'Input-Allocators'!$B$20,$G142:$BB142))+SUMIF($G$6:$BB$6,BI$6&amp;" "&amp;'Input-Allocators'!$F$18,$G142:$BB142))&lt;Check_Limit,0,1),1)</f>
        <v>0</v>
      </c>
      <c r="BJ142" s="44">
        <f>IFERROR(IF(SUMIF($G$6:$BB$6,BJ$6&amp;" Total",$G142:$BB142)-(SUMIF($G$6:$BB$6,BJ$6&amp;" "&amp;'Input-Allocators'!$D$18,$G142:$BB142)+IFERROR(SUMIF($G$6:$BB$6,BJ$6&amp;" "&amp;'Input-Allocators'!$E$18,$G142:$BB142),SUMIF($G$6:$BB$6,BJ$6&amp;" "&amp;'Input-Allocators'!$B$20,$G142:$BB142))+SUMIF($G$6:$BB$6,BJ$6&amp;" "&amp;'Input-Allocators'!$F$18,$G142:$BB142))&lt;Check_Limit,0,1),1)</f>
        <v>0</v>
      </c>
      <c r="BK142" s="44">
        <f>IFERROR(IF(SUMIF($G$6:$BB$6,BK$6&amp;" Total",$G142:$BB142)-(SUMIF($G$6:$BB$6,BK$6&amp;" "&amp;'Input-Allocators'!$D$18,$G142:$BB142)+IFERROR(SUMIF($G$6:$BB$6,BK$6&amp;" "&amp;'Input-Allocators'!$E$18,$G142:$BB142),SUMIF($G$6:$BB$6,BK$6&amp;" "&amp;'Input-Allocators'!$B$20,$G142:$BB142))+SUMIF($G$6:$BB$6,BK$6&amp;" "&amp;'Input-Allocators'!$F$18,$G142:$BB142))&lt;Check_Limit,0,1),1)</f>
        <v>0</v>
      </c>
      <c r="BL142" s="44">
        <f>IFERROR(IF(SUMIF($G$6:$BB$6,BL$6&amp;" Total",$G142:$BB142)-(SUMIF($G$6:$BB$6,BL$6&amp;" "&amp;'Input-Allocators'!$D$18,$G142:$BB142)+IFERROR(SUMIF($G$6:$BB$6,BL$6&amp;" "&amp;'Input-Allocators'!$E$18,$G142:$BB142),SUMIF($G$6:$BB$6,BL$6&amp;" "&amp;'Input-Allocators'!$B$20,$G142:$BB142))+SUMIF($G$6:$BB$6,BL$6&amp;" "&amp;'Input-Allocators'!$F$18,$G142:$BB142))&lt;Check_Limit,0,1),1)</f>
        <v>0</v>
      </c>
      <c r="BM142" s="44">
        <f>IFERROR(IF(SUMIF($G$6:$BB$6,BM$6&amp;" Total",$G142:$BB142)-(SUMIF($G$6:$BB$6,BM$6&amp;" "&amp;'Input-Allocators'!$D$18,$G142:$BB142)+IFERROR(SUMIF($G$6:$BB$6,BM$6&amp;" "&amp;'Input-Allocators'!$E$18,$G142:$BB142),SUMIF($G$6:$BB$6,BM$6&amp;" "&amp;'Input-Allocators'!$B$20,$G142:$BB142))+SUMIF($G$6:$BB$6,BM$6&amp;" "&amp;'Input-Allocators'!$F$18,$G142:$BB142))&lt;Check_Limit,0,1),1)</f>
        <v>0</v>
      </c>
      <c r="BN142" s="44">
        <f>IFERROR(IF(SUMIF($G$6:$BB$6,BN$6&amp;" Total",$G142:$BB142)-(SUMIF($G$6:$BB$6,BN$6&amp;" "&amp;'Input-Allocators'!$D$18,$G142:$BB142)+IFERROR(SUMIF($G$6:$BB$6,BN$6&amp;" "&amp;'Input-Allocators'!$E$18,$G142:$BB142),SUMIF($G$6:$BB$6,BN$6&amp;" "&amp;'Input-Allocators'!$B$20,$G142:$BB142))+SUMIF($G$6:$BB$6,BN$6&amp;" "&amp;'Input-Allocators'!$F$18,$G142:$BB142))&lt;Check_Limit,0,1),1)</f>
        <v>0</v>
      </c>
      <c r="BO142" s="44">
        <f>IFERROR(IF(SUMIF($G$6:$BB$6,BO$6&amp;" Total",$G142:$BB142)-(SUMIF($G$6:$BB$6,BO$6&amp;" "&amp;'Input-Allocators'!$D$18,$G142:$BB142)+IFERROR(SUMIF($G$6:$BB$6,BO$6&amp;" "&amp;'Input-Allocators'!$E$18,$G142:$BB142),SUMIF($G$6:$BB$6,BO$6&amp;" "&amp;'Input-Allocators'!$B$20,$G142:$BB142))+SUMIF($G$6:$BB$6,BO$6&amp;" "&amp;'Input-Allocators'!$F$18,$G142:$BB142))&lt;Check_Limit,0,1),1)</f>
        <v>0</v>
      </c>
    </row>
    <row r="143" spans="1:67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>Functionalization!$D143</f>
        <v>121963.55702800059</v>
      </c>
      <c r="E143" s="14">
        <f t="shared" ca="1" si="25"/>
        <v>0</v>
      </c>
      <c r="F143" s="3" t="str">
        <f>IF($D143=0,"-",IF('Input-Accounts'!$E143&lt;&gt;0,'Input-Accounts'!$E143,'Input-Accounts'!$G143))</f>
        <v>COMMODITY</v>
      </c>
      <c r="G143" s="14">
        <f ca="1">IF(G$5&lt;&gt;"",HLOOKUP(G$5,Functionalization!$G$6:$R$343,ROW($A143)-5,FALSE),IFERROR(INDEX(G$320:G$343,MATCH($F143,$B$320:$B$343,0))/VLOOKUP($F143,$B$320:$BB$343,MATCH(LEFT(TRIM(G$6),FIND("~",SUBSTITUTE(G$6,"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143))*HLOOKUP(LEFT(TRIM(G$6),FIND("~",SUBSTITUTE(G$6," ","~",LEN(TRIM(G$6))-LEN(SUBSTITUTE(TRIM(G$6)," ",""))))-1)&amp;" Total",$B$6:$BB$343,ROW($A143)-5,FALSE))</f>
        <v>0</v>
      </c>
      <c r="H143" s="14">
        <f ca="1">IF(H$5&lt;&gt;"",HLOOKUP(H$5,Functionalization!$G$6:$R$343,ROW($A143)-5,FALSE),IFERROR(INDEX(H$320:H$343,MATCH($F143,$B$320:$B$343,0))/VLOOKUP($F143,$B$320:$BB$343,MATCH(LEFT(TRIM(H$6),FIND("~",SUBSTITUTE(H$6,"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143))*HLOOKUP(LEFT(TRIM(H$6),FIND("~",SUBSTITUTE(H$6," ","~",LEN(TRIM(H$6))-LEN(SUBSTITUTE(TRIM(H$6)," ",""))))-1)&amp;" Total",$B$6:$BB$343,ROW($A143)-5,FALSE))</f>
        <v>0</v>
      </c>
      <c r="I143" s="14">
        <f ca="1">IF(I$5&lt;&gt;"",HLOOKUP(I$5,Functionalization!$G$6:$R$343,ROW($A143)-5,FALSE),IFERROR(INDEX(I$320:I$343,MATCH($F143,$B$320:$B$343,0))/VLOOKUP($F143,$B$320:$BB$343,MATCH(LEFT(TRIM(I$6),FIND("~",SUBSTITUTE(I$6,"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143))*HLOOKUP(LEFT(TRIM(I$6),FIND("~",SUBSTITUTE(I$6," ","~",LEN(TRIM(I$6))-LEN(SUBSTITUTE(TRIM(I$6)," ",""))))-1)&amp;" Total",$B$6:$BB$343,ROW($A143)-5,FALSE))</f>
        <v>0</v>
      </c>
      <c r="J143" s="14">
        <f ca="1">IF(J$5&lt;&gt;"",HLOOKUP(J$5,Functionalization!$G$6:$R$343,ROW($A143)-5,FALSE),IFERROR(INDEX(J$320:J$343,MATCH($F143,$B$320:$B$343,0))/VLOOKUP($F143,$B$320:$BB$343,MATCH(LEFT(TRIM(J$6),FIND("~",SUBSTITUTE(J$6,"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143))*HLOOKUP(LEFT(TRIM(J$6),FIND("~",SUBSTITUTE(J$6," ","~",LEN(TRIM(J$6))-LEN(SUBSTITUTE(TRIM(J$6)," ",""))))-1)&amp;" Total",$B$6:$BB$343,ROW($A143)-5,FALSE))</f>
        <v>0</v>
      </c>
      <c r="K143" s="14">
        <f ca="1">IF(K$5&lt;&gt;"",HLOOKUP(K$5,Functionalization!$G$6:$R$343,ROW($A143)-5,FALSE),IFERROR(INDEX(K$320:K$343,MATCH($F143,$B$320:$B$343,0))/VLOOKUP($F143,$B$320:$BB$343,MATCH(LEFT(TRIM(K$6),FIND("~",SUBSTITUTE(K$6,"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143))*HLOOKUP(LEFT(TRIM(K$6),FIND("~",SUBSTITUTE(K$6," ","~",LEN(TRIM(K$6))-LEN(SUBSTITUTE(TRIM(K$6)," ",""))))-1)&amp;" Total",$B$6:$BB$343,ROW($A143)-5,FALSE))</f>
        <v>0</v>
      </c>
      <c r="L143" s="14">
        <f ca="1">IF(L$5&lt;&gt;"",HLOOKUP(L$5,Functionalization!$G$6:$R$343,ROW($A143)-5,FALSE),IFERROR(INDEX(L$320:L$343,MATCH($F143,$B$320:$B$343,0))/VLOOKUP($F143,$B$320:$BB$343,MATCH(LEFT(TRIM(L$6),FIND("~",SUBSTITUTE(L$6,"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143))*HLOOKUP(LEFT(TRIM(L$6),FIND("~",SUBSTITUTE(L$6," ","~",LEN(TRIM(L$6))-LEN(SUBSTITUTE(TRIM(L$6)," ",""))))-1)&amp;" Total",$B$6:$BB$343,ROW($A143)-5,FALSE))</f>
        <v>0</v>
      </c>
      <c r="M143" s="14">
        <f ca="1">IF(M$5&lt;&gt;"",HLOOKUP(M$5,Functionalization!$G$6:$R$343,ROW($A143)-5,FALSE),IFERROR(INDEX(M$320:M$343,MATCH($F143,$B$320:$B$343,0))/VLOOKUP($F143,$B$320:$BB$343,MATCH(LEFT(TRIM(M$6),FIND("~",SUBSTITUTE(M$6,"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143))*HLOOKUP(LEFT(TRIM(M$6),FIND("~",SUBSTITUTE(M$6," ","~",LEN(TRIM(M$6))-LEN(SUBSTITUTE(TRIM(M$6)," ",""))))-1)&amp;" Total",$B$6:$BB$343,ROW($A143)-5,FALSE))</f>
        <v>0</v>
      </c>
      <c r="N143" s="14">
        <f ca="1">IF(N$5&lt;&gt;"",HLOOKUP(N$5,Functionalization!$G$6:$R$343,ROW($A143)-5,FALSE),IFERROR(INDEX(N$320:N$343,MATCH($F143,$B$320:$B$343,0))/VLOOKUP($F143,$B$320:$BB$343,MATCH(LEFT(TRIM(N$6),FIND("~",SUBSTITUTE(N$6,"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143))*HLOOKUP(LEFT(TRIM(N$6),FIND("~",SUBSTITUTE(N$6," ","~",LEN(TRIM(N$6))-LEN(SUBSTITUTE(TRIM(N$6)," ",""))))-1)&amp;" Total",$B$6:$BB$343,ROW($A143)-5,FALSE))</f>
        <v>0</v>
      </c>
      <c r="O143" s="14">
        <f ca="1">IF(O$5&lt;&gt;"",HLOOKUP(O$5,Functionalization!$G$6:$R$343,ROW($A143)-5,FALSE),IFERROR(INDEX(O$320:O$343,MATCH($F143,$B$320:$B$343,0))/VLOOKUP($F143,$B$320:$BB$343,MATCH(LEFT(TRIM(O$6),FIND("~",SUBSTITUTE(O$6,"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143))*HLOOKUP(LEFT(TRIM(O$6),FIND("~",SUBSTITUTE(O$6," ","~",LEN(TRIM(O$6))-LEN(SUBSTITUTE(TRIM(O$6)," ",""))))-1)&amp;" Total",$B$6:$BB$343,ROW($A143)-5,FALSE))</f>
        <v>0</v>
      </c>
      <c r="P143" s="14">
        <f ca="1">IF(P$5&lt;&gt;"",HLOOKUP(P$5,Functionalization!$G$6:$R$343,ROW($A143)-5,FALSE),IFERROR(INDEX(P$320:P$343,MATCH($F143,$B$320:$B$343,0))/VLOOKUP($F143,$B$320:$BB$343,MATCH(LEFT(TRIM(P$6),FIND("~",SUBSTITUTE(P$6,"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143))*HLOOKUP(LEFT(TRIM(P$6),FIND("~",SUBSTITUTE(P$6," ","~",LEN(TRIM(P$6))-LEN(SUBSTITUTE(TRIM(P$6)," ",""))))-1)&amp;" Total",$B$6:$BB$343,ROW($A143)-5,FALSE))</f>
        <v>0</v>
      </c>
      <c r="Q143" s="14">
        <f ca="1">IF(Q$5&lt;&gt;"",HLOOKUP(Q$5,Functionalization!$G$6:$R$343,ROW($A143)-5,FALSE),IFERROR(INDEX(Q$320:Q$343,MATCH($F143,$B$320:$B$343,0))/VLOOKUP($F143,$B$320:$BB$343,MATCH(LEFT(TRIM(Q$6),FIND("~",SUBSTITUTE(Q$6,"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143))*HLOOKUP(LEFT(TRIM(Q$6),FIND("~",SUBSTITUTE(Q$6," ","~",LEN(TRIM(Q$6))-LEN(SUBSTITUTE(TRIM(Q$6)," ",""))))-1)&amp;" Total",$B$6:$BB$343,ROW($A143)-5,FALSE))</f>
        <v>0</v>
      </c>
      <c r="R143" s="14">
        <f ca="1">IF(R$5&lt;&gt;"",HLOOKUP(R$5,Functionalization!$G$6:$R$343,ROW($A143)-5,FALSE),IFERROR(INDEX(R$320:R$343,MATCH($F143,$B$320:$B$343,0))/VLOOKUP($F143,$B$320:$BB$343,MATCH(LEFT(TRIM(R$6),FIND("~",SUBSTITUTE(R$6,"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143))*HLOOKUP(LEFT(TRIM(R$6),FIND("~",SUBSTITUTE(R$6," ","~",LEN(TRIM(R$6))-LEN(SUBSTITUTE(TRIM(R$6)," ",""))))-1)&amp;" Total",$B$6:$BB$343,ROW($A143)-5,FALSE))</f>
        <v>0</v>
      </c>
      <c r="S143" s="14">
        <f ca="1">IF(S$5&lt;&gt;"",HLOOKUP(S$5,Functionalization!$G$6:$R$343,ROW($A143)-5,FALSE),IFERROR(INDEX(S$320:S$343,MATCH($F143,$B$320:$B$343,0))/VLOOKUP($F143,$B$320:$BB$343,MATCH(LEFT(TRIM(S$6),FIND("~",SUBSTITUTE(S$6,"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143))*HLOOKUP(LEFT(TRIM(S$6),FIND("~",SUBSTITUTE(S$6," ","~",LEN(TRIM(S$6))-LEN(SUBSTITUTE(TRIM(S$6)," ",""))))-1)&amp;" Total",$B$6:$BB$343,ROW($A143)-5,FALSE))</f>
        <v>0</v>
      </c>
      <c r="T143" s="14">
        <f ca="1">IF(T$5&lt;&gt;"",HLOOKUP(T$5,Functionalization!$G$6:$R$343,ROW($A143)-5,FALSE),IFERROR(INDEX(T$320:T$343,MATCH($F143,$B$320:$B$343,0))/VLOOKUP($F143,$B$320:$BB$343,MATCH(LEFT(TRIM(T$6),FIND("~",SUBSTITUTE(T$6,"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143))*HLOOKUP(LEFT(TRIM(T$6),FIND("~",SUBSTITUTE(T$6," ","~",LEN(TRIM(T$6))-LEN(SUBSTITUTE(TRIM(T$6)," ",""))))-1)&amp;" Total",$B$6:$BB$343,ROW($A143)-5,FALSE))</f>
        <v>0</v>
      </c>
      <c r="U143" s="14">
        <f ca="1">IF(U$5&lt;&gt;"",HLOOKUP(U$5,Functionalization!$G$6:$R$343,ROW($A143)-5,FALSE),IFERROR(INDEX(U$320:U$343,MATCH($F143,$B$320:$B$343,0))/VLOOKUP($F143,$B$320:$BB$343,MATCH(LEFT(TRIM(U$6),FIND("~",SUBSTITUTE(U$6,"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143))*HLOOKUP(LEFT(TRIM(U$6),FIND("~",SUBSTITUTE(U$6," ","~",LEN(TRIM(U$6))-LEN(SUBSTITUTE(TRIM(U$6)," ",""))))-1)&amp;" Total",$B$6:$BB$343,ROW($A143)-5,FALSE))</f>
        <v>0</v>
      </c>
      <c r="V143" s="14">
        <f ca="1">IF(V$5&lt;&gt;"",HLOOKUP(V$5,Functionalization!$G$6:$R$343,ROW($A143)-5,FALSE),IFERROR(INDEX(V$320:V$343,MATCH($F143,$B$320:$B$343,0))/VLOOKUP($F143,$B$320:$BB$343,MATCH(LEFT(TRIM(V$6),FIND("~",SUBSTITUTE(V$6,"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143))*HLOOKUP(LEFT(TRIM(V$6),FIND("~",SUBSTITUTE(V$6," ","~",LEN(TRIM(V$6))-LEN(SUBSTITUTE(TRIM(V$6)," ",""))))-1)&amp;" Total",$B$6:$BB$343,ROW($A143)-5,FALSE))</f>
        <v>0</v>
      </c>
      <c r="W143" s="14">
        <f ca="1">IF(W$5&lt;&gt;"",HLOOKUP(W$5,Functionalization!$G$6:$R$343,ROW($A143)-5,FALSE),IFERROR(INDEX(W$320:W$343,MATCH($F143,$B$320:$B$343,0))/VLOOKUP($F143,$B$320:$BB$343,MATCH(LEFT(TRIM(W$6),FIND("~",SUBSTITUTE(W$6,"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143))*HLOOKUP(LEFT(TRIM(W$6),FIND("~",SUBSTITUTE(W$6," ","~",LEN(TRIM(W$6))-LEN(SUBSTITUTE(TRIM(W$6)," ",""))))-1)&amp;" Total",$B$6:$BB$343,ROW($A143)-5,FALSE))</f>
        <v>121963.55702800059</v>
      </c>
      <c r="X143" s="14">
        <f ca="1">IF(X$5&lt;&gt;"",HLOOKUP(X$5,Functionalization!$G$6:$R$343,ROW($A143)-5,FALSE),IFERROR(INDEX(X$320:X$343,MATCH($F143,$B$320:$B$343,0))/VLOOKUP($F143,$B$320:$BB$343,MATCH(LEFT(TRIM(X$6),FIND("~",SUBSTITUTE(X$6,"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143))*HLOOKUP(LEFT(TRIM(X$6),FIND("~",SUBSTITUTE(X$6," ","~",LEN(TRIM(X$6))-LEN(SUBSTITUTE(TRIM(X$6)," ",""))))-1)&amp;" Total",$B$6:$BB$343,ROW($A143)-5,FALSE))</f>
        <v>0</v>
      </c>
      <c r="Y143" s="14">
        <f ca="1">IF(Y$5&lt;&gt;"",HLOOKUP(Y$5,Functionalization!$G$6:$R$343,ROW($A143)-5,FALSE),IFERROR(INDEX(Y$320:Y$343,MATCH($F143,$B$320:$B$343,0))/VLOOKUP($F143,$B$320:$BB$343,MATCH(LEFT(TRIM(Y$6),FIND("~",SUBSTITUTE(Y$6,"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143))*HLOOKUP(LEFT(TRIM(Y$6),FIND("~",SUBSTITUTE(Y$6," ","~",LEN(TRIM(Y$6))-LEN(SUBSTITUTE(TRIM(Y$6)," ",""))))-1)&amp;" Total",$B$6:$BB$343,ROW($A143)-5,FALSE))</f>
        <v>121963.55702800059</v>
      </c>
      <c r="Z143" s="14">
        <f ca="1">IF(Z$5&lt;&gt;"",HLOOKUP(Z$5,Functionalization!$G$6:$R$343,ROW($A143)-5,FALSE),IFERROR(INDEX(Z$320:Z$343,MATCH($F143,$B$320:$B$343,0))/VLOOKUP($F143,$B$320:$BB$343,MATCH(LEFT(TRIM(Z$6),FIND("~",SUBSTITUTE(Z$6,"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143))*HLOOKUP(LEFT(TRIM(Z$6),FIND("~",SUBSTITUTE(Z$6," ","~",LEN(TRIM(Z$6))-LEN(SUBSTITUTE(TRIM(Z$6)," ",""))))-1)&amp;" Total",$B$6:$BB$343,ROW($A143)-5,FALSE))</f>
        <v>0</v>
      </c>
      <c r="AA143" s="14">
        <f ca="1">IF(AA$5&lt;&gt;"",HLOOKUP(AA$5,Functionalization!$G$6:$R$343,ROW($A143)-5,FALSE),IFERROR(INDEX(AA$320:AA$343,MATCH($F143,$B$320:$B$343,0))/VLOOKUP($F143,$B$320:$BB$343,MATCH(LEFT(TRIM(AA$6),FIND("~",SUBSTITUTE(AA$6,"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143))*HLOOKUP(LEFT(TRIM(AA$6),FIND("~",SUBSTITUTE(AA$6," ","~",LEN(TRIM(AA$6))-LEN(SUBSTITUTE(TRIM(AA$6)," ",""))))-1)&amp;" Total",$B$6:$BB$343,ROW($A143)-5,FALSE))</f>
        <v>0</v>
      </c>
      <c r="AB143" s="14">
        <f ca="1">IF(AB$5&lt;&gt;"",HLOOKUP(AB$5,Functionalization!$G$6:$R$343,ROW($A143)-5,FALSE),IFERROR(INDEX(AB$320:AB$343,MATCH($F143,$B$320:$B$343,0))/VLOOKUP($F143,$B$320:$BB$343,MATCH(LEFT(TRIM(AB$6),FIND("~",SUBSTITUTE(AB$6,"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143))*HLOOKUP(LEFT(TRIM(AB$6),FIND("~",SUBSTITUTE(AB$6," ","~",LEN(TRIM(AB$6))-LEN(SUBSTITUTE(TRIM(AB$6)," ",""))))-1)&amp;" Total",$B$6:$BB$343,ROW($A143)-5,FALSE))</f>
        <v>0</v>
      </c>
      <c r="AC143" s="14">
        <f ca="1">IF(AC$5&lt;&gt;"",HLOOKUP(AC$5,Functionalization!$G$6:$R$343,ROW($A143)-5,FALSE),IFERROR(INDEX(AC$320:AC$343,MATCH($F143,$B$320:$B$343,0))/VLOOKUP($F143,$B$320:$BB$343,MATCH(LEFT(TRIM(AC$6),FIND("~",SUBSTITUTE(AC$6,"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143))*HLOOKUP(LEFT(TRIM(AC$6),FIND("~",SUBSTITUTE(AC$6," ","~",LEN(TRIM(AC$6))-LEN(SUBSTITUTE(TRIM(AC$6)," ",""))))-1)&amp;" Total",$B$6:$BB$343,ROW($A143)-5,FALSE))</f>
        <v>0</v>
      </c>
      <c r="AD143" s="14">
        <f ca="1">IF(AD$5&lt;&gt;"",HLOOKUP(AD$5,Functionalization!$G$6:$R$343,ROW($A143)-5,FALSE),IFERROR(INDEX(AD$320:AD$343,MATCH($F143,$B$320:$B$343,0))/VLOOKUP($F143,$B$320:$BB$343,MATCH(LEFT(TRIM(AD$6),FIND("~",SUBSTITUTE(AD$6,"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143))*HLOOKUP(LEFT(TRIM(AD$6),FIND("~",SUBSTITUTE(AD$6," ","~",LEN(TRIM(AD$6))-LEN(SUBSTITUTE(TRIM(AD$6)," ",""))))-1)&amp;" Total",$B$6:$BB$343,ROW($A143)-5,FALSE))</f>
        <v>0</v>
      </c>
      <c r="AE143" s="14">
        <f ca="1">IF(AE$5&lt;&gt;"",HLOOKUP(AE$5,Functionalization!$G$6:$R$343,ROW($A143)-5,FALSE),IFERROR(INDEX(AE$320:AE$343,MATCH($F143,$B$320:$B$343,0))/VLOOKUP($F143,$B$320:$BB$343,MATCH(LEFT(TRIM(AE$6),FIND("~",SUBSTITUTE(AE$6,"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143))*HLOOKUP(LEFT(TRIM(AE$6),FIND("~",SUBSTITUTE(AE$6," ","~",LEN(TRIM(AE$6))-LEN(SUBSTITUTE(TRIM(AE$6)," ",""))))-1)&amp;" Total",$B$6:$BB$343,ROW($A143)-5,FALSE))</f>
        <v>0</v>
      </c>
      <c r="AF143" s="14">
        <f ca="1">IF(AF$5&lt;&gt;"",HLOOKUP(AF$5,Functionalization!$G$6:$R$343,ROW($A143)-5,FALSE),IFERROR(INDEX(AF$320:AF$343,MATCH($F143,$B$320:$B$343,0))/VLOOKUP($F143,$B$320:$BB$343,MATCH(LEFT(TRIM(AF$6),FIND("~",SUBSTITUTE(AF$6,"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143))*HLOOKUP(LEFT(TRIM(AF$6),FIND("~",SUBSTITUTE(AF$6," ","~",LEN(TRIM(AF$6))-LEN(SUBSTITUTE(TRIM(AF$6)," ",""))))-1)&amp;" Total",$B$6:$BB$343,ROW($A143)-5,FALSE))</f>
        <v>0</v>
      </c>
      <c r="AG143" s="14">
        <f ca="1">IF(AG$5&lt;&gt;"",HLOOKUP(AG$5,Functionalization!$G$6:$R$343,ROW($A143)-5,FALSE),IFERROR(INDEX(AG$320:AG$343,MATCH($F143,$B$320:$B$343,0))/VLOOKUP($F143,$B$320:$BB$343,MATCH(LEFT(TRIM(AG$6),FIND("~",SUBSTITUTE(AG$6,"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143))*HLOOKUP(LEFT(TRIM(AG$6),FIND("~",SUBSTITUTE(AG$6," ","~",LEN(TRIM(AG$6))-LEN(SUBSTITUTE(TRIM(AG$6)," ",""))))-1)&amp;" Total",$B$6:$BB$343,ROW($A143)-5,FALSE))</f>
        <v>0</v>
      </c>
      <c r="AH143" s="14">
        <f ca="1">IF(AH$5&lt;&gt;"",HLOOKUP(AH$5,Functionalization!$G$6:$R$343,ROW($A143)-5,FALSE),IFERROR(INDEX(AH$320:AH$343,MATCH($F143,$B$320:$B$343,0))/VLOOKUP($F143,$B$320:$BB$343,MATCH(LEFT(TRIM(AH$6),FIND("~",SUBSTITUTE(AH$6,"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143))*HLOOKUP(LEFT(TRIM(AH$6),FIND("~",SUBSTITUTE(AH$6," ","~",LEN(TRIM(AH$6))-LEN(SUBSTITUTE(TRIM(AH$6)," ",""))))-1)&amp;" Total",$B$6:$BB$343,ROW($A143)-5,FALSE))</f>
        <v>0</v>
      </c>
      <c r="AI143" s="14">
        <f ca="1">IF(AI$5&lt;&gt;"",HLOOKUP(AI$5,Functionalization!$G$6:$R$343,ROW($A143)-5,FALSE),IFERROR(INDEX(AI$320:AI$343,MATCH($F143,$B$320:$B$343,0))/VLOOKUP($F143,$B$320:$BB$343,MATCH(LEFT(TRIM(AI$6),FIND("~",SUBSTITUTE(AI$6,"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143))*HLOOKUP(LEFT(TRIM(AI$6),FIND("~",SUBSTITUTE(AI$6," ","~",LEN(TRIM(AI$6))-LEN(SUBSTITUTE(TRIM(AI$6)," ",""))))-1)&amp;" Total",$B$6:$BB$343,ROW($A143)-5,FALSE))</f>
        <v>0</v>
      </c>
      <c r="AJ143" s="14">
        <f ca="1">IF(AJ$5&lt;&gt;"",HLOOKUP(AJ$5,Functionalization!$G$6:$R$343,ROW($A143)-5,FALSE),IFERROR(INDEX(AJ$320:AJ$343,MATCH($F143,$B$320:$B$343,0))/VLOOKUP($F143,$B$320:$BB$343,MATCH(LEFT(TRIM(AJ$6),FIND("~",SUBSTITUTE(AJ$6,"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143))*HLOOKUP(LEFT(TRIM(AJ$6),FIND("~",SUBSTITUTE(AJ$6," ","~",LEN(TRIM(AJ$6))-LEN(SUBSTITUTE(TRIM(AJ$6)," ",""))))-1)&amp;" Total",$B$6:$BB$343,ROW($A143)-5,FALSE))</f>
        <v>0</v>
      </c>
      <c r="AK143" s="14">
        <f ca="1">IF(AK$5&lt;&gt;"",HLOOKUP(AK$5,Functionalization!$G$6:$R$343,ROW($A143)-5,FALSE),IFERROR(INDEX(AK$320:AK$343,MATCH($F143,$B$320:$B$343,0))/VLOOKUP($F143,$B$320:$BB$343,MATCH(LEFT(TRIM(AK$6),FIND("~",SUBSTITUTE(AK$6,"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143))*HLOOKUP(LEFT(TRIM(AK$6),FIND("~",SUBSTITUTE(AK$6," ","~",LEN(TRIM(AK$6))-LEN(SUBSTITUTE(TRIM(AK$6)," ",""))))-1)&amp;" Total",$B$6:$BB$343,ROW($A143)-5,FALSE))</f>
        <v>0</v>
      </c>
      <c r="AL143" s="14">
        <f ca="1">IF(AL$5&lt;&gt;"",HLOOKUP(AL$5,Functionalization!$G$6:$R$343,ROW($A143)-5,FALSE),IFERROR(INDEX(AL$320:AL$343,MATCH($F143,$B$320:$B$343,0))/VLOOKUP($F143,$B$320:$BB$343,MATCH(LEFT(TRIM(AL$6),FIND("~",SUBSTITUTE(AL$6,"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143))*HLOOKUP(LEFT(TRIM(AL$6),FIND("~",SUBSTITUTE(AL$6," ","~",LEN(TRIM(AL$6))-LEN(SUBSTITUTE(TRIM(AL$6)," ",""))))-1)&amp;" Total",$B$6:$BB$343,ROW($A143)-5,FALSE))</f>
        <v>0</v>
      </c>
      <c r="AM143" s="14">
        <f ca="1">IF(AM$5&lt;&gt;"",HLOOKUP(AM$5,Functionalization!$G$6:$R$343,ROW($A143)-5,FALSE),IFERROR(INDEX(AM$320:AM$343,MATCH($F143,$B$320:$B$343,0))/VLOOKUP($F143,$B$320:$BB$343,MATCH(LEFT(TRIM(AM$6),FIND("~",SUBSTITUTE(AM$6,"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143))*HLOOKUP(LEFT(TRIM(AM$6),FIND("~",SUBSTITUTE(AM$6," ","~",LEN(TRIM(AM$6))-LEN(SUBSTITUTE(TRIM(AM$6)," ",""))))-1)&amp;" Total",$B$6:$BB$343,ROW($A143)-5,FALSE))</f>
        <v>0</v>
      </c>
      <c r="AN143" s="14">
        <f ca="1">IF(AN$5&lt;&gt;"",HLOOKUP(AN$5,Functionalization!$G$6:$R$343,ROW($A143)-5,FALSE),IFERROR(INDEX(AN$320:AN$343,MATCH($F143,$B$320:$B$343,0))/VLOOKUP($F143,$B$320:$BB$343,MATCH(LEFT(TRIM(AN$6),FIND("~",SUBSTITUTE(AN$6,"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143))*HLOOKUP(LEFT(TRIM(AN$6),FIND("~",SUBSTITUTE(AN$6," ","~",LEN(TRIM(AN$6))-LEN(SUBSTITUTE(TRIM(AN$6)," ",""))))-1)&amp;" Total",$B$6:$BB$343,ROW($A143)-5,FALSE))</f>
        <v>0</v>
      </c>
      <c r="AO143" s="14">
        <f ca="1">IF(AO$5&lt;&gt;"",HLOOKUP(AO$5,Functionalization!$G$6:$R$343,ROW($A143)-5,FALSE),IFERROR(INDEX(AO$320:AO$343,MATCH($F143,$B$320:$B$343,0))/VLOOKUP($F143,$B$320:$BB$343,MATCH(LEFT(TRIM(AO$6),FIND("~",SUBSTITUTE(AO$6,"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143))*HLOOKUP(LEFT(TRIM(AO$6),FIND("~",SUBSTITUTE(AO$6," ","~",LEN(TRIM(AO$6))-LEN(SUBSTITUTE(TRIM(AO$6)," ",""))))-1)&amp;" Total",$B$6:$BB$343,ROW($A143)-5,FALSE))</f>
        <v>0</v>
      </c>
      <c r="AP143" s="14">
        <f ca="1">IF(AP$5&lt;&gt;"",HLOOKUP(AP$5,Functionalization!$G$6:$R$343,ROW($A143)-5,FALSE),IFERROR(INDEX(AP$320:AP$343,MATCH($F143,$B$320:$B$343,0))/VLOOKUP($F143,$B$320:$BB$343,MATCH(LEFT(TRIM(AP$6),FIND("~",SUBSTITUTE(AP$6,"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143))*HLOOKUP(LEFT(TRIM(AP$6),FIND("~",SUBSTITUTE(AP$6," ","~",LEN(TRIM(AP$6))-LEN(SUBSTITUTE(TRIM(AP$6)," ",""))))-1)&amp;" Total",$B$6:$BB$343,ROW($A143)-5,FALSE))</f>
        <v>0</v>
      </c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D143" s="44">
        <f ca="1">IFERROR(IF(SUMIF($G$6:$BB$6,BD$6&amp;" Total",$G143:$BB143)-(SUMIF($G$6:$BB$6,BD$6&amp;" "&amp;'Input-Allocators'!$D$18,$G143:$BB143)+IFERROR(SUMIF($G$6:$BB$6,BD$6&amp;" "&amp;'Input-Allocators'!$E$18,$G143:$BB143),SUMIF($G$6:$BB$6,BD$6&amp;" "&amp;'Input-Allocators'!$B$20,$G143:$BB143))+SUMIF($G$6:$BB$6,BD$6&amp;" "&amp;'Input-Allocators'!$F$18,$G143:$BB143))&lt;Check_Limit,0,1),1)</f>
        <v>0</v>
      </c>
      <c r="BE143" s="44">
        <f ca="1">IFERROR(IF(SUMIF($G$6:$BB$6,BE$6&amp;" Total",$G143:$BB143)-(SUMIF($G$6:$BB$6,BE$6&amp;" "&amp;'Input-Allocators'!$D$18,$G143:$BB143)+IFERROR(SUMIF($G$6:$BB$6,BE$6&amp;" "&amp;'Input-Allocators'!$E$18,$G143:$BB143),SUMIF($G$6:$BB$6,BE$6&amp;" "&amp;'Input-Allocators'!$B$20,$G143:$BB143))+SUMIF($G$6:$BB$6,BE$6&amp;" "&amp;'Input-Allocators'!$F$18,$G143:$BB143))&lt;Check_Limit,0,1),1)</f>
        <v>0</v>
      </c>
      <c r="BF143" s="44">
        <f ca="1">IFERROR(IF(SUMIF($G$6:$BB$6,BF$6&amp;" Total",$G143:$BB143)-(SUMIF($G$6:$BB$6,BF$6&amp;" "&amp;'Input-Allocators'!$D$18,$G143:$BB143)+IFERROR(SUMIF($G$6:$BB$6,BF$6&amp;" "&amp;'Input-Allocators'!$E$18,$G143:$BB143),SUMIF($G$6:$BB$6,BF$6&amp;" "&amp;'Input-Allocators'!$B$20,$G143:$BB143))+SUMIF($G$6:$BB$6,BF$6&amp;" "&amp;'Input-Allocators'!$F$18,$G143:$BB143))&lt;Check_Limit,0,1),1)</f>
        <v>0</v>
      </c>
      <c r="BG143" s="44">
        <f ca="1">IFERROR(IF(SUMIF($G$6:$BB$6,BG$6&amp;" Total",$G143:$BB143)-(SUMIF($G$6:$BB$6,BG$6&amp;" "&amp;'Input-Allocators'!$D$18,$G143:$BB143)+IFERROR(SUMIF($G$6:$BB$6,BG$6&amp;" "&amp;'Input-Allocators'!$E$18,$G143:$BB143),SUMIF($G$6:$BB$6,BG$6&amp;" "&amp;'Input-Allocators'!$B$20,$G143:$BB143))+SUMIF($G$6:$BB$6,BG$6&amp;" "&amp;'Input-Allocators'!$F$18,$G143:$BB143))&lt;Check_Limit,0,1),1)</f>
        <v>0</v>
      </c>
      <c r="BH143" s="44">
        <f ca="1">IFERROR(IF(SUMIF($G$6:$BB$6,BH$6&amp;" Total",$G143:$BB143)-(SUMIF($G$6:$BB$6,BH$6&amp;" "&amp;'Input-Allocators'!$D$18,$G143:$BB143)+IFERROR(SUMIF($G$6:$BB$6,BH$6&amp;" "&amp;'Input-Allocators'!$E$18,$G143:$BB143),SUMIF($G$6:$BB$6,BH$6&amp;" "&amp;'Input-Allocators'!$B$20,$G143:$BB143))+SUMIF($G$6:$BB$6,BH$6&amp;" "&amp;'Input-Allocators'!$F$18,$G143:$BB143))&lt;Check_Limit,0,1),1)</f>
        <v>0</v>
      </c>
      <c r="BI143" s="44">
        <f ca="1">IFERROR(IF(SUMIF($G$6:$BB$6,BI$6&amp;" Total",$G143:$BB143)-(SUMIF($G$6:$BB$6,BI$6&amp;" "&amp;'Input-Allocators'!$D$18,$G143:$BB143)+IFERROR(SUMIF($G$6:$BB$6,BI$6&amp;" "&amp;'Input-Allocators'!$E$18,$G143:$BB143),SUMIF($G$6:$BB$6,BI$6&amp;" "&amp;'Input-Allocators'!$B$20,$G143:$BB143))+SUMIF($G$6:$BB$6,BI$6&amp;" "&amp;'Input-Allocators'!$F$18,$G143:$BB143))&lt;Check_Limit,0,1),1)</f>
        <v>0</v>
      </c>
      <c r="BJ143" s="44">
        <f ca="1">IFERROR(IF(SUMIF($G$6:$BB$6,BJ$6&amp;" Total",$G143:$BB143)-(SUMIF($G$6:$BB$6,BJ$6&amp;" "&amp;'Input-Allocators'!$D$18,$G143:$BB143)+IFERROR(SUMIF($G$6:$BB$6,BJ$6&amp;" "&amp;'Input-Allocators'!$E$18,$G143:$BB143),SUMIF($G$6:$BB$6,BJ$6&amp;" "&amp;'Input-Allocators'!$B$20,$G143:$BB143))+SUMIF($G$6:$BB$6,BJ$6&amp;" "&amp;'Input-Allocators'!$F$18,$G143:$BB143))&lt;Check_Limit,0,1),1)</f>
        <v>0</v>
      </c>
      <c r="BK143" s="44">
        <f ca="1">IFERROR(IF(SUMIF($G$6:$BB$6,BK$6&amp;" Total",$G143:$BB143)-(SUMIF($G$6:$BB$6,BK$6&amp;" "&amp;'Input-Allocators'!$D$18,$G143:$BB143)+IFERROR(SUMIF($G$6:$BB$6,BK$6&amp;" "&amp;'Input-Allocators'!$E$18,$G143:$BB143),SUMIF($G$6:$BB$6,BK$6&amp;" "&amp;'Input-Allocators'!$B$20,$G143:$BB143))+SUMIF($G$6:$BB$6,BK$6&amp;" "&amp;'Input-Allocators'!$F$18,$G143:$BB143))&lt;Check_Limit,0,1),1)</f>
        <v>0</v>
      </c>
      <c r="BL143" s="44">
        <f ca="1">IFERROR(IF(SUMIF($G$6:$BB$6,BL$6&amp;" Total",$G143:$BB143)-(SUMIF($G$6:$BB$6,BL$6&amp;" "&amp;'Input-Allocators'!$D$18,$G143:$BB143)+IFERROR(SUMIF($G$6:$BB$6,BL$6&amp;" "&amp;'Input-Allocators'!$E$18,$G143:$BB143),SUMIF($G$6:$BB$6,BL$6&amp;" "&amp;'Input-Allocators'!$B$20,$G143:$BB143))+SUMIF($G$6:$BB$6,BL$6&amp;" "&amp;'Input-Allocators'!$F$18,$G143:$BB143))&lt;Check_Limit,0,1),1)</f>
        <v>0</v>
      </c>
      <c r="BM143" s="44">
        <f ca="1">IFERROR(IF(SUMIF($G$6:$BB$6,BM$6&amp;" Total",$G143:$BB143)-(SUMIF($G$6:$BB$6,BM$6&amp;" "&amp;'Input-Allocators'!$D$18,$G143:$BB143)+IFERROR(SUMIF($G$6:$BB$6,BM$6&amp;" "&amp;'Input-Allocators'!$E$18,$G143:$BB143),SUMIF($G$6:$BB$6,BM$6&amp;" "&amp;'Input-Allocators'!$B$20,$G143:$BB143))+SUMIF($G$6:$BB$6,BM$6&amp;" "&amp;'Input-Allocators'!$F$18,$G143:$BB143))&lt;Check_Limit,0,1),1)</f>
        <v>0</v>
      </c>
      <c r="BN143" s="44">
        <f ca="1">IFERROR(IF(SUMIF($G$6:$BB$6,BN$6&amp;" Total",$G143:$BB143)-(SUMIF($G$6:$BB$6,BN$6&amp;" "&amp;'Input-Allocators'!$D$18,$G143:$BB143)+IFERROR(SUMIF($G$6:$BB$6,BN$6&amp;" "&amp;'Input-Allocators'!$E$18,$G143:$BB143),SUMIF($G$6:$BB$6,BN$6&amp;" "&amp;'Input-Allocators'!$B$20,$G143:$BB143))+SUMIF($G$6:$BB$6,BN$6&amp;" "&amp;'Input-Allocators'!$F$18,$G143:$BB143))&lt;Check_Limit,0,1),1)</f>
        <v>0</v>
      </c>
      <c r="BO143" s="44">
        <f ca="1">IFERROR(IF(SUMIF($G$6:$BB$6,BO$6&amp;" Total",$G143:$BB143)-(SUMIF($G$6:$BB$6,BO$6&amp;" "&amp;'Input-Allocators'!$D$18,$G143:$BB143)+IFERROR(SUMIF($G$6:$BB$6,BO$6&amp;" "&amp;'Input-Allocators'!$E$18,$G143:$BB143),SUMIF($G$6:$BB$6,BO$6&amp;" "&amp;'Input-Allocators'!$B$20,$G143:$BB143))+SUMIF($G$6:$BB$6,BO$6&amp;" "&amp;'Input-Allocators'!$F$18,$G143:$BB143))&lt;Check_Limit,0,1),1)</f>
        <v>0</v>
      </c>
    </row>
    <row r="144" spans="1:67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>Functionalization!$D144</f>
        <v>76.447753061564285</v>
      </c>
      <c r="E144" s="14">
        <f t="shared" ca="1" si="25"/>
        <v>0</v>
      </c>
      <c r="F144" s="3" t="str">
        <f>IF($D144=0,"-",IF('Input-Accounts'!$E144&lt;&gt;0,'Input-Accounts'!$E144,'Input-Accounts'!$G144))</f>
        <v>COMMODITY</v>
      </c>
      <c r="G144" s="14">
        <f ca="1">IF(G$5&lt;&gt;"",HLOOKUP(G$5,Functionalization!$G$6:$R$343,ROW($A144)-5,FALSE),IFERROR(INDEX(G$320:G$343,MATCH($F144,$B$320:$B$343,0))/VLOOKUP($F144,$B$320:$BB$343,MATCH(LEFT(TRIM(G$6),FIND("~",SUBSTITUTE(G$6,"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144))*HLOOKUP(LEFT(TRIM(G$6),FIND("~",SUBSTITUTE(G$6," ","~",LEN(TRIM(G$6))-LEN(SUBSTITUTE(TRIM(G$6)," ",""))))-1)&amp;" Total",$B$6:$BB$343,ROW($A144)-5,FALSE))</f>
        <v>0</v>
      </c>
      <c r="H144" s="14">
        <f ca="1">IF(H$5&lt;&gt;"",HLOOKUP(H$5,Functionalization!$G$6:$R$343,ROW($A144)-5,FALSE),IFERROR(INDEX(H$320:H$343,MATCH($F144,$B$320:$B$343,0))/VLOOKUP($F144,$B$320:$BB$343,MATCH(LEFT(TRIM(H$6),FIND("~",SUBSTITUTE(H$6,"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144))*HLOOKUP(LEFT(TRIM(H$6),FIND("~",SUBSTITUTE(H$6," ","~",LEN(TRIM(H$6))-LEN(SUBSTITUTE(TRIM(H$6)," ",""))))-1)&amp;" Total",$B$6:$BB$343,ROW($A144)-5,FALSE))</f>
        <v>0</v>
      </c>
      <c r="I144" s="14">
        <f ca="1">IF(I$5&lt;&gt;"",HLOOKUP(I$5,Functionalization!$G$6:$R$343,ROW($A144)-5,FALSE),IFERROR(INDEX(I$320:I$343,MATCH($F144,$B$320:$B$343,0))/VLOOKUP($F144,$B$320:$BB$343,MATCH(LEFT(TRIM(I$6),FIND("~",SUBSTITUTE(I$6,"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144))*HLOOKUP(LEFT(TRIM(I$6),FIND("~",SUBSTITUTE(I$6," ","~",LEN(TRIM(I$6))-LEN(SUBSTITUTE(TRIM(I$6)," ",""))))-1)&amp;" Total",$B$6:$BB$343,ROW($A144)-5,FALSE))</f>
        <v>0</v>
      </c>
      <c r="J144" s="14">
        <f ca="1">IF(J$5&lt;&gt;"",HLOOKUP(J$5,Functionalization!$G$6:$R$343,ROW($A144)-5,FALSE),IFERROR(INDEX(J$320:J$343,MATCH($F144,$B$320:$B$343,0))/VLOOKUP($F144,$B$320:$BB$343,MATCH(LEFT(TRIM(J$6),FIND("~",SUBSTITUTE(J$6,"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144))*HLOOKUP(LEFT(TRIM(J$6),FIND("~",SUBSTITUTE(J$6," ","~",LEN(TRIM(J$6))-LEN(SUBSTITUTE(TRIM(J$6)," ",""))))-1)&amp;" Total",$B$6:$BB$343,ROW($A144)-5,FALSE))</f>
        <v>0</v>
      </c>
      <c r="K144" s="14">
        <f ca="1">IF(K$5&lt;&gt;"",HLOOKUP(K$5,Functionalization!$G$6:$R$343,ROW($A144)-5,FALSE),IFERROR(INDEX(K$320:K$343,MATCH($F144,$B$320:$B$343,0))/VLOOKUP($F144,$B$320:$BB$343,MATCH(LEFT(TRIM(K$6),FIND("~",SUBSTITUTE(K$6,"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144))*HLOOKUP(LEFT(TRIM(K$6),FIND("~",SUBSTITUTE(K$6," ","~",LEN(TRIM(K$6))-LEN(SUBSTITUTE(TRIM(K$6)," ",""))))-1)&amp;" Total",$B$6:$BB$343,ROW($A144)-5,FALSE))</f>
        <v>0</v>
      </c>
      <c r="L144" s="14">
        <f ca="1">IF(L$5&lt;&gt;"",HLOOKUP(L$5,Functionalization!$G$6:$R$343,ROW($A144)-5,FALSE),IFERROR(INDEX(L$320:L$343,MATCH($F144,$B$320:$B$343,0))/VLOOKUP($F144,$B$320:$BB$343,MATCH(LEFT(TRIM(L$6),FIND("~",SUBSTITUTE(L$6,"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144))*HLOOKUP(LEFT(TRIM(L$6),FIND("~",SUBSTITUTE(L$6," ","~",LEN(TRIM(L$6))-LEN(SUBSTITUTE(TRIM(L$6)," ",""))))-1)&amp;" Total",$B$6:$BB$343,ROW($A144)-5,FALSE))</f>
        <v>0</v>
      </c>
      <c r="M144" s="14">
        <f ca="1">IF(M$5&lt;&gt;"",HLOOKUP(M$5,Functionalization!$G$6:$R$343,ROW($A144)-5,FALSE),IFERROR(INDEX(M$320:M$343,MATCH($F144,$B$320:$B$343,0))/VLOOKUP($F144,$B$320:$BB$343,MATCH(LEFT(TRIM(M$6),FIND("~",SUBSTITUTE(M$6,"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144))*HLOOKUP(LEFT(TRIM(M$6),FIND("~",SUBSTITUTE(M$6," ","~",LEN(TRIM(M$6))-LEN(SUBSTITUTE(TRIM(M$6)," ",""))))-1)&amp;" Total",$B$6:$BB$343,ROW($A144)-5,FALSE))</f>
        <v>0</v>
      </c>
      <c r="N144" s="14">
        <f ca="1">IF(N$5&lt;&gt;"",HLOOKUP(N$5,Functionalization!$G$6:$R$343,ROW($A144)-5,FALSE),IFERROR(INDEX(N$320:N$343,MATCH($F144,$B$320:$B$343,0))/VLOOKUP($F144,$B$320:$BB$343,MATCH(LEFT(TRIM(N$6),FIND("~",SUBSTITUTE(N$6,"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144))*HLOOKUP(LEFT(TRIM(N$6),FIND("~",SUBSTITUTE(N$6," ","~",LEN(TRIM(N$6))-LEN(SUBSTITUTE(TRIM(N$6)," ",""))))-1)&amp;" Total",$B$6:$BB$343,ROW($A144)-5,FALSE))</f>
        <v>0</v>
      </c>
      <c r="O144" s="14">
        <f ca="1">IF(O$5&lt;&gt;"",HLOOKUP(O$5,Functionalization!$G$6:$R$343,ROW($A144)-5,FALSE),IFERROR(INDEX(O$320:O$343,MATCH($F144,$B$320:$B$343,0))/VLOOKUP($F144,$B$320:$BB$343,MATCH(LEFT(TRIM(O$6),FIND("~",SUBSTITUTE(O$6,"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144))*HLOOKUP(LEFT(TRIM(O$6),FIND("~",SUBSTITUTE(O$6," ","~",LEN(TRIM(O$6))-LEN(SUBSTITUTE(TRIM(O$6)," ",""))))-1)&amp;" Total",$B$6:$BB$343,ROW($A144)-5,FALSE))</f>
        <v>0</v>
      </c>
      <c r="P144" s="14">
        <f ca="1">IF(P$5&lt;&gt;"",HLOOKUP(P$5,Functionalization!$G$6:$R$343,ROW($A144)-5,FALSE),IFERROR(INDEX(P$320:P$343,MATCH($F144,$B$320:$B$343,0))/VLOOKUP($F144,$B$320:$BB$343,MATCH(LEFT(TRIM(P$6),FIND("~",SUBSTITUTE(P$6,"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144))*HLOOKUP(LEFT(TRIM(P$6),FIND("~",SUBSTITUTE(P$6," ","~",LEN(TRIM(P$6))-LEN(SUBSTITUTE(TRIM(P$6)," ",""))))-1)&amp;" Total",$B$6:$BB$343,ROW($A144)-5,FALSE))</f>
        <v>0</v>
      </c>
      <c r="Q144" s="14">
        <f ca="1">IF(Q$5&lt;&gt;"",HLOOKUP(Q$5,Functionalization!$G$6:$R$343,ROW($A144)-5,FALSE),IFERROR(INDEX(Q$320:Q$343,MATCH($F144,$B$320:$B$343,0))/VLOOKUP($F144,$B$320:$BB$343,MATCH(LEFT(TRIM(Q$6),FIND("~",SUBSTITUTE(Q$6,"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144))*HLOOKUP(LEFT(TRIM(Q$6),FIND("~",SUBSTITUTE(Q$6," ","~",LEN(TRIM(Q$6))-LEN(SUBSTITUTE(TRIM(Q$6)," ",""))))-1)&amp;" Total",$B$6:$BB$343,ROW($A144)-5,FALSE))</f>
        <v>0</v>
      </c>
      <c r="R144" s="14">
        <f ca="1">IF(R$5&lt;&gt;"",HLOOKUP(R$5,Functionalization!$G$6:$R$343,ROW($A144)-5,FALSE),IFERROR(INDEX(R$320:R$343,MATCH($F144,$B$320:$B$343,0))/VLOOKUP($F144,$B$320:$BB$343,MATCH(LEFT(TRIM(R$6),FIND("~",SUBSTITUTE(R$6,"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144))*HLOOKUP(LEFT(TRIM(R$6),FIND("~",SUBSTITUTE(R$6," ","~",LEN(TRIM(R$6))-LEN(SUBSTITUTE(TRIM(R$6)," ",""))))-1)&amp;" Total",$B$6:$BB$343,ROW($A144)-5,FALSE))</f>
        <v>0</v>
      </c>
      <c r="S144" s="14">
        <f ca="1">IF(S$5&lt;&gt;"",HLOOKUP(S$5,Functionalization!$G$6:$R$343,ROW($A144)-5,FALSE),IFERROR(INDEX(S$320:S$343,MATCH($F144,$B$320:$B$343,0))/VLOOKUP($F144,$B$320:$BB$343,MATCH(LEFT(TRIM(S$6),FIND("~",SUBSTITUTE(S$6,"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144))*HLOOKUP(LEFT(TRIM(S$6),FIND("~",SUBSTITUTE(S$6," ","~",LEN(TRIM(S$6))-LEN(SUBSTITUTE(TRIM(S$6)," ",""))))-1)&amp;" Total",$B$6:$BB$343,ROW($A144)-5,FALSE))</f>
        <v>0</v>
      </c>
      <c r="T144" s="14">
        <f ca="1">IF(T$5&lt;&gt;"",HLOOKUP(T$5,Functionalization!$G$6:$R$343,ROW($A144)-5,FALSE),IFERROR(INDEX(T$320:T$343,MATCH($F144,$B$320:$B$343,0))/VLOOKUP($F144,$B$320:$BB$343,MATCH(LEFT(TRIM(T$6),FIND("~",SUBSTITUTE(T$6,"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144))*HLOOKUP(LEFT(TRIM(T$6),FIND("~",SUBSTITUTE(T$6," ","~",LEN(TRIM(T$6))-LEN(SUBSTITUTE(TRIM(T$6)," ",""))))-1)&amp;" Total",$B$6:$BB$343,ROW($A144)-5,FALSE))</f>
        <v>0</v>
      </c>
      <c r="U144" s="14">
        <f ca="1">IF(U$5&lt;&gt;"",HLOOKUP(U$5,Functionalization!$G$6:$R$343,ROW($A144)-5,FALSE),IFERROR(INDEX(U$320:U$343,MATCH($F144,$B$320:$B$343,0))/VLOOKUP($F144,$B$320:$BB$343,MATCH(LEFT(TRIM(U$6),FIND("~",SUBSTITUTE(U$6,"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144))*HLOOKUP(LEFT(TRIM(U$6),FIND("~",SUBSTITUTE(U$6," ","~",LEN(TRIM(U$6))-LEN(SUBSTITUTE(TRIM(U$6)," ",""))))-1)&amp;" Total",$B$6:$BB$343,ROW($A144)-5,FALSE))</f>
        <v>0</v>
      </c>
      <c r="V144" s="14">
        <f ca="1">IF(V$5&lt;&gt;"",HLOOKUP(V$5,Functionalization!$G$6:$R$343,ROW($A144)-5,FALSE),IFERROR(INDEX(V$320:V$343,MATCH($F144,$B$320:$B$343,0))/VLOOKUP($F144,$B$320:$BB$343,MATCH(LEFT(TRIM(V$6),FIND("~",SUBSTITUTE(V$6,"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144))*HLOOKUP(LEFT(TRIM(V$6),FIND("~",SUBSTITUTE(V$6," ","~",LEN(TRIM(V$6))-LEN(SUBSTITUTE(TRIM(V$6)," ",""))))-1)&amp;" Total",$B$6:$BB$343,ROW($A144)-5,FALSE))</f>
        <v>0</v>
      </c>
      <c r="W144" s="14">
        <f ca="1">IF(W$5&lt;&gt;"",HLOOKUP(W$5,Functionalization!$G$6:$R$343,ROW($A144)-5,FALSE),IFERROR(INDEX(W$320:W$343,MATCH($F144,$B$320:$B$343,0))/VLOOKUP($F144,$B$320:$BB$343,MATCH(LEFT(TRIM(W$6),FIND("~",SUBSTITUTE(W$6,"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144))*HLOOKUP(LEFT(TRIM(W$6),FIND("~",SUBSTITUTE(W$6," ","~",LEN(TRIM(W$6))-LEN(SUBSTITUTE(TRIM(W$6)," ",""))))-1)&amp;" Total",$B$6:$BB$343,ROW($A144)-5,FALSE))</f>
        <v>76.447753061564285</v>
      </c>
      <c r="X144" s="14">
        <f ca="1">IF(X$5&lt;&gt;"",HLOOKUP(X$5,Functionalization!$G$6:$R$343,ROW($A144)-5,FALSE),IFERROR(INDEX(X$320:X$343,MATCH($F144,$B$320:$B$343,0))/VLOOKUP($F144,$B$320:$BB$343,MATCH(LEFT(TRIM(X$6),FIND("~",SUBSTITUTE(X$6,"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144))*HLOOKUP(LEFT(TRIM(X$6),FIND("~",SUBSTITUTE(X$6," ","~",LEN(TRIM(X$6))-LEN(SUBSTITUTE(TRIM(X$6)," ",""))))-1)&amp;" Total",$B$6:$BB$343,ROW($A144)-5,FALSE))</f>
        <v>0</v>
      </c>
      <c r="Y144" s="14">
        <f ca="1">IF(Y$5&lt;&gt;"",HLOOKUP(Y$5,Functionalization!$G$6:$R$343,ROW($A144)-5,FALSE),IFERROR(INDEX(Y$320:Y$343,MATCH($F144,$B$320:$B$343,0))/VLOOKUP($F144,$B$320:$BB$343,MATCH(LEFT(TRIM(Y$6),FIND("~",SUBSTITUTE(Y$6,"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144))*HLOOKUP(LEFT(TRIM(Y$6),FIND("~",SUBSTITUTE(Y$6," ","~",LEN(TRIM(Y$6))-LEN(SUBSTITUTE(TRIM(Y$6)," ",""))))-1)&amp;" Total",$B$6:$BB$343,ROW($A144)-5,FALSE))</f>
        <v>76.447753061564285</v>
      </c>
      <c r="Z144" s="14">
        <f ca="1">IF(Z$5&lt;&gt;"",HLOOKUP(Z$5,Functionalization!$G$6:$R$343,ROW($A144)-5,FALSE),IFERROR(INDEX(Z$320:Z$343,MATCH($F144,$B$320:$B$343,0))/VLOOKUP($F144,$B$320:$BB$343,MATCH(LEFT(TRIM(Z$6),FIND("~",SUBSTITUTE(Z$6,"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144))*HLOOKUP(LEFT(TRIM(Z$6),FIND("~",SUBSTITUTE(Z$6," ","~",LEN(TRIM(Z$6))-LEN(SUBSTITUTE(TRIM(Z$6)," ",""))))-1)&amp;" Total",$B$6:$BB$343,ROW($A144)-5,FALSE))</f>
        <v>0</v>
      </c>
      <c r="AA144" s="14">
        <f ca="1">IF(AA$5&lt;&gt;"",HLOOKUP(AA$5,Functionalization!$G$6:$R$343,ROW($A144)-5,FALSE),IFERROR(INDEX(AA$320:AA$343,MATCH($F144,$B$320:$B$343,0))/VLOOKUP($F144,$B$320:$BB$343,MATCH(LEFT(TRIM(AA$6),FIND("~",SUBSTITUTE(AA$6,"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144))*HLOOKUP(LEFT(TRIM(AA$6),FIND("~",SUBSTITUTE(AA$6," ","~",LEN(TRIM(AA$6))-LEN(SUBSTITUTE(TRIM(AA$6)," ",""))))-1)&amp;" Total",$B$6:$BB$343,ROW($A144)-5,FALSE))</f>
        <v>0</v>
      </c>
      <c r="AB144" s="14">
        <f ca="1">IF(AB$5&lt;&gt;"",HLOOKUP(AB$5,Functionalization!$G$6:$R$343,ROW($A144)-5,FALSE),IFERROR(INDEX(AB$320:AB$343,MATCH($F144,$B$320:$B$343,0))/VLOOKUP($F144,$B$320:$BB$343,MATCH(LEFT(TRIM(AB$6),FIND("~",SUBSTITUTE(AB$6,"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144))*HLOOKUP(LEFT(TRIM(AB$6),FIND("~",SUBSTITUTE(AB$6," ","~",LEN(TRIM(AB$6))-LEN(SUBSTITUTE(TRIM(AB$6)," ",""))))-1)&amp;" Total",$B$6:$BB$343,ROW($A144)-5,FALSE))</f>
        <v>0</v>
      </c>
      <c r="AC144" s="14">
        <f ca="1">IF(AC$5&lt;&gt;"",HLOOKUP(AC$5,Functionalization!$G$6:$R$343,ROW($A144)-5,FALSE),IFERROR(INDEX(AC$320:AC$343,MATCH($F144,$B$320:$B$343,0))/VLOOKUP($F144,$B$320:$BB$343,MATCH(LEFT(TRIM(AC$6),FIND("~",SUBSTITUTE(AC$6,"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144))*HLOOKUP(LEFT(TRIM(AC$6),FIND("~",SUBSTITUTE(AC$6," ","~",LEN(TRIM(AC$6))-LEN(SUBSTITUTE(TRIM(AC$6)," ",""))))-1)&amp;" Total",$B$6:$BB$343,ROW($A144)-5,FALSE))</f>
        <v>0</v>
      </c>
      <c r="AD144" s="14">
        <f ca="1">IF(AD$5&lt;&gt;"",HLOOKUP(AD$5,Functionalization!$G$6:$R$343,ROW($A144)-5,FALSE),IFERROR(INDEX(AD$320:AD$343,MATCH($F144,$B$320:$B$343,0))/VLOOKUP($F144,$B$320:$BB$343,MATCH(LEFT(TRIM(AD$6),FIND("~",SUBSTITUTE(AD$6,"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144))*HLOOKUP(LEFT(TRIM(AD$6),FIND("~",SUBSTITUTE(AD$6," ","~",LEN(TRIM(AD$6))-LEN(SUBSTITUTE(TRIM(AD$6)," ",""))))-1)&amp;" Total",$B$6:$BB$343,ROW($A144)-5,FALSE))</f>
        <v>0</v>
      </c>
      <c r="AE144" s="14">
        <f ca="1">IF(AE$5&lt;&gt;"",HLOOKUP(AE$5,Functionalization!$G$6:$R$343,ROW($A144)-5,FALSE),IFERROR(INDEX(AE$320:AE$343,MATCH($F144,$B$320:$B$343,0))/VLOOKUP($F144,$B$320:$BB$343,MATCH(LEFT(TRIM(AE$6),FIND("~",SUBSTITUTE(AE$6,"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144))*HLOOKUP(LEFT(TRIM(AE$6),FIND("~",SUBSTITUTE(AE$6," ","~",LEN(TRIM(AE$6))-LEN(SUBSTITUTE(TRIM(AE$6)," ",""))))-1)&amp;" Total",$B$6:$BB$343,ROW($A144)-5,FALSE))</f>
        <v>0</v>
      </c>
      <c r="AF144" s="14">
        <f ca="1">IF(AF$5&lt;&gt;"",HLOOKUP(AF$5,Functionalization!$G$6:$R$343,ROW($A144)-5,FALSE),IFERROR(INDEX(AF$320:AF$343,MATCH($F144,$B$320:$B$343,0))/VLOOKUP($F144,$B$320:$BB$343,MATCH(LEFT(TRIM(AF$6),FIND("~",SUBSTITUTE(AF$6,"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144))*HLOOKUP(LEFT(TRIM(AF$6),FIND("~",SUBSTITUTE(AF$6," ","~",LEN(TRIM(AF$6))-LEN(SUBSTITUTE(TRIM(AF$6)," ",""))))-1)&amp;" Total",$B$6:$BB$343,ROW($A144)-5,FALSE))</f>
        <v>0</v>
      </c>
      <c r="AG144" s="14">
        <f ca="1">IF(AG$5&lt;&gt;"",HLOOKUP(AG$5,Functionalization!$G$6:$R$343,ROW($A144)-5,FALSE),IFERROR(INDEX(AG$320:AG$343,MATCH($F144,$B$320:$B$343,0))/VLOOKUP($F144,$B$320:$BB$343,MATCH(LEFT(TRIM(AG$6),FIND("~",SUBSTITUTE(AG$6,"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144))*HLOOKUP(LEFT(TRIM(AG$6),FIND("~",SUBSTITUTE(AG$6," ","~",LEN(TRIM(AG$6))-LEN(SUBSTITUTE(TRIM(AG$6)," ",""))))-1)&amp;" Total",$B$6:$BB$343,ROW($A144)-5,FALSE))</f>
        <v>0</v>
      </c>
      <c r="AH144" s="14">
        <f ca="1">IF(AH$5&lt;&gt;"",HLOOKUP(AH$5,Functionalization!$G$6:$R$343,ROW($A144)-5,FALSE),IFERROR(INDEX(AH$320:AH$343,MATCH($F144,$B$320:$B$343,0))/VLOOKUP($F144,$B$320:$BB$343,MATCH(LEFT(TRIM(AH$6),FIND("~",SUBSTITUTE(AH$6,"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144))*HLOOKUP(LEFT(TRIM(AH$6),FIND("~",SUBSTITUTE(AH$6," ","~",LEN(TRIM(AH$6))-LEN(SUBSTITUTE(TRIM(AH$6)," ",""))))-1)&amp;" Total",$B$6:$BB$343,ROW($A144)-5,FALSE))</f>
        <v>0</v>
      </c>
      <c r="AI144" s="14">
        <f ca="1">IF(AI$5&lt;&gt;"",HLOOKUP(AI$5,Functionalization!$G$6:$R$343,ROW($A144)-5,FALSE),IFERROR(INDEX(AI$320:AI$343,MATCH($F144,$B$320:$B$343,0))/VLOOKUP($F144,$B$320:$BB$343,MATCH(LEFT(TRIM(AI$6),FIND("~",SUBSTITUTE(AI$6,"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144))*HLOOKUP(LEFT(TRIM(AI$6),FIND("~",SUBSTITUTE(AI$6," ","~",LEN(TRIM(AI$6))-LEN(SUBSTITUTE(TRIM(AI$6)," ",""))))-1)&amp;" Total",$B$6:$BB$343,ROW($A144)-5,FALSE))</f>
        <v>0</v>
      </c>
      <c r="AJ144" s="14">
        <f ca="1">IF(AJ$5&lt;&gt;"",HLOOKUP(AJ$5,Functionalization!$G$6:$R$343,ROW($A144)-5,FALSE),IFERROR(INDEX(AJ$320:AJ$343,MATCH($F144,$B$320:$B$343,0))/VLOOKUP($F144,$B$320:$BB$343,MATCH(LEFT(TRIM(AJ$6),FIND("~",SUBSTITUTE(AJ$6,"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144))*HLOOKUP(LEFT(TRIM(AJ$6),FIND("~",SUBSTITUTE(AJ$6," ","~",LEN(TRIM(AJ$6))-LEN(SUBSTITUTE(TRIM(AJ$6)," ",""))))-1)&amp;" Total",$B$6:$BB$343,ROW($A144)-5,FALSE))</f>
        <v>0</v>
      </c>
      <c r="AK144" s="14">
        <f ca="1">IF(AK$5&lt;&gt;"",HLOOKUP(AK$5,Functionalization!$G$6:$R$343,ROW($A144)-5,FALSE),IFERROR(INDEX(AK$320:AK$343,MATCH($F144,$B$320:$B$343,0))/VLOOKUP($F144,$B$320:$BB$343,MATCH(LEFT(TRIM(AK$6),FIND("~",SUBSTITUTE(AK$6,"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144))*HLOOKUP(LEFT(TRIM(AK$6),FIND("~",SUBSTITUTE(AK$6," ","~",LEN(TRIM(AK$6))-LEN(SUBSTITUTE(TRIM(AK$6)," ",""))))-1)&amp;" Total",$B$6:$BB$343,ROW($A144)-5,FALSE))</f>
        <v>0</v>
      </c>
      <c r="AL144" s="14">
        <f ca="1">IF(AL$5&lt;&gt;"",HLOOKUP(AL$5,Functionalization!$G$6:$R$343,ROW($A144)-5,FALSE),IFERROR(INDEX(AL$320:AL$343,MATCH($F144,$B$320:$B$343,0))/VLOOKUP($F144,$B$320:$BB$343,MATCH(LEFT(TRIM(AL$6),FIND("~",SUBSTITUTE(AL$6,"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144))*HLOOKUP(LEFT(TRIM(AL$6),FIND("~",SUBSTITUTE(AL$6," ","~",LEN(TRIM(AL$6))-LEN(SUBSTITUTE(TRIM(AL$6)," ",""))))-1)&amp;" Total",$B$6:$BB$343,ROW($A144)-5,FALSE))</f>
        <v>0</v>
      </c>
      <c r="AM144" s="14">
        <f ca="1">IF(AM$5&lt;&gt;"",HLOOKUP(AM$5,Functionalization!$G$6:$R$343,ROW($A144)-5,FALSE),IFERROR(INDEX(AM$320:AM$343,MATCH($F144,$B$320:$B$343,0))/VLOOKUP($F144,$B$320:$BB$343,MATCH(LEFT(TRIM(AM$6),FIND("~",SUBSTITUTE(AM$6,"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144))*HLOOKUP(LEFT(TRIM(AM$6),FIND("~",SUBSTITUTE(AM$6," ","~",LEN(TRIM(AM$6))-LEN(SUBSTITUTE(TRIM(AM$6)," ",""))))-1)&amp;" Total",$B$6:$BB$343,ROW($A144)-5,FALSE))</f>
        <v>0</v>
      </c>
      <c r="AN144" s="14">
        <f ca="1">IF(AN$5&lt;&gt;"",HLOOKUP(AN$5,Functionalization!$G$6:$R$343,ROW($A144)-5,FALSE),IFERROR(INDEX(AN$320:AN$343,MATCH($F144,$B$320:$B$343,0))/VLOOKUP($F144,$B$320:$BB$343,MATCH(LEFT(TRIM(AN$6),FIND("~",SUBSTITUTE(AN$6,"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144))*HLOOKUP(LEFT(TRIM(AN$6),FIND("~",SUBSTITUTE(AN$6," ","~",LEN(TRIM(AN$6))-LEN(SUBSTITUTE(TRIM(AN$6)," ",""))))-1)&amp;" Total",$B$6:$BB$343,ROW($A144)-5,FALSE))</f>
        <v>0</v>
      </c>
      <c r="AO144" s="14">
        <f ca="1">IF(AO$5&lt;&gt;"",HLOOKUP(AO$5,Functionalization!$G$6:$R$343,ROW($A144)-5,FALSE),IFERROR(INDEX(AO$320:AO$343,MATCH($F144,$B$320:$B$343,0))/VLOOKUP($F144,$B$320:$BB$343,MATCH(LEFT(TRIM(AO$6),FIND("~",SUBSTITUTE(AO$6,"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144))*HLOOKUP(LEFT(TRIM(AO$6),FIND("~",SUBSTITUTE(AO$6," ","~",LEN(TRIM(AO$6))-LEN(SUBSTITUTE(TRIM(AO$6)," ",""))))-1)&amp;" Total",$B$6:$BB$343,ROW($A144)-5,FALSE))</f>
        <v>0</v>
      </c>
      <c r="AP144" s="14">
        <f ca="1">IF(AP$5&lt;&gt;"",HLOOKUP(AP$5,Functionalization!$G$6:$R$343,ROW($A144)-5,FALSE),IFERROR(INDEX(AP$320:AP$343,MATCH($F144,$B$320:$B$343,0))/VLOOKUP($F144,$B$320:$BB$343,MATCH(LEFT(TRIM(AP$6),FIND("~",SUBSTITUTE(AP$6,"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144))*HLOOKUP(LEFT(TRIM(AP$6),FIND("~",SUBSTITUTE(AP$6," ","~",LEN(TRIM(AP$6))-LEN(SUBSTITUTE(TRIM(AP$6)," ",""))))-1)&amp;" Total",$B$6:$BB$343,ROW($A144)-5,FALSE))</f>
        <v>0</v>
      </c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D144" s="44">
        <f ca="1">IFERROR(IF(SUMIF($G$6:$BB$6,BD$6&amp;" Total",$G144:$BB144)-(SUMIF($G$6:$BB$6,BD$6&amp;" "&amp;'Input-Allocators'!$D$18,$G144:$BB144)+IFERROR(SUMIF($G$6:$BB$6,BD$6&amp;" "&amp;'Input-Allocators'!$E$18,$G144:$BB144),SUMIF($G$6:$BB$6,BD$6&amp;" "&amp;'Input-Allocators'!$B$20,$G144:$BB144))+SUMIF($G$6:$BB$6,BD$6&amp;" "&amp;'Input-Allocators'!$F$18,$G144:$BB144))&lt;Check_Limit,0,1),1)</f>
        <v>0</v>
      </c>
      <c r="BE144" s="44">
        <f ca="1">IFERROR(IF(SUMIF($G$6:$BB$6,BE$6&amp;" Total",$G144:$BB144)-(SUMIF($G$6:$BB$6,BE$6&amp;" "&amp;'Input-Allocators'!$D$18,$G144:$BB144)+IFERROR(SUMIF($G$6:$BB$6,BE$6&amp;" "&amp;'Input-Allocators'!$E$18,$G144:$BB144),SUMIF($G$6:$BB$6,BE$6&amp;" "&amp;'Input-Allocators'!$B$20,$G144:$BB144))+SUMIF($G$6:$BB$6,BE$6&amp;" "&amp;'Input-Allocators'!$F$18,$G144:$BB144))&lt;Check_Limit,0,1),1)</f>
        <v>0</v>
      </c>
      <c r="BF144" s="44">
        <f ca="1">IFERROR(IF(SUMIF($G$6:$BB$6,BF$6&amp;" Total",$G144:$BB144)-(SUMIF($G$6:$BB$6,BF$6&amp;" "&amp;'Input-Allocators'!$D$18,$G144:$BB144)+IFERROR(SUMIF($G$6:$BB$6,BF$6&amp;" "&amp;'Input-Allocators'!$E$18,$G144:$BB144),SUMIF($G$6:$BB$6,BF$6&amp;" "&amp;'Input-Allocators'!$B$20,$G144:$BB144))+SUMIF($G$6:$BB$6,BF$6&amp;" "&amp;'Input-Allocators'!$F$18,$G144:$BB144))&lt;Check_Limit,0,1),1)</f>
        <v>0</v>
      </c>
      <c r="BG144" s="44">
        <f ca="1">IFERROR(IF(SUMIF($G$6:$BB$6,BG$6&amp;" Total",$G144:$BB144)-(SUMIF($G$6:$BB$6,BG$6&amp;" "&amp;'Input-Allocators'!$D$18,$G144:$BB144)+IFERROR(SUMIF($G$6:$BB$6,BG$6&amp;" "&amp;'Input-Allocators'!$E$18,$G144:$BB144),SUMIF($G$6:$BB$6,BG$6&amp;" "&amp;'Input-Allocators'!$B$20,$G144:$BB144))+SUMIF($G$6:$BB$6,BG$6&amp;" "&amp;'Input-Allocators'!$F$18,$G144:$BB144))&lt;Check_Limit,0,1),1)</f>
        <v>0</v>
      </c>
      <c r="BH144" s="44">
        <f ca="1">IFERROR(IF(SUMIF($G$6:$BB$6,BH$6&amp;" Total",$G144:$BB144)-(SUMIF($G$6:$BB$6,BH$6&amp;" "&amp;'Input-Allocators'!$D$18,$G144:$BB144)+IFERROR(SUMIF($G$6:$BB$6,BH$6&amp;" "&amp;'Input-Allocators'!$E$18,$G144:$BB144),SUMIF($G$6:$BB$6,BH$6&amp;" "&amp;'Input-Allocators'!$B$20,$G144:$BB144))+SUMIF($G$6:$BB$6,BH$6&amp;" "&amp;'Input-Allocators'!$F$18,$G144:$BB144))&lt;Check_Limit,0,1),1)</f>
        <v>0</v>
      </c>
      <c r="BI144" s="44">
        <f ca="1">IFERROR(IF(SUMIF($G$6:$BB$6,BI$6&amp;" Total",$G144:$BB144)-(SUMIF($G$6:$BB$6,BI$6&amp;" "&amp;'Input-Allocators'!$D$18,$G144:$BB144)+IFERROR(SUMIF($G$6:$BB$6,BI$6&amp;" "&amp;'Input-Allocators'!$E$18,$G144:$BB144),SUMIF($G$6:$BB$6,BI$6&amp;" "&amp;'Input-Allocators'!$B$20,$G144:$BB144))+SUMIF($G$6:$BB$6,BI$6&amp;" "&amp;'Input-Allocators'!$F$18,$G144:$BB144))&lt;Check_Limit,0,1),1)</f>
        <v>0</v>
      </c>
      <c r="BJ144" s="44">
        <f ca="1">IFERROR(IF(SUMIF($G$6:$BB$6,BJ$6&amp;" Total",$G144:$BB144)-(SUMIF($G$6:$BB$6,BJ$6&amp;" "&amp;'Input-Allocators'!$D$18,$G144:$BB144)+IFERROR(SUMIF($G$6:$BB$6,BJ$6&amp;" "&amp;'Input-Allocators'!$E$18,$G144:$BB144),SUMIF($G$6:$BB$6,BJ$6&amp;" "&amp;'Input-Allocators'!$B$20,$G144:$BB144))+SUMIF($G$6:$BB$6,BJ$6&amp;" "&amp;'Input-Allocators'!$F$18,$G144:$BB144))&lt;Check_Limit,0,1),1)</f>
        <v>0</v>
      </c>
      <c r="BK144" s="44">
        <f ca="1">IFERROR(IF(SUMIF($G$6:$BB$6,BK$6&amp;" Total",$G144:$BB144)-(SUMIF($G$6:$BB$6,BK$6&amp;" "&amp;'Input-Allocators'!$D$18,$G144:$BB144)+IFERROR(SUMIF($G$6:$BB$6,BK$6&amp;" "&amp;'Input-Allocators'!$E$18,$G144:$BB144),SUMIF($G$6:$BB$6,BK$6&amp;" "&amp;'Input-Allocators'!$B$20,$G144:$BB144))+SUMIF($G$6:$BB$6,BK$6&amp;" "&amp;'Input-Allocators'!$F$18,$G144:$BB144))&lt;Check_Limit,0,1),1)</f>
        <v>0</v>
      </c>
      <c r="BL144" s="44">
        <f ca="1">IFERROR(IF(SUMIF($G$6:$BB$6,BL$6&amp;" Total",$G144:$BB144)-(SUMIF($G$6:$BB$6,BL$6&amp;" "&amp;'Input-Allocators'!$D$18,$G144:$BB144)+IFERROR(SUMIF($G$6:$BB$6,BL$6&amp;" "&amp;'Input-Allocators'!$E$18,$G144:$BB144),SUMIF($G$6:$BB$6,BL$6&amp;" "&amp;'Input-Allocators'!$B$20,$G144:$BB144))+SUMIF($G$6:$BB$6,BL$6&amp;" "&amp;'Input-Allocators'!$F$18,$G144:$BB144))&lt;Check_Limit,0,1),1)</f>
        <v>0</v>
      </c>
      <c r="BM144" s="44">
        <f ca="1">IFERROR(IF(SUMIF($G$6:$BB$6,BM$6&amp;" Total",$G144:$BB144)-(SUMIF($G$6:$BB$6,BM$6&amp;" "&amp;'Input-Allocators'!$D$18,$G144:$BB144)+IFERROR(SUMIF($G$6:$BB$6,BM$6&amp;" "&amp;'Input-Allocators'!$E$18,$G144:$BB144),SUMIF($G$6:$BB$6,BM$6&amp;" "&amp;'Input-Allocators'!$B$20,$G144:$BB144))+SUMIF($G$6:$BB$6,BM$6&amp;" "&amp;'Input-Allocators'!$F$18,$G144:$BB144))&lt;Check_Limit,0,1),1)</f>
        <v>0</v>
      </c>
      <c r="BN144" s="44">
        <f ca="1">IFERROR(IF(SUMIF($G$6:$BB$6,BN$6&amp;" Total",$G144:$BB144)-(SUMIF($G$6:$BB$6,BN$6&amp;" "&amp;'Input-Allocators'!$D$18,$G144:$BB144)+IFERROR(SUMIF($G$6:$BB$6,BN$6&amp;" "&amp;'Input-Allocators'!$E$18,$G144:$BB144),SUMIF($G$6:$BB$6,BN$6&amp;" "&amp;'Input-Allocators'!$B$20,$G144:$BB144))+SUMIF($G$6:$BB$6,BN$6&amp;" "&amp;'Input-Allocators'!$F$18,$G144:$BB144))&lt;Check_Limit,0,1),1)</f>
        <v>0</v>
      </c>
      <c r="BO144" s="44">
        <f ca="1">IFERROR(IF(SUMIF($G$6:$BB$6,BO$6&amp;" Total",$G144:$BB144)-(SUMIF($G$6:$BB$6,BO$6&amp;" "&amp;'Input-Allocators'!$D$18,$G144:$BB144)+IFERROR(SUMIF($G$6:$BB$6,BO$6&amp;" "&amp;'Input-Allocators'!$E$18,$G144:$BB144),SUMIF($G$6:$BB$6,BO$6&amp;" "&amp;'Input-Allocators'!$B$20,$G144:$BB144))+SUMIF($G$6:$BB$6,BO$6&amp;" "&amp;'Input-Allocators'!$F$18,$G144:$BB144))&lt;Check_Limit,0,1),1)</f>
        <v>0</v>
      </c>
    </row>
    <row r="145" spans="1:67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>Functionalization!$D145</f>
        <v>203.7139914349963</v>
      </c>
      <c r="E145" s="14">
        <f t="shared" ca="1" si="25"/>
        <v>0</v>
      </c>
      <c r="F145" s="3" t="str">
        <f>IF($D145=0,"-",IF('Input-Accounts'!$E145&lt;&gt;0,'Input-Accounts'!$E145,'Input-Accounts'!$G145))</f>
        <v>COMMODITY</v>
      </c>
      <c r="G145" s="14">
        <f ca="1">IF(G$5&lt;&gt;"",HLOOKUP(G$5,Functionalization!$G$6:$R$343,ROW($A145)-5,FALSE),IFERROR(INDEX(G$320:G$343,MATCH($F145,$B$320:$B$343,0))/VLOOKUP($F145,$B$320:$BB$343,MATCH(LEFT(TRIM(G$6),FIND("~",SUBSTITUTE(G$6,"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145))*HLOOKUP(LEFT(TRIM(G$6),FIND("~",SUBSTITUTE(G$6," ","~",LEN(TRIM(G$6))-LEN(SUBSTITUTE(TRIM(G$6)," ",""))))-1)&amp;" Total",$B$6:$BB$343,ROW($A145)-5,FALSE))</f>
        <v>0</v>
      </c>
      <c r="H145" s="14">
        <f ca="1">IF(H$5&lt;&gt;"",HLOOKUP(H$5,Functionalization!$G$6:$R$343,ROW($A145)-5,FALSE),IFERROR(INDEX(H$320:H$343,MATCH($F145,$B$320:$B$343,0))/VLOOKUP($F145,$B$320:$BB$343,MATCH(LEFT(TRIM(H$6),FIND("~",SUBSTITUTE(H$6,"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145))*HLOOKUP(LEFT(TRIM(H$6),FIND("~",SUBSTITUTE(H$6," ","~",LEN(TRIM(H$6))-LEN(SUBSTITUTE(TRIM(H$6)," ",""))))-1)&amp;" Total",$B$6:$BB$343,ROW($A145)-5,FALSE))</f>
        <v>0</v>
      </c>
      <c r="I145" s="14">
        <f ca="1">IF(I$5&lt;&gt;"",HLOOKUP(I$5,Functionalization!$G$6:$R$343,ROW($A145)-5,FALSE),IFERROR(INDEX(I$320:I$343,MATCH($F145,$B$320:$B$343,0))/VLOOKUP($F145,$B$320:$BB$343,MATCH(LEFT(TRIM(I$6),FIND("~",SUBSTITUTE(I$6,"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145))*HLOOKUP(LEFT(TRIM(I$6),FIND("~",SUBSTITUTE(I$6," ","~",LEN(TRIM(I$6))-LEN(SUBSTITUTE(TRIM(I$6)," ",""))))-1)&amp;" Total",$B$6:$BB$343,ROW($A145)-5,FALSE))</f>
        <v>0</v>
      </c>
      <c r="J145" s="14">
        <f ca="1">IF(J$5&lt;&gt;"",HLOOKUP(J$5,Functionalization!$G$6:$R$343,ROW($A145)-5,FALSE),IFERROR(INDEX(J$320:J$343,MATCH($F145,$B$320:$B$343,0))/VLOOKUP($F145,$B$320:$BB$343,MATCH(LEFT(TRIM(J$6),FIND("~",SUBSTITUTE(J$6,"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145))*HLOOKUP(LEFT(TRIM(J$6),FIND("~",SUBSTITUTE(J$6," ","~",LEN(TRIM(J$6))-LEN(SUBSTITUTE(TRIM(J$6)," ",""))))-1)&amp;" Total",$B$6:$BB$343,ROW($A145)-5,FALSE))</f>
        <v>0</v>
      </c>
      <c r="K145" s="14">
        <f ca="1">IF(K$5&lt;&gt;"",HLOOKUP(K$5,Functionalization!$G$6:$R$343,ROW($A145)-5,FALSE),IFERROR(INDEX(K$320:K$343,MATCH($F145,$B$320:$B$343,0))/VLOOKUP($F145,$B$320:$BB$343,MATCH(LEFT(TRIM(K$6),FIND("~",SUBSTITUTE(K$6,"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145))*HLOOKUP(LEFT(TRIM(K$6),FIND("~",SUBSTITUTE(K$6," ","~",LEN(TRIM(K$6))-LEN(SUBSTITUTE(TRIM(K$6)," ",""))))-1)&amp;" Total",$B$6:$BB$343,ROW($A145)-5,FALSE))</f>
        <v>0</v>
      </c>
      <c r="L145" s="14">
        <f ca="1">IF(L$5&lt;&gt;"",HLOOKUP(L$5,Functionalization!$G$6:$R$343,ROW($A145)-5,FALSE),IFERROR(INDEX(L$320:L$343,MATCH($F145,$B$320:$B$343,0))/VLOOKUP($F145,$B$320:$BB$343,MATCH(LEFT(TRIM(L$6),FIND("~",SUBSTITUTE(L$6,"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145))*HLOOKUP(LEFT(TRIM(L$6),FIND("~",SUBSTITUTE(L$6," ","~",LEN(TRIM(L$6))-LEN(SUBSTITUTE(TRIM(L$6)," ",""))))-1)&amp;" Total",$B$6:$BB$343,ROW($A145)-5,FALSE))</f>
        <v>0</v>
      </c>
      <c r="M145" s="14">
        <f ca="1">IF(M$5&lt;&gt;"",HLOOKUP(M$5,Functionalization!$G$6:$R$343,ROW($A145)-5,FALSE),IFERROR(INDEX(M$320:M$343,MATCH($F145,$B$320:$B$343,0))/VLOOKUP($F145,$B$320:$BB$343,MATCH(LEFT(TRIM(M$6),FIND("~",SUBSTITUTE(M$6,"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145))*HLOOKUP(LEFT(TRIM(M$6),FIND("~",SUBSTITUTE(M$6," ","~",LEN(TRIM(M$6))-LEN(SUBSTITUTE(TRIM(M$6)," ",""))))-1)&amp;" Total",$B$6:$BB$343,ROW($A145)-5,FALSE))</f>
        <v>0</v>
      </c>
      <c r="N145" s="14">
        <f ca="1">IF(N$5&lt;&gt;"",HLOOKUP(N$5,Functionalization!$G$6:$R$343,ROW($A145)-5,FALSE),IFERROR(INDEX(N$320:N$343,MATCH($F145,$B$320:$B$343,0))/VLOOKUP($F145,$B$320:$BB$343,MATCH(LEFT(TRIM(N$6),FIND("~",SUBSTITUTE(N$6,"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145))*HLOOKUP(LEFT(TRIM(N$6),FIND("~",SUBSTITUTE(N$6," ","~",LEN(TRIM(N$6))-LEN(SUBSTITUTE(TRIM(N$6)," ",""))))-1)&amp;" Total",$B$6:$BB$343,ROW($A145)-5,FALSE))</f>
        <v>0</v>
      </c>
      <c r="O145" s="14">
        <f ca="1">IF(O$5&lt;&gt;"",HLOOKUP(O$5,Functionalization!$G$6:$R$343,ROW($A145)-5,FALSE),IFERROR(INDEX(O$320:O$343,MATCH($F145,$B$320:$B$343,0))/VLOOKUP($F145,$B$320:$BB$343,MATCH(LEFT(TRIM(O$6),FIND("~",SUBSTITUTE(O$6,"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145))*HLOOKUP(LEFT(TRIM(O$6),FIND("~",SUBSTITUTE(O$6," ","~",LEN(TRIM(O$6))-LEN(SUBSTITUTE(TRIM(O$6)," ",""))))-1)&amp;" Total",$B$6:$BB$343,ROW($A145)-5,FALSE))</f>
        <v>0</v>
      </c>
      <c r="P145" s="14">
        <f ca="1">IF(P$5&lt;&gt;"",HLOOKUP(P$5,Functionalization!$G$6:$R$343,ROW($A145)-5,FALSE),IFERROR(INDEX(P$320:P$343,MATCH($F145,$B$320:$B$343,0))/VLOOKUP($F145,$B$320:$BB$343,MATCH(LEFT(TRIM(P$6),FIND("~",SUBSTITUTE(P$6,"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145))*HLOOKUP(LEFT(TRIM(P$6),FIND("~",SUBSTITUTE(P$6," ","~",LEN(TRIM(P$6))-LEN(SUBSTITUTE(TRIM(P$6)," ",""))))-1)&amp;" Total",$B$6:$BB$343,ROW($A145)-5,FALSE))</f>
        <v>0</v>
      </c>
      <c r="Q145" s="14">
        <f ca="1">IF(Q$5&lt;&gt;"",HLOOKUP(Q$5,Functionalization!$G$6:$R$343,ROW($A145)-5,FALSE),IFERROR(INDEX(Q$320:Q$343,MATCH($F145,$B$320:$B$343,0))/VLOOKUP($F145,$B$320:$BB$343,MATCH(LEFT(TRIM(Q$6),FIND("~",SUBSTITUTE(Q$6,"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145))*HLOOKUP(LEFT(TRIM(Q$6),FIND("~",SUBSTITUTE(Q$6," ","~",LEN(TRIM(Q$6))-LEN(SUBSTITUTE(TRIM(Q$6)," ",""))))-1)&amp;" Total",$B$6:$BB$343,ROW($A145)-5,FALSE))</f>
        <v>0</v>
      </c>
      <c r="R145" s="14">
        <f ca="1">IF(R$5&lt;&gt;"",HLOOKUP(R$5,Functionalization!$G$6:$R$343,ROW($A145)-5,FALSE),IFERROR(INDEX(R$320:R$343,MATCH($F145,$B$320:$B$343,0))/VLOOKUP($F145,$B$320:$BB$343,MATCH(LEFT(TRIM(R$6),FIND("~",SUBSTITUTE(R$6,"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145))*HLOOKUP(LEFT(TRIM(R$6),FIND("~",SUBSTITUTE(R$6," ","~",LEN(TRIM(R$6))-LEN(SUBSTITUTE(TRIM(R$6)," ",""))))-1)&amp;" Total",$B$6:$BB$343,ROW($A145)-5,FALSE))</f>
        <v>0</v>
      </c>
      <c r="S145" s="14">
        <f ca="1">IF(S$5&lt;&gt;"",HLOOKUP(S$5,Functionalization!$G$6:$R$343,ROW($A145)-5,FALSE),IFERROR(INDEX(S$320:S$343,MATCH($F145,$B$320:$B$343,0))/VLOOKUP($F145,$B$320:$BB$343,MATCH(LEFT(TRIM(S$6),FIND("~",SUBSTITUTE(S$6,"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145))*HLOOKUP(LEFT(TRIM(S$6),FIND("~",SUBSTITUTE(S$6," ","~",LEN(TRIM(S$6))-LEN(SUBSTITUTE(TRIM(S$6)," ",""))))-1)&amp;" Total",$B$6:$BB$343,ROW($A145)-5,FALSE))</f>
        <v>0</v>
      </c>
      <c r="T145" s="14">
        <f ca="1">IF(T$5&lt;&gt;"",HLOOKUP(T$5,Functionalization!$G$6:$R$343,ROW($A145)-5,FALSE),IFERROR(INDEX(T$320:T$343,MATCH($F145,$B$320:$B$343,0))/VLOOKUP($F145,$B$320:$BB$343,MATCH(LEFT(TRIM(T$6),FIND("~",SUBSTITUTE(T$6,"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145))*HLOOKUP(LEFT(TRIM(T$6),FIND("~",SUBSTITUTE(T$6," ","~",LEN(TRIM(T$6))-LEN(SUBSTITUTE(TRIM(T$6)," ",""))))-1)&amp;" Total",$B$6:$BB$343,ROW($A145)-5,FALSE))</f>
        <v>0</v>
      </c>
      <c r="U145" s="14">
        <f ca="1">IF(U$5&lt;&gt;"",HLOOKUP(U$5,Functionalization!$G$6:$R$343,ROW($A145)-5,FALSE),IFERROR(INDEX(U$320:U$343,MATCH($F145,$B$320:$B$343,0))/VLOOKUP($F145,$B$320:$BB$343,MATCH(LEFT(TRIM(U$6),FIND("~",SUBSTITUTE(U$6,"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145))*HLOOKUP(LEFT(TRIM(U$6),FIND("~",SUBSTITUTE(U$6," ","~",LEN(TRIM(U$6))-LEN(SUBSTITUTE(TRIM(U$6)," ",""))))-1)&amp;" Total",$B$6:$BB$343,ROW($A145)-5,FALSE))</f>
        <v>0</v>
      </c>
      <c r="V145" s="14">
        <f ca="1">IF(V$5&lt;&gt;"",HLOOKUP(V$5,Functionalization!$G$6:$R$343,ROW($A145)-5,FALSE),IFERROR(INDEX(V$320:V$343,MATCH($F145,$B$320:$B$343,0))/VLOOKUP($F145,$B$320:$BB$343,MATCH(LEFT(TRIM(V$6),FIND("~",SUBSTITUTE(V$6,"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145))*HLOOKUP(LEFT(TRIM(V$6),FIND("~",SUBSTITUTE(V$6," ","~",LEN(TRIM(V$6))-LEN(SUBSTITUTE(TRIM(V$6)," ",""))))-1)&amp;" Total",$B$6:$BB$343,ROW($A145)-5,FALSE))</f>
        <v>0</v>
      </c>
      <c r="W145" s="14">
        <f ca="1">IF(W$5&lt;&gt;"",HLOOKUP(W$5,Functionalization!$G$6:$R$343,ROW($A145)-5,FALSE),IFERROR(INDEX(W$320:W$343,MATCH($F145,$B$320:$B$343,0))/VLOOKUP($F145,$B$320:$BB$343,MATCH(LEFT(TRIM(W$6),FIND("~",SUBSTITUTE(W$6,"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145))*HLOOKUP(LEFT(TRIM(W$6),FIND("~",SUBSTITUTE(W$6," ","~",LEN(TRIM(W$6))-LEN(SUBSTITUTE(TRIM(W$6)," ",""))))-1)&amp;" Total",$B$6:$BB$343,ROW($A145)-5,FALSE))</f>
        <v>203.7139914349963</v>
      </c>
      <c r="X145" s="14">
        <f ca="1">IF(X$5&lt;&gt;"",HLOOKUP(X$5,Functionalization!$G$6:$R$343,ROW($A145)-5,FALSE),IFERROR(INDEX(X$320:X$343,MATCH($F145,$B$320:$B$343,0))/VLOOKUP($F145,$B$320:$BB$343,MATCH(LEFT(TRIM(X$6),FIND("~",SUBSTITUTE(X$6,"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145))*HLOOKUP(LEFT(TRIM(X$6),FIND("~",SUBSTITUTE(X$6," ","~",LEN(TRIM(X$6))-LEN(SUBSTITUTE(TRIM(X$6)," ",""))))-1)&amp;" Total",$B$6:$BB$343,ROW($A145)-5,FALSE))</f>
        <v>0</v>
      </c>
      <c r="Y145" s="14">
        <f ca="1">IF(Y$5&lt;&gt;"",HLOOKUP(Y$5,Functionalization!$G$6:$R$343,ROW($A145)-5,FALSE),IFERROR(INDEX(Y$320:Y$343,MATCH($F145,$B$320:$B$343,0))/VLOOKUP($F145,$B$320:$BB$343,MATCH(LEFT(TRIM(Y$6),FIND("~",SUBSTITUTE(Y$6,"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145))*HLOOKUP(LEFT(TRIM(Y$6),FIND("~",SUBSTITUTE(Y$6," ","~",LEN(TRIM(Y$6))-LEN(SUBSTITUTE(TRIM(Y$6)," ",""))))-1)&amp;" Total",$B$6:$BB$343,ROW($A145)-5,FALSE))</f>
        <v>203.7139914349963</v>
      </c>
      <c r="Z145" s="14">
        <f ca="1">IF(Z$5&lt;&gt;"",HLOOKUP(Z$5,Functionalization!$G$6:$R$343,ROW($A145)-5,FALSE),IFERROR(INDEX(Z$320:Z$343,MATCH($F145,$B$320:$B$343,0))/VLOOKUP($F145,$B$320:$BB$343,MATCH(LEFT(TRIM(Z$6),FIND("~",SUBSTITUTE(Z$6,"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145))*HLOOKUP(LEFT(TRIM(Z$6),FIND("~",SUBSTITUTE(Z$6," ","~",LEN(TRIM(Z$6))-LEN(SUBSTITUTE(TRIM(Z$6)," ",""))))-1)&amp;" Total",$B$6:$BB$343,ROW($A145)-5,FALSE))</f>
        <v>0</v>
      </c>
      <c r="AA145" s="14">
        <f ca="1">IF(AA$5&lt;&gt;"",HLOOKUP(AA$5,Functionalization!$G$6:$R$343,ROW($A145)-5,FALSE),IFERROR(INDEX(AA$320:AA$343,MATCH($F145,$B$320:$B$343,0))/VLOOKUP($F145,$B$320:$BB$343,MATCH(LEFT(TRIM(AA$6),FIND("~",SUBSTITUTE(AA$6,"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145))*HLOOKUP(LEFT(TRIM(AA$6),FIND("~",SUBSTITUTE(AA$6," ","~",LEN(TRIM(AA$6))-LEN(SUBSTITUTE(TRIM(AA$6)," ",""))))-1)&amp;" Total",$B$6:$BB$343,ROW($A145)-5,FALSE))</f>
        <v>0</v>
      </c>
      <c r="AB145" s="14">
        <f ca="1">IF(AB$5&lt;&gt;"",HLOOKUP(AB$5,Functionalization!$G$6:$R$343,ROW($A145)-5,FALSE),IFERROR(INDEX(AB$320:AB$343,MATCH($F145,$B$320:$B$343,0))/VLOOKUP($F145,$B$320:$BB$343,MATCH(LEFT(TRIM(AB$6),FIND("~",SUBSTITUTE(AB$6,"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145))*HLOOKUP(LEFT(TRIM(AB$6),FIND("~",SUBSTITUTE(AB$6," ","~",LEN(TRIM(AB$6))-LEN(SUBSTITUTE(TRIM(AB$6)," ",""))))-1)&amp;" Total",$B$6:$BB$343,ROW($A145)-5,FALSE))</f>
        <v>0</v>
      </c>
      <c r="AC145" s="14">
        <f ca="1">IF(AC$5&lt;&gt;"",HLOOKUP(AC$5,Functionalization!$G$6:$R$343,ROW($A145)-5,FALSE),IFERROR(INDEX(AC$320:AC$343,MATCH($F145,$B$320:$B$343,0))/VLOOKUP($F145,$B$320:$BB$343,MATCH(LEFT(TRIM(AC$6),FIND("~",SUBSTITUTE(AC$6,"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145))*HLOOKUP(LEFT(TRIM(AC$6),FIND("~",SUBSTITUTE(AC$6," ","~",LEN(TRIM(AC$6))-LEN(SUBSTITUTE(TRIM(AC$6)," ",""))))-1)&amp;" Total",$B$6:$BB$343,ROW($A145)-5,FALSE))</f>
        <v>0</v>
      </c>
      <c r="AD145" s="14">
        <f ca="1">IF(AD$5&lt;&gt;"",HLOOKUP(AD$5,Functionalization!$G$6:$R$343,ROW($A145)-5,FALSE),IFERROR(INDEX(AD$320:AD$343,MATCH($F145,$B$320:$B$343,0))/VLOOKUP($F145,$B$320:$BB$343,MATCH(LEFT(TRIM(AD$6),FIND("~",SUBSTITUTE(AD$6,"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145))*HLOOKUP(LEFT(TRIM(AD$6),FIND("~",SUBSTITUTE(AD$6," ","~",LEN(TRIM(AD$6))-LEN(SUBSTITUTE(TRIM(AD$6)," ",""))))-1)&amp;" Total",$B$6:$BB$343,ROW($A145)-5,FALSE))</f>
        <v>0</v>
      </c>
      <c r="AE145" s="14">
        <f ca="1">IF(AE$5&lt;&gt;"",HLOOKUP(AE$5,Functionalization!$G$6:$R$343,ROW($A145)-5,FALSE),IFERROR(INDEX(AE$320:AE$343,MATCH($F145,$B$320:$B$343,0))/VLOOKUP($F145,$B$320:$BB$343,MATCH(LEFT(TRIM(AE$6),FIND("~",SUBSTITUTE(AE$6,"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145))*HLOOKUP(LEFT(TRIM(AE$6),FIND("~",SUBSTITUTE(AE$6," ","~",LEN(TRIM(AE$6))-LEN(SUBSTITUTE(TRIM(AE$6)," ",""))))-1)&amp;" Total",$B$6:$BB$343,ROW($A145)-5,FALSE))</f>
        <v>0</v>
      </c>
      <c r="AF145" s="14">
        <f ca="1">IF(AF$5&lt;&gt;"",HLOOKUP(AF$5,Functionalization!$G$6:$R$343,ROW($A145)-5,FALSE),IFERROR(INDEX(AF$320:AF$343,MATCH($F145,$B$320:$B$343,0))/VLOOKUP($F145,$B$320:$BB$343,MATCH(LEFT(TRIM(AF$6),FIND("~",SUBSTITUTE(AF$6,"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145))*HLOOKUP(LEFT(TRIM(AF$6),FIND("~",SUBSTITUTE(AF$6," ","~",LEN(TRIM(AF$6))-LEN(SUBSTITUTE(TRIM(AF$6)," ",""))))-1)&amp;" Total",$B$6:$BB$343,ROW($A145)-5,FALSE))</f>
        <v>0</v>
      </c>
      <c r="AG145" s="14">
        <f ca="1">IF(AG$5&lt;&gt;"",HLOOKUP(AG$5,Functionalization!$G$6:$R$343,ROW($A145)-5,FALSE),IFERROR(INDEX(AG$320:AG$343,MATCH($F145,$B$320:$B$343,0))/VLOOKUP($F145,$B$320:$BB$343,MATCH(LEFT(TRIM(AG$6),FIND("~",SUBSTITUTE(AG$6,"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145))*HLOOKUP(LEFT(TRIM(AG$6),FIND("~",SUBSTITUTE(AG$6," ","~",LEN(TRIM(AG$6))-LEN(SUBSTITUTE(TRIM(AG$6)," ",""))))-1)&amp;" Total",$B$6:$BB$343,ROW($A145)-5,FALSE))</f>
        <v>0</v>
      </c>
      <c r="AH145" s="14">
        <f ca="1">IF(AH$5&lt;&gt;"",HLOOKUP(AH$5,Functionalization!$G$6:$R$343,ROW($A145)-5,FALSE),IFERROR(INDEX(AH$320:AH$343,MATCH($F145,$B$320:$B$343,0))/VLOOKUP($F145,$B$320:$BB$343,MATCH(LEFT(TRIM(AH$6),FIND("~",SUBSTITUTE(AH$6,"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145))*HLOOKUP(LEFT(TRIM(AH$6),FIND("~",SUBSTITUTE(AH$6," ","~",LEN(TRIM(AH$6))-LEN(SUBSTITUTE(TRIM(AH$6)," ",""))))-1)&amp;" Total",$B$6:$BB$343,ROW($A145)-5,FALSE))</f>
        <v>0</v>
      </c>
      <c r="AI145" s="14">
        <f ca="1">IF(AI$5&lt;&gt;"",HLOOKUP(AI$5,Functionalization!$G$6:$R$343,ROW($A145)-5,FALSE),IFERROR(INDEX(AI$320:AI$343,MATCH($F145,$B$320:$B$343,0))/VLOOKUP($F145,$B$320:$BB$343,MATCH(LEFT(TRIM(AI$6),FIND("~",SUBSTITUTE(AI$6,"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145))*HLOOKUP(LEFT(TRIM(AI$6),FIND("~",SUBSTITUTE(AI$6," ","~",LEN(TRIM(AI$6))-LEN(SUBSTITUTE(TRIM(AI$6)," ",""))))-1)&amp;" Total",$B$6:$BB$343,ROW($A145)-5,FALSE))</f>
        <v>0</v>
      </c>
      <c r="AJ145" s="14">
        <f ca="1">IF(AJ$5&lt;&gt;"",HLOOKUP(AJ$5,Functionalization!$G$6:$R$343,ROW($A145)-5,FALSE),IFERROR(INDEX(AJ$320:AJ$343,MATCH($F145,$B$320:$B$343,0))/VLOOKUP($F145,$B$320:$BB$343,MATCH(LEFT(TRIM(AJ$6),FIND("~",SUBSTITUTE(AJ$6,"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145))*HLOOKUP(LEFT(TRIM(AJ$6),FIND("~",SUBSTITUTE(AJ$6," ","~",LEN(TRIM(AJ$6))-LEN(SUBSTITUTE(TRIM(AJ$6)," ",""))))-1)&amp;" Total",$B$6:$BB$343,ROW($A145)-5,FALSE))</f>
        <v>0</v>
      </c>
      <c r="AK145" s="14">
        <f ca="1">IF(AK$5&lt;&gt;"",HLOOKUP(AK$5,Functionalization!$G$6:$R$343,ROW($A145)-5,FALSE),IFERROR(INDEX(AK$320:AK$343,MATCH($F145,$B$320:$B$343,0))/VLOOKUP($F145,$B$320:$BB$343,MATCH(LEFT(TRIM(AK$6),FIND("~",SUBSTITUTE(AK$6,"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145))*HLOOKUP(LEFT(TRIM(AK$6),FIND("~",SUBSTITUTE(AK$6," ","~",LEN(TRIM(AK$6))-LEN(SUBSTITUTE(TRIM(AK$6)," ",""))))-1)&amp;" Total",$B$6:$BB$343,ROW($A145)-5,FALSE))</f>
        <v>0</v>
      </c>
      <c r="AL145" s="14">
        <f ca="1">IF(AL$5&lt;&gt;"",HLOOKUP(AL$5,Functionalization!$G$6:$R$343,ROW($A145)-5,FALSE),IFERROR(INDEX(AL$320:AL$343,MATCH($F145,$B$320:$B$343,0))/VLOOKUP($F145,$B$320:$BB$343,MATCH(LEFT(TRIM(AL$6),FIND("~",SUBSTITUTE(AL$6,"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145))*HLOOKUP(LEFT(TRIM(AL$6),FIND("~",SUBSTITUTE(AL$6," ","~",LEN(TRIM(AL$6))-LEN(SUBSTITUTE(TRIM(AL$6)," ",""))))-1)&amp;" Total",$B$6:$BB$343,ROW($A145)-5,FALSE))</f>
        <v>0</v>
      </c>
      <c r="AM145" s="14">
        <f ca="1">IF(AM$5&lt;&gt;"",HLOOKUP(AM$5,Functionalization!$G$6:$R$343,ROW($A145)-5,FALSE),IFERROR(INDEX(AM$320:AM$343,MATCH($F145,$B$320:$B$343,0))/VLOOKUP($F145,$B$320:$BB$343,MATCH(LEFT(TRIM(AM$6),FIND("~",SUBSTITUTE(AM$6,"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145))*HLOOKUP(LEFT(TRIM(AM$6),FIND("~",SUBSTITUTE(AM$6," ","~",LEN(TRIM(AM$6))-LEN(SUBSTITUTE(TRIM(AM$6)," ",""))))-1)&amp;" Total",$B$6:$BB$343,ROW($A145)-5,FALSE))</f>
        <v>0</v>
      </c>
      <c r="AN145" s="14">
        <f ca="1">IF(AN$5&lt;&gt;"",HLOOKUP(AN$5,Functionalization!$G$6:$R$343,ROW($A145)-5,FALSE),IFERROR(INDEX(AN$320:AN$343,MATCH($F145,$B$320:$B$343,0))/VLOOKUP($F145,$B$320:$BB$343,MATCH(LEFT(TRIM(AN$6),FIND("~",SUBSTITUTE(AN$6,"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145))*HLOOKUP(LEFT(TRIM(AN$6),FIND("~",SUBSTITUTE(AN$6," ","~",LEN(TRIM(AN$6))-LEN(SUBSTITUTE(TRIM(AN$6)," ",""))))-1)&amp;" Total",$B$6:$BB$343,ROW($A145)-5,FALSE))</f>
        <v>0</v>
      </c>
      <c r="AO145" s="14">
        <f ca="1">IF(AO$5&lt;&gt;"",HLOOKUP(AO$5,Functionalization!$G$6:$R$343,ROW($A145)-5,FALSE),IFERROR(INDEX(AO$320:AO$343,MATCH($F145,$B$320:$B$343,0))/VLOOKUP($F145,$B$320:$BB$343,MATCH(LEFT(TRIM(AO$6),FIND("~",SUBSTITUTE(AO$6,"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145))*HLOOKUP(LEFT(TRIM(AO$6),FIND("~",SUBSTITUTE(AO$6," ","~",LEN(TRIM(AO$6))-LEN(SUBSTITUTE(TRIM(AO$6)," ",""))))-1)&amp;" Total",$B$6:$BB$343,ROW($A145)-5,FALSE))</f>
        <v>0</v>
      </c>
      <c r="AP145" s="14">
        <f ca="1">IF(AP$5&lt;&gt;"",HLOOKUP(AP$5,Functionalization!$G$6:$R$343,ROW($A145)-5,FALSE),IFERROR(INDEX(AP$320:AP$343,MATCH($F145,$B$320:$B$343,0))/VLOOKUP($F145,$B$320:$BB$343,MATCH(LEFT(TRIM(AP$6),FIND("~",SUBSTITUTE(AP$6,"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145))*HLOOKUP(LEFT(TRIM(AP$6),FIND("~",SUBSTITUTE(AP$6," ","~",LEN(TRIM(AP$6))-LEN(SUBSTITUTE(TRIM(AP$6)," ",""))))-1)&amp;" Total",$B$6:$BB$343,ROW($A145)-5,FALSE))</f>
        <v>0</v>
      </c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D145" s="44">
        <f ca="1">IFERROR(IF(SUMIF($G$6:$BB$6,BD$6&amp;" Total",$G145:$BB145)-(SUMIF($G$6:$BB$6,BD$6&amp;" "&amp;'Input-Allocators'!$D$18,$G145:$BB145)+IFERROR(SUMIF($G$6:$BB$6,BD$6&amp;" "&amp;'Input-Allocators'!$E$18,$G145:$BB145),SUMIF($G$6:$BB$6,BD$6&amp;" "&amp;'Input-Allocators'!$B$20,$G145:$BB145))+SUMIF($G$6:$BB$6,BD$6&amp;" "&amp;'Input-Allocators'!$F$18,$G145:$BB145))&lt;Check_Limit,0,1),1)</f>
        <v>0</v>
      </c>
      <c r="BE145" s="44">
        <f ca="1">IFERROR(IF(SUMIF($G$6:$BB$6,BE$6&amp;" Total",$G145:$BB145)-(SUMIF($G$6:$BB$6,BE$6&amp;" "&amp;'Input-Allocators'!$D$18,$G145:$BB145)+IFERROR(SUMIF($G$6:$BB$6,BE$6&amp;" "&amp;'Input-Allocators'!$E$18,$G145:$BB145),SUMIF($G$6:$BB$6,BE$6&amp;" "&amp;'Input-Allocators'!$B$20,$G145:$BB145))+SUMIF($G$6:$BB$6,BE$6&amp;" "&amp;'Input-Allocators'!$F$18,$G145:$BB145))&lt;Check_Limit,0,1),1)</f>
        <v>0</v>
      </c>
      <c r="BF145" s="44">
        <f ca="1">IFERROR(IF(SUMIF($G$6:$BB$6,BF$6&amp;" Total",$G145:$BB145)-(SUMIF($G$6:$BB$6,BF$6&amp;" "&amp;'Input-Allocators'!$D$18,$G145:$BB145)+IFERROR(SUMIF($G$6:$BB$6,BF$6&amp;" "&amp;'Input-Allocators'!$E$18,$G145:$BB145),SUMIF($G$6:$BB$6,BF$6&amp;" "&amp;'Input-Allocators'!$B$20,$G145:$BB145))+SUMIF($G$6:$BB$6,BF$6&amp;" "&amp;'Input-Allocators'!$F$18,$G145:$BB145))&lt;Check_Limit,0,1),1)</f>
        <v>0</v>
      </c>
      <c r="BG145" s="44">
        <f ca="1">IFERROR(IF(SUMIF($G$6:$BB$6,BG$6&amp;" Total",$G145:$BB145)-(SUMIF($G$6:$BB$6,BG$6&amp;" "&amp;'Input-Allocators'!$D$18,$G145:$BB145)+IFERROR(SUMIF($G$6:$BB$6,BG$6&amp;" "&amp;'Input-Allocators'!$E$18,$G145:$BB145),SUMIF($G$6:$BB$6,BG$6&amp;" "&amp;'Input-Allocators'!$B$20,$G145:$BB145))+SUMIF($G$6:$BB$6,BG$6&amp;" "&amp;'Input-Allocators'!$F$18,$G145:$BB145))&lt;Check_Limit,0,1),1)</f>
        <v>0</v>
      </c>
      <c r="BH145" s="44">
        <f ca="1">IFERROR(IF(SUMIF($G$6:$BB$6,BH$6&amp;" Total",$G145:$BB145)-(SUMIF($G$6:$BB$6,BH$6&amp;" "&amp;'Input-Allocators'!$D$18,$G145:$BB145)+IFERROR(SUMIF($G$6:$BB$6,BH$6&amp;" "&amp;'Input-Allocators'!$E$18,$G145:$BB145),SUMIF($G$6:$BB$6,BH$6&amp;" "&amp;'Input-Allocators'!$B$20,$G145:$BB145))+SUMIF($G$6:$BB$6,BH$6&amp;" "&amp;'Input-Allocators'!$F$18,$G145:$BB145))&lt;Check_Limit,0,1),1)</f>
        <v>0</v>
      </c>
      <c r="BI145" s="44">
        <f ca="1">IFERROR(IF(SUMIF($G$6:$BB$6,BI$6&amp;" Total",$G145:$BB145)-(SUMIF($G$6:$BB$6,BI$6&amp;" "&amp;'Input-Allocators'!$D$18,$G145:$BB145)+IFERROR(SUMIF($G$6:$BB$6,BI$6&amp;" "&amp;'Input-Allocators'!$E$18,$G145:$BB145),SUMIF($G$6:$BB$6,BI$6&amp;" "&amp;'Input-Allocators'!$B$20,$G145:$BB145))+SUMIF($G$6:$BB$6,BI$6&amp;" "&amp;'Input-Allocators'!$F$18,$G145:$BB145))&lt;Check_Limit,0,1),1)</f>
        <v>0</v>
      </c>
      <c r="BJ145" s="44">
        <f ca="1">IFERROR(IF(SUMIF($G$6:$BB$6,BJ$6&amp;" Total",$G145:$BB145)-(SUMIF($G$6:$BB$6,BJ$6&amp;" "&amp;'Input-Allocators'!$D$18,$G145:$BB145)+IFERROR(SUMIF($G$6:$BB$6,BJ$6&amp;" "&amp;'Input-Allocators'!$E$18,$G145:$BB145),SUMIF($G$6:$BB$6,BJ$6&amp;" "&amp;'Input-Allocators'!$B$20,$G145:$BB145))+SUMIF($G$6:$BB$6,BJ$6&amp;" "&amp;'Input-Allocators'!$F$18,$G145:$BB145))&lt;Check_Limit,0,1),1)</f>
        <v>0</v>
      </c>
      <c r="BK145" s="44">
        <f ca="1">IFERROR(IF(SUMIF($G$6:$BB$6,BK$6&amp;" Total",$G145:$BB145)-(SUMIF($G$6:$BB$6,BK$6&amp;" "&amp;'Input-Allocators'!$D$18,$G145:$BB145)+IFERROR(SUMIF($G$6:$BB$6,BK$6&amp;" "&amp;'Input-Allocators'!$E$18,$G145:$BB145),SUMIF($G$6:$BB$6,BK$6&amp;" "&amp;'Input-Allocators'!$B$20,$G145:$BB145))+SUMIF($G$6:$BB$6,BK$6&amp;" "&amp;'Input-Allocators'!$F$18,$G145:$BB145))&lt;Check_Limit,0,1),1)</f>
        <v>0</v>
      </c>
      <c r="BL145" s="44">
        <f ca="1">IFERROR(IF(SUMIF($G$6:$BB$6,BL$6&amp;" Total",$G145:$BB145)-(SUMIF($G$6:$BB$6,BL$6&amp;" "&amp;'Input-Allocators'!$D$18,$G145:$BB145)+IFERROR(SUMIF($G$6:$BB$6,BL$6&amp;" "&amp;'Input-Allocators'!$E$18,$G145:$BB145),SUMIF($G$6:$BB$6,BL$6&amp;" "&amp;'Input-Allocators'!$B$20,$G145:$BB145))+SUMIF($G$6:$BB$6,BL$6&amp;" "&amp;'Input-Allocators'!$F$18,$G145:$BB145))&lt;Check_Limit,0,1),1)</f>
        <v>0</v>
      </c>
      <c r="BM145" s="44">
        <f ca="1">IFERROR(IF(SUMIF($G$6:$BB$6,BM$6&amp;" Total",$G145:$BB145)-(SUMIF($G$6:$BB$6,BM$6&amp;" "&amp;'Input-Allocators'!$D$18,$G145:$BB145)+IFERROR(SUMIF($G$6:$BB$6,BM$6&amp;" "&amp;'Input-Allocators'!$E$18,$G145:$BB145),SUMIF($G$6:$BB$6,BM$6&amp;" "&amp;'Input-Allocators'!$B$20,$G145:$BB145))+SUMIF($G$6:$BB$6,BM$6&amp;" "&amp;'Input-Allocators'!$F$18,$G145:$BB145))&lt;Check_Limit,0,1),1)</f>
        <v>0</v>
      </c>
      <c r="BN145" s="44">
        <f ca="1">IFERROR(IF(SUMIF($G$6:$BB$6,BN$6&amp;" Total",$G145:$BB145)-(SUMIF($G$6:$BB$6,BN$6&amp;" "&amp;'Input-Allocators'!$D$18,$G145:$BB145)+IFERROR(SUMIF($G$6:$BB$6,BN$6&amp;" "&amp;'Input-Allocators'!$E$18,$G145:$BB145),SUMIF($G$6:$BB$6,BN$6&amp;" "&amp;'Input-Allocators'!$B$20,$G145:$BB145))+SUMIF($G$6:$BB$6,BN$6&amp;" "&amp;'Input-Allocators'!$F$18,$G145:$BB145))&lt;Check_Limit,0,1),1)</f>
        <v>0</v>
      </c>
      <c r="BO145" s="44">
        <f ca="1">IFERROR(IF(SUMIF($G$6:$BB$6,BO$6&amp;" Total",$G145:$BB145)-(SUMIF($G$6:$BB$6,BO$6&amp;" "&amp;'Input-Allocators'!$D$18,$G145:$BB145)+IFERROR(SUMIF($G$6:$BB$6,BO$6&amp;" "&amp;'Input-Allocators'!$E$18,$G145:$BB145),SUMIF($G$6:$BB$6,BO$6&amp;" "&amp;'Input-Allocators'!$B$20,$G145:$BB145))+SUMIF($G$6:$BB$6,BO$6&amp;" "&amp;'Input-Allocators'!$F$18,$G145:$BB145))&lt;Check_Limit,0,1),1)</f>
        <v>0</v>
      </c>
    </row>
    <row r="146" spans="1:67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>Functionalization!$D146</f>
        <v>99</v>
      </c>
      <c r="E146" s="14">
        <f t="shared" ca="1" si="25"/>
        <v>0</v>
      </c>
      <c r="F146" s="3" t="str">
        <f>IF($D146=0,"-",IF('Input-Accounts'!$E146&lt;&gt;0,'Input-Accounts'!$E146,'Input-Accounts'!$G146))</f>
        <v>COMMODITY</v>
      </c>
      <c r="G146" s="14">
        <f ca="1">IF(G$5&lt;&gt;"",HLOOKUP(G$5,Functionalization!$G$6:$R$343,ROW($A146)-5,FALSE),IFERROR(INDEX(G$320:G$343,MATCH($F146,$B$320:$B$343,0))/VLOOKUP($F146,$B$320:$BB$343,MATCH(LEFT(TRIM(G$6),FIND("~",SUBSTITUTE(G$6,"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146))*HLOOKUP(LEFT(TRIM(G$6),FIND("~",SUBSTITUTE(G$6," ","~",LEN(TRIM(G$6))-LEN(SUBSTITUTE(TRIM(G$6)," ",""))))-1)&amp;" Total",$B$6:$BB$343,ROW($A146)-5,FALSE))</f>
        <v>99</v>
      </c>
      <c r="H146" s="14">
        <f ca="1">IF(H$5&lt;&gt;"",HLOOKUP(H$5,Functionalization!$G$6:$R$343,ROW($A146)-5,FALSE),IFERROR(INDEX(H$320:H$343,MATCH($F146,$B$320:$B$343,0))/VLOOKUP($F146,$B$320:$BB$343,MATCH(LEFT(TRIM(H$6),FIND("~",SUBSTITUTE(H$6,"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146))*HLOOKUP(LEFT(TRIM(H$6),FIND("~",SUBSTITUTE(H$6," ","~",LEN(TRIM(H$6))-LEN(SUBSTITUTE(TRIM(H$6)," ",""))))-1)&amp;" Total",$B$6:$BB$343,ROW($A146)-5,FALSE))</f>
        <v>0</v>
      </c>
      <c r="I146" s="14">
        <f ca="1">IF(I$5&lt;&gt;"",HLOOKUP(I$5,Functionalization!$G$6:$R$343,ROW($A146)-5,FALSE),IFERROR(INDEX(I$320:I$343,MATCH($F146,$B$320:$B$343,0))/VLOOKUP($F146,$B$320:$BB$343,MATCH(LEFT(TRIM(I$6),FIND("~",SUBSTITUTE(I$6,"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146))*HLOOKUP(LEFT(TRIM(I$6),FIND("~",SUBSTITUTE(I$6," ","~",LEN(TRIM(I$6))-LEN(SUBSTITUTE(TRIM(I$6)," ",""))))-1)&amp;" Total",$B$6:$BB$343,ROW($A146)-5,FALSE))</f>
        <v>99</v>
      </c>
      <c r="J146" s="14">
        <f ca="1">IF(J$5&lt;&gt;"",HLOOKUP(J$5,Functionalization!$G$6:$R$343,ROW($A146)-5,FALSE),IFERROR(INDEX(J$320:J$343,MATCH($F146,$B$320:$B$343,0))/VLOOKUP($F146,$B$320:$BB$343,MATCH(LEFT(TRIM(J$6),FIND("~",SUBSTITUTE(J$6,"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146))*HLOOKUP(LEFT(TRIM(J$6),FIND("~",SUBSTITUTE(J$6," ","~",LEN(TRIM(J$6))-LEN(SUBSTITUTE(TRIM(J$6)," ",""))))-1)&amp;" Total",$B$6:$BB$343,ROW($A146)-5,FALSE))</f>
        <v>0</v>
      </c>
      <c r="K146" s="14">
        <f ca="1">IF(K$5&lt;&gt;"",HLOOKUP(K$5,Functionalization!$G$6:$R$343,ROW($A146)-5,FALSE),IFERROR(INDEX(K$320:K$343,MATCH($F146,$B$320:$B$343,0))/VLOOKUP($F146,$B$320:$BB$343,MATCH(LEFT(TRIM(K$6),FIND("~",SUBSTITUTE(K$6,"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146))*HLOOKUP(LEFT(TRIM(K$6),FIND("~",SUBSTITUTE(K$6," ","~",LEN(TRIM(K$6))-LEN(SUBSTITUTE(TRIM(K$6)," ",""))))-1)&amp;" Total",$B$6:$BB$343,ROW($A146)-5,FALSE))</f>
        <v>0</v>
      </c>
      <c r="L146" s="14">
        <f ca="1">IF(L$5&lt;&gt;"",HLOOKUP(L$5,Functionalization!$G$6:$R$343,ROW($A146)-5,FALSE),IFERROR(INDEX(L$320:L$343,MATCH($F146,$B$320:$B$343,0))/VLOOKUP($F146,$B$320:$BB$343,MATCH(LEFT(TRIM(L$6),FIND("~",SUBSTITUTE(L$6,"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146))*HLOOKUP(LEFT(TRIM(L$6),FIND("~",SUBSTITUTE(L$6," ","~",LEN(TRIM(L$6))-LEN(SUBSTITUTE(TRIM(L$6)," ",""))))-1)&amp;" Total",$B$6:$BB$343,ROW($A146)-5,FALSE))</f>
        <v>0</v>
      </c>
      <c r="M146" s="14">
        <f ca="1">IF(M$5&lt;&gt;"",HLOOKUP(M$5,Functionalization!$G$6:$R$343,ROW($A146)-5,FALSE),IFERROR(INDEX(M$320:M$343,MATCH($F146,$B$320:$B$343,0))/VLOOKUP($F146,$B$320:$BB$343,MATCH(LEFT(TRIM(M$6),FIND("~",SUBSTITUTE(M$6,"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146))*HLOOKUP(LEFT(TRIM(M$6),FIND("~",SUBSTITUTE(M$6," ","~",LEN(TRIM(M$6))-LEN(SUBSTITUTE(TRIM(M$6)," ",""))))-1)&amp;" Total",$B$6:$BB$343,ROW($A146)-5,FALSE))</f>
        <v>0</v>
      </c>
      <c r="N146" s="14">
        <f ca="1">IF(N$5&lt;&gt;"",HLOOKUP(N$5,Functionalization!$G$6:$R$343,ROW($A146)-5,FALSE),IFERROR(INDEX(N$320:N$343,MATCH($F146,$B$320:$B$343,0))/VLOOKUP($F146,$B$320:$BB$343,MATCH(LEFT(TRIM(N$6),FIND("~",SUBSTITUTE(N$6,"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146))*HLOOKUP(LEFT(TRIM(N$6),FIND("~",SUBSTITUTE(N$6," ","~",LEN(TRIM(N$6))-LEN(SUBSTITUTE(TRIM(N$6)," ",""))))-1)&amp;" Total",$B$6:$BB$343,ROW($A146)-5,FALSE))</f>
        <v>0</v>
      </c>
      <c r="O146" s="14">
        <f ca="1">IF(O$5&lt;&gt;"",HLOOKUP(O$5,Functionalization!$G$6:$R$343,ROW($A146)-5,FALSE),IFERROR(INDEX(O$320:O$343,MATCH($F146,$B$320:$B$343,0))/VLOOKUP($F146,$B$320:$BB$343,MATCH(LEFT(TRIM(O$6),FIND("~",SUBSTITUTE(O$6,"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146))*HLOOKUP(LEFT(TRIM(O$6),FIND("~",SUBSTITUTE(O$6," ","~",LEN(TRIM(O$6))-LEN(SUBSTITUTE(TRIM(O$6)," ",""))))-1)&amp;" Total",$B$6:$BB$343,ROW($A146)-5,FALSE))</f>
        <v>0</v>
      </c>
      <c r="P146" s="14">
        <f ca="1">IF(P$5&lt;&gt;"",HLOOKUP(P$5,Functionalization!$G$6:$R$343,ROW($A146)-5,FALSE),IFERROR(INDEX(P$320:P$343,MATCH($F146,$B$320:$B$343,0))/VLOOKUP($F146,$B$320:$BB$343,MATCH(LEFT(TRIM(P$6),FIND("~",SUBSTITUTE(P$6,"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146))*HLOOKUP(LEFT(TRIM(P$6),FIND("~",SUBSTITUTE(P$6," ","~",LEN(TRIM(P$6))-LEN(SUBSTITUTE(TRIM(P$6)," ",""))))-1)&amp;" Total",$B$6:$BB$343,ROW($A146)-5,FALSE))</f>
        <v>0</v>
      </c>
      <c r="Q146" s="14">
        <f ca="1">IF(Q$5&lt;&gt;"",HLOOKUP(Q$5,Functionalization!$G$6:$R$343,ROW($A146)-5,FALSE),IFERROR(INDEX(Q$320:Q$343,MATCH($F146,$B$320:$B$343,0))/VLOOKUP($F146,$B$320:$BB$343,MATCH(LEFT(TRIM(Q$6),FIND("~",SUBSTITUTE(Q$6,"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146))*HLOOKUP(LEFT(TRIM(Q$6),FIND("~",SUBSTITUTE(Q$6," ","~",LEN(TRIM(Q$6))-LEN(SUBSTITUTE(TRIM(Q$6)," ",""))))-1)&amp;" Total",$B$6:$BB$343,ROW($A146)-5,FALSE))</f>
        <v>0</v>
      </c>
      <c r="R146" s="14">
        <f ca="1">IF(R$5&lt;&gt;"",HLOOKUP(R$5,Functionalization!$G$6:$R$343,ROW($A146)-5,FALSE),IFERROR(INDEX(R$320:R$343,MATCH($F146,$B$320:$B$343,0))/VLOOKUP($F146,$B$320:$BB$343,MATCH(LEFT(TRIM(R$6),FIND("~",SUBSTITUTE(R$6,"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146))*HLOOKUP(LEFT(TRIM(R$6),FIND("~",SUBSTITUTE(R$6," ","~",LEN(TRIM(R$6))-LEN(SUBSTITUTE(TRIM(R$6)," ",""))))-1)&amp;" Total",$B$6:$BB$343,ROW($A146)-5,FALSE))</f>
        <v>0</v>
      </c>
      <c r="S146" s="14">
        <f ca="1">IF(S$5&lt;&gt;"",HLOOKUP(S$5,Functionalization!$G$6:$R$343,ROW($A146)-5,FALSE),IFERROR(INDEX(S$320:S$343,MATCH($F146,$B$320:$B$343,0))/VLOOKUP($F146,$B$320:$BB$343,MATCH(LEFT(TRIM(S$6),FIND("~",SUBSTITUTE(S$6,"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146))*HLOOKUP(LEFT(TRIM(S$6),FIND("~",SUBSTITUTE(S$6," ","~",LEN(TRIM(S$6))-LEN(SUBSTITUTE(TRIM(S$6)," ",""))))-1)&amp;" Total",$B$6:$BB$343,ROW($A146)-5,FALSE))</f>
        <v>0</v>
      </c>
      <c r="T146" s="14">
        <f ca="1">IF(T$5&lt;&gt;"",HLOOKUP(T$5,Functionalization!$G$6:$R$343,ROW($A146)-5,FALSE),IFERROR(INDEX(T$320:T$343,MATCH($F146,$B$320:$B$343,0))/VLOOKUP($F146,$B$320:$BB$343,MATCH(LEFT(TRIM(T$6),FIND("~",SUBSTITUTE(T$6,"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146))*HLOOKUP(LEFT(TRIM(T$6),FIND("~",SUBSTITUTE(T$6," ","~",LEN(TRIM(T$6))-LEN(SUBSTITUTE(TRIM(T$6)," ",""))))-1)&amp;" Total",$B$6:$BB$343,ROW($A146)-5,FALSE))</f>
        <v>0</v>
      </c>
      <c r="U146" s="14">
        <f ca="1">IF(U$5&lt;&gt;"",HLOOKUP(U$5,Functionalization!$G$6:$R$343,ROW($A146)-5,FALSE),IFERROR(INDEX(U$320:U$343,MATCH($F146,$B$320:$B$343,0))/VLOOKUP($F146,$B$320:$BB$343,MATCH(LEFT(TRIM(U$6),FIND("~",SUBSTITUTE(U$6,"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146))*HLOOKUP(LEFT(TRIM(U$6),FIND("~",SUBSTITUTE(U$6," ","~",LEN(TRIM(U$6))-LEN(SUBSTITUTE(TRIM(U$6)," ",""))))-1)&amp;" Total",$B$6:$BB$343,ROW($A146)-5,FALSE))</f>
        <v>0</v>
      </c>
      <c r="V146" s="14">
        <f ca="1">IF(V$5&lt;&gt;"",HLOOKUP(V$5,Functionalization!$G$6:$R$343,ROW($A146)-5,FALSE),IFERROR(INDEX(V$320:V$343,MATCH($F146,$B$320:$B$343,0))/VLOOKUP($F146,$B$320:$BB$343,MATCH(LEFT(TRIM(V$6),FIND("~",SUBSTITUTE(V$6,"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146))*HLOOKUP(LEFT(TRIM(V$6),FIND("~",SUBSTITUTE(V$6," ","~",LEN(TRIM(V$6))-LEN(SUBSTITUTE(TRIM(V$6)," ",""))))-1)&amp;" Total",$B$6:$BB$343,ROW($A146)-5,FALSE))</f>
        <v>0</v>
      </c>
      <c r="W146" s="14">
        <f ca="1">IF(W$5&lt;&gt;"",HLOOKUP(W$5,Functionalization!$G$6:$R$343,ROW($A146)-5,FALSE),IFERROR(INDEX(W$320:W$343,MATCH($F146,$B$320:$B$343,0))/VLOOKUP($F146,$B$320:$BB$343,MATCH(LEFT(TRIM(W$6),FIND("~",SUBSTITUTE(W$6,"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146))*HLOOKUP(LEFT(TRIM(W$6),FIND("~",SUBSTITUTE(W$6," ","~",LEN(TRIM(W$6))-LEN(SUBSTITUTE(TRIM(W$6)," ",""))))-1)&amp;" Total",$B$6:$BB$343,ROW($A146)-5,FALSE))</f>
        <v>0</v>
      </c>
      <c r="X146" s="14">
        <f ca="1">IF(X$5&lt;&gt;"",HLOOKUP(X$5,Functionalization!$G$6:$R$343,ROW($A146)-5,FALSE),IFERROR(INDEX(X$320:X$343,MATCH($F146,$B$320:$B$343,0))/VLOOKUP($F146,$B$320:$BB$343,MATCH(LEFT(TRIM(X$6),FIND("~",SUBSTITUTE(X$6,"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146))*HLOOKUP(LEFT(TRIM(X$6),FIND("~",SUBSTITUTE(X$6," ","~",LEN(TRIM(X$6))-LEN(SUBSTITUTE(TRIM(X$6)," ",""))))-1)&amp;" Total",$B$6:$BB$343,ROW($A146)-5,FALSE))</f>
        <v>0</v>
      </c>
      <c r="Y146" s="14">
        <f ca="1">IF(Y$5&lt;&gt;"",HLOOKUP(Y$5,Functionalization!$G$6:$R$343,ROW($A146)-5,FALSE),IFERROR(INDEX(Y$320:Y$343,MATCH($F146,$B$320:$B$343,0))/VLOOKUP($F146,$B$320:$BB$343,MATCH(LEFT(TRIM(Y$6),FIND("~",SUBSTITUTE(Y$6,"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146))*HLOOKUP(LEFT(TRIM(Y$6),FIND("~",SUBSTITUTE(Y$6," ","~",LEN(TRIM(Y$6))-LEN(SUBSTITUTE(TRIM(Y$6)," ",""))))-1)&amp;" Total",$B$6:$BB$343,ROW($A146)-5,FALSE))</f>
        <v>0</v>
      </c>
      <c r="Z146" s="14">
        <f ca="1">IF(Z$5&lt;&gt;"",HLOOKUP(Z$5,Functionalization!$G$6:$R$343,ROW($A146)-5,FALSE),IFERROR(INDEX(Z$320:Z$343,MATCH($F146,$B$320:$B$343,0))/VLOOKUP($F146,$B$320:$BB$343,MATCH(LEFT(TRIM(Z$6),FIND("~",SUBSTITUTE(Z$6,"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146))*HLOOKUP(LEFT(TRIM(Z$6),FIND("~",SUBSTITUTE(Z$6," ","~",LEN(TRIM(Z$6))-LEN(SUBSTITUTE(TRIM(Z$6)," ",""))))-1)&amp;" Total",$B$6:$BB$343,ROW($A146)-5,FALSE))</f>
        <v>0</v>
      </c>
      <c r="AA146" s="14">
        <f ca="1">IF(AA$5&lt;&gt;"",HLOOKUP(AA$5,Functionalization!$G$6:$R$343,ROW($A146)-5,FALSE),IFERROR(INDEX(AA$320:AA$343,MATCH($F146,$B$320:$B$343,0))/VLOOKUP($F146,$B$320:$BB$343,MATCH(LEFT(TRIM(AA$6),FIND("~",SUBSTITUTE(AA$6,"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146))*HLOOKUP(LEFT(TRIM(AA$6),FIND("~",SUBSTITUTE(AA$6," ","~",LEN(TRIM(AA$6))-LEN(SUBSTITUTE(TRIM(AA$6)," ",""))))-1)&amp;" Total",$B$6:$BB$343,ROW($A146)-5,FALSE))</f>
        <v>0</v>
      </c>
      <c r="AB146" s="14">
        <f ca="1">IF(AB$5&lt;&gt;"",HLOOKUP(AB$5,Functionalization!$G$6:$R$343,ROW($A146)-5,FALSE),IFERROR(INDEX(AB$320:AB$343,MATCH($F146,$B$320:$B$343,0))/VLOOKUP($F146,$B$320:$BB$343,MATCH(LEFT(TRIM(AB$6),FIND("~",SUBSTITUTE(AB$6,"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146))*HLOOKUP(LEFT(TRIM(AB$6),FIND("~",SUBSTITUTE(AB$6," ","~",LEN(TRIM(AB$6))-LEN(SUBSTITUTE(TRIM(AB$6)," ",""))))-1)&amp;" Total",$B$6:$BB$343,ROW($A146)-5,FALSE))</f>
        <v>0</v>
      </c>
      <c r="AC146" s="14">
        <f ca="1">IF(AC$5&lt;&gt;"",HLOOKUP(AC$5,Functionalization!$G$6:$R$343,ROW($A146)-5,FALSE),IFERROR(INDEX(AC$320:AC$343,MATCH($F146,$B$320:$B$343,0))/VLOOKUP($F146,$B$320:$BB$343,MATCH(LEFT(TRIM(AC$6),FIND("~",SUBSTITUTE(AC$6,"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146))*HLOOKUP(LEFT(TRIM(AC$6),FIND("~",SUBSTITUTE(AC$6," ","~",LEN(TRIM(AC$6))-LEN(SUBSTITUTE(TRIM(AC$6)," ",""))))-1)&amp;" Total",$B$6:$BB$343,ROW($A146)-5,FALSE))</f>
        <v>0</v>
      </c>
      <c r="AD146" s="14">
        <f ca="1">IF(AD$5&lt;&gt;"",HLOOKUP(AD$5,Functionalization!$G$6:$R$343,ROW($A146)-5,FALSE),IFERROR(INDEX(AD$320:AD$343,MATCH($F146,$B$320:$B$343,0))/VLOOKUP($F146,$B$320:$BB$343,MATCH(LEFT(TRIM(AD$6),FIND("~",SUBSTITUTE(AD$6,"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146))*HLOOKUP(LEFT(TRIM(AD$6),FIND("~",SUBSTITUTE(AD$6," ","~",LEN(TRIM(AD$6))-LEN(SUBSTITUTE(TRIM(AD$6)," ",""))))-1)&amp;" Total",$B$6:$BB$343,ROW($A146)-5,FALSE))</f>
        <v>0</v>
      </c>
      <c r="AE146" s="14">
        <f ca="1">IF(AE$5&lt;&gt;"",HLOOKUP(AE$5,Functionalization!$G$6:$R$343,ROW($A146)-5,FALSE),IFERROR(INDEX(AE$320:AE$343,MATCH($F146,$B$320:$B$343,0))/VLOOKUP($F146,$B$320:$BB$343,MATCH(LEFT(TRIM(AE$6),FIND("~",SUBSTITUTE(AE$6,"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146))*HLOOKUP(LEFT(TRIM(AE$6),FIND("~",SUBSTITUTE(AE$6," ","~",LEN(TRIM(AE$6))-LEN(SUBSTITUTE(TRIM(AE$6)," ",""))))-1)&amp;" Total",$B$6:$BB$343,ROW($A146)-5,FALSE))</f>
        <v>0</v>
      </c>
      <c r="AF146" s="14">
        <f ca="1">IF(AF$5&lt;&gt;"",HLOOKUP(AF$5,Functionalization!$G$6:$R$343,ROW($A146)-5,FALSE),IFERROR(INDEX(AF$320:AF$343,MATCH($F146,$B$320:$B$343,0))/VLOOKUP($F146,$B$320:$BB$343,MATCH(LEFT(TRIM(AF$6),FIND("~",SUBSTITUTE(AF$6,"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146))*HLOOKUP(LEFT(TRIM(AF$6),FIND("~",SUBSTITUTE(AF$6," ","~",LEN(TRIM(AF$6))-LEN(SUBSTITUTE(TRIM(AF$6)," ",""))))-1)&amp;" Total",$B$6:$BB$343,ROW($A146)-5,FALSE))</f>
        <v>0</v>
      </c>
      <c r="AG146" s="14">
        <f ca="1">IF(AG$5&lt;&gt;"",HLOOKUP(AG$5,Functionalization!$G$6:$R$343,ROW($A146)-5,FALSE),IFERROR(INDEX(AG$320:AG$343,MATCH($F146,$B$320:$B$343,0))/VLOOKUP($F146,$B$320:$BB$343,MATCH(LEFT(TRIM(AG$6),FIND("~",SUBSTITUTE(AG$6,"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146))*HLOOKUP(LEFT(TRIM(AG$6),FIND("~",SUBSTITUTE(AG$6," ","~",LEN(TRIM(AG$6))-LEN(SUBSTITUTE(TRIM(AG$6)," ",""))))-1)&amp;" Total",$B$6:$BB$343,ROW($A146)-5,FALSE))</f>
        <v>0</v>
      </c>
      <c r="AH146" s="14">
        <f ca="1">IF(AH$5&lt;&gt;"",HLOOKUP(AH$5,Functionalization!$G$6:$R$343,ROW($A146)-5,FALSE),IFERROR(INDEX(AH$320:AH$343,MATCH($F146,$B$320:$B$343,0))/VLOOKUP($F146,$B$320:$BB$343,MATCH(LEFT(TRIM(AH$6),FIND("~",SUBSTITUTE(AH$6,"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146))*HLOOKUP(LEFT(TRIM(AH$6),FIND("~",SUBSTITUTE(AH$6," ","~",LEN(TRIM(AH$6))-LEN(SUBSTITUTE(TRIM(AH$6)," ",""))))-1)&amp;" Total",$B$6:$BB$343,ROW($A146)-5,FALSE))</f>
        <v>0</v>
      </c>
      <c r="AI146" s="14">
        <f ca="1">IF(AI$5&lt;&gt;"",HLOOKUP(AI$5,Functionalization!$G$6:$R$343,ROW($A146)-5,FALSE),IFERROR(INDEX(AI$320:AI$343,MATCH($F146,$B$320:$B$343,0))/VLOOKUP($F146,$B$320:$BB$343,MATCH(LEFT(TRIM(AI$6),FIND("~",SUBSTITUTE(AI$6,"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146))*HLOOKUP(LEFT(TRIM(AI$6),FIND("~",SUBSTITUTE(AI$6," ","~",LEN(TRIM(AI$6))-LEN(SUBSTITUTE(TRIM(AI$6)," ",""))))-1)&amp;" Total",$B$6:$BB$343,ROW($A146)-5,FALSE))</f>
        <v>0</v>
      </c>
      <c r="AJ146" s="14">
        <f ca="1">IF(AJ$5&lt;&gt;"",HLOOKUP(AJ$5,Functionalization!$G$6:$R$343,ROW($A146)-5,FALSE),IFERROR(INDEX(AJ$320:AJ$343,MATCH($F146,$B$320:$B$343,0))/VLOOKUP($F146,$B$320:$BB$343,MATCH(LEFT(TRIM(AJ$6),FIND("~",SUBSTITUTE(AJ$6,"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146))*HLOOKUP(LEFT(TRIM(AJ$6),FIND("~",SUBSTITUTE(AJ$6," ","~",LEN(TRIM(AJ$6))-LEN(SUBSTITUTE(TRIM(AJ$6)," ",""))))-1)&amp;" Total",$B$6:$BB$343,ROW($A146)-5,FALSE))</f>
        <v>0</v>
      </c>
      <c r="AK146" s="14">
        <f ca="1">IF(AK$5&lt;&gt;"",HLOOKUP(AK$5,Functionalization!$G$6:$R$343,ROW($A146)-5,FALSE),IFERROR(INDEX(AK$320:AK$343,MATCH($F146,$B$320:$B$343,0))/VLOOKUP($F146,$B$320:$BB$343,MATCH(LEFT(TRIM(AK$6),FIND("~",SUBSTITUTE(AK$6,"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146))*HLOOKUP(LEFT(TRIM(AK$6),FIND("~",SUBSTITUTE(AK$6," ","~",LEN(TRIM(AK$6))-LEN(SUBSTITUTE(TRIM(AK$6)," ",""))))-1)&amp;" Total",$B$6:$BB$343,ROW($A146)-5,FALSE))</f>
        <v>0</v>
      </c>
      <c r="AL146" s="14">
        <f ca="1">IF(AL$5&lt;&gt;"",HLOOKUP(AL$5,Functionalization!$G$6:$R$343,ROW($A146)-5,FALSE),IFERROR(INDEX(AL$320:AL$343,MATCH($F146,$B$320:$B$343,0))/VLOOKUP($F146,$B$320:$BB$343,MATCH(LEFT(TRIM(AL$6),FIND("~",SUBSTITUTE(AL$6,"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146))*HLOOKUP(LEFT(TRIM(AL$6),FIND("~",SUBSTITUTE(AL$6," ","~",LEN(TRIM(AL$6))-LEN(SUBSTITUTE(TRIM(AL$6)," ",""))))-1)&amp;" Total",$B$6:$BB$343,ROW($A146)-5,FALSE))</f>
        <v>0</v>
      </c>
      <c r="AM146" s="14">
        <f ca="1">IF(AM$5&lt;&gt;"",HLOOKUP(AM$5,Functionalization!$G$6:$R$343,ROW($A146)-5,FALSE),IFERROR(INDEX(AM$320:AM$343,MATCH($F146,$B$320:$B$343,0))/VLOOKUP($F146,$B$320:$BB$343,MATCH(LEFT(TRIM(AM$6),FIND("~",SUBSTITUTE(AM$6,"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146))*HLOOKUP(LEFT(TRIM(AM$6),FIND("~",SUBSTITUTE(AM$6," ","~",LEN(TRIM(AM$6))-LEN(SUBSTITUTE(TRIM(AM$6)," ",""))))-1)&amp;" Total",$B$6:$BB$343,ROW($A146)-5,FALSE))</f>
        <v>0</v>
      </c>
      <c r="AN146" s="14">
        <f ca="1">IF(AN$5&lt;&gt;"",HLOOKUP(AN$5,Functionalization!$G$6:$R$343,ROW($A146)-5,FALSE),IFERROR(INDEX(AN$320:AN$343,MATCH($F146,$B$320:$B$343,0))/VLOOKUP($F146,$B$320:$BB$343,MATCH(LEFT(TRIM(AN$6),FIND("~",SUBSTITUTE(AN$6,"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146))*HLOOKUP(LEFT(TRIM(AN$6),FIND("~",SUBSTITUTE(AN$6," ","~",LEN(TRIM(AN$6))-LEN(SUBSTITUTE(TRIM(AN$6)," ",""))))-1)&amp;" Total",$B$6:$BB$343,ROW($A146)-5,FALSE))</f>
        <v>0</v>
      </c>
      <c r="AO146" s="14">
        <f ca="1">IF(AO$5&lt;&gt;"",HLOOKUP(AO$5,Functionalization!$G$6:$R$343,ROW($A146)-5,FALSE),IFERROR(INDEX(AO$320:AO$343,MATCH($F146,$B$320:$B$343,0))/VLOOKUP($F146,$B$320:$BB$343,MATCH(LEFT(TRIM(AO$6),FIND("~",SUBSTITUTE(AO$6,"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146))*HLOOKUP(LEFT(TRIM(AO$6),FIND("~",SUBSTITUTE(AO$6," ","~",LEN(TRIM(AO$6))-LEN(SUBSTITUTE(TRIM(AO$6)," ",""))))-1)&amp;" Total",$B$6:$BB$343,ROW($A146)-5,FALSE))</f>
        <v>0</v>
      </c>
      <c r="AP146" s="14">
        <f ca="1">IF(AP$5&lt;&gt;"",HLOOKUP(AP$5,Functionalization!$G$6:$R$343,ROW($A146)-5,FALSE),IFERROR(INDEX(AP$320:AP$343,MATCH($F146,$B$320:$B$343,0))/VLOOKUP($F146,$B$320:$BB$343,MATCH(LEFT(TRIM(AP$6),FIND("~",SUBSTITUTE(AP$6,"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146))*HLOOKUP(LEFT(TRIM(AP$6),FIND("~",SUBSTITUTE(AP$6," ","~",LEN(TRIM(AP$6))-LEN(SUBSTITUTE(TRIM(AP$6)," ",""))))-1)&amp;" Total",$B$6:$BB$343,ROW($A146)-5,FALSE))</f>
        <v>0</v>
      </c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D146" s="44">
        <f ca="1">IFERROR(IF(SUMIF($G$6:$BB$6,BD$6&amp;" Total",$G146:$BB146)-(SUMIF($G$6:$BB$6,BD$6&amp;" "&amp;'Input-Allocators'!$D$18,$G146:$BB146)+IFERROR(SUMIF($G$6:$BB$6,BD$6&amp;" "&amp;'Input-Allocators'!$E$18,$G146:$BB146),SUMIF($G$6:$BB$6,BD$6&amp;" "&amp;'Input-Allocators'!$B$20,$G146:$BB146))+SUMIF($G$6:$BB$6,BD$6&amp;" "&amp;'Input-Allocators'!$F$18,$G146:$BB146))&lt;Check_Limit,0,1),1)</f>
        <v>0</v>
      </c>
      <c r="BE146" s="44">
        <f ca="1">IFERROR(IF(SUMIF($G$6:$BB$6,BE$6&amp;" Total",$G146:$BB146)-(SUMIF($G$6:$BB$6,BE$6&amp;" "&amp;'Input-Allocators'!$D$18,$G146:$BB146)+IFERROR(SUMIF($G$6:$BB$6,BE$6&amp;" "&amp;'Input-Allocators'!$E$18,$G146:$BB146),SUMIF($G$6:$BB$6,BE$6&amp;" "&amp;'Input-Allocators'!$B$20,$G146:$BB146))+SUMIF($G$6:$BB$6,BE$6&amp;" "&amp;'Input-Allocators'!$F$18,$G146:$BB146))&lt;Check_Limit,0,1),1)</f>
        <v>0</v>
      </c>
      <c r="BF146" s="44">
        <f ca="1">IFERROR(IF(SUMIF($G$6:$BB$6,BF$6&amp;" Total",$G146:$BB146)-(SUMIF($G$6:$BB$6,BF$6&amp;" "&amp;'Input-Allocators'!$D$18,$G146:$BB146)+IFERROR(SUMIF($G$6:$BB$6,BF$6&amp;" "&amp;'Input-Allocators'!$E$18,$G146:$BB146),SUMIF($G$6:$BB$6,BF$6&amp;" "&amp;'Input-Allocators'!$B$20,$G146:$BB146))+SUMIF($G$6:$BB$6,BF$6&amp;" "&amp;'Input-Allocators'!$F$18,$G146:$BB146))&lt;Check_Limit,0,1),1)</f>
        <v>0</v>
      </c>
      <c r="BG146" s="44">
        <f ca="1">IFERROR(IF(SUMIF($G$6:$BB$6,BG$6&amp;" Total",$G146:$BB146)-(SUMIF($G$6:$BB$6,BG$6&amp;" "&amp;'Input-Allocators'!$D$18,$G146:$BB146)+IFERROR(SUMIF($G$6:$BB$6,BG$6&amp;" "&amp;'Input-Allocators'!$E$18,$G146:$BB146),SUMIF($G$6:$BB$6,BG$6&amp;" "&amp;'Input-Allocators'!$B$20,$G146:$BB146))+SUMIF($G$6:$BB$6,BG$6&amp;" "&amp;'Input-Allocators'!$F$18,$G146:$BB146))&lt;Check_Limit,0,1),1)</f>
        <v>0</v>
      </c>
      <c r="BH146" s="44">
        <f ca="1">IFERROR(IF(SUMIF($G$6:$BB$6,BH$6&amp;" Total",$G146:$BB146)-(SUMIF($G$6:$BB$6,BH$6&amp;" "&amp;'Input-Allocators'!$D$18,$G146:$BB146)+IFERROR(SUMIF($G$6:$BB$6,BH$6&amp;" "&amp;'Input-Allocators'!$E$18,$G146:$BB146),SUMIF($G$6:$BB$6,BH$6&amp;" "&amp;'Input-Allocators'!$B$20,$G146:$BB146))+SUMIF($G$6:$BB$6,BH$6&amp;" "&amp;'Input-Allocators'!$F$18,$G146:$BB146))&lt;Check_Limit,0,1),1)</f>
        <v>0</v>
      </c>
      <c r="BI146" s="44">
        <f ca="1">IFERROR(IF(SUMIF($G$6:$BB$6,BI$6&amp;" Total",$G146:$BB146)-(SUMIF($G$6:$BB$6,BI$6&amp;" "&amp;'Input-Allocators'!$D$18,$G146:$BB146)+IFERROR(SUMIF($G$6:$BB$6,BI$6&amp;" "&amp;'Input-Allocators'!$E$18,$G146:$BB146),SUMIF($G$6:$BB$6,BI$6&amp;" "&amp;'Input-Allocators'!$B$20,$G146:$BB146))+SUMIF($G$6:$BB$6,BI$6&amp;" "&amp;'Input-Allocators'!$F$18,$G146:$BB146))&lt;Check_Limit,0,1),1)</f>
        <v>0</v>
      </c>
      <c r="BJ146" s="44">
        <f ca="1">IFERROR(IF(SUMIF($G$6:$BB$6,BJ$6&amp;" Total",$G146:$BB146)-(SUMIF($G$6:$BB$6,BJ$6&amp;" "&amp;'Input-Allocators'!$D$18,$G146:$BB146)+IFERROR(SUMIF($G$6:$BB$6,BJ$6&amp;" "&amp;'Input-Allocators'!$E$18,$G146:$BB146),SUMIF($G$6:$BB$6,BJ$6&amp;" "&amp;'Input-Allocators'!$B$20,$G146:$BB146))+SUMIF($G$6:$BB$6,BJ$6&amp;" "&amp;'Input-Allocators'!$F$18,$G146:$BB146))&lt;Check_Limit,0,1),1)</f>
        <v>0</v>
      </c>
      <c r="BK146" s="44">
        <f ca="1">IFERROR(IF(SUMIF($G$6:$BB$6,BK$6&amp;" Total",$G146:$BB146)-(SUMIF($G$6:$BB$6,BK$6&amp;" "&amp;'Input-Allocators'!$D$18,$G146:$BB146)+IFERROR(SUMIF($G$6:$BB$6,BK$6&amp;" "&amp;'Input-Allocators'!$E$18,$G146:$BB146),SUMIF($G$6:$BB$6,BK$6&amp;" "&amp;'Input-Allocators'!$B$20,$G146:$BB146))+SUMIF($G$6:$BB$6,BK$6&amp;" "&amp;'Input-Allocators'!$F$18,$G146:$BB146))&lt;Check_Limit,0,1),1)</f>
        <v>0</v>
      </c>
      <c r="BL146" s="44">
        <f ca="1">IFERROR(IF(SUMIF($G$6:$BB$6,BL$6&amp;" Total",$G146:$BB146)-(SUMIF($G$6:$BB$6,BL$6&amp;" "&amp;'Input-Allocators'!$D$18,$G146:$BB146)+IFERROR(SUMIF($G$6:$BB$6,BL$6&amp;" "&amp;'Input-Allocators'!$E$18,$G146:$BB146),SUMIF($G$6:$BB$6,BL$6&amp;" "&amp;'Input-Allocators'!$B$20,$G146:$BB146))+SUMIF($G$6:$BB$6,BL$6&amp;" "&amp;'Input-Allocators'!$F$18,$G146:$BB146))&lt;Check_Limit,0,1),1)</f>
        <v>0</v>
      </c>
      <c r="BM146" s="44">
        <f ca="1">IFERROR(IF(SUMIF($G$6:$BB$6,BM$6&amp;" Total",$G146:$BB146)-(SUMIF($G$6:$BB$6,BM$6&amp;" "&amp;'Input-Allocators'!$D$18,$G146:$BB146)+IFERROR(SUMIF($G$6:$BB$6,BM$6&amp;" "&amp;'Input-Allocators'!$E$18,$G146:$BB146),SUMIF($G$6:$BB$6,BM$6&amp;" "&amp;'Input-Allocators'!$B$20,$G146:$BB146))+SUMIF($G$6:$BB$6,BM$6&amp;" "&amp;'Input-Allocators'!$F$18,$G146:$BB146))&lt;Check_Limit,0,1),1)</f>
        <v>0</v>
      </c>
      <c r="BN146" s="44">
        <f ca="1">IFERROR(IF(SUMIF($G$6:$BB$6,BN$6&amp;" Total",$G146:$BB146)-(SUMIF($G$6:$BB$6,BN$6&amp;" "&amp;'Input-Allocators'!$D$18,$G146:$BB146)+IFERROR(SUMIF($G$6:$BB$6,BN$6&amp;" "&amp;'Input-Allocators'!$E$18,$G146:$BB146),SUMIF($G$6:$BB$6,BN$6&amp;" "&amp;'Input-Allocators'!$B$20,$G146:$BB146))+SUMIF($G$6:$BB$6,BN$6&amp;" "&amp;'Input-Allocators'!$F$18,$G146:$BB146))&lt;Check_Limit,0,1),1)</f>
        <v>0</v>
      </c>
      <c r="BO146" s="44">
        <f ca="1">IFERROR(IF(SUMIF($G$6:$BB$6,BO$6&amp;" Total",$G146:$BB146)-(SUMIF($G$6:$BB$6,BO$6&amp;" "&amp;'Input-Allocators'!$D$18,$G146:$BB146)+IFERROR(SUMIF($G$6:$BB$6,BO$6&amp;" "&amp;'Input-Allocators'!$E$18,$G146:$BB146),SUMIF($G$6:$BB$6,BO$6&amp;" "&amp;'Input-Allocators'!$B$20,$G146:$BB146))+SUMIF($G$6:$BB$6,BO$6&amp;" "&amp;'Input-Allocators'!$F$18,$G146:$BB146))&lt;Check_Limit,0,1),1)</f>
        <v>0</v>
      </c>
    </row>
    <row r="147" spans="1:67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>Functionalization!$D147</f>
        <v>18</v>
      </c>
      <c r="E147" s="14">
        <f t="shared" ca="1" si="25"/>
        <v>0</v>
      </c>
      <c r="F147" s="3" t="str">
        <f>IF($D147=0,"-",IF('Input-Accounts'!$E147&lt;&gt;0,'Input-Accounts'!$E147,'Input-Accounts'!$G147))</f>
        <v>COMMODITY</v>
      </c>
      <c r="G147" s="14">
        <f ca="1">IF(G$5&lt;&gt;"",HLOOKUP(G$5,Functionalization!$G$6:$R$343,ROW($A147)-5,FALSE),IFERROR(INDEX(G$320:G$343,MATCH($F147,$B$320:$B$343,0))/VLOOKUP($F147,$B$320:$BB$343,MATCH(LEFT(TRIM(G$6),FIND("~",SUBSTITUTE(G$6,"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147))*HLOOKUP(LEFT(TRIM(G$6),FIND("~",SUBSTITUTE(G$6," ","~",LEN(TRIM(G$6))-LEN(SUBSTITUTE(TRIM(G$6)," ",""))))-1)&amp;" Total",$B$6:$BB$343,ROW($A147)-5,FALSE))</f>
        <v>18</v>
      </c>
      <c r="H147" s="14">
        <f ca="1">IF(H$5&lt;&gt;"",HLOOKUP(H$5,Functionalization!$G$6:$R$343,ROW($A147)-5,FALSE),IFERROR(INDEX(H$320:H$343,MATCH($F147,$B$320:$B$343,0))/VLOOKUP($F147,$B$320:$BB$343,MATCH(LEFT(TRIM(H$6),FIND("~",SUBSTITUTE(H$6,"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147))*HLOOKUP(LEFT(TRIM(H$6),FIND("~",SUBSTITUTE(H$6," ","~",LEN(TRIM(H$6))-LEN(SUBSTITUTE(TRIM(H$6)," ",""))))-1)&amp;" Total",$B$6:$BB$343,ROW($A147)-5,FALSE))</f>
        <v>0</v>
      </c>
      <c r="I147" s="14">
        <f ca="1">IF(I$5&lt;&gt;"",HLOOKUP(I$5,Functionalization!$G$6:$R$343,ROW($A147)-5,FALSE),IFERROR(INDEX(I$320:I$343,MATCH($F147,$B$320:$B$343,0))/VLOOKUP($F147,$B$320:$BB$343,MATCH(LEFT(TRIM(I$6),FIND("~",SUBSTITUTE(I$6,"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147))*HLOOKUP(LEFT(TRIM(I$6),FIND("~",SUBSTITUTE(I$6," ","~",LEN(TRIM(I$6))-LEN(SUBSTITUTE(TRIM(I$6)," ",""))))-1)&amp;" Total",$B$6:$BB$343,ROW($A147)-5,FALSE))</f>
        <v>18</v>
      </c>
      <c r="J147" s="14">
        <f ca="1">IF(J$5&lt;&gt;"",HLOOKUP(J$5,Functionalization!$G$6:$R$343,ROW($A147)-5,FALSE),IFERROR(INDEX(J$320:J$343,MATCH($F147,$B$320:$B$343,0))/VLOOKUP($F147,$B$320:$BB$343,MATCH(LEFT(TRIM(J$6),FIND("~",SUBSTITUTE(J$6,"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147))*HLOOKUP(LEFT(TRIM(J$6),FIND("~",SUBSTITUTE(J$6," ","~",LEN(TRIM(J$6))-LEN(SUBSTITUTE(TRIM(J$6)," ",""))))-1)&amp;" Total",$B$6:$BB$343,ROW($A147)-5,FALSE))</f>
        <v>0</v>
      </c>
      <c r="K147" s="14">
        <f ca="1">IF(K$5&lt;&gt;"",HLOOKUP(K$5,Functionalization!$G$6:$R$343,ROW($A147)-5,FALSE),IFERROR(INDEX(K$320:K$343,MATCH($F147,$B$320:$B$343,0))/VLOOKUP($F147,$B$320:$BB$343,MATCH(LEFT(TRIM(K$6),FIND("~",SUBSTITUTE(K$6,"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147))*HLOOKUP(LEFT(TRIM(K$6),FIND("~",SUBSTITUTE(K$6," ","~",LEN(TRIM(K$6))-LEN(SUBSTITUTE(TRIM(K$6)," ",""))))-1)&amp;" Total",$B$6:$BB$343,ROW($A147)-5,FALSE))</f>
        <v>0</v>
      </c>
      <c r="L147" s="14">
        <f ca="1">IF(L$5&lt;&gt;"",HLOOKUP(L$5,Functionalization!$G$6:$R$343,ROW($A147)-5,FALSE),IFERROR(INDEX(L$320:L$343,MATCH($F147,$B$320:$B$343,0))/VLOOKUP($F147,$B$320:$BB$343,MATCH(LEFT(TRIM(L$6),FIND("~",SUBSTITUTE(L$6,"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147))*HLOOKUP(LEFT(TRIM(L$6),FIND("~",SUBSTITUTE(L$6," ","~",LEN(TRIM(L$6))-LEN(SUBSTITUTE(TRIM(L$6)," ",""))))-1)&amp;" Total",$B$6:$BB$343,ROW($A147)-5,FALSE))</f>
        <v>0</v>
      </c>
      <c r="M147" s="14">
        <f ca="1">IF(M$5&lt;&gt;"",HLOOKUP(M$5,Functionalization!$G$6:$R$343,ROW($A147)-5,FALSE),IFERROR(INDEX(M$320:M$343,MATCH($F147,$B$320:$B$343,0))/VLOOKUP($F147,$B$320:$BB$343,MATCH(LEFT(TRIM(M$6),FIND("~",SUBSTITUTE(M$6,"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147))*HLOOKUP(LEFT(TRIM(M$6),FIND("~",SUBSTITUTE(M$6," ","~",LEN(TRIM(M$6))-LEN(SUBSTITUTE(TRIM(M$6)," ",""))))-1)&amp;" Total",$B$6:$BB$343,ROW($A147)-5,FALSE))</f>
        <v>0</v>
      </c>
      <c r="N147" s="14">
        <f ca="1">IF(N$5&lt;&gt;"",HLOOKUP(N$5,Functionalization!$G$6:$R$343,ROW($A147)-5,FALSE),IFERROR(INDEX(N$320:N$343,MATCH($F147,$B$320:$B$343,0))/VLOOKUP($F147,$B$320:$BB$343,MATCH(LEFT(TRIM(N$6),FIND("~",SUBSTITUTE(N$6,"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147))*HLOOKUP(LEFT(TRIM(N$6),FIND("~",SUBSTITUTE(N$6," ","~",LEN(TRIM(N$6))-LEN(SUBSTITUTE(TRIM(N$6)," ",""))))-1)&amp;" Total",$B$6:$BB$343,ROW($A147)-5,FALSE))</f>
        <v>0</v>
      </c>
      <c r="O147" s="14">
        <f ca="1">IF(O$5&lt;&gt;"",HLOOKUP(O$5,Functionalization!$G$6:$R$343,ROW($A147)-5,FALSE),IFERROR(INDEX(O$320:O$343,MATCH($F147,$B$320:$B$343,0))/VLOOKUP($F147,$B$320:$BB$343,MATCH(LEFT(TRIM(O$6),FIND("~",SUBSTITUTE(O$6,"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147))*HLOOKUP(LEFT(TRIM(O$6),FIND("~",SUBSTITUTE(O$6," ","~",LEN(TRIM(O$6))-LEN(SUBSTITUTE(TRIM(O$6)," ",""))))-1)&amp;" Total",$B$6:$BB$343,ROW($A147)-5,FALSE))</f>
        <v>0</v>
      </c>
      <c r="P147" s="14">
        <f ca="1">IF(P$5&lt;&gt;"",HLOOKUP(P$5,Functionalization!$G$6:$R$343,ROW($A147)-5,FALSE),IFERROR(INDEX(P$320:P$343,MATCH($F147,$B$320:$B$343,0))/VLOOKUP($F147,$B$320:$BB$343,MATCH(LEFT(TRIM(P$6),FIND("~",SUBSTITUTE(P$6,"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147))*HLOOKUP(LEFT(TRIM(P$6),FIND("~",SUBSTITUTE(P$6," ","~",LEN(TRIM(P$6))-LEN(SUBSTITUTE(TRIM(P$6)," ",""))))-1)&amp;" Total",$B$6:$BB$343,ROW($A147)-5,FALSE))</f>
        <v>0</v>
      </c>
      <c r="Q147" s="14">
        <f ca="1">IF(Q$5&lt;&gt;"",HLOOKUP(Q$5,Functionalization!$G$6:$R$343,ROW($A147)-5,FALSE),IFERROR(INDEX(Q$320:Q$343,MATCH($F147,$B$320:$B$343,0))/VLOOKUP($F147,$B$320:$BB$343,MATCH(LEFT(TRIM(Q$6),FIND("~",SUBSTITUTE(Q$6,"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147))*HLOOKUP(LEFT(TRIM(Q$6),FIND("~",SUBSTITUTE(Q$6," ","~",LEN(TRIM(Q$6))-LEN(SUBSTITUTE(TRIM(Q$6)," ",""))))-1)&amp;" Total",$B$6:$BB$343,ROW($A147)-5,FALSE))</f>
        <v>0</v>
      </c>
      <c r="R147" s="14">
        <f ca="1">IF(R$5&lt;&gt;"",HLOOKUP(R$5,Functionalization!$G$6:$R$343,ROW($A147)-5,FALSE),IFERROR(INDEX(R$320:R$343,MATCH($F147,$B$320:$B$343,0))/VLOOKUP($F147,$B$320:$BB$343,MATCH(LEFT(TRIM(R$6),FIND("~",SUBSTITUTE(R$6,"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147))*HLOOKUP(LEFT(TRIM(R$6),FIND("~",SUBSTITUTE(R$6," ","~",LEN(TRIM(R$6))-LEN(SUBSTITUTE(TRIM(R$6)," ",""))))-1)&amp;" Total",$B$6:$BB$343,ROW($A147)-5,FALSE))</f>
        <v>0</v>
      </c>
      <c r="S147" s="14">
        <f ca="1">IF(S$5&lt;&gt;"",HLOOKUP(S$5,Functionalization!$G$6:$R$343,ROW($A147)-5,FALSE),IFERROR(INDEX(S$320:S$343,MATCH($F147,$B$320:$B$343,0))/VLOOKUP($F147,$B$320:$BB$343,MATCH(LEFT(TRIM(S$6),FIND("~",SUBSTITUTE(S$6,"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147))*HLOOKUP(LEFT(TRIM(S$6),FIND("~",SUBSTITUTE(S$6," ","~",LEN(TRIM(S$6))-LEN(SUBSTITUTE(TRIM(S$6)," ",""))))-1)&amp;" Total",$B$6:$BB$343,ROW($A147)-5,FALSE))</f>
        <v>0</v>
      </c>
      <c r="T147" s="14">
        <f ca="1">IF(T$5&lt;&gt;"",HLOOKUP(T$5,Functionalization!$G$6:$R$343,ROW($A147)-5,FALSE),IFERROR(INDEX(T$320:T$343,MATCH($F147,$B$320:$B$343,0))/VLOOKUP($F147,$B$320:$BB$343,MATCH(LEFT(TRIM(T$6),FIND("~",SUBSTITUTE(T$6,"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147))*HLOOKUP(LEFT(TRIM(T$6),FIND("~",SUBSTITUTE(T$6," ","~",LEN(TRIM(T$6))-LEN(SUBSTITUTE(TRIM(T$6)," ",""))))-1)&amp;" Total",$B$6:$BB$343,ROW($A147)-5,FALSE))</f>
        <v>0</v>
      </c>
      <c r="U147" s="14">
        <f ca="1">IF(U$5&lt;&gt;"",HLOOKUP(U$5,Functionalization!$G$6:$R$343,ROW($A147)-5,FALSE),IFERROR(INDEX(U$320:U$343,MATCH($F147,$B$320:$B$343,0))/VLOOKUP($F147,$B$320:$BB$343,MATCH(LEFT(TRIM(U$6),FIND("~",SUBSTITUTE(U$6,"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147))*HLOOKUP(LEFT(TRIM(U$6),FIND("~",SUBSTITUTE(U$6," ","~",LEN(TRIM(U$6))-LEN(SUBSTITUTE(TRIM(U$6)," ",""))))-1)&amp;" Total",$B$6:$BB$343,ROW($A147)-5,FALSE))</f>
        <v>0</v>
      </c>
      <c r="V147" s="14">
        <f ca="1">IF(V$5&lt;&gt;"",HLOOKUP(V$5,Functionalization!$G$6:$R$343,ROW($A147)-5,FALSE),IFERROR(INDEX(V$320:V$343,MATCH($F147,$B$320:$B$343,0))/VLOOKUP($F147,$B$320:$BB$343,MATCH(LEFT(TRIM(V$6),FIND("~",SUBSTITUTE(V$6,"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147))*HLOOKUP(LEFT(TRIM(V$6),FIND("~",SUBSTITUTE(V$6," ","~",LEN(TRIM(V$6))-LEN(SUBSTITUTE(TRIM(V$6)," ",""))))-1)&amp;" Total",$B$6:$BB$343,ROW($A147)-5,FALSE))</f>
        <v>0</v>
      </c>
      <c r="W147" s="14">
        <f ca="1">IF(W$5&lt;&gt;"",HLOOKUP(W$5,Functionalization!$G$6:$R$343,ROW($A147)-5,FALSE),IFERROR(INDEX(W$320:W$343,MATCH($F147,$B$320:$B$343,0))/VLOOKUP($F147,$B$320:$BB$343,MATCH(LEFT(TRIM(W$6),FIND("~",SUBSTITUTE(W$6,"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147))*HLOOKUP(LEFT(TRIM(W$6),FIND("~",SUBSTITUTE(W$6," ","~",LEN(TRIM(W$6))-LEN(SUBSTITUTE(TRIM(W$6)," ",""))))-1)&amp;" Total",$B$6:$BB$343,ROW($A147)-5,FALSE))</f>
        <v>0</v>
      </c>
      <c r="X147" s="14">
        <f ca="1">IF(X$5&lt;&gt;"",HLOOKUP(X$5,Functionalization!$G$6:$R$343,ROW($A147)-5,FALSE),IFERROR(INDEX(X$320:X$343,MATCH($F147,$B$320:$B$343,0))/VLOOKUP($F147,$B$320:$BB$343,MATCH(LEFT(TRIM(X$6),FIND("~",SUBSTITUTE(X$6,"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147))*HLOOKUP(LEFT(TRIM(X$6),FIND("~",SUBSTITUTE(X$6," ","~",LEN(TRIM(X$6))-LEN(SUBSTITUTE(TRIM(X$6)," ",""))))-1)&amp;" Total",$B$6:$BB$343,ROW($A147)-5,FALSE))</f>
        <v>0</v>
      </c>
      <c r="Y147" s="14">
        <f ca="1">IF(Y$5&lt;&gt;"",HLOOKUP(Y$5,Functionalization!$G$6:$R$343,ROW($A147)-5,FALSE),IFERROR(INDEX(Y$320:Y$343,MATCH($F147,$B$320:$B$343,0))/VLOOKUP($F147,$B$320:$BB$343,MATCH(LEFT(TRIM(Y$6),FIND("~",SUBSTITUTE(Y$6,"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147))*HLOOKUP(LEFT(TRIM(Y$6),FIND("~",SUBSTITUTE(Y$6," ","~",LEN(TRIM(Y$6))-LEN(SUBSTITUTE(TRIM(Y$6)," ",""))))-1)&amp;" Total",$B$6:$BB$343,ROW($A147)-5,FALSE))</f>
        <v>0</v>
      </c>
      <c r="Z147" s="14">
        <f ca="1">IF(Z$5&lt;&gt;"",HLOOKUP(Z$5,Functionalization!$G$6:$R$343,ROW($A147)-5,FALSE),IFERROR(INDEX(Z$320:Z$343,MATCH($F147,$B$320:$B$343,0))/VLOOKUP($F147,$B$320:$BB$343,MATCH(LEFT(TRIM(Z$6),FIND("~",SUBSTITUTE(Z$6,"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147))*HLOOKUP(LEFT(TRIM(Z$6),FIND("~",SUBSTITUTE(Z$6," ","~",LEN(TRIM(Z$6))-LEN(SUBSTITUTE(TRIM(Z$6)," ",""))))-1)&amp;" Total",$B$6:$BB$343,ROW($A147)-5,FALSE))</f>
        <v>0</v>
      </c>
      <c r="AA147" s="14">
        <f ca="1">IF(AA$5&lt;&gt;"",HLOOKUP(AA$5,Functionalization!$G$6:$R$343,ROW($A147)-5,FALSE),IFERROR(INDEX(AA$320:AA$343,MATCH($F147,$B$320:$B$343,0))/VLOOKUP($F147,$B$320:$BB$343,MATCH(LEFT(TRIM(AA$6),FIND("~",SUBSTITUTE(AA$6,"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147))*HLOOKUP(LEFT(TRIM(AA$6),FIND("~",SUBSTITUTE(AA$6," ","~",LEN(TRIM(AA$6))-LEN(SUBSTITUTE(TRIM(AA$6)," ",""))))-1)&amp;" Total",$B$6:$BB$343,ROW($A147)-5,FALSE))</f>
        <v>0</v>
      </c>
      <c r="AB147" s="14">
        <f ca="1">IF(AB$5&lt;&gt;"",HLOOKUP(AB$5,Functionalization!$G$6:$R$343,ROW($A147)-5,FALSE),IFERROR(INDEX(AB$320:AB$343,MATCH($F147,$B$320:$B$343,0))/VLOOKUP($F147,$B$320:$BB$343,MATCH(LEFT(TRIM(AB$6),FIND("~",SUBSTITUTE(AB$6,"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147))*HLOOKUP(LEFT(TRIM(AB$6),FIND("~",SUBSTITUTE(AB$6," ","~",LEN(TRIM(AB$6))-LEN(SUBSTITUTE(TRIM(AB$6)," ",""))))-1)&amp;" Total",$B$6:$BB$343,ROW($A147)-5,FALSE))</f>
        <v>0</v>
      </c>
      <c r="AC147" s="14">
        <f ca="1">IF(AC$5&lt;&gt;"",HLOOKUP(AC$5,Functionalization!$G$6:$R$343,ROW($A147)-5,FALSE),IFERROR(INDEX(AC$320:AC$343,MATCH($F147,$B$320:$B$343,0))/VLOOKUP($F147,$B$320:$BB$343,MATCH(LEFT(TRIM(AC$6),FIND("~",SUBSTITUTE(AC$6,"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147))*HLOOKUP(LEFT(TRIM(AC$6),FIND("~",SUBSTITUTE(AC$6," ","~",LEN(TRIM(AC$6))-LEN(SUBSTITUTE(TRIM(AC$6)," ",""))))-1)&amp;" Total",$B$6:$BB$343,ROW($A147)-5,FALSE))</f>
        <v>0</v>
      </c>
      <c r="AD147" s="14">
        <f ca="1">IF(AD$5&lt;&gt;"",HLOOKUP(AD$5,Functionalization!$G$6:$R$343,ROW($A147)-5,FALSE),IFERROR(INDEX(AD$320:AD$343,MATCH($F147,$B$320:$B$343,0))/VLOOKUP($F147,$B$320:$BB$343,MATCH(LEFT(TRIM(AD$6),FIND("~",SUBSTITUTE(AD$6,"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147))*HLOOKUP(LEFT(TRIM(AD$6),FIND("~",SUBSTITUTE(AD$6," ","~",LEN(TRIM(AD$6))-LEN(SUBSTITUTE(TRIM(AD$6)," ",""))))-1)&amp;" Total",$B$6:$BB$343,ROW($A147)-5,FALSE))</f>
        <v>0</v>
      </c>
      <c r="AE147" s="14">
        <f ca="1">IF(AE$5&lt;&gt;"",HLOOKUP(AE$5,Functionalization!$G$6:$R$343,ROW($A147)-5,FALSE),IFERROR(INDEX(AE$320:AE$343,MATCH($F147,$B$320:$B$343,0))/VLOOKUP($F147,$B$320:$BB$343,MATCH(LEFT(TRIM(AE$6),FIND("~",SUBSTITUTE(AE$6,"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147))*HLOOKUP(LEFT(TRIM(AE$6),FIND("~",SUBSTITUTE(AE$6," ","~",LEN(TRIM(AE$6))-LEN(SUBSTITUTE(TRIM(AE$6)," ",""))))-1)&amp;" Total",$B$6:$BB$343,ROW($A147)-5,FALSE))</f>
        <v>0</v>
      </c>
      <c r="AF147" s="14">
        <f ca="1">IF(AF$5&lt;&gt;"",HLOOKUP(AF$5,Functionalization!$G$6:$R$343,ROW($A147)-5,FALSE),IFERROR(INDEX(AF$320:AF$343,MATCH($F147,$B$320:$B$343,0))/VLOOKUP($F147,$B$320:$BB$343,MATCH(LEFT(TRIM(AF$6),FIND("~",SUBSTITUTE(AF$6,"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147))*HLOOKUP(LEFT(TRIM(AF$6),FIND("~",SUBSTITUTE(AF$6," ","~",LEN(TRIM(AF$6))-LEN(SUBSTITUTE(TRIM(AF$6)," ",""))))-1)&amp;" Total",$B$6:$BB$343,ROW($A147)-5,FALSE))</f>
        <v>0</v>
      </c>
      <c r="AG147" s="14">
        <f ca="1">IF(AG$5&lt;&gt;"",HLOOKUP(AG$5,Functionalization!$G$6:$R$343,ROW($A147)-5,FALSE),IFERROR(INDEX(AG$320:AG$343,MATCH($F147,$B$320:$B$343,0))/VLOOKUP($F147,$B$320:$BB$343,MATCH(LEFT(TRIM(AG$6),FIND("~",SUBSTITUTE(AG$6,"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147))*HLOOKUP(LEFT(TRIM(AG$6),FIND("~",SUBSTITUTE(AG$6," ","~",LEN(TRIM(AG$6))-LEN(SUBSTITUTE(TRIM(AG$6)," ",""))))-1)&amp;" Total",$B$6:$BB$343,ROW($A147)-5,FALSE))</f>
        <v>0</v>
      </c>
      <c r="AH147" s="14">
        <f ca="1">IF(AH$5&lt;&gt;"",HLOOKUP(AH$5,Functionalization!$G$6:$R$343,ROW($A147)-5,FALSE),IFERROR(INDEX(AH$320:AH$343,MATCH($F147,$B$320:$B$343,0))/VLOOKUP($F147,$B$320:$BB$343,MATCH(LEFT(TRIM(AH$6),FIND("~",SUBSTITUTE(AH$6,"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147))*HLOOKUP(LEFT(TRIM(AH$6),FIND("~",SUBSTITUTE(AH$6," ","~",LEN(TRIM(AH$6))-LEN(SUBSTITUTE(TRIM(AH$6)," ",""))))-1)&amp;" Total",$B$6:$BB$343,ROW($A147)-5,FALSE))</f>
        <v>0</v>
      </c>
      <c r="AI147" s="14">
        <f ca="1">IF(AI$5&lt;&gt;"",HLOOKUP(AI$5,Functionalization!$G$6:$R$343,ROW($A147)-5,FALSE),IFERROR(INDEX(AI$320:AI$343,MATCH($F147,$B$320:$B$343,0))/VLOOKUP($F147,$B$320:$BB$343,MATCH(LEFT(TRIM(AI$6),FIND("~",SUBSTITUTE(AI$6,"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147))*HLOOKUP(LEFT(TRIM(AI$6),FIND("~",SUBSTITUTE(AI$6," ","~",LEN(TRIM(AI$6))-LEN(SUBSTITUTE(TRIM(AI$6)," ",""))))-1)&amp;" Total",$B$6:$BB$343,ROW($A147)-5,FALSE))</f>
        <v>0</v>
      </c>
      <c r="AJ147" s="14">
        <f ca="1">IF(AJ$5&lt;&gt;"",HLOOKUP(AJ$5,Functionalization!$G$6:$R$343,ROW($A147)-5,FALSE),IFERROR(INDEX(AJ$320:AJ$343,MATCH($F147,$B$320:$B$343,0))/VLOOKUP($F147,$B$320:$BB$343,MATCH(LEFT(TRIM(AJ$6),FIND("~",SUBSTITUTE(AJ$6,"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147))*HLOOKUP(LEFT(TRIM(AJ$6),FIND("~",SUBSTITUTE(AJ$6," ","~",LEN(TRIM(AJ$6))-LEN(SUBSTITUTE(TRIM(AJ$6)," ",""))))-1)&amp;" Total",$B$6:$BB$343,ROW($A147)-5,FALSE))</f>
        <v>0</v>
      </c>
      <c r="AK147" s="14">
        <f ca="1">IF(AK$5&lt;&gt;"",HLOOKUP(AK$5,Functionalization!$G$6:$R$343,ROW($A147)-5,FALSE),IFERROR(INDEX(AK$320:AK$343,MATCH($F147,$B$320:$B$343,0))/VLOOKUP($F147,$B$320:$BB$343,MATCH(LEFT(TRIM(AK$6),FIND("~",SUBSTITUTE(AK$6,"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147))*HLOOKUP(LEFT(TRIM(AK$6),FIND("~",SUBSTITUTE(AK$6," ","~",LEN(TRIM(AK$6))-LEN(SUBSTITUTE(TRIM(AK$6)," ",""))))-1)&amp;" Total",$B$6:$BB$343,ROW($A147)-5,FALSE))</f>
        <v>0</v>
      </c>
      <c r="AL147" s="14">
        <f ca="1">IF(AL$5&lt;&gt;"",HLOOKUP(AL$5,Functionalization!$G$6:$R$343,ROW($A147)-5,FALSE),IFERROR(INDEX(AL$320:AL$343,MATCH($F147,$B$320:$B$343,0))/VLOOKUP($F147,$B$320:$BB$343,MATCH(LEFT(TRIM(AL$6),FIND("~",SUBSTITUTE(AL$6,"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147))*HLOOKUP(LEFT(TRIM(AL$6),FIND("~",SUBSTITUTE(AL$6," ","~",LEN(TRIM(AL$6))-LEN(SUBSTITUTE(TRIM(AL$6)," ",""))))-1)&amp;" Total",$B$6:$BB$343,ROW($A147)-5,FALSE))</f>
        <v>0</v>
      </c>
      <c r="AM147" s="14">
        <f ca="1">IF(AM$5&lt;&gt;"",HLOOKUP(AM$5,Functionalization!$G$6:$R$343,ROW($A147)-5,FALSE),IFERROR(INDEX(AM$320:AM$343,MATCH($F147,$B$320:$B$343,0))/VLOOKUP($F147,$B$320:$BB$343,MATCH(LEFT(TRIM(AM$6),FIND("~",SUBSTITUTE(AM$6,"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147))*HLOOKUP(LEFT(TRIM(AM$6),FIND("~",SUBSTITUTE(AM$6," ","~",LEN(TRIM(AM$6))-LEN(SUBSTITUTE(TRIM(AM$6)," ",""))))-1)&amp;" Total",$B$6:$BB$343,ROW($A147)-5,FALSE))</f>
        <v>0</v>
      </c>
      <c r="AN147" s="14">
        <f ca="1">IF(AN$5&lt;&gt;"",HLOOKUP(AN$5,Functionalization!$G$6:$R$343,ROW($A147)-5,FALSE),IFERROR(INDEX(AN$320:AN$343,MATCH($F147,$B$320:$B$343,0))/VLOOKUP($F147,$B$320:$BB$343,MATCH(LEFT(TRIM(AN$6),FIND("~",SUBSTITUTE(AN$6,"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147))*HLOOKUP(LEFT(TRIM(AN$6),FIND("~",SUBSTITUTE(AN$6," ","~",LEN(TRIM(AN$6))-LEN(SUBSTITUTE(TRIM(AN$6)," ",""))))-1)&amp;" Total",$B$6:$BB$343,ROW($A147)-5,FALSE))</f>
        <v>0</v>
      </c>
      <c r="AO147" s="14">
        <f ca="1">IF(AO$5&lt;&gt;"",HLOOKUP(AO$5,Functionalization!$G$6:$R$343,ROW($A147)-5,FALSE),IFERROR(INDEX(AO$320:AO$343,MATCH($F147,$B$320:$B$343,0))/VLOOKUP($F147,$B$320:$BB$343,MATCH(LEFT(TRIM(AO$6),FIND("~",SUBSTITUTE(AO$6,"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147))*HLOOKUP(LEFT(TRIM(AO$6),FIND("~",SUBSTITUTE(AO$6," ","~",LEN(TRIM(AO$6))-LEN(SUBSTITUTE(TRIM(AO$6)," ",""))))-1)&amp;" Total",$B$6:$BB$343,ROW($A147)-5,FALSE))</f>
        <v>0</v>
      </c>
      <c r="AP147" s="14">
        <f ca="1">IF(AP$5&lt;&gt;"",HLOOKUP(AP$5,Functionalization!$G$6:$R$343,ROW($A147)-5,FALSE),IFERROR(INDEX(AP$320:AP$343,MATCH($F147,$B$320:$B$343,0))/VLOOKUP($F147,$B$320:$BB$343,MATCH(LEFT(TRIM(AP$6),FIND("~",SUBSTITUTE(AP$6,"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147))*HLOOKUP(LEFT(TRIM(AP$6),FIND("~",SUBSTITUTE(AP$6," ","~",LEN(TRIM(AP$6))-LEN(SUBSTITUTE(TRIM(AP$6)," ",""))))-1)&amp;" Total",$B$6:$BB$343,ROW($A147)-5,FALSE))</f>
        <v>0</v>
      </c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D147" s="44">
        <f ca="1">IFERROR(IF(SUMIF($G$6:$BB$6,BD$6&amp;" Total",$G147:$BB147)-(SUMIF($G$6:$BB$6,BD$6&amp;" "&amp;'Input-Allocators'!$D$18,$G147:$BB147)+IFERROR(SUMIF($G$6:$BB$6,BD$6&amp;" "&amp;'Input-Allocators'!$E$18,$G147:$BB147),SUMIF($G$6:$BB$6,BD$6&amp;" "&amp;'Input-Allocators'!$B$20,$G147:$BB147))+SUMIF($G$6:$BB$6,BD$6&amp;" "&amp;'Input-Allocators'!$F$18,$G147:$BB147))&lt;Check_Limit,0,1),1)</f>
        <v>0</v>
      </c>
      <c r="BE147" s="44">
        <f ca="1">IFERROR(IF(SUMIF($G$6:$BB$6,BE$6&amp;" Total",$G147:$BB147)-(SUMIF($G$6:$BB$6,BE$6&amp;" "&amp;'Input-Allocators'!$D$18,$G147:$BB147)+IFERROR(SUMIF($G$6:$BB$6,BE$6&amp;" "&amp;'Input-Allocators'!$E$18,$G147:$BB147),SUMIF($G$6:$BB$6,BE$6&amp;" "&amp;'Input-Allocators'!$B$20,$G147:$BB147))+SUMIF($G$6:$BB$6,BE$6&amp;" "&amp;'Input-Allocators'!$F$18,$G147:$BB147))&lt;Check_Limit,0,1),1)</f>
        <v>0</v>
      </c>
      <c r="BF147" s="44">
        <f ca="1">IFERROR(IF(SUMIF($G$6:$BB$6,BF$6&amp;" Total",$G147:$BB147)-(SUMIF($G$6:$BB$6,BF$6&amp;" "&amp;'Input-Allocators'!$D$18,$G147:$BB147)+IFERROR(SUMIF($G$6:$BB$6,BF$6&amp;" "&amp;'Input-Allocators'!$E$18,$G147:$BB147),SUMIF($G$6:$BB$6,BF$6&amp;" "&amp;'Input-Allocators'!$B$20,$G147:$BB147))+SUMIF($G$6:$BB$6,BF$6&amp;" "&amp;'Input-Allocators'!$F$18,$G147:$BB147))&lt;Check_Limit,0,1),1)</f>
        <v>0</v>
      </c>
      <c r="BG147" s="44">
        <f ca="1">IFERROR(IF(SUMIF($G$6:$BB$6,BG$6&amp;" Total",$G147:$BB147)-(SUMIF($G$6:$BB$6,BG$6&amp;" "&amp;'Input-Allocators'!$D$18,$G147:$BB147)+IFERROR(SUMIF($G$6:$BB$6,BG$6&amp;" "&amp;'Input-Allocators'!$E$18,$G147:$BB147),SUMIF($G$6:$BB$6,BG$6&amp;" "&amp;'Input-Allocators'!$B$20,$G147:$BB147))+SUMIF($G$6:$BB$6,BG$6&amp;" "&amp;'Input-Allocators'!$F$18,$G147:$BB147))&lt;Check_Limit,0,1),1)</f>
        <v>0</v>
      </c>
      <c r="BH147" s="44">
        <f ca="1">IFERROR(IF(SUMIF($G$6:$BB$6,BH$6&amp;" Total",$G147:$BB147)-(SUMIF($G$6:$BB$6,BH$6&amp;" "&amp;'Input-Allocators'!$D$18,$G147:$BB147)+IFERROR(SUMIF($G$6:$BB$6,BH$6&amp;" "&amp;'Input-Allocators'!$E$18,$G147:$BB147),SUMIF($G$6:$BB$6,BH$6&amp;" "&amp;'Input-Allocators'!$B$20,$G147:$BB147))+SUMIF($G$6:$BB$6,BH$6&amp;" "&amp;'Input-Allocators'!$F$18,$G147:$BB147))&lt;Check_Limit,0,1),1)</f>
        <v>0</v>
      </c>
      <c r="BI147" s="44">
        <f ca="1">IFERROR(IF(SUMIF($G$6:$BB$6,BI$6&amp;" Total",$G147:$BB147)-(SUMIF($G$6:$BB$6,BI$6&amp;" "&amp;'Input-Allocators'!$D$18,$G147:$BB147)+IFERROR(SUMIF($G$6:$BB$6,BI$6&amp;" "&amp;'Input-Allocators'!$E$18,$G147:$BB147),SUMIF($G$6:$BB$6,BI$6&amp;" "&amp;'Input-Allocators'!$B$20,$G147:$BB147))+SUMIF($G$6:$BB$6,BI$6&amp;" "&amp;'Input-Allocators'!$F$18,$G147:$BB147))&lt;Check_Limit,0,1),1)</f>
        <v>0</v>
      </c>
      <c r="BJ147" s="44">
        <f ca="1">IFERROR(IF(SUMIF($G$6:$BB$6,BJ$6&amp;" Total",$G147:$BB147)-(SUMIF($G$6:$BB$6,BJ$6&amp;" "&amp;'Input-Allocators'!$D$18,$G147:$BB147)+IFERROR(SUMIF($G$6:$BB$6,BJ$6&amp;" "&amp;'Input-Allocators'!$E$18,$G147:$BB147),SUMIF($G$6:$BB$6,BJ$6&amp;" "&amp;'Input-Allocators'!$B$20,$G147:$BB147))+SUMIF($G$6:$BB$6,BJ$6&amp;" "&amp;'Input-Allocators'!$F$18,$G147:$BB147))&lt;Check_Limit,0,1),1)</f>
        <v>0</v>
      </c>
      <c r="BK147" s="44">
        <f ca="1">IFERROR(IF(SUMIF($G$6:$BB$6,BK$6&amp;" Total",$G147:$BB147)-(SUMIF($G$6:$BB$6,BK$6&amp;" "&amp;'Input-Allocators'!$D$18,$G147:$BB147)+IFERROR(SUMIF($G$6:$BB$6,BK$6&amp;" "&amp;'Input-Allocators'!$E$18,$G147:$BB147),SUMIF($G$6:$BB$6,BK$6&amp;" "&amp;'Input-Allocators'!$B$20,$G147:$BB147))+SUMIF($G$6:$BB$6,BK$6&amp;" "&amp;'Input-Allocators'!$F$18,$G147:$BB147))&lt;Check_Limit,0,1),1)</f>
        <v>0</v>
      </c>
      <c r="BL147" s="44">
        <f ca="1">IFERROR(IF(SUMIF($G$6:$BB$6,BL$6&amp;" Total",$G147:$BB147)-(SUMIF($G$6:$BB$6,BL$6&amp;" "&amp;'Input-Allocators'!$D$18,$G147:$BB147)+IFERROR(SUMIF($G$6:$BB$6,BL$6&amp;" "&amp;'Input-Allocators'!$E$18,$G147:$BB147),SUMIF($G$6:$BB$6,BL$6&amp;" "&amp;'Input-Allocators'!$B$20,$G147:$BB147))+SUMIF($G$6:$BB$6,BL$6&amp;" "&amp;'Input-Allocators'!$F$18,$G147:$BB147))&lt;Check_Limit,0,1),1)</f>
        <v>0</v>
      </c>
      <c r="BM147" s="44">
        <f ca="1">IFERROR(IF(SUMIF($G$6:$BB$6,BM$6&amp;" Total",$G147:$BB147)-(SUMIF($G$6:$BB$6,BM$6&amp;" "&amp;'Input-Allocators'!$D$18,$G147:$BB147)+IFERROR(SUMIF($G$6:$BB$6,BM$6&amp;" "&amp;'Input-Allocators'!$E$18,$G147:$BB147),SUMIF($G$6:$BB$6,BM$6&amp;" "&amp;'Input-Allocators'!$B$20,$G147:$BB147))+SUMIF($G$6:$BB$6,BM$6&amp;" "&amp;'Input-Allocators'!$F$18,$G147:$BB147))&lt;Check_Limit,0,1),1)</f>
        <v>0</v>
      </c>
      <c r="BN147" s="44">
        <f ca="1">IFERROR(IF(SUMIF($G$6:$BB$6,BN$6&amp;" Total",$G147:$BB147)-(SUMIF($G$6:$BB$6,BN$6&amp;" "&amp;'Input-Allocators'!$D$18,$G147:$BB147)+IFERROR(SUMIF($G$6:$BB$6,BN$6&amp;" "&amp;'Input-Allocators'!$E$18,$G147:$BB147),SUMIF($G$6:$BB$6,BN$6&amp;" "&amp;'Input-Allocators'!$B$20,$G147:$BB147))+SUMIF($G$6:$BB$6,BN$6&amp;" "&amp;'Input-Allocators'!$F$18,$G147:$BB147))&lt;Check_Limit,0,1),1)</f>
        <v>0</v>
      </c>
      <c r="BO147" s="44">
        <f ca="1">IFERROR(IF(SUMIF($G$6:$BB$6,BO$6&amp;" Total",$G147:$BB147)-(SUMIF($G$6:$BB$6,BO$6&amp;" "&amp;'Input-Allocators'!$D$18,$G147:$BB147)+IFERROR(SUMIF($G$6:$BB$6,BO$6&amp;" "&amp;'Input-Allocators'!$E$18,$G147:$BB147),SUMIF($G$6:$BB$6,BO$6&amp;" "&amp;'Input-Allocators'!$B$20,$G147:$BB147))+SUMIF($G$6:$BB$6,BO$6&amp;" "&amp;'Input-Allocators'!$F$18,$G147:$BB147))&lt;Check_Limit,0,1),1)</f>
        <v>0</v>
      </c>
    </row>
    <row r="148" spans="1:67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>Functionalization!$D148</f>
        <v>8</v>
      </c>
      <c r="E148" s="14">
        <f t="shared" ca="1" si="25"/>
        <v>0</v>
      </c>
      <c r="F148" s="3" t="str">
        <f>IF($D148=0,"-",IF('Input-Accounts'!$E148&lt;&gt;0,'Input-Accounts'!$E148,'Input-Accounts'!$G148))</f>
        <v>COMMODITY</v>
      </c>
      <c r="G148" s="14">
        <f ca="1">IF(G$5&lt;&gt;"",HLOOKUP(G$5,Functionalization!$G$6:$R$343,ROW($A148)-5,FALSE),IFERROR(INDEX(G$320:G$343,MATCH($F148,$B$320:$B$343,0))/VLOOKUP($F148,$B$320:$BB$343,MATCH(LEFT(TRIM(G$6),FIND("~",SUBSTITUTE(G$6,"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148))*HLOOKUP(LEFT(TRIM(G$6),FIND("~",SUBSTITUTE(G$6," ","~",LEN(TRIM(G$6))-LEN(SUBSTITUTE(TRIM(G$6)," ",""))))-1)&amp;" Total",$B$6:$BB$343,ROW($A148)-5,FALSE))</f>
        <v>8</v>
      </c>
      <c r="H148" s="14">
        <f ca="1">IF(H$5&lt;&gt;"",HLOOKUP(H$5,Functionalization!$G$6:$R$343,ROW($A148)-5,FALSE),IFERROR(INDEX(H$320:H$343,MATCH($F148,$B$320:$B$343,0))/VLOOKUP($F148,$B$320:$BB$343,MATCH(LEFT(TRIM(H$6),FIND("~",SUBSTITUTE(H$6,"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148))*HLOOKUP(LEFT(TRIM(H$6),FIND("~",SUBSTITUTE(H$6," ","~",LEN(TRIM(H$6))-LEN(SUBSTITUTE(TRIM(H$6)," ",""))))-1)&amp;" Total",$B$6:$BB$343,ROW($A148)-5,FALSE))</f>
        <v>0</v>
      </c>
      <c r="I148" s="14">
        <f ca="1">IF(I$5&lt;&gt;"",HLOOKUP(I$5,Functionalization!$G$6:$R$343,ROW($A148)-5,FALSE),IFERROR(INDEX(I$320:I$343,MATCH($F148,$B$320:$B$343,0))/VLOOKUP($F148,$B$320:$BB$343,MATCH(LEFT(TRIM(I$6),FIND("~",SUBSTITUTE(I$6,"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148))*HLOOKUP(LEFT(TRIM(I$6),FIND("~",SUBSTITUTE(I$6," ","~",LEN(TRIM(I$6))-LEN(SUBSTITUTE(TRIM(I$6)," ",""))))-1)&amp;" Total",$B$6:$BB$343,ROW($A148)-5,FALSE))</f>
        <v>8</v>
      </c>
      <c r="J148" s="14">
        <f ca="1">IF(J$5&lt;&gt;"",HLOOKUP(J$5,Functionalization!$G$6:$R$343,ROW($A148)-5,FALSE),IFERROR(INDEX(J$320:J$343,MATCH($F148,$B$320:$B$343,0))/VLOOKUP($F148,$B$320:$BB$343,MATCH(LEFT(TRIM(J$6),FIND("~",SUBSTITUTE(J$6,"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148))*HLOOKUP(LEFT(TRIM(J$6),FIND("~",SUBSTITUTE(J$6," ","~",LEN(TRIM(J$6))-LEN(SUBSTITUTE(TRIM(J$6)," ",""))))-1)&amp;" Total",$B$6:$BB$343,ROW($A148)-5,FALSE))</f>
        <v>0</v>
      </c>
      <c r="K148" s="14">
        <f ca="1">IF(K$5&lt;&gt;"",HLOOKUP(K$5,Functionalization!$G$6:$R$343,ROW($A148)-5,FALSE),IFERROR(INDEX(K$320:K$343,MATCH($F148,$B$320:$B$343,0))/VLOOKUP($F148,$B$320:$BB$343,MATCH(LEFT(TRIM(K$6),FIND("~",SUBSTITUTE(K$6,"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148))*HLOOKUP(LEFT(TRIM(K$6),FIND("~",SUBSTITUTE(K$6," ","~",LEN(TRIM(K$6))-LEN(SUBSTITUTE(TRIM(K$6)," ",""))))-1)&amp;" Total",$B$6:$BB$343,ROW($A148)-5,FALSE))</f>
        <v>0</v>
      </c>
      <c r="L148" s="14">
        <f ca="1">IF(L$5&lt;&gt;"",HLOOKUP(L$5,Functionalization!$G$6:$R$343,ROW($A148)-5,FALSE),IFERROR(INDEX(L$320:L$343,MATCH($F148,$B$320:$B$343,0))/VLOOKUP($F148,$B$320:$BB$343,MATCH(LEFT(TRIM(L$6),FIND("~",SUBSTITUTE(L$6,"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148))*HLOOKUP(LEFT(TRIM(L$6),FIND("~",SUBSTITUTE(L$6," ","~",LEN(TRIM(L$6))-LEN(SUBSTITUTE(TRIM(L$6)," ",""))))-1)&amp;" Total",$B$6:$BB$343,ROW($A148)-5,FALSE))</f>
        <v>0</v>
      </c>
      <c r="M148" s="14">
        <f ca="1">IF(M$5&lt;&gt;"",HLOOKUP(M$5,Functionalization!$G$6:$R$343,ROW($A148)-5,FALSE),IFERROR(INDEX(M$320:M$343,MATCH($F148,$B$320:$B$343,0))/VLOOKUP($F148,$B$320:$BB$343,MATCH(LEFT(TRIM(M$6),FIND("~",SUBSTITUTE(M$6,"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148))*HLOOKUP(LEFT(TRIM(M$6),FIND("~",SUBSTITUTE(M$6," ","~",LEN(TRIM(M$6))-LEN(SUBSTITUTE(TRIM(M$6)," ",""))))-1)&amp;" Total",$B$6:$BB$343,ROW($A148)-5,FALSE))</f>
        <v>0</v>
      </c>
      <c r="N148" s="14">
        <f ca="1">IF(N$5&lt;&gt;"",HLOOKUP(N$5,Functionalization!$G$6:$R$343,ROW($A148)-5,FALSE),IFERROR(INDEX(N$320:N$343,MATCH($F148,$B$320:$B$343,0))/VLOOKUP($F148,$B$320:$BB$343,MATCH(LEFT(TRIM(N$6),FIND("~",SUBSTITUTE(N$6,"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148))*HLOOKUP(LEFT(TRIM(N$6),FIND("~",SUBSTITUTE(N$6," ","~",LEN(TRIM(N$6))-LEN(SUBSTITUTE(TRIM(N$6)," ",""))))-1)&amp;" Total",$B$6:$BB$343,ROW($A148)-5,FALSE))</f>
        <v>0</v>
      </c>
      <c r="O148" s="14">
        <f ca="1">IF(O$5&lt;&gt;"",HLOOKUP(O$5,Functionalization!$G$6:$R$343,ROW($A148)-5,FALSE),IFERROR(INDEX(O$320:O$343,MATCH($F148,$B$320:$B$343,0))/VLOOKUP($F148,$B$320:$BB$343,MATCH(LEFT(TRIM(O$6),FIND("~",SUBSTITUTE(O$6,"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148))*HLOOKUP(LEFT(TRIM(O$6),FIND("~",SUBSTITUTE(O$6," ","~",LEN(TRIM(O$6))-LEN(SUBSTITUTE(TRIM(O$6)," ",""))))-1)&amp;" Total",$B$6:$BB$343,ROW($A148)-5,FALSE))</f>
        <v>0</v>
      </c>
      <c r="P148" s="14">
        <f ca="1">IF(P$5&lt;&gt;"",HLOOKUP(P$5,Functionalization!$G$6:$R$343,ROW($A148)-5,FALSE),IFERROR(INDEX(P$320:P$343,MATCH($F148,$B$320:$B$343,0))/VLOOKUP($F148,$B$320:$BB$343,MATCH(LEFT(TRIM(P$6),FIND("~",SUBSTITUTE(P$6,"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148))*HLOOKUP(LEFT(TRIM(P$6),FIND("~",SUBSTITUTE(P$6," ","~",LEN(TRIM(P$6))-LEN(SUBSTITUTE(TRIM(P$6)," ",""))))-1)&amp;" Total",$B$6:$BB$343,ROW($A148)-5,FALSE))</f>
        <v>0</v>
      </c>
      <c r="Q148" s="14">
        <f ca="1">IF(Q$5&lt;&gt;"",HLOOKUP(Q$5,Functionalization!$G$6:$R$343,ROW($A148)-5,FALSE),IFERROR(INDEX(Q$320:Q$343,MATCH($F148,$B$320:$B$343,0))/VLOOKUP($F148,$B$320:$BB$343,MATCH(LEFT(TRIM(Q$6),FIND("~",SUBSTITUTE(Q$6,"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148))*HLOOKUP(LEFT(TRIM(Q$6),FIND("~",SUBSTITUTE(Q$6," ","~",LEN(TRIM(Q$6))-LEN(SUBSTITUTE(TRIM(Q$6)," ",""))))-1)&amp;" Total",$B$6:$BB$343,ROW($A148)-5,FALSE))</f>
        <v>0</v>
      </c>
      <c r="R148" s="14">
        <f ca="1">IF(R$5&lt;&gt;"",HLOOKUP(R$5,Functionalization!$G$6:$R$343,ROW($A148)-5,FALSE),IFERROR(INDEX(R$320:R$343,MATCH($F148,$B$320:$B$343,0))/VLOOKUP($F148,$B$320:$BB$343,MATCH(LEFT(TRIM(R$6),FIND("~",SUBSTITUTE(R$6,"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148))*HLOOKUP(LEFT(TRIM(R$6),FIND("~",SUBSTITUTE(R$6," ","~",LEN(TRIM(R$6))-LEN(SUBSTITUTE(TRIM(R$6)," ",""))))-1)&amp;" Total",$B$6:$BB$343,ROW($A148)-5,FALSE))</f>
        <v>0</v>
      </c>
      <c r="S148" s="14">
        <f ca="1">IF(S$5&lt;&gt;"",HLOOKUP(S$5,Functionalization!$G$6:$R$343,ROW($A148)-5,FALSE),IFERROR(INDEX(S$320:S$343,MATCH($F148,$B$320:$B$343,0))/VLOOKUP($F148,$B$320:$BB$343,MATCH(LEFT(TRIM(S$6),FIND("~",SUBSTITUTE(S$6,"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148))*HLOOKUP(LEFT(TRIM(S$6),FIND("~",SUBSTITUTE(S$6," ","~",LEN(TRIM(S$6))-LEN(SUBSTITUTE(TRIM(S$6)," ",""))))-1)&amp;" Total",$B$6:$BB$343,ROW($A148)-5,FALSE))</f>
        <v>0</v>
      </c>
      <c r="T148" s="14">
        <f ca="1">IF(T$5&lt;&gt;"",HLOOKUP(T$5,Functionalization!$G$6:$R$343,ROW($A148)-5,FALSE),IFERROR(INDEX(T$320:T$343,MATCH($F148,$B$320:$B$343,0))/VLOOKUP($F148,$B$320:$BB$343,MATCH(LEFT(TRIM(T$6),FIND("~",SUBSTITUTE(T$6,"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148))*HLOOKUP(LEFT(TRIM(T$6),FIND("~",SUBSTITUTE(T$6," ","~",LEN(TRIM(T$6))-LEN(SUBSTITUTE(TRIM(T$6)," ",""))))-1)&amp;" Total",$B$6:$BB$343,ROW($A148)-5,FALSE))</f>
        <v>0</v>
      </c>
      <c r="U148" s="14">
        <f ca="1">IF(U$5&lt;&gt;"",HLOOKUP(U$5,Functionalization!$G$6:$R$343,ROW($A148)-5,FALSE),IFERROR(INDEX(U$320:U$343,MATCH($F148,$B$320:$B$343,0))/VLOOKUP($F148,$B$320:$BB$343,MATCH(LEFT(TRIM(U$6),FIND("~",SUBSTITUTE(U$6,"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148))*HLOOKUP(LEFT(TRIM(U$6),FIND("~",SUBSTITUTE(U$6," ","~",LEN(TRIM(U$6))-LEN(SUBSTITUTE(TRIM(U$6)," ",""))))-1)&amp;" Total",$B$6:$BB$343,ROW($A148)-5,FALSE))</f>
        <v>0</v>
      </c>
      <c r="V148" s="14">
        <f ca="1">IF(V$5&lt;&gt;"",HLOOKUP(V$5,Functionalization!$G$6:$R$343,ROW($A148)-5,FALSE),IFERROR(INDEX(V$320:V$343,MATCH($F148,$B$320:$B$343,0))/VLOOKUP($F148,$B$320:$BB$343,MATCH(LEFT(TRIM(V$6),FIND("~",SUBSTITUTE(V$6,"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148))*HLOOKUP(LEFT(TRIM(V$6),FIND("~",SUBSTITUTE(V$6," ","~",LEN(TRIM(V$6))-LEN(SUBSTITUTE(TRIM(V$6)," ",""))))-1)&amp;" Total",$B$6:$BB$343,ROW($A148)-5,FALSE))</f>
        <v>0</v>
      </c>
      <c r="W148" s="14">
        <f ca="1">IF(W$5&lt;&gt;"",HLOOKUP(W$5,Functionalization!$G$6:$R$343,ROW($A148)-5,FALSE),IFERROR(INDEX(W$320:W$343,MATCH($F148,$B$320:$B$343,0))/VLOOKUP($F148,$B$320:$BB$343,MATCH(LEFT(TRIM(W$6),FIND("~",SUBSTITUTE(W$6,"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148))*HLOOKUP(LEFT(TRIM(W$6),FIND("~",SUBSTITUTE(W$6," ","~",LEN(TRIM(W$6))-LEN(SUBSTITUTE(TRIM(W$6)," ",""))))-1)&amp;" Total",$B$6:$BB$343,ROW($A148)-5,FALSE))</f>
        <v>0</v>
      </c>
      <c r="X148" s="14">
        <f ca="1">IF(X$5&lt;&gt;"",HLOOKUP(X$5,Functionalization!$G$6:$R$343,ROW($A148)-5,FALSE),IFERROR(INDEX(X$320:X$343,MATCH($F148,$B$320:$B$343,0))/VLOOKUP($F148,$B$320:$BB$343,MATCH(LEFT(TRIM(X$6),FIND("~",SUBSTITUTE(X$6,"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148))*HLOOKUP(LEFT(TRIM(X$6),FIND("~",SUBSTITUTE(X$6," ","~",LEN(TRIM(X$6))-LEN(SUBSTITUTE(TRIM(X$6)," ",""))))-1)&amp;" Total",$B$6:$BB$343,ROW($A148)-5,FALSE))</f>
        <v>0</v>
      </c>
      <c r="Y148" s="14">
        <f ca="1">IF(Y$5&lt;&gt;"",HLOOKUP(Y$5,Functionalization!$G$6:$R$343,ROW($A148)-5,FALSE),IFERROR(INDEX(Y$320:Y$343,MATCH($F148,$B$320:$B$343,0))/VLOOKUP($F148,$B$320:$BB$343,MATCH(LEFT(TRIM(Y$6),FIND("~",SUBSTITUTE(Y$6,"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148))*HLOOKUP(LEFT(TRIM(Y$6),FIND("~",SUBSTITUTE(Y$6," ","~",LEN(TRIM(Y$6))-LEN(SUBSTITUTE(TRIM(Y$6)," ",""))))-1)&amp;" Total",$B$6:$BB$343,ROW($A148)-5,FALSE))</f>
        <v>0</v>
      </c>
      <c r="Z148" s="14">
        <f ca="1">IF(Z$5&lt;&gt;"",HLOOKUP(Z$5,Functionalization!$G$6:$R$343,ROW($A148)-5,FALSE),IFERROR(INDEX(Z$320:Z$343,MATCH($F148,$B$320:$B$343,0))/VLOOKUP($F148,$B$320:$BB$343,MATCH(LEFT(TRIM(Z$6),FIND("~",SUBSTITUTE(Z$6,"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148))*HLOOKUP(LEFT(TRIM(Z$6),FIND("~",SUBSTITUTE(Z$6," ","~",LEN(TRIM(Z$6))-LEN(SUBSTITUTE(TRIM(Z$6)," ",""))))-1)&amp;" Total",$B$6:$BB$343,ROW($A148)-5,FALSE))</f>
        <v>0</v>
      </c>
      <c r="AA148" s="14">
        <f ca="1">IF(AA$5&lt;&gt;"",HLOOKUP(AA$5,Functionalization!$G$6:$R$343,ROW($A148)-5,FALSE),IFERROR(INDEX(AA$320:AA$343,MATCH($F148,$B$320:$B$343,0))/VLOOKUP($F148,$B$320:$BB$343,MATCH(LEFT(TRIM(AA$6),FIND("~",SUBSTITUTE(AA$6,"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148))*HLOOKUP(LEFT(TRIM(AA$6),FIND("~",SUBSTITUTE(AA$6," ","~",LEN(TRIM(AA$6))-LEN(SUBSTITUTE(TRIM(AA$6)," ",""))))-1)&amp;" Total",$B$6:$BB$343,ROW($A148)-5,FALSE))</f>
        <v>0</v>
      </c>
      <c r="AB148" s="14">
        <f ca="1">IF(AB$5&lt;&gt;"",HLOOKUP(AB$5,Functionalization!$G$6:$R$343,ROW($A148)-5,FALSE),IFERROR(INDEX(AB$320:AB$343,MATCH($F148,$B$320:$B$343,0))/VLOOKUP($F148,$B$320:$BB$343,MATCH(LEFT(TRIM(AB$6),FIND("~",SUBSTITUTE(AB$6,"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148))*HLOOKUP(LEFT(TRIM(AB$6),FIND("~",SUBSTITUTE(AB$6," ","~",LEN(TRIM(AB$6))-LEN(SUBSTITUTE(TRIM(AB$6)," ",""))))-1)&amp;" Total",$B$6:$BB$343,ROW($A148)-5,FALSE))</f>
        <v>0</v>
      </c>
      <c r="AC148" s="14">
        <f ca="1">IF(AC$5&lt;&gt;"",HLOOKUP(AC$5,Functionalization!$G$6:$R$343,ROW($A148)-5,FALSE),IFERROR(INDEX(AC$320:AC$343,MATCH($F148,$B$320:$B$343,0))/VLOOKUP($F148,$B$320:$BB$343,MATCH(LEFT(TRIM(AC$6),FIND("~",SUBSTITUTE(AC$6,"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148))*HLOOKUP(LEFT(TRIM(AC$6),FIND("~",SUBSTITUTE(AC$6," ","~",LEN(TRIM(AC$6))-LEN(SUBSTITUTE(TRIM(AC$6)," ",""))))-1)&amp;" Total",$B$6:$BB$343,ROW($A148)-5,FALSE))</f>
        <v>0</v>
      </c>
      <c r="AD148" s="14">
        <f ca="1">IF(AD$5&lt;&gt;"",HLOOKUP(AD$5,Functionalization!$G$6:$R$343,ROW($A148)-5,FALSE),IFERROR(INDEX(AD$320:AD$343,MATCH($F148,$B$320:$B$343,0))/VLOOKUP($F148,$B$320:$BB$343,MATCH(LEFT(TRIM(AD$6),FIND("~",SUBSTITUTE(AD$6,"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148))*HLOOKUP(LEFT(TRIM(AD$6),FIND("~",SUBSTITUTE(AD$6," ","~",LEN(TRIM(AD$6))-LEN(SUBSTITUTE(TRIM(AD$6)," ",""))))-1)&amp;" Total",$B$6:$BB$343,ROW($A148)-5,FALSE))</f>
        <v>0</v>
      </c>
      <c r="AE148" s="14">
        <f ca="1">IF(AE$5&lt;&gt;"",HLOOKUP(AE$5,Functionalization!$G$6:$R$343,ROW($A148)-5,FALSE),IFERROR(INDEX(AE$320:AE$343,MATCH($F148,$B$320:$B$343,0))/VLOOKUP($F148,$B$320:$BB$343,MATCH(LEFT(TRIM(AE$6),FIND("~",SUBSTITUTE(AE$6,"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148))*HLOOKUP(LEFT(TRIM(AE$6),FIND("~",SUBSTITUTE(AE$6," ","~",LEN(TRIM(AE$6))-LEN(SUBSTITUTE(TRIM(AE$6)," ",""))))-1)&amp;" Total",$B$6:$BB$343,ROW($A148)-5,FALSE))</f>
        <v>0</v>
      </c>
      <c r="AF148" s="14">
        <f ca="1">IF(AF$5&lt;&gt;"",HLOOKUP(AF$5,Functionalization!$G$6:$R$343,ROW($A148)-5,FALSE),IFERROR(INDEX(AF$320:AF$343,MATCH($F148,$B$320:$B$343,0))/VLOOKUP($F148,$B$320:$BB$343,MATCH(LEFT(TRIM(AF$6),FIND("~",SUBSTITUTE(AF$6,"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148))*HLOOKUP(LEFT(TRIM(AF$6),FIND("~",SUBSTITUTE(AF$6," ","~",LEN(TRIM(AF$6))-LEN(SUBSTITUTE(TRIM(AF$6)," ",""))))-1)&amp;" Total",$B$6:$BB$343,ROW($A148)-5,FALSE))</f>
        <v>0</v>
      </c>
      <c r="AG148" s="14">
        <f ca="1">IF(AG$5&lt;&gt;"",HLOOKUP(AG$5,Functionalization!$G$6:$R$343,ROW($A148)-5,FALSE),IFERROR(INDEX(AG$320:AG$343,MATCH($F148,$B$320:$B$343,0))/VLOOKUP($F148,$B$320:$BB$343,MATCH(LEFT(TRIM(AG$6),FIND("~",SUBSTITUTE(AG$6,"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148))*HLOOKUP(LEFT(TRIM(AG$6),FIND("~",SUBSTITUTE(AG$6," ","~",LEN(TRIM(AG$6))-LEN(SUBSTITUTE(TRIM(AG$6)," ",""))))-1)&amp;" Total",$B$6:$BB$343,ROW($A148)-5,FALSE))</f>
        <v>0</v>
      </c>
      <c r="AH148" s="14">
        <f ca="1">IF(AH$5&lt;&gt;"",HLOOKUP(AH$5,Functionalization!$G$6:$R$343,ROW($A148)-5,FALSE),IFERROR(INDEX(AH$320:AH$343,MATCH($F148,$B$320:$B$343,0))/VLOOKUP($F148,$B$320:$BB$343,MATCH(LEFT(TRIM(AH$6),FIND("~",SUBSTITUTE(AH$6,"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148))*HLOOKUP(LEFT(TRIM(AH$6),FIND("~",SUBSTITUTE(AH$6," ","~",LEN(TRIM(AH$6))-LEN(SUBSTITUTE(TRIM(AH$6)," ",""))))-1)&amp;" Total",$B$6:$BB$343,ROW($A148)-5,FALSE))</f>
        <v>0</v>
      </c>
      <c r="AI148" s="14">
        <f ca="1">IF(AI$5&lt;&gt;"",HLOOKUP(AI$5,Functionalization!$G$6:$R$343,ROW($A148)-5,FALSE),IFERROR(INDEX(AI$320:AI$343,MATCH($F148,$B$320:$B$343,0))/VLOOKUP($F148,$B$320:$BB$343,MATCH(LEFT(TRIM(AI$6),FIND("~",SUBSTITUTE(AI$6,"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148))*HLOOKUP(LEFT(TRIM(AI$6),FIND("~",SUBSTITUTE(AI$6," ","~",LEN(TRIM(AI$6))-LEN(SUBSTITUTE(TRIM(AI$6)," ",""))))-1)&amp;" Total",$B$6:$BB$343,ROW($A148)-5,FALSE))</f>
        <v>0</v>
      </c>
      <c r="AJ148" s="14">
        <f ca="1">IF(AJ$5&lt;&gt;"",HLOOKUP(AJ$5,Functionalization!$G$6:$R$343,ROW($A148)-5,FALSE),IFERROR(INDEX(AJ$320:AJ$343,MATCH($F148,$B$320:$B$343,0))/VLOOKUP($F148,$B$320:$BB$343,MATCH(LEFT(TRIM(AJ$6),FIND("~",SUBSTITUTE(AJ$6,"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148))*HLOOKUP(LEFT(TRIM(AJ$6),FIND("~",SUBSTITUTE(AJ$6," ","~",LEN(TRIM(AJ$6))-LEN(SUBSTITUTE(TRIM(AJ$6)," ",""))))-1)&amp;" Total",$B$6:$BB$343,ROW($A148)-5,FALSE))</f>
        <v>0</v>
      </c>
      <c r="AK148" s="14">
        <f ca="1">IF(AK$5&lt;&gt;"",HLOOKUP(AK$5,Functionalization!$G$6:$R$343,ROW($A148)-5,FALSE),IFERROR(INDEX(AK$320:AK$343,MATCH($F148,$B$320:$B$343,0))/VLOOKUP($F148,$B$320:$BB$343,MATCH(LEFT(TRIM(AK$6),FIND("~",SUBSTITUTE(AK$6,"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148))*HLOOKUP(LEFT(TRIM(AK$6),FIND("~",SUBSTITUTE(AK$6," ","~",LEN(TRIM(AK$6))-LEN(SUBSTITUTE(TRIM(AK$6)," ",""))))-1)&amp;" Total",$B$6:$BB$343,ROW($A148)-5,FALSE))</f>
        <v>0</v>
      </c>
      <c r="AL148" s="14">
        <f ca="1">IF(AL$5&lt;&gt;"",HLOOKUP(AL$5,Functionalization!$G$6:$R$343,ROW($A148)-5,FALSE),IFERROR(INDEX(AL$320:AL$343,MATCH($F148,$B$320:$B$343,0))/VLOOKUP($F148,$B$320:$BB$343,MATCH(LEFT(TRIM(AL$6),FIND("~",SUBSTITUTE(AL$6,"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148))*HLOOKUP(LEFT(TRIM(AL$6),FIND("~",SUBSTITUTE(AL$6," ","~",LEN(TRIM(AL$6))-LEN(SUBSTITUTE(TRIM(AL$6)," ",""))))-1)&amp;" Total",$B$6:$BB$343,ROW($A148)-5,FALSE))</f>
        <v>0</v>
      </c>
      <c r="AM148" s="14">
        <f ca="1">IF(AM$5&lt;&gt;"",HLOOKUP(AM$5,Functionalization!$G$6:$R$343,ROW($A148)-5,FALSE),IFERROR(INDEX(AM$320:AM$343,MATCH($F148,$B$320:$B$343,0))/VLOOKUP($F148,$B$320:$BB$343,MATCH(LEFT(TRIM(AM$6),FIND("~",SUBSTITUTE(AM$6,"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148))*HLOOKUP(LEFT(TRIM(AM$6),FIND("~",SUBSTITUTE(AM$6," ","~",LEN(TRIM(AM$6))-LEN(SUBSTITUTE(TRIM(AM$6)," ",""))))-1)&amp;" Total",$B$6:$BB$343,ROW($A148)-5,FALSE))</f>
        <v>0</v>
      </c>
      <c r="AN148" s="14">
        <f ca="1">IF(AN$5&lt;&gt;"",HLOOKUP(AN$5,Functionalization!$G$6:$R$343,ROW($A148)-5,FALSE),IFERROR(INDEX(AN$320:AN$343,MATCH($F148,$B$320:$B$343,0))/VLOOKUP($F148,$B$320:$BB$343,MATCH(LEFT(TRIM(AN$6),FIND("~",SUBSTITUTE(AN$6,"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148))*HLOOKUP(LEFT(TRIM(AN$6),FIND("~",SUBSTITUTE(AN$6," ","~",LEN(TRIM(AN$6))-LEN(SUBSTITUTE(TRIM(AN$6)," ",""))))-1)&amp;" Total",$B$6:$BB$343,ROW($A148)-5,FALSE))</f>
        <v>0</v>
      </c>
      <c r="AO148" s="14">
        <f ca="1">IF(AO$5&lt;&gt;"",HLOOKUP(AO$5,Functionalization!$G$6:$R$343,ROW($A148)-5,FALSE),IFERROR(INDEX(AO$320:AO$343,MATCH($F148,$B$320:$B$343,0))/VLOOKUP($F148,$B$320:$BB$343,MATCH(LEFT(TRIM(AO$6),FIND("~",SUBSTITUTE(AO$6,"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148))*HLOOKUP(LEFT(TRIM(AO$6),FIND("~",SUBSTITUTE(AO$6," ","~",LEN(TRIM(AO$6))-LEN(SUBSTITUTE(TRIM(AO$6)," ",""))))-1)&amp;" Total",$B$6:$BB$343,ROW($A148)-5,FALSE))</f>
        <v>0</v>
      </c>
      <c r="AP148" s="14">
        <f ca="1">IF(AP$5&lt;&gt;"",HLOOKUP(AP$5,Functionalization!$G$6:$R$343,ROW($A148)-5,FALSE),IFERROR(INDEX(AP$320:AP$343,MATCH($F148,$B$320:$B$343,0))/VLOOKUP($F148,$B$320:$BB$343,MATCH(LEFT(TRIM(AP$6),FIND("~",SUBSTITUTE(AP$6,"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148))*HLOOKUP(LEFT(TRIM(AP$6),FIND("~",SUBSTITUTE(AP$6," ","~",LEN(TRIM(AP$6))-LEN(SUBSTITUTE(TRIM(AP$6)," ",""))))-1)&amp;" Total",$B$6:$BB$343,ROW($A148)-5,FALSE))</f>
        <v>0</v>
      </c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D148" s="44">
        <f ca="1">IFERROR(IF(SUMIF($G$6:$BB$6,BD$6&amp;" Total",$G148:$BB148)-(SUMIF($G$6:$BB$6,BD$6&amp;" "&amp;'Input-Allocators'!$D$18,$G148:$BB148)+IFERROR(SUMIF($G$6:$BB$6,BD$6&amp;" "&amp;'Input-Allocators'!$E$18,$G148:$BB148),SUMIF($G$6:$BB$6,BD$6&amp;" "&amp;'Input-Allocators'!$B$20,$G148:$BB148))+SUMIF($G$6:$BB$6,BD$6&amp;" "&amp;'Input-Allocators'!$F$18,$G148:$BB148))&lt;Check_Limit,0,1),1)</f>
        <v>0</v>
      </c>
      <c r="BE148" s="44">
        <f ca="1">IFERROR(IF(SUMIF($G$6:$BB$6,BE$6&amp;" Total",$G148:$BB148)-(SUMIF($G$6:$BB$6,BE$6&amp;" "&amp;'Input-Allocators'!$D$18,$G148:$BB148)+IFERROR(SUMIF($G$6:$BB$6,BE$6&amp;" "&amp;'Input-Allocators'!$E$18,$G148:$BB148),SUMIF($G$6:$BB$6,BE$6&amp;" "&amp;'Input-Allocators'!$B$20,$G148:$BB148))+SUMIF($G$6:$BB$6,BE$6&amp;" "&amp;'Input-Allocators'!$F$18,$G148:$BB148))&lt;Check_Limit,0,1),1)</f>
        <v>0</v>
      </c>
      <c r="BF148" s="44">
        <f ca="1">IFERROR(IF(SUMIF($G$6:$BB$6,BF$6&amp;" Total",$G148:$BB148)-(SUMIF($G$6:$BB$6,BF$6&amp;" "&amp;'Input-Allocators'!$D$18,$G148:$BB148)+IFERROR(SUMIF($G$6:$BB$6,BF$6&amp;" "&amp;'Input-Allocators'!$E$18,$G148:$BB148),SUMIF($G$6:$BB$6,BF$6&amp;" "&amp;'Input-Allocators'!$B$20,$G148:$BB148))+SUMIF($G$6:$BB$6,BF$6&amp;" "&amp;'Input-Allocators'!$F$18,$G148:$BB148))&lt;Check_Limit,0,1),1)</f>
        <v>0</v>
      </c>
      <c r="BG148" s="44">
        <f ca="1">IFERROR(IF(SUMIF($G$6:$BB$6,BG$6&amp;" Total",$G148:$BB148)-(SUMIF($G$6:$BB$6,BG$6&amp;" "&amp;'Input-Allocators'!$D$18,$G148:$BB148)+IFERROR(SUMIF($G$6:$BB$6,BG$6&amp;" "&amp;'Input-Allocators'!$E$18,$G148:$BB148),SUMIF($G$6:$BB$6,BG$6&amp;" "&amp;'Input-Allocators'!$B$20,$G148:$BB148))+SUMIF($G$6:$BB$6,BG$6&amp;" "&amp;'Input-Allocators'!$F$18,$G148:$BB148))&lt;Check_Limit,0,1),1)</f>
        <v>0</v>
      </c>
      <c r="BH148" s="44">
        <f ca="1">IFERROR(IF(SUMIF($G$6:$BB$6,BH$6&amp;" Total",$G148:$BB148)-(SUMIF($G$6:$BB$6,BH$6&amp;" "&amp;'Input-Allocators'!$D$18,$G148:$BB148)+IFERROR(SUMIF($G$6:$BB$6,BH$6&amp;" "&amp;'Input-Allocators'!$E$18,$G148:$BB148),SUMIF($G$6:$BB$6,BH$6&amp;" "&amp;'Input-Allocators'!$B$20,$G148:$BB148))+SUMIF($G$6:$BB$6,BH$6&amp;" "&amp;'Input-Allocators'!$F$18,$G148:$BB148))&lt;Check_Limit,0,1),1)</f>
        <v>0</v>
      </c>
      <c r="BI148" s="44">
        <f ca="1">IFERROR(IF(SUMIF($G$6:$BB$6,BI$6&amp;" Total",$G148:$BB148)-(SUMIF($G$6:$BB$6,BI$6&amp;" "&amp;'Input-Allocators'!$D$18,$G148:$BB148)+IFERROR(SUMIF($G$6:$BB$6,BI$6&amp;" "&amp;'Input-Allocators'!$E$18,$G148:$BB148),SUMIF($G$6:$BB$6,BI$6&amp;" "&amp;'Input-Allocators'!$B$20,$G148:$BB148))+SUMIF($G$6:$BB$6,BI$6&amp;" "&amp;'Input-Allocators'!$F$18,$G148:$BB148))&lt;Check_Limit,0,1),1)</f>
        <v>0</v>
      </c>
      <c r="BJ148" s="44">
        <f ca="1">IFERROR(IF(SUMIF($G$6:$BB$6,BJ$6&amp;" Total",$G148:$BB148)-(SUMIF($G$6:$BB$6,BJ$6&amp;" "&amp;'Input-Allocators'!$D$18,$G148:$BB148)+IFERROR(SUMIF($G$6:$BB$6,BJ$6&amp;" "&amp;'Input-Allocators'!$E$18,$G148:$BB148),SUMIF($G$6:$BB$6,BJ$6&amp;" "&amp;'Input-Allocators'!$B$20,$G148:$BB148))+SUMIF($G$6:$BB$6,BJ$6&amp;" "&amp;'Input-Allocators'!$F$18,$G148:$BB148))&lt;Check_Limit,0,1),1)</f>
        <v>0</v>
      </c>
      <c r="BK148" s="44">
        <f ca="1">IFERROR(IF(SUMIF($G$6:$BB$6,BK$6&amp;" Total",$G148:$BB148)-(SUMIF($G$6:$BB$6,BK$6&amp;" "&amp;'Input-Allocators'!$D$18,$G148:$BB148)+IFERROR(SUMIF($G$6:$BB$6,BK$6&amp;" "&amp;'Input-Allocators'!$E$18,$G148:$BB148),SUMIF($G$6:$BB$6,BK$6&amp;" "&amp;'Input-Allocators'!$B$20,$G148:$BB148))+SUMIF($G$6:$BB$6,BK$6&amp;" "&amp;'Input-Allocators'!$F$18,$G148:$BB148))&lt;Check_Limit,0,1),1)</f>
        <v>0</v>
      </c>
      <c r="BL148" s="44">
        <f ca="1">IFERROR(IF(SUMIF($G$6:$BB$6,BL$6&amp;" Total",$G148:$BB148)-(SUMIF($G$6:$BB$6,BL$6&amp;" "&amp;'Input-Allocators'!$D$18,$G148:$BB148)+IFERROR(SUMIF($G$6:$BB$6,BL$6&amp;" "&amp;'Input-Allocators'!$E$18,$G148:$BB148),SUMIF($G$6:$BB$6,BL$6&amp;" "&amp;'Input-Allocators'!$B$20,$G148:$BB148))+SUMIF($G$6:$BB$6,BL$6&amp;" "&amp;'Input-Allocators'!$F$18,$G148:$BB148))&lt;Check_Limit,0,1),1)</f>
        <v>0</v>
      </c>
      <c r="BM148" s="44">
        <f ca="1">IFERROR(IF(SUMIF($G$6:$BB$6,BM$6&amp;" Total",$G148:$BB148)-(SUMIF($G$6:$BB$6,BM$6&amp;" "&amp;'Input-Allocators'!$D$18,$G148:$BB148)+IFERROR(SUMIF($G$6:$BB$6,BM$6&amp;" "&amp;'Input-Allocators'!$E$18,$G148:$BB148),SUMIF($G$6:$BB$6,BM$6&amp;" "&amp;'Input-Allocators'!$B$20,$G148:$BB148))+SUMIF($G$6:$BB$6,BM$6&amp;" "&amp;'Input-Allocators'!$F$18,$G148:$BB148))&lt;Check_Limit,0,1),1)</f>
        <v>0</v>
      </c>
      <c r="BN148" s="44">
        <f ca="1">IFERROR(IF(SUMIF($G$6:$BB$6,BN$6&amp;" Total",$G148:$BB148)-(SUMIF($G$6:$BB$6,BN$6&amp;" "&amp;'Input-Allocators'!$D$18,$G148:$BB148)+IFERROR(SUMIF($G$6:$BB$6,BN$6&amp;" "&amp;'Input-Allocators'!$E$18,$G148:$BB148),SUMIF($G$6:$BB$6,BN$6&amp;" "&amp;'Input-Allocators'!$B$20,$G148:$BB148))+SUMIF($G$6:$BB$6,BN$6&amp;" "&amp;'Input-Allocators'!$F$18,$G148:$BB148))&lt;Check_Limit,0,1),1)</f>
        <v>0</v>
      </c>
      <c r="BO148" s="44">
        <f ca="1">IFERROR(IF(SUMIF($G$6:$BB$6,BO$6&amp;" Total",$G148:$BB148)-(SUMIF($G$6:$BB$6,BO$6&amp;" "&amp;'Input-Allocators'!$D$18,$G148:$BB148)+IFERROR(SUMIF($G$6:$BB$6,BO$6&amp;" "&amp;'Input-Allocators'!$E$18,$G148:$BB148),SUMIF($G$6:$BB$6,BO$6&amp;" "&amp;'Input-Allocators'!$B$20,$G148:$BB148))+SUMIF($G$6:$BB$6,BO$6&amp;" "&amp;'Input-Allocators'!$F$18,$G148:$BB148))&lt;Check_Limit,0,1),1)</f>
        <v>0</v>
      </c>
    </row>
    <row r="149" spans="1:67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>Functionalization!$D149</f>
        <v>43</v>
      </c>
      <c r="E149" s="14">
        <f t="shared" ca="1" si="25"/>
        <v>0</v>
      </c>
      <c r="F149" s="3" t="str">
        <f>IF($D149=0,"-",IF('Input-Accounts'!$E149&lt;&gt;0,'Input-Accounts'!$E149,'Input-Accounts'!$G149))</f>
        <v>COMMODITY</v>
      </c>
      <c r="G149" s="14">
        <f ca="1">IF(G$5&lt;&gt;"",HLOOKUP(G$5,Functionalization!$G$6:$R$343,ROW($A149)-5,FALSE),IFERROR(INDEX(G$320:G$343,MATCH($F149,$B$320:$B$343,0))/VLOOKUP($F149,$B$320:$BB$343,MATCH(LEFT(TRIM(G$6),FIND("~",SUBSTITUTE(G$6,"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149))*HLOOKUP(LEFT(TRIM(G$6),FIND("~",SUBSTITUTE(G$6," ","~",LEN(TRIM(G$6))-LEN(SUBSTITUTE(TRIM(G$6)," ",""))))-1)&amp;" Total",$B$6:$BB$343,ROW($A149)-5,FALSE))</f>
        <v>43</v>
      </c>
      <c r="H149" s="14">
        <f ca="1">IF(H$5&lt;&gt;"",HLOOKUP(H$5,Functionalization!$G$6:$R$343,ROW($A149)-5,FALSE),IFERROR(INDEX(H$320:H$343,MATCH($F149,$B$320:$B$343,0))/VLOOKUP($F149,$B$320:$BB$343,MATCH(LEFT(TRIM(H$6),FIND("~",SUBSTITUTE(H$6,"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149))*HLOOKUP(LEFT(TRIM(H$6),FIND("~",SUBSTITUTE(H$6," ","~",LEN(TRIM(H$6))-LEN(SUBSTITUTE(TRIM(H$6)," ",""))))-1)&amp;" Total",$B$6:$BB$343,ROW($A149)-5,FALSE))</f>
        <v>0</v>
      </c>
      <c r="I149" s="14">
        <f ca="1">IF(I$5&lt;&gt;"",HLOOKUP(I$5,Functionalization!$G$6:$R$343,ROW($A149)-5,FALSE),IFERROR(INDEX(I$320:I$343,MATCH($F149,$B$320:$B$343,0))/VLOOKUP($F149,$B$320:$BB$343,MATCH(LEFT(TRIM(I$6),FIND("~",SUBSTITUTE(I$6,"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149))*HLOOKUP(LEFT(TRIM(I$6),FIND("~",SUBSTITUTE(I$6," ","~",LEN(TRIM(I$6))-LEN(SUBSTITUTE(TRIM(I$6)," ",""))))-1)&amp;" Total",$B$6:$BB$343,ROW($A149)-5,FALSE))</f>
        <v>43</v>
      </c>
      <c r="J149" s="14">
        <f ca="1">IF(J$5&lt;&gt;"",HLOOKUP(J$5,Functionalization!$G$6:$R$343,ROW($A149)-5,FALSE),IFERROR(INDEX(J$320:J$343,MATCH($F149,$B$320:$B$343,0))/VLOOKUP($F149,$B$320:$BB$343,MATCH(LEFT(TRIM(J$6),FIND("~",SUBSTITUTE(J$6,"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149))*HLOOKUP(LEFT(TRIM(J$6),FIND("~",SUBSTITUTE(J$6," ","~",LEN(TRIM(J$6))-LEN(SUBSTITUTE(TRIM(J$6)," ",""))))-1)&amp;" Total",$B$6:$BB$343,ROW($A149)-5,FALSE))</f>
        <v>0</v>
      </c>
      <c r="K149" s="14">
        <f ca="1">IF(K$5&lt;&gt;"",HLOOKUP(K$5,Functionalization!$G$6:$R$343,ROW($A149)-5,FALSE),IFERROR(INDEX(K$320:K$343,MATCH($F149,$B$320:$B$343,0))/VLOOKUP($F149,$B$320:$BB$343,MATCH(LEFT(TRIM(K$6),FIND("~",SUBSTITUTE(K$6,"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149))*HLOOKUP(LEFT(TRIM(K$6),FIND("~",SUBSTITUTE(K$6," ","~",LEN(TRIM(K$6))-LEN(SUBSTITUTE(TRIM(K$6)," ",""))))-1)&amp;" Total",$B$6:$BB$343,ROW($A149)-5,FALSE))</f>
        <v>0</v>
      </c>
      <c r="L149" s="14">
        <f ca="1">IF(L$5&lt;&gt;"",HLOOKUP(L$5,Functionalization!$G$6:$R$343,ROW($A149)-5,FALSE),IFERROR(INDEX(L$320:L$343,MATCH($F149,$B$320:$B$343,0))/VLOOKUP($F149,$B$320:$BB$343,MATCH(LEFT(TRIM(L$6),FIND("~",SUBSTITUTE(L$6,"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149))*HLOOKUP(LEFT(TRIM(L$6),FIND("~",SUBSTITUTE(L$6," ","~",LEN(TRIM(L$6))-LEN(SUBSTITUTE(TRIM(L$6)," ",""))))-1)&amp;" Total",$B$6:$BB$343,ROW($A149)-5,FALSE))</f>
        <v>0</v>
      </c>
      <c r="M149" s="14">
        <f ca="1">IF(M$5&lt;&gt;"",HLOOKUP(M$5,Functionalization!$G$6:$R$343,ROW($A149)-5,FALSE),IFERROR(INDEX(M$320:M$343,MATCH($F149,$B$320:$B$343,0))/VLOOKUP($F149,$B$320:$BB$343,MATCH(LEFT(TRIM(M$6),FIND("~",SUBSTITUTE(M$6,"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149))*HLOOKUP(LEFT(TRIM(M$6),FIND("~",SUBSTITUTE(M$6," ","~",LEN(TRIM(M$6))-LEN(SUBSTITUTE(TRIM(M$6)," ",""))))-1)&amp;" Total",$B$6:$BB$343,ROW($A149)-5,FALSE))</f>
        <v>0</v>
      </c>
      <c r="N149" s="14">
        <f ca="1">IF(N$5&lt;&gt;"",HLOOKUP(N$5,Functionalization!$G$6:$R$343,ROW($A149)-5,FALSE),IFERROR(INDEX(N$320:N$343,MATCH($F149,$B$320:$B$343,0))/VLOOKUP($F149,$B$320:$BB$343,MATCH(LEFT(TRIM(N$6),FIND("~",SUBSTITUTE(N$6,"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149))*HLOOKUP(LEFT(TRIM(N$6),FIND("~",SUBSTITUTE(N$6," ","~",LEN(TRIM(N$6))-LEN(SUBSTITUTE(TRIM(N$6)," ",""))))-1)&amp;" Total",$B$6:$BB$343,ROW($A149)-5,FALSE))</f>
        <v>0</v>
      </c>
      <c r="O149" s="14">
        <f ca="1">IF(O$5&lt;&gt;"",HLOOKUP(O$5,Functionalization!$G$6:$R$343,ROW($A149)-5,FALSE),IFERROR(INDEX(O$320:O$343,MATCH($F149,$B$320:$B$343,0))/VLOOKUP($F149,$B$320:$BB$343,MATCH(LEFT(TRIM(O$6),FIND("~",SUBSTITUTE(O$6,"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149))*HLOOKUP(LEFT(TRIM(O$6),FIND("~",SUBSTITUTE(O$6," ","~",LEN(TRIM(O$6))-LEN(SUBSTITUTE(TRIM(O$6)," ",""))))-1)&amp;" Total",$B$6:$BB$343,ROW($A149)-5,FALSE))</f>
        <v>0</v>
      </c>
      <c r="P149" s="14">
        <f ca="1">IF(P$5&lt;&gt;"",HLOOKUP(P$5,Functionalization!$G$6:$R$343,ROW($A149)-5,FALSE),IFERROR(INDEX(P$320:P$343,MATCH($F149,$B$320:$B$343,0))/VLOOKUP($F149,$B$320:$BB$343,MATCH(LEFT(TRIM(P$6),FIND("~",SUBSTITUTE(P$6,"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149))*HLOOKUP(LEFT(TRIM(P$6),FIND("~",SUBSTITUTE(P$6," ","~",LEN(TRIM(P$6))-LEN(SUBSTITUTE(TRIM(P$6)," ",""))))-1)&amp;" Total",$B$6:$BB$343,ROW($A149)-5,FALSE))</f>
        <v>0</v>
      </c>
      <c r="Q149" s="14">
        <f ca="1">IF(Q$5&lt;&gt;"",HLOOKUP(Q$5,Functionalization!$G$6:$R$343,ROW($A149)-5,FALSE),IFERROR(INDEX(Q$320:Q$343,MATCH($F149,$B$320:$B$343,0))/VLOOKUP($F149,$B$320:$BB$343,MATCH(LEFT(TRIM(Q$6),FIND("~",SUBSTITUTE(Q$6,"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149))*HLOOKUP(LEFT(TRIM(Q$6),FIND("~",SUBSTITUTE(Q$6," ","~",LEN(TRIM(Q$6))-LEN(SUBSTITUTE(TRIM(Q$6)," ",""))))-1)&amp;" Total",$B$6:$BB$343,ROW($A149)-5,FALSE))</f>
        <v>0</v>
      </c>
      <c r="R149" s="14">
        <f ca="1">IF(R$5&lt;&gt;"",HLOOKUP(R$5,Functionalization!$G$6:$R$343,ROW($A149)-5,FALSE),IFERROR(INDEX(R$320:R$343,MATCH($F149,$B$320:$B$343,0))/VLOOKUP($F149,$B$320:$BB$343,MATCH(LEFT(TRIM(R$6),FIND("~",SUBSTITUTE(R$6,"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149))*HLOOKUP(LEFT(TRIM(R$6),FIND("~",SUBSTITUTE(R$6," ","~",LEN(TRIM(R$6))-LEN(SUBSTITUTE(TRIM(R$6)," ",""))))-1)&amp;" Total",$B$6:$BB$343,ROW($A149)-5,FALSE))</f>
        <v>0</v>
      </c>
      <c r="S149" s="14">
        <f ca="1">IF(S$5&lt;&gt;"",HLOOKUP(S$5,Functionalization!$G$6:$R$343,ROW($A149)-5,FALSE),IFERROR(INDEX(S$320:S$343,MATCH($F149,$B$320:$B$343,0))/VLOOKUP($F149,$B$320:$BB$343,MATCH(LEFT(TRIM(S$6),FIND("~",SUBSTITUTE(S$6,"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149))*HLOOKUP(LEFT(TRIM(S$6),FIND("~",SUBSTITUTE(S$6," ","~",LEN(TRIM(S$6))-LEN(SUBSTITUTE(TRIM(S$6)," ",""))))-1)&amp;" Total",$B$6:$BB$343,ROW($A149)-5,FALSE))</f>
        <v>0</v>
      </c>
      <c r="T149" s="14">
        <f ca="1">IF(T$5&lt;&gt;"",HLOOKUP(T$5,Functionalization!$G$6:$R$343,ROW($A149)-5,FALSE),IFERROR(INDEX(T$320:T$343,MATCH($F149,$B$320:$B$343,0))/VLOOKUP($F149,$B$320:$BB$343,MATCH(LEFT(TRIM(T$6),FIND("~",SUBSTITUTE(T$6,"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149))*HLOOKUP(LEFT(TRIM(T$6),FIND("~",SUBSTITUTE(T$6," ","~",LEN(TRIM(T$6))-LEN(SUBSTITUTE(TRIM(T$6)," ",""))))-1)&amp;" Total",$B$6:$BB$343,ROW($A149)-5,FALSE))</f>
        <v>0</v>
      </c>
      <c r="U149" s="14">
        <f ca="1">IF(U$5&lt;&gt;"",HLOOKUP(U$5,Functionalization!$G$6:$R$343,ROW($A149)-5,FALSE),IFERROR(INDEX(U$320:U$343,MATCH($F149,$B$320:$B$343,0))/VLOOKUP($F149,$B$320:$BB$343,MATCH(LEFT(TRIM(U$6),FIND("~",SUBSTITUTE(U$6,"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149))*HLOOKUP(LEFT(TRIM(U$6),FIND("~",SUBSTITUTE(U$6," ","~",LEN(TRIM(U$6))-LEN(SUBSTITUTE(TRIM(U$6)," ",""))))-1)&amp;" Total",$B$6:$BB$343,ROW($A149)-5,FALSE))</f>
        <v>0</v>
      </c>
      <c r="V149" s="14">
        <f ca="1">IF(V$5&lt;&gt;"",HLOOKUP(V$5,Functionalization!$G$6:$R$343,ROW($A149)-5,FALSE),IFERROR(INDEX(V$320:V$343,MATCH($F149,$B$320:$B$343,0))/VLOOKUP($F149,$B$320:$BB$343,MATCH(LEFT(TRIM(V$6),FIND("~",SUBSTITUTE(V$6,"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149))*HLOOKUP(LEFT(TRIM(V$6),FIND("~",SUBSTITUTE(V$6," ","~",LEN(TRIM(V$6))-LEN(SUBSTITUTE(TRIM(V$6)," ",""))))-1)&amp;" Total",$B$6:$BB$343,ROW($A149)-5,FALSE))</f>
        <v>0</v>
      </c>
      <c r="W149" s="14">
        <f ca="1">IF(W$5&lt;&gt;"",HLOOKUP(W$5,Functionalization!$G$6:$R$343,ROW($A149)-5,FALSE),IFERROR(INDEX(W$320:W$343,MATCH($F149,$B$320:$B$343,0))/VLOOKUP($F149,$B$320:$BB$343,MATCH(LEFT(TRIM(W$6),FIND("~",SUBSTITUTE(W$6,"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149))*HLOOKUP(LEFT(TRIM(W$6),FIND("~",SUBSTITUTE(W$6," ","~",LEN(TRIM(W$6))-LEN(SUBSTITUTE(TRIM(W$6)," ",""))))-1)&amp;" Total",$B$6:$BB$343,ROW($A149)-5,FALSE))</f>
        <v>0</v>
      </c>
      <c r="X149" s="14">
        <f ca="1">IF(X$5&lt;&gt;"",HLOOKUP(X$5,Functionalization!$G$6:$R$343,ROW($A149)-5,FALSE),IFERROR(INDEX(X$320:X$343,MATCH($F149,$B$320:$B$343,0))/VLOOKUP($F149,$B$320:$BB$343,MATCH(LEFT(TRIM(X$6),FIND("~",SUBSTITUTE(X$6,"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149))*HLOOKUP(LEFT(TRIM(X$6),FIND("~",SUBSTITUTE(X$6," ","~",LEN(TRIM(X$6))-LEN(SUBSTITUTE(TRIM(X$6)," ",""))))-1)&amp;" Total",$B$6:$BB$343,ROW($A149)-5,FALSE))</f>
        <v>0</v>
      </c>
      <c r="Y149" s="14">
        <f ca="1">IF(Y$5&lt;&gt;"",HLOOKUP(Y$5,Functionalization!$G$6:$R$343,ROW($A149)-5,FALSE),IFERROR(INDEX(Y$320:Y$343,MATCH($F149,$B$320:$B$343,0))/VLOOKUP($F149,$B$320:$BB$343,MATCH(LEFT(TRIM(Y$6),FIND("~",SUBSTITUTE(Y$6,"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149))*HLOOKUP(LEFT(TRIM(Y$6),FIND("~",SUBSTITUTE(Y$6," ","~",LEN(TRIM(Y$6))-LEN(SUBSTITUTE(TRIM(Y$6)," ",""))))-1)&amp;" Total",$B$6:$BB$343,ROW($A149)-5,FALSE))</f>
        <v>0</v>
      </c>
      <c r="Z149" s="14">
        <f ca="1">IF(Z$5&lt;&gt;"",HLOOKUP(Z$5,Functionalization!$G$6:$R$343,ROW($A149)-5,FALSE),IFERROR(INDEX(Z$320:Z$343,MATCH($F149,$B$320:$B$343,0))/VLOOKUP($F149,$B$320:$BB$343,MATCH(LEFT(TRIM(Z$6),FIND("~",SUBSTITUTE(Z$6,"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149))*HLOOKUP(LEFT(TRIM(Z$6),FIND("~",SUBSTITUTE(Z$6," ","~",LEN(TRIM(Z$6))-LEN(SUBSTITUTE(TRIM(Z$6)," ",""))))-1)&amp;" Total",$B$6:$BB$343,ROW($A149)-5,FALSE))</f>
        <v>0</v>
      </c>
      <c r="AA149" s="14">
        <f ca="1">IF(AA$5&lt;&gt;"",HLOOKUP(AA$5,Functionalization!$G$6:$R$343,ROW($A149)-5,FALSE),IFERROR(INDEX(AA$320:AA$343,MATCH($F149,$B$320:$B$343,0))/VLOOKUP($F149,$B$320:$BB$343,MATCH(LEFT(TRIM(AA$6),FIND("~",SUBSTITUTE(AA$6,"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149))*HLOOKUP(LEFT(TRIM(AA$6),FIND("~",SUBSTITUTE(AA$6," ","~",LEN(TRIM(AA$6))-LEN(SUBSTITUTE(TRIM(AA$6)," ",""))))-1)&amp;" Total",$B$6:$BB$343,ROW($A149)-5,FALSE))</f>
        <v>0</v>
      </c>
      <c r="AB149" s="14">
        <f ca="1">IF(AB$5&lt;&gt;"",HLOOKUP(AB$5,Functionalization!$G$6:$R$343,ROW($A149)-5,FALSE),IFERROR(INDEX(AB$320:AB$343,MATCH($F149,$B$320:$B$343,0))/VLOOKUP($F149,$B$320:$BB$343,MATCH(LEFT(TRIM(AB$6),FIND("~",SUBSTITUTE(AB$6,"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149))*HLOOKUP(LEFT(TRIM(AB$6),FIND("~",SUBSTITUTE(AB$6," ","~",LEN(TRIM(AB$6))-LEN(SUBSTITUTE(TRIM(AB$6)," ",""))))-1)&amp;" Total",$B$6:$BB$343,ROW($A149)-5,FALSE))</f>
        <v>0</v>
      </c>
      <c r="AC149" s="14">
        <f ca="1">IF(AC$5&lt;&gt;"",HLOOKUP(AC$5,Functionalization!$G$6:$R$343,ROW($A149)-5,FALSE),IFERROR(INDEX(AC$320:AC$343,MATCH($F149,$B$320:$B$343,0))/VLOOKUP($F149,$B$320:$BB$343,MATCH(LEFT(TRIM(AC$6),FIND("~",SUBSTITUTE(AC$6,"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149))*HLOOKUP(LEFT(TRIM(AC$6),FIND("~",SUBSTITUTE(AC$6," ","~",LEN(TRIM(AC$6))-LEN(SUBSTITUTE(TRIM(AC$6)," ",""))))-1)&amp;" Total",$B$6:$BB$343,ROW($A149)-5,FALSE))</f>
        <v>0</v>
      </c>
      <c r="AD149" s="14">
        <f ca="1">IF(AD$5&lt;&gt;"",HLOOKUP(AD$5,Functionalization!$G$6:$R$343,ROW($A149)-5,FALSE),IFERROR(INDEX(AD$320:AD$343,MATCH($F149,$B$320:$B$343,0))/VLOOKUP($F149,$B$320:$BB$343,MATCH(LEFT(TRIM(AD$6),FIND("~",SUBSTITUTE(AD$6,"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149))*HLOOKUP(LEFT(TRIM(AD$6),FIND("~",SUBSTITUTE(AD$6," ","~",LEN(TRIM(AD$6))-LEN(SUBSTITUTE(TRIM(AD$6)," ",""))))-1)&amp;" Total",$B$6:$BB$343,ROW($A149)-5,FALSE))</f>
        <v>0</v>
      </c>
      <c r="AE149" s="14">
        <f ca="1">IF(AE$5&lt;&gt;"",HLOOKUP(AE$5,Functionalization!$G$6:$R$343,ROW($A149)-5,FALSE),IFERROR(INDEX(AE$320:AE$343,MATCH($F149,$B$320:$B$343,0))/VLOOKUP($F149,$B$320:$BB$343,MATCH(LEFT(TRIM(AE$6),FIND("~",SUBSTITUTE(AE$6,"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149))*HLOOKUP(LEFT(TRIM(AE$6),FIND("~",SUBSTITUTE(AE$6," ","~",LEN(TRIM(AE$6))-LEN(SUBSTITUTE(TRIM(AE$6)," ",""))))-1)&amp;" Total",$B$6:$BB$343,ROW($A149)-5,FALSE))</f>
        <v>0</v>
      </c>
      <c r="AF149" s="14">
        <f ca="1">IF(AF$5&lt;&gt;"",HLOOKUP(AF$5,Functionalization!$G$6:$R$343,ROW($A149)-5,FALSE),IFERROR(INDEX(AF$320:AF$343,MATCH($F149,$B$320:$B$343,0))/VLOOKUP($F149,$B$320:$BB$343,MATCH(LEFT(TRIM(AF$6),FIND("~",SUBSTITUTE(AF$6,"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149))*HLOOKUP(LEFT(TRIM(AF$6),FIND("~",SUBSTITUTE(AF$6," ","~",LEN(TRIM(AF$6))-LEN(SUBSTITUTE(TRIM(AF$6)," ",""))))-1)&amp;" Total",$B$6:$BB$343,ROW($A149)-5,FALSE))</f>
        <v>0</v>
      </c>
      <c r="AG149" s="14">
        <f ca="1">IF(AG$5&lt;&gt;"",HLOOKUP(AG$5,Functionalization!$G$6:$R$343,ROW($A149)-5,FALSE),IFERROR(INDEX(AG$320:AG$343,MATCH($F149,$B$320:$B$343,0))/VLOOKUP($F149,$B$320:$BB$343,MATCH(LEFT(TRIM(AG$6),FIND("~",SUBSTITUTE(AG$6,"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149))*HLOOKUP(LEFT(TRIM(AG$6),FIND("~",SUBSTITUTE(AG$6," ","~",LEN(TRIM(AG$6))-LEN(SUBSTITUTE(TRIM(AG$6)," ",""))))-1)&amp;" Total",$B$6:$BB$343,ROW($A149)-5,FALSE))</f>
        <v>0</v>
      </c>
      <c r="AH149" s="14">
        <f ca="1">IF(AH$5&lt;&gt;"",HLOOKUP(AH$5,Functionalization!$G$6:$R$343,ROW($A149)-5,FALSE),IFERROR(INDEX(AH$320:AH$343,MATCH($F149,$B$320:$B$343,0))/VLOOKUP($F149,$B$320:$BB$343,MATCH(LEFT(TRIM(AH$6),FIND("~",SUBSTITUTE(AH$6,"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149))*HLOOKUP(LEFT(TRIM(AH$6),FIND("~",SUBSTITUTE(AH$6," ","~",LEN(TRIM(AH$6))-LEN(SUBSTITUTE(TRIM(AH$6)," ",""))))-1)&amp;" Total",$B$6:$BB$343,ROW($A149)-5,FALSE))</f>
        <v>0</v>
      </c>
      <c r="AI149" s="14">
        <f ca="1">IF(AI$5&lt;&gt;"",HLOOKUP(AI$5,Functionalization!$G$6:$R$343,ROW($A149)-5,FALSE),IFERROR(INDEX(AI$320:AI$343,MATCH($F149,$B$320:$B$343,0))/VLOOKUP($F149,$B$320:$BB$343,MATCH(LEFT(TRIM(AI$6),FIND("~",SUBSTITUTE(AI$6,"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149))*HLOOKUP(LEFT(TRIM(AI$6),FIND("~",SUBSTITUTE(AI$6," ","~",LEN(TRIM(AI$6))-LEN(SUBSTITUTE(TRIM(AI$6)," ",""))))-1)&amp;" Total",$B$6:$BB$343,ROW($A149)-5,FALSE))</f>
        <v>0</v>
      </c>
      <c r="AJ149" s="14">
        <f ca="1">IF(AJ$5&lt;&gt;"",HLOOKUP(AJ$5,Functionalization!$G$6:$R$343,ROW($A149)-5,FALSE),IFERROR(INDEX(AJ$320:AJ$343,MATCH($F149,$B$320:$B$343,0))/VLOOKUP($F149,$B$320:$BB$343,MATCH(LEFT(TRIM(AJ$6),FIND("~",SUBSTITUTE(AJ$6,"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149))*HLOOKUP(LEFT(TRIM(AJ$6),FIND("~",SUBSTITUTE(AJ$6," ","~",LEN(TRIM(AJ$6))-LEN(SUBSTITUTE(TRIM(AJ$6)," ",""))))-1)&amp;" Total",$B$6:$BB$343,ROW($A149)-5,FALSE))</f>
        <v>0</v>
      </c>
      <c r="AK149" s="14">
        <f ca="1">IF(AK$5&lt;&gt;"",HLOOKUP(AK$5,Functionalization!$G$6:$R$343,ROW($A149)-5,FALSE),IFERROR(INDEX(AK$320:AK$343,MATCH($F149,$B$320:$B$343,0))/VLOOKUP($F149,$B$320:$BB$343,MATCH(LEFT(TRIM(AK$6),FIND("~",SUBSTITUTE(AK$6,"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149))*HLOOKUP(LEFT(TRIM(AK$6),FIND("~",SUBSTITUTE(AK$6," ","~",LEN(TRIM(AK$6))-LEN(SUBSTITUTE(TRIM(AK$6)," ",""))))-1)&amp;" Total",$B$6:$BB$343,ROW($A149)-5,FALSE))</f>
        <v>0</v>
      </c>
      <c r="AL149" s="14">
        <f ca="1">IF(AL$5&lt;&gt;"",HLOOKUP(AL$5,Functionalization!$G$6:$R$343,ROW($A149)-5,FALSE),IFERROR(INDEX(AL$320:AL$343,MATCH($F149,$B$320:$B$343,0))/VLOOKUP($F149,$B$320:$BB$343,MATCH(LEFT(TRIM(AL$6),FIND("~",SUBSTITUTE(AL$6,"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149))*HLOOKUP(LEFT(TRIM(AL$6),FIND("~",SUBSTITUTE(AL$6," ","~",LEN(TRIM(AL$6))-LEN(SUBSTITUTE(TRIM(AL$6)," ",""))))-1)&amp;" Total",$B$6:$BB$343,ROW($A149)-5,FALSE))</f>
        <v>0</v>
      </c>
      <c r="AM149" s="14">
        <f ca="1">IF(AM$5&lt;&gt;"",HLOOKUP(AM$5,Functionalization!$G$6:$R$343,ROW($A149)-5,FALSE),IFERROR(INDEX(AM$320:AM$343,MATCH($F149,$B$320:$B$343,0))/VLOOKUP($F149,$B$320:$BB$343,MATCH(LEFT(TRIM(AM$6),FIND("~",SUBSTITUTE(AM$6,"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149))*HLOOKUP(LEFT(TRIM(AM$6),FIND("~",SUBSTITUTE(AM$6," ","~",LEN(TRIM(AM$6))-LEN(SUBSTITUTE(TRIM(AM$6)," ",""))))-1)&amp;" Total",$B$6:$BB$343,ROW($A149)-5,FALSE))</f>
        <v>0</v>
      </c>
      <c r="AN149" s="14">
        <f ca="1">IF(AN$5&lt;&gt;"",HLOOKUP(AN$5,Functionalization!$G$6:$R$343,ROW($A149)-5,FALSE),IFERROR(INDEX(AN$320:AN$343,MATCH($F149,$B$320:$B$343,0))/VLOOKUP($F149,$B$320:$BB$343,MATCH(LEFT(TRIM(AN$6),FIND("~",SUBSTITUTE(AN$6,"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149))*HLOOKUP(LEFT(TRIM(AN$6),FIND("~",SUBSTITUTE(AN$6," ","~",LEN(TRIM(AN$6))-LEN(SUBSTITUTE(TRIM(AN$6)," ",""))))-1)&amp;" Total",$B$6:$BB$343,ROW($A149)-5,FALSE))</f>
        <v>0</v>
      </c>
      <c r="AO149" s="14">
        <f ca="1">IF(AO$5&lt;&gt;"",HLOOKUP(AO$5,Functionalization!$G$6:$R$343,ROW($A149)-5,FALSE),IFERROR(INDEX(AO$320:AO$343,MATCH($F149,$B$320:$B$343,0))/VLOOKUP($F149,$B$320:$BB$343,MATCH(LEFT(TRIM(AO$6),FIND("~",SUBSTITUTE(AO$6,"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149))*HLOOKUP(LEFT(TRIM(AO$6),FIND("~",SUBSTITUTE(AO$6," ","~",LEN(TRIM(AO$6))-LEN(SUBSTITUTE(TRIM(AO$6)," ",""))))-1)&amp;" Total",$B$6:$BB$343,ROW($A149)-5,FALSE))</f>
        <v>0</v>
      </c>
      <c r="AP149" s="14">
        <f ca="1">IF(AP$5&lt;&gt;"",HLOOKUP(AP$5,Functionalization!$G$6:$R$343,ROW($A149)-5,FALSE),IFERROR(INDEX(AP$320:AP$343,MATCH($F149,$B$320:$B$343,0))/VLOOKUP($F149,$B$320:$BB$343,MATCH(LEFT(TRIM(AP$6),FIND("~",SUBSTITUTE(AP$6,"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149))*HLOOKUP(LEFT(TRIM(AP$6),FIND("~",SUBSTITUTE(AP$6," ","~",LEN(TRIM(AP$6))-LEN(SUBSTITUTE(TRIM(AP$6)," ",""))))-1)&amp;" Total",$B$6:$BB$343,ROW($A149)-5,FALSE))</f>
        <v>0</v>
      </c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D149" s="44">
        <f ca="1">IFERROR(IF(SUMIF($G$6:$BB$6,BD$6&amp;" Total",$G149:$BB149)-(SUMIF($G$6:$BB$6,BD$6&amp;" "&amp;'Input-Allocators'!$D$18,$G149:$BB149)+IFERROR(SUMIF($G$6:$BB$6,BD$6&amp;" "&amp;'Input-Allocators'!$E$18,$G149:$BB149),SUMIF($G$6:$BB$6,BD$6&amp;" "&amp;'Input-Allocators'!$B$20,$G149:$BB149))+SUMIF($G$6:$BB$6,BD$6&amp;" "&amp;'Input-Allocators'!$F$18,$G149:$BB149))&lt;Check_Limit,0,1),1)</f>
        <v>0</v>
      </c>
      <c r="BE149" s="44">
        <f ca="1">IFERROR(IF(SUMIF($G$6:$BB$6,BE$6&amp;" Total",$G149:$BB149)-(SUMIF($G$6:$BB$6,BE$6&amp;" "&amp;'Input-Allocators'!$D$18,$G149:$BB149)+IFERROR(SUMIF($G$6:$BB$6,BE$6&amp;" "&amp;'Input-Allocators'!$E$18,$G149:$BB149),SUMIF($G$6:$BB$6,BE$6&amp;" "&amp;'Input-Allocators'!$B$20,$G149:$BB149))+SUMIF($G$6:$BB$6,BE$6&amp;" "&amp;'Input-Allocators'!$F$18,$G149:$BB149))&lt;Check_Limit,0,1),1)</f>
        <v>0</v>
      </c>
      <c r="BF149" s="44">
        <f ca="1">IFERROR(IF(SUMIF($G$6:$BB$6,BF$6&amp;" Total",$G149:$BB149)-(SUMIF($G$6:$BB$6,BF$6&amp;" "&amp;'Input-Allocators'!$D$18,$G149:$BB149)+IFERROR(SUMIF($G$6:$BB$6,BF$6&amp;" "&amp;'Input-Allocators'!$E$18,$G149:$BB149),SUMIF($G$6:$BB$6,BF$6&amp;" "&amp;'Input-Allocators'!$B$20,$G149:$BB149))+SUMIF($G$6:$BB$6,BF$6&amp;" "&amp;'Input-Allocators'!$F$18,$G149:$BB149))&lt;Check_Limit,0,1),1)</f>
        <v>0</v>
      </c>
      <c r="BG149" s="44">
        <f ca="1">IFERROR(IF(SUMIF($G$6:$BB$6,BG$6&amp;" Total",$G149:$BB149)-(SUMIF($G$6:$BB$6,BG$6&amp;" "&amp;'Input-Allocators'!$D$18,$G149:$BB149)+IFERROR(SUMIF($G$6:$BB$6,BG$6&amp;" "&amp;'Input-Allocators'!$E$18,$G149:$BB149),SUMIF($G$6:$BB$6,BG$6&amp;" "&amp;'Input-Allocators'!$B$20,$G149:$BB149))+SUMIF($G$6:$BB$6,BG$6&amp;" "&amp;'Input-Allocators'!$F$18,$G149:$BB149))&lt;Check_Limit,0,1),1)</f>
        <v>0</v>
      </c>
      <c r="BH149" s="44">
        <f ca="1">IFERROR(IF(SUMIF($G$6:$BB$6,BH$6&amp;" Total",$G149:$BB149)-(SUMIF($G$6:$BB$6,BH$6&amp;" "&amp;'Input-Allocators'!$D$18,$G149:$BB149)+IFERROR(SUMIF($G$6:$BB$6,BH$6&amp;" "&amp;'Input-Allocators'!$E$18,$G149:$BB149),SUMIF($G$6:$BB$6,BH$6&amp;" "&amp;'Input-Allocators'!$B$20,$G149:$BB149))+SUMIF($G$6:$BB$6,BH$6&amp;" "&amp;'Input-Allocators'!$F$18,$G149:$BB149))&lt;Check_Limit,0,1),1)</f>
        <v>0</v>
      </c>
      <c r="BI149" s="44">
        <f ca="1">IFERROR(IF(SUMIF($G$6:$BB$6,BI$6&amp;" Total",$G149:$BB149)-(SUMIF($G$6:$BB$6,BI$6&amp;" "&amp;'Input-Allocators'!$D$18,$G149:$BB149)+IFERROR(SUMIF($G$6:$BB$6,BI$6&amp;" "&amp;'Input-Allocators'!$E$18,$G149:$BB149),SUMIF($G$6:$BB$6,BI$6&amp;" "&amp;'Input-Allocators'!$B$20,$G149:$BB149))+SUMIF($G$6:$BB$6,BI$6&amp;" "&amp;'Input-Allocators'!$F$18,$G149:$BB149))&lt;Check_Limit,0,1),1)</f>
        <v>0</v>
      </c>
      <c r="BJ149" s="44">
        <f ca="1">IFERROR(IF(SUMIF($G$6:$BB$6,BJ$6&amp;" Total",$G149:$BB149)-(SUMIF($G$6:$BB$6,BJ$6&amp;" "&amp;'Input-Allocators'!$D$18,$G149:$BB149)+IFERROR(SUMIF($G$6:$BB$6,BJ$6&amp;" "&amp;'Input-Allocators'!$E$18,$G149:$BB149),SUMIF($G$6:$BB$6,BJ$6&amp;" "&amp;'Input-Allocators'!$B$20,$G149:$BB149))+SUMIF($G$6:$BB$6,BJ$6&amp;" "&amp;'Input-Allocators'!$F$18,$G149:$BB149))&lt;Check_Limit,0,1),1)</f>
        <v>0</v>
      </c>
      <c r="BK149" s="44">
        <f ca="1">IFERROR(IF(SUMIF($G$6:$BB$6,BK$6&amp;" Total",$G149:$BB149)-(SUMIF($G$6:$BB$6,BK$6&amp;" "&amp;'Input-Allocators'!$D$18,$G149:$BB149)+IFERROR(SUMIF($G$6:$BB$6,BK$6&amp;" "&amp;'Input-Allocators'!$E$18,$G149:$BB149),SUMIF($G$6:$BB$6,BK$6&amp;" "&amp;'Input-Allocators'!$B$20,$G149:$BB149))+SUMIF($G$6:$BB$6,BK$6&amp;" "&amp;'Input-Allocators'!$F$18,$G149:$BB149))&lt;Check_Limit,0,1),1)</f>
        <v>0</v>
      </c>
      <c r="BL149" s="44">
        <f ca="1">IFERROR(IF(SUMIF($G$6:$BB$6,BL$6&amp;" Total",$G149:$BB149)-(SUMIF($G$6:$BB$6,BL$6&amp;" "&amp;'Input-Allocators'!$D$18,$G149:$BB149)+IFERROR(SUMIF($G$6:$BB$6,BL$6&amp;" "&amp;'Input-Allocators'!$E$18,$G149:$BB149),SUMIF($G$6:$BB$6,BL$6&amp;" "&amp;'Input-Allocators'!$B$20,$G149:$BB149))+SUMIF($G$6:$BB$6,BL$6&amp;" "&amp;'Input-Allocators'!$F$18,$G149:$BB149))&lt;Check_Limit,0,1),1)</f>
        <v>0</v>
      </c>
      <c r="BM149" s="44">
        <f ca="1">IFERROR(IF(SUMIF($G$6:$BB$6,BM$6&amp;" Total",$G149:$BB149)-(SUMIF($G$6:$BB$6,BM$6&amp;" "&amp;'Input-Allocators'!$D$18,$G149:$BB149)+IFERROR(SUMIF($G$6:$BB$6,BM$6&amp;" "&amp;'Input-Allocators'!$E$18,$G149:$BB149),SUMIF($G$6:$BB$6,BM$6&amp;" "&amp;'Input-Allocators'!$B$20,$G149:$BB149))+SUMIF($G$6:$BB$6,BM$6&amp;" "&amp;'Input-Allocators'!$F$18,$G149:$BB149))&lt;Check_Limit,0,1),1)</f>
        <v>0</v>
      </c>
      <c r="BN149" s="44">
        <f ca="1">IFERROR(IF(SUMIF($G$6:$BB$6,BN$6&amp;" Total",$G149:$BB149)-(SUMIF($G$6:$BB$6,BN$6&amp;" "&amp;'Input-Allocators'!$D$18,$G149:$BB149)+IFERROR(SUMIF($G$6:$BB$6,BN$6&amp;" "&amp;'Input-Allocators'!$E$18,$G149:$BB149),SUMIF($G$6:$BB$6,BN$6&amp;" "&amp;'Input-Allocators'!$B$20,$G149:$BB149))+SUMIF($G$6:$BB$6,BN$6&amp;" "&amp;'Input-Allocators'!$F$18,$G149:$BB149))&lt;Check_Limit,0,1),1)</f>
        <v>0</v>
      </c>
      <c r="BO149" s="44">
        <f ca="1">IFERROR(IF(SUMIF($G$6:$BB$6,BO$6&amp;" Total",$G149:$BB149)-(SUMIF($G$6:$BB$6,BO$6&amp;" "&amp;'Input-Allocators'!$D$18,$G149:$BB149)+IFERROR(SUMIF($G$6:$BB$6,BO$6&amp;" "&amp;'Input-Allocators'!$E$18,$G149:$BB149),SUMIF($G$6:$BB$6,BO$6&amp;" "&amp;'Input-Allocators'!$B$20,$G149:$BB149))+SUMIF($G$6:$BB$6,BO$6&amp;" "&amp;'Input-Allocators'!$F$18,$G149:$BB149))&lt;Check_Limit,0,1),1)</f>
        <v>0</v>
      </c>
    </row>
    <row r="150" spans="1:67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>Functionalization!$D150</f>
        <v>69259.651159096829</v>
      </c>
      <c r="E150" s="14">
        <f t="shared" ca="1" si="25"/>
        <v>0</v>
      </c>
      <c r="F150" s="3" t="str">
        <f>IF($D150=0,"-",IF('Input-Accounts'!$E150&lt;&gt;0,'Input-Accounts'!$E150,'Input-Accounts'!$G150))</f>
        <v>COMMODITY</v>
      </c>
      <c r="G150" s="14">
        <f ca="1">IF(G$5&lt;&gt;"",HLOOKUP(G$5,Functionalization!$G$6:$R$343,ROW($A150)-5,FALSE),IFERROR(INDEX(G$320:G$343,MATCH($F150,$B$320:$B$343,0))/VLOOKUP($F150,$B$320:$BB$343,MATCH(LEFT(TRIM(G$6),FIND("~",SUBSTITUTE(G$6,"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150))*HLOOKUP(LEFT(TRIM(G$6),FIND("~",SUBSTITUTE(G$6," ","~",LEN(TRIM(G$6))-LEN(SUBSTITUTE(TRIM(G$6)," ",""))))-1)&amp;" Total",$B$6:$BB$343,ROW($A150)-5,FALSE))</f>
        <v>0</v>
      </c>
      <c r="H150" s="14">
        <f ca="1">IF(H$5&lt;&gt;"",HLOOKUP(H$5,Functionalization!$G$6:$R$343,ROW($A150)-5,FALSE),IFERROR(INDEX(H$320:H$343,MATCH($F150,$B$320:$B$343,0))/VLOOKUP($F150,$B$320:$BB$343,MATCH(LEFT(TRIM(H$6),FIND("~",SUBSTITUTE(H$6,"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150))*HLOOKUP(LEFT(TRIM(H$6),FIND("~",SUBSTITUTE(H$6," ","~",LEN(TRIM(H$6))-LEN(SUBSTITUTE(TRIM(H$6)," ",""))))-1)&amp;" Total",$B$6:$BB$343,ROW($A150)-5,FALSE))</f>
        <v>0</v>
      </c>
      <c r="I150" s="14">
        <f ca="1">IF(I$5&lt;&gt;"",HLOOKUP(I$5,Functionalization!$G$6:$R$343,ROW($A150)-5,FALSE),IFERROR(INDEX(I$320:I$343,MATCH($F150,$B$320:$B$343,0))/VLOOKUP($F150,$B$320:$BB$343,MATCH(LEFT(TRIM(I$6),FIND("~",SUBSTITUTE(I$6,"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150))*HLOOKUP(LEFT(TRIM(I$6),FIND("~",SUBSTITUTE(I$6," ","~",LEN(TRIM(I$6))-LEN(SUBSTITUTE(TRIM(I$6)," ",""))))-1)&amp;" Total",$B$6:$BB$343,ROW($A150)-5,FALSE))</f>
        <v>0</v>
      </c>
      <c r="J150" s="14">
        <f ca="1">IF(J$5&lt;&gt;"",HLOOKUP(J$5,Functionalization!$G$6:$R$343,ROW($A150)-5,FALSE),IFERROR(INDEX(J$320:J$343,MATCH($F150,$B$320:$B$343,0))/VLOOKUP($F150,$B$320:$BB$343,MATCH(LEFT(TRIM(J$6),FIND("~",SUBSTITUTE(J$6,"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150))*HLOOKUP(LEFT(TRIM(J$6),FIND("~",SUBSTITUTE(J$6," ","~",LEN(TRIM(J$6))-LEN(SUBSTITUTE(TRIM(J$6)," ",""))))-1)&amp;" Total",$B$6:$BB$343,ROW($A150)-5,FALSE))</f>
        <v>0</v>
      </c>
      <c r="K150" s="14">
        <f ca="1">IF(K$5&lt;&gt;"",HLOOKUP(K$5,Functionalization!$G$6:$R$343,ROW($A150)-5,FALSE),IFERROR(INDEX(K$320:K$343,MATCH($F150,$B$320:$B$343,0))/VLOOKUP($F150,$B$320:$BB$343,MATCH(LEFT(TRIM(K$6),FIND("~",SUBSTITUTE(K$6,"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150))*HLOOKUP(LEFT(TRIM(K$6),FIND("~",SUBSTITUTE(K$6," ","~",LEN(TRIM(K$6))-LEN(SUBSTITUTE(TRIM(K$6)," ",""))))-1)&amp;" Total",$B$6:$BB$343,ROW($A150)-5,FALSE))</f>
        <v>0</v>
      </c>
      <c r="L150" s="14">
        <f ca="1">IF(L$5&lt;&gt;"",HLOOKUP(L$5,Functionalization!$G$6:$R$343,ROW($A150)-5,FALSE),IFERROR(INDEX(L$320:L$343,MATCH($F150,$B$320:$B$343,0))/VLOOKUP($F150,$B$320:$BB$343,MATCH(LEFT(TRIM(L$6),FIND("~",SUBSTITUTE(L$6,"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150))*HLOOKUP(LEFT(TRIM(L$6),FIND("~",SUBSTITUTE(L$6," ","~",LEN(TRIM(L$6))-LEN(SUBSTITUTE(TRIM(L$6)," ",""))))-1)&amp;" Total",$B$6:$BB$343,ROW($A150)-5,FALSE))</f>
        <v>0</v>
      </c>
      <c r="M150" s="14">
        <f ca="1">IF(M$5&lt;&gt;"",HLOOKUP(M$5,Functionalization!$G$6:$R$343,ROW($A150)-5,FALSE),IFERROR(INDEX(M$320:M$343,MATCH($F150,$B$320:$B$343,0))/VLOOKUP($F150,$B$320:$BB$343,MATCH(LEFT(TRIM(M$6),FIND("~",SUBSTITUTE(M$6,"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150))*HLOOKUP(LEFT(TRIM(M$6),FIND("~",SUBSTITUTE(M$6," ","~",LEN(TRIM(M$6))-LEN(SUBSTITUTE(TRIM(M$6)," ",""))))-1)&amp;" Total",$B$6:$BB$343,ROW($A150)-5,FALSE))</f>
        <v>0</v>
      </c>
      <c r="N150" s="14">
        <f ca="1">IF(N$5&lt;&gt;"",HLOOKUP(N$5,Functionalization!$G$6:$R$343,ROW($A150)-5,FALSE),IFERROR(INDEX(N$320:N$343,MATCH($F150,$B$320:$B$343,0))/VLOOKUP($F150,$B$320:$BB$343,MATCH(LEFT(TRIM(N$6),FIND("~",SUBSTITUTE(N$6,"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150))*HLOOKUP(LEFT(TRIM(N$6),FIND("~",SUBSTITUTE(N$6," ","~",LEN(TRIM(N$6))-LEN(SUBSTITUTE(TRIM(N$6)," ",""))))-1)&amp;" Total",$B$6:$BB$343,ROW($A150)-5,FALSE))</f>
        <v>0</v>
      </c>
      <c r="O150" s="14">
        <f ca="1">IF(O$5&lt;&gt;"",HLOOKUP(O$5,Functionalization!$G$6:$R$343,ROW($A150)-5,FALSE),IFERROR(INDEX(O$320:O$343,MATCH($F150,$B$320:$B$343,0))/VLOOKUP($F150,$B$320:$BB$343,MATCH(LEFT(TRIM(O$6),FIND("~",SUBSTITUTE(O$6,"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150))*HLOOKUP(LEFT(TRIM(O$6),FIND("~",SUBSTITUTE(O$6," ","~",LEN(TRIM(O$6))-LEN(SUBSTITUTE(TRIM(O$6)," ",""))))-1)&amp;" Total",$B$6:$BB$343,ROW($A150)-5,FALSE))</f>
        <v>0</v>
      </c>
      <c r="P150" s="14">
        <f ca="1">IF(P$5&lt;&gt;"",HLOOKUP(P$5,Functionalization!$G$6:$R$343,ROW($A150)-5,FALSE),IFERROR(INDEX(P$320:P$343,MATCH($F150,$B$320:$B$343,0))/VLOOKUP($F150,$B$320:$BB$343,MATCH(LEFT(TRIM(P$6),FIND("~",SUBSTITUTE(P$6,"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150))*HLOOKUP(LEFT(TRIM(P$6),FIND("~",SUBSTITUTE(P$6," ","~",LEN(TRIM(P$6))-LEN(SUBSTITUTE(TRIM(P$6)," ",""))))-1)&amp;" Total",$B$6:$BB$343,ROW($A150)-5,FALSE))</f>
        <v>0</v>
      </c>
      <c r="Q150" s="14">
        <f ca="1">IF(Q$5&lt;&gt;"",HLOOKUP(Q$5,Functionalization!$G$6:$R$343,ROW($A150)-5,FALSE),IFERROR(INDEX(Q$320:Q$343,MATCH($F150,$B$320:$B$343,0))/VLOOKUP($F150,$B$320:$BB$343,MATCH(LEFT(TRIM(Q$6),FIND("~",SUBSTITUTE(Q$6,"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150))*HLOOKUP(LEFT(TRIM(Q$6),FIND("~",SUBSTITUTE(Q$6," ","~",LEN(TRIM(Q$6))-LEN(SUBSTITUTE(TRIM(Q$6)," ",""))))-1)&amp;" Total",$B$6:$BB$343,ROW($A150)-5,FALSE))</f>
        <v>0</v>
      </c>
      <c r="R150" s="14">
        <f ca="1">IF(R$5&lt;&gt;"",HLOOKUP(R$5,Functionalization!$G$6:$R$343,ROW($A150)-5,FALSE),IFERROR(INDEX(R$320:R$343,MATCH($F150,$B$320:$B$343,0))/VLOOKUP($F150,$B$320:$BB$343,MATCH(LEFT(TRIM(R$6),FIND("~",SUBSTITUTE(R$6,"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150))*HLOOKUP(LEFT(TRIM(R$6),FIND("~",SUBSTITUTE(R$6," ","~",LEN(TRIM(R$6))-LEN(SUBSTITUTE(TRIM(R$6)," ",""))))-1)&amp;" Total",$B$6:$BB$343,ROW($A150)-5,FALSE))</f>
        <v>0</v>
      </c>
      <c r="S150" s="14">
        <f ca="1">IF(S$5&lt;&gt;"",HLOOKUP(S$5,Functionalization!$G$6:$R$343,ROW($A150)-5,FALSE),IFERROR(INDEX(S$320:S$343,MATCH($F150,$B$320:$B$343,0))/VLOOKUP($F150,$B$320:$BB$343,MATCH(LEFT(TRIM(S$6),FIND("~",SUBSTITUTE(S$6,"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150))*HLOOKUP(LEFT(TRIM(S$6),FIND("~",SUBSTITUTE(S$6," ","~",LEN(TRIM(S$6))-LEN(SUBSTITUTE(TRIM(S$6)," ",""))))-1)&amp;" Total",$B$6:$BB$343,ROW($A150)-5,FALSE))</f>
        <v>0</v>
      </c>
      <c r="T150" s="14">
        <f ca="1">IF(T$5&lt;&gt;"",HLOOKUP(T$5,Functionalization!$G$6:$R$343,ROW($A150)-5,FALSE),IFERROR(INDEX(T$320:T$343,MATCH($F150,$B$320:$B$343,0))/VLOOKUP($F150,$B$320:$BB$343,MATCH(LEFT(TRIM(T$6),FIND("~",SUBSTITUTE(T$6,"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150))*HLOOKUP(LEFT(TRIM(T$6),FIND("~",SUBSTITUTE(T$6," ","~",LEN(TRIM(T$6))-LEN(SUBSTITUTE(TRIM(T$6)," ",""))))-1)&amp;" Total",$B$6:$BB$343,ROW($A150)-5,FALSE))</f>
        <v>0</v>
      </c>
      <c r="U150" s="14">
        <f ca="1">IF(U$5&lt;&gt;"",HLOOKUP(U$5,Functionalization!$G$6:$R$343,ROW($A150)-5,FALSE),IFERROR(INDEX(U$320:U$343,MATCH($F150,$B$320:$B$343,0))/VLOOKUP($F150,$B$320:$BB$343,MATCH(LEFT(TRIM(U$6),FIND("~",SUBSTITUTE(U$6,"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150))*HLOOKUP(LEFT(TRIM(U$6),FIND("~",SUBSTITUTE(U$6," ","~",LEN(TRIM(U$6))-LEN(SUBSTITUTE(TRIM(U$6)," ",""))))-1)&amp;" Total",$B$6:$BB$343,ROW($A150)-5,FALSE))</f>
        <v>0</v>
      </c>
      <c r="V150" s="14">
        <f ca="1">IF(V$5&lt;&gt;"",HLOOKUP(V$5,Functionalization!$G$6:$R$343,ROW($A150)-5,FALSE),IFERROR(INDEX(V$320:V$343,MATCH($F150,$B$320:$B$343,0))/VLOOKUP($F150,$B$320:$BB$343,MATCH(LEFT(TRIM(V$6),FIND("~",SUBSTITUTE(V$6,"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150))*HLOOKUP(LEFT(TRIM(V$6),FIND("~",SUBSTITUTE(V$6," ","~",LEN(TRIM(V$6))-LEN(SUBSTITUTE(TRIM(V$6)," ",""))))-1)&amp;" Total",$B$6:$BB$343,ROW($A150)-5,FALSE))</f>
        <v>0</v>
      </c>
      <c r="W150" s="14">
        <f ca="1">IF(W$5&lt;&gt;"",HLOOKUP(W$5,Functionalization!$G$6:$R$343,ROW($A150)-5,FALSE),IFERROR(INDEX(W$320:W$343,MATCH($F150,$B$320:$B$343,0))/VLOOKUP($F150,$B$320:$BB$343,MATCH(LEFT(TRIM(W$6),FIND("~",SUBSTITUTE(W$6,"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150))*HLOOKUP(LEFT(TRIM(W$6),FIND("~",SUBSTITUTE(W$6," ","~",LEN(TRIM(W$6))-LEN(SUBSTITUTE(TRIM(W$6)," ",""))))-1)&amp;" Total",$B$6:$BB$343,ROW($A150)-5,FALSE))</f>
        <v>69259.651159096829</v>
      </c>
      <c r="X150" s="14">
        <f ca="1">IF(X$5&lt;&gt;"",HLOOKUP(X$5,Functionalization!$G$6:$R$343,ROW($A150)-5,FALSE),IFERROR(INDEX(X$320:X$343,MATCH($F150,$B$320:$B$343,0))/VLOOKUP($F150,$B$320:$BB$343,MATCH(LEFT(TRIM(X$6),FIND("~",SUBSTITUTE(X$6,"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150))*HLOOKUP(LEFT(TRIM(X$6),FIND("~",SUBSTITUTE(X$6," ","~",LEN(TRIM(X$6))-LEN(SUBSTITUTE(TRIM(X$6)," ",""))))-1)&amp;" Total",$B$6:$BB$343,ROW($A150)-5,FALSE))</f>
        <v>0</v>
      </c>
      <c r="Y150" s="14">
        <f ca="1">IF(Y$5&lt;&gt;"",HLOOKUP(Y$5,Functionalization!$G$6:$R$343,ROW($A150)-5,FALSE),IFERROR(INDEX(Y$320:Y$343,MATCH($F150,$B$320:$B$343,0))/VLOOKUP($F150,$B$320:$BB$343,MATCH(LEFT(TRIM(Y$6),FIND("~",SUBSTITUTE(Y$6,"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150))*HLOOKUP(LEFT(TRIM(Y$6),FIND("~",SUBSTITUTE(Y$6," ","~",LEN(TRIM(Y$6))-LEN(SUBSTITUTE(TRIM(Y$6)," ",""))))-1)&amp;" Total",$B$6:$BB$343,ROW($A150)-5,FALSE))</f>
        <v>69259.651159096829</v>
      </c>
      <c r="Z150" s="14">
        <f ca="1">IF(Z$5&lt;&gt;"",HLOOKUP(Z$5,Functionalization!$G$6:$R$343,ROW($A150)-5,FALSE),IFERROR(INDEX(Z$320:Z$343,MATCH($F150,$B$320:$B$343,0))/VLOOKUP($F150,$B$320:$BB$343,MATCH(LEFT(TRIM(Z$6),FIND("~",SUBSTITUTE(Z$6,"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150))*HLOOKUP(LEFT(TRIM(Z$6),FIND("~",SUBSTITUTE(Z$6," ","~",LEN(TRIM(Z$6))-LEN(SUBSTITUTE(TRIM(Z$6)," ",""))))-1)&amp;" Total",$B$6:$BB$343,ROW($A150)-5,FALSE))</f>
        <v>0</v>
      </c>
      <c r="AA150" s="14">
        <f ca="1">IF(AA$5&lt;&gt;"",HLOOKUP(AA$5,Functionalization!$G$6:$R$343,ROW($A150)-5,FALSE),IFERROR(INDEX(AA$320:AA$343,MATCH($F150,$B$320:$B$343,0))/VLOOKUP($F150,$B$320:$BB$343,MATCH(LEFT(TRIM(AA$6),FIND("~",SUBSTITUTE(AA$6,"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150))*HLOOKUP(LEFT(TRIM(AA$6),FIND("~",SUBSTITUTE(AA$6," ","~",LEN(TRIM(AA$6))-LEN(SUBSTITUTE(TRIM(AA$6)," ",""))))-1)&amp;" Total",$B$6:$BB$343,ROW($A150)-5,FALSE))</f>
        <v>0</v>
      </c>
      <c r="AB150" s="14">
        <f ca="1">IF(AB$5&lt;&gt;"",HLOOKUP(AB$5,Functionalization!$G$6:$R$343,ROW($A150)-5,FALSE),IFERROR(INDEX(AB$320:AB$343,MATCH($F150,$B$320:$B$343,0))/VLOOKUP($F150,$B$320:$BB$343,MATCH(LEFT(TRIM(AB$6),FIND("~",SUBSTITUTE(AB$6,"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150))*HLOOKUP(LEFT(TRIM(AB$6),FIND("~",SUBSTITUTE(AB$6," ","~",LEN(TRIM(AB$6))-LEN(SUBSTITUTE(TRIM(AB$6)," ",""))))-1)&amp;" Total",$B$6:$BB$343,ROW($A150)-5,FALSE))</f>
        <v>0</v>
      </c>
      <c r="AC150" s="14">
        <f ca="1">IF(AC$5&lt;&gt;"",HLOOKUP(AC$5,Functionalization!$G$6:$R$343,ROW($A150)-5,FALSE),IFERROR(INDEX(AC$320:AC$343,MATCH($F150,$B$320:$B$343,0))/VLOOKUP($F150,$B$320:$BB$343,MATCH(LEFT(TRIM(AC$6),FIND("~",SUBSTITUTE(AC$6,"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150))*HLOOKUP(LEFT(TRIM(AC$6),FIND("~",SUBSTITUTE(AC$6," ","~",LEN(TRIM(AC$6))-LEN(SUBSTITUTE(TRIM(AC$6)," ",""))))-1)&amp;" Total",$B$6:$BB$343,ROW($A150)-5,FALSE))</f>
        <v>0</v>
      </c>
      <c r="AD150" s="14">
        <f ca="1">IF(AD$5&lt;&gt;"",HLOOKUP(AD$5,Functionalization!$G$6:$R$343,ROW($A150)-5,FALSE),IFERROR(INDEX(AD$320:AD$343,MATCH($F150,$B$320:$B$343,0))/VLOOKUP($F150,$B$320:$BB$343,MATCH(LEFT(TRIM(AD$6),FIND("~",SUBSTITUTE(AD$6,"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150))*HLOOKUP(LEFT(TRIM(AD$6),FIND("~",SUBSTITUTE(AD$6," ","~",LEN(TRIM(AD$6))-LEN(SUBSTITUTE(TRIM(AD$6)," ",""))))-1)&amp;" Total",$B$6:$BB$343,ROW($A150)-5,FALSE))</f>
        <v>0</v>
      </c>
      <c r="AE150" s="14">
        <f ca="1">IF(AE$5&lt;&gt;"",HLOOKUP(AE$5,Functionalization!$G$6:$R$343,ROW($A150)-5,FALSE),IFERROR(INDEX(AE$320:AE$343,MATCH($F150,$B$320:$B$343,0))/VLOOKUP($F150,$B$320:$BB$343,MATCH(LEFT(TRIM(AE$6),FIND("~",SUBSTITUTE(AE$6,"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150))*HLOOKUP(LEFT(TRIM(AE$6),FIND("~",SUBSTITUTE(AE$6," ","~",LEN(TRIM(AE$6))-LEN(SUBSTITUTE(TRIM(AE$6)," ",""))))-1)&amp;" Total",$B$6:$BB$343,ROW($A150)-5,FALSE))</f>
        <v>0</v>
      </c>
      <c r="AF150" s="14">
        <f ca="1">IF(AF$5&lt;&gt;"",HLOOKUP(AF$5,Functionalization!$G$6:$R$343,ROW($A150)-5,FALSE),IFERROR(INDEX(AF$320:AF$343,MATCH($F150,$B$320:$B$343,0))/VLOOKUP($F150,$B$320:$BB$343,MATCH(LEFT(TRIM(AF$6),FIND("~",SUBSTITUTE(AF$6,"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150))*HLOOKUP(LEFT(TRIM(AF$6),FIND("~",SUBSTITUTE(AF$6," ","~",LEN(TRIM(AF$6))-LEN(SUBSTITUTE(TRIM(AF$6)," ",""))))-1)&amp;" Total",$B$6:$BB$343,ROW($A150)-5,FALSE))</f>
        <v>0</v>
      </c>
      <c r="AG150" s="14">
        <f ca="1">IF(AG$5&lt;&gt;"",HLOOKUP(AG$5,Functionalization!$G$6:$R$343,ROW($A150)-5,FALSE),IFERROR(INDEX(AG$320:AG$343,MATCH($F150,$B$320:$B$343,0))/VLOOKUP($F150,$B$320:$BB$343,MATCH(LEFT(TRIM(AG$6),FIND("~",SUBSTITUTE(AG$6,"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150))*HLOOKUP(LEFT(TRIM(AG$6),FIND("~",SUBSTITUTE(AG$6," ","~",LEN(TRIM(AG$6))-LEN(SUBSTITUTE(TRIM(AG$6)," ",""))))-1)&amp;" Total",$B$6:$BB$343,ROW($A150)-5,FALSE))</f>
        <v>0</v>
      </c>
      <c r="AH150" s="14">
        <f ca="1">IF(AH$5&lt;&gt;"",HLOOKUP(AH$5,Functionalization!$G$6:$R$343,ROW($A150)-5,FALSE),IFERROR(INDEX(AH$320:AH$343,MATCH($F150,$B$320:$B$343,0))/VLOOKUP($F150,$B$320:$BB$343,MATCH(LEFT(TRIM(AH$6),FIND("~",SUBSTITUTE(AH$6,"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150))*HLOOKUP(LEFT(TRIM(AH$6),FIND("~",SUBSTITUTE(AH$6," ","~",LEN(TRIM(AH$6))-LEN(SUBSTITUTE(TRIM(AH$6)," ",""))))-1)&amp;" Total",$B$6:$BB$343,ROW($A150)-5,FALSE))</f>
        <v>0</v>
      </c>
      <c r="AI150" s="14">
        <f ca="1">IF(AI$5&lt;&gt;"",HLOOKUP(AI$5,Functionalization!$G$6:$R$343,ROW($A150)-5,FALSE),IFERROR(INDEX(AI$320:AI$343,MATCH($F150,$B$320:$B$343,0))/VLOOKUP($F150,$B$320:$BB$343,MATCH(LEFT(TRIM(AI$6),FIND("~",SUBSTITUTE(AI$6,"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150))*HLOOKUP(LEFT(TRIM(AI$6),FIND("~",SUBSTITUTE(AI$6," ","~",LEN(TRIM(AI$6))-LEN(SUBSTITUTE(TRIM(AI$6)," ",""))))-1)&amp;" Total",$B$6:$BB$343,ROW($A150)-5,FALSE))</f>
        <v>0</v>
      </c>
      <c r="AJ150" s="14">
        <f ca="1">IF(AJ$5&lt;&gt;"",HLOOKUP(AJ$5,Functionalization!$G$6:$R$343,ROW($A150)-5,FALSE),IFERROR(INDEX(AJ$320:AJ$343,MATCH($F150,$B$320:$B$343,0))/VLOOKUP($F150,$B$320:$BB$343,MATCH(LEFT(TRIM(AJ$6),FIND("~",SUBSTITUTE(AJ$6,"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150))*HLOOKUP(LEFT(TRIM(AJ$6),FIND("~",SUBSTITUTE(AJ$6," ","~",LEN(TRIM(AJ$6))-LEN(SUBSTITUTE(TRIM(AJ$6)," ",""))))-1)&amp;" Total",$B$6:$BB$343,ROW($A150)-5,FALSE))</f>
        <v>0</v>
      </c>
      <c r="AK150" s="14">
        <f ca="1">IF(AK$5&lt;&gt;"",HLOOKUP(AK$5,Functionalization!$G$6:$R$343,ROW($A150)-5,FALSE),IFERROR(INDEX(AK$320:AK$343,MATCH($F150,$B$320:$B$343,0))/VLOOKUP($F150,$B$320:$BB$343,MATCH(LEFT(TRIM(AK$6),FIND("~",SUBSTITUTE(AK$6,"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150))*HLOOKUP(LEFT(TRIM(AK$6),FIND("~",SUBSTITUTE(AK$6," ","~",LEN(TRIM(AK$6))-LEN(SUBSTITUTE(TRIM(AK$6)," ",""))))-1)&amp;" Total",$B$6:$BB$343,ROW($A150)-5,FALSE))</f>
        <v>0</v>
      </c>
      <c r="AL150" s="14">
        <f ca="1">IF(AL$5&lt;&gt;"",HLOOKUP(AL$5,Functionalization!$G$6:$R$343,ROW($A150)-5,FALSE),IFERROR(INDEX(AL$320:AL$343,MATCH($F150,$B$320:$B$343,0))/VLOOKUP($F150,$B$320:$BB$343,MATCH(LEFT(TRIM(AL$6),FIND("~",SUBSTITUTE(AL$6,"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150))*HLOOKUP(LEFT(TRIM(AL$6),FIND("~",SUBSTITUTE(AL$6," ","~",LEN(TRIM(AL$6))-LEN(SUBSTITUTE(TRIM(AL$6)," ",""))))-1)&amp;" Total",$B$6:$BB$343,ROW($A150)-5,FALSE))</f>
        <v>0</v>
      </c>
      <c r="AM150" s="14">
        <f ca="1">IF(AM$5&lt;&gt;"",HLOOKUP(AM$5,Functionalization!$G$6:$R$343,ROW($A150)-5,FALSE),IFERROR(INDEX(AM$320:AM$343,MATCH($F150,$B$320:$B$343,0))/VLOOKUP($F150,$B$320:$BB$343,MATCH(LEFT(TRIM(AM$6),FIND("~",SUBSTITUTE(AM$6,"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150))*HLOOKUP(LEFT(TRIM(AM$6),FIND("~",SUBSTITUTE(AM$6," ","~",LEN(TRIM(AM$6))-LEN(SUBSTITUTE(TRIM(AM$6)," ",""))))-1)&amp;" Total",$B$6:$BB$343,ROW($A150)-5,FALSE))</f>
        <v>0</v>
      </c>
      <c r="AN150" s="14">
        <f ca="1">IF(AN$5&lt;&gt;"",HLOOKUP(AN$5,Functionalization!$G$6:$R$343,ROW($A150)-5,FALSE),IFERROR(INDEX(AN$320:AN$343,MATCH($F150,$B$320:$B$343,0))/VLOOKUP($F150,$B$320:$BB$343,MATCH(LEFT(TRIM(AN$6),FIND("~",SUBSTITUTE(AN$6,"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150))*HLOOKUP(LEFT(TRIM(AN$6),FIND("~",SUBSTITUTE(AN$6," ","~",LEN(TRIM(AN$6))-LEN(SUBSTITUTE(TRIM(AN$6)," ",""))))-1)&amp;" Total",$B$6:$BB$343,ROW($A150)-5,FALSE))</f>
        <v>0</v>
      </c>
      <c r="AO150" s="14">
        <f ca="1">IF(AO$5&lt;&gt;"",HLOOKUP(AO$5,Functionalization!$G$6:$R$343,ROW($A150)-5,FALSE),IFERROR(INDEX(AO$320:AO$343,MATCH($F150,$B$320:$B$343,0))/VLOOKUP($F150,$B$320:$BB$343,MATCH(LEFT(TRIM(AO$6),FIND("~",SUBSTITUTE(AO$6,"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150))*HLOOKUP(LEFT(TRIM(AO$6),FIND("~",SUBSTITUTE(AO$6," ","~",LEN(TRIM(AO$6))-LEN(SUBSTITUTE(TRIM(AO$6)," ",""))))-1)&amp;" Total",$B$6:$BB$343,ROW($A150)-5,FALSE))</f>
        <v>0</v>
      </c>
      <c r="AP150" s="14">
        <f ca="1">IF(AP$5&lt;&gt;"",HLOOKUP(AP$5,Functionalization!$G$6:$R$343,ROW($A150)-5,FALSE),IFERROR(INDEX(AP$320:AP$343,MATCH($F150,$B$320:$B$343,0))/VLOOKUP($F150,$B$320:$BB$343,MATCH(LEFT(TRIM(AP$6),FIND("~",SUBSTITUTE(AP$6,"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150))*HLOOKUP(LEFT(TRIM(AP$6),FIND("~",SUBSTITUTE(AP$6," ","~",LEN(TRIM(AP$6))-LEN(SUBSTITUTE(TRIM(AP$6)," ",""))))-1)&amp;" Total",$B$6:$BB$343,ROW($A150)-5,FALSE))</f>
        <v>0</v>
      </c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D150" s="44">
        <f ca="1">IFERROR(IF(SUMIF($G$6:$BB$6,BD$6&amp;" Total",$G150:$BB150)-(SUMIF($G$6:$BB$6,BD$6&amp;" "&amp;'Input-Allocators'!$D$18,$G150:$BB150)+IFERROR(SUMIF($G$6:$BB$6,BD$6&amp;" "&amp;'Input-Allocators'!$E$18,$G150:$BB150),SUMIF($G$6:$BB$6,BD$6&amp;" "&amp;'Input-Allocators'!$B$20,$G150:$BB150))+SUMIF($G$6:$BB$6,BD$6&amp;" "&amp;'Input-Allocators'!$F$18,$G150:$BB150))&lt;Check_Limit,0,1),1)</f>
        <v>0</v>
      </c>
      <c r="BE150" s="44">
        <f ca="1">IFERROR(IF(SUMIF($G$6:$BB$6,BE$6&amp;" Total",$G150:$BB150)-(SUMIF($G$6:$BB$6,BE$6&amp;" "&amp;'Input-Allocators'!$D$18,$G150:$BB150)+IFERROR(SUMIF($G$6:$BB$6,BE$6&amp;" "&amp;'Input-Allocators'!$E$18,$G150:$BB150),SUMIF($G$6:$BB$6,BE$6&amp;" "&amp;'Input-Allocators'!$B$20,$G150:$BB150))+SUMIF($G$6:$BB$6,BE$6&amp;" "&amp;'Input-Allocators'!$F$18,$G150:$BB150))&lt;Check_Limit,0,1),1)</f>
        <v>0</v>
      </c>
      <c r="BF150" s="44">
        <f ca="1">IFERROR(IF(SUMIF($G$6:$BB$6,BF$6&amp;" Total",$G150:$BB150)-(SUMIF($G$6:$BB$6,BF$6&amp;" "&amp;'Input-Allocators'!$D$18,$G150:$BB150)+IFERROR(SUMIF($G$6:$BB$6,BF$6&amp;" "&amp;'Input-Allocators'!$E$18,$G150:$BB150),SUMIF($G$6:$BB$6,BF$6&amp;" "&amp;'Input-Allocators'!$B$20,$G150:$BB150))+SUMIF($G$6:$BB$6,BF$6&amp;" "&amp;'Input-Allocators'!$F$18,$G150:$BB150))&lt;Check_Limit,0,1),1)</f>
        <v>0</v>
      </c>
      <c r="BG150" s="44">
        <f ca="1">IFERROR(IF(SUMIF($G$6:$BB$6,BG$6&amp;" Total",$G150:$BB150)-(SUMIF($G$6:$BB$6,BG$6&amp;" "&amp;'Input-Allocators'!$D$18,$G150:$BB150)+IFERROR(SUMIF($G$6:$BB$6,BG$6&amp;" "&amp;'Input-Allocators'!$E$18,$G150:$BB150),SUMIF($G$6:$BB$6,BG$6&amp;" "&amp;'Input-Allocators'!$B$20,$G150:$BB150))+SUMIF($G$6:$BB$6,BG$6&amp;" "&amp;'Input-Allocators'!$F$18,$G150:$BB150))&lt;Check_Limit,0,1),1)</f>
        <v>0</v>
      </c>
      <c r="BH150" s="44">
        <f ca="1">IFERROR(IF(SUMIF($G$6:$BB$6,BH$6&amp;" Total",$G150:$BB150)-(SUMIF($G$6:$BB$6,BH$6&amp;" "&amp;'Input-Allocators'!$D$18,$G150:$BB150)+IFERROR(SUMIF($G$6:$BB$6,BH$6&amp;" "&amp;'Input-Allocators'!$E$18,$G150:$BB150),SUMIF($G$6:$BB$6,BH$6&amp;" "&amp;'Input-Allocators'!$B$20,$G150:$BB150))+SUMIF($G$6:$BB$6,BH$6&amp;" "&amp;'Input-Allocators'!$F$18,$G150:$BB150))&lt;Check_Limit,0,1),1)</f>
        <v>0</v>
      </c>
      <c r="BI150" s="44">
        <f ca="1">IFERROR(IF(SUMIF($G$6:$BB$6,BI$6&amp;" Total",$G150:$BB150)-(SUMIF($G$6:$BB$6,BI$6&amp;" "&amp;'Input-Allocators'!$D$18,$G150:$BB150)+IFERROR(SUMIF($G$6:$BB$6,BI$6&amp;" "&amp;'Input-Allocators'!$E$18,$G150:$BB150),SUMIF($G$6:$BB$6,BI$6&amp;" "&amp;'Input-Allocators'!$B$20,$G150:$BB150))+SUMIF($G$6:$BB$6,BI$6&amp;" "&amp;'Input-Allocators'!$F$18,$G150:$BB150))&lt;Check_Limit,0,1),1)</f>
        <v>0</v>
      </c>
      <c r="BJ150" s="44">
        <f ca="1">IFERROR(IF(SUMIF($G$6:$BB$6,BJ$6&amp;" Total",$G150:$BB150)-(SUMIF($G$6:$BB$6,BJ$6&amp;" "&amp;'Input-Allocators'!$D$18,$G150:$BB150)+IFERROR(SUMIF($G$6:$BB$6,BJ$6&amp;" "&amp;'Input-Allocators'!$E$18,$G150:$BB150),SUMIF($G$6:$BB$6,BJ$6&amp;" "&amp;'Input-Allocators'!$B$20,$G150:$BB150))+SUMIF($G$6:$BB$6,BJ$6&amp;" "&amp;'Input-Allocators'!$F$18,$G150:$BB150))&lt;Check_Limit,0,1),1)</f>
        <v>0</v>
      </c>
      <c r="BK150" s="44">
        <f ca="1">IFERROR(IF(SUMIF($G$6:$BB$6,BK$6&amp;" Total",$G150:$BB150)-(SUMIF($G$6:$BB$6,BK$6&amp;" "&amp;'Input-Allocators'!$D$18,$G150:$BB150)+IFERROR(SUMIF($G$6:$BB$6,BK$6&amp;" "&amp;'Input-Allocators'!$E$18,$G150:$BB150),SUMIF($G$6:$BB$6,BK$6&amp;" "&amp;'Input-Allocators'!$B$20,$G150:$BB150))+SUMIF($G$6:$BB$6,BK$6&amp;" "&amp;'Input-Allocators'!$F$18,$G150:$BB150))&lt;Check_Limit,0,1),1)</f>
        <v>0</v>
      </c>
      <c r="BL150" s="44">
        <f ca="1">IFERROR(IF(SUMIF($G$6:$BB$6,BL$6&amp;" Total",$G150:$BB150)-(SUMIF($G$6:$BB$6,BL$6&amp;" "&amp;'Input-Allocators'!$D$18,$G150:$BB150)+IFERROR(SUMIF($G$6:$BB$6,BL$6&amp;" "&amp;'Input-Allocators'!$E$18,$G150:$BB150),SUMIF($G$6:$BB$6,BL$6&amp;" "&amp;'Input-Allocators'!$B$20,$G150:$BB150))+SUMIF($G$6:$BB$6,BL$6&amp;" "&amp;'Input-Allocators'!$F$18,$G150:$BB150))&lt;Check_Limit,0,1),1)</f>
        <v>0</v>
      </c>
      <c r="BM150" s="44">
        <f ca="1">IFERROR(IF(SUMIF($G$6:$BB$6,BM$6&amp;" Total",$G150:$BB150)-(SUMIF($G$6:$BB$6,BM$6&amp;" "&amp;'Input-Allocators'!$D$18,$G150:$BB150)+IFERROR(SUMIF($G$6:$BB$6,BM$6&amp;" "&amp;'Input-Allocators'!$E$18,$G150:$BB150),SUMIF($G$6:$BB$6,BM$6&amp;" "&amp;'Input-Allocators'!$B$20,$G150:$BB150))+SUMIF($G$6:$BB$6,BM$6&amp;" "&amp;'Input-Allocators'!$F$18,$G150:$BB150))&lt;Check_Limit,0,1),1)</f>
        <v>0</v>
      </c>
      <c r="BN150" s="44">
        <f ca="1">IFERROR(IF(SUMIF($G$6:$BB$6,BN$6&amp;" Total",$G150:$BB150)-(SUMIF($G$6:$BB$6,BN$6&amp;" "&amp;'Input-Allocators'!$D$18,$G150:$BB150)+IFERROR(SUMIF($G$6:$BB$6,BN$6&amp;" "&amp;'Input-Allocators'!$E$18,$G150:$BB150),SUMIF($G$6:$BB$6,BN$6&amp;" "&amp;'Input-Allocators'!$B$20,$G150:$BB150))+SUMIF($G$6:$BB$6,BN$6&amp;" "&amp;'Input-Allocators'!$F$18,$G150:$BB150))&lt;Check_Limit,0,1),1)</f>
        <v>0</v>
      </c>
      <c r="BO150" s="44">
        <f ca="1">IFERROR(IF(SUMIF($G$6:$BB$6,BO$6&amp;" Total",$G150:$BB150)-(SUMIF($G$6:$BB$6,BO$6&amp;" "&amp;'Input-Allocators'!$D$18,$G150:$BB150)+IFERROR(SUMIF($G$6:$BB$6,BO$6&amp;" "&amp;'Input-Allocators'!$E$18,$G150:$BB150),SUMIF($G$6:$BB$6,BO$6&amp;" "&amp;'Input-Allocators'!$B$20,$G150:$BB150))+SUMIF($G$6:$BB$6,BO$6&amp;" "&amp;'Input-Allocators'!$F$18,$G150:$BB150))&lt;Check_Limit,0,1),1)</f>
        <v>0</v>
      </c>
    </row>
    <row r="151" spans="1:67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>Functionalization!$D151</f>
        <v>-53508.442087999145</v>
      </c>
      <c r="E151" s="14">
        <f t="shared" ca="1" si="25"/>
        <v>0</v>
      </c>
      <c r="F151" s="3" t="str">
        <f>IF($D151=0,"-",IF('Input-Accounts'!$E151&lt;&gt;0,'Input-Accounts'!$E151,'Input-Accounts'!$G151))</f>
        <v>COMMODITY</v>
      </c>
      <c r="G151" s="14">
        <f ca="1">IF(G$5&lt;&gt;"",HLOOKUP(G$5,Functionalization!$G$6:$R$343,ROW($A151)-5,FALSE),IFERROR(INDEX(G$320:G$343,MATCH($F151,$B$320:$B$343,0))/VLOOKUP($F151,$B$320:$BB$343,MATCH(LEFT(TRIM(G$6),FIND("~",SUBSTITUTE(G$6,"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151))*HLOOKUP(LEFT(TRIM(G$6),FIND("~",SUBSTITUTE(G$6," ","~",LEN(TRIM(G$6))-LEN(SUBSTITUTE(TRIM(G$6)," ",""))))-1)&amp;" Total",$B$6:$BB$343,ROW($A151)-5,FALSE))</f>
        <v>0</v>
      </c>
      <c r="H151" s="14">
        <f ca="1">IF(H$5&lt;&gt;"",HLOOKUP(H$5,Functionalization!$G$6:$R$343,ROW($A151)-5,FALSE),IFERROR(INDEX(H$320:H$343,MATCH($F151,$B$320:$B$343,0))/VLOOKUP($F151,$B$320:$BB$343,MATCH(LEFT(TRIM(H$6),FIND("~",SUBSTITUTE(H$6,"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151))*HLOOKUP(LEFT(TRIM(H$6),FIND("~",SUBSTITUTE(H$6," ","~",LEN(TRIM(H$6))-LEN(SUBSTITUTE(TRIM(H$6)," ",""))))-1)&amp;" Total",$B$6:$BB$343,ROW($A151)-5,FALSE))</f>
        <v>0</v>
      </c>
      <c r="I151" s="14">
        <f ca="1">IF(I$5&lt;&gt;"",HLOOKUP(I$5,Functionalization!$G$6:$R$343,ROW($A151)-5,FALSE),IFERROR(INDEX(I$320:I$343,MATCH($F151,$B$320:$B$343,0))/VLOOKUP($F151,$B$320:$BB$343,MATCH(LEFT(TRIM(I$6),FIND("~",SUBSTITUTE(I$6,"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151))*HLOOKUP(LEFT(TRIM(I$6),FIND("~",SUBSTITUTE(I$6," ","~",LEN(TRIM(I$6))-LEN(SUBSTITUTE(TRIM(I$6)," ",""))))-1)&amp;" Total",$B$6:$BB$343,ROW($A151)-5,FALSE))</f>
        <v>0</v>
      </c>
      <c r="J151" s="14">
        <f ca="1">IF(J$5&lt;&gt;"",HLOOKUP(J$5,Functionalization!$G$6:$R$343,ROW($A151)-5,FALSE),IFERROR(INDEX(J$320:J$343,MATCH($F151,$B$320:$B$343,0))/VLOOKUP($F151,$B$320:$BB$343,MATCH(LEFT(TRIM(J$6),FIND("~",SUBSTITUTE(J$6,"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151))*HLOOKUP(LEFT(TRIM(J$6),FIND("~",SUBSTITUTE(J$6," ","~",LEN(TRIM(J$6))-LEN(SUBSTITUTE(TRIM(J$6)," ",""))))-1)&amp;" Total",$B$6:$BB$343,ROW($A151)-5,FALSE))</f>
        <v>0</v>
      </c>
      <c r="K151" s="14">
        <f ca="1">IF(K$5&lt;&gt;"",HLOOKUP(K$5,Functionalization!$G$6:$R$343,ROW($A151)-5,FALSE),IFERROR(INDEX(K$320:K$343,MATCH($F151,$B$320:$B$343,0))/VLOOKUP($F151,$B$320:$BB$343,MATCH(LEFT(TRIM(K$6),FIND("~",SUBSTITUTE(K$6,"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151))*HLOOKUP(LEFT(TRIM(K$6),FIND("~",SUBSTITUTE(K$6," ","~",LEN(TRIM(K$6))-LEN(SUBSTITUTE(TRIM(K$6)," ",""))))-1)&amp;" Total",$B$6:$BB$343,ROW($A151)-5,FALSE))</f>
        <v>0</v>
      </c>
      <c r="L151" s="14">
        <f ca="1">IF(L$5&lt;&gt;"",HLOOKUP(L$5,Functionalization!$G$6:$R$343,ROW($A151)-5,FALSE),IFERROR(INDEX(L$320:L$343,MATCH($F151,$B$320:$B$343,0))/VLOOKUP($F151,$B$320:$BB$343,MATCH(LEFT(TRIM(L$6),FIND("~",SUBSTITUTE(L$6,"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151))*HLOOKUP(LEFT(TRIM(L$6),FIND("~",SUBSTITUTE(L$6," ","~",LEN(TRIM(L$6))-LEN(SUBSTITUTE(TRIM(L$6)," ",""))))-1)&amp;" Total",$B$6:$BB$343,ROW($A151)-5,FALSE))</f>
        <v>0</v>
      </c>
      <c r="M151" s="14">
        <f ca="1">IF(M$5&lt;&gt;"",HLOOKUP(M$5,Functionalization!$G$6:$R$343,ROW($A151)-5,FALSE),IFERROR(INDEX(M$320:M$343,MATCH($F151,$B$320:$B$343,0))/VLOOKUP($F151,$B$320:$BB$343,MATCH(LEFT(TRIM(M$6),FIND("~",SUBSTITUTE(M$6,"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151))*HLOOKUP(LEFT(TRIM(M$6),FIND("~",SUBSTITUTE(M$6," ","~",LEN(TRIM(M$6))-LEN(SUBSTITUTE(TRIM(M$6)," ",""))))-1)&amp;" Total",$B$6:$BB$343,ROW($A151)-5,FALSE))</f>
        <v>0</v>
      </c>
      <c r="N151" s="14">
        <f ca="1">IF(N$5&lt;&gt;"",HLOOKUP(N$5,Functionalization!$G$6:$R$343,ROW($A151)-5,FALSE),IFERROR(INDEX(N$320:N$343,MATCH($F151,$B$320:$B$343,0))/VLOOKUP($F151,$B$320:$BB$343,MATCH(LEFT(TRIM(N$6),FIND("~",SUBSTITUTE(N$6,"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151))*HLOOKUP(LEFT(TRIM(N$6),FIND("~",SUBSTITUTE(N$6," ","~",LEN(TRIM(N$6))-LEN(SUBSTITUTE(TRIM(N$6)," ",""))))-1)&amp;" Total",$B$6:$BB$343,ROW($A151)-5,FALSE))</f>
        <v>0</v>
      </c>
      <c r="O151" s="14">
        <f ca="1">IF(O$5&lt;&gt;"",HLOOKUP(O$5,Functionalization!$G$6:$R$343,ROW($A151)-5,FALSE),IFERROR(INDEX(O$320:O$343,MATCH($F151,$B$320:$B$343,0))/VLOOKUP($F151,$B$320:$BB$343,MATCH(LEFT(TRIM(O$6),FIND("~",SUBSTITUTE(O$6,"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151))*HLOOKUP(LEFT(TRIM(O$6),FIND("~",SUBSTITUTE(O$6," ","~",LEN(TRIM(O$6))-LEN(SUBSTITUTE(TRIM(O$6)," ",""))))-1)&amp;" Total",$B$6:$BB$343,ROW($A151)-5,FALSE))</f>
        <v>0</v>
      </c>
      <c r="P151" s="14">
        <f ca="1">IF(P$5&lt;&gt;"",HLOOKUP(P$5,Functionalization!$G$6:$R$343,ROW($A151)-5,FALSE),IFERROR(INDEX(P$320:P$343,MATCH($F151,$B$320:$B$343,0))/VLOOKUP($F151,$B$320:$BB$343,MATCH(LEFT(TRIM(P$6),FIND("~",SUBSTITUTE(P$6,"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151))*HLOOKUP(LEFT(TRIM(P$6),FIND("~",SUBSTITUTE(P$6," ","~",LEN(TRIM(P$6))-LEN(SUBSTITUTE(TRIM(P$6)," ",""))))-1)&amp;" Total",$B$6:$BB$343,ROW($A151)-5,FALSE))</f>
        <v>0</v>
      </c>
      <c r="Q151" s="14">
        <f ca="1">IF(Q$5&lt;&gt;"",HLOOKUP(Q$5,Functionalization!$G$6:$R$343,ROW($A151)-5,FALSE),IFERROR(INDEX(Q$320:Q$343,MATCH($F151,$B$320:$B$343,0))/VLOOKUP($F151,$B$320:$BB$343,MATCH(LEFT(TRIM(Q$6),FIND("~",SUBSTITUTE(Q$6,"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151))*HLOOKUP(LEFT(TRIM(Q$6),FIND("~",SUBSTITUTE(Q$6," ","~",LEN(TRIM(Q$6))-LEN(SUBSTITUTE(TRIM(Q$6)," ",""))))-1)&amp;" Total",$B$6:$BB$343,ROW($A151)-5,FALSE))</f>
        <v>0</v>
      </c>
      <c r="R151" s="14">
        <f ca="1">IF(R$5&lt;&gt;"",HLOOKUP(R$5,Functionalization!$G$6:$R$343,ROW($A151)-5,FALSE),IFERROR(INDEX(R$320:R$343,MATCH($F151,$B$320:$B$343,0))/VLOOKUP($F151,$B$320:$BB$343,MATCH(LEFT(TRIM(R$6),FIND("~",SUBSTITUTE(R$6,"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151))*HLOOKUP(LEFT(TRIM(R$6),FIND("~",SUBSTITUTE(R$6," ","~",LEN(TRIM(R$6))-LEN(SUBSTITUTE(TRIM(R$6)," ",""))))-1)&amp;" Total",$B$6:$BB$343,ROW($A151)-5,FALSE))</f>
        <v>0</v>
      </c>
      <c r="S151" s="14">
        <f ca="1">IF(S$5&lt;&gt;"",HLOOKUP(S$5,Functionalization!$G$6:$R$343,ROW($A151)-5,FALSE),IFERROR(INDEX(S$320:S$343,MATCH($F151,$B$320:$B$343,0))/VLOOKUP($F151,$B$320:$BB$343,MATCH(LEFT(TRIM(S$6),FIND("~",SUBSTITUTE(S$6,"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151))*HLOOKUP(LEFT(TRIM(S$6),FIND("~",SUBSTITUTE(S$6," ","~",LEN(TRIM(S$6))-LEN(SUBSTITUTE(TRIM(S$6)," ",""))))-1)&amp;" Total",$B$6:$BB$343,ROW($A151)-5,FALSE))</f>
        <v>0</v>
      </c>
      <c r="T151" s="14">
        <f ca="1">IF(T$5&lt;&gt;"",HLOOKUP(T$5,Functionalization!$G$6:$R$343,ROW($A151)-5,FALSE),IFERROR(INDEX(T$320:T$343,MATCH($F151,$B$320:$B$343,0))/VLOOKUP($F151,$B$320:$BB$343,MATCH(LEFT(TRIM(T$6),FIND("~",SUBSTITUTE(T$6,"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151))*HLOOKUP(LEFT(TRIM(T$6),FIND("~",SUBSTITUTE(T$6," ","~",LEN(TRIM(T$6))-LEN(SUBSTITUTE(TRIM(T$6)," ",""))))-1)&amp;" Total",$B$6:$BB$343,ROW($A151)-5,FALSE))</f>
        <v>0</v>
      </c>
      <c r="U151" s="14">
        <f ca="1">IF(U$5&lt;&gt;"",HLOOKUP(U$5,Functionalization!$G$6:$R$343,ROW($A151)-5,FALSE),IFERROR(INDEX(U$320:U$343,MATCH($F151,$B$320:$B$343,0))/VLOOKUP($F151,$B$320:$BB$343,MATCH(LEFT(TRIM(U$6),FIND("~",SUBSTITUTE(U$6,"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151))*HLOOKUP(LEFT(TRIM(U$6),FIND("~",SUBSTITUTE(U$6," ","~",LEN(TRIM(U$6))-LEN(SUBSTITUTE(TRIM(U$6)," ",""))))-1)&amp;" Total",$B$6:$BB$343,ROW($A151)-5,FALSE))</f>
        <v>0</v>
      </c>
      <c r="V151" s="14">
        <f ca="1">IF(V$5&lt;&gt;"",HLOOKUP(V$5,Functionalization!$G$6:$R$343,ROW($A151)-5,FALSE),IFERROR(INDEX(V$320:V$343,MATCH($F151,$B$320:$B$343,0))/VLOOKUP($F151,$B$320:$BB$343,MATCH(LEFT(TRIM(V$6),FIND("~",SUBSTITUTE(V$6,"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151))*HLOOKUP(LEFT(TRIM(V$6),FIND("~",SUBSTITUTE(V$6," ","~",LEN(TRIM(V$6))-LEN(SUBSTITUTE(TRIM(V$6)," ",""))))-1)&amp;" Total",$B$6:$BB$343,ROW($A151)-5,FALSE))</f>
        <v>0</v>
      </c>
      <c r="W151" s="14">
        <f ca="1">IF(W$5&lt;&gt;"",HLOOKUP(W$5,Functionalization!$G$6:$R$343,ROW($A151)-5,FALSE),IFERROR(INDEX(W$320:W$343,MATCH($F151,$B$320:$B$343,0))/VLOOKUP($F151,$B$320:$BB$343,MATCH(LEFT(TRIM(W$6),FIND("~",SUBSTITUTE(W$6,"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151))*HLOOKUP(LEFT(TRIM(W$6),FIND("~",SUBSTITUTE(W$6," ","~",LEN(TRIM(W$6))-LEN(SUBSTITUTE(TRIM(W$6)," ",""))))-1)&amp;" Total",$B$6:$BB$343,ROW($A151)-5,FALSE))</f>
        <v>-53508.442087999145</v>
      </c>
      <c r="X151" s="14">
        <f ca="1">IF(X$5&lt;&gt;"",HLOOKUP(X$5,Functionalization!$G$6:$R$343,ROW($A151)-5,FALSE),IFERROR(INDEX(X$320:X$343,MATCH($F151,$B$320:$B$343,0))/VLOOKUP($F151,$B$320:$BB$343,MATCH(LEFT(TRIM(X$6),FIND("~",SUBSTITUTE(X$6,"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151))*HLOOKUP(LEFT(TRIM(X$6),FIND("~",SUBSTITUTE(X$6," ","~",LEN(TRIM(X$6))-LEN(SUBSTITUTE(TRIM(X$6)," ",""))))-1)&amp;" Total",$B$6:$BB$343,ROW($A151)-5,FALSE))</f>
        <v>0</v>
      </c>
      <c r="Y151" s="14">
        <f ca="1">IF(Y$5&lt;&gt;"",HLOOKUP(Y$5,Functionalization!$G$6:$R$343,ROW($A151)-5,FALSE),IFERROR(INDEX(Y$320:Y$343,MATCH($F151,$B$320:$B$343,0))/VLOOKUP($F151,$B$320:$BB$343,MATCH(LEFT(TRIM(Y$6),FIND("~",SUBSTITUTE(Y$6,"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151))*HLOOKUP(LEFT(TRIM(Y$6),FIND("~",SUBSTITUTE(Y$6," ","~",LEN(TRIM(Y$6))-LEN(SUBSTITUTE(TRIM(Y$6)," ",""))))-1)&amp;" Total",$B$6:$BB$343,ROW($A151)-5,FALSE))</f>
        <v>-53508.442087999145</v>
      </c>
      <c r="Z151" s="14">
        <f ca="1">IF(Z$5&lt;&gt;"",HLOOKUP(Z$5,Functionalization!$G$6:$R$343,ROW($A151)-5,FALSE),IFERROR(INDEX(Z$320:Z$343,MATCH($F151,$B$320:$B$343,0))/VLOOKUP($F151,$B$320:$BB$343,MATCH(LEFT(TRIM(Z$6),FIND("~",SUBSTITUTE(Z$6,"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151))*HLOOKUP(LEFT(TRIM(Z$6),FIND("~",SUBSTITUTE(Z$6," ","~",LEN(TRIM(Z$6))-LEN(SUBSTITUTE(TRIM(Z$6)," ",""))))-1)&amp;" Total",$B$6:$BB$343,ROW($A151)-5,FALSE))</f>
        <v>0</v>
      </c>
      <c r="AA151" s="14">
        <f ca="1">IF(AA$5&lt;&gt;"",HLOOKUP(AA$5,Functionalization!$G$6:$R$343,ROW($A151)-5,FALSE),IFERROR(INDEX(AA$320:AA$343,MATCH($F151,$B$320:$B$343,0))/VLOOKUP($F151,$B$320:$BB$343,MATCH(LEFT(TRIM(AA$6),FIND("~",SUBSTITUTE(AA$6,"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151))*HLOOKUP(LEFT(TRIM(AA$6),FIND("~",SUBSTITUTE(AA$6," ","~",LEN(TRIM(AA$6))-LEN(SUBSTITUTE(TRIM(AA$6)," ",""))))-1)&amp;" Total",$B$6:$BB$343,ROW($A151)-5,FALSE))</f>
        <v>0</v>
      </c>
      <c r="AB151" s="14">
        <f ca="1">IF(AB$5&lt;&gt;"",HLOOKUP(AB$5,Functionalization!$G$6:$R$343,ROW($A151)-5,FALSE),IFERROR(INDEX(AB$320:AB$343,MATCH($F151,$B$320:$B$343,0))/VLOOKUP($F151,$B$320:$BB$343,MATCH(LEFT(TRIM(AB$6),FIND("~",SUBSTITUTE(AB$6,"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151))*HLOOKUP(LEFT(TRIM(AB$6),FIND("~",SUBSTITUTE(AB$6," ","~",LEN(TRIM(AB$6))-LEN(SUBSTITUTE(TRIM(AB$6)," ",""))))-1)&amp;" Total",$B$6:$BB$343,ROW($A151)-5,FALSE))</f>
        <v>0</v>
      </c>
      <c r="AC151" s="14">
        <f ca="1">IF(AC$5&lt;&gt;"",HLOOKUP(AC$5,Functionalization!$G$6:$R$343,ROW($A151)-5,FALSE),IFERROR(INDEX(AC$320:AC$343,MATCH($F151,$B$320:$B$343,0))/VLOOKUP($F151,$B$320:$BB$343,MATCH(LEFT(TRIM(AC$6),FIND("~",SUBSTITUTE(AC$6,"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151))*HLOOKUP(LEFT(TRIM(AC$6),FIND("~",SUBSTITUTE(AC$6," ","~",LEN(TRIM(AC$6))-LEN(SUBSTITUTE(TRIM(AC$6)," ",""))))-1)&amp;" Total",$B$6:$BB$343,ROW($A151)-5,FALSE))</f>
        <v>0</v>
      </c>
      <c r="AD151" s="14">
        <f ca="1">IF(AD$5&lt;&gt;"",HLOOKUP(AD$5,Functionalization!$G$6:$R$343,ROW($A151)-5,FALSE),IFERROR(INDEX(AD$320:AD$343,MATCH($F151,$B$320:$B$343,0))/VLOOKUP($F151,$B$320:$BB$343,MATCH(LEFT(TRIM(AD$6),FIND("~",SUBSTITUTE(AD$6,"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151))*HLOOKUP(LEFT(TRIM(AD$6),FIND("~",SUBSTITUTE(AD$6," ","~",LEN(TRIM(AD$6))-LEN(SUBSTITUTE(TRIM(AD$6)," ",""))))-1)&amp;" Total",$B$6:$BB$343,ROW($A151)-5,FALSE))</f>
        <v>0</v>
      </c>
      <c r="AE151" s="14">
        <f ca="1">IF(AE$5&lt;&gt;"",HLOOKUP(AE$5,Functionalization!$G$6:$R$343,ROW($A151)-5,FALSE),IFERROR(INDEX(AE$320:AE$343,MATCH($F151,$B$320:$B$343,0))/VLOOKUP($F151,$B$320:$BB$343,MATCH(LEFT(TRIM(AE$6),FIND("~",SUBSTITUTE(AE$6,"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151))*HLOOKUP(LEFT(TRIM(AE$6),FIND("~",SUBSTITUTE(AE$6," ","~",LEN(TRIM(AE$6))-LEN(SUBSTITUTE(TRIM(AE$6)," ",""))))-1)&amp;" Total",$B$6:$BB$343,ROW($A151)-5,FALSE))</f>
        <v>0</v>
      </c>
      <c r="AF151" s="14">
        <f ca="1">IF(AF$5&lt;&gt;"",HLOOKUP(AF$5,Functionalization!$G$6:$R$343,ROW($A151)-5,FALSE),IFERROR(INDEX(AF$320:AF$343,MATCH($F151,$B$320:$B$343,0))/VLOOKUP($F151,$B$320:$BB$343,MATCH(LEFT(TRIM(AF$6),FIND("~",SUBSTITUTE(AF$6,"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151))*HLOOKUP(LEFT(TRIM(AF$6),FIND("~",SUBSTITUTE(AF$6," ","~",LEN(TRIM(AF$6))-LEN(SUBSTITUTE(TRIM(AF$6)," ",""))))-1)&amp;" Total",$B$6:$BB$343,ROW($A151)-5,FALSE))</f>
        <v>0</v>
      </c>
      <c r="AG151" s="14">
        <f ca="1">IF(AG$5&lt;&gt;"",HLOOKUP(AG$5,Functionalization!$G$6:$R$343,ROW($A151)-5,FALSE),IFERROR(INDEX(AG$320:AG$343,MATCH($F151,$B$320:$B$343,0))/VLOOKUP($F151,$B$320:$BB$343,MATCH(LEFT(TRIM(AG$6),FIND("~",SUBSTITUTE(AG$6,"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151))*HLOOKUP(LEFT(TRIM(AG$6),FIND("~",SUBSTITUTE(AG$6," ","~",LEN(TRIM(AG$6))-LEN(SUBSTITUTE(TRIM(AG$6)," ",""))))-1)&amp;" Total",$B$6:$BB$343,ROW($A151)-5,FALSE))</f>
        <v>0</v>
      </c>
      <c r="AH151" s="14">
        <f ca="1">IF(AH$5&lt;&gt;"",HLOOKUP(AH$5,Functionalization!$G$6:$R$343,ROW($A151)-5,FALSE),IFERROR(INDEX(AH$320:AH$343,MATCH($F151,$B$320:$B$343,0))/VLOOKUP($F151,$B$320:$BB$343,MATCH(LEFT(TRIM(AH$6),FIND("~",SUBSTITUTE(AH$6,"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151))*HLOOKUP(LEFT(TRIM(AH$6),FIND("~",SUBSTITUTE(AH$6," ","~",LEN(TRIM(AH$6))-LEN(SUBSTITUTE(TRIM(AH$6)," ",""))))-1)&amp;" Total",$B$6:$BB$343,ROW($A151)-5,FALSE))</f>
        <v>0</v>
      </c>
      <c r="AI151" s="14">
        <f ca="1">IF(AI$5&lt;&gt;"",HLOOKUP(AI$5,Functionalization!$G$6:$R$343,ROW($A151)-5,FALSE),IFERROR(INDEX(AI$320:AI$343,MATCH($F151,$B$320:$B$343,0))/VLOOKUP($F151,$B$320:$BB$343,MATCH(LEFT(TRIM(AI$6),FIND("~",SUBSTITUTE(AI$6,"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151))*HLOOKUP(LEFT(TRIM(AI$6),FIND("~",SUBSTITUTE(AI$6," ","~",LEN(TRIM(AI$6))-LEN(SUBSTITUTE(TRIM(AI$6)," ",""))))-1)&amp;" Total",$B$6:$BB$343,ROW($A151)-5,FALSE))</f>
        <v>0</v>
      </c>
      <c r="AJ151" s="14">
        <f ca="1">IF(AJ$5&lt;&gt;"",HLOOKUP(AJ$5,Functionalization!$G$6:$R$343,ROW($A151)-5,FALSE),IFERROR(INDEX(AJ$320:AJ$343,MATCH($F151,$B$320:$B$343,0))/VLOOKUP($F151,$B$320:$BB$343,MATCH(LEFT(TRIM(AJ$6),FIND("~",SUBSTITUTE(AJ$6,"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151))*HLOOKUP(LEFT(TRIM(AJ$6),FIND("~",SUBSTITUTE(AJ$6," ","~",LEN(TRIM(AJ$6))-LEN(SUBSTITUTE(TRIM(AJ$6)," ",""))))-1)&amp;" Total",$B$6:$BB$343,ROW($A151)-5,FALSE))</f>
        <v>0</v>
      </c>
      <c r="AK151" s="14">
        <f ca="1">IF(AK$5&lt;&gt;"",HLOOKUP(AK$5,Functionalization!$G$6:$R$343,ROW($A151)-5,FALSE),IFERROR(INDEX(AK$320:AK$343,MATCH($F151,$B$320:$B$343,0))/VLOOKUP($F151,$B$320:$BB$343,MATCH(LEFT(TRIM(AK$6),FIND("~",SUBSTITUTE(AK$6,"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151))*HLOOKUP(LEFT(TRIM(AK$6),FIND("~",SUBSTITUTE(AK$6," ","~",LEN(TRIM(AK$6))-LEN(SUBSTITUTE(TRIM(AK$6)," ",""))))-1)&amp;" Total",$B$6:$BB$343,ROW($A151)-5,FALSE))</f>
        <v>0</v>
      </c>
      <c r="AL151" s="14">
        <f ca="1">IF(AL$5&lt;&gt;"",HLOOKUP(AL$5,Functionalization!$G$6:$R$343,ROW($A151)-5,FALSE),IFERROR(INDEX(AL$320:AL$343,MATCH($F151,$B$320:$B$343,0))/VLOOKUP($F151,$B$320:$BB$343,MATCH(LEFT(TRIM(AL$6),FIND("~",SUBSTITUTE(AL$6,"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151))*HLOOKUP(LEFT(TRIM(AL$6),FIND("~",SUBSTITUTE(AL$6," ","~",LEN(TRIM(AL$6))-LEN(SUBSTITUTE(TRIM(AL$6)," ",""))))-1)&amp;" Total",$B$6:$BB$343,ROW($A151)-5,FALSE))</f>
        <v>0</v>
      </c>
      <c r="AM151" s="14">
        <f ca="1">IF(AM$5&lt;&gt;"",HLOOKUP(AM$5,Functionalization!$G$6:$R$343,ROW($A151)-5,FALSE),IFERROR(INDEX(AM$320:AM$343,MATCH($F151,$B$320:$B$343,0))/VLOOKUP($F151,$B$320:$BB$343,MATCH(LEFT(TRIM(AM$6),FIND("~",SUBSTITUTE(AM$6,"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151))*HLOOKUP(LEFT(TRIM(AM$6),FIND("~",SUBSTITUTE(AM$6," ","~",LEN(TRIM(AM$6))-LEN(SUBSTITUTE(TRIM(AM$6)," ",""))))-1)&amp;" Total",$B$6:$BB$343,ROW($A151)-5,FALSE))</f>
        <v>0</v>
      </c>
      <c r="AN151" s="14">
        <f ca="1">IF(AN$5&lt;&gt;"",HLOOKUP(AN$5,Functionalization!$G$6:$R$343,ROW($A151)-5,FALSE),IFERROR(INDEX(AN$320:AN$343,MATCH($F151,$B$320:$B$343,0))/VLOOKUP($F151,$B$320:$BB$343,MATCH(LEFT(TRIM(AN$6),FIND("~",SUBSTITUTE(AN$6,"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151))*HLOOKUP(LEFT(TRIM(AN$6),FIND("~",SUBSTITUTE(AN$6," ","~",LEN(TRIM(AN$6))-LEN(SUBSTITUTE(TRIM(AN$6)," ",""))))-1)&amp;" Total",$B$6:$BB$343,ROW($A151)-5,FALSE))</f>
        <v>0</v>
      </c>
      <c r="AO151" s="14">
        <f ca="1">IF(AO$5&lt;&gt;"",HLOOKUP(AO$5,Functionalization!$G$6:$R$343,ROW($A151)-5,FALSE),IFERROR(INDEX(AO$320:AO$343,MATCH($F151,$B$320:$B$343,0))/VLOOKUP($F151,$B$320:$BB$343,MATCH(LEFT(TRIM(AO$6),FIND("~",SUBSTITUTE(AO$6,"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151))*HLOOKUP(LEFT(TRIM(AO$6),FIND("~",SUBSTITUTE(AO$6," ","~",LEN(TRIM(AO$6))-LEN(SUBSTITUTE(TRIM(AO$6)," ",""))))-1)&amp;" Total",$B$6:$BB$343,ROW($A151)-5,FALSE))</f>
        <v>0</v>
      </c>
      <c r="AP151" s="14">
        <f ca="1">IF(AP$5&lt;&gt;"",HLOOKUP(AP$5,Functionalization!$G$6:$R$343,ROW($A151)-5,FALSE),IFERROR(INDEX(AP$320:AP$343,MATCH($F151,$B$320:$B$343,0))/VLOOKUP($F151,$B$320:$BB$343,MATCH(LEFT(TRIM(AP$6),FIND("~",SUBSTITUTE(AP$6,"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151))*HLOOKUP(LEFT(TRIM(AP$6),FIND("~",SUBSTITUTE(AP$6," ","~",LEN(TRIM(AP$6))-LEN(SUBSTITUTE(TRIM(AP$6)," ",""))))-1)&amp;" Total",$B$6:$BB$343,ROW($A151)-5,FALSE))</f>
        <v>0</v>
      </c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D151" s="44">
        <f ca="1">IFERROR(IF(SUMIF($G$6:$BB$6,BD$6&amp;" Total",$G151:$BB151)-(SUMIF($G$6:$BB$6,BD$6&amp;" "&amp;'Input-Allocators'!$D$18,$G151:$BB151)+IFERROR(SUMIF($G$6:$BB$6,BD$6&amp;" "&amp;'Input-Allocators'!$E$18,$G151:$BB151),SUMIF($G$6:$BB$6,BD$6&amp;" "&amp;'Input-Allocators'!$B$20,$G151:$BB151))+SUMIF($G$6:$BB$6,BD$6&amp;" "&amp;'Input-Allocators'!$F$18,$G151:$BB151))&lt;Check_Limit,0,1),1)</f>
        <v>0</v>
      </c>
      <c r="BE151" s="44">
        <f ca="1">IFERROR(IF(SUMIF($G$6:$BB$6,BE$6&amp;" Total",$G151:$BB151)-(SUMIF($G$6:$BB$6,BE$6&amp;" "&amp;'Input-Allocators'!$D$18,$G151:$BB151)+IFERROR(SUMIF($G$6:$BB$6,BE$6&amp;" "&amp;'Input-Allocators'!$E$18,$G151:$BB151),SUMIF($G$6:$BB$6,BE$6&amp;" "&amp;'Input-Allocators'!$B$20,$G151:$BB151))+SUMIF($G$6:$BB$6,BE$6&amp;" "&amp;'Input-Allocators'!$F$18,$G151:$BB151))&lt;Check_Limit,0,1),1)</f>
        <v>0</v>
      </c>
      <c r="BF151" s="44">
        <f ca="1">IFERROR(IF(SUMIF($G$6:$BB$6,BF$6&amp;" Total",$G151:$BB151)-(SUMIF($G$6:$BB$6,BF$6&amp;" "&amp;'Input-Allocators'!$D$18,$G151:$BB151)+IFERROR(SUMIF($G$6:$BB$6,BF$6&amp;" "&amp;'Input-Allocators'!$E$18,$G151:$BB151),SUMIF($G$6:$BB$6,BF$6&amp;" "&amp;'Input-Allocators'!$B$20,$G151:$BB151))+SUMIF($G$6:$BB$6,BF$6&amp;" "&amp;'Input-Allocators'!$F$18,$G151:$BB151))&lt;Check_Limit,0,1),1)</f>
        <v>0</v>
      </c>
      <c r="BG151" s="44">
        <f ca="1">IFERROR(IF(SUMIF($G$6:$BB$6,BG$6&amp;" Total",$G151:$BB151)-(SUMIF($G$6:$BB$6,BG$6&amp;" "&amp;'Input-Allocators'!$D$18,$G151:$BB151)+IFERROR(SUMIF($G$6:$BB$6,BG$6&amp;" "&amp;'Input-Allocators'!$E$18,$G151:$BB151),SUMIF($G$6:$BB$6,BG$6&amp;" "&amp;'Input-Allocators'!$B$20,$G151:$BB151))+SUMIF($G$6:$BB$6,BG$6&amp;" "&amp;'Input-Allocators'!$F$18,$G151:$BB151))&lt;Check_Limit,0,1),1)</f>
        <v>0</v>
      </c>
      <c r="BH151" s="44">
        <f ca="1">IFERROR(IF(SUMIF($G$6:$BB$6,BH$6&amp;" Total",$G151:$BB151)-(SUMIF($G$6:$BB$6,BH$6&amp;" "&amp;'Input-Allocators'!$D$18,$G151:$BB151)+IFERROR(SUMIF($G$6:$BB$6,BH$6&amp;" "&amp;'Input-Allocators'!$E$18,$G151:$BB151),SUMIF($G$6:$BB$6,BH$6&amp;" "&amp;'Input-Allocators'!$B$20,$G151:$BB151))+SUMIF($G$6:$BB$6,BH$6&amp;" "&amp;'Input-Allocators'!$F$18,$G151:$BB151))&lt;Check_Limit,0,1),1)</f>
        <v>0</v>
      </c>
      <c r="BI151" s="44">
        <f ca="1">IFERROR(IF(SUMIF($G$6:$BB$6,BI$6&amp;" Total",$G151:$BB151)-(SUMIF($G$6:$BB$6,BI$6&amp;" "&amp;'Input-Allocators'!$D$18,$G151:$BB151)+IFERROR(SUMIF($G$6:$BB$6,BI$6&amp;" "&amp;'Input-Allocators'!$E$18,$G151:$BB151),SUMIF($G$6:$BB$6,BI$6&amp;" "&amp;'Input-Allocators'!$B$20,$G151:$BB151))+SUMIF($G$6:$BB$6,BI$6&amp;" "&amp;'Input-Allocators'!$F$18,$G151:$BB151))&lt;Check_Limit,0,1),1)</f>
        <v>0</v>
      </c>
      <c r="BJ151" s="44">
        <f ca="1">IFERROR(IF(SUMIF($G$6:$BB$6,BJ$6&amp;" Total",$G151:$BB151)-(SUMIF($G$6:$BB$6,BJ$6&amp;" "&amp;'Input-Allocators'!$D$18,$G151:$BB151)+IFERROR(SUMIF($G$6:$BB$6,BJ$6&amp;" "&amp;'Input-Allocators'!$E$18,$G151:$BB151),SUMIF($G$6:$BB$6,BJ$6&amp;" "&amp;'Input-Allocators'!$B$20,$G151:$BB151))+SUMIF($G$6:$BB$6,BJ$6&amp;" "&amp;'Input-Allocators'!$F$18,$G151:$BB151))&lt;Check_Limit,0,1),1)</f>
        <v>0</v>
      </c>
      <c r="BK151" s="44">
        <f ca="1">IFERROR(IF(SUMIF($G$6:$BB$6,BK$6&amp;" Total",$G151:$BB151)-(SUMIF($G$6:$BB$6,BK$6&amp;" "&amp;'Input-Allocators'!$D$18,$G151:$BB151)+IFERROR(SUMIF($G$6:$BB$6,BK$6&amp;" "&amp;'Input-Allocators'!$E$18,$G151:$BB151),SUMIF($G$6:$BB$6,BK$6&amp;" "&amp;'Input-Allocators'!$B$20,$G151:$BB151))+SUMIF($G$6:$BB$6,BK$6&amp;" "&amp;'Input-Allocators'!$F$18,$G151:$BB151))&lt;Check_Limit,0,1),1)</f>
        <v>0</v>
      </c>
      <c r="BL151" s="44">
        <f ca="1">IFERROR(IF(SUMIF($G$6:$BB$6,BL$6&amp;" Total",$G151:$BB151)-(SUMIF($G$6:$BB$6,BL$6&amp;" "&amp;'Input-Allocators'!$D$18,$G151:$BB151)+IFERROR(SUMIF($G$6:$BB$6,BL$6&amp;" "&amp;'Input-Allocators'!$E$18,$G151:$BB151),SUMIF($G$6:$BB$6,BL$6&amp;" "&amp;'Input-Allocators'!$B$20,$G151:$BB151))+SUMIF($G$6:$BB$6,BL$6&amp;" "&amp;'Input-Allocators'!$F$18,$G151:$BB151))&lt;Check_Limit,0,1),1)</f>
        <v>0</v>
      </c>
      <c r="BM151" s="44">
        <f ca="1">IFERROR(IF(SUMIF($G$6:$BB$6,BM$6&amp;" Total",$G151:$BB151)-(SUMIF($G$6:$BB$6,BM$6&amp;" "&amp;'Input-Allocators'!$D$18,$G151:$BB151)+IFERROR(SUMIF($G$6:$BB$6,BM$6&amp;" "&amp;'Input-Allocators'!$E$18,$G151:$BB151),SUMIF($G$6:$BB$6,BM$6&amp;" "&amp;'Input-Allocators'!$B$20,$G151:$BB151))+SUMIF($G$6:$BB$6,BM$6&amp;" "&amp;'Input-Allocators'!$F$18,$G151:$BB151))&lt;Check_Limit,0,1),1)</f>
        <v>0</v>
      </c>
      <c r="BN151" s="44">
        <f ca="1">IFERROR(IF(SUMIF($G$6:$BB$6,BN$6&amp;" Total",$G151:$BB151)-(SUMIF($G$6:$BB$6,BN$6&amp;" "&amp;'Input-Allocators'!$D$18,$G151:$BB151)+IFERROR(SUMIF($G$6:$BB$6,BN$6&amp;" "&amp;'Input-Allocators'!$E$18,$G151:$BB151),SUMIF($G$6:$BB$6,BN$6&amp;" "&amp;'Input-Allocators'!$B$20,$G151:$BB151))+SUMIF($G$6:$BB$6,BN$6&amp;" "&amp;'Input-Allocators'!$F$18,$G151:$BB151))&lt;Check_Limit,0,1),1)</f>
        <v>0</v>
      </c>
      <c r="BO151" s="44">
        <f ca="1">IFERROR(IF(SUMIF($G$6:$BB$6,BO$6&amp;" Total",$G151:$BB151)-(SUMIF($G$6:$BB$6,BO$6&amp;" "&amp;'Input-Allocators'!$D$18,$G151:$BB151)+IFERROR(SUMIF($G$6:$BB$6,BO$6&amp;" "&amp;'Input-Allocators'!$E$18,$G151:$BB151),SUMIF($G$6:$BB$6,BO$6&amp;" "&amp;'Input-Allocators'!$B$20,$G151:$BB151))+SUMIF($G$6:$BB$6,BO$6&amp;" "&amp;'Input-Allocators'!$F$18,$G151:$BB151))&lt;Check_Limit,0,1),1)</f>
        <v>0</v>
      </c>
    </row>
    <row r="152" spans="1:67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>Functionalization!$D152</f>
        <v>-51.433075004419244</v>
      </c>
      <c r="E152" s="14">
        <f t="shared" ca="1" si="25"/>
        <v>0</v>
      </c>
      <c r="F152" s="3" t="str">
        <f>IF($D152=0,"-",IF('Input-Accounts'!$E152&lt;&gt;0,'Input-Accounts'!$E152,'Input-Accounts'!$G152))</f>
        <v>COMMODITY</v>
      </c>
      <c r="G152" s="14">
        <f ca="1">IF(G$5&lt;&gt;"",HLOOKUP(G$5,Functionalization!$G$6:$R$343,ROW($A152)-5,FALSE),IFERROR(INDEX(G$320:G$343,MATCH($F152,$B$320:$B$343,0))/VLOOKUP($F152,$B$320:$BB$343,MATCH(LEFT(TRIM(G$6),FIND("~",SUBSTITUTE(G$6,"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152))*HLOOKUP(LEFT(TRIM(G$6),FIND("~",SUBSTITUTE(G$6," ","~",LEN(TRIM(G$6))-LEN(SUBSTITUTE(TRIM(G$6)," ",""))))-1)&amp;" Total",$B$6:$BB$343,ROW($A152)-5,FALSE))</f>
        <v>-51.433075004419244</v>
      </c>
      <c r="H152" s="14">
        <f ca="1">IF(H$5&lt;&gt;"",HLOOKUP(H$5,Functionalization!$G$6:$R$343,ROW($A152)-5,FALSE),IFERROR(INDEX(H$320:H$343,MATCH($F152,$B$320:$B$343,0))/VLOOKUP($F152,$B$320:$BB$343,MATCH(LEFT(TRIM(H$6),FIND("~",SUBSTITUTE(H$6,"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152))*HLOOKUP(LEFT(TRIM(H$6),FIND("~",SUBSTITUTE(H$6," ","~",LEN(TRIM(H$6))-LEN(SUBSTITUTE(TRIM(H$6)," ",""))))-1)&amp;" Total",$B$6:$BB$343,ROW($A152)-5,FALSE))</f>
        <v>0</v>
      </c>
      <c r="I152" s="14">
        <f ca="1">IF(I$5&lt;&gt;"",HLOOKUP(I$5,Functionalization!$G$6:$R$343,ROW($A152)-5,FALSE),IFERROR(INDEX(I$320:I$343,MATCH($F152,$B$320:$B$343,0))/VLOOKUP($F152,$B$320:$BB$343,MATCH(LEFT(TRIM(I$6),FIND("~",SUBSTITUTE(I$6,"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152))*HLOOKUP(LEFT(TRIM(I$6),FIND("~",SUBSTITUTE(I$6," ","~",LEN(TRIM(I$6))-LEN(SUBSTITUTE(TRIM(I$6)," ",""))))-1)&amp;" Total",$B$6:$BB$343,ROW($A152)-5,FALSE))</f>
        <v>-51.433075004419244</v>
      </c>
      <c r="J152" s="14">
        <f ca="1">IF(J$5&lt;&gt;"",HLOOKUP(J$5,Functionalization!$G$6:$R$343,ROW($A152)-5,FALSE),IFERROR(INDEX(J$320:J$343,MATCH($F152,$B$320:$B$343,0))/VLOOKUP($F152,$B$320:$BB$343,MATCH(LEFT(TRIM(J$6),FIND("~",SUBSTITUTE(J$6,"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152))*HLOOKUP(LEFT(TRIM(J$6),FIND("~",SUBSTITUTE(J$6," ","~",LEN(TRIM(J$6))-LEN(SUBSTITUTE(TRIM(J$6)," ",""))))-1)&amp;" Total",$B$6:$BB$343,ROW($A152)-5,FALSE))</f>
        <v>0</v>
      </c>
      <c r="K152" s="14">
        <f ca="1">IF(K$5&lt;&gt;"",HLOOKUP(K$5,Functionalization!$G$6:$R$343,ROW($A152)-5,FALSE),IFERROR(INDEX(K$320:K$343,MATCH($F152,$B$320:$B$343,0))/VLOOKUP($F152,$B$320:$BB$343,MATCH(LEFT(TRIM(K$6),FIND("~",SUBSTITUTE(K$6,"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152))*HLOOKUP(LEFT(TRIM(K$6),FIND("~",SUBSTITUTE(K$6," ","~",LEN(TRIM(K$6))-LEN(SUBSTITUTE(TRIM(K$6)," ",""))))-1)&amp;" Total",$B$6:$BB$343,ROW($A152)-5,FALSE))</f>
        <v>0</v>
      </c>
      <c r="L152" s="14">
        <f ca="1">IF(L$5&lt;&gt;"",HLOOKUP(L$5,Functionalization!$G$6:$R$343,ROW($A152)-5,FALSE),IFERROR(INDEX(L$320:L$343,MATCH($F152,$B$320:$B$343,0))/VLOOKUP($F152,$B$320:$BB$343,MATCH(LEFT(TRIM(L$6),FIND("~",SUBSTITUTE(L$6,"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152))*HLOOKUP(LEFT(TRIM(L$6),FIND("~",SUBSTITUTE(L$6," ","~",LEN(TRIM(L$6))-LEN(SUBSTITUTE(TRIM(L$6)," ",""))))-1)&amp;" Total",$B$6:$BB$343,ROW($A152)-5,FALSE))</f>
        <v>0</v>
      </c>
      <c r="M152" s="14">
        <f ca="1">IF(M$5&lt;&gt;"",HLOOKUP(M$5,Functionalization!$G$6:$R$343,ROW($A152)-5,FALSE),IFERROR(INDEX(M$320:M$343,MATCH($F152,$B$320:$B$343,0))/VLOOKUP($F152,$B$320:$BB$343,MATCH(LEFT(TRIM(M$6),FIND("~",SUBSTITUTE(M$6,"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152))*HLOOKUP(LEFT(TRIM(M$6),FIND("~",SUBSTITUTE(M$6," ","~",LEN(TRIM(M$6))-LEN(SUBSTITUTE(TRIM(M$6)," ",""))))-1)&amp;" Total",$B$6:$BB$343,ROW($A152)-5,FALSE))</f>
        <v>0</v>
      </c>
      <c r="N152" s="14">
        <f ca="1">IF(N$5&lt;&gt;"",HLOOKUP(N$5,Functionalization!$G$6:$R$343,ROW($A152)-5,FALSE),IFERROR(INDEX(N$320:N$343,MATCH($F152,$B$320:$B$343,0))/VLOOKUP($F152,$B$320:$BB$343,MATCH(LEFT(TRIM(N$6),FIND("~",SUBSTITUTE(N$6,"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152))*HLOOKUP(LEFT(TRIM(N$6),FIND("~",SUBSTITUTE(N$6," ","~",LEN(TRIM(N$6))-LEN(SUBSTITUTE(TRIM(N$6)," ",""))))-1)&amp;" Total",$B$6:$BB$343,ROW($A152)-5,FALSE))</f>
        <v>0</v>
      </c>
      <c r="O152" s="14">
        <f ca="1">IF(O$5&lt;&gt;"",HLOOKUP(O$5,Functionalization!$G$6:$R$343,ROW($A152)-5,FALSE),IFERROR(INDEX(O$320:O$343,MATCH($F152,$B$320:$B$343,0))/VLOOKUP($F152,$B$320:$BB$343,MATCH(LEFT(TRIM(O$6),FIND("~",SUBSTITUTE(O$6,"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152))*HLOOKUP(LEFT(TRIM(O$6),FIND("~",SUBSTITUTE(O$6," ","~",LEN(TRIM(O$6))-LEN(SUBSTITUTE(TRIM(O$6)," ",""))))-1)&amp;" Total",$B$6:$BB$343,ROW($A152)-5,FALSE))</f>
        <v>0</v>
      </c>
      <c r="P152" s="14">
        <f ca="1">IF(P$5&lt;&gt;"",HLOOKUP(P$5,Functionalization!$G$6:$R$343,ROW($A152)-5,FALSE),IFERROR(INDEX(P$320:P$343,MATCH($F152,$B$320:$B$343,0))/VLOOKUP($F152,$B$320:$BB$343,MATCH(LEFT(TRIM(P$6),FIND("~",SUBSTITUTE(P$6,"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152))*HLOOKUP(LEFT(TRIM(P$6),FIND("~",SUBSTITUTE(P$6," ","~",LEN(TRIM(P$6))-LEN(SUBSTITUTE(TRIM(P$6)," ",""))))-1)&amp;" Total",$B$6:$BB$343,ROW($A152)-5,FALSE))</f>
        <v>0</v>
      </c>
      <c r="Q152" s="14">
        <f ca="1">IF(Q$5&lt;&gt;"",HLOOKUP(Q$5,Functionalization!$G$6:$R$343,ROW($A152)-5,FALSE),IFERROR(INDEX(Q$320:Q$343,MATCH($F152,$B$320:$B$343,0))/VLOOKUP($F152,$B$320:$BB$343,MATCH(LEFT(TRIM(Q$6),FIND("~",SUBSTITUTE(Q$6,"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152))*HLOOKUP(LEFT(TRIM(Q$6),FIND("~",SUBSTITUTE(Q$6," ","~",LEN(TRIM(Q$6))-LEN(SUBSTITUTE(TRIM(Q$6)," ",""))))-1)&amp;" Total",$B$6:$BB$343,ROW($A152)-5,FALSE))</f>
        <v>0</v>
      </c>
      <c r="R152" s="14">
        <f ca="1">IF(R$5&lt;&gt;"",HLOOKUP(R$5,Functionalization!$G$6:$R$343,ROW($A152)-5,FALSE),IFERROR(INDEX(R$320:R$343,MATCH($F152,$B$320:$B$343,0))/VLOOKUP($F152,$B$320:$BB$343,MATCH(LEFT(TRIM(R$6),FIND("~",SUBSTITUTE(R$6,"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152))*HLOOKUP(LEFT(TRIM(R$6),FIND("~",SUBSTITUTE(R$6," ","~",LEN(TRIM(R$6))-LEN(SUBSTITUTE(TRIM(R$6)," ",""))))-1)&amp;" Total",$B$6:$BB$343,ROW($A152)-5,FALSE))</f>
        <v>0</v>
      </c>
      <c r="S152" s="14">
        <f ca="1">IF(S$5&lt;&gt;"",HLOOKUP(S$5,Functionalization!$G$6:$R$343,ROW($A152)-5,FALSE),IFERROR(INDEX(S$320:S$343,MATCH($F152,$B$320:$B$343,0))/VLOOKUP($F152,$B$320:$BB$343,MATCH(LEFT(TRIM(S$6),FIND("~",SUBSTITUTE(S$6,"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152))*HLOOKUP(LEFT(TRIM(S$6),FIND("~",SUBSTITUTE(S$6," ","~",LEN(TRIM(S$6))-LEN(SUBSTITUTE(TRIM(S$6)," ",""))))-1)&amp;" Total",$B$6:$BB$343,ROW($A152)-5,FALSE))</f>
        <v>0</v>
      </c>
      <c r="T152" s="14">
        <f ca="1">IF(T$5&lt;&gt;"",HLOOKUP(T$5,Functionalization!$G$6:$R$343,ROW($A152)-5,FALSE),IFERROR(INDEX(T$320:T$343,MATCH($F152,$B$320:$B$343,0))/VLOOKUP($F152,$B$320:$BB$343,MATCH(LEFT(TRIM(T$6),FIND("~",SUBSTITUTE(T$6,"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152))*HLOOKUP(LEFT(TRIM(T$6),FIND("~",SUBSTITUTE(T$6," ","~",LEN(TRIM(T$6))-LEN(SUBSTITUTE(TRIM(T$6)," ",""))))-1)&amp;" Total",$B$6:$BB$343,ROW($A152)-5,FALSE))</f>
        <v>0</v>
      </c>
      <c r="U152" s="14">
        <f ca="1">IF(U$5&lt;&gt;"",HLOOKUP(U$5,Functionalization!$G$6:$R$343,ROW($A152)-5,FALSE),IFERROR(INDEX(U$320:U$343,MATCH($F152,$B$320:$B$343,0))/VLOOKUP($F152,$B$320:$BB$343,MATCH(LEFT(TRIM(U$6),FIND("~",SUBSTITUTE(U$6,"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152))*HLOOKUP(LEFT(TRIM(U$6),FIND("~",SUBSTITUTE(U$6," ","~",LEN(TRIM(U$6))-LEN(SUBSTITUTE(TRIM(U$6)," ",""))))-1)&amp;" Total",$B$6:$BB$343,ROW($A152)-5,FALSE))</f>
        <v>0</v>
      </c>
      <c r="V152" s="14">
        <f ca="1">IF(V$5&lt;&gt;"",HLOOKUP(V$5,Functionalization!$G$6:$R$343,ROW($A152)-5,FALSE),IFERROR(INDEX(V$320:V$343,MATCH($F152,$B$320:$B$343,0))/VLOOKUP($F152,$B$320:$BB$343,MATCH(LEFT(TRIM(V$6),FIND("~",SUBSTITUTE(V$6,"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152))*HLOOKUP(LEFT(TRIM(V$6),FIND("~",SUBSTITUTE(V$6," ","~",LEN(TRIM(V$6))-LEN(SUBSTITUTE(TRIM(V$6)," ",""))))-1)&amp;" Total",$B$6:$BB$343,ROW($A152)-5,FALSE))</f>
        <v>0</v>
      </c>
      <c r="W152" s="14">
        <f ca="1">IF(W$5&lt;&gt;"",HLOOKUP(W$5,Functionalization!$G$6:$R$343,ROW($A152)-5,FALSE),IFERROR(INDEX(W$320:W$343,MATCH($F152,$B$320:$B$343,0))/VLOOKUP($F152,$B$320:$BB$343,MATCH(LEFT(TRIM(W$6),FIND("~",SUBSTITUTE(W$6,"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152))*HLOOKUP(LEFT(TRIM(W$6),FIND("~",SUBSTITUTE(W$6," ","~",LEN(TRIM(W$6))-LEN(SUBSTITUTE(TRIM(W$6)," ",""))))-1)&amp;" Total",$B$6:$BB$343,ROW($A152)-5,FALSE))</f>
        <v>0</v>
      </c>
      <c r="X152" s="14">
        <f ca="1">IF(X$5&lt;&gt;"",HLOOKUP(X$5,Functionalization!$G$6:$R$343,ROW($A152)-5,FALSE),IFERROR(INDEX(X$320:X$343,MATCH($F152,$B$320:$B$343,0))/VLOOKUP($F152,$B$320:$BB$343,MATCH(LEFT(TRIM(X$6),FIND("~",SUBSTITUTE(X$6,"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152))*HLOOKUP(LEFT(TRIM(X$6),FIND("~",SUBSTITUTE(X$6," ","~",LEN(TRIM(X$6))-LEN(SUBSTITUTE(TRIM(X$6)," ",""))))-1)&amp;" Total",$B$6:$BB$343,ROW($A152)-5,FALSE))</f>
        <v>0</v>
      </c>
      <c r="Y152" s="14">
        <f ca="1">IF(Y$5&lt;&gt;"",HLOOKUP(Y$5,Functionalization!$G$6:$R$343,ROW($A152)-5,FALSE),IFERROR(INDEX(Y$320:Y$343,MATCH($F152,$B$320:$B$343,0))/VLOOKUP($F152,$B$320:$BB$343,MATCH(LEFT(TRIM(Y$6),FIND("~",SUBSTITUTE(Y$6,"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152))*HLOOKUP(LEFT(TRIM(Y$6),FIND("~",SUBSTITUTE(Y$6," ","~",LEN(TRIM(Y$6))-LEN(SUBSTITUTE(TRIM(Y$6)," ",""))))-1)&amp;" Total",$B$6:$BB$343,ROW($A152)-5,FALSE))</f>
        <v>0</v>
      </c>
      <c r="Z152" s="14">
        <f ca="1">IF(Z$5&lt;&gt;"",HLOOKUP(Z$5,Functionalization!$G$6:$R$343,ROW($A152)-5,FALSE),IFERROR(INDEX(Z$320:Z$343,MATCH($F152,$B$320:$B$343,0))/VLOOKUP($F152,$B$320:$BB$343,MATCH(LEFT(TRIM(Z$6),FIND("~",SUBSTITUTE(Z$6,"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152))*HLOOKUP(LEFT(TRIM(Z$6),FIND("~",SUBSTITUTE(Z$6," ","~",LEN(TRIM(Z$6))-LEN(SUBSTITUTE(TRIM(Z$6)," ",""))))-1)&amp;" Total",$B$6:$BB$343,ROW($A152)-5,FALSE))</f>
        <v>0</v>
      </c>
      <c r="AA152" s="14">
        <f ca="1">IF(AA$5&lt;&gt;"",HLOOKUP(AA$5,Functionalization!$G$6:$R$343,ROW($A152)-5,FALSE),IFERROR(INDEX(AA$320:AA$343,MATCH($F152,$B$320:$B$343,0))/VLOOKUP($F152,$B$320:$BB$343,MATCH(LEFT(TRIM(AA$6),FIND("~",SUBSTITUTE(AA$6,"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152))*HLOOKUP(LEFT(TRIM(AA$6),FIND("~",SUBSTITUTE(AA$6," ","~",LEN(TRIM(AA$6))-LEN(SUBSTITUTE(TRIM(AA$6)," ",""))))-1)&amp;" Total",$B$6:$BB$343,ROW($A152)-5,FALSE))</f>
        <v>0</v>
      </c>
      <c r="AB152" s="14">
        <f ca="1">IF(AB$5&lt;&gt;"",HLOOKUP(AB$5,Functionalization!$G$6:$R$343,ROW($A152)-5,FALSE),IFERROR(INDEX(AB$320:AB$343,MATCH($F152,$B$320:$B$343,0))/VLOOKUP($F152,$B$320:$BB$343,MATCH(LEFT(TRIM(AB$6),FIND("~",SUBSTITUTE(AB$6,"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152))*HLOOKUP(LEFT(TRIM(AB$6),FIND("~",SUBSTITUTE(AB$6," ","~",LEN(TRIM(AB$6))-LEN(SUBSTITUTE(TRIM(AB$6)," ",""))))-1)&amp;" Total",$B$6:$BB$343,ROW($A152)-5,FALSE))</f>
        <v>0</v>
      </c>
      <c r="AC152" s="14">
        <f ca="1">IF(AC$5&lt;&gt;"",HLOOKUP(AC$5,Functionalization!$G$6:$R$343,ROW($A152)-5,FALSE),IFERROR(INDEX(AC$320:AC$343,MATCH($F152,$B$320:$B$343,0))/VLOOKUP($F152,$B$320:$BB$343,MATCH(LEFT(TRIM(AC$6),FIND("~",SUBSTITUTE(AC$6,"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152))*HLOOKUP(LEFT(TRIM(AC$6),FIND("~",SUBSTITUTE(AC$6," ","~",LEN(TRIM(AC$6))-LEN(SUBSTITUTE(TRIM(AC$6)," ",""))))-1)&amp;" Total",$B$6:$BB$343,ROW($A152)-5,FALSE))</f>
        <v>0</v>
      </c>
      <c r="AD152" s="14">
        <f ca="1">IF(AD$5&lt;&gt;"",HLOOKUP(AD$5,Functionalization!$G$6:$R$343,ROW($A152)-5,FALSE),IFERROR(INDEX(AD$320:AD$343,MATCH($F152,$B$320:$B$343,0))/VLOOKUP($F152,$B$320:$BB$343,MATCH(LEFT(TRIM(AD$6),FIND("~",SUBSTITUTE(AD$6,"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152))*HLOOKUP(LEFT(TRIM(AD$6),FIND("~",SUBSTITUTE(AD$6," ","~",LEN(TRIM(AD$6))-LEN(SUBSTITUTE(TRIM(AD$6)," ",""))))-1)&amp;" Total",$B$6:$BB$343,ROW($A152)-5,FALSE))</f>
        <v>0</v>
      </c>
      <c r="AE152" s="14">
        <f ca="1">IF(AE$5&lt;&gt;"",HLOOKUP(AE$5,Functionalization!$G$6:$R$343,ROW($A152)-5,FALSE),IFERROR(INDEX(AE$320:AE$343,MATCH($F152,$B$320:$B$343,0))/VLOOKUP($F152,$B$320:$BB$343,MATCH(LEFT(TRIM(AE$6),FIND("~",SUBSTITUTE(AE$6,"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152))*HLOOKUP(LEFT(TRIM(AE$6),FIND("~",SUBSTITUTE(AE$6," ","~",LEN(TRIM(AE$6))-LEN(SUBSTITUTE(TRIM(AE$6)," ",""))))-1)&amp;" Total",$B$6:$BB$343,ROW($A152)-5,FALSE))</f>
        <v>0</v>
      </c>
      <c r="AF152" s="14">
        <f ca="1">IF(AF$5&lt;&gt;"",HLOOKUP(AF$5,Functionalization!$G$6:$R$343,ROW($A152)-5,FALSE),IFERROR(INDEX(AF$320:AF$343,MATCH($F152,$B$320:$B$343,0))/VLOOKUP($F152,$B$320:$BB$343,MATCH(LEFT(TRIM(AF$6),FIND("~",SUBSTITUTE(AF$6,"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152))*HLOOKUP(LEFT(TRIM(AF$6),FIND("~",SUBSTITUTE(AF$6," ","~",LEN(TRIM(AF$6))-LEN(SUBSTITUTE(TRIM(AF$6)," ",""))))-1)&amp;" Total",$B$6:$BB$343,ROW($A152)-5,FALSE))</f>
        <v>0</v>
      </c>
      <c r="AG152" s="14">
        <f ca="1">IF(AG$5&lt;&gt;"",HLOOKUP(AG$5,Functionalization!$G$6:$R$343,ROW($A152)-5,FALSE),IFERROR(INDEX(AG$320:AG$343,MATCH($F152,$B$320:$B$343,0))/VLOOKUP($F152,$B$320:$BB$343,MATCH(LEFT(TRIM(AG$6),FIND("~",SUBSTITUTE(AG$6,"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152))*HLOOKUP(LEFT(TRIM(AG$6),FIND("~",SUBSTITUTE(AG$6," ","~",LEN(TRIM(AG$6))-LEN(SUBSTITUTE(TRIM(AG$6)," ",""))))-1)&amp;" Total",$B$6:$BB$343,ROW($A152)-5,FALSE))</f>
        <v>0</v>
      </c>
      <c r="AH152" s="14">
        <f ca="1">IF(AH$5&lt;&gt;"",HLOOKUP(AH$5,Functionalization!$G$6:$R$343,ROW($A152)-5,FALSE),IFERROR(INDEX(AH$320:AH$343,MATCH($F152,$B$320:$B$343,0))/VLOOKUP($F152,$B$320:$BB$343,MATCH(LEFT(TRIM(AH$6),FIND("~",SUBSTITUTE(AH$6,"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152))*HLOOKUP(LEFT(TRIM(AH$6),FIND("~",SUBSTITUTE(AH$6," ","~",LEN(TRIM(AH$6))-LEN(SUBSTITUTE(TRIM(AH$6)," ",""))))-1)&amp;" Total",$B$6:$BB$343,ROW($A152)-5,FALSE))</f>
        <v>0</v>
      </c>
      <c r="AI152" s="14">
        <f ca="1">IF(AI$5&lt;&gt;"",HLOOKUP(AI$5,Functionalization!$G$6:$R$343,ROW($A152)-5,FALSE),IFERROR(INDEX(AI$320:AI$343,MATCH($F152,$B$320:$B$343,0))/VLOOKUP($F152,$B$320:$BB$343,MATCH(LEFT(TRIM(AI$6),FIND("~",SUBSTITUTE(AI$6,"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152))*HLOOKUP(LEFT(TRIM(AI$6),FIND("~",SUBSTITUTE(AI$6," ","~",LEN(TRIM(AI$6))-LEN(SUBSTITUTE(TRIM(AI$6)," ",""))))-1)&amp;" Total",$B$6:$BB$343,ROW($A152)-5,FALSE))</f>
        <v>0</v>
      </c>
      <c r="AJ152" s="14">
        <f ca="1">IF(AJ$5&lt;&gt;"",HLOOKUP(AJ$5,Functionalization!$G$6:$R$343,ROW($A152)-5,FALSE),IFERROR(INDEX(AJ$320:AJ$343,MATCH($F152,$B$320:$B$343,0))/VLOOKUP($F152,$B$320:$BB$343,MATCH(LEFT(TRIM(AJ$6),FIND("~",SUBSTITUTE(AJ$6,"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152))*HLOOKUP(LEFT(TRIM(AJ$6),FIND("~",SUBSTITUTE(AJ$6," ","~",LEN(TRIM(AJ$6))-LEN(SUBSTITUTE(TRIM(AJ$6)," ",""))))-1)&amp;" Total",$B$6:$BB$343,ROW($A152)-5,FALSE))</f>
        <v>0</v>
      </c>
      <c r="AK152" s="14">
        <f ca="1">IF(AK$5&lt;&gt;"",HLOOKUP(AK$5,Functionalization!$G$6:$R$343,ROW($A152)-5,FALSE),IFERROR(INDEX(AK$320:AK$343,MATCH($F152,$B$320:$B$343,0))/VLOOKUP($F152,$B$320:$BB$343,MATCH(LEFT(TRIM(AK$6),FIND("~",SUBSTITUTE(AK$6,"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152))*HLOOKUP(LEFT(TRIM(AK$6),FIND("~",SUBSTITUTE(AK$6," ","~",LEN(TRIM(AK$6))-LEN(SUBSTITUTE(TRIM(AK$6)," ",""))))-1)&amp;" Total",$B$6:$BB$343,ROW($A152)-5,FALSE))</f>
        <v>0</v>
      </c>
      <c r="AL152" s="14">
        <f ca="1">IF(AL$5&lt;&gt;"",HLOOKUP(AL$5,Functionalization!$G$6:$R$343,ROW($A152)-5,FALSE),IFERROR(INDEX(AL$320:AL$343,MATCH($F152,$B$320:$B$343,0))/VLOOKUP($F152,$B$320:$BB$343,MATCH(LEFT(TRIM(AL$6),FIND("~",SUBSTITUTE(AL$6,"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152))*HLOOKUP(LEFT(TRIM(AL$6),FIND("~",SUBSTITUTE(AL$6," ","~",LEN(TRIM(AL$6))-LEN(SUBSTITUTE(TRIM(AL$6)," ",""))))-1)&amp;" Total",$B$6:$BB$343,ROW($A152)-5,FALSE))</f>
        <v>0</v>
      </c>
      <c r="AM152" s="14">
        <f ca="1">IF(AM$5&lt;&gt;"",HLOOKUP(AM$5,Functionalization!$G$6:$R$343,ROW($A152)-5,FALSE),IFERROR(INDEX(AM$320:AM$343,MATCH($F152,$B$320:$B$343,0))/VLOOKUP($F152,$B$320:$BB$343,MATCH(LEFT(TRIM(AM$6),FIND("~",SUBSTITUTE(AM$6,"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152))*HLOOKUP(LEFT(TRIM(AM$6),FIND("~",SUBSTITUTE(AM$6," ","~",LEN(TRIM(AM$6))-LEN(SUBSTITUTE(TRIM(AM$6)," ",""))))-1)&amp;" Total",$B$6:$BB$343,ROW($A152)-5,FALSE))</f>
        <v>0</v>
      </c>
      <c r="AN152" s="14">
        <f ca="1">IF(AN$5&lt;&gt;"",HLOOKUP(AN$5,Functionalization!$G$6:$R$343,ROW($A152)-5,FALSE),IFERROR(INDEX(AN$320:AN$343,MATCH($F152,$B$320:$B$343,0))/VLOOKUP($F152,$B$320:$BB$343,MATCH(LEFT(TRIM(AN$6),FIND("~",SUBSTITUTE(AN$6,"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152))*HLOOKUP(LEFT(TRIM(AN$6),FIND("~",SUBSTITUTE(AN$6," ","~",LEN(TRIM(AN$6))-LEN(SUBSTITUTE(TRIM(AN$6)," ",""))))-1)&amp;" Total",$B$6:$BB$343,ROW($A152)-5,FALSE))</f>
        <v>0</v>
      </c>
      <c r="AO152" s="14">
        <f ca="1">IF(AO$5&lt;&gt;"",HLOOKUP(AO$5,Functionalization!$G$6:$R$343,ROW($A152)-5,FALSE),IFERROR(INDEX(AO$320:AO$343,MATCH($F152,$B$320:$B$343,0))/VLOOKUP($F152,$B$320:$BB$343,MATCH(LEFT(TRIM(AO$6),FIND("~",SUBSTITUTE(AO$6,"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152))*HLOOKUP(LEFT(TRIM(AO$6),FIND("~",SUBSTITUTE(AO$6," ","~",LEN(TRIM(AO$6))-LEN(SUBSTITUTE(TRIM(AO$6)," ",""))))-1)&amp;" Total",$B$6:$BB$343,ROW($A152)-5,FALSE))</f>
        <v>0</v>
      </c>
      <c r="AP152" s="14">
        <f ca="1">IF(AP$5&lt;&gt;"",HLOOKUP(AP$5,Functionalization!$G$6:$R$343,ROW($A152)-5,FALSE),IFERROR(INDEX(AP$320:AP$343,MATCH($F152,$B$320:$B$343,0))/VLOOKUP($F152,$B$320:$BB$343,MATCH(LEFT(TRIM(AP$6),FIND("~",SUBSTITUTE(AP$6,"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152))*HLOOKUP(LEFT(TRIM(AP$6),FIND("~",SUBSTITUTE(AP$6," ","~",LEN(TRIM(AP$6))-LEN(SUBSTITUTE(TRIM(AP$6)," ",""))))-1)&amp;" Total",$B$6:$BB$343,ROW($A152)-5,FALSE))</f>
        <v>0</v>
      </c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D152" s="44">
        <f ca="1">IFERROR(IF(SUMIF($G$6:$BB$6,BD$6&amp;" Total",$G152:$BB152)-(SUMIF($G$6:$BB$6,BD$6&amp;" "&amp;'Input-Allocators'!$D$18,$G152:$BB152)+IFERROR(SUMIF($G$6:$BB$6,BD$6&amp;" "&amp;'Input-Allocators'!$E$18,$G152:$BB152),SUMIF($G$6:$BB$6,BD$6&amp;" "&amp;'Input-Allocators'!$B$20,$G152:$BB152))+SUMIF($G$6:$BB$6,BD$6&amp;" "&amp;'Input-Allocators'!$F$18,$G152:$BB152))&lt;Check_Limit,0,1),1)</f>
        <v>0</v>
      </c>
      <c r="BE152" s="44">
        <f ca="1">IFERROR(IF(SUMIF($G$6:$BB$6,BE$6&amp;" Total",$G152:$BB152)-(SUMIF($G$6:$BB$6,BE$6&amp;" "&amp;'Input-Allocators'!$D$18,$G152:$BB152)+IFERROR(SUMIF($G$6:$BB$6,BE$6&amp;" "&amp;'Input-Allocators'!$E$18,$G152:$BB152),SUMIF($G$6:$BB$6,BE$6&amp;" "&amp;'Input-Allocators'!$B$20,$G152:$BB152))+SUMIF($G$6:$BB$6,BE$6&amp;" "&amp;'Input-Allocators'!$F$18,$G152:$BB152))&lt;Check_Limit,0,1),1)</f>
        <v>0</v>
      </c>
      <c r="BF152" s="44">
        <f ca="1">IFERROR(IF(SUMIF($G$6:$BB$6,BF$6&amp;" Total",$G152:$BB152)-(SUMIF($G$6:$BB$6,BF$6&amp;" "&amp;'Input-Allocators'!$D$18,$G152:$BB152)+IFERROR(SUMIF($G$6:$BB$6,BF$6&amp;" "&amp;'Input-Allocators'!$E$18,$G152:$BB152),SUMIF($G$6:$BB$6,BF$6&amp;" "&amp;'Input-Allocators'!$B$20,$G152:$BB152))+SUMIF($G$6:$BB$6,BF$6&amp;" "&amp;'Input-Allocators'!$F$18,$G152:$BB152))&lt;Check_Limit,0,1),1)</f>
        <v>0</v>
      </c>
      <c r="BG152" s="44">
        <f ca="1">IFERROR(IF(SUMIF($G$6:$BB$6,BG$6&amp;" Total",$G152:$BB152)-(SUMIF($G$6:$BB$6,BG$6&amp;" "&amp;'Input-Allocators'!$D$18,$G152:$BB152)+IFERROR(SUMIF($G$6:$BB$6,BG$6&amp;" "&amp;'Input-Allocators'!$E$18,$G152:$BB152),SUMIF($G$6:$BB$6,BG$6&amp;" "&amp;'Input-Allocators'!$B$20,$G152:$BB152))+SUMIF($G$6:$BB$6,BG$6&amp;" "&amp;'Input-Allocators'!$F$18,$G152:$BB152))&lt;Check_Limit,0,1),1)</f>
        <v>0</v>
      </c>
      <c r="BH152" s="44">
        <f ca="1">IFERROR(IF(SUMIF($G$6:$BB$6,BH$6&amp;" Total",$G152:$BB152)-(SUMIF($G$6:$BB$6,BH$6&amp;" "&amp;'Input-Allocators'!$D$18,$G152:$BB152)+IFERROR(SUMIF($G$6:$BB$6,BH$6&amp;" "&amp;'Input-Allocators'!$E$18,$G152:$BB152),SUMIF($G$6:$BB$6,BH$6&amp;" "&amp;'Input-Allocators'!$B$20,$G152:$BB152))+SUMIF($G$6:$BB$6,BH$6&amp;" "&amp;'Input-Allocators'!$F$18,$G152:$BB152))&lt;Check_Limit,0,1),1)</f>
        <v>0</v>
      </c>
      <c r="BI152" s="44">
        <f ca="1">IFERROR(IF(SUMIF($G$6:$BB$6,BI$6&amp;" Total",$G152:$BB152)-(SUMIF($G$6:$BB$6,BI$6&amp;" "&amp;'Input-Allocators'!$D$18,$G152:$BB152)+IFERROR(SUMIF($G$6:$BB$6,BI$6&amp;" "&amp;'Input-Allocators'!$E$18,$G152:$BB152),SUMIF($G$6:$BB$6,BI$6&amp;" "&amp;'Input-Allocators'!$B$20,$G152:$BB152))+SUMIF($G$6:$BB$6,BI$6&amp;" "&amp;'Input-Allocators'!$F$18,$G152:$BB152))&lt;Check_Limit,0,1),1)</f>
        <v>0</v>
      </c>
      <c r="BJ152" s="44">
        <f ca="1">IFERROR(IF(SUMIF($G$6:$BB$6,BJ$6&amp;" Total",$G152:$BB152)-(SUMIF($G$6:$BB$6,BJ$6&amp;" "&amp;'Input-Allocators'!$D$18,$G152:$BB152)+IFERROR(SUMIF($G$6:$BB$6,BJ$6&amp;" "&amp;'Input-Allocators'!$E$18,$G152:$BB152),SUMIF($G$6:$BB$6,BJ$6&amp;" "&amp;'Input-Allocators'!$B$20,$G152:$BB152))+SUMIF($G$6:$BB$6,BJ$6&amp;" "&amp;'Input-Allocators'!$F$18,$G152:$BB152))&lt;Check_Limit,0,1),1)</f>
        <v>0</v>
      </c>
      <c r="BK152" s="44">
        <f ca="1">IFERROR(IF(SUMIF($G$6:$BB$6,BK$6&amp;" Total",$G152:$BB152)-(SUMIF($G$6:$BB$6,BK$6&amp;" "&amp;'Input-Allocators'!$D$18,$G152:$BB152)+IFERROR(SUMIF($G$6:$BB$6,BK$6&amp;" "&amp;'Input-Allocators'!$E$18,$G152:$BB152),SUMIF($G$6:$BB$6,BK$6&amp;" "&amp;'Input-Allocators'!$B$20,$G152:$BB152))+SUMIF($G$6:$BB$6,BK$6&amp;" "&amp;'Input-Allocators'!$F$18,$G152:$BB152))&lt;Check_Limit,0,1),1)</f>
        <v>0</v>
      </c>
      <c r="BL152" s="44">
        <f ca="1">IFERROR(IF(SUMIF($G$6:$BB$6,BL$6&amp;" Total",$G152:$BB152)-(SUMIF($G$6:$BB$6,BL$6&amp;" "&amp;'Input-Allocators'!$D$18,$G152:$BB152)+IFERROR(SUMIF($G$6:$BB$6,BL$6&amp;" "&amp;'Input-Allocators'!$E$18,$G152:$BB152),SUMIF($G$6:$BB$6,BL$6&amp;" "&amp;'Input-Allocators'!$B$20,$G152:$BB152))+SUMIF($G$6:$BB$6,BL$6&amp;" "&amp;'Input-Allocators'!$F$18,$G152:$BB152))&lt;Check_Limit,0,1),1)</f>
        <v>0</v>
      </c>
      <c r="BM152" s="44">
        <f ca="1">IFERROR(IF(SUMIF($G$6:$BB$6,BM$6&amp;" Total",$G152:$BB152)-(SUMIF($G$6:$BB$6,BM$6&amp;" "&amp;'Input-Allocators'!$D$18,$G152:$BB152)+IFERROR(SUMIF($G$6:$BB$6,BM$6&amp;" "&amp;'Input-Allocators'!$E$18,$G152:$BB152),SUMIF($G$6:$BB$6,BM$6&amp;" "&amp;'Input-Allocators'!$B$20,$G152:$BB152))+SUMIF($G$6:$BB$6,BM$6&amp;" "&amp;'Input-Allocators'!$F$18,$G152:$BB152))&lt;Check_Limit,0,1),1)</f>
        <v>0</v>
      </c>
      <c r="BN152" s="44">
        <f ca="1">IFERROR(IF(SUMIF($G$6:$BB$6,BN$6&amp;" Total",$G152:$BB152)-(SUMIF($G$6:$BB$6,BN$6&amp;" "&amp;'Input-Allocators'!$D$18,$G152:$BB152)+IFERROR(SUMIF($G$6:$BB$6,BN$6&amp;" "&amp;'Input-Allocators'!$E$18,$G152:$BB152),SUMIF($G$6:$BB$6,BN$6&amp;" "&amp;'Input-Allocators'!$B$20,$G152:$BB152))+SUMIF($G$6:$BB$6,BN$6&amp;" "&amp;'Input-Allocators'!$F$18,$G152:$BB152))&lt;Check_Limit,0,1),1)</f>
        <v>0</v>
      </c>
      <c r="BO152" s="44">
        <f ca="1">IFERROR(IF(SUMIF($G$6:$BB$6,BO$6&amp;" Total",$G152:$BB152)-(SUMIF($G$6:$BB$6,BO$6&amp;" "&amp;'Input-Allocators'!$D$18,$G152:$BB152)+IFERROR(SUMIF($G$6:$BB$6,BO$6&amp;" "&amp;'Input-Allocators'!$E$18,$G152:$BB152),SUMIF($G$6:$BB$6,BO$6&amp;" "&amp;'Input-Allocators'!$B$20,$G152:$BB152))+SUMIF($G$6:$BB$6,BO$6&amp;" "&amp;'Input-Allocators'!$F$18,$G152:$BB152))&lt;Check_Limit,0,1),1)</f>
        <v>0</v>
      </c>
    </row>
    <row r="153" spans="1:67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>SUBTOTAL(9,D143:D152)</f>
        <v>138111.49476859043</v>
      </c>
      <c r="E153" s="14">
        <f t="shared" ca="1" si="25"/>
        <v>0</v>
      </c>
      <c r="F153" s="3"/>
      <c r="G153" s="174">
        <f t="shared" ref="G153:AP153" ca="1" si="28">SUBTOTAL(9,G143:G152)</f>
        <v>116.56692499558076</v>
      </c>
      <c r="H153" s="174">
        <f t="shared" ca="1" si="28"/>
        <v>0</v>
      </c>
      <c r="I153" s="174">
        <f t="shared" ca="1" si="28"/>
        <v>116.56692499558076</v>
      </c>
      <c r="J153" s="174">
        <f t="shared" ca="1" si="28"/>
        <v>0</v>
      </c>
      <c r="K153" s="174">
        <f t="shared" ca="1" si="28"/>
        <v>0</v>
      </c>
      <c r="L153" s="174">
        <f t="shared" ca="1" si="28"/>
        <v>0</v>
      </c>
      <c r="M153" s="174">
        <f t="shared" ca="1" si="28"/>
        <v>0</v>
      </c>
      <c r="N153" s="174">
        <f t="shared" ca="1" si="28"/>
        <v>0</v>
      </c>
      <c r="O153" s="174">
        <f t="shared" ca="1" si="28"/>
        <v>0</v>
      </c>
      <c r="P153" s="174">
        <f t="shared" ca="1" si="28"/>
        <v>0</v>
      </c>
      <c r="Q153" s="174">
        <f t="shared" ca="1" si="28"/>
        <v>0</v>
      </c>
      <c r="R153" s="174">
        <f t="shared" ca="1" si="28"/>
        <v>0</v>
      </c>
      <c r="S153" s="174">
        <f t="shared" ca="1" si="28"/>
        <v>0</v>
      </c>
      <c r="T153" s="174">
        <f t="shared" ca="1" si="28"/>
        <v>0</v>
      </c>
      <c r="U153" s="174">
        <f t="shared" ca="1" si="28"/>
        <v>0</v>
      </c>
      <c r="V153" s="174">
        <f t="shared" ca="1" si="28"/>
        <v>0</v>
      </c>
      <c r="W153" s="174">
        <f t="shared" ca="1" si="28"/>
        <v>137994.92784359487</v>
      </c>
      <c r="X153" s="174">
        <f t="shared" ca="1" si="28"/>
        <v>0</v>
      </c>
      <c r="Y153" s="174">
        <f t="shared" ca="1" si="28"/>
        <v>137994.92784359487</v>
      </c>
      <c r="Z153" s="174">
        <f t="shared" ca="1" si="28"/>
        <v>0</v>
      </c>
      <c r="AA153" s="174">
        <f t="shared" ca="1" si="28"/>
        <v>0</v>
      </c>
      <c r="AB153" s="174">
        <f t="shared" ca="1" si="28"/>
        <v>0</v>
      </c>
      <c r="AC153" s="174">
        <f t="shared" ca="1" si="28"/>
        <v>0</v>
      </c>
      <c r="AD153" s="174">
        <f t="shared" ca="1" si="28"/>
        <v>0</v>
      </c>
      <c r="AE153" s="174">
        <f t="shared" ca="1" si="28"/>
        <v>0</v>
      </c>
      <c r="AF153" s="174">
        <f t="shared" ca="1" si="28"/>
        <v>0</v>
      </c>
      <c r="AG153" s="174">
        <f t="shared" ca="1" si="28"/>
        <v>0</v>
      </c>
      <c r="AH153" s="174">
        <f t="shared" ca="1" si="28"/>
        <v>0</v>
      </c>
      <c r="AI153" s="174">
        <f t="shared" ca="1" si="28"/>
        <v>0</v>
      </c>
      <c r="AJ153" s="174">
        <f t="shared" ca="1" si="28"/>
        <v>0</v>
      </c>
      <c r="AK153" s="174">
        <f t="shared" ca="1" si="28"/>
        <v>0</v>
      </c>
      <c r="AL153" s="174">
        <f t="shared" ca="1" si="28"/>
        <v>0</v>
      </c>
      <c r="AM153" s="174">
        <f t="shared" ca="1" si="28"/>
        <v>0</v>
      </c>
      <c r="AN153" s="174">
        <f t="shared" ca="1" si="28"/>
        <v>0</v>
      </c>
      <c r="AO153" s="174">
        <f t="shared" ca="1" si="28"/>
        <v>0</v>
      </c>
      <c r="AP153" s="174">
        <f t="shared" ca="1" si="28"/>
        <v>0</v>
      </c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D153" s="44">
        <f ca="1">IFERROR(IF(SUMIF($G$6:$BB$6,BD$6&amp;" Total",$G153:$BB153)-(SUMIF($G$6:$BB$6,BD$6&amp;" "&amp;'Input-Allocators'!$D$18,$G153:$BB153)+IFERROR(SUMIF($G$6:$BB$6,BD$6&amp;" "&amp;'Input-Allocators'!$E$18,$G153:$BB153),SUMIF($G$6:$BB$6,BD$6&amp;" "&amp;'Input-Allocators'!$B$20,$G153:$BB153))+SUMIF($G$6:$BB$6,BD$6&amp;" "&amp;'Input-Allocators'!$F$18,$G153:$BB153))&lt;Check_Limit,0,1),1)</f>
        <v>0</v>
      </c>
      <c r="BE153" s="44">
        <f ca="1">IFERROR(IF(SUMIF($G$6:$BB$6,BE$6&amp;" Total",$G153:$BB153)-(SUMIF($G$6:$BB$6,BE$6&amp;" "&amp;'Input-Allocators'!$D$18,$G153:$BB153)+IFERROR(SUMIF($G$6:$BB$6,BE$6&amp;" "&amp;'Input-Allocators'!$E$18,$G153:$BB153),SUMIF($G$6:$BB$6,BE$6&amp;" "&amp;'Input-Allocators'!$B$20,$G153:$BB153))+SUMIF($G$6:$BB$6,BE$6&amp;" "&amp;'Input-Allocators'!$F$18,$G153:$BB153))&lt;Check_Limit,0,1),1)</f>
        <v>0</v>
      </c>
      <c r="BF153" s="44">
        <f ca="1">IFERROR(IF(SUMIF($G$6:$BB$6,BF$6&amp;" Total",$G153:$BB153)-(SUMIF($G$6:$BB$6,BF$6&amp;" "&amp;'Input-Allocators'!$D$18,$G153:$BB153)+IFERROR(SUMIF($G$6:$BB$6,BF$6&amp;" "&amp;'Input-Allocators'!$E$18,$G153:$BB153),SUMIF($G$6:$BB$6,BF$6&amp;" "&amp;'Input-Allocators'!$B$20,$G153:$BB153))+SUMIF($G$6:$BB$6,BF$6&amp;" "&amp;'Input-Allocators'!$F$18,$G153:$BB153))&lt;Check_Limit,0,1),1)</f>
        <v>0</v>
      </c>
      <c r="BG153" s="44">
        <f ca="1">IFERROR(IF(SUMIF($G$6:$BB$6,BG$6&amp;" Total",$G153:$BB153)-(SUMIF($G$6:$BB$6,BG$6&amp;" "&amp;'Input-Allocators'!$D$18,$G153:$BB153)+IFERROR(SUMIF($G$6:$BB$6,BG$6&amp;" "&amp;'Input-Allocators'!$E$18,$G153:$BB153),SUMIF($G$6:$BB$6,BG$6&amp;" "&amp;'Input-Allocators'!$B$20,$G153:$BB153))+SUMIF($G$6:$BB$6,BG$6&amp;" "&amp;'Input-Allocators'!$F$18,$G153:$BB153))&lt;Check_Limit,0,1),1)</f>
        <v>0</v>
      </c>
      <c r="BH153" s="44">
        <f ca="1">IFERROR(IF(SUMIF($G$6:$BB$6,BH$6&amp;" Total",$G153:$BB153)-(SUMIF($G$6:$BB$6,BH$6&amp;" "&amp;'Input-Allocators'!$D$18,$G153:$BB153)+IFERROR(SUMIF($G$6:$BB$6,BH$6&amp;" "&amp;'Input-Allocators'!$E$18,$G153:$BB153),SUMIF($G$6:$BB$6,BH$6&amp;" "&amp;'Input-Allocators'!$B$20,$G153:$BB153))+SUMIF($G$6:$BB$6,BH$6&amp;" "&amp;'Input-Allocators'!$F$18,$G153:$BB153))&lt;Check_Limit,0,1),1)</f>
        <v>0</v>
      </c>
      <c r="BI153" s="44">
        <f ca="1">IFERROR(IF(SUMIF($G$6:$BB$6,BI$6&amp;" Total",$G153:$BB153)-(SUMIF($G$6:$BB$6,BI$6&amp;" "&amp;'Input-Allocators'!$D$18,$G153:$BB153)+IFERROR(SUMIF($G$6:$BB$6,BI$6&amp;" "&amp;'Input-Allocators'!$E$18,$G153:$BB153),SUMIF($G$6:$BB$6,BI$6&amp;" "&amp;'Input-Allocators'!$B$20,$G153:$BB153))+SUMIF($G$6:$BB$6,BI$6&amp;" "&amp;'Input-Allocators'!$F$18,$G153:$BB153))&lt;Check_Limit,0,1),1)</f>
        <v>0</v>
      </c>
      <c r="BJ153" s="44">
        <f ca="1">IFERROR(IF(SUMIF($G$6:$BB$6,BJ$6&amp;" Total",$G153:$BB153)-(SUMIF($G$6:$BB$6,BJ$6&amp;" "&amp;'Input-Allocators'!$D$18,$G153:$BB153)+IFERROR(SUMIF($G$6:$BB$6,BJ$6&amp;" "&amp;'Input-Allocators'!$E$18,$G153:$BB153),SUMIF($G$6:$BB$6,BJ$6&amp;" "&amp;'Input-Allocators'!$B$20,$G153:$BB153))+SUMIF($G$6:$BB$6,BJ$6&amp;" "&amp;'Input-Allocators'!$F$18,$G153:$BB153))&lt;Check_Limit,0,1),1)</f>
        <v>0</v>
      </c>
      <c r="BK153" s="44">
        <f ca="1">IFERROR(IF(SUMIF($G$6:$BB$6,BK$6&amp;" Total",$G153:$BB153)-(SUMIF($G$6:$BB$6,BK$6&amp;" "&amp;'Input-Allocators'!$D$18,$G153:$BB153)+IFERROR(SUMIF($G$6:$BB$6,BK$6&amp;" "&amp;'Input-Allocators'!$E$18,$G153:$BB153),SUMIF($G$6:$BB$6,BK$6&amp;" "&amp;'Input-Allocators'!$B$20,$G153:$BB153))+SUMIF($G$6:$BB$6,BK$6&amp;" "&amp;'Input-Allocators'!$F$18,$G153:$BB153))&lt;Check_Limit,0,1),1)</f>
        <v>0</v>
      </c>
      <c r="BL153" s="44">
        <f ca="1">IFERROR(IF(SUMIF($G$6:$BB$6,BL$6&amp;" Total",$G153:$BB153)-(SUMIF($G$6:$BB$6,BL$6&amp;" "&amp;'Input-Allocators'!$D$18,$G153:$BB153)+IFERROR(SUMIF($G$6:$BB$6,BL$6&amp;" "&amp;'Input-Allocators'!$E$18,$G153:$BB153),SUMIF($G$6:$BB$6,BL$6&amp;" "&amp;'Input-Allocators'!$B$20,$G153:$BB153))+SUMIF($G$6:$BB$6,BL$6&amp;" "&amp;'Input-Allocators'!$F$18,$G153:$BB153))&lt;Check_Limit,0,1),1)</f>
        <v>0</v>
      </c>
      <c r="BM153" s="44">
        <f ca="1">IFERROR(IF(SUMIF($G$6:$BB$6,BM$6&amp;" Total",$G153:$BB153)-(SUMIF($G$6:$BB$6,BM$6&amp;" "&amp;'Input-Allocators'!$D$18,$G153:$BB153)+IFERROR(SUMIF($G$6:$BB$6,BM$6&amp;" "&amp;'Input-Allocators'!$E$18,$G153:$BB153),SUMIF($G$6:$BB$6,BM$6&amp;" "&amp;'Input-Allocators'!$B$20,$G153:$BB153))+SUMIF($G$6:$BB$6,BM$6&amp;" "&amp;'Input-Allocators'!$F$18,$G153:$BB153))&lt;Check_Limit,0,1),1)</f>
        <v>0</v>
      </c>
      <c r="BN153" s="44">
        <f ca="1">IFERROR(IF(SUMIF($G$6:$BB$6,BN$6&amp;" Total",$G153:$BB153)-(SUMIF($G$6:$BB$6,BN$6&amp;" "&amp;'Input-Allocators'!$D$18,$G153:$BB153)+IFERROR(SUMIF($G$6:$BB$6,BN$6&amp;" "&amp;'Input-Allocators'!$E$18,$G153:$BB153),SUMIF($G$6:$BB$6,BN$6&amp;" "&amp;'Input-Allocators'!$B$20,$G153:$BB153))+SUMIF($G$6:$BB$6,BN$6&amp;" "&amp;'Input-Allocators'!$F$18,$G153:$BB153))&lt;Check_Limit,0,1),1)</f>
        <v>0</v>
      </c>
      <c r="BO153" s="44">
        <f ca="1">IFERROR(IF(SUMIF($G$6:$BB$6,BO$6&amp;" Total",$G153:$BB153)-(SUMIF($G$6:$BB$6,BO$6&amp;" "&amp;'Input-Allocators'!$D$18,$G153:$BB153)+IFERROR(SUMIF($G$6:$BB$6,BO$6&amp;" "&amp;'Input-Allocators'!$E$18,$G153:$BB153),SUMIF($G$6:$BB$6,BO$6&amp;" "&amp;'Input-Allocators'!$B$20,$G153:$BB153))+SUMIF($G$6:$BB$6,BO$6&amp;" "&amp;'Input-Allocators'!$F$18,$G153:$BB153))&lt;Check_Limit,0,1),1)</f>
        <v>0</v>
      </c>
    </row>
    <row r="154" spans="1:67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3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D154" s="44">
        <f>IFERROR(IF(SUMIF($G$6:$BB$6,BD$6&amp;" Total",$G154:$BB154)-(SUMIF($G$6:$BB$6,BD$6&amp;" "&amp;'Input-Allocators'!$D$18,$G154:$BB154)+IFERROR(SUMIF($G$6:$BB$6,BD$6&amp;" "&amp;'Input-Allocators'!$E$18,$G154:$BB154),SUMIF($G$6:$BB$6,BD$6&amp;" "&amp;'Input-Allocators'!$B$20,$G154:$BB154))+SUMIF($G$6:$BB$6,BD$6&amp;" "&amp;'Input-Allocators'!$F$18,$G154:$BB154))&lt;Check_Limit,0,1),1)</f>
        <v>0</v>
      </c>
      <c r="BE154" s="44">
        <f>IFERROR(IF(SUMIF($G$6:$BB$6,BE$6&amp;" Total",$G154:$BB154)-(SUMIF($G$6:$BB$6,BE$6&amp;" "&amp;'Input-Allocators'!$D$18,$G154:$BB154)+IFERROR(SUMIF($G$6:$BB$6,BE$6&amp;" "&amp;'Input-Allocators'!$E$18,$G154:$BB154),SUMIF($G$6:$BB$6,BE$6&amp;" "&amp;'Input-Allocators'!$B$20,$G154:$BB154))+SUMIF($G$6:$BB$6,BE$6&amp;" "&amp;'Input-Allocators'!$F$18,$G154:$BB154))&lt;Check_Limit,0,1),1)</f>
        <v>0</v>
      </c>
      <c r="BF154" s="44">
        <f>IFERROR(IF(SUMIF($G$6:$BB$6,BF$6&amp;" Total",$G154:$BB154)-(SUMIF($G$6:$BB$6,BF$6&amp;" "&amp;'Input-Allocators'!$D$18,$G154:$BB154)+IFERROR(SUMIF($G$6:$BB$6,BF$6&amp;" "&amp;'Input-Allocators'!$E$18,$G154:$BB154),SUMIF($G$6:$BB$6,BF$6&amp;" "&amp;'Input-Allocators'!$B$20,$G154:$BB154))+SUMIF($G$6:$BB$6,BF$6&amp;" "&amp;'Input-Allocators'!$F$18,$G154:$BB154))&lt;Check_Limit,0,1),1)</f>
        <v>0</v>
      </c>
      <c r="BG154" s="44">
        <f>IFERROR(IF(SUMIF($G$6:$BB$6,BG$6&amp;" Total",$G154:$BB154)-(SUMIF($G$6:$BB$6,BG$6&amp;" "&amp;'Input-Allocators'!$D$18,$G154:$BB154)+IFERROR(SUMIF($G$6:$BB$6,BG$6&amp;" "&amp;'Input-Allocators'!$E$18,$G154:$BB154),SUMIF($G$6:$BB$6,BG$6&amp;" "&amp;'Input-Allocators'!$B$20,$G154:$BB154))+SUMIF($G$6:$BB$6,BG$6&amp;" "&amp;'Input-Allocators'!$F$18,$G154:$BB154))&lt;Check_Limit,0,1),1)</f>
        <v>0</v>
      </c>
      <c r="BH154" s="44">
        <f>IFERROR(IF(SUMIF($G$6:$BB$6,BH$6&amp;" Total",$G154:$BB154)-(SUMIF($G$6:$BB$6,BH$6&amp;" "&amp;'Input-Allocators'!$D$18,$G154:$BB154)+IFERROR(SUMIF($G$6:$BB$6,BH$6&amp;" "&amp;'Input-Allocators'!$E$18,$G154:$BB154),SUMIF($G$6:$BB$6,BH$6&amp;" "&amp;'Input-Allocators'!$B$20,$G154:$BB154))+SUMIF($G$6:$BB$6,BH$6&amp;" "&amp;'Input-Allocators'!$F$18,$G154:$BB154))&lt;Check_Limit,0,1),1)</f>
        <v>0</v>
      </c>
      <c r="BI154" s="44">
        <f>IFERROR(IF(SUMIF($G$6:$BB$6,BI$6&amp;" Total",$G154:$BB154)-(SUMIF($G$6:$BB$6,BI$6&amp;" "&amp;'Input-Allocators'!$D$18,$G154:$BB154)+IFERROR(SUMIF($G$6:$BB$6,BI$6&amp;" "&amp;'Input-Allocators'!$E$18,$G154:$BB154),SUMIF($G$6:$BB$6,BI$6&amp;" "&amp;'Input-Allocators'!$B$20,$G154:$BB154))+SUMIF($G$6:$BB$6,BI$6&amp;" "&amp;'Input-Allocators'!$F$18,$G154:$BB154))&lt;Check_Limit,0,1),1)</f>
        <v>0</v>
      </c>
      <c r="BJ154" s="44">
        <f>IFERROR(IF(SUMIF($G$6:$BB$6,BJ$6&amp;" Total",$G154:$BB154)-(SUMIF($G$6:$BB$6,BJ$6&amp;" "&amp;'Input-Allocators'!$D$18,$G154:$BB154)+IFERROR(SUMIF($G$6:$BB$6,BJ$6&amp;" "&amp;'Input-Allocators'!$E$18,$G154:$BB154),SUMIF($G$6:$BB$6,BJ$6&amp;" "&amp;'Input-Allocators'!$B$20,$G154:$BB154))+SUMIF($G$6:$BB$6,BJ$6&amp;" "&amp;'Input-Allocators'!$F$18,$G154:$BB154))&lt;Check_Limit,0,1),1)</f>
        <v>0</v>
      </c>
      <c r="BK154" s="44">
        <f>IFERROR(IF(SUMIF($G$6:$BB$6,BK$6&amp;" Total",$G154:$BB154)-(SUMIF($G$6:$BB$6,BK$6&amp;" "&amp;'Input-Allocators'!$D$18,$G154:$BB154)+IFERROR(SUMIF($G$6:$BB$6,BK$6&amp;" "&amp;'Input-Allocators'!$E$18,$G154:$BB154),SUMIF($G$6:$BB$6,BK$6&amp;" "&amp;'Input-Allocators'!$B$20,$G154:$BB154))+SUMIF($G$6:$BB$6,BK$6&amp;" "&amp;'Input-Allocators'!$F$18,$G154:$BB154))&lt;Check_Limit,0,1),1)</f>
        <v>0</v>
      </c>
      <c r="BL154" s="44">
        <f>IFERROR(IF(SUMIF($G$6:$BB$6,BL$6&amp;" Total",$G154:$BB154)-(SUMIF($G$6:$BB$6,BL$6&amp;" "&amp;'Input-Allocators'!$D$18,$G154:$BB154)+IFERROR(SUMIF($G$6:$BB$6,BL$6&amp;" "&amp;'Input-Allocators'!$E$18,$G154:$BB154),SUMIF($G$6:$BB$6,BL$6&amp;" "&amp;'Input-Allocators'!$B$20,$G154:$BB154))+SUMIF($G$6:$BB$6,BL$6&amp;" "&amp;'Input-Allocators'!$F$18,$G154:$BB154))&lt;Check_Limit,0,1),1)</f>
        <v>0</v>
      </c>
      <c r="BM154" s="44">
        <f>IFERROR(IF(SUMIF($G$6:$BB$6,BM$6&amp;" Total",$G154:$BB154)-(SUMIF($G$6:$BB$6,BM$6&amp;" "&amp;'Input-Allocators'!$D$18,$G154:$BB154)+IFERROR(SUMIF($G$6:$BB$6,BM$6&amp;" "&amp;'Input-Allocators'!$E$18,$G154:$BB154),SUMIF($G$6:$BB$6,BM$6&amp;" "&amp;'Input-Allocators'!$B$20,$G154:$BB154))+SUMIF($G$6:$BB$6,BM$6&amp;" "&amp;'Input-Allocators'!$F$18,$G154:$BB154))&lt;Check_Limit,0,1),1)</f>
        <v>0</v>
      </c>
      <c r="BN154" s="44">
        <f>IFERROR(IF(SUMIF($G$6:$BB$6,BN$6&amp;" Total",$G154:$BB154)-(SUMIF($G$6:$BB$6,BN$6&amp;" "&amp;'Input-Allocators'!$D$18,$G154:$BB154)+IFERROR(SUMIF($G$6:$BB$6,BN$6&amp;" "&amp;'Input-Allocators'!$E$18,$G154:$BB154),SUMIF($G$6:$BB$6,BN$6&amp;" "&amp;'Input-Allocators'!$B$20,$G154:$BB154))+SUMIF($G$6:$BB$6,BN$6&amp;" "&amp;'Input-Allocators'!$F$18,$G154:$BB154))&lt;Check_Limit,0,1),1)</f>
        <v>0</v>
      </c>
      <c r="BO154" s="44">
        <f>IFERROR(IF(SUMIF($G$6:$BB$6,BO$6&amp;" Total",$G154:$BB154)-(SUMIF($G$6:$BB$6,BO$6&amp;" "&amp;'Input-Allocators'!$D$18,$G154:$BB154)+IFERROR(SUMIF($G$6:$BB$6,BO$6&amp;" "&amp;'Input-Allocators'!$E$18,$G154:$BB154),SUMIF($G$6:$BB$6,BO$6&amp;" "&amp;'Input-Allocators'!$B$20,$G154:$BB154))+SUMIF($G$6:$BB$6,BO$6&amp;" "&amp;'Input-Allocators'!$F$18,$G154:$BB154))&lt;Check_Limit,0,1),1)</f>
        <v>0</v>
      </c>
    </row>
    <row r="155" spans="1:67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3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D155" s="44">
        <f>IFERROR(IF(SUMIF($G$6:$BB$6,BD$6&amp;" Total",$G155:$BB155)-(SUMIF($G$6:$BB$6,BD$6&amp;" "&amp;'Input-Allocators'!$D$18,$G155:$BB155)+IFERROR(SUMIF($G$6:$BB$6,BD$6&amp;" "&amp;'Input-Allocators'!$E$18,$G155:$BB155),SUMIF($G$6:$BB$6,BD$6&amp;" "&amp;'Input-Allocators'!$B$20,$G155:$BB155))+SUMIF($G$6:$BB$6,BD$6&amp;" "&amp;'Input-Allocators'!$F$18,$G155:$BB155))&lt;Check_Limit,0,1),1)</f>
        <v>0</v>
      </c>
      <c r="BE155" s="44">
        <f>IFERROR(IF(SUMIF($G$6:$BB$6,BE$6&amp;" Total",$G155:$BB155)-(SUMIF($G$6:$BB$6,BE$6&amp;" "&amp;'Input-Allocators'!$D$18,$G155:$BB155)+IFERROR(SUMIF($G$6:$BB$6,BE$6&amp;" "&amp;'Input-Allocators'!$E$18,$G155:$BB155),SUMIF($G$6:$BB$6,BE$6&amp;" "&amp;'Input-Allocators'!$B$20,$G155:$BB155))+SUMIF($G$6:$BB$6,BE$6&amp;" "&amp;'Input-Allocators'!$F$18,$G155:$BB155))&lt;Check_Limit,0,1),1)</f>
        <v>0</v>
      </c>
      <c r="BF155" s="44">
        <f>IFERROR(IF(SUMIF($G$6:$BB$6,BF$6&amp;" Total",$G155:$BB155)-(SUMIF($G$6:$BB$6,BF$6&amp;" "&amp;'Input-Allocators'!$D$18,$G155:$BB155)+IFERROR(SUMIF($G$6:$BB$6,BF$6&amp;" "&amp;'Input-Allocators'!$E$18,$G155:$BB155),SUMIF($G$6:$BB$6,BF$6&amp;" "&amp;'Input-Allocators'!$B$20,$G155:$BB155))+SUMIF($G$6:$BB$6,BF$6&amp;" "&amp;'Input-Allocators'!$F$18,$G155:$BB155))&lt;Check_Limit,0,1),1)</f>
        <v>0</v>
      </c>
      <c r="BG155" s="44">
        <f>IFERROR(IF(SUMIF($G$6:$BB$6,BG$6&amp;" Total",$G155:$BB155)-(SUMIF($G$6:$BB$6,BG$6&amp;" "&amp;'Input-Allocators'!$D$18,$G155:$BB155)+IFERROR(SUMIF($G$6:$BB$6,BG$6&amp;" "&amp;'Input-Allocators'!$E$18,$G155:$BB155),SUMIF($G$6:$BB$6,BG$6&amp;" "&amp;'Input-Allocators'!$B$20,$G155:$BB155))+SUMIF($G$6:$BB$6,BG$6&amp;" "&amp;'Input-Allocators'!$F$18,$G155:$BB155))&lt;Check_Limit,0,1),1)</f>
        <v>0</v>
      </c>
      <c r="BH155" s="44">
        <f>IFERROR(IF(SUMIF($G$6:$BB$6,BH$6&amp;" Total",$G155:$BB155)-(SUMIF($G$6:$BB$6,BH$6&amp;" "&amp;'Input-Allocators'!$D$18,$G155:$BB155)+IFERROR(SUMIF($G$6:$BB$6,BH$6&amp;" "&amp;'Input-Allocators'!$E$18,$G155:$BB155),SUMIF($G$6:$BB$6,BH$6&amp;" "&amp;'Input-Allocators'!$B$20,$G155:$BB155))+SUMIF($G$6:$BB$6,BH$6&amp;" "&amp;'Input-Allocators'!$F$18,$G155:$BB155))&lt;Check_Limit,0,1),1)</f>
        <v>0</v>
      </c>
      <c r="BI155" s="44">
        <f>IFERROR(IF(SUMIF($G$6:$BB$6,BI$6&amp;" Total",$G155:$BB155)-(SUMIF($G$6:$BB$6,BI$6&amp;" "&amp;'Input-Allocators'!$D$18,$G155:$BB155)+IFERROR(SUMIF($G$6:$BB$6,BI$6&amp;" "&amp;'Input-Allocators'!$E$18,$G155:$BB155),SUMIF($G$6:$BB$6,BI$6&amp;" "&amp;'Input-Allocators'!$B$20,$G155:$BB155))+SUMIF($G$6:$BB$6,BI$6&amp;" "&amp;'Input-Allocators'!$F$18,$G155:$BB155))&lt;Check_Limit,0,1),1)</f>
        <v>0</v>
      </c>
      <c r="BJ155" s="44">
        <f>IFERROR(IF(SUMIF($G$6:$BB$6,BJ$6&amp;" Total",$G155:$BB155)-(SUMIF($G$6:$BB$6,BJ$6&amp;" "&amp;'Input-Allocators'!$D$18,$G155:$BB155)+IFERROR(SUMIF($G$6:$BB$6,BJ$6&amp;" "&amp;'Input-Allocators'!$E$18,$G155:$BB155),SUMIF($G$6:$BB$6,BJ$6&amp;" "&amp;'Input-Allocators'!$B$20,$G155:$BB155))+SUMIF($G$6:$BB$6,BJ$6&amp;" "&amp;'Input-Allocators'!$F$18,$G155:$BB155))&lt;Check_Limit,0,1),1)</f>
        <v>0</v>
      </c>
      <c r="BK155" s="44">
        <f>IFERROR(IF(SUMIF($G$6:$BB$6,BK$6&amp;" Total",$G155:$BB155)-(SUMIF($G$6:$BB$6,BK$6&amp;" "&amp;'Input-Allocators'!$D$18,$G155:$BB155)+IFERROR(SUMIF($G$6:$BB$6,BK$6&amp;" "&amp;'Input-Allocators'!$E$18,$G155:$BB155),SUMIF($G$6:$BB$6,BK$6&amp;" "&amp;'Input-Allocators'!$B$20,$G155:$BB155))+SUMIF($G$6:$BB$6,BK$6&amp;" "&amp;'Input-Allocators'!$F$18,$G155:$BB155))&lt;Check_Limit,0,1),1)</f>
        <v>0</v>
      </c>
      <c r="BL155" s="44">
        <f>IFERROR(IF(SUMIF($G$6:$BB$6,BL$6&amp;" Total",$G155:$BB155)-(SUMIF($G$6:$BB$6,BL$6&amp;" "&amp;'Input-Allocators'!$D$18,$G155:$BB155)+IFERROR(SUMIF($G$6:$BB$6,BL$6&amp;" "&amp;'Input-Allocators'!$E$18,$G155:$BB155),SUMIF($G$6:$BB$6,BL$6&amp;" "&amp;'Input-Allocators'!$B$20,$G155:$BB155))+SUMIF($G$6:$BB$6,BL$6&amp;" "&amp;'Input-Allocators'!$F$18,$G155:$BB155))&lt;Check_Limit,0,1),1)</f>
        <v>0</v>
      </c>
      <c r="BM155" s="44">
        <f>IFERROR(IF(SUMIF($G$6:$BB$6,BM$6&amp;" Total",$G155:$BB155)-(SUMIF($G$6:$BB$6,BM$6&amp;" "&amp;'Input-Allocators'!$D$18,$G155:$BB155)+IFERROR(SUMIF($G$6:$BB$6,BM$6&amp;" "&amp;'Input-Allocators'!$E$18,$G155:$BB155),SUMIF($G$6:$BB$6,BM$6&amp;" "&amp;'Input-Allocators'!$B$20,$G155:$BB155))+SUMIF($G$6:$BB$6,BM$6&amp;" "&amp;'Input-Allocators'!$F$18,$G155:$BB155))&lt;Check_Limit,0,1),1)</f>
        <v>0</v>
      </c>
      <c r="BN155" s="44">
        <f>IFERROR(IF(SUMIF($G$6:$BB$6,BN$6&amp;" Total",$G155:$BB155)-(SUMIF($G$6:$BB$6,BN$6&amp;" "&amp;'Input-Allocators'!$D$18,$G155:$BB155)+IFERROR(SUMIF($G$6:$BB$6,BN$6&amp;" "&amp;'Input-Allocators'!$E$18,$G155:$BB155),SUMIF($G$6:$BB$6,BN$6&amp;" "&amp;'Input-Allocators'!$B$20,$G155:$BB155))+SUMIF($G$6:$BB$6,BN$6&amp;" "&amp;'Input-Allocators'!$F$18,$G155:$BB155))&lt;Check_Limit,0,1),1)</f>
        <v>0</v>
      </c>
      <c r="BO155" s="44">
        <f>IFERROR(IF(SUMIF($G$6:$BB$6,BO$6&amp;" Total",$G155:$BB155)-(SUMIF($G$6:$BB$6,BO$6&amp;" "&amp;'Input-Allocators'!$D$18,$G155:$BB155)+IFERROR(SUMIF($G$6:$BB$6,BO$6&amp;" "&amp;'Input-Allocators'!$E$18,$G155:$BB155),SUMIF($G$6:$BB$6,BO$6&amp;" "&amp;'Input-Allocators'!$B$20,$G155:$BB155))+SUMIF($G$6:$BB$6,BO$6&amp;" "&amp;'Input-Allocators'!$F$18,$G155:$BB155))&lt;Check_Limit,0,1),1)</f>
        <v>0</v>
      </c>
    </row>
    <row r="156" spans="1:67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>Functionalization!$D156</f>
        <v>0</v>
      </c>
      <c r="E156" s="14">
        <f ca="1">IFERROR(IF(D156="",0,IF(D156=0,0,IF(ABS(D156-SUM(G156,K156,O156,S156,W156,AA156,AE156,AI156,AM156,AQ156,AU156,AY156))&lt;Check_Limit,0,1))),1)</f>
        <v>0</v>
      </c>
      <c r="F156" s="3" t="str">
        <f>IF($D156=0,"-",IF('Input-Accounts'!$E156&lt;&gt;0,'Input-Accounts'!$E156,'Input-Accounts'!$G156))</f>
        <v>-</v>
      </c>
      <c r="G156" s="14">
        <f ca="1">IF(G$5&lt;&gt;"",HLOOKUP(G$5,Functionalization!$G$6:$R$343,ROW($A156)-5,FALSE),IFERROR(INDEX(G$320:G$343,MATCH($F156,$B$320:$B$343,0))/VLOOKUP($F156,$B$320:$BB$343,MATCH(LEFT(TRIM(G$6),FIND("~",SUBSTITUTE(G$6,"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156))*HLOOKUP(LEFT(TRIM(G$6),FIND("~",SUBSTITUTE(G$6," ","~",LEN(TRIM(G$6))-LEN(SUBSTITUTE(TRIM(G$6)," ",""))))-1)&amp;" Total",$B$6:$BB$343,ROW($A156)-5,FALSE))</f>
        <v>0</v>
      </c>
      <c r="H156" s="14">
        <f ca="1">IF(H$5&lt;&gt;"",HLOOKUP(H$5,Functionalization!$G$6:$R$343,ROW($A156)-5,FALSE),IFERROR(INDEX(H$320:H$343,MATCH($F156,$B$320:$B$343,0))/VLOOKUP($F156,$B$320:$BB$343,MATCH(LEFT(TRIM(H$6),FIND("~",SUBSTITUTE(H$6,"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156))*HLOOKUP(LEFT(TRIM(H$6),FIND("~",SUBSTITUTE(H$6," ","~",LEN(TRIM(H$6))-LEN(SUBSTITUTE(TRIM(H$6)," ",""))))-1)&amp;" Total",$B$6:$BB$343,ROW($A156)-5,FALSE))</f>
        <v>0</v>
      </c>
      <c r="I156" s="14">
        <f ca="1">IF(I$5&lt;&gt;"",HLOOKUP(I$5,Functionalization!$G$6:$R$343,ROW($A156)-5,FALSE),IFERROR(INDEX(I$320:I$343,MATCH($F156,$B$320:$B$343,0))/VLOOKUP($F156,$B$320:$BB$343,MATCH(LEFT(TRIM(I$6),FIND("~",SUBSTITUTE(I$6,"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156))*HLOOKUP(LEFT(TRIM(I$6),FIND("~",SUBSTITUTE(I$6," ","~",LEN(TRIM(I$6))-LEN(SUBSTITUTE(TRIM(I$6)," ",""))))-1)&amp;" Total",$B$6:$BB$343,ROW($A156)-5,FALSE))</f>
        <v>0</v>
      </c>
      <c r="J156" s="14">
        <f ca="1">IF(J$5&lt;&gt;"",HLOOKUP(J$5,Functionalization!$G$6:$R$343,ROW($A156)-5,FALSE),IFERROR(INDEX(J$320:J$343,MATCH($F156,$B$320:$B$343,0))/VLOOKUP($F156,$B$320:$BB$343,MATCH(LEFT(TRIM(J$6),FIND("~",SUBSTITUTE(J$6,"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156))*HLOOKUP(LEFT(TRIM(J$6),FIND("~",SUBSTITUTE(J$6," ","~",LEN(TRIM(J$6))-LEN(SUBSTITUTE(TRIM(J$6)," ",""))))-1)&amp;" Total",$B$6:$BB$343,ROW($A156)-5,FALSE))</f>
        <v>0</v>
      </c>
      <c r="K156" s="14">
        <f ca="1">IF(K$5&lt;&gt;"",HLOOKUP(K$5,Functionalization!$G$6:$R$343,ROW($A156)-5,FALSE),IFERROR(INDEX(K$320:K$343,MATCH($F156,$B$320:$B$343,0))/VLOOKUP($F156,$B$320:$BB$343,MATCH(LEFT(TRIM(K$6),FIND("~",SUBSTITUTE(K$6,"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156))*HLOOKUP(LEFT(TRIM(K$6),FIND("~",SUBSTITUTE(K$6," ","~",LEN(TRIM(K$6))-LEN(SUBSTITUTE(TRIM(K$6)," ",""))))-1)&amp;" Total",$B$6:$BB$343,ROW($A156)-5,FALSE))</f>
        <v>0</v>
      </c>
      <c r="L156" s="14">
        <f ca="1">IF(L$5&lt;&gt;"",HLOOKUP(L$5,Functionalization!$G$6:$R$343,ROW($A156)-5,FALSE),IFERROR(INDEX(L$320:L$343,MATCH($F156,$B$320:$B$343,0))/VLOOKUP($F156,$B$320:$BB$343,MATCH(LEFT(TRIM(L$6),FIND("~",SUBSTITUTE(L$6,"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156))*HLOOKUP(LEFT(TRIM(L$6),FIND("~",SUBSTITUTE(L$6," ","~",LEN(TRIM(L$6))-LEN(SUBSTITUTE(TRIM(L$6)," ",""))))-1)&amp;" Total",$B$6:$BB$343,ROW($A156)-5,FALSE))</f>
        <v>0</v>
      </c>
      <c r="M156" s="14">
        <f ca="1">IF(M$5&lt;&gt;"",HLOOKUP(M$5,Functionalization!$G$6:$R$343,ROW($A156)-5,FALSE),IFERROR(INDEX(M$320:M$343,MATCH($F156,$B$320:$B$343,0))/VLOOKUP($F156,$B$320:$BB$343,MATCH(LEFT(TRIM(M$6),FIND("~",SUBSTITUTE(M$6,"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156))*HLOOKUP(LEFT(TRIM(M$6),FIND("~",SUBSTITUTE(M$6," ","~",LEN(TRIM(M$6))-LEN(SUBSTITUTE(TRIM(M$6)," ",""))))-1)&amp;" Total",$B$6:$BB$343,ROW($A156)-5,FALSE))</f>
        <v>0</v>
      </c>
      <c r="N156" s="14">
        <f ca="1">IF(N$5&lt;&gt;"",HLOOKUP(N$5,Functionalization!$G$6:$R$343,ROW($A156)-5,FALSE),IFERROR(INDEX(N$320:N$343,MATCH($F156,$B$320:$B$343,0))/VLOOKUP($F156,$B$320:$BB$343,MATCH(LEFT(TRIM(N$6),FIND("~",SUBSTITUTE(N$6,"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156))*HLOOKUP(LEFT(TRIM(N$6),FIND("~",SUBSTITUTE(N$6," ","~",LEN(TRIM(N$6))-LEN(SUBSTITUTE(TRIM(N$6)," ",""))))-1)&amp;" Total",$B$6:$BB$343,ROW($A156)-5,FALSE))</f>
        <v>0</v>
      </c>
      <c r="O156" s="14">
        <f ca="1">IF(O$5&lt;&gt;"",HLOOKUP(O$5,Functionalization!$G$6:$R$343,ROW($A156)-5,FALSE),IFERROR(INDEX(O$320:O$343,MATCH($F156,$B$320:$B$343,0))/VLOOKUP($F156,$B$320:$BB$343,MATCH(LEFT(TRIM(O$6),FIND("~",SUBSTITUTE(O$6,"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156))*HLOOKUP(LEFT(TRIM(O$6),FIND("~",SUBSTITUTE(O$6," ","~",LEN(TRIM(O$6))-LEN(SUBSTITUTE(TRIM(O$6)," ",""))))-1)&amp;" Total",$B$6:$BB$343,ROW($A156)-5,FALSE))</f>
        <v>0</v>
      </c>
      <c r="P156" s="14">
        <f ca="1">IF(P$5&lt;&gt;"",HLOOKUP(P$5,Functionalization!$G$6:$R$343,ROW($A156)-5,FALSE),IFERROR(INDEX(P$320:P$343,MATCH($F156,$B$320:$B$343,0))/VLOOKUP($F156,$B$320:$BB$343,MATCH(LEFT(TRIM(P$6),FIND("~",SUBSTITUTE(P$6,"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156))*HLOOKUP(LEFT(TRIM(P$6),FIND("~",SUBSTITUTE(P$6," ","~",LEN(TRIM(P$6))-LEN(SUBSTITUTE(TRIM(P$6)," ",""))))-1)&amp;" Total",$B$6:$BB$343,ROW($A156)-5,FALSE))</f>
        <v>0</v>
      </c>
      <c r="Q156" s="14">
        <f ca="1">IF(Q$5&lt;&gt;"",HLOOKUP(Q$5,Functionalization!$G$6:$R$343,ROW($A156)-5,FALSE),IFERROR(INDEX(Q$320:Q$343,MATCH($F156,$B$320:$B$343,0))/VLOOKUP($F156,$B$320:$BB$343,MATCH(LEFT(TRIM(Q$6),FIND("~",SUBSTITUTE(Q$6,"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156))*HLOOKUP(LEFT(TRIM(Q$6),FIND("~",SUBSTITUTE(Q$6," ","~",LEN(TRIM(Q$6))-LEN(SUBSTITUTE(TRIM(Q$6)," ",""))))-1)&amp;" Total",$B$6:$BB$343,ROW($A156)-5,FALSE))</f>
        <v>0</v>
      </c>
      <c r="R156" s="14">
        <f ca="1">IF(R$5&lt;&gt;"",HLOOKUP(R$5,Functionalization!$G$6:$R$343,ROW($A156)-5,FALSE),IFERROR(INDEX(R$320:R$343,MATCH($F156,$B$320:$B$343,0))/VLOOKUP($F156,$B$320:$BB$343,MATCH(LEFT(TRIM(R$6),FIND("~",SUBSTITUTE(R$6,"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156))*HLOOKUP(LEFT(TRIM(R$6),FIND("~",SUBSTITUTE(R$6," ","~",LEN(TRIM(R$6))-LEN(SUBSTITUTE(TRIM(R$6)," ",""))))-1)&amp;" Total",$B$6:$BB$343,ROW($A156)-5,FALSE))</f>
        <v>0</v>
      </c>
      <c r="S156" s="14">
        <f ca="1">IF(S$5&lt;&gt;"",HLOOKUP(S$5,Functionalization!$G$6:$R$343,ROW($A156)-5,FALSE),IFERROR(INDEX(S$320:S$343,MATCH($F156,$B$320:$B$343,0))/VLOOKUP($F156,$B$320:$BB$343,MATCH(LEFT(TRIM(S$6),FIND("~",SUBSTITUTE(S$6,"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156))*HLOOKUP(LEFT(TRIM(S$6),FIND("~",SUBSTITUTE(S$6," ","~",LEN(TRIM(S$6))-LEN(SUBSTITUTE(TRIM(S$6)," ",""))))-1)&amp;" Total",$B$6:$BB$343,ROW($A156)-5,FALSE))</f>
        <v>0</v>
      </c>
      <c r="T156" s="14">
        <f ca="1">IF(T$5&lt;&gt;"",HLOOKUP(T$5,Functionalization!$G$6:$R$343,ROW($A156)-5,FALSE),IFERROR(INDEX(T$320:T$343,MATCH($F156,$B$320:$B$343,0))/VLOOKUP($F156,$B$320:$BB$343,MATCH(LEFT(TRIM(T$6),FIND("~",SUBSTITUTE(T$6,"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156))*HLOOKUP(LEFT(TRIM(T$6),FIND("~",SUBSTITUTE(T$6," ","~",LEN(TRIM(T$6))-LEN(SUBSTITUTE(TRIM(T$6)," ",""))))-1)&amp;" Total",$B$6:$BB$343,ROW($A156)-5,FALSE))</f>
        <v>0</v>
      </c>
      <c r="U156" s="14">
        <f ca="1">IF(U$5&lt;&gt;"",HLOOKUP(U$5,Functionalization!$G$6:$R$343,ROW($A156)-5,FALSE),IFERROR(INDEX(U$320:U$343,MATCH($F156,$B$320:$B$343,0))/VLOOKUP($F156,$B$320:$BB$343,MATCH(LEFT(TRIM(U$6),FIND("~",SUBSTITUTE(U$6,"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156))*HLOOKUP(LEFT(TRIM(U$6),FIND("~",SUBSTITUTE(U$6," ","~",LEN(TRIM(U$6))-LEN(SUBSTITUTE(TRIM(U$6)," ",""))))-1)&amp;" Total",$B$6:$BB$343,ROW($A156)-5,FALSE))</f>
        <v>0</v>
      </c>
      <c r="V156" s="14">
        <f ca="1">IF(V$5&lt;&gt;"",HLOOKUP(V$5,Functionalization!$G$6:$R$343,ROW($A156)-5,FALSE),IFERROR(INDEX(V$320:V$343,MATCH($F156,$B$320:$B$343,0))/VLOOKUP($F156,$B$320:$BB$343,MATCH(LEFT(TRIM(V$6),FIND("~",SUBSTITUTE(V$6,"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156))*HLOOKUP(LEFT(TRIM(V$6),FIND("~",SUBSTITUTE(V$6," ","~",LEN(TRIM(V$6))-LEN(SUBSTITUTE(TRIM(V$6)," ",""))))-1)&amp;" Total",$B$6:$BB$343,ROW($A156)-5,FALSE))</f>
        <v>0</v>
      </c>
      <c r="W156" s="14">
        <f ca="1">IF(W$5&lt;&gt;"",HLOOKUP(W$5,Functionalization!$G$6:$R$343,ROW($A156)-5,FALSE),IFERROR(INDEX(W$320:W$343,MATCH($F156,$B$320:$B$343,0))/VLOOKUP($F156,$B$320:$BB$343,MATCH(LEFT(TRIM(W$6),FIND("~",SUBSTITUTE(W$6,"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156))*HLOOKUP(LEFT(TRIM(W$6),FIND("~",SUBSTITUTE(W$6," ","~",LEN(TRIM(W$6))-LEN(SUBSTITUTE(TRIM(W$6)," ",""))))-1)&amp;" Total",$B$6:$BB$343,ROW($A156)-5,FALSE))</f>
        <v>0</v>
      </c>
      <c r="X156" s="14">
        <f ca="1">IF(X$5&lt;&gt;"",HLOOKUP(X$5,Functionalization!$G$6:$R$343,ROW($A156)-5,FALSE),IFERROR(INDEX(X$320:X$343,MATCH($F156,$B$320:$B$343,0))/VLOOKUP($F156,$B$320:$BB$343,MATCH(LEFT(TRIM(X$6),FIND("~",SUBSTITUTE(X$6,"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156))*HLOOKUP(LEFT(TRIM(X$6),FIND("~",SUBSTITUTE(X$6," ","~",LEN(TRIM(X$6))-LEN(SUBSTITUTE(TRIM(X$6)," ",""))))-1)&amp;" Total",$B$6:$BB$343,ROW($A156)-5,FALSE))</f>
        <v>0</v>
      </c>
      <c r="Y156" s="14">
        <f ca="1">IF(Y$5&lt;&gt;"",HLOOKUP(Y$5,Functionalization!$G$6:$R$343,ROW($A156)-5,FALSE),IFERROR(INDEX(Y$320:Y$343,MATCH($F156,$B$320:$B$343,0))/VLOOKUP($F156,$B$320:$BB$343,MATCH(LEFT(TRIM(Y$6),FIND("~",SUBSTITUTE(Y$6,"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156))*HLOOKUP(LEFT(TRIM(Y$6),FIND("~",SUBSTITUTE(Y$6," ","~",LEN(TRIM(Y$6))-LEN(SUBSTITUTE(TRIM(Y$6)," ",""))))-1)&amp;" Total",$B$6:$BB$343,ROW($A156)-5,FALSE))</f>
        <v>0</v>
      </c>
      <c r="Z156" s="14">
        <f ca="1">IF(Z$5&lt;&gt;"",HLOOKUP(Z$5,Functionalization!$G$6:$R$343,ROW($A156)-5,FALSE),IFERROR(INDEX(Z$320:Z$343,MATCH($F156,$B$320:$B$343,0))/VLOOKUP($F156,$B$320:$BB$343,MATCH(LEFT(TRIM(Z$6),FIND("~",SUBSTITUTE(Z$6,"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156))*HLOOKUP(LEFT(TRIM(Z$6),FIND("~",SUBSTITUTE(Z$6," ","~",LEN(TRIM(Z$6))-LEN(SUBSTITUTE(TRIM(Z$6)," ",""))))-1)&amp;" Total",$B$6:$BB$343,ROW($A156)-5,FALSE))</f>
        <v>0</v>
      </c>
      <c r="AA156" s="14">
        <f ca="1">IF(AA$5&lt;&gt;"",HLOOKUP(AA$5,Functionalization!$G$6:$R$343,ROW($A156)-5,FALSE),IFERROR(INDEX(AA$320:AA$343,MATCH($F156,$B$320:$B$343,0))/VLOOKUP($F156,$B$320:$BB$343,MATCH(LEFT(TRIM(AA$6),FIND("~",SUBSTITUTE(AA$6,"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156))*HLOOKUP(LEFT(TRIM(AA$6),FIND("~",SUBSTITUTE(AA$6," ","~",LEN(TRIM(AA$6))-LEN(SUBSTITUTE(TRIM(AA$6)," ",""))))-1)&amp;" Total",$B$6:$BB$343,ROW($A156)-5,FALSE))</f>
        <v>0</v>
      </c>
      <c r="AB156" s="14">
        <f ca="1">IF(AB$5&lt;&gt;"",HLOOKUP(AB$5,Functionalization!$G$6:$R$343,ROW($A156)-5,FALSE),IFERROR(INDEX(AB$320:AB$343,MATCH($F156,$B$320:$B$343,0))/VLOOKUP($F156,$B$320:$BB$343,MATCH(LEFT(TRIM(AB$6),FIND("~",SUBSTITUTE(AB$6,"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156))*HLOOKUP(LEFT(TRIM(AB$6),FIND("~",SUBSTITUTE(AB$6," ","~",LEN(TRIM(AB$6))-LEN(SUBSTITUTE(TRIM(AB$6)," ",""))))-1)&amp;" Total",$B$6:$BB$343,ROW($A156)-5,FALSE))</f>
        <v>0</v>
      </c>
      <c r="AC156" s="14">
        <f ca="1">IF(AC$5&lt;&gt;"",HLOOKUP(AC$5,Functionalization!$G$6:$R$343,ROW($A156)-5,FALSE),IFERROR(INDEX(AC$320:AC$343,MATCH($F156,$B$320:$B$343,0))/VLOOKUP($F156,$B$320:$BB$343,MATCH(LEFT(TRIM(AC$6),FIND("~",SUBSTITUTE(AC$6,"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156))*HLOOKUP(LEFT(TRIM(AC$6),FIND("~",SUBSTITUTE(AC$6," ","~",LEN(TRIM(AC$6))-LEN(SUBSTITUTE(TRIM(AC$6)," ",""))))-1)&amp;" Total",$B$6:$BB$343,ROW($A156)-5,FALSE))</f>
        <v>0</v>
      </c>
      <c r="AD156" s="14">
        <f ca="1">IF(AD$5&lt;&gt;"",HLOOKUP(AD$5,Functionalization!$G$6:$R$343,ROW($A156)-5,FALSE),IFERROR(INDEX(AD$320:AD$343,MATCH($F156,$B$320:$B$343,0))/VLOOKUP($F156,$B$320:$BB$343,MATCH(LEFT(TRIM(AD$6),FIND("~",SUBSTITUTE(AD$6,"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156))*HLOOKUP(LEFT(TRIM(AD$6),FIND("~",SUBSTITUTE(AD$6," ","~",LEN(TRIM(AD$6))-LEN(SUBSTITUTE(TRIM(AD$6)," ",""))))-1)&amp;" Total",$B$6:$BB$343,ROW($A156)-5,FALSE))</f>
        <v>0</v>
      </c>
      <c r="AE156" s="14">
        <f ca="1">IF(AE$5&lt;&gt;"",HLOOKUP(AE$5,Functionalization!$G$6:$R$343,ROW($A156)-5,FALSE),IFERROR(INDEX(AE$320:AE$343,MATCH($F156,$B$320:$B$343,0))/VLOOKUP($F156,$B$320:$BB$343,MATCH(LEFT(TRIM(AE$6),FIND("~",SUBSTITUTE(AE$6,"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156))*HLOOKUP(LEFT(TRIM(AE$6),FIND("~",SUBSTITUTE(AE$6," ","~",LEN(TRIM(AE$6))-LEN(SUBSTITUTE(TRIM(AE$6)," ",""))))-1)&amp;" Total",$B$6:$BB$343,ROW($A156)-5,FALSE))</f>
        <v>0</v>
      </c>
      <c r="AF156" s="14">
        <f ca="1">IF(AF$5&lt;&gt;"",HLOOKUP(AF$5,Functionalization!$G$6:$R$343,ROW($A156)-5,FALSE),IFERROR(INDEX(AF$320:AF$343,MATCH($F156,$B$320:$B$343,0))/VLOOKUP($F156,$B$320:$BB$343,MATCH(LEFT(TRIM(AF$6),FIND("~",SUBSTITUTE(AF$6,"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156))*HLOOKUP(LEFT(TRIM(AF$6),FIND("~",SUBSTITUTE(AF$6," ","~",LEN(TRIM(AF$6))-LEN(SUBSTITUTE(TRIM(AF$6)," ",""))))-1)&amp;" Total",$B$6:$BB$343,ROW($A156)-5,FALSE))</f>
        <v>0</v>
      </c>
      <c r="AG156" s="14">
        <f ca="1">IF(AG$5&lt;&gt;"",HLOOKUP(AG$5,Functionalization!$G$6:$R$343,ROW($A156)-5,FALSE),IFERROR(INDEX(AG$320:AG$343,MATCH($F156,$B$320:$B$343,0))/VLOOKUP($F156,$B$320:$BB$343,MATCH(LEFT(TRIM(AG$6),FIND("~",SUBSTITUTE(AG$6,"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156))*HLOOKUP(LEFT(TRIM(AG$6),FIND("~",SUBSTITUTE(AG$6," ","~",LEN(TRIM(AG$6))-LEN(SUBSTITUTE(TRIM(AG$6)," ",""))))-1)&amp;" Total",$B$6:$BB$343,ROW($A156)-5,FALSE))</f>
        <v>0</v>
      </c>
      <c r="AH156" s="14">
        <f ca="1">IF(AH$5&lt;&gt;"",HLOOKUP(AH$5,Functionalization!$G$6:$R$343,ROW($A156)-5,FALSE),IFERROR(INDEX(AH$320:AH$343,MATCH($F156,$B$320:$B$343,0))/VLOOKUP($F156,$B$320:$BB$343,MATCH(LEFT(TRIM(AH$6),FIND("~",SUBSTITUTE(AH$6,"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156))*HLOOKUP(LEFT(TRIM(AH$6),FIND("~",SUBSTITUTE(AH$6," ","~",LEN(TRIM(AH$6))-LEN(SUBSTITUTE(TRIM(AH$6)," ",""))))-1)&amp;" Total",$B$6:$BB$343,ROW($A156)-5,FALSE))</f>
        <v>0</v>
      </c>
      <c r="AI156" s="14">
        <f ca="1">IF(AI$5&lt;&gt;"",HLOOKUP(AI$5,Functionalization!$G$6:$R$343,ROW($A156)-5,FALSE),IFERROR(INDEX(AI$320:AI$343,MATCH($F156,$B$320:$B$343,0))/VLOOKUP($F156,$B$320:$BB$343,MATCH(LEFT(TRIM(AI$6),FIND("~",SUBSTITUTE(AI$6,"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156))*HLOOKUP(LEFT(TRIM(AI$6),FIND("~",SUBSTITUTE(AI$6," ","~",LEN(TRIM(AI$6))-LEN(SUBSTITUTE(TRIM(AI$6)," ",""))))-1)&amp;" Total",$B$6:$BB$343,ROW($A156)-5,FALSE))</f>
        <v>0</v>
      </c>
      <c r="AJ156" s="14">
        <f ca="1">IF(AJ$5&lt;&gt;"",HLOOKUP(AJ$5,Functionalization!$G$6:$R$343,ROW($A156)-5,FALSE),IFERROR(INDEX(AJ$320:AJ$343,MATCH($F156,$B$320:$B$343,0))/VLOOKUP($F156,$B$320:$BB$343,MATCH(LEFT(TRIM(AJ$6),FIND("~",SUBSTITUTE(AJ$6,"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156))*HLOOKUP(LEFT(TRIM(AJ$6),FIND("~",SUBSTITUTE(AJ$6," ","~",LEN(TRIM(AJ$6))-LEN(SUBSTITUTE(TRIM(AJ$6)," ",""))))-1)&amp;" Total",$B$6:$BB$343,ROW($A156)-5,FALSE))</f>
        <v>0</v>
      </c>
      <c r="AK156" s="14">
        <f ca="1">IF(AK$5&lt;&gt;"",HLOOKUP(AK$5,Functionalization!$G$6:$R$343,ROW($A156)-5,FALSE),IFERROR(INDEX(AK$320:AK$343,MATCH($F156,$B$320:$B$343,0))/VLOOKUP($F156,$B$320:$BB$343,MATCH(LEFT(TRIM(AK$6),FIND("~",SUBSTITUTE(AK$6,"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156))*HLOOKUP(LEFT(TRIM(AK$6),FIND("~",SUBSTITUTE(AK$6," ","~",LEN(TRIM(AK$6))-LEN(SUBSTITUTE(TRIM(AK$6)," ",""))))-1)&amp;" Total",$B$6:$BB$343,ROW($A156)-5,FALSE))</f>
        <v>0</v>
      </c>
      <c r="AL156" s="14">
        <f ca="1">IF(AL$5&lt;&gt;"",HLOOKUP(AL$5,Functionalization!$G$6:$R$343,ROW($A156)-5,FALSE),IFERROR(INDEX(AL$320:AL$343,MATCH($F156,$B$320:$B$343,0))/VLOOKUP($F156,$B$320:$BB$343,MATCH(LEFT(TRIM(AL$6),FIND("~",SUBSTITUTE(AL$6,"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156))*HLOOKUP(LEFT(TRIM(AL$6),FIND("~",SUBSTITUTE(AL$6," ","~",LEN(TRIM(AL$6))-LEN(SUBSTITUTE(TRIM(AL$6)," ",""))))-1)&amp;" Total",$B$6:$BB$343,ROW($A156)-5,FALSE))</f>
        <v>0</v>
      </c>
      <c r="AM156" s="14">
        <f ca="1">IF(AM$5&lt;&gt;"",HLOOKUP(AM$5,Functionalization!$G$6:$R$343,ROW($A156)-5,FALSE),IFERROR(INDEX(AM$320:AM$343,MATCH($F156,$B$320:$B$343,0))/VLOOKUP($F156,$B$320:$BB$343,MATCH(LEFT(TRIM(AM$6),FIND("~",SUBSTITUTE(AM$6,"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156))*HLOOKUP(LEFT(TRIM(AM$6),FIND("~",SUBSTITUTE(AM$6," ","~",LEN(TRIM(AM$6))-LEN(SUBSTITUTE(TRIM(AM$6)," ",""))))-1)&amp;" Total",$B$6:$BB$343,ROW($A156)-5,FALSE))</f>
        <v>0</v>
      </c>
      <c r="AN156" s="14">
        <f ca="1">IF(AN$5&lt;&gt;"",HLOOKUP(AN$5,Functionalization!$G$6:$R$343,ROW($A156)-5,FALSE),IFERROR(INDEX(AN$320:AN$343,MATCH($F156,$B$320:$B$343,0))/VLOOKUP($F156,$B$320:$BB$343,MATCH(LEFT(TRIM(AN$6),FIND("~",SUBSTITUTE(AN$6,"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156))*HLOOKUP(LEFT(TRIM(AN$6),FIND("~",SUBSTITUTE(AN$6," ","~",LEN(TRIM(AN$6))-LEN(SUBSTITUTE(TRIM(AN$6)," ",""))))-1)&amp;" Total",$B$6:$BB$343,ROW($A156)-5,FALSE))</f>
        <v>0</v>
      </c>
      <c r="AO156" s="14">
        <f ca="1">IF(AO$5&lt;&gt;"",HLOOKUP(AO$5,Functionalization!$G$6:$R$343,ROW($A156)-5,FALSE),IFERROR(INDEX(AO$320:AO$343,MATCH($F156,$B$320:$B$343,0))/VLOOKUP($F156,$B$320:$BB$343,MATCH(LEFT(TRIM(AO$6),FIND("~",SUBSTITUTE(AO$6,"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156))*HLOOKUP(LEFT(TRIM(AO$6),FIND("~",SUBSTITUTE(AO$6," ","~",LEN(TRIM(AO$6))-LEN(SUBSTITUTE(TRIM(AO$6)," ",""))))-1)&amp;" Total",$B$6:$BB$343,ROW($A156)-5,FALSE))</f>
        <v>0</v>
      </c>
      <c r="AP156" s="14">
        <f ca="1">IF(AP$5&lt;&gt;"",HLOOKUP(AP$5,Functionalization!$G$6:$R$343,ROW($A156)-5,FALSE),IFERROR(INDEX(AP$320:AP$343,MATCH($F156,$B$320:$B$343,0))/VLOOKUP($F156,$B$320:$BB$343,MATCH(LEFT(TRIM(AP$6),FIND("~",SUBSTITUTE(AP$6,"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156))*HLOOKUP(LEFT(TRIM(AP$6),FIND("~",SUBSTITUTE(AP$6," ","~",LEN(TRIM(AP$6))-LEN(SUBSTITUTE(TRIM(AP$6)," ",""))))-1)&amp;" Total",$B$6:$BB$343,ROW($A156)-5,FALSE))</f>
        <v>0</v>
      </c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D156" s="44">
        <f ca="1">IFERROR(IF(SUMIF($G$6:$BB$6,BD$6&amp;" Total",$G156:$BB156)-(SUMIF($G$6:$BB$6,BD$6&amp;" "&amp;'Input-Allocators'!$D$18,$G156:$BB156)+IFERROR(SUMIF($G$6:$BB$6,BD$6&amp;" "&amp;'Input-Allocators'!$E$18,$G156:$BB156),SUMIF($G$6:$BB$6,BD$6&amp;" "&amp;'Input-Allocators'!$B$20,$G156:$BB156))+SUMIF($G$6:$BB$6,BD$6&amp;" "&amp;'Input-Allocators'!$F$18,$G156:$BB156))&lt;Check_Limit,0,1),1)</f>
        <v>0</v>
      </c>
      <c r="BE156" s="44">
        <f ca="1">IFERROR(IF(SUMIF($G$6:$BB$6,BE$6&amp;" Total",$G156:$BB156)-(SUMIF($G$6:$BB$6,BE$6&amp;" "&amp;'Input-Allocators'!$D$18,$G156:$BB156)+IFERROR(SUMIF($G$6:$BB$6,BE$6&amp;" "&amp;'Input-Allocators'!$E$18,$G156:$BB156),SUMIF($G$6:$BB$6,BE$6&amp;" "&amp;'Input-Allocators'!$B$20,$G156:$BB156))+SUMIF($G$6:$BB$6,BE$6&amp;" "&amp;'Input-Allocators'!$F$18,$G156:$BB156))&lt;Check_Limit,0,1),1)</f>
        <v>0</v>
      </c>
      <c r="BF156" s="44">
        <f ca="1">IFERROR(IF(SUMIF($G$6:$BB$6,BF$6&amp;" Total",$G156:$BB156)-(SUMIF($G$6:$BB$6,BF$6&amp;" "&amp;'Input-Allocators'!$D$18,$G156:$BB156)+IFERROR(SUMIF($G$6:$BB$6,BF$6&amp;" "&amp;'Input-Allocators'!$E$18,$G156:$BB156),SUMIF($G$6:$BB$6,BF$6&amp;" "&amp;'Input-Allocators'!$B$20,$G156:$BB156))+SUMIF($G$6:$BB$6,BF$6&amp;" "&amp;'Input-Allocators'!$F$18,$G156:$BB156))&lt;Check_Limit,0,1),1)</f>
        <v>0</v>
      </c>
      <c r="BG156" s="44">
        <f ca="1">IFERROR(IF(SUMIF($G$6:$BB$6,BG$6&amp;" Total",$G156:$BB156)-(SUMIF($G$6:$BB$6,BG$6&amp;" "&amp;'Input-Allocators'!$D$18,$G156:$BB156)+IFERROR(SUMIF($G$6:$BB$6,BG$6&amp;" "&amp;'Input-Allocators'!$E$18,$G156:$BB156),SUMIF($G$6:$BB$6,BG$6&amp;" "&amp;'Input-Allocators'!$B$20,$G156:$BB156))+SUMIF($G$6:$BB$6,BG$6&amp;" "&amp;'Input-Allocators'!$F$18,$G156:$BB156))&lt;Check_Limit,0,1),1)</f>
        <v>0</v>
      </c>
      <c r="BH156" s="44">
        <f ca="1">IFERROR(IF(SUMIF($G$6:$BB$6,BH$6&amp;" Total",$G156:$BB156)-(SUMIF($G$6:$BB$6,BH$6&amp;" "&amp;'Input-Allocators'!$D$18,$G156:$BB156)+IFERROR(SUMIF($G$6:$BB$6,BH$6&amp;" "&amp;'Input-Allocators'!$E$18,$G156:$BB156),SUMIF($G$6:$BB$6,BH$6&amp;" "&amp;'Input-Allocators'!$B$20,$G156:$BB156))+SUMIF($G$6:$BB$6,BH$6&amp;" "&amp;'Input-Allocators'!$F$18,$G156:$BB156))&lt;Check_Limit,0,1),1)</f>
        <v>0</v>
      </c>
      <c r="BI156" s="44">
        <f ca="1">IFERROR(IF(SUMIF($G$6:$BB$6,BI$6&amp;" Total",$G156:$BB156)-(SUMIF($G$6:$BB$6,BI$6&amp;" "&amp;'Input-Allocators'!$D$18,$G156:$BB156)+IFERROR(SUMIF($G$6:$BB$6,BI$6&amp;" "&amp;'Input-Allocators'!$E$18,$G156:$BB156),SUMIF($G$6:$BB$6,BI$6&amp;" "&amp;'Input-Allocators'!$B$20,$G156:$BB156))+SUMIF($G$6:$BB$6,BI$6&amp;" "&amp;'Input-Allocators'!$F$18,$G156:$BB156))&lt;Check_Limit,0,1),1)</f>
        <v>0</v>
      </c>
      <c r="BJ156" s="44">
        <f ca="1">IFERROR(IF(SUMIF($G$6:$BB$6,BJ$6&amp;" Total",$G156:$BB156)-(SUMIF($G$6:$BB$6,BJ$6&amp;" "&amp;'Input-Allocators'!$D$18,$G156:$BB156)+IFERROR(SUMIF($G$6:$BB$6,BJ$6&amp;" "&amp;'Input-Allocators'!$E$18,$G156:$BB156),SUMIF($G$6:$BB$6,BJ$6&amp;" "&amp;'Input-Allocators'!$B$20,$G156:$BB156))+SUMIF($G$6:$BB$6,BJ$6&amp;" "&amp;'Input-Allocators'!$F$18,$G156:$BB156))&lt;Check_Limit,0,1),1)</f>
        <v>0</v>
      </c>
      <c r="BK156" s="44">
        <f ca="1">IFERROR(IF(SUMIF($G$6:$BB$6,BK$6&amp;" Total",$G156:$BB156)-(SUMIF($G$6:$BB$6,BK$6&amp;" "&amp;'Input-Allocators'!$D$18,$G156:$BB156)+IFERROR(SUMIF($G$6:$BB$6,BK$6&amp;" "&amp;'Input-Allocators'!$E$18,$G156:$BB156),SUMIF($G$6:$BB$6,BK$6&amp;" "&amp;'Input-Allocators'!$B$20,$G156:$BB156))+SUMIF($G$6:$BB$6,BK$6&amp;" "&amp;'Input-Allocators'!$F$18,$G156:$BB156))&lt;Check_Limit,0,1),1)</f>
        <v>0</v>
      </c>
      <c r="BL156" s="44">
        <f ca="1">IFERROR(IF(SUMIF($G$6:$BB$6,BL$6&amp;" Total",$G156:$BB156)-(SUMIF($G$6:$BB$6,BL$6&amp;" "&amp;'Input-Allocators'!$D$18,$G156:$BB156)+IFERROR(SUMIF($G$6:$BB$6,BL$6&amp;" "&amp;'Input-Allocators'!$E$18,$G156:$BB156),SUMIF($G$6:$BB$6,BL$6&amp;" "&amp;'Input-Allocators'!$B$20,$G156:$BB156))+SUMIF($G$6:$BB$6,BL$6&amp;" "&amp;'Input-Allocators'!$F$18,$G156:$BB156))&lt;Check_Limit,0,1),1)</f>
        <v>0</v>
      </c>
      <c r="BM156" s="44">
        <f ca="1">IFERROR(IF(SUMIF($G$6:$BB$6,BM$6&amp;" Total",$G156:$BB156)-(SUMIF($G$6:$BB$6,BM$6&amp;" "&amp;'Input-Allocators'!$D$18,$G156:$BB156)+IFERROR(SUMIF($G$6:$BB$6,BM$6&amp;" "&amp;'Input-Allocators'!$E$18,$G156:$BB156),SUMIF($G$6:$BB$6,BM$6&amp;" "&amp;'Input-Allocators'!$B$20,$G156:$BB156))+SUMIF($G$6:$BB$6,BM$6&amp;" "&amp;'Input-Allocators'!$F$18,$G156:$BB156))&lt;Check_Limit,0,1),1)</f>
        <v>0</v>
      </c>
      <c r="BN156" s="44">
        <f ca="1">IFERROR(IF(SUMIF($G$6:$BB$6,BN$6&amp;" Total",$G156:$BB156)-(SUMIF($G$6:$BB$6,BN$6&amp;" "&amp;'Input-Allocators'!$D$18,$G156:$BB156)+IFERROR(SUMIF($G$6:$BB$6,BN$6&amp;" "&amp;'Input-Allocators'!$E$18,$G156:$BB156),SUMIF($G$6:$BB$6,BN$6&amp;" "&amp;'Input-Allocators'!$B$20,$G156:$BB156))+SUMIF($G$6:$BB$6,BN$6&amp;" "&amp;'Input-Allocators'!$F$18,$G156:$BB156))&lt;Check_Limit,0,1),1)</f>
        <v>0</v>
      </c>
      <c r="BO156" s="44">
        <f ca="1">IFERROR(IF(SUMIF($G$6:$BB$6,BO$6&amp;" Total",$G156:$BB156)-(SUMIF($G$6:$BB$6,BO$6&amp;" "&amp;'Input-Allocators'!$D$18,$G156:$BB156)+IFERROR(SUMIF($G$6:$BB$6,BO$6&amp;" "&amp;'Input-Allocators'!$E$18,$G156:$BB156),SUMIF($G$6:$BB$6,BO$6&amp;" "&amp;'Input-Allocators'!$B$20,$G156:$BB156))+SUMIF($G$6:$BB$6,BO$6&amp;" "&amp;'Input-Allocators'!$F$18,$G156:$BB156))&lt;Check_Limit,0,1),1)</f>
        <v>0</v>
      </c>
    </row>
    <row r="157" spans="1:67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>Functionalization!$D157</f>
        <v>0</v>
      </c>
      <c r="E157" s="14">
        <f t="shared" ref="E157:E169" ca="1" si="29">IFERROR(IF(D157="",0,IF(D157=0,0,IF(ABS(D157-SUM(G157,K157,O157,S157,W157,AA157,AE157,AI157,AM157,AQ157,AU157,AY157))&lt;Check_Limit,0,1))),1)</f>
        <v>0</v>
      </c>
      <c r="F157" s="3" t="str">
        <f>IF($D157=0,"-",IF('Input-Accounts'!$E157&lt;&gt;0,'Input-Accounts'!$E157,'Input-Accounts'!$G157))</f>
        <v>-</v>
      </c>
      <c r="G157" s="14">
        <f ca="1">IF(G$5&lt;&gt;"",HLOOKUP(G$5,Functionalization!$G$6:$R$343,ROW($A157)-5,FALSE),IFERROR(INDEX(G$320:G$343,MATCH($F157,$B$320:$B$343,0))/VLOOKUP($F157,$B$320:$BB$343,MATCH(LEFT(TRIM(G$6),FIND("~",SUBSTITUTE(G$6,"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157))*HLOOKUP(LEFT(TRIM(G$6),FIND("~",SUBSTITUTE(G$6," ","~",LEN(TRIM(G$6))-LEN(SUBSTITUTE(TRIM(G$6)," ",""))))-1)&amp;" Total",$B$6:$BB$343,ROW($A157)-5,FALSE))</f>
        <v>0</v>
      </c>
      <c r="H157" s="14">
        <f ca="1">IF(H$5&lt;&gt;"",HLOOKUP(H$5,Functionalization!$G$6:$R$343,ROW($A157)-5,FALSE),IFERROR(INDEX(H$320:H$343,MATCH($F157,$B$320:$B$343,0))/VLOOKUP($F157,$B$320:$BB$343,MATCH(LEFT(TRIM(H$6),FIND("~",SUBSTITUTE(H$6,"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157))*HLOOKUP(LEFT(TRIM(H$6),FIND("~",SUBSTITUTE(H$6," ","~",LEN(TRIM(H$6))-LEN(SUBSTITUTE(TRIM(H$6)," ",""))))-1)&amp;" Total",$B$6:$BB$343,ROW($A157)-5,FALSE))</f>
        <v>0</v>
      </c>
      <c r="I157" s="14">
        <f ca="1">IF(I$5&lt;&gt;"",HLOOKUP(I$5,Functionalization!$G$6:$R$343,ROW($A157)-5,FALSE),IFERROR(INDEX(I$320:I$343,MATCH($F157,$B$320:$B$343,0))/VLOOKUP($F157,$B$320:$BB$343,MATCH(LEFT(TRIM(I$6),FIND("~",SUBSTITUTE(I$6,"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157))*HLOOKUP(LEFT(TRIM(I$6),FIND("~",SUBSTITUTE(I$6," ","~",LEN(TRIM(I$6))-LEN(SUBSTITUTE(TRIM(I$6)," ",""))))-1)&amp;" Total",$B$6:$BB$343,ROW($A157)-5,FALSE))</f>
        <v>0</v>
      </c>
      <c r="J157" s="14">
        <f ca="1">IF(J$5&lt;&gt;"",HLOOKUP(J$5,Functionalization!$G$6:$R$343,ROW($A157)-5,FALSE),IFERROR(INDEX(J$320:J$343,MATCH($F157,$B$320:$B$343,0))/VLOOKUP($F157,$B$320:$BB$343,MATCH(LEFT(TRIM(J$6),FIND("~",SUBSTITUTE(J$6,"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157))*HLOOKUP(LEFT(TRIM(J$6),FIND("~",SUBSTITUTE(J$6," ","~",LEN(TRIM(J$6))-LEN(SUBSTITUTE(TRIM(J$6)," ",""))))-1)&amp;" Total",$B$6:$BB$343,ROW($A157)-5,FALSE))</f>
        <v>0</v>
      </c>
      <c r="K157" s="14">
        <f ca="1">IF(K$5&lt;&gt;"",HLOOKUP(K$5,Functionalization!$G$6:$R$343,ROW($A157)-5,FALSE),IFERROR(INDEX(K$320:K$343,MATCH($F157,$B$320:$B$343,0))/VLOOKUP($F157,$B$320:$BB$343,MATCH(LEFT(TRIM(K$6),FIND("~",SUBSTITUTE(K$6,"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157))*HLOOKUP(LEFT(TRIM(K$6),FIND("~",SUBSTITUTE(K$6," ","~",LEN(TRIM(K$6))-LEN(SUBSTITUTE(TRIM(K$6)," ",""))))-1)&amp;" Total",$B$6:$BB$343,ROW($A157)-5,FALSE))</f>
        <v>0</v>
      </c>
      <c r="L157" s="14">
        <f ca="1">IF(L$5&lt;&gt;"",HLOOKUP(L$5,Functionalization!$G$6:$R$343,ROW($A157)-5,FALSE),IFERROR(INDEX(L$320:L$343,MATCH($F157,$B$320:$B$343,0))/VLOOKUP($F157,$B$320:$BB$343,MATCH(LEFT(TRIM(L$6),FIND("~",SUBSTITUTE(L$6,"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157))*HLOOKUP(LEFT(TRIM(L$6),FIND("~",SUBSTITUTE(L$6," ","~",LEN(TRIM(L$6))-LEN(SUBSTITUTE(TRIM(L$6)," ",""))))-1)&amp;" Total",$B$6:$BB$343,ROW($A157)-5,FALSE))</f>
        <v>0</v>
      </c>
      <c r="M157" s="14">
        <f ca="1">IF(M$5&lt;&gt;"",HLOOKUP(M$5,Functionalization!$G$6:$R$343,ROW($A157)-5,FALSE),IFERROR(INDEX(M$320:M$343,MATCH($F157,$B$320:$B$343,0))/VLOOKUP($F157,$B$320:$BB$343,MATCH(LEFT(TRIM(M$6),FIND("~",SUBSTITUTE(M$6,"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157))*HLOOKUP(LEFT(TRIM(M$6),FIND("~",SUBSTITUTE(M$6," ","~",LEN(TRIM(M$6))-LEN(SUBSTITUTE(TRIM(M$6)," ",""))))-1)&amp;" Total",$B$6:$BB$343,ROW($A157)-5,FALSE))</f>
        <v>0</v>
      </c>
      <c r="N157" s="14">
        <f ca="1">IF(N$5&lt;&gt;"",HLOOKUP(N$5,Functionalization!$G$6:$R$343,ROW($A157)-5,FALSE),IFERROR(INDEX(N$320:N$343,MATCH($F157,$B$320:$B$343,0))/VLOOKUP($F157,$B$320:$BB$343,MATCH(LEFT(TRIM(N$6),FIND("~",SUBSTITUTE(N$6,"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157))*HLOOKUP(LEFT(TRIM(N$6),FIND("~",SUBSTITUTE(N$6," ","~",LEN(TRIM(N$6))-LEN(SUBSTITUTE(TRIM(N$6)," ",""))))-1)&amp;" Total",$B$6:$BB$343,ROW($A157)-5,FALSE))</f>
        <v>0</v>
      </c>
      <c r="O157" s="14">
        <f ca="1">IF(O$5&lt;&gt;"",HLOOKUP(O$5,Functionalization!$G$6:$R$343,ROW($A157)-5,FALSE),IFERROR(INDEX(O$320:O$343,MATCH($F157,$B$320:$B$343,0))/VLOOKUP($F157,$B$320:$BB$343,MATCH(LEFT(TRIM(O$6),FIND("~",SUBSTITUTE(O$6,"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157))*HLOOKUP(LEFT(TRIM(O$6),FIND("~",SUBSTITUTE(O$6," ","~",LEN(TRIM(O$6))-LEN(SUBSTITUTE(TRIM(O$6)," ",""))))-1)&amp;" Total",$B$6:$BB$343,ROW($A157)-5,FALSE))</f>
        <v>0</v>
      </c>
      <c r="P157" s="14">
        <f ca="1">IF(P$5&lt;&gt;"",HLOOKUP(P$5,Functionalization!$G$6:$R$343,ROW($A157)-5,FALSE),IFERROR(INDEX(P$320:P$343,MATCH($F157,$B$320:$B$343,0))/VLOOKUP($F157,$B$320:$BB$343,MATCH(LEFT(TRIM(P$6),FIND("~",SUBSTITUTE(P$6,"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157))*HLOOKUP(LEFT(TRIM(P$6),FIND("~",SUBSTITUTE(P$6," ","~",LEN(TRIM(P$6))-LEN(SUBSTITUTE(TRIM(P$6)," ",""))))-1)&amp;" Total",$B$6:$BB$343,ROW($A157)-5,FALSE))</f>
        <v>0</v>
      </c>
      <c r="Q157" s="14">
        <f ca="1">IF(Q$5&lt;&gt;"",HLOOKUP(Q$5,Functionalization!$G$6:$R$343,ROW($A157)-5,FALSE),IFERROR(INDEX(Q$320:Q$343,MATCH($F157,$B$320:$B$343,0))/VLOOKUP($F157,$B$320:$BB$343,MATCH(LEFT(TRIM(Q$6),FIND("~",SUBSTITUTE(Q$6,"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157))*HLOOKUP(LEFT(TRIM(Q$6),FIND("~",SUBSTITUTE(Q$6," ","~",LEN(TRIM(Q$6))-LEN(SUBSTITUTE(TRIM(Q$6)," ",""))))-1)&amp;" Total",$B$6:$BB$343,ROW($A157)-5,FALSE))</f>
        <v>0</v>
      </c>
      <c r="R157" s="14">
        <f ca="1">IF(R$5&lt;&gt;"",HLOOKUP(R$5,Functionalization!$G$6:$R$343,ROW($A157)-5,FALSE),IFERROR(INDEX(R$320:R$343,MATCH($F157,$B$320:$B$343,0))/VLOOKUP($F157,$B$320:$BB$343,MATCH(LEFT(TRIM(R$6),FIND("~",SUBSTITUTE(R$6,"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157))*HLOOKUP(LEFT(TRIM(R$6),FIND("~",SUBSTITUTE(R$6," ","~",LEN(TRIM(R$6))-LEN(SUBSTITUTE(TRIM(R$6)," ",""))))-1)&amp;" Total",$B$6:$BB$343,ROW($A157)-5,FALSE))</f>
        <v>0</v>
      </c>
      <c r="S157" s="14">
        <f ca="1">IF(S$5&lt;&gt;"",HLOOKUP(S$5,Functionalization!$G$6:$R$343,ROW($A157)-5,FALSE),IFERROR(INDEX(S$320:S$343,MATCH($F157,$B$320:$B$343,0))/VLOOKUP($F157,$B$320:$BB$343,MATCH(LEFT(TRIM(S$6),FIND("~",SUBSTITUTE(S$6,"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157))*HLOOKUP(LEFT(TRIM(S$6),FIND("~",SUBSTITUTE(S$6," ","~",LEN(TRIM(S$6))-LEN(SUBSTITUTE(TRIM(S$6)," ",""))))-1)&amp;" Total",$B$6:$BB$343,ROW($A157)-5,FALSE))</f>
        <v>0</v>
      </c>
      <c r="T157" s="14">
        <f ca="1">IF(T$5&lt;&gt;"",HLOOKUP(T$5,Functionalization!$G$6:$R$343,ROW($A157)-5,FALSE),IFERROR(INDEX(T$320:T$343,MATCH($F157,$B$320:$B$343,0))/VLOOKUP($F157,$B$320:$BB$343,MATCH(LEFT(TRIM(T$6),FIND("~",SUBSTITUTE(T$6,"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157))*HLOOKUP(LEFT(TRIM(T$6),FIND("~",SUBSTITUTE(T$6," ","~",LEN(TRIM(T$6))-LEN(SUBSTITUTE(TRIM(T$6)," ",""))))-1)&amp;" Total",$B$6:$BB$343,ROW($A157)-5,FALSE))</f>
        <v>0</v>
      </c>
      <c r="U157" s="14">
        <f ca="1">IF(U$5&lt;&gt;"",HLOOKUP(U$5,Functionalization!$G$6:$R$343,ROW($A157)-5,FALSE),IFERROR(INDEX(U$320:U$343,MATCH($F157,$B$320:$B$343,0))/VLOOKUP($F157,$B$320:$BB$343,MATCH(LEFT(TRIM(U$6),FIND("~",SUBSTITUTE(U$6,"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157))*HLOOKUP(LEFT(TRIM(U$6),FIND("~",SUBSTITUTE(U$6," ","~",LEN(TRIM(U$6))-LEN(SUBSTITUTE(TRIM(U$6)," ",""))))-1)&amp;" Total",$B$6:$BB$343,ROW($A157)-5,FALSE))</f>
        <v>0</v>
      </c>
      <c r="V157" s="14">
        <f ca="1">IF(V$5&lt;&gt;"",HLOOKUP(V$5,Functionalization!$G$6:$R$343,ROW($A157)-5,FALSE),IFERROR(INDEX(V$320:V$343,MATCH($F157,$B$320:$B$343,0))/VLOOKUP($F157,$B$320:$BB$343,MATCH(LEFT(TRIM(V$6),FIND("~",SUBSTITUTE(V$6,"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157))*HLOOKUP(LEFT(TRIM(V$6),FIND("~",SUBSTITUTE(V$6," ","~",LEN(TRIM(V$6))-LEN(SUBSTITUTE(TRIM(V$6)," ",""))))-1)&amp;" Total",$B$6:$BB$343,ROW($A157)-5,FALSE))</f>
        <v>0</v>
      </c>
      <c r="W157" s="14">
        <f ca="1">IF(W$5&lt;&gt;"",HLOOKUP(W$5,Functionalization!$G$6:$R$343,ROW($A157)-5,FALSE),IFERROR(INDEX(W$320:W$343,MATCH($F157,$B$320:$B$343,0))/VLOOKUP($F157,$B$320:$BB$343,MATCH(LEFT(TRIM(W$6),FIND("~",SUBSTITUTE(W$6,"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157))*HLOOKUP(LEFT(TRIM(W$6),FIND("~",SUBSTITUTE(W$6," ","~",LEN(TRIM(W$6))-LEN(SUBSTITUTE(TRIM(W$6)," ",""))))-1)&amp;" Total",$B$6:$BB$343,ROW($A157)-5,FALSE))</f>
        <v>0</v>
      </c>
      <c r="X157" s="14">
        <f ca="1">IF(X$5&lt;&gt;"",HLOOKUP(X$5,Functionalization!$G$6:$R$343,ROW($A157)-5,FALSE),IFERROR(INDEX(X$320:X$343,MATCH($F157,$B$320:$B$343,0))/VLOOKUP($F157,$B$320:$BB$343,MATCH(LEFT(TRIM(X$6),FIND("~",SUBSTITUTE(X$6,"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157))*HLOOKUP(LEFT(TRIM(X$6),FIND("~",SUBSTITUTE(X$6," ","~",LEN(TRIM(X$6))-LEN(SUBSTITUTE(TRIM(X$6)," ",""))))-1)&amp;" Total",$B$6:$BB$343,ROW($A157)-5,FALSE))</f>
        <v>0</v>
      </c>
      <c r="Y157" s="14">
        <f ca="1">IF(Y$5&lt;&gt;"",HLOOKUP(Y$5,Functionalization!$G$6:$R$343,ROW($A157)-5,FALSE),IFERROR(INDEX(Y$320:Y$343,MATCH($F157,$B$320:$B$343,0))/VLOOKUP($F157,$B$320:$BB$343,MATCH(LEFT(TRIM(Y$6),FIND("~",SUBSTITUTE(Y$6,"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157))*HLOOKUP(LEFT(TRIM(Y$6),FIND("~",SUBSTITUTE(Y$6," ","~",LEN(TRIM(Y$6))-LEN(SUBSTITUTE(TRIM(Y$6)," ",""))))-1)&amp;" Total",$B$6:$BB$343,ROW($A157)-5,FALSE))</f>
        <v>0</v>
      </c>
      <c r="Z157" s="14">
        <f ca="1">IF(Z$5&lt;&gt;"",HLOOKUP(Z$5,Functionalization!$G$6:$R$343,ROW($A157)-5,FALSE),IFERROR(INDEX(Z$320:Z$343,MATCH($F157,$B$320:$B$343,0))/VLOOKUP($F157,$B$320:$BB$343,MATCH(LEFT(TRIM(Z$6),FIND("~",SUBSTITUTE(Z$6,"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157))*HLOOKUP(LEFT(TRIM(Z$6),FIND("~",SUBSTITUTE(Z$6," ","~",LEN(TRIM(Z$6))-LEN(SUBSTITUTE(TRIM(Z$6)," ",""))))-1)&amp;" Total",$B$6:$BB$343,ROW($A157)-5,FALSE))</f>
        <v>0</v>
      </c>
      <c r="AA157" s="14">
        <f ca="1">IF(AA$5&lt;&gt;"",HLOOKUP(AA$5,Functionalization!$G$6:$R$343,ROW($A157)-5,FALSE),IFERROR(INDEX(AA$320:AA$343,MATCH($F157,$B$320:$B$343,0))/VLOOKUP($F157,$B$320:$BB$343,MATCH(LEFT(TRIM(AA$6),FIND("~",SUBSTITUTE(AA$6,"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157))*HLOOKUP(LEFT(TRIM(AA$6),FIND("~",SUBSTITUTE(AA$6," ","~",LEN(TRIM(AA$6))-LEN(SUBSTITUTE(TRIM(AA$6)," ",""))))-1)&amp;" Total",$B$6:$BB$343,ROW($A157)-5,FALSE))</f>
        <v>0</v>
      </c>
      <c r="AB157" s="14">
        <f ca="1">IF(AB$5&lt;&gt;"",HLOOKUP(AB$5,Functionalization!$G$6:$R$343,ROW($A157)-5,FALSE),IFERROR(INDEX(AB$320:AB$343,MATCH($F157,$B$320:$B$343,0))/VLOOKUP($F157,$B$320:$BB$343,MATCH(LEFT(TRIM(AB$6),FIND("~",SUBSTITUTE(AB$6,"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157))*HLOOKUP(LEFT(TRIM(AB$6),FIND("~",SUBSTITUTE(AB$6," ","~",LEN(TRIM(AB$6))-LEN(SUBSTITUTE(TRIM(AB$6)," ",""))))-1)&amp;" Total",$B$6:$BB$343,ROW($A157)-5,FALSE))</f>
        <v>0</v>
      </c>
      <c r="AC157" s="14">
        <f ca="1">IF(AC$5&lt;&gt;"",HLOOKUP(AC$5,Functionalization!$G$6:$R$343,ROW($A157)-5,FALSE),IFERROR(INDEX(AC$320:AC$343,MATCH($F157,$B$320:$B$343,0))/VLOOKUP($F157,$B$320:$BB$343,MATCH(LEFT(TRIM(AC$6),FIND("~",SUBSTITUTE(AC$6,"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157))*HLOOKUP(LEFT(TRIM(AC$6),FIND("~",SUBSTITUTE(AC$6," ","~",LEN(TRIM(AC$6))-LEN(SUBSTITUTE(TRIM(AC$6)," ",""))))-1)&amp;" Total",$B$6:$BB$343,ROW($A157)-5,FALSE))</f>
        <v>0</v>
      </c>
      <c r="AD157" s="14">
        <f ca="1">IF(AD$5&lt;&gt;"",HLOOKUP(AD$5,Functionalization!$G$6:$R$343,ROW($A157)-5,FALSE),IFERROR(INDEX(AD$320:AD$343,MATCH($F157,$B$320:$B$343,0))/VLOOKUP($F157,$B$320:$BB$343,MATCH(LEFT(TRIM(AD$6),FIND("~",SUBSTITUTE(AD$6,"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157))*HLOOKUP(LEFT(TRIM(AD$6),FIND("~",SUBSTITUTE(AD$6," ","~",LEN(TRIM(AD$6))-LEN(SUBSTITUTE(TRIM(AD$6)," ",""))))-1)&amp;" Total",$B$6:$BB$343,ROW($A157)-5,FALSE))</f>
        <v>0</v>
      </c>
      <c r="AE157" s="14">
        <f ca="1">IF(AE$5&lt;&gt;"",HLOOKUP(AE$5,Functionalization!$G$6:$R$343,ROW($A157)-5,FALSE),IFERROR(INDEX(AE$320:AE$343,MATCH($F157,$B$320:$B$343,0))/VLOOKUP($F157,$B$320:$BB$343,MATCH(LEFT(TRIM(AE$6),FIND("~",SUBSTITUTE(AE$6,"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157))*HLOOKUP(LEFT(TRIM(AE$6),FIND("~",SUBSTITUTE(AE$6," ","~",LEN(TRIM(AE$6))-LEN(SUBSTITUTE(TRIM(AE$6)," ",""))))-1)&amp;" Total",$B$6:$BB$343,ROW($A157)-5,FALSE))</f>
        <v>0</v>
      </c>
      <c r="AF157" s="14">
        <f ca="1">IF(AF$5&lt;&gt;"",HLOOKUP(AF$5,Functionalization!$G$6:$R$343,ROW($A157)-5,FALSE),IFERROR(INDEX(AF$320:AF$343,MATCH($F157,$B$320:$B$343,0))/VLOOKUP($F157,$B$320:$BB$343,MATCH(LEFT(TRIM(AF$6),FIND("~",SUBSTITUTE(AF$6,"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157))*HLOOKUP(LEFT(TRIM(AF$6),FIND("~",SUBSTITUTE(AF$6," ","~",LEN(TRIM(AF$6))-LEN(SUBSTITUTE(TRIM(AF$6)," ",""))))-1)&amp;" Total",$B$6:$BB$343,ROW($A157)-5,FALSE))</f>
        <v>0</v>
      </c>
      <c r="AG157" s="14">
        <f ca="1">IF(AG$5&lt;&gt;"",HLOOKUP(AG$5,Functionalization!$G$6:$R$343,ROW($A157)-5,FALSE),IFERROR(INDEX(AG$320:AG$343,MATCH($F157,$B$320:$B$343,0))/VLOOKUP($F157,$B$320:$BB$343,MATCH(LEFT(TRIM(AG$6),FIND("~",SUBSTITUTE(AG$6,"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157))*HLOOKUP(LEFT(TRIM(AG$6),FIND("~",SUBSTITUTE(AG$6," ","~",LEN(TRIM(AG$6))-LEN(SUBSTITUTE(TRIM(AG$6)," ",""))))-1)&amp;" Total",$B$6:$BB$343,ROW($A157)-5,FALSE))</f>
        <v>0</v>
      </c>
      <c r="AH157" s="14">
        <f ca="1">IF(AH$5&lt;&gt;"",HLOOKUP(AH$5,Functionalization!$G$6:$R$343,ROW($A157)-5,FALSE),IFERROR(INDEX(AH$320:AH$343,MATCH($F157,$B$320:$B$343,0))/VLOOKUP($F157,$B$320:$BB$343,MATCH(LEFT(TRIM(AH$6),FIND("~",SUBSTITUTE(AH$6,"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157))*HLOOKUP(LEFT(TRIM(AH$6),FIND("~",SUBSTITUTE(AH$6," ","~",LEN(TRIM(AH$6))-LEN(SUBSTITUTE(TRIM(AH$6)," ",""))))-1)&amp;" Total",$B$6:$BB$343,ROW($A157)-5,FALSE))</f>
        <v>0</v>
      </c>
      <c r="AI157" s="14">
        <f ca="1">IF(AI$5&lt;&gt;"",HLOOKUP(AI$5,Functionalization!$G$6:$R$343,ROW($A157)-5,FALSE),IFERROR(INDEX(AI$320:AI$343,MATCH($F157,$B$320:$B$343,0))/VLOOKUP($F157,$B$320:$BB$343,MATCH(LEFT(TRIM(AI$6),FIND("~",SUBSTITUTE(AI$6,"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157))*HLOOKUP(LEFT(TRIM(AI$6),FIND("~",SUBSTITUTE(AI$6," ","~",LEN(TRIM(AI$6))-LEN(SUBSTITUTE(TRIM(AI$6)," ",""))))-1)&amp;" Total",$B$6:$BB$343,ROW($A157)-5,FALSE))</f>
        <v>0</v>
      </c>
      <c r="AJ157" s="14">
        <f ca="1">IF(AJ$5&lt;&gt;"",HLOOKUP(AJ$5,Functionalization!$G$6:$R$343,ROW($A157)-5,FALSE),IFERROR(INDEX(AJ$320:AJ$343,MATCH($F157,$B$320:$B$343,0))/VLOOKUP($F157,$B$320:$BB$343,MATCH(LEFT(TRIM(AJ$6),FIND("~",SUBSTITUTE(AJ$6,"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157))*HLOOKUP(LEFT(TRIM(AJ$6),FIND("~",SUBSTITUTE(AJ$6," ","~",LEN(TRIM(AJ$6))-LEN(SUBSTITUTE(TRIM(AJ$6)," ",""))))-1)&amp;" Total",$B$6:$BB$343,ROW($A157)-5,FALSE))</f>
        <v>0</v>
      </c>
      <c r="AK157" s="14">
        <f ca="1">IF(AK$5&lt;&gt;"",HLOOKUP(AK$5,Functionalization!$G$6:$R$343,ROW($A157)-5,FALSE),IFERROR(INDEX(AK$320:AK$343,MATCH($F157,$B$320:$B$343,0))/VLOOKUP($F157,$B$320:$BB$343,MATCH(LEFT(TRIM(AK$6),FIND("~",SUBSTITUTE(AK$6,"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157))*HLOOKUP(LEFT(TRIM(AK$6),FIND("~",SUBSTITUTE(AK$6," ","~",LEN(TRIM(AK$6))-LEN(SUBSTITUTE(TRIM(AK$6)," ",""))))-1)&amp;" Total",$B$6:$BB$343,ROW($A157)-5,FALSE))</f>
        <v>0</v>
      </c>
      <c r="AL157" s="14">
        <f ca="1">IF(AL$5&lt;&gt;"",HLOOKUP(AL$5,Functionalization!$G$6:$R$343,ROW($A157)-5,FALSE),IFERROR(INDEX(AL$320:AL$343,MATCH($F157,$B$320:$B$343,0))/VLOOKUP($F157,$B$320:$BB$343,MATCH(LEFT(TRIM(AL$6),FIND("~",SUBSTITUTE(AL$6,"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157))*HLOOKUP(LEFT(TRIM(AL$6),FIND("~",SUBSTITUTE(AL$6," ","~",LEN(TRIM(AL$6))-LEN(SUBSTITUTE(TRIM(AL$6)," ",""))))-1)&amp;" Total",$B$6:$BB$343,ROW($A157)-5,FALSE))</f>
        <v>0</v>
      </c>
      <c r="AM157" s="14">
        <f ca="1">IF(AM$5&lt;&gt;"",HLOOKUP(AM$5,Functionalization!$G$6:$R$343,ROW($A157)-5,FALSE),IFERROR(INDEX(AM$320:AM$343,MATCH($F157,$B$320:$B$343,0))/VLOOKUP($F157,$B$320:$BB$343,MATCH(LEFT(TRIM(AM$6),FIND("~",SUBSTITUTE(AM$6,"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157))*HLOOKUP(LEFT(TRIM(AM$6),FIND("~",SUBSTITUTE(AM$6," ","~",LEN(TRIM(AM$6))-LEN(SUBSTITUTE(TRIM(AM$6)," ",""))))-1)&amp;" Total",$B$6:$BB$343,ROW($A157)-5,FALSE))</f>
        <v>0</v>
      </c>
      <c r="AN157" s="14">
        <f ca="1">IF(AN$5&lt;&gt;"",HLOOKUP(AN$5,Functionalization!$G$6:$R$343,ROW($A157)-5,FALSE),IFERROR(INDEX(AN$320:AN$343,MATCH($F157,$B$320:$B$343,0))/VLOOKUP($F157,$B$320:$BB$343,MATCH(LEFT(TRIM(AN$6),FIND("~",SUBSTITUTE(AN$6,"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157))*HLOOKUP(LEFT(TRIM(AN$6),FIND("~",SUBSTITUTE(AN$6," ","~",LEN(TRIM(AN$6))-LEN(SUBSTITUTE(TRIM(AN$6)," ",""))))-1)&amp;" Total",$B$6:$BB$343,ROW($A157)-5,FALSE))</f>
        <v>0</v>
      </c>
      <c r="AO157" s="14">
        <f ca="1">IF(AO$5&lt;&gt;"",HLOOKUP(AO$5,Functionalization!$G$6:$R$343,ROW($A157)-5,FALSE),IFERROR(INDEX(AO$320:AO$343,MATCH($F157,$B$320:$B$343,0))/VLOOKUP($F157,$B$320:$BB$343,MATCH(LEFT(TRIM(AO$6),FIND("~",SUBSTITUTE(AO$6,"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157))*HLOOKUP(LEFT(TRIM(AO$6),FIND("~",SUBSTITUTE(AO$6," ","~",LEN(TRIM(AO$6))-LEN(SUBSTITUTE(TRIM(AO$6)," ",""))))-1)&amp;" Total",$B$6:$BB$343,ROW($A157)-5,FALSE))</f>
        <v>0</v>
      </c>
      <c r="AP157" s="14">
        <f ca="1">IF(AP$5&lt;&gt;"",HLOOKUP(AP$5,Functionalization!$G$6:$R$343,ROW($A157)-5,FALSE),IFERROR(INDEX(AP$320:AP$343,MATCH($F157,$B$320:$B$343,0))/VLOOKUP($F157,$B$320:$BB$343,MATCH(LEFT(TRIM(AP$6),FIND("~",SUBSTITUTE(AP$6,"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157))*HLOOKUP(LEFT(TRIM(AP$6),FIND("~",SUBSTITUTE(AP$6," ","~",LEN(TRIM(AP$6))-LEN(SUBSTITUTE(TRIM(AP$6)," ",""))))-1)&amp;" Total",$B$6:$BB$343,ROW($A157)-5,FALSE))</f>
        <v>0</v>
      </c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D157" s="44">
        <f ca="1">IFERROR(IF(SUMIF($G$6:$BB$6,BD$6&amp;" Total",$G157:$BB157)-(SUMIF($G$6:$BB$6,BD$6&amp;" "&amp;'Input-Allocators'!$D$18,$G157:$BB157)+IFERROR(SUMIF($G$6:$BB$6,BD$6&amp;" "&amp;'Input-Allocators'!$E$18,$G157:$BB157),SUMIF($G$6:$BB$6,BD$6&amp;" "&amp;'Input-Allocators'!$B$20,$G157:$BB157))+SUMIF($G$6:$BB$6,BD$6&amp;" "&amp;'Input-Allocators'!$F$18,$G157:$BB157))&lt;Check_Limit,0,1),1)</f>
        <v>0</v>
      </c>
      <c r="BE157" s="44">
        <f ca="1">IFERROR(IF(SUMIF($G$6:$BB$6,BE$6&amp;" Total",$G157:$BB157)-(SUMIF($G$6:$BB$6,BE$6&amp;" "&amp;'Input-Allocators'!$D$18,$G157:$BB157)+IFERROR(SUMIF($G$6:$BB$6,BE$6&amp;" "&amp;'Input-Allocators'!$E$18,$G157:$BB157),SUMIF($G$6:$BB$6,BE$6&amp;" "&amp;'Input-Allocators'!$B$20,$G157:$BB157))+SUMIF($G$6:$BB$6,BE$6&amp;" "&amp;'Input-Allocators'!$F$18,$G157:$BB157))&lt;Check_Limit,0,1),1)</f>
        <v>0</v>
      </c>
      <c r="BF157" s="44">
        <f ca="1">IFERROR(IF(SUMIF($G$6:$BB$6,BF$6&amp;" Total",$G157:$BB157)-(SUMIF($G$6:$BB$6,BF$6&amp;" "&amp;'Input-Allocators'!$D$18,$G157:$BB157)+IFERROR(SUMIF($G$6:$BB$6,BF$6&amp;" "&amp;'Input-Allocators'!$E$18,$G157:$BB157),SUMIF($G$6:$BB$6,BF$6&amp;" "&amp;'Input-Allocators'!$B$20,$G157:$BB157))+SUMIF($G$6:$BB$6,BF$6&amp;" "&amp;'Input-Allocators'!$F$18,$G157:$BB157))&lt;Check_Limit,0,1),1)</f>
        <v>0</v>
      </c>
      <c r="BG157" s="44">
        <f ca="1">IFERROR(IF(SUMIF($G$6:$BB$6,BG$6&amp;" Total",$G157:$BB157)-(SUMIF($G$6:$BB$6,BG$6&amp;" "&amp;'Input-Allocators'!$D$18,$G157:$BB157)+IFERROR(SUMIF($G$6:$BB$6,BG$6&amp;" "&amp;'Input-Allocators'!$E$18,$G157:$BB157),SUMIF($G$6:$BB$6,BG$6&amp;" "&amp;'Input-Allocators'!$B$20,$G157:$BB157))+SUMIF($G$6:$BB$6,BG$6&amp;" "&amp;'Input-Allocators'!$F$18,$G157:$BB157))&lt;Check_Limit,0,1),1)</f>
        <v>0</v>
      </c>
      <c r="BH157" s="44">
        <f ca="1">IFERROR(IF(SUMIF($G$6:$BB$6,BH$6&amp;" Total",$G157:$BB157)-(SUMIF($G$6:$BB$6,BH$6&amp;" "&amp;'Input-Allocators'!$D$18,$G157:$BB157)+IFERROR(SUMIF($G$6:$BB$6,BH$6&amp;" "&amp;'Input-Allocators'!$E$18,$G157:$BB157),SUMIF($G$6:$BB$6,BH$6&amp;" "&amp;'Input-Allocators'!$B$20,$G157:$BB157))+SUMIF($G$6:$BB$6,BH$6&amp;" "&amp;'Input-Allocators'!$F$18,$G157:$BB157))&lt;Check_Limit,0,1),1)</f>
        <v>0</v>
      </c>
      <c r="BI157" s="44">
        <f ca="1">IFERROR(IF(SUMIF($G$6:$BB$6,BI$6&amp;" Total",$G157:$BB157)-(SUMIF($G$6:$BB$6,BI$6&amp;" "&amp;'Input-Allocators'!$D$18,$G157:$BB157)+IFERROR(SUMIF($G$6:$BB$6,BI$6&amp;" "&amp;'Input-Allocators'!$E$18,$G157:$BB157),SUMIF($G$6:$BB$6,BI$6&amp;" "&amp;'Input-Allocators'!$B$20,$G157:$BB157))+SUMIF($G$6:$BB$6,BI$6&amp;" "&amp;'Input-Allocators'!$F$18,$G157:$BB157))&lt;Check_Limit,0,1),1)</f>
        <v>0</v>
      </c>
      <c r="BJ157" s="44">
        <f ca="1">IFERROR(IF(SUMIF($G$6:$BB$6,BJ$6&amp;" Total",$G157:$BB157)-(SUMIF($G$6:$BB$6,BJ$6&amp;" "&amp;'Input-Allocators'!$D$18,$G157:$BB157)+IFERROR(SUMIF($G$6:$BB$6,BJ$6&amp;" "&amp;'Input-Allocators'!$E$18,$G157:$BB157),SUMIF($G$6:$BB$6,BJ$6&amp;" "&amp;'Input-Allocators'!$B$20,$G157:$BB157))+SUMIF($G$6:$BB$6,BJ$6&amp;" "&amp;'Input-Allocators'!$F$18,$G157:$BB157))&lt;Check_Limit,0,1),1)</f>
        <v>0</v>
      </c>
      <c r="BK157" s="44">
        <f ca="1">IFERROR(IF(SUMIF($G$6:$BB$6,BK$6&amp;" Total",$G157:$BB157)-(SUMIF($G$6:$BB$6,BK$6&amp;" "&amp;'Input-Allocators'!$D$18,$G157:$BB157)+IFERROR(SUMIF($G$6:$BB$6,BK$6&amp;" "&amp;'Input-Allocators'!$E$18,$G157:$BB157),SUMIF($G$6:$BB$6,BK$6&amp;" "&amp;'Input-Allocators'!$B$20,$G157:$BB157))+SUMIF($G$6:$BB$6,BK$6&amp;" "&amp;'Input-Allocators'!$F$18,$G157:$BB157))&lt;Check_Limit,0,1),1)</f>
        <v>0</v>
      </c>
      <c r="BL157" s="44">
        <f ca="1">IFERROR(IF(SUMIF($G$6:$BB$6,BL$6&amp;" Total",$G157:$BB157)-(SUMIF($G$6:$BB$6,BL$6&amp;" "&amp;'Input-Allocators'!$D$18,$G157:$BB157)+IFERROR(SUMIF($G$6:$BB$6,BL$6&amp;" "&amp;'Input-Allocators'!$E$18,$G157:$BB157),SUMIF($G$6:$BB$6,BL$6&amp;" "&amp;'Input-Allocators'!$B$20,$G157:$BB157))+SUMIF($G$6:$BB$6,BL$6&amp;" "&amp;'Input-Allocators'!$F$18,$G157:$BB157))&lt;Check_Limit,0,1),1)</f>
        <v>0</v>
      </c>
      <c r="BM157" s="44">
        <f ca="1">IFERROR(IF(SUMIF($G$6:$BB$6,BM$6&amp;" Total",$G157:$BB157)-(SUMIF($G$6:$BB$6,BM$6&amp;" "&amp;'Input-Allocators'!$D$18,$G157:$BB157)+IFERROR(SUMIF($G$6:$BB$6,BM$6&amp;" "&amp;'Input-Allocators'!$E$18,$G157:$BB157),SUMIF($G$6:$BB$6,BM$6&amp;" "&amp;'Input-Allocators'!$B$20,$G157:$BB157))+SUMIF($G$6:$BB$6,BM$6&amp;" "&amp;'Input-Allocators'!$F$18,$G157:$BB157))&lt;Check_Limit,0,1),1)</f>
        <v>0</v>
      </c>
      <c r="BN157" s="44">
        <f ca="1">IFERROR(IF(SUMIF($G$6:$BB$6,BN$6&amp;" Total",$G157:$BB157)-(SUMIF($G$6:$BB$6,BN$6&amp;" "&amp;'Input-Allocators'!$D$18,$G157:$BB157)+IFERROR(SUMIF($G$6:$BB$6,BN$6&amp;" "&amp;'Input-Allocators'!$E$18,$G157:$BB157),SUMIF($G$6:$BB$6,BN$6&amp;" "&amp;'Input-Allocators'!$B$20,$G157:$BB157))+SUMIF($G$6:$BB$6,BN$6&amp;" "&amp;'Input-Allocators'!$F$18,$G157:$BB157))&lt;Check_Limit,0,1),1)</f>
        <v>0</v>
      </c>
      <c r="BO157" s="44">
        <f ca="1">IFERROR(IF(SUMIF($G$6:$BB$6,BO$6&amp;" Total",$G157:$BB157)-(SUMIF($G$6:$BB$6,BO$6&amp;" "&amp;'Input-Allocators'!$D$18,$G157:$BB157)+IFERROR(SUMIF($G$6:$BB$6,BO$6&amp;" "&amp;'Input-Allocators'!$E$18,$G157:$BB157),SUMIF($G$6:$BB$6,BO$6&amp;" "&amp;'Input-Allocators'!$B$20,$G157:$BB157))+SUMIF($G$6:$BB$6,BO$6&amp;" "&amp;'Input-Allocators'!$F$18,$G157:$BB157))&lt;Check_Limit,0,1),1)</f>
        <v>0</v>
      </c>
    </row>
    <row r="158" spans="1:67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>Functionalization!$D158</f>
        <v>0</v>
      </c>
      <c r="E158" s="14">
        <f t="shared" ca="1" si="29"/>
        <v>0</v>
      </c>
      <c r="F158" s="3" t="str">
        <f>IF($D158=0,"-",IF('Input-Accounts'!$E158&lt;&gt;0,'Input-Accounts'!$E158,'Input-Accounts'!$G158))</f>
        <v>-</v>
      </c>
      <c r="G158" s="14">
        <f ca="1">IF(G$5&lt;&gt;"",HLOOKUP(G$5,Functionalization!$G$6:$R$343,ROW($A158)-5,FALSE),IFERROR(INDEX(G$320:G$343,MATCH($F158,$B$320:$B$343,0))/VLOOKUP($F158,$B$320:$BB$343,MATCH(LEFT(TRIM(G$6),FIND("~",SUBSTITUTE(G$6,"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158))*HLOOKUP(LEFT(TRIM(G$6),FIND("~",SUBSTITUTE(G$6," ","~",LEN(TRIM(G$6))-LEN(SUBSTITUTE(TRIM(G$6)," ",""))))-1)&amp;" Total",$B$6:$BB$343,ROW($A158)-5,FALSE))</f>
        <v>0</v>
      </c>
      <c r="H158" s="14">
        <f ca="1">IF(H$5&lt;&gt;"",HLOOKUP(H$5,Functionalization!$G$6:$R$343,ROW($A158)-5,FALSE),IFERROR(INDEX(H$320:H$343,MATCH($F158,$B$320:$B$343,0))/VLOOKUP($F158,$B$320:$BB$343,MATCH(LEFT(TRIM(H$6),FIND("~",SUBSTITUTE(H$6,"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158))*HLOOKUP(LEFT(TRIM(H$6),FIND("~",SUBSTITUTE(H$6," ","~",LEN(TRIM(H$6))-LEN(SUBSTITUTE(TRIM(H$6)," ",""))))-1)&amp;" Total",$B$6:$BB$343,ROW($A158)-5,FALSE))</f>
        <v>0</v>
      </c>
      <c r="I158" s="14">
        <f ca="1">IF(I$5&lt;&gt;"",HLOOKUP(I$5,Functionalization!$G$6:$R$343,ROW($A158)-5,FALSE),IFERROR(INDEX(I$320:I$343,MATCH($F158,$B$320:$B$343,0))/VLOOKUP($F158,$B$320:$BB$343,MATCH(LEFT(TRIM(I$6),FIND("~",SUBSTITUTE(I$6,"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158))*HLOOKUP(LEFT(TRIM(I$6),FIND("~",SUBSTITUTE(I$6," ","~",LEN(TRIM(I$6))-LEN(SUBSTITUTE(TRIM(I$6)," ",""))))-1)&amp;" Total",$B$6:$BB$343,ROW($A158)-5,FALSE))</f>
        <v>0</v>
      </c>
      <c r="J158" s="14">
        <f ca="1">IF(J$5&lt;&gt;"",HLOOKUP(J$5,Functionalization!$G$6:$R$343,ROW($A158)-5,FALSE),IFERROR(INDEX(J$320:J$343,MATCH($F158,$B$320:$B$343,0))/VLOOKUP($F158,$B$320:$BB$343,MATCH(LEFT(TRIM(J$6),FIND("~",SUBSTITUTE(J$6,"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158))*HLOOKUP(LEFT(TRIM(J$6),FIND("~",SUBSTITUTE(J$6," ","~",LEN(TRIM(J$6))-LEN(SUBSTITUTE(TRIM(J$6)," ",""))))-1)&amp;" Total",$B$6:$BB$343,ROW($A158)-5,FALSE))</f>
        <v>0</v>
      </c>
      <c r="K158" s="14">
        <f ca="1">IF(K$5&lt;&gt;"",HLOOKUP(K$5,Functionalization!$G$6:$R$343,ROW($A158)-5,FALSE),IFERROR(INDEX(K$320:K$343,MATCH($F158,$B$320:$B$343,0))/VLOOKUP($F158,$B$320:$BB$343,MATCH(LEFT(TRIM(K$6),FIND("~",SUBSTITUTE(K$6,"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158))*HLOOKUP(LEFT(TRIM(K$6),FIND("~",SUBSTITUTE(K$6," ","~",LEN(TRIM(K$6))-LEN(SUBSTITUTE(TRIM(K$6)," ",""))))-1)&amp;" Total",$B$6:$BB$343,ROW($A158)-5,FALSE))</f>
        <v>0</v>
      </c>
      <c r="L158" s="14">
        <f ca="1">IF(L$5&lt;&gt;"",HLOOKUP(L$5,Functionalization!$G$6:$R$343,ROW($A158)-5,FALSE),IFERROR(INDEX(L$320:L$343,MATCH($F158,$B$320:$B$343,0))/VLOOKUP($F158,$B$320:$BB$343,MATCH(LEFT(TRIM(L$6),FIND("~",SUBSTITUTE(L$6,"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158))*HLOOKUP(LEFT(TRIM(L$6),FIND("~",SUBSTITUTE(L$6," ","~",LEN(TRIM(L$6))-LEN(SUBSTITUTE(TRIM(L$6)," ",""))))-1)&amp;" Total",$B$6:$BB$343,ROW($A158)-5,FALSE))</f>
        <v>0</v>
      </c>
      <c r="M158" s="14">
        <f ca="1">IF(M$5&lt;&gt;"",HLOOKUP(M$5,Functionalization!$G$6:$R$343,ROW($A158)-5,FALSE),IFERROR(INDEX(M$320:M$343,MATCH($F158,$B$320:$B$343,0))/VLOOKUP($F158,$B$320:$BB$343,MATCH(LEFT(TRIM(M$6),FIND("~",SUBSTITUTE(M$6,"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158))*HLOOKUP(LEFT(TRIM(M$6),FIND("~",SUBSTITUTE(M$6," ","~",LEN(TRIM(M$6))-LEN(SUBSTITUTE(TRIM(M$6)," ",""))))-1)&amp;" Total",$B$6:$BB$343,ROW($A158)-5,FALSE))</f>
        <v>0</v>
      </c>
      <c r="N158" s="14">
        <f ca="1">IF(N$5&lt;&gt;"",HLOOKUP(N$5,Functionalization!$G$6:$R$343,ROW($A158)-5,FALSE),IFERROR(INDEX(N$320:N$343,MATCH($F158,$B$320:$B$343,0))/VLOOKUP($F158,$B$320:$BB$343,MATCH(LEFT(TRIM(N$6),FIND("~",SUBSTITUTE(N$6,"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158))*HLOOKUP(LEFT(TRIM(N$6),FIND("~",SUBSTITUTE(N$6," ","~",LEN(TRIM(N$6))-LEN(SUBSTITUTE(TRIM(N$6)," ",""))))-1)&amp;" Total",$B$6:$BB$343,ROW($A158)-5,FALSE))</f>
        <v>0</v>
      </c>
      <c r="O158" s="14">
        <f ca="1">IF(O$5&lt;&gt;"",HLOOKUP(O$5,Functionalization!$G$6:$R$343,ROW($A158)-5,FALSE),IFERROR(INDEX(O$320:O$343,MATCH($F158,$B$320:$B$343,0))/VLOOKUP($F158,$B$320:$BB$343,MATCH(LEFT(TRIM(O$6),FIND("~",SUBSTITUTE(O$6,"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158))*HLOOKUP(LEFT(TRIM(O$6),FIND("~",SUBSTITUTE(O$6," ","~",LEN(TRIM(O$6))-LEN(SUBSTITUTE(TRIM(O$6)," ",""))))-1)&amp;" Total",$B$6:$BB$343,ROW($A158)-5,FALSE))</f>
        <v>0</v>
      </c>
      <c r="P158" s="14">
        <f ca="1">IF(P$5&lt;&gt;"",HLOOKUP(P$5,Functionalization!$G$6:$R$343,ROW($A158)-5,FALSE),IFERROR(INDEX(P$320:P$343,MATCH($F158,$B$320:$B$343,0))/VLOOKUP($F158,$B$320:$BB$343,MATCH(LEFT(TRIM(P$6),FIND("~",SUBSTITUTE(P$6,"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158))*HLOOKUP(LEFT(TRIM(P$6),FIND("~",SUBSTITUTE(P$6," ","~",LEN(TRIM(P$6))-LEN(SUBSTITUTE(TRIM(P$6)," ",""))))-1)&amp;" Total",$B$6:$BB$343,ROW($A158)-5,FALSE))</f>
        <v>0</v>
      </c>
      <c r="Q158" s="14">
        <f ca="1">IF(Q$5&lt;&gt;"",HLOOKUP(Q$5,Functionalization!$G$6:$R$343,ROW($A158)-5,FALSE),IFERROR(INDEX(Q$320:Q$343,MATCH($F158,$B$320:$B$343,0))/VLOOKUP($F158,$B$320:$BB$343,MATCH(LEFT(TRIM(Q$6),FIND("~",SUBSTITUTE(Q$6,"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158))*HLOOKUP(LEFT(TRIM(Q$6),FIND("~",SUBSTITUTE(Q$6," ","~",LEN(TRIM(Q$6))-LEN(SUBSTITUTE(TRIM(Q$6)," ",""))))-1)&amp;" Total",$B$6:$BB$343,ROW($A158)-5,FALSE))</f>
        <v>0</v>
      </c>
      <c r="R158" s="14">
        <f ca="1">IF(R$5&lt;&gt;"",HLOOKUP(R$5,Functionalization!$G$6:$R$343,ROW($A158)-5,FALSE),IFERROR(INDEX(R$320:R$343,MATCH($F158,$B$320:$B$343,0))/VLOOKUP($F158,$B$320:$BB$343,MATCH(LEFT(TRIM(R$6),FIND("~",SUBSTITUTE(R$6,"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158))*HLOOKUP(LEFT(TRIM(R$6),FIND("~",SUBSTITUTE(R$6," ","~",LEN(TRIM(R$6))-LEN(SUBSTITUTE(TRIM(R$6)," ",""))))-1)&amp;" Total",$B$6:$BB$343,ROW($A158)-5,FALSE))</f>
        <v>0</v>
      </c>
      <c r="S158" s="14">
        <f ca="1">IF(S$5&lt;&gt;"",HLOOKUP(S$5,Functionalization!$G$6:$R$343,ROW($A158)-5,FALSE),IFERROR(INDEX(S$320:S$343,MATCH($F158,$B$320:$B$343,0))/VLOOKUP($F158,$B$320:$BB$343,MATCH(LEFT(TRIM(S$6),FIND("~",SUBSTITUTE(S$6,"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158))*HLOOKUP(LEFT(TRIM(S$6),FIND("~",SUBSTITUTE(S$6," ","~",LEN(TRIM(S$6))-LEN(SUBSTITUTE(TRIM(S$6)," ",""))))-1)&amp;" Total",$B$6:$BB$343,ROW($A158)-5,FALSE))</f>
        <v>0</v>
      </c>
      <c r="T158" s="14">
        <f ca="1">IF(T$5&lt;&gt;"",HLOOKUP(T$5,Functionalization!$G$6:$R$343,ROW($A158)-5,FALSE),IFERROR(INDEX(T$320:T$343,MATCH($F158,$B$320:$B$343,0))/VLOOKUP($F158,$B$320:$BB$343,MATCH(LEFT(TRIM(T$6),FIND("~",SUBSTITUTE(T$6,"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158))*HLOOKUP(LEFT(TRIM(T$6),FIND("~",SUBSTITUTE(T$6," ","~",LEN(TRIM(T$6))-LEN(SUBSTITUTE(TRIM(T$6)," ",""))))-1)&amp;" Total",$B$6:$BB$343,ROW($A158)-5,FALSE))</f>
        <v>0</v>
      </c>
      <c r="U158" s="14">
        <f ca="1">IF(U$5&lt;&gt;"",HLOOKUP(U$5,Functionalization!$G$6:$R$343,ROW($A158)-5,FALSE),IFERROR(INDEX(U$320:U$343,MATCH($F158,$B$320:$B$343,0))/VLOOKUP($F158,$B$320:$BB$343,MATCH(LEFT(TRIM(U$6),FIND("~",SUBSTITUTE(U$6,"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158))*HLOOKUP(LEFT(TRIM(U$6),FIND("~",SUBSTITUTE(U$6," ","~",LEN(TRIM(U$6))-LEN(SUBSTITUTE(TRIM(U$6)," ",""))))-1)&amp;" Total",$B$6:$BB$343,ROW($A158)-5,FALSE))</f>
        <v>0</v>
      </c>
      <c r="V158" s="14">
        <f ca="1">IF(V$5&lt;&gt;"",HLOOKUP(V$5,Functionalization!$G$6:$R$343,ROW($A158)-5,FALSE),IFERROR(INDEX(V$320:V$343,MATCH($F158,$B$320:$B$343,0))/VLOOKUP($F158,$B$320:$BB$343,MATCH(LEFT(TRIM(V$6),FIND("~",SUBSTITUTE(V$6,"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158))*HLOOKUP(LEFT(TRIM(V$6),FIND("~",SUBSTITUTE(V$6," ","~",LEN(TRIM(V$6))-LEN(SUBSTITUTE(TRIM(V$6)," ",""))))-1)&amp;" Total",$B$6:$BB$343,ROW($A158)-5,FALSE))</f>
        <v>0</v>
      </c>
      <c r="W158" s="14">
        <f ca="1">IF(W$5&lt;&gt;"",HLOOKUP(W$5,Functionalization!$G$6:$R$343,ROW($A158)-5,FALSE),IFERROR(INDEX(W$320:W$343,MATCH($F158,$B$320:$B$343,0))/VLOOKUP($F158,$B$320:$BB$343,MATCH(LEFT(TRIM(W$6),FIND("~",SUBSTITUTE(W$6,"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158))*HLOOKUP(LEFT(TRIM(W$6),FIND("~",SUBSTITUTE(W$6," ","~",LEN(TRIM(W$6))-LEN(SUBSTITUTE(TRIM(W$6)," ",""))))-1)&amp;" Total",$B$6:$BB$343,ROW($A158)-5,FALSE))</f>
        <v>0</v>
      </c>
      <c r="X158" s="14">
        <f ca="1">IF(X$5&lt;&gt;"",HLOOKUP(X$5,Functionalization!$G$6:$R$343,ROW($A158)-5,FALSE),IFERROR(INDEX(X$320:X$343,MATCH($F158,$B$320:$B$343,0))/VLOOKUP($F158,$B$320:$BB$343,MATCH(LEFT(TRIM(X$6),FIND("~",SUBSTITUTE(X$6,"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158))*HLOOKUP(LEFT(TRIM(X$6),FIND("~",SUBSTITUTE(X$6," ","~",LEN(TRIM(X$6))-LEN(SUBSTITUTE(TRIM(X$6)," ",""))))-1)&amp;" Total",$B$6:$BB$343,ROW($A158)-5,FALSE))</f>
        <v>0</v>
      </c>
      <c r="Y158" s="14">
        <f ca="1">IF(Y$5&lt;&gt;"",HLOOKUP(Y$5,Functionalization!$G$6:$R$343,ROW($A158)-5,FALSE),IFERROR(INDEX(Y$320:Y$343,MATCH($F158,$B$320:$B$343,0))/VLOOKUP($F158,$B$320:$BB$343,MATCH(LEFT(TRIM(Y$6),FIND("~",SUBSTITUTE(Y$6,"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158))*HLOOKUP(LEFT(TRIM(Y$6),FIND("~",SUBSTITUTE(Y$6," ","~",LEN(TRIM(Y$6))-LEN(SUBSTITUTE(TRIM(Y$6)," ",""))))-1)&amp;" Total",$B$6:$BB$343,ROW($A158)-5,FALSE))</f>
        <v>0</v>
      </c>
      <c r="Z158" s="14">
        <f ca="1">IF(Z$5&lt;&gt;"",HLOOKUP(Z$5,Functionalization!$G$6:$R$343,ROW($A158)-5,FALSE),IFERROR(INDEX(Z$320:Z$343,MATCH($F158,$B$320:$B$343,0))/VLOOKUP($F158,$B$320:$BB$343,MATCH(LEFT(TRIM(Z$6),FIND("~",SUBSTITUTE(Z$6,"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158))*HLOOKUP(LEFT(TRIM(Z$6),FIND("~",SUBSTITUTE(Z$6," ","~",LEN(TRIM(Z$6))-LEN(SUBSTITUTE(TRIM(Z$6)," ",""))))-1)&amp;" Total",$B$6:$BB$343,ROW($A158)-5,FALSE))</f>
        <v>0</v>
      </c>
      <c r="AA158" s="14">
        <f ca="1">IF(AA$5&lt;&gt;"",HLOOKUP(AA$5,Functionalization!$G$6:$R$343,ROW($A158)-5,FALSE),IFERROR(INDEX(AA$320:AA$343,MATCH($F158,$B$320:$B$343,0))/VLOOKUP($F158,$B$320:$BB$343,MATCH(LEFT(TRIM(AA$6),FIND("~",SUBSTITUTE(AA$6,"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158))*HLOOKUP(LEFT(TRIM(AA$6),FIND("~",SUBSTITUTE(AA$6," ","~",LEN(TRIM(AA$6))-LEN(SUBSTITUTE(TRIM(AA$6)," ",""))))-1)&amp;" Total",$B$6:$BB$343,ROW($A158)-5,FALSE))</f>
        <v>0</v>
      </c>
      <c r="AB158" s="14">
        <f ca="1">IF(AB$5&lt;&gt;"",HLOOKUP(AB$5,Functionalization!$G$6:$R$343,ROW($A158)-5,FALSE),IFERROR(INDEX(AB$320:AB$343,MATCH($F158,$B$320:$B$343,0))/VLOOKUP($F158,$B$320:$BB$343,MATCH(LEFT(TRIM(AB$6),FIND("~",SUBSTITUTE(AB$6,"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158))*HLOOKUP(LEFT(TRIM(AB$6),FIND("~",SUBSTITUTE(AB$6," ","~",LEN(TRIM(AB$6))-LEN(SUBSTITUTE(TRIM(AB$6)," ",""))))-1)&amp;" Total",$B$6:$BB$343,ROW($A158)-5,FALSE))</f>
        <v>0</v>
      </c>
      <c r="AC158" s="14">
        <f ca="1">IF(AC$5&lt;&gt;"",HLOOKUP(AC$5,Functionalization!$G$6:$R$343,ROW($A158)-5,FALSE),IFERROR(INDEX(AC$320:AC$343,MATCH($F158,$B$320:$B$343,0))/VLOOKUP($F158,$B$320:$BB$343,MATCH(LEFT(TRIM(AC$6),FIND("~",SUBSTITUTE(AC$6,"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158))*HLOOKUP(LEFT(TRIM(AC$6),FIND("~",SUBSTITUTE(AC$6," ","~",LEN(TRIM(AC$6))-LEN(SUBSTITUTE(TRIM(AC$6)," ",""))))-1)&amp;" Total",$B$6:$BB$343,ROW($A158)-5,FALSE))</f>
        <v>0</v>
      </c>
      <c r="AD158" s="14">
        <f ca="1">IF(AD$5&lt;&gt;"",HLOOKUP(AD$5,Functionalization!$G$6:$R$343,ROW($A158)-5,FALSE),IFERROR(INDEX(AD$320:AD$343,MATCH($F158,$B$320:$B$343,0))/VLOOKUP($F158,$B$320:$BB$343,MATCH(LEFT(TRIM(AD$6),FIND("~",SUBSTITUTE(AD$6,"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158))*HLOOKUP(LEFT(TRIM(AD$6),FIND("~",SUBSTITUTE(AD$6," ","~",LEN(TRIM(AD$6))-LEN(SUBSTITUTE(TRIM(AD$6)," ",""))))-1)&amp;" Total",$B$6:$BB$343,ROW($A158)-5,FALSE))</f>
        <v>0</v>
      </c>
      <c r="AE158" s="14">
        <f ca="1">IF(AE$5&lt;&gt;"",HLOOKUP(AE$5,Functionalization!$G$6:$R$343,ROW($A158)-5,FALSE),IFERROR(INDEX(AE$320:AE$343,MATCH($F158,$B$320:$B$343,0))/VLOOKUP($F158,$B$320:$BB$343,MATCH(LEFT(TRIM(AE$6),FIND("~",SUBSTITUTE(AE$6,"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158))*HLOOKUP(LEFT(TRIM(AE$6),FIND("~",SUBSTITUTE(AE$6," ","~",LEN(TRIM(AE$6))-LEN(SUBSTITUTE(TRIM(AE$6)," ",""))))-1)&amp;" Total",$B$6:$BB$343,ROW($A158)-5,FALSE))</f>
        <v>0</v>
      </c>
      <c r="AF158" s="14">
        <f ca="1">IF(AF$5&lt;&gt;"",HLOOKUP(AF$5,Functionalization!$G$6:$R$343,ROW($A158)-5,FALSE),IFERROR(INDEX(AF$320:AF$343,MATCH($F158,$B$320:$B$343,0))/VLOOKUP($F158,$B$320:$BB$343,MATCH(LEFT(TRIM(AF$6),FIND("~",SUBSTITUTE(AF$6,"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158))*HLOOKUP(LEFT(TRIM(AF$6),FIND("~",SUBSTITUTE(AF$6," ","~",LEN(TRIM(AF$6))-LEN(SUBSTITUTE(TRIM(AF$6)," ",""))))-1)&amp;" Total",$B$6:$BB$343,ROW($A158)-5,FALSE))</f>
        <v>0</v>
      </c>
      <c r="AG158" s="14">
        <f ca="1">IF(AG$5&lt;&gt;"",HLOOKUP(AG$5,Functionalization!$G$6:$R$343,ROW($A158)-5,FALSE),IFERROR(INDEX(AG$320:AG$343,MATCH($F158,$B$320:$B$343,0))/VLOOKUP($F158,$B$320:$BB$343,MATCH(LEFT(TRIM(AG$6),FIND("~",SUBSTITUTE(AG$6,"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158))*HLOOKUP(LEFT(TRIM(AG$6),FIND("~",SUBSTITUTE(AG$6," ","~",LEN(TRIM(AG$6))-LEN(SUBSTITUTE(TRIM(AG$6)," ",""))))-1)&amp;" Total",$B$6:$BB$343,ROW($A158)-5,FALSE))</f>
        <v>0</v>
      </c>
      <c r="AH158" s="14">
        <f ca="1">IF(AH$5&lt;&gt;"",HLOOKUP(AH$5,Functionalization!$G$6:$R$343,ROW($A158)-5,FALSE),IFERROR(INDEX(AH$320:AH$343,MATCH($F158,$B$320:$B$343,0))/VLOOKUP($F158,$B$320:$BB$343,MATCH(LEFT(TRIM(AH$6),FIND("~",SUBSTITUTE(AH$6,"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158))*HLOOKUP(LEFT(TRIM(AH$6),FIND("~",SUBSTITUTE(AH$6," ","~",LEN(TRIM(AH$6))-LEN(SUBSTITUTE(TRIM(AH$6)," ",""))))-1)&amp;" Total",$B$6:$BB$343,ROW($A158)-5,FALSE))</f>
        <v>0</v>
      </c>
      <c r="AI158" s="14">
        <f ca="1">IF(AI$5&lt;&gt;"",HLOOKUP(AI$5,Functionalization!$G$6:$R$343,ROW($A158)-5,FALSE),IFERROR(INDEX(AI$320:AI$343,MATCH($F158,$B$320:$B$343,0))/VLOOKUP($F158,$B$320:$BB$343,MATCH(LEFT(TRIM(AI$6),FIND("~",SUBSTITUTE(AI$6,"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158))*HLOOKUP(LEFT(TRIM(AI$6),FIND("~",SUBSTITUTE(AI$6," ","~",LEN(TRIM(AI$6))-LEN(SUBSTITUTE(TRIM(AI$6)," ",""))))-1)&amp;" Total",$B$6:$BB$343,ROW($A158)-5,FALSE))</f>
        <v>0</v>
      </c>
      <c r="AJ158" s="14">
        <f ca="1">IF(AJ$5&lt;&gt;"",HLOOKUP(AJ$5,Functionalization!$G$6:$R$343,ROW($A158)-5,FALSE),IFERROR(INDEX(AJ$320:AJ$343,MATCH($F158,$B$320:$B$343,0))/VLOOKUP($F158,$B$320:$BB$343,MATCH(LEFT(TRIM(AJ$6),FIND("~",SUBSTITUTE(AJ$6,"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158))*HLOOKUP(LEFT(TRIM(AJ$6),FIND("~",SUBSTITUTE(AJ$6," ","~",LEN(TRIM(AJ$6))-LEN(SUBSTITUTE(TRIM(AJ$6)," ",""))))-1)&amp;" Total",$B$6:$BB$343,ROW($A158)-5,FALSE))</f>
        <v>0</v>
      </c>
      <c r="AK158" s="14">
        <f ca="1">IF(AK$5&lt;&gt;"",HLOOKUP(AK$5,Functionalization!$G$6:$R$343,ROW($A158)-5,FALSE),IFERROR(INDEX(AK$320:AK$343,MATCH($F158,$B$320:$B$343,0))/VLOOKUP($F158,$B$320:$BB$343,MATCH(LEFT(TRIM(AK$6),FIND("~",SUBSTITUTE(AK$6,"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158))*HLOOKUP(LEFT(TRIM(AK$6),FIND("~",SUBSTITUTE(AK$6," ","~",LEN(TRIM(AK$6))-LEN(SUBSTITUTE(TRIM(AK$6)," ",""))))-1)&amp;" Total",$B$6:$BB$343,ROW($A158)-5,FALSE))</f>
        <v>0</v>
      </c>
      <c r="AL158" s="14">
        <f ca="1">IF(AL$5&lt;&gt;"",HLOOKUP(AL$5,Functionalization!$G$6:$R$343,ROW($A158)-5,FALSE),IFERROR(INDEX(AL$320:AL$343,MATCH($F158,$B$320:$B$343,0))/VLOOKUP($F158,$B$320:$BB$343,MATCH(LEFT(TRIM(AL$6),FIND("~",SUBSTITUTE(AL$6,"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158))*HLOOKUP(LEFT(TRIM(AL$6),FIND("~",SUBSTITUTE(AL$6," ","~",LEN(TRIM(AL$6))-LEN(SUBSTITUTE(TRIM(AL$6)," ",""))))-1)&amp;" Total",$B$6:$BB$343,ROW($A158)-5,FALSE))</f>
        <v>0</v>
      </c>
      <c r="AM158" s="14">
        <f ca="1">IF(AM$5&lt;&gt;"",HLOOKUP(AM$5,Functionalization!$G$6:$R$343,ROW($A158)-5,FALSE),IFERROR(INDEX(AM$320:AM$343,MATCH($F158,$B$320:$B$343,0))/VLOOKUP($F158,$B$320:$BB$343,MATCH(LEFT(TRIM(AM$6),FIND("~",SUBSTITUTE(AM$6,"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158))*HLOOKUP(LEFT(TRIM(AM$6),FIND("~",SUBSTITUTE(AM$6," ","~",LEN(TRIM(AM$6))-LEN(SUBSTITUTE(TRIM(AM$6)," ",""))))-1)&amp;" Total",$B$6:$BB$343,ROW($A158)-5,FALSE))</f>
        <v>0</v>
      </c>
      <c r="AN158" s="14">
        <f ca="1">IF(AN$5&lt;&gt;"",HLOOKUP(AN$5,Functionalization!$G$6:$R$343,ROW($A158)-5,FALSE),IFERROR(INDEX(AN$320:AN$343,MATCH($F158,$B$320:$B$343,0))/VLOOKUP($F158,$B$320:$BB$343,MATCH(LEFT(TRIM(AN$6),FIND("~",SUBSTITUTE(AN$6,"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158))*HLOOKUP(LEFT(TRIM(AN$6),FIND("~",SUBSTITUTE(AN$6," ","~",LEN(TRIM(AN$6))-LEN(SUBSTITUTE(TRIM(AN$6)," ",""))))-1)&amp;" Total",$B$6:$BB$343,ROW($A158)-5,FALSE))</f>
        <v>0</v>
      </c>
      <c r="AO158" s="14">
        <f ca="1">IF(AO$5&lt;&gt;"",HLOOKUP(AO$5,Functionalization!$G$6:$R$343,ROW($A158)-5,FALSE),IFERROR(INDEX(AO$320:AO$343,MATCH($F158,$B$320:$B$343,0))/VLOOKUP($F158,$B$320:$BB$343,MATCH(LEFT(TRIM(AO$6),FIND("~",SUBSTITUTE(AO$6,"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158))*HLOOKUP(LEFT(TRIM(AO$6),FIND("~",SUBSTITUTE(AO$6," ","~",LEN(TRIM(AO$6))-LEN(SUBSTITUTE(TRIM(AO$6)," ",""))))-1)&amp;" Total",$B$6:$BB$343,ROW($A158)-5,FALSE))</f>
        <v>0</v>
      </c>
      <c r="AP158" s="14">
        <f ca="1">IF(AP$5&lt;&gt;"",HLOOKUP(AP$5,Functionalization!$G$6:$R$343,ROW($A158)-5,FALSE),IFERROR(INDEX(AP$320:AP$343,MATCH($F158,$B$320:$B$343,0))/VLOOKUP($F158,$B$320:$BB$343,MATCH(LEFT(TRIM(AP$6),FIND("~",SUBSTITUTE(AP$6,"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158))*HLOOKUP(LEFT(TRIM(AP$6),FIND("~",SUBSTITUTE(AP$6," ","~",LEN(TRIM(AP$6))-LEN(SUBSTITUTE(TRIM(AP$6)," ",""))))-1)&amp;" Total",$B$6:$BB$343,ROW($A158)-5,FALSE))</f>
        <v>0</v>
      </c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D158" s="44">
        <f ca="1">IFERROR(IF(SUMIF($G$6:$BB$6,BD$6&amp;" Total",$G158:$BB158)-(SUMIF($G$6:$BB$6,BD$6&amp;" "&amp;'Input-Allocators'!$D$18,$G158:$BB158)+IFERROR(SUMIF($G$6:$BB$6,BD$6&amp;" "&amp;'Input-Allocators'!$E$18,$G158:$BB158),SUMIF($G$6:$BB$6,BD$6&amp;" "&amp;'Input-Allocators'!$B$20,$G158:$BB158))+SUMIF($G$6:$BB$6,BD$6&amp;" "&amp;'Input-Allocators'!$F$18,$G158:$BB158))&lt;Check_Limit,0,1),1)</f>
        <v>0</v>
      </c>
      <c r="BE158" s="44">
        <f ca="1">IFERROR(IF(SUMIF($G$6:$BB$6,BE$6&amp;" Total",$G158:$BB158)-(SUMIF($G$6:$BB$6,BE$6&amp;" "&amp;'Input-Allocators'!$D$18,$G158:$BB158)+IFERROR(SUMIF($G$6:$BB$6,BE$6&amp;" "&amp;'Input-Allocators'!$E$18,$G158:$BB158),SUMIF($G$6:$BB$6,BE$6&amp;" "&amp;'Input-Allocators'!$B$20,$G158:$BB158))+SUMIF($G$6:$BB$6,BE$6&amp;" "&amp;'Input-Allocators'!$F$18,$G158:$BB158))&lt;Check_Limit,0,1),1)</f>
        <v>0</v>
      </c>
      <c r="BF158" s="44">
        <f ca="1">IFERROR(IF(SUMIF($G$6:$BB$6,BF$6&amp;" Total",$G158:$BB158)-(SUMIF($G$6:$BB$6,BF$6&amp;" "&amp;'Input-Allocators'!$D$18,$G158:$BB158)+IFERROR(SUMIF($G$6:$BB$6,BF$6&amp;" "&amp;'Input-Allocators'!$E$18,$G158:$BB158),SUMIF($G$6:$BB$6,BF$6&amp;" "&amp;'Input-Allocators'!$B$20,$G158:$BB158))+SUMIF($G$6:$BB$6,BF$6&amp;" "&amp;'Input-Allocators'!$F$18,$G158:$BB158))&lt;Check_Limit,0,1),1)</f>
        <v>0</v>
      </c>
      <c r="BG158" s="44">
        <f ca="1">IFERROR(IF(SUMIF($G$6:$BB$6,BG$6&amp;" Total",$G158:$BB158)-(SUMIF($G$6:$BB$6,BG$6&amp;" "&amp;'Input-Allocators'!$D$18,$G158:$BB158)+IFERROR(SUMIF($G$6:$BB$6,BG$6&amp;" "&amp;'Input-Allocators'!$E$18,$G158:$BB158),SUMIF($G$6:$BB$6,BG$6&amp;" "&amp;'Input-Allocators'!$B$20,$G158:$BB158))+SUMIF($G$6:$BB$6,BG$6&amp;" "&amp;'Input-Allocators'!$F$18,$G158:$BB158))&lt;Check_Limit,0,1),1)</f>
        <v>0</v>
      </c>
      <c r="BH158" s="44">
        <f ca="1">IFERROR(IF(SUMIF($G$6:$BB$6,BH$6&amp;" Total",$G158:$BB158)-(SUMIF($G$6:$BB$6,BH$6&amp;" "&amp;'Input-Allocators'!$D$18,$G158:$BB158)+IFERROR(SUMIF($G$6:$BB$6,BH$6&amp;" "&amp;'Input-Allocators'!$E$18,$G158:$BB158),SUMIF($G$6:$BB$6,BH$6&amp;" "&amp;'Input-Allocators'!$B$20,$G158:$BB158))+SUMIF($G$6:$BB$6,BH$6&amp;" "&amp;'Input-Allocators'!$F$18,$G158:$BB158))&lt;Check_Limit,0,1),1)</f>
        <v>0</v>
      </c>
      <c r="BI158" s="44">
        <f ca="1">IFERROR(IF(SUMIF($G$6:$BB$6,BI$6&amp;" Total",$G158:$BB158)-(SUMIF($G$6:$BB$6,BI$6&amp;" "&amp;'Input-Allocators'!$D$18,$G158:$BB158)+IFERROR(SUMIF($G$6:$BB$6,BI$6&amp;" "&amp;'Input-Allocators'!$E$18,$G158:$BB158),SUMIF($G$6:$BB$6,BI$6&amp;" "&amp;'Input-Allocators'!$B$20,$G158:$BB158))+SUMIF($G$6:$BB$6,BI$6&amp;" "&amp;'Input-Allocators'!$F$18,$G158:$BB158))&lt;Check_Limit,0,1),1)</f>
        <v>0</v>
      </c>
      <c r="BJ158" s="44">
        <f ca="1">IFERROR(IF(SUMIF($G$6:$BB$6,BJ$6&amp;" Total",$G158:$BB158)-(SUMIF($G$6:$BB$6,BJ$6&amp;" "&amp;'Input-Allocators'!$D$18,$G158:$BB158)+IFERROR(SUMIF($G$6:$BB$6,BJ$6&amp;" "&amp;'Input-Allocators'!$E$18,$G158:$BB158),SUMIF($G$6:$BB$6,BJ$6&amp;" "&amp;'Input-Allocators'!$B$20,$G158:$BB158))+SUMIF($G$6:$BB$6,BJ$6&amp;" "&amp;'Input-Allocators'!$F$18,$G158:$BB158))&lt;Check_Limit,0,1),1)</f>
        <v>0</v>
      </c>
      <c r="BK158" s="44">
        <f ca="1">IFERROR(IF(SUMIF($G$6:$BB$6,BK$6&amp;" Total",$G158:$BB158)-(SUMIF($G$6:$BB$6,BK$6&amp;" "&amp;'Input-Allocators'!$D$18,$G158:$BB158)+IFERROR(SUMIF($G$6:$BB$6,BK$6&amp;" "&amp;'Input-Allocators'!$E$18,$G158:$BB158),SUMIF($G$6:$BB$6,BK$6&amp;" "&amp;'Input-Allocators'!$B$20,$G158:$BB158))+SUMIF($G$6:$BB$6,BK$6&amp;" "&amp;'Input-Allocators'!$F$18,$G158:$BB158))&lt;Check_Limit,0,1),1)</f>
        <v>0</v>
      </c>
      <c r="BL158" s="44">
        <f ca="1">IFERROR(IF(SUMIF($G$6:$BB$6,BL$6&amp;" Total",$G158:$BB158)-(SUMIF($G$6:$BB$6,BL$6&amp;" "&amp;'Input-Allocators'!$D$18,$G158:$BB158)+IFERROR(SUMIF($G$6:$BB$6,BL$6&amp;" "&amp;'Input-Allocators'!$E$18,$G158:$BB158),SUMIF($G$6:$BB$6,BL$6&amp;" "&amp;'Input-Allocators'!$B$20,$G158:$BB158))+SUMIF($G$6:$BB$6,BL$6&amp;" "&amp;'Input-Allocators'!$F$18,$G158:$BB158))&lt;Check_Limit,0,1),1)</f>
        <v>0</v>
      </c>
      <c r="BM158" s="44">
        <f ca="1">IFERROR(IF(SUMIF($G$6:$BB$6,BM$6&amp;" Total",$G158:$BB158)-(SUMIF($G$6:$BB$6,BM$6&amp;" "&amp;'Input-Allocators'!$D$18,$G158:$BB158)+IFERROR(SUMIF($G$6:$BB$6,BM$6&amp;" "&amp;'Input-Allocators'!$E$18,$G158:$BB158),SUMIF($G$6:$BB$6,BM$6&amp;" "&amp;'Input-Allocators'!$B$20,$G158:$BB158))+SUMIF($G$6:$BB$6,BM$6&amp;" "&amp;'Input-Allocators'!$F$18,$G158:$BB158))&lt;Check_Limit,0,1),1)</f>
        <v>0</v>
      </c>
      <c r="BN158" s="44">
        <f ca="1">IFERROR(IF(SUMIF($G$6:$BB$6,BN$6&amp;" Total",$G158:$BB158)-(SUMIF($G$6:$BB$6,BN$6&amp;" "&amp;'Input-Allocators'!$D$18,$G158:$BB158)+IFERROR(SUMIF($G$6:$BB$6,BN$6&amp;" "&amp;'Input-Allocators'!$E$18,$G158:$BB158),SUMIF($G$6:$BB$6,BN$6&amp;" "&amp;'Input-Allocators'!$B$20,$G158:$BB158))+SUMIF($G$6:$BB$6,BN$6&amp;" "&amp;'Input-Allocators'!$F$18,$G158:$BB158))&lt;Check_Limit,0,1),1)</f>
        <v>0</v>
      </c>
      <c r="BO158" s="44">
        <f ca="1">IFERROR(IF(SUMIF($G$6:$BB$6,BO$6&amp;" Total",$G158:$BB158)-(SUMIF($G$6:$BB$6,BO$6&amp;" "&amp;'Input-Allocators'!$D$18,$G158:$BB158)+IFERROR(SUMIF($G$6:$BB$6,BO$6&amp;" "&amp;'Input-Allocators'!$E$18,$G158:$BB158),SUMIF($G$6:$BB$6,BO$6&amp;" "&amp;'Input-Allocators'!$B$20,$G158:$BB158))+SUMIF($G$6:$BB$6,BO$6&amp;" "&amp;'Input-Allocators'!$F$18,$G158:$BB158))&lt;Check_Limit,0,1),1)</f>
        <v>0</v>
      </c>
    </row>
    <row r="159" spans="1:67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>Functionalization!$D159</f>
        <v>0</v>
      </c>
      <c r="E159" s="14">
        <f t="shared" ca="1" si="29"/>
        <v>0</v>
      </c>
      <c r="F159" s="3" t="str">
        <f>IF($D159=0,"-",IF('Input-Accounts'!$E159&lt;&gt;0,'Input-Accounts'!$E159,'Input-Accounts'!$G159))</f>
        <v>-</v>
      </c>
      <c r="G159" s="14">
        <f ca="1">IF(G$5&lt;&gt;"",HLOOKUP(G$5,Functionalization!$G$6:$R$343,ROW($A159)-5,FALSE),IFERROR(INDEX(G$320:G$343,MATCH($F159,$B$320:$B$343,0))/VLOOKUP($F159,$B$320:$BB$343,MATCH(LEFT(TRIM(G$6),FIND("~",SUBSTITUTE(G$6,"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159))*HLOOKUP(LEFT(TRIM(G$6),FIND("~",SUBSTITUTE(G$6," ","~",LEN(TRIM(G$6))-LEN(SUBSTITUTE(TRIM(G$6)," ",""))))-1)&amp;" Total",$B$6:$BB$343,ROW($A159)-5,FALSE))</f>
        <v>0</v>
      </c>
      <c r="H159" s="14">
        <f ca="1">IF(H$5&lt;&gt;"",HLOOKUP(H$5,Functionalization!$G$6:$R$343,ROW($A159)-5,FALSE),IFERROR(INDEX(H$320:H$343,MATCH($F159,$B$320:$B$343,0))/VLOOKUP($F159,$B$320:$BB$343,MATCH(LEFT(TRIM(H$6),FIND("~",SUBSTITUTE(H$6,"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159))*HLOOKUP(LEFT(TRIM(H$6),FIND("~",SUBSTITUTE(H$6," ","~",LEN(TRIM(H$6))-LEN(SUBSTITUTE(TRIM(H$6)," ",""))))-1)&amp;" Total",$B$6:$BB$343,ROW($A159)-5,FALSE))</f>
        <v>0</v>
      </c>
      <c r="I159" s="14">
        <f ca="1">IF(I$5&lt;&gt;"",HLOOKUP(I$5,Functionalization!$G$6:$R$343,ROW($A159)-5,FALSE),IFERROR(INDEX(I$320:I$343,MATCH($F159,$B$320:$B$343,0))/VLOOKUP($F159,$B$320:$BB$343,MATCH(LEFT(TRIM(I$6),FIND("~",SUBSTITUTE(I$6,"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159))*HLOOKUP(LEFT(TRIM(I$6),FIND("~",SUBSTITUTE(I$6," ","~",LEN(TRIM(I$6))-LEN(SUBSTITUTE(TRIM(I$6)," ",""))))-1)&amp;" Total",$B$6:$BB$343,ROW($A159)-5,FALSE))</f>
        <v>0</v>
      </c>
      <c r="J159" s="14">
        <f ca="1">IF(J$5&lt;&gt;"",HLOOKUP(J$5,Functionalization!$G$6:$R$343,ROW($A159)-5,FALSE),IFERROR(INDEX(J$320:J$343,MATCH($F159,$B$320:$B$343,0))/VLOOKUP($F159,$B$320:$BB$343,MATCH(LEFT(TRIM(J$6),FIND("~",SUBSTITUTE(J$6,"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159))*HLOOKUP(LEFT(TRIM(J$6),FIND("~",SUBSTITUTE(J$6," ","~",LEN(TRIM(J$6))-LEN(SUBSTITUTE(TRIM(J$6)," ",""))))-1)&amp;" Total",$B$6:$BB$343,ROW($A159)-5,FALSE))</f>
        <v>0</v>
      </c>
      <c r="K159" s="14">
        <f ca="1">IF(K$5&lt;&gt;"",HLOOKUP(K$5,Functionalization!$G$6:$R$343,ROW($A159)-5,FALSE),IFERROR(INDEX(K$320:K$343,MATCH($F159,$B$320:$B$343,0))/VLOOKUP($F159,$B$320:$BB$343,MATCH(LEFT(TRIM(K$6),FIND("~",SUBSTITUTE(K$6,"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159))*HLOOKUP(LEFT(TRIM(K$6),FIND("~",SUBSTITUTE(K$6," ","~",LEN(TRIM(K$6))-LEN(SUBSTITUTE(TRIM(K$6)," ",""))))-1)&amp;" Total",$B$6:$BB$343,ROW($A159)-5,FALSE))</f>
        <v>0</v>
      </c>
      <c r="L159" s="14">
        <f ca="1">IF(L$5&lt;&gt;"",HLOOKUP(L$5,Functionalization!$G$6:$R$343,ROW($A159)-5,FALSE),IFERROR(INDEX(L$320:L$343,MATCH($F159,$B$320:$B$343,0))/VLOOKUP($F159,$B$320:$BB$343,MATCH(LEFT(TRIM(L$6),FIND("~",SUBSTITUTE(L$6,"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159))*HLOOKUP(LEFT(TRIM(L$6),FIND("~",SUBSTITUTE(L$6," ","~",LEN(TRIM(L$6))-LEN(SUBSTITUTE(TRIM(L$6)," ",""))))-1)&amp;" Total",$B$6:$BB$343,ROW($A159)-5,FALSE))</f>
        <v>0</v>
      </c>
      <c r="M159" s="14">
        <f ca="1">IF(M$5&lt;&gt;"",HLOOKUP(M$5,Functionalization!$G$6:$R$343,ROW($A159)-5,FALSE),IFERROR(INDEX(M$320:M$343,MATCH($F159,$B$320:$B$343,0))/VLOOKUP($F159,$B$320:$BB$343,MATCH(LEFT(TRIM(M$6),FIND("~",SUBSTITUTE(M$6,"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159))*HLOOKUP(LEFT(TRIM(M$6),FIND("~",SUBSTITUTE(M$6," ","~",LEN(TRIM(M$6))-LEN(SUBSTITUTE(TRIM(M$6)," ",""))))-1)&amp;" Total",$B$6:$BB$343,ROW($A159)-5,FALSE))</f>
        <v>0</v>
      </c>
      <c r="N159" s="14">
        <f ca="1">IF(N$5&lt;&gt;"",HLOOKUP(N$5,Functionalization!$G$6:$R$343,ROW($A159)-5,FALSE),IFERROR(INDEX(N$320:N$343,MATCH($F159,$B$320:$B$343,0))/VLOOKUP($F159,$B$320:$BB$343,MATCH(LEFT(TRIM(N$6),FIND("~",SUBSTITUTE(N$6,"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159))*HLOOKUP(LEFT(TRIM(N$6),FIND("~",SUBSTITUTE(N$6," ","~",LEN(TRIM(N$6))-LEN(SUBSTITUTE(TRIM(N$6)," ",""))))-1)&amp;" Total",$B$6:$BB$343,ROW($A159)-5,FALSE))</f>
        <v>0</v>
      </c>
      <c r="O159" s="14">
        <f ca="1">IF(O$5&lt;&gt;"",HLOOKUP(O$5,Functionalization!$G$6:$R$343,ROW($A159)-5,FALSE),IFERROR(INDEX(O$320:O$343,MATCH($F159,$B$320:$B$343,0))/VLOOKUP($F159,$B$320:$BB$343,MATCH(LEFT(TRIM(O$6),FIND("~",SUBSTITUTE(O$6,"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159))*HLOOKUP(LEFT(TRIM(O$6),FIND("~",SUBSTITUTE(O$6," ","~",LEN(TRIM(O$6))-LEN(SUBSTITUTE(TRIM(O$6)," ",""))))-1)&amp;" Total",$B$6:$BB$343,ROW($A159)-5,FALSE))</f>
        <v>0</v>
      </c>
      <c r="P159" s="14">
        <f ca="1">IF(P$5&lt;&gt;"",HLOOKUP(P$5,Functionalization!$G$6:$R$343,ROW($A159)-5,FALSE),IFERROR(INDEX(P$320:P$343,MATCH($F159,$B$320:$B$343,0))/VLOOKUP($F159,$B$320:$BB$343,MATCH(LEFT(TRIM(P$6),FIND("~",SUBSTITUTE(P$6,"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159))*HLOOKUP(LEFT(TRIM(P$6),FIND("~",SUBSTITUTE(P$6," ","~",LEN(TRIM(P$6))-LEN(SUBSTITUTE(TRIM(P$6)," ",""))))-1)&amp;" Total",$B$6:$BB$343,ROW($A159)-5,FALSE))</f>
        <v>0</v>
      </c>
      <c r="Q159" s="14">
        <f ca="1">IF(Q$5&lt;&gt;"",HLOOKUP(Q$5,Functionalization!$G$6:$R$343,ROW($A159)-5,FALSE),IFERROR(INDEX(Q$320:Q$343,MATCH($F159,$B$320:$B$343,0))/VLOOKUP($F159,$B$320:$BB$343,MATCH(LEFT(TRIM(Q$6),FIND("~",SUBSTITUTE(Q$6,"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159))*HLOOKUP(LEFT(TRIM(Q$6),FIND("~",SUBSTITUTE(Q$6," ","~",LEN(TRIM(Q$6))-LEN(SUBSTITUTE(TRIM(Q$6)," ",""))))-1)&amp;" Total",$B$6:$BB$343,ROW($A159)-5,FALSE))</f>
        <v>0</v>
      </c>
      <c r="R159" s="14">
        <f ca="1">IF(R$5&lt;&gt;"",HLOOKUP(R$5,Functionalization!$G$6:$R$343,ROW($A159)-5,FALSE),IFERROR(INDEX(R$320:R$343,MATCH($F159,$B$320:$B$343,0))/VLOOKUP($F159,$B$320:$BB$343,MATCH(LEFT(TRIM(R$6),FIND("~",SUBSTITUTE(R$6,"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159))*HLOOKUP(LEFT(TRIM(R$6),FIND("~",SUBSTITUTE(R$6," ","~",LEN(TRIM(R$6))-LEN(SUBSTITUTE(TRIM(R$6)," ",""))))-1)&amp;" Total",$B$6:$BB$343,ROW($A159)-5,FALSE))</f>
        <v>0</v>
      </c>
      <c r="S159" s="14">
        <f ca="1">IF(S$5&lt;&gt;"",HLOOKUP(S$5,Functionalization!$G$6:$R$343,ROW($A159)-5,FALSE),IFERROR(INDEX(S$320:S$343,MATCH($F159,$B$320:$B$343,0))/VLOOKUP($F159,$B$320:$BB$343,MATCH(LEFT(TRIM(S$6),FIND("~",SUBSTITUTE(S$6,"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159))*HLOOKUP(LEFT(TRIM(S$6),FIND("~",SUBSTITUTE(S$6," ","~",LEN(TRIM(S$6))-LEN(SUBSTITUTE(TRIM(S$6)," ",""))))-1)&amp;" Total",$B$6:$BB$343,ROW($A159)-5,FALSE))</f>
        <v>0</v>
      </c>
      <c r="T159" s="14">
        <f ca="1">IF(T$5&lt;&gt;"",HLOOKUP(T$5,Functionalization!$G$6:$R$343,ROW($A159)-5,FALSE),IFERROR(INDEX(T$320:T$343,MATCH($F159,$B$320:$B$343,0))/VLOOKUP($F159,$B$320:$BB$343,MATCH(LEFT(TRIM(T$6),FIND("~",SUBSTITUTE(T$6,"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159))*HLOOKUP(LEFT(TRIM(T$6),FIND("~",SUBSTITUTE(T$6," ","~",LEN(TRIM(T$6))-LEN(SUBSTITUTE(TRIM(T$6)," ",""))))-1)&amp;" Total",$B$6:$BB$343,ROW($A159)-5,FALSE))</f>
        <v>0</v>
      </c>
      <c r="U159" s="14">
        <f ca="1">IF(U$5&lt;&gt;"",HLOOKUP(U$5,Functionalization!$G$6:$R$343,ROW($A159)-5,FALSE),IFERROR(INDEX(U$320:U$343,MATCH($F159,$B$320:$B$343,0))/VLOOKUP($F159,$B$320:$BB$343,MATCH(LEFT(TRIM(U$6),FIND("~",SUBSTITUTE(U$6,"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159))*HLOOKUP(LEFT(TRIM(U$6),FIND("~",SUBSTITUTE(U$6," ","~",LEN(TRIM(U$6))-LEN(SUBSTITUTE(TRIM(U$6)," ",""))))-1)&amp;" Total",$B$6:$BB$343,ROW($A159)-5,FALSE))</f>
        <v>0</v>
      </c>
      <c r="V159" s="14">
        <f ca="1">IF(V$5&lt;&gt;"",HLOOKUP(V$5,Functionalization!$G$6:$R$343,ROW($A159)-5,FALSE),IFERROR(INDEX(V$320:V$343,MATCH($F159,$B$320:$B$343,0))/VLOOKUP($F159,$B$320:$BB$343,MATCH(LEFT(TRIM(V$6),FIND("~",SUBSTITUTE(V$6,"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159))*HLOOKUP(LEFT(TRIM(V$6),FIND("~",SUBSTITUTE(V$6," ","~",LEN(TRIM(V$6))-LEN(SUBSTITUTE(TRIM(V$6)," ",""))))-1)&amp;" Total",$B$6:$BB$343,ROW($A159)-5,FALSE))</f>
        <v>0</v>
      </c>
      <c r="W159" s="14">
        <f ca="1">IF(W$5&lt;&gt;"",HLOOKUP(W$5,Functionalization!$G$6:$R$343,ROW($A159)-5,FALSE),IFERROR(INDEX(W$320:W$343,MATCH($F159,$B$320:$B$343,0))/VLOOKUP($F159,$B$320:$BB$343,MATCH(LEFT(TRIM(W$6),FIND("~",SUBSTITUTE(W$6,"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159))*HLOOKUP(LEFT(TRIM(W$6),FIND("~",SUBSTITUTE(W$6," ","~",LEN(TRIM(W$6))-LEN(SUBSTITUTE(TRIM(W$6)," ",""))))-1)&amp;" Total",$B$6:$BB$343,ROW($A159)-5,FALSE))</f>
        <v>0</v>
      </c>
      <c r="X159" s="14">
        <f ca="1">IF(X$5&lt;&gt;"",HLOOKUP(X$5,Functionalization!$G$6:$R$343,ROW($A159)-5,FALSE),IFERROR(INDEX(X$320:X$343,MATCH($F159,$B$320:$B$343,0))/VLOOKUP($F159,$B$320:$BB$343,MATCH(LEFT(TRIM(X$6),FIND("~",SUBSTITUTE(X$6,"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159))*HLOOKUP(LEFT(TRIM(X$6),FIND("~",SUBSTITUTE(X$6," ","~",LEN(TRIM(X$6))-LEN(SUBSTITUTE(TRIM(X$6)," ",""))))-1)&amp;" Total",$B$6:$BB$343,ROW($A159)-5,FALSE))</f>
        <v>0</v>
      </c>
      <c r="Y159" s="14">
        <f ca="1">IF(Y$5&lt;&gt;"",HLOOKUP(Y$5,Functionalization!$G$6:$R$343,ROW($A159)-5,FALSE),IFERROR(INDEX(Y$320:Y$343,MATCH($F159,$B$320:$B$343,0))/VLOOKUP($F159,$B$320:$BB$343,MATCH(LEFT(TRIM(Y$6),FIND("~",SUBSTITUTE(Y$6,"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159))*HLOOKUP(LEFT(TRIM(Y$6),FIND("~",SUBSTITUTE(Y$6," ","~",LEN(TRIM(Y$6))-LEN(SUBSTITUTE(TRIM(Y$6)," ",""))))-1)&amp;" Total",$B$6:$BB$343,ROW($A159)-5,FALSE))</f>
        <v>0</v>
      </c>
      <c r="Z159" s="14">
        <f ca="1">IF(Z$5&lt;&gt;"",HLOOKUP(Z$5,Functionalization!$G$6:$R$343,ROW($A159)-5,FALSE),IFERROR(INDEX(Z$320:Z$343,MATCH($F159,$B$320:$B$343,0))/VLOOKUP($F159,$B$320:$BB$343,MATCH(LEFT(TRIM(Z$6),FIND("~",SUBSTITUTE(Z$6,"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159))*HLOOKUP(LEFT(TRIM(Z$6),FIND("~",SUBSTITUTE(Z$6," ","~",LEN(TRIM(Z$6))-LEN(SUBSTITUTE(TRIM(Z$6)," ",""))))-1)&amp;" Total",$B$6:$BB$343,ROW($A159)-5,FALSE))</f>
        <v>0</v>
      </c>
      <c r="AA159" s="14">
        <f ca="1">IF(AA$5&lt;&gt;"",HLOOKUP(AA$5,Functionalization!$G$6:$R$343,ROW($A159)-5,FALSE),IFERROR(INDEX(AA$320:AA$343,MATCH($F159,$B$320:$B$343,0))/VLOOKUP($F159,$B$320:$BB$343,MATCH(LEFT(TRIM(AA$6),FIND("~",SUBSTITUTE(AA$6,"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159))*HLOOKUP(LEFT(TRIM(AA$6),FIND("~",SUBSTITUTE(AA$6," ","~",LEN(TRIM(AA$6))-LEN(SUBSTITUTE(TRIM(AA$6)," ",""))))-1)&amp;" Total",$B$6:$BB$343,ROW($A159)-5,FALSE))</f>
        <v>0</v>
      </c>
      <c r="AB159" s="14">
        <f ca="1">IF(AB$5&lt;&gt;"",HLOOKUP(AB$5,Functionalization!$G$6:$R$343,ROW($A159)-5,FALSE),IFERROR(INDEX(AB$320:AB$343,MATCH($F159,$B$320:$B$343,0))/VLOOKUP($F159,$B$320:$BB$343,MATCH(LEFT(TRIM(AB$6),FIND("~",SUBSTITUTE(AB$6,"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159))*HLOOKUP(LEFT(TRIM(AB$6),FIND("~",SUBSTITUTE(AB$6," ","~",LEN(TRIM(AB$6))-LEN(SUBSTITUTE(TRIM(AB$6)," ",""))))-1)&amp;" Total",$B$6:$BB$343,ROW($A159)-5,FALSE))</f>
        <v>0</v>
      </c>
      <c r="AC159" s="14">
        <f ca="1">IF(AC$5&lt;&gt;"",HLOOKUP(AC$5,Functionalization!$G$6:$R$343,ROW($A159)-5,FALSE),IFERROR(INDEX(AC$320:AC$343,MATCH($F159,$B$320:$B$343,0))/VLOOKUP($F159,$B$320:$BB$343,MATCH(LEFT(TRIM(AC$6),FIND("~",SUBSTITUTE(AC$6,"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159))*HLOOKUP(LEFT(TRIM(AC$6),FIND("~",SUBSTITUTE(AC$6," ","~",LEN(TRIM(AC$6))-LEN(SUBSTITUTE(TRIM(AC$6)," ",""))))-1)&amp;" Total",$B$6:$BB$343,ROW($A159)-5,FALSE))</f>
        <v>0</v>
      </c>
      <c r="AD159" s="14">
        <f ca="1">IF(AD$5&lt;&gt;"",HLOOKUP(AD$5,Functionalization!$G$6:$R$343,ROW($A159)-5,FALSE),IFERROR(INDEX(AD$320:AD$343,MATCH($F159,$B$320:$B$343,0))/VLOOKUP($F159,$B$320:$BB$343,MATCH(LEFT(TRIM(AD$6),FIND("~",SUBSTITUTE(AD$6,"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159))*HLOOKUP(LEFT(TRIM(AD$6),FIND("~",SUBSTITUTE(AD$6," ","~",LEN(TRIM(AD$6))-LEN(SUBSTITUTE(TRIM(AD$6)," ",""))))-1)&amp;" Total",$B$6:$BB$343,ROW($A159)-5,FALSE))</f>
        <v>0</v>
      </c>
      <c r="AE159" s="14">
        <f ca="1">IF(AE$5&lt;&gt;"",HLOOKUP(AE$5,Functionalization!$G$6:$R$343,ROW($A159)-5,FALSE),IFERROR(INDEX(AE$320:AE$343,MATCH($F159,$B$320:$B$343,0))/VLOOKUP($F159,$B$320:$BB$343,MATCH(LEFT(TRIM(AE$6),FIND("~",SUBSTITUTE(AE$6,"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159))*HLOOKUP(LEFT(TRIM(AE$6),FIND("~",SUBSTITUTE(AE$6," ","~",LEN(TRIM(AE$6))-LEN(SUBSTITUTE(TRIM(AE$6)," ",""))))-1)&amp;" Total",$B$6:$BB$343,ROW($A159)-5,FALSE))</f>
        <v>0</v>
      </c>
      <c r="AF159" s="14">
        <f ca="1">IF(AF$5&lt;&gt;"",HLOOKUP(AF$5,Functionalization!$G$6:$R$343,ROW($A159)-5,FALSE),IFERROR(INDEX(AF$320:AF$343,MATCH($F159,$B$320:$B$343,0))/VLOOKUP($F159,$B$320:$BB$343,MATCH(LEFT(TRIM(AF$6),FIND("~",SUBSTITUTE(AF$6,"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159))*HLOOKUP(LEFT(TRIM(AF$6),FIND("~",SUBSTITUTE(AF$6," ","~",LEN(TRIM(AF$6))-LEN(SUBSTITUTE(TRIM(AF$6)," ",""))))-1)&amp;" Total",$B$6:$BB$343,ROW($A159)-5,FALSE))</f>
        <v>0</v>
      </c>
      <c r="AG159" s="14">
        <f ca="1">IF(AG$5&lt;&gt;"",HLOOKUP(AG$5,Functionalization!$G$6:$R$343,ROW($A159)-5,FALSE),IFERROR(INDEX(AG$320:AG$343,MATCH($F159,$B$320:$B$343,0))/VLOOKUP($F159,$B$320:$BB$343,MATCH(LEFT(TRIM(AG$6),FIND("~",SUBSTITUTE(AG$6,"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159))*HLOOKUP(LEFT(TRIM(AG$6),FIND("~",SUBSTITUTE(AG$6," ","~",LEN(TRIM(AG$6))-LEN(SUBSTITUTE(TRIM(AG$6)," ",""))))-1)&amp;" Total",$B$6:$BB$343,ROW($A159)-5,FALSE))</f>
        <v>0</v>
      </c>
      <c r="AH159" s="14">
        <f ca="1">IF(AH$5&lt;&gt;"",HLOOKUP(AH$5,Functionalization!$G$6:$R$343,ROW($A159)-5,FALSE),IFERROR(INDEX(AH$320:AH$343,MATCH($F159,$B$320:$B$343,0))/VLOOKUP($F159,$B$320:$BB$343,MATCH(LEFT(TRIM(AH$6),FIND("~",SUBSTITUTE(AH$6,"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159))*HLOOKUP(LEFT(TRIM(AH$6),FIND("~",SUBSTITUTE(AH$6," ","~",LEN(TRIM(AH$6))-LEN(SUBSTITUTE(TRIM(AH$6)," ",""))))-1)&amp;" Total",$B$6:$BB$343,ROW($A159)-5,FALSE))</f>
        <v>0</v>
      </c>
      <c r="AI159" s="14">
        <f ca="1">IF(AI$5&lt;&gt;"",HLOOKUP(AI$5,Functionalization!$G$6:$R$343,ROW($A159)-5,FALSE),IFERROR(INDEX(AI$320:AI$343,MATCH($F159,$B$320:$B$343,0))/VLOOKUP($F159,$B$320:$BB$343,MATCH(LEFT(TRIM(AI$6),FIND("~",SUBSTITUTE(AI$6,"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159))*HLOOKUP(LEFT(TRIM(AI$6),FIND("~",SUBSTITUTE(AI$6," ","~",LEN(TRIM(AI$6))-LEN(SUBSTITUTE(TRIM(AI$6)," ",""))))-1)&amp;" Total",$B$6:$BB$343,ROW($A159)-5,FALSE))</f>
        <v>0</v>
      </c>
      <c r="AJ159" s="14">
        <f ca="1">IF(AJ$5&lt;&gt;"",HLOOKUP(AJ$5,Functionalization!$G$6:$R$343,ROW($A159)-5,FALSE),IFERROR(INDEX(AJ$320:AJ$343,MATCH($F159,$B$320:$B$343,0))/VLOOKUP($F159,$B$320:$BB$343,MATCH(LEFT(TRIM(AJ$6),FIND("~",SUBSTITUTE(AJ$6,"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159))*HLOOKUP(LEFT(TRIM(AJ$6),FIND("~",SUBSTITUTE(AJ$6," ","~",LEN(TRIM(AJ$6))-LEN(SUBSTITUTE(TRIM(AJ$6)," ",""))))-1)&amp;" Total",$B$6:$BB$343,ROW($A159)-5,FALSE))</f>
        <v>0</v>
      </c>
      <c r="AK159" s="14">
        <f ca="1">IF(AK$5&lt;&gt;"",HLOOKUP(AK$5,Functionalization!$G$6:$R$343,ROW($A159)-5,FALSE),IFERROR(INDEX(AK$320:AK$343,MATCH($F159,$B$320:$B$343,0))/VLOOKUP($F159,$B$320:$BB$343,MATCH(LEFT(TRIM(AK$6),FIND("~",SUBSTITUTE(AK$6,"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159))*HLOOKUP(LEFT(TRIM(AK$6),FIND("~",SUBSTITUTE(AK$6," ","~",LEN(TRIM(AK$6))-LEN(SUBSTITUTE(TRIM(AK$6)," ",""))))-1)&amp;" Total",$B$6:$BB$343,ROW($A159)-5,FALSE))</f>
        <v>0</v>
      </c>
      <c r="AL159" s="14">
        <f ca="1">IF(AL$5&lt;&gt;"",HLOOKUP(AL$5,Functionalization!$G$6:$R$343,ROW($A159)-5,FALSE),IFERROR(INDEX(AL$320:AL$343,MATCH($F159,$B$320:$B$343,0))/VLOOKUP($F159,$B$320:$BB$343,MATCH(LEFT(TRIM(AL$6),FIND("~",SUBSTITUTE(AL$6,"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159))*HLOOKUP(LEFT(TRIM(AL$6),FIND("~",SUBSTITUTE(AL$6," ","~",LEN(TRIM(AL$6))-LEN(SUBSTITUTE(TRIM(AL$6)," ",""))))-1)&amp;" Total",$B$6:$BB$343,ROW($A159)-5,FALSE))</f>
        <v>0</v>
      </c>
      <c r="AM159" s="14">
        <f ca="1">IF(AM$5&lt;&gt;"",HLOOKUP(AM$5,Functionalization!$G$6:$R$343,ROW($A159)-5,FALSE),IFERROR(INDEX(AM$320:AM$343,MATCH($F159,$B$320:$B$343,0))/VLOOKUP($F159,$B$320:$BB$343,MATCH(LEFT(TRIM(AM$6),FIND("~",SUBSTITUTE(AM$6,"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159))*HLOOKUP(LEFT(TRIM(AM$6),FIND("~",SUBSTITUTE(AM$6," ","~",LEN(TRIM(AM$6))-LEN(SUBSTITUTE(TRIM(AM$6)," ",""))))-1)&amp;" Total",$B$6:$BB$343,ROW($A159)-5,FALSE))</f>
        <v>0</v>
      </c>
      <c r="AN159" s="14">
        <f ca="1">IF(AN$5&lt;&gt;"",HLOOKUP(AN$5,Functionalization!$G$6:$R$343,ROW($A159)-5,FALSE),IFERROR(INDEX(AN$320:AN$343,MATCH($F159,$B$320:$B$343,0))/VLOOKUP($F159,$B$320:$BB$343,MATCH(LEFT(TRIM(AN$6),FIND("~",SUBSTITUTE(AN$6,"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159))*HLOOKUP(LEFT(TRIM(AN$6),FIND("~",SUBSTITUTE(AN$6," ","~",LEN(TRIM(AN$6))-LEN(SUBSTITUTE(TRIM(AN$6)," ",""))))-1)&amp;" Total",$B$6:$BB$343,ROW($A159)-5,FALSE))</f>
        <v>0</v>
      </c>
      <c r="AO159" s="14">
        <f ca="1">IF(AO$5&lt;&gt;"",HLOOKUP(AO$5,Functionalization!$G$6:$R$343,ROW($A159)-5,FALSE),IFERROR(INDEX(AO$320:AO$343,MATCH($F159,$B$320:$B$343,0))/VLOOKUP($F159,$B$320:$BB$343,MATCH(LEFT(TRIM(AO$6),FIND("~",SUBSTITUTE(AO$6,"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159))*HLOOKUP(LEFT(TRIM(AO$6),FIND("~",SUBSTITUTE(AO$6," ","~",LEN(TRIM(AO$6))-LEN(SUBSTITUTE(TRIM(AO$6)," ",""))))-1)&amp;" Total",$B$6:$BB$343,ROW($A159)-5,FALSE))</f>
        <v>0</v>
      </c>
      <c r="AP159" s="14">
        <f ca="1">IF(AP$5&lt;&gt;"",HLOOKUP(AP$5,Functionalization!$G$6:$R$343,ROW($A159)-5,FALSE),IFERROR(INDEX(AP$320:AP$343,MATCH($F159,$B$320:$B$343,0))/VLOOKUP($F159,$B$320:$BB$343,MATCH(LEFT(TRIM(AP$6),FIND("~",SUBSTITUTE(AP$6,"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159))*HLOOKUP(LEFT(TRIM(AP$6),FIND("~",SUBSTITUTE(AP$6," ","~",LEN(TRIM(AP$6))-LEN(SUBSTITUTE(TRIM(AP$6)," ",""))))-1)&amp;" Total",$B$6:$BB$343,ROW($A159)-5,FALSE))</f>
        <v>0</v>
      </c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D159" s="44">
        <f ca="1">IFERROR(IF(SUMIF($G$6:$BB$6,BD$6&amp;" Total",$G159:$BB159)-(SUMIF($G$6:$BB$6,BD$6&amp;" "&amp;'Input-Allocators'!$D$18,$G159:$BB159)+IFERROR(SUMIF($G$6:$BB$6,BD$6&amp;" "&amp;'Input-Allocators'!$E$18,$G159:$BB159),SUMIF($G$6:$BB$6,BD$6&amp;" "&amp;'Input-Allocators'!$B$20,$G159:$BB159))+SUMIF($G$6:$BB$6,BD$6&amp;" "&amp;'Input-Allocators'!$F$18,$G159:$BB159))&lt;Check_Limit,0,1),1)</f>
        <v>0</v>
      </c>
      <c r="BE159" s="44">
        <f ca="1">IFERROR(IF(SUMIF($G$6:$BB$6,BE$6&amp;" Total",$G159:$BB159)-(SUMIF($G$6:$BB$6,BE$6&amp;" "&amp;'Input-Allocators'!$D$18,$G159:$BB159)+IFERROR(SUMIF($G$6:$BB$6,BE$6&amp;" "&amp;'Input-Allocators'!$E$18,$G159:$BB159),SUMIF($G$6:$BB$6,BE$6&amp;" "&amp;'Input-Allocators'!$B$20,$G159:$BB159))+SUMIF($G$6:$BB$6,BE$6&amp;" "&amp;'Input-Allocators'!$F$18,$G159:$BB159))&lt;Check_Limit,0,1),1)</f>
        <v>0</v>
      </c>
      <c r="BF159" s="44">
        <f ca="1">IFERROR(IF(SUMIF($G$6:$BB$6,BF$6&amp;" Total",$G159:$BB159)-(SUMIF($G$6:$BB$6,BF$6&amp;" "&amp;'Input-Allocators'!$D$18,$G159:$BB159)+IFERROR(SUMIF($G$6:$BB$6,BF$6&amp;" "&amp;'Input-Allocators'!$E$18,$G159:$BB159),SUMIF($G$6:$BB$6,BF$6&amp;" "&amp;'Input-Allocators'!$B$20,$G159:$BB159))+SUMIF($G$6:$BB$6,BF$6&amp;" "&amp;'Input-Allocators'!$F$18,$G159:$BB159))&lt;Check_Limit,0,1),1)</f>
        <v>0</v>
      </c>
      <c r="BG159" s="44">
        <f ca="1">IFERROR(IF(SUMIF($G$6:$BB$6,BG$6&amp;" Total",$G159:$BB159)-(SUMIF($G$6:$BB$6,BG$6&amp;" "&amp;'Input-Allocators'!$D$18,$G159:$BB159)+IFERROR(SUMIF($G$6:$BB$6,BG$6&amp;" "&amp;'Input-Allocators'!$E$18,$G159:$BB159),SUMIF($G$6:$BB$6,BG$6&amp;" "&amp;'Input-Allocators'!$B$20,$G159:$BB159))+SUMIF($G$6:$BB$6,BG$6&amp;" "&amp;'Input-Allocators'!$F$18,$G159:$BB159))&lt;Check_Limit,0,1),1)</f>
        <v>0</v>
      </c>
      <c r="BH159" s="44">
        <f ca="1">IFERROR(IF(SUMIF($G$6:$BB$6,BH$6&amp;" Total",$G159:$BB159)-(SUMIF($G$6:$BB$6,BH$6&amp;" "&amp;'Input-Allocators'!$D$18,$G159:$BB159)+IFERROR(SUMIF($G$6:$BB$6,BH$6&amp;" "&amp;'Input-Allocators'!$E$18,$G159:$BB159),SUMIF($G$6:$BB$6,BH$6&amp;" "&amp;'Input-Allocators'!$B$20,$G159:$BB159))+SUMIF($G$6:$BB$6,BH$6&amp;" "&amp;'Input-Allocators'!$F$18,$G159:$BB159))&lt;Check_Limit,0,1),1)</f>
        <v>0</v>
      </c>
      <c r="BI159" s="44">
        <f ca="1">IFERROR(IF(SUMIF($G$6:$BB$6,BI$6&amp;" Total",$G159:$BB159)-(SUMIF($G$6:$BB$6,BI$6&amp;" "&amp;'Input-Allocators'!$D$18,$G159:$BB159)+IFERROR(SUMIF($G$6:$BB$6,BI$6&amp;" "&amp;'Input-Allocators'!$E$18,$G159:$BB159),SUMIF($G$6:$BB$6,BI$6&amp;" "&amp;'Input-Allocators'!$B$20,$G159:$BB159))+SUMIF($G$6:$BB$6,BI$6&amp;" "&amp;'Input-Allocators'!$F$18,$G159:$BB159))&lt;Check_Limit,0,1),1)</f>
        <v>0</v>
      </c>
      <c r="BJ159" s="44">
        <f ca="1">IFERROR(IF(SUMIF($G$6:$BB$6,BJ$6&amp;" Total",$G159:$BB159)-(SUMIF($G$6:$BB$6,BJ$6&amp;" "&amp;'Input-Allocators'!$D$18,$G159:$BB159)+IFERROR(SUMIF($G$6:$BB$6,BJ$6&amp;" "&amp;'Input-Allocators'!$E$18,$G159:$BB159),SUMIF($G$6:$BB$6,BJ$6&amp;" "&amp;'Input-Allocators'!$B$20,$G159:$BB159))+SUMIF($G$6:$BB$6,BJ$6&amp;" "&amp;'Input-Allocators'!$F$18,$G159:$BB159))&lt;Check_Limit,0,1),1)</f>
        <v>0</v>
      </c>
      <c r="BK159" s="44">
        <f ca="1">IFERROR(IF(SUMIF($G$6:$BB$6,BK$6&amp;" Total",$G159:$BB159)-(SUMIF($G$6:$BB$6,BK$6&amp;" "&amp;'Input-Allocators'!$D$18,$G159:$BB159)+IFERROR(SUMIF($G$6:$BB$6,BK$6&amp;" "&amp;'Input-Allocators'!$E$18,$G159:$BB159),SUMIF($G$6:$BB$6,BK$6&amp;" "&amp;'Input-Allocators'!$B$20,$G159:$BB159))+SUMIF($G$6:$BB$6,BK$6&amp;" "&amp;'Input-Allocators'!$F$18,$G159:$BB159))&lt;Check_Limit,0,1),1)</f>
        <v>0</v>
      </c>
      <c r="BL159" s="44">
        <f ca="1">IFERROR(IF(SUMIF($G$6:$BB$6,BL$6&amp;" Total",$G159:$BB159)-(SUMIF($G$6:$BB$6,BL$6&amp;" "&amp;'Input-Allocators'!$D$18,$G159:$BB159)+IFERROR(SUMIF($G$6:$BB$6,BL$6&amp;" "&amp;'Input-Allocators'!$E$18,$G159:$BB159),SUMIF($G$6:$BB$6,BL$6&amp;" "&amp;'Input-Allocators'!$B$20,$G159:$BB159))+SUMIF($G$6:$BB$6,BL$6&amp;" "&amp;'Input-Allocators'!$F$18,$G159:$BB159))&lt;Check_Limit,0,1),1)</f>
        <v>0</v>
      </c>
      <c r="BM159" s="44">
        <f ca="1">IFERROR(IF(SUMIF($G$6:$BB$6,BM$6&amp;" Total",$G159:$BB159)-(SUMIF($G$6:$BB$6,BM$6&amp;" "&amp;'Input-Allocators'!$D$18,$G159:$BB159)+IFERROR(SUMIF($G$6:$BB$6,BM$6&amp;" "&amp;'Input-Allocators'!$E$18,$G159:$BB159),SUMIF($G$6:$BB$6,BM$6&amp;" "&amp;'Input-Allocators'!$B$20,$G159:$BB159))+SUMIF($G$6:$BB$6,BM$6&amp;" "&amp;'Input-Allocators'!$F$18,$G159:$BB159))&lt;Check_Limit,0,1),1)</f>
        <v>0</v>
      </c>
      <c r="BN159" s="44">
        <f ca="1">IFERROR(IF(SUMIF($G$6:$BB$6,BN$6&amp;" Total",$G159:$BB159)-(SUMIF($G$6:$BB$6,BN$6&amp;" "&amp;'Input-Allocators'!$D$18,$G159:$BB159)+IFERROR(SUMIF($G$6:$BB$6,BN$6&amp;" "&amp;'Input-Allocators'!$E$18,$G159:$BB159),SUMIF($G$6:$BB$6,BN$6&amp;" "&amp;'Input-Allocators'!$B$20,$G159:$BB159))+SUMIF($G$6:$BB$6,BN$6&amp;" "&amp;'Input-Allocators'!$F$18,$G159:$BB159))&lt;Check_Limit,0,1),1)</f>
        <v>0</v>
      </c>
      <c r="BO159" s="44">
        <f ca="1">IFERROR(IF(SUMIF($G$6:$BB$6,BO$6&amp;" Total",$G159:$BB159)-(SUMIF($G$6:$BB$6,BO$6&amp;" "&amp;'Input-Allocators'!$D$18,$G159:$BB159)+IFERROR(SUMIF($G$6:$BB$6,BO$6&amp;" "&amp;'Input-Allocators'!$E$18,$G159:$BB159),SUMIF($G$6:$BB$6,BO$6&amp;" "&amp;'Input-Allocators'!$B$20,$G159:$BB159))+SUMIF($G$6:$BB$6,BO$6&amp;" "&amp;'Input-Allocators'!$F$18,$G159:$BB159))&lt;Check_Limit,0,1),1)</f>
        <v>0</v>
      </c>
    </row>
    <row r="160" spans="1:67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>Functionalization!$D160</f>
        <v>0</v>
      </c>
      <c r="E160" s="14">
        <f t="shared" ca="1" si="29"/>
        <v>0</v>
      </c>
      <c r="F160" s="3" t="str">
        <f>IF($D160=0,"-",IF('Input-Accounts'!$E160&lt;&gt;0,'Input-Accounts'!$E160,'Input-Accounts'!$G160))</f>
        <v>-</v>
      </c>
      <c r="G160" s="14">
        <f ca="1">IF(G$5&lt;&gt;"",HLOOKUP(G$5,Functionalization!$G$6:$R$343,ROW($A160)-5,FALSE),IFERROR(INDEX(G$320:G$343,MATCH($F160,$B$320:$B$343,0))/VLOOKUP($F160,$B$320:$BB$343,MATCH(LEFT(TRIM(G$6),FIND("~",SUBSTITUTE(G$6,"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160))*HLOOKUP(LEFT(TRIM(G$6),FIND("~",SUBSTITUTE(G$6," ","~",LEN(TRIM(G$6))-LEN(SUBSTITUTE(TRIM(G$6)," ",""))))-1)&amp;" Total",$B$6:$BB$343,ROW($A160)-5,FALSE))</f>
        <v>0</v>
      </c>
      <c r="H160" s="14">
        <f ca="1">IF(H$5&lt;&gt;"",HLOOKUP(H$5,Functionalization!$G$6:$R$343,ROW($A160)-5,FALSE),IFERROR(INDEX(H$320:H$343,MATCH($F160,$B$320:$B$343,0))/VLOOKUP($F160,$B$320:$BB$343,MATCH(LEFT(TRIM(H$6),FIND("~",SUBSTITUTE(H$6,"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160))*HLOOKUP(LEFT(TRIM(H$6),FIND("~",SUBSTITUTE(H$6," ","~",LEN(TRIM(H$6))-LEN(SUBSTITUTE(TRIM(H$6)," ",""))))-1)&amp;" Total",$B$6:$BB$343,ROW($A160)-5,FALSE))</f>
        <v>0</v>
      </c>
      <c r="I160" s="14">
        <f ca="1">IF(I$5&lt;&gt;"",HLOOKUP(I$5,Functionalization!$G$6:$R$343,ROW($A160)-5,FALSE),IFERROR(INDEX(I$320:I$343,MATCH($F160,$B$320:$B$343,0))/VLOOKUP($F160,$B$320:$BB$343,MATCH(LEFT(TRIM(I$6),FIND("~",SUBSTITUTE(I$6,"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160))*HLOOKUP(LEFT(TRIM(I$6),FIND("~",SUBSTITUTE(I$6," ","~",LEN(TRIM(I$6))-LEN(SUBSTITUTE(TRIM(I$6)," ",""))))-1)&amp;" Total",$B$6:$BB$343,ROW($A160)-5,FALSE))</f>
        <v>0</v>
      </c>
      <c r="J160" s="14">
        <f ca="1">IF(J$5&lt;&gt;"",HLOOKUP(J$5,Functionalization!$G$6:$R$343,ROW($A160)-5,FALSE),IFERROR(INDEX(J$320:J$343,MATCH($F160,$B$320:$B$343,0))/VLOOKUP($F160,$B$320:$BB$343,MATCH(LEFT(TRIM(J$6),FIND("~",SUBSTITUTE(J$6,"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160))*HLOOKUP(LEFT(TRIM(J$6),FIND("~",SUBSTITUTE(J$6," ","~",LEN(TRIM(J$6))-LEN(SUBSTITUTE(TRIM(J$6)," ",""))))-1)&amp;" Total",$B$6:$BB$343,ROW($A160)-5,FALSE))</f>
        <v>0</v>
      </c>
      <c r="K160" s="14">
        <f ca="1">IF(K$5&lt;&gt;"",HLOOKUP(K$5,Functionalization!$G$6:$R$343,ROW($A160)-5,FALSE),IFERROR(INDEX(K$320:K$343,MATCH($F160,$B$320:$B$343,0))/VLOOKUP($F160,$B$320:$BB$343,MATCH(LEFT(TRIM(K$6),FIND("~",SUBSTITUTE(K$6,"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160))*HLOOKUP(LEFT(TRIM(K$6),FIND("~",SUBSTITUTE(K$6," ","~",LEN(TRIM(K$6))-LEN(SUBSTITUTE(TRIM(K$6)," ",""))))-1)&amp;" Total",$B$6:$BB$343,ROW($A160)-5,FALSE))</f>
        <v>0</v>
      </c>
      <c r="L160" s="14">
        <f ca="1">IF(L$5&lt;&gt;"",HLOOKUP(L$5,Functionalization!$G$6:$R$343,ROW($A160)-5,FALSE),IFERROR(INDEX(L$320:L$343,MATCH($F160,$B$320:$B$343,0))/VLOOKUP($F160,$B$320:$BB$343,MATCH(LEFT(TRIM(L$6),FIND("~",SUBSTITUTE(L$6,"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160))*HLOOKUP(LEFT(TRIM(L$6),FIND("~",SUBSTITUTE(L$6," ","~",LEN(TRIM(L$6))-LEN(SUBSTITUTE(TRIM(L$6)," ",""))))-1)&amp;" Total",$B$6:$BB$343,ROW($A160)-5,FALSE))</f>
        <v>0</v>
      </c>
      <c r="M160" s="14">
        <f ca="1">IF(M$5&lt;&gt;"",HLOOKUP(M$5,Functionalization!$G$6:$R$343,ROW($A160)-5,FALSE),IFERROR(INDEX(M$320:M$343,MATCH($F160,$B$320:$B$343,0))/VLOOKUP($F160,$B$320:$BB$343,MATCH(LEFT(TRIM(M$6),FIND("~",SUBSTITUTE(M$6,"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160))*HLOOKUP(LEFT(TRIM(M$6),FIND("~",SUBSTITUTE(M$6," ","~",LEN(TRIM(M$6))-LEN(SUBSTITUTE(TRIM(M$6)," ",""))))-1)&amp;" Total",$B$6:$BB$343,ROW($A160)-5,FALSE))</f>
        <v>0</v>
      </c>
      <c r="N160" s="14">
        <f ca="1">IF(N$5&lt;&gt;"",HLOOKUP(N$5,Functionalization!$G$6:$R$343,ROW($A160)-5,FALSE),IFERROR(INDEX(N$320:N$343,MATCH($F160,$B$320:$B$343,0))/VLOOKUP($F160,$B$320:$BB$343,MATCH(LEFT(TRIM(N$6),FIND("~",SUBSTITUTE(N$6,"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160))*HLOOKUP(LEFT(TRIM(N$6),FIND("~",SUBSTITUTE(N$6," ","~",LEN(TRIM(N$6))-LEN(SUBSTITUTE(TRIM(N$6)," ",""))))-1)&amp;" Total",$B$6:$BB$343,ROW($A160)-5,FALSE))</f>
        <v>0</v>
      </c>
      <c r="O160" s="14">
        <f ca="1">IF(O$5&lt;&gt;"",HLOOKUP(O$5,Functionalization!$G$6:$R$343,ROW($A160)-5,FALSE),IFERROR(INDEX(O$320:O$343,MATCH($F160,$B$320:$B$343,0))/VLOOKUP($F160,$B$320:$BB$343,MATCH(LEFT(TRIM(O$6),FIND("~",SUBSTITUTE(O$6,"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160))*HLOOKUP(LEFT(TRIM(O$6),FIND("~",SUBSTITUTE(O$6," ","~",LEN(TRIM(O$6))-LEN(SUBSTITUTE(TRIM(O$6)," ",""))))-1)&amp;" Total",$B$6:$BB$343,ROW($A160)-5,FALSE))</f>
        <v>0</v>
      </c>
      <c r="P160" s="14">
        <f ca="1">IF(P$5&lt;&gt;"",HLOOKUP(P$5,Functionalization!$G$6:$R$343,ROW($A160)-5,FALSE),IFERROR(INDEX(P$320:P$343,MATCH($F160,$B$320:$B$343,0))/VLOOKUP($F160,$B$320:$BB$343,MATCH(LEFT(TRIM(P$6),FIND("~",SUBSTITUTE(P$6,"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160))*HLOOKUP(LEFT(TRIM(P$6),FIND("~",SUBSTITUTE(P$6," ","~",LEN(TRIM(P$6))-LEN(SUBSTITUTE(TRIM(P$6)," ",""))))-1)&amp;" Total",$B$6:$BB$343,ROW($A160)-5,FALSE))</f>
        <v>0</v>
      </c>
      <c r="Q160" s="14">
        <f ca="1">IF(Q$5&lt;&gt;"",HLOOKUP(Q$5,Functionalization!$G$6:$R$343,ROW($A160)-5,FALSE),IFERROR(INDEX(Q$320:Q$343,MATCH($F160,$B$320:$B$343,0))/VLOOKUP($F160,$B$320:$BB$343,MATCH(LEFT(TRIM(Q$6),FIND("~",SUBSTITUTE(Q$6,"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160))*HLOOKUP(LEFT(TRIM(Q$6),FIND("~",SUBSTITUTE(Q$6," ","~",LEN(TRIM(Q$6))-LEN(SUBSTITUTE(TRIM(Q$6)," ",""))))-1)&amp;" Total",$B$6:$BB$343,ROW($A160)-5,FALSE))</f>
        <v>0</v>
      </c>
      <c r="R160" s="14">
        <f ca="1">IF(R$5&lt;&gt;"",HLOOKUP(R$5,Functionalization!$G$6:$R$343,ROW($A160)-5,FALSE),IFERROR(INDEX(R$320:R$343,MATCH($F160,$B$320:$B$343,0))/VLOOKUP($F160,$B$320:$BB$343,MATCH(LEFT(TRIM(R$6),FIND("~",SUBSTITUTE(R$6,"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160))*HLOOKUP(LEFT(TRIM(R$6),FIND("~",SUBSTITUTE(R$6," ","~",LEN(TRIM(R$6))-LEN(SUBSTITUTE(TRIM(R$6)," ",""))))-1)&amp;" Total",$B$6:$BB$343,ROW($A160)-5,FALSE))</f>
        <v>0</v>
      </c>
      <c r="S160" s="14">
        <f ca="1">IF(S$5&lt;&gt;"",HLOOKUP(S$5,Functionalization!$G$6:$R$343,ROW($A160)-5,FALSE),IFERROR(INDEX(S$320:S$343,MATCH($F160,$B$320:$B$343,0))/VLOOKUP($F160,$B$320:$BB$343,MATCH(LEFT(TRIM(S$6),FIND("~",SUBSTITUTE(S$6,"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160))*HLOOKUP(LEFT(TRIM(S$6),FIND("~",SUBSTITUTE(S$6," ","~",LEN(TRIM(S$6))-LEN(SUBSTITUTE(TRIM(S$6)," ",""))))-1)&amp;" Total",$B$6:$BB$343,ROW($A160)-5,FALSE))</f>
        <v>0</v>
      </c>
      <c r="T160" s="14">
        <f ca="1">IF(T$5&lt;&gt;"",HLOOKUP(T$5,Functionalization!$G$6:$R$343,ROW($A160)-5,FALSE),IFERROR(INDEX(T$320:T$343,MATCH($F160,$B$320:$B$343,0))/VLOOKUP($F160,$B$320:$BB$343,MATCH(LEFT(TRIM(T$6),FIND("~",SUBSTITUTE(T$6,"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160))*HLOOKUP(LEFT(TRIM(T$6),FIND("~",SUBSTITUTE(T$6," ","~",LEN(TRIM(T$6))-LEN(SUBSTITUTE(TRIM(T$6)," ",""))))-1)&amp;" Total",$B$6:$BB$343,ROW($A160)-5,FALSE))</f>
        <v>0</v>
      </c>
      <c r="U160" s="14">
        <f ca="1">IF(U$5&lt;&gt;"",HLOOKUP(U$5,Functionalization!$G$6:$R$343,ROW($A160)-5,FALSE),IFERROR(INDEX(U$320:U$343,MATCH($F160,$B$320:$B$343,0))/VLOOKUP($F160,$B$320:$BB$343,MATCH(LEFT(TRIM(U$6),FIND("~",SUBSTITUTE(U$6,"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160))*HLOOKUP(LEFT(TRIM(U$6),FIND("~",SUBSTITUTE(U$6," ","~",LEN(TRIM(U$6))-LEN(SUBSTITUTE(TRIM(U$6)," ",""))))-1)&amp;" Total",$B$6:$BB$343,ROW($A160)-5,FALSE))</f>
        <v>0</v>
      </c>
      <c r="V160" s="14">
        <f ca="1">IF(V$5&lt;&gt;"",HLOOKUP(V$5,Functionalization!$G$6:$R$343,ROW($A160)-5,FALSE),IFERROR(INDEX(V$320:V$343,MATCH($F160,$B$320:$B$343,0))/VLOOKUP($F160,$B$320:$BB$343,MATCH(LEFT(TRIM(V$6),FIND("~",SUBSTITUTE(V$6,"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160))*HLOOKUP(LEFT(TRIM(V$6),FIND("~",SUBSTITUTE(V$6," ","~",LEN(TRIM(V$6))-LEN(SUBSTITUTE(TRIM(V$6)," ",""))))-1)&amp;" Total",$B$6:$BB$343,ROW($A160)-5,FALSE))</f>
        <v>0</v>
      </c>
      <c r="W160" s="14">
        <f ca="1">IF(W$5&lt;&gt;"",HLOOKUP(W$5,Functionalization!$G$6:$R$343,ROW($A160)-5,FALSE),IFERROR(INDEX(W$320:W$343,MATCH($F160,$B$320:$B$343,0))/VLOOKUP($F160,$B$320:$BB$343,MATCH(LEFT(TRIM(W$6),FIND("~",SUBSTITUTE(W$6,"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160))*HLOOKUP(LEFT(TRIM(W$6),FIND("~",SUBSTITUTE(W$6," ","~",LEN(TRIM(W$6))-LEN(SUBSTITUTE(TRIM(W$6)," ",""))))-1)&amp;" Total",$B$6:$BB$343,ROW($A160)-5,FALSE))</f>
        <v>0</v>
      </c>
      <c r="X160" s="14">
        <f ca="1">IF(X$5&lt;&gt;"",HLOOKUP(X$5,Functionalization!$G$6:$R$343,ROW($A160)-5,FALSE),IFERROR(INDEX(X$320:X$343,MATCH($F160,$B$320:$B$343,0))/VLOOKUP($F160,$B$320:$BB$343,MATCH(LEFT(TRIM(X$6),FIND("~",SUBSTITUTE(X$6,"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160))*HLOOKUP(LEFT(TRIM(X$6),FIND("~",SUBSTITUTE(X$6," ","~",LEN(TRIM(X$6))-LEN(SUBSTITUTE(TRIM(X$6)," ",""))))-1)&amp;" Total",$B$6:$BB$343,ROW($A160)-5,FALSE))</f>
        <v>0</v>
      </c>
      <c r="Y160" s="14">
        <f ca="1">IF(Y$5&lt;&gt;"",HLOOKUP(Y$5,Functionalization!$G$6:$R$343,ROW($A160)-5,FALSE),IFERROR(INDEX(Y$320:Y$343,MATCH($F160,$B$320:$B$343,0))/VLOOKUP($F160,$B$320:$BB$343,MATCH(LEFT(TRIM(Y$6),FIND("~",SUBSTITUTE(Y$6,"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160))*HLOOKUP(LEFT(TRIM(Y$6),FIND("~",SUBSTITUTE(Y$6," ","~",LEN(TRIM(Y$6))-LEN(SUBSTITUTE(TRIM(Y$6)," ",""))))-1)&amp;" Total",$B$6:$BB$343,ROW($A160)-5,FALSE))</f>
        <v>0</v>
      </c>
      <c r="Z160" s="14">
        <f ca="1">IF(Z$5&lt;&gt;"",HLOOKUP(Z$5,Functionalization!$G$6:$R$343,ROW($A160)-5,FALSE),IFERROR(INDEX(Z$320:Z$343,MATCH($F160,$B$320:$B$343,0))/VLOOKUP($F160,$B$320:$BB$343,MATCH(LEFT(TRIM(Z$6),FIND("~",SUBSTITUTE(Z$6,"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160))*HLOOKUP(LEFT(TRIM(Z$6),FIND("~",SUBSTITUTE(Z$6," ","~",LEN(TRIM(Z$6))-LEN(SUBSTITUTE(TRIM(Z$6)," ",""))))-1)&amp;" Total",$B$6:$BB$343,ROW($A160)-5,FALSE))</f>
        <v>0</v>
      </c>
      <c r="AA160" s="14">
        <f ca="1">IF(AA$5&lt;&gt;"",HLOOKUP(AA$5,Functionalization!$G$6:$R$343,ROW($A160)-5,FALSE),IFERROR(INDEX(AA$320:AA$343,MATCH($F160,$B$320:$B$343,0))/VLOOKUP($F160,$B$320:$BB$343,MATCH(LEFT(TRIM(AA$6),FIND("~",SUBSTITUTE(AA$6,"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160))*HLOOKUP(LEFT(TRIM(AA$6),FIND("~",SUBSTITUTE(AA$6," ","~",LEN(TRIM(AA$6))-LEN(SUBSTITUTE(TRIM(AA$6)," ",""))))-1)&amp;" Total",$B$6:$BB$343,ROW($A160)-5,FALSE))</f>
        <v>0</v>
      </c>
      <c r="AB160" s="14">
        <f ca="1">IF(AB$5&lt;&gt;"",HLOOKUP(AB$5,Functionalization!$G$6:$R$343,ROW($A160)-5,FALSE),IFERROR(INDEX(AB$320:AB$343,MATCH($F160,$B$320:$B$343,0))/VLOOKUP($F160,$B$320:$BB$343,MATCH(LEFT(TRIM(AB$6),FIND("~",SUBSTITUTE(AB$6,"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160))*HLOOKUP(LEFT(TRIM(AB$6),FIND("~",SUBSTITUTE(AB$6," ","~",LEN(TRIM(AB$6))-LEN(SUBSTITUTE(TRIM(AB$6)," ",""))))-1)&amp;" Total",$B$6:$BB$343,ROW($A160)-5,FALSE))</f>
        <v>0</v>
      </c>
      <c r="AC160" s="14">
        <f ca="1">IF(AC$5&lt;&gt;"",HLOOKUP(AC$5,Functionalization!$G$6:$R$343,ROW($A160)-5,FALSE),IFERROR(INDEX(AC$320:AC$343,MATCH($F160,$B$320:$B$343,0))/VLOOKUP($F160,$B$320:$BB$343,MATCH(LEFT(TRIM(AC$6),FIND("~",SUBSTITUTE(AC$6,"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160))*HLOOKUP(LEFT(TRIM(AC$6),FIND("~",SUBSTITUTE(AC$6," ","~",LEN(TRIM(AC$6))-LEN(SUBSTITUTE(TRIM(AC$6)," ",""))))-1)&amp;" Total",$B$6:$BB$343,ROW($A160)-5,FALSE))</f>
        <v>0</v>
      </c>
      <c r="AD160" s="14">
        <f ca="1">IF(AD$5&lt;&gt;"",HLOOKUP(AD$5,Functionalization!$G$6:$R$343,ROW($A160)-5,FALSE),IFERROR(INDEX(AD$320:AD$343,MATCH($F160,$B$320:$B$343,0))/VLOOKUP($F160,$B$320:$BB$343,MATCH(LEFT(TRIM(AD$6),FIND("~",SUBSTITUTE(AD$6,"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160))*HLOOKUP(LEFT(TRIM(AD$6),FIND("~",SUBSTITUTE(AD$6," ","~",LEN(TRIM(AD$6))-LEN(SUBSTITUTE(TRIM(AD$6)," ",""))))-1)&amp;" Total",$B$6:$BB$343,ROW($A160)-5,FALSE))</f>
        <v>0</v>
      </c>
      <c r="AE160" s="14">
        <f ca="1">IF(AE$5&lt;&gt;"",HLOOKUP(AE$5,Functionalization!$G$6:$R$343,ROW($A160)-5,FALSE),IFERROR(INDEX(AE$320:AE$343,MATCH($F160,$B$320:$B$343,0))/VLOOKUP($F160,$B$320:$BB$343,MATCH(LEFT(TRIM(AE$6),FIND("~",SUBSTITUTE(AE$6,"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160))*HLOOKUP(LEFT(TRIM(AE$6),FIND("~",SUBSTITUTE(AE$6," ","~",LEN(TRIM(AE$6))-LEN(SUBSTITUTE(TRIM(AE$6)," ",""))))-1)&amp;" Total",$B$6:$BB$343,ROW($A160)-5,FALSE))</f>
        <v>0</v>
      </c>
      <c r="AF160" s="14">
        <f ca="1">IF(AF$5&lt;&gt;"",HLOOKUP(AF$5,Functionalization!$G$6:$R$343,ROW($A160)-5,FALSE),IFERROR(INDEX(AF$320:AF$343,MATCH($F160,$B$320:$B$343,0))/VLOOKUP($F160,$B$320:$BB$343,MATCH(LEFT(TRIM(AF$6),FIND("~",SUBSTITUTE(AF$6,"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160))*HLOOKUP(LEFT(TRIM(AF$6),FIND("~",SUBSTITUTE(AF$6," ","~",LEN(TRIM(AF$6))-LEN(SUBSTITUTE(TRIM(AF$6)," ",""))))-1)&amp;" Total",$B$6:$BB$343,ROW($A160)-5,FALSE))</f>
        <v>0</v>
      </c>
      <c r="AG160" s="14">
        <f ca="1">IF(AG$5&lt;&gt;"",HLOOKUP(AG$5,Functionalization!$G$6:$R$343,ROW($A160)-5,FALSE),IFERROR(INDEX(AG$320:AG$343,MATCH($F160,$B$320:$B$343,0))/VLOOKUP($F160,$B$320:$BB$343,MATCH(LEFT(TRIM(AG$6),FIND("~",SUBSTITUTE(AG$6,"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160))*HLOOKUP(LEFT(TRIM(AG$6),FIND("~",SUBSTITUTE(AG$6," ","~",LEN(TRIM(AG$6))-LEN(SUBSTITUTE(TRIM(AG$6)," ",""))))-1)&amp;" Total",$B$6:$BB$343,ROW($A160)-5,FALSE))</f>
        <v>0</v>
      </c>
      <c r="AH160" s="14">
        <f ca="1">IF(AH$5&lt;&gt;"",HLOOKUP(AH$5,Functionalization!$G$6:$R$343,ROW($A160)-5,FALSE),IFERROR(INDEX(AH$320:AH$343,MATCH($F160,$B$320:$B$343,0))/VLOOKUP($F160,$B$320:$BB$343,MATCH(LEFT(TRIM(AH$6),FIND("~",SUBSTITUTE(AH$6,"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160))*HLOOKUP(LEFT(TRIM(AH$6),FIND("~",SUBSTITUTE(AH$6," ","~",LEN(TRIM(AH$6))-LEN(SUBSTITUTE(TRIM(AH$6)," ",""))))-1)&amp;" Total",$B$6:$BB$343,ROW($A160)-5,FALSE))</f>
        <v>0</v>
      </c>
      <c r="AI160" s="14">
        <f ca="1">IF(AI$5&lt;&gt;"",HLOOKUP(AI$5,Functionalization!$G$6:$R$343,ROW($A160)-5,FALSE),IFERROR(INDEX(AI$320:AI$343,MATCH($F160,$B$320:$B$343,0))/VLOOKUP($F160,$B$320:$BB$343,MATCH(LEFT(TRIM(AI$6),FIND("~",SUBSTITUTE(AI$6,"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160))*HLOOKUP(LEFT(TRIM(AI$6),FIND("~",SUBSTITUTE(AI$6," ","~",LEN(TRIM(AI$6))-LEN(SUBSTITUTE(TRIM(AI$6)," ",""))))-1)&amp;" Total",$B$6:$BB$343,ROW($A160)-5,FALSE))</f>
        <v>0</v>
      </c>
      <c r="AJ160" s="14">
        <f ca="1">IF(AJ$5&lt;&gt;"",HLOOKUP(AJ$5,Functionalization!$G$6:$R$343,ROW($A160)-5,FALSE),IFERROR(INDEX(AJ$320:AJ$343,MATCH($F160,$B$320:$B$343,0))/VLOOKUP($F160,$B$320:$BB$343,MATCH(LEFT(TRIM(AJ$6),FIND("~",SUBSTITUTE(AJ$6,"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160))*HLOOKUP(LEFT(TRIM(AJ$6),FIND("~",SUBSTITUTE(AJ$6," ","~",LEN(TRIM(AJ$6))-LEN(SUBSTITUTE(TRIM(AJ$6)," ",""))))-1)&amp;" Total",$B$6:$BB$343,ROW($A160)-5,FALSE))</f>
        <v>0</v>
      </c>
      <c r="AK160" s="14">
        <f ca="1">IF(AK$5&lt;&gt;"",HLOOKUP(AK$5,Functionalization!$G$6:$R$343,ROW($A160)-5,FALSE),IFERROR(INDEX(AK$320:AK$343,MATCH($F160,$B$320:$B$343,0))/VLOOKUP($F160,$B$320:$BB$343,MATCH(LEFT(TRIM(AK$6),FIND("~",SUBSTITUTE(AK$6,"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160))*HLOOKUP(LEFT(TRIM(AK$6),FIND("~",SUBSTITUTE(AK$6," ","~",LEN(TRIM(AK$6))-LEN(SUBSTITUTE(TRIM(AK$6)," ",""))))-1)&amp;" Total",$B$6:$BB$343,ROW($A160)-5,FALSE))</f>
        <v>0</v>
      </c>
      <c r="AL160" s="14">
        <f ca="1">IF(AL$5&lt;&gt;"",HLOOKUP(AL$5,Functionalization!$G$6:$R$343,ROW($A160)-5,FALSE),IFERROR(INDEX(AL$320:AL$343,MATCH($F160,$B$320:$B$343,0))/VLOOKUP($F160,$B$320:$BB$343,MATCH(LEFT(TRIM(AL$6),FIND("~",SUBSTITUTE(AL$6,"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160))*HLOOKUP(LEFT(TRIM(AL$6),FIND("~",SUBSTITUTE(AL$6," ","~",LEN(TRIM(AL$6))-LEN(SUBSTITUTE(TRIM(AL$6)," ",""))))-1)&amp;" Total",$B$6:$BB$343,ROW($A160)-5,FALSE))</f>
        <v>0</v>
      </c>
      <c r="AM160" s="14">
        <f ca="1">IF(AM$5&lt;&gt;"",HLOOKUP(AM$5,Functionalization!$G$6:$R$343,ROW($A160)-5,FALSE),IFERROR(INDEX(AM$320:AM$343,MATCH($F160,$B$320:$B$343,0))/VLOOKUP($F160,$B$320:$BB$343,MATCH(LEFT(TRIM(AM$6),FIND("~",SUBSTITUTE(AM$6,"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160))*HLOOKUP(LEFT(TRIM(AM$6),FIND("~",SUBSTITUTE(AM$6," ","~",LEN(TRIM(AM$6))-LEN(SUBSTITUTE(TRIM(AM$6)," ",""))))-1)&amp;" Total",$B$6:$BB$343,ROW($A160)-5,FALSE))</f>
        <v>0</v>
      </c>
      <c r="AN160" s="14">
        <f ca="1">IF(AN$5&lt;&gt;"",HLOOKUP(AN$5,Functionalization!$G$6:$R$343,ROW($A160)-5,FALSE),IFERROR(INDEX(AN$320:AN$343,MATCH($F160,$B$320:$B$343,0))/VLOOKUP($F160,$B$320:$BB$343,MATCH(LEFT(TRIM(AN$6),FIND("~",SUBSTITUTE(AN$6,"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160))*HLOOKUP(LEFT(TRIM(AN$6),FIND("~",SUBSTITUTE(AN$6," ","~",LEN(TRIM(AN$6))-LEN(SUBSTITUTE(TRIM(AN$6)," ",""))))-1)&amp;" Total",$B$6:$BB$343,ROW($A160)-5,FALSE))</f>
        <v>0</v>
      </c>
      <c r="AO160" s="14">
        <f ca="1">IF(AO$5&lt;&gt;"",HLOOKUP(AO$5,Functionalization!$G$6:$R$343,ROW($A160)-5,FALSE),IFERROR(INDEX(AO$320:AO$343,MATCH($F160,$B$320:$B$343,0))/VLOOKUP($F160,$B$320:$BB$343,MATCH(LEFT(TRIM(AO$6),FIND("~",SUBSTITUTE(AO$6,"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160))*HLOOKUP(LEFT(TRIM(AO$6),FIND("~",SUBSTITUTE(AO$6," ","~",LEN(TRIM(AO$6))-LEN(SUBSTITUTE(TRIM(AO$6)," ",""))))-1)&amp;" Total",$B$6:$BB$343,ROW($A160)-5,FALSE))</f>
        <v>0</v>
      </c>
      <c r="AP160" s="14">
        <f ca="1">IF(AP$5&lt;&gt;"",HLOOKUP(AP$5,Functionalization!$G$6:$R$343,ROW($A160)-5,FALSE),IFERROR(INDEX(AP$320:AP$343,MATCH($F160,$B$320:$B$343,0))/VLOOKUP($F160,$B$320:$BB$343,MATCH(LEFT(TRIM(AP$6),FIND("~",SUBSTITUTE(AP$6,"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160))*HLOOKUP(LEFT(TRIM(AP$6),FIND("~",SUBSTITUTE(AP$6," ","~",LEN(TRIM(AP$6))-LEN(SUBSTITUTE(TRIM(AP$6)," ",""))))-1)&amp;" Total",$B$6:$BB$343,ROW($A160)-5,FALSE))</f>
        <v>0</v>
      </c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D160" s="44">
        <f ca="1">IFERROR(IF(SUMIF($G$6:$BB$6,BD$6&amp;" Total",$G160:$BB160)-(SUMIF($G$6:$BB$6,BD$6&amp;" "&amp;'Input-Allocators'!$D$18,$G160:$BB160)+IFERROR(SUMIF($G$6:$BB$6,BD$6&amp;" "&amp;'Input-Allocators'!$E$18,$G160:$BB160),SUMIF($G$6:$BB$6,BD$6&amp;" "&amp;'Input-Allocators'!$B$20,$G160:$BB160))+SUMIF($G$6:$BB$6,BD$6&amp;" "&amp;'Input-Allocators'!$F$18,$G160:$BB160))&lt;Check_Limit,0,1),1)</f>
        <v>0</v>
      </c>
      <c r="BE160" s="44">
        <f ca="1">IFERROR(IF(SUMIF($G$6:$BB$6,BE$6&amp;" Total",$G160:$BB160)-(SUMIF($G$6:$BB$6,BE$6&amp;" "&amp;'Input-Allocators'!$D$18,$G160:$BB160)+IFERROR(SUMIF($G$6:$BB$6,BE$6&amp;" "&amp;'Input-Allocators'!$E$18,$G160:$BB160),SUMIF($G$6:$BB$6,BE$6&amp;" "&amp;'Input-Allocators'!$B$20,$G160:$BB160))+SUMIF($G$6:$BB$6,BE$6&amp;" "&amp;'Input-Allocators'!$F$18,$G160:$BB160))&lt;Check_Limit,0,1),1)</f>
        <v>0</v>
      </c>
      <c r="BF160" s="44">
        <f ca="1">IFERROR(IF(SUMIF($G$6:$BB$6,BF$6&amp;" Total",$G160:$BB160)-(SUMIF($G$6:$BB$6,BF$6&amp;" "&amp;'Input-Allocators'!$D$18,$G160:$BB160)+IFERROR(SUMIF($G$6:$BB$6,BF$6&amp;" "&amp;'Input-Allocators'!$E$18,$G160:$BB160),SUMIF($G$6:$BB$6,BF$6&amp;" "&amp;'Input-Allocators'!$B$20,$G160:$BB160))+SUMIF($G$6:$BB$6,BF$6&amp;" "&amp;'Input-Allocators'!$F$18,$G160:$BB160))&lt;Check_Limit,0,1),1)</f>
        <v>0</v>
      </c>
      <c r="BG160" s="44">
        <f ca="1">IFERROR(IF(SUMIF($G$6:$BB$6,BG$6&amp;" Total",$G160:$BB160)-(SUMIF($G$6:$BB$6,BG$6&amp;" "&amp;'Input-Allocators'!$D$18,$G160:$BB160)+IFERROR(SUMIF($G$6:$BB$6,BG$6&amp;" "&amp;'Input-Allocators'!$E$18,$G160:$BB160),SUMIF($G$6:$BB$6,BG$6&amp;" "&amp;'Input-Allocators'!$B$20,$G160:$BB160))+SUMIF($G$6:$BB$6,BG$6&amp;" "&amp;'Input-Allocators'!$F$18,$G160:$BB160))&lt;Check_Limit,0,1),1)</f>
        <v>0</v>
      </c>
      <c r="BH160" s="44">
        <f ca="1">IFERROR(IF(SUMIF($G$6:$BB$6,BH$6&amp;" Total",$G160:$BB160)-(SUMIF($G$6:$BB$6,BH$6&amp;" "&amp;'Input-Allocators'!$D$18,$G160:$BB160)+IFERROR(SUMIF($G$6:$BB$6,BH$6&amp;" "&amp;'Input-Allocators'!$E$18,$G160:$BB160),SUMIF($G$6:$BB$6,BH$6&amp;" "&amp;'Input-Allocators'!$B$20,$G160:$BB160))+SUMIF($G$6:$BB$6,BH$6&amp;" "&amp;'Input-Allocators'!$F$18,$G160:$BB160))&lt;Check_Limit,0,1),1)</f>
        <v>0</v>
      </c>
      <c r="BI160" s="44">
        <f ca="1">IFERROR(IF(SUMIF($G$6:$BB$6,BI$6&amp;" Total",$G160:$BB160)-(SUMIF($G$6:$BB$6,BI$6&amp;" "&amp;'Input-Allocators'!$D$18,$G160:$BB160)+IFERROR(SUMIF($G$6:$BB$6,BI$6&amp;" "&amp;'Input-Allocators'!$E$18,$G160:$BB160),SUMIF($G$6:$BB$6,BI$6&amp;" "&amp;'Input-Allocators'!$B$20,$G160:$BB160))+SUMIF($G$6:$BB$6,BI$6&amp;" "&amp;'Input-Allocators'!$F$18,$G160:$BB160))&lt;Check_Limit,0,1),1)</f>
        <v>0</v>
      </c>
      <c r="BJ160" s="44">
        <f ca="1">IFERROR(IF(SUMIF($G$6:$BB$6,BJ$6&amp;" Total",$G160:$BB160)-(SUMIF($G$6:$BB$6,BJ$6&amp;" "&amp;'Input-Allocators'!$D$18,$G160:$BB160)+IFERROR(SUMIF($G$6:$BB$6,BJ$6&amp;" "&amp;'Input-Allocators'!$E$18,$G160:$BB160),SUMIF($G$6:$BB$6,BJ$6&amp;" "&amp;'Input-Allocators'!$B$20,$G160:$BB160))+SUMIF($G$6:$BB$6,BJ$6&amp;" "&amp;'Input-Allocators'!$F$18,$G160:$BB160))&lt;Check_Limit,0,1),1)</f>
        <v>0</v>
      </c>
      <c r="BK160" s="44">
        <f ca="1">IFERROR(IF(SUMIF($G$6:$BB$6,BK$6&amp;" Total",$G160:$BB160)-(SUMIF($G$6:$BB$6,BK$6&amp;" "&amp;'Input-Allocators'!$D$18,$G160:$BB160)+IFERROR(SUMIF($G$6:$BB$6,BK$6&amp;" "&amp;'Input-Allocators'!$E$18,$G160:$BB160),SUMIF($G$6:$BB$6,BK$6&amp;" "&amp;'Input-Allocators'!$B$20,$G160:$BB160))+SUMIF($G$6:$BB$6,BK$6&amp;" "&amp;'Input-Allocators'!$F$18,$G160:$BB160))&lt;Check_Limit,0,1),1)</f>
        <v>0</v>
      </c>
      <c r="BL160" s="44">
        <f ca="1">IFERROR(IF(SUMIF($G$6:$BB$6,BL$6&amp;" Total",$G160:$BB160)-(SUMIF($G$6:$BB$6,BL$6&amp;" "&amp;'Input-Allocators'!$D$18,$G160:$BB160)+IFERROR(SUMIF($G$6:$BB$6,BL$6&amp;" "&amp;'Input-Allocators'!$E$18,$G160:$BB160),SUMIF($G$6:$BB$6,BL$6&amp;" "&amp;'Input-Allocators'!$B$20,$G160:$BB160))+SUMIF($G$6:$BB$6,BL$6&amp;" "&amp;'Input-Allocators'!$F$18,$G160:$BB160))&lt;Check_Limit,0,1),1)</f>
        <v>0</v>
      </c>
      <c r="BM160" s="44">
        <f ca="1">IFERROR(IF(SUMIF($G$6:$BB$6,BM$6&amp;" Total",$G160:$BB160)-(SUMIF($G$6:$BB$6,BM$6&amp;" "&amp;'Input-Allocators'!$D$18,$G160:$BB160)+IFERROR(SUMIF($G$6:$BB$6,BM$6&amp;" "&amp;'Input-Allocators'!$E$18,$G160:$BB160),SUMIF($G$6:$BB$6,BM$6&amp;" "&amp;'Input-Allocators'!$B$20,$G160:$BB160))+SUMIF($G$6:$BB$6,BM$6&amp;" "&amp;'Input-Allocators'!$F$18,$G160:$BB160))&lt;Check_Limit,0,1),1)</f>
        <v>0</v>
      </c>
      <c r="BN160" s="44">
        <f ca="1">IFERROR(IF(SUMIF($G$6:$BB$6,BN$6&amp;" Total",$G160:$BB160)-(SUMIF($G$6:$BB$6,BN$6&amp;" "&amp;'Input-Allocators'!$D$18,$G160:$BB160)+IFERROR(SUMIF($G$6:$BB$6,BN$6&amp;" "&amp;'Input-Allocators'!$E$18,$G160:$BB160),SUMIF($G$6:$BB$6,BN$6&amp;" "&amp;'Input-Allocators'!$B$20,$G160:$BB160))+SUMIF($G$6:$BB$6,BN$6&amp;" "&amp;'Input-Allocators'!$F$18,$G160:$BB160))&lt;Check_Limit,0,1),1)</f>
        <v>0</v>
      </c>
      <c r="BO160" s="44">
        <f ca="1">IFERROR(IF(SUMIF($G$6:$BB$6,BO$6&amp;" Total",$G160:$BB160)-(SUMIF($G$6:$BB$6,BO$6&amp;" "&amp;'Input-Allocators'!$D$18,$G160:$BB160)+IFERROR(SUMIF($G$6:$BB$6,BO$6&amp;" "&amp;'Input-Allocators'!$E$18,$G160:$BB160),SUMIF($G$6:$BB$6,BO$6&amp;" "&amp;'Input-Allocators'!$B$20,$G160:$BB160))+SUMIF($G$6:$BB$6,BO$6&amp;" "&amp;'Input-Allocators'!$F$18,$G160:$BB160))&lt;Check_Limit,0,1),1)</f>
        <v>0</v>
      </c>
    </row>
    <row r="161" spans="1:67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>Functionalization!$D161</f>
        <v>0</v>
      </c>
      <c r="E161" s="14">
        <f t="shared" ca="1" si="29"/>
        <v>0</v>
      </c>
      <c r="F161" s="3" t="str">
        <f>IF($D161=0,"-",IF('Input-Accounts'!$E161&lt;&gt;0,'Input-Accounts'!$E161,'Input-Accounts'!$G161))</f>
        <v>-</v>
      </c>
      <c r="G161" s="14">
        <f ca="1">IF(G$5&lt;&gt;"",HLOOKUP(G$5,Functionalization!$G$6:$R$343,ROW($A161)-5,FALSE),IFERROR(INDEX(G$320:G$343,MATCH($F161,$B$320:$B$343,0))/VLOOKUP($F161,$B$320:$BB$343,MATCH(LEFT(TRIM(G$6),FIND("~",SUBSTITUTE(G$6,"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161))*HLOOKUP(LEFT(TRIM(G$6),FIND("~",SUBSTITUTE(G$6," ","~",LEN(TRIM(G$6))-LEN(SUBSTITUTE(TRIM(G$6)," ",""))))-1)&amp;" Total",$B$6:$BB$343,ROW($A161)-5,FALSE))</f>
        <v>0</v>
      </c>
      <c r="H161" s="14">
        <f ca="1">IF(H$5&lt;&gt;"",HLOOKUP(H$5,Functionalization!$G$6:$R$343,ROW($A161)-5,FALSE),IFERROR(INDEX(H$320:H$343,MATCH($F161,$B$320:$B$343,0))/VLOOKUP($F161,$B$320:$BB$343,MATCH(LEFT(TRIM(H$6),FIND("~",SUBSTITUTE(H$6,"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161))*HLOOKUP(LEFT(TRIM(H$6),FIND("~",SUBSTITUTE(H$6," ","~",LEN(TRIM(H$6))-LEN(SUBSTITUTE(TRIM(H$6)," ",""))))-1)&amp;" Total",$B$6:$BB$343,ROW($A161)-5,FALSE))</f>
        <v>0</v>
      </c>
      <c r="I161" s="14">
        <f ca="1">IF(I$5&lt;&gt;"",HLOOKUP(I$5,Functionalization!$G$6:$R$343,ROW($A161)-5,FALSE),IFERROR(INDEX(I$320:I$343,MATCH($F161,$B$320:$B$343,0))/VLOOKUP($F161,$B$320:$BB$343,MATCH(LEFT(TRIM(I$6),FIND("~",SUBSTITUTE(I$6,"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161))*HLOOKUP(LEFT(TRIM(I$6),FIND("~",SUBSTITUTE(I$6," ","~",LEN(TRIM(I$6))-LEN(SUBSTITUTE(TRIM(I$6)," ",""))))-1)&amp;" Total",$B$6:$BB$343,ROW($A161)-5,FALSE))</f>
        <v>0</v>
      </c>
      <c r="J161" s="14">
        <f ca="1">IF(J$5&lt;&gt;"",HLOOKUP(J$5,Functionalization!$G$6:$R$343,ROW($A161)-5,FALSE),IFERROR(INDEX(J$320:J$343,MATCH($F161,$B$320:$B$343,0))/VLOOKUP($F161,$B$320:$BB$343,MATCH(LEFT(TRIM(J$6),FIND("~",SUBSTITUTE(J$6,"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161))*HLOOKUP(LEFT(TRIM(J$6),FIND("~",SUBSTITUTE(J$6," ","~",LEN(TRIM(J$6))-LEN(SUBSTITUTE(TRIM(J$6)," ",""))))-1)&amp;" Total",$B$6:$BB$343,ROW($A161)-5,FALSE))</f>
        <v>0</v>
      </c>
      <c r="K161" s="14">
        <f ca="1">IF(K$5&lt;&gt;"",HLOOKUP(K$5,Functionalization!$G$6:$R$343,ROW($A161)-5,FALSE),IFERROR(INDEX(K$320:K$343,MATCH($F161,$B$320:$B$343,0))/VLOOKUP($F161,$B$320:$BB$343,MATCH(LEFT(TRIM(K$6),FIND("~",SUBSTITUTE(K$6,"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161))*HLOOKUP(LEFT(TRIM(K$6),FIND("~",SUBSTITUTE(K$6," ","~",LEN(TRIM(K$6))-LEN(SUBSTITUTE(TRIM(K$6)," ",""))))-1)&amp;" Total",$B$6:$BB$343,ROW($A161)-5,FALSE))</f>
        <v>0</v>
      </c>
      <c r="L161" s="14">
        <f ca="1">IF(L$5&lt;&gt;"",HLOOKUP(L$5,Functionalization!$G$6:$R$343,ROW($A161)-5,FALSE),IFERROR(INDEX(L$320:L$343,MATCH($F161,$B$320:$B$343,0))/VLOOKUP($F161,$B$320:$BB$343,MATCH(LEFT(TRIM(L$6),FIND("~",SUBSTITUTE(L$6,"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161))*HLOOKUP(LEFT(TRIM(L$6),FIND("~",SUBSTITUTE(L$6," ","~",LEN(TRIM(L$6))-LEN(SUBSTITUTE(TRIM(L$6)," ",""))))-1)&amp;" Total",$B$6:$BB$343,ROW($A161)-5,FALSE))</f>
        <v>0</v>
      </c>
      <c r="M161" s="14">
        <f ca="1">IF(M$5&lt;&gt;"",HLOOKUP(M$5,Functionalization!$G$6:$R$343,ROW($A161)-5,FALSE),IFERROR(INDEX(M$320:M$343,MATCH($F161,$B$320:$B$343,0))/VLOOKUP($F161,$B$320:$BB$343,MATCH(LEFT(TRIM(M$6),FIND("~",SUBSTITUTE(M$6,"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161))*HLOOKUP(LEFT(TRIM(M$6),FIND("~",SUBSTITUTE(M$6," ","~",LEN(TRIM(M$6))-LEN(SUBSTITUTE(TRIM(M$6)," ",""))))-1)&amp;" Total",$B$6:$BB$343,ROW($A161)-5,FALSE))</f>
        <v>0</v>
      </c>
      <c r="N161" s="14">
        <f ca="1">IF(N$5&lt;&gt;"",HLOOKUP(N$5,Functionalization!$G$6:$R$343,ROW($A161)-5,FALSE),IFERROR(INDEX(N$320:N$343,MATCH($F161,$B$320:$B$343,0))/VLOOKUP($F161,$B$320:$BB$343,MATCH(LEFT(TRIM(N$6),FIND("~",SUBSTITUTE(N$6,"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161))*HLOOKUP(LEFT(TRIM(N$6),FIND("~",SUBSTITUTE(N$6," ","~",LEN(TRIM(N$6))-LEN(SUBSTITUTE(TRIM(N$6)," ",""))))-1)&amp;" Total",$B$6:$BB$343,ROW($A161)-5,FALSE))</f>
        <v>0</v>
      </c>
      <c r="O161" s="14">
        <f ca="1">IF(O$5&lt;&gt;"",HLOOKUP(O$5,Functionalization!$G$6:$R$343,ROW($A161)-5,FALSE),IFERROR(INDEX(O$320:O$343,MATCH($F161,$B$320:$B$343,0))/VLOOKUP($F161,$B$320:$BB$343,MATCH(LEFT(TRIM(O$6),FIND("~",SUBSTITUTE(O$6,"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161))*HLOOKUP(LEFT(TRIM(O$6),FIND("~",SUBSTITUTE(O$6," ","~",LEN(TRIM(O$6))-LEN(SUBSTITUTE(TRIM(O$6)," ",""))))-1)&amp;" Total",$B$6:$BB$343,ROW($A161)-5,FALSE))</f>
        <v>0</v>
      </c>
      <c r="P161" s="14">
        <f ca="1">IF(P$5&lt;&gt;"",HLOOKUP(P$5,Functionalization!$G$6:$R$343,ROW($A161)-5,FALSE),IFERROR(INDEX(P$320:P$343,MATCH($F161,$B$320:$B$343,0))/VLOOKUP($F161,$B$320:$BB$343,MATCH(LEFT(TRIM(P$6),FIND("~",SUBSTITUTE(P$6,"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161))*HLOOKUP(LEFT(TRIM(P$6),FIND("~",SUBSTITUTE(P$6," ","~",LEN(TRIM(P$6))-LEN(SUBSTITUTE(TRIM(P$6)," ",""))))-1)&amp;" Total",$B$6:$BB$343,ROW($A161)-5,FALSE))</f>
        <v>0</v>
      </c>
      <c r="Q161" s="14">
        <f ca="1">IF(Q$5&lt;&gt;"",HLOOKUP(Q$5,Functionalization!$G$6:$R$343,ROW($A161)-5,FALSE),IFERROR(INDEX(Q$320:Q$343,MATCH($F161,$B$320:$B$343,0))/VLOOKUP($F161,$B$320:$BB$343,MATCH(LEFT(TRIM(Q$6),FIND("~",SUBSTITUTE(Q$6,"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161))*HLOOKUP(LEFT(TRIM(Q$6),FIND("~",SUBSTITUTE(Q$6," ","~",LEN(TRIM(Q$6))-LEN(SUBSTITUTE(TRIM(Q$6)," ",""))))-1)&amp;" Total",$B$6:$BB$343,ROW($A161)-5,FALSE))</f>
        <v>0</v>
      </c>
      <c r="R161" s="14">
        <f ca="1">IF(R$5&lt;&gt;"",HLOOKUP(R$5,Functionalization!$G$6:$R$343,ROW($A161)-5,FALSE),IFERROR(INDEX(R$320:R$343,MATCH($F161,$B$320:$B$343,0))/VLOOKUP($F161,$B$320:$BB$343,MATCH(LEFT(TRIM(R$6),FIND("~",SUBSTITUTE(R$6,"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161))*HLOOKUP(LEFT(TRIM(R$6),FIND("~",SUBSTITUTE(R$6," ","~",LEN(TRIM(R$6))-LEN(SUBSTITUTE(TRIM(R$6)," ",""))))-1)&amp;" Total",$B$6:$BB$343,ROW($A161)-5,FALSE))</f>
        <v>0</v>
      </c>
      <c r="S161" s="14">
        <f ca="1">IF(S$5&lt;&gt;"",HLOOKUP(S$5,Functionalization!$G$6:$R$343,ROW($A161)-5,FALSE),IFERROR(INDEX(S$320:S$343,MATCH($F161,$B$320:$B$343,0))/VLOOKUP($F161,$B$320:$BB$343,MATCH(LEFT(TRIM(S$6),FIND("~",SUBSTITUTE(S$6,"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161))*HLOOKUP(LEFT(TRIM(S$6),FIND("~",SUBSTITUTE(S$6," ","~",LEN(TRIM(S$6))-LEN(SUBSTITUTE(TRIM(S$6)," ",""))))-1)&amp;" Total",$B$6:$BB$343,ROW($A161)-5,FALSE))</f>
        <v>0</v>
      </c>
      <c r="T161" s="14">
        <f ca="1">IF(T$5&lt;&gt;"",HLOOKUP(T$5,Functionalization!$G$6:$R$343,ROW($A161)-5,FALSE),IFERROR(INDEX(T$320:T$343,MATCH($F161,$B$320:$B$343,0))/VLOOKUP($F161,$B$320:$BB$343,MATCH(LEFT(TRIM(T$6),FIND("~",SUBSTITUTE(T$6,"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161))*HLOOKUP(LEFT(TRIM(T$6),FIND("~",SUBSTITUTE(T$6," ","~",LEN(TRIM(T$6))-LEN(SUBSTITUTE(TRIM(T$6)," ",""))))-1)&amp;" Total",$B$6:$BB$343,ROW($A161)-5,FALSE))</f>
        <v>0</v>
      </c>
      <c r="U161" s="14">
        <f ca="1">IF(U$5&lt;&gt;"",HLOOKUP(U$5,Functionalization!$G$6:$R$343,ROW($A161)-5,FALSE),IFERROR(INDEX(U$320:U$343,MATCH($F161,$B$320:$B$343,0))/VLOOKUP($F161,$B$320:$BB$343,MATCH(LEFT(TRIM(U$6),FIND("~",SUBSTITUTE(U$6,"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161))*HLOOKUP(LEFT(TRIM(U$6),FIND("~",SUBSTITUTE(U$6," ","~",LEN(TRIM(U$6))-LEN(SUBSTITUTE(TRIM(U$6)," ",""))))-1)&amp;" Total",$B$6:$BB$343,ROW($A161)-5,FALSE))</f>
        <v>0</v>
      </c>
      <c r="V161" s="14">
        <f ca="1">IF(V$5&lt;&gt;"",HLOOKUP(V$5,Functionalization!$G$6:$R$343,ROW($A161)-5,FALSE),IFERROR(INDEX(V$320:V$343,MATCH($F161,$B$320:$B$343,0))/VLOOKUP($F161,$B$320:$BB$343,MATCH(LEFT(TRIM(V$6),FIND("~",SUBSTITUTE(V$6,"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161))*HLOOKUP(LEFT(TRIM(V$6),FIND("~",SUBSTITUTE(V$6," ","~",LEN(TRIM(V$6))-LEN(SUBSTITUTE(TRIM(V$6)," ",""))))-1)&amp;" Total",$B$6:$BB$343,ROW($A161)-5,FALSE))</f>
        <v>0</v>
      </c>
      <c r="W161" s="14">
        <f ca="1">IF(W$5&lt;&gt;"",HLOOKUP(W$5,Functionalization!$G$6:$R$343,ROW($A161)-5,FALSE),IFERROR(INDEX(W$320:W$343,MATCH($F161,$B$320:$B$343,0))/VLOOKUP($F161,$B$320:$BB$343,MATCH(LEFT(TRIM(W$6),FIND("~",SUBSTITUTE(W$6,"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161))*HLOOKUP(LEFT(TRIM(W$6),FIND("~",SUBSTITUTE(W$6," ","~",LEN(TRIM(W$6))-LEN(SUBSTITUTE(TRIM(W$6)," ",""))))-1)&amp;" Total",$B$6:$BB$343,ROW($A161)-5,FALSE))</f>
        <v>0</v>
      </c>
      <c r="X161" s="14">
        <f ca="1">IF(X$5&lt;&gt;"",HLOOKUP(X$5,Functionalization!$G$6:$R$343,ROW($A161)-5,FALSE),IFERROR(INDEX(X$320:X$343,MATCH($F161,$B$320:$B$343,0))/VLOOKUP($F161,$B$320:$BB$343,MATCH(LEFT(TRIM(X$6),FIND("~",SUBSTITUTE(X$6,"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161))*HLOOKUP(LEFT(TRIM(X$6),FIND("~",SUBSTITUTE(X$6," ","~",LEN(TRIM(X$6))-LEN(SUBSTITUTE(TRIM(X$6)," ",""))))-1)&amp;" Total",$B$6:$BB$343,ROW($A161)-5,FALSE))</f>
        <v>0</v>
      </c>
      <c r="Y161" s="14">
        <f ca="1">IF(Y$5&lt;&gt;"",HLOOKUP(Y$5,Functionalization!$G$6:$R$343,ROW($A161)-5,FALSE),IFERROR(INDEX(Y$320:Y$343,MATCH($F161,$B$320:$B$343,0))/VLOOKUP($F161,$B$320:$BB$343,MATCH(LEFT(TRIM(Y$6),FIND("~",SUBSTITUTE(Y$6,"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161))*HLOOKUP(LEFT(TRIM(Y$6),FIND("~",SUBSTITUTE(Y$6," ","~",LEN(TRIM(Y$6))-LEN(SUBSTITUTE(TRIM(Y$6)," ",""))))-1)&amp;" Total",$B$6:$BB$343,ROW($A161)-5,FALSE))</f>
        <v>0</v>
      </c>
      <c r="Z161" s="14">
        <f ca="1">IF(Z$5&lt;&gt;"",HLOOKUP(Z$5,Functionalization!$G$6:$R$343,ROW($A161)-5,FALSE),IFERROR(INDEX(Z$320:Z$343,MATCH($F161,$B$320:$B$343,0))/VLOOKUP($F161,$B$320:$BB$343,MATCH(LEFT(TRIM(Z$6),FIND("~",SUBSTITUTE(Z$6,"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161))*HLOOKUP(LEFT(TRIM(Z$6),FIND("~",SUBSTITUTE(Z$6," ","~",LEN(TRIM(Z$6))-LEN(SUBSTITUTE(TRIM(Z$6)," ",""))))-1)&amp;" Total",$B$6:$BB$343,ROW($A161)-5,FALSE))</f>
        <v>0</v>
      </c>
      <c r="AA161" s="14">
        <f ca="1">IF(AA$5&lt;&gt;"",HLOOKUP(AA$5,Functionalization!$G$6:$R$343,ROW($A161)-5,FALSE),IFERROR(INDEX(AA$320:AA$343,MATCH($F161,$B$320:$B$343,0))/VLOOKUP($F161,$B$320:$BB$343,MATCH(LEFT(TRIM(AA$6),FIND("~",SUBSTITUTE(AA$6,"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161))*HLOOKUP(LEFT(TRIM(AA$6),FIND("~",SUBSTITUTE(AA$6," ","~",LEN(TRIM(AA$6))-LEN(SUBSTITUTE(TRIM(AA$6)," ",""))))-1)&amp;" Total",$B$6:$BB$343,ROW($A161)-5,FALSE))</f>
        <v>0</v>
      </c>
      <c r="AB161" s="14">
        <f ca="1">IF(AB$5&lt;&gt;"",HLOOKUP(AB$5,Functionalization!$G$6:$R$343,ROW($A161)-5,FALSE),IFERROR(INDEX(AB$320:AB$343,MATCH($F161,$B$320:$B$343,0))/VLOOKUP($F161,$B$320:$BB$343,MATCH(LEFT(TRIM(AB$6),FIND("~",SUBSTITUTE(AB$6,"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161))*HLOOKUP(LEFT(TRIM(AB$6),FIND("~",SUBSTITUTE(AB$6," ","~",LEN(TRIM(AB$6))-LEN(SUBSTITUTE(TRIM(AB$6)," ",""))))-1)&amp;" Total",$B$6:$BB$343,ROW($A161)-5,FALSE))</f>
        <v>0</v>
      </c>
      <c r="AC161" s="14">
        <f ca="1">IF(AC$5&lt;&gt;"",HLOOKUP(AC$5,Functionalization!$G$6:$R$343,ROW($A161)-5,FALSE),IFERROR(INDEX(AC$320:AC$343,MATCH($F161,$B$320:$B$343,0))/VLOOKUP($F161,$B$320:$BB$343,MATCH(LEFT(TRIM(AC$6),FIND("~",SUBSTITUTE(AC$6,"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161))*HLOOKUP(LEFT(TRIM(AC$6),FIND("~",SUBSTITUTE(AC$6," ","~",LEN(TRIM(AC$6))-LEN(SUBSTITUTE(TRIM(AC$6)," ",""))))-1)&amp;" Total",$B$6:$BB$343,ROW($A161)-5,FALSE))</f>
        <v>0</v>
      </c>
      <c r="AD161" s="14">
        <f ca="1">IF(AD$5&lt;&gt;"",HLOOKUP(AD$5,Functionalization!$G$6:$R$343,ROW($A161)-5,FALSE),IFERROR(INDEX(AD$320:AD$343,MATCH($F161,$B$320:$B$343,0))/VLOOKUP($F161,$B$320:$BB$343,MATCH(LEFT(TRIM(AD$6),FIND("~",SUBSTITUTE(AD$6,"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161))*HLOOKUP(LEFT(TRIM(AD$6),FIND("~",SUBSTITUTE(AD$6," ","~",LEN(TRIM(AD$6))-LEN(SUBSTITUTE(TRIM(AD$6)," ",""))))-1)&amp;" Total",$B$6:$BB$343,ROW($A161)-5,FALSE))</f>
        <v>0</v>
      </c>
      <c r="AE161" s="14">
        <f ca="1">IF(AE$5&lt;&gt;"",HLOOKUP(AE$5,Functionalization!$G$6:$R$343,ROW($A161)-5,FALSE),IFERROR(INDEX(AE$320:AE$343,MATCH($F161,$B$320:$B$343,0))/VLOOKUP($F161,$B$320:$BB$343,MATCH(LEFT(TRIM(AE$6),FIND("~",SUBSTITUTE(AE$6,"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161))*HLOOKUP(LEFT(TRIM(AE$6),FIND("~",SUBSTITUTE(AE$6," ","~",LEN(TRIM(AE$6))-LEN(SUBSTITUTE(TRIM(AE$6)," ",""))))-1)&amp;" Total",$B$6:$BB$343,ROW($A161)-5,FALSE))</f>
        <v>0</v>
      </c>
      <c r="AF161" s="14">
        <f ca="1">IF(AF$5&lt;&gt;"",HLOOKUP(AF$5,Functionalization!$G$6:$R$343,ROW($A161)-5,FALSE),IFERROR(INDEX(AF$320:AF$343,MATCH($F161,$B$320:$B$343,0))/VLOOKUP($F161,$B$320:$BB$343,MATCH(LEFT(TRIM(AF$6),FIND("~",SUBSTITUTE(AF$6,"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161))*HLOOKUP(LEFT(TRIM(AF$6),FIND("~",SUBSTITUTE(AF$6," ","~",LEN(TRIM(AF$6))-LEN(SUBSTITUTE(TRIM(AF$6)," ",""))))-1)&amp;" Total",$B$6:$BB$343,ROW($A161)-5,FALSE))</f>
        <v>0</v>
      </c>
      <c r="AG161" s="14">
        <f ca="1">IF(AG$5&lt;&gt;"",HLOOKUP(AG$5,Functionalization!$G$6:$R$343,ROW($A161)-5,FALSE),IFERROR(INDEX(AG$320:AG$343,MATCH($F161,$B$320:$B$343,0))/VLOOKUP($F161,$B$320:$BB$343,MATCH(LEFT(TRIM(AG$6),FIND("~",SUBSTITUTE(AG$6,"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161))*HLOOKUP(LEFT(TRIM(AG$6),FIND("~",SUBSTITUTE(AG$6," ","~",LEN(TRIM(AG$6))-LEN(SUBSTITUTE(TRIM(AG$6)," ",""))))-1)&amp;" Total",$B$6:$BB$343,ROW($A161)-5,FALSE))</f>
        <v>0</v>
      </c>
      <c r="AH161" s="14">
        <f ca="1">IF(AH$5&lt;&gt;"",HLOOKUP(AH$5,Functionalization!$G$6:$R$343,ROW($A161)-5,FALSE),IFERROR(INDEX(AH$320:AH$343,MATCH($F161,$B$320:$B$343,0))/VLOOKUP($F161,$B$320:$BB$343,MATCH(LEFT(TRIM(AH$6),FIND("~",SUBSTITUTE(AH$6,"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161))*HLOOKUP(LEFT(TRIM(AH$6),FIND("~",SUBSTITUTE(AH$6," ","~",LEN(TRIM(AH$6))-LEN(SUBSTITUTE(TRIM(AH$6)," ",""))))-1)&amp;" Total",$B$6:$BB$343,ROW($A161)-5,FALSE))</f>
        <v>0</v>
      </c>
      <c r="AI161" s="14">
        <f ca="1">IF(AI$5&lt;&gt;"",HLOOKUP(AI$5,Functionalization!$G$6:$R$343,ROW($A161)-5,FALSE),IFERROR(INDEX(AI$320:AI$343,MATCH($F161,$B$320:$B$343,0))/VLOOKUP($F161,$B$320:$BB$343,MATCH(LEFT(TRIM(AI$6),FIND("~",SUBSTITUTE(AI$6,"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161))*HLOOKUP(LEFT(TRIM(AI$6),FIND("~",SUBSTITUTE(AI$6," ","~",LEN(TRIM(AI$6))-LEN(SUBSTITUTE(TRIM(AI$6)," ",""))))-1)&amp;" Total",$B$6:$BB$343,ROW($A161)-5,FALSE))</f>
        <v>0</v>
      </c>
      <c r="AJ161" s="14">
        <f ca="1">IF(AJ$5&lt;&gt;"",HLOOKUP(AJ$5,Functionalization!$G$6:$R$343,ROW($A161)-5,FALSE),IFERROR(INDEX(AJ$320:AJ$343,MATCH($F161,$B$320:$B$343,0))/VLOOKUP($F161,$B$320:$BB$343,MATCH(LEFT(TRIM(AJ$6),FIND("~",SUBSTITUTE(AJ$6,"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161))*HLOOKUP(LEFT(TRIM(AJ$6),FIND("~",SUBSTITUTE(AJ$6," ","~",LEN(TRIM(AJ$6))-LEN(SUBSTITUTE(TRIM(AJ$6)," ",""))))-1)&amp;" Total",$B$6:$BB$343,ROW($A161)-5,FALSE))</f>
        <v>0</v>
      </c>
      <c r="AK161" s="14">
        <f ca="1">IF(AK$5&lt;&gt;"",HLOOKUP(AK$5,Functionalization!$G$6:$R$343,ROW($A161)-5,FALSE),IFERROR(INDEX(AK$320:AK$343,MATCH($F161,$B$320:$B$343,0))/VLOOKUP($F161,$B$320:$BB$343,MATCH(LEFT(TRIM(AK$6),FIND("~",SUBSTITUTE(AK$6,"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161))*HLOOKUP(LEFT(TRIM(AK$6),FIND("~",SUBSTITUTE(AK$6," ","~",LEN(TRIM(AK$6))-LEN(SUBSTITUTE(TRIM(AK$6)," ",""))))-1)&amp;" Total",$B$6:$BB$343,ROW($A161)-5,FALSE))</f>
        <v>0</v>
      </c>
      <c r="AL161" s="14">
        <f ca="1">IF(AL$5&lt;&gt;"",HLOOKUP(AL$5,Functionalization!$G$6:$R$343,ROW($A161)-5,FALSE),IFERROR(INDEX(AL$320:AL$343,MATCH($F161,$B$320:$B$343,0))/VLOOKUP($F161,$B$320:$BB$343,MATCH(LEFT(TRIM(AL$6),FIND("~",SUBSTITUTE(AL$6,"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161))*HLOOKUP(LEFT(TRIM(AL$6),FIND("~",SUBSTITUTE(AL$6," ","~",LEN(TRIM(AL$6))-LEN(SUBSTITUTE(TRIM(AL$6)," ",""))))-1)&amp;" Total",$B$6:$BB$343,ROW($A161)-5,FALSE))</f>
        <v>0</v>
      </c>
      <c r="AM161" s="14">
        <f ca="1">IF(AM$5&lt;&gt;"",HLOOKUP(AM$5,Functionalization!$G$6:$R$343,ROW($A161)-5,FALSE),IFERROR(INDEX(AM$320:AM$343,MATCH($F161,$B$320:$B$343,0))/VLOOKUP($F161,$B$320:$BB$343,MATCH(LEFT(TRIM(AM$6),FIND("~",SUBSTITUTE(AM$6,"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161))*HLOOKUP(LEFT(TRIM(AM$6),FIND("~",SUBSTITUTE(AM$6," ","~",LEN(TRIM(AM$6))-LEN(SUBSTITUTE(TRIM(AM$6)," ",""))))-1)&amp;" Total",$B$6:$BB$343,ROW($A161)-5,FALSE))</f>
        <v>0</v>
      </c>
      <c r="AN161" s="14">
        <f ca="1">IF(AN$5&lt;&gt;"",HLOOKUP(AN$5,Functionalization!$G$6:$R$343,ROW($A161)-5,FALSE),IFERROR(INDEX(AN$320:AN$343,MATCH($F161,$B$320:$B$343,0))/VLOOKUP($F161,$B$320:$BB$343,MATCH(LEFT(TRIM(AN$6),FIND("~",SUBSTITUTE(AN$6,"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161))*HLOOKUP(LEFT(TRIM(AN$6),FIND("~",SUBSTITUTE(AN$6," ","~",LEN(TRIM(AN$6))-LEN(SUBSTITUTE(TRIM(AN$6)," ",""))))-1)&amp;" Total",$B$6:$BB$343,ROW($A161)-5,FALSE))</f>
        <v>0</v>
      </c>
      <c r="AO161" s="14">
        <f ca="1">IF(AO$5&lt;&gt;"",HLOOKUP(AO$5,Functionalization!$G$6:$R$343,ROW($A161)-5,FALSE),IFERROR(INDEX(AO$320:AO$343,MATCH($F161,$B$320:$B$343,0))/VLOOKUP($F161,$B$320:$BB$343,MATCH(LEFT(TRIM(AO$6),FIND("~",SUBSTITUTE(AO$6,"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161))*HLOOKUP(LEFT(TRIM(AO$6),FIND("~",SUBSTITUTE(AO$6," ","~",LEN(TRIM(AO$6))-LEN(SUBSTITUTE(TRIM(AO$6)," ",""))))-1)&amp;" Total",$B$6:$BB$343,ROW($A161)-5,FALSE))</f>
        <v>0</v>
      </c>
      <c r="AP161" s="14">
        <f ca="1">IF(AP$5&lt;&gt;"",HLOOKUP(AP$5,Functionalization!$G$6:$R$343,ROW($A161)-5,FALSE),IFERROR(INDEX(AP$320:AP$343,MATCH($F161,$B$320:$B$343,0))/VLOOKUP($F161,$B$320:$BB$343,MATCH(LEFT(TRIM(AP$6),FIND("~",SUBSTITUTE(AP$6,"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161))*HLOOKUP(LEFT(TRIM(AP$6),FIND("~",SUBSTITUTE(AP$6," ","~",LEN(TRIM(AP$6))-LEN(SUBSTITUTE(TRIM(AP$6)," ",""))))-1)&amp;" Total",$B$6:$BB$343,ROW($A161)-5,FALSE))</f>
        <v>0</v>
      </c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D161" s="44">
        <f ca="1">IFERROR(IF(SUMIF($G$6:$BB$6,BD$6&amp;" Total",$G161:$BB161)-(SUMIF($G$6:$BB$6,BD$6&amp;" "&amp;'Input-Allocators'!$D$18,$G161:$BB161)+IFERROR(SUMIF($G$6:$BB$6,BD$6&amp;" "&amp;'Input-Allocators'!$E$18,$G161:$BB161),SUMIF($G$6:$BB$6,BD$6&amp;" "&amp;'Input-Allocators'!$B$20,$G161:$BB161))+SUMIF($G$6:$BB$6,BD$6&amp;" "&amp;'Input-Allocators'!$F$18,$G161:$BB161))&lt;Check_Limit,0,1),1)</f>
        <v>0</v>
      </c>
      <c r="BE161" s="44">
        <f ca="1">IFERROR(IF(SUMIF($G$6:$BB$6,BE$6&amp;" Total",$G161:$BB161)-(SUMIF($G$6:$BB$6,BE$6&amp;" "&amp;'Input-Allocators'!$D$18,$G161:$BB161)+IFERROR(SUMIF($G$6:$BB$6,BE$6&amp;" "&amp;'Input-Allocators'!$E$18,$G161:$BB161),SUMIF($G$6:$BB$6,BE$6&amp;" "&amp;'Input-Allocators'!$B$20,$G161:$BB161))+SUMIF($G$6:$BB$6,BE$6&amp;" "&amp;'Input-Allocators'!$F$18,$G161:$BB161))&lt;Check_Limit,0,1),1)</f>
        <v>0</v>
      </c>
      <c r="BF161" s="44">
        <f ca="1">IFERROR(IF(SUMIF($G$6:$BB$6,BF$6&amp;" Total",$G161:$BB161)-(SUMIF($G$6:$BB$6,BF$6&amp;" "&amp;'Input-Allocators'!$D$18,$G161:$BB161)+IFERROR(SUMIF($G$6:$BB$6,BF$6&amp;" "&amp;'Input-Allocators'!$E$18,$G161:$BB161),SUMIF($G$6:$BB$6,BF$6&amp;" "&amp;'Input-Allocators'!$B$20,$G161:$BB161))+SUMIF($G$6:$BB$6,BF$6&amp;" "&amp;'Input-Allocators'!$F$18,$G161:$BB161))&lt;Check_Limit,0,1),1)</f>
        <v>0</v>
      </c>
      <c r="BG161" s="44">
        <f ca="1">IFERROR(IF(SUMIF($G$6:$BB$6,BG$6&amp;" Total",$G161:$BB161)-(SUMIF($G$6:$BB$6,BG$6&amp;" "&amp;'Input-Allocators'!$D$18,$G161:$BB161)+IFERROR(SUMIF($G$6:$BB$6,BG$6&amp;" "&amp;'Input-Allocators'!$E$18,$G161:$BB161),SUMIF($G$6:$BB$6,BG$6&amp;" "&amp;'Input-Allocators'!$B$20,$G161:$BB161))+SUMIF($G$6:$BB$6,BG$6&amp;" "&amp;'Input-Allocators'!$F$18,$G161:$BB161))&lt;Check_Limit,0,1),1)</f>
        <v>0</v>
      </c>
      <c r="BH161" s="44">
        <f ca="1">IFERROR(IF(SUMIF($G$6:$BB$6,BH$6&amp;" Total",$G161:$BB161)-(SUMIF($G$6:$BB$6,BH$6&amp;" "&amp;'Input-Allocators'!$D$18,$G161:$BB161)+IFERROR(SUMIF($G$6:$BB$6,BH$6&amp;" "&amp;'Input-Allocators'!$E$18,$G161:$BB161),SUMIF($G$6:$BB$6,BH$6&amp;" "&amp;'Input-Allocators'!$B$20,$G161:$BB161))+SUMIF($G$6:$BB$6,BH$6&amp;" "&amp;'Input-Allocators'!$F$18,$G161:$BB161))&lt;Check_Limit,0,1),1)</f>
        <v>0</v>
      </c>
      <c r="BI161" s="44">
        <f ca="1">IFERROR(IF(SUMIF($G$6:$BB$6,BI$6&amp;" Total",$G161:$BB161)-(SUMIF($G$6:$BB$6,BI$6&amp;" "&amp;'Input-Allocators'!$D$18,$G161:$BB161)+IFERROR(SUMIF($G$6:$BB$6,BI$6&amp;" "&amp;'Input-Allocators'!$E$18,$G161:$BB161),SUMIF($G$6:$BB$6,BI$6&amp;" "&amp;'Input-Allocators'!$B$20,$G161:$BB161))+SUMIF($G$6:$BB$6,BI$6&amp;" "&amp;'Input-Allocators'!$F$18,$G161:$BB161))&lt;Check_Limit,0,1),1)</f>
        <v>0</v>
      </c>
      <c r="BJ161" s="44">
        <f ca="1">IFERROR(IF(SUMIF($G$6:$BB$6,BJ$6&amp;" Total",$G161:$BB161)-(SUMIF($G$6:$BB$6,BJ$6&amp;" "&amp;'Input-Allocators'!$D$18,$G161:$BB161)+IFERROR(SUMIF($G$6:$BB$6,BJ$6&amp;" "&amp;'Input-Allocators'!$E$18,$G161:$BB161),SUMIF($G$6:$BB$6,BJ$6&amp;" "&amp;'Input-Allocators'!$B$20,$G161:$BB161))+SUMIF($G$6:$BB$6,BJ$6&amp;" "&amp;'Input-Allocators'!$F$18,$G161:$BB161))&lt;Check_Limit,0,1),1)</f>
        <v>0</v>
      </c>
      <c r="BK161" s="44">
        <f ca="1">IFERROR(IF(SUMIF($G$6:$BB$6,BK$6&amp;" Total",$G161:$BB161)-(SUMIF($G$6:$BB$6,BK$6&amp;" "&amp;'Input-Allocators'!$D$18,$G161:$BB161)+IFERROR(SUMIF($G$6:$BB$6,BK$6&amp;" "&amp;'Input-Allocators'!$E$18,$G161:$BB161),SUMIF($G$6:$BB$6,BK$6&amp;" "&amp;'Input-Allocators'!$B$20,$G161:$BB161))+SUMIF($G$6:$BB$6,BK$6&amp;" "&amp;'Input-Allocators'!$F$18,$G161:$BB161))&lt;Check_Limit,0,1),1)</f>
        <v>0</v>
      </c>
      <c r="BL161" s="44">
        <f ca="1">IFERROR(IF(SUMIF($G$6:$BB$6,BL$6&amp;" Total",$G161:$BB161)-(SUMIF($G$6:$BB$6,BL$6&amp;" "&amp;'Input-Allocators'!$D$18,$G161:$BB161)+IFERROR(SUMIF($G$6:$BB$6,BL$6&amp;" "&amp;'Input-Allocators'!$E$18,$G161:$BB161),SUMIF($G$6:$BB$6,BL$6&amp;" "&amp;'Input-Allocators'!$B$20,$G161:$BB161))+SUMIF($G$6:$BB$6,BL$6&amp;" "&amp;'Input-Allocators'!$F$18,$G161:$BB161))&lt;Check_Limit,0,1),1)</f>
        <v>0</v>
      </c>
      <c r="BM161" s="44">
        <f ca="1">IFERROR(IF(SUMIF($G$6:$BB$6,BM$6&amp;" Total",$G161:$BB161)-(SUMIF($G$6:$BB$6,BM$6&amp;" "&amp;'Input-Allocators'!$D$18,$G161:$BB161)+IFERROR(SUMIF($G$6:$BB$6,BM$6&amp;" "&amp;'Input-Allocators'!$E$18,$G161:$BB161),SUMIF($G$6:$BB$6,BM$6&amp;" "&amp;'Input-Allocators'!$B$20,$G161:$BB161))+SUMIF($G$6:$BB$6,BM$6&amp;" "&amp;'Input-Allocators'!$F$18,$G161:$BB161))&lt;Check_Limit,0,1),1)</f>
        <v>0</v>
      </c>
      <c r="BN161" s="44">
        <f ca="1">IFERROR(IF(SUMIF($G$6:$BB$6,BN$6&amp;" Total",$G161:$BB161)-(SUMIF($G$6:$BB$6,BN$6&amp;" "&amp;'Input-Allocators'!$D$18,$G161:$BB161)+IFERROR(SUMIF($G$6:$BB$6,BN$6&amp;" "&amp;'Input-Allocators'!$E$18,$G161:$BB161),SUMIF($G$6:$BB$6,BN$6&amp;" "&amp;'Input-Allocators'!$B$20,$G161:$BB161))+SUMIF($G$6:$BB$6,BN$6&amp;" "&amp;'Input-Allocators'!$F$18,$G161:$BB161))&lt;Check_Limit,0,1),1)</f>
        <v>0</v>
      </c>
      <c r="BO161" s="44">
        <f ca="1">IFERROR(IF(SUMIF($G$6:$BB$6,BO$6&amp;" Total",$G161:$BB161)-(SUMIF($G$6:$BB$6,BO$6&amp;" "&amp;'Input-Allocators'!$D$18,$G161:$BB161)+IFERROR(SUMIF($G$6:$BB$6,BO$6&amp;" "&amp;'Input-Allocators'!$E$18,$G161:$BB161),SUMIF($G$6:$BB$6,BO$6&amp;" "&amp;'Input-Allocators'!$B$20,$G161:$BB161))+SUMIF($G$6:$BB$6,BO$6&amp;" "&amp;'Input-Allocators'!$F$18,$G161:$BB161))&lt;Check_Limit,0,1),1)</f>
        <v>0</v>
      </c>
    </row>
    <row r="162" spans="1:67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>Functionalization!$D162</f>
        <v>0</v>
      </c>
      <c r="E162" s="14">
        <f t="shared" ca="1" si="29"/>
        <v>0</v>
      </c>
      <c r="F162" s="3" t="str">
        <f>IF($D162=0,"-",IF('Input-Accounts'!$E162&lt;&gt;0,'Input-Accounts'!$E162,'Input-Accounts'!$G162))</f>
        <v>-</v>
      </c>
      <c r="G162" s="14">
        <f ca="1">IF(G$5&lt;&gt;"",HLOOKUP(G$5,Functionalization!$G$6:$R$343,ROW($A162)-5,FALSE),IFERROR(INDEX(G$320:G$343,MATCH($F162,$B$320:$B$343,0))/VLOOKUP($F162,$B$320:$BB$343,MATCH(LEFT(TRIM(G$6),FIND("~",SUBSTITUTE(G$6,"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162))*HLOOKUP(LEFT(TRIM(G$6),FIND("~",SUBSTITUTE(G$6," ","~",LEN(TRIM(G$6))-LEN(SUBSTITUTE(TRIM(G$6)," ",""))))-1)&amp;" Total",$B$6:$BB$343,ROW($A162)-5,FALSE))</f>
        <v>0</v>
      </c>
      <c r="H162" s="14">
        <f ca="1">IF(H$5&lt;&gt;"",HLOOKUP(H$5,Functionalization!$G$6:$R$343,ROW($A162)-5,FALSE),IFERROR(INDEX(H$320:H$343,MATCH($F162,$B$320:$B$343,0))/VLOOKUP($F162,$B$320:$BB$343,MATCH(LEFT(TRIM(H$6),FIND("~",SUBSTITUTE(H$6,"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162))*HLOOKUP(LEFT(TRIM(H$6),FIND("~",SUBSTITUTE(H$6," ","~",LEN(TRIM(H$6))-LEN(SUBSTITUTE(TRIM(H$6)," ",""))))-1)&amp;" Total",$B$6:$BB$343,ROW($A162)-5,FALSE))</f>
        <v>0</v>
      </c>
      <c r="I162" s="14">
        <f ca="1">IF(I$5&lt;&gt;"",HLOOKUP(I$5,Functionalization!$G$6:$R$343,ROW($A162)-5,FALSE),IFERROR(INDEX(I$320:I$343,MATCH($F162,$B$320:$B$343,0))/VLOOKUP($F162,$B$320:$BB$343,MATCH(LEFT(TRIM(I$6),FIND("~",SUBSTITUTE(I$6,"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162))*HLOOKUP(LEFT(TRIM(I$6),FIND("~",SUBSTITUTE(I$6," ","~",LEN(TRIM(I$6))-LEN(SUBSTITUTE(TRIM(I$6)," ",""))))-1)&amp;" Total",$B$6:$BB$343,ROW($A162)-5,FALSE))</f>
        <v>0</v>
      </c>
      <c r="J162" s="14">
        <f ca="1">IF(J$5&lt;&gt;"",HLOOKUP(J$5,Functionalization!$G$6:$R$343,ROW($A162)-5,FALSE),IFERROR(INDEX(J$320:J$343,MATCH($F162,$B$320:$B$343,0))/VLOOKUP($F162,$B$320:$BB$343,MATCH(LEFT(TRIM(J$6),FIND("~",SUBSTITUTE(J$6,"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162))*HLOOKUP(LEFT(TRIM(J$6),FIND("~",SUBSTITUTE(J$6," ","~",LEN(TRIM(J$6))-LEN(SUBSTITUTE(TRIM(J$6)," ",""))))-1)&amp;" Total",$B$6:$BB$343,ROW($A162)-5,FALSE))</f>
        <v>0</v>
      </c>
      <c r="K162" s="14">
        <f ca="1">IF(K$5&lt;&gt;"",HLOOKUP(K$5,Functionalization!$G$6:$R$343,ROW($A162)-5,FALSE),IFERROR(INDEX(K$320:K$343,MATCH($F162,$B$320:$B$343,0))/VLOOKUP($F162,$B$320:$BB$343,MATCH(LEFT(TRIM(K$6),FIND("~",SUBSTITUTE(K$6,"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162))*HLOOKUP(LEFT(TRIM(K$6),FIND("~",SUBSTITUTE(K$6," ","~",LEN(TRIM(K$6))-LEN(SUBSTITUTE(TRIM(K$6)," ",""))))-1)&amp;" Total",$B$6:$BB$343,ROW($A162)-5,FALSE))</f>
        <v>0</v>
      </c>
      <c r="L162" s="14">
        <f ca="1">IF(L$5&lt;&gt;"",HLOOKUP(L$5,Functionalization!$G$6:$R$343,ROW($A162)-5,FALSE),IFERROR(INDEX(L$320:L$343,MATCH($F162,$B$320:$B$343,0))/VLOOKUP($F162,$B$320:$BB$343,MATCH(LEFT(TRIM(L$6),FIND("~",SUBSTITUTE(L$6,"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162))*HLOOKUP(LEFT(TRIM(L$6),FIND("~",SUBSTITUTE(L$6," ","~",LEN(TRIM(L$6))-LEN(SUBSTITUTE(TRIM(L$6)," ",""))))-1)&amp;" Total",$B$6:$BB$343,ROW($A162)-5,FALSE))</f>
        <v>0</v>
      </c>
      <c r="M162" s="14">
        <f ca="1">IF(M$5&lt;&gt;"",HLOOKUP(M$5,Functionalization!$G$6:$R$343,ROW($A162)-5,FALSE),IFERROR(INDEX(M$320:M$343,MATCH($F162,$B$320:$B$343,0))/VLOOKUP($F162,$B$320:$BB$343,MATCH(LEFT(TRIM(M$6),FIND("~",SUBSTITUTE(M$6,"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162))*HLOOKUP(LEFT(TRIM(M$6),FIND("~",SUBSTITUTE(M$6," ","~",LEN(TRIM(M$6))-LEN(SUBSTITUTE(TRIM(M$6)," ",""))))-1)&amp;" Total",$B$6:$BB$343,ROW($A162)-5,FALSE))</f>
        <v>0</v>
      </c>
      <c r="N162" s="14">
        <f ca="1">IF(N$5&lt;&gt;"",HLOOKUP(N$5,Functionalization!$G$6:$R$343,ROW($A162)-5,FALSE),IFERROR(INDEX(N$320:N$343,MATCH($F162,$B$320:$B$343,0))/VLOOKUP($F162,$B$320:$BB$343,MATCH(LEFT(TRIM(N$6),FIND("~",SUBSTITUTE(N$6,"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162))*HLOOKUP(LEFT(TRIM(N$6),FIND("~",SUBSTITUTE(N$6," ","~",LEN(TRIM(N$6))-LEN(SUBSTITUTE(TRIM(N$6)," ",""))))-1)&amp;" Total",$B$6:$BB$343,ROW($A162)-5,FALSE))</f>
        <v>0</v>
      </c>
      <c r="O162" s="14">
        <f ca="1">IF(O$5&lt;&gt;"",HLOOKUP(O$5,Functionalization!$G$6:$R$343,ROW($A162)-5,FALSE),IFERROR(INDEX(O$320:O$343,MATCH($F162,$B$320:$B$343,0))/VLOOKUP($F162,$B$320:$BB$343,MATCH(LEFT(TRIM(O$6),FIND("~",SUBSTITUTE(O$6,"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162))*HLOOKUP(LEFT(TRIM(O$6),FIND("~",SUBSTITUTE(O$6," ","~",LEN(TRIM(O$6))-LEN(SUBSTITUTE(TRIM(O$6)," ",""))))-1)&amp;" Total",$B$6:$BB$343,ROW($A162)-5,FALSE))</f>
        <v>0</v>
      </c>
      <c r="P162" s="14">
        <f ca="1">IF(P$5&lt;&gt;"",HLOOKUP(P$5,Functionalization!$G$6:$R$343,ROW($A162)-5,FALSE),IFERROR(INDEX(P$320:P$343,MATCH($F162,$B$320:$B$343,0))/VLOOKUP($F162,$B$320:$BB$343,MATCH(LEFT(TRIM(P$6),FIND("~",SUBSTITUTE(P$6,"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162))*HLOOKUP(LEFT(TRIM(P$6),FIND("~",SUBSTITUTE(P$6," ","~",LEN(TRIM(P$6))-LEN(SUBSTITUTE(TRIM(P$6)," ",""))))-1)&amp;" Total",$B$6:$BB$343,ROW($A162)-5,FALSE))</f>
        <v>0</v>
      </c>
      <c r="Q162" s="14">
        <f ca="1">IF(Q$5&lt;&gt;"",HLOOKUP(Q$5,Functionalization!$G$6:$R$343,ROW($A162)-5,FALSE),IFERROR(INDEX(Q$320:Q$343,MATCH($F162,$B$320:$B$343,0))/VLOOKUP($F162,$B$320:$BB$343,MATCH(LEFT(TRIM(Q$6),FIND("~",SUBSTITUTE(Q$6,"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162))*HLOOKUP(LEFT(TRIM(Q$6),FIND("~",SUBSTITUTE(Q$6," ","~",LEN(TRIM(Q$6))-LEN(SUBSTITUTE(TRIM(Q$6)," ",""))))-1)&amp;" Total",$B$6:$BB$343,ROW($A162)-5,FALSE))</f>
        <v>0</v>
      </c>
      <c r="R162" s="14">
        <f ca="1">IF(R$5&lt;&gt;"",HLOOKUP(R$5,Functionalization!$G$6:$R$343,ROW($A162)-5,FALSE),IFERROR(INDEX(R$320:R$343,MATCH($F162,$B$320:$B$343,0))/VLOOKUP($F162,$B$320:$BB$343,MATCH(LEFT(TRIM(R$6),FIND("~",SUBSTITUTE(R$6,"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162))*HLOOKUP(LEFT(TRIM(R$6),FIND("~",SUBSTITUTE(R$6," ","~",LEN(TRIM(R$6))-LEN(SUBSTITUTE(TRIM(R$6)," ",""))))-1)&amp;" Total",$B$6:$BB$343,ROW($A162)-5,FALSE))</f>
        <v>0</v>
      </c>
      <c r="S162" s="14">
        <f ca="1">IF(S$5&lt;&gt;"",HLOOKUP(S$5,Functionalization!$G$6:$R$343,ROW($A162)-5,FALSE),IFERROR(INDEX(S$320:S$343,MATCH($F162,$B$320:$B$343,0))/VLOOKUP($F162,$B$320:$BB$343,MATCH(LEFT(TRIM(S$6),FIND("~",SUBSTITUTE(S$6,"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162))*HLOOKUP(LEFT(TRIM(S$6),FIND("~",SUBSTITUTE(S$6," ","~",LEN(TRIM(S$6))-LEN(SUBSTITUTE(TRIM(S$6)," ",""))))-1)&amp;" Total",$B$6:$BB$343,ROW($A162)-5,FALSE))</f>
        <v>0</v>
      </c>
      <c r="T162" s="14">
        <f ca="1">IF(T$5&lt;&gt;"",HLOOKUP(T$5,Functionalization!$G$6:$R$343,ROW($A162)-5,FALSE),IFERROR(INDEX(T$320:T$343,MATCH($F162,$B$320:$B$343,0))/VLOOKUP($F162,$B$320:$BB$343,MATCH(LEFT(TRIM(T$6),FIND("~",SUBSTITUTE(T$6,"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162))*HLOOKUP(LEFT(TRIM(T$6),FIND("~",SUBSTITUTE(T$6," ","~",LEN(TRIM(T$6))-LEN(SUBSTITUTE(TRIM(T$6)," ",""))))-1)&amp;" Total",$B$6:$BB$343,ROW($A162)-5,FALSE))</f>
        <v>0</v>
      </c>
      <c r="U162" s="14">
        <f ca="1">IF(U$5&lt;&gt;"",HLOOKUP(U$5,Functionalization!$G$6:$R$343,ROW($A162)-5,FALSE),IFERROR(INDEX(U$320:U$343,MATCH($F162,$B$320:$B$343,0))/VLOOKUP($F162,$B$320:$BB$343,MATCH(LEFT(TRIM(U$6),FIND("~",SUBSTITUTE(U$6,"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162))*HLOOKUP(LEFT(TRIM(U$6),FIND("~",SUBSTITUTE(U$6," ","~",LEN(TRIM(U$6))-LEN(SUBSTITUTE(TRIM(U$6)," ",""))))-1)&amp;" Total",$B$6:$BB$343,ROW($A162)-5,FALSE))</f>
        <v>0</v>
      </c>
      <c r="V162" s="14">
        <f ca="1">IF(V$5&lt;&gt;"",HLOOKUP(V$5,Functionalization!$G$6:$R$343,ROW($A162)-5,FALSE),IFERROR(INDEX(V$320:V$343,MATCH($F162,$B$320:$B$343,0))/VLOOKUP($F162,$B$320:$BB$343,MATCH(LEFT(TRIM(V$6),FIND("~",SUBSTITUTE(V$6,"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162))*HLOOKUP(LEFT(TRIM(V$6),FIND("~",SUBSTITUTE(V$6," ","~",LEN(TRIM(V$6))-LEN(SUBSTITUTE(TRIM(V$6)," ",""))))-1)&amp;" Total",$B$6:$BB$343,ROW($A162)-5,FALSE))</f>
        <v>0</v>
      </c>
      <c r="W162" s="14">
        <f ca="1">IF(W$5&lt;&gt;"",HLOOKUP(W$5,Functionalization!$G$6:$R$343,ROW($A162)-5,FALSE),IFERROR(INDEX(W$320:W$343,MATCH($F162,$B$320:$B$343,0))/VLOOKUP($F162,$B$320:$BB$343,MATCH(LEFT(TRIM(W$6),FIND("~",SUBSTITUTE(W$6,"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162))*HLOOKUP(LEFT(TRIM(W$6),FIND("~",SUBSTITUTE(W$6," ","~",LEN(TRIM(W$6))-LEN(SUBSTITUTE(TRIM(W$6)," ",""))))-1)&amp;" Total",$B$6:$BB$343,ROW($A162)-5,FALSE))</f>
        <v>0</v>
      </c>
      <c r="X162" s="14">
        <f ca="1">IF(X$5&lt;&gt;"",HLOOKUP(X$5,Functionalization!$G$6:$R$343,ROW($A162)-5,FALSE),IFERROR(INDEX(X$320:X$343,MATCH($F162,$B$320:$B$343,0))/VLOOKUP($F162,$B$320:$BB$343,MATCH(LEFT(TRIM(X$6),FIND("~",SUBSTITUTE(X$6,"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162))*HLOOKUP(LEFT(TRIM(X$6),FIND("~",SUBSTITUTE(X$6," ","~",LEN(TRIM(X$6))-LEN(SUBSTITUTE(TRIM(X$6)," ",""))))-1)&amp;" Total",$B$6:$BB$343,ROW($A162)-5,FALSE))</f>
        <v>0</v>
      </c>
      <c r="Y162" s="14">
        <f ca="1">IF(Y$5&lt;&gt;"",HLOOKUP(Y$5,Functionalization!$G$6:$R$343,ROW($A162)-5,FALSE),IFERROR(INDEX(Y$320:Y$343,MATCH($F162,$B$320:$B$343,0))/VLOOKUP($F162,$B$320:$BB$343,MATCH(LEFT(TRIM(Y$6),FIND("~",SUBSTITUTE(Y$6,"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162))*HLOOKUP(LEFT(TRIM(Y$6),FIND("~",SUBSTITUTE(Y$6," ","~",LEN(TRIM(Y$6))-LEN(SUBSTITUTE(TRIM(Y$6)," ",""))))-1)&amp;" Total",$B$6:$BB$343,ROW($A162)-5,FALSE))</f>
        <v>0</v>
      </c>
      <c r="Z162" s="14">
        <f ca="1">IF(Z$5&lt;&gt;"",HLOOKUP(Z$5,Functionalization!$G$6:$R$343,ROW($A162)-5,FALSE),IFERROR(INDEX(Z$320:Z$343,MATCH($F162,$B$320:$B$343,0))/VLOOKUP($F162,$B$320:$BB$343,MATCH(LEFT(TRIM(Z$6),FIND("~",SUBSTITUTE(Z$6,"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162))*HLOOKUP(LEFT(TRIM(Z$6),FIND("~",SUBSTITUTE(Z$6," ","~",LEN(TRIM(Z$6))-LEN(SUBSTITUTE(TRIM(Z$6)," ",""))))-1)&amp;" Total",$B$6:$BB$343,ROW($A162)-5,FALSE))</f>
        <v>0</v>
      </c>
      <c r="AA162" s="14">
        <f ca="1">IF(AA$5&lt;&gt;"",HLOOKUP(AA$5,Functionalization!$G$6:$R$343,ROW($A162)-5,FALSE),IFERROR(INDEX(AA$320:AA$343,MATCH($F162,$B$320:$B$343,0))/VLOOKUP($F162,$B$320:$BB$343,MATCH(LEFT(TRIM(AA$6),FIND("~",SUBSTITUTE(AA$6,"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162))*HLOOKUP(LEFT(TRIM(AA$6),FIND("~",SUBSTITUTE(AA$6," ","~",LEN(TRIM(AA$6))-LEN(SUBSTITUTE(TRIM(AA$6)," ",""))))-1)&amp;" Total",$B$6:$BB$343,ROW($A162)-5,FALSE))</f>
        <v>0</v>
      </c>
      <c r="AB162" s="14">
        <f ca="1">IF(AB$5&lt;&gt;"",HLOOKUP(AB$5,Functionalization!$G$6:$R$343,ROW($A162)-5,FALSE),IFERROR(INDEX(AB$320:AB$343,MATCH($F162,$B$320:$B$343,0))/VLOOKUP($F162,$B$320:$BB$343,MATCH(LEFT(TRIM(AB$6),FIND("~",SUBSTITUTE(AB$6,"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162))*HLOOKUP(LEFT(TRIM(AB$6),FIND("~",SUBSTITUTE(AB$6," ","~",LEN(TRIM(AB$6))-LEN(SUBSTITUTE(TRIM(AB$6)," ",""))))-1)&amp;" Total",$B$6:$BB$343,ROW($A162)-5,FALSE))</f>
        <v>0</v>
      </c>
      <c r="AC162" s="14">
        <f ca="1">IF(AC$5&lt;&gt;"",HLOOKUP(AC$5,Functionalization!$G$6:$R$343,ROW($A162)-5,FALSE),IFERROR(INDEX(AC$320:AC$343,MATCH($F162,$B$320:$B$343,0))/VLOOKUP($F162,$B$320:$BB$343,MATCH(LEFT(TRIM(AC$6),FIND("~",SUBSTITUTE(AC$6,"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162))*HLOOKUP(LEFT(TRIM(AC$6),FIND("~",SUBSTITUTE(AC$6," ","~",LEN(TRIM(AC$6))-LEN(SUBSTITUTE(TRIM(AC$6)," ",""))))-1)&amp;" Total",$B$6:$BB$343,ROW($A162)-5,FALSE))</f>
        <v>0</v>
      </c>
      <c r="AD162" s="14">
        <f ca="1">IF(AD$5&lt;&gt;"",HLOOKUP(AD$5,Functionalization!$G$6:$R$343,ROW($A162)-5,FALSE),IFERROR(INDEX(AD$320:AD$343,MATCH($F162,$B$320:$B$343,0))/VLOOKUP($F162,$B$320:$BB$343,MATCH(LEFT(TRIM(AD$6),FIND("~",SUBSTITUTE(AD$6,"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162))*HLOOKUP(LEFT(TRIM(AD$6),FIND("~",SUBSTITUTE(AD$6," ","~",LEN(TRIM(AD$6))-LEN(SUBSTITUTE(TRIM(AD$6)," ",""))))-1)&amp;" Total",$B$6:$BB$343,ROW($A162)-5,FALSE))</f>
        <v>0</v>
      </c>
      <c r="AE162" s="14">
        <f ca="1">IF(AE$5&lt;&gt;"",HLOOKUP(AE$5,Functionalization!$G$6:$R$343,ROW($A162)-5,FALSE),IFERROR(INDEX(AE$320:AE$343,MATCH($F162,$B$320:$B$343,0))/VLOOKUP($F162,$B$320:$BB$343,MATCH(LEFT(TRIM(AE$6),FIND("~",SUBSTITUTE(AE$6,"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162))*HLOOKUP(LEFT(TRIM(AE$6),FIND("~",SUBSTITUTE(AE$6," ","~",LEN(TRIM(AE$6))-LEN(SUBSTITUTE(TRIM(AE$6)," ",""))))-1)&amp;" Total",$B$6:$BB$343,ROW($A162)-5,FALSE))</f>
        <v>0</v>
      </c>
      <c r="AF162" s="14">
        <f ca="1">IF(AF$5&lt;&gt;"",HLOOKUP(AF$5,Functionalization!$G$6:$R$343,ROW($A162)-5,FALSE),IFERROR(INDEX(AF$320:AF$343,MATCH($F162,$B$320:$B$343,0))/VLOOKUP($F162,$B$320:$BB$343,MATCH(LEFT(TRIM(AF$6),FIND("~",SUBSTITUTE(AF$6,"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162))*HLOOKUP(LEFT(TRIM(AF$6),FIND("~",SUBSTITUTE(AF$6," ","~",LEN(TRIM(AF$6))-LEN(SUBSTITUTE(TRIM(AF$6)," ",""))))-1)&amp;" Total",$B$6:$BB$343,ROW($A162)-5,FALSE))</f>
        <v>0</v>
      </c>
      <c r="AG162" s="14">
        <f ca="1">IF(AG$5&lt;&gt;"",HLOOKUP(AG$5,Functionalization!$G$6:$R$343,ROW($A162)-5,FALSE),IFERROR(INDEX(AG$320:AG$343,MATCH($F162,$B$320:$B$343,0))/VLOOKUP($F162,$B$320:$BB$343,MATCH(LEFT(TRIM(AG$6),FIND("~",SUBSTITUTE(AG$6,"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162))*HLOOKUP(LEFT(TRIM(AG$6),FIND("~",SUBSTITUTE(AG$6," ","~",LEN(TRIM(AG$6))-LEN(SUBSTITUTE(TRIM(AG$6)," ",""))))-1)&amp;" Total",$B$6:$BB$343,ROW($A162)-5,FALSE))</f>
        <v>0</v>
      </c>
      <c r="AH162" s="14">
        <f ca="1">IF(AH$5&lt;&gt;"",HLOOKUP(AH$5,Functionalization!$G$6:$R$343,ROW($A162)-5,FALSE),IFERROR(INDEX(AH$320:AH$343,MATCH($F162,$B$320:$B$343,0))/VLOOKUP($F162,$B$320:$BB$343,MATCH(LEFT(TRIM(AH$6),FIND("~",SUBSTITUTE(AH$6,"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162))*HLOOKUP(LEFT(TRIM(AH$6),FIND("~",SUBSTITUTE(AH$6," ","~",LEN(TRIM(AH$6))-LEN(SUBSTITUTE(TRIM(AH$6)," ",""))))-1)&amp;" Total",$B$6:$BB$343,ROW($A162)-5,FALSE))</f>
        <v>0</v>
      </c>
      <c r="AI162" s="14">
        <f ca="1">IF(AI$5&lt;&gt;"",HLOOKUP(AI$5,Functionalization!$G$6:$R$343,ROW($A162)-5,FALSE),IFERROR(INDEX(AI$320:AI$343,MATCH($F162,$B$320:$B$343,0))/VLOOKUP($F162,$B$320:$BB$343,MATCH(LEFT(TRIM(AI$6),FIND("~",SUBSTITUTE(AI$6,"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162))*HLOOKUP(LEFT(TRIM(AI$6),FIND("~",SUBSTITUTE(AI$6," ","~",LEN(TRIM(AI$6))-LEN(SUBSTITUTE(TRIM(AI$6)," ",""))))-1)&amp;" Total",$B$6:$BB$343,ROW($A162)-5,FALSE))</f>
        <v>0</v>
      </c>
      <c r="AJ162" s="14">
        <f ca="1">IF(AJ$5&lt;&gt;"",HLOOKUP(AJ$5,Functionalization!$G$6:$R$343,ROW($A162)-5,FALSE),IFERROR(INDEX(AJ$320:AJ$343,MATCH($F162,$B$320:$B$343,0))/VLOOKUP($F162,$B$320:$BB$343,MATCH(LEFT(TRIM(AJ$6),FIND("~",SUBSTITUTE(AJ$6,"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162))*HLOOKUP(LEFT(TRIM(AJ$6),FIND("~",SUBSTITUTE(AJ$6," ","~",LEN(TRIM(AJ$6))-LEN(SUBSTITUTE(TRIM(AJ$6)," ",""))))-1)&amp;" Total",$B$6:$BB$343,ROW($A162)-5,FALSE))</f>
        <v>0</v>
      </c>
      <c r="AK162" s="14">
        <f ca="1">IF(AK$5&lt;&gt;"",HLOOKUP(AK$5,Functionalization!$G$6:$R$343,ROW($A162)-5,FALSE),IFERROR(INDEX(AK$320:AK$343,MATCH($F162,$B$320:$B$343,0))/VLOOKUP($F162,$B$320:$BB$343,MATCH(LEFT(TRIM(AK$6),FIND("~",SUBSTITUTE(AK$6,"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162))*HLOOKUP(LEFT(TRIM(AK$6),FIND("~",SUBSTITUTE(AK$6," ","~",LEN(TRIM(AK$6))-LEN(SUBSTITUTE(TRIM(AK$6)," ",""))))-1)&amp;" Total",$B$6:$BB$343,ROW($A162)-5,FALSE))</f>
        <v>0</v>
      </c>
      <c r="AL162" s="14">
        <f ca="1">IF(AL$5&lt;&gt;"",HLOOKUP(AL$5,Functionalization!$G$6:$R$343,ROW($A162)-5,FALSE),IFERROR(INDEX(AL$320:AL$343,MATCH($F162,$B$320:$B$343,0))/VLOOKUP($F162,$B$320:$BB$343,MATCH(LEFT(TRIM(AL$6),FIND("~",SUBSTITUTE(AL$6,"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162))*HLOOKUP(LEFT(TRIM(AL$6),FIND("~",SUBSTITUTE(AL$6," ","~",LEN(TRIM(AL$6))-LEN(SUBSTITUTE(TRIM(AL$6)," ",""))))-1)&amp;" Total",$B$6:$BB$343,ROW($A162)-5,FALSE))</f>
        <v>0</v>
      </c>
      <c r="AM162" s="14">
        <f ca="1">IF(AM$5&lt;&gt;"",HLOOKUP(AM$5,Functionalization!$G$6:$R$343,ROW($A162)-5,FALSE),IFERROR(INDEX(AM$320:AM$343,MATCH($F162,$B$320:$B$343,0))/VLOOKUP($F162,$B$320:$BB$343,MATCH(LEFT(TRIM(AM$6),FIND("~",SUBSTITUTE(AM$6,"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162))*HLOOKUP(LEFT(TRIM(AM$6),FIND("~",SUBSTITUTE(AM$6," ","~",LEN(TRIM(AM$6))-LEN(SUBSTITUTE(TRIM(AM$6)," ",""))))-1)&amp;" Total",$B$6:$BB$343,ROW($A162)-5,FALSE))</f>
        <v>0</v>
      </c>
      <c r="AN162" s="14">
        <f ca="1">IF(AN$5&lt;&gt;"",HLOOKUP(AN$5,Functionalization!$G$6:$R$343,ROW($A162)-5,FALSE),IFERROR(INDEX(AN$320:AN$343,MATCH($F162,$B$320:$B$343,0))/VLOOKUP($F162,$B$320:$BB$343,MATCH(LEFT(TRIM(AN$6),FIND("~",SUBSTITUTE(AN$6,"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162))*HLOOKUP(LEFT(TRIM(AN$6),FIND("~",SUBSTITUTE(AN$6," ","~",LEN(TRIM(AN$6))-LEN(SUBSTITUTE(TRIM(AN$6)," ",""))))-1)&amp;" Total",$B$6:$BB$343,ROW($A162)-5,FALSE))</f>
        <v>0</v>
      </c>
      <c r="AO162" s="14">
        <f ca="1">IF(AO$5&lt;&gt;"",HLOOKUP(AO$5,Functionalization!$G$6:$R$343,ROW($A162)-5,FALSE),IFERROR(INDEX(AO$320:AO$343,MATCH($F162,$B$320:$B$343,0))/VLOOKUP($F162,$B$320:$BB$343,MATCH(LEFT(TRIM(AO$6),FIND("~",SUBSTITUTE(AO$6,"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162))*HLOOKUP(LEFT(TRIM(AO$6),FIND("~",SUBSTITUTE(AO$6," ","~",LEN(TRIM(AO$6))-LEN(SUBSTITUTE(TRIM(AO$6)," ",""))))-1)&amp;" Total",$B$6:$BB$343,ROW($A162)-5,FALSE))</f>
        <v>0</v>
      </c>
      <c r="AP162" s="14">
        <f ca="1">IF(AP$5&lt;&gt;"",HLOOKUP(AP$5,Functionalization!$G$6:$R$343,ROW($A162)-5,FALSE),IFERROR(INDEX(AP$320:AP$343,MATCH($F162,$B$320:$B$343,0))/VLOOKUP($F162,$B$320:$BB$343,MATCH(LEFT(TRIM(AP$6),FIND("~",SUBSTITUTE(AP$6,"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162))*HLOOKUP(LEFT(TRIM(AP$6),FIND("~",SUBSTITUTE(AP$6," ","~",LEN(TRIM(AP$6))-LEN(SUBSTITUTE(TRIM(AP$6)," ",""))))-1)&amp;" Total",$B$6:$BB$343,ROW($A162)-5,FALSE))</f>
        <v>0</v>
      </c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D162" s="44">
        <f ca="1">IFERROR(IF(SUMIF($G$6:$BB$6,BD$6&amp;" Total",$G162:$BB162)-(SUMIF($G$6:$BB$6,BD$6&amp;" "&amp;'Input-Allocators'!$D$18,$G162:$BB162)+IFERROR(SUMIF($G$6:$BB$6,BD$6&amp;" "&amp;'Input-Allocators'!$E$18,$G162:$BB162),SUMIF($G$6:$BB$6,BD$6&amp;" "&amp;'Input-Allocators'!$B$20,$G162:$BB162))+SUMIF($G$6:$BB$6,BD$6&amp;" "&amp;'Input-Allocators'!$F$18,$G162:$BB162))&lt;Check_Limit,0,1),1)</f>
        <v>0</v>
      </c>
      <c r="BE162" s="44">
        <f ca="1">IFERROR(IF(SUMIF($G$6:$BB$6,BE$6&amp;" Total",$G162:$BB162)-(SUMIF($G$6:$BB$6,BE$6&amp;" "&amp;'Input-Allocators'!$D$18,$G162:$BB162)+IFERROR(SUMIF($G$6:$BB$6,BE$6&amp;" "&amp;'Input-Allocators'!$E$18,$G162:$BB162),SUMIF($G$6:$BB$6,BE$6&amp;" "&amp;'Input-Allocators'!$B$20,$G162:$BB162))+SUMIF($G$6:$BB$6,BE$6&amp;" "&amp;'Input-Allocators'!$F$18,$G162:$BB162))&lt;Check_Limit,0,1),1)</f>
        <v>0</v>
      </c>
      <c r="BF162" s="44">
        <f ca="1">IFERROR(IF(SUMIF($G$6:$BB$6,BF$6&amp;" Total",$G162:$BB162)-(SUMIF($G$6:$BB$6,BF$6&amp;" "&amp;'Input-Allocators'!$D$18,$G162:$BB162)+IFERROR(SUMIF($G$6:$BB$6,BF$6&amp;" "&amp;'Input-Allocators'!$E$18,$G162:$BB162),SUMIF($G$6:$BB$6,BF$6&amp;" "&amp;'Input-Allocators'!$B$20,$G162:$BB162))+SUMIF($G$6:$BB$6,BF$6&amp;" "&amp;'Input-Allocators'!$F$18,$G162:$BB162))&lt;Check_Limit,0,1),1)</f>
        <v>0</v>
      </c>
      <c r="BG162" s="44">
        <f ca="1">IFERROR(IF(SUMIF($G$6:$BB$6,BG$6&amp;" Total",$G162:$BB162)-(SUMIF($G$6:$BB$6,BG$6&amp;" "&amp;'Input-Allocators'!$D$18,$G162:$BB162)+IFERROR(SUMIF($G$6:$BB$6,BG$6&amp;" "&amp;'Input-Allocators'!$E$18,$G162:$BB162),SUMIF($G$6:$BB$6,BG$6&amp;" "&amp;'Input-Allocators'!$B$20,$G162:$BB162))+SUMIF($G$6:$BB$6,BG$6&amp;" "&amp;'Input-Allocators'!$F$18,$G162:$BB162))&lt;Check_Limit,0,1),1)</f>
        <v>0</v>
      </c>
      <c r="BH162" s="44">
        <f ca="1">IFERROR(IF(SUMIF($G$6:$BB$6,BH$6&amp;" Total",$G162:$BB162)-(SUMIF($G$6:$BB$6,BH$6&amp;" "&amp;'Input-Allocators'!$D$18,$G162:$BB162)+IFERROR(SUMIF($G$6:$BB$6,BH$6&amp;" "&amp;'Input-Allocators'!$E$18,$G162:$BB162),SUMIF($G$6:$BB$6,BH$6&amp;" "&amp;'Input-Allocators'!$B$20,$G162:$BB162))+SUMIF($G$6:$BB$6,BH$6&amp;" "&amp;'Input-Allocators'!$F$18,$G162:$BB162))&lt;Check_Limit,0,1),1)</f>
        <v>0</v>
      </c>
      <c r="BI162" s="44">
        <f ca="1">IFERROR(IF(SUMIF($G$6:$BB$6,BI$6&amp;" Total",$G162:$BB162)-(SUMIF($G$6:$BB$6,BI$6&amp;" "&amp;'Input-Allocators'!$D$18,$G162:$BB162)+IFERROR(SUMIF($G$6:$BB$6,BI$6&amp;" "&amp;'Input-Allocators'!$E$18,$G162:$BB162),SUMIF($G$6:$BB$6,BI$6&amp;" "&amp;'Input-Allocators'!$B$20,$G162:$BB162))+SUMIF($G$6:$BB$6,BI$6&amp;" "&amp;'Input-Allocators'!$F$18,$G162:$BB162))&lt;Check_Limit,0,1),1)</f>
        <v>0</v>
      </c>
      <c r="BJ162" s="44">
        <f ca="1">IFERROR(IF(SUMIF($G$6:$BB$6,BJ$6&amp;" Total",$G162:$BB162)-(SUMIF($G$6:$BB$6,BJ$6&amp;" "&amp;'Input-Allocators'!$D$18,$G162:$BB162)+IFERROR(SUMIF($G$6:$BB$6,BJ$6&amp;" "&amp;'Input-Allocators'!$E$18,$G162:$BB162),SUMIF($G$6:$BB$6,BJ$6&amp;" "&amp;'Input-Allocators'!$B$20,$G162:$BB162))+SUMIF($G$6:$BB$6,BJ$6&amp;" "&amp;'Input-Allocators'!$F$18,$G162:$BB162))&lt;Check_Limit,0,1),1)</f>
        <v>0</v>
      </c>
      <c r="BK162" s="44">
        <f ca="1">IFERROR(IF(SUMIF($G$6:$BB$6,BK$6&amp;" Total",$G162:$BB162)-(SUMIF($G$6:$BB$6,BK$6&amp;" "&amp;'Input-Allocators'!$D$18,$G162:$BB162)+IFERROR(SUMIF($G$6:$BB$6,BK$6&amp;" "&amp;'Input-Allocators'!$E$18,$G162:$BB162),SUMIF($G$6:$BB$6,BK$6&amp;" "&amp;'Input-Allocators'!$B$20,$G162:$BB162))+SUMIF($G$6:$BB$6,BK$6&amp;" "&amp;'Input-Allocators'!$F$18,$G162:$BB162))&lt;Check_Limit,0,1),1)</f>
        <v>0</v>
      </c>
      <c r="BL162" s="44">
        <f ca="1">IFERROR(IF(SUMIF($G$6:$BB$6,BL$6&amp;" Total",$G162:$BB162)-(SUMIF($G$6:$BB$6,BL$6&amp;" "&amp;'Input-Allocators'!$D$18,$G162:$BB162)+IFERROR(SUMIF($G$6:$BB$6,BL$6&amp;" "&amp;'Input-Allocators'!$E$18,$G162:$BB162),SUMIF($G$6:$BB$6,BL$6&amp;" "&amp;'Input-Allocators'!$B$20,$G162:$BB162))+SUMIF($G$6:$BB$6,BL$6&amp;" "&amp;'Input-Allocators'!$F$18,$G162:$BB162))&lt;Check_Limit,0,1),1)</f>
        <v>0</v>
      </c>
      <c r="BM162" s="44">
        <f ca="1">IFERROR(IF(SUMIF($G$6:$BB$6,BM$6&amp;" Total",$G162:$BB162)-(SUMIF($G$6:$BB$6,BM$6&amp;" "&amp;'Input-Allocators'!$D$18,$G162:$BB162)+IFERROR(SUMIF($G$6:$BB$6,BM$6&amp;" "&amp;'Input-Allocators'!$E$18,$G162:$BB162),SUMIF($G$6:$BB$6,BM$6&amp;" "&amp;'Input-Allocators'!$B$20,$G162:$BB162))+SUMIF($G$6:$BB$6,BM$6&amp;" "&amp;'Input-Allocators'!$F$18,$G162:$BB162))&lt;Check_Limit,0,1),1)</f>
        <v>0</v>
      </c>
      <c r="BN162" s="44">
        <f ca="1">IFERROR(IF(SUMIF($G$6:$BB$6,BN$6&amp;" Total",$G162:$BB162)-(SUMIF($G$6:$BB$6,BN$6&amp;" "&amp;'Input-Allocators'!$D$18,$G162:$BB162)+IFERROR(SUMIF($G$6:$BB$6,BN$6&amp;" "&amp;'Input-Allocators'!$E$18,$G162:$BB162),SUMIF($G$6:$BB$6,BN$6&amp;" "&amp;'Input-Allocators'!$B$20,$G162:$BB162))+SUMIF($G$6:$BB$6,BN$6&amp;" "&amp;'Input-Allocators'!$F$18,$G162:$BB162))&lt;Check_Limit,0,1),1)</f>
        <v>0</v>
      </c>
      <c r="BO162" s="44">
        <f ca="1">IFERROR(IF(SUMIF($G$6:$BB$6,BO$6&amp;" Total",$G162:$BB162)-(SUMIF($G$6:$BB$6,BO$6&amp;" "&amp;'Input-Allocators'!$D$18,$G162:$BB162)+IFERROR(SUMIF($G$6:$BB$6,BO$6&amp;" "&amp;'Input-Allocators'!$E$18,$G162:$BB162),SUMIF($G$6:$BB$6,BO$6&amp;" "&amp;'Input-Allocators'!$B$20,$G162:$BB162))+SUMIF($G$6:$BB$6,BO$6&amp;" "&amp;'Input-Allocators'!$F$18,$G162:$BB162))&lt;Check_Limit,0,1),1)</f>
        <v>0</v>
      </c>
    </row>
    <row r="163" spans="1:67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>Functionalization!$D163</f>
        <v>0</v>
      </c>
      <c r="E163" s="14">
        <f t="shared" ca="1" si="29"/>
        <v>0</v>
      </c>
      <c r="F163" s="3" t="str">
        <f>IF($D163=0,"-",IF('Input-Accounts'!$E163&lt;&gt;0,'Input-Accounts'!$E163,'Input-Accounts'!$G163))</f>
        <v>-</v>
      </c>
      <c r="G163" s="14">
        <f ca="1">IF(G$5&lt;&gt;"",HLOOKUP(G$5,Functionalization!$G$6:$R$343,ROW($A163)-5,FALSE),IFERROR(INDEX(G$320:G$343,MATCH($F163,$B$320:$B$343,0))/VLOOKUP($F163,$B$320:$BB$343,MATCH(LEFT(TRIM(G$6),FIND("~",SUBSTITUTE(G$6,"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163))*HLOOKUP(LEFT(TRIM(G$6),FIND("~",SUBSTITUTE(G$6," ","~",LEN(TRIM(G$6))-LEN(SUBSTITUTE(TRIM(G$6)," ",""))))-1)&amp;" Total",$B$6:$BB$343,ROW($A163)-5,FALSE))</f>
        <v>0</v>
      </c>
      <c r="H163" s="14">
        <f ca="1">IF(H$5&lt;&gt;"",HLOOKUP(H$5,Functionalization!$G$6:$R$343,ROW($A163)-5,FALSE),IFERROR(INDEX(H$320:H$343,MATCH($F163,$B$320:$B$343,0))/VLOOKUP($F163,$B$320:$BB$343,MATCH(LEFT(TRIM(H$6),FIND("~",SUBSTITUTE(H$6,"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163))*HLOOKUP(LEFT(TRIM(H$6),FIND("~",SUBSTITUTE(H$6," ","~",LEN(TRIM(H$6))-LEN(SUBSTITUTE(TRIM(H$6)," ",""))))-1)&amp;" Total",$B$6:$BB$343,ROW($A163)-5,FALSE))</f>
        <v>0</v>
      </c>
      <c r="I163" s="14">
        <f ca="1">IF(I$5&lt;&gt;"",HLOOKUP(I$5,Functionalization!$G$6:$R$343,ROW($A163)-5,FALSE),IFERROR(INDEX(I$320:I$343,MATCH($F163,$B$320:$B$343,0))/VLOOKUP($F163,$B$320:$BB$343,MATCH(LEFT(TRIM(I$6),FIND("~",SUBSTITUTE(I$6,"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163))*HLOOKUP(LEFT(TRIM(I$6),FIND("~",SUBSTITUTE(I$6," ","~",LEN(TRIM(I$6))-LEN(SUBSTITUTE(TRIM(I$6)," ",""))))-1)&amp;" Total",$B$6:$BB$343,ROW($A163)-5,FALSE))</f>
        <v>0</v>
      </c>
      <c r="J163" s="14">
        <f ca="1">IF(J$5&lt;&gt;"",HLOOKUP(J$5,Functionalization!$G$6:$R$343,ROW($A163)-5,FALSE),IFERROR(INDEX(J$320:J$343,MATCH($F163,$B$320:$B$343,0))/VLOOKUP($F163,$B$320:$BB$343,MATCH(LEFT(TRIM(J$6),FIND("~",SUBSTITUTE(J$6,"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163))*HLOOKUP(LEFT(TRIM(J$6),FIND("~",SUBSTITUTE(J$6," ","~",LEN(TRIM(J$6))-LEN(SUBSTITUTE(TRIM(J$6)," ",""))))-1)&amp;" Total",$B$6:$BB$343,ROW($A163)-5,FALSE))</f>
        <v>0</v>
      </c>
      <c r="K163" s="14">
        <f ca="1">IF(K$5&lt;&gt;"",HLOOKUP(K$5,Functionalization!$G$6:$R$343,ROW($A163)-5,FALSE),IFERROR(INDEX(K$320:K$343,MATCH($F163,$B$320:$B$343,0))/VLOOKUP($F163,$B$320:$BB$343,MATCH(LEFT(TRIM(K$6),FIND("~",SUBSTITUTE(K$6,"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163))*HLOOKUP(LEFT(TRIM(K$6),FIND("~",SUBSTITUTE(K$6," ","~",LEN(TRIM(K$6))-LEN(SUBSTITUTE(TRIM(K$6)," ",""))))-1)&amp;" Total",$B$6:$BB$343,ROW($A163)-5,FALSE))</f>
        <v>0</v>
      </c>
      <c r="L163" s="14">
        <f ca="1">IF(L$5&lt;&gt;"",HLOOKUP(L$5,Functionalization!$G$6:$R$343,ROW($A163)-5,FALSE),IFERROR(INDEX(L$320:L$343,MATCH($F163,$B$320:$B$343,0))/VLOOKUP($F163,$B$320:$BB$343,MATCH(LEFT(TRIM(L$6),FIND("~",SUBSTITUTE(L$6,"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163))*HLOOKUP(LEFT(TRIM(L$6),FIND("~",SUBSTITUTE(L$6," ","~",LEN(TRIM(L$6))-LEN(SUBSTITUTE(TRIM(L$6)," ",""))))-1)&amp;" Total",$B$6:$BB$343,ROW($A163)-5,FALSE))</f>
        <v>0</v>
      </c>
      <c r="M163" s="14">
        <f ca="1">IF(M$5&lt;&gt;"",HLOOKUP(M$5,Functionalization!$G$6:$R$343,ROW($A163)-5,FALSE),IFERROR(INDEX(M$320:M$343,MATCH($F163,$B$320:$B$343,0))/VLOOKUP($F163,$B$320:$BB$343,MATCH(LEFT(TRIM(M$6),FIND("~",SUBSTITUTE(M$6,"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163))*HLOOKUP(LEFT(TRIM(M$6),FIND("~",SUBSTITUTE(M$6," ","~",LEN(TRIM(M$6))-LEN(SUBSTITUTE(TRIM(M$6)," ",""))))-1)&amp;" Total",$B$6:$BB$343,ROW($A163)-5,FALSE))</f>
        <v>0</v>
      </c>
      <c r="N163" s="14">
        <f ca="1">IF(N$5&lt;&gt;"",HLOOKUP(N$5,Functionalization!$G$6:$R$343,ROW($A163)-5,FALSE),IFERROR(INDEX(N$320:N$343,MATCH($F163,$B$320:$B$343,0))/VLOOKUP($F163,$B$320:$BB$343,MATCH(LEFT(TRIM(N$6),FIND("~",SUBSTITUTE(N$6,"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163))*HLOOKUP(LEFT(TRIM(N$6),FIND("~",SUBSTITUTE(N$6," ","~",LEN(TRIM(N$6))-LEN(SUBSTITUTE(TRIM(N$6)," ",""))))-1)&amp;" Total",$B$6:$BB$343,ROW($A163)-5,FALSE))</f>
        <v>0</v>
      </c>
      <c r="O163" s="14">
        <f ca="1">IF(O$5&lt;&gt;"",HLOOKUP(O$5,Functionalization!$G$6:$R$343,ROW($A163)-5,FALSE),IFERROR(INDEX(O$320:O$343,MATCH($F163,$B$320:$B$343,0))/VLOOKUP($F163,$B$320:$BB$343,MATCH(LEFT(TRIM(O$6),FIND("~",SUBSTITUTE(O$6,"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163))*HLOOKUP(LEFT(TRIM(O$6),FIND("~",SUBSTITUTE(O$6," ","~",LEN(TRIM(O$6))-LEN(SUBSTITUTE(TRIM(O$6)," ",""))))-1)&amp;" Total",$B$6:$BB$343,ROW($A163)-5,FALSE))</f>
        <v>0</v>
      </c>
      <c r="P163" s="14">
        <f ca="1">IF(P$5&lt;&gt;"",HLOOKUP(P$5,Functionalization!$G$6:$R$343,ROW($A163)-5,FALSE),IFERROR(INDEX(P$320:P$343,MATCH($F163,$B$320:$B$343,0))/VLOOKUP($F163,$B$320:$BB$343,MATCH(LEFT(TRIM(P$6),FIND("~",SUBSTITUTE(P$6,"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163))*HLOOKUP(LEFT(TRIM(P$6),FIND("~",SUBSTITUTE(P$6," ","~",LEN(TRIM(P$6))-LEN(SUBSTITUTE(TRIM(P$6)," ",""))))-1)&amp;" Total",$B$6:$BB$343,ROW($A163)-5,FALSE))</f>
        <v>0</v>
      </c>
      <c r="Q163" s="14">
        <f ca="1">IF(Q$5&lt;&gt;"",HLOOKUP(Q$5,Functionalization!$G$6:$R$343,ROW($A163)-5,FALSE),IFERROR(INDEX(Q$320:Q$343,MATCH($F163,$B$320:$B$343,0))/VLOOKUP($F163,$B$320:$BB$343,MATCH(LEFT(TRIM(Q$6),FIND("~",SUBSTITUTE(Q$6,"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163))*HLOOKUP(LEFT(TRIM(Q$6),FIND("~",SUBSTITUTE(Q$6," ","~",LEN(TRIM(Q$6))-LEN(SUBSTITUTE(TRIM(Q$6)," ",""))))-1)&amp;" Total",$B$6:$BB$343,ROW($A163)-5,FALSE))</f>
        <v>0</v>
      </c>
      <c r="R163" s="14">
        <f ca="1">IF(R$5&lt;&gt;"",HLOOKUP(R$5,Functionalization!$G$6:$R$343,ROW($A163)-5,FALSE),IFERROR(INDEX(R$320:R$343,MATCH($F163,$B$320:$B$343,0))/VLOOKUP($F163,$B$320:$BB$343,MATCH(LEFT(TRIM(R$6),FIND("~",SUBSTITUTE(R$6,"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163))*HLOOKUP(LEFT(TRIM(R$6),FIND("~",SUBSTITUTE(R$6," ","~",LEN(TRIM(R$6))-LEN(SUBSTITUTE(TRIM(R$6)," ",""))))-1)&amp;" Total",$B$6:$BB$343,ROW($A163)-5,FALSE))</f>
        <v>0</v>
      </c>
      <c r="S163" s="14">
        <f ca="1">IF(S$5&lt;&gt;"",HLOOKUP(S$5,Functionalization!$G$6:$R$343,ROW($A163)-5,FALSE),IFERROR(INDEX(S$320:S$343,MATCH($F163,$B$320:$B$343,0))/VLOOKUP($F163,$B$320:$BB$343,MATCH(LEFT(TRIM(S$6),FIND("~",SUBSTITUTE(S$6,"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163))*HLOOKUP(LEFT(TRIM(S$6),FIND("~",SUBSTITUTE(S$6," ","~",LEN(TRIM(S$6))-LEN(SUBSTITUTE(TRIM(S$6)," ",""))))-1)&amp;" Total",$B$6:$BB$343,ROW($A163)-5,FALSE))</f>
        <v>0</v>
      </c>
      <c r="T163" s="14">
        <f ca="1">IF(T$5&lt;&gt;"",HLOOKUP(T$5,Functionalization!$G$6:$R$343,ROW($A163)-5,FALSE),IFERROR(INDEX(T$320:T$343,MATCH($F163,$B$320:$B$343,0))/VLOOKUP($F163,$B$320:$BB$343,MATCH(LEFT(TRIM(T$6),FIND("~",SUBSTITUTE(T$6,"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163))*HLOOKUP(LEFT(TRIM(T$6),FIND("~",SUBSTITUTE(T$6," ","~",LEN(TRIM(T$6))-LEN(SUBSTITUTE(TRIM(T$6)," ",""))))-1)&amp;" Total",$B$6:$BB$343,ROW($A163)-5,FALSE))</f>
        <v>0</v>
      </c>
      <c r="U163" s="14">
        <f ca="1">IF(U$5&lt;&gt;"",HLOOKUP(U$5,Functionalization!$G$6:$R$343,ROW($A163)-5,FALSE),IFERROR(INDEX(U$320:U$343,MATCH($F163,$B$320:$B$343,0))/VLOOKUP($F163,$B$320:$BB$343,MATCH(LEFT(TRIM(U$6),FIND("~",SUBSTITUTE(U$6,"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163))*HLOOKUP(LEFT(TRIM(U$6),FIND("~",SUBSTITUTE(U$6," ","~",LEN(TRIM(U$6))-LEN(SUBSTITUTE(TRIM(U$6)," ",""))))-1)&amp;" Total",$B$6:$BB$343,ROW($A163)-5,FALSE))</f>
        <v>0</v>
      </c>
      <c r="V163" s="14">
        <f ca="1">IF(V$5&lt;&gt;"",HLOOKUP(V$5,Functionalization!$G$6:$R$343,ROW($A163)-5,FALSE),IFERROR(INDEX(V$320:V$343,MATCH($F163,$B$320:$B$343,0))/VLOOKUP($F163,$B$320:$BB$343,MATCH(LEFT(TRIM(V$6),FIND("~",SUBSTITUTE(V$6,"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163))*HLOOKUP(LEFT(TRIM(V$6),FIND("~",SUBSTITUTE(V$6," ","~",LEN(TRIM(V$6))-LEN(SUBSTITUTE(TRIM(V$6)," ",""))))-1)&amp;" Total",$B$6:$BB$343,ROW($A163)-5,FALSE))</f>
        <v>0</v>
      </c>
      <c r="W163" s="14">
        <f ca="1">IF(W$5&lt;&gt;"",HLOOKUP(W$5,Functionalization!$G$6:$R$343,ROW($A163)-5,FALSE),IFERROR(INDEX(W$320:W$343,MATCH($F163,$B$320:$B$343,0))/VLOOKUP($F163,$B$320:$BB$343,MATCH(LEFT(TRIM(W$6),FIND("~",SUBSTITUTE(W$6,"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163))*HLOOKUP(LEFT(TRIM(W$6),FIND("~",SUBSTITUTE(W$6," ","~",LEN(TRIM(W$6))-LEN(SUBSTITUTE(TRIM(W$6)," ",""))))-1)&amp;" Total",$B$6:$BB$343,ROW($A163)-5,FALSE))</f>
        <v>0</v>
      </c>
      <c r="X163" s="14">
        <f ca="1">IF(X$5&lt;&gt;"",HLOOKUP(X$5,Functionalization!$G$6:$R$343,ROW($A163)-5,FALSE),IFERROR(INDEX(X$320:X$343,MATCH($F163,$B$320:$B$343,0))/VLOOKUP($F163,$B$320:$BB$343,MATCH(LEFT(TRIM(X$6),FIND("~",SUBSTITUTE(X$6,"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163))*HLOOKUP(LEFT(TRIM(X$6),FIND("~",SUBSTITUTE(X$6," ","~",LEN(TRIM(X$6))-LEN(SUBSTITUTE(TRIM(X$6)," ",""))))-1)&amp;" Total",$B$6:$BB$343,ROW($A163)-5,FALSE))</f>
        <v>0</v>
      </c>
      <c r="Y163" s="14">
        <f ca="1">IF(Y$5&lt;&gt;"",HLOOKUP(Y$5,Functionalization!$G$6:$R$343,ROW($A163)-5,FALSE),IFERROR(INDEX(Y$320:Y$343,MATCH($F163,$B$320:$B$343,0))/VLOOKUP($F163,$B$320:$BB$343,MATCH(LEFT(TRIM(Y$6),FIND("~",SUBSTITUTE(Y$6,"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163))*HLOOKUP(LEFT(TRIM(Y$6),FIND("~",SUBSTITUTE(Y$6," ","~",LEN(TRIM(Y$6))-LEN(SUBSTITUTE(TRIM(Y$6)," ",""))))-1)&amp;" Total",$B$6:$BB$343,ROW($A163)-5,FALSE))</f>
        <v>0</v>
      </c>
      <c r="Z163" s="14">
        <f ca="1">IF(Z$5&lt;&gt;"",HLOOKUP(Z$5,Functionalization!$G$6:$R$343,ROW($A163)-5,FALSE),IFERROR(INDEX(Z$320:Z$343,MATCH($F163,$B$320:$B$343,0))/VLOOKUP($F163,$B$320:$BB$343,MATCH(LEFT(TRIM(Z$6),FIND("~",SUBSTITUTE(Z$6,"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163))*HLOOKUP(LEFT(TRIM(Z$6),FIND("~",SUBSTITUTE(Z$6," ","~",LEN(TRIM(Z$6))-LEN(SUBSTITUTE(TRIM(Z$6)," ",""))))-1)&amp;" Total",$B$6:$BB$343,ROW($A163)-5,FALSE))</f>
        <v>0</v>
      </c>
      <c r="AA163" s="14">
        <f ca="1">IF(AA$5&lt;&gt;"",HLOOKUP(AA$5,Functionalization!$G$6:$R$343,ROW($A163)-5,FALSE),IFERROR(INDEX(AA$320:AA$343,MATCH($F163,$B$320:$B$343,0))/VLOOKUP($F163,$B$320:$BB$343,MATCH(LEFT(TRIM(AA$6),FIND("~",SUBSTITUTE(AA$6,"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163))*HLOOKUP(LEFT(TRIM(AA$6),FIND("~",SUBSTITUTE(AA$6," ","~",LEN(TRIM(AA$6))-LEN(SUBSTITUTE(TRIM(AA$6)," ",""))))-1)&amp;" Total",$B$6:$BB$343,ROW($A163)-5,FALSE))</f>
        <v>0</v>
      </c>
      <c r="AB163" s="14">
        <f ca="1">IF(AB$5&lt;&gt;"",HLOOKUP(AB$5,Functionalization!$G$6:$R$343,ROW($A163)-5,FALSE),IFERROR(INDEX(AB$320:AB$343,MATCH($F163,$B$320:$B$343,0))/VLOOKUP($F163,$B$320:$BB$343,MATCH(LEFT(TRIM(AB$6),FIND("~",SUBSTITUTE(AB$6,"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163))*HLOOKUP(LEFT(TRIM(AB$6),FIND("~",SUBSTITUTE(AB$6," ","~",LEN(TRIM(AB$6))-LEN(SUBSTITUTE(TRIM(AB$6)," ",""))))-1)&amp;" Total",$B$6:$BB$343,ROW($A163)-5,FALSE))</f>
        <v>0</v>
      </c>
      <c r="AC163" s="14">
        <f ca="1">IF(AC$5&lt;&gt;"",HLOOKUP(AC$5,Functionalization!$G$6:$R$343,ROW($A163)-5,FALSE),IFERROR(INDEX(AC$320:AC$343,MATCH($F163,$B$320:$B$343,0))/VLOOKUP($F163,$B$320:$BB$343,MATCH(LEFT(TRIM(AC$6),FIND("~",SUBSTITUTE(AC$6,"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163))*HLOOKUP(LEFT(TRIM(AC$6),FIND("~",SUBSTITUTE(AC$6," ","~",LEN(TRIM(AC$6))-LEN(SUBSTITUTE(TRIM(AC$6)," ",""))))-1)&amp;" Total",$B$6:$BB$343,ROW($A163)-5,FALSE))</f>
        <v>0</v>
      </c>
      <c r="AD163" s="14">
        <f ca="1">IF(AD$5&lt;&gt;"",HLOOKUP(AD$5,Functionalization!$G$6:$R$343,ROW($A163)-5,FALSE),IFERROR(INDEX(AD$320:AD$343,MATCH($F163,$B$320:$B$343,0))/VLOOKUP($F163,$B$320:$BB$343,MATCH(LEFT(TRIM(AD$6),FIND("~",SUBSTITUTE(AD$6,"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163))*HLOOKUP(LEFT(TRIM(AD$6),FIND("~",SUBSTITUTE(AD$6," ","~",LEN(TRIM(AD$6))-LEN(SUBSTITUTE(TRIM(AD$6)," ",""))))-1)&amp;" Total",$B$6:$BB$343,ROW($A163)-5,FALSE))</f>
        <v>0</v>
      </c>
      <c r="AE163" s="14">
        <f ca="1">IF(AE$5&lt;&gt;"",HLOOKUP(AE$5,Functionalization!$G$6:$R$343,ROW($A163)-5,FALSE),IFERROR(INDEX(AE$320:AE$343,MATCH($F163,$B$320:$B$343,0))/VLOOKUP($F163,$B$320:$BB$343,MATCH(LEFT(TRIM(AE$6),FIND("~",SUBSTITUTE(AE$6,"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163))*HLOOKUP(LEFT(TRIM(AE$6),FIND("~",SUBSTITUTE(AE$6," ","~",LEN(TRIM(AE$6))-LEN(SUBSTITUTE(TRIM(AE$6)," ",""))))-1)&amp;" Total",$B$6:$BB$343,ROW($A163)-5,FALSE))</f>
        <v>0</v>
      </c>
      <c r="AF163" s="14">
        <f ca="1">IF(AF$5&lt;&gt;"",HLOOKUP(AF$5,Functionalization!$G$6:$R$343,ROW($A163)-5,FALSE),IFERROR(INDEX(AF$320:AF$343,MATCH($F163,$B$320:$B$343,0))/VLOOKUP($F163,$B$320:$BB$343,MATCH(LEFT(TRIM(AF$6),FIND("~",SUBSTITUTE(AF$6,"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163))*HLOOKUP(LEFT(TRIM(AF$6),FIND("~",SUBSTITUTE(AF$6," ","~",LEN(TRIM(AF$6))-LEN(SUBSTITUTE(TRIM(AF$6)," ",""))))-1)&amp;" Total",$B$6:$BB$343,ROW($A163)-5,FALSE))</f>
        <v>0</v>
      </c>
      <c r="AG163" s="14">
        <f ca="1">IF(AG$5&lt;&gt;"",HLOOKUP(AG$5,Functionalization!$G$6:$R$343,ROW($A163)-5,FALSE),IFERROR(INDEX(AG$320:AG$343,MATCH($F163,$B$320:$B$343,0))/VLOOKUP($F163,$B$320:$BB$343,MATCH(LEFT(TRIM(AG$6),FIND("~",SUBSTITUTE(AG$6,"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163))*HLOOKUP(LEFT(TRIM(AG$6),FIND("~",SUBSTITUTE(AG$6," ","~",LEN(TRIM(AG$6))-LEN(SUBSTITUTE(TRIM(AG$6)," ",""))))-1)&amp;" Total",$B$6:$BB$343,ROW($A163)-5,FALSE))</f>
        <v>0</v>
      </c>
      <c r="AH163" s="14">
        <f ca="1">IF(AH$5&lt;&gt;"",HLOOKUP(AH$5,Functionalization!$G$6:$R$343,ROW($A163)-5,FALSE),IFERROR(INDEX(AH$320:AH$343,MATCH($F163,$B$320:$B$343,0))/VLOOKUP($F163,$B$320:$BB$343,MATCH(LEFT(TRIM(AH$6),FIND("~",SUBSTITUTE(AH$6,"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163))*HLOOKUP(LEFT(TRIM(AH$6),FIND("~",SUBSTITUTE(AH$6," ","~",LEN(TRIM(AH$6))-LEN(SUBSTITUTE(TRIM(AH$6)," ",""))))-1)&amp;" Total",$B$6:$BB$343,ROW($A163)-5,FALSE))</f>
        <v>0</v>
      </c>
      <c r="AI163" s="14">
        <f ca="1">IF(AI$5&lt;&gt;"",HLOOKUP(AI$5,Functionalization!$G$6:$R$343,ROW($A163)-5,FALSE),IFERROR(INDEX(AI$320:AI$343,MATCH($F163,$B$320:$B$343,0))/VLOOKUP($F163,$B$320:$BB$343,MATCH(LEFT(TRIM(AI$6),FIND("~",SUBSTITUTE(AI$6,"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163))*HLOOKUP(LEFT(TRIM(AI$6),FIND("~",SUBSTITUTE(AI$6," ","~",LEN(TRIM(AI$6))-LEN(SUBSTITUTE(TRIM(AI$6)," ",""))))-1)&amp;" Total",$B$6:$BB$343,ROW($A163)-5,FALSE))</f>
        <v>0</v>
      </c>
      <c r="AJ163" s="14">
        <f ca="1">IF(AJ$5&lt;&gt;"",HLOOKUP(AJ$5,Functionalization!$G$6:$R$343,ROW($A163)-5,FALSE),IFERROR(INDEX(AJ$320:AJ$343,MATCH($F163,$B$320:$B$343,0))/VLOOKUP($F163,$B$320:$BB$343,MATCH(LEFT(TRIM(AJ$6),FIND("~",SUBSTITUTE(AJ$6,"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163))*HLOOKUP(LEFT(TRIM(AJ$6),FIND("~",SUBSTITUTE(AJ$6," ","~",LEN(TRIM(AJ$6))-LEN(SUBSTITUTE(TRIM(AJ$6)," ",""))))-1)&amp;" Total",$B$6:$BB$343,ROW($A163)-5,FALSE))</f>
        <v>0</v>
      </c>
      <c r="AK163" s="14">
        <f ca="1">IF(AK$5&lt;&gt;"",HLOOKUP(AK$5,Functionalization!$G$6:$R$343,ROW($A163)-5,FALSE),IFERROR(INDEX(AK$320:AK$343,MATCH($F163,$B$320:$B$343,0))/VLOOKUP($F163,$B$320:$BB$343,MATCH(LEFT(TRIM(AK$6),FIND("~",SUBSTITUTE(AK$6,"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163))*HLOOKUP(LEFT(TRIM(AK$6),FIND("~",SUBSTITUTE(AK$6," ","~",LEN(TRIM(AK$6))-LEN(SUBSTITUTE(TRIM(AK$6)," ",""))))-1)&amp;" Total",$B$6:$BB$343,ROW($A163)-5,FALSE))</f>
        <v>0</v>
      </c>
      <c r="AL163" s="14">
        <f ca="1">IF(AL$5&lt;&gt;"",HLOOKUP(AL$5,Functionalization!$G$6:$R$343,ROW($A163)-5,FALSE),IFERROR(INDEX(AL$320:AL$343,MATCH($F163,$B$320:$B$343,0))/VLOOKUP($F163,$B$320:$BB$343,MATCH(LEFT(TRIM(AL$6),FIND("~",SUBSTITUTE(AL$6,"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163))*HLOOKUP(LEFT(TRIM(AL$6),FIND("~",SUBSTITUTE(AL$6," ","~",LEN(TRIM(AL$6))-LEN(SUBSTITUTE(TRIM(AL$6)," ",""))))-1)&amp;" Total",$B$6:$BB$343,ROW($A163)-5,FALSE))</f>
        <v>0</v>
      </c>
      <c r="AM163" s="14">
        <f ca="1">IF(AM$5&lt;&gt;"",HLOOKUP(AM$5,Functionalization!$G$6:$R$343,ROW($A163)-5,FALSE),IFERROR(INDEX(AM$320:AM$343,MATCH($F163,$B$320:$B$343,0))/VLOOKUP($F163,$B$320:$BB$343,MATCH(LEFT(TRIM(AM$6),FIND("~",SUBSTITUTE(AM$6,"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163))*HLOOKUP(LEFT(TRIM(AM$6),FIND("~",SUBSTITUTE(AM$6," ","~",LEN(TRIM(AM$6))-LEN(SUBSTITUTE(TRIM(AM$6)," ",""))))-1)&amp;" Total",$B$6:$BB$343,ROW($A163)-5,FALSE))</f>
        <v>0</v>
      </c>
      <c r="AN163" s="14">
        <f ca="1">IF(AN$5&lt;&gt;"",HLOOKUP(AN$5,Functionalization!$G$6:$R$343,ROW($A163)-5,FALSE),IFERROR(INDEX(AN$320:AN$343,MATCH($F163,$B$320:$B$343,0))/VLOOKUP($F163,$B$320:$BB$343,MATCH(LEFT(TRIM(AN$6),FIND("~",SUBSTITUTE(AN$6,"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163))*HLOOKUP(LEFT(TRIM(AN$6),FIND("~",SUBSTITUTE(AN$6," ","~",LEN(TRIM(AN$6))-LEN(SUBSTITUTE(TRIM(AN$6)," ",""))))-1)&amp;" Total",$B$6:$BB$343,ROW($A163)-5,FALSE))</f>
        <v>0</v>
      </c>
      <c r="AO163" s="14">
        <f ca="1">IF(AO$5&lt;&gt;"",HLOOKUP(AO$5,Functionalization!$G$6:$R$343,ROW($A163)-5,FALSE),IFERROR(INDEX(AO$320:AO$343,MATCH($F163,$B$320:$B$343,0))/VLOOKUP($F163,$B$320:$BB$343,MATCH(LEFT(TRIM(AO$6),FIND("~",SUBSTITUTE(AO$6,"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163))*HLOOKUP(LEFT(TRIM(AO$6),FIND("~",SUBSTITUTE(AO$6," ","~",LEN(TRIM(AO$6))-LEN(SUBSTITUTE(TRIM(AO$6)," ",""))))-1)&amp;" Total",$B$6:$BB$343,ROW($A163)-5,FALSE))</f>
        <v>0</v>
      </c>
      <c r="AP163" s="14">
        <f ca="1">IF(AP$5&lt;&gt;"",HLOOKUP(AP$5,Functionalization!$G$6:$R$343,ROW($A163)-5,FALSE),IFERROR(INDEX(AP$320:AP$343,MATCH($F163,$B$320:$B$343,0))/VLOOKUP($F163,$B$320:$BB$343,MATCH(LEFT(TRIM(AP$6),FIND("~",SUBSTITUTE(AP$6,"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163))*HLOOKUP(LEFT(TRIM(AP$6),FIND("~",SUBSTITUTE(AP$6," ","~",LEN(TRIM(AP$6))-LEN(SUBSTITUTE(TRIM(AP$6)," ",""))))-1)&amp;" Total",$B$6:$BB$343,ROW($A163)-5,FALSE))</f>
        <v>0</v>
      </c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D163" s="44">
        <f ca="1">IFERROR(IF(SUMIF($G$6:$BB$6,BD$6&amp;" Total",$G163:$BB163)-(SUMIF($G$6:$BB$6,BD$6&amp;" "&amp;'Input-Allocators'!$D$18,$G163:$BB163)+IFERROR(SUMIF($G$6:$BB$6,BD$6&amp;" "&amp;'Input-Allocators'!$E$18,$G163:$BB163),SUMIF($G$6:$BB$6,BD$6&amp;" "&amp;'Input-Allocators'!$B$20,$G163:$BB163))+SUMIF($G$6:$BB$6,BD$6&amp;" "&amp;'Input-Allocators'!$F$18,$G163:$BB163))&lt;Check_Limit,0,1),1)</f>
        <v>0</v>
      </c>
      <c r="BE163" s="44">
        <f ca="1">IFERROR(IF(SUMIF($G$6:$BB$6,BE$6&amp;" Total",$G163:$BB163)-(SUMIF($G$6:$BB$6,BE$6&amp;" "&amp;'Input-Allocators'!$D$18,$G163:$BB163)+IFERROR(SUMIF($G$6:$BB$6,BE$6&amp;" "&amp;'Input-Allocators'!$E$18,$G163:$BB163),SUMIF($G$6:$BB$6,BE$6&amp;" "&amp;'Input-Allocators'!$B$20,$G163:$BB163))+SUMIF($G$6:$BB$6,BE$6&amp;" "&amp;'Input-Allocators'!$F$18,$G163:$BB163))&lt;Check_Limit,0,1),1)</f>
        <v>0</v>
      </c>
      <c r="BF163" s="44">
        <f ca="1">IFERROR(IF(SUMIF($G$6:$BB$6,BF$6&amp;" Total",$G163:$BB163)-(SUMIF($G$6:$BB$6,BF$6&amp;" "&amp;'Input-Allocators'!$D$18,$G163:$BB163)+IFERROR(SUMIF($G$6:$BB$6,BF$6&amp;" "&amp;'Input-Allocators'!$E$18,$G163:$BB163),SUMIF($G$6:$BB$6,BF$6&amp;" "&amp;'Input-Allocators'!$B$20,$G163:$BB163))+SUMIF($G$6:$BB$6,BF$6&amp;" "&amp;'Input-Allocators'!$F$18,$G163:$BB163))&lt;Check_Limit,0,1),1)</f>
        <v>0</v>
      </c>
      <c r="BG163" s="44">
        <f ca="1">IFERROR(IF(SUMIF($G$6:$BB$6,BG$6&amp;" Total",$G163:$BB163)-(SUMIF($G$6:$BB$6,BG$6&amp;" "&amp;'Input-Allocators'!$D$18,$G163:$BB163)+IFERROR(SUMIF($G$6:$BB$6,BG$6&amp;" "&amp;'Input-Allocators'!$E$18,$G163:$BB163),SUMIF($G$6:$BB$6,BG$6&amp;" "&amp;'Input-Allocators'!$B$20,$G163:$BB163))+SUMIF($G$6:$BB$6,BG$6&amp;" "&amp;'Input-Allocators'!$F$18,$G163:$BB163))&lt;Check_Limit,0,1),1)</f>
        <v>0</v>
      </c>
      <c r="BH163" s="44">
        <f ca="1">IFERROR(IF(SUMIF($G$6:$BB$6,BH$6&amp;" Total",$G163:$BB163)-(SUMIF($G$6:$BB$6,BH$6&amp;" "&amp;'Input-Allocators'!$D$18,$G163:$BB163)+IFERROR(SUMIF($G$6:$BB$6,BH$6&amp;" "&amp;'Input-Allocators'!$E$18,$G163:$BB163),SUMIF($G$6:$BB$6,BH$6&amp;" "&amp;'Input-Allocators'!$B$20,$G163:$BB163))+SUMIF($G$6:$BB$6,BH$6&amp;" "&amp;'Input-Allocators'!$F$18,$G163:$BB163))&lt;Check_Limit,0,1),1)</f>
        <v>0</v>
      </c>
      <c r="BI163" s="44">
        <f ca="1">IFERROR(IF(SUMIF($G$6:$BB$6,BI$6&amp;" Total",$G163:$BB163)-(SUMIF($G$6:$BB$6,BI$6&amp;" "&amp;'Input-Allocators'!$D$18,$G163:$BB163)+IFERROR(SUMIF($G$6:$BB$6,BI$6&amp;" "&amp;'Input-Allocators'!$E$18,$G163:$BB163),SUMIF($G$6:$BB$6,BI$6&amp;" "&amp;'Input-Allocators'!$B$20,$G163:$BB163))+SUMIF($G$6:$BB$6,BI$6&amp;" "&amp;'Input-Allocators'!$F$18,$G163:$BB163))&lt;Check_Limit,0,1),1)</f>
        <v>0</v>
      </c>
      <c r="BJ163" s="44">
        <f ca="1">IFERROR(IF(SUMIF($G$6:$BB$6,BJ$6&amp;" Total",$G163:$BB163)-(SUMIF($G$6:$BB$6,BJ$6&amp;" "&amp;'Input-Allocators'!$D$18,$G163:$BB163)+IFERROR(SUMIF($G$6:$BB$6,BJ$6&amp;" "&amp;'Input-Allocators'!$E$18,$G163:$BB163),SUMIF($G$6:$BB$6,BJ$6&amp;" "&amp;'Input-Allocators'!$B$20,$G163:$BB163))+SUMIF($G$6:$BB$6,BJ$6&amp;" "&amp;'Input-Allocators'!$F$18,$G163:$BB163))&lt;Check_Limit,0,1),1)</f>
        <v>0</v>
      </c>
      <c r="BK163" s="44">
        <f ca="1">IFERROR(IF(SUMIF($G$6:$BB$6,BK$6&amp;" Total",$G163:$BB163)-(SUMIF($G$6:$BB$6,BK$6&amp;" "&amp;'Input-Allocators'!$D$18,$G163:$BB163)+IFERROR(SUMIF($G$6:$BB$6,BK$6&amp;" "&amp;'Input-Allocators'!$E$18,$G163:$BB163),SUMIF($G$6:$BB$6,BK$6&amp;" "&amp;'Input-Allocators'!$B$20,$G163:$BB163))+SUMIF($G$6:$BB$6,BK$6&amp;" "&amp;'Input-Allocators'!$F$18,$G163:$BB163))&lt;Check_Limit,0,1),1)</f>
        <v>0</v>
      </c>
      <c r="BL163" s="44">
        <f ca="1">IFERROR(IF(SUMIF($G$6:$BB$6,BL$6&amp;" Total",$G163:$BB163)-(SUMIF($G$6:$BB$6,BL$6&amp;" "&amp;'Input-Allocators'!$D$18,$G163:$BB163)+IFERROR(SUMIF($G$6:$BB$6,BL$6&amp;" "&amp;'Input-Allocators'!$E$18,$G163:$BB163),SUMIF($G$6:$BB$6,BL$6&amp;" "&amp;'Input-Allocators'!$B$20,$G163:$BB163))+SUMIF($G$6:$BB$6,BL$6&amp;" "&amp;'Input-Allocators'!$F$18,$G163:$BB163))&lt;Check_Limit,0,1),1)</f>
        <v>0</v>
      </c>
      <c r="BM163" s="44">
        <f ca="1">IFERROR(IF(SUMIF($G$6:$BB$6,BM$6&amp;" Total",$G163:$BB163)-(SUMIF($G$6:$BB$6,BM$6&amp;" "&amp;'Input-Allocators'!$D$18,$G163:$BB163)+IFERROR(SUMIF($G$6:$BB$6,BM$6&amp;" "&amp;'Input-Allocators'!$E$18,$G163:$BB163),SUMIF($G$6:$BB$6,BM$6&amp;" "&amp;'Input-Allocators'!$B$20,$G163:$BB163))+SUMIF($G$6:$BB$6,BM$6&amp;" "&amp;'Input-Allocators'!$F$18,$G163:$BB163))&lt;Check_Limit,0,1),1)</f>
        <v>0</v>
      </c>
      <c r="BN163" s="44">
        <f ca="1">IFERROR(IF(SUMIF($G$6:$BB$6,BN$6&amp;" Total",$G163:$BB163)-(SUMIF($G$6:$BB$6,BN$6&amp;" "&amp;'Input-Allocators'!$D$18,$G163:$BB163)+IFERROR(SUMIF($G$6:$BB$6,BN$6&amp;" "&amp;'Input-Allocators'!$E$18,$G163:$BB163),SUMIF($G$6:$BB$6,BN$6&amp;" "&amp;'Input-Allocators'!$B$20,$G163:$BB163))+SUMIF($G$6:$BB$6,BN$6&amp;" "&amp;'Input-Allocators'!$F$18,$G163:$BB163))&lt;Check_Limit,0,1),1)</f>
        <v>0</v>
      </c>
      <c r="BO163" s="44">
        <f ca="1">IFERROR(IF(SUMIF($G$6:$BB$6,BO$6&amp;" Total",$G163:$BB163)-(SUMIF($G$6:$BB$6,BO$6&amp;" "&amp;'Input-Allocators'!$D$18,$G163:$BB163)+IFERROR(SUMIF($G$6:$BB$6,BO$6&amp;" "&amp;'Input-Allocators'!$E$18,$G163:$BB163),SUMIF($G$6:$BB$6,BO$6&amp;" "&amp;'Input-Allocators'!$B$20,$G163:$BB163))+SUMIF($G$6:$BB$6,BO$6&amp;" "&amp;'Input-Allocators'!$F$18,$G163:$BB163))&lt;Check_Limit,0,1),1)</f>
        <v>0</v>
      </c>
    </row>
    <row r="164" spans="1:67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>Functionalization!$D164</f>
        <v>0</v>
      </c>
      <c r="E164" s="14">
        <f t="shared" ca="1" si="29"/>
        <v>0</v>
      </c>
      <c r="F164" s="3" t="str">
        <f>IF($D164=0,"-",IF('Input-Accounts'!$E164&lt;&gt;0,'Input-Accounts'!$E164,'Input-Accounts'!$G164))</f>
        <v>-</v>
      </c>
      <c r="G164" s="14">
        <f ca="1">IF(G$5&lt;&gt;"",HLOOKUP(G$5,Functionalization!$G$6:$R$343,ROW($A164)-5,FALSE),IFERROR(INDEX(G$320:G$343,MATCH($F164,$B$320:$B$343,0))/VLOOKUP($F164,$B$320:$BB$343,MATCH(LEFT(TRIM(G$6),FIND("~",SUBSTITUTE(G$6,"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164))*HLOOKUP(LEFT(TRIM(G$6),FIND("~",SUBSTITUTE(G$6," ","~",LEN(TRIM(G$6))-LEN(SUBSTITUTE(TRIM(G$6)," ",""))))-1)&amp;" Total",$B$6:$BB$343,ROW($A164)-5,FALSE))</f>
        <v>0</v>
      </c>
      <c r="H164" s="14">
        <f ca="1">IF(H$5&lt;&gt;"",HLOOKUP(H$5,Functionalization!$G$6:$R$343,ROW($A164)-5,FALSE),IFERROR(INDEX(H$320:H$343,MATCH($F164,$B$320:$B$343,0))/VLOOKUP($F164,$B$320:$BB$343,MATCH(LEFT(TRIM(H$6),FIND("~",SUBSTITUTE(H$6,"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164))*HLOOKUP(LEFT(TRIM(H$6),FIND("~",SUBSTITUTE(H$6," ","~",LEN(TRIM(H$6))-LEN(SUBSTITUTE(TRIM(H$6)," ",""))))-1)&amp;" Total",$B$6:$BB$343,ROW($A164)-5,FALSE))</f>
        <v>0</v>
      </c>
      <c r="I164" s="14">
        <f ca="1">IF(I$5&lt;&gt;"",HLOOKUP(I$5,Functionalization!$G$6:$R$343,ROW($A164)-5,FALSE),IFERROR(INDEX(I$320:I$343,MATCH($F164,$B$320:$B$343,0))/VLOOKUP($F164,$B$320:$BB$343,MATCH(LEFT(TRIM(I$6),FIND("~",SUBSTITUTE(I$6,"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164))*HLOOKUP(LEFT(TRIM(I$6),FIND("~",SUBSTITUTE(I$6," ","~",LEN(TRIM(I$6))-LEN(SUBSTITUTE(TRIM(I$6)," ",""))))-1)&amp;" Total",$B$6:$BB$343,ROW($A164)-5,FALSE))</f>
        <v>0</v>
      </c>
      <c r="J164" s="14">
        <f ca="1">IF(J$5&lt;&gt;"",HLOOKUP(J$5,Functionalization!$G$6:$R$343,ROW($A164)-5,FALSE),IFERROR(INDEX(J$320:J$343,MATCH($F164,$B$320:$B$343,0))/VLOOKUP($F164,$B$320:$BB$343,MATCH(LEFT(TRIM(J$6),FIND("~",SUBSTITUTE(J$6,"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164))*HLOOKUP(LEFT(TRIM(J$6),FIND("~",SUBSTITUTE(J$6," ","~",LEN(TRIM(J$6))-LEN(SUBSTITUTE(TRIM(J$6)," ",""))))-1)&amp;" Total",$B$6:$BB$343,ROW($A164)-5,FALSE))</f>
        <v>0</v>
      </c>
      <c r="K164" s="14">
        <f ca="1">IF(K$5&lt;&gt;"",HLOOKUP(K$5,Functionalization!$G$6:$R$343,ROW($A164)-5,FALSE),IFERROR(INDEX(K$320:K$343,MATCH($F164,$B$320:$B$343,0))/VLOOKUP($F164,$B$320:$BB$343,MATCH(LEFT(TRIM(K$6),FIND("~",SUBSTITUTE(K$6,"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164))*HLOOKUP(LEFT(TRIM(K$6),FIND("~",SUBSTITUTE(K$6," ","~",LEN(TRIM(K$6))-LEN(SUBSTITUTE(TRIM(K$6)," ",""))))-1)&amp;" Total",$B$6:$BB$343,ROW($A164)-5,FALSE))</f>
        <v>0</v>
      </c>
      <c r="L164" s="14">
        <f ca="1">IF(L$5&lt;&gt;"",HLOOKUP(L$5,Functionalization!$G$6:$R$343,ROW($A164)-5,FALSE),IFERROR(INDEX(L$320:L$343,MATCH($F164,$B$320:$B$343,0))/VLOOKUP($F164,$B$320:$BB$343,MATCH(LEFT(TRIM(L$6),FIND("~",SUBSTITUTE(L$6,"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164))*HLOOKUP(LEFT(TRIM(L$6),FIND("~",SUBSTITUTE(L$6," ","~",LEN(TRIM(L$6))-LEN(SUBSTITUTE(TRIM(L$6)," ",""))))-1)&amp;" Total",$B$6:$BB$343,ROW($A164)-5,FALSE))</f>
        <v>0</v>
      </c>
      <c r="M164" s="14">
        <f ca="1">IF(M$5&lt;&gt;"",HLOOKUP(M$5,Functionalization!$G$6:$R$343,ROW($A164)-5,FALSE),IFERROR(INDEX(M$320:M$343,MATCH($F164,$B$320:$B$343,0))/VLOOKUP($F164,$B$320:$BB$343,MATCH(LEFT(TRIM(M$6),FIND("~",SUBSTITUTE(M$6,"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164))*HLOOKUP(LEFT(TRIM(M$6),FIND("~",SUBSTITUTE(M$6," ","~",LEN(TRIM(M$6))-LEN(SUBSTITUTE(TRIM(M$6)," ",""))))-1)&amp;" Total",$B$6:$BB$343,ROW($A164)-5,FALSE))</f>
        <v>0</v>
      </c>
      <c r="N164" s="14">
        <f ca="1">IF(N$5&lt;&gt;"",HLOOKUP(N$5,Functionalization!$G$6:$R$343,ROW($A164)-5,FALSE),IFERROR(INDEX(N$320:N$343,MATCH($F164,$B$320:$B$343,0))/VLOOKUP($F164,$B$320:$BB$343,MATCH(LEFT(TRIM(N$6),FIND("~",SUBSTITUTE(N$6,"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164))*HLOOKUP(LEFT(TRIM(N$6),FIND("~",SUBSTITUTE(N$6," ","~",LEN(TRIM(N$6))-LEN(SUBSTITUTE(TRIM(N$6)," ",""))))-1)&amp;" Total",$B$6:$BB$343,ROW($A164)-5,FALSE))</f>
        <v>0</v>
      </c>
      <c r="O164" s="14">
        <f ca="1">IF(O$5&lt;&gt;"",HLOOKUP(O$5,Functionalization!$G$6:$R$343,ROW($A164)-5,FALSE),IFERROR(INDEX(O$320:O$343,MATCH($F164,$B$320:$B$343,0))/VLOOKUP($F164,$B$320:$BB$343,MATCH(LEFT(TRIM(O$6),FIND("~",SUBSTITUTE(O$6,"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164))*HLOOKUP(LEFT(TRIM(O$6),FIND("~",SUBSTITUTE(O$6," ","~",LEN(TRIM(O$6))-LEN(SUBSTITUTE(TRIM(O$6)," ",""))))-1)&amp;" Total",$B$6:$BB$343,ROW($A164)-5,FALSE))</f>
        <v>0</v>
      </c>
      <c r="P164" s="14">
        <f ca="1">IF(P$5&lt;&gt;"",HLOOKUP(P$5,Functionalization!$G$6:$R$343,ROW($A164)-5,FALSE),IFERROR(INDEX(P$320:P$343,MATCH($F164,$B$320:$B$343,0))/VLOOKUP($F164,$B$320:$BB$343,MATCH(LEFT(TRIM(P$6),FIND("~",SUBSTITUTE(P$6,"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164))*HLOOKUP(LEFT(TRIM(P$6),FIND("~",SUBSTITUTE(P$6," ","~",LEN(TRIM(P$6))-LEN(SUBSTITUTE(TRIM(P$6)," ",""))))-1)&amp;" Total",$B$6:$BB$343,ROW($A164)-5,FALSE))</f>
        <v>0</v>
      </c>
      <c r="Q164" s="14">
        <f ca="1">IF(Q$5&lt;&gt;"",HLOOKUP(Q$5,Functionalization!$G$6:$R$343,ROW($A164)-5,FALSE),IFERROR(INDEX(Q$320:Q$343,MATCH($F164,$B$320:$B$343,0))/VLOOKUP($F164,$B$320:$BB$343,MATCH(LEFT(TRIM(Q$6),FIND("~",SUBSTITUTE(Q$6,"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164))*HLOOKUP(LEFT(TRIM(Q$6),FIND("~",SUBSTITUTE(Q$6," ","~",LEN(TRIM(Q$6))-LEN(SUBSTITUTE(TRIM(Q$6)," ",""))))-1)&amp;" Total",$B$6:$BB$343,ROW($A164)-5,FALSE))</f>
        <v>0</v>
      </c>
      <c r="R164" s="14">
        <f ca="1">IF(R$5&lt;&gt;"",HLOOKUP(R$5,Functionalization!$G$6:$R$343,ROW($A164)-5,FALSE),IFERROR(INDEX(R$320:R$343,MATCH($F164,$B$320:$B$343,0))/VLOOKUP($F164,$B$320:$BB$343,MATCH(LEFT(TRIM(R$6),FIND("~",SUBSTITUTE(R$6,"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164))*HLOOKUP(LEFT(TRIM(R$6),FIND("~",SUBSTITUTE(R$6," ","~",LEN(TRIM(R$6))-LEN(SUBSTITUTE(TRIM(R$6)," ",""))))-1)&amp;" Total",$B$6:$BB$343,ROW($A164)-5,FALSE))</f>
        <v>0</v>
      </c>
      <c r="S164" s="14">
        <f ca="1">IF(S$5&lt;&gt;"",HLOOKUP(S$5,Functionalization!$G$6:$R$343,ROW($A164)-5,FALSE),IFERROR(INDEX(S$320:S$343,MATCH($F164,$B$320:$B$343,0))/VLOOKUP($F164,$B$320:$BB$343,MATCH(LEFT(TRIM(S$6),FIND("~",SUBSTITUTE(S$6,"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164))*HLOOKUP(LEFT(TRIM(S$6),FIND("~",SUBSTITUTE(S$6," ","~",LEN(TRIM(S$6))-LEN(SUBSTITUTE(TRIM(S$6)," ",""))))-1)&amp;" Total",$B$6:$BB$343,ROW($A164)-5,FALSE))</f>
        <v>0</v>
      </c>
      <c r="T164" s="14">
        <f ca="1">IF(T$5&lt;&gt;"",HLOOKUP(T$5,Functionalization!$G$6:$R$343,ROW($A164)-5,FALSE),IFERROR(INDEX(T$320:T$343,MATCH($F164,$B$320:$B$343,0))/VLOOKUP($F164,$B$320:$BB$343,MATCH(LEFT(TRIM(T$6),FIND("~",SUBSTITUTE(T$6,"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164))*HLOOKUP(LEFT(TRIM(T$6),FIND("~",SUBSTITUTE(T$6," ","~",LEN(TRIM(T$6))-LEN(SUBSTITUTE(TRIM(T$6)," ",""))))-1)&amp;" Total",$B$6:$BB$343,ROW($A164)-5,FALSE))</f>
        <v>0</v>
      </c>
      <c r="U164" s="14">
        <f ca="1">IF(U$5&lt;&gt;"",HLOOKUP(U$5,Functionalization!$G$6:$R$343,ROW($A164)-5,FALSE),IFERROR(INDEX(U$320:U$343,MATCH($F164,$B$320:$B$343,0))/VLOOKUP($F164,$B$320:$BB$343,MATCH(LEFT(TRIM(U$6),FIND("~",SUBSTITUTE(U$6,"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164))*HLOOKUP(LEFT(TRIM(U$6),FIND("~",SUBSTITUTE(U$6," ","~",LEN(TRIM(U$6))-LEN(SUBSTITUTE(TRIM(U$6)," ",""))))-1)&amp;" Total",$B$6:$BB$343,ROW($A164)-5,FALSE))</f>
        <v>0</v>
      </c>
      <c r="V164" s="14">
        <f ca="1">IF(V$5&lt;&gt;"",HLOOKUP(V$5,Functionalization!$G$6:$R$343,ROW($A164)-5,FALSE),IFERROR(INDEX(V$320:V$343,MATCH($F164,$B$320:$B$343,0))/VLOOKUP($F164,$B$320:$BB$343,MATCH(LEFT(TRIM(V$6),FIND("~",SUBSTITUTE(V$6,"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164))*HLOOKUP(LEFT(TRIM(V$6),FIND("~",SUBSTITUTE(V$6," ","~",LEN(TRIM(V$6))-LEN(SUBSTITUTE(TRIM(V$6)," ",""))))-1)&amp;" Total",$B$6:$BB$343,ROW($A164)-5,FALSE))</f>
        <v>0</v>
      </c>
      <c r="W164" s="14">
        <f ca="1">IF(W$5&lt;&gt;"",HLOOKUP(W$5,Functionalization!$G$6:$R$343,ROW($A164)-5,FALSE),IFERROR(INDEX(W$320:W$343,MATCH($F164,$B$320:$B$343,0))/VLOOKUP($F164,$B$320:$BB$343,MATCH(LEFT(TRIM(W$6),FIND("~",SUBSTITUTE(W$6,"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164))*HLOOKUP(LEFT(TRIM(W$6),FIND("~",SUBSTITUTE(W$6," ","~",LEN(TRIM(W$6))-LEN(SUBSTITUTE(TRIM(W$6)," ",""))))-1)&amp;" Total",$B$6:$BB$343,ROW($A164)-5,FALSE))</f>
        <v>0</v>
      </c>
      <c r="X164" s="14">
        <f ca="1">IF(X$5&lt;&gt;"",HLOOKUP(X$5,Functionalization!$G$6:$R$343,ROW($A164)-5,FALSE),IFERROR(INDEX(X$320:X$343,MATCH($F164,$B$320:$B$343,0))/VLOOKUP($F164,$B$320:$BB$343,MATCH(LEFT(TRIM(X$6),FIND("~",SUBSTITUTE(X$6,"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164))*HLOOKUP(LEFT(TRIM(X$6),FIND("~",SUBSTITUTE(X$6," ","~",LEN(TRIM(X$6))-LEN(SUBSTITUTE(TRIM(X$6)," ",""))))-1)&amp;" Total",$B$6:$BB$343,ROW($A164)-5,FALSE))</f>
        <v>0</v>
      </c>
      <c r="Y164" s="14">
        <f ca="1">IF(Y$5&lt;&gt;"",HLOOKUP(Y$5,Functionalization!$G$6:$R$343,ROW($A164)-5,FALSE),IFERROR(INDEX(Y$320:Y$343,MATCH($F164,$B$320:$B$343,0))/VLOOKUP($F164,$B$320:$BB$343,MATCH(LEFT(TRIM(Y$6),FIND("~",SUBSTITUTE(Y$6,"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164))*HLOOKUP(LEFT(TRIM(Y$6),FIND("~",SUBSTITUTE(Y$6," ","~",LEN(TRIM(Y$6))-LEN(SUBSTITUTE(TRIM(Y$6)," ",""))))-1)&amp;" Total",$B$6:$BB$343,ROW($A164)-5,FALSE))</f>
        <v>0</v>
      </c>
      <c r="Z164" s="14">
        <f ca="1">IF(Z$5&lt;&gt;"",HLOOKUP(Z$5,Functionalization!$G$6:$R$343,ROW($A164)-5,FALSE),IFERROR(INDEX(Z$320:Z$343,MATCH($F164,$B$320:$B$343,0))/VLOOKUP($F164,$B$320:$BB$343,MATCH(LEFT(TRIM(Z$6),FIND("~",SUBSTITUTE(Z$6,"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164))*HLOOKUP(LEFT(TRIM(Z$6),FIND("~",SUBSTITUTE(Z$6," ","~",LEN(TRIM(Z$6))-LEN(SUBSTITUTE(TRIM(Z$6)," ",""))))-1)&amp;" Total",$B$6:$BB$343,ROW($A164)-5,FALSE))</f>
        <v>0</v>
      </c>
      <c r="AA164" s="14">
        <f ca="1">IF(AA$5&lt;&gt;"",HLOOKUP(AA$5,Functionalization!$G$6:$R$343,ROW($A164)-5,FALSE),IFERROR(INDEX(AA$320:AA$343,MATCH($F164,$B$320:$B$343,0))/VLOOKUP($F164,$B$320:$BB$343,MATCH(LEFT(TRIM(AA$6),FIND("~",SUBSTITUTE(AA$6,"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164))*HLOOKUP(LEFT(TRIM(AA$6),FIND("~",SUBSTITUTE(AA$6," ","~",LEN(TRIM(AA$6))-LEN(SUBSTITUTE(TRIM(AA$6)," ",""))))-1)&amp;" Total",$B$6:$BB$343,ROW($A164)-5,FALSE))</f>
        <v>0</v>
      </c>
      <c r="AB164" s="14">
        <f ca="1">IF(AB$5&lt;&gt;"",HLOOKUP(AB$5,Functionalization!$G$6:$R$343,ROW($A164)-5,FALSE),IFERROR(INDEX(AB$320:AB$343,MATCH($F164,$B$320:$B$343,0))/VLOOKUP($F164,$B$320:$BB$343,MATCH(LEFT(TRIM(AB$6),FIND("~",SUBSTITUTE(AB$6,"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164))*HLOOKUP(LEFT(TRIM(AB$6),FIND("~",SUBSTITUTE(AB$6," ","~",LEN(TRIM(AB$6))-LEN(SUBSTITUTE(TRIM(AB$6)," ",""))))-1)&amp;" Total",$B$6:$BB$343,ROW($A164)-5,FALSE))</f>
        <v>0</v>
      </c>
      <c r="AC164" s="14">
        <f ca="1">IF(AC$5&lt;&gt;"",HLOOKUP(AC$5,Functionalization!$G$6:$R$343,ROW($A164)-5,FALSE),IFERROR(INDEX(AC$320:AC$343,MATCH($F164,$B$320:$B$343,0))/VLOOKUP($F164,$B$320:$BB$343,MATCH(LEFT(TRIM(AC$6),FIND("~",SUBSTITUTE(AC$6,"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164))*HLOOKUP(LEFT(TRIM(AC$6),FIND("~",SUBSTITUTE(AC$6," ","~",LEN(TRIM(AC$6))-LEN(SUBSTITUTE(TRIM(AC$6)," ",""))))-1)&amp;" Total",$B$6:$BB$343,ROW($A164)-5,FALSE))</f>
        <v>0</v>
      </c>
      <c r="AD164" s="14">
        <f ca="1">IF(AD$5&lt;&gt;"",HLOOKUP(AD$5,Functionalization!$G$6:$R$343,ROW($A164)-5,FALSE),IFERROR(INDEX(AD$320:AD$343,MATCH($F164,$B$320:$B$343,0))/VLOOKUP($F164,$B$320:$BB$343,MATCH(LEFT(TRIM(AD$6),FIND("~",SUBSTITUTE(AD$6,"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164))*HLOOKUP(LEFT(TRIM(AD$6),FIND("~",SUBSTITUTE(AD$6," ","~",LEN(TRIM(AD$6))-LEN(SUBSTITUTE(TRIM(AD$6)," ",""))))-1)&amp;" Total",$B$6:$BB$343,ROW($A164)-5,FALSE))</f>
        <v>0</v>
      </c>
      <c r="AE164" s="14">
        <f ca="1">IF(AE$5&lt;&gt;"",HLOOKUP(AE$5,Functionalization!$G$6:$R$343,ROW($A164)-5,FALSE),IFERROR(INDEX(AE$320:AE$343,MATCH($F164,$B$320:$B$343,0))/VLOOKUP($F164,$B$320:$BB$343,MATCH(LEFT(TRIM(AE$6),FIND("~",SUBSTITUTE(AE$6,"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164))*HLOOKUP(LEFT(TRIM(AE$6),FIND("~",SUBSTITUTE(AE$6," ","~",LEN(TRIM(AE$6))-LEN(SUBSTITUTE(TRIM(AE$6)," ",""))))-1)&amp;" Total",$B$6:$BB$343,ROW($A164)-5,FALSE))</f>
        <v>0</v>
      </c>
      <c r="AF164" s="14">
        <f ca="1">IF(AF$5&lt;&gt;"",HLOOKUP(AF$5,Functionalization!$G$6:$R$343,ROW($A164)-5,FALSE),IFERROR(INDEX(AF$320:AF$343,MATCH($F164,$B$320:$B$343,0))/VLOOKUP($F164,$B$320:$BB$343,MATCH(LEFT(TRIM(AF$6),FIND("~",SUBSTITUTE(AF$6,"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164))*HLOOKUP(LEFT(TRIM(AF$6),FIND("~",SUBSTITUTE(AF$6," ","~",LEN(TRIM(AF$6))-LEN(SUBSTITUTE(TRIM(AF$6)," ",""))))-1)&amp;" Total",$B$6:$BB$343,ROW($A164)-5,FALSE))</f>
        <v>0</v>
      </c>
      <c r="AG164" s="14">
        <f ca="1">IF(AG$5&lt;&gt;"",HLOOKUP(AG$5,Functionalization!$G$6:$R$343,ROW($A164)-5,FALSE),IFERROR(INDEX(AG$320:AG$343,MATCH($F164,$B$320:$B$343,0))/VLOOKUP($F164,$B$320:$BB$343,MATCH(LEFT(TRIM(AG$6),FIND("~",SUBSTITUTE(AG$6,"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164))*HLOOKUP(LEFT(TRIM(AG$6),FIND("~",SUBSTITUTE(AG$6," ","~",LEN(TRIM(AG$6))-LEN(SUBSTITUTE(TRIM(AG$6)," ",""))))-1)&amp;" Total",$B$6:$BB$343,ROW($A164)-5,FALSE))</f>
        <v>0</v>
      </c>
      <c r="AH164" s="14">
        <f ca="1">IF(AH$5&lt;&gt;"",HLOOKUP(AH$5,Functionalization!$G$6:$R$343,ROW($A164)-5,FALSE),IFERROR(INDEX(AH$320:AH$343,MATCH($F164,$B$320:$B$343,0))/VLOOKUP($F164,$B$320:$BB$343,MATCH(LEFT(TRIM(AH$6),FIND("~",SUBSTITUTE(AH$6,"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164))*HLOOKUP(LEFT(TRIM(AH$6),FIND("~",SUBSTITUTE(AH$6," ","~",LEN(TRIM(AH$6))-LEN(SUBSTITUTE(TRIM(AH$6)," ",""))))-1)&amp;" Total",$B$6:$BB$343,ROW($A164)-5,FALSE))</f>
        <v>0</v>
      </c>
      <c r="AI164" s="14">
        <f ca="1">IF(AI$5&lt;&gt;"",HLOOKUP(AI$5,Functionalization!$G$6:$R$343,ROW($A164)-5,FALSE),IFERROR(INDEX(AI$320:AI$343,MATCH($F164,$B$320:$B$343,0))/VLOOKUP($F164,$B$320:$BB$343,MATCH(LEFT(TRIM(AI$6),FIND("~",SUBSTITUTE(AI$6,"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164))*HLOOKUP(LEFT(TRIM(AI$6),FIND("~",SUBSTITUTE(AI$6," ","~",LEN(TRIM(AI$6))-LEN(SUBSTITUTE(TRIM(AI$6)," ",""))))-1)&amp;" Total",$B$6:$BB$343,ROW($A164)-5,FALSE))</f>
        <v>0</v>
      </c>
      <c r="AJ164" s="14">
        <f ca="1">IF(AJ$5&lt;&gt;"",HLOOKUP(AJ$5,Functionalization!$G$6:$R$343,ROW($A164)-5,FALSE),IFERROR(INDEX(AJ$320:AJ$343,MATCH($F164,$B$320:$B$343,0))/VLOOKUP($F164,$B$320:$BB$343,MATCH(LEFT(TRIM(AJ$6),FIND("~",SUBSTITUTE(AJ$6,"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164))*HLOOKUP(LEFT(TRIM(AJ$6),FIND("~",SUBSTITUTE(AJ$6," ","~",LEN(TRIM(AJ$6))-LEN(SUBSTITUTE(TRIM(AJ$6)," ",""))))-1)&amp;" Total",$B$6:$BB$343,ROW($A164)-5,FALSE))</f>
        <v>0</v>
      </c>
      <c r="AK164" s="14">
        <f ca="1">IF(AK$5&lt;&gt;"",HLOOKUP(AK$5,Functionalization!$G$6:$R$343,ROW($A164)-5,FALSE),IFERROR(INDEX(AK$320:AK$343,MATCH($F164,$B$320:$B$343,0))/VLOOKUP($F164,$B$320:$BB$343,MATCH(LEFT(TRIM(AK$6),FIND("~",SUBSTITUTE(AK$6,"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164))*HLOOKUP(LEFT(TRIM(AK$6),FIND("~",SUBSTITUTE(AK$6," ","~",LEN(TRIM(AK$6))-LEN(SUBSTITUTE(TRIM(AK$6)," ",""))))-1)&amp;" Total",$B$6:$BB$343,ROW($A164)-5,FALSE))</f>
        <v>0</v>
      </c>
      <c r="AL164" s="14">
        <f ca="1">IF(AL$5&lt;&gt;"",HLOOKUP(AL$5,Functionalization!$G$6:$R$343,ROW($A164)-5,FALSE),IFERROR(INDEX(AL$320:AL$343,MATCH($F164,$B$320:$B$343,0))/VLOOKUP($F164,$B$320:$BB$343,MATCH(LEFT(TRIM(AL$6),FIND("~",SUBSTITUTE(AL$6,"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164))*HLOOKUP(LEFT(TRIM(AL$6),FIND("~",SUBSTITUTE(AL$6," ","~",LEN(TRIM(AL$6))-LEN(SUBSTITUTE(TRIM(AL$6)," ",""))))-1)&amp;" Total",$B$6:$BB$343,ROW($A164)-5,FALSE))</f>
        <v>0</v>
      </c>
      <c r="AM164" s="14">
        <f ca="1">IF(AM$5&lt;&gt;"",HLOOKUP(AM$5,Functionalization!$G$6:$R$343,ROW($A164)-5,FALSE),IFERROR(INDEX(AM$320:AM$343,MATCH($F164,$B$320:$B$343,0))/VLOOKUP($F164,$B$320:$BB$343,MATCH(LEFT(TRIM(AM$6),FIND("~",SUBSTITUTE(AM$6,"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164))*HLOOKUP(LEFT(TRIM(AM$6),FIND("~",SUBSTITUTE(AM$6," ","~",LEN(TRIM(AM$6))-LEN(SUBSTITUTE(TRIM(AM$6)," ",""))))-1)&amp;" Total",$B$6:$BB$343,ROW($A164)-5,FALSE))</f>
        <v>0</v>
      </c>
      <c r="AN164" s="14">
        <f ca="1">IF(AN$5&lt;&gt;"",HLOOKUP(AN$5,Functionalization!$G$6:$R$343,ROW($A164)-5,FALSE),IFERROR(INDEX(AN$320:AN$343,MATCH($F164,$B$320:$B$343,0))/VLOOKUP($F164,$B$320:$BB$343,MATCH(LEFT(TRIM(AN$6),FIND("~",SUBSTITUTE(AN$6,"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164))*HLOOKUP(LEFT(TRIM(AN$6),FIND("~",SUBSTITUTE(AN$6," ","~",LEN(TRIM(AN$6))-LEN(SUBSTITUTE(TRIM(AN$6)," ",""))))-1)&amp;" Total",$B$6:$BB$343,ROW($A164)-5,FALSE))</f>
        <v>0</v>
      </c>
      <c r="AO164" s="14">
        <f ca="1">IF(AO$5&lt;&gt;"",HLOOKUP(AO$5,Functionalization!$G$6:$R$343,ROW($A164)-5,FALSE),IFERROR(INDEX(AO$320:AO$343,MATCH($F164,$B$320:$B$343,0))/VLOOKUP($F164,$B$320:$BB$343,MATCH(LEFT(TRIM(AO$6),FIND("~",SUBSTITUTE(AO$6,"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164))*HLOOKUP(LEFT(TRIM(AO$6),FIND("~",SUBSTITUTE(AO$6," ","~",LEN(TRIM(AO$6))-LEN(SUBSTITUTE(TRIM(AO$6)," ",""))))-1)&amp;" Total",$B$6:$BB$343,ROW($A164)-5,FALSE))</f>
        <v>0</v>
      </c>
      <c r="AP164" s="14">
        <f ca="1">IF(AP$5&lt;&gt;"",HLOOKUP(AP$5,Functionalization!$G$6:$R$343,ROW($A164)-5,FALSE),IFERROR(INDEX(AP$320:AP$343,MATCH($F164,$B$320:$B$343,0))/VLOOKUP($F164,$B$320:$BB$343,MATCH(LEFT(TRIM(AP$6),FIND("~",SUBSTITUTE(AP$6,"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164))*HLOOKUP(LEFT(TRIM(AP$6),FIND("~",SUBSTITUTE(AP$6," ","~",LEN(TRIM(AP$6))-LEN(SUBSTITUTE(TRIM(AP$6)," ",""))))-1)&amp;" Total",$B$6:$BB$343,ROW($A164)-5,FALSE))</f>
        <v>0</v>
      </c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D164" s="44">
        <f ca="1">IFERROR(IF(SUMIF($G$6:$BB$6,BD$6&amp;" Total",$G164:$BB164)-(SUMIF($G$6:$BB$6,BD$6&amp;" "&amp;'Input-Allocators'!$D$18,$G164:$BB164)+IFERROR(SUMIF($G$6:$BB$6,BD$6&amp;" "&amp;'Input-Allocators'!$E$18,$G164:$BB164),SUMIF($G$6:$BB$6,BD$6&amp;" "&amp;'Input-Allocators'!$B$20,$G164:$BB164))+SUMIF($G$6:$BB$6,BD$6&amp;" "&amp;'Input-Allocators'!$F$18,$G164:$BB164))&lt;Check_Limit,0,1),1)</f>
        <v>0</v>
      </c>
      <c r="BE164" s="44">
        <f ca="1">IFERROR(IF(SUMIF($G$6:$BB$6,BE$6&amp;" Total",$G164:$BB164)-(SUMIF($G$6:$BB$6,BE$6&amp;" "&amp;'Input-Allocators'!$D$18,$G164:$BB164)+IFERROR(SUMIF($G$6:$BB$6,BE$6&amp;" "&amp;'Input-Allocators'!$E$18,$G164:$BB164),SUMIF($G$6:$BB$6,BE$6&amp;" "&amp;'Input-Allocators'!$B$20,$G164:$BB164))+SUMIF($G$6:$BB$6,BE$6&amp;" "&amp;'Input-Allocators'!$F$18,$G164:$BB164))&lt;Check_Limit,0,1),1)</f>
        <v>0</v>
      </c>
      <c r="BF164" s="44">
        <f ca="1">IFERROR(IF(SUMIF($G$6:$BB$6,BF$6&amp;" Total",$G164:$BB164)-(SUMIF($G$6:$BB$6,BF$6&amp;" "&amp;'Input-Allocators'!$D$18,$G164:$BB164)+IFERROR(SUMIF($G$6:$BB$6,BF$6&amp;" "&amp;'Input-Allocators'!$E$18,$G164:$BB164),SUMIF($G$6:$BB$6,BF$6&amp;" "&amp;'Input-Allocators'!$B$20,$G164:$BB164))+SUMIF($G$6:$BB$6,BF$6&amp;" "&amp;'Input-Allocators'!$F$18,$G164:$BB164))&lt;Check_Limit,0,1),1)</f>
        <v>0</v>
      </c>
      <c r="BG164" s="44">
        <f ca="1">IFERROR(IF(SUMIF($G$6:$BB$6,BG$6&amp;" Total",$G164:$BB164)-(SUMIF($G$6:$BB$6,BG$6&amp;" "&amp;'Input-Allocators'!$D$18,$G164:$BB164)+IFERROR(SUMIF($G$6:$BB$6,BG$6&amp;" "&amp;'Input-Allocators'!$E$18,$G164:$BB164),SUMIF($G$6:$BB$6,BG$6&amp;" "&amp;'Input-Allocators'!$B$20,$G164:$BB164))+SUMIF($G$6:$BB$6,BG$6&amp;" "&amp;'Input-Allocators'!$F$18,$G164:$BB164))&lt;Check_Limit,0,1),1)</f>
        <v>0</v>
      </c>
      <c r="BH164" s="44">
        <f ca="1">IFERROR(IF(SUMIF($G$6:$BB$6,BH$6&amp;" Total",$G164:$BB164)-(SUMIF($G$6:$BB$6,BH$6&amp;" "&amp;'Input-Allocators'!$D$18,$G164:$BB164)+IFERROR(SUMIF($G$6:$BB$6,BH$6&amp;" "&amp;'Input-Allocators'!$E$18,$G164:$BB164),SUMIF($G$6:$BB$6,BH$6&amp;" "&amp;'Input-Allocators'!$B$20,$G164:$BB164))+SUMIF($G$6:$BB$6,BH$6&amp;" "&amp;'Input-Allocators'!$F$18,$G164:$BB164))&lt;Check_Limit,0,1),1)</f>
        <v>0</v>
      </c>
      <c r="BI164" s="44">
        <f ca="1">IFERROR(IF(SUMIF($G$6:$BB$6,BI$6&amp;" Total",$G164:$BB164)-(SUMIF($G$6:$BB$6,BI$6&amp;" "&amp;'Input-Allocators'!$D$18,$G164:$BB164)+IFERROR(SUMIF($G$6:$BB$6,BI$6&amp;" "&amp;'Input-Allocators'!$E$18,$G164:$BB164),SUMIF($G$6:$BB$6,BI$6&amp;" "&amp;'Input-Allocators'!$B$20,$G164:$BB164))+SUMIF($G$6:$BB$6,BI$6&amp;" "&amp;'Input-Allocators'!$F$18,$G164:$BB164))&lt;Check_Limit,0,1),1)</f>
        <v>0</v>
      </c>
      <c r="BJ164" s="44">
        <f ca="1">IFERROR(IF(SUMIF($G$6:$BB$6,BJ$6&amp;" Total",$G164:$BB164)-(SUMIF($G$6:$BB$6,BJ$6&amp;" "&amp;'Input-Allocators'!$D$18,$G164:$BB164)+IFERROR(SUMIF($G$6:$BB$6,BJ$6&amp;" "&amp;'Input-Allocators'!$E$18,$G164:$BB164),SUMIF($G$6:$BB$6,BJ$6&amp;" "&amp;'Input-Allocators'!$B$20,$G164:$BB164))+SUMIF($G$6:$BB$6,BJ$6&amp;" "&amp;'Input-Allocators'!$F$18,$G164:$BB164))&lt;Check_Limit,0,1),1)</f>
        <v>0</v>
      </c>
      <c r="BK164" s="44">
        <f ca="1">IFERROR(IF(SUMIF($G$6:$BB$6,BK$6&amp;" Total",$G164:$BB164)-(SUMIF($G$6:$BB$6,BK$6&amp;" "&amp;'Input-Allocators'!$D$18,$G164:$BB164)+IFERROR(SUMIF($G$6:$BB$6,BK$6&amp;" "&amp;'Input-Allocators'!$E$18,$G164:$BB164),SUMIF($G$6:$BB$6,BK$6&amp;" "&amp;'Input-Allocators'!$B$20,$G164:$BB164))+SUMIF($G$6:$BB$6,BK$6&amp;" "&amp;'Input-Allocators'!$F$18,$G164:$BB164))&lt;Check_Limit,0,1),1)</f>
        <v>0</v>
      </c>
      <c r="BL164" s="44">
        <f ca="1">IFERROR(IF(SUMIF($G$6:$BB$6,BL$6&amp;" Total",$G164:$BB164)-(SUMIF($G$6:$BB$6,BL$6&amp;" "&amp;'Input-Allocators'!$D$18,$G164:$BB164)+IFERROR(SUMIF($G$6:$BB$6,BL$6&amp;" "&amp;'Input-Allocators'!$E$18,$G164:$BB164),SUMIF($G$6:$BB$6,BL$6&amp;" "&amp;'Input-Allocators'!$B$20,$G164:$BB164))+SUMIF($G$6:$BB$6,BL$6&amp;" "&amp;'Input-Allocators'!$F$18,$G164:$BB164))&lt;Check_Limit,0,1),1)</f>
        <v>0</v>
      </c>
      <c r="BM164" s="44">
        <f ca="1">IFERROR(IF(SUMIF($G$6:$BB$6,BM$6&amp;" Total",$G164:$BB164)-(SUMIF($G$6:$BB$6,BM$6&amp;" "&amp;'Input-Allocators'!$D$18,$G164:$BB164)+IFERROR(SUMIF($G$6:$BB$6,BM$6&amp;" "&amp;'Input-Allocators'!$E$18,$G164:$BB164),SUMIF($G$6:$BB$6,BM$6&amp;" "&amp;'Input-Allocators'!$B$20,$G164:$BB164))+SUMIF($G$6:$BB$6,BM$6&amp;" "&amp;'Input-Allocators'!$F$18,$G164:$BB164))&lt;Check_Limit,0,1),1)</f>
        <v>0</v>
      </c>
      <c r="BN164" s="44">
        <f ca="1">IFERROR(IF(SUMIF($G$6:$BB$6,BN$6&amp;" Total",$G164:$BB164)-(SUMIF($G$6:$BB$6,BN$6&amp;" "&amp;'Input-Allocators'!$D$18,$G164:$BB164)+IFERROR(SUMIF($G$6:$BB$6,BN$6&amp;" "&amp;'Input-Allocators'!$E$18,$G164:$BB164),SUMIF($G$6:$BB$6,BN$6&amp;" "&amp;'Input-Allocators'!$B$20,$G164:$BB164))+SUMIF($G$6:$BB$6,BN$6&amp;" "&amp;'Input-Allocators'!$F$18,$G164:$BB164))&lt;Check_Limit,0,1),1)</f>
        <v>0</v>
      </c>
      <c r="BO164" s="44">
        <f ca="1">IFERROR(IF(SUMIF($G$6:$BB$6,BO$6&amp;" Total",$G164:$BB164)-(SUMIF($G$6:$BB$6,BO$6&amp;" "&amp;'Input-Allocators'!$D$18,$G164:$BB164)+IFERROR(SUMIF($G$6:$BB$6,BO$6&amp;" "&amp;'Input-Allocators'!$E$18,$G164:$BB164),SUMIF($G$6:$BB$6,BO$6&amp;" "&amp;'Input-Allocators'!$B$20,$G164:$BB164))+SUMIF($G$6:$BB$6,BO$6&amp;" "&amp;'Input-Allocators'!$F$18,$G164:$BB164))&lt;Check_Limit,0,1),1)</f>
        <v>0</v>
      </c>
    </row>
    <row r="165" spans="1:67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>Functionalization!$D165</f>
        <v>0</v>
      </c>
      <c r="E165" s="14">
        <f t="shared" ca="1" si="29"/>
        <v>0</v>
      </c>
      <c r="F165" s="3" t="str">
        <f>IF($D165=0,"-",IF('Input-Accounts'!$E165&lt;&gt;0,'Input-Accounts'!$E165,'Input-Accounts'!$G165))</f>
        <v>-</v>
      </c>
      <c r="G165" s="14">
        <f ca="1">IF(G$5&lt;&gt;"",HLOOKUP(G$5,Functionalization!$G$6:$R$343,ROW($A165)-5,FALSE),IFERROR(INDEX(G$320:G$343,MATCH($F165,$B$320:$B$343,0))/VLOOKUP($F165,$B$320:$BB$343,MATCH(LEFT(TRIM(G$6),FIND("~",SUBSTITUTE(G$6,"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165))*HLOOKUP(LEFT(TRIM(G$6),FIND("~",SUBSTITUTE(G$6," ","~",LEN(TRIM(G$6))-LEN(SUBSTITUTE(TRIM(G$6)," ",""))))-1)&amp;" Total",$B$6:$BB$343,ROW($A165)-5,FALSE))</f>
        <v>0</v>
      </c>
      <c r="H165" s="14">
        <f ca="1">IF(H$5&lt;&gt;"",HLOOKUP(H$5,Functionalization!$G$6:$R$343,ROW($A165)-5,FALSE),IFERROR(INDEX(H$320:H$343,MATCH($F165,$B$320:$B$343,0))/VLOOKUP($F165,$B$320:$BB$343,MATCH(LEFT(TRIM(H$6),FIND("~",SUBSTITUTE(H$6,"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165))*HLOOKUP(LEFT(TRIM(H$6),FIND("~",SUBSTITUTE(H$6," ","~",LEN(TRIM(H$6))-LEN(SUBSTITUTE(TRIM(H$6)," ",""))))-1)&amp;" Total",$B$6:$BB$343,ROW($A165)-5,FALSE))</f>
        <v>0</v>
      </c>
      <c r="I165" s="14">
        <f ca="1">IF(I$5&lt;&gt;"",HLOOKUP(I$5,Functionalization!$G$6:$R$343,ROW($A165)-5,FALSE),IFERROR(INDEX(I$320:I$343,MATCH($F165,$B$320:$B$343,0))/VLOOKUP($F165,$B$320:$BB$343,MATCH(LEFT(TRIM(I$6),FIND("~",SUBSTITUTE(I$6,"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165))*HLOOKUP(LEFT(TRIM(I$6),FIND("~",SUBSTITUTE(I$6," ","~",LEN(TRIM(I$6))-LEN(SUBSTITUTE(TRIM(I$6)," ",""))))-1)&amp;" Total",$B$6:$BB$343,ROW($A165)-5,FALSE))</f>
        <v>0</v>
      </c>
      <c r="J165" s="14">
        <f ca="1">IF(J$5&lt;&gt;"",HLOOKUP(J$5,Functionalization!$G$6:$R$343,ROW($A165)-5,FALSE),IFERROR(INDEX(J$320:J$343,MATCH($F165,$B$320:$B$343,0))/VLOOKUP($F165,$B$320:$BB$343,MATCH(LEFT(TRIM(J$6),FIND("~",SUBSTITUTE(J$6,"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165))*HLOOKUP(LEFT(TRIM(J$6),FIND("~",SUBSTITUTE(J$6," ","~",LEN(TRIM(J$6))-LEN(SUBSTITUTE(TRIM(J$6)," ",""))))-1)&amp;" Total",$B$6:$BB$343,ROW($A165)-5,FALSE))</f>
        <v>0</v>
      </c>
      <c r="K165" s="14">
        <f ca="1">IF(K$5&lt;&gt;"",HLOOKUP(K$5,Functionalization!$G$6:$R$343,ROW($A165)-5,FALSE),IFERROR(INDEX(K$320:K$343,MATCH($F165,$B$320:$B$343,0))/VLOOKUP($F165,$B$320:$BB$343,MATCH(LEFT(TRIM(K$6),FIND("~",SUBSTITUTE(K$6,"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165))*HLOOKUP(LEFT(TRIM(K$6),FIND("~",SUBSTITUTE(K$6," ","~",LEN(TRIM(K$6))-LEN(SUBSTITUTE(TRIM(K$6)," ",""))))-1)&amp;" Total",$B$6:$BB$343,ROW($A165)-5,FALSE))</f>
        <v>0</v>
      </c>
      <c r="L165" s="14">
        <f ca="1">IF(L$5&lt;&gt;"",HLOOKUP(L$5,Functionalization!$G$6:$R$343,ROW($A165)-5,FALSE),IFERROR(INDEX(L$320:L$343,MATCH($F165,$B$320:$B$343,0))/VLOOKUP($F165,$B$320:$BB$343,MATCH(LEFT(TRIM(L$6),FIND("~",SUBSTITUTE(L$6,"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165))*HLOOKUP(LEFT(TRIM(L$6),FIND("~",SUBSTITUTE(L$6," ","~",LEN(TRIM(L$6))-LEN(SUBSTITUTE(TRIM(L$6)," ",""))))-1)&amp;" Total",$B$6:$BB$343,ROW($A165)-5,FALSE))</f>
        <v>0</v>
      </c>
      <c r="M165" s="14">
        <f ca="1">IF(M$5&lt;&gt;"",HLOOKUP(M$5,Functionalization!$G$6:$R$343,ROW($A165)-5,FALSE),IFERROR(INDEX(M$320:M$343,MATCH($F165,$B$320:$B$343,0))/VLOOKUP($F165,$B$320:$BB$343,MATCH(LEFT(TRIM(M$6),FIND("~",SUBSTITUTE(M$6,"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165))*HLOOKUP(LEFT(TRIM(M$6),FIND("~",SUBSTITUTE(M$6," ","~",LEN(TRIM(M$6))-LEN(SUBSTITUTE(TRIM(M$6)," ",""))))-1)&amp;" Total",$B$6:$BB$343,ROW($A165)-5,FALSE))</f>
        <v>0</v>
      </c>
      <c r="N165" s="14">
        <f ca="1">IF(N$5&lt;&gt;"",HLOOKUP(N$5,Functionalization!$G$6:$R$343,ROW($A165)-5,FALSE),IFERROR(INDEX(N$320:N$343,MATCH($F165,$B$320:$B$343,0))/VLOOKUP($F165,$B$320:$BB$343,MATCH(LEFT(TRIM(N$6),FIND("~",SUBSTITUTE(N$6,"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165))*HLOOKUP(LEFT(TRIM(N$6),FIND("~",SUBSTITUTE(N$6," ","~",LEN(TRIM(N$6))-LEN(SUBSTITUTE(TRIM(N$6)," ",""))))-1)&amp;" Total",$B$6:$BB$343,ROW($A165)-5,FALSE))</f>
        <v>0</v>
      </c>
      <c r="O165" s="14">
        <f ca="1">IF(O$5&lt;&gt;"",HLOOKUP(O$5,Functionalization!$G$6:$R$343,ROW($A165)-5,FALSE),IFERROR(INDEX(O$320:O$343,MATCH($F165,$B$320:$B$343,0))/VLOOKUP($F165,$B$320:$BB$343,MATCH(LEFT(TRIM(O$6),FIND("~",SUBSTITUTE(O$6,"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165))*HLOOKUP(LEFT(TRIM(O$6),FIND("~",SUBSTITUTE(O$6," ","~",LEN(TRIM(O$6))-LEN(SUBSTITUTE(TRIM(O$6)," ",""))))-1)&amp;" Total",$B$6:$BB$343,ROW($A165)-5,FALSE))</f>
        <v>0</v>
      </c>
      <c r="P165" s="14">
        <f ca="1">IF(P$5&lt;&gt;"",HLOOKUP(P$5,Functionalization!$G$6:$R$343,ROW($A165)-5,FALSE),IFERROR(INDEX(P$320:P$343,MATCH($F165,$B$320:$B$343,0))/VLOOKUP($F165,$B$320:$BB$343,MATCH(LEFT(TRIM(P$6),FIND("~",SUBSTITUTE(P$6,"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165))*HLOOKUP(LEFT(TRIM(P$6),FIND("~",SUBSTITUTE(P$6," ","~",LEN(TRIM(P$6))-LEN(SUBSTITUTE(TRIM(P$6)," ",""))))-1)&amp;" Total",$B$6:$BB$343,ROW($A165)-5,FALSE))</f>
        <v>0</v>
      </c>
      <c r="Q165" s="14">
        <f ca="1">IF(Q$5&lt;&gt;"",HLOOKUP(Q$5,Functionalization!$G$6:$R$343,ROW($A165)-5,FALSE),IFERROR(INDEX(Q$320:Q$343,MATCH($F165,$B$320:$B$343,0))/VLOOKUP($F165,$B$320:$BB$343,MATCH(LEFT(TRIM(Q$6),FIND("~",SUBSTITUTE(Q$6,"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165))*HLOOKUP(LEFT(TRIM(Q$6),FIND("~",SUBSTITUTE(Q$6," ","~",LEN(TRIM(Q$6))-LEN(SUBSTITUTE(TRIM(Q$6)," ",""))))-1)&amp;" Total",$B$6:$BB$343,ROW($A165)-5,FALSE))</f>
        <v>0</v>
      </c>
      <c r="R165" s="14">
        <f ca="1">IF(R$5&lt;&gt;"",HLOOKUP(R$5,Functionalization!$G$6:$R$343,ROW($A165)-5,FALSE),IFERROR(INDEX(R$320:R$343,MATCH($F165,$B$320:$B$343,0))/VLOOKUP($F165,$B$320:$BB$343,MATCH(LEFT(TRIM(R$6),FIND("~",SUBSTITUTE(R$6,"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165))*HLOOKUP(LEFT(TRIM(R$6),FIND("~",SUBSTITUTE(R$6," ","~",LEN(TRIM(R$6))-LEN(SUBSTITUTE(TRIM(R$6)," ",""))))-1)&amp;" Total",$B$6:$BB$343,ROW($A165)-5,FALSE))</f>
        <v>0</v>
      </c>
      <c r="S165" s="14">
        <f ca="1">IF(S$5&lt;&gt;"",HLOOKUP(S$5,Functionalization!$G$6:$R$343,ROW($A165)-5,FALSE),IFERROR(INDEX(S$320:S$343,MATCH($F165,$B$320:$B$343,0))/VLOOKUP($F165,$B$320:$BB$343,MATCH(LEFT(TRIM(S$6),FIND("~",SUBSTITUTE(S$6,"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165))*HLOOKUP(LEFT(TRIM(S$6),FIND("~",SUBSTITUTE(S$6," ","~",LEN(TRIM(S$6))-LEN(SUBSTITUTE(TRIM(S$6)," ",""))))-1)&amp;" Total",$B$6:$BB$343,ROW($A165)-5,FALSE))</f>
        <v>0</v>
      </c>
      <c r="T165" s="14">
        <f ca="1">IF(T$5&lt;&gt;"",HLOOKUP(T$5,Functionalization!$G$6:$R$343,ROW($A165)-5,FALSE),IFERROR(INDEX(T$320:T$343,MATCH($F165,$B$320:$B$343,0))/VLOOKUP($F165,$B$320:$BB$343,MATCH(LEFT(TRIM(T$6),FIND("~",SUBSTITUTE(T$6,"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165))*HLOOKUP(LEFT(TRIM(T$6),FIND("~",SUBSTITUTE(T$6," ","~",LEN(TRIM(T$6))-LEN(SUBSTITUTE(TRIM(T$6)," ",""))))-1)&amp;" Total",$B$6:$BB$343,ROW($A165)-5,FALSE))</f>
        <v>0</v>
      </c>
      <c r="U165" s="14">
        <f ca="1">IF(U$5&lt;&gt;"",HLOOKUP(U$5,Functionalization!$G$6:$R$343,ROW($A165)-5,FALSE),IFERROR(INDEX(U$320:U$343,MATCH($F165,$B$320:$B$343,0))/VLOOKUP($F165,$B$320:$BB$343,MATCH(LEFT(TRIM(U$6),FIND("~",SUBSTITUTE(U$6,"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165))*HLOOKUP(LEFT(TRIM(U$6),FIND("~",SUBSTITUTE(U$6," ","~",LEN(TRIM(U$6))-LEN(SUBSTITUTE(TRIM(U$6)," ",""))))-1)&amp;" Total",$B$6:$BB$343,ROW($A165)-5,FALSE))</f>
        <v>0</v>
      </c>
      <c r="V165" s="14">
        <f ca="1">IF(V$5&lt;&gt;"",HLOOKUP(V$5,Functionalization!$G$6:$R$343,ROW($A165)-5,FALSE),IFERROR(INDEX(V$320:V$343,MATCH($F165,$B$320:$B$343,0))/VLOOKUP($F165,$B$320:$BB$343,MATCH(LEFT(TRIM(V$6),FIND("~",SUBSTITUTE(V$6,"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165))*HLOOKUP(LEFT(TRIM(V$6),FIND("~",SUBSTITUTE(V$6," ","~",LEN(TRIM(V$6))-LEN(SUBSTITUTE(TRIM(V$6)," ",""))))-1)&amp;" Total",$B$6:$BB$343,ROW($A165)-5,FALSE))</f>
        <v>0</v>
      </c>
      <c r="W165" s="14">
        <f ca="1">IF(W$5&lt;&gt;"",HLOOKUP(W$5,Functionalization!$G$6:$R$343,ROW($A165)-5,FALSE),IFERROR(INDEX(W$320:W$343,MATCH($F165,$B$320:$B$343,0))/VLOOKUP($F165,$B$320:$BB$343,MATCH(LEFT(TRIM(W$6),FIND("~",SUBSTITUTE(W$6,"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165))*HLOOKUP(LEFT(TRIM(W$6),FIND("~",SUBSTITUTE(W$6," ","~",LEN(TRIM(W$6))-LEN(SUBSTITUTE(TRIM(W$6)," ",""))))-1)&amp;" Total",$B$6:$BB$343,ROW($A165)-5,FALSE))</f>
        <v>0</v>
      </c>
      <c r="X165" s="14">
        <f ca="1">IF(X$5&lt;&gt;"",HLOOKUP(X$5,Functionalization!$G$6:$R$343,ROW($A165)-5,FALSE),IFERROR(INDEX(X$320:X$343,MATCH($F165,$B$320:$B$343,0))/VLOOKUP($F165,$B$320:$BB$343,MATCH(LEFT(TRIM(X$6),FIND("~",SUBSTITUTE(X$6,"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165))*HLOOKUP(LEFT(TRIM(X$6),FIND("~",SUBSTITUTE(X$6," ","~",LEN(TRIM(X$6))-LEN(SUBSTITUTE(TRIM(X$6)," ",""))))-1)&amp;" Total",$B$6:$BB$343,ROW($A165)-5,FALSE))</f>
        <v>0</v>
      </c>
      <c r="Y165" s="14">
        <f ca="1">IF(Y$5&lt;&gt;"",HLOOKUP(Y$5,Functionalization!$G$6:$R$343,ROW($A165)-5,FALSE),IFERROR(INDEX(Y$320:Y$343,MATCH($F165,$B$320:$B$343,0))/VLOOKUP($F165,$B$320:$BB$343,MATCH(LEFT(TRIM(Y$6),FIND("~",SUBSTITUTE(Y$6,"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165))*HLOOKUP(LEFT(TRIM(Y$6),FIND("~",SUBSTITUTE(Y$6," ","~",LEN(TRIM(Y$6))-LEN(SUBSTITUTE(TRIM(Y$6)," ",""))))-1)&amp;" Total",$B$6:$BB$343,ROW($A165)-5,FALSE))</f>
        <v>0</v>
      </c>
      <c r="Z165" s="14">
        <f ca="1">IF(Z$5&lt;&gt;"",HLOOKUP(Z$5,Functionalization!$G$6:$R$343,ROW($A165)-5,FALSE),IFERROR(INDEX(Z$320:Z$343,MATCH($F165,$B$320:$B$343,0))/VLOOKUP($F165,$B$320:$BB$343,MATCH(LEFT(TRIM(Z$6),FIND("~",SUBSTITUTE(Z$6,"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165))*HLOOKUP(LEFT(TRIM(Z$6),FIND("~",SUBSTITUTE(Z$6," ","~",LEN(TRIM(Z$6))-LEN(SUBSTITUTE(TRIM(Z$6)," ",""))))-1)&amp;" Total",$B$6:$BB$343,ROW($A165)-5,FALSE))</f>
        <v>0</v>
      </c>
      <c r="AA165" s="14">
        <f ca="1">IF(AA$5&lt;&gt;"",HLOOKUP(AA$5,Functionalization!$G$6:$R$343,ROW($A165)-5,FALSE),IFERROR(INDEX(AA$320:AA$343,MATCH($F165,$B$320:$B$343,0))/VLOOKUP($F165,$B$320:$BB$343,MATCH(LEFT(TRIM(AA$6),FIND("~",SUBSTITUTE(AA$6,"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165))*HLOOKUP(LEFT(TRIM(AA$6),FIND("~",SUBSTITUTE(AA$6," ","~",LEN(TRIM(AA$6))-LEN(SUBSTITUTE(TRIM(AA$6)," ",""))))-1)&amp;" Total",$B$6:$BB$343,ROW($A165)-5,FALSE))</f>
        <v>0</v>
      </c>
      <c r="AB165" s="14">
        <f ca="1">IF(AB$5&lt;&gt;"",HLOOKUP(AB$5,Functionalization!$G$6:$R$343,ROW($A165)-5,FALSE),IFERROR(INDEX(AB$320:AB$343,MATCH($F165,$B$320:$B$343,0))/VLOOKUP($F165,$B$320:$BB$343,MATCH(LEFT(TRIM(AB$6),FIND("~",SUBSTITUTE(AB$6,"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165))*HLOOKUP(LEFT(TRIM(AB$6),FIND("~",SUBSTITUTE(AB$6," ","~",LEN(TRIM(AB$6))-LEN(SUBSTITUTE(TRIM(AB$6)," ",""))))-1)&amp;" Total",$B$6:$BB$343,ROW($A165)-5,FALSE))</f>
        <v>0</v>
      </c>
      <c r="AC165" s="14">
        <f ca="1">IF(AC$5&lt;&gt;"",HLOOKUP(AC$5,Functionalization!$G$6:$R$343,ROW($A165)-5,FALSE),IFERROR(INDEX(AC$320:AC$343,MATCH($F165,$B$320:$B$343,0))/VLOOKUP($F165,$B$320:$BB$343,MATCH(LEFT(TRIM(AC$6),FIND("~",SUBSTITUTE(AC$6,"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165))*HLOOKUP(LEFT(TRIM(AC$6),FIND("~",SUBSTITUTE(AC$6," ","~",LEN(TRIM(AC$6))-LEN(SUBSTITUTE(TRIM(AC$6)," ",""))))-1)&amp;" Total",$B$6:$BB$343,ROW($A165)-5,FALSE))</f>
        <v>0</v>
      </c>
      <c r="AD165" s="14">
        <f ca="1">IF(AD$5&lt;&gt;"",HLOOKUP(AD$5,Functionalization!$G$6:$R$343,ROW($A165)-5,FALSE),IFERROR(INDEX(AD$320:AD$343,MATCH($F165,$B$320:$B$343,0))/VLOOKUP($F165,$B$320:$BB$343,MATCH(LEFT(TRIM(AD$6),FIND("~",SUBSTITUTE(AD$6,"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165))*HLOOKUP(LEFT(TRIM(AD$6),FIND("~",SUBSTITUTE(AD$6," ","~",LEN(TRIM(AD$6))-LEN(SUBSTITUTE(TRIM(AD$6)," ",""))))-1)&amp;" Total",$B$6:$BB$343,ROW($A165)-5,FALSE))</f>
        <v>0</v>
      </c>
      <c r="AE165" s="14">
        <f ca="1">IF(AE$5&lt;&gt;"",HLOOKUP(AE$5,Functionalization!$G$6:$R$343,ROW($A165)-5,FALSE),IFERROR(INDEX(AE$320:AE$343,MATCH($F165,$B$320:$B$343,0))/VLOOKUP($F165,$B$320:$BB$343,MATCH(LEFT(TRIM(AE$6),FIND("~",SUBSTITUTE(AE$6,"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165))*HLOOKUP(LEFT(TRIM(AE$6),FIND("~",SUBSTITUTE(AE$6," ","~",LEN(TRIM(AE$6))-LEN(SUBSTITUTE(TRIM(AE$6)," ",""))))-1)&amp;" Total",$B$6:$BB$343,ROW($A165)-5,FALSE))</f>
        <v>0</v>
      </c>
      <c r="AF165" s="14">
        <f ca="1">IF(AF$5&lt;&gt;"",HLOOKUP(AF$5,Functionalization!$G$6:$R$343,ROW($A165)-5,FALSE),IFERROR(INDEX(AF$320:AF$343,MATCH($F165,$B$320:$B$343,0))/VLOOKUP($F165,$B$320:$BB$343,MATCH(LEFT(TRIM(AF$6),FIND("~",SUBSTITUTE(AF$6,"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165))*HLOOKUP(LEFT(TRIM(AF$6),FIND("~",SUBSTITUTE(AF$6," ","~",LEN(TRIM(AF$6))-LEN(SUBSTITUTE(TRIM(AF$6)," ",""))))-1)&amp;" Total",$B$6:$BB$343,ROW($A165)-5,FALSE))</f>
        <v>0</v>
      </c>
      <c r="AG165" s="14">
        <f ca="1">IF(AG$5&lt;&gt;"",HLOOKUP(AG$5,Functionalization!$G$6:$R$343,ROW($A165)-5,FALSE),IFERROR(INDEX(AG$320:AG$343,MATCH($F165,$B$320:$B$343,0))/VLOOKUP($F165,$B$320:$BB$343,MATCH(LEFT(TRIM(AG$6),FIND("~",SUBSTITUTE(AG$6,"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165))*HLOOKUP(LEFT(TRIM(AG$6),FIND("~",SUBSTITUTE(AG$6," ","~",LEN(TRIM(AG$6))-LEN(SUBSTITUTE(TRIM(AG$6)," ",""))))-1)&amp;" Total",$B$6:$BB$343,ROW($A165)-5,FALSE))</f>
        <v>0</v>
      </c>
      <c r="AH165" s="14">
        <f ca="1">IF(AH$5&lt;&gt;"",HLOOKUP(AH$5,Functionalization!$G$6:$R$343,ROW($A165)-5,FALSE),IFERROR(INDEX(AH$320:AH$343,MATCH($F165,$B$320:$B$343,0))/VLOOKUP($F165,$B$320:$BB$343,MATCH(LEFT(TRIM(AH$6),FIND("~",SUBSTITUTE(AH$6,"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165))*HLOOKUP(LEFT(TRIM(AH$6),FIND("~",SUBSTITUTE(AH$6," ","~",LEN(TRIM(AH$6))-LEN(SUBSTITUTE(TRIM(AH$6)," ",""))))-1)&amp;" Total",$B$6:$BB$343,ROW($A165)-5,FALSE))</f>
        <v>0</v>
      </c>
      <c r="AI165" s="14">
        <f ca="1">IF(AI$5&lt;&gt;"",HLOOKUP(AI$5,Functionalization!$G$6:$R$343,ROW($A165)-5,FALSE),IFERROR(INDEX(AI$320:AI$343,MATCH($F165,$B$320:$B$343,0))/VLOOKUP($F165,$B$320:$BB$343,MATCH(LEFT(TRIM(AI$6),FIND("~",SUBSTITUTE(AI$6,"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165))*HLOOKUP(LEFT(TRIM(AI$6),FIND("~",SUBSTITUTE(AI$6," ","~",LEN(TRIM(AI$6))-LEN(SUBSTITUTE(TRIM(AI$6)," ",""))))-1)&amp;" Total",$B$6:$BB$343,ROW($A165)-5,FALSE))</f>
        <v>0</v>
      </c>
      <c r="AJ165" s="14">
        <f ca="1">IF(AJ$5&lt;&gt;"",HLOOKUP(AJ$5,Functionalization!$G$6:$R$343,ROW($A165)-5,FALSE),IFERROR(INDEX(AJ$320:AJ$343,MATCH($F165,$B$320:$B$343,0))/VLOOKUP($F165,$B$320:$BB$343,MATCH(LEFT(TRIM(AJ$6),FIND("~",SUBSTITUTE(AJ$6,"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165))*HLOOKUP(LEFT(TRIM(AJ$6),FIND("~",SUBSTITUTE(AJ$6," ","~",LEN(TRIM(AJ$6))-LEN(SUBSTITUTE(TRIM(AJ$6)," ",""))))-1)&amp;" Total",$B$6:$BB$343,ROW($A165)-5,FALSE))</f>
        <v>0</v>
      </c>
      <c r="AK165" s="14">
        <f ca="1">IF(AK$5&lt;&gt;"",HLOOKUP(AK$5,Functionalization!$G$6:$R$343,ROW($A165)-5,FALSE),IFERROR(INDEX(AK$320:AK$343,MATCH($F165,$B$320:$B$343,0))/VLOOKUP($F165,$B$320:$BB$343,MATCH(LEFT(TRIM(AK$6),FIND("~",SUBSTITUTE(AK$6,"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165))*HLOOKUP(LEFT(TRIM(AK$6),FIND("~",SUBSTITUTE(AK$6," ","~",LEN(TRIM(AK$6))-LEN(SUBSTITUTE(TRIM(AK$6)," ",""))))-1)&amp;" Total",$B$6:$BB$343,ROW($A165)-5,FALSE))</f>
        <v>0</v>
      </c>
      <c r="AL165" s="14">
        <f ca="1">IF(AL$5&lt;&gt;"",HLOOKUP(AL$5,Functionalization!$G$6:$R$343,ROW($A165)-5,FALSE),IFERROR(INDEX(AL$320:AL$343,MATCH($F165,$B$320:$B$343,0))/VLOOKUP($F165,$B$320:$BB$343,MATCH(LEFT(TRIM(AL$6),FIND("~",SUBSTITUTE(AL$6,"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165))*HLOOKUP(LEFT(TRIM(AL$6),FIND("~",SUBSTITUTE(AL$6," ","~",LEN(TRIM(AL$6))-LEN(SUBSTITUTE(TRIM(AL$6)," ",""))))-1)&amp;" Total",$B$6:$BB$343,ROW($A165)-5,FALSE))</f>
        <v>0</v>
      </c>
      <c r="AM165" s="14">
        <f ca="1">IF(AM$5&lt;&gt;"",HLOOKUP(AM$5,Functionalization!$G$6:$R$343,ROW($A165)-5,FALSE),IFERROR(INDEX(AM$320:AM$343,MATCH($F165,$B$320:$B$343,0))/VLOOKUP($F165,$B$320:$BB$343,MATCH(LEFT(TRIM(AM$6),FIND("~",SUBSTITUTE(AM$6,"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165))*HLOOKUP(LEFT(TRIM(AM$6),FIND("~",SUBSTITUTE(AM$6," ","~",LEN(TRIM(AM$6))-LEN(SUBSTITUTE(TRIM(AM$6)," ",""))))-1)&amp;" Total",$B$6:$BB$343,ROW($A165)-5,FALSE))</f>
        <v>0</v>
      </c>
      <c r="AN165" s="14">
        <f ca="1">IF(AN$5&lt;&gt;"",HLOOKUP(AN$5,Functionalization!$G$6:$R$343,ROW($A165)-5,FALSE),IFERROR(INDEX(AN$320:AN$343,MATCH($F165,$B$320:$B$343,0))/VLOOKUP($F165,$B$320:$BB$343,MATCH(LEFT(TRIM(AN$6),FIND("~",SUBSTITUTE(AN$6,"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165))*HLOOKUP(LEFT(TRIM(AN$6),FIND("~",SUBSTITUTE(AN$6," ","~",LEN(TRIM(AN$6))-LEN(SUBSTITUTE(TRIM(AN$6)," ",""))))-1)&amp;" Total",$B$6:$BB$343,ROW($A165)-5,FALSE))</f>
        <v>0</v>
      </c>
      <c r="AO165" s="14">
        <f ca="1">IF(AO$5&lt;&gt;"",HLOOKUP(AO$5,Functionalization!$G$6:$R$343,ROW($A165)-5,FALSE),IFERROR(INDEX(AO$320:AO$343,MATCH($F165,$B$320:$B$343,0))/VLOOKUP($F165,$B$320:$BB$343,MATCH(LEFT(TRIM(AO$6),FIND("~",SUBSTITUTE(AO$6,"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165))*HLOOKUP(LEFT(TRIM(AO$6),FIND("~",SUBSTITUTE(AO$6," ","~",LEN(TRIM(AO$6))-LEN(SUBSTITUTE(TRIM(AO$6)," ",""))))-1)&amp;" Total",$B$6:$BB$343,ROW($A165)-5,FALSE))</f>
        <v>0</v>
      </c>
      <c r="AP165" s="14">
        <f ca="1">IF(AP$5&lt;&gt;"",HLOOKUP(AP$5,Functionalization!$G$6:$R$343,ROW($A165)-5,FALSE),IFERROR(INDEX(AP$320:AP$343,MATCH($F165,$B$320:$B$343,0))/VLOOKUP($F165,$B$320:$BB$343,MATCH(LEFT(TRIM(AP$6),FIND("~",SUBSTITUTE(AP$6,"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165))*HLOOKUP(LEFT(TRIM(AP$6),FIND("~",SUBSTITUTE(AP$6," ","~",LEN(TRIM(AP$6))-LEN(SUBSTITUTE(TRIM(AP$6)," ",""))))-1)&amp;" Total",$B$6:$BB$343,ROW($A165)-5,FALSE))</f>
        <v>0</v>
      </c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D165" s="44">
        <f ca="1">IFERROR(IF(SUMIF($G$6:$BB$6,BD$6&amp;" Total",$G165:$BB165)-(SUMIF($G$6:$BB$6,BD$6&amp;" "&amp;'Input-Allocators'!$D$18,$G165:$BB165)+IFERROR(SUMIF($G$6:$BB$6,BD$6&amp;" "&amp;'Input-Allocators'!$E$18,$G165:$BB165),SUMIF($G$6:$BB$6,BD$6&amp;" "&amp;'Input-Allocators'!$B$20,$G165:$BB165))+SUMIF($G$6:$BB$6,BD$6&amp;" "&amp;'Input-Allocators'!$F$18,$G165:$BB165))&lt;Check_Limit,0,1),1)</f>
        <v>0</v>
      </c>
      <c r="BE165" s="44">
        <f ca="1">IFERROR(IF(SUMIF($G$6:$BB$6,BE$6&amp;" Total",$G165:$BB165)-(SUMIF($G$6:$BB$6,BE$6&amp;" "&amp;'Input-Allocators'!$D$18,$G165:$BB165)+IFERROR(SUMIF($G$6:$BB$6,BE$6&amp;" "&amp;'Input-Allocators'!$E$18,$G165:$BB165),SUMIF($G$6:$BB$6,BE$6&amp;" "&amp;'Input-Allocators'!$B$20,$G165:$BB165))+SUMIF($G$6:$BB$6,BE$6&amp;" "&amp;'Input-Allocators'!$F$18,$G165:$BB165))&lt;Check_Limit,0,1),1)</f>
        <v>0</v>
      </c>
      <c r="BF165" s="44">
        <f ca="1">IFERROR(IF(SUMIF($G$6:$BB$6,BF$6&amp;" Total",$G165:$BB165)-(SUMIF($G$6:$BB$6,BF$6&amp;" "&amp;'Input-Allocators'!$D$18,$G165:$BB165)+IFERROR(SUMIF($G$6:$BB$6,BF$6&amp;" "&amp;'Input-Allocators'!$E$18,$G165:$BB165),SUMIF($G$6:$BB$6,BF$6&amp;" "&amp;'Input-Allocators'!$B$20,$G165:$BB165))+SUMIF($G$6:$BB$6,BF$6&amp;" "&amp;'Input-Allocators'!$F$18,$G165:$BB165))&lt;Check_Limit,0,1),1)</f>
        <v>0</v>
      </c>
      <c r="BG165" s="44">
        <f ca="1">IFERROR(IF(SUMIF($G$6:$BB$6,BG$6&amp;" Total",$G165:$BB165)-(SUMIF($G$6:$BB$6,BG$6&amp;" "&amp;'Input-Allocators'!$D$18,$G165:$BB165)+IFERROR(SUMIF($G$6:$BB$6,BG$6&amp;" "&amp;'Input-Allocators'!$E$18,$G165:$BB165),SUMIF($G$6:$BB$6,BG$6&amp;" "&amp;'Input-Allocators'!$B$20,$G165:$BB165))+SUMIF($G$6:$BB$6,BG$6&amp;" "&amp;'Input-Allocators'!$F$18,$G165:$BB165))&lt;Check_Limit,0,1),1)</f>
        <v>0</v>
      </c>
      <c r="BH165" s="44">
        <f ca="1">IFERROR(IF(SUMIF($G$6:$BB$6,BH$6&amp;" Total",$G165:$BB165)-(SUMIF($G$6:$BB$6,BH$6&amp;" "&amp;'Input-Allocators'!$D$18,$G165:$BB165)+IFERROR(SUMIF($G$6:$BB$6,BH$6&amp;" "&amp;'Input-Allocators'!$E$18,$G165:$BB165),SUMIF($G$6:$BB$6,BH$6&amp;" "&amp;'Input-Allocators'!$B$20,$G165:$BB165))+SUMIF($G$6:$BB$6,BH$6&amp;" "&amp;'Input-Allocators'!$F$18,$G165:$BB165))&lt;Check_Limit,0,1),1)</f>
        <v>0</v>
      </c>
      <c r="BI165" s="44">
        <f ca="1">IFERROR(IF(SUMIF($G$6:$BB$6,BI$6&amp;" Total",$G165:$BB165)-(SUMIF($G$6:$BB$6,BI$6&amp;" "&amp;'Input-Allocators'!$D$18,$G165:$BB165)+IFERROR(SUMIF($G$6:$BB$6,BI$6&amp;" "&amp;'Input-Allocators'!$E$18,$G165:$BB165),SUMIF($G$6:$BB$6,BI$6&amp;" "&amp;'Input-Allocators'!$B$20,$G165:$BB165))+SUMIF($G$6:$BB$6,BI$6&amp;" "&amp;'Input-Allocators'!$F$18,$G165:$BB165))&lt;Check_Limit,0,1),1)</f>
        <v>0</v>
      </c>
      <c r="BJ165" s="44">
        <f ca="1">IFERROR(IF(SUMIF($G$6:$BB$6,BJ$6&amp;" Total",$G165:$BB165)-(SUMIF($G$6:$BB$6,BJ$6&amp;" "&amp;'Input-Allocators'!$D$18,$G165:$BB165)+IFERROR(SUMIF($G$6:$BB$6,BJ$6&amp;" "&amp;'Input-Allocators'!$E$18,$G165:$BB165),SUMIF($G$6:$BB$6,BJ$6&amp;" "&amp;'Input-Allocators'!$B$20,$G165:$BB165))+SUMIF($G$6:$BB$6,BJ$6&amp;" "&amp;'Input-Allocators'!$F$18,$G165:$BB165))&lt;Check_Limit,0,1),1)</f>
        <v>0</v>
      </c>
      <c r="BK165" s="44">
        <f ca="1">IFERROR(IF(SUMIF($G$6:$BB$6,BK$6&amp;" Total",$G165:$BB165)-(SUMIF($G$6:$BB$6,BK$6&amp;" "&amp;'Input-Allocators'!$D$18,$G165:$BB165)+IFERROR(SUMIF($G$6:$BB$6,BK$6&amp;" "&amp;'Input-Allocators'!$E$18,$G165:$BB165),SUMIF($G$6:$BB$6,BK$6&amp;" "&amp;'Input-Allocators'!$B$20,$G165:$BB165))+SUMIF($G$6:$BB$6,BK$6&amp;" "&amp;'Input-Allocators'!$F$18,$G165:$BB165))&lt;Check_Limit,0,1),1)</f>
        <v>0</v>
      </c>
      <c r="BL165" s="44">
        <f ca="1">IFERROR(IF(SUMIF($G$6:$BB$6,BL$6&amp;" Total",$G165:$BB165)-(SUMIF($G$6:$BB$6,BL$6&amp;" "&amp;'Input-Allocators'!$D$18,$G165:$BB165)+IFERROR(SUMIF($G$6:$BB$6,BL$6&amp;" "&amp;'Input-Allocators'!$E$18,$G165:$BB165),SUMIF($G$6:$BB$6,BL$6&amp;" "&amp;'Input-Allocators'!$B$20,$G165:$BB165))+SUMIF($G$6:$BB$6,BL$6&amp;" "&amp;'Input-Allocators'!$F$18,$G165:$BB165))&lt;Check_Limit,0,1),1)</f>
        <v>0</v>
      </c>
      <c r="BM165" s="44">
        <f ca="1">IFERROR(IF(SUMIF($G$6:$BB$6,BM$6&amp;" Total",$G165:$BB165)-(SUMIF($G$6:$BB$6,BM$6&amp;" "&amp;'Input-Allocators'!$D$18,$G165:$BB165)+IFERROR(SUMIF($G$6:$BB$6,BM$6&amp;" "&amp;'Input-Allocators'!$E$18,$G165:$BB165),SUMIF($G$6:$BB$6,BM$6&amp;" "&amp;'Input-Allocators'!$B$20,$G165:$BB165))+SUMIF($G$6:$BB$6,BM$6&amp;" "&amp;'Input-Allocators'!$F$18,$G165:$BB165))&lt;Check_Limit,0,1),1)</f>
        <v>0</v>
      </c>
      <c r="BN165" s="44">
        <f ca="1">IFERROR(IF(SUMIF($G$6:$BB$6,BN$6&amp;" Total",$G165:$BB165)-(SUMIF($G$6:$BB$6,BN$6&amp;" "&amp;'Input-Allocators'!$D$18,$G165:$BB165)+IFERROR(SUMIF($G$6:$BB$6,BN$6&amp;" "&amp;'Input-Allocators'!$E$18,$G165:$BB165),SUMIF($G$6:$BB$6,BN$6&amp;" "&amp;'Input-Allocators'!$B$20,$G165:$BB165))+SUMIF($G$6:$BB$6,BN$6&amp;" "&amp;'Input-Allocators'!$F$18,$G165:$BB165))&lt;Check_Limit,0,1),1)</f>
        <v>0</v>
      </c>
      <c r="BO165" s="44">
        <f ca="1">IFERROR(IF(SUMIF($G$6:$BB$6,BO$6&amp;" Total",$G165:$BB165)-(SUMIF($G$6:$BB$6,BO$6&amp;" "&amp;'Input-Allocators'!$D$18,$G165:$BB165)+IFERROR(SUMIF($G$6:$BB$6,BO$6&amp;" "&amp;'Input-Allocators'!$E$18,$G165:$BB165),SUMIF($G$6:$BB$6,BO$6&amp;" "&amp;'Input-Allocators'!$B$20,$G165:$BB165))+SUMIF($G$6:$BB$6,BO$6&amp;" "&amp;'Input-Allocators'!$F$18,$G165:$BB165))&lt;Check_Limit,0,1),1)</f>
        <v>0</v>
      </c>
    </row>
    <row r="166" spans="1:67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>Functionalization!$D166</f>
        <v>0</v>
      </c>
      <c r="E166" s="14">
        <f t="shared" ca="1" si="29"/>
        <v>0</v>
      </c>
      <c r="F166" s="3" t="str">
        <f>IF($D166=0,"-",IF('Input-Accounts'!$E166&lt;&gt;0,'Input-Accounts'!$E166,'Input-Accounts'!$G166))</f>
        <v>-</v>
      </c>
      <c r="G166" s="14">
        <f ca="1">IF(G$5&lt;&gt;"",HLOOKUP(G$5,Functionalization!$G$6:$R$343,ROW($A166)-5,FALSE),IFERROR(INDEX(G$320:G$343,MATCH($F166,$B$320:$B$343,0))/VLOOKUP($F166,$B$320:$BB$343,MATCH(LEFT(TRIM(G$6),FIND("~",SUBSTITUTE(G$6,"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166))*HLOOKUP(LEFT(TRIM(G$6),FIND("~",SUBSTITUTE(G$6," ","~",LEN(TRIM(G$6))-LEN(SUBSTITUTE(TRIM(G$6)," ",""))))-1)&amp;" Total",$B$6:$BB$343,ROW($A166)-5,FALSE))</f>
        <v>0</v>
      </c>
      <c r="H166" s="14">
        <f ca="1">IF(H$5&lt;&gt;"",HLOOKUP(H$5,Functionalization!$G$6:$R$343,ROW($A166)-5,FALSE),IFERROR(INDEX(H$320:H$343,MATCH($F166,$B$320:$B$343,0))/VLOOKUP($F166,$B$320:$BB$343,MATCH(LEFT(TRIM(H$6),FIND("~",SUBSTITUTE(H$6,"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166))*HLOOKUP(LEFT(TRIM(H$6),FIND("~",SUBSTITUTE(H$6," ","~",LEN(TRIM(H$6))-LEN(SUBSTITUTE(TRIM(H$6)," ",""))))-1)&amp;" Total",$B$6:$BB$343,ROW($A166)-5,FALSE))</f>
        <v>0</v>
      </c>
      <c r="I166" s="14">
        <f ca="1">IF(I$5&lt;&gt;"",HLOOKUP(I$5,Functionalization!$G$6:$R$343,ROW($A166)-5,FALSE),IFERROR(INDEX(I$320:I$343,MATCH($F166,$B$320:$B$343,0))/VLOOKUP($F166,$B$320:$BB$343,MATCH(LEFT(TRIM(I$6),FIND("~",SUBSTITUTE(I$6,"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166))*HLOOKUP(LEFT(TRIM(I$6),FIND("~",SUBSTITUTE(I$6," ","~",LEN(TRIM(I$6))-LEN(SUBSTITUTE(TRIM(I$6)," ",""))))-1)&amp;" Total",$B$6:$BB$343,ROW($A166)-5,FALSE))</f>
        <v>0</v>
      </c>
      <c r="J166" s="14">
        <f ca="1">IF(J$5&lt;&gt;"",HLOOKUP(J$5,Functionalization!$G$6:$R$343,ROW($A166)-5,FALSE),IFERROR(INDEX(J$320:J$343,MATCH($F166,$B$320:$B$343,0))/VLOOKUP($F166,$B$320:$BB$343,MATCH(LEFT(TRIM(J$6),FIND("~",SUBSTITUTE(J$6,"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166))*HLOOKUP(LEFT(TRIM(J$6),FIND("~",SUBSTITUTE(J$6," ","~",LEN(TRIM(J$6))-LEN(SUBSTITUTE(TRIM(J$6)," ",""))))-1)&amp;" Total",$B$6:$BB$343,ROW($A166)-5,FALSE))</f>
        <v>0</v>
      </c>
      <c r="K166" s="14">
        <f ca="1">IF(K$5&lt;&gt;"",HLOOKUP(K$5,Functionalization!$G$6:$R$343,ROW($A166)-5,FALSE),IFERROR(INDEX(K$320:K$343,MATCH($F166,$B$320:$B$343,0))/VLOOKUP($F166,$B$320:$BB$343,MATCH(LEFT(TRIM(K$6),FIND("~",SUBSTITUTE(K$6,"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166))*HLOOKUP(LEFT(TRIM(K$6),FIND("~",SUBSTITUTE(K$6," ","~",LEN(TRIM(K$6))-LEN(SUBSTITUTE(TRIM(K$6)," ",""))))-1)&amp;" Total",$B$6:$BB$343,ROW($A166)-5,FALSE))</f>
        <v>0</v>
      </c>
      <c r="L166" s="14">
        <f ca="1">IF(L$5&lt;&gt;"",HLOOKUP(L$5,Functionalization!$G$6:$R$343,ROW($A166)-5,FALSE),IFERROR(INDEX(L$320:L$343,MATCH($F166,$B$320:$B$343,0))/VLOOKUP($F166,$B$320:$BB$343,MATCH(LEFT(TRIM(L$6),FIND("~",SUBSTITUTE(L$6,"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166))*HLOOKUP(LEFT(TRIM(L$6),FIND("~",SUBSTITUTE(L$6," ","~",LEN(TRIM(L$6))-LEN(SUBSTITUTE(TRIM(L$6)," ",""))))-1)&amp;" Total",$B$6:$BB$343,ROW($A166)-5,FALSE))</f>
        <v>0</v>
      </c>
      <c r="M166" s="14">
        <f ca="1">IF(M$5&lt;&gt;"",HLOOKUP(M$5,Functionalization!$G$6:$R$343,ROW($A166)-5,FALSE),IFERROR(INDEX(M$320:M$343,MATCH($F166,$B$320:$B$343,0))/VLOOKUP($F166,$B$320:$BB$343,MATCH(LEFT(TRIM(M$6),FIND("~",SUBSTITUTE(M$6,"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166))*HLOOKUP(LEFT(TRIM(M$6),FIND("~",SUBSTITUTE(M$6," ","~",LEN(TRIM(M$6))-LEN(SUBSTITUTE(TRIM(M$6)," ",""))))-1)&amp;" Total",$B$6:$BB$343,ROW($A166)-5,FALSE))</f>
        <v>0</v>
      </c>
      <c r="N166" s="14">
        <f ca="1">IF(N$5&lt;&gt;"",HLOOKUP(N$5,Functionalization!$G$6:$R$343,ROW($A166)-5,FALSE),IFERROR(INDEX(N$320:N$343,MATCH($F166,$B$320:$B$343,0))/VLOOKUP($F166,$B$320:$BB$343,MATCH(LEFT(TRIM(N$6),FIND("~",SUBSTITUTE(N$6,"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166))*HLOOKUP(LEFT(TRIM(N$6),FIND("~",SUBSTITUTE(N$6," ","~",LEN(TRIM(N$6))-LEN(SUBSTITUTE(TRIM(N$6)," ",""))))-1)&amp;" Total",$B$6:$BB$343,ROW($A166)-5,FALSE))</f>
        <v>0</v>
      </c>
      <c r="O166" s="14">
        <f ca="1">IF(O$5&lt;&gt;"",HLOOKUP(O$5,Functionalization!$G$6:$R$343,ROW($A166)-5,FALSE),IFERROR(INDEX(O$320:O$343,MATCH($F166,$B$320:$B$343,0))/VLOOKUP($F166,$B$320:$BB$343,MATCH(LEFT(TRIM(O$6),FIND("~",SUBSTITUTE(O$6,"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166))*HLOOKUP(LEFT(TRIM(O$6),FIND("~",SUBSTITUTE(O$6," ","~",LEN(TRIM(O$6))-LEN(SUBSTITUTE(TRIM(O$6)," ",""))))-1)&amp;" Total",$B$6:$BB$343,ROW($A166)-5,FALSE))</f>
        <v>0</v>
      </c>
      <c r="P166" s="14">
        <f ca="1">IF(P$5&lt;&gt;"",HLOOKUP(P$5,Functionalization!$G$6:$R$343,ROW($A166)-5,FALSE),IFERROR(INDEX(P$320:P$343,MATCH($F166,$B$320:$B$343,0))/VLOOKUP($F166,$B$320:$BB$343,MATCH(LEFT(TRIM(P$6),FIND("~",SUBSTITUTE(P$6,"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166))*HLOOKUP(LEFT(TRIM(P$6),FIND("~",SUBSTITUTE(P$6," ","~",LEN(TRIM(P$6))-LEN(SUBSTITUTE(TRIM(P$6)," ",""))))-1)&amp;" Total",$B$6:$BB$343,ROW($A166)-5,FALSE))</f>
        <v>0</v>
      </c>
      <c r="Q166" s="14">
        <f ca="1">IF(Q$5&lt;&gt;"",HLOOKUP(Q$5,Functionalization!$G$6:$R$343,ROW($A166)-5,FALSE),IFERROR(INDEX(Q$320:Q$343,MATCH($F166,$B$320:$B$343,0))/VLOOKUP($F166,$B$320:$BB$343,MATCH(LEFT(TRIM(Q$6),FIND("~",SUBSTITUTE(Q$6,"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166))*HLOOKUP(LEFT(TRIM(Q$6),FIND("~",SUBSTITUTE(Q$6," ","~",LEN(TRIM(Q$6))-LEN(SUBSTITUTE(TRIM(Q$6)," ",""))))-1)&amp;" Total",$B$6:$BB$343,ROW($A166)-5,FALSE))</f>
        <v>0</v>
      </c>
      <c r="R166" s="14">
        <f ca="1">IF(R$5&lt;&gt;"",HLOOKUP(R$5,Functionalization!$G$6:$R$343,ROW($A166)-5,FALSE),IFERROR(INDEX(R$320:R$343,MATCH($F166,$B$320:$B$343,0))/VLOOKUP($F166,$B$320:$BB$343,MATCH(LEFT(TRIM(R$6),FIND("~",SUBSTITUTE(R$6,"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166))*HLOOKUP(LEFT(TRIM(R$6),FIND("~",SUBSTITUTE(R$6," ","~",LEN(TRIM(R$6))-LEN(SUBSTITUTE(TRIM(R$6)," ",""))))-1)&amp;" Total",$B$6:$BB$343,ROW($A166)-5,FALSE))</f>
        <v>0</v>
      </c>
      <c r="S166" s="14">
        <f ca="1">IF(S$5&lt;&gt;"",HLOOKUP(S$5,Functionalization!$G$6:$R$343,ROW($A166)-5,FALSE),IFERROR(INDEX(S$320:S$343,MATCH($F166,$B$320:$B$343,0))/VLOOKUP($F166,$B$320:$BB$343,MATCH(LEFT(TRIM(S$6),FIND("~",SUBSTITUTE(S$6,"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166))*HLOOKUP(LEFT(TRIM(S$6),FIND("~",SUBSTITUTE(S$6," ","~",LEN(TRIM(S$6))-LEN(SUBSTITUTE(TRIM(S$6)," ",""))))-1)&amp;" Total",$B$6:$BB$343,ROW($A166)-5,FALSE))</f>
        <v>0</v>
      </c>
      <c r="T166" s="14">
        <f ca="1">IF(T$5&lt;&gt;"",HLOOKUP(T$5,Functionalization!$G$6:$R$343,ROW($A166)-5,FALSE),IFERROR(INDEX(T$320:T$343,MATCH($F166,$B$320:$B$343,0))/VLOOKUP($F166,$B$320:$BB$343,MATCH(LEFT(TRIM(T$6),FIND("~",SUBSTITUTE(T$6,"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166))*HLOOKUP(LEFT(TRIM(T$6),FIND("~",SUBSTITUTE(T$6," ","~",LEN(TRIM(T$6))-LEN(SUBSTITUTE(TRIM(T$6)," ",""))))-1)&amp;" Total",$B$6:$BB$343,ROW($A166)-5,FALSE))</f>
        <v>0</v>
      </c>
      <c r="U166" s="14">
        <f ca="1">IF(U$5&lt;&gt;"",HLOOKUP(U$5,Functionalization!$G$6:$R$343,ROW($A166)-5,FALSE),IFERROR(INDEX(U$320:U$343,MATCH($F166,$B$320:$B$343,0))/VLOOKUP($F166,$B$320:$BB$343,MATCH(LEFT(TRIM(U$6),FIND("~",SUBSTITUTE(U$6,"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166))*HLOOKUP(LEFT(TRIM(U$6),FIND("~",SUBSTITUTE(U$6," ","~",LEN(TRIM(U$6))-LEN(SUBSTITUTE(TRIM(U$6)," ",""))))-1)&amp;" Total",$B$6:$BB$343,ROW($A166)-5,FALSE))</f>
        <v>0</v>
      </c>
      <c r="V166" s="14">
        <f ca="1">IF(V$5&lt;&gt;"",HLOOKUP(V$5,Functionalization!$G$6:$R$343,ROW($A166)-5,FALSE),IFERROR(INDEX(V$320:V$343,MATCH($F166,$B$320:$B$343,0))/VLOOKUP($F166,$B$320:$BB$343,MATCH(LEFT(TRIM(V$6),FIND("~",SUBSTITUTE(V$6,"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166))*HLOOKUP(LEFT(TRIM(V$6),FIND("~",SUBSTITUTE(V$6," ","~",LEN(TRIM(V$6))-LEN(SUBSTITUTE(TRIM(V$6)," ",""))))-1)&amp;" Total",$B$6:$BB$343,ROW($A166)-5,FALSE))</f>
        <v>0</v>
      </c>
      <c r="W166" s="14">
        <f ca="1">IF(W$5&lt;&gt;"",HLOOKUP(W$5,Functionalization!$G$6:$R$343,ROW($A166)-5,FALSE),IFERROR(INDEX(W$320:W$343,MATCH($F166,$B$320:$B$343,0))/VLOOKUP($F166,$B$320:$BB$343,MATCH(LEFT(TRIM(W$6),FIND("~",SUBSTITUTE(W$6,"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166))*HLOOKUP(LEFT(TRIM(W$6),FIND("~",SUBSTITUTE(W$6," ","~",LEN(TRIM(W$6))-LEN(SUBSTITUTE(TRIM(W$6)," ",""))))-1)&amp;" Total",$B$6:$BB$343,ROW($A166)-5,FALSE))</f>
        <v>0</v>
      </c>
      <c r="X166" s="14">
        <f ca="1">IF(X$5&lt;&gt;"",HLOOKUP(X$5,Functionalization!$G$6:$R$343,ROW($A166)-5,FALSE),IFERROR(INDEX(X$320:X$343,MATCH($F166,$B$320:$B$343,0))/VLOOKUP($F166,$B$320:$BB$343,MATCH(LEFT(TRIM(X$6),FIND("~",SUBSTITUTE(X$6,"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166))*HLOOKUP(LEFT(TRIM(X$6),FIND("~",SUBSTITUTE(X$6," ","~",LEN(TRIM(X$6))-LEN(SUBSTITUTE(TRIM(X$6)," ",""))))-1)&amp;" Total",$B$6:$BB$343,ROW($A166)-5,FALSE))</f>
        <v>0</v>
      </c>
      <c r="Y166" s="14">
        <f ca="1">IF(Y$5&lt;&gt;"",HLOOKUP(Y$5,Functionalization!$G$6:$R$343,ROW($A166)-5,FALSE),IFERROR(INDEX(Y$320:Y$343,MATCH($F166,$B$320:$B$343,0))/VLOOKUP($F166,$B$320:$BB$343,MATCH(LEFT(TRIM(Y$6),FIND("~",SUBSTITUTE(Y$6,"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166))*HLOOKUP(LEFT(TRIM(Y$6),FIND("~",SUBSTITUTE(Y$6," ","~",LEN(TRIM(Y$6))-LEN(SUBSTITUTE(TRIM(Y$6)," ",""))))-1)&amp;" Total",$B$6:$BB$343,ROW($A166)-5,FALSE))</f>
        <v>0</v>
      </c>
      <c r="Z166" s="14">
        <f ca="1">IF(Z$5&lt;&gt;"",HLOOKUP(Z$5,Functionalization!$G$6:$R$343,ROW($A166)-5,FALSE),IFERROR(INDEX(Z$320:Z$343,MATCH($F166,$B$320:$B$343,0))/VLOOKUP($F166,$B$320:$BB$343,MATCH(LEFT(TRIM(Z$6),FIND("~",SUBSTITUTE(Z$6,"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166))*HLOOKUP(LEFT(TRIM(Z$6),FIND("~",SUBSTITUTE(Z$6," ","~",LEN(TRIM(Z$6))-LEN(SUBSTITUTE(TRIM(Z$6)," ",""))))-1)&amp;" Total",$B$6:$BB$343,ROW($A166)-5,FALSE))</f>
        <v>0</v>
      </c>
      <c r="AA166" s="14">
        <f ca="1">IF(AA$5&lt;&gt;"",HLOOKUP(AA$5,Functionalization!$G$6:$R$343,ROW($A166)-5,FALSE),IFERROR(INDEX(AA$320:AA$343,MATCH($F166,$B$320:$B$343,0))/VLOOKUP($F166,$B$320:$BB$343,MATCH(LEFT(TRIM(AA$6),FIND("~",SUBSTITUTE(AA$6,"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166))*HLOOKUP(LEFT(TRIM(AA$6),FIND("~",SUBSTITUTE(AA$6," ","~",LEN(TRIM(AA$6))-LEN(SUBSTITUTE(TRIM(AA$6)," ",""))))-1)&amp;" Total",$B$6:$BB$343,ROW($A166)-5,FALSE))</f>
        <v>0</v>
      </c>
      <c r="AB166" s="14">
        <f ca="1">IF(AB$5&lt;&gt;"",HLOOKUP(AB$5,Functionalization!$G$6:$R$343,ROW($A166)-5,FALSE),IFERROR(INDEX(AB$320:AB$343,MATCH($F166,$B$320:$B$343,0))/VLOOKUP($F166,$B$320:$BB$343,MATCH(LEFT(TRIM(AB$6),FIND("~",SUBSTITUTE(AB$6,"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166))*HLOOKUP(LEFT(TRIM(AB$6),FIND("~",SUBSTITUTE(AB$6," ","~",LEN(TRIM(AB$6))-LEN(SUBSTITUTE(TRIM(AB$6)," ",""))))-1)&amp;" Total",$B$6:$BB$343,ROW($A166)-5,FALSE))</f>
        <v>0</v>
      </c>
      <c r="AC166" s="14">
        <f ca="1">IF(AC$5&lt;&gt;"",HLOOKUP(AC$5,Functionalization!$G$6:$R$343,ROW($A166)-5,FALSE),IFERROR(INDEX(AC$320:AC$343,MATCH($F166,$B$320:$B$343,0))/VLOOKUP($F166,$B$320:$BB$343,MATCH(LEFT(TRIM(AC$6),FIND("~",SUBSTITUTE(AC$6,"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166))*HLOOKUP(LEFT(TRIM(AC$6),FIND("~",SUBSTITUTE(AC$6," ","~",LEN(TRIM(AC$6))-LEN(SUBSTITUTE(TRIM(AC$6)," ",""))))-1)&amp;" Total",$B$6:$BB$343,ROW($A166)-5,FALSE))</f>
        <v>0</v>
      </c>
      <c r="AD166" s="14">
        <f ca="1">IF(AD$5&lt;&gt;"",HLOOKUP(AD$5,Functionalization!$G$6:$R$343,ROW($A166)-5,FALSE),IFERROR(INDEX(AD$320:AD$343,MATCH($F166,$B$320:$B$343,0))/VLOOKUP($F166,$B$320:$BB$343,MATCH(LEFT(TRIM(AD$6),FIND("~",SUBSTITUTE(AD$6,"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166))*HLOOKUP(LEFT(TRIM(AD$6),FIND("~",SUBSTITUTE(AD$6," ","~",LEN(TRIM(AD$6))-LEN(SUBSTITUTE(TRIM(AD$6)," ",""))))-1)&amp;" Total",$B$6:$BB$343,ROW($A166)-5,FALSE))</f>
        <v>0</v>
      </c>
      <c r="AE166" s="14">
        <f ca="1">IF(AE$5&lt;&gt;"",HLOOKUP(AE$5,Functionalization!$G$6:$R$343,ROW($A166)-5,FALSE),IFERROR(INDEX(AE$320:AE$343,MATCH($F166,$B$320:$B$343,0))/VLOOKUP($F166,$B$320:$BB$343,MATCH(LEFT(TRIM(AE$6),FIND("~",SUBSTITUTE(AE$6,"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166))*HLOOKUP(LEFT(TRIM(AE$6),FIND("~",SUBSTITUTE(AE$6," ","~",LEN(TRIM(AE$6))-LEN(SUBSTITUTE(TRIM(AE$6)," ",""))))-1)&amp;" Total",$B$6:$BB$343,ROW($A166)-5,FALSE))</f>
        <v>0</v>
      </c>
      <c r="AF166" s="14">
        <f ca="1">IF(AF$5&lt;&gt;"",HLOOKUP(AF$5,Functionalization!$G$6:$R$343,ROW($A166)-5,FALSE),IFERROR(INDEX(AF$320:AF$343,MATCH($F166,$B$320:$B$343,0))/VLOOKUP($F166,$B$320:$BB$343,MATCH(LEFT(TRIM(AF$6),FIND("~",SUBSTITUTE(AF$6,"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166))*HLOOKUP(LEFT(TRIM(AF$6),FIND("~",SUBSTITUTE(AF$6," ","~",LEN(TRIM(AF$6))-LEN(SUBSTITUTE(TRIM(AF$6)," ",""))))-1)&amp;" Total",$B$6:$BB$343,ROW($A166)-5,FALSE))</f>
        <v>0</v>
      </c>
      <c r="AG166" s="14">
        <f ca="1">IF(AG$5&lt;&gt;"",HLOOKUP(AG$5,Functionalization!$G$6:$R$343,ROW($A166)-5,FALSE),IFERROR(INDEX(AG$320:AG$343,MATCH($F166,$B$320:$B$343,0))/VLOOKUP($F166,$B$320:$BB$343,MATCH(LEFT(TRIM(AG$6),FIND("~",SUBSTITUTE(AG$6,"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166))*HLOOKUP(LEFT(TRIM(AG$6),FIND("~",SUBSTITUTE(AG$6," ","~",LEN(TRIM(AG$6))-LEN(SUBSTITUTE(TRIM(AG$6)," ",""))))-1)&amp;" Total",$B$6:$BB$343,ROW($A166)-5,FALSE))</f>
        <v>0</v>
      </c>
      <c r="AH166" s="14">
        <f ca="1">IF(AH$5&lt;&gt;"",HLOOKUP(AH$5,Functionalization!$G$6:$R$343,ROW($A166)-5,FALSE),IFERROR(INDEX(AH$320:AH$343,MATCH($F166,$B$320:$B$343,0))/VLOOKUP($F166,$B$320:$BB$343,MATCH(LEFT(TRIM(AH$6),FIND("~",SUBSTITUTE(AH$6,"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166))*HLOOKUP(LEFT(TRIM(AH$6),FIND("~",SUBSTITUTE(AH$6," ","~",LEN(TRIM(AH$6))-LEN(SUBSTITUTE(TRIM(AH$6)," ",""))))-1)&amp;" Total",$B$6:$BB$343,ROW($A166)-5,FALSE))</f>
        <v>0</v>
      </c>
      <c r="AI166" s="14">
        <f ca="1">IF(AI$5&lt;&gt;"",HLOOKUP(AI$5,Functionalization!$G$6:$R$343,ROW($A166)-5,FALSE),IFERROR(INDEX(AI$320:AI$343,MATCH($F166,$B$320:$B$343,0))/VLOOKUP($F166,$B$320:$BB$343,MATCH(LEFT(TRIM(AI$6),FIND("~",SUBSTITUTE(AI$6,"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166))*HLOOKUP(LEFT(TRIM(AI$6),FIND("~",SUBSTITUTE(AI$6," ","~",LEN(TRIM(AI$6))-LEN(SUBSTITUTE(TRIM(AI$6)," ",""))))-1)&amp;" Total",$B$6:$BB$343,ROW($A166)-5,FALSE))</f>
        <v>0</v>
      </c>
      <c r="AJ166" s="14">
        <f ca="1">IF(AJ$5&lt;&gt;"",HLOOKUP(AJ$5,Functionalization!$G$6:$R$343,ROW($A166)-5,FALSE),IFERROR(INDEX(AJ$320:AJ$343,MATCH($F166,$B$320:$B$343,0))/VLOOKUP($F166,$B$320:$BB$343,MATCH(LEFT(TRIM(AJ$6),FIND("~",SUBSTITUTE(AJ$6,"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166))*HLOOKUP(LEFT(TRIM(AJ$6),FIND("~",SUBSTITUTE(AJ$6," ","~",LEN(TRIM(AJ$6))-LEN(SUBSTITUTE(TRIM(AJ$6)," ",""))))-1)&amp;" Total",$B$6:$BB$343,ROW($A166)-5,FALSE))</f>
        <v>0</v>
      </c>
      <c r="AK166" s="14">
        <f ca="1">IF(AK$5&lt;&gt;"",HLOOKUP(AK$5,Functionalization!$G$6:$R$343,ROW($A166)-5,FALSE),IFERROR(INDEX(AK$320:AK$343,MATCH($F166,$B$320:$B$343,0))/VLOOKUP($F166,$B$320:$BB$343,MATCH(LEFT(TRIM(AK$6),FIND("~",SUBSTITUTE(AK$6,"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166))*HLOOKUP(LEFT(TRIM(AK$6),FIND("~",SUBSTITUTE(AK$6," ","~",LEN(TRIM(AK$6))-LEN(SUBSTITUTE(TRIM(AK$6)," ",""))))-1)&amp;" Total",$B$6:$BB$343,ROW($A166)-5,FALSE))</f>
        <v>0</v>
      </c>
      <c r="AL166" s="14">
        <f ca="1">IF(AL$5&lt;&gt;"",HLOOKUP(AL$5,Functionalization!$G$6:$R$343,ROW($A166)-5,FALSE),IFERROR(INDEX(AL$320:AL$343,MATCH($F166,$B$320:$B$343,0))/VLOOKUP($F166,$B$320:$BB$343,MATCH(LEFT(TRIM(AL$6),FIND("~",SUBSTITUTE(AL$6,"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166))*HLOOKUP(LEFT(TRIM(AL$6),FIND("~",SUBSTITUTE(AL$6," ","~",LEN(TRIM(AL$6))-LEN(SUBSTITUTE(TRIM(AL$6)," ",""))))-1)&amp;" Total",$B$6:$BB$343,ROW($A166)-5,FALSE))</f>
        <v>0</v>
      </c>
      <c r="AM166" s="14">
        <f ca="1">IF(AM$5&lt;&gt;"",HLOOKUP(AM$5,Functionalization!$G$6:$R$343,ROW($A166)-5,FALSE),IFERROR(INDEX(AM$320:AM$343,MATCH($F166,$B$320:$B$343,0))/VLOOKUP($F166,$B$320:$BB$343,MATCH(LEFT(TRIM(AM$6),FIND("~",SUBSTITUTE(AM$6,"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166))*HLOOKUP(LEFT(TRIM(AM$6),FIND("~",SUBSTITUTE(AM$6," ","~",LEN(TRIM(AM$6))-LEN(SUBSTITUTE(TRIM(AM$6)," ",""))))-1)&amp;" Total",$B$6:$BB$343,ROW($A166)-5,FALSE))</f>
        <v>0</v>
      </c>
      <c r="AN166" s="14">
        <f ca="1">IF(AN$5&lt;&gt;"",HLOOKUP(AN$5,Functionalization!$G$6:$R$343,ROW($A166)-5,FALSE),IFERROR(INDEX(AN$320:AN$343,MATCH($F166,$B$320:$B$343,0))/VLOOKUP($F166,$B$320:$BB$343,MATCH(LEFT(TRIM(AN$6),FIND("~",SUBSTITUTE(AN$6,"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166))*HLOOKUP(LEFT(TRIM(AN$6),FIND("~",SUBSTITUTE(AN$6," ","~",LEN(TRIM(AN$6))-LEN(SUBSTITUTE(TRIM(AN$6)," ",""))))-1)&amp;" Total",$B$6:$BB$343,ROW($A166)-5,FALSE))</f>
        <v>0</v>
      </c>
      <c r="AO166" s="14">
        <f ca="1">IF(AO$5&lt;&gt;"",HLOOKUP(AO$5,Functionalization!$G$6:$R$343,ROW($A166)-5,FALSE),IFERROR(INDEX(AO$320:AO$343,MATCH($F166,$B$320:$B$343,0))/VLOOKUP($F166,$B$320:$BB$343,MATCH(LEFT(TRIM(AO$6),FIND("~",SUBSTITUTE(AO$6,"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166))*HLOOKUP(LEFT(TRIM(AO$6),FIND("~",SUBSTITUTE(AO$6," ","~",LEN(TRIM(AO$6))-LEN(SUBSTITUTE(TRIM(AO$6)," ",""))))-1)&amp;" Total",$B$6:$BB$343,ROW($A166)-5,FALSE))</f>
        <v>0</v>
      </c>
      <c r="AP166" s="14">
        <f ca="1">IF(AP$5&lt;&gt;"",HLOOKUP(AP$5,Functionalization!$G$6:$R$343,ROW($A166)-5,FALSE),IFERROR(INDEX(AP$320:AP$343,MATCH($F166,$B$320:$B$343,0))/VLOOKUP($F166,$B$320:$BB$343,MATCH(LEFT(TRIM(AP$6),FIND("~",SUBSTITUTE(AP$6,"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166))*HLOOKUP(LEFT(TRIM(AP$6),FIND("~",SUBSTITUTE(AP$6," ","~",LEN(TRIM(AP$6))-LEN(SUBSTITUTE(TRIM(AP$6)," ",""))))-1)&amp;" Total",$B$6:$BB$343,ROW($A166)-5,FALSE))</f>
        <v>0</v>
      </c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D166" s="44">
        <f ca="1">IFERROR(IF(SUMIF($G$6:$BB$6,BD$6&amp;" Total",$G166:$BB166)-(SUMIF($G$6:$BB$6,BD$6&amp;" "&amp;'Input-Allocators'!$D$18,$G166:$BB166)+IFERROR(SUMIF($G$6:$BB$6,BD$6&amp;" "&amp;'Input-Allocators'!$E$18,$G166:$BB166),SUMIF($G$6:$BB$6,BD$6&amp;" "&amp;'Input-Allocators'!$B$20,$G166:$BB166))+SUMIF($G$6:$BB$6,BD$6&amp;" "&amp;'Input-Allocators'!$F$18,$G166:$BB166))&lt;Check_Limit,0,1),1)</f>
        <v>0</v>
      </c>
      <c r="BE166" s="44">
        <f ca="1">IFERROR(IF(SUMIF($G$6:$BB$6,BE$6&amp;" Total",$G166:$BB166)-(SUMIF($G$6:$BB$6,BE$6&amp;" "&amp;'Input-Allocators'!$D$18,$G166:$BB166)+IFERROR(SUMIF($G$6:$BB$6,BE$6&amp;" "&amp;'Input-Allocators'!$E$18,$G166:$BB166),SUMIF($G$6:$BB$6,BE$6&amp;" "&amp;'Input-Allocators'!$B$20,$G166:$BB166))+SUMIF($G$6:$BB$6,BE$6&amp;" "&amp;'Input-Allocators'!$F$18,$G166:$BB166))&lt;Check_Limit,0,1),1)</f>
        <v>0</v>
      </c>
      <c r="BF166" s="44">
        <f ca="1">IFERROR(IF(SUMIF($G$6:$BB$6,BF$6&amp;" Total",$G166:$BB166)-(SUMIF($G$6:$BB$6,BF$6&amp;" "&amp;'Input-Allocators'!$D$18,$G166:$BB166)+IFERROR(SUMIF($G$6:$BB$6,BF$6&amp;" "&amp;'Input-Allocators'!$E$18,$G166:$BB166),SUMIF($G$6:$BB$6,BF$6&amp;" "&amp;'Input-Allocators'!$B$20,$G166:$BB166))+SUMIF($G$6:$BB$6,BF$6&amp;" "&amp;'Input-Allocators'!$F$18,$G166:$BB166))&lt;Check_Limit,0,1),1)</f>
        <v>0</v>
      </c>
      <c r="BG166" s="44">
        <f ca="1">IFERROR(IF(SUMIF($G$6:$BB$6,BG$6&amp;" Total",$G166:$BB166)-(SUMIF($G$6:$BB$6,BG$6&amp;" "&amp;'Input-Allocators'!$D$18,$G166:$BB166)+IFERROR(SUMIF($G$6:$BB$6,BG$6&amp;" "&amp;'Input-Allocators'!$E$18,$G166:$BB166),SUMIF($G$6:$BB$6,BG$6&amp;" "&amp;'Input-Allocators'!$B$20,$G166:$BB166))+SUMIF($G$6:$BB$6,BG$6&amp;" "&amp;'Input-Allocators'!$F$18,$G166:$BB166))&lt;Check_Limit,0,1),1)</f>
        <v>0</v>
      </c>
      <c r="BH166" s="44">
        <f ca="1">IFERROR(IF(SUMIF($G$6:$BB$6,BH$6&amp;" Total",$G166:$BB166)-(SUMIF($G$6:$BB$6,BH$6&amp;" "&amp;'Input-Allocators'!$D$18,$G166:$BB166)+IFERROR(SUMIF($G$6:$BB$6,BH$6&amp;" "&amp;'Input-Allocators'!$E$18,$G166:$BB166),SUMIF($G$6:$BB$6,BH$6&amp;" "&amp;'Input-Allocators'!$B$20,$G166:$BB166))+SUMIF($G$6:$BB$6,BH$6&amp;" "&amp;'Input-Allocators'!$F$18,$G166:$BB166))&lt;Check_Limit,0,1),1)</f>
        <v>0</v>
      </c>
      <c r="BI166" s="44">
        <f ca="1">IFERROR(IF(SUMIF($G$6:$BB$6,BI$6&amp;" Total",$G166:$BB166)-(SUMIF($G$6:$BB$6,BI$6&amp;" "&amp;'Input-Allocators'!$D$18,$G166:$BB166)+IFERROR(SUMIF($G$6:$BB$6,BI$6&amp;" "&amp;'Input-Allocators'!$E$18,$G166:$BB166),SUMIF($G$6:$BB$6,BI$6&amp;" "&amp;'Input-Allocators'!$B$20,$G166:$BB166))+SUMIF($G$6:$BB$6,BI$6&amp;" "&amp;'Input-Allocators'!$F$18,$G166:$BB166))&lt;Check_Limit,0,1),1)</f>
        <v>0</v>
      </c>
      <c r="BJ166" s="44">
        <f ca="1">IFERROR(IF(SUMIF($G$6:$BB$6,BJ$6&amp;" Total",$G166:$BB166)-(SUMIF($G$6:$BB$6,BJ$6&amp;" "&amp;'Input-Allocators'!$D$18,$G166:$BB166)+IFERROR(SUMIF($G$6:$BB$6,BJ$6&amp;" "&amp;'Input-Allocators'!$E$18,$G166:$BB166),SUMIF($G$6:$BB$6,BJ$6&amp;" "&amp;'Input-Allocators'!$B$20,$G166:$BB166))+SUMIF($G$6:$BB$6,BJ$6&amp;" "&amp;'Input-Allocators'!$F$18,$G166:$BB166))&lt;Check_Limit,0,1),1)</f>
        <v>0</v>
      </c>
      <c r="BK166" s="44">
        <f ca="1">IFERROR(IF(SUMIF($G$6:$BB$6,BK$6&amp;" Total",$G166:$BB166)-(SUMIF($G$6:$BB$6,BK$6&amp;" "&amp;'Input-Allocators'!$D$18,$G166:$BB166)+IFERROR(SUMIF($G$6:$BB$6,BK$6&amp;" "&amp;'Input-Allocators'!$E$18,$G166:$BB166),SUMIF($G$6:$BB$6,BK$6&amp;" "&amp;'Input-Allocators'!$B$20,$G166:$BB166))+SUMIF($G$6:$BB$6,BK$6&amp;" "&amp;'Input-Allocators'!$F$18,$G166:$BB166))&lt;Check_Limit,0,1),1)</f>
        <v>0</v>
      </c>
      <c r="BL166" s="44">
        <f ca="1">IFERROR(IF(SUMIF($G$6:$BB$6,BL$6&amp;" Total",$G166:$BB166)-(SUMIF($G$6:$BB$6,BL$6&amp;" "&amp;'Input-Allocators'!$D$18,$G166:$BB166)+IFERROR(SUMIF($G$6:$BB$6,BL$6&amp;" "&amp;'Input-Allocators'!$E$18,$G166:$BB166),SUMIF($G$6:$BB$6,BL$6&amp;" "&amp;'Input-Allocators'!$B$20,$G166:$BB166))+SUMIF($G$6:$BB$6,BL$6&amp;" "&amp;'Input-Allocators'!$F$18,$G166:$BB166))&lt;Check_Limit,0,1),1)</f>
        <v>0</v>
      </c>
      <c r="BM166" s="44">
        <f ca="1">IFERROR(IF(SUMIF($G$6:$BB$6,BM$6&amp;" Total",$G166:$BB166)-(SUMIF($G$6:$BB$6,BM$6&amp;" "&amp;'Input-Allocators'!$D$18,$G166:$BB166)+IFERROR(SUMIF($G$6:$BB$6,BM$6&amp;" "&amp;'Input-Allocators'!$E$18,$G166:$BB166),SUMIF($G$6:$BB$6,BM$6&amp;" "&amp;'Input-Allocators'!$B$20,$G166:$BB166))+SUMIF($G$6:$BB$6,BM$6&amp;" "&amp;'Input-Allocators'!$F$18,$G166:$BB166))&lt;Check_Limit,0,1),1)</f>
        <v>0</v>
      </c>
      <c r="BN166" s="44">
        <f ca="1">IFERROR(IF(SUMIF($G$6:$BB$6,BN$6&amp;" Total",$G166:$BB166)-(SUMIF($G$6:$BB$6,BN$6&amp;" "&amp;'Input-Allocators'!$D$18,$G166:$BB166)+IFERROR(SUMIF($G$6:$BB$6,BN$6&amp;" "&amp;'Input-Allocators'!$E$18,$G166:$BB166),SUMIF($G$6:$BB$6,BN$6&amp;" "&amp;'Input-Allocators'!$B$20,$G166:$BB166))+SUMIF($G$6:$BB$6,BN$6&amp;" "&amp;'Input-Allocators'!$F$18,$G166:$BB166))&lt;Check_Limit,0,1),1)</f>
        <v>0</v>
      </c>
      <c r="BO166" s="44">
        <f ca="1">IFERROR(IF(SUMIF($G$6:$BB$6,BO$6&amp;" Total",$G166:$BB166)-(SUMIF($G$6:$BB$6,BO$6&amp;" "&amp;'Input-Allocators'!$D$18,$G166:$BB166)+IFERROR(SUMIF($G$6:$BB$6,BO$6&amp;" "&amp;'Input-Allocators'!$E$18,$G166:$BB166),SUMIF($G$6:$BB$6,BO$6&amp;" "&amp;'Input-Allocators'!$B$20,$G166:$BB166))+SUMIF($G$6:$BB$6,BO$6&amp;" "&amp;'Input-Allocators'!$F$18,$G166:$BB166))&lt;Check_Limit,0,1),1)</f>
        <v>0</v>
      </c>
    </row>
    <row r="167" spans="1:67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>Functionalization!$D167</f>
        <v>0</v>
      </c>
      <c r="E167" s="14">
        <f t="shared" ca="1" si="29"/>
        <v>0</v>
      </c>
      <c r="F167" s="3" t="str">
        <f>IF($D167=0,"-",IF('Input-Accounts'!$E167&lt;&gt;0,'Input-Accounts'!$E167,'Input-Accounts'!$G167))</f>
        <v>-</v>
      </c>
      <c r="G167" s="14">
        <f ca="1">IF(G$5&lt;&gt;"",HLOOKUP(G$5,Functionalization!$G$6:$R$343,ROW($A167)-5,FALSE),IFERROR(INDEX(G$320:G$343,MATCH($F167,$B$320:$B$343,0))/VLOOKUP($F167,$B$320:$BB$343,MATCH(LEFT(TRIM(G$6),FIND("~",SUBSTITUTE(G$6,"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167))*HLOOKUP(LEFT(TRIM(G$6),FIND("~",SUBSTITUTE(G$6," ","~",LEN(TRIM(G$6))-LEN(SUBSTITUTE(TRIM(G$6)," ",""))))-1)&amp;" Total",$B$6:$BB$343,ROW($A167)-5,FALSE))</f>
        <v>0</v>
      </c>
      <c r="H167" s="14">
        <f ca="1">IF(H$5&lt;&gt;"",HLOOKUP(H$5,Functionalization!$G$6:$R$343,ROW($A167)-5,FALSE),IFERROR(INDEX(H$320:H$343,MATCH($F167,$B$320:$B$343,0))/VLOOKUP($F167,$B$320:$BB$343,MATCH(LEFT(TRIM(H$6),FIND("~",SUBSTITUTE(H$6,"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167))*HLOOKUP(LEFT(TRIM(H$6),FIND("~",SUBSTITUTE(H$6," ","~",LEN(TRIM(H$6))-LEN(SUBSTITUTE(TRIM(H$6)," ",""))))-1)&amp;" Total",$B$6:$BB$343,ROW($A167)-5,FALSE))</f>
        <v>0</v>
      </c>
      <c r="I167" s="14">
        <f ca="1">IF(I$5&lt;&gt;"",HLOOKUP(I$5,Functionalization!$G$6:$R$343,ROW($A167)-5,FALSE),IFERROR(INDEX(I$320:I$343,MATCH($F167,$B$320:$B$343,0))/VLOOKUP($F167,$B$320:$BB$343,MATCH(LEFT(TRIM(I$6),FIND("~",SUBSTITUTE(I$6,"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167))*HLOOKUP(LEFT(TRIM(I$6),FIND("~",SUBSTITUTE(I$6," ","~",LEN(TRIM(I$6))-LEN(SUBSTITUTE(TRIM(I$6)," ",""))))-1)&amp;" Total",$B$6:$BB$343,ROW($A167)-5,FALSE))</f>
        <v>0</v>
      </c>
      <c r="J167" s="14">
        <f ca="1">IF(J$5&lt;&gt;"",HLOOKUP(J$5,Functionalization!$G$6:$R$343,ROW($A167)-5,FALSE),IFERROR(INDEX(J$320:J$343,MATCH($F167,$B$320:$B$343,0))/VLOOKUP($F167,$B$320:$BB$343,MATCH(LEFT(TRIM(J$6),FIND("~",SUBSTITUTE(J$6,"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167))*HLOOKUP(LEFT(TRIM(J$6),FIND("~",SUBSTITUTE(J$6," ","~",LEN(TRIM(J$6))-LEN(SUBSTITUTE(TRIM(J$6)," ",""))))-1)&amp;" Total",$B$6:$BB$343,ROW($A167)-5,FALSE))</f>
        <v>0</v>
      </c>
      <c r="K167" s="14">
        <f ca="1">IF(K$5&lt;&gt;"",HLOOKUP(K$5,Functionalization!$G$6:$R$343,ROW($A167)-5,FALSE),IFERROR(INDEX(K$320:K$343,MATCH($F167,$B$320:$B$343,0))/VLOOKUP($F167,$B$320:$BB$343,MATCH(LEFT(TRIM(K$6),FIND("~",SUBSTITUTE(K$6,"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167))*HLOOKUP(LEFT(TRIM(K$6),FIND("~",SUBSTITUTE(K$6," ","~",LEN(TRIM(K$6))-LEN(SUBSTITUTE(TRIM(K$6)," ",""))))-1)&amp;" Total",$B$6:$BB$343,ROW($A167)-5,FALSE))</f>
        <v>0</v>
      </c>
      <c r="L167" s="14">
        <f ca="1">IF(L$5&lt;&gt;"",HLOOKUP(L$5,Functionalization!$G$6:$R$343,ROW($A167)-5,FALSE),IFERROR(INDEX(L$320:L$343,MATCH($F167,$B$320:$B$343,0))/VLOOKUP($F167,$B$320:$BB$343,MATCH(LEFT(TRIM(L$6),FIND("~",SUBSTITUTE(L$6,"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167))*HLOOKUP(LEFT(TRIM(L$6),FIND("~",SUBSTITUTE(L$6," ","~",LEN(TRIM(L$6))-LEN(SUBSTITUTE(TRIM(L$6)," ",""))))-1)&amp;" Total",$B$6:$BB$343,ROW($A167)-5,FALSE))</f>
        <v>0</v>
      </c>
      <c r="M167" s="14">
        <f ca="1">IF(M$5&lt;&gt;"",HLOOKUP(M$5,Functionalization!$G$6:$R$343,ROW($A167)-5,FALSE),IFERROR(INDEX(M$320:M$343,MATCH($F167,$B$320:$B$343,0))/VLOOKUP($F167,$B$320:$BB$343,MATCH(LEFT(TRIM(M$6),FIND("~",SUBSTITUTE(M$6,"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167))*HLOOKUP(LEFT(TRIM(M$6),FIND("~",SUBSTITUTE(M$6," ","~",LEN(TRIM(M$6))-LEN(SUBSTITUTE(TRIM(M$6)," ",""))))-1)&amp;" Total",$B$6:$BB$343,ROW($A167)-5,FALSE))</f>
        <v>0</v>
      </c>
      <c r="N167" s="14">
        <f ca="1">IF(N$5&lt;&gt;"",HLOOKUP(N$5,Functionalization!$G$6:$R$343,ROW($A167)-5,FALSE),IFERROR(INDEX(N$320:N$343,MATCH($F167,$B$320:$B$343,0))/VLOOKUP($F167,$B$320:$BB$343,MATCH(LEFT(TRIM(N$6),FIND("~",SUBSTITUTE(N$6,"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167))*HLOOKUP(LEFT(TRIM(N$6),FIND("~",SUBSTITUTE(N$6," ","~",LEN(TRIM(N$6))-LEN(SUBSTITUTE(TRIM(N$6)," ",""))))-1)&amp;" Total",$B$6:$BB$343,ROW($A167)-5,FALSE))</f>
        <v>0</v>
      </c>
      <c r="O167" s="14">
        <f ca="1">IF(O$5&lt;&gt;"",HLOOKUP(O$5,Functionalization!$G$6:$R$343,ROW($A167)-5,FALSE),IFERROR(INDEX(O$320:O$343,MATCH($F167,$B$320:$B$343,0))/VLOOKUP($F167,$B$320:$BB$343,MATCH(LEFT(TRIM(O$6),FIND("~",SUBSTITUTE(O$6,"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167))*HLOOKUP(LEFT(TRIM(O$6),FIND("~",SUBSTITUTE(O$6," ","~",LEN(TRIM(O$6))-LEN(SUBSTITUTE(TRIM(O$6)," ",""))))-1)&amp;" Total",$B$6:$BB$343,ROW($A167)-5,FALSE))</f>
        <v>0</v>
      </c>
      <c r="P167" s="14">
        <f ca="1">IF(P$5&lt;&gt;"",HLOOKUP(P$5,Functionalization!$G$6:$R$343,ROW($A167)-5,FALSE),IFERROR(INDEX(P$320:P$343,MATCH($F167,$B$320:$B$343,0))/VLOOKUP($F167,$B$320:$BB$343,MATCH(LEFT(TRIM(P$6),FIND("~",SUBSTITUTE(P$6,"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167))*HLOOKUP(LEFT(TRIM(P$6),FIND("~",SUBSTITUTE(P$6," ","~",LEN(TRIM(P$6))-LEN(SUBSTITUTE(TRIM(P$6)," ",""))))-1)&amp;" Total",$B$6:$BB$343,ROW($A167)-5,FALSE))</f>
        <v>0</v>
      </c>
      <c r="Q167" s="14">
        <f ca="1">IF(Q$5&lt;&gt;"",HLOOKUP(Q$5,Functionalization!$G$6:$R$343,ROW($A167)-5,FALSE),IFERROR(INDEX(Q$320:Q$343,MATCH($F167,$B$320:$B$343,0))/VLOOKUP($F167,$B$320:$BB$343,MATCH(LEFT(TRIM(Q$6),FIND("~",SUBSTITUTE(Q$6,"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167))*HLOOKUP(LEFT(TRIM(Q$6),FIND("~",SUBSTITUTE(Q$6," ","~",LEN(TRIM(Q$6))-LEN(SUBSTITUTE(TRIM(Q$6)," ",""))))-1)&amp;" Total",$B$6:$BB$343,ROW($A167)-5,FALSE))</f>
        <v>0</v>
      </c>
      <c r="R167" s="14">
        <f ca="1">IF(R$5&lt;&gt;"",HLOOKUP(R$5,Functionalization!$G$6:$R$343,ROW($A167)-5,FALSE),IFERROR(INDEX(R$320:R$343,MATCH($F167,$B$320:$B$343,0))/VLOOKUP($F167,$B$320:$BB$343,MATCH(LEFT(TRIM(R$6),FIND("~",SUBSTITUTE(R$6,"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167))*HLOOKUP(LEFT(TRIM(R$6),FIND("~",SUBSTITUTE(R$6," ","~",LEN(TRIM(R$6))-LEN(SUBSTITUTE(TRIM(R$6)," ",""))))-1)&amp;" Total",$B$6:$BB$343,ROW($A167)-5,FALSE))</f>
        <v>0</v>
      </c>
      <c r="S167" s="14">
        <f ca="1">IF(S$5&lt;&gt;"",HLOOKUP(S$5,Functionalization!$G$6:$R$343,ROW($A167)-5,FALSE),IFERROR(INDEX(S$320:S$343,MATCH($F167,$B$320:$B$343,0))/VLOOKUP($F167,$B$320:$BB$343,MATCH(LEFT(TRIM(S$6),FIND("~",SUBSTITUTE(S$6,"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167))*HLOOKUP(LEFT(TRIM(S$6),FIND("~",SUBSTITUTE(S$6," ","~",LEN(TRIM(S$6))-LEN(SUBSTITUTE(TRIM(S$6)," ",""))))-1)&amp;" Total",$B$6:$BB$343,ROW($A167)-5,FALSE))</f>
        <v>0</v>
      </c>
      <c r="T167" s="14">
        <f ca="1">IF(T$5&lt;&gt;"",HLOOKUP(T$5,Functionalization!$G$6:$R$343,ROW($A167)-5,FALSE),IFERROR(INDEX(T$320:T$343,MATCH($F167,$B$320:$B$343,0))/VLOOKUP($F167,$B$320:$BB$343,MATCH(LEFT(TRIM(T$6),FIND("~",SUBSTITUTE(T$6,"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167))*HLOOKUP(LEFT(TRIM(T$6),FIND("~",SUBSTITUTE(T$6," ","~",LEN(TRIM(T$6))-LEN(SUBSTITUTE(TRIM(T$6)," ",""))))-1)&amp;" Total",$B$6:$BB$343,ROW($A167)-5,FALSE))</f>
        <v>0</v>
      </c>
      <c r="U167" s="14">
        <f ca="1">IF(U$5&lt;&gt;"",HLOOKUP(U$5,Functionalization!$G$6:$R$343,ROW($A167)-5,FALSE),IFERROR(INDEX(U$320:U$343,MATCH($F167,$B$320:$B$343,0))/VLOOKUP($F167,$B$320:$BB$343,MATCH(LEFT(TRIM(U$6),FIND("~",SUBSTITUTE(U$6,"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167))*HLOOKUP(LEFT(TRIM(U$6),FIND("~",SUBSTITUTE(U$6," ","~",LEN(TRIM(U$6))-LEN(SUBSTITUTE(TRIM(U$6)," ",""))))-1)&amp;" Total",$B$6:$BB$343,ROW($A167)-5,FALSE))</f>
        <v>0</v>
      </c>
      <c r="V167" s="14">
        <f ca="1">IF(V$5&lt;&gt;"",HLOOKUP(V$5,Functionalization!$G$6:$R$343,ROW($A167)-5,FALSE),IFERROR(INDEX(V$320:V$343,MATCH($F167,$B$320:$B$343,0))/VLOOKUP($F167,$B$320:$BB$343,MATCH(LEFT(TRIM(V$6),FIND("~",SUBSTITUTE(V$6,"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167))*HLOOKUP(LEFT(TRIM(V$6),FIND("~",SUBSTITUTE(V$6," ","~",LEN(TRIM(V$6))-LEN(SUBSTITUTE(TRIM(V$6)," ",""))))-1)&amp;" Total",$B$6:$BB$343,ROW($A167)-5,FALSE))</f>
        <v>0</v>
      </c>
      <c r="W167" s="14">
        <f ca="1">IF(W$5&lt;&gt;"",HLOOKUP(W$5,Functionalization!$G$6:$R$343,ROW($A167)-5,FALSE),IFERROR(INDEX(W$320:W$343,MATCH($F167,$B$320:$B$343,0))/VLOOKUP($F167,$B$320:$BB$343,MATCH(LEFT(TRIM(W$6),FIND("~",SUBSTITUTE(W$6,"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167))*HLOOKUP(LEFT(TRIM(W$6),FIND("~",SUBSTITUTE(W$6," ","~",LEN(TRIM(W$6))-LEN(SUBSTITUTE(TRIM(W$6)," ",""))))-1)&amp;" Total",$B$6:$BB$343,ROW($A167)-5,FALSE))</f>
        <v>0</v>
      </c>
      <c r="X167" s="14">
        <f ca="1">IF(X$5&lt;&gt;"",HLOOKUP(X$5,Functionalization!$G$6:$R$343,ROW($A167)-5,FALSE),IFERROR(INDEX(X$320:X$343,MATCH($F167,$B$320:$B$343,0))/VLOOKUP($F167,$B$320:$BB$343,MATCH(LEFT(TRIM(X$6),FIND("~",SUBSTITUTE(X$6,"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167))*HLOOKUP(LEFT(TRIM(X$6),FIND("~",SUBSTITUTE(X$6," ","~",LEN(TRIM(X$6))-LEN(SUBSTITUTE(TRIM(X$6)," ",""))))-1)&amp;" Total",$B$6:$BB$343,ROW($A167)-5,FALSE))</f>
        <v>0</v>
      </c>
      <c r="Y167" s="14">
        <f ca="1">IF(Y$5&lt;&gt;"",HLOOKUP(Y$5,Functionalization!$G$6:$R$343,ROW($A167)-5,FALSE),IFERROR(INDEX(Y$320:Y$343,MATCH($F167,$B$320:$B$343,0))/VLOOKUP($F167,$B$320:$BB$343,MATCH(LEFT(TRIM(Y$6),FIND("~",SUBSTITUTE(Y$6,"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167))*HLOOKUP(LEFT(TRIM(Y$6),FIND("~",SUBSTITUTE(Y$6," ","~",LEN(TRIM(Y$6))-LEN(SUBSTITUTE(TRIM(Y$6)," ",""))))-1)&amp;" Total",$B$6:$BB$343,ROW($A167)-5,FALSE))</f>
        <v>0</v>
      </c>
      <c r="Z167" s="14">
        <f ca="1">IF(Z$5&lt;&gt;"",HLOOKUP(Z$5,Functionalization!$G$6:$R$343,ROW($A167)-5,FALSE),IFERROR(INDEX(Z$320:Z$343,MATCH($F167,$B$320:$B$343,0))/VLOOKUP($F167,$B$320:$BB$343,MATCH(LEFT(TRIM(Z$6),FIND("~",SUBSTITUTE(Z$6,"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167))*HLOOKUP(LEFT(TRIM(Z$6),FIND("~",SUBSTITUTE(Z$6," ","~",LEN(TRIM(Z$6))-LEN(SUBSTITUTE(TRIM(Z$6)," ",""))))-1)&amp;" Total",$B$6:$BB$343,ROW($A167)-5,FALSE))</f>
        <v>0</v>
      </c>
      <c r="AA167" s="14">
        <f ca="1">IF(AA$5&lt;&gt;"",HLOOKUP(AA$5,Functionalization!$G$6:$R$343,ROW($A167)-5,FALSE),IFERROR(INDEX(AA$320:AA$343,MATCH($F167,$B$320:$B$343,0))/VLOOKUP($F167,$B$320:$BB$343,MATCH(LEFT(TRIM(AA$6),FIND("~",SUBSTITUTE(AA$6,"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167))*HLOOKUP(LEFT(TRIM(AA$6),FIND("~",SUBSTITUTE(AA$6," ","~",LEN(TRIM(AA$6))-LEN(SUBSTITUTE(TRIM(AA$6)," ",""))))-1)&amp;" Total",$B$6:$BB$343,ROW($A167)-5,FALSE))</f>
        <v>0</v>
      </c>
      <c r="AB167" s="14">
        <f ca="1">IF(AB$5&lt;&gt;"",HLOOKUP(AB$5,Functionalization!$G$6:$R$343,ROW($A167)-5,FALSE),IFERROR(INDEX(AB$320:AB$343,MATCH($F167,$B$320:$B$343,0))/VLOOKUP($F167,$B$320:$BB$343,MATCH(LEFT(TRIM(AB$6),FIND("~",SUBSTITUTE(AB$6,"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167))*HLOOKUP(LEFT(TRIM(AB$6),FIND("~",SUBSTITUTE(AB$6," ","~",LEN(TRIM(AB$6))-LEN(SUBSTITUTE(TRIM(AB$6)," ",""))))-1)&amp;" Total",$B$6:$BB$343,ROW($A167)-5,FALSE))</f>
        <v>0</v>
      </c>
      <c r="AC167" s="14">
        <f ca="1">IF(AC$5&lt;&gt;"",HLOOKUP(AC$5,Functionalization!$G$6:$R$343,ROW($A167)-5,FALSE),IFERROR(INDEX(AC$320:AC$343,MATCH($F167,$B$320:$B$343,0))/VLOOKUP($F167,$B$320:$BB$343,MATCH(LEFT(TRIM(AC$6),FIND("~",SUBSTITUTE(AC$6,"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167))*HLOOKUP(LEFT(TRIM(AC$6),FIND("~",SUBSTITUTE(AC$6," ","~",LEN(TRIM(AC$6))-LEN(SUBSTITUTE(TRIM(AC$6)," ",""))))-1)&amp;" Total",$B$6:$BB$343,ROW($A167)-5,FALSE))</f>
        <v>0</v>
      </c>
      <c r="AD167" s="14">
        <f ca="1">IF(AD$5&lt;&gt;"",HLOOKUP(AD$5,Functionalization!$G$6:$R$343,ROW($A167)-5,FALSE),IFERROR(INDEX(AD$320:AD$343,MATCH($F167,$B$320:$B$343,0))/VLOOKUP($F167,$B$320:$BB$343,MATCH(LEFT(TRIM(AD$6),FIND("~",SUBSTITUTE(AD$6,"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167))*HLOOKUP(LEFT(TRIM(AD$6),FIND("~",SUBSTITUTE(AD$6," ","~",LEN(TRIM(AD$6))-LEN(SUBSTITUTE(TRIM(AD$6)," ",""))))-1)&amp;" Total",$B$6:$BB$343,ROW($A167)-5,FALSE))</f>
        <v>0</v>
      </c>
      <c r="AE167" s="14">
        <f ca="1">IF(AE$5&lt;&gt;"",HLOOKUP(AE$5,Functionalization!$G$6:$R$343,ROW($A167)-5,FALSE),IFERROR(INDEX(AE$320:AE$343,MATCH($F167,$B$320:$B$343,0))/VLOOKUP($F167,$B$320:$BB$343,MATCH(LEFT(TRIM(AE$6),FIND("~",SUBSTITUTE(AE$6,"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167))*HLOOKUP(LEFT(TRIM(AE$6),FIND("~",SUBSTITUTE(AE$6," ","~",LEN(TRIM(AE$6))-LEN(SUBSTITUTE(TRIM(AE$6)," ",""))))-1)&amp;" Total",$B$6:$BB$343,ROW($A167)-5,FALSE))</f>
        <v>0</v>
      </c>
      <c r="AF167" s="14">
        <f ca="1">IF(AF$5&lt;&gt;"",HLOOKUP(AF$5,Functionalization!$G$6:$R$343,ROW($A167)-5,FALSE),IFERROR(INDEX(AF$320:AF$343,MATCH($F167,$B$320:$B$343,0))/VLOOKUP($F167,$B$320:$BB$343,MATCH(LEFT(TRIM(AF$6),FIND("~",SUBSTITUTE(AF$6,"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167))*HLOOKUP(LEFT(TRIM(AF$6),FIND("~",SUBSTITUTE(AF$6," ","~",LEN(TRIM(AF$6))-LEN(SUBSTITUTE(TRIM(AF$6)," ",""))))-1)&amp;" Total",$B$6:$BB$343,ROW($A167)-5,FALSE))</f>
        <v>0</v>
      </c>
      <c r="AG167" s="14">
        <f ca="1">IF(AG$5&lt;&gt;"",HLOOKUP(AG$5,Functionalization!$G$6:$R$343,ROW($A167)-5,FALSE),IFERROR(INDEX(AG$320:AG$343,MATCH($F167,$B$320:$B$343,0))/VLOOKUP($F167,$B$320:$BB$343,MATCH(LEFT(TRIM(AG$6),FIND("~",SUBSTITUTE(AG$6,"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167))*HLOOKUP(LEFT(TRIM(AG$6),FIND("~",SUBSTITUTE(AG$6," ","~",LEN(TRIM(AG$6))-LEN(SUBSTITUTE(TRIM(AG$6)," ",""))))-1)&amp;" Total",$B$6:$BB$343,ROW($A167)-5,FALSE))</f>
        <v>0</v>
      </c>
      <c r="AH167" s="14">
        <f ca="1">IF(AH$5&lt;&gt;"",HLOOKUP(AH$5,Functionalization!$G$6:$R$343,ROW($A167)-5,FALSE),IFERROR(INDEX(AH$320:AH$343,MATCH($F167,$B$320:$B$343,0))/VLOOKUP($F167,$B$320:$BB$343,MATCH(LEFT(TRIM(AH$6),FIND("~",SUBSTITUTE(AH$6,"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167))*HLOOKUP(LEFT(TRIM(AH$6),FIND("~",SUBSTITUTE(AH$6," ","~",LEN(TRIM(AH$6))-LEN(SUBSTITUTE(TRIM(AH$6)," ",""))))-1)&amp;" Total",$B$6:$BB$343,ROW($A167)-5,FALSE))</f>
        <v>0</v>
      </c>
      <c r="AI167" s="14">
        <f ca="1">IF(AI$5&lt;&gt;"",HLOOKUP(AI$5,Functionalization!$G$6:$R$343,ROW($A167)-5,FALSE),IFERROR(INDEX(AI$320:AI$343,MATCH($F167,$B$320:$B$343,0))/VLOOKUP($F167,$B$320:$BB$343,MATCH(LEFT(TRIM(AI$6),FIND("~",SUBSTITUTE(AI$6,"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167))*HLOOKUP(LEFT(TRIM(AI$6),FIND("~",SUBSTITUTE(AI$6," ","~",LEN(TRIM(AI$6))-LEN(SUBSTITUTE(TRIM(AI$6)," ",""))))-1)&amp;" Total",$B$6:$BB$343,ROW($A167)-5,FALSE))</f>
        <v>0</v>
      </c>
      <c r="AJ167" s="14">
        <f ca="1">IF(AJ$5&lt;&gt;"",HLOOKUP(AJ$5,Functionalization!$G$6:$R$343,ROW($A167)-5,FALSE),IFERROR(INDEX(AJ$320:AJ$343,MATCH($F167,$B$320:$B$343,0))/VLOOKUP($F167,$B$320:$BB$343,MATCH(LEFT(TRIM(AJ$6),FIND("~",SUBSTITUTE(AJ$6,"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167))*HLOOKUP(LEFT(TRIM(AJ$6),FIND("~",SUBSTITUTE(AJ$6," ","~",LEN(TRIM(AJ$6))-LEN(SUBSTITUTE(TRIM(AJ$6)," ",""))))-1)&amp;" Total",$B$6:$BB$343,ROW($A167)-5,FALSE))</f>
        <v>0</v>
      </c>
      <c r="AK167" s="14">
        <f ca="1">IF(AK$5&lt;&gt;"",HLOOKUP(AK$5,Functionalization!$G$6:$R$343,ROW($A167)-5,FALSE),IFERROR(INDEX(AK$320:AK$343,MATCH($F167,$B$320:$B$343,0))/VLOOKUP($F167,$B$320:$BB$343,MATCH(LEFT(TRIM(AK$6),FIND("~",SUBSTITUTE(AK$6,"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167))*HLOOKUP(LEFT(TRIM(AK$6),FIND("~",SUBSTITUTE(AK$6," ","~",LEN(TRIM(AK$6))-LEN(SUBSTITUTE(TRIM(AK$6)," ",""))))-1)&amp;" Total",$B$6:$BB$343,ROW($A167)-5,FALSE))</f>
        <v>0</v>
      </c>
      <c r="AL167" s="14">
        <f ca="1">IF(AL$5&lt;&gt;"",HLOOKUP(AL$5,Functionalization!$G$6:$R$343,ROW($A167)-5,FALSE),IFERROR(INDEX(AL$320:AL$343,MATCH($F167,$B$320:$B$343,0))/VLOOKUP($F167,$B$320:$BB$343,MATCH(LEFT(TRIM(AL$6),FIND("~",SUBSTITUTE(AL$6,"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167))*HLOOKUP(LEFT(TRIM(AL$6),FIND("~",SUBSTITUTE(AL$6," ","~",LEN(TRIM(AL$6))-LEN(SUBSTITUTE(TRIM(AL$6)," ",""))))-1)&amp;" Total",$B$6:$BB$343,ROW($A167)-5,FALSE))</f>
        <v>0</v>
      </c>
      <c r="AM167" s="14">
        <f ca="1">IF(AM$5&lt;&gt;"",HLOOKUP(AM$5,Functionalization!$G$6:$R$343,ROW($A167)-5,FALSE),IFERROR(INDEX(AM$320:AM$343,MATCH($F167,$B$320:$B$343,0))/VLOOKUP($F167,$B$320:$BB$343,MATCH(LEFT(TRIM(AM$6),FIND("~",SUBSTITUTE(AM$6,"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167))*HLOOKUP(LEFT(TRIM(AM$6),FIND("~",SUBSTITUTE(AM$6," ","~",LEN(TRIM(AM$6))-LEN(SUBSTITUTE(TRIM(AM$6)," ",""))))-1)&amp;" Total",$B$6:$BB$343,ROW($A167)-5,FALSE))</f>
        <v>0</v>
      </c>
      <c r="AN167" s="14">
        <f ca="1">IF(AN$5&lt;&gt;"",HLOOKUP(AN$5,Functionalization!$G$6:$R$343,ROW($A167)-5,FALSE),IFERROR(INDEX(AN$320:AN$343,MATCH($F167,$B$320:$B$343,0))/VLOOKUP($F167,$B$320:$BB$343,MATCH(LEFT(TRIM(AN$6),FIND("~",SUBSTITUTE(AN$6,"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167))*HLOOKUP(LEFT(TRIM(AN$6),FIND("~",SUBSTITUTE(AN$6," ","~",LEN(TRIM(AN$6))-LEN(SUBSTITUTE(TRIM(AN$6)," ",""))))-1)&amp;" Total",$B$6:$BB$343,ROW($A167)-5,FALSE))</f>
        <v>0</v>
      </c>
      <c r="AO167" s="14">
        <f ca="1">IF(AO$5&lt;&gt;"",HLOOKUP(AO$5,Functionalization!$G$6:$R$343,ROW($A167)-5,FALSE),IFERROR(INDEX(AO$320:AO$343,MATCH($F167,$B$320:$B$343,0))/VLOOKUP($F167,$B$320:$BB$343,MATCH(LEFT(TRIM(AO$6),FIND("~",SUBSTITUTE(AO$6,"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167))*HLOOKUP(LEFT(TRIM(AO$6),FIND("~",SUBSTITUTE(AO$6," ","~",LEN(TRIM(AO$6))-LEN(SUBSTITUTE(TRIM(AO$6)," ",""))))-1)&amp;" Total",$B$6:$BB$343,ROW($A167)-5,FALSE))</f>
        <v>0</v>
      </c>
      <c r="AP167" s="14">
        <f ca="1">IF(AP$5&lt;&gt;"",HLOOKUP(AP$5,Functionalization!$G$6:$R$343,ROW($A167)-5,FALSE),IFERROR(INDEX(AP$320:AP$343,MATCH($F167,$B$320:$B$343,0))/VLOOKUP($F167,$B$320:$BB$343,MATCH(LEFT(TRIM(AP$6),FIND("~",SUBSTITUTE(AP$6,"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167))*HLOOKUP(LEFT(TRIM(AP$6),FIND("~",SUBSTITUTE(AP$6," ","~",LEN(TRIM(AP$6))-LEN(SUBSTITUTE(TRIM(AP$6)," ",""))))-1)&amp;" Total",$B$6:$BB$343,ROW($A167)-5,FALSE))</f>
        <v>0</v>
      </c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D167" s="44">
        <f ca="1">IFERROR(IF(SUMIF($G$6:$BB$6,BD$6&amp;" Total",$G167:$BB167)-(SUMIF($G$6:$BB$6,BD$6&amp;" "&amp;'Input-Allocators'!$D$18,$G167:$BB167)+IFERROR(SUMIF($G$6:$BB$6,BD$6&amp;" "&amp;'Input-Allocators'!$E$18,$G167:$BB167),SUMIF($G$6:$BB$6,BD$6&amp;" "&amp;'Input-Allocators'!$B$20,$G167:$BB167))+SUMIF($G$6:$BB$6,BD$6&amp;" "&amp;'Input-Allocators'!$F$18,$G167:$BB167))&lt;Check_Limit,0,1),1)</f>
        <v>0</v>
      </c>
      <c r="BE167" s="44">
        <f ca="1">IFERROR(IF(SUMIF($G$6:$BB$6,BE$6&amp;" Total",$G167:$BB167)-(SUMIF($G$6:$BB$6,BE$6&amp;" "&amp;'Input-Allocators'!$D$18,$G167:$BB167)+IFERROR(SUMIF($G$6:$BB$6,BE$6&amp;" "&amp;'Input-Allocators'!$E$18,$G167:$BB167),SUMIF($G$6:$BB$6,BE$6&amp;" "&amp;'Input-Allocators'!$B$20,$G167:$BB167))+SUMIF($G$6:$BB$6,BE$6&amp;" "&amp;'Input-Allocators'!$F$18,$G167:$BB167))&lt;Check_Limit,0,1),1)</f>
        <v>0</v>
      </c>
      <c r="BF167" s="44">
        <f ca="1">IFERROR(IF(SUMIF($G$6:$BB$6,BF$6&amp;" Total",$G167:$BB167)-(SUMIF($G$6:$BB$6,BF$6&amp;" "&amp;'Input-Allocators'!$D$18,$G167:$BB167)+IFERROR(SUMIF($G$6:$BB$6,BF$6&amp;" "&amp;'Input-Allocators'!$E$18,$G167:$BB167),SUMIF($G$6:$BB$6,BF$6&amp;" "&amp;'Input-Allocators'!$B$20,$G167:$BB167))+SUMIF($G$6:$BB$6,BF$6&amp;" "&amp;'Input-Allocators'!$F$18,$G167:$BB167))&lt;Check_Limit,0,1),1)</f>
        <v>0</v>
      </c>
      <c r="BG167" s="44">
        <f ca="1">IFERROR(IF(SUMIF($G$6:$BB$6,BG$6&amp;" Total",$G167:$BB167)-(SUMIF($G$6:$BB$6,BG$6&amp;" "&amp;'Input-Allocators'!$D$18,$G167:$BB167)+IFERROR(SUMIF($G$6:$BB$6,BG$6&amp;" "&amp;'Input-Allocators'!$E$18,$G167:$BB167),SUMIF($G$6:$BB$6,BG$6&amp;" "&amp;'Input-Allocators'!$B$20,$G167:$BB167))+SUMIF($G$6:$BB$6,BG$6&amp;" "&amp;'Input-Allocators'!$F$18,$G167:$BB167))&lt;Check_Limit,0,1),1)</f>
        <v>0</v>
      </c>
      <c r="BH167" s="44">
        <f ca="1">IFERROR(IF(SUMIF($G$6:$BB$6,BH$6&amp;" Total",$G167:$BB167)-(SUMIF($G$6:$BB$6,BH$6&amp;" "&amp;'Input-Allocators'!$D$18,$G167:$BB167)+IFERROR(SUMIF($G$6:$BB$6,BH$6&amp;" "&amp;'Input-Allocators'!$E$18,$G167:$BB167),SUMIF($G$6:$BB$6,BH$6&amp;" "&amp;'Input-Allocators'!$B$20,$G167:$BB167))+SUMIF($G$6:$BB$6,BH$6&amp;" "&amp;'Input-Allocators'!$F$18,$G167:$BB167))&lt;Check_Limit,0,1),1)</f>
        <v>0</v>
      </c>
      <c r="BI167" s="44">
        <f ca="1">IFERROR(IF(SUMIF($G$6:$BB$6,BI$6&amp;" Total",$G167:$BB167)-(SUMIF($G$6:$BB$6,BI$6&amp;" "&amp;'Input-Allocators'!$D$18,$G167:$BB167)+IFERROR(SUMIF($G$6:$BB$6,BI$6&amp;" "&amp;'Input-Allocators'!$E$18,$G167:$BB167),SUMIF($G$6:$BB$6,BI$6&amp;" "&amp;'Input-Allocators'!$B$20,$G167:$BB167))+SUMIF($G$6:$BB$6,BI$6&amp;" "&amp;'Input-Allocators'!$F$18,$G167:$BB167))&lt;Check_Limit,0,1),1)</f>
        <v>0</v>
      </c>
      <c r="BJ167" s="44">
        <f ca="1">IFERROR(IF(SUMIF($G$6:$BB$6,BJ$6&amp;" Total",$G167:$BB167)-(SUMIF($G$6:$BB$6,BJ$6&amp;" "&amp;'Input-Allocators'!$D$18,$G167:$BB167)+IFERROR(SUMIF($G$6:$BB$6,BJ$6&amp;" "&amp;'Input-Allocators'!$E$18,$G167:$BB167),SUMIF($G$6:$BB$6,BJ$6&amp;" "&amp;'Input-Allocators'!$B$20,$G167:$BB167))+SUMIF($G$6:$BB$6,BJ$6&amp;" "&amp;'Input-Allocators'!$F$18,$G167:$BB167))&lt;Check_Limit,0,1),1)</f>
        <v>0</v>
      </c>
      <c r="BK167" s="44">
        <f ca="1">IFERROR(IF(SUMIF($G$6:$BB$6,BK$6&amp;" Total",$G167:$BB167)-(SUMIF($G$6:$BB$6,BK$6&amp;" "&amp;'Input-Allocators'!$D$18,$G167:$BB167)+IFERROR(SUMIF($G$6:$BB$6,BK$6&amp;" "&amp;'Input-Allocators'!$E$18,$G167:$BB167),SUMIF($G$6:$BB$6,BK$6&amp;" "&amp;'Input-Allocators'!$B$20,$G167:$BB167))+SUMIF($G$6:$BB$6,BK$6&amp;" "&amp;'Input-Allocators'!$F$18,$G167:$BB167))&lt;Check_Limit,0,1),1)</f>
        <v>0</v>
      </c>
      <c r="BL167" s="44">
        <f ca="1">IFERROR(IF(SUMIF($G$6:$BB$6,BL$6&amp;" Total",$G167:$BB167)-(SUMIF($G$6:$BB$6,BL$6&amp;" "&amp;'Input-Allocators'!$D$18,$G167:$BB167)+IFERROR(SUMIF($G$6:$BB$6,BL$6&amp;" "&amp;'Input-Allocators'!$E$18,$G167:$BB167),SUMIF($G$6:$BB$6,BL$6&amp;" "&amp;'Input-Allocators'!$B$20,$G167:$BB167))+SUMIF($G$6:$BB$6,BL$6&amp;" "&amp;'Input-Allocators'!$F$18,$G167:$BB167))&lt;Check_Limit,0,1),1)</f>
        <v>0</v>
      </c>
      <c r="BM167" s="44">
        <f ca="1">IFERROR(IF(SUMIF($G$6:$BB$6,BM$6&amp;" Total",$G167:$BB167)-(SUMIF($G$6:$BB$6,BM$6&amp;" "&amp;'Input-Allocators'!$D$18,$G167:$BB167)+IFERROR(SUMIF($G$6:$BB$6,BM$6&amp;" "&amp;'Input-Allocators'!$E$18,$G167:$BB167),SUMIF($G$6:$BB$6,BM$6&amp;" "&amp;'Input-Allocators'!$B$20,$G167:$BB167))+SUMIF($G$6:$BB$6,BM$6&amp;" "&amp;'Input-Allocators'!$F$18,$G167:$BB167))&lt;Check_Limit,0,1),1)</f>
        <v>0</v>
      </c>
      <c r="BN167" s="44">
        <f ca="1">IFERROR(IF(SUMIF($G$6:$BB$6,BN$6&amp;" Total",$G167:$BB167)-(SUMIF($G$6:$BB$6,BN$6&amp;" "&amp;'Input-Allocators'!$D$18,$G167:$BB167)+IFERROR(SUMIF($G$6:$BB$6,BN$6&amp;" "&amp;'Input-Allocators'!$E$18,$G167:$BB167),SUMIF($G$6:$BB$6,BN$6&amp;" "&amp;'Input-Allocators'!$B$20,$G167:$BB167))+SUMIF($G$6:$BB$6,BN$6&amp;" "&amp;'Input-Allocators'!$F$18,$G167:$BB167))&lt;Check_Limit,0,1),1)</f>
        <v>0</v>
      </c>
      <c r="BO167" s="44">
        <f ca="1">IFERROR(IF(SUMIF($G$6:$BB$6,BO$6&amp;" Total",$G167:$BB167)-(SUMIF($G$6:$BB$6,BO$6&amp;" "&amp;'Input-Allocators'!$D$18,$G167:$BB167)+IFERROR(SUMIF($G$6:$BB$6,BO$6&amp;" "&amp;'Input-Allocators'!$E$18,$G167:$BB167),SUMIF($G$6:$BB$6,BO$6&amp;" "&amp;'Input-Allocators'!$B$20,$G167:$BB167))+SUMIF($G$6:$BB$6,BO$6&amp;" "&amp;'Input-Allocators'!$F$18,$G167:$BB167))&lt;Check_Limit,0,1),1)</f>
        <v>0</v>
      </c>
    </row>
    <row r="168" spans="1:67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>Functionalization!$D168</f>
        <v>16463.133786572598</v>
      </c>
      <c r="E168" s="14">
        <f t="shared" ca="1" si="29"/>
        <v>0</v>
      </c>
      <c r="F168" s="3" t="str">
        <f>IF($D168=0,"-",IF('Input-Accounts'!$E168&lt;&gt;0,'Input-Accounts'!$E168,'Input-Accounts'!$G168))</f>
        <v>COMMODITY</v>
      </c>
      <c r="G168" s="14">
        <f ca="1">IF(G$5&lt;&gt;"",HLOOKUP(G$5,Functionalization!$G$6:$R$343,ROW($A168)-5,FALSE),IFERROR(INDEX(G$320:G$343,MATCH($F168,$B$320:$B$343,0))/VLOOKUP($F168,$B$320:$BB$343,MATCH(LEFT(TRIM(G$6),FIND("~",SUBSTITUTE(G$6,"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168))*HLOOKUP(LEFT(TRIM(G$6),FIND("~",SUBSTITUTE(G$6," ","~",LEN(TRIM(G$6))-LEN(SUBSTITUTE(TRIM(G$6)," ",""))))-1)&amp;" Total",$B$6:$BB$343,ROW($A168)-5,FALSE))</f>
        <v>0</v>
      </c>
      <c r="H168" s="14">
        <f ca="1">IF(H$5&lt;&gt;"",HLOOKUP(H$5,Functionalization!$G$6:$R$343,ROW($A168)-5,FALSE),IFERROR(INDEX(H$320:H$343,MATCH($F168,$B$320:$B$343,0))/VLOOKUP($F168,$B$320:$BB$343,MATCH(LEFT(TRIM(H$6),FIND("~",SUBSTITUTE(H$6,"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168))*HLOOKUP(LEFT(TRIM(H$6),FIND("~",SUBSTITUTE(H$6," ","~",LEN(TRIM(H$6))-LEN(SUBSTITUTE(TRIM(H$6)," ",""))))-1)&amp;" Total",$B$6:$BB$343,ROW($A168)-5,FALSE))</f>
        <v>0</v>
      </c>
      <c r="I168" s="14">
        <f ca="1">IF(I$5&lt;&gt;"",HLOOKUP(I$5,Functionalization!$G$6:$R$343,ROW($A168)-5,FALSE),IFERROR(INDEX(I$320:I$343,MATCH($F168,$B$320:$B$343,0))/VLOOKUP($F168,$B$320:$BB$343,MATCH(LEFT(TRIM(I$6),FIND("~",SUBSTITUTE(I$6,"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168))*HLOOKUP(LEFT(TRIM(I$6),FIND("~",SUBSTITUTE(I$6," ","~",LEN(TRIM(I$6))-LEN(SUBSTITUTE(TRIM(I$6)," ",""))))-1)&amp;" Total",$B$6:$BB$343,ROW($A168)-5,FALSE))</f>
        <v>0</v>
      </c>
      <c r="J168" s="14">
        <f ca="1">IF(J$5&lt;&gt;"",HLOOKUP(J$5,Functionalization!$G$6:$R$343,ROW($A168)-5,FALSE),IFERROR(INDEX(J$320:J$343,MATCH($F168,$B$320:$B$343,0))/VLOOKUP($F168,$B$320:$BB$343,MATCH(LEFT(TRIM(J$6),FIND("~",SUBSTITUTE(J$6,"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168))*HLOOKUP(LEFT(TRIM(J$6),FIND("~",SUBSTITUTE(J$6," ","~",LEN(TRIM(J$6))-LEN(SUBSTITUTE(TRIM(J$6)," ",""))))-1)&amp;" Total",$B$6:$BB$343,ROW($A168)-5,FALSE))</f>
        <v>0</v>
      </c>
      <c r="K168" s="14">
        <f ca="1">IF(K$5&lt;&gt;"",HLOOKUP(K$5,Functionalization!$G$6:$R$343,ROW($A168)-5,FALSE),IFERROR(INDEX(K$320:K$343,MATCH($F168,$B$320:$B$343,0))/VLOOKUP($F168,$B$320:$BB$343,MATCH(LEFT(TRIM(K$6),FIND("~",SUBSTITUTE(K$6,"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168))*HLOOKUP(LEFT(TRIM(K$6),FIND("~",SUBSTITUTE(K$6," ","~",LEN(TRIM(K$6))-LEN(SUBSTITUTE(TRIM(K$6)," ",""))))-1)&amp;" Total",$B$6:$BB$343,ROW($A168)-5,FALSE))</f>
        <v>0</v>
      </c>
      <c r="L168" s="14">
        <f ca="1">IF(L$5&lt;&gt;"",HLOOKUP(L$5,Functionalization!$G$6:$R$343,ROW($A168)-5,FALSE),IFERROR(INDEX(L$320:L$343,MATCH($F168,$B$320:$B$343,0))/VLOOKUP($F168,$B$320:$BB$343,MATCH(LEFT(TRIM(L$6),FIND("~",SUBSTITUTE(L$6,"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168))*HLOOKUP(LEFT(TRIM(L$6),FIND("~",SUBSTITUTE(L$6," ","~",LEN(TRIM(L$6))-LEN(SUBSTITUTE(TRIM(L$6)," ",""))))-1)&amp;" Total",$B$6:$BB$343,ROW($A168)-5,FALSE))</f>
        <v>0</v>
      </c>
      <c r="M168" s="14">
        <f ca="1">IF(M$5&lt;&gt;"",HLOOKUP(M$5,Functionalization!$G$6:$R$343,ROW($A168)-5,FALSE),IFERROR(INDEX(M$320:M$343,MATCH($F168,$B$320:$B$343,0))/VLOOKUP($F168,$B$320:$BB$343,MATCH(LEFT(TRIM(M$6),FIND("~",SUBSTITUTE(M$6,"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168))*HLOOKUP(LEFT(TRIM(M$6),FIND("~",SUBSTITUTE(M$6," ","~",LEN(TRIM(M$6))-LEN(SUBSTITUTE(TRIM(M$6)," ",""))))-1)&amp;" Total",$B$6:$BB$343,ROW($A168)-5,FALSE))</f>
        <v>0</v>
      </c>
      <c r="N168" s="14">
        <f ca="1">IF(N$5&lt;&gt;"",HLOOKUP(N$5,Functionalization!$G$6:$R$343,ROW($A168)-5,FALSE),IFERROR(INDEX(N$320:N$343,MATCH($F168,$B$320:$B$343,0))/VLOOKUP($F168,$B$320:$BB$343,MATCH(LEFT(TRIM(N$6),FIND("~",SUBSTITUTE(N$6,"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168))*HLOOKUP(LEFT(TRIM(N$6),FIND("~",SUBSTITUTE(N$6," ","~",LEN(TRIM(N$6))-LEN(SUBSTITUTE(TRIM(N$6)," ",""))))-1)&amp;" Total",$B$6:$BB$343,ROW($A168)-5,FALSE))</f>
        <v>0</v>
      </c>
      <c r="O168" s="14">
        <f ca="1">IF(O$5&lt;&gt;"",HLOOKUP(O$5,Functionalization!$G$6:$R$343,ROW($A168)-5,FALSE),IFERROR(INDEX(O$320:O$343,MATCH($F168,$B$320:$B$343,0))/VLOOKUP($F168,$B$320:$BB$343,MATCH(LEFT(TRIM(O$6),FIND("~",SUBSTITUTE(O$6,"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168))*HLOOKUP(LEFT(TRIM(O$6),FIND("~",SUBSTITUTE(O$6," ","~",LEN(TRIM(O$6))-LEN(SUBSTITUTE(TRIM(O$6)," ",""))))-1)&amp;" Total",$B$6:$BB$343,ROW($A168)-5,FALSE))</f>
        <v>0</v>
      </c>
      <c r="P168" s="14">
        <f ca="1">IF(P$5&lt;&gt;"",HLOOKUP(P$5,Functionalization!$G$6:$R$343,ROW($A168)-5,FALSE),IFERROR(INDEX(P$320:P$343,MATCH($F168,$B$320:$B$343,0))/VLOOKUP($F168,$B$320:$BB$343,MATCH(LEFT(TRIM(P$6),FIND("~",SUBSTITUTE(P$6,"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168))*HLOOKUP(LEFT(TRIM(P$6),FIND("~",SUBSTITUTE(P$6," ","~",LEN(TRIM(P$6))-LEN(SUBSTITUTE(TRIM(P$6)," ",""))))-1)&amp;" Total",$B$6:$BB$343,ROW($A168)-5,FALSE))</f>
        <v>0</v>
      </c>
      <c r="Q168" s="14">
        <f ca="1">IF(Q$5&lt;&gt;"",HLOOKUP(Q$5,Functionalization!$G$6:$R$343,ROW($A168)-5,FALSE),IFERROR(INDEX(Q$320:Q$343,MATCH($F168,$B$320:$B$343,0))/VLOOKUP($F168,$B$320:$BB$343,MATCH(LEFT(TRIM(Q$6),FIND("~",SUBSTITUTE(Q$6,"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168))*HLOOKUP(LEFT(TRIM(Q$6),FIND("~",SUBSTITUTE(Q$6," ","~",LEN(TRIM(Q$6))-LEN(SUBSTITUTE(TRIM(Q$6)," ",""))))-1)&amp;" Total",$B$6:$BB$343,ROW($A168)-5,FALSE))</f>
        <v>0</v>
      </c>
      <c r="R168" s="14">
        <f ca="1">IF(R$5&lt;&gt;"",HLOOKUP(R$5,Functionalization!$G$6:$R$343,ROW($A168)-5,FALSE),IFERROR(INDEX(R$320:R$343,MATCH($F168,$B$320:$B$343,0))/VLOOKUP($F168,$B$320:$BB$343,MATCH(LEFT(TRIM(R$6),FIND("~",SUBSTITUTE(R$6,"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168))*HLOOKUP(LEFT(TRIM(R$6),FIND("~",SUBSTITUTE(R$6," ","~",LEN(TRIM(R$6))-LEN(SUBSTITUTE(TRIM(R$6)," ",""))))-1)&amp;" Total",$B$6:$BB$343,ROW($A168)-5,FALSE))</f>
        <v>0</v>
      </c>
      <c r="S168" s="14">
        <f ca="1">IF(S$5&lt;&gt;"",HLOOKUP(S$5,Functionalization!$G$6:$R$343,ROW($A168)-5,FALSE),IFERROR(INDEX(S$320:S$343,MATCH($F168,$B$320:$B$343,0))/VLOOKUP($F168,$B$320:$BB$343,MATCH(LEFT(TRIM(S$6),FIND("~",SUBSTITUTE(S$6,"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168))*HLOOKUP(LEFT(TRIM(S$6),FIND("~",SUBSTITUTE(S$6," ","~",LEN(TRIM(S$6))-LEN(SUBSTITUTE(TRIM(S$6)," ",""))))-1)&amp;" Total",$B$6:$BB$343,ROW($A168)-5,FALSE))</f>
        <v>0</v>
      </c>
      <c r="T168" s="14">
        <f ca="1">IF(T$5&lt;&gt;"",HLOOKUP(T$5,Functionalization!$G$6:$R$343,ROW($A168)-5,FALSE),IFERROR(INDEX(T$320:T$343,MATCH($F168,$B$320:$B$343,0))/VLOOKUP($F168,$B$320:$BB$343,MATCH(LEFT(TRIM(T$6),FIND("~",SUBSTITUTE(T$6,"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168))*HLOOKUP(LEFT(TRIM(T$6),FIND("~",SUBSTITUTE(T$6," ","~",LEN(TRIM(T$6))-LEN(SUBSTITUTE(TRIM(T$6)," ",""))))-1)&amp;" Total",$B$6:$BB$343,ROW($A168)-5,FALSE))</f>
        <v>0</v>
      </c>
      <c r="U168" s="14">
        <f ca="1">IF(U$5&lt;&gt;"",HLOOKUP(U$5,Functionalization!$G$6:$R$343,ROW($A168)-5,FALSE),IFERROR(INDEX(U$320:U$343,MATCH($F168,$B$320:$B$343,0))/VLOOKUP($F168,$B$320:$BB$343,MATCH(LEFT(TRIM(U$6),FIND("~",SUBSTITUTE(U$6,"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168))*HLOOKUP(LEFT(TRIM(U$6),FIND("~",SUBSTITUTE(U$6," ","~",LEN(TRIM(U$6))-LEN(SUBSTITUTE(TRIM(U$6)," ",""))))-1)&amp;" Total",$B$6:$BB$343,ROW($A168)-5,FALSE))</f>
        <v>0</v>
      </c>
      <c r="V168" s="14">
        <f ca="1">IF(V$5&lt;&gt;"",HLOOKUP(V$5,Functionalization!$G$6:$R$343,ROW($A168)-5,FALSE),IFERROR(INDEX(V$320:V$343,MATCH($F168,$B$320:$B$343,0))/VLOOKUP($F168,$B$320:$BB$343,MATCH(LEFT(TRIM(V$6),FIND("~",SUBSTITUTE(V$6,"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168))*HLOOKUP(LEFT(TRIM(V$6),FIND("~",SUBSTITUTE(V$6," ","~",LEN(TRIM(V$6))-LEN(SUBSTITUTE(TRIM(V$6)," ",""))))-1)&amp;" Total",$B$6:$BB$343,ROW($A168)-5,FALSE))</f>
        <v>0</v>
      </c>
      <c r="W168" s="14">
        <f ca="1">IF(W$5&lt;&gt;"",HLOOKUP(W$5,Functionalization!$G$6:$R$343,ROW($A168)-5,FALSE),IFERROR(INDEX(W$320:W$343,MATCH($F168,$B$320:$B$343,0))/VLOOKUP($F168,$B$320:$BB$343,MATCH(LEFT(TRIM(W$6),FIND("~",SUBSTITUTE(W$6,"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168))*HLOOKUP(LEFT(TRIM(W$6),FIND("~",SUBSTITUTE(W$6," ","~",LEN(TRIM(W$6))-LEN(SUBSTITUTE(TRIM(W$6)," ",""))))-1)&amp;" Total",$B$6:$BB$343,ROW($A168)-5,FALSE))</f>
        <v>16463.133786572598</v>
      </c>
      <c r="X168" s="14">
        <f ca="1">IF(X$5&lt;&gt;"",HLOOKUP(X$5,Functionalization!$G$6:$R$343,ROW($A168)-5,FALSE),IFERROR(INDEX(X$320:X$343,MATCH($F168,$B$320:$B$343,0))/VLOOKUP($F168,$B$320:$BB$343,MATCH(LEFT(TRIM(X$6),FIND("~",SUBSTITUTE(X$6,"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168))*HLOOKUP(LEFT(TRIM(X$6),FIND("~",SUBSTITUTE(X$6," ","~",LEN(TRIM(X$6))-LEN(SUBSTITUTE(TRIM(X$6)," ",""))))-1)&amp;" Total",$B$6:$BB$343,ROW($A168)-5,FALSE))</f>
        <v>0</v>
      </c>
      <c r="Y168" s="14">
        <f ca="1">IF(Y$5&lt;&gt;"",HLOOKUP(Y$5,Functionalization!$G$6:$R$343,ROW($A168)-5,FALSE),IFERROR(INDEX(Y$320:Y$343,MATCH($F168,$B$320:$B$343,0))/VLOOKUP($F168,$B$320:$BB$343,MATCH(LEFT(TRIM(Y$6),FIND("~",SUBSTITUTE(Y$6,"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168))*HLOOKUP(LEFT(TRIM(Y$6),FIND("~",SUBSTITUTE(Y$6," ","~",LEN(TRIM(Y$6))-LEN(SUBSTITUTE(TRIM(Y$6)," ",""))))-1)&amp;" Total",$B$6:$BB$343,ROW($A168)-5,FALSE))</f>
        <v>16463.133786572598</v>
      </c>
      <c r="Z168" s="14">
        <f ca="1">IF(Z$5&lt;&gt;"",HLOOKUP(Z$5,Functionalization!$G$6:$R$343,ROW($A168)-5,FALSE),IFERROR(INDEX(Z$320:Z$343,MATCH($F168,$B$320:$B$343,0))/VLOOKUP($F168,$B$320:$BB$343,MATCH(LEFT(TRIM(Z$6),FIND("~",SUBSTITUTE(Z$6,"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168))*HLOOKUP(LEFT(TRIM(Z$6),FIND("~",SUBSTITUTE(Z$6," ","~",LEN(TRIM(Z$6))-LEN(SUBSTITUTE(TRIM(Z$6)," ",""))))-1)&amp;" Total",$B$6:$BB$343,ROW($A168)-5,FALSE))</f>
        <v>0</v>
      </c>
      <c r="AA168" s="14">
        <f ca="1">IF(AA$5&lt;&gt;"",HLOOKUP(AA$5,Functionalization!$G$6:$R$343,ROW($A168)-5,FALSE),IFERROR(INDEX(AA$320:AA$343,MATCH($F168,$B$320:$B$343,0))/VLOOKUP($F168,$B$320:$BB$343,MATCH(LEFT(TRIM(AA$6),FIND("~",SUBSTITUTE(AA$6,"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168))*HLOOKUP(LEFT(TRIM(AA$6),FIND("~",SUBSTITUTE(AA$6," ","~",LEN(TRIM(AA$6))-LEN(SUBSTITUTE(TRIM(AA$6)," ",""))))-1)&amp;" Total",$B$6:$BB$343,ROW($A168)-5,FALSE))</f>
        <v>0</v>
      </c>
      <c r="AB168" s="14">
        <f ca="1">IF(AB$5&lt;&gt;"",HLOOKUP(AB$5,Functionalization!$G$6:$R$343,ROW($A168)-5,FALSE),IFERROR(INDEX(AB$320:AB$343,MATCH($F168,$B$320:$B$343,0))/VLOOKUP($F168,$B$320:$BB$343,MATCH(LEFT(TRIM(AB$6),FIND("~",SUBSTITUTE(AB$6,"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168))*HLOOKUP(LEFT(TRIM(AB$6),FIND("~",SUBSTITUTE(AB$6," ","~",LEN(TRIM(AB$6))-LEN(SUBSTITUTE(TRIM(AB$6)," ",""))))-1)&amp;" Total",$B$6:$BB$343,ROW($A168)-5,FALSE))</f>
        <v>0</v>
      </c>
      <c r="AC168" s="14">
        <f ca="1">IF(AC$5&lt;&gt;"",HLOOKUP(AC$5,Functionalization!$G$6:$R$343,ROW($A168)-5,FALSE),IFERROR(INDEX(AC$320:AC$343,MATCH($F168,$B$320:$B$343,0))/VLOOKUP($F168,$B$320:$BB$343,MATCH(LEFT(TRIM(AC$6),FIND("~",SUBSTITUTE(AC$6,"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168))*HLOOKUP(LEFT(TRIM(AC$6),FIND("~",SUBSTITUTE(AC$6," ","~",LEN(TRIM(AC$6))-LEN(SUBSTITUTE(TRIM(AC$6)," ",""))))-1)&amp;" Total",$B$6:$BB$343,ROW($A168)-5,FALSE))</f>
        <v>0</v>
      </c>
      <c r="AD168" s="14">
        <f ca="1">IF(AD$5&lt;&gt;"",HLOOKUP(AD$5,Functionalization!$G$6:$R$343,ROW($A168)-5,FALSE),IFERROR(INDEX(AD$320:AD$343,MATCH($F168,$B$320:$B$343,0))/VLOOKUP($F168,$B$320:$BB$343,MATCH(LEFT(TRIM(AD$6),FIND("~",SUBSTITUTE(AD$6,"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168))*HLOOKUP(LEFT(TRIM(AD$6),FIND("~",SUBSTITUTE(AD$6," ","~",LEN(TRIM(AD$6))-LEN(SUBSTITUTE(TRIM(AD$6)," ",""))))-1)&amp;" Total",$B$6:$BB$343,ROW($A168)-5,FALSE))</f>
        <v>0</v>
      </c>
      <c r="AE168" s="14">
        <f ca="1">IF(AE$5&lt;&gt;"",HLOOKUP(AE$5,Functionalization!$G$6:$R$343,ROW($A168)-5,FALSE),IFERROR(INDEX(AE$320:AE$343,MATCH($F168,$B$320:$B$343,0))/VLOOKUP($F168,$B$320:$BB$343,MATCH(LEFT(TRIM(AE$6),FIND("~",SUBSTITUTE(AE$6,"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168))*HLOOKUP(LEFT(TRIM(AE$6),FIND("~",SUBSTITUTE(AE$6," ","~",LEN(TRIM(AE$6))-LEN(SUBSTITUTE(TRIM(AE$6)," ",""))))-1)&amp;" Total",$B$6:$BB$343,ROW($A168)-5,FALSE))</f>
        <v>0</v>
      </c>
      <c r="AF168" s="14">
        <f ca="1">IF(AF$5&lt;&gt;"",HLOOKUP(AF$5,Functionalization!$G$6:$R$343,ROW($A168)-5,FALSE),IFERROR(INDEX(AF$320:AF$343,MATCH($F168,$B$320:$B$343,0))/VLOOKUP($F168,$B$320:$BB$343,MATCH(LEFT(TRIM(AF$6),FIND("~",SUBSTITUTE(AF$6,"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168))*HLOOKUP(LEFT(TRIM(AF$6),FIND("~",SUBSTITUTE(AF$6," ","~",LEN(TRIM(AF$6))-LEN(SUBSTITUTE(TRIM(AF$6)," ",""))))-1)&amp;" Total",$B$6:$BB$343,ROW($A168)-5,FALSE))</f>
        <v>0</v>
      </c>
      <c r="AG168" s="14">
        <f ca="1">IF(AG$5&lt;&gt;"",HLOOKUP(AG$5,Functionalization!$G$6:$R$343,ROW($A168)-5,FALSE),IFERROR(INDEX(AG$320:AG$343,MATCH($F168,$B$320:$B$343,0))/VLOOKUP($F168,$B$320:$BB$343,MATCH(LEFT(TRIM(AG$6),FIND("~",SUBSTITUTE(AG$6,"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168))*HLOOKUP(LEFT(TRIM(AG$6),FIND("~",SUBSTITUTE(AG$6," ","~",LEN(TRIM(AG$6))-LEN(SUBSTITUTE(TRIM(AG$6)," ",""))))-1)&amp;" Total",$B$6:$BB$343,ROW($A168)-5,FALSE))</f>
        <v>0</v>
      </c>
      <c r="AH168" s="14">
        <f ca="1">IF(AH$5&lt;&gt;"",HLOOKUP(AH$5,Functionalization!$G$6:$R$343,ROW($A168)-5,FALSE),IFERROR(INDEX(AH$320:AH$343,MATCH($F168,$B$320:$B$343,0))/VLOOKUP($F168,$B$320:$BB$343,MATCH(LEFT(TRIM(AH$6),FIND("~",SUBSTITUTE(AH$6,"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168))*HLOOKUP(LEFT(TRIM(AH$6),FIND("~",SUBSTITUTE(AH$6," ","~",LEN(TRIM(AH$6))-LEN(SUBSTITUTE(TRIM(AH$6)," ",""))))-1)&amp;" Total",$B$6:$BB$343,ROW($A168)-5,FALSE))</f>
        <v>0</v>
      </c>
      <c r="AI168" s="14">
        <f ca="1">IF(AI$5&lt;&gt;"",HLOOKUP(AI$5,Functionalization!$G$6:$R$343,ROW($A168)-5,FALSE),IFERROR(INDEX(AI$320:AI$343,MATCH($F168,$B$320:$B$343,0))/VLOOKUP($F168,$B$320:$BB$343,MATCH(LEFT(TRIM(AI$6),FIND("~",SUBSTITUTE(AI$6,"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168))*HLOOKUP(LEFT(TRIM(AI$6),FIND("~",SUBSTITUTE(AI$6," ","~",LEN(TRIM(AI$6))-LEN(SUBSTITUTE(TRIM(AI$6)," ",""))))-1)&amp;" Total",$B$6:$BB$343,ROW($A168)-5,FALSE))</f>
        <v>0</v>
      </c>
      <c r="AJ168" s="14">
        <f ca="1">IF(AJ$5&lt;&gt;"",HLOOKUP(AJ$5,Functionalization!$G$6:$R$343,ROW($A168)-5,FALSE),IFERROR(INDEX(AJ$320:AJ$343,MATCH($F168,$B$320:$B$343,0))/VLOOKUP($F168,$B$320:$BB$343,MATCH(LEFT(TRIM(AJ$6),FIND("~",SUBSTITUTE(AJ$6,"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168))*HLOOKUP(LEFT(TRIM(AJ$6),FIND("~",SUBSTITUTE(AJ$6," ","~",LEN(TRIM(AJ$6))-LEN(SUBSTITUTE(TRIM(AJ$6)," ",""))))-1)&amp;" Total",$B$6:$BB$343,ROW($A168)-5,FALSE))</f>
        <v>0</v>
      </c>
      <c r="AK168" s="14">
        <f ca="1">IF(AK$5&lt;&gt;"",HLOOKUP(AK$5,Functionalization!$G$6:$R$343,ROW($A168)-5,FALSE),IFERROR(INDEX(AK$320:AK$343,MATCH($F168,$B$320:$B$343,0))/VLOOKUP($F168,$B$320:$BB$343,MATCH(LEFT(TRIM(AK$6),FIND("~",SUBSTITUTE(AK$6,"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168))*HLOOKUP(LEFT(TRIM(AK$6),FIND("~",SUBSTITUTE(AK$6," ","~",LEN(TRIM(AK$6))-LEN(SUBSTITUTE(TRIM(AK$6)," ",""))))-1)&amp;" Total",$B$6:$BB$343,ROW($A168)-5,FALSE))</f>
        <v>0</v>
      </c>
      <c r="AL168" s="14">
        <f ca="1">IF(AL$5&lt;&gt;"",HLOOKUP(AL$5,Functionalization!$G$6:$R$343,ROW($A168)-5,FALSE),IFERROR(INDEX(AL$320:AL$343,MATCH($F168,$B$320:$B$343,0))/VLOOKUP($F168,$B$320:$BB$343,MATCH(LEFT(TRIM(AL$6),FIND("~",SUBSTITUTE(AL$6,"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168))*HLOOKUP(LEFT(TRIM(AL$6),FIND("~",SUBSTITUTE(AL$6," ","~",LEN(TRIM(AL$6))-LEN(SUBSTITUTE(TRIM(AL$6)," ",""))))-1)&amp;" Total",$B$6:$BB$343,ROW($A168)-5,FALSE))</f>
        <v>0</v>
      </c>
      <c r="AM168" s="14">
        <f ca="1">IF(AM$5&lt;&gt;"",HLOOKUP(AM$5,Functionalization!$G$6:$R$343,ROW($A168)-5,FALSE),IFERROR(INDEX(AM$320:AM$343,MATCH($F168,$B$320:$B$343,0))/VLOOKUP($F168,$B$320:$BB$343,MATCH(LEFT(TRIM(AM$6),FIND("~",SUBSTITUTE(AM$6,"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168))*HLOOKUP(LEFT(TRIM(AM$6),FIND("~",SUBSTITUTE(AM$6," ","~",LEN(TRIM(AM$6))-LEN(SUBSTITUTE(TRIM(AM$6)," ",""))))-1)&amp;" Total",$B$6:$BB$343,ROW($A168)-5,FALSE))</f>
        <v>0</v>
      </c>
      <c r="AN168" s="14">
        <f ca="1">IF(AN$5&lt;&gt;"",HLOOKUP(AN$5,Functionalization!$G$6:$R$343,ROW($A168)-5,FALSE),IFERROR(INDEX(AN$320:AN$343,MATCH($F168,$B$320:$B$343,0))/VLOOKUP($F168,$B$320:$BB$343,MATCH(LEFT(TRIM(AN$6),FIND("~",SUBSTITUTE(AN$6,"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168))*HLOOKUP(LEFT(TRIM(AN$6),FIND("~",SUBSTITUTE(AN$6," ","~",LEN(TRIM(AN$6))-LEN(SUBSTITUTE(TRIM(AN$6)," ",""))))-1)&amp;" Total",$B$6:$BB$343,ROW($A168)-5,FALSE))</f>
        <v>0</v>
      </c>
      <c r="AO168" s="14">
        <f ca="1">IF(AO$5&lt;&gt;"",HLOOKUP(AO$5,Functionalization!$G$6:$R$343,ROW($A168)-5,FALSE),IFERROR(INDEX(AO$320:AO$343,MATCH($F168,$B$320:$B$343,0))/VLOOKUP($F168,$B$320:$BB$343,MATCH(LEFT(TRIM(AO$6),FIND("~",SUBSTITUTE(AO$6,"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168))*HLOOKUP(LEFT(TRIM(AO$6),FIND("~",SUBSTITUTE(AO$6," ","~",LEN(TRIM(AO$6))-LEN(SUBSTITUTE(TRIM(AO$6)," ",""))))-1)&amp;" Total",$B$6:$BB$343,ROW($A168)-5,FALSE))</f>
        <v>0</v>
      </c>
      <c r="AP168" s="14">
        <f ca="1">IF(AP$5&lt;&gt;"",HLOOKUP(AP$5,Functionalization!$G$6:$R$343,ROW($A168)-5,FALSE),IFERROR(INDEX(AP$320:AP$343,MATCH($F168,$B$320:$B$343,0))/VLOOKUP($F168,$B$320:$BB$343,MATCH(LEFT(TRIM(AP$6),FIND("~",SUBSTITUTE(AP$6,"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168))*HLOOKUP(LEFT(TRIM(AP$6),FIND("~",SUBSTITUTE(AP$6," ","~",LEN(TRIM(AP$6))-LEN(SUBSTITUTE(TRIM(AP$6)," ",""))))-1)&amp;" Total",$B$6:$BB$343,ROW($A168)-5,FALSE))</f>
        <v>0</v>
      </c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D168" s="44">
        <f ca="1">IFERROR(IF(SUMIF($G$6:$BB$6,BD$6&amp;" Total",$G168:$BB168)-(SUMIF($G$6:$BB$6,BD$6&amp;" "&amp;'Input-Allocators'!$D$18,$G168:$BB168)+IFERROR(SUMIF($G$6:$BB$6,BD$6&amp;" "&amp;'Input-Allocators'!$E$18,$G168:$BB168),SUMIF($G$6:$BB$6,BD$6&amp;" "&amp;'Input-Allocators'!$B$20,$G168:$BB168))+SUMIF($G$6:$BB$6,BD$6&amp;" "&amp;'Input-Allocators'!$F$18,$G168:$BB168))&lt;Check_Limit,0,1),1)</f>
        <v>0</v>
      </c>
      <c r="BE168" s="44">
        <f ca="1">IFERROR(IF(SUMIF($G$6:$BB$6,BE$6&amp;" Total",$G168:$BB168)-(SUMIF($G$6:$BB$6,BE$6&amp;" "&amp;'Input-Allocators'!$D$18,$G168:$BB168)+IFERROR(SUMIF($G$6:$BB$6,BE$6&amp;" "&amp;'Input-Allocators'!$E$18,$G168:$BB168),SUMIF($G$6:$BB$6,BE$6&amp;" "&amp;'Input-Allocators'!$B$20,$G168:$BB168))+SUMIF($G$6:$BB$6,BE$6&amp;" "&amp;'Input-Allocators'!$F$18,$G168:$BB168))&lt;Check_Limit,0,1),1)</f>
        <v>0</v>
      </c>
      <c r="BF168" s="44">
        <f ca="1">IFERROR(IF(SUMIF($G$6:$BB$6,BF$6&amp;" Total",$G168:$BB168)-(SUMIF($G$6:$BB$6,BF$6&amp;" "&amp;'Input-Allocators'!$D$18,$G168:$BB168)+IFERROR(SUMIF($G$6:$BB$6,BF$6&amp;" "&amp;'Input-Allocators'!$E$18,$G168:$BB168),SUMIF($G$6:$BB$6,BF$6&amp;" "&amp;'Input-Allocators'!$B$20,$G168:$BB168))+SUMIF($G$6:$BB$6,BF$6&amp;" "&amp;'Input-Allocators'!$F$18,$G168:$BB168))&lt;Check_Limit,0,1),1)</f>
        <v>0</v>
      </c>
      <c r="BG168" s="44">
        <f ca="1">IFERROR(IF(SUMIF($G$6:$BB$6,BG$6&amp;" Total",$G168:$BB168)-(SUMIF($G$6:$BB$6,BG$6&amp;" "&amp;'Input-Allocators'!$D$18,$G168:$BB168)+IFERROR(SUMIF($G$6:$BB$6,BG$6&amp;" "&amp;'Input-Allocators'!$E$18,$G168:$BB168),SUMIF($G$6:$BB$6,BG$6&amp;" "&amp;'Input-Allocators'!$B$20,$G168:$BB168))+SUMIF($G$6:$BB$6,BG$6&amp;" "&amp;'Input-Allocators'!$F$18,$G168:$BB168))&lt;Check_Limit,0,1),1)</f>
        <v>0</v>
      </c>
      <c r="BH168" s="44">
        <f ca="1">IFERROR(IF(SUMIF($G$6:$BB$6,BH$6&amp;" Total",$G168:$BB168)-(SUMIF($G$6:$BB$6,BH$6&amp;" "&amp;'Input-Allocators'!$D$18,$G168:$BB168)+IFERROR(SUMIF($G$6:$BB$6,BH$6&amp;" "&amp;'Input-Allocators'!$E$18,$G168:$BB168),SUMIF($G$6:$BB$6,BH$6&amp;" "&amp;'Input-Allocators'!$B$20,$G168:$BB168))+SUMIF($G$6:$BB$6,BH$6&amp;" "&amp;'Input-Allocators'!$F$18,$G168:$BB168))&lt;Check_Limit,0,1),1)</f>
        <v>0</v>
      </c>
      <c r="BI168" s="44">
        <f ca="1">IFERROR(IF(SUMIF($G$6:$BB$6,BI$6&amp;" Total",$G168:$BB168)-(SUMIF($G$6:$BB$6,BI$6&amp;" "&amp;'Input-Allocators'!$D$18,$G168:$BB168)+IFERROR(SUMIF($G$6:$BB$6,BI$6&amp;" "&amp;'Input-Allocators'!$E$18,$G168:$BB168),SUMIF($G$6:$BB$6,BI$6&amp;" "&amp;'Input-Allocators'!$B$20,$G168:$BB168))+SUMIF($G$6:$BB$6,BI$6&amp;" "&amp;'Input-Allocators'!$F$18,$G168:$BB168))&lt;Check_Limit,0,1),1)</f>
        <v>0</v>
      </c>
      <c r="BJ168" s="44">
        <f ca="1">IFERROR(IF(SUMIF($G$6:$BB$6,BJ$6&amp;" Total",$G168:$BB168)-(SUMIF($G$6:$BB$6,BJ$6&amp;" "&amp;'Input-Allocators'!$D$18,$G168:$BB168)+IFERROR(SUMIF($G$6:$BB$6,BJ$6&amp;" "&amp;'Input-Allocators'!$E$18,$G168:$BB168),SUMIF($G$6:$BB$6,BJ$6&amp;" "&amp;'Input-Allocators'!$B$20,$G168:$BB168))+SUMIF($G$6:$BB$6,BJ$6&amp;" "&amp;'Input-Allocators'!$F$18,$G168:$BB168))&lt;Check_Limit,0,1),1)</f>
        <v>0</v>
      </c>
      <c r="BK168" s="44">
        <f ca="1">IFERROR(IF(SUMIF($G$6:$BB$6,BK$6&amp;" Total",$G168:$BB168)-(SUMIF($G$6:$BB$6,BK$6&amp;" "&amp;'Input-Allocators'!$D$18,$G168:$BB168)+IFERROR(SUMIF($G$6:$BB$6,BK$6&amp;" "&amp;'Input-Allocators'!$E$18,$G168:$BB168),SUMIF($G$6:$BB$6,BK$6&amp;" "&amp;'Input-Allocators'!$B$20,$G168:$BB168))+SUMIF($G$6:$BB$6,BK$6&amp;" "&amp;'Input-Allocators'!$F$18,$G168:$BB168))&lt;Check_Limit,0,1),1)</f>
        <v>0</v>
      </c>
      <c r="BL168" s="44">
        <f ca="1">IFERROR(IF(SUMIF($G$6:$BB$6,BL$6&amp;" Total",$G168:$BB168)-(SUMIF($G$6:$BB$6,BL$6&amp;" "&amp;'Input-Allocators'!$D$18,$G168:$BB168)+IFERROR(SUMIF($G$6:$BB$6,BL$6&amp;" "&amp;'Input-Allocators'!$E$18,$G168:$BB168),SUMIF($G$6:$BB$6,BL$6&amp;" "&amp;'Input-Allocators'!$B$20,$G168:$BB168))+SUMIF($G$6:$BB$6,BL$6&amp;" "&amp;'Input-Allocators'!$F$18,$G168:$BB168))&lt;Check_Limit,0,1),1)</f>
        <v>0</v>
      </c>
      <c r="BM168" s="44">
        <f ca="1">IFERROR(IF(SUMIF($G$6:$BB$6,BM$6&amp;" Total",$G168:$BB168)-(SUMIF($G$6:$BB$6,BM$6&amp;" "&amp;'Input-Allocators'!$D$18,$G168:$BB168)+IFERROR(SUMIF($G$6:$BB$6,BM$6&amp;" "&amp;'Input-Allocators'!$E$18,$G168:$BB168),SUMIF($G$6:$BB$6,BM$6&amp;" "&amp;'Input-Allocators'!$B$20,$G168:$BB168))+SUMIF($G$6:$BB$6,BM$6&amp;" "&amp;'Input-Allocators'!$F$18,$G168:$BB168))&lt;Check_Limit,0,1),1)</f>
        <v>0</v>
      </c>
      <c r="BN168" s="44">
        <f ca="1">IFERROR(IF(SUMIF($G$6:$BB$6,BN$6&amp;" Total",$G168:$BB168)-(SUMIF($G$6:$BB$6,BN$6&amp;" "&amp;'Input-Allocators'!$D$18,$G168:$BB168)+IFERROR(SUMIF($G$6:$BB$6,BN$6&amp;" "&amp;'Input-Allocators'!$E$18,$G168:$BB168),SUMIF($G$6:$BB$6,BN$6&amp;" "&amp;'Input-Allocators'!$B$20,$G168:$BB168))+SUMIF($G$6:$BB$6,BN$6&amp;" "&amp;'Input-Allocators'!$F$18,$G168:$BB168))&lt;Check_Limit,0,1),1)</f>
        <v>0</v>
      </c>
      <c r="BO168" s="44">
        <f ca="1">IFERROR(IF(SUMIF($G$6:$BB$6,BO$6&amp;" Total",$G168:$BB168)-(SUMIF($G$6:$BB$6,BO$6&amp;" "&amp;'Input-Allocators'!$D$18,$G168:$BB168)+IFERROR(SUMIF($G$6:$BB$6,BO$6&amp;" "&amp;'Input-Allocators'!$E$18,$G168:$BB168),SUMIF($G$6:$BB$6,BO$6&amp;" "&amp;'Input-Allocators'!$B$20,$G168:$BB168))+SUMIF($G$6:$BB$6,BO$6&amp;" "&amp;'Input-Allocators'!$F$18,$G168:$BB168))&lt;Check_Limit,0,1),1)</f>
        <v>0</v>
      </c>
    </row>
    <row r="169" spans="1:67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>SUBTOTAL(9,D156:D168)</f>
        <v>16463.133786572598</v>
      </c>
      <c r="E169" s="14">
        <f t="shared" ca="1" si="29"/>
        <v>0</v>
      </c>
      <c r="F169" s="3"/>
      <c r="G169" s="174">
        <f t="shared" ref="G169:AP169" ca="1" si="30">SUBTOTAL(9,G156:G168)</f>
        <v>0</v>
      </c>
      <c r="H169" s="174">
        <f t="shared" ca="1" si="30"/>
        <v>0</v>
      </c>
      <c r="I169" s="174">
        <f t="shared" ca="1" si="30"/>
        <v>0</v>
      </c>
      <c r="J169" s="174">
        <f t="shared" ca="1" si="30"/>
        <v>0</v>
      </c>
      <c r="K169" s="174">
        <f t="shared" ca="1" si="30"/>
        <v>0</v>
      </c>
      <c r="L169" s="174">
        <f t="shared" ca="1" si="30"/>
        <v>0</v>
      </c>
      <c r="M169" s="174">
        <f t="shared" ca="1" si="30"/>
        <v>0</v>
      </c>
      <c r="N169" s="174">
        <f t="shared" ca="1" si="30"/>
        <v>0</v>
      </c>
      <c r="O169" s="174">
        <f t="shared" ca="1" si="30"/>
        <v>0</v>
      </c>
      <c r="P169" s="174">
        <f t="shared" ca="1" si="30"/>
        <v>0</v>
      </c>
      <c r="Q169" s="174">
        <f t="shared" ca="1" si="30"/>
        <v>0</v>
      </c>
      <c r="R169" s="174">
        <f t="shared" ca="1" si="30"/>
        <v>0</v>
      </c>
      <c r="S169" s="174">
        <f t="shared" ca="1" si="30"/>
        <v>0</v>
      </c>
      <c r="T169" s="174">
        <f t="shared" ca="1" si="30"/>
        <v>0</v>
      </c>
      <c r="U169" s="174">
        <f t="shared" ca="1" si="30"/>
        <v>0</v>
      </c>
      <c r="V169" s="174">
        <f t="shared" ca="1" si="30"/>
        <v>0</v>
      </c>
      <c r="W169" s="174">
        <f t="shared" ca="1" si="30"/>
        <v>16463.133786572598</v>
      </c>
      <c r="X169" s="174">
        <f t="shared" ca="1" si="30"/>
        <v>0</v>
      </c>
      <c r="Y169" s="174">
        <f t="shared" ca="1" si="30"/>
        <v>16463.133786572598</v>
      </c>
      <c r="Z169" s="174">
        <f t="shared" ca="1" si="30"/>
        <v>0</v>
      </c>
      <c r="AA169" s="174">
        <f t="shared" ca="1" si="30"/>
        <v>0</v>
      </c>
      <c r="AB169" s="174">
        <f t="shared" ca="1" si="30"/>
        <v>0</v>
      </c>
      <c r="AC169" s="174">
        <f t="shared" ca="1" si="30"/>
        <v>0</v>
      </c>
      <c r="AD169" s="174">
        <f t="shared" ca="1" si="30"/>
        <v>0</v>
      </c>
      <c r="AE169" s="174">
        <f t="shared" ca="1" si="30"/>
        <v>0</v>
      </c>
      <c r="AF169" s="174">
        <f t="shared" ca="1" si="30"/>
        <v>0</v>
      </c>
      <c r="AG169" s="174">
        <f t="shared" ca="1" si="30"/>
        <v>0</v>
      </c>
      <c r="AH169" s="174">
        <f t="shared" ca="1" si="30"/>
        <v>0</v>
      </c>
      <c r="AI169" s="174">
        <f t="shared" ca="1" si="30"/>
        <v>0</v>
      </c>
      <c r="AJ169" s="174">
        <f t="shared" ca="1" si="30"/>
        <v>0</v>
      </c>
      <c r="AK169" s="174">
        <f t="shared" ca="1" si="30"/>
        <v>0</v>
      </c>
      <c r="AL169" s="174">
        <f t="shared" ca="1" si="30"/>
        <v>0</v>
      </c>
      <c r="AM169" s="174">
        <f t="shared" ca="1" si="30"/>
        <v>0</v>
      </c>
      <c r="AN169" s="174">
        <f t="shared" ca="1" si="30"/>
        <v>0</v>
      </c>
      <c r="AO169" s="174">
        <f t="shared" ca="1" si="30"/>
        <v>0</v>
      </c>
      <c r="AP169" s="174">
        <f t="shared" ca="1" si="30"/>
        <v>0</v>
      </c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D169" s="44">
        <f ca="1">IFERROR(IF(SUMIF($G$6:$BB$6,BD$6&amp;" Total",$G169:$BB169)-(SUMIF($G$6:$BB$6,BD$6&amp;" "&amp;'Input-Allocators'!$D$18,$G169:$BB169)+IFERROR(SUMIF($G$6:$BB$6,BD$6&amp;" "&amp;'Input-Allocators'!$E$18,$G169:$BB169),SUMIF($G$6:$BB$6,BD$6&amp;" "&amp;'Input-Allocators'!$B$20,$G169:$BB169))+SUMIF($G$6:$BB$6,BD$6&amp;" "&amp;'Input-Allocators'!$F$18,$G169:$BB169))&lt;Check_Limit,0,1),1)</f>
        <v>0</v>
      </c>
      <c r="BE169" s="44">
        <f ca="1">IFERROR(IF(SUMIF($G$6:$BB$6,BE$6&amp;" Total",$G169:$BB169)-(SUMIF($G$6:$BB$6,BE$6&amp;" "&amp;'Input-Allocators'!$D$18,$G169:$BB169)+IFERROR(SUMIF($G$6:$BB$6,BE$6&amp;" "&amp;'Input-Allocators'!$E$18,$G169:$BB169),SUMIF($G$6:$BB$6,BE$6&amp;" "&amp;'Input-Allocators'!$B$20,$G169:$BB169))+SUMIF($G$6:$BB$6,BE$6&amp;" "&amp;'Input-Allocators'!$F$18,$G169:$BB169))&lt;Check_Limit,0,1),1)</f>
        <v>0</v>
      </c>
      <c r="BF169" s="44">
        <f ca="1">IFERROR(IF(SUMIF($G$6:$BB$6,BF$6&amp;" Total",$G169:$BB169)-(SUMIF($G$6:$BB$6,BF$6&amp;" "&amp;'Input-Allocators'!$D$18,$G169:$BB169)+IFERROR(SUMIF($G$6:$BB$6,BF$6&amp;" "&amp;'Input-Allocators'!$E$18,$G169:$BB169),SUMIF($G$6:$BB$6,BF$6&amp;" "&amp;'Input-Allocators'!$B$20,$G169:$BB169))+SUMIF($G$6:$BB$6,BF$6&amp;" "&amp;'Input-Allocators'!$F$18,$G169:$BB169))&lt;Check_Limit,0,1),1)</f>
        <v>0</v>
      </c>
      <c r="BG169" s="44">
        <f ca="1">IFERROR(IF(SUMIF($G$6:$BB$6,BG$6&amp;" Total",$G169:$BB169)-(SUMIF($G$6:$BB$6,BG$6&amp;" "&amp;'Input-Allocators'!$D$18,$G169:$BB169)+IFERROR(SUMIF($G$6:$BB$6,BG$6&amp;" "&amp;'Input-Allocators'!$E$18,$G169:$BB169),SUMIF($G$6:$BB$6,BG$6&amp;" "&amp;'Input-Allocators'!$B$20,$G169:$BB169))+SUMIF($G$6:$BB$6,BG$6&amp;" "&amp;'Input-Allocators'!$F$18,$G169:$BB169))&lt;Check_Limit,0,1),1)</f>
        <v>0</v>
      </c>
      <c r="BH169" s="44">
        <f ca="1">IFERROR(IF(SUMIF($G$6:$BB$6,BH$6&amp;" Total",$G169:$BB169)-(SUMIF($G$6:$BB$6,BH$6&amp;" "&amp;'Input-Allocators'!$D$18,$G169:$BB169)+IFERROR(SUMIF($G$6:$BB$6,BH$6&amp;" "&amp;'Input-Allocators'!$E$18,$G169:$BB169),SUMIF($G$6:$BB$6,BH$6&amp;" "&amp;'Input-Allocators'!$B$20,$G169:$BB169))+SUMIF($G$6:$BB$6,BH$6&amp;" "&amp;'Input-Allocators'!$F$18,$G169:$BB169))&lt;Check_Limit,0,1),1)</f>
        <v>0</v>
      </c>
      <c r="BI169" s="44">
        <f ca="1">IFERROR(IF(SUMIF($G$6:$BB$6,BI$6&amp;" Total",$G169:$BB169)-(SUMIF($G$6:$BB$6,BI$6&amp;" "&amp;'Input-Allocators'!$D$18,$G169:$BB169)+IFERROR(SUMIF($G$6:$BB$6,BI$6&amp;" "&amp;'Input-Allocators'!$E$18,$G169:$BB169),SUMIF($G$6:$BB$6,BI$6&amp;" "&amp;'Input-Allocators'!$B$20,$G169:$BB169))+SUMIF($G$6:$BB$6,BI$6&amp;" "&amp;'Input-Allocators'!$F$18,$G169:$BB169))&lt;Check_Limit,0,1),1)</f>
        <v>0</v>
      </c>
      <c r="BJ169" s="44">
        <f ca="1">IFERROR(IF(SUMIF($G$6:$BB$6,BJ$6&amp;" Total",$G169:$BB169)-(SUMIF($G$6:$BB$6,BJ$6&amp;" "&amp;'Input-Allocators'!$D$18,$G169:$BB169)+IFERROR(SUMIF($G$6:$BB$6,BJ$6&amp;" "&amp;'Input-Allocators'!$E$18,$G169:$BB169),SUMIF($G$6:$BB$6,BJ$6&amp;" "&amp;'Input-Allocators'!$B$20,$G169:$BB169))+SUMIF($G$6:$BB$6,BJ$6&amp;" "&amp;'Input-Allocators'!$F$18,$G169:$BB169))&lt;Check_Limit,0,1),1)</f>
        <v>0</v>
      </c>
      <c r="BK169" s="44">
        <f ca="1">IFERROR(IF(SUMIF($G$6:$BB$6,BK$6&amp;" Total",$G169:$BB169)-(SUMIF($G$6:$BB$6,BK$6&amp;" "&amp;'Input-Allocators'!$D$18,$G169:$BB169)+IFERROR(SUMIF($G$6:$BB$6,BK$6&amp;" "&amp;'Input-Allocators'!$E$18,$G169:$BB169),SUMIF($G$6:$BB$6,BK$6&amp;" "&amp;'Input-Allocators'!$B$20,$G169:$BB169))+SUMIF($G$6:$BB$6,BK$6&amp;" "&amp;'Input-Allocators'!$F$18,$G169:$BB169))&lt;Check_Limit,0,1),1)</f>
        <v>0</v>
      </c>
      <c r="BL169" s="44">
        <f ca="1">IFERROR(IF(SUMIF($G$6:$BB$6,BL$6&amp;" Total",$G169:$BB169)-(SUMIF($G$6:$BB$6,BL$6&amp;" "&amp;'Input-Allocators'!$D$18,$G169:$BB169)+IFERROR(SUMIF($G$6:$BB$6,BL$6&amp;" "&amp;'Input-Allocators'!$E$18,$G169:$BB169),SUMIF($G$6:$BB$6,BL$6&amp;" "&amp;'Input-Allocators'!$B$20,$G169:$BB169))+SUMIF($G$6:$BB$6,BL$6&amp;" "&amp;'Input-Allocators'!$F$18,$G169:$BB169))&lt;Check_Limit,0,1),1)</f>
        <v>0</v>
      </c>
      <c r="BM169" s="44">
        <f ca="1">IFERROR(IF(SUMIF($G$6:$BB$6,BM$6&amp;" Total",$G169:$BB169)-(SUMIF($G$6:$BB$6,BM$6&amp;" "&amp;'Input-Allocators'!$D$18,$G169:$BB169)+IFERROR(SUMIF($G$6:$BB$6,BM$6&amp;" "&amp;'Input-Allocators'!$E$18,$G169:$BB169),SUMIF($G$6:$BB$6,BM$6&amp;" "&amp;'Input-Allocators'!$B$20,$G169:$BB169))+SUMIF($G$6:$BB$6,BM$6&amp;" "&amp;'Input-Allocators'!$F$18,$G169:$BB169))&lt;Check_Limit,0,1),1)</f>
        <v>0</v>
      </c>
      <c r="BN169" s="44">
        <f ca="1">IFERROR(IF(SUMIF($G$6:$BB$6,BN$6&amp;" Total",$G169:$BB169)-(SUMIF($G$6:$BB$6,BN$6&amp;" "&amp;'Input-Allocators'!$D$18,$G169:$BB169)+IFERROR(SUMIF($G$6:$BB$6,BN$6&amp;" "&amp;'Input-Allocators'!$E$18,$G169:$BB169),SUMIF($G$6:$BB$6,BN$6&amp;" "&amp;'Input-Allocators'!$B$20,$G169:$BB169))+SUMIF($G$6:$BB$6,BN$6&amp;" "&amp;'Input-Allocators'!$F$18,$G169:$BB169))&lt;Check_Limit,0,1),1)</f>
        <v>0</v>
      </c>
      <c r="BO169" s="44">
        <f ca="1">IFERROR(IF(SUMIF($G$6:$BB$6,BO$6&amp;" Total",$G169:$BB169)-(SUMIF($G$6:$BB$6,BO$6&amp;" "&amp;'Input-Allocators'!$D$18,$G169:$BB169)+IFERROR(SUMIF($G$6:$BB$6,BO$6&amp;" "&amp;'Input-Allocators'!$E$18,$G169:$BB169),SUMIF($G$6:$BB$6,BO$6&amp;" "&amp;'Input-Allocators'!$B$20,$G169:$BB169))+SUMIF($G$6:$BB$6,BO$6&amp;" "&amp;'Input-Allocators'!$F$18,$G169:$BB169))&lt;Check_Limit,0,1),1)</f>
        <v>0</v>
      </c>
    </row>
    <row r="170" spans="1:67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3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D170" s="44">
        <f>IFERROR(IF(SUMIF($G$6:$BB$6,BD$6&amp;" Total",$G170:$BB170)-(SUMIF($G$6:$BB$6,BD$6&amp;" "&amp;'Input-Allocators'!$D$18,$G170:$BB170)+IFERROR(SUMIF($G$6:$BB$6,BD$6&amp;" "&amp;'Input-Allocators'!$E$18,$G170:$BB170),SUMIF($G$6:$BB$6,BD$6&amp;" "&amp;'Input-Allocators'!$B$20,$G170:$BB170))+SUMIF($G$6:$BB$6,BD$6&amp;" "&amp;'Input-Allocators'!$F$18,$G170:$BB170))&lt;Check_Limit,0,1),1)</f>
        <v>0</v>
      </c>
      <c r="BE170" s="44">
        <f>IFERROR(IF(SUMIF($G$6:$BB$6,BE$6&amp;" Total",$G170:$BB170)-(SUMIF($G$6:$BB$6,BE$6&amp;" "&amp;'Input-Allocators'!$D$18,$G170:$BB170)+IFERROR(SUMIF($G$6:$BB$6,BE$6&amp;" "&amp;'Input-Allocators'!$E$18,$G170:$BB170),SUMIF($G$6:$BB$6,BE$6&amp;" "&amp;'Input-Allocators'!$B$20,$G170:$BB170))+SUMIF($G$6:$BB$6,BE$6&amp;" "&amp;'Input-Allocators'!$F$18,$G170:$BB170))&lt;Check_Limit,0,1),1)</f>
        <v>0</v>
      </c>
      <c r="BF170" s="44">
        <f>IFERROR(IF(SUMIF($G$6:$BB$6,BF$6&amp;" Total",$G170:$BB170)-(SUMIF($G$6:$BB$6,BF$6&amp;" "&amp;'Input-Allocators'!$D$18,$G170:$BB170)+IFERROR(SUMIF($G$6:$BB$6,BF$6&amp;" "&amp;'Input-Allocators'!$E$18,$G170:$BB170),SUMIF($G$6:$BB$6,BF$6&amp;" "&amp;'Input-Allocators'!$B$20,$G170:$BB170))+SUMIF($G$6:$BB$6,BF$6&amp;" "&amp;'Input-Allocators'!$F$18,$G170:$BB170))&lt;Check_Limit,0,1),1)</f>
        <v>0</v>
      </c>
      <c r="BG170" s="44">
        <f>IFERROR(IF(SUMIF($G$6:$BB$6,BG$6&amp;" Total",$G170:$BB170)-(SUMIF($G$6:$BB$6,BG$6&amp;" "&amp;'Input-Allocators'!$D$18,$G170:$BB170)+IFERROR(SUMIF($G$6:$BB$6,BG$6&amp;" "&amp;'Input-Allocators'!$E$18,$G170:$BB170),SUMIF($G$6:$BB$6,BG$6&amp;" "&amp;'Input-Allocators'!$B$20,$G170:$BB170))+SUMIF($G$6:$BB$6,BG$6&amp;" "&amp;'Input-Allocators'!$F$18,$G170:$BB170))&lt;Check_Limit,0,1),1)</f>
        <v>0</v>
      </c>
      <c r="BH170" s="44">
        <f>IFERROR(IF(SUMIF($G$6:$BB$6,BH$6&amp;" Total",$G170:$BB170)-(SUMIF($G$6:$BB$6,BH$6&amp;" "&amp;'Input-Allocators'!$D$18,$G170:$BB170)+IFERROR(SUMIF($G$6:$BB$6,BH$6&amp;" "&amp;'Input-Allocators'!$E$18,$G170:$BB170),SUMIF($G$6:$BB$6,BH$6&amp;" "&amp;'Input-Allocators'!$B$20,$G170:$BB170))+SUMIF($G$6:$BB$6,BH$6&amp;" "&amp;'Input-Allocators'!$F$18,$G170:$BB170))&lt;Check_Limit,0,1),1)</f>
        <v>0</v>
      </c>
      <c r="BI170" s="44">
        <f>IFERROR(IF(SUMIF($G$6:$BB$6,BI$6&amp;" Total",$G170:$BB170)-(SUMIF($G$6:$BB$6,BI$6&amp;" "&amp;'Input-Allocators'!$D$18,$G170:$BB170)+IFERROR(SUMIF($G$6:$BB$6,BI$6&amp;" "&amp;'Input-Allocators'!$E$18,$G170:$BB170),SUMIF($G$6:$BB$6,BI$6&amp;" "&amp;'Input-Allocators'!$B$20,$G170:$BB170))+SUMIF($G$6:$BB$6,BI$6&amp;" "&amp;'Input-Allocators'!$F$18,$G170:$BB170))&lt;Check_Limit,0,1),1)</f>
        <v>0</v>
      </c>
      <c r="BJ170" s="44">
        <f>IFERROR(IF(SUMIF($G$6:$BB$6,BJ$6&amp;" Total",$G170:$BB170)-(SUMIF($G$6:$BB$6,BJ$6&amp;" "&amp;'Input-Allocators'!$D$18,$G170:$BB170)+IFERROR(SUMIF($G$6:$BB$6,BJ$6&amp;" "&amp;'Input-Allocators'!$E$18,$G170:$BB170),SUMIF($G$6:$BB$6,BJ$6&amp;" "&amp;'Input-Allocators'!$B$20,$G170:$BB170))+SUMIF($G$6:$BB$6,BJ$6&amp;" "&amp;'Input-Allocators'!$F$18,$G170:$BB170))&lt;Check_Limit,0,1),1)</f>
        <v>0</v>
      </c>
      <c r="BK170" s="44">
        <f>IFERROR(IF(SUMIF($G$6:$BB$6,BK$6&amp;" Total",$G170:$BB170)-(SUMIF($G$6:$BB$6,BK$6&amp;" "&amp;'Input-Allocators'!$D$18,$G170:$BB170)+IFERROR(SUMIF($G$6:$BB$6,BK$6&amp;" "&amp;'Input-Allocators'!$E$18,$G170:$BB170),SUMIF($G$6:$BB$6,BK$6&amp;" "&amp;'Input-Allocators'!$B$20,$G170:$BB170))+SUMIF($G$6:$BB$6,BK$6&amp;" "&amp;'Input-Allocators'!$F$18,$G170:$BB170))&lt;Check_Limit,0,1),1)</f>
        <v>0</v>
      </c>
      <c r="BL170" s="44">
        <f>IFERROR(IF(SUMIF($G$6:$BB$6,BL$6&amp;" Total",$G170:$BB170)-(SUMIF($G$6:$BB$6,BL$6&amp;" "&amp;'Input-Allocators'!$D$18,$G170:$BB170)+IFERROR(SUMIF($G$6:$BB$6,BL$6&amp;" "&amp;'Input-Allocators'!$E$18,$G170:$BB170),SUMIF($G$6:$BB$6,BL$6&amp;" "&amp;'Input-Allocators'!$B$20,$G170:$BB170))+SUMIF($G$6:$BB$6,BL$6&amp;" "&amp;'Input-Allocators'!$F$18,$G170:$BB170))&lt;Check_Limit,0,1),1)</f>
        <v>0</v>
      </c>
      <c r="BM170" s="44">
        <f>IFERROR(IF(SUMIF($G$6:$BB$6,BM$6&amp;" Total",$G170:$BB170)-(SUMIF($G$6:$BB$6,BM$6&amp;" "&amp;'Input-Allocators'!$D$18,$G170:$BB170)+IFERROR(SUMIF($G$6:$BB$6,BM$6&amp;" "&amp;'Input-Allocators'!$E$18,$G170:$BB170),SUMIF($G$6:$BB$6,BM$6&amp;" "&amp;'Input-Allocators'!$B$20,$G170:$BB170))+SUMIF($G$6:$BB$6,BM$6&amp;" "&amp;'Input-Allocators'!$F$18,$G170:$BB170))&lt;Check_Limit,0,1),1)</f>
        <v>0</v>
      </c>
      <c r="BN170" s="44">
        <f>IFERROR(IF(SUMIF($G$6:$BB$6,BN$6&amp;" Total",$G170:$BB170)-(SUMIF($G$6:$BB$6,BN$6&amp;" "&amp;'Input-Allocators'!$D$18,$G170:$BB170)+IFERROR(SUMIF($G$6:$BB$6,BN$6&amp;" "&amp;'Input-Allocators'!$E$18,$G170:$BB170),SUMIF($G$6:$BB$6,BN$6&amp;" "&amp;'Input-Allocators'!$B$20,$G170:$BB170))+SUMIF($G$6:$BB$6,BN$6&amp;" "&amp;'Input-Allocators'!$F$18,$G170:$BB170))&lt;Check_Limit,0,1),1)</f>
        <v>0</v>
      </c>
      <c r="BO170" s="44">
        <f>IFERROR(IF(SUMIF($G$6:$BB$6,BO$6&amp;" Total",$G170:$BB170)-(SUMIF($G$6:$BB$6,BO$6&amp;" "&amp;'Input-Allocators'!$D$18,$G170:$BB170)+IFERROR(SUMIF($G$6:$BB$6,BO$6&amp;" "&amp;'Input-Allocators'!$E$18,$G170:$BB170),SUMIF($G$6:$BB$6,BO$6&amp;" "&amp;'Input-Allocators'!$B$20,$G170:$BB170))+SUMIF($G$6:$BB$6,BO$6&amp;" "&amp;'Input-Allocators'!$F$18,$G170:$BB170))&lt;Check_Limit,0,1),1)</f>
        <v>0</v>
      </c>
    </row>
    <row r="171" spans="1:67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C171" s="46" t="str">
        <f>IF(ISBLANK('Input-Accounts'!C171),"",'Input-Accounts'!C171)</f>
        <v/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D171" s="44">
        <f>IFERROR(IF(SUMIF($G$6:$BB$6,BD$6&amp;" Total",$G171:$BB171)-(SUMIF($G$6:$BB$6,BD$6&amp;" "&amp;'Input-Allocators'!$D$18,$G171:$BB171)+IFERROR(SUMIF($G$6:$BB$6,BD$6&amp;" "&amp;'Input-Allocators'!$E$18,$G171:$BB171),SUMIF($G$6:$BB$6,BD$6&amp;" "&amp;'Input-Allocators'!$B$20,$G171:$BB171))+SUMIF($G$6:$BB$6,BD$6&amp;" "&amp;'Input-Allocators'!$F$18,$G171:$BB171))&lt;Check_Limit,0,1),1)</f>
        <v>0</v>
      </c>
      <c r="BE171" s="44">
        <f>IFERROR(IF(SUMIF($G$6:$BB$6,BE$6&amp;" Total",$G171:$BB171)-(SUMIF($G$6:$BB$6,BE$6&amp;" "&amp;'Input-Allocators'!$D$18,$G171:$BB171)+IFERROR(SUMIF($G$6:$BB$6,BE$6&amp;" "&amp;'Input-Allocators'!$E$18,$G171:$BB171),SUMIF($G$6:$BB$6,BE$6&amp;" "&amp;'Input-Allocators'!$B$20,$G171:$BB171))+SUMIF($G$6:$BB$6,BE$6&amp;" "&amp;'Input-Allocators'!$F$18,$G171:$BB171))&lt;Check_Limit,0,1),1)</f>
        <v>0</v>
      </c>
      <c r="BF171" s="44">
        <f>IFERROR(IF(SUMIF($G$6:$BB$6,BF$6&amp;" Total",$G171:$BB171)-(SUMIF($G$6:$BB$6,BF$6&amp;" "&amp;'Input-Allocators'!$D$18,$G171:$BB171)+IFERROR(SUMIF($G$6:$BB$6,BF$6&amp;" "&amp;'Input-Allocators'!$E$18,$G171:$BB171),SUMIF($G$6:$BB$6,BF$6&amp;" "&amp;'Input-Allocators'!$B$20,$G171:$BB171))+SUMIF($G$6:$BB$6,BF$6&amp;" "&amp;'Input-Allocators'!$F$18,$G171:$BB171))&lt;Check_Limit,0,1),1)</f>
        <v>0</v>
      </c>
      <c r="BG171" s="44">
        <f>IFERROR(IF(SUMIF($G$6:$BB$6,BG$6&amp;" Total",$G171:$BB171)-(SUMIF($G$6:$BB$6,BG$6&amp;" "&amp;'Input-Allocators'!$D$18,$G171:$BB171)+IFERROR(SUMIF($G$6:$BB$6,BG$6&amp;" "&amp;'Input-Allocators'!$E$18,$G171:$BB171),SUMIF($G$6:$BB$6,BG$6&amp;" "&amp;'Input-Allocators'!$B$20,$G171:$BB171))+SUMIF($G$6:$BB$6,BG$6&amp;" "&amp;'Input-Allocators'!$F$18,$G171:$BB171))&lt;Check_Limit,0,1),1)</f>
        <v>0</v>
      </c>
      <c r="BH171" s="44">
        <f>IFERROR(IF(SUMIF($G$6:$BB$6,BH$6&amp;" Total",$G171:$BB171)-(SUMIF($G$6:$BB$6,BH$6&amp;" "&amp;'Input-Allocators'!$D$18,$G171:$BB171)+IFERROR(SUMIF($G$6:$BB$6,BH$6&amp;" "&amp;'Input-Allocators'!$E$18,$G171:$BB171),SUMIF($G$6:$BB$6,BH$6&amp;" "&amp;'Input-Allocators'!$B$20,$G171:$BB171))+SUMIF($G$6:$BB$6,BH$6&amp;" "&amp;'Input-Allocators'!$F$18,$G171:$BB171))&lt;Check_Limit,0,1),1)</f>
        <v>0</v>
      </c>
      <c r="BI171" s="44">
        <f>IFERROR(IF(SUMIF($G$6:$BB$6,BI$6&amp;" Total",$G171:$BB171)-(SUMIF($G$6:$BB$6,BI$6&amp;" "&amp;'Input-Allocators'!$D$18,$G171:$BB171)+IFERROR(SUMIF($G$6:$BB$6,BI$6&amp;" "&amp;'Input-Allocators'!$E$18,$G171:$BB171),SUMIF($G$6:$BB$6,BI$6&amp;" "&amp;'Input-Allocators'!$B$20,$G171:$BB171))+SUMIF($G$6:$BB$6,BI$6&amp;" "&amp;'Input-Allocators'!$F$18,$G171:$BB171))&lt;Check_Limit,0,1),1)</f>
        <v>0</v>
      </c>
      <c r="BJ171" s="44">
        <f>IFERROR(IF(SUMIF($G$6:$BB$6,BJ$6&amp;" Total",$G171:$BB171)-(SUMIF($G$6:$BB$6,BJ$6&amp;" "&amp;'Input-Allocators'!$D$18,$G171:$BB171)+IFERROR(SUMIF($G$6:$BB$6,BJ$6&amp;" "&amp;'Input-Allocators'!$E$18,$G171:$BB171),SUMIF($G$6:$BB$6,BJ$6&amp;" "&amp;'Input-Allocators'!$B$20,$G171:$BB171))+SUMIF($G$6:$BB$6,BJ$6&amp;" "&amp;'Input-Allocators'!$F$18,$G171:$BB171))&lt;Check_Limit,0,1),1)</f>
        <v>0</v>
      </c>
      <c r="BK171" s="44">
        <f>IFERROR(IF(SUMIF($G$6:$BB$6,BK$6&amp;" Total",$G171:$BB171)-(SUMIF($G$6:$BB$6,BK$6&amp;" "&amp;'Input-Allocators'!$D$18,$G171:$BB171)+IFERROR(SUMIF($G$6:$BB$6,BK$6&amp;" "&amp;'Input-Allocators'!$E$18,$G171:$BB171),SUMIF($G$6:$BB$6,BK$6&amp;" "&amp;'Input-Allocators'!$B$20,$G171:$BB171))+SUMIF($G$6:$BB$6,BK$6&amp;" "&amp;'Input-Allocators'!$F$18,$G171:$BB171))&lt;Check_Limit,0,1),1)</f>
        <v>0</v>
      </c>
      <c r="BL171" s="44">
        <f>IFERROR(IF(SUMIF($G$6:$BB$6,BL$6&amp;" Total",$G171:$BB171)-(SUMIF($G$6:$BB$6,BL$6&amp;" "&amp;'Input-Allocators'!$D$18,$G171:$BB171)+IFERROR(SUMIF($G$6:$BB$6,BL$6&amp;" "&amp;'Input-Allocators'!$E$18,$G171:$BB171),SUMIF($G$6:$BB$6,BL$6&amp;" "&amp;'Input-Allocators'!$B$20,$G171:$BB171))+SUMIF($G$6:$BB$6,BL$6&amp;" "&amp;'Input-Allocators'!$F$18,$G171:$BB171))&lt;Check_Limit,0,1),1)</f>
        <v>0</v>
      </c>
      <c r="BM171" s="44">
        <f>IFERROR(IF(SUMIF($G$6:$BB$6,BM$6&amp;" Total",$G171:$BB171)-(SUMIF($G$6:$BB$6,BM$6&amp;" "&amp;'Input-Allocators'!$D$18,$G171:$BB171)+IFERROR(SUMIF($G$6:$BB$6,BM$6&amp;" "&amp;'Input-Allocators'!$E$18,$G171:$BB171),SUMIF($G$6:$BB$6,BM$6&amp;" "&amp;'Input-Allocators'!$B$20,$G171:$BB171))+SUMIF($G$6:$BB$6,BM$6&amp;" "&amp;'Input-Allocators'!$F$18,$G171:$BB171))&lt;Check_Limit,0,1),1)</f>
        <v>0</v>
      </c>
      <c r="BN171" s="44">
        <f>IFERROR(IF(SUMIF($G$6:$BB$6,BN$6&amp;" Total",$G171:$BB171)-(SUMIF($G$6:$BB$6,BN$6&amp;" "&amp;'Input-Allocators'!$D$18,$G171:$BB171)+IFERROR(SUMIF($G$6:$BB$6,BN$6&amp;" "&amp;'Input-Allocators'!$E$18,$G171:$BB171),SUMIF($G$6:$BB$6,BN$6&amp;" "&amp;'Input-Allocators'!$B$20,$G171:$BB171))+SUMIF($G$6:$BB$6,BN$6&amp;" "&amp;'Input-Allocators'!$F$18,$G171:$BB171))&lt;Check_Limit,0,1),1)</f>
        <v>0</v>
      </c>
      <c r="BO171" s="44">
        <f>IFERROR(IF(SUMIF($G$6:$BB$6,BO$6&amp;" Total",$G171:$BB171)-(SUMIF($G$6:$BB$6,BO$6&amp;" "&amp;'Input-Allocators'!$D$18,$G171:$BB171)+IFERROR(SUMIF($G$6:$BB$6,BO$6&amp;" "&amp;'Input-Allocators'!$E$18,$G171:$BB171),SUMIF($G$6:$BB$6,BO$6&amp;" "&amp;'Input-Allocators'!$B$20,$G171:$BB171))+SUMIF($G$6:$BB$6,BO$6&amp;" "&amp;'Input-Allocators'!$F$18,$G171:$BB171))&lt;Check_Limit,0,1),1)</f>
        <v>0</v>
      </c>
    </row>
    <row r="172" spans="1:67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>Functionalization!$D172</f>
        <v>8.3620063239876963</v>
      </c>
      <c r="E172" s="14">
        <f t="shared" ref="E172:E183" ca="1" si="31">IFERROR(IF(D172="",0,IF(D172=0,0,IF(ABS(D172-SUM(G172,K172,O172,S172,W172,AA172,AE172,AI172,AM172,AQ172,AU172,AY172))&lt;Check_Limit,0,1))),1)</f>
        <v>0</v>
      </c>
      <c r="F172" s="3" t="str">
        <f>IF($D172=0,"-",IF('Input-Accounts'!$E172&lt;&gt;0,'Input-Accounts'!$E172,'Input-Accounts'!$G172))</f>
        <v>DEMAND</v>
      </c>
      <c r="G172" s="14">
        <f ca="1">IF(G$5&lt;&gt;"",HLOOKUP(G$5,Functionalization!$G$6:$R$343,ROW($A172)-5,FALSE),IFERROR(INDEX(G$320:G$343,MATCH($F172,$B$320:$B$343,0))/VLOOKUP($F172,$B$320:$BB$343,MATCH(LEFT(TRIM(G$6),FIND("~",SUBSTITUTE(G$6,"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172))*HLOOKUP(LEFT(TRIM(G$6),FIND("~",SUBSTITUTE(G$6," ","~",LEN(TRIM(G$6))-LEN(SUBSTITUTE(TRIM(G$6)," ",""))))-1)&amp;" Total",$B$6:$BB$343,ROW($A172)-5,FALSE))</f>
        <v>0</v>
      </c>
      <c r="H172" s="14">
        <f ca="1">IF(H$5&lt;&gt;"",HLOOKUP(H$5,Functionalization!$G$6:$R$343,ROW($A172)-5,FALSE),IFERROR(INDEX(H$320:H$343,MATCH($F172,$B$320:$B$343,0))/VLOOKUP($F172,$B$320:$BB$343,MATCH(LEFT(TRIM(H$6),FIND("~",SUBSTITUTE(H$6,"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172))*HLOOKUP(LEFT(TRIM(H$6),FIND("~",SUBSTITUTE(H$6," ","~",LEN(TRIM(H$6))-LEN(SUBSTITUTE(TRIM(H$6)," ",""))))-1)&amp;" Total",$B$6:$BB$343,ROW($A172)-5,FALSE))</f>
        <v>0</v>
      </c>
      <c r="I172" s="14">
        <f ca="1">IF(I$5&lt;&gt;"",HLOOKUP(I$5,Functionalization!$G$6:$R$343,ROW($A172)-5,FALSE),IFERROR(INDEX(I$320:I$343,MATCH($F172,$B$320:$B$343,0))/VLOOKUP($F172,$B$320:$BB$343,MATCH(LEFT(TRIM(I$6),FIND("~",SUBSTITUTE(I$6,"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172))*HLOOKUP(LEFT(TRIM(I$6),FIND("~",SUBSTITUTE(I$6," ","~",LEN(TRIM(I$6))-LEN(SUBSTITUTE(TRIM(I$6)," ",""))))-1)&amp;" Total",$B$6:$BB$343,ROW($A172)-5,FALSE))</f>
        <v>0</v>
      </c>
      <c r="J172" s="14">
        <f ca="1">IF(J$5&lt;&gt;"",HLOOKUP(J$5,Functionalization!$G$6:$R$343,ROW($A172)-5,FALSE),IFERROR(INDEX(J$320:J$343,MATCH($F172,$B$320:$B$343,0))/VLOOKUP($F172,$B$320:$BB$343,MATCH(LEFT(TRIM(J$6),FIND("~",SUBSTITUTE(J$6,"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172))*HLOOKUP(LEFT(TRIM(J$6),FIND("~",SUBSTITUTE(J$6," ","~",LEN(TRIM(J$6))-LEN(SUBSTITUTE(TRIM(J$6)," ",""))))-1)&amp;" Total",$B$6:$BB$343,ROW($A172)-5,FALSE))</f>
        <v>0</v>
      </c>
      <c r="K172" s="14">
        <f ca="1">IF(K$5&lt;&gt;"",HLOOKUP(K$5,Functionalization!$G$6:$R$343,ROW($A172)-5,FALSE),IFERROR(INDEX(K$320:K$343,MATCH($F172,$B$320:$B$343,0))/VLOOKUP($F172,$B$320:$BB$343,MATCH(LEFT(TRIM(K$6),FIND("~",SUBSTITUTE(K$6,"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172))*HLOOKUP(LEFT(TRIM(K$6),FIND("~",SUBSTITUTE(K$6," ","~",LEN(TRIM(K$6))-LEN(SUBSTITUTE(TRIM(K$6)," ",""))))-1)&amp;" Total",$B$6:$BB$343,ROW($A172)-5,FALSE))</f>
        <v>8.3620063239876963</v>
      </c>
      <c r="L172" s="14">
        <f ca="1">IF(L$5&lt;&gt;"",HLOOKUP(L$5,Functionalization!$G$6:$R$343,ROW($A172)-5,FALSE),IFERROR(INDEX(L$320:L$343,MATCH($F172,$B$320:$B$343,0))/VLOOKUP($F172,$B$320:$BB$343,MATCH(LEFT(TRIM(L$6),FIND("~",SUBSTITUTE(L$6,"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172))*HLOOKUP(LEFT(TRIM(L$6),FIND("~",SUBSTITUTE(L$6," ","~",LEN(TRIM(L$6))-LEN(SUBSTITUTE(TRIM(L$6)," ",""))))-1)&amp;" Total",$B$6:$BB$343,ROW($A172)-5,FALSE))</f>
        <v>8.3620063239876963</v>
      </c>
      <c r="M172" s="14">
        <f ca="1">IF(M$5&lt;&gt;"",HLOOKUP(M$5,Functionalization!$G$6:$R$343,ROW($A172)-5,FALSE),IFERROR(INDEX(M$320:M$343,MATCH($F172,$B$320:$B$343,0))/VLOOKUP($F172,$B$320:$BB$343,MATCH(LEFT(TRIM(M$6),FIND("~",SUBSTITUTE(M$6,"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172))*HLOOKUP(LEFT(TRIM(M$6),FIND("~",SUBSTITUTE(M$6," ","~",LEN(TRIM(M$6))-LEN(SUBSTITUTE(TRIM(M$6)," ",""))))-1)&amp;" Total",$B$6:$BB$343,ROW($A172)-5,FALSE))</f>
        <v>0</v>
      </c>
      <c r="N172" s="14">
        <f ca="1">IF(N$5&lt;&gt;"",HLOOKUP(N$5,Functionalization!$G$6:$R$343,ROW($A172)-5,FALSE),IFERROR(INDEX(N$320:N$343,MATCH($F172,$B$320:$B$343,0))/VLOOKUP($F172,$B$320:$BB$343,MATCH(LEFT(TRIM(N$6),FIND("~",SUBSTITUTE(N$6,"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172))*HLOOKUP(LEFT(TRIM(N$6),FIND("~",SUBSTITUTE(N$6," ","~",LEN(TRIM(N$6))-LEN(SUBSTITUTE(TRIM(N$6)," ",""))))-1)&amp;" Total",$B$6:$BB$343,ROW($A172)-5,FALSE))</f>
        <v>0</v>
      </c>
      <c r="O172" s="14">
        <f ca="1">IF(O$5&lt;&gt;"",HLOOKUP(O$5,Functionalization!$G$6:$R$343,ROW($A172)-5,FALSE),IFERROR(INDEX(O$320:O$343,MATCH($F172,$B$320:$B$343,0))/VLOOKUP($F172,$B$320:$BB$343,MATCH(LEFT(TRIM(O$6),FIND("~",SUBSTITUTE(O$6,"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172))*HLOOKUP(LEFT(TRIM(O$6),FIND("~",SUBSTITUTE(O$6," ","~",LEN(TRIM(O$6))-LEN(SUBSTITUTE(TRIM(O$6)," ",""))))-1)&amp;" Total",$B$6:$BB$343,ROW($A172)-5,FALSE))</f>
        <v>0</v>
      </c>
      <c r="P172" s="14">
        <f ca="1">IF(P$5&lt;&gt;"",HLOOKUP(P$5,Functionalization!$G$6:$R$343,ROW($A172)-5,FALSE),IFERROR(INDEX(P$320:P$343,MATCH($F172,$B$320:$B$343,0))/VLOOKUP($F172,$B$320:$BB$343,MATCH(LEFT(TRIM(P$6),FIND("~",SUBSTITUTE(P$6,"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172))*HLOOKUP(LEFT(TRIM(P$6),FIND("~",SUBSTITUTE(P$6," ","~",LEN(TRIM(P$6))-LEN(SUBSTITUTE(TRIM(P$6)," ",""))))-1)&amp;" Total",$B$6:$BB$343,ROW($A172)-5,FALSE))</f>
        <v>0</v>
      </c>
      <c r="Q172" s="14">
        <f ca="1">IF(Q$5&lt;&gt;"",HLOOKUP(Q$5,Functionalization!$G$6:$R$343,ROW($A172)-5,FALSE),IFERROR(INDEX(Q$320:Q$343,MATCH($F172,$B$320:$B$343,0))/VLOOKUP($F172,$B$320:$BB$343,MATCH(LEFT(TRIM(Q$6),FIND("~",SUBSTITUTE(Q$6,"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172))*HLOOKUP(LEFT(TRIM(Q$6),FIND("~",SUBSTITUTE(Q$6," ","~",LEN(TRIM(Q$6))-LEN(SUBSTITUTE(TRIM(Q$6)," ",""))))-1)&amp;" Total",$B$6:$BB$343,ROW($A172)-5,FALSE))</f>
        <v>0</v>
      </c>
      <c r="R172" s="14">
        <f ca="1">IF(R$5&lt;&gt;"",HLOOKUP(R$5,Functionalization!$G$6:$R$343,ROW($A172)-5,FALSE),IFERROR(INDEX(R$320:R$343,MATCH($F172,$B$320:$B$343,0))/VLOOKUP($F172,$B$320:$BB$343,MATCH(LEFT(TRIM(R$6),FIND("~",SUBSTITUTE(R$6,"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172))*HLOOKUP(LEFT(TRIM(R$6),FIND("~",SUBSTITUTE(R$6," ","~",LEN(TRIM(R$6))-LEN(SUBSTITUTE(TRIM(R$6)," ",""))))-1)&amp;" Total",$B$6:$BB$343,ROW($A172)-5,FALSE))</f>
        <v>0</v>
      </c>
      <c r="S172" s="14">
        <f ca="1">IF(S$5&lt;&gt;"",HLOOKUP(S$5,Functionalization!$G$6:$R$343,ROW($A172)-5,FALSE),IFERROR(INDEX(S$320:S$343,MATCH($F172,$B$320:$B$343,0))/VLOOKUP($F172,$B$320:$BB$343,MATCH(LEFT(TRIM(S$6),FIND("~",SUBSTITUTE(S$6,"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172))*HLOOKUP(LEFT(TRIM(S$6),FIND("~",SUBSTITUTE(S$6," ","~",LEN(TRIM(S$6))-LEN(SUBSTITUTE(TRIM(S$6)," ",""))))-1)&amp;" Total",$B$6:$BB$343,ROW($A172)-5,FALSE))</f>
        <v>0</v>
      </c>
      <c r="T172" s="14">
        <f ca="1">IF(T$5&lt;&gt;"",HLOOKUP(T$5,Functionalization!$G$6:$R$343,ROW($A172)-5,FALSE),IFERROR(INDEX(T$320:T$343,MATCH($F172,$B$320:$B$343,0))/VLOOKUP($F172,$B$320:$BB$343,MATCH(LEFT(TRIM(T$6),FIND("~",SUBSTITUTE(T$6,"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172))*HLOOKUP(LEFT(TRIM(T$6),FIND("~",SUBSTITUTE(T$6," ","~",LEN(TRIM(T$6))-LEN(SUBSTITUTE(TRIM(T$6)," ",""))))-1)&amp;" Total",$B$6:$BB$343,ROW($A172)-5,FALSE))</f>
        <v>0</v>
      </c>
      <c r="U172" s="14">
        <f ca="1">IF(U$5&lt;&gt;"",HLOOKUP(U$5,Functionalization!$G$6:$R$343,ROW($A172)-5,FALSE),IFERROR(INDEX(U$320:U$343,MATCH($F172,$B$320:$B$343,0))/VLOOKUP($F172,$B$320:$BB$343,MATCH(LEFT(TRIM(U$6),FIND("~",SUBSTITUTE(U$6,"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172))*HLOOKUP(LEFT(TRIM(U$6),FIND("~",SUBSTITUTE(U$6," ","~",LEN(TRIM(U$6))-LEN(SUBSTITUTE(TRIM(U$6)," ",""))))-1)&amp;" Total",$B$6:$BB$343,ROW($A172)-5,FALSE))</f>
        <v>0</v>
      </c>
      <c r="V172" s="14">
        <f ca="1">IF(V$5&lt;&gt;"",HLOOKUP(V$5,Functionalization!$G$6:$R$343,ROW($A172)-5,FALSE),IFERROR(INDEX(V$320:V$343,MATCH($F172,$B$320:$B$343,0))/VLOOKUP($F172,$B$320:$BB$343,MATCH(LEFT(TRIM(V$6),FIND("~",SUBSTITUTE(V$6,"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172))*HLOOKUP(LEFT(TRIM(V$6),FIND("~",SUBSTITUTE(V$6," ","~",LEN(TRIM(V$6))-LEN(SUBSTITUTE(TRIM(V$6)," ",""))))-1)&amp;" Total",$B$6:$BB$343,ROW($A172)-5,FALSE))</f>
        <v>0</v>
      </c>
      <c r="W172" s="14">
        <f ca="1">IF(W$5&lt;&gt;"",HLOOKUP(W$5,Functionalization!$G$6:$R$343,ROW($A172)-5,FALSE),IFERROR(INDEX(W$320:W$343,MATCH($F172,$B$320:$B$343,0))/VLOOKUP($F172,$B$320:$BB$343,MATCH(LEFT(TRIM(W$6),FIND("~",SUBSTITUTE(W$6,"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172))*HLOOKUP(LEFT(TRIM(W$6),FIND("~",SUBSTITUTE(W$6," ","~",LEN(TRIM(W$6))-LEN(SUBSTITUTE(TRIM(W$6)," ",""))))-1)&amp;" Total",$B$6:$BB$343,ROW($A172)-5,FALSE))</f>
        <v>0</v>
      </c>
      <c r="X172" s="14">
        <f ca="1">IF(X$5&lt;&gt;"",HLOOKUP(X$5,Functionalization!$G$6:$R$343,ROW($A172)-5,FALSE),IFERROR(INDEX(X$320:X$343,MATCH($F172,$B$320:$B$343,0))/VLOOKUP($F172,$B$320:$BB$343,MATCH(LEFT(TRIM(X$6),FIND("~",SUBSTITUTE(X$6,"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172))*HLOOKUP(LEFT(TRIM(X$6),FIND("~",SUBSTITUTE(X$6," ","~",LEN(TRIM(X$6))-LEN(SUBSTITUTE(TRIM(X$6)," ",""))))-1)&amp;" Total",$B$6:$BB$343,ROW($A172)-5,FALSE))</f>
        <v>0</v>
      </c>
      <c r="Y172" s="14">
        <f ca="1">IF(Y$5&lt;&gt;"",HLOOKUP(Y$5,Functionalization!$G$6:$R$343,ROW($A172)-5,FALSE),IFERROR(INDEX(Y$320:Y$343,MATCH($F172,$B$320:$B$343,0))/VLOOKUP($F172,$B$320:$BB$343,MATCH(LEFT(TRIM(Y$6),FIND("~",SUBSTITUTE(Y$6,"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172))*HLOOKUP(LEFT(TRIM(Y$6),FIND("~",SUBSTITUTE(Y$6," ","~",LEN(TRIM(Y$6))-LEN(SUBSTITUTE(TRIM(Y$6)," ",""))))-1)&amp;" Total",$B$6:$BB$343,ROW($A172)-5,FALSE))</f>
        <v>0</v>
      </c>
      <c r="Z172" s="14">
        <f ca="1">IF(Z$5&lt;&gt;"",HLOOKUP(Z$5,Functionalization!$G$6:$R$343,ROW($A172)-5,FALSE),IFERROR(INDEX(Z$320:Z$343,MATCH($F172,$B$320:$B$343,0))/VLOOKUP($F172,$B$320:$BB$343,MATCH(LEFT(TRIM(Z$6),FIND("~",SUBSTITUTE(Z$6,"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172))*HLOOKUP(LEFT(TRIM(Z$6),FIND("~",SUBSTITUTE(Z$6," ","~",LEN(TRIM(Z$6))-LEN(SUBSTITUTE(TRIM(Z$6)," ",""))))-1)&amp;" Total",$B$6:$BB$343,ROW($A172)-5,FALSE))</f>
        <v>0</v>
      </c>
      <c r="AA172" s="14">
        <f ca="1">IF(AA$5&lt;&gt;"",HLOOKUP(AA$5,Functionalization!$G$6:$R$343,ROW($A172)-5,FALSE),IFERROR(INDEX(AA$320:AA$343,MATCH($F172,$B$320:$B$343,0))/VLOOKUP($F172,$B$320:$BB$343,MATCH(LEFT(TRIM(AA$6),FIND("~",SUBSTITUTE(AA$6,"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172))*HLOOKUP(LEFT(TRIM(AA$6),FIND("~",SUBSTITUTE(AA$6," ","~",LEN(TRIM(AA$6))-LEN(SUBSTITUTE(TRIM(AA$6)," ",""))))-1)&amp;" Total",$B$6:$BB$343,ROW($A172)-5,FALSE))</f>
        <v>0</v>
      </c>
      <c r="AB172" s="14">
        <f ca="1">IF(AB$5&lt;&gt;"",HLOOKUP(AB$5,Functionalization!$G$6:$R$343,ROW($A172)-5,FALSE),IFERROR(INDEX(AB$320:AB$343,MATCH($F172,$B$320:$B$343,0))/VLOOKUP($F172,$B$320:$BB$343,MATCH(LEFT(TRIM(AB$6),FIND("~",SUBSTITUTE(AB$6,"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172))*HLOOKUP(LEFT(TRIM(AB$6),FIND("~",SUBSTITUTE(AB$6," ","~",LEN(TRIM(AB$6))-LEN(SUBSTITUTE(TRIM(AB$6)," ",""))))-1)&amp;" Total",$B$6:$BB$343,ROW($A172)-5,FALSE))</f>
        <v>0</v>
      </c>
      <c r="AC172" s="14">
        <f ca="1">IF(AC$5&lt;&gt;"",HLOOKUP(AC$5,Functionalization!$G$6:$R$343,ROW($A172)-5,FALSE),IFERROR(INDEX(AC$320:AC$343,MATCH($F172,$B$320:$B$343,0))/VLOOKUP($F172,$B$320:$BB$343,MATCH(LEFT(TRIM(AC$6),FIND("~",SUBSTITUTE(AC$6,"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172))*HLOOKUP(LEFT(TRIM(AC$6),FIND("~",SUBSTITUTE(AC$6," ","~",LEN(TRIM(AC$6))-LEN(SUBSTITUTE(TRIM(AC$6)," ",""))))-1)&amp;" Total",$B$6:$BB$343,ROW($A172)-5,FALSE))</f>
        <v>0</v>
      </c>
      <c r="AD172" s="14">
        <f ca="1">IF(AD$5&lt;&gt;"",HLOOKUP(AD$5,Functionalization!$G$6:$R$343,ROW($A172)-5,FALSE),IFERROR(INDEX(AD$320:AD$343,MATCH($F172,$B$320:$B$343,0))/VLOOKUP($F172,$B$320:$BB$343,MATCH(LEFT(TRIM(AD$6),FIND("~",SUBSTITUTE(AD$6,"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172))*HLOOKUP(LEFT(TRIM(AD$6),FIND("~",SUBSTITUTE(AD$6," ","~",LEN(TRIM(AD$6))-LEN(SUBSTITUTE(TRIM(AD$6)," ",""))))-1)&amp;" Total",$B$6:$BB$343,ROW($A172)-5,FALSE))</f>
        <v>0</v>
      </c>
      <c r="AE172" s="14">
        <f ca="1">IF(AE$5&lt;&gt;"",HLOOKUP(AE$5,Functionalization!$G$6:$R$343,ROW($A172)-5,FALSE),IFERROR(INDEX(AE$320:AE$343,MATCH($F172,$B$320:$B$343,0))/VLOOKUP($F172,$B$320:$BB$343,MATCH(LEFT(TRIM(AE$6),FIND("~",SUBSTITUTE(AE$6,"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172))*HLOOKUP(LEFT(TRIM(AE$6),FIND("~",SUBSTITUTE(AE$6," ","~",LEN(TRIM(AE$6))-LEN(SUBSTITUTE(TRIM(AE$6)," ",""))))-1)&amp;" Total",$B$6:$BB$343,ROW($A172)-5,FALSE))</f>
        <v>0</v>
      </c>
      <c r="AF172" s="14">
        <f ca="1">IF(AF$5&lt;&gt;"",HLOOKUP(AF$5,Functionalization!$G$6:$R$343,ROW($A172)-5,FALSE),IFERROR(INDEX(AF$320:AF$343,MATCH($F172,$B$320:$B$343,0))/VLOOKUP($F172,$B$320:$BB$343,MATCH(LEFT(TRIM(AF$6),FIND("~",SUBSTITUTE(AF$6,"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172))*HLOOKUP(LEFT(TRIM(AF$6),FIND("~",SUBSTITUTE(AF$6," ","~",LEN(TRIM(AF$6))-LEN(SUBSTITUTE(TRIM(AF$6)," ",""))))-1)&amp;" Total",$B$6:$BB$343,ROW($A172)-5,FALSE))</f>
        <v>0</v>
      </c>
      <c r="AG172" s="14">
        <f ca="1">IF(AG$5&lt;&gt;"",HLOOKUP(AG$5,Functionalization!$G$6:$R$343,ROW($A172)-5,FALSE),IFERROR(INDEX(AG$320:AG$343,MATCH($F172,$B$320:$B$343,0))/VLOOKUP($F172,$B$320:$BB$343,MATCH(LEFT(TRIM(AG$6),FIND("~",SUBSTITUTE(AG$6,"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172))*HLOOKUP(LEFT(TRIM(AG$6),FIND("~",SUBSTITUTE(AG$6," ","~",LEN(TRIM(AG$6))-LEN(SUBSTITUTE(TRIM(AG$6)," ",""))))-1)&amp;" Total",$B$6:$BB$343,ROW($A172)-5,FALSE))</f>
        <v>0</v>
      </c>
      <c r="AH172" s="14">
        <f ca="1">IF(AH$5&lt;&gt;"",HLOOKUP(AH$5,Functionalization!$G$6:$R$343,ROW($A172)-5,FALSE),IFERROR(INDEX(AH$320:AH$343,MATCH($F172,$B$320:$B$343,0))/VLOOKUP($F172,$B$320:$BB$343,MATCH(LEFT(TRIM(AH$6),FIND("~",SUBSTITUTE(AH$6,"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172))*HLOOKUP(LEFT(TRIM(AH$6),FIND("~",SUBSTITUTE(AH$6," ","~",LEN(TRIM(AH$6))-LEN(SUBSTITUTE(TRIM(AH$6)," ",""))))-1)&amp;" Total",$B$6:$BB$343,ROW($A172)-5,FALSE))</f>
        <v>0</v>
      </c>
      <c r="AI172" s="14">
        <f ca="1">IF(AI$5&lt;&gt;"",HLOOKUP(AI$5,Functionalization!$G$6:$R$343,ROW($A172)-5,FALSE),IFERROR(INDEX(AI$320:AI$343,MATCH($F172,$B$320:$B$343,0))/VLOOKUP($F172,$B$320:$BB$343,MATCH(LEFT(TRIM(AI$6),FIND("~",SUBSTITUTE(AI$6,"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172))*HLOOKUP(LEFT(TRIM(AI$6),FIND("~",SUBSTITUTE(AI$6," ","~",LEN(TRIM(AI$6))-LEN(SUBSTITUTE(TRIM(AI$6)," ",""))))-1)&amp;" Total",$B$6:$BB$343,ROW($A172)-5,FALSE))</f>
        <v>0</v>
      </c>
      <c r="AJ172" s="14">
        <f ca="1">IF(AJ$5&lt;&gt;"",HLOOKUP(AJ$5,Functionalization!$G$6:$R$343,ROW($A172)-5,FALSE),IFERROR(INDEX(AJ$320:AJ$343,MATCH($F172,$B$320:$B$343,0))/VLOOKUP($F172,$B$320:$BB$343,MATCH(LEFT(TRIM(AJ$6),FIND("~",SUBSTITUTE(AJ$6,"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172))*HLOOKUP(LEFT(TRIM(AJ$6),FIND("~",SUBSTITUTE(AJ$6," ","~",LEN(TRIM(AJ$6))-LEN(SUBSTITUTE(TRIM(AJ$6)," ",""))))-1)&amp;" Total",$B$6:$BB$343,ROW($A172)-5,FALSE))</f>
        <v>0</v>
      </c>
      <c r="AK172" s="14">
        <f ca="1">IF(AK$5&lt;&gt;"",HLOOKUP(AK$5,Functionalization!$G$6:$R$343,ROW($A172)-5,FALSE),IFERROR(INDEX(AK$320:AK$343,MATCH($F172,$B$320:$B$343,0))/VLOOKUP($F172,$B$320:$BB$343,MATCH(LEFT(TRIM(AK$6),FIND("~",SUBSTITUTE(AK$6,"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172))*HLOOKUP(LEFT(TRIM(AK$6),FIND("~",SUBSTITUTE(AK$6," ","~",LEN(TRIM(AK$6))-LEN(SUBSTITUTE(TRIM(AK$6)," ",""))))-1)&amp;" Total",$B$6:$BB$343,ROW($A172)-5,FALSE))</f>
        <v>0</v>
      </c>
      <c r="AL172" s="14">
        <f ca="1">IF(AL$5&lt;&gt;"",HLOOKUP(AL$5,Functionalization!$G$6:$R$343,ROW($A172)-5,FALSE),IFERROR(INDEX(AL$320:AL$343,MATCH($F172,$B$320:$B$343,0))/VLOOKUP($F172,$B$320:$BB$343,MATCH(LEFT(TRIM(AL$6),FIND("~",SUBSTITUTE(AL$6,"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172))*HLOOKUP(LEFT(TRIM(AL$6),FIND("~",SUBSTITUTE(AL$6," ","~",LEN(TRIM(AL$6))-LEN(SUBSTITUTE(TRIM(AL$6)," ",""))))-1)&amp;" Total",$B$6:$BB$343,ROW($A172)-5,FALSE))</f>
        <v>0</v>
      </c>
      <c r="AM172" s="14">
        <f ca="1">IF(AM$5&lt;&gt;"",HLOOKUP(AM$5,Functionalization!$G$6:$R$343,ROW($A172)-5,FALSE),IFERROR(INDEX(AM$320:AM$343,MATCH($F172,$B$320:$B$343,0))/VLOOKUP($F172,$B$320:$BB$343,MATCH(LEFT(TRIM(AM$6),FIND("~",SUBSTITUTE(AM$6,"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172))*HLOOKUP(LEFT(TRIM(AM$6),FIND("~",SUBSTITUTE(AM$6," ","~",LEN(TRIM(AM$6))-LEN(SUBSTITUTE(TRIM(AM$6)," ",""))))-1)&amp;" Total",$B$6:$BB$343,ROW($A172)-5,FALSE))</f>
        <v>0</v>
      </c>
      <c r="AN172" s="14">
        <f ca="1">IF(AN$5&lt;&gt;"",HLOOKUP(AN$5,Functionalization!$G$6:$R$343,ROW($A172)-5,FALSE),IFERROR(INDEX(AN$320:AN$343,MATCH($F172,$B$320:$B$343,0))/VLOOKUP($F172,$B$320:$BB$343,MATCH(LEFT(TRIM(AN$6),FIND("~",SUBSTITUTE(AN$6,"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172))*HLOOKUP(LEFT(TRIM(AN$6),FIND("~",SUBSTITUTE(AN$6," ","~",LEN(TRIM(AN$6))-LEN(SUBSTITUTE(TRIM(AN$6)," ",""))))-1)&amp;" Total",$B$6:$BB$343,ROW($A172)-5,FALSE))</f>
        <v>0</v>
      </c>
      <c r="AO172" s="14">
        <f ca="1">IF(AO$5&lt;&gt;"",HLOOKUP(AO$5,Functionalization!$G$6:$R$343,ROW($A172)-5,FALSE),IFERROR(INDEX(AO$320:AO$343,MATCH($F172,$B$320:$B$343,0))/VLOOKUP($F172,$B$320:$BB$343,MATCH(LEFT(TRIM(AO$6),FIND("~",SUBSTITUTE(AO$6,"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172))*HLOOKUP(LEFT(TRIM(AO$6),FIND("~",SUBSTITUTE(AO$6," ","~",LEN(TRIM(AO$6))-LEN(SUBSTITUTE(TRIM(AO$6)," ",""))))-1)&amp;" Total",$B$6:$BB$343,ROW($A172)-5,FALSE))</f>
        <v>0</v>
      </c>
      <c r="AP172" s="14">
        <f ca="1">IF(AP$5&lt;&gt;"",HLOOKUP(AP$5,Functionalization!$G$6:$R$343,ROW($A172)-5,FALSE),IFERROR(INDEX(AP$320:AP$343,MATCH($F172,$B$320:$B$343,0))/VLOOKUP($F172,$B$320:$BB$343,MATCH(LEFT(TRIM(AP$6),FIND("~",SUBSTITUTE(AP$6,"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172))*HLOOKUP(LEFT(TRIM(AP$6),FIND("~",SUBSTITUTE(AP$6," ","~",LEN(TRIM(AP$6))-LEN(SUBSTITUTE(TRIM(AP$6)," ",""))))-1)&amp;" Total",$B$6:$BB$343,ROW($A172)-5,FALSE))</f>
        <v>0</v>
      </c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D172" s="44">
        <f ca="1">IFERROR(IF(SUMIF($G$6:$BB$6,BD$6&amp;" Total",$G172:$BB172)-(SUMIF($G$6:$BB$6,BD$6&amp;" "&amp;'Input-Allocators'!$D$18,$G172:$BB172)+IFERROR(SUMIF($G$6:$BB$6,BD$6&amp;" "&amp;'Input-Allocators'!$E$18,$G172:$BB172),SUMIF($G$6:$BB$6,BD$6&amp;" "&amp;'Input-Allocators'!$B$20,$G172:$BB172))+SUMIF($G$6:$BB$6,BD$6&amp;" "&amp;'Input-Allocators'!$F$18,$G172:$BB172))&lt;Check_Limit,0,1),1)</f>
        <v>0</v>
      </c>
      <c r="BE172" s="44">
        <f ca="1">IFERROR(IF(SUMIF($G$6:$BB$6,BE$6&amp;" Total",$G172:$BB172)-(SUMIF($G$6:$BB$6,BE$6&amp;" "&amp;'Input-Allocators'!$D$18,$G172:$BB172)+IFERROR(SUMIF($G$6:$BB$6,BE$6&amp;" "&amp;'Input-Allocators'!$E$18,$G172:$BB172),SUMIF($G$6:$BB$6,BE$6&amp;" "&amp;'Input-Allocators'!$B$20,$G172:$BB172))+SUMIF($G$6:$BB$6,BE$6&amp;" "&amp;'Input-Allocators'!$F$18,$G172:$BB172))&lt;Check_Limit,0,1),1)</f>
        <v>0</v>
      </c>
      <c r="BF172" s="44">
        <f ca="1">IFERROR(IF(SUMIF($G$6:$BB$6,BF$6&amp;" Total",$G172:$BB172)-(SUMIF($G$6:$BB$6,BF$6&amp;" "&amp;'Input-Allocators'!$D$18,$G172:$BB172)+IFERROR(SUMIF($G$6:$BB$6,BF$6&amp;" "&amp;'Input-Allocators'!$E$18,$G172:$BB172),SUMIF($G$6:$BB$6,BF$6&amp;" "&amp;'Input-Allocators'!$B$20,$G172:$BB172))+SUMIF($G$6:$BB$6,BF$6&amp;" "&amp;'Input-Allocators'!$F$18,$G172:$BB172))&lt;Check_Limit,0,1),1)</f>
        <v>0</v>
      </c>
      <c r="BG172" s="44">
        <f ca="1">IFERROR(IF(SUMIF($G$6:$BB$6,BG$6&amp;" Total",$G172:$BB172)-(SUMIF($G$6:$BB$6,BG$6&amp;" "&amp;'Input-Allocators'!$D$18,$G172:$BB172)+IFERROR(SUMIF($G$6:$BB$6,BG$6&amp;" "&amp;'Input-Allocators'!$E$18,$G172:$BB172),SUMIF($G$6:$BB$6,BG$6&amp;" "&amp;'Input-Allocators'!$B$20,$G172:$BB172))+SUMIF($G$6:$BB$6,BG$6&amp;" "&amp;'Input-Allocators'!$F$18,$G172:$BB172))&lt;Check_Limit,0,1),1)</f>
        <v>0</v>
      </c>
      <c r="BH172" s="44">
        <f ca="1">IFERROR(IF(SUMIF($G$6:$BB$6,BH$6&amp;" Total",$G172:$BB172)-(SUMIF($G$6:$BB$6,BH$6&amp;" "&amp;'Input-Allocators'!$D$18,$G172:$BB172)+IFERROR(SUMIF($G$6:$BB$6,BH$6&amp;" "&amp;'Input-Allocators'!$E$18,$G172:$BB172),SUMIF($G$6:$BB$6,BH$6&amp;" "&amp;'Input-Allocators'!$B$20,$G172:$BB172))+SUMIF($G$6:$BB$6,BH$6&amp;" "&amp;'Input-Allocators'!$F$18,$G172:$BB172))&lt;Check_Limit,0,1),1)</f>
        <v>0</v>
      </c>
      <c r="BI172" s="44">
        <f ca="1">IFERROR(IF(SUMIF($G$6:$BB$6,BI$6&amp;" Total",$G172:$BB172)-(SUMIF($G$6:$BB$6,BI$6&amp;" "&amp;'Input-Allocators'!$D$18,$G172:$BB172)+IFERROR(SUMIF($G$6:$BB$6,BI$6&amp;" "&amp;'Input-Allocators'!$E$18,$G172:$BB172),SUMIF($G$6:$BB$6,BI$6&amp;" "&amp;'Input-Allocators'!$B$20,$G172:$BB172))+SUMIF($G$6:$BB$6,BI$6&amp;" "&amp;'Input-Allocators'!$F$18,$G172:$BB172))&lt;Check_Limit,0,1),1)</f>
        <v>0</v>
      </c>
      <c r="BJ172" s="44">
        <f ca="1">IFERROR(IF(SUMIF($G$6:$BB$6,BJ$6&amp;" Total",$G172:$BB172)-(SUMIF($G$6:$BB$6,BJ$6&amp;" "&amp;'Input-Allocators'!$D$18,$G172:$BB172)+IFERROR(SUMIF($G$6:$BB$6,BJ$6&amp;" "&amp;'Input-Allocators'!$E$18,$G172:$BB172),SUMIF($G$6:$BB$6,BJ$6&amp;" "&amp;'Input-Allocators'!$B$20,$G172:$BB172))+SUMIF($G$6:$BB$6,BJ$6&amp;" "&amp;'Input-Allocators'!$F$18,$G172:$BB172))&lt;Check_Limit,0,1),1)</f>
        <v>0</v>
      </c>
      <c r="BK172" s="44">
        <f ca="1">IFERROR(IF(SUMIF($G$6:$BB$6,BK$6&amp;" Total",$G172:$BB172)-(SUMIF($G$6:$BB$6,BK$6&amp;" "&amp;'Input-Allocators'!$D$18,$G172:$BB172)+IFERROR(SUMIF($G$6:$BB$6,BK$6&amp;" "&amp;'Input-Allocators'!$E$18,$G172:$BB172),SUMIF($G$6:$BB$6,BK$6&amp;" "&amp;'Input-Allocators'!$B$20,$G172:$BB172))+SUMIF($G$6:$BB$6,BK$6&amp;" "&amp;'Input-Allocators'!$F$18,$G172:$BB172))&lt;Check_Limit,0,1),1)</f>
        <v>0</v>
      </c>
      <c r="BL172" s="44">
        <f ca="1">IFERROR(IF(SUMIF($G$6:$BB$6,BL$6&amp;" Total",$G172:$BB172)-(SUMIF($G$6:$BB$6,BL$6&amp;" "&amp;'Input-Allocators'!$D$18,$G172:$BB172)+IFERROR(SUMIF($G$6:$BB$6,BL$6&amp;" "&amp;'Input-Allocators'!$E$18,$G172:$BB172),SUMIF($G$6:$BB$6,BL$6&amp;" "&amp;'Input-Allocators'!$B$20,$G172:$BB172))+SUMIF($G$6:$BB$6,BL$6&amp;" "&amp;'Input-Allocators'!$F$18,$G172:$BB172))&lt;Check_Limit,0,1),1)</f>
        <v>0</v>
      </c>
      <c r="BM172" s="44">
        <f ca="1">IFERROR(IF(SUMIF($G$6:$BB$6,BM$6&amp;" Total",$G172:$BB172)-(SUMIF($G$6:$BB$6,BM$6&amp;" "&amp;'Input-Allocators'!$D$18,$G172:$BB172)+IFERROR(SUMIF($G$6:$BB$6,BM$6&amp;" "&amp;'Input-Allocators'!$E$18,$G172:$BB172),SUMIF($G$6:$BB$6,BM$6&amp;" "&amp;'Input-Allocators'!$B$20,$G172:$BB172))+SUMIF($G$6:$BB$6,BM$6&amp;" "&amp;'Input-Allocators'!$F$18,$G172:$BB172))&lt;Check_Limit,0,1),1)</f>
        <v>0</v>
      </c>
      <c r="BN172" s="44">
        <f ca="1">IFERROR(IF(SUMIF($G$6:$BB$6,BN$6&amp;" Total",$G172:$BB172)-(SUMIF($G$6:$BB$6,BN$6&amp;" "&amp;'Input-Allocators'!$D$18,$G172:$BB172)+IFERROR(SUMIF($G$6:$BB$6,BN$6&amp;" "&amp;'Input-Allocators'!$E$18,$G172:$BB172),SUMIF($G$6:$BB$6,BN$6&amp;" "&amp;'Input-Allocators'!$B$20,$G172:$BB172))+SUMIF($G$6:$BB$6,BN$6&amp;" "&amp;'Input-Allocators'!$F$18,$G172:$BB172))&lt;Check_Limit,0,1),1)</f>
        <v>0</v>
      </c>
      <c r="BO172" s="44">
        <f ca="1">IFERROR(IF(SUMIF($G$6:$BB$6,BO$6&amp;" Total",$G172:$BB172)-(SUMIF($G$6:$BB$6,BO$6&amp;" "&amp;'Input-Allocators'!$D$18,$G172:$BB172)+IFERROR(SUMIF($G$6:$BB$6,BO$6&amp;" "&amp;'Input-Allocators'!$E$18,$G172:$BB172),SUMIF($G$6:$BB$6,BO$6&amp;" "&amp;'Input-Allocators'!$B$20,$G172:$BB172))+SUMIF($G$6:$BB$6,BO$6&amp;" "&amp;'Input-Allocators'!$F$18,$G172:$BB172))&lt;Check_Limit,0,1),1)</f>
        <v>0</v>
      </c>
    </row>
    <row r="173" spans="1:67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>Functionalization!$D173</f>
        <v>9.205554921658079</v>
      </c>
      <c r="E173" s="14">
        <f t="shared" ca="1" si="31"/>
        <v>0</v>
      </c>
      <c r="F173" s="3" t="str">
        <f>IF($D173=0,"-",IF('Input-Accounts'!$E173&lt;&gt;0,'Input-Accounts'!$E173,'Input-Accounts'!$G173))</f>
        <v>DEMAND</v>
      </c>
      <c r="G173" s="14">
        <f ca="1">IF(G$5&lt;&gt;"",HLOOKUP(G$5,Functionalization!$G$6:$R$343,ROW($A173)-5,FALSE),IFERROR(INDEX(G$320:G$343,MATCH($F173,$B$320:$B$343,0))/VLOOKUP($F173,$B$320:$BB$343,MATCH(LEFT(TRIM(G$6),FIND("~",SUBSTITUTE(G$6,"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173))*HLOOKUP(LEFT(TRIM(G$6),FIND("~",SUBSTITUTE(G$6," ","~",LEN(TRIM(G$6))-LEN(SUBSTITUTE(TRIM(G$6)," ",""))))-1)&amp;" Total",$B$6:$BB$343,ROW($A173)-5,FALSE))</f>
        <v>0</v>
      </c>
      <c r="H173" s="14">
        <f ca="1">IF(H$5&lt;&gt;"",HLOOKUP(H$5,Functionalization!$G$6:$R$343,ROW($A173)-5,FALSE),IFERROR(INDEX(H$320:H$343,MATCH($F173,$B$320:$B$343,0))/VLOOKUP($F173,$B$320:$BB$343,MATCH(LEFT(TRIM(H$6),FIND("~",SUBSTITUTE(H$6,"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173))*HLOOKUP(LEFT(TRIM(H$6),FIND("~",SUBSTITUTE(H$6," ","~",LEN(TRIM(H$6))-LEN(SUBSTITUTE(TRIM(H$6)," ",""))))-1)&amp;" Total",$B$6:$BB$343,ROW($A173)-5,FALSE))</f>
        <v>0</v>
      </c>
      <c r="I173" s="14">
        <f ca="1">IF(I$5&lt;&gt;"",HLOOKUP(I$5,Functionalization!$G$6:$R$343,ROW($A173)-5,FALSE),IFERROR(INDEX(I$320:I$343,MATCH($F173,$B$320:$B$343,0))/VLOOKUP($F173,$B$320:$BB$343,MATCH(LEFT(TRIM(I$6),FIND("~",SUBSTITUTE(I$6,"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173))*HLOOKUP(LEFT(TRIM(I$6),FIND("~",SUBSTITUTE(I$6," ","~",LEN(TRIM(I$6))-LEN(SUBSTITUTE(TRIM(I$6)," ",""))))-1)&amp;" Total",$B$6:$BB$343,ROW($A173)-5,FALSE))</f>
        <v>0</v>
      </c>
      <c r="J173" s="14">
        <f ca="1">IF(J$5&lt;&gt;"",HLOOKUP(J$5,Functionalization!$G$6:$R$343,ROW($A173)-5,FALSE),IFERROR(INDEX(J$320:J$343,MATCH($F173,$B$320:$B$343,0))/VLOOKUP($F173,$B$320:$BB$343,MATCH(LEFT(TRIM(J$6),FIND("~",SUBSTITUTE(J$6,"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173))*HLOOKUP(LEFT(TRIM(J$6),FIND("~",SUBSTITUTE(J$6," ","~",LEN(TRIM(J$6))-LEN(SUBSTITUTE(TRIM(J$6)," ",""))))-1)&amp;" Total",$B$6:$BB$343,ROW($A173)-5,FALSE))</f>
        <v>0</v>
      </c>
      <c r="K173" s="14">
        <f ca="1">IF(K$5&lt;&gt;"",HLOOKUP(K$5,Functionalization!$G$6:$R$343,ROW($A173)-5,FALSE),IFERROR(INDEX(K$320:K$343,MATCH($F173,$B$320:$B$343,0))/VLOOKUP($F173,$B$320:$BB$343,MATCH(LEFT(TRIM(K$6),FIND("~",SUBSTITUTE(K$6,"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173))*HLOOKUP(LEFT(TRIM(K$6),FIND("~",SUBSTITUTE(K$6," ","~",LEN(TRIM(K$6))-LEN(SUBSTITUTE(TRIM(K$6)," ",""))))-1)&amp;" Total",$B$6:$BB$343,ROW($A173)-5,FALSE))</f>
        <v>9.205554921658079</v>
      </c>
      <c r="L173" s="14">
        <f ca="1">IF(L$5&lt;&gt;"",HLOOKUP(L$5,Functionalization!$G$6:$R$343,ROW($A173)-5,FALSE),IFERROR(INDEX(L$320:L$343,MATCH($F173,$B$320:$B$343,0))/VLOOKUP($F173,$B$320:$BB$343,MATCH(LEFT(TRIM(L$6),FIND("~",SUBSTITUTE(L$6,"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173))*HLOOKUP(LEFT(TRIM(L$6),FIND("~",SUBSTITUTE(L$6," ","~",LEN(TRIM(L$6))-LEN(SUBSTITUTE(TRIM(L$6)," ",""))))-1)&amp;" Total",$B$6:$BB$343,ROW($A173)-5,FALSE))</f>
        <v>9.205554921658079</v>
      </c>
      <c r="M173" s="14">
        <f ca="1">IF(M$5&lt;&gt;"",HLOOKUP(M$5,Functionalization!$G$6:$R$343,ROW($A173)-5,FALSE),IFERROR(INDEX(M$320:M$343,MATCH($F173,$B$320:$B$343,0))/VLOOKUP($F173,$B$320:$BB$343,MATCH(LEFT(TRIM(M$6),FIND("~",SUBSTITUTE(M$6,"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173))*HLOOKUP(LEFT(TRIM(M$6),FIND("~",SUBSTITUTE(M$6," ","~",LEN(TRIM(M$6))-LEN(SUBSTITUTE(TRIM(M$6)," ",""))))-1)&amp;" Total",$B$6:$BB$343,ROW($A173)-5,FALSE))</f>
        <v>0</v>
      </c>
      <c r="N173" s="14">
        <f ca="1">IF(N$5&lt;&gt;"",HLOOKUP(N$5,Functionalization!$G$6:$R$343,ROW($A173)-5,FALSE),IFERROR(INDEX(N$320:N$343,MATCH($F173,$B$320:$B$343,0))/VLOOKUP($F173,$B$320:$BB$343,MATCH(LEFT(TRIM(N$6),FIND("~",SUBSTITUTE(N$6,"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173))*HLOOKUP(LEFT(TRIM(N$6),FIND("~",SUBSTITUTE(N$6," ","~",LEN(TRIM(N$6))-LEN(SUBSTITUTE(TRIM(N$6)," ",""))))-1)&amp;" Total",$B$6:$BB$343,ROW($A173)-5,FALSE))</f>
        <v>0</v>
      </c>
      <c r="O173" s="14">
        <f ca="1">IF(O$5&lt;&gt;"",HLOOKUP(O$5,Functionalization!$G$6:$R$343,ROW($A173)-5,FALSE),IFERROR(INDEX(O$320:O$343,MATCH($F173,$B$320:$B$343,0))/VLOOKUP($F173,$B$320:$BB$343,MATCH(LEFT(TRIM(O$6),FIND("~",SUBSTITUTE(O$6,"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173))*HLOOKUP(LEFT(TRIM(O$6),FIND("~",SUBSTITUTE(O$6," ","~",LEN(TRIM(O$6))-LEN(SUBSTITUTE(TRIM(O$6)," ",""))))-1)&amp;" Total",$B$6:$BB$343,ROW($A173)-5,FALSE))</f>
        <v>0</v>
      </c>
      <c r="P173" s="14">
        <f ca="1">IF(P$5&lt;&gt;"",HLOOKUP(P$5,Functionalization!$G$6:$R$343,ROW($A173)-5,FALSE),IFERROR(INDEX(P$320:P$343,MATCH($F173,$B$320:$B$343,0))/VLOOKUP($F173,$B$320:$BB$343,MATCH(LEFT(TRIM(P$6),FIND("~",SUBSTITUTE(P$6,"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173))*HLOOKUP(LEFT(TRIM(P$6),FIND("~",SUBSTITUTE(P$6," ","~",LEN(TRIM(P$6))-LEN(SUBSTITUTE(TRIM(P$6)," ",""))))-1)&amp;" Total",$B$6:$BB$343,ROW($A173)-5,FALSE))</f>
        <v>0</v>
      </c>
      <c r="Q173" s="14">
        <f ca="1">IF(Q$5&lt;&gt;"",HLOOKUP(Q$5,Functionalization!$G$6:$R$343,ROW($A173)-5,FALSE),IFERROR(INDEX(Q$320:Q$343,MATCH($F173,$B$320:$B$343,0))/VLOOKUP($F173,$B$320:$BB$343,MATCH(LEFT(TRIM(Q$6),FIND("~",SUBSTITUTE(Q$6,"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173))*HLOOKUP(LEFT(TRIM(Q$6),FIND("~",SUBSTITUTE(Q$6," ","~",LEN(TRIM(Q$6))-LEN(SUBSTITUTE(TRIM(Q$6)," ",""))))-1)&amp;" Total",$B$6:$BB$343,ROW($A173)-5,FALSE))</f>
        <v>0</v>
      </c>
      <c r="R173" s="14">
        <f ca="1">IF(R$5&lt;&gt;"",HLOOKUP(R$5,Functionalization!$G$6:$R$343,ROW($A173)-5,FALSE),IFERROR(INDEX(R$320:R$343,MATCH($F173,$B$320:$B$343,0))/VLOOKUP($F173,$B$320:$BB$343,MATCH(LEFT(TRIM(R$6),FIND("~",SUBSTITUTE(R$6,"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173))*HLOOKUP(LEFT(TRIM(R$6),FIND("~",SUBSTITUTE(R$6," ","~",LEN(TRIM(R$6))-LEN(SUBSTITUTE(TRIM(R$6)," ",""))))-1)&amp;" Total",$B$6:$BB$343,ROW($A173)-5,FALSE))</f>
        <v>0</v>
      </c>
      <c r="S173" s="14">
        <f ca="1">IF(S$5&lt;&gt;"",HLOOKUP(S$5,Functionalization!$G$6:$R$343,ROW($A173)-5,FALSE),IFERROR(INDEX(S$320:S$343,MATCH($F173,$B$320:$B$343,0))/VLOOKUP($F173,$B$320:$BB$343,MATCH(LEFT(TRIM(S$6),FIND("~",SUBSTITUTE(S$6,"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173))*HLOOKUP(LEFT(TRIM(S$6),FIND("~",SUBSTITUTE(S$6," ","~",LEN(TRIM(S$6))-LEN(SUBSTITUTE(TRIM(S$6)," ",""))))-1)&amp;" Total",$B$6:$BB$343,ROW($A173)-5,FALSE))</f>
        <v>0</v>
      </c>
      <c r="T173" s="14">
        <f ca="1">IF(T$5&lt;&gt;"",HLOOKUP(T$5,Functionalization!$G$6:$R$343,ROW($A173)-5,FALSE),IFERROR(INDEX(T$320:T$343,MATCH($F173,$B$320:$B$343,0))/VLOOKUP($F173,$B$320:$BB$343,MATCH(LEFT(TRIM(T$6),FIND("~",SUBSTITUTE(T$6,"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173))*HLOOKUP(LEFT(TRIM(T$6),FIND("~",SUBSTITUTE(T$6," ","~",LEN(TRIM(T$6))-LEN(SUBSTITUTE(TRIM(T$6)," ",""))))-1)&amp;" Total",$B$6:$BB$343,ROW($A173)-5,FALSE))</f>
        <v>0</v>
      </c>
      <c r="U173" s="14">
        <f ca="1">IF(U$5&lt;&gt;"",HLOOKUP(U$5,Functionalization!$G$6:$R$343,ROW($A173)-5,FALSE),IFERROR(INDEX(U$320:U$343,MATCH($F173,$B$320:$B$343,0))/VLOOKUP($F173,$B$320:$BB$343,MATCH(LEFT(TRIM(U$6),FIND("~",SUBSTITUTE(U$6,"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173))*HLOOKUP(LEFT(TRIM(U$6),FIND("~",SUBSTITUTE(U$6," ","~",LEN(TRIM(U$6))-LEN(SUBSTITUTE(TRIM(U$6)," ",""))))-1)&amp;" Total",$B$6:$BB$343,ROW($A173)-5,FALSE))</f>
        <v>0</v>
      </c>
      <c r="V173" s="14">
        <f ca="1">IF(V$5&lt;&gt;"",HLOOKUP(V$5,Functionalization!$G$6:$R$343,ROW($A173)-5,FALSE),IFERROR(INDEX(V$320:V$343,MATCH($F173,$B$320:$B$343,0))/VLOOKUP($F173,$B$320:$BB$343,MATCH(LEFT(TRIM(V$6),FIND("~",SUBSTITUTE(V$6,"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173))*HLOOKUP(LEFT(TRIM(V$6),FIND("~",SUBSTITUTE(V$6," ","~",LEN(TRIM(V$6))-LEN(SUBSTITUTE(TRIM(V$6)," ",""))))-1)&amp;" Total",$B$6:$BB$343,ROW($A173)-5,FALSE))</f>
        <v>0</v>
      </c>
      <c r="W173" s="14">
        <f ca="1">IF(W$5&lt;&gt;"",HLOOKUP(W$5,Functionalization!$G$6:$R$343,ROW($A173)-5,FALSE),IFERROR(INDEX(W$320:W$343,MATCH($F173,$B$320:$B$343,0))/VLOOKUP($F173,$B$320:$BB$343,MATCH(LEFT(TRIM(W$6),FIND("~",SUBSTITUTE(W$6,"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173))*HLOOKUP(LEFT(TRIM(W$6),FIND("~",SUBSTITUTE(W$6," ","~",LEN(TRIM(W$6))-LEN(SUBSTITUTE(TRIM(W$6)," ",""))))-1)&amp;" Total",$B$6:$BB$343,ROW($A173)-5,FALSE))</f>
        <v>0</v>
      </c>
      <c r="X173" s="14">
        <f ca="1">IF(X$5&lt;&gt;"",HLOOKUP(X$5,Functionalization!$G$6:$R$343,ROW($A173)-5,FALSE),IFERROR(INDEX(X$320:X$343,MATCH($F173,$B$320:$B$343,0))/VLOOKUP($F173,$B$320:$BB$343,MATCH(LEFT(TRIM(X$6),FIND("~",SUBSTITUTE(X$6,"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173))*HLOOKUP(LEFT(TRIM(X$6),FIND("~",SUBSTITUTE(X$6," ","~",LEN(TRIM(X$6))-LEN(SUBSTITUTE(TRIM(X$6)," ",""))))-1)&amp;" Total",$B$6:$BB$343,ROW($A173)-5,FALSE))</f>
        <v>0</v>
      </c>
      <c r="Y173" s="14">
        <f ca="1">IF(Y$5&lt;&gt;"",HLOOKUP(Y$5,Functionalization!$G$6:$R$343,ROW($A173)-5,FALSE),IFERROR(INDEX(Y$320:Y$343,MATCH($F173,$B$320:$B$343,0))/VLOOKUP($F173,$B$320:$BB$343,MATCH(LEFT(TRIM(Y$6),FIND("~",SUBSTITUTE(Y$6,"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173))*HLOOKUP(LEFT(TRIM(Y$6),FIND("~",SUBSTITUTE(Y$6," ","~",LEN(TRIM(Y$6))-LEN(SUBSTITUTE(TRIM(Y$6)," ",""))))-1)&amp;" Total",$B$6:$BB$343,ROW($A173)-5,FALSE))</f>
        <v>0</v>
      </c>
      <c r="Z173" s="14">
        <f ca="1">IF(Z$5&lt;&gt;"",HLOOKUP(Z$5,Functionalization!$G$6:$R$343,ROW($A173)-5,FALSE),IFERROR(INDEX(Z$320:Z$343,MATCH($F173,$B$320:$B$343,0))/VLOOKUP($F173,$B$320:$BB$343,MATCH(LEFT(TRIM(Z$6),FIND("~",SUBSTITUTE(Z$6,"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173))*HLOOKUP(LEFT(TRIM(Z$6),FIND("~",SUBSTITUTE(Z$6," ","~",LEN(TRIM(Z$6))-LEN(SUBSTITUTE(TRIM(Z$6)," ",""))))-1)&amp;" Total",$B$6:$BB$343,ROW($A173)-5,FALSE))</f>
        <v>0</v>
      </c>
      <c r="AA173" s="14">
        <f ca="1">IF(AA$5&lt;&gt;"",HLOOKUP(AA$5,Functionalization!$G$6:$R$343,ROW($A173)-5,FALSE),IFERROR(INDEX(AA$320:AA$343,MATCH($F173,$B$320:$B$343,0))/VLOOKUP($F173,$B$320:$BB$343,MATCH(LEFT(TRIM(AA$6),FIND("~",SUBSTITUTE(AA$6,"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173))*HLOOKUP(LEFT(TRIM(AA$6),FIND("~",SUBSTITUTE(AA$6," ","~",LEN(TRIM(AA$6))-LEN(SUBSTITUTE(TRIM(AA$6)," ",""))))-1)&amp;" Total",$B$6:$BB$343,ROW($A173)-5,FALSE))</f>
        <v>0</v>
      </c>
      <c r="AB173" s="14">
        <f ca="1">IF(AB$5&lt;&gt;"",HLOOKUP(AB$5,Functionalization!$G$6:$R$343,ROW($A173)-5,FALSE),IFERROR(INDEX(AB$320:AB$343,MATCH($F173,$B$320:$B$343,0))/VLOOKUP($F173,$B$320:$BB$343,MATCH(LEFT(TRIM(AB$6),FIND("~",SUBSTITUTE(AB$6,"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173))*HLOOKUP(LEFT(TRIM(AB$6),FIND("~",SUBSTITUTE(AB$6," ","~",LEN(TRIM(AB$6))-LEN(SUBSTITUTE(TRIM(AB$6)," ",""))))-1)&amp;" Total",$B$6:$BB$343,ROW($A173)-5,FALSE))</f>
        <v>0</v>
      </c>
      <c r="AC173" s="14">
        <f ca="1">IF(AC$5&lt;&gt;"",HLOOKUP(AC$5,Functionalization!$G$6:$R$343,ROW($A173)-5,FALSE),IFERROR(INDEX(AC$320:AC$343,MATCH($F173,$B$320:$B$343,0))/VLOOKUP($F173,$B$320:$BB$343,MATCH(LEFT(TRIM(AC$6),FIND("~",SUBSTITUTE(AC$6,"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173))*HLOOKUP(LEFT(TRIM(AC$6),FIND("~",SUBSTITUTE(AC$6," ","~",LEN(TRIM(AC$6))-LEN(SUBSTITUTE(TRIM(AC$6)," ",""))))-1)&amp;" Total",$B$6:$BB$343,ROW($A173)-5,FALSE))</f>
        <v>0</v>
      </c>
      <c r="AD173" s="14">
        <f ca="1">IF(AD$5&lt;&gt;"",HLOOKUP(AD$5,Functionalization!$G$6:$R$343,ROW($A173)-5,FALSE),IFERROR(INDEX(AD$320:AD$343,MATCH($F173,$B$320:$B$343,0))/VLOOKUP($F173,$B$320:$BB$343,MATCH(LEFT(TRIM(AD$6),FIND("~",SUBSTITUTE(AD$6,"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173))*HLOOKUP(LEFT(TRIM(AD$6),FIND("~",SUBSTITUTE(AD$6," ","~",LEN(TRIM(AD$6))-LEN(SUBSTITUTE(TRIM(AD$6)," ",""))))-1)&amp;" Total",$B$6:$BB$343,ROW($A173)-5,FALSE))</f>
        <v>0</v>
      </c>
      <c r="AE173" s="14">
        <f ca="1">IF(AE$5&lt;&gt;"",HLOOKUP(AE$5,Functionalization!$G$6:$R$343,ROW($A173)-5,FALSE),IFERROR(INDEX(AE$320:AE$343,MATCH($F173,$B$320:$B$343,0))/VLOOKUP($F173,$B$320:$BB$343,MATCH(LEFT(TRIM(AE$6),FIND("~",SUBSTITUTE(AE$6,"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173))*HLOOKUP(LEFT(TRIM(AE$6),FIND("~",SUBSTITUTE(AE$6," ","~",LEN(TRIM(AE$6))-LEN(SUBSTITUTE(TRIM(AE$6)," ",""))))-1)&amp;" Total",$B$6:$BB$343,ROW($A173)-5,FALSE))</f>
        <v>0</v>
      </c>
      <c r="AF173" s="14">
        <f ca="1">IF(AF$5&lt;&gt;"",HLOOKUP(AF$5,Functionalization!$G$6:$R$343,ROW($A173)-5,FALSE),IFERROR(INDEX(AF$320:AF$343,MATCH($F173,$B$320:$B$343,0))/VLOOKUP($F173,$B$320:$BB$343,MATCH(LEFT(TRIM(AF$6),FIND("~",SUBSTITUTE(AF$6,"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173))*HLOOKUP(LEFT(TRIM(AF$6),FIND("~",SUBSTITUTE(AF$6," ","~",LEN(TRIM(AF$6))-LEN(SUBSTITUTE(TRIM(AF$6)," ",""))))-1)&amp;" Total",$B$6:$BB$343,ROW($A173)-5,FALSE))</f>
        <v>0</v>
      </c>
      <c r="AG173" s="14">
        <f ca="1">IF(AG$5&lt;&gt;"",HLOOKUP(AG$5,Functionalization!$G$6:$R$343,ROW($A173)-5,FALSE),IFERROR(INDEX(AG$320:AG$343,MATCH($F173,$B$320:$B$343,0))/VLOOKUP($F173,$B$320:$BB$343,MATCH(LEFT(TRIM(AG$6),FIND("~",SUBSTITUTE(AG$6,"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173))*HLOOKUP(LEFT(TRIM(AG$6),FIND("~",SUBSTITUTE(AG$6," ","~",LEN(TRIM(AG$6))-LEN(SUBSTITUTE(TRIM(AG$6)," ",""))))-1)&amp;" Total",$B$6:$BB$343,ROW($A173)-5,FALSE))</f>
        <v>0</v>
      </c>
      <c r="AH173" s="14">
        <f ca="1">IF(AH$5&lt;&gt;"",HLOOKUP(AH$5,Functionalization!$G$6:$R$343,ROW($A173)-5,FALSE),IFERROR(INDEX(AH$320:AH$343,MATCH($F173,$B$320:$B$343,0))/VLOOKUP($F173,$B$320:$BB$343,MATCH(LEFT(TRIM(AH$6),FIND("~",SUBSTITUTE(AH$6,"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173))*HLOOKUP(LEFT(TRIM(AH$6),FIND("~",SUBSTITUTE(AH$6," ","~",LEN(TRIM(AH$6))-LEN(SUBSTITUTE(TRIM(AH$6)," ",""))))-1)&amp;" Total",$B$6:$BB$343,ROW($A173)-5,FALSE))</f>
        <v>0</v>
      </c>
      <c r="AI173" s="14">
        <f ca="1">IF(AI$5&lt;&gt;"",HLOOKUP(AI$5,Functionalization!$G$6:$R$343,ROW($A173)-5,FALSE),IFERROR(INDEX(AI$320:AI$343,MATCH($F173,$B$320:$B$343,0))/VLOOKUP($F173,$B$320:$BB$343,MATCH(LEFT(TRIM(AI$6),FIND("~",SUBSTITUTE(AI$6,"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173))*HLOOKUP(LEFT(TRIM(AI$6),FIND("~",SUBSTITUTE(AI$6," ","~",LEN(TRIM(AI$6))-LEN(SUBSTITUTE(TRIM(AI$6)," ",""))))-1)&amp;" Total",$B$6:$BB$343,ROW($A173)-5,FALSE))</f>
        <v>0</v>
      </c>
      <c r="AJ173" s="14">
        <f ca="1">IF(AJ$5&lt;&gt;"",HLOOKUP(AJ$5,Functionalization!$G$6:$R$343,ROW($A173)-5,FALSE),IFERROR(INDEX(AJ$320:AJ$343,MATCH($F173,$B$320:$B$343,0))/VLOOKUP($F173,$B$320:$BB$343,MATCH(LEFT(TRIM(AJ$6),FIND("~",SUBSTITUTE(AJ$6,"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173))*HLOOKUP(LEFT(TRIM(AJ$6),FIND("~",SUBSTITUTE(AJ$6," ","~",LEN(TRIM(AJ$6))-LEN(SUBSTITUTE(TRIM(AJ$6)," ",""))))-1)&amp;" Total",$B$6:$BB$343,ROW($A173)-5,FALSE))</f>
        <v>0</v>
      </c>
      <c r="AK173" s="14">
        <f ca="1">IF(AK$5&lt;&gt;"",HLOOKUP(AK$5,Functionalization!$G$6:$R$343,ROW($A173)-5,FALSE),IFERROR(INDEX(AK$320:AK$343,MATCH($F173,$B$320:$B$343,0))/VLOOKUP($F173,$B$320:$BB$343,MATCH(LEFT(TRIM(AK$6),FIND("~",SUBSTITUTE(AK$6,"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173))*HLOOKUP(LEFT(TRIM(AK$6),FIND("~",SUBSTITUTE(AK$6," ","~",LEN(TRIM(AK$6))-LEN(SUBSTITUTE(TRIM(AK$6)," ",""))))-1)&amp;" Total",$B$6:$BB$343,ROW($A173)-5,FALSE))</f>
        <v>0</v>
      </c>
      <c r="AL173" s="14">
        <f ca="1">IF(AL$5&lt;&gt;"",HLOOKUP(AL$5,Functionalization!$G$6:$R$343,ROW($A173)-5,FALSE),IFERROR(INDEX(AL$320:AL$343,MATCH($F173,$B$320:$B$343,0))/VLOOKUP($F173,$B$320:$BB$343,MATCH(LEFT(TRIM(AL$6),FIND("~",SUBSTITUTE(AL$6,"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173))*HLOOKUP(LEFT(TRIM(AL$6),FIND("~",SUBSTITUTE(AL$6," ","~",LEN(TRIM(AL$6))-LEN(SUBSTITUTE(TRIM(AL$6)," ",""))))-1)&amp;" Total",$B$6:$BB$343,ROW($A173)-5,FALSE))</f>
        <v>0</v>
      </c>
      <c r="AM173" s="14">
        <f ca="1">IF(AM$5&lt;&gt;"",HLOOKUP(AM$5,Functionalization!$G$6:$R$343,ROW($A173)-5,FALSE),IFERROR(INDEX(AM$320:AM$343,MATCH($F173,$B$320:$B$343,0))/VLOOKUP($F173,$B$320:$BB$343,MATCH(LEFT(TRIM(AM$6),FIND("~",SUBSTITUTE(AM$6,"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173))*HLOOKUP(LEFT(TRIM(AM$6),FIND("~",SUBSTITUTE(AM$6," ","~",LEN(TRIM(AM$6))-LEN(SUBSTITUTE(TRIM(AM$6)," ",""))))-1)&amp;" Total",$B$6:$BB$343,ROW($A173)-5,FALSE))</f>
        <v>0</v>
      </c>
      <c r="AN173" s="14">
        <f ca="1">IF(AN$5&lt;&gt;"",HLOOKUP(AN$5,Functionalization!$G$6:$R$343,ROW($A173)-5,FALSE),IFERROR(INDEX(AN$320:AN$343,MATCH($F173,$B$320:$B$343,0))/VLOOKUP($F173,$B$320:$BB$343,MATCH(LEFT(TRIM(AN$6),FIND("~",SUBSTITUTE(AN$6,"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173))*HLOOKUP(LEFT(TRIM(AN$6),FIND("~",SUBSTITUTE(AN$6," ","~",LEN(TRIM(AN$6))-LEN(SUBSTITUTE(TRIM(AN$6)," ",""))))-1)&amp;" Total",$B$6:$BB$343,ROW($A173)-5,FALSE))</f>
        <v>0</v>
      </c>
      <c r="AO173" s="14">
        <f ca="1">IF(AO$5&lt;&gt;"",HLOOKUP(AO$5,Functionalization!$G$6:$R$343,ROW($A173)-5,FALSE),IFERROR(INDEX(AO$320:AO$343,MATCH($F173,$B$320:$B$343,0))/VLOOKUP($F173,$B$320:$BB$343,MATCH(LEFT(TRIM(AO$6),FIND("~",SUBSTITUTE(AO$6,"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173))*HLOOKUP(LEFT(TRIM(AO$6),FIND("~",SUBSTITUTE(AO$6," ","~",LEN(TRIM(AO$6))-LEN(SUBSTITUTE(TRIM(AO$6)," ",""))))-1)&amp;" Total",$B$6:$BB$343,ROW($A173)-5,FALSE))</f>
        <v>0</v>
      </c>
      <c r="AP173" s="14">
        <f ca="1">IF(AP$5&lt;&gt;"",HLOOKUP(AP$5,Functionalization!$G$6:$R$343,ROW($A173)-5,FALSE),IFERROR(INDEX(AP$320:AP$343,MATCH($F173,$B$320:$B$343,0))/VLOOKUP($F173,$B$320:$BB$343,MATCH(LEFT(TRIM(AP$6),FIND("~",SUBSTITUTE(AP$6,"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173))*HLOOKUP(LEFT(TRIM(AP$6),FIND("~",SUBSTITUTE(AP$6," ","~",LEN(TRIM(AP$6))-LEN(SUBSTITUTE(TRIM(AP$6)," ",""))))-1)&amp;" Total",$B$6:$BB$343,ROW($A173)-5,FALSE))</f>
        <v>0</v>
      </c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D173" s="44">
        <f ca="1">IFERROR(IF(SUMIF($G$6:$BB$6,BD$6&amp;" Total",$G173:$BB173)-(SUMIF($G$6:$BB$6,BD$6&amp;" "&amp;'Input-Allocators'!$D$18,$G173:$BB173)+IFERROR(SUMIF($G$6:$BB$6,BD$6&amp;" "&amp;'Input-Allocators'!$E$18,$G173:$BB173),SUMIF($G$6:$BB$6,BD$6&amp;" "&amp;'Input-Allocators'!$B$20,$G173:$BB173))+SUMIF($G$6:$BB$6,BD$6&amp;" "&amp;'Input-Allocators'!$F$18,$G173:$BB173))&lt;Check_Limit,0,1),1)</f>
        <v>0</v>
      </c>
      <c r="BE173" s="44">
        <f ca="1">IFERROR(IF(SUMIF($G$6:$BB$6,BE$6&amp;" Total",$G173:$BB173)-(SUMIF($G$6:$BB$6,BE$6&amp;" "&amp;'Input-Allocators'!$D$18,$G173:$BB173)+IFERROR(SUMIF($G$6:$BB$6,BE$6&amp;" "&amp;'Input-Allocators'!$E$18,$G173:$BB173),SUMIF($G$6:$BB$6,BE$6&amp;" "&amp;'Input-Allocators'!$B$20,$G173:$BB173))+SUMIF($G$6:$BB$6,BE$6&amp;" "&amp;'Input-Allocators'!$F$18,$G173:$BB173))&lt;Check_Limit,0,1),1)</f>
        <v>0</v>
      </c>
      <c r="BF173" s="44">
        <f ca="1">IFERROR(IF(SUMIF($G$6:$BB$6,BF$6&amp;" Total",$G173:$BB173)-(SUMIF($G$6:$BB$6,BF$6&amp;" "&amp;'Input-Allocators'!$D$18,$G173:$BB173)+IFERROR(SUMIF($G$6:$BB$6,BF$6&amp;" "&amp;'Input-Allocators'!$E$18,$G173:$BB173),SUMIF($G$6:$BB$6,BF$6&amp;" "&amp;'Input-Allocators'!$B$20,$G173:$BB173))+SUMIF($G$6:$BB$6,BF$6&amp;" "&amp;'Input-Allocators'!$F$18,$G173:$BB173))&lt;Check_Limit,0,1),1)</f>
        <v>0</v>
      </c>
      <c r="BG173" s="44">
        <f ca="1">IFERROR(IF(SUMIF($G$6:$BB$6,BG$6&amp;" Total",$G173:$BB173)-(SUMIF($G$6:$BB$6,BG$6&amp;" "&amp;'Input-Allocators'!$D$18,$G173:$BB173)+IFERROR(SUMIF($G$6:$BB$6,BG$6&amp;" "&amp;'Input-Allocators'!$E$18,$G173:$BB173),SUMIF($G$6:$BB$6,BG$6&amp;" "&amp;'Input-Allocators'!$B$20,$G173:$BB173))+SUMIF($G$6:$BB$6,BG$6&amp;" "&amp;'Input-Allocators'!$F$18,$G173:$BB173))&lt;Check_Limit,0,1),1)</f>
        <v>0</v>
      </c>
      <c r="BH173" s="44">
        <f ca="1">IFERROR(IF(SUMIF($G$6:$BB$6,BH$6&amp;" Total",$G173:$BB173)-(SUMIF($G$6:$BB$6,BH$6&amp;" "&amp;'Input-Allocators'!$D$18,$G173:$BB173)+IFERROR(SUMIF($G$6:$BB$6,BH$6&amp;" "&amp;'Input-Allocators'!$E$18,$G173:$BB173),SUMIF($G$6:$BB$6,BH$6&amp;" "&amp;'Input-Allocators'!$B$20,$G173:$BB173))+SUMIF($G$6:$BB$6,BH$6&amp;" "&amp;'Input-Allocators'!$F$18,$G173:$BB173))&lt;Check_Limit,0,1),1)</f>
        <v>0</v>
      </c>
      <c r="BI173" s="44">
        <f ca="1">IFERROR(IF(SUMIF($G$6:$BB$6,BI$6&amp;" Total",$G173:$BB173)-(SUMIF($G$6:$BB$6,BI$6&amp;" "&amp;'Input-Allocators'!$D$18,$G173:$BB173)+IFERROR(SUMIF($G$6:$BB$6,BI$6&amp;" "&amp;'Input-Allocators'!$E$18,$G173:$BB173),SUMIF($G$6:$BB$6,BI$6&amp;" "&amp;'Input-Allocators'!$B$20,$G173:$BB173))+SUMIF($G$6:$BB$6,BI$6&amp;" "&amp;'Input-Allocators'!$F$18,$G173:$BB173))&lt;Check_Limit,0,1),1)</f>
        <v>0</v>
      </c>
      <c r="BJ173" s="44">
        <f ca="1">IFERROR(IF(SUMIF($G$6:$BB$6,BJ$6&amp;" Total",$G173:$BB173)-(SUMIF($G$6:$BB$6,BJ$6&amp;" "&amp;'Input-Allocators'!$D$18,$G173:$BB173)+IFERROR(SUMIF($G$6:$BB$6,BJ$6&amp;" "&amp;'Input-Allocators'!$E$18,$G173:$BB173),SUMIF($G$6:$BB$6,BJ$6&amp;" "&amp;'Input-Allocators'!$B$20,$G173:$BB173))+SUMIF($G$6:$BB$6,BJ$6&amp;" "&amp;'Input-Allocators'!$F$18,$G173:$BB173))&lt;Check_Limit,0,1),1)</f>
        <v>0</v>
      </c>
      <c r="BK173" s="44">
        <f ca="1">IFERROR(IF(SUMIF($G$6:$BB$6,BK$6&amp;" Total",$G173:$BB173)-(SUMIF($G$6:$BB$6,BK$6&amp;" "&amp;'Input-Allocators'!$D$18,$G173:$BB173)+IFERROR(SUMIF($G$6:$BB$6,BK$6&amp;" "&amp;'Input-Allocators'!$E$18,$G173:$BB173),SUMIF($G$6:$BB$6,BK$6&amp;" "&amp;'Input-Allocators'!$B$20,$G173:$BB173))+SUMIF($G$6:$BB$6,BK$6&amp;" "&amp;'Input-Allocators'!$F$18,$G173:$BB173))&lt;Check_Limit,0,1),1)</f>
        <v>0</v>
      </c>
      <c r="BL173" s="44">
        <f ca="1">IFERROR(IF(SUMIF($G$6:$BB$6,BL$6&amp;" Total",$G173:$BB173)-(SUMIF($G$6:$BB$6,BL$6&amp;" "&amp;'Input-Allocators'!$D$18,$G173:$BB173)+IFERROR(SUMIF($G$6:$BB$6,BL$6&amp;" "&amp;'Input-Allocators'!$E$18,$G173:$BB173),SUMIF($G$6:$BB$6,BL$6&amp;" "&amp;'Input-Allocators'!$B$20,$G173:$BB173))+SUMIF($G$6:$BB$6,BL$6&amp;" "&amp;'Input-Allocators'!$F$18,$G173:$BB173))&lt;Check_Limit,0,1),1)</f>
        <v>0</v>
      </c>
      <c r="BM173" s="44">
        <f ca="1">IFERROR(IF(SUMIF($G$6:$BB$6,BM$6&amp;" Total",$G173:$BB173)-(SUMIF($G$6:$BB$6,BM$6&amp;" "&amp;'Input-Allocators'!$D$18,$G173:$BB173)+IFERROR(SUMIF($G$6:$BB$6,BM$6&amp;" "&amp;'Input-Allocators'!$E$18,$G173:$BB173),SUMIF($G$6:$BB$6,BM$6&amp;" "&amp;'Input-Allocators'!$B$20,$G173:$BB173))+SUMIF($G$6:$BB$6,BM$6&amp;" "&amp;'Input-Allocators'!$F$18,$G173:$BB173))&lt;Check_Limit,0,1),1)</f>
        <v>0</v>
      </c>
      <c r="BN173" s="44">
        <f ca="1">IFERROR(IF(SUMIF($G$6:$BB$6,BN$6&amp;" Total",$G173:$BB173)-(SUMIF($G$6:$BB$6,BN$6&amp;" "&amp;'Input-Allocators'!$D$18,$G173:$BB173)+IFERROR(SUMIF($G$6:$BB$6,BN$6&amp;" "&amp;'Input-Allocators'!$E$18,$G173:$BB173),SUMIF($G$6:$BB$6,BN$6&amp;" "&amp;'Input-Allocators'!$B$20,$G173:$BB173))+SUMIF($G$6:$BB$6,BN$6&amp;" "&amp;'Input-Allocators'!$F$18,$G173:$BB173))&lt;Check_Limit,0,1),1)</f>
        <v>0</v>
      </c>
      <c r="BO173" s="44">
        <f ca="1">IFERROR(IF(SUMIF($G$6:$BB$6,BO$6&amp;" Total",$G173:$BB173)-(SUMIF($G$6:$BB$6,BO$6&amp;" "&amp;'Input-Allocators'!$D$18,$G173:$BB173)+IFERROR(SUMIF($G$6:$BB$6,BO$6&amp;" "&amp;'Input-Allocators'!$E$18,$G173:$BB173),SUMIF($G$6:$BB$6,BO$6&amp;" "&amp;'Input-Allocators'!$B$20,$G173:$BB173))+SUMIF($G$6:$BB$6,BO$6&amp;" "&amp;'Input-Allocators'!$F$18,$G173:$BB173))&lt;Check_Limit,0,1),1)</f>
        <v>0</v>
      </c>
    </row>
    <row r="174" spans="1:67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>Functionalization!$D174</f>
        <v>0</v>
      </c>
      <c r="E174" s="14">
        <f t="shared" ca="1" si="31"/>
        <v>0</v>
      </c>
      <c r="F174" s="3" t="str">
        <f>IF($D174=0,"-",IF('Input-Accounts'!$E174&lt;&gt;0,'Input-Accounts'!$E174,'Input-Accounts'!$G174))</f>
        <v>-</v>
      </c>
      <c r="G174" s="14">
        <f ca="1">IF(G$5&lt;&gt;"",HLOOKUP(G$5,Functionalization!$G$6:$R$343,ROW($A174)-5,FALSE),IFERROR(INDEX(G$320:G$343,MATCH($F174,$B$320:$B$343,0))/VLOOKUP($F174,$B$320:$BB$343,MATCH(LEFT(TRIM(G$6),FIND("~",SUBSTITUTE(G$6,"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174))*HLOOKUP(LEFT(TRIM(G$6),FIND("~",SUBSTITUTE(G$6," ","~",LEN(TRIM(G$6))-LEN(SUBSTITUTE(TRIM(G$6)," ",""))))-1)&amp;" Total",$B$6:$BB$343,ROW($A174)-5,FALSE))</f>
        <v>0</v>
      </c>
      <c r="H174" s="14">
        <f ca="1">IF(H$5&lt;&gt;"",HLOOKUP(H$5,Functionalization!$G$6:$R$343,ROW($A174)-5,FALSE),IFERROR(INDEX(H$320:H$343,MATCH($F174,$B$320:$B$343,0))/VLOOKUP($F174,$B$320:$BB$343,MATCH(LEFT(TRIM(H$6),FIND("~",SUBSTITUTE(H$6,"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174))*HLOOKUP(LEFT(TRIM(H$6),FIND("~",SUBSTITUTE(H$6," ","~",LEN(TRIM(H$6))-LEN(SUBSTITUTE(TRIM(H$6)," ",""))))-1)&amp;" Total",$B$6:$BB$343,ROW($A174)-5,FALSE))</f>
        <v>0</v>
      </c>
      <c r="I174" s="14">
        <f ca="1">IF(I$5&lt;&gt;"",HLOOKUP(I$5,Functionalization!$G$6:$R$343,ROW($A174)-5,FALSE),IFERROR(INDEX(I$320:I$343,MATCH($F174,$B$320:$B$343,0))/VLOOKUP($F174,$B$320:$BB$343,MATCH(LEFT(TRIM(I$6),FIND("~",SUBSTITUTE(I$6,"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174))*HLOOKUP(LEFT(TRIM(I$6),FIND("~",SUBSTITUTE(I$6," ","~",LEN(TRIM(I$6))-LEN(SUBSTITUTE(TRIM(I$6)," ",""))))-1)&amp;" Total",$B$6:$BB$343,ROW($A174)-5,FALSE))</f>
        <v>0</v>
      </c>
      <c r="J174" s="14">
        <f ca="1">IF(J$5&lt;&gt;"",HLOOKUP(J$5,Functionalization!$G$6:$R$343,ROW($A174)-5,FALSE),IFERROR(INDEX(J$320:J$343,MATCH($F174,$B$320:$B$343,0))/VLOOKUP($F174,$B$320:$BB$343,MATCH(LEFT(TRIM(J$6),FIND("~",SUBSTITUTE(J$6,"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174))*HLOOKUP(LEFT(TRIM(J$6),FIND("~",SUBSTITUTE(J$6," ","~",LEN(TRIM(J$6))-LEN(SUBSTITUTE(TRIM(J$6)," ",""))))-1)&amp;" Total",$B$6:$BB$343,ROW($A174)-5,FALSE))</f>
        <v>0</v>
      </c>
      <c r="K174" s="14">
        <f ca="1">IF(K$5&lt;&gt;"",HLOOKUP(K$5,Functionalization!$G$6:$R$343,ROW($A174)-5,FALSE),IFERROR(INDEX(K$320:K$343,MATCH($F174,$B$320:$B$343,0))/VLOOKUP($F174,$B$320:$BB$343,MATCH(LEFT(TRIM(K$6),FIND("~",SUBSTITUTE(K$6,"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174))*HLOOKUP(LEFT(TRIM(K$6),FIND("~",SUBSTITUTE(K$6," ","~",LEN(TRIM(K$6))-LEN(SUBSTITUTE(TRIM(K$6)," ",""))))-1)&amp;" Total",$B$6:$BB$343,ROW($A174)-5,FALSE))</f>
        <v>0</v>
      </c>
      <c r="L174" s="14">
        <f ca="1">IF(L$5&lt;&gt;"",HLOOKUP(L$5,Functionalization!$G$6:$R$343,ROW($A174)-5,FALSE),IFERROR(INDEX(L$320:L$343,MATCH($F174,$B$320:$B$343,0))/VLOOKUP($F174,$B$320:$BB$343,MATCH(LEFT(TRIM(L$6),FIND("~",SUBSTITUTE(L$6,"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174))*HLOOKUP(LEFT(TRIM(L$6),FIND("~",SUBSTITUTE(L$6," ","~",LEN(TRIM(L$6))-LEN(SUBSTITUTE(TRIM(L$6)," ",""))))-1)&amp;" Total",$B$6:$BB$343,ROW($A174)-5,FALSE))</f>
        <v>0</v>
      </c>
      <c r="M174" s="14">
        <f ca="1">IF(M$5&lt;&gt;"",HLOOKUP(M$5,Functionalization!$G$6:$R$343,ROW($A174)-5,FALSE),IFERROR(INDEX(M$320:M$343,MATCH($F174,$B$320:$B$343,0))/VLOOKUP($F174,$B$320:$BB$343,MATCH(LEFT(TRIM(M$6),FIND("~",SUBSTITUTE(M$6,"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174))*HLOOKUP(LEFT(TRIM(M$6),FIND("~",SUBSTITUTE(M$6," ","~",LEN(TRIM(M$6))-LEN(SUBSTITUTE(TRIM(M$6)," ",""))))-1)&amp;" Total",$B$6:$BB$343,ROW($A174)-5,FALSE))</f>
        <v>0</v>
      </c>
      <c r="N174" s="14">
        <f ca="1">IF(N$5&lt;&gt;"",HLOOKUP(N$5,Functionalization!$G$6:$R$343,ROW($A174)-5,FALSE),IFERROR(INDEX(N$320:N$343,MATCH($F174,$B$320:$B$343,0))/VLOOKUP($F174,$B$320:$BB$343,MATCH(LEFT(TRIM(N$6),FIND("~",SUBSTITUTE(N$6,"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174))*HLOOKUP(LEFT(TRIM(N$6),FIND("~",SUBSTITUTE(N$6," ","~",LEN(TRIM(N$6))-LEN(SUBSTITUTE(TRIM(N$6)," ",""))))-1)&amp;" Total",$B$6:$BB$343,ROW($A174)-5,FALSE))</f>
        <v>0</v>
      </c>
      <c r="O174" s="14">
        <f ca="1">IF(O$5&lt;&gt;"",HLOOKUP(O$5,Functionalization!$G$6:$R$343,ROW($A174)-5,FALSE),IFERROR(INDEX(O$320:O$343,MATCH($F174,$B$320:$B$343,0))/VLOOKUP($F174,$B$320:$BB$343,MATCH(LEFT(TRIM(O$6),FIND("~",SUBSTITUTE(O$6,"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174))*HLOOKUP(LEFT(TRIM(O$6),FIND("~",SUBSTITUTE(O$6," ","~",LEN(TRIM(O$6))-LEN(SUBSTITUTE(TRIM(O$6)," ",""))))-1)&amp;" Total",$B$6:$BB$343,ROW($A174)-5,FALSE))</f>
        <v>0</v>
      </c>
      <c r="P174" s="14">
        <f ca="1">IF(P$5&lt;&gt;"",HLOOKUP(P$5,Functionalization!$G$6:$R$343,ROW($A174)-5,FALSE),IFERROR(INDEX(P$320:P$343,MATCH($F174,$B$320:$B$343,0))/VLOOKUP($F174,$B$320:$BB$343,MATCH(LEFT(TRIM(P$6),FIND("~",SUBSTITUTE(P$6,"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174))*HLOOKUP(LEFT(TRIM(P$6),FIND("~",SUBSTITUTE(P$6," ","~",LEN(TRIM(P$6))-LEN(SUBSTITUTE(TRIM(P$6)," ",""))))-1)&amp;" Total",$B$6:$BB$343,ROW($A174)-5,FALSE))</f>
        <v>0</v>
      </c>
      <c r="Q174" s="14">
        <f ca="1">IF(Q$5&lt;&gt;"",HLOOKUP(Q$5,Functionalization!$G$6:$R$343,ROW($A174)-5,FALSE),IFERROR(INDEX(Q$320:Q$343,MATCH($F174,$B$320:$B$343,0))/VLOOKUP($F174,$B$320:$BB$343,MATCH(LEFT(TRIM(Q$6),FIND("~",SUBSTITUTE(Q$6,"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174))*HLOOKUP(LEFT(TRIM(Q$6),FIND("~",SUBSTITUTE(Q$6," ","~",LEN(TRIM(Q$6))-LEN(SUBSTITUTE(TRIM(Q$6)," ",""))))-1)&amp;" Total",$B$6:$BB$343,ROW($A174)-5,FALSE))</f>
        <v>0</v>
      </c>
      <c r="R174" s="14">
        <f ca="1">IF(R$5&lt;&gt;"",HLOOKUP(R$5,Functionalization!$G$6:$R$343,ROW($A174)-5,FALSE),IFERROR(INDEX(R$320:R$343,MATCH($F174,$B$320:$B$343,0))/VLOOKUP($F174,$B$320:$BB$343,MATCH(LEFT(TRIM(R$6),FIND("~",SUBSTITUTE(R$6,"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174))*HLOOKUP(LEFT(TRIM(R$6),FIND("~",SUBSTITUTE(R$6," ","~",LEN(TRIM(R$6))-LEN(SUBSTITUTE(TRIM(R$6)," ",""))))-1)&amp;" Total",$B$6:$BB$343,ROW($A174)-5,FALSE))</f>
        <v>0</v>
      </c>
      <c r="S174" s="14">
        <f ca="1">IF(S$5&lt;&gt;"",HLOOKUP(S$5,Functionalization!$G$6:$R$343,ROW($A174)-5,FALSE),IFERROR(INDEX(S$320:S$343,MATCH($F174,$B$320:$B$343,0))/VLOOKUP($F174,$B$320:$BB$343,MATCH(LEFT(TRIM(S$6),FIND("~",SUBSTITUTE(S$6,"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174))*HLOOKUP(LEFT(TRIM(S$6),FIND("~",SUBSTITUTE(S$6," ","~",LEN(TRIM(S$6))-LEN(SUBSTITUTE(TRIM(S$6)," ",""))))-1)&amp;" Total",$B$6:$BB$343,ROW($A174)-5,FALSE))</f>
        <v>0</v>
      </c>
      <c r="T174" s="14">
        <f ca="1">IF(T$5&lt;&gt;"",HLOOKUP(T$5,Functionalization!$G$6:$R$343,ROW($A174)-5,FALSE),IFERROR(INDEX(T$320:T$343,MATCH($F174,$B$320:$B$343,0))/VLOOKUP($F174,$B$320:$BB$343,MATCH(LEFT(TRIM(T$6),FIND("~",SUBSTITUTE(T$6,"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174))*HLOOKUP(LEFT(TRIM(T$6),FIND("~",SUBSTITUTE(T$6," ","~",LEN(TRIM(T$6))-LEN(SUBSTITUTE(TRIM(T$6)," ",""))))-1)&amp;" Total",$B$6:$BB$343,ROW($A174)-5,FALSE))</f>
        <v>0</v>
      </c>
      <c r="U174" s="14">
        <f ca="1">IF(U$5&lt;&gt;"",HLOOKUP(U$5,Functionalization!$G$6:$R$343,ROW($A174)-5,FALSE),IFERROR(INDEX(U$320:U$343,MATCH($F174,$B$320:$B$343,0))/VLOOKUP($F174,$B$320:$BB$343,MATCH(LEFT(TRIM(U$6),FIND("~",SUBSTITUTE(U$6,"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174))*HLOOKUP(LEFT(TRIM(U$6),FIND("~",SUBSTITUTE(U$6," ","~",LEN(TRIM(U$6))-LEN(SUBSTITUTE(TRIM(U$6)," ",""))))-1)&amp;" Total",$B$6:$BB$343,ROW($A174)-5,FALSE))</f>
        <v>0</v>
      </c>
      <c r="V174" s="14">
        <f ca="1">IF(V$5&lt;&gt;"",HLOOKUP(V$5,Functionalization!$G$6:$R$343,ROW($A174)-5,FALSE),IFERROR(INDEX(V$320:V$343,MATCH($F174,$B$320:$B$343,0))/VLOOKUP($F174,$B$320:$BB$343,MATCH(LEFT(TRIM(V$6),FIND("~",SUBSTITUTE(V$6,"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174))*HLOOKUP(LEFT(TRIM(V$6),FIND("~",SUBSTITUTE(V$6," ","~",LEN(TRIM(V$6))-LEN(SUBSTITUTE(TRIM(V$6)," ",""))))-1)&amp;" Total",$B$6:$BB$343,ROW($A174)-5,FALSE))</f>
        <v>0</v>
      </c>
      <c r="W174" s="14">
        <f ca="1">IF(W$5&lt;&gt;"",HLOOKUP(W$5,Functionalization!$G$6:$R$343,ROW($A174)-5,FALSE),IFERROR(INDEX(W$320:W$343,MATCH($F174,$B$320:$B$343,0))/VLOOKUP($F174,$B$320:$BB$343,MATCH(LEFT(TRIM(W$6),FIND("~",SUBSTITUTE(W$6,"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174))*HLOOKUP(LEFT(TRIM(W$6),FIND("~",SUBSTITUTE(W$6," ","~",LEN(TRIM(W$6))-LEN(SUBSTITUTE(TRIM(W$6)," ",""))))-1)&amp;" Total",$B$6:$BB$343,ROW($A174)-5,FALSE))</f>
        <v>0</v>
      </c>
      <c r="X174" s="14">
        <f ca="1">IF(X$5&lt;&gt;"",HLOOKUP(X$5,Functionalization!$G$6:$R$343,ROW($A174)-5,FALSE),IFERROR(INDEX(X$320:X$343,MATCH($F174,$B$320:$B$343,0))/VLOOKUP($F174,$B$320:$BB$343,MATCH(LEFT(TRIM(X$6),FIND("~",SUBSTITUTE(X$6,"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174))*HLOOKUP(LEFT(TRIM(X$6),FIND("~",SUBSTITUTE(X$6," ","~",LEN(TRIM(X$6))-LEN(SUBSTITUTE(TRIM(X$6)," ",""))))-1)&amp;" Total",$B$6:$BB$343,ROW($A174)-5,FALSE))</f>
        <v>0</v>
      </c>
      <c r="Y174" s="14">
        <f ca="1">IF(Y$5&lt;&gt;"",HLOOKUP(Y$5,Functionalization!$G$6:$R$343,ROW($A174)-5,FALSE),IFERROR(INDEX(Y$320:Y$343,MATCH($F174,$B$320:$B$343,0))/VLOOKUP($F174,$B$320:$BB$343,MATCH(LEFT(TRIM(Y$6),FIND("~",SUBSTITUTE(Y$6,"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174))*HLOOKUP(LEFT(TRIM(Y$6),FIND("~",SUBSTITUTE(Y$6," ","~",LEN(TRIM(Y$6))-LEN(SUBSTITUTE(TRIM(Y$6)," ",""))))-1)&amp;" Total",$B$6:$BB$343,ROW($A174)-5,FALSE))</f>
        <v>0</v>
      </c>
      <c r="Z174" s="14">
        <f ca="1">IF(Z$5&lt;&gt;"",HLOOKUP(Z$5,Functionalization!$G$6:$R$343,ROW($A174)-5,FALSE),IFERROR(INDEX(Z$320:Z$343,MATCH($F174,$B$320:$B$343,0))/VLOOKUP($F174,$B$320:$BB$343,MATCH(LEFT(TRIM(Z$6),FIND("~",SUBSTITUTE(Z$6,"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174))*HLOOKUP(LEFT(TRIM(Z$6),FIND("~",SUBSTITUTE(Z$6," ","~",LEN(TRIM(Z$6))-LEN(SUBSTITUTE(TRIM(Z$6)," ",""))))-1)&amp;" Total",$B$6:$BB$343,ROW($A174)-5,FALSE))</f>
        <v>0</v>
      </c>
      <c r="AA174" s="14">
        <f ca="1">IF(AA$5&lt;&gt;"",HLOOKUP(AA$5,Functionalization!$G$6:$R$343,ROW($A174)-5,FALSE),IFERROR(INDEX(AA$320:AA$343,MATCH($F174,$B$320:$B$343,0))/VLOOKUP($F174,$B$320:$BB$343,MATCH(LEFT(TRIM(AA$6),FIND("~",SUBSTITUTE(AA$6,"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174))*HLOOKUP(LEFT(TRIM(AA$6),FIND("~",SUBSTITUTE(AA$6," ","~",LEN(TRIM(AA$6))-LEN(SUBSTITUTE(TRIM(AA$6)," ",""))))-1)&amp;" Total",$B$6:$BB$343,ROW($A174)-5,FALSE))</f>
        <v>0</v>
      </c>
      <c r="AB174" s="14">
        <f ca="1">IF(AB$5&lt;&gt;"",HLOOKUP(AB$5,Functionalization!$G$6:$R$343,ROW($A174)-5,FALSE),IFERROR(INDEX(AB$320:AB$343,MATCH($F174,$B$320:$B$343,0))/VLOOKUP($F174,$B$320:$BB$343,MATCH(LEFT(TRIM(AB$6),FIND("~",SUBSTITUTE(AB$6,"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174))*HLOOKUP(LEFT(TRIM(AB$6),FIND("~",SUBSTITUTE(AB$6," ","~",LEN(TRIM(AB$6))-LEN(SUBSTITUTE(TRIM(AB$6)," ",""))))-1)&amp;" Total",$B$6:$BB$343,ROW($A174)-5,FALSE))</f>
        <v>0</v>
      </c>
      <c r="AC174" s="14">
        <f ca="1">IF(AC$5&lt;&gt;"",HLOOKUP(AC$5,Functionalization!$G$6:$R$343,ROW($A174)-5,FALSE),IFERROR(INDEX(AC$320:AC$343,MATCH($F174,$B$320:$B$343,0))/VLOOKUP($F174,$B$320:$BB$343,MATCH(LEFT(TRIM(AC$6),FIND("~",SUBSTITUTE(AC$6,"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174))*HLOOKUP(LEFT(TRIM(AC$6),FIND("~",SUBSTITUTE(AC$6," ","~",LEN(TRIM(AC$6))-LEN(SUBSTITUTE(TRIM(AC$6)," ",""))))-1)&amp;" Total",$B$6:$BB$343,ROW($A174)-5,FALSE))</f>
        <v>0</v>
      </c>
      <c r="AD174" s="14">
        <f ca="1">IF(AD$5&lt;&gt;"",HLOOKUP(AD$5,Functionalization!$G$6:$R$343,ROW($A174)-5,FALSE),IFERROR(INDEX(AD$320:AD$343,MATCH($F174,$B$320:$B$343,0))/VLOOKUP($F174,$B$320:$BB$343,MATCH(LEFT(TRIM(AD$6),FIND("~",SUBSTITUTE(AD$6,"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174))*HLOOKUP(LEFT(TRIM(AD$6),FIND("~",SUBSTITUTE(AD$6," ","~",LEN(TRIM(AD$6))-LEN(SUBSTITUTE(TRIM(AD$6)," ",""))))-1)&amp;" Total",$B$6:$BB$343,ROW($A174)-5,FALSE))</f>
        <v>0</v>
      </c>
      <c r="AE174" s="14">
        <f ca="1">IF(AE$5&lt;&gt;"",HLOOKUP(AE$5,Functionalization!$G$6:$R$343,ROW($A174)-5,FALSE),IFERROR(INDEX(AE$320:AE$343,MATCH($F174,$B$320:$B$343,0))/VLOOKUP($F174,$B$320:$BB$343,MATCH(LEFT(TRIM(AE$6),FIND("~",SUBSTITUTE(AE$6,"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174))*HLOOKUP(LEFT(TRIM(AE$6),FIND("~",SUBSTITUTE(AE$6," ","~",LEN(TRIM(AE$6))-LEN(SUBSTITUTE(TRIM(AE$6)," ",""))))-1)&amp;" Total",$B$6:$BB$343,ROW($A174)-5,FALSE))</f>
        <v>0</v>
      </c>
      <c r="AF174" s="14">
        <f ca="1">IF(AF$5&lt;&gt;"",HLOOKUP(AF$5,Functionalization!$G$6:$R$343,ROW($A174)-5,FALSE),IFERROR(INDEX(AF$320:AF$343,MATCH($F174,$B$320:$B$343,0))/VLOOKUP($F174,$B$320:$BB$343,MATCH(LEFT(TRIM(AF$6),FIND("~",SUBSTITUTE(AF$6,"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174))*HLOOKUP(LEFT(TRIM(AF$6),FIND("~",SUBSTITUTE(AF$6," ","~",LEN(TRIM(AF$6))-LEN(SUBSTITUTE(TRIM(AF$6)," ",""))))-1)&amp;" Total",$B$6:$BB$343,ROW($A174)-5,FALSE))</f>
        <v>0</v>
      </c>
      <c r="AG174" s="14">
        <f ca="1">IF(AG$5&lt;&gt;"",HLOOKUP(AG$5,Functionalization!$G$6:$R$343,ROW($A174)-5,FALSE),IFERROR(INDEX(AG$320:AG$343,MATCH($F174,$B$320:$B$343,0))/VLOOKUP($F174,$B$320:$BB$343,MATCH(LEFT(TRIM(AG$6),FIND("~",SUBSTITUTE(AG$6,"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174))*HLOOKUP(LEFT(TRIM(AG$6),FIND("~",SUBSTITUTE(AG$6," ","~",LEN(TRIM(AG$6))-LEN(SUBSTITUTE(TRIM(AG$6)," ",""))))-1)&amp;" Total",$B$6:$BB$343,ROW($A174)-5,FALSE))</f>
        <v>0</v>
      </c>
      <c r="AH174" s="14">
        <f ca="1">IF(AH$5&lt;&gt;"",HLOOKUP(AH$5,Functionalization!$G$6:$R$343,ROW($A174)-5,FALSE),IFERROR(INDEX(AH$320:AH$343,MATCH($F174,$B$320:$B$343,0))/VLOOKUP($F174,$B$320:$BB$343,MATCH(LEFT(TRIM(AH$6),FIND("~",SUBSTITUTE(AH$6,"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174))*HLOOKUP(LEFT(TRIM(AH$6),FIND("~",SUBSTITUTE(AH$6," ","~",LEN(TRIM(AH$6))-LEN(SUBSTITUTE(TRIM(AH$6)," ",""))))-1)&amp;" Total",$B$6:$BB$343,ROW($A174)-5,FALSE))</f>
        <v>0</v>
      </c>
      <c r="AI174" s="14">
        <f ca="1">IF(AI$5&lt;&gt;"",HLOOKUP(AI$5,Functionalization!$G$6:$R$343,ROW($A174)-5,FALSE),IFERROR(INDEX(AI$320:AI$343,MATCH($F174,$B$320:$B$343,0))/VLOOKUP($F174,$B$320:$BB$343,MATCH(LEFT(TRIM(AI$6),FIND("~",SUBSTITUTE(AI$6,"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174))*HLOOKUP(LEFT(TRIM(AI$6),FIND("~",SUBSTITUTE(AI$6," ","~",LEN(TRIM(AI$6))-LEN(SUBSTITUTE(TRIM(AI$6)," ",""))))-1)&amp;" Total",$B$6:$BB$343,ROW($A174)-5,FALSE))</f>
        <v>0</v>
      </c>
      <c r="AJ174" s="14">
        <f ca="1">IF(AJ$5&lt;&gt;"",HLOOKUP(AJ$5,Functionalization!$G$6:$R$343,ROW($A174)-5,FALSE),IFERROR(INDEX(AJ$320:AJ$343,MATCH($F174,$B$320:$B$343,0))/VLOOKUP($F174,$B$320:$BB$343,MATCH(LEFT(TRIM(AJ$6),FIND("~",SUBSTITUTE(AJ$6,"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174))*HLOOKUP(LEFT(TRIM(AJ$6),FIND("~",SUBSTITUTE(AJ$6," ","~",LEN(TRIM(AJ$6))-LEN(SUBSTITUTE(TRIM(AJ$6)," ",""))))-1)&amp;" Total",$B$6:$BB$343,ROW($A174)-5,FALSE))</f>
        <v>0</v>
      </c>
      <c r="AK174" s="14">
        <f ca="1">IF(AK$5&lt;&gt;"",HLOOKUP(AK$5,Functionalization!$G$6:$R$343,ROW($A174)-5,FALSE),IFERROR(INDEX(AK$320:AK$343,MATCH($F174,$B$320:$B$343,0))/VLOOKUP($F174,$B$320:$BB$343,MATCH(LEFT(TRIM(AK$6),FIND("~",SUBSTITUTE(AK$6,"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174))*HLOOKUP(LEFT(TRIM(AK$6),FIND("~",SUBSTITUTE(AK$6," ","~",LEN(TRIM(AK$6))-LEN(SUBSTITUTE(TRIM(AK$6)," ",""))))-1)&amp;" Total",$B$6:$BB$343,ROW($A174)-5,FALSE))</f>
        <v>0</v>
      </c>
      <c r="AL174" s="14">
        <f ca="1">IF(AL$5&lt;&gt;"",HLOOKUP(AL$5,Functionalization!$G$6:$R$343,ROW($A174)-5,FALSE),IFERROR(INDEX(AL$320:AL$343,MATCH($F174,$B$320:$B$343,0))/VLOOKUP($F174,$B$320:$BB$343,MATCH(LEFT(TRIM(AL$6),FIND("~",SUBSTITUTE(AL$6,"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174))*HLOOKUP(LEFT(TRIM(AL$6),FIND("~",SUBSTITUTE(AL$6," ","~",LEN(TRIM(AL$6))-LEN(SUBSTITUTE(TRIM(AL$6)," ",""))))-1)&amp;" Total",$B$6:$BB$343,ROW($A174)-5,FALSE))</f>
        <v>0</v>
      </c>
      <c r="AM174" s="14">
        <f ca="1">IF(AM$5&lt;&gt;"",HLOOKUP(AM$5,Functionalization!$G$6:$R$343,ROW($A174)-5,FALSE),IFERROR(INDEX(AM$320:AM$343,MATCH($F174,$B$320:$B$343,0))/VLOOKUP($F174,$B$320:$BB$343,MATCH(LEFT(TRIM(AM$6),FIND("~",SUBSTITUTE(AM$6,"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174))*HLOOKUP(LEFT(TRIM(AM$6),FIND("~",SUBSTITUTE(AM$6," ","~",LEN(TRIM(AM$6))-LEN(SUBSTITUTE(TRIM(AM$6)," ",""))))-1)&amp;" Total",$B$6:$BB$343,ROW($A174)-5,FALSE))</f>
        <v>0</v>
      </c>
      <c r="AN174" s="14">
        <f ca="1">IF(AN$5&lt;&gt;"",HLOOKUP(AN$5,Functionalization!$G$6:$R$343,ROW($A174)-5,FALSE),IFERROR(INDEX(AN$320:AN$343,MATCH($F174,$B$320:$B$343,0))/VLOOKUP($F174,$B$320:$BB$343,MATCH(LEFT(TRIM(AN$6),FIND("~",SUBSTITUTE(AN$6,"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174))*HLOOKUP(LEFT(TRIM(AN$6),FIND("~",SUBSTITUTE(AN$6," ","~",LEN(TRIM(AN$6))-LEN(SUBSTITUTE(TRIM(AN$6)," ",""))))-1)&amp;" Total",$B$6:$BB$343,ROW($A174)-5,FALSE))</f>
        <v>0</v>
      </c>
      <c r="AO174" s="14">
        <f ca="1">IF(AO$5&lt;&gt;"",HLOOKUP(AO$5,Functionalization!$G$6:$R$343,ROW($A174)-5,FALSE),IFERROR(INDEX(AO$320:AO$343,MATCH($F174,$B$320:$B$343,0))/VLOOKUP($F174,$B$320:$BB$343,MATCH(LEFT(TRIM(AO$6),FIND("~",SUBSTITUTE(AO$6,"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174))*HLOOKUP(LEFT(TRIM(AO$6),FIND("~",SUBSTITUTE(AO$6," ","~",LEN(TRIM(AO$6))-LEN(SUBSTITUTE(TRIM(AO$6)," ",""))))-1)&amp;" Total",$B$6:$BB$343,ROW($A174)-5,FALSE))</f>
        <v>0</v>
      </c>
      <c r="AP174" s="14">
        <f ca="1">IF(AP$5&lt;&gt;"",HLOOKUP(AP$5,Functionalization!$G$6:$R$343,ROW($A174)-5,FALSE),IFERROR(INDEX(AP$320:AP$343,MATCH($F174,$B$320:$B$343,0))/VLOOKUP($F174,$B$320:$BB$343,MATCH(LEFT(TRIM(AP$6),FIND("~",SUBSTITUTE(AP$6,"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174))*HLOOKUP(LEFT(TRIM(AP$6),FIND("~",SUBSTITUTE(AP$6," ","~",LEN(TRIM(AP$6))-LEN(SUBSTITUTE(TRIM(AP$6)," ",""))))-1)&amp;" Total",$B$6:$BB$343,ROW($A174)-5,FALSE))</f>
        <v>0</v>
      </c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D174" s="44">
        <f ca="1">IFERROR(IF(SUMIF($G$6:$BB$6,BD$6&amp;" Total",$G174:$BB174)-(SUMIF($G$6:$BB$6,BD$6&amp;" "&amp;'Input-Allocators'!$D$18,$G174:$BB174)+IFERROR(SUMIF($G$6:$BB$6,BD$6&amp;" "&amp;'Input-Allocators'!$E$18,$G174:$BB174),SUMIF($G$6:$BB$6,BD$6&amp;" "&amp;'Input-Allocators'!$B$20,$G174:$BB174))+SUMIF($G$6:$BB$6,BD$6&amp;" "&amp;'Input-Allocators'!$F$18,$G174:$BB174))&lt;Check_Limit,0,1),1)</f>
        <v>0</v>
      </c>
      <c r="BE174" s="44">
        <f ca="1">IFERROR(IF(SUMIF($G$6:$BB$6,BE$6&amp;" Total",$G174:$BB174)-(SUMIF($G$6:$BB$6,BE$6&amp;" "&amp;'Input-Allocators'!$D$18,$G174:$BB174)+IFERROR(SUMIF($G$6:$BB$6,BE$6&amp;" "&amp;'Input-Allocators'!$E$18,$G174:$BB174),SUMIF($G$6:$BB$6,BE$6&amp;" "&amp;'Input-Allocators'!$B$20,$G174:$BB174))+SUMIF($G$6:$BB$6,BE$6&amp;" "&amp;'Input-Allocators'!$F$18,$G174:$BB174))&lt;Check_Limit,0,1),1)</f>
        <v>0</v>
      </c>
      <c r="BF174" s="44">
        <f ca="1">IFERROR(IF(SUMIF($G$6:$BB$6,BF$6&amp;" Total",$G174:$BB174)-(SUMIF($G$6:$BB$6,BF$6&amp;" "&amp;'Input-Allocators'!$D$18,$G174:$BB174)+IFERROR(SUMIF($G$6:$BB$6,BF$6&amp;" "&amp;'Input-Allocators'!$E$18,$G174:$BB174),SUMIF($G$6:$BB$6,BF$6&amp;" "&amp;'Input-Allocators'!$B$20,$G174:$BB174))+SUMIF($G$6:$BB$6,BF$6&amp;" "&amp;'Input-Allocators'!$F$18,$G174:$BB174))&lt;Check_Limit,0,1),1)</f>
        <v>0</v>
      </c>
      <c r="BG174" s="44">
        <f ca="1">IFERROR(IF(SUMIF($G$6:$BB$6,BG$6&amp;" Total",$G174:$BB174)-(SUMIF($G$6:$BB$6,BG$6&amp;" "&amp;'Input-Allocators'!$D$18,$G174:$BB174)+IFERROR(SUMIF($G$6:$BB$6,BG$6&amp;" "&amp;'Input-Allocators'!$E$18,$G174:$BB174),SUMIF($G$6:$BB$6,BG$6&amp;" "&amp;'Input-Allocators'!$B$20,$G174:$BB174))+SUMIF($G$6:$BB$6,BG$6&amp;" "&amp;'Input-Allocators'!$F$18,$G174:$BB174))&lt;Check_Limit,0,1),1)</f>
        <v>0</v>
      </c>
      <c r="BH174" s="44">
        <f ca="1">IFERROR(IF(SUMIF($G$6:$BB$6,BH$6&amp;" Total",$G174:$BB174)-(SUMIF($G$6:$BB$6,BH$6&amp;" "&amp;'Input-Allocators'!$D$18,$G174:$BB174)+IFERROR(SUMIF($G$6:$BB$6,BH$6&amp;" "&amp;'Input-Allocators'!$E$18,$G174:$BB174),SUMIF($G$6:$BB$6,BH$6&amp;" "&amp;'Input-Allocators'!$B$20,$G174:$BB174))+SUMIF($G$6:$BB$6,BH$6&amp;" "&amp;'Input-Allocators'!$F$18,$G174:$BB174))&lt;Check_Limit,0,1),1)</f>
        <v>0</v>
      </c>
      <c r="BI174" s="44">
        <f ca="1">IFERROR(IF(SUMIF($G$6:$BB$6,BI$6&amp;" Total",$G174:$BB174)-(SUMIF($G$6:$BB$6,BI$6&amp;" "&amp;'Input-Allocators'!$D$18,$G174:$BB174)+IFERROR(SUMIF($G$6:$BB$6,BI$6&amp;" "&amp;'Input-Allocators'!$E$18,$G174:$BB174),SUMIF($G$6:$BB$6,BI$6&amp;" "&amp;'Input-Allocators'!$B$20,$G174:$BB174))+SUMIF($G$6:$BB$6,BI$6&amp;" "&amp;'Input-Allocators'!$F$18,$G174:$BB174))&lt;Check_Limit,0,1),1)</f>
        <v>0</v>
      </c>
      <c r="BJ174" s="44">
        <f ca="1">IFERROR(IF(SUMIF($G$6:$BB$6,BJ$6&amp;" Total",$G174:$BB174)-(SUMIF($G$6:$BB$6,BJ$6&amp;" "&amp;'Input-Allocators'!$D$18,$G174:$BB174)+IFERROR(SUMIF($G$6:$BB$6,BJ$6&amp;" "&amp;'Input-Allocators'!$E$18,$G174:$BB174),SUMIF($G$6:$BB$6,BJ$6&amp;" "&amp;'Input-Allocators'!$B$20,$G174:$BB174))+SUMIF($G$6:$BB$6,BJ$6&amp;" "&amp;'Input-Allocators'!$F$18,$G174:$BB174))&lt;Check_Limit,0,1),1)</f>
        <v>0</v>
      </c>
      <c r="BK174" s="44">
        <f ca="1">IFERROR(IF(SUMIF($G$6:$BB$6,BK$6&amp;" Total",$G174:$BB174)-(SUMIF($G$6:$BB$6,BK$6&amp;" "&amp;'Input-Allocators'!$D$18,$G174:$BB174)+IFERROR(SUMIF($G$6:$BB$6,BK$6&amp;" "&amp;'Input-Allocators'!$E$18,$G174:$BB174),SUMIF($G$6:$BB$6,BK$6&amp;" "&amp;'Input-Allocators'!$B$20,$G174:$BB174))+SUMIF($G$6:$BB$6,BK$6&amp;" "&amp;'Input-Allocators'!$F$18,$G174:$BB174))&lt;Check_Limit,0,1),1)</f>
        <v>0</v>
      </c>
      <c r="BL174" s="44">
        <f ca="1">IFERROR(IF(SUMIF($G$6:$BB$6,BL$6&amp;" Total",$G174:$BB174)-(SUMIF($G$6:$BB$6,BL$6&amp;" "&amp;'Input-Allocators'!$D$18,$G174:$BB174)+IFERROR(SUMIF($G$6:$BB$6,BL$6&amp;" "&amp;'Input-Allocators'!$E$18,$G174:$BB174),SUMIF($G$6:$BB$6,BL$6&amp;" "&amp;'Input-Allocators'!$B$20,$G174:$BB174))+SUMIF($G$6:$BB$6,BL$6&amp;" "&amp;'Input-Allocators'!$F$18,$G174:$BB174))&lt;Check_Limit,0,1),1)</f>
        <v>0</v>
      </c>
      <c r="BM174" s="44">
        <f ca="1">IFERROR(IF(SUMIF($G$6:$BB$6,BM$6&amp;" Total",$G174:$BB174)-(SUMIF($G$6:$BB$6,BM$6&amp;" "&amp;'Input-Allocators'!$D$18,$G174:$BB174)+IFERROR(SUMIF($G$6:$BB$6,BM$6&amp;" "&amp;'Input-Allocators'!$E$18,$G174:$BB174),SUMIF($G$6:$BB$6,BM$6&amp;" "&amp;'Input-Allocators'!$B$20,$G174:$BB174))+SUMIF($G$6:$BB$6,BM$6&amp;" "&amp;'Input-Allocators'!$F$18,$G174:$BB174))&lt;Check_Limit,0,1),1)</f>
        <v>0</v>
      </c>
      <c r="BN174" s="44">
        <f ca="1">IFERROR(IF(SUMIF($G$6:$BB$6,BN$6&amp;" Total",$G174:$BB174)-(SUMIF($G$6:$BB$6,BN$6&amp;" "&amp;'Input-Allocators'!$D$18,$G174:$BB174)+IFERROR(SUMIF($G$6:$BB$6,BN$6&amp;" "&amp;'Input-Allocators'!$E$18,$G174:$BB174),SUMIF($G$6:$BB$6,BN$6&amp;" "&amp;'Input-Allocators'!$B$20,$G174:$BB174))+SUMIF($G$6:$BB$6,BN$6&amp;" "&amp;'Input-Allocators'!$F$18,$G174:$BB174))&lt;Check_Limit,0,1),1)</f>
        <v>0</v>
      </c>
      <c r="BO174" s="44">
        <f ca="1">IFERROR(IF(SUMIF($G$6:$BB$6,BO$6&amp;" Total",$G174:$BB174)-(SUMIF($G$6:$BB$6,BO$6&amp;" "&amp;'Input-Allocators'!$D$18,$G174:$BB174)+IFERROR(SUMIF($G$6:$BB$6,BO$6&amp;" "&amp;'Input-Allocators'!$E$18,$G174:$BB174),SUMIF($G$6:$BB$6,BO$6&amp;" "&amp;'Input-Allocators'!$B$20,$G174:$BB174))+SUMIF($G$6:$BB$6,BO$6&amp;" "&amp;'Input-Allocators'!$F$18,$G174:$BB174))&lt;Check_Limit,0,1),1)</f>
        <v>0</v>
      </c>
    </row>
    <row r="175" spans="1:67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>Functionalization!$D175</f>
        <v>1.1100338698547307</v>
      </c>
      <c r="E175" s="14">
        <f t="shared" ca="1" si="31"/>
        <v>0</v>
      </c>
      <c r="F175" s="3" t="str">
        <f>IF($D175=0,"-",IF('Input-Accounts'!$E175&lt;&gt;0,'Input-Accounts'!$E175,'Input-Accounts'!$G175))</f>
        <v>DEMAND</v>
      </c>
      <c r="G175" s="14">
        <f ca="1">IF(G$5&lt;&gt;"",HLOOKUP(G$5,Functionalization!$G$6:$R$343,ROW($A175)-5,FALSE),IFERROR(INDEX(G$320:G$343,MATCH($F175,$B$320:$B$343,0))/VLOOKUP($F175,$B$320:$BB$343,MATCH(LEFT(TRIM(G$6),FIND("~",SUBSTITUTE(G$6,"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175))*HLOOKUP(LEFT(TRIM(G$6),FIND("~",SUBSTITUTE(G$6," ","~",LEN(TRIM(G$6))-LEN(SUBSTITUTE(TRIM(G$6)," ",""))))-1)&amp;" Total",$B$6:$BB$343,ROW($A175)-5,FALSE))</f>
        <v>0</v>
      </c>
      <c r="H175" s="14">
        <f ca="1">IF(H$5&lt;&gt;"",HLOOKUP(H$5,Functionalization!$G$6:$R$343,ROW($A175)-5,FALSE),IFERROR(INDEX(H$320:H$343,MATCH($F175,$B$320:$B$343,0))/VLOOKUP($F175,$B$320:$BB$343,MATCH(LEFT(TRIM(H$6),FIND("~",SUBSTITUTE(H$6,"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175))*HLOOKUP(LEFT(TRIM(H$6),FIND("~",SUBSTITUTE(H$6," ","~",LEN(TRIM(H$6))-LEN(SUBSTITUTE(TRIM(H$6)," ",""))))-1)&amp;" Total",$B$6:$BB$343,ROW($A175)-5,FALSE))</f>
        <v>0</v>
      </c>
      <c r="I175" s="14">
        <f ca="1">IF(I$5&lt;&gt;"",HLOOKUP(I$5,Functionalization!$G$6:$R$343,ROW($A175)-5,FALSE),IFERROR(INDEX(I$320:I$343,MATCH($F175,$B$320:$B$343,0))/VLOOKUP($F175,$B$320:$BB$343,MATCH(LEFT(TRIM(I$6),FIND("~",SUBSTITUTE(I$6,"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175))*HLOOKUP(LEFT(TRIM(I$6),FIND("~",SUBSTITUTE(I$6," ","~",LEN(TRIM(I$6))-LEN(SUBSTITUTE(TRIM(I$6)," ",""))))-1)&amp;" Total",$B$6:$BB$343,ROW($A175)-5,FALSE))</f>
        <v>0</v>
      </c>
      <c r="J175" s="14">
        <f ca="1">IF(J$5&lt;&gt;"",HLOOKUP(J$5,Functionalization!$G$6:$R$343,ROW($A175)-5,FALSE),IFERROR(INDEX(J$320:J$343,MATCH($F175,$B$320:$B$343,0))/VLOOKUP($F175,$B$320:$BB$343,MATCH(LEFT(TRIM(J$6),FIND("~",SUBSTITUTE(J$6,"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175))*HLOOKUP(LEFT(TRIM(J$6),FIND("~",SUBSTITUTE(J$6," ","~",LEN(TRIM(J$6))-LEN(SUBSTITUTE(TRIM(J$6)," ",""))))-1)&amp;" Total",$B$6:$BB$343,ROW($A175)-5,FALSE))</f>
        <v>0</v>
      </c>
      <c r="K175" s="14">
        <f ca="1">IF(K$5&lt;&gt;"",HLOOKUP(K$5,Functionalization!$G$6:$R$343,ROW($A175)-5,FALSE),IFERROR(INDEX(K$320:K$343,MATCH($F175,$B$320:$B$343,0))/VLOOKUP($F175,$B$320:$BB$343,MATCH(LEFT(TRIM(K$6),FIND("~",SUBSTITUTE(K$6,"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175))*HLOOKUP(LEFT(TRIM(K$6),FIND("~",SUBSTITUTE(K$6," ","~",LEN(TRIM(K$6))-LEN(SUBSTITUTE(TRIM(K$6)," ",""))))-1)&amp;" Total",$B$6:$BB$343,ROW($A175)-5,FALSE))</f>
        <v>1.1100338698547307</v>
      </c>
      <c r="L175" s="14">
        <f ca="1">IF(L$5&lt;&gt;"",HLOOKUP(L$5,Functionalization!$G$6:$R$343,ROW($A175)-5,FALSE),IFERROR(INDEX(L$320:L$343,MATCH($F175,$B$320:$B$343,0))/VLOOKUP($F175,$B$320:$BB$343,MATCH(LEFT(TRIM(L$6),FIND("~",SUBSTITUTE(L$6,"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175))*HLOOKUP(LEFT(TRIM(L$6),FIND("~",SUBSTITUTE(L$6," ","~",LEN(TRIM(L$6))-LEN(SUBSTITUTE(TRIM(L$6)," ",""))))-1)&amp;" Total",$B$6:$BB$343,ROW($A175)-5,FALSE))</f>
        <v>1.1100338698547307</v>
      </c>
      <c r="M175" s="14">
        <f ca="1">IF(M$5&lt;&gt;"",HLOOKUP(M$5,Functionalization!$G$6:$R$343,ROW($A175)-5,FALSE),IFERROR(INDEX(M$320:M$343,MATCH($F175,$B$320:$B$343,0))/VLOOKUP($F175,$B$320:$BB$343,MATCH(LEFT(TRIM(M$6),FIND("~",SUBSTITUTE(M$6,"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175))*HLOOKUP(LEFT(TRIM(M$6),FIND("~",SUBSTITUTE(M$6," ","~",LEN(TRIM(M$6))-LEN(SUBSTITUTE(TRIM(M$6)," ",""))))-1)&amp;" Total",$B$6:$BB$343,ROW($A175)-5,FALSE))</f>
        <v>0</v>
      </c>
      <c r="N175" s="14">
        <f ca="1">IF(N$5&lt;&gt;"",HLOOKUP(N$5,Functionalization!$G$6:$R$343,ROW($A175)-5,FALSE),IFERROR(INDEX(N$320:N$343,MATCH($F175,$B$320:$B$343,0))/VLOOKUP($F175,$B$320:$BB$343,MATCH(LEFT(TRIM(N$6),FIND("~",SUBSTITUTE(N$6,"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175))*HLOOKUP(LEFT(TRIM(N$6),FIND("~",SUBSTITUTE(N$6," ","~",LEN(TRIM(N$6))-LEN(SUBSTITUTE(TRIM(N$6)," ",""))))-1)&amp;" Total",$B$6:$BB$343,ROW($A175)-5,FALSE))</f>
        <v>0</v>
      </c>
      <c r="O175" s="14">
        <f ca="1">IF(O$5&lt;&gt;"",HLOOKUP(O$5,Functionalization!$G$6:$R$343,ROW($A175)-5,FALSE),IFERROR(INDEX(O$320:O$343,MATCH($F175,$B$320:$B$343,0))/VLOOKUP($F175,$B$320:$BB$343,MATCH(LEFT(TRIM(O$6),FIND("~",SUBSTITUTE(O$6,"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175))*HLOOKUP(LEFT(TRIM(O$6),FIND("~",SUBSTITUTE(O$6," ","~",LEN(TRIM(O$6))-LEN(SUBSTITUTE(TRIM(O$6)," ",""))))-1)&amp;" Total",$B$6:$BB$343,ROW($A175)-5,FALSE))</f>
        <v>0</v>
      </c>
      <c r="P175" s="14">
        <f ca="1">IF(P$5&lt;&gt;"",HLOOKUP(P$5,Functionalization!$G$6:$R$343,ROW($A175)-5,FALSE),IFERROR(INDEX(P$320:P$343,MATCH($F175,$B$320:$B$343,0))/VLOOKUP($F175,$B$320:$BB$343,MATCH(LEFT(TRIM(P$6),FIND("~",SUBSTITUTE(P$6,"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175))*HLOOKUP(LEFT(TRIM(P$6),FIND("~",SUBSTITUTE(P$6," ","~",LEN(TRIM(P$6))-LEN(SUBSTITUTE(TRIM(P$6)," ",""))))-1)&amp;" Total",$B$6:$BB$343,ROW($A175)-5,FALSE))</f>
        <v>0</v>
      </c>
      <c r="Q175" s="14">
        <f ca="1">IF(Q$5&lt;&gt;"",HLOOKUP(Q$5,Functionalization!$G$6:$R$343,ROW($A175)-5,FALSE),IFERROR(INDEX(Q$320:Q$343,MATCH($F175,$B$320:$B$343,0))/VLOOKUP($F175,$B$320:$BB$343,MATCH(LEFT(TRIM(Q$6),FIND("~",SUBSTITUTE(Q$6,"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175))*HLOOKUP(LEFT(TRIM(Q$6),FIND("~",SUBSTITUTE(Q$6," ","~",LEN(TRIM(Q$6))-LEN(SUBSTITUTE(TRIM(Q$6)," ",""))))-1)&amp;" Total",$B$6:$BB$343,ROW($A175)-5,FALSE))</f>
        <v>0</v>
      </c>
      <c r="R175" s="14">
        <f ca="1">IF(R$5&lt;&gt;"",HLOOKUP(R$5,Functionalization!$G$6:$R$343,ROW($A175)-5,FALSE),IFERROR(INDEX(R$320:R$343,MATCH($F175,$B$320:$B$343,0))/VLOOKUP($F175,$B$320:$BB$343,MATCH(LEFT(TRIM(R$6),FIND("~",SUBSTITUTE(R$6,"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175))*HLOOKUP(LEFT(TRIM(R$6),FIND("~",SUBSTITUTE(R$6," ","~",LEN(TRIM(R$6))-LEN(SUBSTITUTE(TRIM(R$6)," ",""))))-1)&amp;" Total",$B$6:$BB$343,ROW($A175)-5,FALSE))</f>
        <v>0</v>
      </c>
      <c r="S175" s="14">
        <f ca="1">IF(S$5&lt;&gt;"",HLOOKUP(S$5,Functionalization!$G$6:$R$343,ROW($A175)-5,FALSE),IFERROR(INDEX(S$320:S$343,MATCH($F175,$B$320:$B$343,0))/VLOOKUP($F175,$B$320:$BB$343,MATCH(LEFT(TRIM(S$6),FIND("~",SUBSTITUTE(S$6,"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175))*HLOOKUP(LEFT(TRIM(S$6),FIND("~",SUBSTITUTE(S$6," ","~",LEN(TRIM(S$6))-LEN(SUBSTITUTE(TRIM(S$6)," ",""))))-1)&amp;" Total",$B$6:$BB$343,ROW($A175)-5,FALSE))</f>
        <v>0</v>
      </c>
      <c r="T175" s="14">
        <f ca="1">IF(T$5&lt;&gt;"",HLOOKUP(T$5,Functionalization!$G$6:$R$343,ROW($A175)-5,FALSE),IFERROR(INDEX(T$320:T$343,MATCH($F175,$B$320:$B$343,0))/VLOOKUP($F175,$B$320:$BB$343,MATCH(LEFT(TRIM(T$6),FIND("~",SUBSTITUTE(T$6,"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175))*HLOOKUP(LEFT(TRIM(T$6),FIND("~",SUBSTITUTE(T$6," ","~",LEN(TRIM(T$6))-LEN(SUBSTITUTE(TRIM(T$6)," ",""))))-1)&amp;" Total",$B$6:$BB$343,ROW($A175)-5,FALSE))</f>
        <v>0</v>
      </c>
      <c r="U175" s="14">
        <f ca="1">IF(U$5&lt;&gt;"",HLOOKUP(U$5,Functionalization!$G$6:$R$343,ROW($A175)-5,FALSE),IFERROR(INDEX(U$320:U$343,MATCH($F175,$B$320:$B$343,0))/VLOOKUP($F175,$B$320:$BB$343,MATCH(LEFT(TRIM(U$6),FIND("~",SUBSTITUTE(U$6,"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175))*HLOOKUP(LEFT(TRIM(U$6),FIND("~",SUBSTITUTE(U$6," ","~",LEN(TRIM(U$6))-LEN(SUBSTITUTE(TRIM(U$6)," ",""))))-1)&amp;" Total",$B$6:$BB$343,ROW($A175)-5,FALSE))</f>
        <v>0</v>
      </c>
      <c r="V175" s="14">
        <f ca="1">IF(V$5&lt;&gt;"",HLOOKUP(V$5,Functionalization!$G$6:$R$343,ROW($A175)-5,FALSE),IFERROR(INDEX(V$320:V$343,MATCH($F175,$B$320:$B$343,0))/VLOOKUP($F175,$B$320:$BB$343,MATCH(LEFT(TRIM(V$6),FIND("~",SUBSTITUTE(V$6,"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175))*HLOOKUP(LEFT(TRIM(V$6),FIND("~",SUBSTITUTE(V$6," ","~",LEN(TRIM(V$6))-LEN(SUBSTITUTE(TRIM(V$6)," ",""))))-1)&amp;" Total",$B$6:$BB$343,ROW($A175)-5,FALSE))</f>
        <v>0</v>
      </c>
      <c r="W175" s="14">
        <f ca="1">IF(W$5&lt;&gt;"",HLOOKUP(W$5,Functionalization!$G$6:$R$343,ROW($A175)-5,FALSE),IFERROR(INDEX(W$320:W$343,MATCH($F175,$B$320:$B$343,0))/VLOOKUP($F175,$B$320:$BB$343,MATCH(LEFT(TRIM(W$6),FIND("~",SUBSTITUTE(W$6,"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175))*HLOOKUP(LEFT(TRIM(W$6),FIND("~",SUBSTITUTE(W$6," ","~",LEN(TRIM(W$6))-LEN(SUBSTITUTE(TRIM(W$6)," ",""))))-1)&amp;" Total",$B$6:$BB$343,ROW($A175)-5,FALSE))</f>
        <v>0</v>
      </c>
      <c r="X175" s="14">
        <f ca="1">IF(X$5&lt;&gt;"",HLOOKUP(X$5,Functionalization!$G$6:$R$343,ROW($A175)-5,FALSE),IFERROR(INDEX(X$320:X$343,MATCH($F175,$B$320:$B$343,0))/VLOOKUP($F175,$B$320:$BB$343,MATCH(LEFT(TRIM(X$6),FIND("~",SUBSTITUTE(X$6,"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175))*HLOOKUP(LEFT(TRIM(X$6),FIND("~",SUBSTITUTE(X$6," ","~",LEN(TRIM(X$6))-LEN(SUBSTITUTE(TRIM(X$6)," ",""))))-1)&amp;" Total",$B$6:$BB$343,ROW($A175)-5,FALSE))</f>
        <v>0</v>
      </c>
      <c r="Y175" s="14">
        <f ca="1">IF(Y$5&lt;&gt;"",HLOOKUP(Y$5,Functionalization!$G$6:$R$343,ROW($A175)-5,FALSE),IFERROR(INDEX(Y$320:Y$343,MATCH($F175,$B$320:$B$343,0))/VLOOKUP($F175,$B$320:$BB$343,MATCH(LEFT(TRIM(Y$6),FIND("~",SUBSTITUTE(Y$6,"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175))*HLOOKUP(LEFT(TRIM(Y$6),FIND("~",SUBSTITUTE(Y$6," ","~",LEN(TRIM(Y$6))-LEN(SUBSTITUTE(TRIM(Y$6)," ",""))))-1)&amp;" Total",$B$6:$BB$343,ROW($A175)-5,FALSE))</f>
        <v>0</v>
      </c>
      <c r="Z175" s="14">
        <f ca="1">IF(Z$5&lt;&gt;"",HLOOKUP(Z$5,Functionalization!$G$6:$R$343,ROW($A175)-5,FALSE),IFERROR(INDEX(Z$320:Z$343,MATCH($F175,$B$320:$B$343,0))/VLOOKUP($F175,$B$320:$BB$343,MATCH(LEFT(TRIM(Z$6),FIND("~",SUBSTITUTE(Z$6,"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175))*HLOOKUP(LEFT(TRIM(Z$6),FIND("~",SUBSTITUTE(Z$6," ","~",LEN(TRIM(Z$6))-LEN(SUBSTITUTE(TRIM(Z$6)," ",""))))-1)&amp;" Total",$B$6:$BB$343,ROW($A175)-5,FALSE))</f>
        <v>0</v>
      </c>
      <c r="AA175" s="14">
        <f ca="1">IF(AA$5&lt;&gt;"",HLOOKUP(AA$5,Functionalization!$G$6:$R$343,ROW($A175)-5,FALSE),IFERROR(INDEX(AA$320:AA$343,MATCH($F175,$B$320:$B$343,0))/VLOOKUP($F175,$B$320:$BB$343,MATCH(LEFT(TRIM(AA$6),FIND("~",SUBSTITUTE(AA$6,"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175))*HLOOKUP(LEFT(TRIM(AA$6),FIND("~",SUBSTITUTE(AA$6," ","~",LEN(TRIM(AA$6))-LEN(SUBSTITUTE(TRIM(AA$6)," ",""))))-1)&amp;" Total",$B$6:$BB$343,ROW($A175)-5,FALSE))</f>
        <v>0</v>
      </c>
      <c r="AB175" s="14">
        <f ca="1">IF(AB$5&lt;&gt;"",HLOOKUP(AB$5,Functionalization!$G$6:$R$343,ROW($A175)-5,FALSE),IFERROR(INDEX(AB$320:AB$343,MATCH($F175,$B$320:$B$343,0))/VLOOKUP($F175,$B$320:$BB$343,MATCH(LEFT(TRIM(AB$6),FIND("~",SUBSTITUTE(AB$6,"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175))*HLOOKUP(LEFT(TRIM(AB$6),FIND("~",SUBSTITUTE(AB$6," ","~",LEN(TRIM(AB$6))-LEN(SUBSTITUTE(TRIM(AB$6)," ",""))))-1)&amp;" Total",$B$6:$BB$343,ROW($A175)-5,FALSE))</f>
        <v>0</v>
      </c>
      <c r="AC175" s="14">
        <f ca="1">IF(AC$5&lt;&gt;"",HLOOKUP(AC$5,Functionalization!$G$6:$R$343,ROW($A175)-5,FALSE),IFERROR(INDEX(AC$320:AC$343,MATCH($F175,$B$320:$B$343,0))/VLOOKUP($F175,$B$320:$BB$343,MATCH(LEFT(TRIM(AC$6),FIND("~",SUBSTITUTE(AC$6,"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175))*HLOOKUP(LEFT(TRIM(AC$6),FIND("~",SUBSTITUTE(AC$6," ","~",LEN(TRIM(AC$6))-LEN(SUBSTITUTE(TRIM(AC$6)," ",""))))-1)&amp;" Total",$B$6:$BB$343,ROW($A175)-5,FALSE))</f>
        <v>0</v>
      </c>
      <c r="AD175" s="14">
        <f ca="1">IF(AD$5&lt;&gt;"",HLOOKUP(AD$5,Functionalization!$G$6:$R$343,ROW($A175)-5,FALSE),IFERROR(INDEX(AD$320:AD$343,MATCH($F175,$B$320:$B$343,0))/VLOOKUP($F175,$B$320:$BB$343,MATCH(LEFT(TRIM(AD$6),FIND("~",SUBSTITUTE(AD$6,"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175))*HLOOKUP(LEFT(TRIM(AD$6),FIND("~",SUBSTITUTE(AD$6," ","~",LEN(TRIM(AD$6))-LEN(SUBSTITUTE(TRIM(AD$6)," ",""))))-1)&amp;" Total",$B$6:$BB$343,ROW($A175)-5,FALSE))</f>
        <v>0</v>
      </c>
      <c r="AE175" s="14">
        <f ca="1">IF(AE$5&lt;&gt;"",HLOOKUP(AE$5,Functionalization!$G$6:$R$343,ROW($A175)-5,FALSE),IFERROR(INDEX(AE$320:AE$343,MATCH($F175,$B$320:$B$343,0))/VLOOKUP($F175,$B$320:$BB$343,MATCH(LEFT(TRIM(AE$6),FIND("~",SUBSTITUTE(AE$6,"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175))*HLOOKUP(LEFT(TRIM(AE$6),FIND("~",SUBSTITUTE(AE$6," ","~",LEN(TRIM(AE$6))-LEN(SUBSTITUTE(TRIM(AE$6)," ",""))))-1)&amp;" Total",$B$6:$BB$343,ROW($A175)-5,FALSE))</f>
        <v>0</v>
      </c>
      <c r="AF175" s="14">
        <f ca="1">IF(AF$5&lt;&gt;"",HLOOKUP(AF$5,Functionalization!$G$6:$R$343,ROW($A175)-5,FALSE),IFERROR(INDEX(AF$320:AF$343,MATCH($F175,$B$320:$B$343,0))/VLOOKUP($F175,$B$320:$BB$343,MATCH(LEFT(TRIM(AF$6),FIND("~",SUBSTITUTE(AF$6,"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175))*HLOOKUP(LEFT(TRIM(AF$6),FIND("~",SUBSTITUTE(AF$6," ","~",LEN(TRIM(AF$6))-LEN(SUBSTITUTE(TRIM(AF$6)," ",""))))-1)&amp;" Total",$B$6:$BB$343,ROW($A175)-5,FALSE))</f>
        <v>0</v>
      </c>
      <c r="AG175" s="14">
        <f ca="1">IF(AG$5&lt;&gt;"",HLOOKUP(AG$5,Functionalization!$G$6:$R$343,ROW($A175)-5,FALSE),IFERROR(INDEX(AG$320:AG$343,MATCH($F175,$B$320:$B$343,0))/VLOOKUP($F175,$B$320:$BB$343,MATCH(LEFT(TRIM(AG$6),FIND("~",SUBSTITUTE(AG$6,"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175))*HLOOKUP(LEFT(TRIM(AG$6),FIND("~",SUBSTITUTE(AG$6," ","~",LEN(TRIM(AG$6))-LEN(SUBSTITUTE(TRIM(AG$6)," ",""))))-1)&amp;" Total",$B$6:$BB$343,ROW($A175)-5,FALSE))</f>
        <v>0</v>
      </c>
      <c r="AH175" s="14">
        <f ca="1">IF(AH$5&lt;&gt;"",HLOOKUP(AH$5,Functionalization!$G$6:$R$343,ROW($A175)-5,FALSE),IFERROR(INDEX(AH$320:AH$343,MATCH($F175,$B$320:$B$343,0))/VLOOKUP($F175,$B$320:$BB$343,MATCH(LEFT(TRIM(AH$6),FIND("~",SUBSTITUTE(AH$6,"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175))*HLOOKUP(LEFT(TRIM(AH$6),FIND("~",SUBSTITUTE(AH$6," ","~",LEN(TRIM(AH$6))-LEN(SUBSTITUTE(TRIM(AH$6)," ",""))))-1)&amp;" Total",$B$6:$BB$343,ROW($A175)-5,FALSE))</f>
        <v>0</v>
      </c>
      <c r="AI175" s="14">
        <f ca="1">IF(AI$5&lt;&gt;"",HLOOKUP(AI$5,Functionalization!$G$6:$R$343,ROW($A175)-5,FALSE),IFERROR(INDEX(AI$320:AI$343,MATCH($F175,$B$320:$B$343,0))/VLOOKUP($F175,$B$320:$BB$343,MATCH(LEFT(TRIM(AI$6),FIND("~",SUBSTITUTE(AI$6,"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175))*HLOOKUP(LEFT(TRIM(AI$6),FIND("~",SUBSTITUTE(AI$6," ","~",LEN(TRIM(AI$6))-LEN(SUBSTITUTE(TRIM(AI$6)," ",""))))-1)&amp;" Total",$B$6:$BB$343,ROW($A175)-5,FALSE))</f>
        <v>0</v>
      </c>
      <c r="AJ175" s="14">
        <f ca="1">IF(AJ$5&lt;&gt;"",HLOOKUP(AJ$5,Functionalization!$G$6:$R$343,ROW($A175)-5,FALSE),IFERROR(INDEX(AJ$320:AJ$343,MATCH($F175,$B$320:$B$343,0))/VLOOKUP($F175,$B$320:$BB$343,MATCH(LEFT(TRIM(AJ$6),FIND("~",SUBSTITUTE(AJ$6,"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175))*HLOOKUP(LEFT(TRIM(AJ$6),FIND("~",SUBSTITUTE(AJ$6," ","~",LEN(TRIM(AJ$6))-LEN(SUBSTITUTE(TRIM(AJ$6)," ",""))))-1)&amp;" Total",$B$6:$BB$343,ROW($A175)-5,FALSE))</f>
        <v>0</v>
      </c>
      <c r="AK175" s="14">
        <f ca="1">IF(AK$5&lt;&gt;"",HLOOKUP(AK$5,Functionalization!$G$6:$R$343,ROW($A175)-5,FALSE),IFERROR(INDEX(AK$320:AK$343,MATCH($F175,$B$320:$B$343,0))/VLOOKUP($F175,$B$320:$BB$343,MATCH(LEFT(TRIM(AK$6),FIND("~",SUBSTITUTE(AK$6,"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175))*HLOOKUP(LEFT(TRIM(AK$6),FIND("~",SUBSTITUTE(AK$6," ","~",LEN(TRIM(AK$6))-LEN(SUBSTITUTE(TRIM(AK$6)," ",""))))-1)&amp;" Total",$B$6:$BB$343,ROW($A175)-5,FALSE))</f>
        <v>0</v>
      </c>
      <c r="AL175" s="14">
        <f ca="1">IF(AL$5&lt;&gt;"",HLOOKUP(AL$5,Functionalization!$G$6:$R$343,ROW($A175)-5,FALSE),IFERROR(INDEX(AL$320:AL$343,MATCH($F175,$B$320:$B$343,0))/VLOOKUP($F175,$B$320:$BB$343,MATCH(LEFT(TRIM(AL$6),FIND("~",SUBSTITUTE(AL$6,"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175))*HLOOKUP(LEFT(TRIM(AL$6),FIND("~",SUBSTITUTE(AL$6," ","~",LEN(TRIM(AL$6))-LEN(SUBSTITUTE(TRIM(AL$6)," ",""))))-1)&amp;" Total",$B$6:$BB$343,ROW($A175)-5,FALSE))</f>
        <v>0</v>
      </c>
      <c r="AM175" s="14">
        <f ca="1">IF(AM$5&lt;&gt;"",HLOOKUP(AM$5,Functionalization!$G$6:$R$343,ROW($A175)-5,FALSE),IFERROR(INDEX(AM$320:AM$343,MATCH($F175,$B$320:$B$343,0))/VLOOKUP($F175,$B$320:$BB$343,MATCH(LEFT(TRIM(AM$6),FIND("~",SUBSTITUTE(AM$6,"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175))*HLOOKUP(LEFT(TRIM(AM$6),FIND("~",SUBSTITUTE(AM$6," ","~",LEN(TRIM(AM$6))-LEN(SUBSTITUTE(TRIM(AM$6)," ",""))))-1)&amp;" Total",$B$6:$BB$343,ROW($A175)-5,FALSE))</f>
        <v>0</v>
      </c>
      <c r="AN175" s="14">
        <f ca="1">IF(AN$5&lt;&gt;"",HLOOKUP(AN$5,Functionalization!$G$6:$R$343,ROW($A175)-5,FALSE),IFERROR(INDEX(AN$320:AN$343,MATCH($F175,$B$320:$B$343,0))/VLOOKUP($F175,$B$320:$BB$343,MATCH(LEFT(TRIM(AN$6),FIND("~",SUBSTITUTE(AN$6,"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175))*HLOOKUP(LEFT(TRIM(AN$6),FIND("~",SUBSTITUTE(AN$6," ","~",LEN(TRIM(AN$6))-LEN(SUBSTITUTE(TRIM(AN$6)," ",""))))-1)&amp;" Total",$B$6:$BB$343,ROW($A175)-5,FALSE))</f>
        <v>0</v>
      </c>
      <c r="AO175" s="14">
        <f ca="1">IF(AO$5&lt;&gt;"",HLOOKUP(AO$5,Functionalization!$G$6:$R$343,ROW($A175)-5,FALSE),IFERROR(INDEX(AO$320:AO$343,MATCH($F175,$B$320:$B$343,0))/VLOOKUP($F175,$B$320:$BB$343,MATCH(LEFT(TRIM(AO$6),FIND("~",SUBSTITUTE(AO$6,"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175))*HLOOKUP(LEFT(TRIM(AO$6),FIND("~",SUBSTITUTE(AO$6," ","~",LEN(TRIM(AO$6))-LEN(SUBSTITUTE(TRIM(AO$6)," ",""))))-1)&amp;" Total",$B$6:$BB$343,ROW($A175)-5,FALSE))</f>
        <v>0</v>
      </c>
      <c r="AP175" s="14">
        <f ca="1">IF(AP$5&lt;&gt;"",HLOOKUP(AP$5,Functionalization!$G$6:$R$343,ROW($A175)-5,FALSE),IFERROR(INDEX(AP$320:AP$343,MATCH($F175,$B$320:$B$343,0))/VLOOKUP($F175,$B$320:$BB$343,MATCH(LEFT(TRIM(AP$6),FIND("~",SUBSTITUTE(AP$6,"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175))*HLOOKUP(LEFT(TRIM(AP$6),FIND("~",SUBSTITUTE(AP$6," ","~",LEN(TRIM(AP$6))-LEN(SUBSTITUTE(TRIM(AP$6)," ",""))))-1)&amp;" Total",$B$6:$BB$343,ROW($A175)-5,FALSE))</f>
        <v>0</v>
      </c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D175" s="44">
        <f ca="1">IFERROR(IF(SUMIF($G$6:$BB$6,BD$6&amp;" Total",$G175:$BB175)-(SUMIF($G$6:$BB$6,BD$6&amp;" "&amp;'Input-Allocators'!$D$18,$G175:$BB175)+IFERROR(SUMIF($G$6:$BB$6,BD$6&amp;" "&amp;'Input-Allocators'!$E$18,$G175:$BB175),SUMIF($G$6:$BB$6,BD$6&amp;" "&amp;'Input-Allocators'!$B$20,$G175:$BB175))+SUMIF($G$6:$BB$6,BD$6&amp;" "&amp;'Input-Allocators'!$F$18,$G175:$BB175))&lt;Check_Limit,0,1),1)</f>
        <v>0</v>
      </c>
      <c r="BE175" s="44">
        <f ca="1">IFERROR(IF(SUMIF($G$6:$BB$6,BE$6&amp;" Total",$G175:$BB175)-(SUMIF($G$6:$BB$6,BE$6&amp;" "&amp;'Input-Allocators'!$D$18,$G175:$BB175)+IFERROR(SUMIF($G$6:$BB$6,BE$6&amp;" "&amp;'Input-Allocators'!$E$18,$G175:$BB175),SUMIF($G$6:$BB$6,BE$6&amp;" "&amp;'Input-Allocators'!$B$20,$G175:$BB175))+SUMIF($G$6:$BB$6,BE$6&amp;" "&amp;'Input-Allocators'!$F$18,$G175:$BB175))&lt;Check_Limit,0,1),1)</f>
        <v>0</v>
      </c>
      <c r="BF175" s="44">
        <f ca="1">IFERROR(IF(SUMIF($G$6:$BB$6,BF$6&amp;" Total",$G175:$BB175)-(SUMIF($G$6:$BB$6,BF$6&amp;" "&amp;'Input-Allocators'!$D$18,$G175:$BB175)+IFERROR(SUMIF($G$6:$BB$6,BF$6&amp;" "&amp;'Input-Allocators'!$E$18,$G175:$BB175),SUMIF($G$6:$BB$6,BF$6&amp;" "&amp;'Input-Allocators'!$B$20,$G175:$BB175))+SUMIF($G$6:$BB$6,BF$6&amp;" "&amp;'Input-Allocators'!$F$18,$G175:$BB175))&lt;Check_Limit,0,1),1)</f>
        <v>0</v>
      </c>
      <c r="BG175" s="44">
        <f ca="1">IFERROR(IF(SUMIF($G$6:$BB$6,BG$6&amp;" Total",$G175:$BB175)-(SUMIF($G$6:$BB$6,BG$6&amp;" "&amp;'Input-Allocators'!$D$18,$G175:$BB175)+IFERROR(SUMIF($G$6:$BB$6,BG$6&amp;" "&amp;'Input-Allocators'!$E$18,$G175:$BB175),SUMIF($G$6:$BB$6,BG$6&amp;" "&amp;'Input-Allocators'!$B$20,$G175:$BB175))+SUMIF($G$6:$BB$6,BG$6&amp;" "&amp;'Input-Allocators'!$F$18,$G175:$BB175))&lt;Check_Limit,0,1),1)</f>
        <v>0</v>
      </c>
      <c r="BH175" s="44">
        <f ca="1">IFERROR(IF(SUMIF($G$6:$BB$6,BH$6&amp;" Total",$G175:$BB175)-(SUMIF($G$6:$BB$6,BH$6&amp;" "&amp;'Input-Allocators'!$D$18,$G175:$BB175)+IFERROR(SUMIF($G$6:$BB$6,BH$6&amp;" "&amp;'Input-Allocators'!$E$18,$G175:$BB175),SUMIF($G$6:$BB$6,BH$6&amp;" "&amp;'Input-Allocators'!$B$20,$G175:$BB175))+SUMIF($G$6:$BB$6,BH$6&amp;" "&amp;'Input-Allocators'!$F$18,$G175:$BB175))&lt;Check_Limit,0,1),1)</f>
        <v>0</v>
      </c>
      <c r="BI175" s="44">
        <f ca="1">IFERROR(IF(SUMIF($G$6:$BB$6,BI$6&amp;" Total",$G175:$BB175)-(SUMIF($G$6:$BB$6,BI$6&amp;" "&amp;'Input-Allocators'!$D$18,$G175:$BB175)+IFERROR(SUMIF($G$6:$BB$6,BI$6&amp;" "&amp;'Input-Allocators'!$E$18,$G175:$BB175),SUMIF($G$6:$BB$6,BI$6&amp;" "&amp;'Input-Allocators'!$B$20,$G175:$BB175))+SUMIF($G$6:$BB$6,BI$6&amp;" "&amp;'Input-Allocators'!$F$18,$G175:$BB175))&lt;Check_Limit,0,1),1)</f>
        <v>0</v>
      </c>
      <c r="BJ175" s="44">
        <f ca="1">IFERROR(IF(SUMIF($G$6:$BB$6,BJ$6&amp;" Total",$G175:$BB175)-(SUMIF($G$6:$BB$6,BJ$6&amp;" "&amp;'Input-Allocators'!$D$18,$G175:$BB175)+IFERROR(SUMIF($G$6:$BB$6,BJ$6&amp;" "&amp;'Input-Allocators'!$E$18,$G175:$BB175),SUMIF($G$6:$BB$6,BJ$6&amp;" "&amp;'Input-Allocators'!$B$20,$G175:$BB175))+SUMIF($G$6:$BB$6,BJ$6&amp;" "&amp;'Input-Allocators'!$F$18,$G175:$BB175))&lt;Check_Limit,0,1),1)</f>
        <v>0</v>
      </c>
      <c r="BK175" s="44">
        <f ca="1">IFERROR(IF(SUMIF($G$6:$BB$6,BK$6&amp;" Total",$G175:$BB175)-(SUMIF($G$6:$BB$6,BK$6&amp;" "&amp;'Input-Allocators'!$D$18,$G175:$BB175)+IFERROR(SUMIF($G$6:$BB$6,BK$6&amp;" "&amp;'Input-Allocators'!$E$18,$G175:$BB175),SUMIF($G$6:$BB$6,BK$6&amp;" "&amp;'Input-Allocators'!$B$20,$G175:$BB175))+SUMIF($G$6:$BB$6,BK$6&amp;" "&amp;'Input-Allocators'!$F$18,$G175:$BB175))&lt;Check_Limit,0,1),1)</f>
        <v>0</v>
      </c>
      <c r="BL175" s="44">
        <f ca="1">IFERROR(IF(SUMIF($G$6:$BB$6,BL$6&amp;" Total",$G175:$BB175)-(SUMIF($G$6:$BB$6,BL$6&amp;" "&amp;'Input-Allocators'!$D$18,$G175:$BB175)+IFERROR(SUMIF($G$6:$BB$6,BL$6&amp;" "&amp;'Input-Allocators'!$E$18,$G175:$BB175),SUMIF($G$6:$BB$6,BL$6&amp;" "&amp;'Input-Allocators'!$B$20,$G175:$BB175))+SUMIF($G$6:$BB$6,BL$6&amp;" "&amp;'Input-Allocators'!$F$18,$G175:$BB175))&lt;Check_Limit,0,1),1)</f>
        <v>0</v>
      </c>
      <c r="BM175" s="44">
        <f ca="1">IFERROR(IF(SUMIF($G$6:$BB$6,BM$6&amp;" Total",$G175:$BB175)-(SUMIF($G$6:$BB$6,BM$6&amp;" "&amp;'Input-Allocators'!$D$18,$G175:$BB175)+IFERROR(SUMIF($G$6:$BB$6,BM$6&amp;" "&amp;'Input-Allocators'!$E$18,$G175:$BB175),SUMIF($G$6:$BB$6,BM$6&amp;" "&amp;'Input-Allocators'!$B$20,$G175:$BB175))+SUMIF($G$6:$BB$6,BM$6&amp;" "&amp;'Input-Allocators'!$F$18,$G175:$BB175))&lt;Check_Limit,0,1),1)</f>
        <v>0</v>
      </c>
      <c r="BN175" s="44">
        <f ca="1">IFERROR(IF(SUMIF($G$6:$BB$6,BN$6&amp;" Total",$G175:$BB175)-(SUMIF($G$6:$BB$6,BN$6&amp;" "&amp;'Input-Allocators'!$D$18,$G175:$BB175)+IFERROR(SUMIF($G$6:$BB$6,BN$6&amp;" "&amp;'Input-Allocators'!$E$18,$G175:$BB175),SUMIF($G$6:$BB$6,BN$6&amp;" "&amp;'Input-Allocators'!$B$20,$G175:$BB175))+SUMIF($G$6:$BB$6,BN$6&amp;" "&amp;'Input-Allocators'!$F$18,$G175:$BB175))&lt;Check_Limit,0,1),1)</f>
        <v>0</v>
      </c>
      <c r="BO175" s="44">
        <f ca="1">IFERROR(IF(SUMIF($G$6:$BB$6,BO$6&amp;" Total",$G175:$BB175)-(SUMIF($G$6:$BB$6,BO$6&amp;" "&amp;'Input-Allocators'!$D$18,$G175:$BB175)+IFERROR(SUMIF($G$6:$BB$6,BO$6&amp;" "&amp;'Input-Allocators'!$E$18,$G175:$BB175),SUMIF($G$6:$BB$6,BO$6&amp;" "&amp;'Input-Allocators'!$B$20,$G175:$BB175))+SUMIF($G$6:$BB$6,BO$6&amp;" "&amp;'Input-Allocators'!$F$18,$G175:$BB175))&lt;Check_Limit,0,1),1)</f>
        <v>0</v>
      </c>
    </row>
    <row r="176" spans="1:67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>Functionalization!$D176</f>
        <v>0</v>
      </c>
      <c r="E176" s="14">
        <f t="shared" ca="1" si="31"/>
        <v>0</v>
      </c>
      <c r="F176" s="3" t="str">
        <f>IF($D176=0,"-",IF('Input-Accounts'!$E176&lt;&gt;0,'Input-Accounts'!$E176,'Input-Accounts'!$G176))</f>
        <v>-</v>
      </c>
      <c r="G176" s="14">
        <f ca="1">IF(G$5&lt;&gt;"",HLOOKUP(G$5,Functionalization!$G$6:$R$343,ROW($A176)-5,FALSE),IFERROR(INDEX(G$320:G$343,MATCH($F176,$B$320:$B$343,0))/VLOOKUP($F176,$B$320:$BB$343,MATCH(LEFT(TRIM(G$6),FIND("~",SUBSTITUTE(G$6,"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176))*HLOOKUP(LEFT(TRIM(G$6),FIND("~",SUBSTITUTE(G$6," ","~",LEN(TRIM(G$6))-LEN(SUBSTITUTE(TRIM(G$6)," ",""))))-1)&amp;" Total",$B$6:$BB$343,ROW($A176)-5,FALSE))</f>
        <v>0</v>
      </c>
      <c r="H176" s="14">
        <f ca="1">IF(H$5&lt;&gt;"",HLOOKUP(H$5,Functionalization!$G$6:$R$343,ROW($A176)-5,FALSE),IFERROR(INDEX(H$320:H$343,MATCH($F176,$B$320:$B$343,0))/VLOOKUP($F176,$B$320:$BB$343,MATCH(LEFT(TRIM(H$6),FIND("~",SUBSTITUTE(H$6,"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176))*HLOOKUP(LEFT(TRIM(H$6),FIND("~",SUBSTITUTE(H$6," ","~",LEN(TRIM(H$6))-LEN(SUBSTITUTE(TRIM(H$6)," ",""))))-1)&amp;" Total",$B$6:$BB$343,ROW($A176)-5,FALSE))</f>
        <v>0</v>
      </c>
      <c r="I176" s="14">
        <f ca="1">IF(I$5&lt;&gt;"",HLOOKUP(I$5,Functionalization!$G$6:$R$343,ROW($A176)-5,FALSE),IFERROR(INDEX(I$320:I$343,MATCH($F176,$B$320:$B$343,0))/VLOOKUP($F176,$B$320:$BB$343,MATCH(LEFT(TRIM(I$6),FIND("~",SUBSTITUTE(I$6,"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176))*HLOOKUP(LEFT(TRIM(I$6),FIND("~",SUBSTITUTE(I$6," ","~",LEN(TRIM(I$6))-LEN(SUBSTITUTE(TRIM(I$6)," ",""))))-1)&amp;" Total",$B$6:$BB$343,ROW($A176)-5,FALSE))</f>
        <v>0</v>
      </c>
      <c r="J176" s="14">
        <f ca="1">IF(J$5&lt;&gt;"",HLOOKUP(J$5,Functionalization!$G$6:$R$343,ROW($A176)-5,FALSE),IFERROR(INDEX(J$320:J$343,MATCH($F176,$B$320:$B$343,0))/VLOOKUP($F176,$B$320:$BB$343,MATCH(LEFT(TRIM(J$6),FIND("~",SUBSTITUTE(J$6,"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176))*HLOOKUP(LEFT(TRIM(J$6),FIND("~",SUBSTITUTE(J$6," ","~",LEN(TRIM(J$6))-LEN(SUBSTITUTE(TRIM(J$6)," ",""))))-1)&amp;" Total",$B$6:$BB$343,ROW($A176)-5,FALSE))</f>
        <v>0</v>
      </c>
      <c r="K176" s="14">
        <f ca="1">IF(K$5&lt;&gt;"",HLOOKUP(K$5,Functionalization!$G$6:$R$343,ROW($A176)-5,FALSE),IFERROR(INDEX(K$320:K$343,MATCH($F176,$B$320:$B$343,0))/VLOOKUP($F176,$B$320:$BB$343,MATCH(LEFT(TRIM(K$6),FIND("~",SUBSTITUTE(K$6,"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176))*HLOOKUP(LEFT(TRIM(K$6),FIND("~",SUBSTITUTE(K$6," ","~",LEN(TRIM(K$6))-LEN(SUBSTITUTE(TRIM(K$6)," ",""))))-1)&amp;" Total",$B$6:$BB$343,ROW($A176)-5,FALSE))</f>
        <v>0</v>
      </c>
      <c r="L176" s="14">
        <f ca="1">IF(L$5&lt;&gt;"",HLOOKUP(L$5,Functionalization!$G$6:$R$343,ROW($A176)-5,FALSE),IFERROR(INDEX(L$320:L$343,MATCH($F176,$B$320:$B$343,0))/VLOOKUP($F176,$B$320:$BB$343,MATCH(LEFT(TRIM(L$6),FIND("~",SUBSTITUTE(L$6,"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176))*HLOOKUP(LEFT(TRIM(L$6),FIND("~",SUBSTITUTE(L$6," ","~",LEN(TRIM(L$6))-LEN(SUBSTITUTE(TRIM(L$6)," ",""))))-1)&amp;" Total",$B$6:$BB$343,ROW($A176)-5,FALSE))</f>
        <v>0</v>
      </c>
      <c r="M176" s="14">
        <f ca="1">IF(M$5&lt;&gt;"",HLOOKUP(M$5,Functionalization!$G$6:$R$343,ROW($A176)-5,FALSE),IFERROR(INDEX(M$320:M$343,MATCH($F176,$B$320:$B$343,0))/VLOOKUP($F176,$B$320:$BB$343,MATCH(LEFT(TRIM(M$6),FIND("~",SUBSTITUTE(M$6,"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176))*HLOOKUP(LEFT(TRIM(M$6),FIND("~",SUBSTITUTE(M$6," ","~",LEN(TRIM(M$6))-LEN(SUBSTITUTE(TRIM(M$6)," ",""))))-1)&amp;" Total",$B$6:$BB$343,ROW($A176)-5,FALSE))</f>
        <v>0</v>
      </c>
      <c r="N176" s="14">
        <f ca="1">IF(N$5&lt;&gt;"",HLOOKUP(N$5,Functionalization!$G$6:$R$343,ROW($A176)-5,FALSE),IFERROR(INDEX(N$320:N$343,MATCH($F176,$B$320:$B$343,0))/VLOOKUP($F176,$B$320:$BB$343,MATCH(LEFT(TRIM(N$6),FIND("~",SUBSTITUTE(N$6,"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176))*HLOOKUP(LEFT(TRIM(N$6),FIND("~",SUBSTITUTE(N$6," ","~",LEN(TRIM(N$6))-LEN(SUBSTITUTE(TRIM(N$6)," ",""))))-1)&amp;" Total",$B$6:$BB$343,ROW($A176)-5,FALSE))</f>
        <v>0</v>
      </c>
      <c r="O176" s="14">
        <f ca="1">IF(O$5&lt;&gt;"",HLOOKUP(O$5,Functionalization!$G$6:$R$343,ROW($A176)-5,FALSE),IFERROR(INDEX(O$320:O$343,MATCH($F176,$B$320:$B$343,0))/VLOOKUP($F176,$B$320:$BB$343,MATCH(LEFT(TRIM(O$6),FIND("~",SUBSTITUTE(O$6,"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176))*HLOOKUP(LEFT(TRIM(O$6),FIND("~",SUBSTITUTE(O$6," ","~",LEN(TRIM(O$6))-LEN(SUBSTITUTE(TRIM(O$6)," ",""))))-1)&amp;" Total",$B$6:$BB$343,ROW($A176)-5,FALSE))</f>
        <v>0</v>
      </c>
      <c r="P176" s="14">
        <f ca="1">IF(P$5&lt;&gt;"",HLOOKUP(P$5,Functionalization!$G$6:$R$343,ROW($A176)-5,FALSE),IFERROR(INDEX(P$320:P$343,MATCH($F176,$B$320:$B$343,0))/VLOOKUP($F176,$B$320:$BB$343,MATCH(LEFT(TRIM(P$6),FIND("~",SUBSTITUTE(P$6,"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176))*HLOOKUP(LEFT(TRIM(P$6),FIND("~",SUBSTITUTE(P$6," ","~",LEN(TRIM(P$6))-LEN(SUBSTITUTE(TRIM(P$6)," ",""))))-1)&amp;" Total",$B$6:$BB$343,ROW($A176)-5,FALSE))</f>
        <v>0</v>
      </c>
      <c r="Q176" s="14">
        <f ca="1">IF(Q$5&lt;&gt;"",HLOOKUP(Q$5,Functionalization!$G$6:$R$343,ROW($A176)-5,FALSE),IFERROR(INDEX(Q$320:Q$343,MATCH($F176,$B$320:$B$343,0))/VLOOKUP($F176,$B$320:$BB$343,MATCH(LEFT(TRIM(Q$6),FIND("~",SUBSTITUTE(Q$6,"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176))*HLOOKUP(LEFT(TRIM(Q$6),FIND("~",SUBSTITUTE(Q$6," ","~",LEN(TRIM(Q$6))-LEN(SUBSTITUTE(TRIM(Q$6)," ",""))))-1)&amp;" Total",$B$6:$BB$343,ROW($A176)-5,FALSE))</f>
        <v>0</v>
      </c>
      <c r="R176" s="14">
        <f ca="1">IF(R$5&lt;&gt;"",HLOOKUP(R$5,Functionalization!$G$6:$R$343,ROW($A176)-5,FALSE),IFERROR(INDEX(R$320:R$343,MATCH($F176,$B$320:$B$343,0))/VLOOKUP($F176,$B$320:$BB$343,MATCH(LEFT(TRIM(R$6),FIND("~",SUBSTITUTE(R$6,"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176))*HLOOKUP(LEFT(TRIM(R$6),FIND("~",SUBSTITUTE(R$6," ","~",LEN(TRIM(R$6))-LEN(SUBSTITUTE(TRIM(R$6)," ",""))))-1)&amp;" Total",$B$6:$BB$343,ROW($A176)-5,FALSE))</f>
        <v>0</v>
      </c>
      <c r="S176" s="14">
        <f ca="1">IF(S$5&lt;&gt;"",HLOOKUP(S$5,Functionalization!$G$6:$R$343,ROW($A176)-5,FALSE),IFERROR(INDEX(S$320:S$343,MATCH($F176,$B$320:$B$343,0))/VLOOKUP($F176,$B$320:$BB$343,MATCH(LEFT(TRIM(S$6),FIND("~",SUBSTITUTE(S$6,"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176))*HLOOKUP(LEFT(TRIM(S$6),FIND("~",SUBSTITUTE(S$6," ","~",LEN(TRIM(S$6))-LEN(SUBSTITUTE(TRIM(S$6)," ",""))))-1)&amp;" Total",$B$6:$BB$343,ROW($A176)-5,FALSE))</f>
        <v>0</v>
      </c>
      <c r="T176" s="14">
        <f ca="1">IF(T$5&lt;&gt;"",HLOOKUP(T$5,Functionalization!$G$6:$R$343,ROW($A176)-5,FALSE),IFERROR(INDEX(T$320:T$343,MATCH($F176,$B$320:$B$343,0))/VLOOKUP($F176,$B$320:$BB$343,MATCH(LEFT(TRIM(T$6),FIND("~",SUBSTITUTE(T$6,"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176))*HLOOKUP(LEFT(TRIM(T$6),FIND("~",SUBSTITUTE(T$6," ","~",LEN(TRIM(T$6))-LEN(SUBSTITUTE(TRIM(T$6)," ",""))))-1)&amp;" Total",$B$6:$BB$343,ROW($A176)-5,FALSE))</f>
        <v>0</v>
      </c>
      <c r="U176" s="14">
        <f ca="1">IF(U$5&lt;&gt;"",HLOOKUP(U$5,Functionalization!$G$6:$R$343,ROW($A176)-5,FALSE),IFERROR(INDEX(U$320:U$343,MATCH($F176,$B$320:$B$343,0))/VLOOKUP($F176,$B$320:$BB$343,MATCH(LEFT(TRIM(U$6),FIND("~",SUBSTITUTE(U$6,"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176))*HLOOKUP(LEFT(TRIM(U$6),FIND("~",SUBSTITUTE(U$6," ","~",LEN(TRIM(U$6))-LEN(SUBSTITUTE(TRIM(U$6)," ",""))))-1)&amp;" Total",$B$6:$BB$343,ROW($A176)-5,FALSE))</f>
        <v>0</v>
      </c>
      <c r="V176" s="14">
        <f ca="1">IF(V$5&lt;&gt;"",HLOOKUP(V$5,Functionalization!$G$6:$R$343,ROW($A176)-5,FALSE),IFERROR(INDEX(V$320:V$343,MATCH($F176,$B$320:$B$343,0))/VLOOKUP($F176,$B$320:$BB$343,MATCH(LEFT(TRIM(V$6),FIND("~",SUBSTITUTE(V$6,"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176))*HLOOKUP(LEFT(TRIM(V$6),FIND("~",SUBSTITUTE(V$6," ","~",LEN(TRIM(V$6))-LEN(SUBSTITUTE(TRIM(V$6)," ",""))))-1)&amp;" Total",$B$6:$BB$343,ROW($A176)-5,FALSE))</f>
        <v>0</v>
      </c>
      <c r="W176" s="14">
        <f ca="1">IF(W$5&lt;&gt;"",HLOOKUP(W$5,Functionalization!$G$6:$R$343,ROW($A176)-5,FALSE),IFERROR(INDEX(W$320:W$343,MATCH($F176,$B$320:$B$343,0))/VLOOKUP($F176,$B$320:$BB$343,MATCH(LEFT(TRIM(W$6),FIND("~",SUBSTITUTE(W$6,"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176))*HLOOKUP(LEFT(TRIM(W$6),FIND("~",SUBSTITUTE(W$6," ","~",LEN(TRIM(W$6))-LEN(SUBSTITUTE(TRIM(W$6)," ",""))))-1)&amp;" Total",$B$6:$BB$343,ROW($A176)-5,FALSE))</f>
        <v>0</v>
      </c>
      <c r="X176" s="14">
        <f ca="1">IF(X$5&lt;&gt;"",HLOOKUP(X$5,Functionalization!$G$6:$R$343,ROW($A176)-5,FALSE),IFERROR(INDEX(X$320:X$343,MATCH($F176,$B$320:$B$343,0))/VLOOKUP($F176,$B$320:$BB$343,MATCH(LEFT(TRIM(X$6),FIND("~",SUBSTITUTE(X$6,"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176))*HLOOKUP(LEFT(TRIM(X$6),FIND("~",SUBSTITUTE(X$6," ","~",LEN(TRIM(X$6))-LEN(SUBSTITUTE(TRIM(X$6)," ",""))))-1)&amp;" Total",$B$6:$BB$343,ROW($A176)-5,FALSE))</f>
        <v>0</v>
      </c>
      <c r="Y176" s="14">
        <f ca="1">IF(Y$5&lt;&gt;"",HLOOKUP(Y$5,Functionalization!$G$6:$R$343,ROW($A176)-5,FALSE),IFERROR(INDEX(Y$320:Y$343,MATCH($F176,$B$320:$B$343,0))/VLOOKUP($F176,$B$320:$BB$343,MATCH(LEFT(TRIM(Y$6),FIND("~",SUBSTITUTE(Y$6,"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176))*HLOOKUP(LEFT(TRIM(Y$6),FIND("~",SUBSTITUTE(Y$6," ","~",LEN(TRIM(Y$6))-LEN(SUBSTITUTE(TRIM(Y$6)," ",""))))-1)&amp;" Total",$B$6:$BB$343,ROW($A176)-5,FALSE))</f>
        <v>0</v>
      </c>
      <c r="Z176" s="14">
        <f ca="1">IF(Z$5&lt;&gt;"",HLOOKUP(Z$5,Functionalization!$G$6:$R$343,ROW($A176)-5,FALSE),IFERROR(INDEX(Z$320:Z$343,MATCH($F176,$B$320:$B$343,0))/VLOOKUP($F176,$B$320:$BB$343,MATCH(LEFT(TRIM(Z$6),FIND("~",SUBSTITUTE(Z$6,"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176))*HLOOKUP(LEFT(TRIM(Z$6),FIND("~",SUBSTITUTE(Z$6," ","~",LEN(TRIM(Z$6))-LEN(SUBSTITUTE(TRIM(Z$6)," ",""))))-1)&amp;" Total",$B$6:$BB$343,ROW($A176)-5,FALSE))</f>
        <v>0</v>
      </c>
      <c r="AA176" s="14">
        <f ca="1">IF(AA$5&lt;&gt;"",HLOOKUP(AA$5,Functionalization!$G$6:$R$343,ROW($A176)-5,FALSE),IFERROR(INDEX(AA$320:AA$343,MATCH($F176,$B$320:$B$343,0))/VLOOKUP($F176,$B$320:$BB$343,MATCH(LEFT(TRIM(AA$6),FIND("~",SUBSTITUTE(AA$6,"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176))*HLOOKUP(LEFT(TRIM(AA$6),FIND("~",SUBSTITUTE(AA$6," ","~",LEN(TRIM(AA$6))-LEN(SUBSTITUTE(TRIM(AA$6)," ",""))))-1)&amp;" Total",$B$6:$BB$343,ROW($A176)-5,FALSE))</f>
        <v>0</v>
      </c>
      <c r="AB176" s="14">
        <f ca="1">IF(AB$5&lt;&gt;"",HLOOKUP(AB$5,Functionalization!$G$6:$R$343,ROW($A176)-5,FALSE),IFERROR(INDEX(AB$320:AB$343,MATCH($F176,$B$320:$B$343,0))/VLOOKUP($F176,$B$320:$BB$343,MATCH(LEFT(TRIM(AB$6),FIND("~",SUBSTITUTE(AB$6,"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176))*HLOOKUP(LEFT(TRIM(AB$6),FIND("~",SUBSTITUTE(AB$6," ","~",LEN(TRIM(AB$6))-LEN(SUBSTITUTE(TRIM(AB$6)," ",""))))-1)&amp;" Total",$B$6:$BB$343,ROW($A176)-5,FALSE))</f>
        <v>0</v>
      </c>
      <c r="AC176" s="14">
        <f ca="1">IF(AC$5&lt;&gt;"",HLOOKUP(AC$5,Functionalization!$G$6:$R$343,ROW($A176)-5,FALSE),IFERROR(INDEX(AC$320:AC$343,MATCH($F176,$B$320:$B$343,0))/VLOOKUP($F176,$B$320:$BB$343,MATCH(LEFT(TRIM(AC$6),FIND("~",SUBSTITUTE(AC$6,"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176))*HLOOKUP(LEFT(TRIM(AC$6),FIND("~",SUBSTITUTE(AC$6," ","~",LEN(TRIM(AC$6))-LEN(SUBSTITUTE(TRIM(AC$6)," ",""))))-1)&amp;" Total",$B$6:$BB$343,ROW($A176)-5,FALSE))</f>
        <v>0</v>
      </c>
      <c r="AD176" s="14">
        <f ca="1">IF(AD$5&lt;&gt;"",HLOOKUP(AD$5,Functionalization!$G$6:$R$343,ROW($A176)-5,FALSE),IFERROR(INDEX(AD$320:AD$343,MATCH($F176,$B$320:$B$343,0))/VLOOKUP($F176,$B$320:$BB$343,MATCH(LEFT(TRIM(AD$6),FIND("~",SUBSTITUTE(AD$6,"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176))*HLOOKUP(LEFT(TRIM(AD$6),FIND("~",SUBSTITUTE(AD$6," ","~",LEN(TRIM(AD$6))-LEN(SUBSTITUTE(TRIM(AD$6)," ",""))))-1)&amp;" Total",$B$6:$BB$343,ROW($A176)-5,FALSE))</f>
        <v>0</v>
      </c>
      <c r="AE176" s="14">
        <f ca="1">IF(AE$5&lt;&gt;"",HLOOKUP(AE$5,Functionalization!$G$6:$R$343,ROW($A176)-5,FALSE),IFERROR(INDEX(AE$320:AE$343,MATCH($F176,$B$320:$B$343,0))/VLOOKUP($F176,$B$320:$BB$343,MATCH(LEFT(TRIM(AE$6),FIND("~",SUBSTITUTE(AE$6,"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176))*HLOOKUP(LEFT(TRIM(AE$6),FIND("~",SUBSTITUTE(AE$6," ","~",LEN(TRIM(AE$6))-LEN(SUBSTITUTE(TRIM(AE$6)," ",""))))-1)&amp;" Total",$B$6:$BB$343,ROW($A176)-5,FALSE))</f>
        <v>0</v>
      </c>
      <c r="AF176" s="14">
        <f ca="1">IF(AF$5&lt;&gt;"",HLOOKUP(AF$5,Functionalization!$G$6:$R$343,ROW($A176)-5,FALSE),IFERROR(INDEX(AF$320:AF$343,MATCH($F176,$B$320:$B$343,0))/VLOOKUP($F176,$B$320:$BB$343,MATCH(LEFT(TRIM(AF$6),FIND("~",SUBSTITUTE(AF$6,"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176))*HLOOKUP(LEFT(TRIM(AF$6),FIND("~",SUBSTITUTE(AF$6," ","~",LEN(TRIM(AF$6))-LEN(SUBSTITUTE(TRIM(AF$6)," ",""))))-1)&amp;" Total",$B$6:$BB$343,ROW($A176)-5,FALSE))</f>
        <v>0</v>
      </c>
      <c r="AG176" s="14">
        <f ca="1">IF(AG$5&lt;&gt;"",HLOOKUP(AG$5,Functionalization!$G$6:$R$343,ROW($A176)-5,FALSE),IFERROR(INDEX(AG$320:AG$343,MATCH($F176,$B$320:$B$343,0))/VLOOKUP($F176,$B$320:$BB$343,MATCH(LEFT(TRIM(AG$6),FIND("~",SUBSTITUTE(AG$6,"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176))*HLOOKUP(LEFT(TRIM(AG$6),FIND("~",SUBSTITUTE(AG$6," ","~",LEN(TRIM(AG$6))-LEN(SUBSTITUTE(TRIM(AG$6)," ",""))))-1)&amp;" Total",$B$6:$BB$343,ROW($A176)-5,FALSE))</f>
        <v>0</v>
      </c>
      <c r="AH176" s="14">
        <f ca="1">IF(AH$5&lt;&gt;"",HLOOKUP(AH$5,Functionalization!$G$6:$R$343,ROW($A176)-5,FALSE),IFERROR(INDEX(AH$320:AH$343,MATCH($F176,$B$320:$B$343,0))/VLOOKUP($F176,$B$320:$BB$343,MATCH(LEFT(TRIM(AH$6),FIND("~",SUBSTITUTE(AH$6,"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176))*HLOOKUP(LEFT(TRIM(AH$6),FIND("~",SUBSTITUTE(AH$6," ","~",LEN(TRIM(AH$6))-LEN(SUBSTITUTE(TRIM(AH$6)," ",""))))-1)&amp;" Total",$B$6:$BB$343,ROW($A176)-5,FALSE))</f>
        <v>0</v>
      </c>
      <c r="AI176" s="14">
        <f ca="1">IF(AI$5&lt;&gt;"",HLOOKUP(AI$5,Functionalization!$G$6:$R$343,ROW($A176)-5,FALSE),IFERROR(INDEX(AI$320:AI$343,MATCH($F176,$B$320:$B$343,0))/VLOOKUP($F176,$B$320:$BB$343,MATCH(LEFT(TRIM(AI$6),FIND("~",SUBSTITUTE(AI$6,"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176))*HLOOKUP(LEFT(TRIM(AI$6),FIND("~",SUBSTITUTE(AI$6," ","~",LEN(TRIM(AI$6))-LEN(SUBSTITUTE(TRIM(AI$6)," ",""))))-1)&amp;" Total",$B$6:$BB$343,ROW($A176)-5,FALSE))</f>
        <v>0</v>
      </c>
      <c r="AJ176" s="14">
        <f ca="1">IF(AJ$5&lt;&gt;"",HLOOKUP(AJ$5,Functionalization!$G$6:$R$343,ROW($A176)-5,FALSE),IFERROR(INDEX(AJ$320:AJ$343,MATCH($F176,$B$320:$B$343,0))/VLOOKUP($F176,$B$320:$BB$343,MATCH(LEFT(TRIM(AJ$6),FIND("~",SUBSTITUTE(AJ$6,"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176))*HLOOKUP(LEFT(TRIM(AJ$6),FIND("~",SUBSTITUTE(AJ$6," ","~",LEN(TRIM(AJ$6))-LEN(SUBSTITUTE(TRIM(AJ$6)," ",""))))-1)&amp;" Total",$B$6:$BB$343,ROW($A176)-5,FALSE))</f>
        <v>0</v>
      </c>
      <c r="AK176" s="14">
        <f ca="1">IF(AK$5&lt;&gt;"",HLOOKUP(AK$5,Functionalization!$G$6:$R$343,ROW($A176)-5,FALSE),IFERROR(INDEX(AK$320:AK$343,MATCH($F176,$B$320:$B$343,0))/VLOOKUP($F176,$B$320:$BB$343,MATCH(LEFT(TRIM(AK$6),FIND("~",SUBSTITUTE(AK$6,"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176))*HLOOKUP(LEFT(TRIM(AK$6),FIND("~",SUBSTITUTE(AK$6," ","~",LEN(TRIM(AK$6))-LEN(SUBSTITUTE(TRIM(AK$6)," ",""))))-1)&amp;" Total",$B$6:$BB$343,ROW($A176)-5,FALSE))</f>
        <v>0</v>
      </c>
      <c r="AL176" s="14">
        <f ca="1">IF(AL$5&lt;&gt;"",HLOOKUP(AL$5,Functionalization!$G$6:$R$343,ROW($A176)-5,FALSE),IFERROR(INDEX(AL$320:AL$343,MATCH($F176,$B$320:$B$343,0))/VLOOKUP($F176,$B$320:$BB$343,MATCH(LEFT(TRIM(AL$6),FIND("~",SUBSTITUTE(AL$6,"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176))*HLOOKUP(LEFT(TRIM(AL$6),FIND("~",SUBSTITUTE(AL$6," ","~",LEN(TRIM(AL$6))-LEN(SUBSTITUTE(TRIM(AL$6)," ",""))))-1)&amp;" Total",$B$6:$BB$343,ROW($A176)-5,FALSE))</f>
        <v>0</v>
      </c>
      <c r="AM176" s="14">
        <f ca="1">IF(AM$5&lt;&gt;"",HLOOKUP(AM$5,Functionalization!$G$6:$R$343,ROW($A176)-5,FALSE),IFERROR(INDEX(AM$320:AM$343,MATCH($F176,$B$320:$B$343,0))/VLOOKUP($F176,$B$320:$BB$343,MATCH(LEFT(TRIM(AM$6),FIND("~",SUBSTITUTE(AM$6,"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176))*HLOOKUP(LEFT(TRIM(AM$6),FIND("~",SUBSTITUTE(AM$6," ","~",LEN(TRIM(AM$6))-LEN(SUBSTITUTE(TRIM(AM$6)," ",""))))-1)&amp;" Total",$B$6:$BB$343,ROW($A176)-5,FALSE))</f>
        <v>0</v>
      </c>
      <c r="AN176" s="14">
        <f ca="1">IF(AN$5&lt;&gt;"",HLOOKUP(AN$5,Functionalization!$G$6:$R$343,ROW($A176)-5,FALSE),IFERROR(INDEX(AN$320:AN$343,MATCH($F176,$B$320:$B$343,0))/VLOOKUP($F176,$B$320:$BB$343,MATCH(LEFT(TRIM(AN$6),FIND("~",SUBSTITUTE(AN$6,"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176))*HLOOKUP(LEFT(TRIM(AN$6),FIND("~",SUBSTITUTE(AN$6," ","~",LEN(TRIM(AN$6))-LEN(SUBSTITUTE(TRIM(AN$6)," ",""))))-1)&amp;" Total",$B$6:$BB$343,ROW($A176)-5,FALSE))</f>
        <v>0</v>
      </c>
      <c r="AO176" s="14">
        <f ca="1">IF(AO$5&lt;&gt;"",HLOOKUP(AO$5,Functionalization!$G$6:$R$343,ROW($A176)-5,FALSE),IFERROR(INDEX(AO$320:AO$343,MATCH($F176,$B$320:$B$343,0))/VLOOKUP($F176,$B$320:$BB$343,MATCH(LEFT(TRIM(AO$6),FIND("~",SUBSTITUTE(AO$6,"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176))*HLOOKUP(LEFT(TRIM(AO$6),FIND("~",SUBSTITUTE(AO$6," ","~",LEN(TRIM(AO$6))-LEN(SUBSTITUTE(TRIM(AO$6)," ",""))))-1)&amp;" Total",$B$6:$BB$343,ROW($A176)-5,FALSE))</f>
        <v>0</v>
      </c>
      <c r="AP176" s="14">
        <f ca="1">IF(AP$5&lt;&gt;"",HLOOKUP(AP$5,Functionalization!$G$6:$R$343,ROW($A176)-5,FALSE),IFERROR(INDEX(AP$320:AP$343,MATCH($F176,$B$320:$B$343,0))/VLOOKUP($F176,$B$320:$BB$343,MATCH(LEFT(TRIM(AP$6),FIND("~",SUBSTITUTE(AP$6,"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176))*HLOOKUP(LEFT(TRIM(AP$6),FIND("~",SUBSTITUTE(AP$6," ","~",LEN(TRIM(AP$6))-LEN(SUBSTITUTE(TRIM(AP$6)," ",""))))-1)&amp;" Total",$B$6:$BB$343,ROW($A176)-5,FALSE))</f>
        <v>0</v>
      </c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D176" s="44">
        <f ca="1">IFERROR(IF(SUMIF($G$6:$BB$6,BD$6&amp;" Total",$G176:$BB176)-(SUMIF($G$6:$BB$6,BD$6&amp;" "&amp;'Input-Allocators'!$D$18,$G176:$BB176)+IFERROR(SUMIF($G$6:$BB$6,BD$6&amp;" "&amp;'Input-Allocators'!$E$18,$G176:$BB176),SUMIF($G$6:$BB$6,BD$6&amp;" "&amp;'Input-Allocators'!$B$20,$G176:$BB176))+SUMIF($G$6:$BB$6,BD$6&amp;" "&amp;'Input-Allocators'!$F$18,$G176:$BB176))&lt;Check_Limit,0,1),1)</f>
        <v>0</v>
      </c>
      <c r="BE176" s="44">
        <f ca="1">IFERROR(IF(SUMIF($G$6:$BB$6,BE$6&amp;" Total",$G176:$BB176)-(SUMIF($G$6:$BB$6,BE$6&amp;" "&amp;'Input-Allocators'!$D$18,$G176:$BB176)+IFERROR(SUMIF($G$6:$BB$6,BE$6&amp;" "&amp;'Input-Allocators'!$E$18,$G176:$BB176),SUMIF($G$6:$BB$6,BE$6&amp;" "&amp;'Input-Allocators'!$B$20,$G176:$BB176))+SUMIF($G$6:$BB$6,BE$6&amp;" "&amp;'Input-Allocators'!$F$18,$G176:$BB176))&lt;Check_Limit,0,1),1)</f>
        <v>0</v>
      </c>
      <c r="BF176" s="44">
        <f ca="1">IFERROR(IF(SUMIF($G$6:$BB$6,BF$6&amp;" Total",$G176:$BB176)-(SUMIF($G$6:$BB$6,BF$6&amp;" "&amp;'Input-Allocators'!$D$18,$G176:$BB176)+IFERROR(SUMIF($G$6:$BB$6,BF$6&amp;" "&amp;'Input-Allocators'!$E$18,$G176:$BB176),SUMIF($G$6:$BB$6,BF$6&amp;" "&amp;'Input-Allocators'!$B$20,$G176:$BB176))+SUMIF($G$6:$BB$6,BF$6&amp;" "&amp;'Input-Allocators'!$F$18,$G176:$BB176))&lt;Check_Limit,0,1),1)</f>
        <v>0</v>
      </c>
      <c r="BG176" s="44">
        <f ca="1">IFERROR(IF(SUMIF($G$6:$BB$6,BG$6&amp;" Total",$G176:$BB176)-(SUMIF($G$6:$BB$6,BG$6&amp;" "&amp;'Input-Allocators'!$D$18,$G176:$BB176)+IFERROR(SUMIF($G$6:$BB$6,BG$6&amp;" "&amp;'Input-Allocators'!$E$18,$G176:$BB176),SUMIF($G$6:$BB$6,BG$6&amp;" "&amp;'Input-Allocators'!$B$20,$G176:$BB176))+SUMIF($G$6:$BB$6,BG$6&amp;" "&amp;'Input-Allocators'!$F$18,$G176:$BB176))&lt;Check_Limit,0,1),1)</f>
        <v>0</v>
      </c>
      <c r="BH176" s="44">
        <f ca="1">IFERROR(IF(SUMIF($G$6:$BB$6,BH$6&amp;" Total",$G176:$BB176)-(SUMIF($G$6:$BB$6,BH$6&amp;" "&amp;'Input-Allocators'!$D$18,$G176:$BB176)+IFERROR(SUMIF($G$6:$BB$6,BH$6&amp;" "&amp;'Input-Allocators'!$E$18,$G176:$BB176),SUMIF($G$6:$BB$6,BH$6&amp;" "&amp;'Input-Allocators'!$B$20,$G176:$BB176))+SUMIF($G$6:$BB$6,BH$6&amp;" "&amp;'Input-Allocators'!$F$18,$G176:$BB176))&lt;Check_Limit,0,1),1)</f>
        <v>0</v>
      </c>
      <c r="BI176" s="44">
        <f ca="1">IFERROR(IF(SUMIF($G$6:$BB$6,BI$6&amp;" Total",$G176:$BB176)-(SUMIF($G$6:$BB$6,BI$6&amp;" "&amp;'Input-Allocators'!$D$18,$G176:$BB176)+IFERROR(SUMIF($G$6:$BB$6,BI$6&amp;" "&amp;'Input-Allocators'!$E$18,$G176:$BB176),SUMIF($G$6:$BB$6,BI$6&amp;" "&amp;'Input-Allocators'!$B$20,$G176:$BB176))+SUMIF($G$6:$BB$6,BI$6&amp;" "&amp;'Input-Allocators'!$F$18,$G176:$BB176))&lt;Check_Limit,0,1),1)</f>
        <v>0</v>
      </c>
      <c r="BJ176" s="44">
        <f ca="1">IFERROR(IF(SUMIF($G$6:$BB$6,BJ$6&amp;" Total",$G176:$BB176)-(SUMIF($G$6:$BB$6,BJ$6&amp;" "&amp;'Input-Allocators'!$D$18,$G176:$BB176)+IFERROR(SUMIF($G$6:$BB$6,BJ$6&amp;" "&amp;'Input-Allocators'!$E$18,$G176:$BB176),SUMIF($G$6:$BB$6,BJ$6&amp;" "&amp;'Input-Allocators'!$B$20,$G176:$BB176))+SUMIF($G$6:$BB$6,BJ$6&amp;" "&amp;'Input-Allocators'!$F$18,$G176:$BB176))&lt;Check_Limit,0,1),1)</f>
        <v>0</v>
      </c>
      <c r="BK176" s="44">
        <f ca="1">IFERROR(IF(SUMIF($G$6:$BB$6,BK$6&amp;" Total",$G176:$BB176)-(SUMIF($G$6:$BB$6,BK$6&amp;" "&amp;'Input-Allocators'!$D$18,$G176:$BB176)+IFERROR(SUMIF($G$6:$BB$6,BK$6&amp;" "&amp;'Input-Allocators'!$E$18,$G176:$BB176),SUMIF($G$6:$BB$6,BK$6&amp;" "&amp;'Input-Allocators'!$B$20,$G176:$BB176))+SUMIF($G$6:$BB$6,BK$6&amp;" "&amp;'Input-Allocators'!$F$18,$G176:$BB176))&lt;Check_Limit,0,1),1)</f>
        <v>0</v>
      </c>
      <c r="BL176" s="44">
        <f ca="1">IFERROR(IF(SUMIF($G$6:$BB$6,BL$6&amp;" Total",$G176:$BB176)-(SUMIF($G$6:$BB$6,BL$6&amp;" "&amp;'Input-Allocators'!$D$18,$G176:$BB176)+IFERROR(SUMIF($G$6:$BB$6,BL$6&amp;" "&amp;'Input-Allocators'!$E$18,$G176:$BB176),SUMIF($G$6:$BB$6,BL$6&amp;" "&amp;'Input-Allocators'!$B$20,$G176:$BB176))+SUMIF($G$6:$BB$6,BL$6&amp;" "&amp;'Input-Allocators'!$F$18,$G176:$BB176))&lt;Check_Limit,0,1),1)</f>
        <v>0</v>
      </c>
      <c r="BM176" s="44">
        <f ca="1">IFERROR(IF(SUMIF($G$6:$BB$6,BM$6&amp;" Total",$G176:$BB176)-(SUMIF($G$6:$BB$6,BM$6&amp;" "&amp;'Input-Allocators'!$D$18,$G176:$BB176)+IFERROR(SUMIF($G$6:$BB$6,BM$6&amp;" "&amp;'Input-Allocators'!$E$18,$G176:$BB176),SUMIF($G$6:$BB$6,BM$6&amp;" "&amp;'Input-Allocators'!$B$20,$G176:$BB176))+SUMIF($G$6:$BB$6,BM$6&amp;" "&amp;'Input-Allocators'!$F$18,$G176:$BB176))&lt;Check_Limit,0,1),1)</f>
        <v>0</v>
      </c>
      <c r="BN176" s="44">
        <f ca="1">IFERROR(IF(SUMIF($G$6:$BB$6,BN$6&amp;" Total",$G176:$BB176)-(SUMIF($G$6:$BB$6,BN$6&amp;" "&amp;'Input-Allocators'!$D$18,$G176:$BB176)+IFERROR(SUMIF($G$6:$BB$6,BN$6&amp;" "&amp;'Input-Allocators'!$E$18,$G176:$BB176),SUMIF($G$6:$BB$6,BN$6&amp;" "&amp;'Input-Allocators'!$B$20,$G176:$BB176))+SUMIF($G$6:$BB$6,BN$6&amp;" "&amp;'Input-Allocators'!$F$18,$G176:$BB176))&lt;Check_Limit,0,1),1)</f>
        <v>0</v>
      </c>
      <c r="BO176" s="44">
        <f ca="1">IFERROR(IF(SUMIF($G$6:$BB$6,BO$6&amp;" Total",$G176:$BB176)-(SUMIF($G$6:$BB$6,BO$6&amp;" "&amp;'Input-Allocators'!$D$18,$G176:$BB176)+IFERROR(SUMIF($G$6:$BB$6,BO$6&amp;" "&amp;'Input-Allocators'!$E$18,$G176:$BB176),SUMIF($G$6:$BB$6,BO$6&amp;" "&amp;'Input-Allocators'!$B$20,$G176:$BB176))+SUMIF($G$6:$BB$6,BO$6&amp;" "&amp;'Input-Allocators'!$F$18,$G176:$BB176))&lt;Check_Limit,0,1),1)</f>
        <v>0</v>
      </c>
    </row>
    <row r="177" spans="1:67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>Functionalization!$D177</f>
        <v>0</v>
      </c>
      <c r="E177" s="14">
        <f t="shared" ca="1" si="31"/>
        <v>0</v>
      </c>
      <c r="F177" s="3" t="str">
        <f>IF($D177=0,"-",IF('Input-Accounts'!$E177&lt;&gt;0,'Input-Accounts'!$E177,'Input-Accounts'!$G177))</f>
        <v>-</v>
      </c>
      <c r="G177" s="14">
        <f ca="1">IF(G$5&lt;&gt;"",HLOOKUP(G$5,Functionalization!$G$6:$R$343,ROW($A177)-5,FALSE),IFERROR(INDEX(G$320:G$343,MATCH($F177,$B$320:$B$343,0))/VLOOKUP($F177,$B$320:$BB$343,MATCH(LEFT(TRIM(G$6),FIND("~",SUBSTITUTE(G$6,"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177))*HLOOKUP(LEFT(TRIM(G$6),FIND("~",SUBSTITUTE(G$6," ","~",LEN(TRIM(G$6))-LEN(SUBSTITUTE(TRIM(G$6)," ",""))))-1)&amp;" Total",$B$6:$BB$343,ROW($A177)-5,FALSE))</f>
        <v>0</v>
      </c>
      <c r="H177" s="14">
        <f ca="1">IF(H$5&lt;&gt;"",HLOOKUP(H$5,Functionalization!$G$6:$R$343,ROW($A177)-5,FALSE),IFERROR(INDEX(H$320:H$343,MATCH($F177,$B$320:$B$343,0))/VLOOKUP($F177,$B$320:$BB$343,MATCH(LEFT(TRIM(H$6),FIND("~",SUBSTITUTE(H$6,"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177))*HLOOKUP(LEFT(TRIM(H$6),FIND("~",SUBSTITUTE(H$6," ","~",LEN(TRIM(H$6))-LEN(SUBSTITUTE(TRIM(H$6)," ",""))))-1)&amp;" Total",$B$6:$BB$343,ROW($A177)-5,FALSE))</f>
        <v>0</v>
      </c>
      <c r="I177" s="14">
        <f ca="1">IF(I$5&lt;&gt;"",HLOOKUP(I$5,Functionalization!$G$6:$R$343,ROW($A177)-5,FALSE),IFERROR(INDEX(I$320:I$343,MATCH($F177,$B$320:$B$343,0))/VLOOKUP($F177,$B$320:$BB$343,MATCH(LEFT(TRIM(I$6),FIND("~",SUBSTITUTE(I$6,"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177))*HLOOKUP(LEFT(TRIM(I$6),FIND("~",SUBSTITUTE(I$6," ","~",LEN(TRIM(I$6))-LEN(SUBSTITUTE(TRIM(I$6)," ",""))))-1)&amp;" Total",$B$6:$BB$343,ROW($A177)-5,FALSE))</f>
        <v>0</v>
      </c>
      <c r="J177" s="14">
        <f ca="1">IF(J$5&lt;&gt;"",HLOOKUP(J$5,Functionalization!$G$6:$R$343,ROW($A177)-5,FALSE),IFERROR(INDEX(J$320:J$343,MATCH($F177,$B$320:$B$343,0))/VLOOKUP($F177,$B$320:$BB$343,MATCH(LEFT(TRIM(J$6),FIND("~",SUBSTITUTE(J$6,"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177))*HLOOKUP(LEFT(TRIM(J$6),FIND("~",SUBSTITUTE(J$6," ","~",LEN(TRIM(J$6))-LEN(SUBSTITUTE(TRIM(J$6)," ",""))))-1)&amp;" Total",$B$6:$BB$343,ROW($A177)-5,FALSE))</f>
        <v>0</v>
      </c>
      <c r="K177" s="14">
        <f ca="1">IF(K$5&lt;&gt;"",HLOOKUP(K$5,Functionalization!$G$6:$R$343,ROW($A177)-5,FALSE),IFERROR(INDEX(K$320:K$343,MATCH($F177,$B$320:$B$343,0))/VLOOKUP($F177,$B$320:$BB$343,MATCH(LEFT(TRIM(K$6),FIND("~",SUBSTITUTE(K$6,"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177))*HLOOKUP(LEFT(TRIM(K$6),FIND("~",SUBSTITUTE(K$6," ","~",LEN(TRIM(K$6))-LEN(SUBSTITUTE(TRIM(K$6)," ",""))))-1)&amp;" Total",$B$6:$BB$343,ROW($A177)-5,FALSE))</f>
        <v>0</v>
      </c>
      <c r="L177" s="14">
        <f ca="1">IF(L$5&lt;&gt;"",HLOOKUP(L$5,Functionalization!$G$6:$R$343,ROW($A177)-5,FALSE),IFERROR(INDEX(L$320:L$343,MATCH($F177,$B$320:$B$343,0))/VLOOKUP($F177,$B$320:$BB$343,MATCH(LEFT(TRIM(L$6),FIND("~",SUBSTITUTE(L$6,"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177))*HLOOKUP(LEFT(TRIM(L$6),FIND("~",SUBSTITUTE(L$6," ","~",LEN(TRIM(L$6))-LEN(SUBSTITUTE(TRIM(L$6)," ",""))))-1)&amp;" Total",$B$6:$BB$343,ROW($A177)-5,FALSE))</f>
        <v>0</v>
      </c>
      <c r="M177" s="14">
        <f ca="1">IF(M$5&lt;&gt;"",HLOOKUP(M$5,Functionalization!$G$6:$R$343,ROW($A177)-5,FALSE),IFERROR(INDEX(M$320:M$343,MATCH($F177,$B$320:$B$343,0))/VLOOKUP($F177,$B$320:$BB$343,MATCH(LEFT(TRIM(M$6),FIND("~",SUBSTITUTE(M$6,"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177))*HLOOKUP(LEFT(TRIM(M$6),FIND("~",SUBSTITUTE(M$6," ","~",LEN(TRIM(M$6))-LEN(SUBSTITUTE(TRIM(M$6)," ",""))))-1)&amp;" Total",$B$6:$BB$343,ROW($A177)-5,FALSE))</f>
        <v>0</v>
      </c>
      <c r="N177" s="14">
        <f ca="1">IF(N$5&lt;&gt;"",HLOOKUP(N$5,Functionalization!$G$6:$R$343,ROW($A177)-5,FALSE),IFERROR(INDEX(N$320:N$343,MATCH($F177,$B$320:$B$343,0))/VLOOKUP($F177,$B$320:$BB$343,MATCH(LEFT(TRIM(N$6),FIND("~",SUBSTITUTE(N$6,"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177))*HLOOKUP(LEFT(TRIM(N$6),FIND("~",SUBSTITUTE(N$6," ","~",LEN(TRIM(N$6))-LEN(SUBSTITUTE(TRIM(N$6)," ",""))))-1)&amp;" Total",$B$6:$BB$343,ROW($A177)-5,FALSE))</f>
        <v>0</v>
      </c>
      <c r="O177" s="14">
        <f ca="1">IF(O$5&lt;&gt;"",HLOOKUP(O$5,Functionalization!$G$6:$R$343,ROW($A177)-5,FALSE),IFERROR(INDEX(O$320:O$343,MATCH($F177,$B$320:$B$343,0))/VLOOKUP($F177,$B$320:$BB$343,MATCH(LEFT(TRIM(O$6),FIND("~",SUBSTITUTE(O$6,"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177))*HLOOKUP(LEFT(TRIM(O$6),FIND("~",SUBSTITUTE(O$6," ","~",LEN(TRIM(O$6))-LEN(SUBSTITUTE(TRIM(O$6)," ",""))))-1)&amp;" Total",$B$6:$BB$343,ROW($A177)-5,FALSE))</f>
        <v>0</v>
      </c>
      <c r="P177" s="14">
        <f ca="1">IF(P$5&lt;&gt;"",HLOOKUP(P$5,Functionalization!$G$6:$R$343,ROW($A177)-5,FALSE),IFERROR(INDEX(P$320:P$343,MATCH($F177,$B$320:$B$343,0))/VLOOKUP($F177,$B$320:$BB$343,MATCH(LEFT(TRIM(P$6),FIND("~",SUBSTITUTE(P$6,"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177))*HLOOKUP(LEFT(TRIM(P$6),FIND("~",SUBSTITUTE(P$6," ","~",LEN(TRIM(P$6))-LEN(SUBSTITUTE(TRIM(P$6)," ",""))))-1)&amp;" Total",$B$6:$BB$343,ROW($A177)-5,FALSE))</f>
        <v>0</v>
      </c>
      <c r="Q177" s="14">
        <f ca="1">IF(Q$5&lt;&gt;"",HLOOKUP(Q$5,Functionalization!$G$6:$R$343,ROW($A177)-5,FALSE),IFERROR(INDEX(Q$320:Q$343,MATCH($F177,$B$320:$B$343,0))/VLOOKUP($F177,$B$320:$BB$343,MATCH(LEFT(TRIM(Q$6),FIND("~",SUBSTITUTE(Q$6,"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177))*HLOOKUP(LEFT(TRIM(Q$6),FIND("~",SUBSTITUTE(Q$6," ","~",LEN(TRIM(Q$6))-LEN(SUBSTITUTE(TRIM(Q$6)," ",""))))-1)&amp;" Total",$B$6:$BB$343,ROW($A177)-5,FALSE))</f>
        <v>0</v>
      </c>
      <c r="R177" s="14">
        <f ca="1">IF(R$5&lt;&gt;"",HLOOKUP(R$5,Functionalization!$G$6:$R$343,ROW($A177)-5,FALSE),IFERROR(INDEX(R$320:R$343,MATCH($F177,$B$320:$B$343,0))/VLOOKUP($F177,$B$320:$BB$343,MATCH(LEFT(TRIM(R$6),FIND("~",SUBSTITUTE(R$6,"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177))*HLOOKUP(LEFT(TRIM(R$6),FIND("~",SUBSTITUTE(R$6," ","~",LEN(TRIM(R$6))-LEN(SUBSTITUTE(TRIM(R$6)," ",""))))-1)&amp;" Total",$B$6:$BB$343,ROW($A177)-5,FALSE))</f>
        <v>0</v>
      </c>
      <c r="S177" s="14">
        <f ca="1">IF(S$5&lt;&gt;"",HLOOKUP(S$5,Functionalization!$G$6:$R$343,ROW($A177)-5,FALSE),IFERROR(INDEX(S$320:S$343,MATCH($F177,$B$320:$B$343,0))/VLOOKUP($F177,$B$320:$BB$343,MATCH(LEFT(TRIM(S$6),FIND("~",SUBSTITUTE(S$6,"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177))*HLOOKUP(LEFT(TRIM(S$6),FIND("~",SUBSTITUTE(S$6," ","~",LEN(TRIM(S$6))-LEN(SUBSTITUTE(TRIM(S$6)," ",""))))-1)&amp;" Total",$B$6:$BB$343,ROW($A177)-5,FALSE))</f>
        <v>0</v>
      </c>
      <c r="T177" s="14">
        <f ca="1">IF(T$5&lt;&gt;"",HLOOKUP(T$5,Functionalization!$G$6:$R$343,ROW($A177)-5,FALSE),IFERROR(INDEX(T$320:T$343,MATCH($F177,$B$320:$B$343,0))/VLOOKUP($F177,$B$320:$BB$343,MATCH(LEFT(TRIM(T$6),FIND("~",SUBSTITUTE(T$6,"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177))*HLOOKUP(LEFT(TRIM(T$6),FIND("~",SUBSTITUTE(T$6," ","~",LEN(TRIM(T$6))-LEN(SUBSTITUTE(TRIM(T$6)," ",""))))-1)&amp;" Total",$B$6:$BB$343,ROW($A177)-5,FALSE))</f>
        <v>0</v>
      </c>
      <c r="U177" s="14">
        <f ca="1">IF(U$5&lt;&gt;"",HLOOKUP(U$5,Functionalization!$G$6:$R$343,ROW($A177)-5,FALSE),IFERROR(INDEX(U$320:U$343,MATCH($F177,$B$320:$B$343,0))/VLOOKUP($F177,$B$320:$BB$343,MATCH(LEFT(TRIM(U$6),FIND("~",SUBSTITUTE(U$6,"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177))*HLOOKUP(LEFT(TRIM(U$6),FIND("~",SUBSTITUTE(U$6," ","~",LEN(TRIM(U$6))-LEN(SUBSTITUTE(TRIM(U$6)," ",""))))-1)&amp;" Total",$B$6:$BB$343,ROW($A177)-5,FALSE))</f>
        <v>0</v>
      </c>
      <c r="V177" s="14">
        <f ca="1">IF(V$5&lt;&gt;"",HLOOKUP(V$5,Functionalization!$G$6:$R$343,ROW($A177)-5,FALSE),IFERROR(INDEX(V$320:V$343,MATCH($F177,$B$320:$B$343,0))/VLOOKUP($F177,$B$320:$BB$343,MATCH(LEFT(TRIM(V$6),FIND("~",SUBSTITUTE(V$6,"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177))*HLOOKUP(LEFT(TRIM(V$6),FIND("~",SUBSTITUTE(V$6," ","~",LEN(TRIM(V$6))-LEN(SUBSTITUTE(TRIM(V$6)," ",""))))-1)&amp;" Total",$B$6:$BB$343,ROW($A177)-5,FALSE))</f>
        <v>0</v>
      </c>
      <c r="W177" s="14">
        <f ca="1">IF(W$5&lt;&gt;"",HLOOKUP(W$5,Functionalization!$G$6:$R$343,ROW($A177)-5,FALSE),IFERROR(INDEX(W$320:W$343,MATCH($F177,$B$320:$B$343,0))/VLOOKUP($F177,$B$320:$BB$343,MATCH(LEFT(TRIM(W$6),FIND("~",SUBSTITUTE(W$6,"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177))*HLOOKUP(LEFT(TRIM(W$6),FIND("~",SUBSTITUTE(W$6," ","~",LEN(TRIM(W$6))-LEN(SUBSTITUTE(TRIM(W$6)," ",""))))-1)&amp;" Total",$B$6:$BB$343,ROW($A177)-5,FALSE))</f>
        <v>0</v>
      </c>
      <c r="X177" s="14">
        <f ca="1">IF(X$5&lt;&gt;"",HLOOKUP(X$5,Functionalization!$G$6:$R$343,ROW($A177)-5,FALSE),IFERROR(INDEX(X$320:X$343,MATCH($F177,$B$320:$B$343,0))/VLOOKUP($F177,$B$320:$BB$343,MATCH(LEFT(TRIM(X$6),FIND("~",SUBSTITUTE(X$6,"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177))*HLOOKUP(LEFT(TRIM(X$6),FIND("~",SUBSTITUTE(X$6," ","~",LEN(TRIM(X$6))-LEN(SUBSTITUTE(TRIM(X$6)," ",""))))-1)&amp;" Total",$B$6:$BB$343,ROW($A177)-5,FALSE))</f>
        <v>0</v>
      </c>
      <c r="Y177" s="14">
        <f ca="1">IF(Y$5&lt;&gt;"",HLOOKUP(Y$5,Functionalization!$G$6:$R$343,ROW($A177)-5,FALSE),IFERROR(INDEX(Y$320:Y$343,MATCH($F177,$B$320:$B$343,0))/VLOOKUP($F177,$B$320:$BB$343,MATCH(LEFT(TRIM(Y$6),FIND("~",SUBSTITUTE(Y$6,"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177))*HLOOKUP(LEFT(TRIM(Y$6),FIND("~",SUBSTITUTE(Y$6," ","~",LEN(TRIM(Y$6))-LEN(SUBSTITUTE(TRIM(Y$6)," ",""))))-1)&amp;" Total",$B$6:$BB$343,ROW($A177)-5,FALSE))</f>
        <v>0</v>
      </c>
      <c r="Z177" s="14">
        <f ca="1">IF(Z$5&lt;&gt;"",HLOOKUP(Z$5,Functionalization!$G$6:$R$343,ROW($A177)-5,FALSE),IFERROR(INDEX(Z$320:Z$343,MATCH($F177,$B$320:$B$343,0))/VLOOKUP($F177,$B$320:$BB$343,MATCH(LEFT(TRIM(Z$6),FIND("~",SUBSTITUTE(Z$6,"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177))*HLOOKUP(LEFT(TRIM(Z$6),FIND("~",SUBSTITUTE(Z$6," ","~",LEN(TRIM(Z$6))-LEN(SUBSTITUTE(TRIM(Z$6)," ",""))))-1)&amp;" Total",$B$6:$BB$343,ROW($A177)-5,FALSE))</f>
        <v>0</v>
      </c>
      <c r="AA177" s="14">
        <f ca="1">IF(AA$5&lt;&gt;"",HLOOKUP(AA$5,Functionalization!$G$6:$R$343,ROW($A177)-5,FALSE),IFERROR(INDEX(AA$320:AA$343,MATCH($F177,$B$320:$B$343,0))/VLOOKUP($F177,$B$320:$BB$343,MATCH(LEFT(TRIM(AA$6),FIND("~",SUBSTITUTE(AA$6,"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177))*HLOOKUP(LEFT(TRIM(AA$6),FIND("~",SUBSTITUTE(AA$6," ","~",LEN(TRIM(AA$6))-LEN(SUBSTITUTE(TRIM(AA$6)," ",""))))-1)&amp;" Total",$B$6:$BB$343,ROW($A177)-5,FALSE))</f>
        <v>0</v>
      </c>
      <c r="AB177" s="14">
        <f ca="1">IF(AB$5&lt;&gt;"",HLOOKUP(AB$5,Functionalization!$G$6:$R$343,ROW($A177)-5,FALSE),IFERROR(INDEX(AB$320:AB$343,MATCH($F177,$B$320:$B$343,0))/VLOOKUP($F177,$B$320:$BB$343,MATCH(LEFT(TRIM(AB$6),FIND("~",SUBSTITUTE(AB$6,"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177))*HLOOKUP(LEFT(TRIM(AB$6),FIND("~",SUBSTITUTE(AB$6," ","~",LEN(TRIM(AB$6))-LEN(SUBSTITUTE(TRIM(AB$6)," ",""))))-1)&amp;" Total",$B$6:$BB$343,ROW($A177)-5,FALSE))</f>
        <v>0</v>
      </c>
      <c r="AC177" s="14">
        <f ca="1">IF(AC$5&lt;&gt;"",HLOOKUP(AC$5,Functionalization!$G$6:$R$343,ROW($A177)-5,FALSE),IFERROR(INDEX(AC$320:AC$343,MATCH($F177,$B$320:$B$343,0))/VLOOKUP($F177,$B$320:$BB$343,MATCH(LEFT(TRIM(AC$6),FIND("~",SUBSTITUTE(AC$6,"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177))*HLOOKUP(LEFT(TRIM(AC$6),FIND("~",SUBSTITUTE(AC$6," ","~",LEN(TRIM(AC$6))-LEN(SUBSTITUTE(TRIM(AC$6)," ",""))))-1)&amp;" Total",$B$6:$BB$343,ROW($A177)-5,FALSE))</f>
        <v>0</v>
      </c>
      <c r="AD177" s="14">
        <f ca="1">IF(AD$5&lt;&gt;"",HLOOKUP(AD$5,Functionalization!$G$6:$R$343,ROW($A177)-5,FALSE),IFERROR(INDEX(AD$320:AD$343,MATCH($F177,$B$320:$B$343,0))/VLOOKUP($F177,$B$320:$BB$343,MATCH(LEFT(TRIM(AD$6),FIND("~",SUBSTITUTE(AD$6,"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177))*HLOOKUP(LEFT(TRIM(AD$6),FIND("~",SUBSTITUTE(AD$6," ","~",LEN(TRIM(AD$6))-LEN(SUBSTITUTE(TRIM(AD$6)," ",""))))-1)&amp;" Total",$B$6:$BB$343,ROW($A177)-5,FALSE))</f>
        <v>0</v>
      </c>
      <c r="AE177" s="14">
        <f ca="1">IF(AE$5&lt;&gt;"",HLOOKUP(AE$5,Functionalization!$G$6:$R$343,ROW($A177)-5,FALSE),IFERROR(INDEX(AE$320:AE$343,MATCH($F177,$B$320:$B$343,0))/VLOOKUP($F177,$B$320:$BB$343,MATCH(LEFT(TRIM(AE$6),FIND("~",SUBSTITUTE(AE$6,"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177))*HLOOKUP(LEFT(TRIM(AE$6),FIND("~",SUBSTITUTE(AE$6," ","~",LEN(TRIM(AE$6))-LEN(SUBSTITUTE(TRIM(AE$6)," ",""))))-1)&amp;" Total",$B$6:$BB$343,ROW($A177)-5,FALSE))</f>
        <v>0</v>
      </c>
      <c r="AF177" s="14">
        <f ca="1">IF(AF$5&lt;&gt;"",HLOOKUP(AF$5,Functionalization!$G$6:$R$343,ROW($A177)-5,FALSE),IFERROR(INDEX(AF$320:AF$343,MATCH($F177,$B$320:$B$343,0))/VLOOKUP($F177,$B$320:$BB$343,MATCH(LEFT(TRIM(AF$6),FIND("~",SUBSTITUTE(AF$6,"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177))*HLOOKUP(LEFT(TRIM(AF$6),FIND("~",SUBSTITUTE(AF$6," ","~",LEN(TRIM(AF$6))-LEN(SUBSTITUTE(TRIM(AF$6)," ",""))))-1)&amp;" Total",$B$6:$BB$343,ROW($A177)-5,FALSE))</f>
        <v>0</v>
      </c>
      <c r="AG177" s="14">
        <f ca="1">IF(AG$5&lt;&gt;"",HLOOKUP(AG$5,Functionalization!$G$6:$R$343,ROW($A177)-5,FALSE),IFERROR(INDEX(AG$320:AG$343,MATCH($F177,$B$320:$B$343,0))/VLOOKUP($F177,$B$320:$BB$343,MATCH(LEFT(TRIM(AG$6),FIND("~",SUBSTITUTE(AG$6,"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177))*HLOOKUP(LEFT(TRIM(AG$6),FIND("~",SUBSTITUTE(AG$6," ","~",LEN(TRIM(AG$6))-LEN(SUBSTITUTE(TRIM(AG$6)," ",""))))-1)&amp;" Total",$B$6:$BB$343,ROW($A177)-5,FALSE))</f>
        <v>0</v>
      </c>
      <c r="AH177" s="14">
        <f ca="1">IF(AH$5&lt;&gt;"",HLOOKUP(AH$5,Functionalization!$G$6:$R$343,ROW($A177)-5,FALSE),IFERROR(INDEX(AH$320:AH$343,MATCH($F177,$B$320:$B$343,0))/VLOOKUP($F177,$B$320:$BB$343,MATCH(LEFT(TRIM(AH$6),FIND("~",SUBSTITUTE(AH$6,"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177))*HLOOKUP(LEFT(TRIM(AH$6),FIND("~",SUBSTITUTE(AH$6," ","~",LEN(TRIM(AH$6))-LEN(SUBSTITUTE(TRIM(AH$6)," ",""))))-1)&amp;" Total",$B$6:$BB$343,ROW($A177)-5,FALSE))</f>
        <v>0</v>
      </c>
      <c r="AI177" s="14">
        <f ca="1">IF(AI$5&lt;&gt;"",HLOOKUP(AI$5,Functionalization!$G$6:$R$343,ROW($A177)-5,FALSE),IFERROR(INDEX(AI$320:AI$343,MATCH($F177,$B$320:$B$343,0))/VLOOKUP($F177,$B$320:$BB$343,MATCH(LEFT(TRIM(AI$6),FIND("~",SUBSTITUTE(AI$6,"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177))*HLOOKUP(LEFT(TRIM(AI$6),FIND("~",SUBSTITUTE(AI$6," ","~",LEN(TRIM(AI$6))-LEN(SUBSTITUTE(TRIM(AI$6)," ",""))))-1)&amp;" Total",$B$6:$BB$343,ROW($A177)-5,FALSE))</f>
        <v>0</v>
      </c>
      <c r="AJ177" s="14">
        <f ca="1">IF(AJ$5&lt;&gt;"",HLOOKUP(AJ$5,Functionalization!$G$6:$R$343,ROW($A177)-5,FALSE),IFERROR(INDEX(AJ$320:AJ$343,MATCH($F177,$B$320:$B$343,0))/VLOOKUP($F177,$B$320:$BB$343,MATCH(LEFT(TRIM(AJ$6),FIND("~",SUBSTITUTE(AJ$6,"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177))*HLOOKUP(LEFT(TRIM(AJ$6),FIND("~",SUBSTITUTE(AJ$6," ","~",LEN(TRIM(AJ$6))-LEN(SUBSTITUTE(TRIM(AJ$6)," ",""))))-1)&amp;" Total",$B$6:$BB$343,ROW($A177)-5,FALSE))</f>
        <v>0</v>
      </c>
      <c r="AK177" s="14">
        <f ca="1">IF(AK$5&lt;&gt;"",HLOOKUP(AK$5,Functionalization!$G$6:$R$343,ROW($A177)-5,FALSE),IFERROR(INDEX(AK$320:AK$343,MATCH($F177,$B$320:$B$343,0))/VLOOKUP($F177,$B$320:$BB$343,MATCH(LEFT(TRIM(AK$6),FIND("~",SUBSTITUTE(AK$6,"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177))*HLOOKUP(LEFT(TRIM(AK$6),FIND("~",SUBSTITUTE(AK$6," ","~",LEN(TRIM(AK$6))-LEN(SUBSTITUTE(TRIM(AK$6)," ",""))))-1)&amp;" Total",$B$6:$BB$343,ROW($A177)-5,FALSE))</f>
        <v>0</v>
      </c>
      <c r="AL177" s="14">
        <f ca="1">IF(AL$5&lt;&gt;"",HLOOKUP(AL$5,Functionalization!$G$6:$R$343,ROW($A177)-5,FALSE),IFERROR(INDEX(AL$320:AL$343,MATCH($F177,$B$320:$B$343,0))/VLOOKUP($F177,$B$320:$BB$343,MATCH(LEFT(TRIM(AL$6),FIND("~",SUBSTITUTE(AL$6,"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177))*HLOOKUP(LEFT(TRIM(AL$6),FIND("~",SUBSTITUTE(AL$6," ","~",LEN(TRIM(AL$6))-LEN(SUBSTITUTE(TRIM(AL$6)," ",""))))-1)&amp;" Total",$B$6:$BB$343,ROW($A177)-5,FALSE))</f>
        <v>0</v>
      </c>
      <c r="AM177" s="14">
        <f ca="1">IF(AM$5&lt;&gt;"",HLOOKUP(AM$5,Functionalization!$G$6:$R$343,ROW($A177)-5,FALSE),IFERROR(INDEX(AM$320:AM$343,MATCH($F177,$B$320:$B$343,0))/VLOOKUP($F177,$B$320:$BB$343,MATCH(LEFT(TRIM(AM$6),FIND("~",SUBSTITUTE(AM$6,"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177))*HLOOKUP(LEFT(TRIM(AM$6),FIND("~",SUBSTITUTE(AM$6," ","~",LEN(TRIM(AM$6))-LEN(SUBSTITUTE(TRIM(AM$6)," ",""))))-1)&amp;" Total",$B$6:$BB$343,ROW($A177)-5,FALSE))</f>
        <v>0</v>
      </c>
      <c r="AN177" s="14">
        <f ca="1">IF(AN$5&lt;&gt;"",HLOOKUP(AN$5,Functionalization!$G$6:$R$343,ROW($A177)-5,FALSE),IFERROR(INDEX(AN$320:AN$343,MATCH($F177,$B$320:$B$343,0))/VLOOKUP($F177,$B$320:$BB$343,MATCH(LEFT(TRIM(AN$6),FIND("~",SUBSTITUTE(AN$6,"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177))*HLOOKUP(LEFT(TRIM(AN$6),FIND("~",SUBSTITUTE(AN$6," ","~",LEN(TRIM(AN$6))-LEN(SUBSTITUTE(TRIM(AN$6)," ",""))))-1)&amp;" Total",$B$6:$BB$343,ROW($A177)-5,FALSE))</f>
        <v>0</v>
      </c>
      <c r="AO177" s="14">
        <f ca="1">IF(AO$5&lt;&gt;"",HLOOKUP(AO$5,Functionalization!$G$6:$R$343,ROW($A177)-5,FALSE),IFERROR(INDEX(AO$320:AO$343,MATCH($F177,$B$320:$B$343,0))/VLOOKUP($F177,$B$320:$BB$343,MATCH(LEFT(TRIM(AO$6),FIND("~",SUBSTITUTE(AO$6,"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177))*HLOOKUP(LEFT(TRIM(AO$6),FIND("~",SUBSTITUTE(AO$6," ","~",LEN(TRIM(AO$6))-LEN(SUBSTITUTE(TRIM(AO$6)," ",""))))-1)&amp;" Total",$B$6:$BB$343,ROW($A177)-5,FALSE))</f>
        <v>0</v>
      </c>
      <c r="AP177" s="14">
        <f ca="1">IF(AP$5&lt;&gt;"",HLOOKUP(AP$5,Functionalization!$G$6:$R$343,ROW($A177)-5,FALSE),IFERROR(INDEX(AP$320:AP$343,MATCH($F177,$B$320:$B$343,0))/VLOOKUP($F177,$B$320:$BB$343,MATCH(LEFT(TRIM(AP$6),FIND("~",SUBSTITUTE(AP$6,"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177))*HLOOKUP(LEFT(TRIM(AP$6),FIND("~",SUBSTITUTE(AP$6," ","~",LEN(TRIM(AP$6))-LEN(SUBSTITUTE(TRIM(AP$6)," ",""))))-1)&amp;" Total",$B$6:$BB$343,ROW($A177)-5,FALSE))</f>
        <v>0</v>
      </c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D177" s="44">
        <f ca="1">IFERROR(IF(SUMIF($G$6:$BB$6,BD$6&amp;" Total",$G177:$BB177)-(SUMIF($G$6:$BB$6,BD$6&amp;" "&amp;'Input-Allocators'!$D$18,$G177:$BB177)+IFERROR(SUMIF($G$6:$BB$6,BD$6&amp;" "&amp;'Input-Allocators'!$E$18,$G177:$BB177),SUMIF($G$6:$BB$6,BD$6&amp;" "&amp;'Input-Allocators'!$B$20,$G177:$BB177))+SUMIF($G$6:$BB$6,BD$6&amp;" "&amp;'Input-Allocators'!$F$18,$G177:$BB177))&lt;Check_Limit,0,1),1)</f>
        <v>0</v>
      </c>
      <c r="BE177" s="44">
        <f ca="1">IFERROR(IF(SUMIF($G$6:$BB$6,BE$6&amp;" Total",$G177:$BB177)-(SUMIF($G$6:$BB$6,BE$6&amp;" "&amp;'Input-Allocators'!$D$18,$G177:$BB177)+IFERROR(SUMIF($G$6:$BB$6,BE$6&amp;" "&amp;'Input-Allocators'!$E$18,$G177:$BB177),SUMIF($G$6:$BB$6,BE$6&amp;" "&amp;'Input-Allocators'!$B$20,$G177:$BB177))+SUMIF($G$6:$BB$6,BE$6&amp;" "&amp;'Input-Allocators'!$F$18,$G177:$BB177))&lt;Check_Limit,0,1),1)</f>
        <v>0</v>
      </c>
      <c r="BF177" s="44">
        <f ca="1">IFERROR(IF(SUMIF($G$6:$BB$6,BF$6&amp;" Total",$G177:$BB177)-(SUMIF($G$6:$BB$6,BF$6&amp;" "&amp;'Input-Allocators'!$D$18,$G177:$BB177)+IFERROR(SUMIF($G$6:$BB$6,BF$6&amp;" "&amp;'Input-Allocators'!$E$18,$G177:$BB177),SUMIF($G$6:$BB$6,BF$6&amp;" "&amp;'Input-Allocators'!$B$20,$G177:$BB177))+SUMIF($G$6:$BB$6,BF$6&amp;" "&amp;'Input-Allocators'!$F$18,$G177:$BB177))&lt;Check_Limit,0,1),1)</f>
        <v>0</v>
      </c>
      <c r="BG177" s="44">
        <f ca="1">IFERROR(IF(SUMIF($G$6:$BB$6,BG$6&amp;" Total",$G177:$BB177)-(SUMIF($G$6:$BB$6,BG$6&amp;" "&amp;'Input-Allocators'!$D$18,$G177:$BB177)+IFERROR(SUMIF($G$6:$BB$6,BG$6&amp;" "&amp;'Input-Allocators'!$E$18,$G177:$BB177),SUMIF($G$6:$BB$6,BG$6&amp;" "&amp;'Input-Allocators'!$B$20,$G177:$BB177))+SUMIF($G$6:$BB$6,BG$6&amp;" "&amp;'Input-Allocators'!$F$18,$G177:$BB177))&lt;Check_Limit,0,1),1)</f>
        <v>0</v>
      </c>
      <c r="BH177" s="44">
        <f ca="1">IFERROR(IF(SUMIF($G$6:$BB$6,BH$6&amp;" Total",$G177:$BB177)-(SUMIF($G$6:$BB$6,BH$6&amp;" "&amp;'Input-Allocators'!$D$18,$G177:$BB177)+IFERROR(SUMIF($G$6:$BB$6,BH$6&amp;" "&amp;'Input-Allocators'!$E$18,$G177:$BB177),SUMIF($G$6:$BB$6,BH$6&amp;" "&amp;'Input-Allocators'!$B$20,$G177:$BB177))+SUMIF($G$6:$BB$6,BH$6&amp;" "&amp;'Input-Allocators'!$F$18,$G177:$BB177))&lt;Check_Limit,0,1),1)</f>
        <v>0</v>
      </c>
      <c r="BI177" s="44">
        <f ca="1">IFERROR(IF(SUMIF($G$6:$BB$6,BI$6&amp;" Total",$G177:$BB177)-(SUMIF($G$6:$BB$6,BI$6&amp;" "&amp;'Input-Allocators'!$D$18,$G177:$BB177)+IFERROR(SUMIF($G$6:$BB$6,BI$6&amp;" "&amp;'Input-Allocators'!$E$18,$G177:$BB177),SUMIF($G$6:$BB$6,BI$6&amp;" "&amp;'Input-Allocators'!$B$20,$G177:$BB177))+SUMIF($G$6:$BB$6,BI$6&amp;" "&amp;'Input-Allocators'!$F$18,$G177:$BB177))&lt;Check_Limit,0,1),1)</f>
        <v>0</v>
      </c>
      <c r="BJ177" s="44">
        <f ca="1">IFERROR(IF(SUMIF($G$6:$BB$6,BJ$6&amp;" Total",$G177:$BB177)-(SUMIF($G$6:$BB$6,BJ$6&amp;" "&amp;'Input-Allocators'!$D$18,$G177:$BB177)+IFERROR(SUMIF($G$6:$BB$6,BJ$6&amp;" "&amp;'Input-Allocators'!$E$18,$G177:$BB177),SUMIF($G$6:$BB$6,BJ$6&amp;" "&amp;'Input-Allocators'!$B$20,$G177:$BB177))+SUMIF($G$6:$BB$6,BJ$6&amp;" "&amp;'Input-Allocators'!$F$18,$G177:$BB177))&lt;Check_Limit,0,1),1)</f>
        <v>0</v>
      </c>
      <c r="BK177" s="44">
        <f ca="1">IFERROR(IF(SUMIF($G$6:$BB$6,BK$6&amp;" Total",$G177:$BB177)-(SUMIF($G$6:$BB$6,BK$6&amp;" "&amp;'Input-Allocators'!$D$18,$G177:$BB177)+IFERROR(SUMIF($G$6:$BB$6,BK$6&amp;" "&amp;'Input-Allocators'!$E$18,$G177:$BB177),SUMIF($G$6:$BB$6,BK$6&amp;" "&amp;'Input-Allocators'!$B$20,$G177:$BB177))+SUMIF($G$6:$BB$6,BK$6&amp;" "&amp;'Input-Allocators'!$F$18,$G177:$BB177))&lt;Check_Limit,0,1),1)</f>
        <v>0</v>
      </c>
      <c r="BL177" s="44">
        <f ca="1">IFERROR(IF(SUMIF($G$6:$BB$6,BL$6&amp;" Total",$G177:$BB177)-(SUMIF($G$6:$BB$6,BL$6&amp;" "&amp;'Input-Allocators'!$D$18,$G177:$BB177)+IFERROR(SUMIF($G$6:$BB$6,BL$6&amp;" "&amp;'Input-Allocators'!$E$18,$G177:$BB177),SUMIF($G$6:$BB$6,BL$6&amp;" "&amp;'Input-Allocators'!$B$20,$G177:$BB177))+SUMIF($G$6:$BB$6,BL$6&amp;" "&amp;'Input-Allocators'!$F$18,$G177:$BB177))&lt;Check_Limit,0,1),1)</f>
        <v>0</v>
      </c>
      <c r="BM177" s="44">
        <f ca="1">IFERROR(IF(SUMIF($G$6:$BB$6,BM$6&amp;" Total",$G177:$BB177)-(SUMIF($G$6:$BB$6,BM$6&amp;" "&amp;'Input-Allocators'!$D$18,$G177:$BB177)+IFERROR(SUMIF($G$6:$BB$6,BM$6&amp;" "&amp;'Input-Allocators'!$E$18,$G177:$BB177),SUMIF($G$6:$BB$6,BM$6&amp;" "&amp;'Input-Allocators'!$B$20,$G177:$BB177))+SUMIF($G$6:$BB$6,BM$6&amp;" "&amp;'Input-Allocators'!$F$18,$G177:$BB177))&lt;Check_Limit,0,1),1)</f>
        <v>0</v>
      </c>
      <c r="BN177" s="44">
        <f ca="1">IFERROR(IF(SUMIF($G$6:$BB$6,BN$6&amp;" Total",$G177:$BB177)-(SUMIF($G$6:$BB$6,BN$6&amp;" "&amp;'Input-Allocators'!$D$18,$G177:$BB177)+IFERROR(SUMIF($G$6:$BB$6,BN$6&amp;" "&amp;'Input-Allocators'!$E$18,$G177:$BB177),SUMIF($G$6:$BB$6,BN$6&amp;" "&amp;'Input-Allocators'!$B$20,$G177:$BB177))+SUMIF($G$6:$BB$6,BN$6&amp;" "&amp;'Input-Allocators'!$F$18,$G177:$BB177))&lt;Check_Limit,0,1),1)</f>
        <v>0</v>
      </c>
      <c r="BO177" s="44">
        <f ca="1">IFERROR(IF(SUMIF($G$6:$BB$6,BO$6&amp;" Total",$G177:$BB177)-(SUMIF($G$6:$BB$6,BO$6&amp;" "&amp;'Input-Allocators'!$D$18,$G177:$BB177)+IFERROR(SUMIF($G$6:$BB$6,BO$6&amp;" "&amp;'Input-Allocators'!$E$18,$G177:$BB177),SUMIF($G$6:$BB$6,BO$6&amp;" "&amp;'Input-Allocators'!$B$20,$G177:$BB177))+SUMIF($G$6:$BB$6,BO$6&amp;" "&amp;'Input-Allocators'!$F$18,$G177:$BB177))&lt;Check_Limit,0,1),1)</f>
        <v>0</v>
      </c>
    </row>
    <row r="178" spans="1:67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>Functionalization!$D178</f>
        <v>869.66899889479566</v>
      </c>
      <c r="E178" s="14">
        <f t="shared" ca="1" si="31"/>
        <v>0</v>
      </c>
      <c r="F178" s="3" t="str">
        <f>IF($D178=0,"-",IF('Input-Accounts'!$E178&lt;&gt;0,'Input-Accounts'!$E178,'Input-Accounts'!$G178))</f>
        <v>DEMAND</v>
      </c>
      <c r="G178" s="14">
        <f ca="1">IF(G$5&lt;&gt;"",HLOOKUP(G$5,Functionalization!$G$6:$R$343,ROW($A178)-5,FALSE),IFERROR(INDEX(G$320:G$343,MATCH($F178,$B$320:$B$343,0))/VLOOKUP($F178,$B$320:$BB$343,MATCH(LEFT(TRIM(G$6),FIND("~",SUBSTITUTE(G$6,"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178))*HLOOKUP(LEFT(TRIM(G$6),FIND("~",SUBSTITUTE(G$6," ","~",LEN(TRIM(G$6))-LEN(SUBSTITUTE(TRIM(G$6)," ",""))))-1)&amp;" Total",$B$6:$BB$343,ROW($A178)-5,FALSE))</f>
        <v>0</v>
      </c>
      <c r="H178" s="14">
        <f ca="1">IF(H$5&lt;&gt;"",HLOOKUP(H$5,Functionalization!$G$6:$R$343,ROW($A178)-5,FALSE),IFERROR(INDEX(H$320:H$343,MATCH($F178,$B$320:$B$343,0))/VLOOKUP($F178,$B$320:$BB$343,MATCH(LEFT(TRIM(H$6),FIND("~",SUBSTITUTE(H$6,"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178))*HLOOKUP(LEFT(TRIM(H$6),FIND("~",SUBSTITUTE(H$6," ","~",LEN(TRIM(H$6))-LEN(SUBSTITUTE(TRIM(H$6)," ",""))))-1)&amp;" Total",$B$6:$BB$343,ROW($A178)-5,FALSE))</f>
        <v>0</v>
      </c>
      <c r="I178" s="14">
        <f ca="1">IF(I$5&lt;&gt;"",HLOOKUP(I$5,Functionalization!$G$6:$R$343,ROW($A178)-5,FALSE),IFERROR(INDEX(I$320:I$343,MATCH($F178,$B$320:$B$343,0))/VLOOKUP($F178,$B$320:$BB$343,MATCH(LEFT(TRIM(I$6),FIND("~",SUBSTITUTE(I$6,"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178))*HLOOKUP(LEFT(TRIM(I$6),FIND("~",SUBSTITUTE(I$6," ","~",LEN(TRIM(I$6))-LEN(SUBSTITUTE(TRIM(I$6)," ",""))))-1)&amp;" Total",$B$6:$BB$343,ROW($A178)-5,FALSE))</f>
        <v>0</v>
      </c>
      <c r="J178" s="14">
        <f ca="1">IF(J$5&lt;&gt;"",HLOOKUP(J$5,Functionalization!$G$6:$R$343,ROW($A178)-5,FALSE),IFERROR(INDEX(J$320:J$343,MATCH($F178,$B$320:$B$343,0))/VLOOKUP($F178,$B$320:$BB$343,MATCH(LEFT(TRIM(J$6),FIND("~",SUBSTITUTE(J$6,"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178))*HLOOKUP(LEFT(TRIM(J$6),FIND("~",SUBSTITUTE(J$6," ","~",LEN(TRIM(J$6))-LEN(SUBSTITUTE(TRIM(J$6)," ",""))))-1)&amp;" Total",$B$6:$BB$343,ROW($A178)-5,FALSE))</f>
        <v>0</v>
      </c>
      <c r="K178" s="14">
        <f ca="1">IF(K$5&lt;&gt;"",HLOOKUP(K$5,Functionalization!$G$6:$R$343,ROW($A178)-5,FALSE),IFERROR(INDEX(K$320:K$343,MATCH($F178,$B$320:$B$343,0))/VLOOKUP($F178,$B$320:$BB$343,MATCH(LEFT(TRIM(K$6),FIND("~",SUBSTITUTE(K$6,"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178))*HLOOKUP(LEFT(TRIM(K$6),FIND("~",SUBSTITUTE(K$6," ","~",LEN(TRIM(K$6))-LEN(SUBSTITUTE(TRIM(K$6)," ",""))))-1)&amp;" Total",$B$6:$BB$343,ROW($A178)-5,FALSE))</f>
        <v>869.66899889479566</v>
      </c>
      <c r="L178" s="14">
        <f ca="1">IF(L$5&lt;&gt;"",HLOOKUP(L$5,Functionalization!$G$6:$R$343,ROW($A178)-5,FALSE),IFERROR(INDEX(L$320:L$343,MATCH($F178,$B$320:$B$343,0))/VLOOKUP($F178,$B$320:$BB$343,MATCH(LEFT(TRIM(L$6),FIND("~",SUBSTITUTE(L$6,"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178))*HLOOKUP(LEFT(TRIM(L$6),FIND("~",SUBSTITUTE(L$6," ","~",LEN(TRIM(L$6))-LEN(SUBSTITUTE(TRIM(L$6)," ",""))))-1)&amp;" Total",$B$6:$BB$343,ROW($A178)-5,FALSE))</f>
        <v>869.66899889479566</v>
      </c>
      <c r="M178" s="14">
        <f ca="1">IF(M$5&lt;&gt;"",HLOOKUP(M$5,Functionalization!$G$6:$R$343,ROW($A178)-5,FALSE),IFERROR(INDEX(M$320:M$343,MATCH($F178,$B$320:$B$343,0))/VLOOKUP($F178,$B$320:$BB$343,MATCH(LEFT(TRIM(M$6),FIND("~",SUBSTITUTE(M$6,"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178))*HLOOKUP(LEFT(TRIM(M$6),FIND("~",SUBSTITUTE(M$6," ","~",LEN(TRIM(M$6))-LEN(SUBSTITUTE(TRIM(M$6)," ",""))))-1)&amp;" Total",$B$6:$BB$343,ROW($A178)-5,FALSE))</f>
        <v>0</v>
      </c>
      <c r="N178" s="14">
        <f ca="1">IF(N$5&lt;&gt;"",HLOOKUP(N$5,Functionalization!$G$6:$R$343,ROW($A178)-5,FALSE),IFERROR(INDEX(N$320:N$343,MATCH($F178,$B$320:$B$343,0))/VLOOKUP($F178,$B$320:$BB$343,MATCH(LEFT(TRIM(N$6),FIND("~",SUBSTITUTE(N$6,"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178))*HLOOKUP(LEFT(TRIM(N$6),FIND("~",SUBSTITUTE(N$6," ","~",LEN(TRIM(N$6))-LEN(SUBSTITUTE(TRIM(N$6)," ",""))))-1)&amp;" Total",$B$6:$BB$343,ROW($A178)-5,FALSE))</f>
        <v>0</v>
      </c>
      <c r="O178" s="14">
        <f ca="1">IF(O$5&lt;&gt;"",HLOOKUP(O$5,Functionalization!$G$6:$R$343,ROW($A178)-5,FALSE),IFERROR(INDEX(O$320:O$343,MATCH($F178,$B$320:$B$343,0))/VLOOKUP($F178,$B$320:$BB$343,MATCH(LEFT(TRIM(O$6),FIND("~",SUBSTITUTE(O$6,"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178))*HLOOKUP(LEFT(TRIM(O$6),FIND("~",SUBSTITUTE(O$6," ","~",LEN(TRIM(O$6))-LEN(SUBSTITUTE(TRIM(O$6)," ",""))))-1)&amp;" Total",$B$6:$BB$343,ROW($A178)-5,FALSE))</f>
        <v>0</v>
      </c>
      <c r="P178" s="14">
        <f ca="1">IF(P$5&lt;&gt;"",HLOOKUP(P$5,Functionalization!$G$6:$R$343,ROW($A178)-5,FALSE),IFERROR(INDEX(P$320:P$343,MATCH($F178,$B$320:$B$343,0))/VLOOKUP($F178,$B$320:$BB$343,MATCH(LEFT(TRIM(P$6),FIND("~",SUBSTITUTE(P$6,"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178))*HLOOKUP(LEFT(TRIM(P$6),FIND("~",SUBSTITUTE(P$6," ","~",LEN(TRIM(P$6))-LEN(SUBSTITUTE(TRIM(P$6)," ",""))))-1)&amp;" Total",$B$6:$BB$343,ROW($A178)-5,FALSE))</f>
        <v>0</v>
      </c>
      <c r="Q178" s="14">
        <f ca="1">IF(Q$5&lt;&gt;"",HLOOKUP(Q$5,Functionalization!$G$6:$R$343,ROW($A178)-5,FALSE),IFERROR(INDEX(Q$320:Q$343,MATCH($F178,$B$320:$B$343,0))/VLOOKUP($F178,$B$320:$BB$343,MATCH(LEFT(TRIM(Q$6),FIND("~",SUBSTITUTE(Q$6,"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178))*HLOOKUP(LEFT(TRIM(Q$6),FIND("~",SUBSTITUTE(Q$6," ","~",LEN(TRIM(Q$6))-LEN(SUBSTITUTE(TRIM(Q$6)," ",""))))-1)&amp;" Total",$B$6:$BB$343,ROW($A178)-5,FALSE))</f>
        <v>0</v>
      </c>
      <c r="R178" s="14">
        <f ca="1">IF(R$5&lt;&gt;"",HLOOKUP(R$5,Functionalization!$G$6:$R$343,ROW($A178)-5,FALSE),IFERROR(INDEX(R$320:R$343,MATCH($F178,$B$320:$B$343,0))/VLOOKUP($F178,$B$320:$BB$343,MATCH(LEFT(TRIM(R$6),FIND("~",SUBSTITUTE(R$6,"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178))*HLOOKUP(LEFT(TRIM(R$6),FIND("~",SUBSTITUTE(R$6," ","~",LEN(TRIM(R$6))-LEN(SUBSTITUTE(TRIM(R$6)," ",""))))-1)&amp;" Total",$B$6:$BB$343,ROW($A178)-5,FALSE))</f>
        <v>0</v>
      </c>
      <c r="S178" s="14">
        <f ca="1">IF(S$5&lt;&gt;"",HLOOKUP(S$5,Functionalization!$G$6:$R$343,ROW($A178)-5,FALSE),IFERROR(INDEX(S$320:S$343,MATCH($F178,$B$320:$B$343,0))/VLOOKUP($F178,$B$320:$BB$343,MATCH(LEFT(TRIM(S$6),FIND("~",SUBSTITUTE(S$6,"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178))*HLOOKUP(LEFT(TRIM(S$6),FIND("~",SUBSTITUTE(S$6," ","~",LEN(TRIM(S$6))-LEN(SUBSTITUTE(TRIM(S$6)," ",""))))-1)&amp;" Total",$B$6:$BB$343,ROW($A178)-5,FALSE))</f>
        <v>0</v>
      </c>
      <c r="T178" s="14">
        <f ca="1">IF(T$5&lt;&gt;"",HLOOKUP(T$5,Functionalization!$G$6:$R$343,ROW($A178)-5,FALSE),IFERROR(INDEX(T$320:T$343,MATCH($F178,$B$320:$B$343,0))/VLOOKUP($F178,$B$320:$BB$343,MATCH(LEFT(TRIM(T$6),FIND("~",SUBSTITUTE(T$6,"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178))*HLOOKUP(LEFT(TRIM(T$6),FIND("~",SUBSTITUTE(T$6," ","~",LEN(TRIM(T$6))-LEN(SUBSTITUTE(TRIM(T$6)," ",""))))-1)&amp;" Total",$B$6:$BB$343,ROW($A178)-5,FALSE))</f>
        <v>0</v>
      </c>
      <c r="U178" s="14">
        <f ca="1">IF(U$5&lt;&gt;"",HLOOKUP(U$5,Functionalization!$G$6:$R$343,ROW($A178)-5,FALSE),IFERROR(INDEX(U$320:U$343,MATCH($F178,$B$320:$B$343,0))/VLOOKUP($F178,$B$320:$BB$343,MATCH(LEFT(TRIM(U$6),FIND("~",SUBSTITUTE(U$6,"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178))*HLOOKUP(LEFT(TRIM(U$6),FIND("~",SUBSTITUTE(U$6," ","~",LEN(TRIM(U$6))-LEN(SUBSTITUTE(TRIM(U$6)," ",""))))-1)&amp;" Total",$B$6:$BB$343,ROW($A178)-5,FALSE))</f>
        <v>0</v>
      </c>
      <c r="V178" s="14">
        <f ca="1">IF(V$5&lt;&gt;"",HLOOKUP(V$5,Functionalization!$G$6:$R$343,ROW($A178)-5,FALSE),IFERROR(INDEX(V$320:V$343,MATCH($F178,$B$320:$B$343,0))/VLOOKUP($F178,$B$320:$BB$343,MATCH(LEFT(TRIM(V$6),FIND("~",SUBSTITUTE(V$6,"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178))*HLOOKUP(LEFT(TRIM(V$6),FIND("~",SUBSTITUTE(V$6," ","~",LEN(TRIM(V$6))-LEN(SUBSTITUTE(TRIM(V$6)," ",""))))-1)&amp;" Total",$B$6:$BB$343,ROW($A178)-5,FALSE))</f>
        <v>0</v>
      </c>
      <c r="W178" s="14">
        <f ca="1">IF(W$5&lt;&gt;"",HLOOKUP(W$5,Functionalization!$G$6:$R$343,ROW($A178)-5,FALSE),IFERROR(INDEX(W$320:W$343,MATCH($F178,$B$320:$B$343,0))/VLOOKUP($F178,$B$320:$BB$343,MATCH(LEFT(TRIM(W$6),FIND("~",SUBSTITUTE(W$6,"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178))*HLOOKUP(LEFT(TRIM(W$6),FIND("~",SUBSTITUTE(W$6," ","~",LEN(TRIM(W$6))-LEN(SUBSTITUTE(TRIM(W$6)," ",""))))-1)&amp;" Total",$B$6:$BB$343,ROW($A178)-5,FALSE))</f>
        <v>0</v>
      </c>
      <c r="X178" s="14">
        <f ca="1">IF(X$5&lt;&gt;"",HLOOKUP(X$5,Functionalization!$G$6:$R$343,ROW($A178)-5,FALSE),IFERROR(INDEX(X$320:X$343,MATCH($F178,$B$320:$B$343,0))/VLOOKUP($F178,$B$320:$BB$343,MATCH(LEFT(TRIM(X$6),FIND("~",SUBSTITUTE(X$6,"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178))*HLOOKUP(LEFT(TRIM(X$6),FIND("~",SUBSTITUTE(X$6," ","~",LEN(TRIM(X$6))-LEN(SUBSTITUTE(TRIM(X$6)," ",""))))-1)&amp;" Total",$B$6:$BB$343,ROW($A178)-5,FALSE))</f>
        <v>0</v>
      </c>
      <c r="Y178" s="14">
        <f ca="1">IF(Y$5&lt;&gt;"",HLOOKUP(Y$5,Functionalization!$G$6:$R$343,ROW($A178)-5,FALSE),IFERROR(INDEX(Y$320:Y$343,MATCH($F178,$B$320:$B$343,0))/VLOOKUP($F178,$B$320:$BB$343,MATCH(LEFT(TRIM(Y$6),FIND("~",SUBSTITUTE(Y$6,"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178))*HLOOKUP(LEFT(TRIM(Y$6),FIND("~",SUBSTITUTE(Y$6," ","~",LEN(TRIM(Y$6))-LEN(SUBSTITUTE(TRIM(Y$6)," ",""))))-1)&amp;" Total",$B$6:$BB$343,ROW($A178)-5,FALSE))</f>
        <v>0</v>
      </c>
      <c r="Z178" s="14">
        <f ca="1">IF(Z$5&lt;&gt;"",HLOOKUP(Z$5,Functionalization!$G$6:$R$343,ROW($A178)-5,FALSE),IFERROR(INDEX(Z$320:Z$343,MATCH($F178,$B$320:$B$343,0))/VLOOKUP($F178,$B$320:$BB$343,MATCH(LEFT(TRIM(Z$6),FIND("~",SUBSTITUTE(Z$6,"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178))*HLOOKUP(LEFT(TRIM(Z$6),FIND("~",SUBSTITUTE(Z$6," ","~",LEN(TRIM(Z$6))-LEN(SUBSTITUTE(TRIM(Z$6)," ",""))))-1)&amp;" Total",$B$6:$BB$343,ROW($A178)-5,FALSE))</f>
        <v>0</v>
      </c>
      <c r="AA178" s="14">
        <f ca="1">IF(AA$5&lt;&gt;"",HLOOKUP(AA$5,Functionalization!$G$6:$R$343,ROW($A178)-5,FALSE),IFERROR(INDEX(AA$320:AA$343,MATCH($F178,$B$320:$B$343,0))/VLOOKUP($F178,$B$320:$BB$343,MATCH(LEFT(TRIM(AA$6),FIND("~",SUBSTITUTE(AA$6,"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178))*HLOOKUP(LEFT(TRIM(AA$6),FIND("~",SUBSTITUTE(AA$6," ","~",LEN(TRIM(AA$6))-LEN(SUBSTITUTE(TRIM(AA$6)," ",""))))-1)&amp;" Total",$B$6:$BB$343,ROW($A178)-5,FALSE))</f>
        <v>0</v>
      </c>
      <c r="AB178" s="14">
        <f ca="1">IF(AB$5&lt;&gt;"",HLOOKUP(AB$5,Functionalization!$G$6:$R$343,ROW($A178)-5,FALSE),IFERROR(INDEX(AB$320:AB$343,MATCH($F178,$B$320:$B$343,0))/VLOOKUP($F178,$B$320:$BB$343,MATCH(LEFT(TRIM(AB$6),FIND("~",SUBSTITUTE(AB$6,"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178))*HLOOKUP(LEFT(TRIM(AB$6),FIND("~",SUBSTITUTE(AB$6," ","~",LEN(TRIM(AB$6))-LEN(SUBSTITUTE(TRIM(AB$6)," ",""))))-1)&amp;" Total",$B$6:$BB$343,ROW($A178)-5,FALSE))</f>
        <v>0</v>
      </c>
      <c r="AC178" s="14">
        <f ca="1">IF(AC$5&lt;&gt;"",HLOOKUP(AC$5,Functionalization!$G$6:$R$343,ROW($A178)-5,FALSE),IFERROR(INDEX(AC$320:AC$343,MATCH($F178,$B$320:$B$343,0))/VLOOKUP($F178,$B$320:$BB$343,MATCH(LEFT(TRIM(AC$6),FIND("~",SUBSTITUTE(AC$6,"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178))*HLOOKUP(LEFT(TRIM(AC$6),FIND("~",SUBSTITUTE(AC$6," ","~",LEN(TRIM(AC$6))-LEN(SUBSTITUTE(TRIM(AC$6)," ",""))))-1)&amp;" Total",$B$6:$BB$343,ROW($A178)-5,FALSE))</f>
        <v>0</v>
      </c>
      <c r="AD178" s="14">
        <f ca="1">IF(AD$5&lt;&gt;"",HLOOKUP(AD$5,Functionalization!$G$6:$R$343,ROW($A178)-5,FALSE),IFERROR(INDEX(AD$320:AD$343,MATCH($F178,$B$320:$B$343,0))/VLOOKUP($F178,$B$320:$BB$343,MATCH(LEFT(TRIM(AD$6),FIND("~",SUBSTITUTE(AD$6,"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178))*HLOOKUP(LEFT(TRIM(AD$6),FIND("~",SUBSTITUTE(AD$6," ","~",LEN(TRIM(AD$6))-LEN(SUBSTITUTE(TRIM(AD$6)," ",""))))-1)&amp;" Total",$B$6:$BB$343,ROW($A178)-5,FALSE))</f>
        <v>0</v>
      </c>
      <c r="AE178" s="14">
        <f ca="1">IF(AE$5&lt;&gt;"",HLOOKUP(AE$5,Functionalization!$G$6:$R$343,ROW($A178)-5,FALSE),IFERROR(INDEX(AE$320:AE$343,MATCH($F178,$B$320:$B$343,0))/VLOOKUP($F178,$B$320:$BB$343,MATCH(LEFT(TRIM(AE$6),FIND("~",SUBSTITUTE(AE$6,"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178))*HLOOKUP(LEFT(TRIM(AE$6),FIND("~",SUBSTITUTE(AE$6," ","~",LEN(TRIM(AE$6))-LEN(SUBSTITUTE(TRIM(AE$6)," ",""))))-1)&amp;" Total",$B$6:$BB$343,ROW($A178)-5,FALSE))</f>
        <v>0</v>
      </c>
      <c r="AF178" s="14">
        <f ca="1">IF(AF$5&lt;&gt;"",HLOOKUP(AF$5,Functionalization!$G$6:$R$343,ROW($A178)-5,FALSE),IFERROR(INDEX(AF$320:AF$343,MATCH($F178,$B$320:$B$343,0))/VLOOKUP($F178,$B$320:$BB$343,MATCH(LEFT(TRIM(AF$6),FIND("~",SUBSTITUTE(AF$6,"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178))*HLOOKUP(LEFT(TRIM(AF$6),FIND("~",SUBSTITUTE(AF$6," ","~",LEN(TRIM(AF$6))-LEN(SUBSTITUTE(TRIM(AF$6)," ",""))))-1)&amp;" Total",$B$6:$BB$343,ROW($A178)-5,FALSE))</f>
        <v>0</v>
      </c>
      <c r="AG178" s="14">
        <f ca="1">IF(AG$5&lt;&gt;"",HLOOKUP(AG$5,Functionalization!$G$6:$R$343,ROW($A178)-5,FALSE),IFERROR(INDEX(AG$320:AG$343,MATCH($F178,$B$320:$B$343,0))/VLOOKUP($F178,$B$320:$BB$343,MATCH(LEFT(TRIM(AG$6),FIND("~",SUBSTITUTE(AG$6,"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178))*HLOOKUP(LEFT(TRIM(AG$6),FIND("~",SUBSTITUTE(AG$6," ","~",LEN(TRIM(AG$6))-LEN(SUBSTITUTE(TRIM(AG$6)," ",""))))-1)&amp;" Total",$B$6:$BB$343,ROW($A178)-5,FALSE))</f>
        <v>0</v>
      </c>
      <c r="AH178" s="14">
        <f ca="1">IF(AH$5&lt;&gt;"",HLOOKUP(AH$5,Functionalization!$G$6:$R$343,ROW($A178)-5,FALSE),IFERROR(INDEX(AH$320:AH$343,MATCH($F178,$B$320:$B$343,0))/VLOOKUP($F178,$B$320:$BB$343,MATCH(LEFT(TRIM(AH$6),FIND("~",SUBSTITUTE(AH$6,"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178))*HLOOKUP(LEFT(TRIM(AH$6),FIND("~",SUBSTITUTE(AH$6," ","~",LEN(TRIM(AH$6))-LEN(SUBSTITUTE(TRIM(AH$6)," ",""))))-1)&amp;" Total",$B$6:$BB$343,ROW($A178)-5,FALSE))</f>
        <v>0</v>
      </c>
      <c r="AI178" s="14">
        <f ca="1">IF(AI$5&lt;&gt;"",HLOOKUP(AI$5,Functionalization!$G$6:$R$343,ROW($A178)-5,FALSE),IFERROR(INDEX(AI$320:AI$343,MATCH($F178,$B$320:$B$343,0))/VLOOKUP($F178,$B$320:$BB$343,MATCH(LEFT(TRIM(AI$6),FIND("~",SUBSTITUTE(AI$6,"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178))*HLOOKUP(LEFT(TRIM(AI$6),FIND("~",SUBSTITUTE(AI$6," ","~",LEN(TRIM(AI$6))-LEN(SUBSTITUTE(TRIM(AI$6)," ",""))))-1)&amp;" Total",$B$6:$BB$343,ROW($A178)-5,FALSE))</f>
        <v>0</v>
      </c>
      <c r="AJ178" s="14">
        <f ca="1">IF(AJ$5&lt;&gt;"",HLOOKUP(AJ$5,Functionalization!$G$6:$R$343,ROW($A178)-5,FALSE),IFERROR(INDEX(AJ$320:AJ$343,MATCH($F178,$B$320:$B$343,0))/VLOOKUP($F178,$B$320:$BB$343,MATCH(LEFT(TRIM(AJ$6),FIND("~",SUBSTITUTE(AJ$6,"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178))*HLOOKUP(LEFT(TRIM(AJ$6),FIND("~",SUBSTITUTE(AJ$6," ","~",LEN(TRIM(AJ$6))-LEN(SUBSTITUTE(TRIM(AJ$6)," ",""))))-1)&amp;" Total",$B$6:$BB$343,ROW($A178)-5,FALSE))</f>
        <v>0</v>
      </c>
      <c r="AK178" s="14">
        <f ca="1">IF(AK$5&lt;&gt;"",HLOOKUP(AK$5,Functionalization!$G$6:$R$343,ROW($A178)-5,FALSE),IFERROR(INDEX(AK$320:AK$343,MATCH($F178,$B$320:$B$343,0))/VLOOKUP($F178,$B$320:$BB$343,MATCH(LEFT(TRIM(AK$6),FIND("~",SUBSTITUTE(AK$6,"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178))*HLOOKUP(LEFT(TRIM(AK$6),FIND("~",SUBSTITUTE(AK$6," ","~",LEN(TRIM(AK$6))-LEN(SUBSTITUTE(TRIM(AK$6)," ",""))))-1)&amp;" Total",$B$6:$BB$343,ROW($A178)-5,FALSE))</f>
        <v>0</v>
      </c>
      <c r="AL178" s="14">
        <f ca="1">IF(AL$5&lt;&gt;"",HLOOKUP(AL$5,Functionalization!$G$6:$R$343,ROW($A178)-5,FALSE),IFERROR(INDEX(AL$320:AL$343,MATCH($F178,$B$320:$B$343,0))/VLOOKUP($F178,$B$320:$BB$343,MATCH(LEFT(TRIM(AL$6),FIND("~",SUBSTITUTE(AL$6,"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178))*HLOOKUP(LEFT(TRIM(AL$6),FIND("~",SUBSTITUTE(AL$6," ","~",LEN(TRIM(AL$6))-LEN(SUBSTITUTE(TRIM(AL$6)," ",""))))-1)&amp;" Total",$B$6:$BB$343,ROW($A178)-5,FALSE))</f>
        <v>0</v>
      </c>
      <c r="AM178" s="14">
        <f ca="1">IF(AM$5&lt;&gt;"",HLOOKUP(AM$5,Functionalization!$G$6:$R$343,ROW($A178)-5,FALSE),IFERROR(INDEX(AM$320:AM$343,MATCH($F178,$B$320:$B$343,0))/VLOOKUP($F178,$B$320:$BB$343,MATCH(LEFT(TRIM(AM$6),FIND("~",SUBSTITUTE(AM$6,"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178))*HLOOKUP(LEFT(TRIM(AM$6),FIND("~",SUBSTITUTE(AM$6," ","~",LEN(TRIM(AM$6))-LEN(SUBSTITUTE(TRIM(AM$6)," ",""))))-1)&amp;" Total",$B$6:$BB$343,ROW($A178)-5,FALSE))</f>
        <v>0</v>
      </c>
      <c r="AN178" s="14">
        <f ca="1">IF(AN$5&lt;&gt;"",HLOOKUP(AN$5,Functionalization!$G$6:$R$343,ROW($A178)-5,FALSE),IFERROR(INDEX(AN$320:AN$343,MATCH($F178,$B$320:$B$343,0))/VLOOKUP($F178,$B$320:$BB$343,MATCH(LEFT(TRIM(AN$6),FIND("~",SUBSTITUTE(AN$6,"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178))*HLOOKUP(LEFT(TRIM(AN$6),FIND("~",SUBSTITUTE(AN$6," ","~",LEN(TRIM(AN$6))-LEN(SUBSTITUTE(TRIM(AN$6)," ",""))))-1)&amp;" Total",$B$6:$BB$343,ROW($A178)-5,FALSE))</f>
        <v>0</v>
      </c>
      <c r="AO178" s="14">
        <f ca="1">IF(AO$5&lt;&gt;"",HLOOKUP(AO$5,Functionalization!$G$6:$R$343,ROW($A178)-5,FALSE),IFERROR(INDEX(AO$320:AO$343,MATCH($F178,$B$320:$B$343,0))/VLOOKUP($F178,$B$320:$BB$343,MATCH(LEFT(TRIM(AO$6),FIND("~",SUBSTITUTE(AO$6,"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178))*HLOOKUP(LEFT(TRIM(AO$6),FIND("~",SUBSTITUTE(AO$6," ","~",LEN(TRIM(AO$6))-LEN(SUBSTITUTE(TRIM(AO$6)," ",""))))-1)&amp;" Total",$B$6:$BB$343,ROW($A178)-5,FALSE))</f>
        <v>0</v>
      </c>
      <c r="AP178" s="14">
        <f ca="1">IF(AP$5&lt;&gt;"",HLOOKUP(AP$5,Functionalization!$G$6:$R$343,ROW($A178)-5,FALSE),IFERROR(INDEX(AP$320:AP$343,MATCH($F178,$B$320:$B$343,0))/VLOOKUP($F178,$B$320:$BB$343,MATCH(LEFT(TRIM(AP$6),FIND("~",SUBSTITUTE(AP$6,"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178))*HLOOKUP(LEFT(TRIM(AP$6),FIND("~",SUBSTITUTE(AP$6," ","~",LEN(TRIM(AP$6))-LEN(SUBSTITUTE(TRIM(AP$6)," ",""))))-1)&amp;" Total",$B$6:$BB$343,ROW($A178)-5,FALSE))</f>
        <v>0</v>
      </c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D178" s="44">
        <f ca="1">IFERROR(IF(SUMIF($G$6:$BB$6,BD$6&amp;" Total",$G178:$BB178)-(SUMIF($G$6:$BB$6,BD$6&amp;" "&amp;'Input-Allocators'!$D$18,$G178:$BB178)+IFERROR(SUMIF($G$6:$BB$6,BD$6&amp;" "&amp;'Input-Allocators'!$E$18,$G178:$BB178),SUMIF($G$6:$BB$6,BD$6&amp;" "&amp;'Input-Allocators'!$B$20,$G178:$BB178))+SUMIF($G$6:$BB$6,BD$6&amp;" "&amp;'Input-Allocators'!$F$18,$G178:$BB178))&lt;Check_Limit,0,1),1)</f>
        <v>0</v>
      </c>
      <c r="BE178" s="44">
        <f ca="1">IFERROR(IF(SUMIF($G$6:$BB$6,BE$6&amp;" Total",$G178:$BB178)-(SUMIF($G$6:$BB$6,BE$6&amp;" "&amp;'Input-Allocators'!$D$18,$G178:$BB178)+IFERROR(SUMIF($G$6:$BB$6,BE$6&amp;" "&amp;'Input-Allocators'!$E$18,$G178:$BB178),SUMIF($G$6:$BB$6,BE$6&amp;" "&amp;'Input-Allocators'!$B$20,$G178:$BB178))+SUMIF($G$6:$BB$6,BE$6&amp;" "&amp;'Input-Allocators'!$F$18,$G178:$BB178))&lt;Check_Limit,0,1),1)</f>
        <v>0</v>
      </c>
      <c r="BF178" s="44">
        <f ca="1">IFERROR(IF(SUMIF($G$6:$BB$6,BF$6&amp;" Total",$G178:$BB178)-(SUMIF($G$6:$BB$6,BF$6&amp;" "&amp;'Input-Allocators'!$D$18,$G178:$BB178)+IFERROR(SUMIF($G$6:$BB$6,BF$6&amp;" "&amp;'Input-Allocators'!$E$18,$G178:$BB178),SUMIF($G$6:$BB$6,BF$6&amp;" "&amp;'Input-Allocators'!$B$20,$G178:$BB178))+SUMIF($G$6:$BB$6,BF$6&amp;" "&amp;'Input-Allocators'!$F$18,$G178:$BB178))&lt;Check_Limit,0,1),1)</f>
        <v>0</v>
      </c>
      <c r="BG178" s="44">
        <f ca="1">IFERROR(IF(SUMIF($G$6:$BB$6,BG$6&amp;" Total",$G178:$BB178)-(SUMIF($G$6:$BB$6,BG$6&amp;" "&amp;'Input-Allocators'!$D$18,$G178:$BB178)+IFERROR(SUMIF($G$6:$BB$6,BG$6&amp;" "&amp;'Input-Allocators'!$E$18,$G178:$BB178),SUMIF($G$6:$BB$6,BG$6&amp;" "&amp;'Input-Allocators'!$B$20,$G178:$BB178))+SUMIF($G$6:$BB$6,BG$6&amp;" "&amp;'Input-Allocators'!$F$18,$G178:$BB178))&lt;Check_Limit,0,1),1)</f>
        <v>0</v>
      </c>
      <c r="BH178" s="44">
        <f ca="1">IFERROR(IF(SUMIF($G$6:$BB$6,BH$6&amp;" Total",$G178:$BB178)-(SUMIF($G$6:$BB$6,BH$6&amp;" "&amp;'Input-Allocators'!$D$18,$G178:$BB178)+IFERROR(SUMIF($G$6:$BB$6,BH$6&amp;" "&amp;'Input-Allocators'!$E$18,$G178:$BB178),SUMIF($G$6:$BB$6,BH$6&amp;" "&amp;'Input-Allocators'!$B$20,$G178:$BB178))+SUMIF($G$6:$BB$6,BH$6&amp;" "&amp;'Input-Allocators'!$F$18,$G178:$BB178))&lt;Check_Limit,0,1),1)</f>
        <v>0</v>
      </c>
      <c r="BI178" s="44">
        <f ca="1">IFERROR(IF(SUMIF($G$6:$BB$6,BI$6&amp;" Total",$G178:$BB178)-(SUMIF($G$6:$BB$6,BI$6&amp;" "&amp;'Input-Allocators'!$D$18,$G178:$BB178)+IFERROR(SUMIF($G$6:$BB$6,BI$6&amp;" "&amp;'Input-Allocators'!$E$18,$G178:$BB178),SUMIF($G$6:$BB$6,BI$6&amp;" "&amp;'Input-Allocators'!$B$20,$G178:$BB178))+SUMIF($G$6:$BB$6,BI$6&amp;" "&amp;'Input-Allocators'!$F$18,$G178:$BB178))&lt;Check_Limit,0,1),1)</f>
        <v>0</v>
      </c>
      <c r="BJ178" s="44">
        <f ca="1">IFERROR(IF(SUMIF($G$6:$BB$6,BJ$6&amp;" Total",$G178:$BB178)-(SUMIF($G$6:$BB$6,BJ$6&amp;" "&amp;'Input-Allocators'!$D$18,$G178:$BB178)+IFERROR(SUMIF($G$6:$BB$6,BJ$6&amp;" "&amp;'Input-Allocators'!$E$18,$G178:$BB178),SUMIF($G$6:$BB$6,BJ$6&amp;" "&amp;'Input-Allocators'!$B$20,$G178:$BB178))+SUMIF($G$6:$BB$6,BJ$6&amp;" "&amp;'Input-Allocators'!$F$18,$G178:$BB178))&lt;Check_Limit,0,1),1)</f>
        <v>0</v>
      </c>
      <c r="BK178" s="44">
        <f ca="1">IFERROR(IF(SUMIF($G$6:$BB$6,BK$6&amp;" Total",$G178:$BB178)-(SUMIF($G$6:$BB$6,BK$6&amp;" "&amp;'Input-Allocators'!$D$18,$G178:$BB178)+IFERROR(SUMIF($G$6:$BB$6,BK$6&amp;" "&amp;'Input-Allocators'!$E$18,$G178:$BB178),SUMIF($G$6:$BB$6,BK$6&amp;" "&amp;'Input-Allocators'!$B$20,$G178:$BB178))+SUMIF($G$6:$BB$6,BK$6&amp;" "&amp;'Input-Allocators'!$F$18,$G178:$BB178))&lt;Check_Limit,0,1),1)</f>
        <v>0</v>
      </c>
      <c r="BL178" s="44">
        <f ca="1">IFERROR(IF(SUMIF($G$6:$BB$6,BL$6&amp;" Total",$G178:$BB178)-(SUMIF($G$6:$BB$6,BL$6&amp;" "&amp;'Input-Allocators'!$D$18,$G178:$BB178)+IFERROR(SUMIF($G$6:$BB$6,BL$6&amp;" "&amp;'Input-Allocators'!$E$18,$G178:$BB178),SUMIF($G$6:$BB$6,BL$6&amp;" "&amp;'Input-Allocators'!$B$20,$G178:$BB178))+SUMIF($G$6:$BB$6,BL$6&amp;" "&amp;'Input-Allocators'!$F$18,$G178:$BB178))&lt;Check_Limit,0,1),1)</f>
        <v>0</v>
      </c>
      <c r="BM178" s="44">
        <f ca="1">IFERROR(IF(SUMIF($G$6:$BB$6,BM$6&amp;" Total",$G178:$BB178)-(SUMIF($G$6:$BB$6,BM$6&amp;" "&amp;'Input-Allocators'!$D$18,$G178:$BB178)+IFERROR(SUMIF($G$6:$BB$6,BM$6&amp;" "&amp;'Input-Allocators'!$E$18,$G178:$BB178),SUMIF($G$6:$BB$6,BM$6&amp;" "&amp;'Input-Allocators'!$B$20,$G178:$BB178))+SUMIF($G$6:$BB$6,BM$6&amp;" "&amp;'Input-Allocators'!$F$18,$G178:$BB178))&lt;Check_Limit,0,1),1)</f>
        <v>0</v>
      </c>
      <c r="BN178" s="44">
        <f ca="1">IFERROR(IF(SUMIF($G$6:$BB$6,BN$6&amp;" Total",$G178:$BB178)-(SUMIF($G$6:$BB$6,BN$6&amp;" "&amp;'Input-Allocators'!$D$18,$G178:$BB178)+IFERROR(SUMIF($G$6:$BB$6,BN$6&amp;" "&amp;'Input-Allocators'!$E$18,$G178:$BB178),SUMIF($G$6:$BB$6,BN$6&amp;" "&amp;'Input-Allocators'!$B$20,$G178:$BB178))+SUMIF($G$6:$BB$6,BN$6&amp;" "&amp;'Input-Allocators'!$F$18,$G178:$BB178))&lt;Check_Limit,0,1),1)</f>
        <v>0</v>
      </c>
      <c r="BO178" s="44">
        <f ca="1">IFERROR(IF(SUMIF($G$6:$BB$6,BO$6&amp;" Total",$G178:$BB178)-(SUMIF($G$6:$BB$6,BO$6&amp;" "&amp;'Input-Allocators'!$D$18,$G178:$BB178)+IFERROR(SUMIF($G$6:$BB$6,BO$6&amp;" "&amp;'Input-Allocators'!$E$18,$G178:$BB178),SUMIF($G$6:$BB$6,BO$6&amp;" "&amp;'Input-Allocators'!$B$20,$G178:$BB178))+SUMIF($G$6:$BB$6,BO$6&amp;" "&amp;'Input-Allocators'!$F$18,$G178:$BB178))&lt;Check_Limit,0,1),1)</f>
        <v>0</v>
      </c>
    </row>
    <row r="179" spans="1:67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>Functionalization!$D179</f>
        <v>77.742428138020159</v>
      </c>
      <c r="E179" s="14">
        <f t="shared" ca="1" si="31"/>
        <v>0</v>
      </c>
      <c r="F179" s="3" t="str">
        <f>IF($D179=0,"-",IF('Input-Accounts'!$E179&lt;&gt;0,'Input-Accounts'!$E179,'Input-Accounts'!$G179))</f>
        <v>DEMAND</v>
      </c>
      <c r="G179" s="14">
        <f ca="1">IF(G$5&lt;&gt;"",HLOOKUP(G$5,Functionalization!$G$6:$R$343,ROW($A179)-5,FALSE),IFERROR(INDEX(G$320:G$343,MATCH($F179,$B$320:$B$343,0))/VLOOKUP($F179,$B$320:$BB$343,MATCH(LEFT(TRIM(G$6),FIND("~",SUBSTITUTE(G$6,"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179))*HLOOKUP(LEFT(TRIM(G$6),FIND("~",SUBSTITUTE(G$6," ","~",LEN(TRIM(G$6))-LEN(SUBSTITUTE(TRIM(G$6)," ",""))))-1)&amp;" Total",$B$6:$BB$343,ROW($A179)-5,FALSE))</f>
        <v>0</v>
      </c>
      <c r="H179" s="14">
        <f ca="1">IF(H$5&lt;&gt;"",HLOOKUP(H$5,Functionalization!$G$6:$R$343,ROW($A179)-5,FALSE),IFERROR(INDEX(H$320:H$343,MATCH($F179,$B$320:$B$343,0))/VLOOKUP($F179,$B$320:$BB$343,MATCH(LEFT(TRIM(H$6),FIND("~",SUBSTITUTE(H$6,"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179))*HLOOKUP(LEFT(TRIM(H$6),FIND("~",SUBSTITUTE(H$6," ","~",LEN(TRIM(H$6))-LEN(SUBSTITUTE(TRIM(H$6)," ",""))))-1)&amp;" Total",$B$6:$BB$343,ROW($A179)-5,FALSE))</f>
        <v>0</v>
      </c>
      <c r="I179" s="14">
        <f ca="1">IF(I$5&lt;&gt;"",HLOOKUP(I$5,Functionalization!$G$6:$R$343,ROW($A179)-5,FALSE),IFERROR(INDEX(I$320:I$343,MATCH($F179,$B$320:$B$343,0))/VLOOKUP($F179,$B$320:$BB$343,MATCH(LEFT(TRIM(I$6),FIND("~",SUBSTITUTE(I$6,"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179))*HLOOKUP(LEFT(TRIM(I$6),FIND("~",SUBSTITUTE(I$6," ","~",LEN(TRIM(I$6))-LEN(SUBSTITUTE(TRIM(I$6)," ",""))))-1)&amp;" Total",$B$6:$BB$343,ROW($A179)-5,FALSE))</f>
        <v>0</v>
      </c>
      <c r="J179" s="14">
        <f ca="1">IF(J$5&lt;&gt;"",HLOOKUP(J$5,Functionalization!$G$6:$R$343,ROW($A179)-5,FALSE),IFERROR(INDEX(J$320:J$343,MATCH($F179,$B$320:$B$343,0))/VLOOKUP($F179,$B$320:$BB$343,MATCH(LEFT(TRIM(J$6),FIND("~",SUBSTITUTE(J$6,"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179))*HLOOKUP(LEFT(TRIM(J$6),FIND("~",SUBSTITUTE(J$6," ","~",LEN(TRIM(J$6))-LEN(SUBSTITUTE(TRIM(J$6)," ",""))))-1)&amp;" Total",$B$6:$BB$343,ROW($A179)-5,FALSE))</f>
        <v>0</v>
      </c>
      <c r="K179" s="14">
        <f ca="1">IF(K$5&lt;&gt;"",HLOOKUP(K$5,Functionalization!$G$6:$R$343,ROW($A179)-5,FALSE),IFERROR(INDEX(K$320:K$343,MATCH($F179,$B$320:$B$343,0))/VLOOKUP($F179,$B$320:$BB$343,MATCH(LEFT(TRIM(K$6),FIND("~",SUBSTITUTE(K$6,"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179))*HLOOKUP(LEFT(TRIM(K$6),FIND("~",SUBSTITUTE(K$6," ","~",LEN(TRIM(K$6))-LEN(SUBSTITUTE(TRIM(K$6)," ",""))))-1)&amp;" Total",$B$6:$BB$343,ROW($A179)-5,FALSE))</f>
        <v>77.742428138020159</v>
      </c>
      <c r="L179" s="14">
        <f ca="1">IF(L$5&lt;&gt;"",HLOOKUP(L$5,Functionalization!$G$6:$R$343,ROW($A179)-5,FALSE),IFERROR(INDEX(L$320:L$343,MATCH($F179,$B$320:$B$343,0))/VLOOKUP($F179,$B$320:$BB$343,MATCH(LEFT(TRIM(L$6),FIND("~",SUBSTITUTE(L$6,"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179))*HLOOKUP(LEFT(TRIM(L$6),FIND("~",SUBSTITUTE(L$6," ","~",LEN(TRIM(L$6))-LEN(SUBSTITUTE(TRIM(L$6)," ",""))))-1)&amp;" Total",$B$6:$BB$343,ROW($A179)-5,FALSE))</f>
        <v>77.742428138020159</v>
      </c>
      <c r="M179" s="14">
        <f ca="1">IF(M$5&lt;&gt;"",HLOOKUP(M$5,Functionalization!$G$6:$R$343,ROW($A179)-5,FALSE),IFERROR(INDEX(M$320:M$343,MATCH($F179,$B$320:$B$343,0))/VLOOKUP($F179,$B$320:$BB$343,MATCH(LEFT(TRIM(M$6),FIND("~",SUBSTITUTE(M$6,"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179))*HLOOKUP(LEFT(TRIM(M$6),FIND("~",SUBSTITUTE(M$6," ","~",LEN(TRIM(M$6))-LEN(SUBSTITUTE(TRIM(M$6)," ",""))))-1)&amp;" Total",$B$6:$BB$343,ROW($A179)-5,FALSE))</f>
        <v>0</v>
      </c>
      <c r="N179" s="14">
        <f ca="1">IF(N$5&lt;&gt;"",HLOOKUP(N$5,Functionalization!$G$6:$R$343,ROW($A179)-5,FALSE),IFERROR(INDEX(N$320:N$343,MATCH($F179,$B$320:$B$343,0))/VLOOKUP($F179,$B$320:$BB$343,MATCH(LEFT(TRIM(N$6),FIND("~",SUBSTITUTE(N$6,"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179))*HLOOKUP(LEFT(TRIM(N$6),FIND("~",SUBSTITUTE(N$6," ","~",LEN(TRIM(N$6))-LEN(SUBSTITUTE(TRIM(N$6)," ",""))))-1)&amp;" Total",$B$6:$BB$343,ROW($A179)-5,FALSE))</f>
        <v>0</v>
      </c>
      <c r="O179" s="14">
        <f ca="1">IF(O$5&lt;&gt;"",HLOOKUP(O$5,Functionalization!$G$6:$R$343,ROW($A179)-5,FALSE),IFERROR(INDEX(O$320:O$343,MATCH($F179,$B$320:$B$343,0))/VLOOKUP($F179,$B$320:$BB$343,MATCH(LEFT(TRIM(O$6),FIND("~",SUBSTITUTE(O$6,"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179))*HLOOKUP(LEFT(TRIM(O$6),FIND("~",SUBSTITUTE(O$6," ","~",LEN(TRIM(O$6))-LEN(SUBSTITUTE(TRIM(O$6)," ",""))))-1)&amp;" Total",$B$6:$BB$343,ROW($A179)-5,FALSE))</f>
        <v>0</v>
      </c>
      <c r="P179" s="14">
        <f ca="1">IF(P$5&lt;&gt;"",HLOOKUP(P$5,Functionalization!$G$6:$R$343,ROW($A179)-5,FALSE),IFERROR(INDEX(P$320:P$343,MATCH($F179,$B$320:$B$343,0))/VLOOKUP($F179,$B$320:$BB$343,MATCH(LEFT(TRIM(P$6),FIND("~",SUBSTITUTE(P$6,"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179))*HLOOKUP(LEFT(TRIM(P$6),FIND("~",SUBSTITUTE(P$6," ","~",LEN(TRIM(P$6))-LEN(SUBSTITUTE(TRIM(P$6)," ",""))))-1)&amp;" Total",$B$6:$BB$343,ROW($A179)-5,FALSE))</f>
        <v>0</v>
      </c>
      <c r="Q179" s="14">
        <f ca="1">IF(Q$5&lt;&gt;"",HLOOKUP(Q$5,Functionalization!$G$6:$R$343,ROW($A179)-5,FALSE),IFERROR(INDEX(Q$320:Q$343,MATCH($F179,$B$320:$B$343,0))/VLOOKUP($F179,$B$320:$BB$343,MATCH(LEFT(TRIM(Q$6),FIND("~",SUBSTITUTE(Q$6,"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179))*HLOOKUP(LEFT(TRIM(Q$6),FIND("~",SUBSTITUTE(Q$6," ","~",LEN(TRIM(Q$6))-LEN(SUBSTITUTE(TRIM(Q$6)," ",""))))-1)&amp;" Total",$B$6:$BB$343,ROW($A179)-5,FALSE))</f>
        <v>0</v>
      </c>
      <c r="R179" s="14">
        <f ca="1">IF(R$5&lt;&gt;"",HLOOKUP(R$5,Functionalization!$G$6:$R$343,ROW($A179)-5,FALSE),IFERROR(INDEX(R$320:R$343,MATCH($F179,$B$320:$B$343,0))/VLOOKUP($F179,$B$320:$BB$343,MATCH(LEFT(TRIM(R$6),FIND("~",SUBSTITUTE(R$6,"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179))*HLOOKUP(LEFT(TRIM(R$6),FIND("~",SUBSTITUTE(R$6," ","~",LEN(TRIM(R$6))-LEN(SUBSTITUTE(TRIM(R$6)," ",""))))-1)&amp;" Total",$B$6:$BB$343,ROW($A179)-5,FALSE))</f>
        <v>0</v>
      </c>
      <c r="S179" s="14">
        <f ca="1">IF(S$5&lt;&gt;"",HLOOKUP(S$5,Functionalization!$G$6:$R$343,ROW($A179)-5,FALSE),IFERROR(INDEX(S$320:S$343,MATCH($F179,$B$320:$B$343,0))/VLOOKUP($F179,$B$320:$BB$343,MATCH(LEFT(TRIM(S$6),FIND("~",SUBSTITUTE(S$6,"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179))*HLOOKUP(LEFT(TRIM(S$6),FIND("~",SUBSTITUTE(S$6," ","~",LEN(TRIM(S$6))-LEN(SUBSTITUTE(TRIM(S$6)," ",""))))-1)&amp;" Total",$B$6:$BB$343,ROW($A179)-5,FALSE))</f>
        <v>0</v>
      </c>
      <c r="T179" s="14">
        <f ca="1">IF(T$5&lt;&gt;"",HLOOKUP(T$5,Functionalization!$G$6:$R$343,ROW($A179)-5,FALSE),IFERROR(INDEX(T$320:T$343,MATCH($F179,$B$320:$B$343,0))/VLOOKUP($F179,$B$320:$BB$343,MATCH(LEFT(TRIM(T$6),FIND("~",SUBSTITUTE(T$6,"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179))*HLOOKUP(LEFT(TRIM(T$6),FIND("~",SUBSTITUTE(T$6," ","~",LEN(TRIM(T$6))-LEN(SUBSTITUTE(TRIM(T$6)," ",""))))-1)&amp;" Total",$B$6:$BB$343,ROW($A179)-5,FALSE))</f>
        <v>0</v>
      </c>
      <c r="U179" s="14">
        <f ca="1">IF(U$5&lt;&gt;"",HLOOKUP(U$5,Functionalization!$G$6:$R$343,ROW($A179)-5,FALSE),IFERROR(INDEX(U$320:U$343,MATCH($F179,$B$320:$B$343,0))/VLOOKUP($F179,$B$320:$BB$343,MATCH(LEFT(TRIM(U$6),FIND("~",SUBSTITUTE(U$6,"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179))*HLOOKUP(LEFT(TRIM(U$6),FIND("~",SUBSTITUTE(U$6," ","~",LEN(TRIM(U$6))-LEN(SUBSTITUTE(TRIM(U$6)," ",""))))-1)&amp;" Total",$B$6:$BB$343,ROW($A179)-5,FALSE))</f>
        <v>0</v>
      </c>
      <c r="V179" s="14">
        <f ca="1">IF(V$5&lt;&gt;"",HLOOKUP(V$5,Functionalization!$G$6:$R$343,ROW($A179)-5,FALSE),IFERROR(INDEX(V$320:V$343,MATCH($F179,$B$320:$B$343,0))/VLOOKUP($F179,$B$320:$BB$343,MATCH(LEFT(TRIM(V$6),FIND("~",SUBSTITUTE(V$6,"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179))*HLOOKUP(LEFT(TRIM(V$6),FIND("~",SUBSTITUTE(V$6," ","~",LEN(TRIM(V$6))-LEN(SUBSTITUTE(TRIM(V$6)," ",""))))-1)&amp;" Total",$B$6:$BB$343,ROW($A179)-5,FALSE))</f>
        <v>0</v>
      </c>
      <c r="W179" s="14">
        <f ca="1">IF(W$5&lt;&gt;"",HLOOKUP(W$5,Functionalization!$G$6:$R$343,ROW($A179)-5,FALSE),IFERROR(INDEX(W$320:W$343,MATCH($F179,$B$320:$B$343,0))/VLOOKUP($F179,$B$320:$BB$343,MATCH(LEFT(TRIM(W$6),FIND("~",SUBSTITUTE(W$6,"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179))*HLOOKUP(LEFT(TRIM(W$6),FIND("~",SUBSTITUTE(W$6," ","~",LEN(TRIM(W$6))-LEN(SUBSTITUTE(TRIM(W$6)," ",""))))-1)&amp;" Total",$B$6:$BB$343,ROW($A179)-5,FALSE))</f>
        <v>0</v>
      </c>
      <c r="X179" s="14">
        <f ca="1">IF(X$5&lt;&gt;"",HLOOKUP(X$5,Functionalization!$G$6:$R$343,ROW($A179)-5,FALSE),IFERROR(INDEX(X$320:X$343,MATCH($F179,$B$320:$B$343,0))/VLOOKUP($F179,$B$320:$BB$343,MATCH(LEFT(TRIM(X$6),FIND("~",SUBSTITUTE(X$6,"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179))*HLOOKUP(LEFT(TRIM(X$6),FIND("~",SUBSTITUTE(X$6," ","~",LEN(TRIM(X$6))-LEN(SUBSTITUTE(TRIM(X$6)," ",""))))-1)&amp;" Total",$B$6:$BB$343,ROW($A179)-5,FALSE))</f>
        <v>0</v>
      </c>
      <c r="Y179" s="14">
        <f ca="1">IF(Y$5&lt;&gt;"",HLOOKUP(Y$5,Functionalization!$G$6:$R$343,ROW($A179)-5,FALSE),IFERROR(INDEX(Y$320:Y$343,MATCH($F179,$B$320:$B$343,0))/VLOOKUP($F179,$B$320:$BB$343,MATCH(LEFT(TRIM(Y$6),FIND("~",SUBSTITUTE(Y$6,"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179))*HLOOKUP(LEFT(TRIM(Y$6),FIND("~",SUBSTITUTE(Y$6," ","~",LEN(TRIM(Y$6))-LEN(SUBSTITUTE(TRIM(Y$6)," ",""))))-1)&amp;" Total",$B$6:$BB$343,ROW($A179)-5,FALSE))</f>
        <v>0</v>
      </c>
      <c r="Z179" s="14">
        <f ca="1">IF(Z$5&lt;&gt;"",HLOOKUP(Z$5,Functionalization!$G$6:$R$343,ROW($A179)-5,FALSE),IFERROR(INDEX(Z$320:Z$343,MATCH($F179,$B$320:$B$343,0))/VLOOKUP($F179,$B$320:$BB$343,MATCH(LEFT(TRIM(Z$6),FIND("~",SUBSTITUTE(Z$6,"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179))*HLOOKUP(LEFT(TRIM(Z$6),FIND("~",SUBSTITUTE(Z$6," ","~",LEN(TRIM(Z$6))-LEN(SUBSTITUTE(TRIM(Z$6)," ",""))))-1)&amp;" Total",$B$6:$BB$343,ROW($A179)-5,FALSE))</f>
        <v>0</v>
      </c>
      <c r="AA179" s="14">
        <f ca="1">IF(AA$5&lt;&gt;"",HLOOKUP(AA$5,Functionalization!$G$6:$R$343,ROW($A179)-5,FALSE),IFERROR(INDEX(AA$320:AA$343,MATCH($F179,$B$320:$B$343,0))/VLOOKUP($F179,$B$320:$BB$343,MATCH(LEFT(TRIM(AA$6),FIND("~",SUBSTITUTE(AA$6,"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179))*HLOOKUP(LEFT(TRIM(AA$6),FIND("~",SUBSTITUTE(AA$6," ","~",LEN(TRIM(AA$6))-LEN(SUBSTITUTE(TRIM(AA$6)," ",""))))-1)&amp;" Total",$B$6:$BB$343,ROW($A179)-5,FALSE))</f>
        <v>0</v>
      </c>
      <c r="AB179" s="14">
        <f ca="1">IF(AB$5&lt;&gt;"",HLOOKUP(AB$5,Functionalization!$G$6:$R$343,ROW($A179)-5,FALSE),IFERROR(INDEX(AB$320:AB$343,MATCH($F179,$B$320:$B$343,0))/VLOOKUP($F179,$B$320:$BB$343,MATCH(LEFT(TRIM(AB$6),FIND("~",SUBSTITUTE(AB$6,"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179))*HLOOKUP(LEFT(TRIM(AB$6),FIND("~",SUBSTITUTE(AB$6," ","~",LEN(TRIM(AB$6))-LEN(SUBSTITUTE(TRIM(AB$6)," ",""))))-1)&amp;" Total",$B$6:$BB$343,ROW($A179)-5,FALSE))</f>
        <v>0</v>
      </c>
      <c r="AC179" s="14">
        <f ca="1">IF(AC$5&lt;&gt;"",HLOOKUP(AC$5,Functionalization!$G$6:$R$343,ROW($A179)-5,FALSE),IFERROR(INDEX(AC$320:AC$343,MATCH($F179,$B$320:$B$343,0))/VLOOKUP($F179,$B$320:$BB$343,MATCH(LEFT(TRIM(AC$6),FIND("~",SUBSTITUTE(AC$6,"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179))*HLOOKUP(LEFT(TRIM(AC$6),FIND("~",SUBSTITUTE(AC$6," ","~",LEN(TRIM(AC$6))-LEN(SUBSTITUTE(TRIM(AC$6)," ",""))))-1)&amp;" Total",$B$6:$BB$343,ROW($A179)-5,FALSE))</f>
        <v>0</v>
      </c>
      <c r="AD179" s="14">
        <f ca="1">IF(AD$5&lt;&gt;"",HLOOKUP(AD$5,Functionalization!$G$6:$R$343,ROW($A179)-5,FALSE),IFERROR(INDEX(AD$320:AD$343,MATCH($F179,$B$320:$B$343,0))/VLOOKUP($F179,$B$320:$BB$343,MATCH(LEFT(TRIM(AD$6),FIND("~",SUBSTITUTE(AD$6,"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179))*HLOOKUP(LEFT(TRIM(AD$6),FIND("~",SUBSTITUTE(AD$6," ","~",LEN(TRIM(AD$6))-LEN(SUBSTITUTE(TRIM(AD$6)," ",""))))-1)&amp;" Total",$B$6:$BB$343,ROW($A179)-5,FALSE))</f>
        <v>0</v>
      </c>
      <c r="AE179" s="14">
        <f ca="1">IF(AE$5&lt;&gt;"",HLOOKUP(AE$5,Functionalization!$G$6:$R$343,ROW($A179)-5,FALSE),IFERROR(INDEX(AE$320:AE$343,MATCH($F179,$B$320:$B$343,0))/VLOOKUP($F179,$B$320:$BB$343,MATCH(LEFT(TRIM(AE$6),FIND("~",SUBSTITUTE(AE$6,"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179))*HLOOKUP(LEFT(TRIM(AE$6),FIND("~",SUBSTITUTE(AE$6," ","~",LEN(TRIM(AE$6))-LEN(SUBSTITUTE(TRIM(AE$6)," ",""))))-1)&amp;" Total",$B$6:$BB$343,ROW($A179)-5,FALSE))</f>
        <v>0</v>
      </c>
      <c r="AF179" s="14">
        <f ca="1">IF(AF$5&lt;&gt;"",HLOOKUP(AF$5,Functionalization!$G$6:$R$343,ROW($A179)-5,FALSE),IFERROR(INDEX(AF$320:AF$343,MATCH($F179,$B$320:$B$343,0))/VLOOKUP($F179,$B$320:$BB$343,MATCH(LEFT(TRIM(AF$6),FIND("~",SUBSTITUTE(AF$6,"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179))*HLOOKUP(LEFT(TRIM(AF$6),FIND("~",SUBSTITUTE(AF$6," ","~",LEN(TRIM(AF$6))-LEN(SUBSTITUTE(TRIM(AF$6)," ",""))))-1)&amp;" Total",$B$6:$BB$343,ROW($A179)-5,FALSE))</f>
        <v>0</v>
      </c>
      <c r="AG179" s="14">
        <f ca="1">IF(AG$5&lt;&gt;"",HLOOKUP(AG$5,Functionalization!$G$6:$R$343,ROW($A179)-5,FALSE),IFERROR(INDEX(AG$320:AG$343,MATCH($F179,$B$320:$B$343,0))/VLOOKUP($F179,$B$320:$BB$343,MATCH(LEFT(TRIM(AG$6),FIND("~",SUBSTITUTE(AG$6,"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179))*HLOOKUP(LEFT(TRIM(AG$6),FIND("~",SUBSTITUTE(AG$6," ","~",LEN(TRIM(AG$6))-LEN(SUBSTITUTE(TRIM(AG$6)," ",""))))-1)&amp;" Total",$B$6:$BB$343,ROW($A179)-5,FALSE))</f>
        <v>0</v>
      </c>
      <c r="AH179" s="14">
        <f ca="1">IF(AH$5&lt;&gt;"",HLOOKUP(AH$5,Functionalization!$G$6:$R$343,ROW($A179)-5,FALSE),IFERROR(INDEX(AH$320:AH$343,MATCH($F179,$B$320:$B$343,0))/VLOOKUP($F179,$B$320:$BB$343,MATCH(LEFT(TRIM(AH$6),FIND("~",SUBSTITUTE(AH$6,"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179))*HLOOKUP(LEFT(TRIM(AH$6),FIND("~",SUBSTITUTE(AH$6," ","~",LEN(TRIM(AH$6))-LEN(SUBSTITUTE(TRIM(AH$6)," ",""))))-1)&amp;" Total",$B$6:$BB$343,ROW($A179)-5,FALSE))</f>
        <v>0</v>
      </c>
      <c r="AI179" s="14">
        <f ca="1">IF(AI$5&lt;&gt;"",HLOOKUP(AI$5,Functionalization!$G$6:$R$343,ROW($A179)-5,FALSE),IFERROR(INDEX(AI$320:AI$343,MATCH($F179,$B$320:$B$343,0))/VLOOKUP($F179,$B$320:$BB$343,MATCH(LEFT(TRIM(AI$6),FIND("~",SUBSTITUTE(AI$6,"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179))*HLOOKUP(LEFT(TRIM(AI$6),FIND("~",SUBSTITUTE(AI$6," ","~",LEN(TRIM(AI$6))-LEN(SUBSTITUTE(TRIM(AI$6)," ",""))))-1)&amp;" Total",$B$6:$BB$343,ROW($A179)-5,FALSE))</f>
        <v>0</v>
      </c>
      <c r="AJ179" s="14">
        <f ca="1">IF(AJ$5&lt;&gt;"",HLOOKUP(AJ$5,Functionalization!$G$6:$R$343,ROW($A179)-5,FALSE),IFERROR(INDEX(AJ$320:AJ$343,MATCH($F179,$B$320:$B$343,0))/VLOOKUP($F179,$B$320:$BB$343,MATCH(LEFT(TRIM(AJ$6),FIND("~",SUBSTITUTE(AJ$6,"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179))*HLOOKUP(LEFT(TRIM(AJ$6),FIND("~",SUBSTITUTE(AJ$6," ","~",LEN(TRIM(AJ$6))-LEN(SUBSTITUTE(TRIM(AJ$6)," ",""))))-1)&amp;" Total",$B$6:$BB$343,ROW($A179)-5,FALSE))</f>
        <v>0</v>
      </c>
      <c r="AK179" s="14">
        <f ca="1">IF(AK$5&lt;&gt;"",HLOOKUP(AK$5,Functionalization!$G$6:$R$343,ROW($A179)-5,FALSE),IFERROR(INDEX(AK$320:AK$343,MATCH($F179,$B$320:$B$343,0))/VLOOKUP($F179,$B$320:$BB$343,MATCH(LEFT(TRIM(AK$6),FIND("~",SUBSTITUTE(AK$6,"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179))*HLOOKUP(LEFT(TRIM(AK$6),FIND("~",SUBSTITUTE(AK$6," ","~",LEN(TRIM(AK$6))-LEN(SUBSTITUTE(TRIM(AK$6)," ",""))))-1)&amp;" Total",$B$6:$BB$343,ROW($A179)-5,FALSE))</f>
        <v>0</v>
      </c>
      <c r="AL179" s="14">
        <f ca="1">IF(AL$5&lt;&gt;"",HLOOKUP(AL$5,Functionalization!$G$6:$R$343,ROW($A179)-5,FALSE),IFERROR(INDEX(AL$320:AL$343,MATCH($F179,$B$320:$B$343,0))/VLOOKUP($F179,$B$320:$BB$343,MATCH(LEFT(TRIM(AL$6),FIND("~",SUBSTITUTE(AL$6,"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179))*HLOOKUP(LEFT(TRIM(AL$6),FIND("~",SUBSTITUTE(AL$6," ","~",LEN(TRIM(AL$6))-LEN(SUBSTITUTE(TRIM(AL$6)," ",""))))-1)&amp;" Total",$B$6:$BB$343,ROW($A179)-5,FALSE))</f>
        <v>0</v>
      </c>
      <c r="AM179" s="14">
        <f ca="1">IF(AM$5&lt;&gt;"",HLOOKUP(AM$5,Functionalization!$G$6:$R$343,ROW($A179)-5,FALSE),IFERROR(INDEX(AM$320:AM$343,MATCH($F179,$B$320:$B$343,0))/VLOOKUP($F179,$B$320:$BB$343,MATCH(LEFT(TRIM(AM$6),FIND("~",SUBSTITUTE(AM$6,"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179))*HLOOKUP(LEFT(TRIM(AM$6),FIND("~",SUBSTITUTE(AM$6," ","~",LEN(TRIM(AM$6))-LEN(SUBSTITUTE(TRIM(AM$6)," ",""))))-1)&amp;" Total",$B$6:$BB$343,ROW($A179)-5,FALSE))</f>
        <v>0</v>
      </c>
      <c r="AN179" s="14">
        <f ca="1">IF(AN$5&lt;&gt;"",HLOOKUP(AN$5,Functionalization!$G$6:$R$343,ROW($A179)-5,FALSE),IFERROR(INDEX(AN$320:AN$343,MATCH($F179,$B$320:$B$343,0))/VLOOKUP($F179,$B$320:$BB$343,MATCH(LEFT(TRIM(AN$6),FIND("~",SUBSTITUTE(AN$6,"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179))*HLOOKUP(LEFT(TRIM(AN$6),FIND("~",SUBSTITUTE(AN$6," ","~",LEN(TRIM(AN$6))-LEN(SUBSTITUTE(TRIM(AN$6)," ",""))))-1)&amp;" Total",$B$6:$BB$343,ROW($A179)-5,FALSE))</f>
        <v>0</v>
      </c>
      <c r="AO179" s="14">
        <f ca="1">IF(AO$5&lt;&gt;"",HLOOKUP(AO$5,Functionalization!$G$6:$R$343,ROW($A179)-5,FALSE),IFERROR(INDEX(AO$320:AO$343,MATCH($F179,$B$320:$B$343,0))/VLOOKUP($F179,$B$320:$BB$343,MATCH(LEFT(TRIM(AO$6),FIND("~",SUBSTITUTE(AO$6,"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179))*HLOOKUP(LEFT(TRIM(AO$6),FIND("~",SUBSTITUTE(AO$6," ","~",LEN(TRIM(AO$6))-LEN(SUBSTITUTE(TRIM(AO$6)," ",""))))-1)&amp;" Total",$B$6:$BB$343,ROW($A179)-5,FALSE))</f>
        <v>0</v>
      </c>
      <c r="AP179" s="14">
        <f ca="1">IF(AP$5&lt;&gt;"",HLOOKUP(AP$5,Functionalization!$G$6:$R$343,ROW($A179)-5,FALSE),IFERROR(INDEX(AP$320:AP$343,MATCH($F179,$B$320:$B$343,0))/VLOOKUP($F179,$B$320:$BB$343,MATCH(LEFT(TRIM(AP$6),FIND("~",SUBSTITUTE(AP$6,"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179))*HLOOKUP(LEFT(TRIM(AP$6),FIND("~",SUBSTITUTE(AP$6," ","~",LEN(TRIM(AP$6))-LEN(SUBSTITUTE(TRIM(AP$6)," ",""))))-1)&amp;" Total",$B$6:$BB$343,ROW($A179)-5,FALSE))</f>
        <v>0</v>
      </c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D179" s="44">
        <f ca="1">IFERROR(IF(SUMIF($G$6:$BB$6,BD$6&amp;" Total",$G179:$BB179)-(SUMIF($G$6:$BB$6,BD$6&amp;" "&amp;'Input-Allocators'!$D$18,$G179:$BB179)+IFERROR(SUMIF($G$6:$BB$6,BD$6&amp;" "&amp;'Input-Allocators'!$E$18,$G179:$BB179),SUMIF($G$6:$BB$6,BD$6&amp;" "&amp;'Input-Allocators'!$B$20,$G179:$BB179))+SUMIF($G$6:$BB$6,BD$6&amp;" "&amp;'Input-Allocators'!$F$18,$G179:$BB179))&lt;Check_Limit,0,1),1)</f>
        <v>0</v>
      </c>
      <c r="BE179" s="44">
        <f ca="1">IFERROR(IF(SUMIF($G$6:$BB$6,BE$6&amp;" Total",$G179:$BB179)-(SUMIF($G$6:$BB$6,BE$6&amp;" "&amp;'Input-Allocators'!$D$18,$G179:$BB179)+IFERROR(SUMIF($G$6:$BB$6,BE$6&amp;" "&amp;'Input-Allocators'!$E$18,$G179:$BB179),SUMIF($G$6:$BB$6,BE$6&amp;" "&amp;'Input-Allocators'!$B$20,$G179:$BB179))+SUMIF($G$6:$BB$6,BE$6&amp;" "&amp;'Input-Allocators'!$F$18,$G179:$BB179))&lt;Check_Limit,0,1),1)</f>
        <v>0</v>
      </c>
      <c r="BF179" s="44">
        <f ca="1">IFERROR(IF(SUMIF($G$6:$BB$6,BF$6&amp;" Total",$G179:$BB179)-(SUMIF($G$6:$BB$6,BF$6&amp;" "&amp;'Input-Allocators'!$D$18,$G179:$BB179)+IFERROR(SUMIF($G$6:$BB$6,BF$6&amp;" "&amp;'Input-Allocators'!$E$18,$G179:$BB179),SUMIF($G$6:$BB$6,BF$6&amp;" "&amp;'Input-Allocators'!$B$20,$G179:$BB179))+SUMIF($G$6:$BB$6,BF$6&amp;" "&amp;'Input-Allocators'!$F$18,$G179:$BB179))&lt;Check_Limit,0,1),1)</f>
        <v>0</v>
      </c>
      <c r="BG179" s="44">
        <f ca="1">IFERROR(IF(SUMIF($G$6:$BB$6,BG$6&amp;" Total",$G179:$BB179)-(SUMIF($G$6:$BB$6,BG$6&amp;" "&amp;'Input-Allocators'!$D$18,$G179:$BB179)+IFERROR(SUMIF($G$6:$BB$6,BG$6&amp;" "&amp;'Input-Allocators'!$E$18,$G179:$BB179),SUMIF($G$6:$BB$6,BG$6&amp;" "&amp;'Input-Allocators'!$B$20,$G179:$BB179))+SUMIF($G$6:$BB$6,BG$6&amp;" "&amp;'Input-Allocators'!$F$18,$G179:$BB179))&lt;Check_Limit,0,1),1)</f>
        <v>0</v>
      </c>
      <c r="BH179" s="44">
        <f ca="1">IFERROR(IF(SUMIF($G$6:$BB$6,BH$6&amp;" Total",$G179:$BB179)-(SUMIF($G$6:$BB$6,BH$6&amp;" "&amp;'Input-Allocators'!$D$18,$G179:$BB179)+IFERROR(SUMIF($G$6:$BB$6,BH$6&amp;" "&amp;'Input-Allocators'!$E$18,$G179:$BB179),SUMIF($G$6:$BB$6,BH$6&amp;" "&amp;'Input-Allocators'!$B$20,$G179:$BB179))+SUMIF($G$6:$BB$6,BH$6&amp;" "&amp;'Input-Allocators'!$F$18,$G179:$BB179))&lt;Check_Limit,0,1),1)</f>
        <v>0</v>
      </c>
      <c r="BI179" s="44">
        <f ca="1">IFERROR(IF(SUMIF($G$6:$BB$6,BI$6&amp;" Total",$G179:$BB179)-(SUMIF($G$6:$BB$6,BI$6&amp;" "&amp;'Input-Allocators'!$D$18,$G179:$BB179)+IFERROR(SUMIF($G$6:$BB$6,BI$6&amp;" "&amp;'Input-Allocators'!$E$18,$G179:$BB179),SUMIF($G$6:$BB$6,BI$6&amp;" "&amp;'Input-Allocators'!$B$20,$G179:$BB179))+SUMIF($G$6:$BB$6,BI$6&amp;" "&amp;'Input-Allocators'!$F$18,$G179:$BB179))&lt;Check_Limit,0,1),1)</f>
        <v>0</v>
      </c>
      <c r="BJ179" s="44">
        <f ca="1">IFERROR(IF(SUMIF($G$6:$BB$6,BJ$6&amp;" Total",$G179:$BB179)-(SUMIF($G$6:$BB$6,BJ$6&amp;" "&amp;'Input-Allocators'!$D$18,$G179:$BB179)+IFERROR(SUMIF($G$6:$BB$6,BJ$6&amp;" "&amp;'Input-Allocators'!$E$18,$G179:$BB179),SUMIF($G$6:$BB$6,BJ$6&amp;" "&amp;'Input-Allocators'!$B$20,$G179:$BB179))+SUMIF($G$6:$BB$6,BJ$6&amp;" "&amp;'Input-Allocators'!$F$18,$G179:$BB179))&lt;Check_Limit,0,1),1)</f>
        <v>0</v>
      </c>
      <c r="BK179" s="44">
        <f ca="1">IFERROR(IF(SUMIF($G$6:$BB$6,BK$6&amp;" Total",$G179:$BB179)-(SUMIF($G$6:$BB$6,BK$6&amp;" "&amp;'Input-Allocators'!$D$18,$G179:$BB179)+IFERROR(SUMIF($G$6:$BB$6,BK$6&amp;" "&amp;'Input-Allocators'!$E$18,$G179:$BB179),SUMIF($G$6:$BB$6,BK$6&amp;" "&amp;'Input-Allocators'!$B$20,$G179:$BB179))+SUMIF($G$6:$BB$6,BK$6&amp;" "&amp;'Input-Allocators'!$F$18,$G179:$BB179))&lt;Check_Limit,0,1),1)</f>
        <v>0</v>
      </c>
      <c r="BL179" s="44">
        <f ca="1">IFERROR(IF(SUMIF($G$6:$BB$6,BL$6&amp;" Total",$G179:$BB179)-(SUMIF($G$6:$BB$6,BL$6&amp;" "&amp;'Input-Allocators'!$D$18,$G179:$BB179)+IFERROR(SUMIF($G$6:$BB$6,BL$6&amp;" "&amp;'Input-Allocators'!$E$18,$G179:$BB179),SUMIF($G$6:$BB$6,BL$6&amp;" "&amp;'Input-Allocators'!$B$20,$G179:$BB179))+SUMIF($G$6:$BB$6,BL$6&amp;" "&amp;'Input-Allocators'!$F$18,$G179:$BB179))&lt;Check_Limit,0,1),1)</f>
        <v>0</v>
      </c>
      <c r="BM179" s="44">
        <f ca="1">IFERROR(IF(SUMIF($G$6:$BB$6,BM$6&amp;" Total",$G179:$BB179)-(SUMIF($G$6:$BB$6,BM$6&amp;" "&amp;'Input-Allocators'!$D$18,$G179:$BB179)+IFERROR(SUMIF($G$6:$BB$6,BM$6&amp;" "&amp;'Input-Allocators'!$E$18,$G179:$BB179),SUMIF($G$6:$BB$6,BM$6&amp;" "&amp;'Input-Allocators'!$B$20,$G179:$BB179))+SUMIF($G$6:$BB$6,BM$6&amp;" "&amp;'Input-Allocators'!$F$18,$G179:$BB179))&lt;Check_Limit,0,1),1)</f>
        <v>0</v>
      </c>
      <c r="BN179" s="44">
        <f ca="1">IFERROR(IF(SUMIF($G$6:$BB$6,BN$6&amp;" Total",$G179:$BB179)-(SUMIF($G$6:$BB$6,BN$6&amp;" "&amp;'Input-Allocators'!$D$18,$G179:$BB179)+IFERROR(SUMIF($G$6:$BB$6,BN$6&amp;" "&amp;'Input-Allocators'!$E$18,$G179:$BB179),SUMIF($G$6:$BB$6,BN$6&amp;" "&amp;'Input-Allocators'!$B$20,$G179:$BB179))+SUMIF($G$6:$BB$6,BN$6&amp;" "&amp;'Input-Allocators'!$F$18,$G179:$BB179))&lt;Check_Limit,0,1),1)</f>
        <v>0</v>
      </c>
      <c r="BO179" s="44">
        <f ca="1">IFERROR(IF(SUMIF($G$6:$BB$6,BO$6&amp;" Total",$G179:$BB179)-(SUMIF($G$6:$BB$6,BO$6&amp;" "&amp;'Input-Allocators'!$D$18,$G179:$BB179)+IFERROR(SUMIF($G$6:$BB$6,BO$6&amp;" "&amp;'Input-Allocators'!$E$18,$G179:$BB179),SUMIF($G$6:$BB$6,BO$6&amp;" "&amp;'Input-Allocators'!$B$20,$G179:$BB179))+SUMIF($G$6:$BB$6,BO$6&amp;" "&amp;'Input-Allocators'!$F$18,$G179:$BB179))&lt;Check_Limit,0,1),1)</f>
        <v>0</v>
      </c>
    </row>
    <row r="180" spans="1:67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>Functionalization!$D180</f>
        <v>33085.998369832574</v>
      </c>
      <c r="E180" s="14">
        <f t="shared" ca="1" si="31"/>
        <v>0</v>
      </c>
      <c r="F180" s="3" t="str">
        <f>IF($D180=0,"-",IF('Input-Accounts'!$E180&lt;&gt;0,'Input-Accounts'!$E180,'Input-Accounts'!$G180))</f>
        <v>COMMODITY</v>
      </c>
      <c r="G180" s="14">
        <f ca="1">IF(G$5&lt;&gt;"",HLOOKUP(G$5,Functionalization!$G$6:$R$343,ROW($A180)-5,FALSE),IFERROR(INDEX(G$320:G$343,MATCH($F180,$B$320:$B$343,0))/VLOOKUP($F180,$B$320:$BB$343,MATCH(LEFT(TRIM(G$6),FIND("~",SUBSTITUTE(G$6,"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180))*HLOOKUP(LEFT(TRIM(G$6),FIND("~",SUBSTITUTE(G$6," ","~",LEN(TRIM(G$6))-LEN(SUBSTITUTE(TRIM(G$6)," ",""))))-1)&amp;" Total",$B$6:$BB$343,ROW($A180)-5,FALSE))</f>
        <v>0</v>
      </c>
      <c r="H180" s="14">
        <f ca="1">IF(H$5&lt;&gt;"",HLOOKUP(H$5,Functionalization!$G$6:$R$343,ROW($A180)-5,FALSE),IFERROR(INDEX(H$320:H$343,MATCH($F180,$B$320:$B$343,0))/VLOOKUP($F180,$B$320:$BB$343,MATCH(LEFT(TRIM(H$6),FIND("~",SUBSTITUTE(H$6,"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180))*HLOOKUP(LEFT(TRIM(H$6),FIND("~",SUBSTITUTE(H$6," ","~",LEN(TRIM(H$6))-LEN(SUBSTITUTE(TRIM(H$6)," ",""))))-1)&amp;" Total",$B$6:$BB$343,ROW($A180)-5,FALSE))</f>
        <v>0</v>
      </c>
      <c r="I180" s="14">
        <f ca="1">IF(I$5&lt;&gt;"",HLOOKUP(I$5,Functionalization!$G$6:$R$343,ROW($A180)-5,FALSE),IFERROR(INDEX(I$320:I$343,MATCH($F180,$B$320:$B$343,0))/VLOOKUP($F180,$B$320:$BB$343,MATCH(LEFT(TRIM(I$6),FIND("~",SUBSTITUTE(I$6,"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180))*HLOOKUP(LEFT(TRIM(I$6),FIND("~",SUBSTITUTE(I$6," ","~",LEN(TRIM(I$6))-LEN(SUBSTITUTE(TRIM(I$6)," ",""))))-1)&amp;" Total",$B$6:$BB$343,ROW($A180)-5,FALSE))</f>
        <v>0</v>
      </c>
      <c r="J180" s="14">
        <f ca="1">IF(J$5&lt;&gt;"",HLOOKUP(J$5,Functionalization!$G$6:$R$343,ROW($A180)-5,FALSE),IFERROR(INDEX(J$320:J$343,MATCH($F180,$B$320:$B$343,0))/VLOOKUP($F180,$B$320:$BB$343,MATCH(LEFT(TRIM(J$6),FIND("~",SUBSTITUTE(J$6,"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180))*HLOOKUP(LEFT(TRIM(J$6),FIND("~",SUBSTITUTE(J$6," ","~",LEN(TRIM(J$6))-LEN(SUBSTITUTE(TRIM(J$6)," ",""))))-1)&amp;" Total",$B$6:$BB$343,ROW($A180)-5,FALSE))</f>
        <v>0</v>
      </c>
      <c r="K180" s="14">
        <f ca="1">IF(K$5&lt;&gt;"",HLOOKUP(K$5,Functionalization!$G$6:$R$343,ROW($A180)-5,FALSE),IFERROR(INDEX(K$320:K$343,MATCH($F180,$B$320:$B$343,0))/VLOOKUP($F180,$B$320:$BB$343,MATCH(LEFT(TRIM(K$6),FIND("~",SUBSTITUTE(K$6,"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180))*HLOOKUP(LEFT(TRIM(K$6),FIND("~",SUBSTITUTE(K$6," ","~",LEN(TRIM(K$6))-LEN(SUBSTITUTE(TRIM(K$6)," ",""))))-1)&amp;" Total",$B$6:$BB$343,ROW($A180)-5,FALSE))</f>
        <v>0</v>
      </c>
      <c r="L180" s="14">
        <f ca="1">IF(L$5&lt;&gt;"",HLOOKUP(L$5,Functionalization!$G$6:$R$343,ROW($A180)-5,FALSE),IFERROR(INDEX(L$320:L$343,MATCH($F180,$B$320:$B$343,0))/VLOOKUP($F180,$B$320:$BB$343,MATCH(LEFT(TRIM(L$6),FIND("~",SUBSTITUTE(L$6,"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180))*HLOOKUP(LEFT(TRIM(L$6),FIND("~",SUBSTITUTE(L$6," ","~",LEN(TRIM(L$6))-LEN(SUBSTITUTE(TRIM(L$6)," ",""))))-1)&amp;" Total",$B$6:$BB$343,ROW($A180)-5,FALSE))</f>
        <v>0</v>
      </c>
      <c r="M180" s="14">
        <f ca="1">IF(M$5&lt;&gt;"",HLOOKUP(M$5,Functionalization!$G$6:$R$343,ROW($A180)-5,FALSE),IFERROR(INDEX(M$320:M$343,MATCH($F180,$B$320:$B$343,0))/VLOOKUP($F180,$B$320:$BB$343,MATCH(LEFT(TRIM(M$6),FIND("~",SUBSTITUTE(M$6,"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180))*HLOOKUP(LEFT(TRIM(M$6),FIND("~",SUBSTITUTE(M$6," ","~",LEN(TRIM(M$6))-LEN(SUBSTITUTE(TRIM(M$6)," ",""))))-1)&amp;" Total",$B$6:$BB$343,ROW($A180)-5,FALSE))</f>
        <v>0</v>
      </c>
      <c r="N180" s="14">
        <f ca="1">IF(N$5&lt;&gt;"",HLOOKUP(N$5,Functionalization!$G$6:$R$343,ROW($A180)-5,FALSE),IFERROR(INDEX(N$320:N$343,MATCH($F180,$B$320:$B$343,0))/VLOOKUP($F180,$B$320:$BB$343,MATCH(LEFT(TRIM(N$6),FIND("~",SUBSTITUTE(N$6,"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180))*HLOOKUP(LEFT(TRIM(N$6),FIND("~",SUBSTITUTE(N$6," ","~",LEN(TRIM(N$6))-LEN(SUBSTITUTE(TRIM(N$6)," ",""))))-1)&amp;" Total",$B$6:$BB$343,ROW($A180)-5,FALSE))</f>
        <v>0</v>
      </c>
      <c r="O180" s="14">
        <f ca="1">IF(O$5&lt;&gt;"",HLOOKUP(O$5,Functionalization!$G$6:$R$343,ROW($A180)-5,FALSE),IFERROR(INDEX(O$320:O$343,MATCH($F180,$B$320:$B$343,0))/VLOOKUP($F180,$B$320:$BB$343,MATCH(LEFT(TRIM(O$6),FIND("~",SUBSTITUTE(O$6,"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180))*HLOOKUP(LEFT(TRIM(O$6),FIND("~",SUBSTITUTE(O$6," ","~",LEN(TRIM(O$6))-LEN(SUBSTITUTE(TRIM(O$6)," ",""))))-1)&amp;" Total",$B$6:$BB$343,ROW($A180)-5,FALSE))</f>
        <v>0</v>
      </c>
      <c r="P180" s="14">
        <f ca="1">IF(P$5&lt;&gt;"",HLOOKUP(P$5,Functionalization!$G$6:$R$343,ROW($A180)-5,FALSE),IFERROR(INDEX(P$320:P$343,MATCH($F180,$B$320:$B$343,0))/VLOOKUP($F180,$B$320:$BB$343,MATCH(LEFT(TRIM(P$6),FIND("~",SUBSTITUTE(P$6,"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180))*HLOOKUP(LEFT(TRIM(P$6),FIND("~",SUBSTITUTE(P$6," ","~",LEN(TRIM(P$6))-LEN(SUBSTITUTE(TRIM(P$6)," ",""))))-1)&amp;" Total",$B$6:$BB$343,ROW($A180)-5,FALSE))</f>
        <v>0</v>
      </c>
      <c r="Q180" s="14">
        <f ca="1">IF(Q$5&lt;&gt;"",HLOOKUP(Q$5,Functionalization!$G$6:$R$343,ROW($A180)-5,FALSE),IFERROR(INDEX(Q$320:Q$343,MATCH($F180,$B$320:$B$343,0))/VLOOKUP($F180,$B$320:$BB$343,MATCH(LEFT(TRIM(Q$6),FIND("~",SUBSTITUTE(Q$6,"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180))*HLOOKUP(LEFT(TRIM(Q$6),FIND("~",SUBSTITUTE(Q$6," ","~",LEN(TRIM(Q$6))-LEN(SUBSTITUTE(TRIM(Q$6)," ",""))))-1)&amp;" Total",$B$6:$BB$343,ROW($A180)-5,FALSE))</f>
        <v>0</v>
      </c>
      <c r="R180" s="14">
        <f ca="1">IF(R$5&lt;&gt;"",HLOOKUP(R$5,Functionalization!$G$6:$R$343,ROW($A180)-5,FALSE),IFERROR(INDEX(R$320:R$343,MATCH($F180,$B$320:$B$343,0))/VLOOKUP($F180,$B$320:$BB$343,MATCH(LEFT(TRIM(R$6),FIND("~",SUBSTITUTE(R$6,"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180))*HLOOKUP(LEFT(TRIM(R$6),FIND("~",SUBSTITUTE(R$6," ","~",LEN(TRIM(R$6))-LEN(SUBSTITUTE(TRIM(R$6)," ",""))))-1)&amp;" Total",$B$6:$BB$343,ROW($A180)-5,FALSE))</f>
        <v>0</v>
      </c>
      <c r="S180" s="14">
        <f ca="1">IF(S$5&lt;&gt;"",HLOOKUP(S$5,Functionalization!$G$6:$R$343,ROW($A180)-5,FALSE),IFERROR(INDEX(S$320:S$343,MATCH($F180,$B$320:$B$343,0))/VLOOKUP($F180,$B$320:$BB$343,MATCH(LEFT(TRIM(S$6),FIND("~",SUBSTITUTE(S$6,"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180))*HLOOKUP(LEFT(TRIM(S$6),FIND("~",SUBSTITUTE(S$6," ","~",LEN(TRIM(S$6))-LEN(SUBSTITUTE(TRIM(S$6)," ",""))))-1)&amp;" Total",$B$6:$BB$343,ROW($A180)-5,FALSE))</f>
        <v>0</v>
      </c>
      <c r="T180" s="14">
        <f ca="1">IF(T$5&lt;&gt;"",HLOOKUP(T$5,Functionalization!$G$6:$R$343,ROW($A180)-5,FALSE),IFERROR(INDEX(T$320:T$343,MATCH($F180,$B$320:$B$343,0))/VLOOKUP($F180,$B$320:$BB$343,MATCH(LEFT(TRIM(T$6),FIND("~",SUBSTITUTE(T$6,"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180))*HLOOKUP(LEFT(TRIM(T$6),FIND("~",SUBSTITUTE(T$6," ","~",LEN(TRIM(T$6))-LEN(SUBSTITUTE(TRIM(T$6)," ",""))))-1)&amp;" Total",$B$6:$BB$343,ROW($A180)-5,FALSE))</f>
        <v>0</v>
      </c>
      <c r="U180" s="14">
        <f ca="1">IF(U$5&lt;&gt;"",HLOOKUP(U$5,Functionalization!$G$6:$R$343,ROW($A180)-5,FALSE),IFERROR(INDEX(U$320:U$343,MATCH($F180,$B$320:$B$343,0))/VLOOKUP($F180,$B$320:$BB$343,MATCH(LEFT(TRIM(U$6),FIND("~",SUBSTITUTE(U$6,"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180))*HLOOKUP(LEFT(TRIM(U$6),FIND("~",SUBSTITUTE(U$6," ","~",LEN(TRIM(U$6))-LEN(SUBSTITUTE(TRIM(U$6)," ",""))))-1)&amp;" Total",$B$6:$BB$343,ROW($A180)-5,FALSE))</f>
        <v>0</v>
      </c>
      <c r="V180" s="14">
        <f ca="1">IF(V$5&lt;&gt;"",HLOOKUP(V$5,Functionalization!$G$6:$R$343,ROW($A180)-5,FALSE),IFERROR(INDEX(V$320:V$343,MATCH($F180,$B$320:$B$343,0))/VLOOKUP($F180,$B$320:$BB$343,MATCH(LEFT(TRIM(V$6),FIND("~",SUBSTITUTE(V$6,"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180))*HLOOKUP(LEFT(TRIM(V$6),FIND("~",SUBSTITUTE(V$6," ","~",LEN(TRIM(V$6))-LEN(SUBSTITUTE(TRIM(V$6)," ",""))))-1)&amp;" Total",$B$6:$BB$343,ROW($A180)-5,FALSE))</f>
        <v>0</v>
      </c>
      <c r="W180" s="14">
        <f ca="1">IF(W$5&lt;&gt;"",HLOOKUP(W$5,Functionalization!$G$6:$R$343,ROW($A180)-5,FALSE),IFERROR(INDEX(W$320:W$343,MATCH($F180,$B$320:$B$343,0))/VLOOKUP($F180,$B$320:$BB$343,MATCH(LEFT(TRIM(W$6),FIND("~",SUBSTITUTE(W$6,"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180))*HLOOKUP(LEFT(TRIM(W$6),FIND("~",SUBSTITUTE(W$6," ","~",LEN(TRIM(W$6))-LEN(SUBSTITUTE(TRIM(W$6)," ",""))))-1)&amp;" Total",$B$6:$BB$343,ROW($A180)-5,FALSE))</f>
        <v>33085.998369832574</v>
      </c>
      <c r="X180" s="14">
        <f ca="1">IF(X$5&lt;&gt;"",HLOOKUP(X$5,Functionalization!$G$6:$R$343,ROW($A180)-5,FALSE),IFERROR(INDEX(X$320:X$343,MATCH($F180,$B$320:$B$343,0))/VLOOKUP($F180,$B$320:$BB$343,MATCH(LEFT(TRIM(X$6),FIND("~",SUBSTITUTE(X$6,"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180))*HLOOKUP(LEFT(TRIM(X$6),FIND("~",SUBSTITUTE(X$6," ","~",LEN(TRIM(X$6))-LEN(SUBSTITUTE(TRIM(X$6)," ",""))))-1)&amp;" Total",$B$6:$BB$343,ROW($A180)-5,FALSE))</f>
        <v>0</v>
      </c>
      <c r="Y180" s="14">
        <f ca="1">IF(Y$5&lt;&gt;"",HLOOKUP(Y$5,Functionalization!$G$6:$R$343,ROW($A180)-5,FALSE),IFERROR(INDEX(Y$320:Y$343,MATCH($F180,$B$320:$B$343,0))/VLOOKUP($F180,$B$320:$BB$343,MATCH(LEFT(TRIM(Y$6),FIND("~",SUBSTITUTE(Y$6,"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180))*HLOOKUP(LEFT(TRIM(Y$6),FIND("~",SUBSTITUTE(Y$6," ","~",LEN(TRIM(Y$6))-LEN(SUBSTITUTE(TRIM(Y$6)," ",""))))-1)&amp;" Total",$B$6:$BB$343,ROW($A180)-5,FALSE))</f>
        <v>33085.998369832574</v>
      </c>
      <c r="Z180" s="14">
        <f ca="1">IF(Z$5&lt;&gt;"",HLOOKUP(Z$5,Functionalization!$G$6:$R$343,ROW($A180)-5,FALSE),IFERROR(INDEX(Z$320:Z$343,MATCH($F180,$B$320:$B$343,0))/VLOOKUP($F180,$B$320:$BB$343,MATCH(LEFT(TRIM(Z$6),FIND("~",SUBSTITUTE(Z$6,"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180))*HLOOKUP(LEFT(TRIM(Z$6),FIND("~",SUBSTITUTE(Z$6," ","~",LEN(TRIM(Z$6))-LEN(SUBSTITUTE(TRIM(Z$6)," ",""))))-1)&amp;" Total",$B$6:$BB$343,ROW($A180)-5,FALSE))</f>
        <v>0</v>
      </c>
      <c r="AA180" s="14">
        <f ca="1">IF(AA$5&lt;&gt;"",HLOOKUP(AA$5,Functionalization!$G$6:$R$343,ROW($A180)-5,FALSE),IFERROR(INDEX(AA$320:AA$343,MATCH($F180,$B$320:$B$343,0))/VLOOKUP($F180,$B$320:$BB$343,MATCH(LEFT(TRIM(AA$6),FIND("~",SUBSTITUTE(AA$6,"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180))*HLOOKUP(LEFT(TRIM(AA$6),FIND("~",SUBSTITUTE(AA$6," ","~",LEN(TRIM(AA$6))-LEN(SUBSTITUTE(TRIM(AA$6)," ",""))))-1)&amp;" Total",$B$6:$BB$343,ROW($A180)-5,FALSE))</f>
        <v>0</v>
      </c>
      <c r="AB180" s="14">
        <f ca="1">IF(AB$5&lt;&gt;"",HLOOKUP(AB$5,Functionalization!$G$6:$R$343,ROW($A180)-5,FALSE),IFERROR(INDEX(AB$320:AB$343,MATCH($F180,$B$320:$B$343,0))/VLOOKUP($F180,$B$320:$BB$343,MATCH(LEFT(TRIM(AB$6),FIND("~",SUBSTITUTE(AB$6,"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180))*HLOOKUP(LEFT(TRIM(AB$6),FIND("~",SUBSTITUTE(AB$6," ","~",LEN(TRIM(AB$6))-LEN(SUBSTITUTE(TRIM(AB$6)," ",""))))-1)&amp;" Total",$B$6:$BB$343,ROW($A180)-5,FALSE))</f>
        <v>0</v>
      </c>
      <c r="AC180" s="14">
        <f ca="1">IF(AC$5&lt;&gt;"",HLOOKUP(AC$5,Functionalization!$G$6:$R$343,ROW($A180)-5,FALSE),IFERROR(INDEX(AC$320:AC$343,MATCH($F180,$B$320:$B$343,0))/VLOOKUP($F180,$B$320:$BB$343,MATCH(LEFT(TRIM(AC$6),FIND("~",SUBSTITUTE(AC$6,"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180))*HLOOKUP(LEFT(TRIM(AC$6),FIND("~",SUBSTITUTE(AC$6," ","~",LEN(TRIM(AC$6))-LEN(SUBSTITUTE(TRIM(AC$6)," ",""))))-1)&amp;" Total",$B$6:$BB$343,ROW($A180)-5,FALSE))</f>
        <v>0</v>
      </c>
      <c r="AD180" s="14">
        <f ca="1">IF(AD$5&lt;&gt;"",HLOOKUP(AD$5,Functionalization!$G$6:$R$343,ROW($A180)-5,FALSE),IFERROR(INDEX(AD$320:AD$343,MATCH($F180,$B$320:$B$343,0))/VLOOKUP($F180,$B$320:$BB$343,MATCH(LEFT(TRIM(AD$6),FIND("~",SUBSTITUTE(AD$6,"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180))*HLOOKUP(LEFT(TRIM(AD$6),FIND("~",SUBSTITUTE(AD$6," ","~",LEN(TRIM(AD$6))-LEN(SUBSTITUTE(TRIM(AD$6)," ",""))))-1)&amp;" Total",$B$6:$BB$343,ROW($A180)-5,FALSE))</f>
        <v>0</v>
      </c>
      <c r="AE180" s="14">
        <f ca="1">IF(AE$5&lt;&gt;"",HLOOKUP(AE$5,Functionalization!$G$6:$R$343,ROW($A180)-5,FALSE),IFERROR(INDEX(AE$320:AE$343,MATCH($F180,$B$320:$B$343,0))/VLOOKUP($F180,$B$320:$BB$343,MATCH(LEFT(TRIM(AE$6),FIND("~",SUBSTITUTE(AE$6,"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180))*HLOOKUP(LEFT(TRIM(AE$6),FIND("~",SUBSTITUTE(AE$6," ","~",LEN(TRIM(AE$6))-LEN(SUBSTITUTE(TRIM(AE$6)," ",""))))-1)&amp;" Total",$B$6:$BB$343,ROW($A180)-5,FALSE))</f>
        <v>0</v>
      </c>
      <c r="AF180" s="14">
        <f ca="1">IF(AF$5&lt;&gt;"",HLOOKUP(AF$5,Functionalization!$G$6:$R$343,ROW($A180)-5,FALSE),IFERROR(INDEX(AF$320:AF$343,MATCH($F180,$B$320:$B$343,0))/VLOOKUP($F180,$B$320:$BB$343,MATCH(LEFT(TRIM(AF$6),FIND("~",SUBSTITUTE(AF$6,"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180))*HLOOKUP(LEFT(TRIM(AF$6),FIND("~",SUBSTITUTE(AF$6," ","~",LEN(TRIM(AF$6))-LEN(SUBSTITUTE(TRIM(AF$6)," ",""))))-1)&amp;" Total",$B$6:$BB$343,ROW($A180)-5,FALSE))</f>
        <v>0</v>
      </c>
      <c r="AG180" s="14">
        <f ca="1">IF(AG$5&lt;&gt;"",HLOOKUP(AG$5,Functionalization!$G$6:$R$343,ROW($A180)-5,FALSE),IFERROR(INDEX(AG$320:AG$343,MATCH($F180,$B$320:$B$343,0))/VLOOKUP($F180,$B$320:$BB$343,MATCH(LEFT(TRIM(AG$6),FIND("~",SUBSTITUTE(AG$6,"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180))*HLOOKUP(LEFT(TRIM(AG$6),FIND("~",SUBSTITUTE(AG$6," ","~",LEN(TRIM(AG$6))-LEN(SUBSTITUTE(TRIM(AG$6)," ",""))))-1)&amp;" Total",$B$6:$BB$343,ROW($A180)-5,FALSE))</f>
        <v>0</v>
      </c>
      <c r="AH180" s="14">
        <f ca="1">IF(AH$5&lt;&gt;"",HLOOKUP(AH$5,Functionalization!$G$6:$R$343,ROW($A180)-5,FALSE),IFERROR(INDEX(AH$320:AH$343,MATCH($F180,$B$320:$B$343,0))/VLOOKUP($F180,$B$320:$BB$343,MATCH(LEFT(TRIM(AH$6),FIND("~",SUBSTITUTE(AH$6,"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180))*HLOOKUP(LEFT(TRIM(AH$6),FIND("~",SUBSTITUTE(AH$6," ","~",LEN(TRIM(AH$6))-LEN(SUBSTITUTE(TRIM(AH$6)," ",""))))-1)&amp;" Total",$B$6:$BB$343,ROW($A180)-5,FALSE))</f>
        <v>0</v>
      </c>
      <c r="AI180" s="14">
        <f ca="1">IF(AI$5&lt;&gt;"",HLOOKUP(AI$5,Functionalization!$G$6:$R$343,ROW($A180)-5,FALSE),IFERROR(INDEX(AI$320:AI$343,MATCH($F180,$B$320:$B$343,0))/VLOOKUP($F180,$B$320:$BB$343,MATCH(LEFT(TRIM(AI$6),FIND("~",SUBSTITUTE(AI$6,"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180))*HLOOKUP(LEFT(TRIM(AI$6),FIND("~",SUBSTITUTE(AI$6," ","~",LEN(TRIM(AI$6))-LEN(SUBSTITUTE(TRIM(AI$6)," ",""))))-1)&amp;" Total",$B$6:$BB$343,ROW($A180)-5,FALSE))</f>
        <v>0</v>
      </c>
      <c r="AJ180" s="14">
        <f ca="1">IF(AJ$5&lt;&gt;"",HLOOKUP(AJ$5,Functionalization!$G$6:$R$343,ROW($A180)-5,FALSE),IFERROR(INDEX(AJ$320:AJ$343,MATCH($F180,$B$320:$B$343,0))/VLOOKUP($F180,$B$320:$BB$343,MATCH(LEFT(TRIM(AJ$6),FIND("~",SUBSTITUTE(AJ$6,"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180))*HLOOKUP(LEFT(TRIM(AJ$6),FIND("~",SUBSTITUTE(AJ$6," ","~",LEN(TRIM(AJ$6))-LEN(SUBSTITUTE(TRIM(AJ$6)," ",""))))-1)&amp;" Total",$B$6:$BB$343,ROW($A180)-5,FALSE))</f>
        <v>0</v>
      </c>
      <c r="AK180" s="14">
        <f ca="1">IF(AK$5&lt;&gt;"",HLOOKUP(AK$5,Functionalization!$G$6:$R$343,ROW($A180)-5,FALSE),IFERROR(INDEX(AK$320:AK$343,MATCH($F180,$B$320:$B$343,0))/VLOOKUP($F180,$B$320:$BB$343,MATCH(LEFT(TRIM(AK$6),FIND("~",SUBSTITUTE(AK$6,"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180))*HLOOKUP(LEFT(TRIM(AK$6),FIND("~",SUBSTITUTE(AK$6," ","~",LEN(TRIM(AK$6))-LEN(SUBSTITUTE(TRIM(AK$6)," ",""))))-1)&amp;" Total",$B$6:$BB$343,ROW($A180)-5,FALSE))</f>
        <v>0</v>
      </c>
      <c r="AL180" s="14">
        <f ca="1">IF(AL$5&lt;&gt;"",HLOOKUP(AL$5,Functionalization!$G$6:$R$343,ROW($A180)-5,FALSE),IFERROR(INDEX(AL$320:AL$343,MATCH($F180,$B$320:$B$343,0))/VLOOKUP($F180,$B$320:$BB$343,MATCH(LEFT(TRIM(AL$6),FIND("~",SUBSTITUTE(AL$6,"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180))*HLOOKUP(LEFT(TRIM(AL$6),FIND("~",SUBSTITUTE(AL$6," ","~",LEN(TRIM(AL$6))-LEN(SUBSTITUTE(TRIM(AL$6)," ",""))))-1)&amp;" Total",$B$6:$BB$343,ROW($A180)-5,FALSE))</f>
        <v>0</v>
      </c>
      <c r="AM180" s="14">
        <f ca="1">IF(AM$5&lt;&gt;"",HLOOKUP(AM$5,Functionalization!$G$6:$R$343,ROW($A180)-5,FALSE),IFERROR(INDEX(AM$320:AM$343,MATCH($F180,$B$320:$B$343,0))/VLOOKUP($F180,$B$320:$BB$343,MATCH(LEFT(TRIM(AM$6),FIND("~",SUBSTITUTE(AM$6,"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180))*HLOOKUP(LEFT(TRIM(AM$6),FIND("~",SUBSTITUTE(AM$6," ","~",LEN(TRIM(AM$6))-LEN(SUBSTITUTE(TRIM(AM$6)," ",""))))-1)&amp;" Total",$B$6:$BB$343,ROW($A180)-5,FALSE))</f>
        <v>0</v>
      </c>
      <c r="AN180" s="14">
        <f ca="1">IF(AN$5&lt;&gt;"",HLOOKUP(AN$5,Functionalization!$G$6:$R$343,ROW($A180)-5,FALSE),IFERROR(INDEX(AN$320:AN$343,MATCH($F180,$B$320:$B$343,0))/VLOOKUP($F180,$B$320:$BB$343,MATCH(LEFT(TRIM(AN$6),FIND("~",SUBSTITUTE(AN$6,"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180))*HLOOKUP(LEFT(TRIM(AN$6),FIND("~",SUBSTITUTE(AN$6," ","~",LEN(TRIM(AN$6))-LEN(SUBSTITUTE(TRIM(AN$6)," ",""))))-1)&amp;" Total",$B$6:$BB$343,ROW($A180)-5,FALSE))</f>
        <v>0</v>
      </c>
      <c r="AO180" s="14">
        <f ca="1">IF(AO$5&lt;&gt;"",HLOOKUP(AO$5,Functionalization!$G$6:$R$343,ROW($A180)-5,FALSE),IFERROR(INDEX(AO$320:AO$343,MATCH($F180,$B$320:$B$343,0))/VLOOKUP($F180,$B$320:$BB$343,MATCH(LEFT(TRIM(AO$6),FIND("~",SUBSTITUTE(AO$6,"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180))*HLOOKUP(LEFT(TRIM(AO$6),FIND("~",SUBSTITUTE(AO$6," ","~",LEN(TRIM(AO$6))-LEN(SUBSTITUTE(TRIM(AO$6)," ",""))))-1)&amp;" Total",$B$6:$BB$343,ROW($A180)-5,FALSE))</f>
        <v>0</v>
      </c>
      <c r="AP180" s="14">
        <f ca="1">IF(AP$5&lt;&gt;"",HLOOKUP(AP$5,Functionalization!$G$6:$R$343,ROW($A180)-5,FALSE),IFERROR(INDEX(AP$320:AP$343,MATCH($F180,$B$320:$B$343,0))/VLOOKUP($F180,$B$320:$BB$343,MATCH(LEFT(TRIM(AP$6),FIND("~",SUBSTITUTE(AP$6,"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180))*HLOOKUP(LEFT(TRIM(AP$6),FIND("~",SUBSTITUTE(AP$6," ","~",LEN(TRIM(AP$6))-LEN(SUBSTITUTE(TRIM(AP$6)," ",""))))-1)&amp;" Total",$B$6:$BB$343,ROW($A180)-5,FALSE))</f>
        <v>0</v>
      </c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D180" s="44">
        <f ca="1">IFERROR(IF(SUMIF($G$6:$BB$6,BD$6&amp;" Total",$G180:$BB180)-(SUMIF($G$6:$BB$6,BD$6&amp;" "&amp;'Input-Allocators'!$D$18,$G180:$BB180)+IFERROR(SUMIF($G$6:$BB$6,BD$6&amp;" "&amp;'Input-Allocators'!$E$18,$G180:$BB180),SUMIF($G$6:$BB$6,BD$6&amp;" "&amp;'Input-Allocators'!$B$20,$G180:$BB180))+SUMIF($G$6:$BB$6,BD$6&amp;" "&amp;'Input-Allocators'!$F$18,$G180:$BB180))&lt;Check_Limit,0,1),1)</f>
        <v>0</v>
      </c>
      <c r="BE180" s="44">
        <f ca="1">IFERROR(IF(SUMIF($G$6:$BB$6,BE$6&amp;" Total",$G180:$BB180)-(SUMIF($G$6:$BB$6,BE$6&amp;" "&amp;'Input-Allocators'!$D$18,$G180:$BB180)+IFERROR(SUMIF($G$6:$BB$6,BE$6&amp;" "&amp;'Input-Allocators'!$E$18,$G180:$BB180),SUMIF($G$6:$BB$6,BE$6&amp;" "&amp;'Input-Allocators'!$B$20,$G180:$BB180))+SUMIF($G$6:$BB$6,BE$6&amp;" "&amp;'Input-Allocators'!$F$18,$G180:$BB180))&lt;Check_Limit,0,1),1)</f>
        <v>0</v>
      </c>
      <c r="BF180" s="44">
        <f ca="1">IFERROR(IF(SUMIF($G$6:$BB$6,BF$6&amp;" Total",$G180:$BB180)-(SUMIF($G$6:$BB$6,BF$6&amp;" "&amp;'Input-Allocators'!$D$18,$G180:$BB180)+IFERROR(SUMIF($G$6:$BB$6,BF$6&amp;" "&amp;'Input-Allocators'!$E$18,$G180:$BB180),SUMIF($G$6:$BB$6,BF$6&amp;" "&amp;'Input-Allocators'!$B$20,$G180:$BB180))+SUMIF($G$6:$BB$6,BF$6&amp;" "&amp;'Input-Allocators'!$F$18,$G180:$BB180))&lt;Check_Limit,0,1),1)</f>
        <v>0</v>
      </c>
      <c r="BG180" s="44">
        <f ca="1">IFERROR(IF(SUMIF($G$6:$BB$6,BG$6&amp;" Total",$G180:$BB180)-(SUMIF($G$6:$BB$6,BG$6&amp;" "&amp;'Input-Allocators'!$D$18,$G180:$BB180)+IFERROR(SUMIF($G$6:$BB$6,BG$6&amp;" "&amp;'Input-Allocators'!$E$18,$G180:$BB180),SUMIF($G$6:$BB$6,BG$6&amp;" "&amp;'Input-Allocators'!$B$20,$G180:$BB180))+SUMIF($G$6:$BB$6,BG$6&amp;" "&amp;'Input-Allocators'!$F$18,$G180:$BB180))&lt;Check_Limit,0,1),1)</f>
        <v>0</v>
      </c>
      <c r="BH180" s="44">
        <f ca="1">IFERROR(IF(SUMIF($G$6:$BB$6,BH$6&amp;" Total",$G180:$BB180)-(SUMIF($G$6:$BB$6,BH$6&amp;" "&amp;'Input-Allocators'!$D$18,$G180:$BB180)+IFERROR(SUMIF($G$6:$BB$6,BH$6&amp;" "&amp;'Input-Allocators'!$E$18,$G180:$BB180),SUMIF($G$6:$BB$6,BH$6&amp;" "&amp;'Input-Allocators'!$B$20,$G180:$BB180))+SUMIF($G$6:$BB$6,BH$6&amp;" "&amp;'Input-Allocators'!$F$18,$G180:$BB180))&lt;Check_Limit,0,1),1)</f>
        <v>0</v>
      </c>
      <c r="BI180" s="44">
        <f ca="1">IFERROR(IF(SUMIF($G$6:$BB$6,BI$6&amp;" Total",$G180:$BB180)-(SUMIF($G$6:$BB$6,BI$6&amp;" "&amp;'Input-Allocators'!$D$18,$G180:$BB180)+IFERROR(SUMIF($G$6:$BB$6,BI$6&amp;" "&amp;'Input-Allocators'!$E$18,$G180:$BB180),SUMIF($G$6:$BB$6,BI$6&amp;" "&amp;'Input-Allocators'!$B$20,$G180:$BB180))+SUMIF($G$6:$BB$6,BI$6&amp;" "&amp;'Input-Allocators'!$F$18,$G180:$BB180))&lt;Check_Limit,0,1),1)</f>
        <v>0</v>
      </c>
      <c r="BJ180" s="44">
        <f ca="1">IFERROR(IF(SUMIF($G$6:$BB$6,BJ$6&amp;" Total",$G180:$BB180)-(SUMIF($G$6:$BB$6,BJ$6&amp;" "&amp;'Input-Allocators'!$D$18,$G180:$BB180)+IFERROR(SUMIF($G$6:$BB$6,BJ$6&amp;" "&amp;'Input-Allocators'!$E$18,$G180:$BB180),SUMIF($G$6:$BB$6,BJ$6&amp;" "&amp;'Input-Allocators'!$B$20,$G180:$BB180))+SUMIF($G$6:$BB$6,BJ$6&amp;" "&amp;'Input-Allocators'!$F$18,$G180:$BB180))&lt;Check_Limit,0,1),1)</f>
        <v>0</v>
      </c>
      <c r="BK180" s="44">
        <f ca="1">IFERROR(IF(SUMIF($G$6:$BB$6,BK$6&amp;" Total",$G180:$BB180)-(SUMIF($G$6:$BB$6,BK$6&amp;" "&amp;'Input-Allocators'!$D$18,$G180:$BB180)+IFERROR(SUMIF($G$6:$BB$6,BK$6&amp;" "&amp;'Input-Allocators'!$E$18,$G180:$BB180),SUMIF($G$6:$BB$6,BK$6&amp;" "&amp;'Input-Allocators'!$B$20,$G180:$BB180))+SUMIF($G$6:$BB$6,BK$6&amp;" "&amp;'Input-Allocators'!$F$18,$G180:$BB180))&lt;Check_Limit,0,1),1)</f>
        <v>0</v>
      </c>
      <c r="BL180" s="44">
        <f ca="1">IFERROR(IF(SUMIF($G$6:$BB$6,BL$6&amp;" Total",$G180:$BB180)-(SUMIF($G$6:$BB$6,BL$6&amp;" "&amp;'Input-Allocators'!$D$18,$G180:$BB180)+IFERROR(SUMIF($G$6:$BB$6,BL$6&amp;" "&amp;'Input-Allocators'!$E$18,$G180:$BB180),SUMIF($G$6:$BB$6,BL$6&amp;" "&amp;'Input-Allocators'!$B$20,$G180:$BB180))+SUMIF($G$6:$BB$6,BL$6&amp;" "&amp;'Input-Allocators'!$F$18,$G180:$BB180))&lt;Check_Limit,0,1),1)</f>
        <v>0</v>
      </c>
      <c r="BM180" s="44">
        <f ca="1">IFERROR(IF(SUMIF($G$6:$BB$6,BM$6&amp;" Total",$G180:$BB180)-(SUMIF($G$6:$BB$6,BM$6&amp;" "&amp;'Input-Allocators'!$D$18,$G180:$BB180)+IFERROR(SUMIF($G$6:$BB$6,BM$6&amp;" "&amp;'Input-Allocators'!$E$18,$G180:$BB180),SUMIF($G$6:$BB$6,BM$6&amp;" "&amp;'Input-Allocators'!$B$20,$G180:$BB180))+SUMIF($G$6:$BB$6,BM$6&amp;" "&amp;'Input-Allocators'!$F$18,$G180:$BB180))&lt;Check_Limit,0,1),1)</f>
        <v>0</v>
      </c>
      <c r="BN180" s="44">
        <f ca="1">IFERROR(IF(SUMIF($G$6:$BB$6,BN$6&amp;" Total",$G180:$BB180)-(SUMIF($G$6:$BB$6,BN$6&amp;" "&amp;'Input-Allocators'!$D$18,$G180:$BB180)+IFERROR(SUMIF($G$6:$BB$6,BN$6&amp;" "&amp;'Input-Allocators'!$E$18,$G180:$BB180),SUMIF($G$6:$BB$6,BN$6&amp;" "&amp;'Input-Allocators'!$B$20,$G180:$BB180))+SUMIF($G$6:$BB$6,BN$6&amp;" "&amp;'Input-Allocators'!$F$18,$G180:$BB180))&lt;Check_Limit,0,1),1)</f>
        <v>0</v>
      </c>
      <c r="BO180" s="44">
        <f ca="1">IFERROR(IF(SUMIF($G$6:$BB$6,BO$6&amp;" Total",$G180:$BB180)-(SUMIF($G$6:$BB$6,BO$6&amp;" "&amp;'Input-Allocators'!$D$18,$G180:$BB180)+IFERROR(SUMIF($G$6:$BB$6,BO$6&amp;" "&amp;'Input-Allocators'!$E$18,$G180:$BB180),SUMIF($G$6:$BB$6,BO$6&amp;" "&amp;'Input-Allocators'!$B$20,$G180:$BB180))+SUMIF($G$6:$BB$6,BO$6&amp;" "&amp;'Input-Allocators'!$F$18,$G180:$BB180))&lt;Check_Limit,0,1),1)</f>
        <v>0</v>
      </c>
    </row>
    <row r="181" spans="1:67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>Functionalization!$D181</f>
        <v>17.174186760966894</v>
      </c>
      <c r="E181" s="14">
        <f t="shared" ca="1" si="31"/>
        <v>0</v>
      </c>
      <c r="F181" s="3" t="str">
        <f>IF($D181=0,"-",IF('Input-Accounts'!$E181&lt;&gt;0,'Input-Accounts'!$E181,'Input-Accounts'!$G181))</f>
        <v>DEMAND</v>
      </c>
      <c r="G181" s="14">
        <f ca="1">IF(G$5&lt;&gt;"",HLOOKUP(G$5,Functionalization!$G$6:$R$343,ROW($A181)-5,FALSE),IFERROR(INDEX(G$320:G$343,MATCH($F181,$B$320:$B$343,0))/VLOOKUP($F181,$B$320:$BB$343,MATCH(LEFT(TRIM(G$6),FIND("~",SUBSTITUTE(G$6,"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181))*HLOOKUP(LEFT(TRIM(G$6),FIND("~",SUBSTITUTE(G$6," ","~",LEN(TRIM(G$6))-LEN(SUBSTITUTE(TRIM(G$6)," ",""))))-1)&amp;" Total",$B$6:$BB$343,ROW($A181)-5,FALSE))</f>
        <v>0</v>
      </c>
      <c r="H181" s="14">
        <f ca="1">IF(H$5&lt;&gt;"",HLOOKUP(H$5,Functionalization!$G$6:$R$343,ROW($A181)-5,FALSE),IFERROR(INDEX(H$320:H$343,MATCH($F181,$B$320:$B$343,0))/VLOOKUP($F181,$B$320:$BB$343,MATCH(LEFT(TRIM(H$6),FIND("~",SUBSTITUTE(H$6,"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181))*HLOOKUP(LEFT(TRIM(H$6),FIND("~",SUBSTITUTE(H$6," ","~",LEN(TRIM(H$6))-LEN(SUBSTITUTE(TRIM(H$6)," ",""))))-1)&amp;" Total",$B$6:$BB$343,ROW($A181)-5,FALSE))</f>
        <v>0</v>
      </c>
      <c r="I181" s="14">
        <f ca="1">IF(I$5&lt;&gt;"",HLOOKUP(I$5,Functionalization!$G$6:$R$343,ROW($A181)-5,FALSE),IFERROR(INDEX(I$320:I$343,MATCH($F181,$B$320:$B$343,0))/VLOOKUP($F181,$B$320:$BB$343,MATCH(LEFT(TRIM(I$6),FIND("~",SUBSTITUTE(I$6,"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181))*HLOOKUP(LEFT(TRIM(I$6),FIND("~",SUBSTITUTE(I$6," ","~",LEN(TRIM(I$6))-LEN(SUBSTITUTE(TRIM(I$6)," ",""))))-1)&amp;" Total",$B$6:$BB$343,ROW($A181)-5,FALSE))</f>
        <v>0</v>
      </c>
      <c r="J181" s="14">
        <f ca="1">IF(J$5&lt;&gt;"",HLOOKUP(J$5,Functionalization!$G$6:$R$343,ROW($A181)-5,FALSE),IFERROR(INDEX(J$320:J$343,MATCH($F181,$B$320:$B$343,0))/VLOOKUP($F181,$B$320:$BB$343,MATCH(LEFT(TRIM(J$6),FIND("~",SUBSTITUTE(J$6,"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181))*HLOOKUP(LEFT(TRIM(J$6),FIND("~",SUBSTITUTE(J$6," ","~",LEN(TRIM(J$6))-LEN(SUBSTITUTE(TRIM(J$6)," ",""))))-1)&amp;" Total",$B$6:$BB$343,ROW($A181)-5,FALSE))</f>
        <v>0</v>
      </c>
      <c r="K181" s="14">
        <f ca="1">IF(K$5&lt;&gt;"",HLOOKUP(K$5,Functionalization!$G$6:$R$343,ROW($A181)-5,FALSE),IFERROR(INDEX(K$320:K$343,MATCH($F181,$B$320:$B$343,0))/VLOOKUP($F181,$B$320:$BB$343,MATCH(LEFT(TRIM(K$6),FIND("~",SUBSTITUTE(K$6,"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181))*HLOOKUP(LEFT(TRIM(K$6),FIND("~",SUBSTITUTE(K$6," ","~",LEN(TRIM(K$6))-LEN(SUBSTITUTE(TRIM(K$6)," ",""))))-1)&amp;" Total",$B$6:$BB$343,ROW($A181)-5,FALSE))</f>
        <v>17.174186760966894</v>
      </c>
      <c r="L181" s="14">
        <f ca="1">IF(L$5&lt;&gt;"",HLOOKUP(L$5,Functionalization!$G$6:$R$343,ROW($A181)-5,FALSE),IFERROR(INDEX(L$320:L$343,MATCH($F181,$B$320:$B$343,0))/VLOOKUP($F181,$B$320:$BB$343,MATCH(LEFT(TRIM(L$6),FIND("~",SUBSTITUTE(L$6,"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181))*HLOOKUP(LEFT(TRIM(L$6),FIND("~",SUBSTITUTE(L$6," ","~",LEN(TRIM(L$6))-LEN(SUBSTITUTE(TRIM(L$6)," ",""))))-1)&amp;" Total",$B$6:$BB$343,ROW($A181)-5,FALSE))</f>
        <v>17.174186760966894</v>
      </c>
      <c r="M181" s="14">
        <f ca="1">IF(M$5&lt;&gt;"",HLOOKUP(M$5,Functionalization!$G$6:$R$343,ROW($A181)-5,FALSE),IFERROR(INDEX(M$320:M$343,MATCH($F181,$B$320:$B$343,0))/VLOOKUP($F181,$B$320:$BB$343,MATCH(LEFT(TRIM(M$6),FIND("~",SUBSTITUTE(M$6,"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181))*HLOOKUP(LEFT(TRIM(M$6),FIND("~",SUBSTITUTE(M$6," ","~",LEN(TRIM(M$6))-LEN(SUBSTITUTE(TRIM(M$6)," ",""))))-1)&amp;" Total",$B$6:$BB$343,ROW($A181)-5,FALSE))</f>
        <v>0</v>
      </c>
      <c r="N181" s="14">
        <f ca="1">IF(N$5&lt;&gt;"",HLOOKUP(N$5,Functionalization!$G$6:$R$343,ROW($A181)-5,FALSE),IFERROR(INDEX(N$320:N$343,MATCH($F181,$B$320:$B$343,0))/VLOOKUP($F181,$B$320:$BB$343,MATCH(LEFT(TRIM(N$6),FIND("~",SUBSTITUTE(N$6,"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181))*HLOOKUP(LEFT(TRIM(N$6),FIND("~",SUBSTITUTE(N$6," ","~",LEN(TRIM(N$6))-LEN(SUBSTITUTE(TRIM(N$6)," ",""))))-1)&amp;" Total",$B$6:$BB$343,ROW($A181)-5,FALSE))</f>
        <v>0</v>
      </c>
      <c r="O181" s="14">
        <f ca="1">IF(O$5&lt;&gt;"",HLOOKUP(O$5,Functionalization!$G$6:$R$343,ROW($A181)-5,FALSE),IFERROR(INDEX(O$320:O$343,MATCH($F181,$B$320:$B$343,0))/VLOOKUP($F181,$B$320:$BB$343,MATCH(LEFT(TRIM(O$6),FIND("~",SUBSTITUTE(O$6,"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181))*HLOOKUP(LEFT(TRIM(O$6),FIND("~",SUBSTITUTE(O$6," ","~",LEN(TRIM(O$6))-LEN(SUBSTITUTE(TRIM(O$6)," ",""))))-1)&amp;" Total",$B$6:$BB$343,ROW($A181)-5,FALSE))</f>
        <v>0</v>
      </c>
      <c r="P181" s="14">
        <f ca="1">IF(P$5&lt;&gt;"",HLOOKUP(P$5,Functionalization!$G$6:$R$343,ROW($A181)-5,FALSE),IFERROR(INDEX(P$320:P$343,MATCH($F181,$B$320:$B$343,0))/VLOOKUP($F181,$B$320:$BB$343,MATCH(LEFT(TRIM(P$6),FIND("~",SUBSTITUTE(P$6,"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181))*HLOOKUP(LEFT(TRIM(P$6),FIND("~",SUBSTITUTE(P$6," ","~",LEN(TRIM(P$6))-LEN(SUBSTITUTE(TRIM(P$6)," ",""))))-1)&amp;" Total",$B$6:$BB$343,ROW($A181)-5,FALSE))</f>
        <v>0</v>
      </c>
      <c r="Q181" s="14">
        <f ca="1">IF(Q$5&lt;&gt;"",HLOOKUP(Q$5,Functionalization!$G$6:$R$343,ROW($A181)-5,FALSE),IFERROR(INDEX(Q$320:Q$343,MATCH($F181,$B$320:$B$343,0))/VLOOKUP($F181,$B$320:$BB$343,MATCH(LEFT(TRIM(Q$6),FIND("~",SUBSTITUTE(Q$6,"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181))*HLOOKUP(LEFT(TRIM(Q$6),FIND("~",SUBSTITUTE(Q$6," ","~",LEN(TRIM(Q$6))-LEN(SUBSTITUTE(TRIM(Q$6)," ",""))))-1)&amp;" Total",$B$6:$BB$343,ROW($A181)-5,FALSE))</f>
        <v>0</v>
      </c>
      <c r="R181" s="14">
        <f ca="1">IF(R$5&lt;&gt;"",HLOOKUP(R$5,Functionalization!$G$6:$R$343,ROW($A181)-5,FALSE),IFERROR(INDEX(R$320:R$343,MATCH($F181,$B$320:$B$343,0))/VLOOKUP($F181,$B$320:$BB$343,MATCH(LEFT(TRIM(R$6),FIND("~",SUBSTITUTE(R$6,"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181))*HLOOKUP(LEFT(TRIM(R$6),FIND("~",SUBSTITUTE(R$6," ","~",LEN(TRIM(R$6))-LEN(SUBSTITUTE(TRIM(R$6)," ",""))))-1)&amp;" Total",$B$6:$BB$343,ROW($A181)-5,FALSE))</f>
        <v>0</v>
      </c>
      <c r="S181" s="14">
        <f ca="1">IF(S$5&lt;&gt;"",HLOOKUP(S$5,Functionalization!$G$6:$R$343,ROW($A181)-5,FALSE),IFERROR(INDEX(S$320:S$343,MATCH($F181,$B$320:$B$343,0))/VLOOKUP($F181,$B$320:$BB$343,MATCH(LEFT(TRIM(S$6),FIND("~",SUBSTITUTE(S$6,"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181))*HLOOKUP(LEFT(TRIM(S$6),FIND("~",SUBSTITUTE(S$6," ","~",LEN(TRIM(S$6))-LEN(SUBSTITUTE(TRIM(S$6)," ",""))))-1)&amp;" Total",$B$6:$BB$343,ROW($A181)-5,FALSE))</f>
        <v>0</v>
      </c>
      <c r="T181" s="14">
        <f ca="1">IF(T$5&lt;&gt;"",HLOOKUP(T$5,Functionalization!$G$6:$R$343,ROW($A181)-5,FALSE),IFERROR(INDEX(T$320:T$343,MATCH($F181,$B$320:$B$343,0))/VLOOKUP($F181,$B$320:$BB$343,MATCH(LEFT(TRIM(T$6),FIND("~",SUBSTITUTE(T$6,"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181))*HLOOKUP(LEFT(TRIM(T$6),FIND("~",SUBSTITUTE(T$6," ","~",LEN(TRIM(T$6))-LEN(SUBSTITUTE(TRIM(T$6)," ",""))))-1)&amp;" Total",$B$6:$BB$343,ROW($A181)-5,FALSE))</f>
        <v>0</v>
      </c>
      <c r="U181" s="14">
        <f ca="1">IF(U$5&lt;&gt;"",HLOOKUP(U$5,Functionalization!$G$6:$R$343,ROW($A181)-5,FALSE),IFERROR(INDEX(U$320:U$343,MATCH($F181,$B$320:$B$343,0))/VLOOKUP($F181,$B$320:$BB$343,MATCH(LEFT(TRIM(U$6),FIND("~",SUBSTITUTE(U$6,"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181))*HLOOKUP(LEFT(TRIM(U$6),FIND("~",SUBSTITUTE(U$6," ","~",LEN(TRIM(U$6))-LEN(SUBSTITUTE(TRIM(U$6)," ",""))))-1)&amp;" Total",$B$6:$BB$343,ROW($A181)-5,FALSE))</f>
        <v>0</v>
      </c>
      <c r="V181" s="14">
        <f ca="1">IF(V$5&lt;&gt;"",HLOOKUP(V$5,Functionalization!$G$6:$R$343,ROW($A181)-5,FALSE),IFERROR(INDEX(V$320:V$343,MATCH($F181,$B$320:$B$343,0))/VLOOKUP($F181,$B$320:$BB$343,MATCH(LEFT(TRIM(V$6),FIND("~",SUBSTITUTE(V$6,"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181))*HLOOKUP(LEFT(TRIM(V$6),FIND("~",SUBSTITUTE(V$6," ","~",LEN(TRIM(V$6))-LEN(SUBSTITUTE(TRIM(V$6)," ",""))))-1)&amp;" Total",$B$6:$BB$343,ROW($A181)-5,FALSE))</f>
        <v>0</v>
      </c>
      <c r="W181" s="14">
        <f ca="1">IF(W$5&lt;&gt;"",HLOOKUP(W$5,Functionalization!$G$6:$R$343,ROW($A181)-5,FALSE),IFERROR(INDEX(W$320:W$343,MATCH($F181,$B$320:$B$343,0))/VLOOKUP($F181,$B$320:$BB$343,MATCH(LEFT(TRIM(W$6),FIND("~",SUBSTITUTE(W$6,"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181))*HLOOKUP(LEFT(TRIM(W$6),FIND("~",SUBSTITUTE(W$6," ","~",LEN(TRIM(W$6))-LEN(SUBSTITUTE(TRIM(W$6)," ",""))))-1)&amp;" Total",$B$6:$BB$343,ROW($A181)-5,FALSE))</f>
        <v>0</v>
      </c>
      <c r="X181" s="14">
        <f ca="1">IF(X$5&lt;&gt;"",HLOOKUP(X$5,Functionalization!$G$6:$R$343,ROW($A181)-5,FALSE),IFERROR(INDEX(X$320:X$343,MATCH($F181,$B$320:$B$343,0))/VLOOKUP($F181,$B$320:$BB$343,MATCH(LEFT(TRIM(X$6),FIND("~",SUBSTITUTE(X$6,"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181))*HLOOKUP(LEFT(TRIM(X$6),FIND("~",SUBSTITUTE(X$6," ","~",LEN(TRIM(X$6))-LEN(SUBSTITUTE(TRIM(X$6)," ",""))))-1)&amp;" Total",$B$6:$BB$343,ROW($A181)-5,FALSE))</f>
        <v>0</v>
      </c>
      <c r="Y181" s="14">
        <f ca="1">IF(Y$5&lt;&gt;"",HLOOKUP(Y$5,Functionalization!$G$6:$R$343,ROW($A181)-5,FALSE),IFERROR(INDEX(Y$320:Y$343,MATCH($F181,$B$320:$B$343,0))/VLOOKUP($F181,$B$320:$BB$343,MATCH(LEFT(TRIM(Y$6),FIND("~",SUBSTITUTE(Y$6,"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181))*HLOOKUP(LEFT(TRIM(Y$6),FIND("~",SUBSTITUTE(Y$6," ","~",LEN(TRIM(Y$6))-LEN(SUBSTITUTE(TRIM(Y$6)," ",""))))-1)&amp;" Total",$B$6:$BB$343,ROW($A181)-5,FALSE))</f>
        <v>0</v>
      </c>
      <c r="Z181" s="14">
        <f ca="1">IF(Z$5&lt;&gt;"",HLOOKUP(Z$5,Functionalization!$G$6:$R$343,ROW($A181)-5,FALSE),IFERROR(INDEX(Z$320:Z$343,MATCH($F181,$B$320:$B$343,0))/VLOOKUP($F181,$B$320:$BB$343,MATCH(LEFT(TRIM(Z$6),FIND("~",SUBSTITUTE(Z$6,"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181))*HLOOKUP(LEFT(TRIM(Z$6),FIND("~",SUBSTITUTE(Z$6," ","~",LEN(TRIM(Z$6))-LEN(SUBSTITUTE(TRIM(Z$6)," ",""))))-1)&amp;" Total",$B$6:$BB$343,ROW($A181)-5,FALSE))</f>
        <v>0</v>
      </c>
      <c r="AA181" s="14">
        <f ca="1">IF(AA$5&lt;&gt;"",HLOOKUP(AA$5,Functionalization!$G$6:$R$343,ROW($A181)-5,FALSE),IFERROR(INDEX(AA$320:AA$343,MATCH($F181,$B$320:$B$343,0))/VLOOKUP($F181,$B$320:$BB$343,MATCH(LEFT(TRIM(AA$6),FIND("~",SUBSTITUTE(AA$6,"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181))*HLOOKUP(LEFT(TRIM(AA$6),FIND("~",SUBSTITUTE(AA$6," ","~",LEN(TRIM(AA$6))-LEN(SUBSTITUTE(TRIM(AA$6)," ",""))))-1)&amp;" Total",$B$6:$BB$343,ROW($A181)-5,FALSE))</f>
        <v>0</v>
      </c>
      <c r="AB181" s="14">
        <f ca="1">IF(AB$5&lt;&gt;"",HLOOKUP(AB$5,Functionalization!$G$6:$R$343,ROW($A181)-5,FALSE),IFERROR(INDEX(AB$320:AB$343,MATCH($F181,$B$320:$B$343,0))/VLOOKUP($F181,$B$320:$BB$343,MATCH(LEFT(TRIM(AB$6),FIND("~",SUBSTITUTE(AB$6,"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181))*HLOOKUP(LEFT(TRIM(AB$6),FIND("~",SUBSTITUTE(AB$6," ","~",LEN(TRIM(AB$6))-LEN(SUBSTITUTE(TRIM(AB$6)," ",""))))-1)&amp;" Total",$B$6:$BB$343,ROW($A181)-5,FALSE))</f>
        <v>0</v>
      </c>
      <c r="AC181" s="14">
        <f ca="1">IF(AC$5&lt;&gt;"",HLOOKUP(AC$5,Functionalization!$G$6:$R$343,ROW($A181)-5,FALSE),IFERROR(INDEX(AC$320:AC$343,MATCH($F181,$B$320:$B$343,0))/VLOOKUP($F181,$B$320:$BB$343,MATCH(LEFT(TRIM(AC$6),FIND("~",SUBSTITUTE(AC$6,"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181))*HLOOKUP(LEFT(TRIM(AC$6),FIND("~",SUBSTITUTE(AC$6," ","~",LEN(TRIM(AC$6))-LEN(SUBSTITUTE(TRIM(AC$6)," ",""))))-1)&amp;" Total",$B$6:$BB$343,ROW($A181)-5,FALSE))</f>
        <v>0</v>
      </c>
      <c r="AD181" s="14">
        <f ca="1">IF(AD$5&lt;&gt;"",HLOOKUP(AD$5,Functionalization!$G$6:$R$343,ROW($A181)-5,FALSE),IFERROR(INDEX(AD$320:AD$343,MATCH($F181,$B$320:$B$343,0))/VLOOKUP($F181,$B$320:$BB$343,MATCH(LEFT(TRIM(AD$6),FIND("~",SUBSTITUTE(AD$6,"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181))*HLOOKUP(LEFT(TRIM(AD$6),FIND("~",SUBSTITUTE(AD$6," ","~",LEN(TRIM(AD$6))-LEN(SUBSTITUTE(TRIM(AD$6)," ",""))))-1)&amp;" Total",$B$6:$BB$343,ROW($A181)-5,FALSE))</f>
        <v>0</v>
      </c>
      <c r="AE181" s="14">
        <f ca="1">IF(AE$5&lt;&gt;"",HLOOKUP(AE$5,Functionalization!$G$6:$R$343,ROW($A181)-5,FALSE),IFERROR(INDEX(AE$320:AE$343,MATCH($F181,$B$320:$B$343,0))/VLOOKUP($F181,$B$320:$BB$343,MATCH(LEFT(TRIM(AE$6),FIND("~",SUBSTITUTE(AE$6,"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181))*HLOOKUP(LEFT(TRIM(AE$6),FIND("~",SUBSTITUTE(AE$6," ","~",LEN(TRIM(AE$6))-LEN(SUBSTITUTE(TRIM(AE$6)," ",""))))-1)&amp;" Total",$B$6:$BB$343,ROW($A181)-5,FALSE))</f>
        <v>0</v>
      </c>
      <c r="AF181" s="14">
        <f ca="1">IF(AF$5&lt;&gt;"",HLOOKUP(AF$5,Functionalization!$G$6:$R$343,ROW($A181)-5,FALSE),IFERROR(INDEX(AF$320:AF$343,MATCH($F181,$B$320:$B$343,0))/VLOOKUP($F181,$B$320:$BB$343,MATCH(LEFT(TRIM(AF$6),FIND("~",SUBSTITUTE(AF$6,"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181))*HLOOKUP(LEFT(TRIM(AF$6),FIND("~",SUBSTITUTE(AF$6," ","~",LEN(TRIM(AF$6))-LEN(SUBSTITUTE(TRIM(AF$6)," ",""))))-1)&amp;" Total",$B$6:$BB$343,ROW($A181)-5,FALSE))</f>
        <v>0</v>
      </c>
      <c r="AG181" s="14">
        <f ca="1">IF(AG$5&lt;&gt;"",HLOOKUP(AG$5,Functionalization!$G$6:$R$343,ROW($A181)-5,FALSE),IFERROR(INDEX(AG$320:AG$343,MATCH($F181,$B$320:$B$343,0))/VLOOKUP($F181,$B$320:$BB$343,MATCH(LEFT(TRIM(AG$6),FIND("~",SUBSTITUTE(AG$6,"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181))*HLOOKUP(LEFT(TRIM(AG$6),FIND("~",SUBSTITUTE(AG$6," ","~",LEN(TRIM(AG$6))-LEN(SUBSTITUTE(TRIM(AG$6)," ",""))))-1)&amp;" Total",$B$6:$BB$343,ROW($A181)-5,FALSE))</f>
        <v>0</v>
      </c>
      <c r="AH181" s="14">
        <f ca="1">IF(AH$5&lt;&gt;"",HLOOKUP(AH$5,Functionalization!$G$6:$R$343,ROW($A181)-5,FALSE),IFERROR(INDEX(AH$320:AH$343,MATCH($F181,$B$320:$B$343,0))/VLOOKUP($F181,$B$320:$BB$343,MATCH(LEFT(TRIM(AH$6),FIND("~",SUBSTITUTE(AH$6,"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181))*HLOOKUP(LEFT(TRIM(AH$6),FIND("~",SUBSTITUTE(AH$6," ","~",LEN(TRIM(AH$6))-LEN(SUBSTITUTE(TRIM(AH$6)," ",""))))-1)&amp;" Total",$B$6:$BB$343,ROW($A181)-5,FALSE))</f>
        <v>0</v>
      </c>
      <c r="AI181" s="14">
        <f ca="1">IF(AI$5&lt;&gt;"",HLOOKUP(AI$5,Functionalization!$G$6:$R$343,ROW($A181)-5,FALSE),IFERROR(INDEX(AI$320:AI$343,MATCH($F181,$B$320:$B$343,0))/VLOOKUP($F181,$B$320:$BB$343,MATCH(LEFT(TRIM(AI$6),FIND("~",SUBSTITUTE(AI$6,"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181))*HLOOKUP(LEFT(TRIM(AI$6),FIND("~",SUBSTITUTE(AI$6," ","~",LEN(TRIM(AI$6))-LEN(SUBSTITUTE(TRIM(AI$6)," ",""))))-1)&amp;" Total",$B$6:$BB$343,ROW($A181)-5,FALSE))</f>
        <v>0</v>
      </c>
      <c r="AJ181" s="14">
        <f ca="1">IF(AJ$5&lt;&gt;"",HLOOKUP(AJ$5,Functionalization!$G$6:$R$343,ROW($A181)-5,FALSE),IFERROR(INDEX(AJ$320:AJ$343,MATCH($F181,$B$320:$B$343,0))/VLOOKUP($F181,$B$320:$BB$343,MATCH(LEFT(TRIM(AJ$6),FIND("~",SUBSTITUTE(AJ$6,"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181))*HLOOKUP(LEFT(TRIM(AJ$6),FIND("~",SUBSTITUTE(AJ$6," ","~",LEN(TRIM(AJ$6))-LEN(SUBSTITUTE(TRIM(AJ$6)," ",""))))-1)&amp;" Total",$B$6:$BB$343,ROW($A181)-5,FALSE))</f>
        <v>0</v>
      </c>
      <c r="AK181" s="14">
        <f ca="1">IF(AK$5&lt;&gt;"",HLOOKUP(AK$5,Functionalization!$G$6:$R$343,ROW($A181)-5,FALSE),IFERROR(INDEX(AK$320:AK$343,MATCH($F181,$B$320:$B$343,0))/VLOOKUP($F181,$B$320:$BB$343,MATCH(LEFT(TRIM(AK$6),FIND("~",SUBSTITUTE(AK$6,"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181))*HLOOKUP(LEFT(TRIM(AK$6),FIND("~",SUBSTITUTE(AK$6," ","~",LEN(TRIM(AK$6))-LEN(SUBSTITUTE(TRIM(AK$6)," ",""))))-1)&amp;" Total",$B$6:$BB$343,ROW($A181)-5,FALSE))</f>
        <v>0</v>
      </c>
      <c r="AL181" s="14">
        <f ca="1">IF(AL$5&lt;&gt;"",HLOOKUP(AL$5,Functionalization!$G$6:$R$343,ROW($A181)-5,FALSE),IFERROR(INDEX(AL$320:AL$343,MATCH($F181,$B$320:$B$343,0))/VLOOKUP($F181,$B$320:$BB$343,MATCH(LEFT(TRIM(AL$6),FIND("~",SUBSTITUTE(AL$6,"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181))*HLOOKUP(LEFT(TRIM(AL$6),FIND("~",SUBSTITUTE(AL$6," ","~",LEN(TRIM(AL$6))-LEN(SUBSTITUTE(TRIM(AL$6)," ",""))))-1)&amp;" Total",$B$6:$BB$343,ROW($A181)-5,FALSE))</f>
        <v>0</v>
      </c>
      <c r="AM181" s="14">
        <f ca="1">IF(AM$5&lt;&gt;"",HLOOKUP(AM$5,Functionalization!$G$6:$R$343,ROW($A181)-5,FALSE),IFERROR(INDEX(AM$320:AM$343,MATCH($F181,$B$320:$B$343,0))/VLOOKUP($F181,$B$320:$BB$343,MATCH(LEFT(TRIM(AM$6),FIND("~",SUBSTITUTE(AM$6,"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181))*HLOOKUP(LEFT(TRIM(AM$6),FIND("~",SUBSTITUTE(AM$6," ","~",LEN(TRIM(AM$6))-LEN(SUBSTITUTE(TRIM(AM$6)," ",""))))-1)&amp;" Total",$B$6:$BB$343,ROW($A181)-5,FALSE))</f>
        <v>0</v>
      </c>
      <c r="AN181" s="14">
        <f ca="1">IF(AN$5&lt;&gt;"",HLOOKUP(AN$5,Functionalization!$G$6:$R$343,ROW($A181)-5,FALSE),IFERROR(INDEX(AN$320:AN$343,MATCH($F181,$B$320:$B$343,0))/VLOOKUP($F181,$B$320:$BB$343,MATCH(LEFT(TRIM(AN$6),FIND("~",SUBSTITUTE(AN$6,"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181))*HLOOKUP(LEFT(TRIM(AN$6),FIND("~",SUBSTITUTE(AN$6," ","~",LEN(TRIM(AN$6))-LEN(SUBSTITUTE(TRIM(AN$6)," ",""))))-1)&amp;" Total",$B$6:$BB$343,ROW($A181)-5,FALSE))</f>
        <v>0</v>
      </c>
      <c r="AO181" s="14">
        <f ca="1">IF(AO$5&lt;&gt;"",HLOOKUP(AO$5,Functionalization!$G$6:$R$343,ROW($A181)-5,FALSE),IFERROR(INDEX(AO$320:AO$343,MATCH($F181,$B$320:$B$343,0))/VLOOKUP($F181,$B$320:$BB$343,MATCH(LEFT(TRIM(AO$6),FIND("~",SUBSTITUTE(AO$6,"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181))*HLOOKUP(LEFT(TRIM(AO$6),FIND("~",SUBSTITUTE(AO$6," ","~",LEN(TRIM(AO$6))-LEN(SUBSTITUTE(TRIM(AO$6)," ",""))))-1)&amp;" Total",$B$6:$BB$343,ROW($A181)-5,FALSE))</f>
        <v>0</v>
      </c>
      <c r="AP181" s="14">
        <f ca="1">IF(AP$5&lt;&gt;"",HLOOKUP(AP$5,Functionalization!$G$6:$R$343,ROW($A181)-5,FALSE),IFERROR(INDEX(AP$320:AP$343,MATCH($F181,$B$320:$B$343,0))/VLOOKUP($F181,$B$320:$BB$343,MATCH(LEFT(TRIM(AP$6),FIND("~",SUBSTITUTE(AP$6,"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181))*HLOOKUP(LEFT(TRIM(AP$6),FIND("~",SUBSTITUTE(AP$6," ","~",LEN(TRIM(AP$6))-LEN(SUBSTITUTE(TRIM(AP$6)," ",""))))-1)&amp;" Total",$B$6:$BB$343,ROW($A181)-5,FALSE))</f>
        <v>0</v>
      </c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D181" s="44">
        <f ca="1">IFERROR(IF(SUMIF($G$6:$BB$6,BD$6&amp;" Total",$G181:$BB181)-(SUMIF($G$6:$BB$6,BD$6&amp;" "&amp;'Input-Allocators'!$D$18,$G181:$BB181)+IFERROR(SUMIF($G$6:$BB$6,BD$6&amp;" "&amp;'Input-Allocators'!$E$18,$G181:$BB181),SUMIF($G$6:$BB$6,BD$6&amp;" "&amp;'Input-Allocators'!$B$20,$G181:$BB181))+SUMIF($G$6:$BB$6,BD$6&amp;" "&amp;'Input-Allocators'!$F$18,$G181:$BB181))&lt;Check_Limit,0,1),1)</f>
        <v>0</v>
      </c>
      <c r="BE181" s="44">
        <f ca="1">IFERROR(IF(SUMIF($G$6:$BB$6,BE$6&amp;" Total",$G181:$BB181)-(SUMIF($G$6:$BB$6,BE$6&amp;" "&amp;'Input-Allocators'!$D$18,$G181:$BB181)+IFERROR(SUMIF($G$6:$BB$6,BE$6&amp;" "&amp;'Input-Allocators'!$E$18,$G181:$BB181),SUMIF($G$6:$BB$6,BE$6&amp;" "&amp;'Input-Allocators'!$B$20,$G181:$BB181))+SUMIF($G$6:$BB$6,BE$6&amp;" "&amp;'Input-Allocators'!$F$18,$G181:$BB181))&lt;Check_Limit,0,1),1)</f>
        <v>0</v>
      </c>
      <c r="BF181" s="44">
        <f ca="1">IFERROR(IF(SUMIF($G$6:$BB$6,BF$6&amp;" Total",$G181:$BB181)-(SUMIF($G$6:$BB$6,BF$6&amp;" "&amp;'Input-Allocators'!$D$18,$G181:$BB181)+IFERROR(SUMIF($G$6:$BB$6,BF$6&amp;" "&amp;'Input-Allocators'!$E$18,$G181:$BB181),SUMIF($G$6:$BB$6,BF$6&amp;" "&amp;'Input-Allocators'!$B$20,$G181:$BB181))+SUMIF($G$6:$BB$6,BF$6&amp;" "&amp;'Input-Allocators'!$F$18,$G181:$BB181))&lt;Check_Limit,0,1),1)</f>
        <v>0</v>
      </c>
      <c r="BG181" s="44">
        <f ca="1">IFERROR(IF(SUMIF($G$6:$BB$6,BG$6&amp;" Total",$G181:$BB181)-(SUMIF($G$6:$BB$6,BG$6&amp;" "&amp;'Input-Allocators'!$D$18,$G181:$BB181)+IFERROR(SUMIF($G$6:$BB$6,BG$6&amp;" "&amp;'Input-Allocators'!$E$18,$G181:$BB181),SUMIF($G$6:$BB$6,BG$6&amp;" "&amp;'Input-Allocators'!$B$20,$G181:$BB181))+SUMIF($G$6:$BB$6,BG$6&amp;" "&amp;'Input-Allocators'!$F$18,$G181:$BB181))&lt;Check_Limit,0,1),1)</f>
        <v>0</v>
      </c>
      <c r="BH181" s="44">
        <f ca="1">IFERROR(IF(SUMIF($G$6:$BB$6,BH$6&amp;" Total",$G181:$BB181)-(SUMIF($G$6:$BB$6,BH$6&amp;" "&amp;'Input-Allocators'!$D$18,$G181:$BB181)+IFERROR(SUMIF($G$6:$BB$6,BH$6&amp;" "&amp;'Input-Allocators'!$E$18,$G181:$BB181),SUMIF($G$6:$BB$6,BH$6&amp;" "&amp;'Input-Allocators'!$B$20,$G181:$BB181))+SUMIF($G$6:$BB$6,BH$6&amp;" "&amp;'Input-Allocators'!$F$18,$G181:$BB181))&lt;Check_Limit,0,1),1)</f>
        <v>0</v>
      </c>
      <c r="BI181" s="44">
        <f ca="1">IFERROR(IF(SUMIF($G$6:$BB$6,BI$6&amp;" Total",$G181:$BB181)-(SUMIF($G$6:$BB$6,BI$6&amp;" "&amp;'Input-Allocators'!$D$18,$G181:$BB181)+IFERROR(SUMIF($G$6:$BB$6,BI$6&amp;" "&amp;'Input-Allocators'!$E$18,$G181:$BB181),SUMIF($G$6:$BB$6,BI$6&amp;" "&amp;'Input-Allocators'!$B$20,$G181:$BB181))+SUMIF($G$6:$BB$6,BI$6&amp;" "&amp;'Input-Allocators'!$F$18,$G181:$BB181))&lt;Check_Limit,0,1),1)</f>
        <v>0</v>
      </c>
      <c r="BJ181" s="44">
        <f ca="1">IFERROR(IF(SUMIF($G$6:$BB$6,BJ$6&amp;" Total",$G181:$BB181)-(SUMIF($G$6:$BB$6,BJ$6&amp;" "&amp;'Input-Allocators'!$D$18,$G181:$BB181)+IFERROR(SUMIF($G$6:$BB$6,BJ$6&amp;" "&amp;'Input-Allocators'!$E$18,$G181:$BB181),SUMIF($G$6:$BB$6,BJ$6&amp;" "&amp;'Input-Allocators'!$B$20,$G181:$BB181))+SUMIF($G$6:$BB$6,BJ$6&amp;" "&amp;'Input-Allocators'!$F$18,$G181:$BB181))&lt;Check_Limit,0,1),1)</f>
        <v>0</v>
      </c>
      <c r="BK181" s="44">
        <f ca="1">IFERROR(IF(SUMIF($G$6:$BB$6,BK$6&amp;" Total",$G181:$BB181)-(SUMIF($G$6:$BB$6,BK$6&amp;" "&amp;'Input-Allocators'!$D$18,$G181:$BB181)+IFERROR(SUMIF($G$6:$BB$6,BK$6&amp;" "&amp;'Input-Allocators'!$E$18,$G181:$BB181),SUMIF($G$6:$BB$6,BK$6&amp;" "&amp;'Input-Allocators'!$B$20,$G181:$BB181))+SUMIF($G$6:$BB$6,BK$6&amp;" "&amp;'Input-Allocators'!$F$18,$G181:$BB181))&lt;Check_Limit,0,1),1)</f>
        <v>0</v>
      </c>
      <c r="BL181" s="44">
        <f ca="1">IFERROR(IF(SUMIF($G$6:$BB$6,BL$6&amp;" Total",$G181:$BB181)-(SUMIF($G$6:$BB$6,BL$6&amp;" "&amp;'Input-Allocators'!$D$18,$G181:$BB181)+IFERROR(SUMIF($G$6:$BB$6,BL$6&amp;" "&amp;'Input-Allocators'!$E$18,$G181:$BB181),SUMIF($G$6:$BB$6,BL$6&amp;" "&amp;'Input-Allocators'!$B$20,$G181:$BB181))+SUMIF($G$6:$BB$6,BL$6&amp;" "&amp;'Input-Allocators'!$F$18,$G181:$BB181))&lt;Check_Limit,0,1),1)</f>
        <v>0</v>
      </c>
      <c r="BM181" s="44">
        <f ca="1">IFERROR(IF(SUMIF($G$6:$BB$6,BM$6&amp;" Total",$G181:$BB181)-(SUMIF($G$6:$BB$6,BM$6&amp;" "&amp;'Input-Allocators'!$D$18,$G181:$BB181)+IFERROR(SUMIF($G$6:$BB$6,BM$6&amp;" "&amp;'Input-Allocators'!$E$18,$G181:$BB181),SUMIF($G$6:$BB$6,BM$6&amp;" "&amp;'Input-Allocators'!$B$20,$G181:$BB181))+SUMIF($G$6:$BB$6,BM$6&amp;" "&amp;'Input-Allocators'!$F$18,$G181:$BB181))&lt;Check_Limit,0,1),1)</f>
        <v>0</v>
      </c>
      <c r="BN181" s="44">
        <f ca="1">IFERROR(IF(SUMIF($G$6:$BB$6,BN$6&amp;" Total",$G181:$BB181)-(SUMIF($G$6:$BB$6,BN$6&amp;" "&amp;'Input-Allocators'!$D$18,$G181:$BB181)+IFERROR(SUMIF($G$6:$BB$6,BN$6&amp;" "&amp;'Input-Allocators'!$E$18,$G181:$BB181),SUMIF($G$6:$BB$6,BN$6&amp;" "&amp;'Input-Allocators'!$B$20,$G181:$BB181))+SUMIF($G$6:$BB$6,BN$6&amp;" "&amp;'Input-Allocators'!$F$18,$G181:$BB181))&lt;Check_Limit,0,1),1)</f>
        <v>0</v>
      </c>
      <c r="BO181" s="44">
        <f ca="1">IFERROR(IF(SUMIF($G$6:$BB$6,BO$6&amp;" Total",$G181:$BB181)-(SUMIF($G$6:$BB$6,BO$6&amp;" "&amp;'Input-Allocators'!$D$18,$G181:$BB181)+IFERROR(SUMIF($G$6:$BB$6,BO$6&amp;" "&amp;'Input-Allocators'!$E$18,$G181:$BB181),SUMIF($G$6:$BB$6,BO$6&amp;" "&amp;'Input-Allocators'!$B$20,$G181:$BB181))+SUMIF($G$6:$BB$6,BO$6&amp;" "&amp;'Input-Allocators'!$F$18,$G181:$BB181))&lt;Check_Limit,0,1),1)</f>
        <v>0</v>
      </c>
    </row>
    <row r="182" spans="1:67" ht="17.25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>Functionalization!$D182</f>
        <v>7.2138000000000002E-3</v>
      </c>
      <c r="E182" s="14">
        <f t="shared" ca="1" si="31"/>
        <v>0</v>
      </c>
      <c r="F182" s="3" t="str">
        <f>IF($D182=0,"-",IF('Input-Accounts'!$E182&lt;&gt;0,'Input-Accounts'!$E182,'Input-Accounts'!$G182))</f>
        <v>DEMAND</v>
      </c>
      <c r="G182" s="14">
        <f ca="1">IF(G$5&lt;&gt;"",HLOOKUP(G$5,Functionalization!$G$6:$R$343,ROW($A182)-5,FALSE),IFERROR(INDEX(G$320:G$343,MATCH($F182,$B$320:$B$343,0))/VLOOKUP($F182,$B$320:$BB$343,MATCH(LEFT(TRIM(G$6),FIND("~",SUBSTITUTE(G$6,"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182))*HLOOKUP(LEFT(TRIM(G$6),FIND("~",SUBSTITUTE(G$6," ","~",LEN(TRIM(G$6))-LEN(SUBSTITUTE(TRIM(G$6)," ",""))))-1)&amp;" Total",$B$6:$BB$343,ROW($A182)-5,FALSE))</f>
        <v>0</v>
      </c>
      <c r="H182" s="14">
        <f ca="1">IF(H$5&lt;&gt;"",HLOOKUP(H$5,Functionalization!$G$6:$R$343,ROW($A182)-5,FALSE),IFERROR(INDEX(H$320:H$343,MATCH($F182,$B$320:$B$343,0))/VLOOKUP($F182,$B$320:$BB$343,MATCH(LEFT(TRIM(H$6),FIND("~",SUBSTITUTE(H$6,"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182))*HLOOKUP(LEFT(TRIM(H$6),FIND("~",SUBSTITUTE(H$6," ","~",LEN(TRIM(H$6))-LEN(SUBSTITUTE(TRIM(H$6)," ",""))))-1)&amp;" Total",$B$6:$BB$343,ROW($A182)-5,FALSE))</f>
        <v>0</v>
      </c>
      <c r="I182" s="14">
        <f ca="1">IF(I$5&lt;&gt;"",HLOOKUP(I$5,Functionalization!$G$6:$R$343,ROW($A182)-5,FALSE),IFERROR(INDEX(I$320:I$343,MATCH($F182,$B$320:$B$343,0))/VLOOKUP($F182,$B$320:$BB$343,MATCH(LEFT(TRIM(I$6),FIND("~",SUBSTITUTE(I$6,"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182))*HLOOKUP(LEFT(TRIM(I$6),FIND("~",SUBSTITUTE(I$6," ","~",LEN(TRIM(I$6))-LEN(SUBSTITUTE(TRIM(I$6)," ",""))))-1)&amp;" Total",$B$6:$BB$343,ROW($A182)-5,FALSE))</f>
        <v>0</v>
      </c>
      <c r="J182" s="14">
        <f ca="1">IF(J$5&lt;&gt;"",HLOOKUP(J$5,Functionalization!$G$6:$R$343,ROW($A182)-5,FALSE),IFERROR(INDEX(J$320:J$343,MATCH($F182,$B$320:$B$343,0))/VLOOKUP($F182,$B$320:$BB$343,MATCH(LEFT(TRIM(J$6),FIND("~",SUBSTITUTE(J$6,"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182))*HLOOKUP(LEFT(TRIM(J$6),FIND("~",SUBSTITUTE(J$6," ","~",LEN(TRIM(J$6))-LEN(SUBSTITUTE(TRIM(J$6)," ",""))))-1)&amp;" Total",$B$6:$BB$343,ROW($A182)-5,FALSE))</f>
        <v>0</v>
      </c>
      <c r="K182" s="14">
        <f ca="1">IF(K$5&lt;&gt;"",HLOOKUP(K$5,Functionalization!$G$6:$R$343,ROW($A182)-5,FALSE),IFERROR(INDEX(K$320:K$343,MATCH($F182,$B$320:$B$343,0))/VLOOKUP($F182,$B$320:$BB$343,MATCH(LEFT(TRIM(K$6),FIND("~",SUBSTITUTE(K$6,"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182))*HLOOKUP(LEFT(TRIM(K$6),FIND("~",SUBSTITUTE(K$6," ","~",LEN(TRIM(K$6))-LEN(SUBSTITUTE(TRIM(K$6)," ",""))))-1)&amp;" Total",$B$6:$BB$343,ROW($A182)-5,FALSE))</f>
        <v>7.2138000000000002E-3</v>
      </c>
      <c r="L182" s="14">
        <f ca="1">IF(L$5&lt;&gt;"",HLOOKUP(L$5,Functionalization!$G$6:$R$343,ROW($A182)-5,FALSE),IFERROR(INDEX(L$320:L$343,MATCH($F182,$B$320:$B$343,0))/VLOOKUP($F182,$B$320:$BB$343,MATCH(LEFT(TRIM(L$6),FIND("~",SUBSTITUTE(L$6,"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182))*HLOOKUP(LEFT(TRIM(L$6),FIND("~",SUBSTITUTE(L$6," ","~",LEN(TRIM(L$6))-LEN(SUBSTITUTE(TRIM(L$6)," ",""))))-1)&amp;" Total",$B$6:$BB$343,ROW($A182)-5,FALSE))</f>
        <v>7.2138000000000002E-3</v>
      </c>
      <c r="M182" s="14">
        <f ca="1">IF(M$5&lt;&gt;"",HLOOKUP(M$5,Functionalization!$G$6:$R$343,ROW($A182)-5,FALSE),IFERROR(INDEX(M$320:M$343,MATCH($F182,$B$320:$B$343,0))/VLOOKUP($F182,$B$320:$BB$343,MATCH(LEFT(TRIM(M$6),FIND("~",SUBSTITUTE(M$6,"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182))*HLOOKUP(LEFT(TRIM(M$6),FIND("~",SUBSTITUTE(M$6," ","~",LEN(TRIM(M$6))-LEN(SUBSTITUTE(TRIM(M$6)," ",""))))-1)&amp;" Total",$B$6:$BB$343,ROW($A182)-5,FALSE))</f>
        <v>0</v>
      </c>
      <c r="N182" s="14">
        <f ca="1">IF(N$5&lt;&gt;"",HLOOKUP(N$5,Functionalization!$G$6:$R$343,ROW($A182)-5,FALSE),IFERROR(INDEX(N$320:N$343,MATCH($F182,$B$320:$B$343,0))/VLOOKUP($F182,$B$320:$BB$343,MATCH(LEFT(TRIM(N$6),FIND("~",SUBSTITUTE(N$6,"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182))*HLOOKUP(LEFT(TRIM(N$6),FIND("~",SUBSTITUTE(N$6," ","~",LEN(TRIM(N$6))-LEN(SUBSTITUTE(TRIM(N$6)," ",""))))-1)&amp;" Total",$B$6:$BB$343,ROW($A182)-5,FALSE))</f>
        <v>0</v>
      </c>
      <c r="O182" s="14">
        <f ca="1">IF(O$5&lt;&gt;"",HLOOKUP(O$5,Functionalization!$G$6:$R$343,ROW($A182)-5,FALSE),IFERROR(INDEX(O$320:O$343,MATCH($F182,$B$320:$B$343,0))/VLOOKUP($F182,$B$320:$BB$343,MATCH(LEFT(TRIM(O$6),FIND("~",SUBSTITUTE(O$6,"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182))*HLOOKUP(LEFT(TRIM(O$6),FIND("~",SUBSTITUTE(O$6," ","~",LEN(TRIM(O$6))-LEN(SUBSTITUTE(TRIM(O$6)," ",""))))-1)&amp;" Total",$B$6:$BB$343,ROW($A182)-5,FALSE))</f>
        <v>0</v>
      </c>
      <c r="P182" s="14">
        <f ca="1">IF(P$5&lt;&gt;"",HLOOKUP(P$5,Functionalization!$G$6:$R$343,ROW($A182)-5,FALSE),IFERROR(INDEX(P$320:P$343,MATCH($F182,$B$320:$B$343,0))/VLOOKUP($F182,$B$320:$BB$343,MATCH(LEFT(TRIM(P$6),FIND("~",SUBSTITUTE(P$6,"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182))*HLOOKUP(LEFT(TRIM(P$6),FIND("~",SUBSTITUTE(P$6," ","~",LEN(TRIM(P$6))-LEN(SUBSTITUTE(TRIM(P$6)," ",""))))-1)&amp;" Total",$B$6:$BB$343,ROW($A182)-5,FALSE))</f>
        <v>0</v>
      </c>
      <c r="Q182" s="14">
        <f ca="1">IF(Q$5&lt;&gt;"",HLOOKUP(Q$5,Functionalization!$G$6:$R$343,ROW($A182)-5,FALSE),IFERROR(INDEX(Q$320:Q$343,MATCH($F182,$B$320:$B$343,0))/VLOOKUP($F182,$B$320:$BB$343,MATCH(LEFT(TRIM(Q$6),FIND("~",SUBSTITUTE(Q$6,"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182))*HLOOKUP(LEFT(TRIM(Q$6),FIND("~",SUBSTITUTE(Q$6," ","~",LEN(TRIM(Q$6))-LEN(SUBSTITUTE(TRIM(Q$6)," ",""))))-1)&amp;" Total",$B$6:$BB$343,ROW($A182)-5,FALSE))</f>
        <v>0</v>
      </c>
      <c r="R182" s="14">
        <f ca="1">IF(R$5&lt;&gt;"",HLOOKUP(R$5,Functionalization!$G$6:$R$343,ROW($A182)-5,FALSE),IFERROR(INDEX(R$320:R$343,MATCH($F182,$B$320:$B$343,0))/VLOOKUP($F182,$B$320:$BB$343,MATCH(LEFT(TRIM(R$6),FIND("~",SUBSTITUTE(R$6,"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182))*HLOOKUP(LEFT(TRIM(R$6),FIND("~",SUBSTITUTE(R$6," ","~",LEN(TRIM(R$6))-LEN(SUBSTITUTE(TRIM(R$6)," ",""))))-1)&amp;" Total",$B$6:$BB$343,ROW($A182)-5,FALSE))</f>
        <v>0</v>
      </c>
      <c r="S182" s="14">
        <f ca="1">IF(S$5&lt;&gt;"",HLOOKUP(S$5,Functionalization!$G$6:$R$343,ROW($A182)-5,FALSE),IFERROR(INDEX(S$320:S$343,MATCH($F182,$B$320:$B$343,0))/VLOOKUP($F182,$B$320:$BB$343,MATCH(LEFT(TRIM(S$6),FIND("~",SUBSTITUTE(S$6,"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182))*HLOOKUP(LEFT(TRIM(S$6),FIND("~",SUBSTITUTE(S$6," ","~",LEN(TRIM(S$6))-LEN(SUBSTITUTE(TRIM(S$6)," ",""))))-1)&amp;" Total",$B$6:$BB$343,ROW($A182)-5,FALSE))</f>
        <v>0</v>
      </c>
      <c r="T182" s="14">
        <f ca="1">IF(T$5&lt;&gt;"",HLOOKUP(T$5,Functionalization!$G$6:$R$343,ROW($A182)-5,FALSE),IFERROR(INDEX(T$320:T$343,MATCH($F182,$B$320:$B$343,0))/VLOOKUP($F182,$B$320:$BB$343,MATCH(LEFT(TRIM(T$6),FIND("~",SUBSTITUTE(T$6,"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182))*HLOOKUP(LEFT(TRIM(T$6),FIND("~",SUBSTITUTE(T$6," ","~",LEN(TRIM(T$6))-LEN(SUBSTITUTE(TRIM(T$6)," ",""))))-1)&amp;" Total",$B$6:$BB$343,ROW($A182)-5,FALSE))</f>
        <v>0</v>
      </c>
      <c r="U182" s="14">
        <f ca="1">IF(U$5&lt;&gt;"",HLOOKUP(U$5,Functionalization!$G$6:$R$343,ROW($A182)-5,FALSE),IFERROR(INDEX(U$320:U$343,MATCH($F182,$B$320:$B$343,0))/VLOOKUP($F182,$B$320:$BB$343,MATCH(LEFT(TRIM(U$6),FIND("~",SUBSTITUTE(U$6,"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182))*HLOOKUP(LEFT(TRIM(U$6),FIND("~",SUBSTITUTE(U$6," ","~",LEN(TRIM(U$6))-LEN(SUBSTITUTE(TRIM(U$6)," ",""))))-1)&amp;" Total",$B$6:$BB$343,ROW($A182)-5,FALSE))</f>
        <v>0</v>
      </c>
      <c r="V182" s="14">
        <f ca="1">IF(V$5&lt;&gt;"",HLOOKUP(V$5,Functionalization!$G$6:$R$343,ROW($A182)-5,FALSE),IFERROR(INDEX(V$320:V$343,MATCH($F182,$B$320:$B$343,0))/VLOOKUP($F182,$B$320:$BB$343,MATCH(LEFT(TRIM(V$6),FIND("~",SUBSTITUTE(V$6,"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182))*HLOOKUP(LEFT(TRIM(V$6),FIND("~",SUBSTITUTE(V$6," ","~",LEN(TRIM(V$6))-LEN(SUBSTITUTE(TRIM(V$6)," ",""))))-1)&amp;" Total",$B$6:$BB$343,ROW($A182)-5,FALSE))</f>
        <v>0</v>
      </c>
      <c r="W182" s="14">
        <f ca="1">IF(W$5&lt;&gt;"",HLOOKUP(W$5,Functionalization!$G$6:$R$343,ROW($A182)-5,FALSE),IFERROR(INDEX(W$320:W$343,MATCH($F182,$B$320:$B$343,0))/VLOOKUP($F182,$B$320:$BB$343,MATCH(LEFT(TRIM(W$6),FIND("~",SUBSTITUTE(W$6,"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182))*HLOOKUP(LEFT(TRIM(W$6),FIND("~",SUBSTITUTE(W$6," ","~",LEN(TRIM(W$6))-LEN(SUBSTITUTE(TRIM(W$6)," ",""))))-1)&amp;" Total",$B$6:$BB$343,ROW($A182)-5,FALSE))</f>
        <v>0</v>
      </c>
      <c r="X182" s="14">
        <f ca="1">IF(X$5&lt;&gt;"",HLOOKUP(X$5,Functionalization!$G$6:$R$343,ROW($A182)-5,FALSE),IFERROR(INDEX(X$320:X$343,MATCH($F182,$B$320:$B$343,0))/VLOOKUP($F182,$B$320:$BB$343,MATCH(LEFT(TRIM(X$6),FIND("~",SUBSTITUTE(X$6,"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182))*HLOOKUP(LEFT(TRIM(X$6),FIND("~",SUBSTITUTE(X$6," ","~",LEN(TRIM(X$6))-LEN(SUBSTITUTE(TRIM(X$6)," ",""))))-1)&amp;" Total",$B$6:$BB$343,ROW($A182)-5,FALSE))</f>
        <v>0</v>
      </c>
      <c r="Y182" s="14">
        <f ca="1">IF(Y$5&lt;&gt;"",HLOOKUP(Y$5,Functionalization!$G$6:$R$343,ROW($A182)-5,FALSE),IFERROR(INDEX(Y$320:Y$343,MATCH($F182,$B$320:$B$343,0))/VLOOKUP($F182,$B$320:$BB$343,MATCH(LEFT(TRIM(Y$6),FIND("~",SUBSTITUTE(Y$6,"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182))*HLOOKUP(LEFT(TRIM(Y$6),FIND("~",SUBSTITUTE(Y$6," ","~",LEN(TRIM(Y$6))-LEN(SUBSTITUTE(TRIM(Y$6)," ",""))))-1)&amp;" Total",$B$6:$BB$343,ROW($A182)-5,FALSE))</f>
        <v>0</v>
      </c>
      <c r="Z182" s="14">
        <f ca="1">IF(Z$5&lt;&gt;"",HLOOKUP(Z$5,Functionalization!$G$6:$R$343,ROW($A182)-5,FALSE),IFERROR(INDEX(Z$320:Z$343,MATCH($F182,$B$320:$B$343,0))/VLOOKUP($F182,$B$320:$BB$343,MATCH(LEFT(TRIM(Z$6),FIND("~",SUBSTITUTE(Z$6,"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182))*HLOOKUP(LEFT(TRIM(Z$6),FIND("~",SUBSTITUTE(Z$6," ","~",LEN(TRIM(Z$6))-LEN(SUBSTITUTE(TRIM(Z$6)," ",""))))-1)&amp;" Total",$B$6:$BB$343,ROW($A182)-5,FALSE))</f>
        <v>0</v>
      </c>
      <c r="AA182" s="14">
        <f ca="1">IF(AA$5&lt;&gt;"",HLOOKUP(AA$5,Functionalization!$G$6:$R$343,ROW($A182)-5,FALSE),IFERROR(INDEX(AA$320:AA$343,MATCH($F182,$B$320:$B$343,0))/VLOOKUP($F182,$B$320:$BB$343,MATCH(LEFT(TRIM(AA$6),FIND("~",SUBSTITUTE(AA$6,"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182))*HLOOKUP(LEFT(TRIM(AA$6),FIND("~",SUBSTITUTE(AA$6," ","~",LEN(TRIM(AA$6))-LEN(SUBSTITUTE(TRIM(AA$6)," ",""))))-1)&amp;" Total",$B$6:$BB$343,ROW($A182)-5,FALSE))</f>
        <v>0</v>
      </c>
      <c r="AB182" s="14">
        <f ca="1">IF(AB$5&lt;&gt;"",HLOOKUP(AB$5,Functionalization!$G$6:$R$343,ROW($A182)-5,FALSE),IFERROR(INDEX(AB$320:AB$343,MATCH($F182,$B$320:$B$343,0))/VLOOKUP($F182,$B$320:$BB$343,MATCH(LEFT(TRIM(AB$6),FIND("~",SUBSTITUTE(AB$6,"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182))*HLOOKUP(LEFT(TRIM(AB$6),FIND("~",SUBSTITUTE(AB$6," ","~",LEN(TRIM(AB$6))-LEN(SUBSTITUTE(TRIM(AB$6)," ",""))))-1)&amp;" Total",$B$6:$BB$343,ROW($A182)-5,FALSE))</f>
        <v>0</v>
      </c>
      <c r="AC182" s="14">
        <f ca="1">IF(AC$5&lt;&gt;"",HLOOKUP(AC$5,Functionalization!$G$6:$R$343,ROW($A182)-5,FALSE),IFERROR(INDEX(AC$320:AC$343,MATCH($F182,$B$320:$B$343,0))/VLOOKUP($F182,$B$320:$BB$343,MATCH(LEFT(TRIM(AC$6),FIND("~",SUBSTITUTE(AC$6,"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182))*HLOOKUP(LEFT(TRIM(AC$6),FIND("~",SUBSTITUTE(AC$6," ","~",LEN(TRIM(AC$6))-LEN(SUBSTITUTE(TRIM(AC$6)," ",""))))-1)&amp;" Total",$B$6:$BB$343,ROW($A182)-5,FALSE))</f>
        <v>0</v>
      </c>
      <c r="AD182" s="14">
        <f ca="1">IF(AD$5&lt;&gt;"",HLOOKUP(AD$5,Functionalization!$G$6:$R$343,ROW($A182)-5,FALSE),IFERROR(INDEX(AD$320:AD$343,MATCH($F182,$B$320:$B$343,0))/VLOOKUP($F182,$B$320:$BB$343,MATCH(LEFT(TRIM(AD$6),FIND("~",SUBSTITUTE(AD$6,"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182))*HLOOKUP(LEFT(TRIM(AD$6),FIND("~",SUBSTITUTE(AD$6," ","~",LEN(TRIM(AD$6))-LEN(SUBSTITUTE(TRIM(AD$6)," ",""))))-1)&amp;" Total",$B$6:$BB$343,ROW($A182)-5,FALSE))</f>
        <v>0</v>
      </c>
      <c r="AE182" s="14">
        <f ca="1">IF(AE$5&lt;&gt;"",HLOOKUP(AE$5,Functionalization!$G$6:$R$343,ROW($A182)-5,FALSE),IFERROR(INDEX(AE$320:AE$343,MATCH($F182,$B$320:$B$343,0))/VLOOKUP($F182,$B$320:$BB$343,MATCH(LEFT(TRIM(AE$6),FIND("~",SUBSTITUTE(AE$6,"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182))*HLOOKUP(LEFT(TRIM(AE$6),FIND("~",SUBSTITUTE(AE$6," ","~",LEN(TRIM(AE$6))-LEN(SUBSTITUTE(TRIM(AE$6)," ",""))))-1)&amp;" Total",$B$6:$BB$343,ROW($A182)-5,FALSE))</f>
        <v>0</v>
      </c>
      <c r="AF182" s="14">
        <f ca="1">IF(AF$5&lt;&gt;"",HLOOKUP(AF$5,Functionalization!$G$6:$R$343,ROW($A182)-5,FALSE),IFERROR(INDEX(AF$320:AF$343,MATCH($F182,$B$320:$B$343,0))/VLOOKUP($F182,$B$320:$BB$343,MATCH(LEFT(TRIM(AF$6),FIND("~",SUBSTITUTE(AF$6,"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182))*HLOOKUP(LEFT(TRIM(AF$6),FIND("~",SUBSTITUTE(AF$6," ","~",LEN(TRIM(AF$6))-LEN(SUBSTITUTE(TRIM(AF$6)," ",""))))-1)&amp;" Total",$B$6:$BB$343,ROW($A182)-5,FALSE))</f>
        <v>0</v>
      </c>
      <c r="AG182" s="14">
        <f ca="1">IF(AG$5&lt;&gt;"",HLOOKUP(AG$5,Functionalization!$G$6:$R$343,ROW($A182)-5,FALSE),IFERROR(INDEX(AG$320:AG$343,MATCH($F182,$B$320:$B$343,0))/VLOOKUP($F182,$B$320:$BB$343,MATCH(LEFT(TRIM(AG$6),FIND("~",SUBSTITUTE(AG$6,"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182))*HLOOKUP(LEFT(TRIM(AG$6),FIND("~",SUBSTITUTE(AG$6," ","~",LEN(TRIM(AG$6))-LEN(SUBSTITUTE(TRIM(AG$6)," ",""))))-1)&amp;" Total",$B$6:$BB$343,ROW($A182)-5,FALSE))</f>
        <v>0</v>
      </c>
      <c r="AH182" s="14">
        <f ca="1">IF(AH$5&lt;&gt;"",HLOOKUP(AH$5,Functionalization!$G$6:$R$343,ROW($A182)-5,FALSE),IFERROR(INDEX(AH$320:AH$343,MATCH($F182,$B$320:$B$343,0))/VLOOKUP($F182,$B$320:$BB$343,MATCH(LEFT(TRIM(AH$6),FIND("~",SUBSTITUTE(AH$6,"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182))*HLOOKUP(LEFT(TRIM(AH$6),FIND("~",SUBSTITUTE(AH$6," ","~",LEN(TRIM(AH$6))-LEN(SUBSTITUTE(TRIM(AH$6)," ",""))))-1)&amp;" Total",$B$6:$BB$343,ROW($A182)-5,FALSE))</f>
        <v>0</v>
      </c>
      <c r="AI182" s="14">
        <f ca="1">IF(AI$5&lt;&gt;"",HLOOKUP(AI$5,Functionalization!$G$6:$R$343,ROW($A182)-5,FALSE),IFERROR(INDEX(AI$320:AI$343,MATCH($F182,$B$320:$B$343,0))/VLOOKUP($F182,$B$320:$BB$343,MATCH(LEFT(TRIM(AI$6),FIND("~",SUBSTITUTE(AI$6,"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182))*HLOOKUP(LEFT(TRIM(AI$6),FIND("~",SUBSTITUTE(AI$6," ","~",LEN(TRIM(AI$6))-LEN(SUBSTITUTE(TRIM(AI$6)," ",""))))-1)&amp;" Total",$B$6:$BB$343,ROW($A182)-5,FALSE))</f>
        <v>0</v>
      </c>
      <c r="AJ182" s="14">
        <f ca="1">IF(AJ$5&lt;&gt;"",HLOOKUP(AJ$5,Functionalization!$G$6:$R$343,ROW($A182)-5,FALSE),IFERROR(INDEX(AJ$320:AJ$343,MATCH($F182,$B$320:$B$343,0))/VLOOKUP($F182,$B$320:$BB$343,MATCH(LEFT(TRIM(AJ$6),FIND("~",SUBSTITUTE(AJ$6,"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182))*HLOOKUP(LEFT(TRIM(AJ$6),FIND("~",SUBSTITUTE(AJ$6," ","~",LEN(TRIM(AJ$6))-LEN(SUBSTITUTE(TRIM(AJ$6)," ",""))))-1)&amp;" Total",$B$6:$BB$343,ROW($A182)-5,FALSE))</f>
        <v>0</v>
      </c>
      <c r="AK182" s="14">
        <f ca="1">IF(AK$5&lt;&gt;"",HLOOKUP(AK$5,Functionalization!$G$6:$R$343,ROW($A182)-5,FALSE),IFERROR(INDEX(AK$320:AK$343,MATCH($F182,$B$320:$B$343,0))/VLOOKUP($F182,$B$320:$BB$343,MATCH(LEFT(TRIM(AK$6),FIND("~",SUBSTITUTE(AK$6,"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182))*HLOOKUP(LEFT(TRIM(AK$6),FIND("~",SUBSTITUTE(AK$6," ","~",LEN(TRIM(AK$6))-LEN(SUBSTITUTE(TRIM(AK$6)," ",""))))-1)&amp;" Total",$B$6:$BB$343,ROW($A182)-5,FALSE))</f>
        <v>0</v>
      </c>
      <c r="AL182" s="14">
        <f ca="1">IF(AL$5&lt;&gt;"",HLOOKUP(AL$5,Functionalization!$G$6:$R$343,ROW($A182)-5,FALSE),IFERROR(INDEX(AL$320:AL$343,MATCH($F182,$B$320:$B$343,0))/VLOOKUP($F182,$B$320:$BB$343,MATCH(LEFT(TRIM(AL$6),FIND("~",SUBSTITUTE(AL$6,"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182))*HLOOKUP(LEFT(TRIM(AL$6),FIND("~",SUBSTITUTE(AL$6," ","~",LEN(TRIM(AL$6))-LEN(SUBSTITUTE(TRIM(AL$6)," ",""))))-1)&amp;" Total",$B$6:$BB$343,ROW($A182)-5,FALSE))</f>
        <v>0</v>
      </c>
      <c r="AM182" s="14">
        <f ca="1">IF(AM$5&lt;&gt;"",HLOOKUP(AM$5,Functionalization!$G$6:$R$343,ROW($A182)-5,FALSE),IFERROR(INDEX(AM$320:AM$343,MATCH($F182,$B$320:$B$343,0))/VLOOKUP($F182,$B$320:$BB$343,MATCH(LEFT(TRIM(AM$6),FIND("~",SUBSTITUTE(AM$6,"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182))*HLOOKUP(LEFT(TRIM(AM$6),FIND("~",SUBSTITUTE(AM$6," ","~",LEN(TRIM(AM$6))-LEN(SUBSTITUTE(TRIM(AM$6)," ",""))))-1)&amp;" Total",$B$6:$BB$343,ROW($A182)-5,FALSE))</f>
        <v>0</v>
      </c>
      <c r="AN182" s="14">
        <f ca="1">IF(AN$5&lt;&gt;"",HLOOKUP(AN$5,Functionalization!$G$6:$R$343,ROW($A182)-5,FALSE),IFERROR(INDEX(AN$320:AN$343,MATCH($F182,$B$320:$B$343,0))/VLOOKUP($F182,$B$320:$BB$343,MATCH(LEFT(TRIM(AN$6),FIND("~",SUBSTITUTE(AN$6,"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182))*HLOOKUP(LEFT(TRIM(AN$6),FIND("~",SUBSTITUTE(AN$6," ","~",LEN(TRIM(AN$6))-LEN(SUBSTITUTE(TRIM(AN$6)," ",""))))-1)&amp;" Total",$B$6:$BB$343,ROW($A182)-5,FALSE))</f>
        <v>0</v>
      </c>
      <c r="AO182" s="14">
        <f ca="1">IF(AO$5&lt;&gt;"",HLOOKUP(AO$5,Functionalization!$G$6:$R$343,ROW($A182)-5,FALSE),IFERROR(INDEX(AO$320:AO$343,MATCH($F182,$B$320:$B$343,0))/VLOOKUP($F182,$B$320:$BB$343,MATCH(LEFT(TRIM(AO$6),FIND("~",SUBSTITUTE(AO$6,"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182))*HLOOKUP(LEFT(TRIM(AO$6),FIND("~",SUBSTITUTE(AO$6," ","~",LEN(TRIM(AO$6))-LEN(SUBSTITUTE(TRIM(AO$6)," ",""))))-1)&amp;" Total",$B$6:$BB$343,ROW($A182)-5,FALSE))</f>
        <v>0</v>
      </c>
      <c r="AP182" s="14">
        <f ca="1">IF(AP$5&lt;&gt;"",HLOOKUP(AP$5,Functionalization!$G$6:$R$343,ROW($A182)-5,FALSE),IFERROR(INDEX(AP$320:AP$343,MATCH($F182,$B$320:$B$343,0))/VLOOKUP($F182,$B$320:$BB$343,MATCH(LEFT(TRIM(AP$6),FIND("~",SUBSTITUTE(AP$6,"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182))*HLOOKUP(LEFT(TRIM(AP$6),FIND("~",SUBSTITUTE(AP$6," ","~",LEN(TRIM(AP$6))-LEN(SUBSTITUTE(TRIM(AP$6)," ",""))))-1)&amp;" Total",$B$6:$BB$343,ROW($A182)-5,FALSE))</f>
        <v>0</v>
      </c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21"/>
      <c r="BD182" s="44">
        <f ca="1">IFERROR(IF(SUMIF($G$6:$BB$6,BD$6&amp;" Total",$G182:$BB182)-(SUMIF($G$6:$BB$6,BD$6&amp;" "&amp;'Input-Allocators'!$D$18,$G182:$BB182)+IFERROR(SUMIF($G$6:$BB$6,BD$6&amp;" "&amp;'Input-Allocators'!$E$18,$G182:$BB182),SUMIF($G$6:$BB$6,BD$6&amp;" "&amp;'Input-Allocators'!$B$20,$G182:$BB182))+SUMIF($G$6:$BB$6,BD$6&amp;" "&amp;'Input-Allocators'!$F$18,$G182:$BB182))&lt;Check_Limit,0,1),1)</f>
        <v>0</v>
      </c>
      <c r="BE182" s="44">
        <f ca="1">IFERROR(IF(SUMIF($G$6:$BB$6,BE$6&amp;" Total",$G182:$BB182)-(SUMIF($G$6:$BB$6,BE$6&amp;" "&amp;'Input-Allocators'!$D$18,$G182:$BB182)+IFERROR(SUMIF($G$6:$BB$6,BE$6&amp;" "&amp;'Input-Allocators'!$E$18,$G182:$BB182),SUMIF($G$6:$BB$6,BE$6&amp;" "&amp;'Input-Allocators'!$B$20,$G182:$BB182))+SUMIF($G$6:$BB$6,BE$6&amp;" "&amp;'Input-Allocators'!$F$18,$G182:$BB182))&lt;Check_Limit,0,1),1)</f>
        <v>0</v>
      </c>
      <c r="BF182" s="44">
        <f ca="1">IFERROR(IF(SUMIF($G$6:$BB$6,BF$6&amp;" Total",$G182:$BB182)-(SUMIF($G$6:$BB$6,BF$6&amp;" "&amp;'Input-Allocators'!$D$18,$G182:$BB182)+IFERROR(SUMIF($G$6:$BB$6,BF$6&amp;" "&amp;'Input-Allocators'!$E$18,$G182:$BB182),SUMIF($G$6:$BB$6,BF$6&amp;" "&amp;'Input-Allocators'!$B$20,$G182:$BB182))+SUMIF($G$6:$BB$6,BF$6&amp;" "&amp;'Input-Allocators'!$F$18,$G182:$BB182))&lt;Check_Limit,0,1),1)</f>
        <v>0</v>
      </c>
      <c r="BG182" s="44">
        <f ca="1">IFERROR(IF(SUMIF($G$6:$BB$6,BG$6&amp;" Total",$G182:$BB182)-(SUMIF($G$6:$BB$6,BG$6&amp;" "&amp;'Input-Allocators'!$D$18,$G182:$BB182)+IFERROR(SUMIF($G$6:$BB$6,BG$6&amp;" "&amp;'Input-Allocators'!$E$18,$G182:$BB182),SUMIF($G$6:$BB$6,BG$6&amp;" "&amp;'Input-Allocators'!$B$20,$G182:$BB182))+SUMIF($G$6:$BB$6,BG$6&amp;" "&amp;'Input-Allocators'!$F$18,$G182:$BB182))&lt;Check_Limit,0,1),1)</f>
        <v>0</v>
      </c>
      <c r="BH182" s="44">
        <f ca="1">IFERROR(IF(SUMIF($G$6:$BB$6,BH$6&amp;" Total",$G182:$BB182)-(SUMIF($G$6:$BB$6,BH$6&amp;" "&amp;'Input-Allocators'!$D$18,$G182:$BB182)+IFERROR(SUMIF($G$6:$BB$6,BH$6&amp;" "&amp;'Input-Allocators'!$E$18,$G182:$BB182),SUMIF($G$6:$BB$6,BH$6&amp;" "&amp;'Input-Allocators'!$B$20,$G182:$BB182))+SUMIF($G$6:$BB$6,BH$6&amp;" "&amp;'Input-Allocators'!$F$18,$G182:$BB182))&lt;Check_Limit,0,1),1)</f>
        <v>0</v>
      </c>
      <c r="BI182" s="44">
        <f ca="1">IFERROR(IF(SUMIF($G$6:$BB$6,BI$6&amp;" Total",$G182:$BB182)-(SUMIF($G$6:$BB$6,BI$6&amp;" "&amp;'Input-Allocators'!$D$18,$G182:$BB182)+IFERROR(SUMIF($G$6:$BB$6,BI$6&amp;" "&amp;'Input-Allocators'!$E$18,$G182:$BB182),SUMIF($G$6:$BB$6,BI$6&amp;" "&amp;'Input-Allocators'!$B$20,$G182:$BB182))+SUMIF($G$6:$BB$6,BI$6&amp;" "&amp;'Input-Allocators'!$F$18,$G182:$BB182))&lt;Check_Limit,0,1),1)</f>
        <v>0</v>
      </c>
      <c r="BJ182" s="44">
        <f ca="1">IFERROR(IF(SUMIF($G$6:$BB$6,BJ$6&amp;" Total",$G182:$BB182)-(SUMIF($G$6:$BB$6,BJ$6&amp;" "&amp;'Input-Allocators'!$D$18,$G182:$BB182)+IFERROR(SUMIF($G$6:$BB$6,BJ$6&amp;" "&amp;'Input-Allocators'!$E$18,$G182:$BB182),SUMIF($G$6:$BB$6,BJ$6&amp;" "&amp;'Input-Allocators'!$B$20,$G182:$BB182))+SUMIF($G$6:$BB$6,BJ$6&amp;" "&amp;'Input-Allocators'!$F$18,$G182:$BB182))&lt;Check_Limit,0,1),1)</f>
        <v>0</v>
      </c>
      <c r="BK182" s="44">
        <f ca="1">IFERROR(IF(SUMIF($G$6:$BB$6,BK$6&amp;" Total",$G182:$BB182)-(SUMIF($G$6:$BB$6,BK$6&amp;" "&amp;'Input-Allocators'!$D$18,$G182:$BB182)+IFERROR(SUMIF($G$6:$BB$6,BK$6&amp;" "&amp;'Input-Allocators'!$E$18,$G182:$BB182),SUMIF($G$6:$BB$6,BK$6&amp;" "&amp;'Input-Allocators'!$B$20,$G182:$BB182))+SUMIF($G$6:$BB$6,BK$6&amp;" "&amp;'Input-Allocators'!$F$18,$G182:$BB182))&lt;Check_Limit,0,1),1)</f>
        <v>0</v>
      </c>
      <c r="BL182" s="44">
        <f ca="1">IFERROR(IF(SUMIF($G$6:$BB$6,BL$6&amp;" Total",$G182:$BB182)-(SUMIF($G$6:$BB$6,BL$6&amp;" "&amp;'Input-Allocators'!$D$18,$G182:$BB182)+IFERROR(SUMIF($G$6:$BB$6,BL$6&amp;" "&amp;'Input-Allocators'!$E$18,$G182:$BB182),SUMIF($G$6:$BB$6,BL$6&amp;" "&amp;'Input-Allocators'!$B$20,$G182:$BB182))+SUMIF($G$6:$BB$6,BL$6&amp;" "&amp;'Input-Allocators'!$F$18,$G182:$BB182))&lt;Check_Limit,0,1),1)</f>
        <v>0</v>
      </c>
      <c r="BM182" s="44">
        <f ca="1">IFERROR(IF(SUMIF($G$6:$BB$6,BM$6&amp;" Total",$G182:$BB182)-(SUMIF($G$6:$BB$6,BM$6&amp;" "&amp;'Input-Allocators'!$D$18,$G182:$BB182)+IFERROR(SUMIF($G$6:$BB$6,BM$6&amp;" "&amp;'Input-Allocators'!$E$18,$G182:$BB182),SUMIF($G$6:$BB$6,BM$6&amp;" "&amp;'Input-Allocators'!$B$20,$G182:$BB182))+SUMIF($G$6:$BB$6,BM$6&amp;" "&amp;'Input-Allocators'!$F$18,$G182:$BB182))&lt;Check_Limit,0,1),1)</f>
        <v>0</v>
      </c>
      <c r="BN182" s="44">
        <f ca="1">IFERROR(IF(SUMIF($G$6:$BB$6,BN$6&amp;" Total",$G182:$BB182)-(SUMIF($G$6:$BB$6,BN$6&amp;" "&amp;'Input-Allocators'!$D$18,$G182:$BB182)+IFERROR(SUMIF($G$6:$BB$6,BN$6&amp;" "&amp;'Input-Allocators'!$E$18,$G182:$BB182),SUMIF($G$6:$BB$6,BN$6&amp;" "&amp;'Input-Allocators'!$B$20,$G182:$BB182))+SUMIF($G$6:$BB$6,BN$6&amp;" "&amp;'Input-Allocators'!$F$18,$G182:$BB182))&lt;Check_Limit,0,1),1)</f>
        <v>0</v>
      </c>
      <c r="BO182" s="44">
        <f ca="1">IFERROR(IF(SUMIF($G$6:$BB$6,BO$6&amp;" Total",$G182:$BB182)-(SUMIF($G$6:$BB$6,BO$6&amp;" "&amp;'Input-Allocators'!$D$18,$G182:$BB182)+IFERROR(SUMIF($G$6:$BB$6,BO$6&amp;" "&amp;'Input-Allocators'!$E$18,$G182:$BB182),SUMIF($G$6:$BB$6,BO$6&amp;" "&amp;'Input-Allocators'!$B$20,$G182:$BB182))+SUMIF($G$6:$BB$6,BO$6&amp;" "&amp;'Input-Allocators'!$F$18,$G182:$BB182))&lt;Check_Limit,0,1),1)</f>
        <v>0</v>
      </c>
    </row>
    <row r="183" spans="1:67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>SUBTOTAL(9,D172:D182)</f>
        <v>34069.268792541858</v>
      </c>
      <c r="E183" s="14">
        <f t="shared" ca="1" si="31"/>
        <v>0</v>
      </c>
      <c r="F183" s="3"/>
      <c r="G183" s="174">
        <f t="shared" ref="G183:AP183" ca="1" si="32">SUBTOTAL(9,G172:G182)</f>
        <v>0</v>
      </c>
      <c r="H183" s="174">
        <f t="shared" ca="1" si="32"/>
        <v>0</v>
      </c>
      <c r="I183" s="174">
        <f t="shared" ca="1" si="32"/>
        <v>0</v>
      </c>
      <c r="J183" s="174">
        <f t="shared" ca="1" si="32"/>
        <v>0</v>
      </c>
      <c r="K183" s="174">
        <f t="shared" ca="1" si="32"/>
        <v>983.27042270928325</v>
      </c>
      <c r="L183" s="174">
        <f t="shared" ca="1" si="32"/>
        <v>983.27042270928325</v>
      </c>
      <c r="M183" s="174">
        <f t="shared" ca="1" si="32"/>
        <v>0</v>
      </c>
      <c r="N183" s="174">
        <f t="shared" ca="1" si="32"/>
        <v>0</v>
      </c>
      <c r="O183" s="174">
        <f t="shared" ca="1" si="32"/>
        <v>0</v>
      </c>
      <c r="P183" s="174">
        <f t="shared" ca="1" si="32"/>
        <v>0</v>
      </c>
      <c r="Q183" s="174">
        <f t="shared" ca="1" si="32"/>
        <v>0</v>
      </c>
      <c r="R183" s="174">
        <f t="shared" ca="1" si="32"/>
        <v>0</v>
      </c>
      <c r="S183" s="174">
        <f t="shared" ca="1" si="32"/>
        <v>0</v>
      </c>
      <c r="T183" s="174">
        <f t="shared" ca="1" si="32"/>
        <v>0</v>
      </c>
      <c r="U183" s="174">
        <f t="shared" ca="1" si="32"/>
        <v>0</v>
      </c>
      <c r="V183" s="174">
        <f t="shared" ca="1" si="32"/>
        <v>0</v>
      </c>
      <c r="W183" s="174">
        <f t="shared" ca="1" si="32"/>
        <v>33085.998369832574</v>
      </c>
      <c r="X183" s="174">
        <f t="shared" ca="1" si="32"/>
        <v>0</v>
      </c>
      <c r="Y183" s="174">
        <f t="shared" ca="1" si="32"/>
        <v>33085.998369832574</v>
      </c>
      <c r="Z183" s="174">
        <f t="shared" ca="1" si="32"/>
        <v>0</v>
      </c>
      <c r="AA183" s="174">
        <f t="shared" ca="1" si="32"/>
        <v>0</v>
      </c>
      <c r="AB183" s="174">
        <f t="shared" ca="1" si="32"/>
        <v>0</v>
      </c>
      <c r="AC183" s="174">
        <f t="shared" ca="1" si="32"/>
        <v>0</v>
      </c>
      <c r="AD183" s="174">
        <f t="shared" ca="1" si="32"/>
        <v>0</v>
      </c>
      <c r="AE183" s="174">
        <f t="shared" ca="1" si="32"/>
        <v>0</v>
      </c>
      <c r="AF183" s="174">
        <f t="shared" ca="1" si="32"/>
        <v>0</v>
      </c>
      <c r="AG183" s="174">
        <f t="shared" ca="1" si="32"/>
        <v>0</v>
      </c>
      <c r="AH183" s="174">
        <f t="shared" ca="1" si="32"/>
        <v>0</v>
      </c>
      <c r="AI183" s="174">
        <f t="shared" ca="1" si="32"/>
        <v>0</v>
      </c>
      <c r="AJ183" s="174">
        <f t="shared" ca="1" si="32"/>
        <v>0</v>
      </c>
      <c r="AK183" s="174">
        <f t="shared" ca="1" si="32"/>
        <v>0</v>
      </c>
      <c r="AL183" s="174">
        <f t="shared" ca="1" si="32"/>
        <v>0</v>
      </c>
      <c r="AM183" s="174">
        <f t="shared" ca="1" si="32"/>
        <v>0</v>
      </c>
      <c r="AN183" s="174">
        <f t="shared" ca="1" si="32"/>
        <v>0</v>
      </c>
      <c r="AO183" s="174">
        <f t="shared" ca="1" si="32"/>
        <v>0</v>
      </c>
      <c r="AP183" s="174">
        <f t="shared" ca="1" si="32"/>
        <v>0</v>
      </c>
      <c r="AQ183" s="174"/>
      <c r="AR183" s="174"/>
      <c r="AS183" s="174"/>
      <c r="AT183" s="174"/>
      <c r="AU183" s="174"/>
      <c r="AV183" s="174"/>
      <c r="AW183" s="174"/>
      <c r="AX183" s="174"/>
      <c r="AY183" s="174"/>
      <c r="AZ183" s="174"/>
      <c r="BA183" s="174"/>
      <c r="BB183" s="174"/>
      <c r="BD183" s="44">
        <f ca="1">IFERROR(IF(SUMIF($G$6:$BB$6,BD$6&amp;" Total",$G183:$BB183)-(SUMIF($G$6:$BB$6,BD$6&amp;" "&amp;'Input-Allocators'!$D$18,$G183:$BB183)+IFERROR(SUMIF($G$6:$BB$6,BD$6&amp;" "&amp;'Input-Allocators'!$E$18,$G183:$BB183),SUMIF($G$6:$BB$6,BD$6&amp;" "&amp;'Input-Allocators'!$B$20,$G183:$BB183))+SUMIF($G$6:$BB$6,BD$6&amp;" "&amp;'Input-Allocators'!$F$18,$G183:$BB183))&lt;Check_Limit,0,1),1)</f>
        <v>0</v>
      </c>
      <c r="BE183" s="44">
        <f ca="1">IFERROR(IF(SUMIF($G$6:$BB$6,BE$6&amp;" Total",$G183:$BB183)-(SUMIF($G$6:$BB$6,BE$6&amp;" "&amp;'Input-Allocators'!$D$18,$G183:$BB183)+IFERROR(SUMIF($G$6:$BB$6,BE$6&amp;" "&amp;'Input-Allocators'!$E$18,$G183:$BB183),SUMIF($G$6:$BB$6,BE$6&amp;" "&amp;'Input-Allocators'!$B$20,$G183:$BB183))+SUMIF($G$6:$BB$6,BE$6&amp;" "&amp;'Input-Allocators'!$F$18,$G183:$BB183))&lt;Check_Limit,0,1),1)</f>
        <v>0</v>
      </c>
      <c r="BF183" s="44">
        <f ca="1">IFERROR(IF(SUMIF($G$6:$BB$6,BF$6&amp;" Total",$G183:$BB183)-(SUMIF($G$6:$BB$6,BF$6&amp;" "&amp;'Input-Allocators'!$D$18,$G183:$BB183)+IFERROR(SUMIF($G$6:$BB$6,BF$6&amp;" "&amp;'Input-Allocators'!$E$18,$G183:$BB183),SUMIF($G$6:$BB$6,BF$6&amp;" "&amp;'Input-Allocators'!$B$20,$G183:$BB183))+SUMIF($G$6:$BB$6,BF$6&amp;" "&amp;'Input-Allocators'!$F$18,$G183:$BB183))&lt;Check_Limit,0,1),1)</f>
        <v>0</v>
      </c>
      <c r="BG183" s="44">
        <f ca="1">IFERROR(IF(SUMIF($G$6:$BB$6,BG$6&amp;" Total",$G183:$BB183)-(SUMIF($G$6:$BB$6,BG$6&amp;" "&amp;'Input-Allocators'!$D$18,$G183:$BB183)+IFERROR(SUMIF($G$6:$BB$6,BG$6&amp;" "&amp;'Input-Allocators'!$E$18,$G183:$BB183),SUMIF($G$6:$BB$6,BG$6&amp;" "&amp;'Input-Allocators'!$B$20,$G183:$BB183))+SUMIF($G$6:$BB$6,BG$6&amp;" "&amp;'Input-Allocators'!$F$18,$G183:$BB183))&lt;Check_Limit,0,1),1)</f>
        <v>0</v>
      </c>
      <c r="BH183" s="44">
        <f ca="1">IFERROR(IF(SUMIF($G$6:$BB$6,BH$6&amp;" Total",$G183:$BB183)-(SUMIF($G$6:$BB$6,BH$6&amp;" "&amp;'Input-Allocators'!$D$18,$G183:$BB183)+IFERROR(SUMIF($G$6:$BB$6,BH$6&amp;" "&amp;'Input-Allocators'!$E$18,$G183:$BB183),SUMIF($G$6:$BB$6,BH$6&amp;" "&amp;'Input-Allocators'!$B$20,$G183:$BB183))+SUMIF($G$6:$BB$6,BH$6&amp;" "&amp;'Input-Allocators'!$F$18,$G183:$BB183))&lt;Check_Limit,0,1),1)</f>
        <v>0</v>
      </c>
      <c r="BI183" s="44">
        <f ca="1">IFERROR(IF(SUMIF($G$6:$BB$6,BI$6&amp;" Total",$G183:$BB183)-(SUMIF($G$6:$BB$6,BI$6&amp;" "&amp;'Input-Allocators'!$D$18,$G183:$BB183)+IFERROR(SUMIF($G$6:$BB$6,BI$6&amp;" "&amp;'Input-Allocators'!$E$18,$G183:$BB183),SUMIF($G$6:$BB$6,BI$6&amp;" "&amp;'Input-Allocators'!$B$20,$G183:$BB183))+SUMIF($G$6:$BB$6,BI$6&amp;" "&amp;'Input-Allocators'!$F$18,$G183:$BB183))&lt;Check_Limit,0,1),1)</f>
        <v>0</v>
      </c>
      <c r="BJ183" s="44">
        <f ca="1">IFERROR(IF(SUMIF($G$6:$BB$6,BJ$6&amp;" Total",$G183:$BB183)-(SUMIF($G$6:$BB$6,BJ$6&amp;" "&amp;'Input-Allocators'!$D$18,$G183:$BB183)+IFERROR(SUMIF($G$6:$BB$6,BJ$6&amp;" "&amp;'Input-Allocators'!$E$18,$G183:$BB183),SUMIF($G$6:$BB$6,BJ$6&amp;" "&amp;'Input-Allocators'!$B$20,$G183:$BB183))+SUMIF($G$6:$BB$6,BJ$6&amp;" "&amp;'Input-Allocators'!$F$18,$G183:$BB183))&lt;Check_Limit,0,1),1)</f>
        <v>0</v>
      </c>
      <c r="BK183" s="44">
        <f ca="1">IFERROR(IF(SUMIF($G$6:$BB$6,BK$6&amp;" Total",$G183:$BB183)-(SUMIF($G$6:$BB$6,BK$6&amp;" "&amp;'Input-Allocators'!$D$18,$G183:$BB183)+IFERROR(SUMIF($G$6:$BB$6,BK$6&amp;" "&amp;'Input-Allocators'!$E$18,$G183:$BB183),SUMIF($G$6:$BB$6,BK$6&amp;" "&amp;'Input-Allocators'!$B$20,$G183:$BB183))+SUMIF($G$6:$BB$6,BK$6&amp;" "&amp;'Input-Allocators'!$F$18,$G183:$BB183))&lt;Check_Limit,0,1),1)</f>
        <v>0</v>
      </c>
      <c r="BL183" s="44">
        <f ca="1">IFERROR(IF(SUMIF($G$6:$BB$6,BL$6&amp;" Total",$G183:$BB183)-(SUMIF($G$6:$BB$6,BL$6&amp;" "&amp;'Input-Allocators'!$D$18,$G183:$BB183)+IFERROR(SUMIF($G$6:$BB$6,BL$6&amp;" "&amp;'Input-Allocators'!$E$18,$G183:$BB183),SUMIF($G$6:$BB$6,BL$6&amp;" "&amp;'Input-Allocators'!$B$20,$G183:$BB183))+SUMIF($G$6:$BB$6,BL$6&amp;" "&amp;'Input-Allocators'!$F$18,$G183:$BB183))&lt;Check_Limit,0,1),1)</f>
        <v>0</v>
      </c>
      <c r="BM183" s="44">
        <f ca="1">IFERROR(IF(SUMIF($G$6:$BB$6,BM$6&amp;" Total",$G183:$BB183)-(SUMIF($G$6:$BB$6,BM$6&amp;" "&amp;'Input-Allocators'!$D$18,$G183:$BB183)+IFERROR(SUMIF($G$6:$BB$6,BM$6&amp;" "&amp;'Input-Allocators'!$E$18,$G183:$BB183),SUMIF($G$6:$BB$6,BM$6&amp;" "&amp;'Input-Allocators'!$B$20,$G183:$BB183))+SUMIF($G$6:$BB$6,BM$6&amp;" "&amp;'Input-Allocators'!$F$18,$G183:$BB183))&lt;Check_Limit,0,1),1)</f>
        <v>0</v>
      </c>
      <c r="BN183" s="44">
        <f ca="1">IFERROR(IF(SUMIF($G$6:$BB$6,BN$6&amp;" Total",$G183:$BB183)-(SUMIF($G$6:$BB$6,BN$6&amp;" "&amp;'Input-Allocators'!$D$18,$G183:$BB183)+IFERROR(SUMIF($G$6:$BB$6,BN$6&amp;" "&amp;'Input-Allocators'!$E$18,$G183:$BB183),SUMIF($G$6:$BB$6,BN$6&amp;" "&amp;'Input-Allocators'!$B$20,$G183:$BB183))+SUMIF($G$6:$BB$6,BN$6&amp;" "&amp;'Input-Allocators'!$F$18,$G183:$BB183))&lt;Check_Limit,0,1),1)</f>
        <v>0</v>
      </c>
      <c r="BO183" s="44">
        <f ca="1">IFERROR(IF(SUMIF($G$6:$BB$6,BO$6&amp;" Total",$G183:$BB183)-(SUMIF($G$6:$BB$6,BO$6&amp;" "&amp;'Input-Allocators'!$D$18,$G183:$BB183)+IFERROR(SUMIF($G$6:$BB$6,BO$6&amp;" "&amp;'Input-Allocators'!$E$18,$G183:$BB183),SUMIF($G$6:$BB$6,BO$6&amp;" "&amp;'Input-Allocators'!$B$20,$G183:$BB183))+SUMIF($G$6:$BB$6,BO$6&amp;" "&amp;'Input-Allocators'!$F$18,$G183:$BB183))&lt;Check_Limit,0,1),1)</f>
        <v>0</v>
      </c>
    </row>
    <row r="184" spans="1:67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C184" s="46" t="str">
        <f>IF(ISBLANK('Input-Accounts'!C184),"",'Input-Accounts'!C184)</f>
        <v/>
      </c>
      <c r="D184" s="14"/>
      <c r="E184" s="14"/>
      <c r="F184" s="3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D184" s="44">
        <f>IFERROR(IF(SUMIF($G$6:$BB$6,BD$6&amp;" Total",$G184:$BB184)-(SUMIF($G$6:$BB$6,BD$6&amp;" "&amp;'Input-Allocators'!$D$18,$G184:$BB184)+IFERROR(SUMIF($G$6:$BB$6,BD$6&amp;" "&amp;'Input-Allocators'!$E$18,$G184:$BB184),SUMIF($G$6:$BB$6,BD$6&amp;" "&amp;'Input-Allocators'!$B$20,$G184:$BB184))+SUMIF($G$6:$BB$6,BD$6&amp;" "&amp;'Input-Allocators'!$F$18,$G184:$BB184))&lt;Check_Limit,0,1),1)</f>
        <v>0</v>
      </c>
      <c r="BE184" s="44">
        <f>IFERROR(IF(SUMIF($G$6:$BB$6,BE$6&amp;" Total",$G184:$BB184)-(SUMIF($G$6:$BB$6,BE$6&amp;" "&amp;'Input-Allocators'!$D$18,$G184:$BB184)+IFERROR(SUMIF($G$6:$BB$6,BE$6&amp;" "&amp;'Input-Allocators'!$E$18,$G184:$BB184),SUMIF($G$6:$BB$6,BE$6&amp;" "&amp;'Input-Allocators'!$B$20,$G184:$BB184))+SUMIF($G$6:$BB$6,BE$6&amp;" "&amp;'Input-Allocators'!$F$18,$G184:$BB184))&lt;Check_Limit,0,1),1)</f>
        <v>0</v>
      </c>
      <c r="BF184" s="44">
        <f>IFERROR(IF(SUMIF($G$6:$BB$6,BF$6&amp;" Total",$G184:$BB184)-(SUMIF($G$6:$BB$6,BF$6&amp;" "&amp;'Input-Allocators'!$D$18,$G184:$BB184)+IFERROR(SUMIF($G$6:$BB$6,BF$6&amp;" "&amp;'Input-Allocators'!$E$18,$G184:$BB184),SUMIF($G$6:$BB$6,BF$6&amp;" "&amp;'Input-Allocators'!$B$20,$G184:$BB184))+SUMIF($G$6:$BB$6,BF$6&amp;" "&amp;'Input-Allocators'!$F$18,$G184:$BB184))&lt;Check_Limit,0,1),1)</f>
        <v>0</v>
      </c>
      <c r="BG184" s="44">
        <f>IFERROR(IF(SUMIF($G$6:$BB$6,BG$6&amp;" Total",$G184:$BB184)-(SUMIF($G$6:$BB$6,BG$6&amp;" "&amp;'Input-Allocators'!$D$18,$G184:$BB184)+IFERROR(SUMIF($G$6:$BB$6,BG$6&amp;" "&amp;'Input-Allocators'!$E$18,$G184:$BB184),SUMIF($G$6:$BB$6,BG$6&amp;" "&amp;'Input-Allocators'!$B$20,$G184:$BB184))+SUMIF($G$6:$BB$6,BG$6&amp;" "&amp;'Input-Allocators'!$F$18,$G184:$BB184))&lt;Check_Limit,0,1),1)</f>
        <v>0</v>
      </c>
      <c r="BH184" s="44">
        <f>IFERROR(IF(SUMIF($G$6:$BB$6,BH$6&amp;" Total",$G184:$BB184)-(SUMIF($G$6:$BB$6,BH$6&amp;" "&amp;'Input-Allocators'!$D$18,$G184:$BB184)+IFERROR(SUMIF($G$6:$BB$6,BH$6&amp;" "&amp;'Input-Allocators'!$E$18,$G184:$BB184),SUMIF($G$6:$BB$6,BH$6&amp;" "&amp;'Input-Allocators'!$B$20,$G184:$BB184))+SUMIF($G$6:$BB$6,BH$6&amp;" "&amp;'Input-Allocators'!$F$18,$G184:$BB184))&lt;Check_Limit,0,1),1)</f>
        <v>0</v>
      </c>
      <c r="BI184" s="44">
        <f>IFERROR(IF(SUMIF($G$6:$BB$6,BI$6&amp;" Total",$G184:$BB184)-(SUMIF($G$6:$BB$6,BI$6&amp;" "&amp;'Input-Allocators'!$D$18,$G184:$BB184)+IFERROR(SUMIF($G$6:$BB$6,BI$6&amp;" "&amp;'Input-Allocators'!$E$18,$G184:$BB184),SUMIF($G$6:$BB$6,BI$6&amp;" "&amp;'Input-Allocators'!$B$20,$G184:$BB184))+SUMIF($G$6:$BB$6,BI$6&amp;" "&amp;'Input-Allocators'!$F$18,$G184:$BB184))&lt;Check_Limit,0,1),1)</f>
        <v>0</v>
      </c>
      <c r="BJ184" s="44">
        <f>IFERROR(IF(SUMIF($G$6:$BB$6,BJ$6&amp;" Total",$G184:$BB184)-(SUMIF($G$6:$BB$6,BJ$6&amp;" "&amp;'Input-Allocators'!$D$18,$G184:$BB184)+IFERROR(SUMIF($G$6:$BB$6,BJ$6&amp;" "&amp;'Input-Allocators'!$E$18,$G184:$BB184),SUMIF($G$6:$BB$6,BJ$6&amp;" "&amp;'Input-Allocators'!$B$20,$G184:$BB184))+SUMIF($G$6:$BB$6,BJ$6&amp;" "&amp;'Input-Allocators'!$F$18,$G184:$BB184))&lt;Check_Limit,0,1),1)</f>
        <v>0</v>
      </c>
      <c r="BK184" s="44">
        <f>IFERROR(IF(SUMIF($G$6:$BB$6,BK$6&amp;" Total",$G184:$BB184)-(SUMIF($G$6:$BB$6,BK$6&amp;" "&amp;'Input-Allocators'!$D$18,$G184:$BB184)+IFERROR(SUMIF($G$6:$BB$6,BK$6&amp;" "&amp;'Input-Allocators'!$E$18,$G184:$BB184),SUMIF($G$6:$BB$6,BK$6&amp;" "&amp;'Input-Allocators'!$B$20,$G184:$BB184))+SUMIF($G$6:$BB$6,BK$6&amp;" "&amp;'Input-Allocators'!$F$18,$G184:$BB184))&lt;Check_Limit,0,1),1)</f>
        <v>0</v>
      </c>
      <c r="BL184" s="44">
        <f>IFERROR(IF(SUMIF($G$6:$BB$6,BL$6&amp;" Total",$G184:$BB184)-(SUMIF($G$6:$BB$6,BL$6&amp;" "&amp;'Input-Allocators'!$D$18,$G184:$BB184)+IFERROR(SUMIF($G$6:$BB$6,BL$6&amp;" "&amp;'Input-Allocators'!$E$18,$G184:$BB184),SUMIF($G$6:$BB$6,BL$6&amp;" "&amp;'Input-Allocators'!$B$20,$G184:$BB184))+SUMIF($G$6:$BB$6,BL$6&amp;" "&amp;'Input-Allocators'!$F$18,$G184:$BB184))&lt;Check_Limit,0,1),1)</f>
        <v>0</v>
      </c>
      <c r="BM184" s="44">
        <f>IFERROR(IF(SUMIF($G$6:$BB$6,BM$6&amp;" Total",$G184:$BB184)-(SUMIF($G$6:$BB$6,BM$6&amp;" "&amp;'Input-Allocators'!$D$18,$G184:$BB184)+IFERROR(SUMIF($G$6:$BB$6,BM$6&amp;" "&amp;'Input-Allocators'!$E$18,$G184:$BB184),SUMIF($G$6:$BB$6,BM$6&amp;" "&amp;'Input-Allocators'!$B$20,$G184:$BB184))+SUMIF($G$6:$BB$6,BM$6&amp;" "&amp;'Input-Allocators'!$F$18,$G184:$BB184))&lt;Check_Limit,0,1),1)</f>
        <v>0</v>
      </c>
      <c r="BN184" s="44">
        <f>IFERROR(IF(SUMIF($G$6:$BB$6,BN$6&amp;" Total",$G184:$BB184)-(SUMIF($G$6:$BB$6,BN$6&amp;" "&amp;'Input-Allocators'!$D$18,$G184:$BB184)+IFERROR(SUMIF($G$6:$BB$6,BN$6&amp;" "&amp;'Input-Allocators'!$E$18,$G184:$BB184),SUMIF($G$6:$BB$6,BN$6&amp;" "&amp;'Input-Allocators'!$B$20,$G184:$BB184))+SUMIF($G$6:$BB$6,BN$6&amp;" "&amp;'Input-Allocators'!$F$18,$G184:$BB184))&lt;Check_Limit,0,1),1)</f>
        <v>0</v>
      </c>
      <c r="BO184" s="44">
        <f>IFERROR(IF(SUMIF($G$6:$BB$6,BO$6&amp;" Total",$G184:$BB184)-(SUMIF($G$6:$BB$6,BO$6&amp;" "&amp;'Input-Allocators'!$D$18,$G184:$BB184)+IFERROR(SUMIF($G$6:$BB$6,BO$6&amp;" "&amp;'Input-Allocators'!$E$18,$G184:$BB184),SUMIF($G$6:$BB$6,BO$6&amp;" "&amp;'Input-Allocators'!$B$20,$G184:$BB184))+SUMIF($G$6:$BB$6,BO$6&amp;" "&amp;'Input-Allocators'!$F$18,$G184:$BB184))&lt;Check_Limit,0,1),1)</f>
        <v>0</v>
      </c>
    </row>
    <row r="185" spans="1:67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C185" s="46" t="str">
        <f>IF(ISBLANK('Input-Accounts'!C185),"",'Input-Accounts'!C185)</f>
        <v/>
      </c>
      <c r="D185" s="14"/>
      <c r="E185" s="14"/>
      <c r="F185" s="3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D185" s="44">
        <f>IFERROR(IF(SUMIF($G$6:$BB$6,BD$6&amp;" Total",$G185:$BB185)-(SUMIF($G$6:$BB$6,BD$6&amp;" "&amp;'Input-Allocators'!$D$18,$G185:$BB185)+IFERROR(SUMIF($G$6:$BB$6,BD$6&amp;" "&amp;'Input-Allocators'!$E$18,$G185:$BB185),SUMIF($G$6:$BB$6,BD$6&amp;" "&amp;'Input-Allocators'!$B$20,$G185:$BB185))+SUMIF($G$6:$BB$6,BD$6&amp;" "&amp;'Input-Allocators'!$F$18,$G185:$BB185))&lt;Check_Limit,0,1),1)</f>
        <v>0</v>
      </c>
      <c r="BE185" s="44">
        <f>IFERROR(IF(SUMIF($G$6:$BB$6,BE$6&amp;" Total",$G185:$BB185)-(SUMIF($G$6:$BB$6,BE$6&amp;" "&amp;'Input-Allocators'!$D$18,$G185:$BB185)+IFERROR(SUMIF($G$6:$BB$6,BE$6&amp;" "&amp;'Input-Allocators'!$E$18,$G185:$BB185),SUMIF($G$6:$BB$6,BE$6&amp;" "&amp;'Input-Allocators'!$B$20,$G185:$BB185))+SUMIF($G$6:$BB$6,BE$6&amp;" "&amp;'Input-Allocators'!$F$18,$G185:$BB185))&lt;Check_Limit,0,1),1)</f>
        <v>0</v>
      </c>
      <c r="BF185" s="44">
        <f>IFERROR(IF(SUMIF($G$6:$BB$6,BF$6&amp;" Total",$G185:$BB185)-(SUMIF($G$6:$BB$6,BF$6&amp;" "&amp;'Input-Allocators'!$D$18,$G185:$BB185)+IFERROR(SUMIF($G$6:$BB$6,BF$6&amp;" "&amp;'Input-Allocators'!$E$18,$G185:$BB185),SUMIF($G$6:$BB$6,BF$6&amp;" "&amp;'Input-Allocators'!$B$20,$G185:$BB185))+SUMIF($G$6:$BB$6,BF$6&amp;" "&amp;'Input-Allocators'!$F$18,$G185:$BB185))&lt;Check_Limit,0,1),1)</f>
        <v>0</v>
      </c>
      <c r="BG185" s="44">
        <f>IFERROR(IF(SUMIF($G$6:$BB$6,BG$6&amp;" Total",$G185:$BB185)-(SUMIF($G$6:$BB$6,BG$6&amp;" "&amp;'Input-Allocators'!$D$18,$G185:$BB185)+IFERROR(SUMIF($G$6:$BB$6,BG$6&amp;" "&amp;'Input-Allocators'!$E$18,$G185:$BB185),SUMIF($G$6:$BB$6,BG$6&amp;" "&amp;'Input-Allocators'!$B$20,$G185:$BB185))+SUMIF($G$6:$BB$6,BG$6&amp;" "&amp;'Input-Allocators'!$F$18,$G185:$BB185))&lt;Check_Limit,0,1),1)</f>
        <v>0</v>
      </c>
      <c r="BH185" s="44">
        <f>IFERROR(IF(SUMIF($G$6:$BB$6,BH$6&amp;" Total",$G185:$BB185)-(SUMIF($G$6:$BB$6,BH$6&amp;" "&amp;'Input-Allocators'!$D$18,$G185:$BB185)+IFERROR(SUMIF($G$6:$BB$6,BH$6&amp;" "&amp;'Input-Allocators'!$E$18,$G185:$BB185),SUMIF($G$6:$BB$6,BH$6&amp;" "&amp;'Input-Allocators'!$B$20,$G185:$BB185))+SUMIF($G$6:$BB$6,BH$6&amp;" "&amp;'Input-Allocators'!$F$18,$G185:$BB185))&lt;Check_Limit,0,1),1)</f>
        <v>0</v>
      </c>
      <c r="BI185" s="44">
        <f>IFERROR(IF(SUMIF($G$6:$BB$6,BI$6&amp;" Total",$G185:$BB185)-(SUMIF($G$6:$BB$6,BI$6&amp;" "&amp;'Input-Allocators'!$D$18,$G185:$BB185)+IFERROR(SUMIF($G$6:$BB$6,BI$6&amp;" "&amp;'Input-Allocators'!$E$18,$G185:$BB185),SUMIF($G$6:$BB$6,BI$6&amp;" "&amp;'Input-Allocators'!$B$20,$G185:$BB185))+SUMIF($G$6:$BB$6,BI$6&amp;" "&amp;'Input-Allocators'!$F$18,$G185:$BB185))&lt;Check_Limit,0,1),1)</f>
        <v>0</v>
      </c>
      <c r="BJ185" s="44">
        <f>IFERROR(IF(SUMIF($G$6:$BB$6,BJ$6&amp;" Total",$G185:$BB185)-(SUMIF($G$6:$BB$6,BJ$6&amp;" "&amp;'Input-Allocators'!$D$18,$G185:$BB185)+IFERROR(SUMIF($G$6:$BB$6,BJ$6&amp;" "&amp;'Input-Allocators'!$E$18,$G185:$BB185),SUMIF($G$6:$BB$6,BJ$6&amp;" "&amp;'Input-Allocators'!$B$20,$G185:$BB185))+SUMIF($G$6:$BB$6,BJ$6&amp;" "&amp;'Input-Allocators'!$F$18,$G185:$BB185))&lt;Check_Limit,0,1),1)</f>
        <v>0</v>
      </c>
      <c r="BK185" s="44">
        <f>IFERROR(IF(SUMIF($G$6:$BB$6,BK$6&amp;" Total",$G185:$BB185)-(SUMIF($G$6:$BB$6,BK$6&amp;" "&amp;'Input-Allocators'!$D$18,$G185:$BB185)+IFERROR(SUMIF($G$6:$BB$6,BK$6&amp;" "&amp;'Input-Allocators'!$E$18,$G185:$BB185),SUMIF($G$6:$BB$6,BK$6&amp;" "&amp;'Input-Allocators'!$B$20,$G185:$BB185))+SUMIF($G$6:$BB$6,BK$6&amp;" "&amp;'Input-Allocators'!$F$18,$G185:$BB185))&lt;Check_Limit,0,1),1)</f>
        <v>0</v>
      </c>
      <c r="BL185" s="44">
        <f>IFERROR(IF(SUMIF($G$6:$BB$6,BL$6&amp;" Total",$G185:$BB185)-(SUMIF($G$6:$BB$6,BL$6&amp;" "&amp;'Input-Allocators'!$D$18,$G185:$BB185)+IFERROR(SUMIF($G$6:$BB$6,BL$6&amp;" "&amp;'Input-Allocators'!$E$18,$G185:$BB185),SUMIF($G$6:$BB$6,BL$6&amp;" "&amp;'Input-Allocators'!$B$20,$G185:$BB185))+SUMIF($G$6:$BB$6,BL$6&amp;" "&amp;'Input-Allocators'!$F$18,$G185:$BB185))&lt;Check_Limit,0,1),1)</f>
        <v>0</v>
      </c>
      <c r="BM185" s="44">
        <f>IFERROR(IF(SUMIF($G$6:$BB$6,BM$6&amp;" Total",$G185:$BB185)-(SUMIF($G$6:$BB$6,BM$6&amp;" "&amp;'Input-Allocators'!$D$18,$G185:$BB185)+IFERROR(SUMIF($G$6:$BB$6,BM$6&amp;" "&amp;'Input-Allocators'!$E$18,$G185:$BB185),SUMIF($G$6:$BB$6,BM$6&amp;" "&amp;'Input-Allocators'!$B$20,$G185:$BB185))+SUMIF($G$6:$BB$6,BM$6&amp;" "&amp;'Input-Allocators'!$F$18,$G185:$BB185))&lt;Check_Limit,0,1),1)</f>
        <v>0</v>
      </c>
      <c r="BN185" s="44">
        <f>IFERROR(IF(SUMIF($G$6:$BB$6,BN$6&amp;" Total",$G185:$BB185)-(SUMIF($G$6:$BB$6,BN$6&amp;" "&amp;'Input-Allocators'!$D$18,$G185:$BB185)+IFERROR(SUMIF($G$6:$BB$6,BN$6&amp;" "&amp;'Input-Allocators'!$E$18,$G185:$BB185),SUMIF($G$6:$BB$6,BN$6&amp;" "&amp;'Input-Allocators'!$B$20,$G185:$BB185))+SUMIF($G$6:$BB$6,BN$6&amp;" "&amp;'Input-Allocators'!$F$18,$G185:$BB185))&lt;Check_Limit,0,1),1)</f>
        <v>0</v>
      </c>
      <c r="BO185" s="44">
        <f>IFERROR(IF(SUMIF($G$6:$BB$6,BO$6&amp;" Total",$G185:$BB185)-(SUMIF($G$6:$BB$6,BO$6&amp;" "&amp;'Input-Allocators'!$D$18,$G185:$BB185)+IFERROR(SUMIF($G$6:$BB$6,BO$6&amp;" "&amp;'Input-Allocators'!$E$18,$G185:$BB185),SUMIF($G$6:$BB$6,BO$6&amp;" "&amp;'Input-Allocators'!$B$20,$G185:$BB185))+SUMIF($G$6:$BB$6,BO$6&amp;" "&amp;'Input-Allocators'!$F$18,$G185:$BB185))&lt;Check_Limit,0,1),1)</f>
        <v>0</v>
      </c>
    </row>
    <row r="186" spans="1:67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>Functionalization!$D186</f>
        <v>0</v>
      </c>
      <c r="E186" s="14">
        <f t="shared" ref="E186:E193" ca="1" si="33">IFERROR(IF(D186="",0,IF(D186=0,0,IF(ABS(D186-SUM(G186,K186,O186,S186,W186,AA186,AE186,AI186,AM186,AQ186,AU186,AY186))&lt;Check_Limit,0,1))),1)</f>
        <v>0</v>
      </c>
      <c r="F186" s="3" t="str">
        <f>IF($D186=0,"-",IF('Input-Accounts'!$E186&lt;&gt;0,'Input-Accounts'!$E186,'Input-Accounts'!$G186))</f>
        <v>-</v>
      </c>
      <c r="G186" s="14">
        <f ca="1">IF(G$5&lt;&gt;"",HLOOKUP(G$5,Functionalization!$G$6:$R$343,ROW($A186)-5,FALSE),IFERROR(INDEX(G$320:G$343,MATCH($F186,$B$320:$B$343,0))/VLOOKUP($F186,$B$320:$BB$343,MATCH(LEFT(TRIM(G$6),FIND("~",SUBSTITUTE(G$6,"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186))*HLOOKUP(LEFT(TRIM(G$6),FIND("~",SUBSTITUTE(G$6," ","~",LEN(TRIM(G$6))-LEN(SUBSTITUTE(TRIM(G$6)," ",""))))-1)&amp;" Total",$B$6:$BB$343,ROW($A186)-5,FALSE))</f>
        <v>0</v>
      </c>
      <c r="H186" s="14">
        <f ca="1">IF(H$5&lt;&gt;"",HLOOKUP(H$5,Functionalization!$G$6:$R$343,ROW($A186)-5,FALSE),IFERROR(INDEX(H$320:H$343,MATCH($F186,$B$320:$B$343,0))/VLOOKUP($F186,$B$320:$BB$343,MATCH(LEFT(TRIM(H$6),FIND("~",SUBSTITUTE(H$6,"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186))*HLOOKUP(LEFT(TRIM(H$6),FIND("~",SUBSTITUTE(H$6," ","~",LEN(TRIM(H$6))-LEN(SUBSTITUTE(TRIM(H$6)," ",""))))-1)&amp;" Total",$B$6:$BB$343,ROW($A186)-5,FALSE))</f>
        <v>0</v>
      </c>
      <c r="I186" s="14">
        <f ca="1">IF(I$5&lt;&gt;"",HLOOKUP(I$5,Functionalization!$G$6:$R$343,ROW($A186)-5,FALSE),IFERROR(INDEX(I$320:I$343,MATCH($F186,$B$320:$B$343,0))/VLOOKUP($F186,$B$320:$BB$343,MATCH(LEFT(TRIM(I$6),FIND("~",SUBSTITUTE(I$6,"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186))*HLOOKUP(LEFT(TRIM(I$6),FIND("~",SUBSTITUTE(I$6," ","~",LEN(TRIM(I$6))-LEN(SUBSTITUTE(TRIM(I$6)," ",""))))-1)&amp;" Total",$B$6:$BB$343,ROW($A186)-5,FALSE))</f>
        <v>0</v>
      </c>
      <c r="J186" s="14">
        <f ca="1">IF(J$5&lt;&gt;"",HLOOKUP(J$5,Functionalization!$G$6:$R$343,ROW($A186)-5,FALSE),IFERROR(INDEX(J$320:J$343,MATCH($F186,$B$320:$B$343,0))/VLOOKUP($F186,$B$320:$BB$343,MATCH(LEFT(TRIM(J$6),FIND("~",SUBSTITUTE(J$6,"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186))*HLOOKUP(LEFT(TRIM(J$6),FIND("~",SUBSTITUTE(J$6," ","~",LEN(TRIM(J$6))-LEN(SUBSTITUTE(TRIM(J$6)," ",""))))-1)&amp;" Total",$B$6:$BB$343,ROW($A186)-5,FALSE))</f>
        <v>0</v>
      </c>
      <c r="K186" s="14">
        <f ca="1">IF(K$5&lt;&gt;"",HLOOKUP(K$5,Functionalization!$G$6:$R$343,ROW($A186)-5,FALSE),IFERROR(INDEX(K$320:K$343,MATCH($F186,$B$320:$B$343,0))/VLOOKUP($F186,$B$320:$BB$343,MATCH(LEFT(TRIM(K$6),FIND("~",SUBSTITUTE(K$6,"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186))*HLOOKUP(LEFT(TRIM(K$6),FIND("~",SUBSTITUTE(K$6," ","~",LEN(TRIM(K$6))-LEN(SUBSTITUTE(TRIM(K$6)," ",""))))-1)&amp;" Total",$B$6:$BB$343,ROW($A186)-5,FALSE))</f>
        <v>0</v>
      </c>
      <c r="L186" s="14">
        <f ca="1">IF(L$5&lt;&gt;"",HLOOKUP(L$5,Functionalization!$G$6:$R$343,ROW($A186)-5,FALSE),IFERROR(INDEX(L$320:L$343,MATCH($F186,$B$320:$B$343,0))/VLOOKUP($F186,$B$320:$BB$343,MATCH(LEFT(TRIM(L$6),FIND("~",SUBSTITUTE(L$6,"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186))*HLOOKUP(LEFT(TRIM(L$6),FIND("~",SUBSTITUTE(L$6," ","~",LEN(TRIM(L$6))-LEN(SUBSTITUTE(TRIM(L$6)," ",""))))-1)&amp;" Total",$B$6:$BB$343,ROW($A186)-5,FALSE))</f>
        <v>0</v>
      </c>
      <c r="M186" s="14">
        <f ca="1">IF(M$5&lt;&gt;"",HLOOKUP(M$5,Functionalization!$G$6:$R$343,ROW($A186)-5,FALSE),IFERROR(INDEX(M$320:M$343,MATCH($F186,$B$320:$B$343,0))/VLOOKUP($F186,$B$320:$BB$343,MATCH(LEFT(TRIM(M$6),FIND("~",SUBSTITUTE(M$6,"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186))*HLOOKUP(LEFT(TRIM(M$6),FIND("~",SUBSTITUTE(M$6," ","~",LEN(TRIM(M$6))-LEN(SUBSTITUTE(TRIM(M$6)," ",""))))-1)&amp;" Total",$B$6:$BB$343,ROW($A186)-5,FALSE))</f>
        <v>0</v>
      </c>
      <c r="N186" s="14">
        <f ca="1">IF(N$5&lt;&gt;"",HLOOKUP(N$5,Functionalization!$G$6:$R$343,ROW($A186)-5,FALSE),IFERROR(INDEX(N$320:N$343,MATCH($F186,$B$320:$B$343,0))/VLOOKUP($F186,$B$320:$BB$343,MATCH(LEFT(TRIM(N$6),FIND("~",SUBSTITUTE(N$6,"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186))*HLOOKUP(LEFT(TRIM(N$6),FIND("~",SUBSTITUTE(N$6," ","~",LEN(TRIM(N$6))-LEN(SUBSTITUTE(TRIM(N$6)," ",""))))-1)&amp;" Total",$B$6:$BB$343,ROW($A186)-5,FALSE))</f>
        <v>0</v>
      </c>
      <c r="O186" s="14">
        <f ca="1">IF(O$5&lt;&gt;"",HLOOKUP(O$5,Functionalization!$G$6:$R$343,ROW($A186)-5,FALSE),IFERROR(INDEX(O$320:O$343,MATCH($F186,$B$320:$B$343,0))/VLOOKUP($F186,$B$320:$BB$343,MATCH(LEFT(TRIM(O$6),FIND("~",SUBSTITUTE(O$6,"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186))*HLOOKUP(LEFT(TRIM(O$6),FIND("~",SUBSTITUTE(O$6," ","~",LEN(TRIM(O$6))-LEN(SUBSTITUTE(TRIM(O$6)," ",""))))-1)&amp;" Total",$B$6:$BB$343,ROW($A186)-5,FALSE))</f>
        <v>0</v>
      </c>
      <c r="P186" s="14">
        <f ca="1">IF(P$5&lt;&gt;"",HLOOKUP(P$5,Functionalization!$G$6:$R$343,ROW($A186)-5,FALSE),IFERROR(INDEX(P$320:P$343,MATCH($F186,$B$320:$B$343,0))/VLOOKUP($F186,$B$320:$BB$343,MATCH(LEFT(TRIM(P$6),FIND("~",SUBSTITUTE(P$6,"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186))*HLOOKUP(LEFT(TRIM(P$6),FIND("~",SUBSTITUTE(P$6," ","~",LEN(TRIM(P$6))-LEN(SUBSTITUTE(TRIM(P$6)," ",""))))-1)&amp;" Total",$B$6:$BB$343,ROW($A186)-5,FALSE))</f>
        <v>0</v>
      </c>
      <c r="Q186" s="14">
        <f ca="1">IF(Q$5&lt;&gt;"",HLOOKUP(Q$5,Functionalization!$G$6:$R$343,ROW($A186)-5,FALSE),IFERROR(INDEX(Q$320:Q$343,MATCH($F186,$B$320:$B$343,0))/VLOOKUP($F186,$B$320:$BB$343,MATCH(LEFT(TRIM(Q$6),FIND("~",SUBSTITUTE(Q$6,"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186))*HLOOKUP(LEFT(TRIM(Q$6),FIND("~",SUBSTITUTE(Q$6," ","~",LEN(TRIM(Q$6))-LEN(SUBSTITUTE(TRIM(Q$6)," ",""))))-1)&amp;" Total",$B$6:$BB$343,ROW($A186)-5,FALSE))</f>
        <v>0</v>
      </c>
      <c r="R186" s="14">
        <f ca="1">IF(R$5&lt;&gt;"",HLOOKUP(R$5,Functionalization!$G$6:$R$343,ROW($A186)-5,FALSE),IFERROR(INDEX(R$320:R$343,MATCH($F186,$B$320:$B$343,0))/VLOOKUP($F186,$B$320:$BB$343,MATCH(LEFT(TRIM(R$6),FIND("~",SUBSTITUTE(R$6,"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186))*HLOOKUP(LEFT(TRIM(R$6),FIND("~",SUBSTITUTE(R$6," ","~",LEN(TRIM(R$6))-LEN(SUBSTITUTE(TRIM(R$6)," ",""))))-1)&amp;" Total",$B$6:$BB$343,ROW($A186)-5,FALSE))</f>
        <v>0</v>
      </c>
      <c r="S186" s="14">
        <f ca="1">IF(S$5&lt;&gt;"",HLOOKUP(S$5,Functionalization!$G$6:$R$343,ROW($A186)-5,FALSE),IFERROR(INDEX(S$320:S$343,MATCH($F186,$B$320:$B$343,0))/VLOOKUP($F186,$B$320:$BB$343,MATCH(LEFT(TRIM(S$6),FIND("~",SUBSTITUTE(S$6,"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186))*HLOOKUP(LEFT(TRIM(S$6),FIND("~",SUBSTITUTE(S$6," ","~",LEN(TRIM(S$6))-LEN(SUBSTITUTE(TRIM(S$6)," ",""))))-1)&amp;" Total",$B$6:$BB$343,ROW($A186)-5,FALSE))</f>
        <v>0</v>
      </c>
      <c r="T186" s="14">
        <f ca="1">IF(T$5&lt;&gt;"",HLOOKUP(T$5,Functionalization!$G$6:$R$343,ROW($A186)-5,FALSE),IFERROR(INDEX(T$320:T$343,MATCH($F186,$B$320:$B$343,0))/VLOOKUP($F186,$B$320:$BB$343,MATCH(LEFT(TRIM(T$6),FIND("~",SUBSTITUTE(T$6,"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186))*HLOOKUP(LEFT(TRIM(T$6),FIND("~",SUBSTITUTE(T$6," ","~",LEN(TRIM(T$6))-LEN(SUBSTITUTE(TRIM(T$6)," ",""))))-1)&amp;" Total",$B$6:$BB$343,ROW($A186)-5,FALSE))</f>
        <v>0</v>
      </c>
      <c r="U186" s="14">
        <f ca="1">IF(U$5&lt;&gt;"",HLOOKUP(U$5,Functionalization!$G$6:$R$343,ROW($A186)-5,FALSE),IFERROR(INDEX(U$320:U$343,MATCH($F186,$B$320:$B$343,0))/VLOOKUP($F186,$B$320:$BB$343,MATCH(LEFT(TRIM(U$6),FIND("~",SUBSTITUTE(U$6,"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186))*HLOOKUP(LEFT(TRIM(U$6),FIND("~",SUBSTITUTE(U$6," ","~",LEN(TRIM(U$6))-LEN(SUBSTITUTE(TRIM(U$6)," ",""))))-1)&amp;" Total",$B$6:$BB$343,ROW($A186)-5,FALSE))</f>
        <v>0</v>
      </c>
      <c r="V186" s="14">
        <f ca="1">IF(V$5&lt;&gt;"",HLOOKUP(V$5,Functionalization!$G$6:$R$343,ROW($A186)-5,FALSE),IFERROR(INDEX(V$320:V$343,MATCH($F186,$B$320:$B$343,0))/VLOOKUP($F186,$B$320:$BB$343,MATCH(LEFT(TRIM(V$6),FIND("~",SUBSTITUTE(V$6,"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186))*HLOOKUP(LEFT(TRIM(V$6),FIND("~",SUBSTITUTE(V$6," ","~",LEN(TRIM(V$6))-LEN(SUBSTITUTE(TRIM(V$6)," ",""))))-1)&amp;" Total",$B$6:$BB$343,ROW($A186)-5,FALSE))</f>
        <v>0</v>
      </c>
      <c r="W186" s="14">
        <f ca="1">IF(W$5&lt;&gt;"",HLOOKUP(W$5,Functionalization!$G$6:$R$343,ROW($A186)-5,FALSE),IFERROR(INDEX(W$320:W$343,MATCH($F186,$B$320:$B$343,0))/VLOOKUP($F186,$B$320:$BB$343,MATCH(LEFT(TRIM(W$6),FIND("~",SUBSTITUTE(W$6,"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186))*HLOOKUP(LEFT(TRIM(W$6),FIND("~",SUBSTITUTE(W$6," ","~",LEN(TRIM(W$6))-LEN(SUBSTITUTE(TRIM(W$6)," ",""))))-1)&amp;" Total",$B$6:$BB$343,ROW($A186)-5,FALSE))</f>
        <v>0</v>
      </c>
      <c r="X186" s="14">
        <f ca="1">IF(X$5&lt;&gt;"",HLOOKUP(X$5,Functionalization!$G$6:$R$343,ROW($A186)-5,FALSE),IFERROR(INDEX(X$320:X$343,MATCH($F186,$B$320:$B$343,0))/VLOOKUP($F186,$B$320:$BB$343,MATCH(LEFT(TRIM(X$6),FIND("~",SUBSTITUTE(X$6,"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186))*HLOOKUP(LEFT(TRIM(X$6),FIND("~",SUBSTITUTE(X$6," ","~",LEN(TRIM(X$6))-LEN(SUBSTITUTE(TRIM(X$6)," ",""))))-1)&amp;" Total",$B$6:$BB$343,ROW($A186)-5,FALSE))</f>
        <v>0</v>
      </c>
      <c r="Y186" s="14">
        <f ca="1">IF(Y$5&lt;&gt;"",HLOOKUP(Y$5,Functionalization!$G$6:$R$343,ROW($A186)-5,FALSE),IFERROR(INDEX(Y$320:Y$343,MATCH($F186,$B$320:$B$343,0))/VLOOKUP($F186,$B$320:$BB$343,MATCH(LEFT(TRIM(Y$6),FIND("~",SUBSTITUTE(Y$6,"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186))*HLOOKUP(LEFT(TRIM(Y$6),FIND("~",SUBSTITUTE(Y$6," ","~",LEN(TRIM(Y$6))-LEN(SUBSTITUTE(TRIM(Y$6)," ",""))))-1)&amp;" Total",$B$6:$BB$343,ROW($A186)-5,FALSE))</f>
        <v>0</v>
      </c>
      <c r="Z186" s="14">
        <f ca="1">IF(Z$5&lt;&gt;"",HLOOKUP(Z$5,Functionalization!$G$6:$R$343,ROW($A186)-5,FALSE),IFERROR(INDEX(Z$320:Z$343,MATCH($F186,$B$320:$B$343,0))/VLOOKUP($F186,$B$320:$BB$343,MATCH(LEFT(TRIM(Z$6),FIND("~",SUBSTITUTE(Z$6,"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186))*HLOOKUP(LEFT(TRIM(Z$6),FIND("~",SUBSTITUTE(Z$6," ","~",LEN(TRIM(Z$6))-LEN(SUBSTITUTE(TRIM(Z$6)," ",""))))-1)&amp;" Total",$B$6:$BB$343,ROW($A186)-5,FALSE))</f>
        <v>0</v>
      </c>
      <c r="AA186" s="14">
        <f ca="1">IF(AA$5&lt;&gt;"",HLOOKUP(AA$5,Functionalization!$G$6:$R$343,ROW($A186)-5,FALSE),IFERROR(INDEX(AA$320:AA$343,MATCH($F186,$B$320:$B$343,0))/VLOOKUP($F186,$B$320:$BB$343,MATCH(LEFT(TRIM(AA$6),FIND("~",SUBSTITUTE(AA$6,"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186))*HLOOKUP(LEFT(TRIM(AA$6),FIND("~",SUBSTITUTE(AA$6," ","~",LEN(TRIM(AA$6))-LEN(SUBSTITUTE(TRIM(AA$6)," ",""))))-1)&amp;" Total",$B$6:$BB$343,ROW($A186)-5,FALSE))</f>
        <v>0</v>
      </c>
      <c r="AB186" s="14">
        <f ca="1">IF(AB$5&lt;&gt;"",HLOOKUP(AB$5,Functionalization!$G$6:$R$343,ROW($A186)-5,FALSE),IFERROR(INDEX(AB$320:AB$343,MATCH($F186,$B$320:$B$343,0))/VLOOKUP($F186,$B$320:$BB$343,MATCH(LEFT(TRIM(AB$6),FIND("~",SUBSTITUTE(AB$6,"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186))*HLOOKUP(LEFT(TRIM(AB$6),FIND("~",SUBSTITUTE(AB$6," ","~",LEN(TRIM(AB$6))-LEN(SUBSTITUTE(TRIM(AB$6)," ",""))))-1)&amp;" Total",$B$6:$BB$343,ROW($A186)-5,FALSE))</f>
        <v>0</v>
      </c>
      <c r="AC186" s="14">
        <f ca="1">IF(AC$5&lt;&gt;"",HLOOKUP(AC$5,Functionalization!$G$6:$R$343,ROW($A186)-5,FALSE),IFERROR(INDEX(AC$320:AC$343,MATCH($F186,$B$320:$B$343,0))/VLOOKUP($F186,$B$320:$BB$343,MATCH(LEFT(TRIM(AC$6),FIND("~",SUBSTITUTE(AC$6,"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186))*HLOOKUP(LEFT(TRIM(AC$6),FIND("~",SUBSTITUTE(AC$6," ","~",LEN(TRIM(AC$6))-LEN(SUBSTITUTE(TRIM(AC$6)," ",""))))-1)&amp;" Total",$B$6:$BB$343,ROW($A186)-5,FALSE))</f>
        <v>0</v>
      </c>
      <c r="AD186" s="14">
        <f ca="1">IF(AD$5&lt;&gt;"",HLOOKUP(AD$5,Functionalization!$G$6:$R$343,ROW($A186)-5,FALSE),IFERROR(INDEX(AD$320:AD$343,MATCH($F186,$B$320:$B$343,0))/VLOOKUP($F186,$B$320:$BB$343,MATCH(LEFT(TRIM(AD$6),FIND("~",SUBSTITUTE(AD$6,"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186))*HLOOKUP(LEFT(TRIM(AD$6),FIND("~",SUBSTITUTE(AD$6," ","~",LEN(TRIM(AD$6))-LEN(SUBSTITUTE(TRIM(AD$6)," ",""))))-1)&amp;" Total",$B$6:$BB$343,ROW($A186)-5,FALSE))</f>
        <v>0</v>
      </c>
      <c r="AE186" s="14">
        <f ca="1">IF(AE$5&lt;&gt;"",HLOOKUP(AE$5,Functionalization!$G$6:$R$343,ROW($A186)-5,FALSE),IFERROR(INDEX(AE$320:AE$343,MATCH($F186,$B$320:$B$343,0))/VLOOKUP($F186,$B$320:$BB$343,MATCH(LEFT(TRIM(AE$6),FIND("~",SUBSTITUTE(AE$6,"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186))*HLOOKUP(LEFT(TRIM(AE$6),FIND("~",SUBSTITUTE(AE$6," ","~",LEN(TRIM(AE$6))-LEN(SUBSTITUTE(TRIM(AE$6)," ",""))))-1)&amp;" Total",$B$6:$BB$343,ROW($A186)-5,FALSE))</f>
        <v>0</v>
      </c>
      <c r="AF186" s="14">
        <f ca="1">IF(AF$5&lt;&gt;"",HLOOKUP(AF$5,Functionalization!$G$6:$R$343,ROW($A186)-5,FALSE),IFERROR(INDEX(AF$320:AF$343,MATCH($F186,$B$320:$B$343,0))/VLOOKUP($F186,$B$320:$BB$343,MATCH(LEFT(TRIM(AF$6),FIND("~",SUBSTITUTE(AF$6,"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186))*HLOOKUP(LEFT(TRIM(AF$6),FIND("~",SUBSTITUTE(AF$6," ","~",LEN(TRIM(AF$6))-LEN(SUBSTITUTE(TRIM(AF$6)," ",""))))-1)&amp;" Total",$B$6:$BB$343,ROW($A186)-5,FALSE))</f>
        <v>0</v>
      </c>
      <c r="AG186" s="14">
        <f ca="1">IF(AG$5&lt;&gt;"",HLOOKUP(AG$5,Functionalization!$G$6:$R$343,ROW($A186)-5,FALSE),IFERROR(INDEX(AG$320:AG$343,MATCH($F186,$B$320:$B$343,0))/VLOOKUP($F186,$B$320:$BB$343,MATCH(LEFT(TRIM(AG$6),FIND("~",SUBSTITUTE(AG$6,"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186))*HLOOKUP(LEFT(TRIM(AG$6),FIND("~",SUBSTITUTE(AG$6," ","~",LEN(TRIM(AG$6))-LEN(SUBSTITUTE(TRIM(AG$6)," ",""))))-1)&amp;" Total",$B$6:$BB$343,ROW($A186)-5,FALSE))</f>
        <v>0</v>
      </c>
      <c r="AH186" s="14">
        <f ca="1">IF(AH$5&lt;&gt;"",HLOOKUP(AH$5,Functionalization!$G$6:$R$343,ROW($A186)-5,FALSE),IFERROR(INDEX(AH$320:AH$343,MATCH($F186,$B$320:$B$343,0))/VLOOKUP($F186,$B$320:$BB$343,MATCH(LEFT(TRIM(AH$6),FIND("~",SUBSTITUTE(AH$6,"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186))*HLOOKUP(LEFT(TRIM(AH$6),FIND("~",SUBSTITUTE(AH$6," ","~",LEN(TRIM(AH$6))-LEN(SUBSTITUTE(TRIM(AH$6)," ",""))))-1)&amp;" Total",$B$6:$BB$343,ROW($A186)-5,FALSE))</f>
        <v>0</v>
      </c>
      <c r="AI186" s="14">
        <f ca="1">IF(AI$5&lt;&gt;"",HLOOKUP(AI$5,Functionalization!$G$6:$R$343,ROW($A186)-5,FALSE),IFERROR(INDEX(AI$320:AI$343,MATCH($F186,$B$320:$B$343,0))/VLOOKUP($F186,$B$320:$BB$343,MATCH(LEFT(TRIM(AI$6),FIND("~",SUBSTITUTE(AI$6,"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186))*HLOOKUP(LEFT(TRIM(AI$6),FIND("~",SUBSTITUTE(AI$6," ","~",LEN(TRIM(AI$6))-LEN(SUBSTITUTE(TRIM(AI$6)," ",""))))-1)&amp;" Total",$B$6:$BB$343,ROW($A186)-5,FALSE))</f>
        <v>0</v>
      </c>
      <c r="AJ186" s="14">
        <f ca="1">IF(AJ$5&lt;&gt;"",HLOOKUP(AJ$5,Functionalization!$G$6:$R$343,ROW($A186)-5,FALSE),IFERROR(INDEX(AJ$320:AJ$343,MATCH($F186,$B$320:$B$343,0))/VLOOKUP($F186,$B$320:$BB$343,MATCH(LEFT(TRIM(AJ$6),FIND("~",SUBSTITUTE(AJ$6,"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186))*HLOOKUP(LEFT(TRIM(AJ$6),FIND("~",SUBSTITUTE(AJ$6," ","~",LEN(TRIM(AJ$6))-LEN(SUBSTITUTE(TRIM(AJ$6)," ",""))))-1)&amp;" Total",$B$6:$BB$343,ROW($A186)-5,FALSE))</f>
        <v>0</v>
      </c>
      <c r="AK186" s="14">
        <f ca="1">IF(AK$5&lt;&gt;"",HLOOKUP(AK$5,Functionalization!$G$6:$R$343,ROW($A186)-5,FALSE),IFERROR(INDEX(AK$320:AK$343,MATCH($F186,$B$320:$B$343,0))/VLOOKUP($F186,$B$320:$BB$343,MATCH(LEFT(TRIM(AK$6),FIND("~",SUBSTITUTE(AK$6,"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186))*HLOOKUP(LEFT(TRIM(AK$6),FIND("~",SUBSTITUTE(AK$6," ","~",LEN(TRIM(AK$6))-LEN(SUBSTITUTE(TRIM(AK$6)," ",""))))-1)&amp;" Total",$B$6:$BB$343,ROW($A186)-5,FALSE))</f>
        <v>0</v>
      </c>
      <c r="AL186" s="14">
        <f ca="1">IF(AL$5&lt;&gt;"",HLOOKUP(AL$5,Functionalization!$G$6:$R$343,ROW($A186)-5,FALSE),IFERROR(INDEX(AL$320:AL$343,MATCH($F186,$B$320:$B$343,0))/VLOOKUP($F186,$B$320:$BB$343,MATCH(LEFT(TRIM(AL$6),FIND("~",SUBSTITUTE(AL$6,"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186))*HLOOKUP(LEFT(TRIM(AL$6),FIND("~",SUBSTITUTE(AL$6," ","~",LEN(TRIM(AL$6))-LEN(SUBSTITUTE(TRIM(AL$6)," ",""))))-1)&amp;" Total",$B$6:$BB$343,ROW($A186)-5,FALSE))</f>
        <v>0</v>
      </c>
      <c r="AM186" s="14">
        <f ca="1">IF(AM$5&lt;&gt;"",HLOOKUP(AM$5,Functionalization!$G$6:$R$343,ROW($A186)-5,FALSE),IFERROR(INDEX(AM$320:AM$343,MATCH($F186,$B$320:$B$343,0))/VLOOKUP($F186,$B$320:$BB$343,MATCH(LEFT(TRIM(AM$6),FIND("~",SUBSTITUTE(AM$6,"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186))*HLOOKUP(LEFT(TRIM(AM$6),FIND("~",SUBSTITUTE(AM$6," ","~",LEN(TRIM(AM$6))-LEN(SUBSTITUTE(TRIM(AM$6)," ",""))))-1)&amp;" Total",$B$6:$BB$343,ROW($A186)-5,FALSE))</f>
        <v>0</v>
      </c>
      <c r="AN186" s="14">
        <f ca="1">IF(AN$5&lt;&gt;"",HLOOKUP(AN$5,Functionalization!$G$6:$R$343,ROW($A186)-5,FALSE),IFERROR(INDEX(AN$320:AN$343,MATCH($F186,$B$320:$B$343,0))/VLOOKUP($F186,$B$320:$BB$343,MATCH(LEFT(TRIM(AN$6),FIND("~",SUBSTITUTE(AN$6,"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186))*HLOOKUP(LEFT(TRIM(AN$6),FIND("~",SUBSTITUTE(AN$6," ","~",LEN(TRIM(AN$6))-LEN(SUBSTITUTE(TRIM(AN$6)," ",""))))-1)&amp;" Total",$B$6:$BB$343,ROW($A186)-5,FALSE))</f>
        <v>0</v>
      </c>
      <c r="AO186" s="14">
        <f ca="1">IF(AO$5&lt;&gt;"",HLOOKUP(AO$5,Functionalization!$G$6:$R$343,ROW($A186)-5,FALSE),IFERROR(INDEX(AO$320:AO$343,MATCH($F186,$B$320:$B$343,0))/VLOOKUP($F186,$B$320:$BB$343,MATCH(LEFT(TRIM(AO$6),FIND("~",SUBSTITUTE(AO$6,"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186))*HLOOKUP(LEFT(TRIM(AO$6),FIND("~",SUBSTITUTE(AO$6," ","~",LEN(TRIM(AO$6))-LEN(SUBSTITUTE(TRIM(AO$6)," ",""))))-1)&amp;" Total",$B$6:$BB$343,ROW($A186)-5,FALSE))</f>
        <v>0</v>
      </c>
      <c r="AP186" s="14">
        <f ca="1">IF(AP$5&lt;&gt;"",HLOOKUP(AP$5,Functionalization!$G$6:$R$343,ROW($A186)-5,FALSE),IFERROR(INDEX(AP$320:AP$343,MATCH($F186,$B$320:$B$343,0))/VLOOKUP($F186,$B$320:$BB$343,MATCH(LEFT(TRIM(AP$6),FIND("~",SUBSTITUTE(AP$6,"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186))*HLOOKUP(LEFT(TRIM(AP$6),FIND("~",SUBSTITUTE(AP$6," ","~",LEN(TRIM(AP$6))-LEN(SUBSTITUTE(TRIM(AP$6)," ",""))))-1)&amp;" Total",$B$6:$BB$343,ROW($A186)-5,FALSE))</f>
        <v>0</v>
      </c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D186" s="44">
        <f ca="1">IFERROR(IF(SUMIF($G$6:$BB$6,BD$6&amp;" Total",$G186:$BB186)-(SUMIF($G$6:$BB$6,BD$6&amp;" "&amp;'Input-Allocators'!$D$18,$G186:$BB186)+IFERROR(SUMIF($G$6:$BB$6,BD$6&amp;" "&amp;'Input-Allocators'!$E$18,$G186:$BB186),SUMIF($G$6:$BB$6,BD$6&amp;" "&amp;'Input-Allocators'!$B$20,$G186:$BB186))+SUMIF($G$6:$BB$6,BD$6&amp;" "&amp;'Input-Allocators'!$F$18,$G186:$BB186))&lt;Check_Limit,0,1),1)</f>
        <v>0</v>
      </c>
      <c r="BE186" s="44">
        <f ca="1">IFERROR(IF(SUMIF($G$6:$BB$6,BE$6&amp;" Total",$G186:$BB186)-(SUMIF($G$6:$BB$6,BE$6&amp;" "&amp;'Input-Allocators'!$D$18,$G186:$BB186)+IFERROR(SUMIF($G$6:$BB$6,BE$6&amp;" "&amp;'Input-Allocators'!$E$18,$G186:$BB186),SUMIF($G$6:$BB$6,BE$6&amp;" "&amp;'Input-Allocators'!$B$20,$G186:$BB186))+SUMIF($G$6:$BB$6,BE$6&amp;" "&amp;'Input-Allocators'!$F$18,$G186:$BB186))&lt;Check_Limit,0,1),1)</f>
        <v>0</v>
      </c>
      <c r="BF186" s="44">
        <f ca="1">IFERROR(IF(SUMIF($G$6:$BB$6,BF$6&amp;" Total",$G186:$BB186)-(SUMIF($G$6:$BB$6,BF$6&amp;" "&amp;'Input-Allocators'!$D$18,$G186:$BB186)+IFERROR(SUMIF($G$6:$BB$6,BF$6&amp;" "&amp;'Input-Allocators'!$E$18,$G186:$BB186),SUMIF($G$6:$BB$6,BF$6&amp;" "&amp;'Input-Allocators'!$B$20,$G186:$BB186))+SUMIF($G$6:$BB$6,BF$6&amp;" "&amp;'Input-Allocators'!$F$18,$G186:$BB186))&lt;Check_Limit,0,1),1)</f>
        <v>0</v>
      </c>
      <c r="BG186" s="44">
        <f ca="1">IFERROR(IF(SUMIF($G$6:$BB$6,BG$6&amp;" Total",$G186:$BB186)-(SUMIF($G$6:$BB$6,BG$6&amp;" "&amp;'Input-Allocators'!$D$18,$G186:$BB186)+IFERROR(SUMIF($G$6:$BB$6,BG$6&amp;" "&amp;'Input-Allocators'!$E$18,$G186:$BB186),SUMIF($G$6:$BB$6,BG$6&amp;" "&amp;'Input-Allocators'!$B$20,$G186:$BB186))+SUMIF($G$6:$BB$6,BG$6&amp;" "&amp;'Input-Allocators'!$F$18,$G186:$BB186))&lt;Check_Limit,0,1),1)</f>
        <v>0</v>
      </c>
      <c r="BH186" s="44">
        <f ca="1">IFERROR(IF(SUMIF($G$6:$BB$6,BH$6&amp;" Total",$G186:$BB186)-(SUMIF($G$6:$BB$6,BH$6&amp;" "&amp;'Input-Allocators'!$D$18,$G186:$BB186)+IFERROR(SUMIF($G$6:$BB$6,BH$6&amp;" "&amp;'Input-Allocators'!$E$18,$G186:$BB186),SUMIF($G$6:$BB$6,BH$6&amp;" "&amp;'Input-Allocators'!$B$20,$G186:$BB186))+SUMIF($G$6:$BB$6,BH$6&amp;" "&amp;'Input-Allocators'!$F$18,$G186:$BB186))&lt;Check_Limit,0,1),1)</f>
        <v>0</v>
      </c>
      <c r="BI186" s="44">
        <f ca="1">IFERROR(IF(SUMIF($G$6:$BB$6,BI$6&amp;" Total",$G186:$BB186)-(SUMIF($G$6:$BB$6,BI$6&amp;" "&amp;'Input-Allocators'!$D$18,$G186:$BB186)+IFERROR(SUMIF($G$6:$BB$6,BI$6&amp;" "&amp;'Input-Allocators'!$E$18,$G186:$BB186),SUMIF($G$6:$BB$6,BI$6&amp;" "&amp;'Input-Allocators'!$B$20,$G186:$BB186))+SUMIF($G$6:$BB$6,BI$6&amp;" "&amp;'Input-Allocators'!$F$18,$G186:$BB186))&lt;Check_Limit,0,1),1)</f>
        <v>0</v>
      </c>
      <c r="BJ186" s="44">
        <f ca="1">IFERROR(IF(SUMIF($G$6:$BB$6,BJ$6&amp;" Total",$G186:$BB186)-(SUMIF($G$6:$BB$6,BJ$6&amp;" "&amp;'Input-Allocators'!$D$18,$G186:$BB186)+IFERROR(SUMIF($G$6:$BB$6,BJ$6&amp;" "&amp;'Input-Allocators'!$E$18,$G186:$BB186),SUMIF($G$6:$BB$6,BJ$6&amp;" "&amp;'Input-Allocators'!$B$20,$G186:$BB186))+SUMIF($G$6:$BB$6,BJ$6&amp;" "&amp;'Input-Allocators'!$F$18,$G186:$BB186))&lt;Check_Limit,0,1),1)</f>
        <v>0</v>
      </c>
      <c r="BK186" s="44">
        <f ca="1">IFERROR(IF(SUMIF($G$6:$BB$6,BK$6&amp;" Total",$G186:$BB186)-(SUMIF($G$6:$BB$6,BK$6&amp;" "&amp;'Input-Allocators'!$D$18,$G186:$BB186)+IFERROR(SUMIF($G$6:$BB$6,BK$6&amp;" "&amp;'Input-Allocators'!$E$18,$G186:$BB186),SUMIF($G$6:$BB$6,BK$6&amp;" "&amp;'Input-Allocators'!$B$20,$G186:$BB186))+SUMIF($G$6:$BB$6,BK$6&amp;" "&amp;'Input-Allocators'!$F$18,$G186:$BB186))&lt;Check_Limit,0,1),1)</f>
        <v>0</v>
      </c>
      <c r="BL186" s="44">
        <f ca="1">IFERROR(IF(SUMIF($G$6:$BB$6,BL$6&amp;" Total",$G186:$BB186)-(SUMIF($G$6:$BB$6,BL$6&amp;" "&amp;'Input-Allocators'!$D$18,$G186:$BB186)+IFERROR(SUMIF($G$6:$BB$6,BL$6&amp;" "&amp;'Input-Allocators'!$E$18,$G186:$BB186),SUMIF($G$6:$BB$6,BL$6&amp;" "&amp;'Input-Allocators'!$B$20,$G186:$BB186))+SUMIF($G$6:$BB$6,BL$6&amp;" "&amp;'Input-Allocators'!$F$18,$G186:$BB186))&lt;Check_Limit,0,1),1)</f>
        <v>0</v>
      </c>
      <c r="BM186" s="44">
        <f ca="1">IFERROR(IF(SUMIF($G$6:$BB$6,BM$6&amp;" Total",$G186:$BB186)-(SUMIF($G$6:$BB$6,BM$6&amp;" "&amp;'Input-Allocators'!$D$18,$G186:$BB186)+IFERROR(SUMIF($G$6:$BB$6,BM$6&amp;" "&amp;'Input-Allocators'!$E$18,$G186:$BB186),SUMIF($G$6:$BB$6,BM$6&amp;" "&amp;'Input-Allocators'!$B$20,$G186:$BB186))+SUMIF($G$6:$BB$6,BM$6&amp;" "&amp;'Input-Allocators'!$F$18,$G186:$BB186))&lt;Check_Limit,0,1),1)</f>
        <v>0</v>
      </c>
      <c r="BN186" s="44">
        <f ca="1">IFERROR(IF(SUMIF($G$6:$BB$6,BN$6&amp;" Total",$G186:$BB186)-(SUMIF($G$6:$BB$6,BN$6&amp;" "&amp;'Input-Allocators'!$D$18,$G186:$BB186)+IFERROR(SUMIF($G$6:$BB$6,BN$6&amp;" "&amp;'Input-Allocators'!$E$18,$G186:$BB186),SUMIF($G$6:$BB$6,BN$6&amp;" "&amp;'Input-Allocators'!$B$20,$G186:$BB186))+SUMIF($G$6:$BB$6,BN$6&amp;" "&amp;'Input-Allocators'!$F$18,$G186:$BB186))&lt;Check_Limit,0,1),1)</f>
        <v>0</v>
      </c>
      <c r="BO186" s="44">
        <f ca="1">IFERROR(IF(SUMIF($G$6:$BB$6,BO$6&amp;" Total",$G186:$BB186)-(SUMIF($G$6:$BB$6,BO$6&amp;" "&amp;'Input-Allocators'!$D$18,$G186:$BB186)+IFERROR(SUMIF($G$6:$BB$6,BO$6&amp;" "&amp;'Input-Allocators'!$E$18,$G186:$BB186),SUMIF($G$6:$BB$6,BO$6&amp;" "&amp;'Input-Allocators'!$B$20,$G186:$BB186))+SUMIF($G$6:$BB$6,BO$6&amp;" "&amp;'Input-Allocators'!$F$18,$G186:$BB186))&lt;Check_Limit,0,1),1)</f>
        <v>0</v>
      </c>
    </row>
    <row r="187" spans="1:67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>Functionalization!$D187</f>
        <v>14.94821082363551</v>
      </c>
      <c r="E187" s="14">
        <f t="shared" ca="1" si="33"/>
        <v>0</v>
      </c>
      <c r="F187" s="3" t="str">
        <f>IF($D187=0,"-",IF('Input-Accounts'!$E187&lt;&gt;0,'Input-Accounts'!$E187,'Input-Accounts'!$G187))</f>
        <v>DEMAND</v>
      </c>
      <c r="G187" s="14">
        <f ca="1">IF(G$5&lt;&gt;"",HLOOKUP(G$5,Functionalization!$G$6:$R$343,ROW($A187)-5,FALSE),IFERROR(INDEX(G$320:G$343,MATCH($F187,$B$320:$B$343,0))/VLOOKUP($F187,$B$320:$BB$343,MATCH(LEFT(TRIM(G$6),FIND("~",SUBSTITUTE(G$6,"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187))*HLOOKUP(LEFT(TRIM(G$6),FIND("~",SUBSTITUTE(G$6," ","~",LEN(TRIM(G$6))-LEN(SUBSTITUTE(TRIM(G$6)," ",""))))-1)&amp;" Total",$B$6:$BB$343,ROW($A187)-5,FALSE))</f>
        <v>0</v>
      </c>
      <c r="H187" s="14">
        <f ca="1">IF(H$5&lt;&gt;"",HLOOKUP(H$5,Functionalization!$G$6:$R$343,ROW($A187)-5,FALSE),IFERROR(INDEX(H$320:H$343,MATCH($F187,$B$320:$B$343,0))/VLOOKUP($F187,$B$320:$BB$343,MATCH(LEFT(TRIM(H$6),FIND("~",SUBSTITUTE(H$6,"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187))*HLOOKUP(LEFT(TRIM(H$6),FIND("~",SUBSTITUTE(H$6," ","~",LEN(TRIM(H$6))-LEN(SUBSTITUTE(TRIM(H$6)," ",""))))-1)&amp;" Total",$B$6:$BB$343,ROW($A187)-5,FALSE))</f>
        <v>0</v>
      </c>
      <c r="I187" s="14">
        <f ca="1">IF(I$5&lt;&gt;"",HLOOKUP(I$5,Functionalization!$G$6:$R$343,ROW($A187)-5,FALSE),IFERROR(INDEX(I$320:I$343,MATCH($F187,$B$320:$B$343,0))/VLOOKUP($F187,$B$320:$BB$343,MATCH(LEFT(TRIM(I$6),FIND("~",SUBSTITUTE(I$6,"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187))*HLOOKUP(LEFT(TRIM(I$6),FIND("~",SUBSTITUTE(I$6," ","~",LEN(TRIM(I$6))-LEN(SUBSTITUTE(TRIM(I$6)," ",""))))-1)&amp;" Total",$B$6:$BB$343,ROW($A187)-5,FALSE))</f>
        <v>0</v>
      </c>
      <c r="J187" s="14">
        <f ca="1">IF(J$5&lt;&gt;"",HLOOKUP(J$5,Functionalization!$G$6:$R$343,ROW($A187)-5,FALSE),IFERROR(INDEX(J$320:J$343,MATCH($F187,$B$320:$B$343,0))/VLOOKUP($F187,$B$320:$BB$343,MATCH(LEFT(TRIM(J$6),FIND("~",SUBSTITUTE(J$6,"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187))*HLOOKUP(LEFT(TRIM(J$6),FIND("~",SUBSTITUTE(J$6," ","~",LEN(TRIM(J$6))-LEN(SUBSTITUTE(TRIM(J$6)," ",""))))-1)&amp;" Total",$B$6:$BB$343,ROW($A187)-5,FALSE))</f>
        <v>0</v>
      </c>
      <c r="K187" s="14">
        <f ca="1">IF(K$5&lt;&gt;"",HLOOKUP(K$5,Functionalization!$G$6:$R$343,ROW($A187)-5,FALSE),IFERROR(INDEX(K$320:K$343,MATCH($F187,$B$320:$B$343,0))/VLOOKUP($F187,$B$320:$BB$343,MATCH(LEFT(TRIM(K$6),FIND("~",SUBSTITUTE(K$6,"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187))*HLOOKUP(LEFT(TRIM(K$6),FIND("~",SUBSTITUTE(K$6," ","~",LEN(TRIM(K$6))-LEN(SUBSTITUTE(TRIM(K$6)," ",""))))-1)&amp;" Total",$B$6:$BB$343,ROW($A187)-5,FALSE))</f>
        <v>14.94821082363551</v>
      </c>
      <c r="L187" s="14">
        <f ca="1">IF(L$5&lt;&gt;"",HLOOKUP(L$5,Functionalization!$G$6:$R$343,ROW($A187)-5,FALSE),IFERROR(INDEX(L$320:L$343,MATCH($F187,$B$320:$B$343,0))/VLOOKUP($F187,$B$320:$BB$343,MATCH(LEFT(TRIM(L$6),FIND("~",SUBSTITUTE(L$6,"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187))*HLOOKUP(LEFT(TRIM(L$6),FIND("~",SUBSTITUTE(L$6," ","~",LEN(TRIM(L$6))-LEN(SUBSTITUTE(TRIM(L$6)," ",""))))-1)&amp;" Total",$B$6:$BB$343,ROW($A187)-5,FALSE))</f>
        <v>14.94821082363551</v>
      </c>
      <c r="M187" s="14">
        <f ca="1">IF(M$5&lt;&gt;"",HLOOKUP(M$5,Functionalization!$G$6:$R$343,ROW($A187)-5,FALSE),IFERROR(INDEX(M$320:M$343,MATCH($F187,$B$320:$B$343,0))/VLOOKUP($F187,$B$320:$BB$343,MATCH(LEFT(TRIM(M$6),FIND("~",SUBSTITUTE(M$6,"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187))*HLOOKUP(LEFT(TRIM(M$6),FIND("~",SUBSTITUTE(M$6," ","~",LEN(TRIM(M$6))-LEN(SUBSTITUTE(TRIM(M$6)," ",""))))-1)&amp;" Total",$B$6:$BB$343,ROW($A187)-5,FALSE))</f>
        <v>0</v>
      </c>
      <c r="N187" s="14">
        <f ca="1">IF(N$5&lt;&gt;"",HLOOKUP(N$5,Functionalization!$G$6:$R$343,ROW($A187)-5,FALSE),IFERROR(INDEX(N$320:N$343,MATCH($F187,$B$320:$B$343,0))/VLOOKUP($F187,$B$320:$BB$343,MATCH(LEFT(TRIM(N$6),FIND("~",SUBSTITUTE(N$6,"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187))*HLOOKUP(LEFT(TRIM(N$6),FIND("~",SUBSTITUTE(N$6," ","~",LEN(TRIM(N$6))-LEN(SUBSTITUTE(TRIM(N$6)," ",""))))-1)&amp;" Total",$B$6:$BB$343,ROW($A187)-5,FALSE))</f>
        <v>0</v>
      </c>
      <c r="O187" s="14">
        <f ca="1">IF(O$5&lt;&gt;"",HLOOKUP(O$5,Functionalization!$G$6:$R$343,ROW($A187)-5,FALSE),IFERROR(INDEX(O$320:O$343,MATCH($F187,$B$320:$B$343,0))/VLOOKUP($F187,$B$320:$BB$343,MATCH(LEFT(TRIM(O$6),FIND("~",SUBSTITUTE(O$6,"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187))*HLOOKUP(LEFT(TRIM(O$6),FIND("~",SUBSTITUTE(O$6," ","~",LEN(TRIM(O$6))-LEN(SUBSTITUTE(TRIM(O$6)," ",""))))-1)&amp;" Total",$B$6:$BB$343,ROW($A187)-5,FALSE))</f>
        <v>0</v>
      </c>
      <c r="P187" s="14">
        <f ca="1">IF(P$5&lt;&gt;"",HLOOKUP(P$5,Functionalization!$G$6:$R$343,ROW($A187)-5,FALSE),IFERROR(INDEX(P$320:P$343,MATCH($F187,$B$320:$B$343,0))/VLOOKUP($F187,$B$320:$BB$343,MATCH(LEFT(TRIM(P$6),FIND("~",SUBSTITUTE(P$6,"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187))*HLOOKUP(LEFT(TRIM(P$6),FIND("~",SUBSTITUTE(P$6," ","~",LEN(TRIM(P$6))-LEN(SUBSTITUTE(TRIM(P$6)," ",""))))-1)&amp;" Total",$B$6:$BB$343,ROW($A187)-5,FALSE))</f>
        <v>0</v>
      </c>
      <c r="Q187" s="14">
        <f ca="1">IF(Q$5&lt;&gt;"",HLOOKUP(Q$5,Functionalization!$G$6:$R$343,ROW($A187)-5,FALSE),IFERROR(INDEX(Q$320:Q$343,MATCH($F187,$B$320:$B$343,0))/VLOOKUP($F187,$B$320:$BB$343,MATCH(LEFT(TRIM(Q$6),FIND("~",SUBSTITUTE(Q$6,"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187))*HLOOKUP(LEFT(TRIM(Q$6),FIND("~",SUBSTITUTE(Q$6," ","~",LEN(TRIM(Q$6))-LEN(SUBSTITUTE(TRIM(Q$6)," ",""))))-1)&amp;" Total",$B$6:$BB$343,ROW($A187)-5,FALSE))</f>
        <v>0</v>
      </c>
      <c r="R187" s="14">
        <f ca="1">IF(R$5&lt;&gt;"",HLOOKUP(R$5,Functionalization!$G$6:$R$343,ROW($A187)-5,FALSE),IFERROR(INDEX(R$320:R$343,MATCH($F187,$B$320:$B$343,0))/VLOOKUP($F187,$B$320:$BB$343,MATCH(LEFT(TRIM(R$6),FIND("~",SUBSTITUTE(R$6,"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187))*HLOOKUP(LEFT(TRIM(R$6),FIND("~",SUBSTITUTE(R$6," ","~",LEN(TRIM(R$6))-LEN(SUBSTITUTE(TRIM(R$6)," ",""))))-1)&amp;" Total",$B$6:$BB$343,ROW($A187)-5,FALSE))</f>
        <v>0</v>
      </c>
      <c r="S187" s="14">
        <f ca="1">IF(S$5&lt;&gt;"",HLOOKUP(S$5,Functionalization!$G$6:$R$343,ROW($A187)-5,FALSE),IFERROR(INDEX(S$320:S$343,MATCH($F187,$B$320:$B$343,0))/VLOOKUP($F187,$B$320:$BB$343,MATCH(LEFT(TRIM(S$6),FIND("~",SUBSTITUTE(S$6,"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187))*HLOOKUP(LEFT(TRIM(S$6),FIND("~",SUBSTITUTE(S$6," ","~",LEN(TRIM(S$6))-LEN(SUBSTITUTE(TRIM(S$6)," ",""))))-1)&amp;" Total",$B$6:$BB$343,ROW($A187)-5,FALSE))</f>
        <v>0</v>
      </c>
      <c r="T187" s="14">
        <f ca="1">IF(T$5&lt;&gt;"",HLOOKUP(T$5,Functionalization!$G$6:$R$343,ROW($A187)-5,FALSE),IFERROR(INDEX(T$320:T$343,MATCH($F187,$B$320:$B$343,0))/VLOOKUP($F187,$B$320:$BB$343,MATCH(LEFT(TRIM(T$6),FIND("~",SUBSTITUTE(T$6,"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187))*HLOOKUP(LEFT(TRIM(T$6),FIND("~",SUBSTITUTE(T$6," ","~",LEN(TRIM(T$6))-LEN(SUBSTITUTE(TRIM(T$6)," ",""))))-1)&amp;" Total",$B$6:$BB$343,ROW($A187)-5,FALSE))</f>
        <v>0</v>
      </c>
      <c r="U187" s="14">
        <f ca="1">IF(U$5&lt;&gt;"",HLOOKUP(U$5,Functionalization!$G$6:$R$343,ROW($A187)-5,FALSE),IFERROR(INDEX(U$320:U$343,MATCH($F187,$B$320:$B$343,0))/VLOOKUP($F187,$B$320:$BB$343,MATCH(LEFT(TRIM(U$6),FIND("~",SUBSTITUTE(U$6,"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187))*HLOOKUP(LEFT(TRIM(U$6),FIND("~",SUBSTITUTE(U$6," ","~",LEN(TRIM(U$6))-LEN(SUBSTITUTE(TRIM(U$6)," ",""))))-1)&amp;" Total",$B$6:$BB$343,ROW($A187)-5,FALSE))</f>
        <v>0</v>
      </c>
      <c r="V187" s="14">
        <f ca="1">IF(V$5&lt;&gt;"",HLOOKUP(V$5,Functionalization!$G$6:$R$343,ROW($A187)-5,FALSE),IFERROR(INDEX(V$320:V$343,MATCH($F187,$B$320:$B$343,0))/VLOOKUP($F187,$B$320:$BB$343,MATCH(LEFT(TRIM(V$6),FIND("~",SUBSTITUTE(V$6,"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187))*HLOOKUP(LEFT(TRIM(V$6),FIND("~",SUBSTITUTE(V$6," ","~",LEN(TRIM(V$6))-LEN(SUBSTITUTE(TRIM(V$6)," ",""))))-1)&amp;" Total",$B$6:$BB$343,ROW($A187)-5,FALSE))</f>
        <v>0</v>
      </c>
      <c r="W187" s="14">
        <f ca="1">IF(W$5&lt;&gt;"",HLOOKUP(W$5,Functionalization!$G$6:$R$343,ROW($A187)-5,FALSE),IFERROR(INDEX(W$320:W$343,MATCH($F187,$B$320:$B$343,0))/VLOOKUP($F187,$B$320:$BB$343,MATCH(LEFT(TRIM(W$6),FIND("~",SUBSTITUTE(W$6,"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187))*HLOOKUP(LEFT(TRIM(W$6),FIND("~",SUBSTITUTE(W$6," ","~",LEN(TRIM(W$6))-LEN(SUBSTITUTE(TRIM(W$6)," ",""))))-1)&amp;" Total",$B$6:$BB$343,ROW($A187)-5,FALSE))</f>
        <v>0</v>
      </c>
      <c r="X187" s="14">
        <f ca="1">IF(X$5&lt;&gt;"",HLOOKUP(X$5,Functionalization!$G$6:$R$343,ROW($A187)-5,FALSE),IFERROR(INDEX(X$320:X$343,MATCH($F187,$B$320:$B$343,0))/VLOOKUP($F187,$B$320:$BB$343,MATCH(LEFT(TRIM(X$6),FIND("~",SUBSTITUTE(X$6,"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187))*HLOOKUP(LEFT(TRIM(X$6),FIND("~",SUBSTITUTE(X$6," ","~",LEN(TRIM(X$6))-LEN(SUBSTITUTE(TRIM(X$6)," ",""))))-1)&amp;" Total",$B$6:$BB$343,ROW($A187)-5,FALSE))</f>
        <v>0</v>
      </c>
      <c r="Y187" s="14">
        <f ca="1">IF(Y$5&lt;&gt;"",HLOOKUP(Y$5,Functionalization!$G$6:$R$343,ROW($A187)-5,FALSE),IFERROR(INDEX(Y$320:Y$343,MATCH($F187,$B$320:$B$343,0))/VLOOKUP($F187,$B$320:$BB$343,MATCH(LEFT(TRIM(Y$6),FIND("~",SUBSTITUTE(Y$6,"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187))*HLOOKUP(LEFT(TRIM(Y$6),FIND("~",SUBSTITUTE(Y$6," ","~",LEN(TRIM(Y$6))-LEN(SUBSTITUTE(TRIM(Y$6)," ",""))))-1)&amp;" Total",$B$6:$BB$343,ROW($A187)-5,FALSE))</f>
        <v>0</v>
      </c>
      <c r="Z187" s="14">
        <f ca="1">IF(Z$5&lt;&gt;"",HLOOKUP(Z$5,Functionalization!$G$6:$R$343,ROW($A187)-5,FALSE),IFERROR(INDEX(Z$320:Z$343,MATCH($F187,$B$320:$B$343,0))/VLOOKUP($F187,$B$320:$BB$343,MATCH(LEFT(TRIM(Z$6),FIND("~",SUBSTITUTE(Z$6,"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187))*HLOOKUP(LEFT(TRIM(Z$6),FIND("~",SUBSTITUTE(Z$6," ","~",LEN(TRIM(Z$6))-LEN(SUBSTITUTE(TRIM(Z$6)," ",""))))-1)&amp;" Total",$B$6:$BB$343,ROW($A187)-5,FALSE))</f>
        <v>0</v>
      </c>
      <c r="AA187" s="14">
        <f ca="1">IF(AA$5&lt;&gt;"",HLOOKUP(AA$5,Functionalization!$G$6:$R$343,ROW($A187)-5,FALSE),IFERROR(INDEX(AA$320:AA$343,MATCH($F187,$B$320:$B$343,0))/VLOOKUP($F187,$B$320:$BB$343,MATCH(LEFT(TRIM(AA$6),FIND("~",SUBSTITUTE(AA$6,"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187))*HLOOKUP(LEFT(TRIM(AA$6),FIND("~",SUBSTITUTE(AA$6," ","~",LEN(TRIM(AA$6))-LEN(SUBSTITUTE(TRIM(AA$6)," ",""))))-1)&amp;" Total",$B$6:$BB$343,ROW($A187)-5,FALSE))</f>
        <v>0</v>
      </c>
      <c r="AB187" s="14">
        <f ca="1">IF(AB$5&lt;&gt;"",HLOOKUP(AB$5,Functionalization!$G$6:$R$343,ROW($A187)-5,FALSE),IFERROR(INDEX(AB$320:AB$343,MATCH($F187,$B$320:$B$343,0))/VLOOKUP($F187,$B$320:$BB$343,MATCH(LEFT(TRIM(AB$6),FIND("~",SUBSTITUTE(AB$6,"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187))*HLOOKUP(LEFT(TRIM(AB$6),FIND("~",SUBSTITUTE(AB$6," ","~",LEN(TRIM(AB$6))-LEN(SUBSTITUTE(TRIM(AB$6)," ",""))))-1)&amp;" Total",$B$6:$BB$343,ROW($A187)-5,FALSE))</f>
        <v>0</v>
      </c>
      <c r="AC187" s="14">
        <f ca="1">IF(AC$5&lt;&gt;"",HLOOKUP(AC$5,Functionalization!$G$6:$R$343,ROW($A187)-5,FALSE),IFERROR(INDEX(AC$320:AC$343,MATCH($F187,$B$320:$B$343,0))/VLOOKUP($F187,$B$320:$BB$343,MATCH(LEFT(TRIM(AC$6),FIND("~",SUBSTITUTE(AC$6,"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187))*HLOOKUP(LEFT(TRIM(AC$6),FIND("~",SUBSTITUTE(AC$6," ","~",LEN(TRIM(AC$6))-LEN(SUBSTITUTE(TRIM(AC$6)," ",""))))-1)&amp;" Total",$B$6:$BB$343,ROW($A187)-5,FALSE))</f>
        <v>0</v>
      </c>
      <c r="AD187" s="14">
        <f ca="1">IF(AD$5&lt;&gt;"",HLOOKUP(AD$5,Functionalization!$G$6:$R$343,ROW($A187)-5,FALSE),IFERROR(INDEX(AD$320:AD$343,MATCH($F187,$B$320:$B$343,0))/VLOOKUP($F187,$B$320:$BB$343,MATCH(LEFT(TRIM(AD$6),FIND("~",SUBSTITUTE(AD$6,"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187))*HLOOKUP(LEFT(TRIM(AD$6),FIND("~",SUBSTITUTE(AD$6," ","~",LEN(TRIM(AD$6))-LEN(SUBSTITUTE(TRIM(AD$6)," ",""))))-1)&amp;" Total",$B$6:$BB$343,ROW($A187)-5,FALSE))</f>
        <v>0</v>
      </c>
      <c r="AE187" s="14">
        <f ca="1">IF(AE$5&lt;&gt;"",HLOOKUP(AE$5,Functionalization!$G$6:$R$343,ROW($A187)-5,FALSE),IFERROR(INDEX(AE$320:AE$343,MATCH($F187,$B$320:$B$343,0))/VLOOKUP($F187,$B$320:$BB$343,MATCH(LEFT(TRIM(AE$6),FIND("~",SUBSTITUTE(AE$6,"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187))*HLOOKUP(LEFT(TRIM(AE$6),FIND("~",SUBSTITUTE(AE$6," ","~",LEN(TRIM(AE$6))-LEN(SUBSTITUTE(TRIM(AE$6)," ",""))))-1)&amp;" Total",$B$6:$BB$343,ROW($A187)-5,FALSE))</f>
        <v>0</v>
      </c>
      <c r="AF187" s="14">
        <f ca="1">IF(AF$5&lt;&gt;"",HLOOKUP(AF$5,Functionalization!$G$6:$R$343,ROW($A187)-5,FALSE),IFERROR(INDEX(AF$320:AF$343,MATCH($F187,$B$320:$B$343,0))/VLOOKUP($F187,$B$320:$BB$343,MATCH(LEFT(TRIM(AF$6),FIND("~",SUBSTITUTE(AF$6,"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187))*HLOOKUP(LEFT(TRIM(AF$6),FIND("~",SUBSTITUTE(AF$6," ","~",LEN(TRIM(AF$6))-LEN(SUBSTITUTE(TRIM(AF$6)," ",""))))-1)&amp;" Total",$B$6:$BB$343,ROW($A187)-5,FALSE))</f>
        <v>0</v>
      </c>
      <c r="AG187" s="14">
        <f ca="1">IF(AG$5&lt;&gt;"",HLOOKUP(AG$5,Functionalization!$G$6:$R$343,ROW($A187)-5,FALSE),IFERROR(INDEX(AG$320:AG$343,MATCH($F187,$B$320:$B$343,0))/VLOOKUP($F187,$B$320:$BB$343,MATCH(LEFT(TRIM(AG$6),FIND("~",SUBSTITUTE(AG$6,"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187))*HLOOKUP(LEFT(TRIM(AG$6),FIND("~",SUBSTITUTE(AG$6," ","~",LEN(TRIM(AG$6))-LEN(SUBSTITUTE(TRIM(AG$6)," ",""))))-1)&amp;" Total",$B$6:$BB$343,ROW($A187)-5,FALSE))</f>
        <v>0</v>
      </c>
      <c r="AH187" s="14">
        <f ca="1">IF(AH$5&lt;&gt;"",HLOOKUP(AH$5,Functionalization!$G$6:$R$343,ROW($A187)-5,FALSE),IFERROR(INDEX(AH$320:AH$343,MATCH($F187,$B$320:$B$343,0))/VLOOKUP($F187,$B$320:$BB$343,MATCH(LEFT(TRIM(AH$6),FIND("~",SUBSTITUTE(AH$6,"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187))*HLOOKUP(LEFT(TRIM(AH$6),FIND("~",SUBSTITUTE(AH$6," ","~",LEN(TRIM(AH$6))-LEN(SUBSTITUTE(TRIM(AH$6)," ",""))))-1)&amp;" Total",$B$6:$BB$343,ROW($A187)-5,FALSE))</f>
        <v>0</v>
      </c>
      <c r="AI187" s="14">
        <f ca="1">IF(AI$5&lt;&gt;"",HLOOKUP(AI$5,Functionalization!$G$6:$R$343,ROW($A187)-5,FALSE),IFERROR(INDEX(AI$320:AI$343,MATCH($F187,$B$320:$B$343,0))/VLOOKUP($F187,$B$320:$BB$343,MATCH(LEFT(TRIM(AI$6),FIND("~",SUBSTITUTE(AI$6,"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187))*HLOOKUP(LEFT(TRIM(AI$6),FIND("~",SUBSTITUTE(AI$6," ","~",LEN(TRIM(AI$6))-LEN(SUBSTITUTE(TRIM(AI$6)," ",""))))-1)&amp;" Total",$B$6:$BB$343,ROW($A187)-5,FALSE))</f>
        <v>0</v>
      </c>
      <c r="AJ187" s="14">
        <f ca="1">IF(AJ$5&lt;&gt;"",HLOOKUP(AJ$5,Functionalization!$G$6:$R$343,ROW($A187)-5,FALSE),IFERROR(INDEX(AJ$320:AJ$343,MATCH($F187,$B$320:$B$343,0))/VLOOKUP($F187,$B$320:$BB$343,MATCH(LEFT(TRIM(AJ$6),FIND("~",SUBSTITUTE(AJ$6,"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187))*HLOOKUP(LEFT(TRIM(AJ$6),FIND("~",SUBSTITUTE(AJ$6," ","~",LEN(TRIM(AJ$6))-LEN(SUBSTITUTE(TRIM(AJ$6)," ",""))))-1)&amp;" Total",$B$6:$BB$343,ROW($A187)-5,FALSE))</f>
        <v>0</v>
      </c>
      <c r="AK187" s="14">
        <f ca="1">IF(AK$5&lt;&gt;"",HLOOKUP(AK$5,Functionalization!$G$6:$R$343,ROW($A187)-5,FALSE),IFERROR(INDEX(AK$320:AK$343,MATCH($F187,$B$320:$B$343,0))/VLOOKUP($F187,$B$320:$BB$343,MATCH(LEFT(TRIM(AK$6),FIND("~",SUBSTITUTE(AK$6,"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187))*HLOOKUP(LEFT(TRIM(AK$6),FIND("~",SUBSTITUTE(AK$6," ","~",LEN(TRIM(AK$6))-LEN(SUBSTITUTE(TRIM(AK$6)," ",""))))-1)&amp;" Total",$B$6:$BB$343,ROW($A187)-5,FALSE))</f>
        <v>0</v>
      </c>
      <c r="AL187" s="14">
        <f ca="1">IF(AL$5&lt;&gt;"",HLOOKUP(AL$5,Functionalization!$G$6:$R$343,ROW($A187)-5,FALSE),IFERROR(INDEX(AL$320:AL$343,MATCH($F187,$B$320:$B$343,0))/VLOOKUP($F187,$B$320:$BB$343,MATCH(LEFT(TRIM(AL$6),FIND("~",SUBSTITUTE(AL$6,"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187))*HLOOKUP(LEFT(TRIM(AL$6),FIND("~",SUBSTITUTE(AL$6," ","~",LEN(TRIM(AL$6))-LEN(SUBSTITUTE(TRIM(AL$6)," ",""))))-1)&amp;" Total",$B$6:$BB$343,ROW($A187)-5,FALSE))</f>
        <v>0</v>
      </c>
      <c r="AM187" s="14">
        <f ca="1">IF(AM$5&lt;&gt;"",HLOOKUP(AM$5,Functionalization!$G$6:$R$343,ROW($A187)-5,FALSE),IFERROR(INDEX(AM$320:AM$343,MATCH($F187,$B$320:$B$343,0))/VLOOKUP($F187,$B$320:$BB$343,MATCH(LEFT(TRIM(AM$6),FIND("~",SUBSTITUTE(AM$6,"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187))*HLOOKUP(LEFT(TRIM(AM$6),FIND("~",SUBSTITUTE(AM$6," ","~",LEN(TRIM(AM$6))-LEN(SUBSTITUTE(TRIM(AM$6)," ",""))))-1)&amp;" Total",$B$6:$BB$343,ROW($A187)-5,FALSE))</f>
        <v>0</v>
      </c>
      <c r="AN187" s="14">
        <f ca="1">IF(AN$5&lt;&gt;"",HLOOKUP(AN$5,Functionalization!$G$6:$R$343,ROW($A187)-5,FALSE),IFERROR(INDEX(AN$320:AN$343,MATCH($F187,$B$320:$B$343,0))/VLOOKUP($F187,$B$320:$BB$343,MATCH(LEFT(TRIM(AN$6),FIND("~",SUBSTITUTE(AN$6,"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187))*HLOOKUP(LEFT(TRIM(AN$6),FIND("~",SUBSTITUTE(AN$6," ","~",LEN(TRIM(AN$6))-LEN(SUBSTITUTE(TRIM(AN$6)," ",""))))-1)&amp;" Total",$B$6:$BB$343,ROW($A187)-5,FALSE))</f>
        <v>0</v>
      </c>
      <c r="AO187" s="14">
        <f ca="1">IF(AO$5&lt;&gt;"",HLOOKUP(AO$5,Functionalization!$G$6:$R$343,ROW($A187)-5,FALSE),IFERROR(INDEX(AO$320:AO$343,MATCH($F187,$B$320:$B$343,0))/VLOOKUP($F187,$B$320:$BB$343,MATCH(LEFT(TRIM(AO$6),FIND("~",SUBSTITUTE(AO$6,"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187))*HLOOKUP(LEFT(TRIM(AO$6),FIND("~",SUBSTITUTE(AO$6," ","~",LEN(TRIM(AO$6))-LEN(SUBSTITUTE(TRIM(AO$6)," ",""))))-1)&amp;" Total",$B$6:$BB$343,ROW($A187)-5,FALSE))</f>
        <v>0</v>
      </c>
      <c r="AP187" s="14">
        <f ca="1">IF(AP$5&lt;&gt;"",HLOOKUP(AP$5,Functionalization!$G$6:$R$343,ROW($A187)-5,FALSE),IFERROR(INDEX(AP$320:AP$343,MATCH($F187,$B$320:$B$343,0))/VLOOKUP($F187,$B$320:$BB$343,MATCH(LEFT(TRIM(AP$6),FIND("~",SUBSTITUTE(AP$6,"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187))*HLOOKUP(LEFT(TRIM(AP$6),FIND("~",SUBSTITUTE(AP$6," ","~",LEN(TRIM(AP$6))-LEN(SUBSTITUTE(TRIM(AP$6)," ",""))))-1)&amp;" Total",$B$6:$BB$343,ROW($A187)-5,FALSE))</f>
        <v>0</v>
      </c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D187" s="44">
        <f ca="1">IFERROR(IF(SUMIF($G$6:$BB$6,BD$6&amp;" Total",$G187:$BB187)-(SUMIF($G$6:$BB$6,BD$6&amp;" "&amp;'Input-Allocators'!$D$18,$G187:$BB187)+IFERROR(SUMIF($G$6:$BB$6,BD$6&amp;" "&amp;'Input-Allocators'!$E$18,$G187:$BB187),SUMIF($G$6:$BB$6,BD$6&amp;" "&amp;'Input-Allocators'!$B$20,$G187:$BB187))+SUMIF($G$6:$BB$6,BD$6&amp;" "&amp;'Input-Allocators'!$F$18,$G187:$BB187))&lt;Check_Limit,0,1),1)</f>
        <v>0</v>
      </c>
      <c r="BE187" s="44">
        <f ca="1">IFERROR(IF(SUMIF($G$6:$BB$6,BE$6&amp;" Total",$G187:$BB187)-(SUMIF($G$6:$BB$6,BE$6&amp;" "&amp;'Input-Allocators'!$D$18,$G187:$BB187)+IFERROR(SUMIF($G$6:$BB$6,BE$6&amp;" "&amp;'Input-Allocators'!$E$18,$G187:$BB187),SUMIF($G$6:$BB$6,BE$6&amp;" "&amp;'Input-Allocators'!$B$20,$G187:$BB187))+SUMIF($G$6:$BB$6,BE$6&amp;" "&amp;'Input-Allocators'!$F$18,$G187:$BB187))&lt;Check_Limit,0,1),1)</f>
        <v>0</v>
      </c>
      <c r="BF187" s="44">
        <f ca="1">IFERROR(IF(SUMIF($G$6:$BB$6,BF$6&amp;" Total",$G187:$BB187)-(SUMIF($G$6:$BB$6,BF$6&amp;" "&amp;'Input-Allocators'!$D$18,$G187:$BB187)+IFERROR(SUMIF($G$6:$BB$6,BF$6&amp;" "&amp;'Input-Allocators'!$E$18,$G187:$BB187),SUMIF($G$6:$BB$6,BF$6&amp;" "&amp;'Input-Allocators'!$B$20,$G187:$BB187))+SUMIF($G$6:$BB$6,BF$6&amp;" "&amp;'Input-Allocators'!$F$18,$G187:$BB187))&lt;Check_Limit,0,1),1)</f>
        <v>0</v>
      </c>
      <c r="BG187" s="44">
        <f ca="1">IFERROR(IF(SUMIF($G$6:$BB$6,BG$6&amp;" Total",$G187:$BB187)-(SUMIF($G$6:$BB$6,BG$6&amp;" "&amp;'Input-Allocators'!$D$18,$G187:$BB187)+IFERROR(SUMIF($G$6:$BB$6,BG$6&amp;" "&amp;'Input-Allocators'!$E$18,$G187:$BB187),SUMIF($G$6:$BB$6,BG$6&amp;" "&amp;'Input-Allocators'!$B$20,$G187:$BB187))+SUMIF($G$6:$BB$6,BG$6&amp;" "&amp;'Input-Allocators'!$F$18,$G187:$BB187))&lt;Check_Limit,0,1),1)</f>
        <v>0</v>
      </c>
      <c r="BH187" s="44">
        <f ca="1">IFERROR(IF(SUMIF($G$6:$BB$6,BH$6&amp;" Total",$G187:$BB187)-(SUMIF($G$6:$BB$6,BH$6&amp;" "&amp;'Input-Allocators'!$D$18,$G187:$BB187)+IFERROR(SUMIF($G$6:$BB$6,BH$6&amp;" "&amp;'Input-Allocators'!$E$18,$G187:$BB187),SUMIF($G$6:$BB$6,BH$6&amp;" "&amp;'Input-Allocators'!$B$20,$G187:$BB187))+SUMIF($G$6:$BB$6,BH$6&amp;" "&amp;'Input-Allocators'!$F$18,$G187:$BB187))&lt;Check_Limit,0,1),1)</f>
        <v>0</v>
      </c>
      <c r="BI187" s="44">
        <f ca="1">IFERROR(IF(SUMIF($G$6:$BB$6,BI$6&amp;" Total",$G187:$BB187)-(SUMIF($G$6:$BB$6,BI$6&amp;" "&amp;'Input-Allocators'!$D$18,$G187:$BB187)+IFERROR(SUMIF($G$6:$BB$6,BI$6&amp;" "&amp;'Input-Allocators'!$E$18,$G187:$BB187),SUMIF($G$6:$BB$6,BI$6&amp;" "&amp;'Input-Allocators'!$B$20,$G187:$BB187))+SUMIF($G$6:$BB$6,BI$6&amp;" "&amp;'Input-Allocators'!$F$18,$G187:$BB187))&lt;Check_Limit,0,1),1)</f>
        <v>0</v>
      </c>
      <c r="BJ187" s="44">
        <f ca="1">IFERROR(IF(SUMIF($G$6:$BB$6,BJ$6&amp;" Total",$G187:$BB187)-(SUMIF($G$6:$BB$6,BJ$6&amp;" "&amp;'Input-Allocators'!$D$18,$G187:$BB187)+IFERROR(SUMIF($G$6:$BB$6,BJ$6&amp;" "&amp;'Input-Allocators'!$E$18,$G187:$BB187),SUMIF($G$6:$BB$6,BJ$6&amp;" "&amp;'Input-Allocators'!$B$20,$G187:$BB187))+SUMIF($G$6:$BB$6,BJ$6&amp;" "&amp;'Input-Allocators'!$F$18,$G187:$BB187))&lt;Check_Limit,0,1),1)</f>
        <v>0</v>
      </c>
      <c r="BK187" s="44">
        <f ca="1">IFERROR(IF(SUMIF($G$6:$BB$6,BK$6&amp;" Total",$G187:$BB187)-(SUMIF($G$6:$BB$6,BK$6&amp;" "&amp;'Input-Allocators'!$D$18,$G187:$BB187)+IFERROR(SUMIF($G$6:$BB$6,BK$6&amp;" "&amp;'Input-Allocators'!$E$18,$G187:$BB187),SUMIF($G$6:$BB$6,BK$6&amp;" "&amp;'Input-Allocators'!$B$20,$G187:$BB187))+SUMIF($G$6:$BB$6,BK$6&amp;" "&amp;'Input-Allocators'!$F$18,$G187:$BB187))&lt;Check_Limit,0,1),1)</f>
        <v>0</v>
      </c>
      <c r="BL187" s="44">
        <f ca="1">IFERROR(IF(SUMIF($G$6:$BB$6,BL$6&amp;" Total",$G187:$BB187)-(SUMIF($G$6:$BB$6,BL$6&amp;" "&amp;'Input-Allocators'!$D$18,$G187:$BB187)+IFERROR(SUMIF($G$6:$BB$6,BL$6&amp;" "&amp;'Input-Allocators'!$E$18,$G187:$BB187),SUMIF($G$6:$BB$6,BL$6&amp;" "&amp;'Input-Allocators'!$B$20,$G187:$BB187))+SUMIF($G$6:$BB$6,BL$6&amp;" "&amp;'Input-Allocators'!$F$18,$G187:$BB187))&lt;Check_Limit,0,1),1)</f>
        <v>0</v>
      </c>
      <c r="BM187" s="44">
        <f ca="1">IFERROR(IF(SUMIF($G$6:$BB$6,BM$6&amp;" Total",$G187:$BB187)-(SUMIF($G$6:$BB$6,BM$6&amp;" "&amp;'Input-Allocators'!$D$18,$G187:$BB187)+IFERROR(SUMIF($G$6:$BB$6,BM$6&amp;" "&amp;'Input-Allocators'!$E$18,$G187:$BB187),SUMIF($G$6:$BB$6,BM$6&amp;" "&amp;'Input-Allocators'!$B$20,$G187:$BB187))+SUMIF($G$6:$BB$6,BM$6&amp;" "&amp;'Input-Allocators'!$F$18,$G187:$BB187))&lt;Check_Limit,0,1),1)</f>
        <v>0</v>
      </c>
      <c r="BN187" s="44">
        <f ca="1">IFERROR(IF(SUMIF($G$6:$BB$6,BN$6&amp;" Total",$G187:$BB187)-(SUMIF($G$6:$BB$6,BN$6&amp;" "&amp;'Input-Allocators'!$D$18,$G187:$BB187)+IFERROR(SUMIF($G$6:$BB$6,BN$6&amp;" "&amp;'Input-Allocators'!$E$18,$G187:$BB187),SUMIF($G$6:$BB$6,BN$6&amp;" "&amp;'Input-Allocators'!$B$20,$G187:$BB187))+SUMIF($G$6:$BB$6,BN$6&amp;" "&amp;'Input-Allocators'!$F$18,$G187:$BB187))&lt;Check_Limit,0,1),1)</f>
        <v>0</v>
      </c>
      <c r="BO187" s="44">
        <f ca="1">IFERROR(IF(SUMIF($G$6:$BB$6,BO$6&amp;" Total",$G187:$BB187)-(SUMIF($G$6:$BB$6,BO$6&amp;" "&amp;'Input-Allocators'!$D$18,$G187:$BB187)+IFERROR(SUMIF($G$6:$BB$6,BO$6&amp;" "&amp;'Input-Allocators'!$E$18,$G187:$BB187),SUMIF($G$6:$BB$6,BO$6&amp;" "&amp;'Input-Allocators'!$B$20,$G187:$BB187))+SUMIF($G$6:$BB$6,BO$6&amp;" "&amp;'Input-Allocators'!$F$18,$G187:$BB187))&lt;Check_Limit,0,1),1)</f>
        <v>0</v>
      </c>
    </row>
    <row r="188" spans="1:67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>Functionalization!$D188</f>
        <v>281.20890029628265</v>
      </c>
      <c r="E188" s="14">
        <f t="shared" ca="1" si="33"/>
        <v>0</v>
      </c>
      <c r="F188" s="3" t="str">
        <f>IF($D188=0,"-",IF('Input-Accounts'!$E188&lt;&gt;0,'Input-Accounts'!$E188,'Input-Accounts'!$G188))</f>
        <v>DEMAND</v>
      </c>
      <c r="G188" s="14">
        <f ca="1">IF(G$5&lt;&gt;"",HLOOKUP(G$5,Functionalization!$G$6:$R$343,ROW($A188)-5,FALSE),IFERROR(INDEX(G$320:G$343,MATCH($F188,$B$320:$B$343,0))/VLOOKUP($F188,$B$320:$BB$343,MATCH(LEFT(TRIM(G$6),FIND("~",SUBSTITUTE(G$6,"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188))*HLOOKUP(LEFT(TRIM(G$6),FIND("~",SUBSTITUTE(G$6," ","~",LEN(TRIM(G$6))-LEN(SUBSTITUTE(TRIM(G$6)," ",""))))-1)&amp;" Total",$B$6:$BB$343,ROW($A188)-5,FALSE))</f>
        <v>0</v>
      </c>
      <c r="H188" s="14">
        <f ca="1">IF(H$5&lt;&gt;"",HLOOKUP(H$5,Functionalization!$G$6:$R$343,ROW($A188)-5,FALSE),IFERROR(INDEX(H$320:H$343,MATCH($F188,$B$320:$B$343,0))/VLOOKUP($F188,$B$320:$BB$343,MATCH(LEFT(TRIM(H$6),FIND("~",SUBSTITUTE(H$6,"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188))*HLOOKUP(LEFT(TRIM(H$6),FIND("~",SUBSTITUTE(H$6," ","~",LEN(TRIM(H$6))-LEN(SUBSTITUTE(TRIM(H$6)," ",""))))-1)&amp;" Total",$B$6:$BB$343,ROW($A188)-5,FALSE))</f>
        <v>0</v>
      </c>
      <c r="I188" s="14">
        <f ca="1">IF(I$5&lt;&gt;"",HLOOKUP(I$5,Functionalization!$G$6:$R$343,ROW($A188)-5,FALSE),IFERROR(INDEX(I$320:I$343,MATCH($F188,$B$320:$B$343,0))/VLOOKUP($F188,$B$320:$BB$343,MATCH(LEFT(TRIM(I$6),FIND("~",SUBSTITUTE(I$6,"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188))*HLOOKUP(LEFT(TRIM(I$6),FIND("~",SUBSTITUTE(I$6," ","~",LEN(TRIM(I$6))-LEN(SUBSTITUTE(TRIM(I$6)," ",""))))-1)&amp;" Total",$B$6:$BB$343,ROW($A188)-5,FALSE))</f>
        <v>0</v>
      </c>
      <c r="J188" s="14">
        <f ca="1">IF(J$5&lt;&gt;"",HLOOKUP(J$5,Functionalization!$G$6:$R$343,ROW($A188)-5,FALSE),IFERROR(INDEX(J$320:J$343,MATCH($F188,$B$320:$B$343,0))/VLOOKUP($F188,$B$320:$BB$343,MATCH(LEFT(TRIM(J$6),FIND("~",SUBSTITUTE(J$6,"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188))*HLOOKUP(LEFT(TRIM(J$6),FIND("~",SUBSTITUTE(J$6," ","~",LEN(TRIM(J$6))-LEN(SUBSTITUTE(TRIM(J$6)," ",""))))-1)&amp;" Total",$B$6:$BB$343,ROW($A188)-5,FALSE))</f>
        <v>0</v>
      </c>
      <c r="K188" s="14">
        <f ca="1">IF(K$5&lt;&gt;"",HLOOKUP(K$5,Functionalization!$G$6:$R$343,ROW($A188)-5,FALSE),IFERROR(INDEX(K$320:K$343,MATCH($F188,$B$320:$B$343,0))/VLOOKUP($F188,$B$320:$BB$343,MATCH(LEFT(TRIM(K$6),FIND("~",SUBSTITUTE(K$6,"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188))*HLOOKUP(LEFT(TRIM(K$6),FIND("~",SUBSTITUTE(K$6," ","~",LEN(TRIM(K$6))-LEN(SUBSTITUTE(TRIM(K$6)," ",""))))-1)&amp;" Total",$B$6:$BB$343,ROW($A188)-5,FALSE))</f>
        <v>281.20890029628265</v>
      </c>
      <c r="L188" s="14">
        <f ca="1">IF(L$5&lt;&gt;"",HLOOKUP(L$5,Functionalization!$G$6:$R$343,ROW($A188)-5,FALSE),IFERROR(INDEX(L$320:L$343,MATCH($F188,$B$320:$B$343,0))/VLOOKUP($F188,$B$320:$BB$343,MATCH(LEFT(TRIM(L$6),FIND("~",SUBSTITUTE(L$6,"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188))*HLOOKUP(LEFT(TRIM(L$6),FIND("~",SUBSTITUTE(L$6," ","~",LEN(TRIM(L$6))-LEN(SUBSTITUTE(TRIM(L$6)," ",""))))-1)&amp;" Total",$B$6:$BB$343,ROW($A188)-5,FALSE))</f>
        <v>281.20890029628265</v>
      </c>
      <c r="M188" s="14">
        <f ca="1">IF(M$5&lt;&gt;"",HLOOKUP(M$5,Functionalization!$G$6:$R$343,ROW($A188)-5,FALSE),IFERROR(INDEX(M$320:M$343,MATCH($F188,$B$320:$B$343,0))/VLOOKUP($F188,$B$320:$BB$343,MATCH(LEFT(TRIM(M$6),FIND("~",SUBSTITUTE(M$6,"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188))*HLOOKUP(LEFT(TRIM(M$6),FIND("~",SUBSTITUTE(M$6," ","~",LEN(TRIM(M$6))-LEN(SUBSTITUTE(TRIM(M$6)," ",""))))-1)&amp;" Total",$B$6:$BB$343,ROW($A188)-5,FALSE))</f>
        <v>0</v>
      </c>
      <c r="N188" s="14">
        <f ca="1">IF(N$5&lt;&gt;"",HLOOKUP(N$5,Functionalization!$G$6:$R$343,ROW($A188)-5,FALSE),IFERROR(INDEX(N$320:N$343,MATCH($F188,$B$320:$B$343,0))/VLOOKUP($F188,$B$320:$BB$343,MATCH(LEFT(TRIM(N$6),FIND("~",SUBSTITUTE(N$6,"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188))*HLOOKUP(LEFT(TRIM(N$6),FIND("~",SUBSTITUTE(N$6," ","~",LEN(TRIM(N$6))-LEN(SUBSTITUTE(TRIM(N$6)," ",""))))-1)&amp;" Total",$B$6:$BB$343,ROW($A188)-5,FALSE))</f>
        <v>0</v>
      </c>
      <c r="O188" s="14">
        <f ca="1">IF(O$5&lt;&gt;"",HLOOKUP(O$5,Functionalization!$G$6:$R$343,ROW($A188)-5,FALSE),IFERROR(INDEX(O$320:O$343,MATCH($F188,$B$320:$B$343,0))/VLOOKUP($F188,$B$320:$BB$343,MATCH(LEFT(TRIM(O$6),FIND("~",SUBSTITUTE(O$6,"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188))*HLOOKUP(LEFT(TRIM(O$6),FIND("~",SUBSTITUTE(O$6," ","~",LEN(TRIM(O$6))-LEN(SUBSTITUTE(TRIM(O$6)," ",""))))-1)&amp;" Total",$B$6:$BB$343,ROW($A188)-5,FALSE))</f>
        <v>0</v>
      </c>
      <c r="P188" s="14">
        <f ca="1">IF(P$5&lt;&gt;"",HLOOKUP(P$5,Functionalization!$G$6:$R$343,ROW($A188)-5,FALSE),IFERROR(INDEX(P$320:P$343,MATCH($F188,$B$320:$B$343,0))/VLOOKUP($F188,$B$320:$BB$343,MATCH(LEFT(TRIM(P$6),FIND("~",SUBSTITUTE(P$6,"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188))*HLOOKUP(LEFT(TRIM(P$6),FIND("~",SUBSTITUTE(P$6," ","~",LEN(TRIM(P$6))-LEN(SUBSTITUTE(TRIM(P$6)," ",""))))-1)&amp;" Total",$B$6:$BB$343,ROW($A188)-5,FALSE))</f>
        <v>0</v>
      </c>
      <c r="Q188" s="14">
        <f ca="1">IF(Q$5&lt;&gt;"",HLOOKUP(Q$5,Functionalization!$G$6:$R$343,ROW($A188)-5,FALSE),IFERROR(INDEX(Q$320:Q$343,MATCH($F188,$B$320:$B$343,0))/VLOOKUP($F188,$B$320:$BB$343,MATCH(LEFT(TRIM(Q$6),FIND("~",SUBSTITUTE(Q$6,"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188))*HLOOKUP(LEFT(TRIM(Q$6),FIND("~",SUBSTITUTE(Q$6," ","~",LEN(TRIM(Q$6))-LEN(SUBSTITUTE(TRIM(Q$6)," ",""))))-1)&amp;" Total",$B$6:$BB$343,ROW($A188)-5,FALSE))</f>
        <v>0</v>
      </c>
      <c r="R188" s="14">
        <f ca="1">IF(R$5&lt;&gt;"",HLOOKUP(R$5,Functionalization!$G$6:$R$343,ROW($A188)-5,FALSE),IFERROR(INDEX(R$320:R$343,MATCH($F188,$B$320:$B$343,0))/VLOOKUP($F188,$B$320:$BB$343,MATCH(LEFT(TRIM(R$6),FIND("~",SUBSTITUTE(R$6,"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188))*HLOOKUP(LEFT(TRIM(R$6),FIND("~",SUBSTITUTE(R$6," ","~",LEN(TRIM(R$6))-LEN(SUBSTITUTE(TRIM(R$6)," ",""))))-1)&amp;" Total",$B$6:$BB$343,ROW($A188)-5,FALSE))</f>
        <v>0</v>
      </c>
      <c r="S188" s="14">
        <f ca="1">IF(S$5&lt;&gt;"",HLOOKUP(S$5,Functionalization!$G$6:$R$343,ROW($A188)-5,FALSE),IFERROR(INDEX(S$320:S$343,MATCH($F188,$B$320:$B$343,0))/VLOOKUP($F188,$B$320:$BB$343,MATCH(LEFT(TRIM(S$6),FIND("~",SUBSTITUTE(S$6,"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188))*HLOOKUP(LEFT(TRIM(S$6),FIND("~",SUBSTITUTE(S$6," ","~",LEN(TRIM(S$6))-LEN(SUBSTITUTE(TRIM(S$6)," ",""))))-1)&amp;" Total",$B$6:$BB$343,ROW($A188)-5,FALSE))</f>
        <v>0</v>
      </c>
      <c r="T188" s="14">
        <f ca="1">IF(T$5&lt;&gt;"",HLOOKUP(T$5,Functionalization!$G$6:$R$343,ROW($A188)-5,FALSE),IFERROR(INDEX(T$320:T$343,MATCH($F188,$B$320:$B$343,0))/VLOOKUP($F188,$B$320:$BB$343,MATCH(LEFT(TRIM(T$6),FIND("~",SUBSTITUTE(T$6,"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188))*HLOOKUP(LEFT(TRIM(T$6),FIND("~",SUBSTITUTE(T$6," ","~",LEN(TRIM(T$6))-LEN(SUBSTITUTE(TRIM(T$6)," ",""))))-1)&amp;" Total",$B$6:$BB$343,ROW($A188)-5,FALSE))</f>
        <v>0</v>
      </c>
      <c r="U188" s="14">
        <f ca="1">IF(U$5&lt;&gt;"",HLOOKUP(U$5,Functionalization!$G$6:$R$343,ROW($A188)-5,FALSE),IFERROR(INDEX(U$320:U$343,MATCH($F188,$B$320:$B$343,0))/VLOOKUP($F188,$B$320:$BB$343,MATCH(LEFT(TRIM(U$6),FIND("~",SUBSTITUTE(U$6,"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188))*HLOOKUP(LEFT(TRIM(U$6),FIND("~",SUBSTITUTE(U$6," ","~",LEN(TRIM(U$6))-LEN(SUBSTITUTE(TRIM(U$6)," ",""))))-1)&amp;" Total",$B$6:$BB$343,ROW($A188)-5,FALSE))</f>
        <v>0</v>
      </c>
      <c r="V188" s="14">
        <f ca="1">IF(V$5&lt;&gt;"",HLOOKUP(V$5,Functionalization!$G$6:$R$343,ROW($A188)-5,FALSE),IFERROR(INDEX(V$320:V$343,MATCH($F188,$B$320:$B$343,0))/VLOOKUP($F188,$B$320:$BB$343,MATCH(LEFT(TRIM(V$6),FIND("~",SUBSTITUTE(V$6,"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188))*HLOOKUP(LEFT(TRIM(V$6),FIND("~",SUBSTITUTE(V$6," ","~",LEN(TRIM(V$6))-LEN(SUBSTITUTE(TRIM(V$6)," ",""))))-1)&amp;" Total",$B$6:$BB$343,ROW($A188)-5,FALSE))</f>
        <v>0</v>
      </c>
      <c r="W188" s="14">
        <f ca="1">IF(W$5&lt;&gt;"",HLOOKUP(W$5,Functionalization!$G$6:$R$343,ROW($A188)-5,FALSE),IFERROR(INDEX(W$320:W$343,MATCH($F188,$B$320:$B$343,0))/VLOOKUP($F188,$B$320:$BB$343,MATCH(LEFT(TRIM(W$6),FIND("~",SUBSTITUTE(W$6,"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188))*HLOOKUP(LEFT(TRIM(W$6),FIND("~",SUBSTITUTE(W$6," ","~",LEN(TRIM(W$6))-LEN(SUBSTITUTE(TRIM(W$6)," ",""))))-1)&amp;" Total",$B$6:$BB$343,ROW($A188)-5,FALSE))</f>
        <v>0</v>
      </c>
      <c r="X188" s="14">
        <f ca="1">IF(X$5&lt;&gt;"",HLOOKUP(X$5,Functionalization!$G$6:$R$343,ROW($A188)-5,FALSE),IFERROR(INDEX(X$320:X$343,MATCH($F188,$B$320:$B$343,0))/VLOOKUP($F188,$B$320:$BB$343,MATCH(LEFT(TRIM(X$6),FIND("~",SUBSTITUTE(X$6,"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188))*HLOOKUP(LEFT(TRIM(X$6),FIND("~",SUBSTITUTE(X$6," ","~",LEN(TRIM(X$6))-LEN(SUBSTITUTE(TRIM(X$6)," ",""))))-1)&amp;" Total",$B$6:$BB$343,ROW($A188)-5,FALSE))</f>
        <v>0</v>
      </c>
      <c r="Y188" s="14">
        <f ca="1">IF(Y$5&lt;&gt;"",HLOOKUP(Y$5,Functionalization!$G$6:$R$343,ROW($A188)-5,FALSE),IFERROR(INDEX(Y$320:Y$343,MATCH($F188,$B$320:$B$343,0))/VLOOKUP($F188,$B$320:$BB$343,MATCH(LEFT(TRIM(Y$6),FIND("~",SUBSTITUTE(Y$6,"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188))*HLOOKUP(LEFT(TRIM(Y$6),FIND("~",SUBSTITUTE(Y$6," ","~",LEN(TRIM(Y$6))-LEN(SUBSTITUTE(TRIM(Y$6)," ",""))))-1)&amp;" Total",$B$6:$BB$343,ROW($A188)-5,FALSE))</f>
        <v>0</v>
      </c>
      <c r="Z188" s="14">
        <f ca="1">IF(Z$5&lt;&gt;"",HLOOKUP(Z$5,Functionalization!$G$6:$R$343,ROW($A188)-5,FALSE),IFERROR(INDEX(Z$320:Z$343,MATCH($F188,$B$320:$B$343,0))/VLOOKUP($F188,$B$320:$BB$343,MATCH(LEFT(TRIM(Z$6),FIND("~",SUBSTITUTE(Z$6,"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188))*HLOOKUP(LEFT(TRIM(Z$6),FIND("~",SUBSTITUTE(Z$6," ","~",LEN(TRIM(Z$6))-LEN(SUBSTITUTE(TRIM(Z$6)," ",""))))-1)&amp;" Total",$B$6:$BB$343,ROW($A188)-5,FALSE))</f>
        <v>0</v>
      </c>
      <c r="AA188" s="14">
        <f ca="1">IF(AA$5&lt;&gt;"",HLOOKUP(AA$5,Functionalization!$G$6:$R$343,ROW($A188)-5,FALSE),IFERROR(INDEX(AA$320:AA$343,MATCH($F188,$B$320:$B$343,0))/VLOOKUP($F188,$B$320:$BB$343,MATCH(LEFT(TRIM(AA$6),FIND("~",SUBSTITUTE(AA$6,"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188))*HLOOKUP(LEFT(TRIM(AA$6),FIND("~",SUBSTITUTE(AA$6," ","~",LEN(TRIM(AA$6))-LEN(SUBSTITUTE(TRIM(AA$6)," ",""))))-1)&amp;" Total",$B$6:$BB$343,ROW($A188)-5,FALSE))</f>
        <v>0</v>
      </c>
      <c r="AB188" s="14">
        <f ca="1">IF(AB$5&lt;&gt;"",HLOOKUP(AB$5,Functionalization!$G$6:$R$343,ROW($A188)-5,FALSE),IFERROR(INDEX(AB$320:AB$343,MATCH($F188,$B$320:$B$343,0))/VLOOKUP($F188,$B$320:$BB$343,MATCH(LEFT(TRIM(AB$6),FIND("~",SUBSTITUTE(AB$6,"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188))*HLOOKUP(LEFT(TRIM(AB$6),FIND("~",SUBSTITUTE(AB$6," ","~",LEN(TRIM(AB$6))-LEN(SUBSTITUTE(TRIM(AB$6)," ",""))))-1)&amp;" Total",$B$6:$BB$343,ROW($A188)-5,FALSE))</f>
        <v>0</v>
      </c>
      <c r="AC188" s="14">
        <f ca="1">IF(AC$5&lt;&gt;"",HLOOKUP(AC$5,Functionalization!$G$6:$R$343,ROW($A188)-5,FALSE),IFERROR(INDEX(AC$320:AC$343,MATCH($F188,$B$320:$B$343,0))/VLOOKUP($F188,$B$320:$BB$343,MATCH(LEFT(TRIM(AC$6),FIND("~",SUBSTITUTE(AC$6,"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188))*HLOOKUP(LEFT(TRIM(AC$6),FIND("~",SUBSTITUTE(AC$6," ","~",LEN(TRIM(AC$6))-LEN(SUBSTITUTE(TRIM(AC$6)," ",""))))-1)&amp;" Total",$B$6:$BB$343,ROW($A188)-5,FALSE))</f>
        <v>0</v>
      </c>
      <c r="AD188" s="14">
        <f ca="1">IF(AD$5&lt;&gt;"",HLOOKUP(AD$5,Functionalization!$G$6:$R$343,ROW($A188)-5,FALSE),IFERROR(INDEX(AD$320:AD$343,MATCH($F188,$B$320:$B$343,0))/VLOOKUP($F188,$B$320:$BB$343,MATCH(LEFT(TRIM(AD$6),FIND("~",SUBSTITUTE(AD$6,"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188))*HLOOKUP(LEFT(TRIM(AD$6),FIND("~",SUBSTITUTE(AD$6," ","~",LEN(TRIM(AD$6))-LEN(SUBSTITUTE(TRIM(AD$6)," ",""))))-1)&amp;" Total",$B$6:$BB$343,ROW($A188)-5,FALSE))</f>
        <v>0</v>
      </c>
      <c r="AE188" s="14">
        <f ca="1">IF(AE$5&lt;&gt;"",HLOOKUP(AE$5,Functionalization!$G$6:$R$343,ROW($A188)-5,FALSE),IFERROR(INDEX(AE$320:AE$343,MATCH($F188,$B$320:$B$343,0))/VLOOKUP($F188,$B$320:$BB$343,MATCH(LEFT(TRIM(AE$6),FIND("~",SUBSTITUTE(AE$6,"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188))*HLOOKUP(LEFT(TRIM(AE$6),FIND("~",SUBSTITUTE(AE$6," ","~",LEN(TRIM(AE$6))-LEN(SUBSTITUTE(TRIM(AE$6)," ",""))))-1)&amp;" Total",$B$6:$BB$343,ROW($A188)-5,FALSE))</f>
        <v>0</v>
      </c>
      <c r="AF188" s="14">
        <f ca="1">IF(AF$5&lt;&gt;"",HLOOKUP(AF$5,Functionalization!$G$6:$R$343,ROW($A188)-5,FALSE),IFERROR(INDEX(AF$320:AF$343,MATCH($F188,$B$320:$B$343,0))/VLOOKUP($F188,$B$320:$BB$343,MATCH(LEFT(TRIM(AF$6),FIND("~",SUBSTITUTE(AF$6,"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188))*HLOOKUP(LEFT(TRIM(AF$6),FIND("~",SUBSTITUTE(AF$6," ","~",LEN(TRIM(AF$6))-LEN(SUBSTITUTE(TRIM(AF$6)," ",""))))-1)&amp;" Total",$B$6:$BB$343,ROW($A188)-5,FALSE))</f>
        <v>0</v>
      </c>
      <c r="AG188" s="14">
        <f ca="1">IF(AG$5&lt;&gt;"",HLOOKUP(AG$5,Functionalization!$G$6:$R$343,ROW($A188)-5,FALSE),IFERROR(INDEX(AG$320:AG$343,MATCH($F188,$B$320:$B$343,0))/VLOOKUP($F188,$B$320:$BB$343,MATCH(LEFT(TRIM(AG$6),FIND("~",SUBSTITUTE(AG$6,"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188))*HLOOKUP(LEFT(TRIM(AG$6),FIND("~",SUBSTITUTE(AG$6," ","~",LEN(TRIM(AG$6))-LEN(SUBSTITUTE(TRIM(AG$6)," ",""))))-1)&amp;" Total",$B$6:$BB$343,ROW($A188)-5,FALSE))</f>
        <v>0</v>
      </c>
      <c r="AH188" s="14">
        <f ca="1">IF(AH$5&lt;&gt;"",HLOOKUP(AH$5,Functionalization!$G$6:$R$343,ROW($A188)-5,FALSE),IFERROR(INDEX(AH$320:AH$343,MATCH($F188,$B$320:$B$343,0))/VLOOKUP($F188,$B$320:$BB$343,MATCH(LEFT(TRIM(AH$6),FIND("~",SUBSTITUTE(AH$6,"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188))*HLOOKUP(LEFT(TRIM(AH$6),FIND("~",SUBSTITUTE(AH$6," ","~",LEN(TRIM(AH$6))-LEN(SUBSTITUTE(TRIM(AH$6)," ",""))))-1)&amp;" Total",$B$6:$BB$343,ROW($A188)-5,FALSE))</f>
        <v>0</v>
      </c>
      <c r="AI188" s="14">
        <f ca="1">IF(AI$5&lt;&gt;"",HLOOKUP(AI$5,Functionalization!$G$6:$R$343,ROW($A188)-5,FALSE),IFERROR(INDEX(AI$320:AI$343,MATCH($F188,$B$320:$B$343,0))/VLOOKUP($F188,$B$320:$BB$343,MATCH(LEFT(TRIM(AI$6),FIND("~",SUBSTITUTE(AI$6,"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188))*HLOOKUP(LEFT(TRIM(AI$6),FIND("~",SUBSTITUTE(AI$6," ","~",LEN(TRIM(AI$6))-LEN(SUBSTITUTE(TRIM(AI$6)," ",""))))-1)&amp;" Total",$B$6:$BB$343,ROW($A188)-5,FALSE))</f>
        <v>0</v>
      </c>
      <c r="AJ188" s="14">
        <f ca="1">IF(AJ$5&lt;&gt;"",HLOOKUP(AJ$5,Functionalization!$G$6:$R$343,ROW($A188)-5,FALSE),IFERROR(INDEX(AJ$320:AJ$343,MATCH($F188,$B$320:$B$343,0))/VLOOKUP($F188,$B$320:$BB$343,MATCH(LEFT(TRIM(AJ$6),FIND("~",SUBSTITUTE(AJ$6,"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188))*HLOOKUP(LEFT(TRIM(AJ$6),FIND("~",SUBSTITUTE(AJ$6," ","~",LEN(TRIM(AJ$6))-LEN(SUBSTITUTE(TRIM(AJ$6)," ",""))))-1)&amp;" Total",$B$6:$BB$343,ROW($A188)-5,FALSE))</f>
        <v>0</v>
      </c>
      <c r="AK188" s="14">
        <f ca="1">IF(AK$5&lt;&gt;"",HLOOKUP(AK$5,Functionalization!$G$6:$R$343,ROW($A188)-5,FALSE),IFERROR(INDEX(AK$320:AK$343,MATCH($F188,$B$320:$B$343,0))/VLOOKUP($F188,$B$320:$BB$343,MATCH(LEFT(TRIM(AK$6),FIND("~",SUBSTITUTE(AK$6,"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188))*HLOOKUP(LEFT(TRIM(AK$6),FIND("~",SUBSTITUTE(AK$6," ","~",LEN(TRIM(AK$6))-LEN(SUBSTITUTE(TRIM(AK$6)," ",""))))-1)&amp;" Total",$B$6:$BB$343,ROW($A188)-5,FALSE))</f>
        <v>0</v>
      </c>
      <c r="AL188" s="14">
        <f ca="1">IF(AL$5&lt;&gt;"",HLOOKUP(AL$5,Functionalization!$G$6:$R$343,ROW($A188)-5,FALSE),IFERROR(INDEX(AL$320:AL$343,MATCH($F188,$B$320:$B$343,0))/VLOOKUP($F188,$B$320:$BB$343,MATCH(LEFT(TRIM(AL$6),FIND("~",SUBSTITUTE(AL$6,"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188))*HLOOKUP(LEFT(TRIM(AL$6),FIND("~",SUBSTITUTE(AL$6," ","~",LEN(TRIM(AL$6))-LEN(SUBSTITUTE(TRIM(AL$6)," ",""))))-1)&amp;" Total",$B$6:$BB$343,ROW($A188)-5,FALSE))</f>
        <v>0</v>
      </c>
      <c r="AM188" s="14">
        <f ca="1">IF(AM$5&lt;&gt;"",HLOOKUP(AM$5,Functionalization!$G$6:$R$343,ROW($A188)-5,FALSE),IFERROR(INDEX(AM$320:AM$343,MATCH($F188,$B$320:$B$343,0))/VLOOKUP($F188,$B$320:$BB$343,MATCH(LEFT(TRIM(AM$6),FIND("~",SUBSTITUTE(AM$6,"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188))*HLOOKUP(LEFT(TRIM(AM$6),FIND("~",SUBSTITUTE(AM$6," ","~",LEN(TRIM(AM$6))-LEN(SUBSTITUTE(TRIM(AM$6)," ",""))))-1)&amp;" Total",$B$6:$BB$343,ROW($A188)-5,FALSE))</f>
        <v>0</v>
      </c>
      <c r="AN188" s="14">
        <f ca="1">IF(AN$5&lt;&gt;"",HLOOKUP(AN$5,Functionalization!$G$6:$R$343,ROW($A188)-5,FALSE),IFERROR(INDEX(AN$320:AN$343,MATCH($F188,$B$320:$B$343,0))/VLOOKUP($F188,$B$320:$BB$343,MATCH(LEFT(TRIM(AN$6),FIND("~",SUBSTITUTE(AN$6,"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188))*HLOOKUP(LEFT(TRIM(AN$6),FIND("~",SUBSTITUTE(AN$6," ","~",LEN(TRIM(AN$6))-LEN(SUBSTITUTE(TRIM(AN$6)," ",""))))-1)&amp;" Total",$B$6:$BB$343,ROW($A188)-5,FALSE))</f>
        <v>0</v>
      </c>
      <c r="AO188" s="14">
        <f ca="1">IF(AO$5&lt;&gt;"",HLOOKUP(AO$5,Functionalization!$G$6:$R$343,ROW($A188)-5,FALSE),IFERROR(INDEX(AO$320:AO$343,MATCH($F188,$B$320:$B$343,0))/VLOOKUP($F188,$B$320:$BB$343,MATCH(LEFT(TRIM(AO$6),FIND("~",SUBSTITUTE(AO$6,"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188))*HLOOKUP(LEFT(TRIM(AO$6),FIND("~",SUBSTITUTE(AO$6," ","~",LEN(TRIM(AO$6))-LEN(SUBSTITUTE(TRIM(AO$6)," ",""))))-1)&amp;" Total",$B$6:$BB$343,ROW($A188)-5,FALSE))</f>
        <v>0</v>
      </c>
      <c r="AP188" s="14">
        <f ca="1">IF(AP$5&lt;&gt;"",HLOOKUP(AP$5,Functionalization!$G$6:$R$343,ROW($A188)-5,FALSE),IFERROR(INDEX(AP$320:AP$343,MATCH($F188,$B$320:$B$343,0))/VLOOKUP($F188,$B$320:$BB$343,MATCH(LEFT(TRIM(AP$6),FIND("~",SUBSTITUTE(AP$6,"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188))*HLOOKUP(LEFT(TRIM(AP$6),FIND("~",SUBSTITUTE(AP$6," ","~",LEN(TRIM(AP$6))-LEN(SUBSTITUTE(TRIM(AP$6)," ",""))))-1)&amp;" Total",$B$6:$BB$343,ROW($A188)-5,FALSE))</f>
        <v>0</v>
      </c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D188" s="44">
        <f ca="1">IFERROR(IF(SUMIF($G$6:$BB$6,BD$6&amp;" Total",$G188:$BB188)-(SUMIF($G$6:$BB$6,BD$6&amp;" "&amp;'Input-Allocators'!$D$18,$G188:$BB188)+IFERROR(SUMIF($G$6:$BB$6,BD$6&amp;" "&amp;'Input-Allocators'!$E$18,$G188:$BB188),SUMIF($G$6:$BB$6,BD$6&amp;" "&amp;'Input-Allocators'!$B$20,$G188:$BB188))+SUMIF($G$6:$BB$6,BD$6&amp;" "&amp;'Input-Allocators'!$F$18,$G188:$BB188))&lt;Check_Limit,0,1),1)</f>
        <v>0</v>
      </c>
      <c r="BE188" s="44">
        <f ca="1">IFERROR(IF(SUMIF($G$6:$BB$6,BE$6&amp;" Total",$G188:$BB188)-(SUMIF($G$6:$BB$6,BE$6&amp;" "&amp;'Input-Allocators'!$D$18,$G188:$BB188)+IFERROR(SUMIF($G$6:$BB$6,BE$6&amp;" "&amp;'Input-Allocators'!$E$18,$G188:$BB188),SUMIF($G$6:$BB$6,BE$6&amp;" "&amp;'Input-Allocators'!$B$20,$G188:$BB188))+SUMIF($G$6:$BB$6,BE$6&amp;" "&amp;'Input-Allocators'!$F$18,$G188:$BB188))&lt;Check_Limit,0,1),1)</f>
        <v>0</v>
      </c>
      <c r="BF188" s="44">
        <f ca="1">IFERROR(IF(SUMIF($G$6:$BB$6,BF$6&amp;" Total",$G188:$BB188)-(SUMIF($G$6:$BB$6,BF$6&amp;" "&amp;'Input-Allocators'!$D$18,$G188:$BB188)+IFERROR(SUMIF($G$6:$BB$6,BF$6&amp;" "&amp;'Input-Allocators'!$E$18,$G188:$BB188),SUMIF($G$6:$BB$6,BF$6&amp;" "&amp;'Input-Allocators'!$B$20,$G188:$BB188))+SUMIF($G$6:$BB$6,BF$6&amp;" "&amp;'Input-Allocators'!$F$18,$G188:$BB188))&lt;Check_Limit,0,1),1)</f>
        <v>0</v>
      </c>
      <c r="BG188" s="44">
        <f ca="1">IFERROR(IF(SUMIF($G$6:$BB$6,BG$6&amp;" Total",$G188:$BB188)-(SUMIF($G$6:$BB$6,BG$6&amp;" "&amp;'Input-Allocators'!$D$18,$G188:$BB188)+IFERROR(SUMIF($G$6:$BB$6,BG$6&amp;" "&amp;'Input-Allocators'!$E$18,$G188:$BB188),SUMIF($G$6:$BB$6,BG$6&amp;" "&amp;'Input-Allocators'!$B$20,$G188:$BB188))+SUMIF($G$6:$BB$6,BG$6&amp;" "&amp;'Input-Allocators'!$F$18,$G188:$BB188))&lt;Check_Limit,0,1),1)</f>
        <v>0</v>
      </c>
      <c r="BH188" s="44">
        <f ca="1">IFERROR(IF(SUMIF($G$6:$BB$6,BH$6&amp;" Total",$G188:$BB188)-(SUMIF($G$6:$BB$6,BH$6&amp;" "&amp;'Input-Allocators'!$D$18,$G188:$BB188)+IFERROR(SUMIF($G$6:$BB$6,BH$6&amp;" "&amp;'Input-Allocators'!$E$18,$G188:$BB188),SUMIF($G$6:$BB$6,BH$6&amp;" "&amp;'Input-Allocators'!$B$20,$G188:$BB188))+SUMIF($G$6:$BB$6,BH$6&amp;" "&amp;'Input-Allocators'!$F$18,$G188:$BB188))&lt;Check_Limit,0,1),1)</f>
        <v>0</v>
      </c>
      <c r="BI188" s="44">
        <f ca="1">IFERROR(IF(SUMIF($G$6:$BB$6,BI$6&amp;" Total",$G188:$BB188)-(SUMIF($G$6:$BB$6,BI$6&amp;" "&amp;'Input-Allocators'!$D$18,$G188:$BB188)+IFERROR(SUMIF($G$6:$BB$6,BI$6&amp;" "&amp;'Input-Allocators'!$E$18,$G188:$BB188),SUMIF($G$6:$BB$6,BI$6&amp;" "&amp;'Input-Allocators'!$B$20,$G188:$BB188))+SUMIF($G$6:$BB$6,BI$6&amp;" "&amp;'Input-Allocators'!$F$18,$G188:$BB188))&lt;Check_Limit,0,1),1)</f>
        <v>0</v>
      </c>
      <c r="BJ188" s="44">
        <f ca="1">IFERROR(IF(SUMIF($G$6:$BB$6,BJ$6&amp;" Total",$G188:$BB188)-(SUMIF($G$6:$BB$6,BJ$6&amp;" "&amp;'Input-Allocators'!$D$18,$G188:$BB188)+IFERROR(SUMIF($G$6:$BB$6,BJ$6&amp;" "&amp;'Input-Allocators'!$E$18,$G188:$BB188),SUMIF($G$6:$BB$6,BJ$6&amp;" "&amp;'Input-Allocators'!$B$20,$G188:$BB188))+SUMIF($G$6:$BB$6,BJ$6&amp;" "&amp;'Input-Allocators'!$F$18,$G188:$BB188))&lt;Check_Limit,0,1),1)</f>
        <v>0</v>
      </c>
      <c r="BK188" s="44">
        <f ca="1">IFERROR(IF(SUMIF($G$6:$BB$6,BK$6&amp;" Total",$G188:$BB188)-(SUMIF($G$6:$BB$6,BK$6&amp;" "&amp;'Input-Allocators'!$D$18,$G188:$BB188)+IFERROR(SUMIF($G$6:$BB$6,BK$6&amp;" "&amp;'Input-Allocators'!$E$18,$G188:$BB188),SUMIF($G$6:$BB$6,BK$6&amp;" "&amp;'Input-Allocators'!$B$20,$G188:$BB188))+SUMIF($G$6:$BB$6,BK$6&amp;" "&amp;'Input-Allocators'!$F$18,$G188:$BB188))&lt;Check_Limit,0,1),1)</f>
        <v>0</v>
      </c>
      <c r="BL188" s="44">
        <f ca="1">IFERROR(IF(SUMIF($G$6:$BB$6,BL$6&amp;" Total",$G188:$BB188)-(SUMIF($G$6:$BB$6,BL$6&amp;" "&amp;'Input-Allocators'!$D$18,$G188:$BB188)+IFERROR(SUMIF($G$6:$BB$6,BL$6&amp;" "&amp;'Input-Allocators'!$E$18,$G188:$BB188),SUMIF($G$6:$BB$6,BL$6&amp;" "&amp;'Input-Allocators'!$B$20,$G188:$BB188))+SUMIF($G$6:$BB$6,BL$6&amp;" "&amp;'Input-Allocators'!$F$18,$G188:$BB188))&lt;Check_Limit,0,1),1)</f>
        <v>0</v>
      </c>
      <c r="BM188" s="44">
        <f ca="1">IFERROR(IF(SUMIF($G$6:$BB$6,BM$6&amp;" Total",$G188:$BB188)-(SUMIF($G$6:$BB$6,BM$6&amp;" "&amp;'Input-Allocators'!$D$18,$G188:$BB188)+IFERROR(SUMIF($G$6:$BB$6,BM$6&amp;" "&amp;'Input-Allocators'!$E$18,$G188:$BB188),SUMIF($G$6:$BB$6,BM$6&amp;" "&amp;'Input-Allocators'!$B$20,$G188:$BB188))+SUMIF($G$6:$BB$6,BM$6&amp;" "&amp;'Input-Allocators'!$F$18,$G188:$BB188))&lt;Check_Limit,0,1),1)</f>
        <v>0</v>
      </c>
      <c r="BN188" s="44">
        <f ca="1">IFERROR(IF(SUMIF($G$6:$BB$6,BN$6&amp;" Total",$G188:$BB188)-(SUMIF($G$6:$BB$6,BN$6&amp;" "&amp;'Input-Allocators'!$D$18,$G188:$BB188)+IFERROR(SUMIF($G$6:$BB$6,BN$6&amp;" "&amp;'Input-Allocators'!$E$18,$G188:$BB188),SUMIF($G$6:$BB$6,BN$6&amp;" "&amp;'Input-Allocators'!$B$20,$G188:$BB188))+SUMIF($G$6:$BB$6,BN$6&amp;" "&amp;'Input-Allocators'!$F$18,$G188:$BB188))&lt;Check_Limit,0,1),1)</f>
        <v>0</v>
      </c>
      <c r="BO188" s="44">
        <f ca="1">IFERROR(IF(SUMIF($G$6:$BB$6,BO$6&amp;" Total",$G188:$BB188)-(SUMIF($G$6:$BB$6,BO$6&amp;" "&amp;'Input-Allocators'!$D$18,$G188:$BB188)+IFERROR(SUMIF($G$6:$BB$6,BO$6&amp;" "&amp;'Input-Allocators'!$E$18,$G188:$BB188),SUMIF($G$6:$BB$6,BO$6&amp;" "&amp;'Input-Allocators'!$B$20,$G188:$BB188))+SUMIF($G$6:$BB$6,BO$6&amp;" "&amp;'Input-Allocators'!$F$18,$G188:$BB188))&lt;Check_Limit,0,1),1)</f>
        <v>0</v>
      </c>
    </row>
    <row r="189" spans="1:67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>Functionalization!$D189</f>
        <v>0.13655573103463783</v>
      </c>
      <c r="E189" s="14">
        <f t="shared" ca="1" si="33"/>
        <v>0</v>
      </c>
      <c r="F189" s="3" t="str">
        <f>IF($D189=0,"-",IF('Input-Accounts'!$E189&lt;&gt;0,'Input-Accounts'!$E189,'Input-Accounts'!$G189))</f>
        <v>DEMAND</v>
      </c>
      <c r="G189" s="14">
        <f ca="1">IF(G$5&lt;&gt;"",HLOOKUP(G$5,Functionalization!$G$6:$R$343,ROW($A189)-5,FALSE),IFERROR(INDEX(G$320:G$343,MATCH($F189,$B$320:$B$343,0))/VLOOKUP($F189,$B$320:$BB$343,MATCH(LEFT(TRIM(G$6),FIND("~",SUBSTITUTE(G$6,"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189))*HLOOKUP(LEFT(TRIM(G$6),FIND("~",SUBSTITUTE(G$6," ","~",LEN(TRIM(G$6))-LEN(SUBSTITUTE(TRIM(G$6)," ",""))))-1)&amp;" Total",$B$6:$BB$343,ROW($A189)-5,FALSE))</f>
        <v>0</v>
      </c>
      <c r="H189" s="14">
        <f ca="1">IF(H$5&lt;&gt;"",HLOOKUP(H$5,Functionalization!$G$6:$R$343,ROW($A189)-5,FALSE),IFERROR(INDEX(H$320:H$343,MATCH($F189,$B$320:$B$343,0))/VLOOKUP($F189,$B$320:$BB$343,MATCH(LEFT(TRIM(H$6),FIND("~",SUBSTITUTE(H$6,"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189))*HLOOKUP(LEFT(TRIM(H$6),FIND("~",SUBSTITUTE(H$6," ","~",LEN(TRIM(H$6))-LEN(SUBSTITUTE(TRIM(H$6)," ",""))))-1)&amp;" Total",$B$6:$BB$343,ROW($A189)-5,FALSE))</f>
        <v>0</v>
      </c>
      <c r="I189" s="14">
        <f ca="1">IF(I$5&lt;&gt;"",HLOOKUP(I$5,Functionalization!$G$6:$R$343,ROW($A189)-5,FALSE),IFERROR(INDEX(I$320:I$343,MATCH($F189,$B$320:$B$343,0))/VLOOKUP($F189,$B$320:$BB$343,MATCH(LEFT(TRIM(I$6),FIND("~",SUBSTITUTE(I$6,"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189))*HLOOKUP(LEFT(TRIM(I$6),FIND("~",SUBSTITUTE(I$6," ","~",LEN(TRIM(I$6))-LEN(SUBSTITUTE(TRIM(I$6)," ",""))))-1)&amp;" Total",$B$6:$BB$343,ROW($A189)-5,FALSE))</f>
        <v>0</v>
      </c>
      <c r="J189" s="14">
        <f ca="1">IF(J$5&lt;&gt;"",HLOOKUP(J$5,Functionalization!$G$6:$R$343,ROW($A189)-5,FALSE),IFERROR(INDEX(J$320:J$343,MATCH($F189,$B$320:$B$343,0))/VLOOKUP($F189,$B$320:$BB$343,MATCH(LEFT(TRIM(J$6),FIND("~",SUBSTITUTE(J$6,"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189))*HLOOKUP(LEFT(TRIM(J$6),FIND("~",SUBSTITUTE(J$6," ","~",LEN(TRIM(J$6))-LEN(SUBSTITUTE(TRIM(J$6)," ",""))))-1)&amp;" Total",$B$6:$BB$343,ROW($A189)-5,FALSE))</f>
        <v>0</v>
      </c>
      <c r="K189" s="14">
        <f ca="1">IF(K$5&lt;&gt;"",HLOOKUP(K$5,Functionalization!$G$6:$R$343,ROW($A189)-5,FALSE),IFERROR(INDEX(K$320:K$343,MATCH($F189,$B$320:$B$343,0))/VLOOKUP($F189,$B$320:$BB$343,MATCH(LEFT(TRIM(K$6),FIND("~",SUBSTITUTE(K$6,"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189))*HLOOKUP(LEFT(TRIM(K$6),FIND("~",SUBSTITUTE(K$6," ","~",LEN(TRIM(K$6))-LEN(SUBSTITUTE(TRIM(K$6)," ",""))))-1)&amp;" Total",$B$6:$BB$343,ROW($A189)-5,FALSE))</f>
        <v>0.13655573103463783</v>
      </c>
      <c r="L189" s="14">
        <f ca="1">IF(L$5&lt;&gt;"",HLOOKUP(L$5,Functionalization!$G$6:$R$343,ROW($A189)-5,FALSE),IFERROR(INDEX(L$320:L$343,MATCH($F189,$B$320:$B$343,0))/VLOOKUP($F189,$B$320:$BB$343,MATCH(LEFT(TRIM(L$6),FIND("~",SUBSTITUTE(L$6,"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189))*HLOOKUP(LEFT(TRIM(L$6),FIND("~",SUBSTITUTE(L$6," ","~",LEN(TRIM(L$6))-LEN(SUBSTITUTE(TRIM(L$6)," ",""))))-1)&amp;" Total",$B$6:$BB$343,ROW($A189)-5,FALSE))</f>
        <v>0.13655573103463783</v>
      </c>
      <c r="M189" s="14">
        <f ca="1">IF(M$5&lt;&gt;"",HLOOKUP(M$5,Functionalization!$G$6:$R$343,ROW($A189)-5,FALSE),IFERROR(INDEX(M$320:M$343,MATCH($F189,$B$320:$B$343,0))/VLOOKUP($F189,$B$320:$BB$343,MATCH(LEFT(TRIM(M$6),FIND("~",SUBSTITUTE(M$6,"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189))*HLOOKUP(LEFT(TRIM(M$6),FIND("~",SUBSTITUTE(M$6," ","~",LEN(TRIM(M$6))-LEN(SUBSTITUTE(TRIM(M$6)," ",""))))-1)&amp;" Total",$B$6:$BB$343,ROW($A189)-5,FALSE))</f>
        <v>0</v>
      </c>
      <c r="N189" s="14">
        <f ca="1">IF(N$5&lt;&gt;"",HLOOKUP(N$5,Functionalization!$G$6:$R$343,ROW($A189)-5,FALSE),IFERROR(INDEX(N$320:N$343,MATCH($F189,$B$320:$B$343,0))/VLOOKUP($F189,$B$320:$BB$343,MATCH(LEFT(TRIM(N$6),FIND("~",SUBSTITUTE(N$6,"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189))*HLOOKUP(LEFT(TRIM(N$6),FIND("~",SUBSTITUTE(N$6," ","~",LEN(TRIM(N$6))-LEN(SUBSTITUTE(TRIM(N$6)," ",""))))-1)&amp;" Total",$B$6:$BB$343,ROW($A189)-5,FALSE))</f>
        <v>0</v>
      </c>
      <c r="O189" s="14">
        <f ca="1">IF(O$5&lt;&gt;"",HLOOKUP(O$5,Functionalization!$G$6:$R$343,ROW($A189)-5,FALSE),IFERROR(INDEX(O$320:O$343,MATCH($F189,$B$320:$B$343,0))/VLOOKUP($F189,$B$320:$BB$343,MATCH(LEFT(TRIM(O$6),FIND("~",SUBSTITUTE(O$6,"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189))*HLOOKUP(LEFT(TRIM(O$6),FIND("~",SUBSTITUTE(O$6," ","~",LEN(TRIM(O$6))-LEN(SUBSTITUTE(TRIM(O$6)," ",""))))-1)&amp;" Total",$B$6:$BB$343,ROW($A189)-5,FALSE))</f>
        <v>0</v>
      </c>
      <c r="P189" s="14">
        <f ca="1">IF(P$5&lt;&gt;"",HLOOKUP(P$5,Functionalization!$G$6:$R$343,ROW($A189)-5,FALSE),IFERROR(INDEX(P$320:P$343,MATCH($F189,$B$320:$B$343,0))/VLOOKUP($F189,$B$320:$BB$343,MATCH(LEFT(TRIM(P$6),FIND("~",SUBSTITUTE(P$6,"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189))*HLOOKUP(LEFT(TRIM(P$6),FIND("~",SUBSTITUTE(P$6," ","~",LEN(TRIM(P$6))-LEN(SUBSTITUTE(TRIM(P$6)," ",""))))-1)&amp;" Total",$B$6:$BB$343,ROW($A189)-5,FALSE))</f>
        <v>0</v>
      </c>
      <c r="Q189" s="14">
        <f ca="1">IF(Q$5&lt;&gt;"",HLOOKUP(Q$5,Functionalization!$G$6:$R$343,ROW($A189)-5,FALSE),IFERROR(INDEX(Q$320:Q$343,MATCH($F189,$B$320:$B$343,0))/VLOOKUP($F189,$B$320:$BB$343,MATCH(LEFT(TRIM(Q$6),FIND("~",SUBSTITUTE(Q$6,"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189))*HLOOKUP(LEFT(TRIM(Q$6),FIND("~",SUBSTITUTE(Q$6," ","~",LEN(TRIM(Q$6))-LEN(SUBSTITUTE(TRIM(Q$6)," ",""))))-1)&amp;" Total",$B$6:$BB$343,ROW($A189)-5,FALSE))</f>
        <v>0</v>
      </c>
      <c r="R189" s="14">
        <f ca="1">IF(R$5&lt;&gt;"",HLOOKUP(R$5,Functionalization!$G$6:$R$343,ROW($A189)-5,FALSE),IFERROR(INDEX(R$320:R$343,MATCH($F189,$B$320:$B$343,0))/VLOOKUP($F189,$B$320:$BB$343,MATCH(LEFT(TRIM(R$6),FIND("~",SUBSTITUTE(R$6,"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189))*HLOOKUP(LEFT(TRIM(R$6),FIND("~",SUBSTITUTE(R$6," ","~",LEN(TRIM(R$6))-LEN(SUBSTITUTE(TRIM(R$6)," ",""))))-1)&amp;" Total",$B$6:$BB$343,ROW($A189)-5,FALSE))</f>
        <v>0</v>
      </c>
      <c r="S189" s="14">
        <f ca="1">IF(S$5&lt;&gt;"",HLOOKUP(S$5,Functionalization!$G$6:$R$343,ROW($A189)-5,FALSE),IFERROR(INDEX(S$320:S$343,MATCH($F189,$B$320:$B$343,0))/VLOOKUP($F189,$B$320:$BB$343,MATCH(LEFT(TRIM(S$6),FIND("~",SUBSTITUTE(S$6,"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189))*HLOOKUP(LEFT(TRIM(S$6),FIND("~",SUBSTITUTE(S$6," ","~",LEN(TRIM(S$6))-LEN(SUBSTITUTE(TRIM(S$6)," ",""))))-1)&amp;" Total",$B$6:$BB$343,ROW($A189)-5,FALSE))</f>
        <v>0</v>
      </c>
      <c r="T189" s="14">
        <f ca="1">IF(T$5&lt;&gt;"",HLOOKUP(T$5,Functionalization!$G$6:$R$343,ROW($A189)-5,FALSE),IFERROR(INDEX(T$320:T$343,MATCH($F189,$B$320:$B$343,0))/VLOOKUP($F189,$B$320:$BB$343,MATCH(LEFT(TRIM(T$6),FIND("~",SUBSTITUTE(T$6,"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189))*HLOOKUP(LEFT(TRIM(T$6),FIND("~",SUBSTITUTE(T$6," ","~",LEN(TRIM(T$6))-LEN(SUBSTITUTE(TRIM(T$6)," ",""))))-1)&amp;" Total",$B$6:$BB$343,ROW($A189)-5,FALSE))</f>
        <v>0</v>
      </c>
      <c r="U189" s="14">
        <f ca="1">IF(U$5&lt;&gt;"",HLOOKUP(U$5,Functionalization!$G$6:$R$343,ROW($A189)-5,FALSE),IFERROR(INDEX(U$320:U$343,MATCH($F189,$B$320:$B$343,0))/VLOOKUP($F189,$B$320:$BB$343,MATCH(LEFT(TRIM(U$6),FIND("~",SUBSTITUTE(U$6,"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189))*HLOOKUP(LEFT(TRIM(U$6),FIND("~",SUBSTITUTE(U$6," ","~",LEN(TRIM(U$6))-LEN(SUBSTITUTE(TRIM(U$6)," ",""))))-1)&amp;" Total",$B$6:$BB$343,ROW($A189)-5,FALSE))</f>
        <v>0</v>
      </c>
      <c r="V189" s="14">
        <f ca="1">IF(V$5&lt;&gt;"",HLOOKUP(V$5,Functionalization!$G$6:$R$343,ROW($A189)-5,FALSE),IFERROR(INDEX(V$320:V$343,MATCH($F189,$B$320:$B$343,0))/VLOOKUP($F189,$B$320:$BB$343,MATCH(LEFT(TRIM(V$6),FIND("~",SUBSTITUTE(V$6,"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189))*HLOOKUP(LEFT(TRIM(V$6),FIND("~",SUBSTITUTE(V$6," ","~",LEN(TRIM(V$6))-LEN(SUBSTITUTE(TRIM(V$6)," ",""))))-1)&amp;" Total",$B$6:$BB$343,ROW($A189)-5,FALSE))</f>
        <v>0</v>
      </c>
      <c r="W189" s="14">
        <f ca="1">IF(W$5&lt;&gt;"",HLOOKUP(W$5,Functionalization!$G$6:$R$343,ROW($A189)-5,FALSE),IFERROR(INDEX(W$320:W$343,MATCH($F189,$B$320:$B$343,0))/VLOOKUP($F189,$B$320:$BB$343,MATCH(LEFT(TRIM(W$6),FIND("~",SUBSTITUTE(W$6,"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189))*HLOOKUP(LEFT(TRIM(W$6),FIND("~",SUBSTITUTE(W$6," ","~",LEN(TRIM(W$6))-LEN(SUBSTITUTE(TRIM(W$6)," ",""))))-1)&amp;" Total",$B$6:$BB$343,ROW($A189)-5,FALSE))</f>
        <v>0</v>
      </c>
      <c r="X189" s="14">
        <f ca="1">IF(X$5&lt;&gt;"",HLOOKUP(X$5,Functionalization!$G$6:$R$343,ROW($A189)-5,FALSE),IFERROR(INDEX(X$320:X$343,MATCH($F189,$B$320:$B$343,0))/VLOOKUP($F189,$B$320:$BB$343,MATCH(LEFT(TRIM(X$6),FIND("~",SUBSTITUTE(X$6,"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189))*HLOOKUP(LEFT(TRIM(X$6),FIND("~",SUBSTITUTE(X$6," ","~",LEN(TRIM(X$6))-LEN(SUBSTITUTE(TRIM(X$6)," ",""))))-1)&amp;" Total",$B$6:$BB$343,ROW($A189)-5,FALSE))</f>
        <v>0</v>
      </c>
      <c r="Y189" s="14">
        <f ca="1">IF(Y$5&lt;&gt;"",HLOOKUP(Y$5,Functionalization!$G$6:$R$343,ROW($A189)-5,FALSE),IFERROR(INDEX(Y$320:Y$343,MATCH($F189,$B$320:$B$343,0))/VLOOKUP($F189,$B$320:$BB$343,MATCH(LEFT(TRIM(Y$6),FIND("~",SUBSTITUTE(Y$6,"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189))*HLOOKUP(LEFT(TRIM(Y$6),FIND("~",SUBSTITUTE(Y$6," ","~",LEN(TRIM(Y$6))-LEN(SUBSTITUTE(TRIM(Y$6)," ",""))))-1)&amp;" Total",$B$6:$BB$343,ROW($A189)-5,FALSE))</f>
        <v>0</v>
      </c>
      <c r="Z189" s="14">
        <f ca="1">IF(Z$5&lt;&gt;"",HLOOKUP(Z$5,Functionalization!$G$6:$R$343,ROW($A189)-5,FALSE),IFERROR(INDEX(Z$320:Z$343,MATCH($F189,$B$320:$B$343,0))/VLOOKUP($F189,$B$320:$BB$343,MATCH(LEFT(TRIM(Z$6),FIND("~",SUBSTITUTE(Z$6,"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189))*HLOOKUP(LEFT(TRIM(Z$6),FIND("~",SUBSTITUTE(Z$6," ","~",LEN(TRIM(Z$6))-LEN(SUBSTITUTE(TRIM(Z$6)," ",""))))-1)&amp;" Total",$B$6:$BB$343,ROW($A189)-5,FALSE))</f>
        <v>0</v>
      </c>
      <c r="AA189" s="14">
        <f ca="1">IF(AA$5&lt;&gt;"",HLOOKUP(AA$5,Functionalization!$G$6:$R$343,ROW($A189)-5,FALSE),IFERROR(INDEX(AA$320:AA$343,MATCH($F189,$B$320:$B$343,0))/VLOOKUP($F189,$B$320:$BB$343,MATCH(LEFT(TRIM(AA$6),FIND("~",SUBSTITUTE(AA$6,"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189))*HLOOKUP(LEFT(TRIM(AA$6),FIND("~",SUBSTITUTE(AA$6," ","~",LEN(TRIM(AA$6))-LEN(SUBSTITUTE(TRIM(AA$6)," ",""))))-1)&amp;" Total",$B$6:$BB$343,ROW($A189)-5,FALSE))</f>
        <v>0</v>
      </c>
      <c r="AB189" s="14">
        <f ca="1">IF(AB$5&lt;&gt;"",HLOOKUP(AB$5,Functionalization!$G$6:$R$343,ROW($A189)-5,FALSE),IFERROR(INDEX(AB$320:AB$343,MATCH($F189,$B$320:$B$343,0))/VLOOKUP($F189,$B$320:$BB$343,MATCH(LEFT(TRIM(AB$6),FIND("~",SUBSTITUTE(AB$6,"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189))*HLOOKUP(LEFT(TRIM(AB$6),FIND("~",SUBSTITUTE(AB$6," ","~",LEN(TRIM(AB$6))-LEN(SUBSTITUTE(TRIM(AB$6)," ",""))))-1)&amp;" Total",$B$6:$BB$343,ROW($A189)-5,FALSE))</f>
        <v>0</v>
      </c>
      <c r="AC189" s="14">
        <f ca="1">IF(AC$5&lt;&gt;"",HLOOKUP(AC$5,Functionalization!$G$6:$R$343,ROW($A189)-5,FALSE),IFERROR(INDEX(AC$320:AC$343,MATCH($F189,$B$320:$B$343,0))/VLOOKUP($F189,$B$320:$BB$343,MATCH(LEFT(TRIM(AC$6),FIND("~",SUBSTITUTE(AC$6,"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189))*HLOOKUP(LEFT(TRIM(AC$6),FIND("~",SUBSTITUTE(AC$6," ","~",LEN(TRIM(AC$6))-LEN(SUBSTITUTE(TRIM(AC$6)," ",""))))-1)&amp;" Total",$B$6:$BB$343,ROW($A189)-5,FALSE))</f>
        <v>0</v>
      </c>
      <c r="AD189" s="14">
        <f ca="1">IF(AD$5&lt;&gt;"",HLOOKUP(AD$5,Functionalization!$G$6:$R$343,ROW($A189)-5,FALSE),IFERROR(INDEX(AD$320:AD$343,MATCH($F189,$B$320:$B$343,0))/VLOOKUP($F189,$B$320:$BB$343,MATCH(LEFT(TRIM(AD$6),FIND("~",SUBSTITUTE(AD$6,"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189))*HLOOKUP(LEFT(TRIM(AD$6),FIND("~",SUBSTITUTE(AD$6," ","~",LEN(TRIM(AD$6))-LEN(SUBSTITUTE(TRIM(AD$6)," ",""))))-1)&amp;" Total",$B$6:$BB$343,ROW($A189)-5,FALSE))</f>
        <v>0</v>
      </c>
      <c r="AE189" s="14">
        <f ca="1">IF(AE$5&lt;&gt;"",HLOOKUP(AE$5,Functionalization!$G$6:$R$343,ROW($A189)-5,FALSE),IFERROR(INDEX(AE$320:AE$343,MATCH($F189,$B$320:$B$343,0))/VLOOKUP($F189,$B$320:$BB$343,MATCH(LEFT(TRIM(AE$6),FIND("~",SUBSTITUTE(AE$6,"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189))*HLOOKUP(LEFT(TRIM(AE$6),FIND("~",SUBSTITUTE(AE$6," ","~",LEN(TRIM(AE$6))-LEN(SUBSTITUTE(TRIM(AE$6)," ",""))))-1)&amp;" Total",$B$6:$BB$343,ROW($A189)-5,FALSE))</f>
        <v>0</v>
      </c>
      <c r="AF189" s="14">
        <f ca="1">IF(AF$5&lt;&gt;"",HLOOKUP(AF$5,Functionalization!$G$6:$R$343,ROW($A189)-5,FALSE),IFERROR(INDEX(AF$320:AF$343,MATCH($F189,$B$320:$B$343,0))/VLOOKUP($F189,$B$320:$BB$343,MATCH(LEFT(TRIM(AF$6),FIND("~",SUBSTITUTE(AF$6,"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189))*HLOOKUP(LEFT(TRIM(AF$6),FIND("~",SUBSTITUTE(AF$6," ","~",LEN(TRIM(AF$6))-LEN(SUBSTITUTE(TRIM(AF$6)," ",""))))-1)&amp;" Total",$B$6:$BB$343,ROW($A189)-5,FALSE))</f>
        <v>0</v>
      </c>
      <c r="AG189" s="14">
        <f ca="1">IF(AG$5&lt;&gt;"",HLOOKUP(AG$5,Functionalization!$G$6:$R$343,ROW($A189)-5,FALSE),IFERROR(INDEX(AG$320:AG$343,MATCH($F189,$B$320:$B$343,0))/VLOOKUP($F189,$B$320:$BB$343,MATCH(LEFT(TRIM(AG$6),FIND("~",SUBSTITUTE(AG$6,"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189))*HLOOKUP(LEFT(TRIM(AG$6),FIND("~",SUBSTITUTE(AG$6," ","~",LEN(TRIM(AG$6))-LEN(SUBSTITUTE(TRIM(AG$6)," ",""))))-1)&amp;" Total",$B$6:$BB$343,ROW($A189)-5,FALSE))</f>
        <v>0</v>
      </c>
      <c r="AH189" s="14">
        <f ca="1">IF(AH$5&lt;&gt;"",HLOOKUP(AH$5,Functionalization!$G$6:$R$343,ROW($A189)-5,FALSE),IFERROR(INDEX(AH$320:AH$343,MATCH($F189,$B$320:$B$343,0))/VLOOKUP($F189,$B$320:$BB$343,MATCH(LEFT(TRIM(AH$6),FIND("~",SUBSTITUTE(AH$6,"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189))*HLOOKUP(LEFT(TRIM(AH$6),FIND("~",SUBSTITUTE(AH$6," ","~",LEN(TRIM(AH$6))-LEN(SUBSTITUTE(TRIM(AH$6)," ",""))))-1)&amp;" Total",$B$6:$BB$343,ROW($A189)-5,FALSE))</f>
        <v>0</v>
      </c>
      <c r="AI189" s="14">
        <f ca="1">IF(AI$5&lt;&gt;"",HLOOKUP(AI$5,Functionalization!$G$6:$R$343,ROW($A189)-5,FALSE),IFERROR(INDEX(AI$320:AI$343,MATCH($F189,$B$320:$B$343,0))/VLOOKUP($F189,$B$320:$BB$343,MATCH(LEFT(TRIM(AI$6),FIND("~",SUBSTITUTE(AI$6,"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189))*HLOOKUP(LEFT(TRIM(AI$6),FIND("~",SUBSTITUTE(AI$6," ","~",LEN(TRIM(AI$6))-LEN(SUBSTITUTE(TRIM(AI$6)," ",""))))-1)&amp;" Total",$B$6:$BB$343,ROW($A189)-5,FALSE))</f>
        <v>0</v>
      </c>
      <c r="AJ189" s="14">
        <f ca="1">IF(AJ$5&lt;&gt;"",HLOOKUP(AJ$5,Functionalization!$G$6:$R$343,ROW($A189)-5,FALSE),IFERROR(INDEX(AJ$320:AJ$343,MATCH($F189,$B$320:$B$343,0))/VLOOKUP($F189,$B$320:$BB$343,MATCH(LEFT(TRIM(AJ$6),FIND("~",SUBSTITUTE(AJ$6,"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189))*HLOOKUP(LEFT(TRIM(AJ$6),FIND("~",SUBSTITUTE(AJ$6," ","~",LEN(TRIM(AJ$6))-LEN(SUBSTITUTE(TRIM(AJ$6)," ",""))))-1)&amp;" Total",$B$6:$BB$343,ROW($A189)-5,FALSE))</f>
        <v>0</v>
      </c>
      <c r="AK189" s="14">
        <f ca="1">IF(AK$5&lt;&gt;"",HLOOKUP(AK$5,Functionalization!$G$6:$R$343,ROW($A189)-5,FALSE),IFERROR(INDEX(AK$320:AK$343,MATCH($F189,$B$320:$B$343,0))/VLOOKUP($F189,$B$320:$BB$343,MATCH(LEFT(TRIM(AK$6),FIND("~",SUBSTITUTE(AK$6,"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189))*HLOOKUP(LEFT(TRIM(AK$6),FIND("~",SUBSTITUTE(AK$6," ","~",LEN(TRIM(AK$6))-LEN(SUBSTITUTE(TRIM(AK$6)," ",""))))-1)&amp;" Total",$B$6:$BB$343,ROW($A189)-5,FALSE))</f>
        <v>0</v>
      </c>
      <c r="AL189" s="14">
        <f ca="1">IF(AL$5&lt;&gt;"",HLOOKUP(AL$5,Functionalization!$G$6:$R$343,ROW($A189)-5,FALSE),IFERROR(INDEX(AL$320:AL$343,MATCH($F189,$B$320:$B$343,0))/VLOOKUP($F189,$B$320:$BB$343,MATCH(LEFT(TRIM(AL$6),FIND("~",SUBSTITUTE(AL$6,"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189))*HLOOKUP(LEFT(TRIM(AL$6),FIND("~",SUBSTITUTE(AL$6," ","~",LEN(TRIM(AL$6))-LEN(SUBSTITUTE(TRIM(AL$6)," ",""))))-1)&amp;" Total",$B$6:$BB$343,ROW($A189)-5,FALSE))</f>
        <v>0</v>
      </c>
      <c r="AM189" s="14">
        <f ca="1">IF(AM$5&lt;&gt;"",HLOOKUP(AM$5,Functionalization!$G$6:$R$343,ROW($A189)-5,FALSE),IFERROR(INDEX(AM$320:AM$343,MATCH($F189,$B$320:$B$343,0))/VLOOKUP($F189,$B$320:$BB$343,MATCH(LEFT(TRIM(AM$6),FIND("~",SUBSTITUTE(AM$6,"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189))*HLOOKUP(LEFT(TRIM(AM$6),FIND("~",SUBSTITUTE(AM$6," ","~",LEN(TRIM(AM$6))-LEN(SUBSTITUTE(TRIM(AM$6)," ",""))))-1)&amp;" Total",$B$6:$BB$343,ROW($A189)-5,FALSE))</f>
        <v>0</v>
      </c>
      <c r="AN189" s="14">
        <f ca="1">IF(AN$5&lt;&gt;"",HLOOKUP(AN$5,Functionalization!$G$6:$R$343,ROW($A189)-5,FALSE),IFERROR(INDEX(AN$320:AN$343,MATCH($F189,$B$320:$B$343,0))/VLOOKUP($F189,$B$320:$BB$343,MATCH(LEFT(TRIM(AN$6),FIND("~",SUBSTITUTE(AN$6,"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189))*HLOOKUP(LEFT(TRIM(AN$6),FIND("~",SUBSTITUTE(AN$6," ","~",LEN(TRIM(AN$6))-LEN(SUBSTITUTE(TRIM(AN$6)," ",""))))-1)&amp;" Total",$B$6:$BB$343,ROW($A189)-5,FALSE))</f>
        <v>0</v>
      </c>
      <c r="AO189" s="14">
        <f ca="1">IF(AO$5&lt;&gt;"",HLOOKUP(AO$5,Functionalization!$G$6:$R$343,ROW($A189)-5,FALSE),IFERROR(INDEX(AO$320:AO$343,MATCH($F189,$B$320:$B$343,0))/VLOOKUP($F189,$B$320:$BB$343,MATCH(LEFT(TRIM(AO$6),FIND("~",SUBSTITUTE(AO$6,"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189))*HLOOKUP(LEFT(TRIM(AO$6),FIND("~",SUBSTITUTE(AO$6," ","~",LEN(TRIM(AO$6))-LEN(SUBSTITUTE(TRIM(AO$6)," ",""))))-1)&amp;" Total",$B$6:$BB$343,ROW($A189)-5,FALSE))</f>
        <v>0</v>
      </c>
      <c r="AP189" s="14">
        <f ca="1">IF(AP$5&lt;&gt;"",HLOOKUP(AP$5,Functionalization!$G$6:$R$343,ROW($A189)-5,FALSE),IFERROR(INDEX(AP$320:AP$343,MATCH($F189,$B$320:$B$343,0))/VLOOKUP($F189,$B$320:$BB$343,MATCH(LEFT(TRIM(AP$6),FIND("~",SUBSTITUTE(AP$6,"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189))*HLOOKUP(LEFT(TRIM(AP$6),FIND("~",SUBSTITUTE(AP$6," ","~",LEN(TRIM(AP$6))-LEN(SUBSTITUTE(TRIM(AP$6)," ",""))))-1)&amp;" Total",$B$6:$BB$343,ROW($A189)-5,FALSE))</f>
        <v>0</v>
      </c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D189" s="44">
        <f ca="1">IFERROR(IF(SUMIF($G$6:$BB$6,BD$6&amp;" Total",$G189:$BB189)-(SUMIF($G$6:$BB$6,BD$6&amp;" "&amp;'Input-Allocators'!$D$18,$G189:$BB189)+IFERROR(SUMIF($G$6:$BB$6,BD$6&amp;" "&amp;'Input-Allocators'!$E$18,$G189:$BB189),SUMIF($G$6:$BB$6,BD$6&amp;" "&amp;'Input-Allocators'!$B$20,$G189:$BB189))+SUMIF($G$6:$BB$6,BD$6&amp;" "&amp;'Input-Allocators'!$F$18,$G189:$BB189))&lt;Check_Limit,0,1),1)</f>
        <v>0</v>
      </c>
      <c r="BE189" s="44">
        <f ca="1">IFERROR(IF(SUMIF($G$6:$BB$6,BE$6&amp;" Total",$G189:$BB189)-(SUMIF($G$6:$BB$6,BE$6&amp;" "&amp;'Input-Allocators'!$D$18,$G189:$BB189)+IFERROR(SUMIF($G$6:$BB$6,BE$6&amp;" "&amp;'Input-Allocators'!$E$18,$G189:$BB189),SUMIF($G$6:$BB$6,BE$6&amp;" "&amp;'Input-Allocators'!$B$20,$G189:$BB189))+SUMIF($G$6:$BB$6,BE$6&amp;" "&amp;'Input-Allocators'!$F$18,$G189:$BB189))&lt;Check_Limit,0,1),1)</f>
        <v>0</v>
      </c>
      <c r="BF189" s="44">
        <f ca="1">IFERROR(IF(SUMIF($G$6:$BB$6,BF$6&amp;" Total",$G189:$BB189)-(SUMIF($G$6:$BB$6,BF$6&amp;" "&amp;'Input-Allocators'!$D$18,$G189:$BB189)+IFERROR(SUMIF($G$6:$BB$6,BF$6&amp;" "&amp;'Input-Allocators'!$E$18,$G189:$BB189),SUMIF($G$6:$BB$6,BF$6&amp;" "&amp;'Input-Allocators'!$B$20,$G189:$BB189))+SUMIF($G$6:$BB$6,BF$6&amp;" "&amp;'Input-Allocators'!$F$18,$G189:$BB189))&lt;Check_Limit,0,1),1)</f>
        <v>0</v>
      </c>
      <c r="BG189" s="44">
        <f ca="1">IFERROR(IF(SUMIF($G$6:$BB$6,BG$6&amp;" Total",$G189:$BB189)-(SUMIF($G$6:$BB$6,BG$6&amp;" "&amp;'Input-Allocators'!$D$18,$G189:$BB189)+IFERROR(SUMIF($G$6:$BB$6,BG$6&amp;" "&amp;'Input-Allocators'!$E$18,$G189:$BB189),SUMIF($G$6:$BB$6,BG$6&amp;" "&amp;'Input-Allocators'!$B$20,$G189:$BB189))+SUMIF($G$6:$BB$6,BG$6&amp;" "&amp;'Input-Allocators'!$F$18,$G189:$BB189))&lt;Check_Limit,0,1),1)</f>
        <v>0</v>
      </c>
      <c r="BH189" s="44">
        <f ca="1">IFERROR(IF(SUMIF($G$6:$BB$6,BH$6&amp;" Total",$G189:$BB189)-(SUMIF($G$6:$BB$6,BH$6&amp;" "&amp;'Input-Allocators'!$D$18,$G189:$BB189)+IFERROR(SUMIF($G$6:$BB$6,BH$6&amp;" "&amp;'Input-Allocators'!$E$18,$G189:$BB189),SUMIF($G$6:$BB$6,BH$6&amp;" "&amp;'Input-Allocators'!$B$20,$G189:$BB189))+SUMIF($G$6:$BB$6,BH$6&amp;" "&amp;'Input-Allocators'!$F$18,$G189:$BB189))&lt;Check_Limit,0,1),1)</f>
        <v>0</v>
      </c>
      <c r="BI189" s="44">
        <f ca="1">IFERROR(IF(SUMIF($G$6:$BB$6,BI$6&amp;" Total",$G189:$BB189)-(SUMIF($G$6:$BB$6,BI$6&amp;" "&amp;'Input-Allocators'!$D$18,$G189:$BB189)+IFERROR(SUMIF($G$6:$BB$6,BI$6&amp;" "&amp;'Input-Allocators'!$E$18,$G189:$BB189),SUMIF($G$6:$BB$6,BI$6&amp;" "&amp;'Input-Allocators'!$B$20,$G189:$BB189))+SUMIF($G$6:$BB$6,BI$6&amp;" "&amp;'Input-Allocators'!$F$18,$G189:$BB189))&lt;Check_Limit,0,1),1)</f>
        <v>0</v>
      </c>
      <c r="BJ189" s="44">
        <f ca="1">IFERROR(IF(SUMIF($G$6:$BB$6,BJ$6&amp;" Total",$G189:$BB189)-(SUMIF($G$6:$BB$6,BJ$6&amp;" "&amp;'Input-Allocators'!$D$18,$G189:$BB189)+IFERROR(SUMIF($G$6:$BB$6,BJ$6&amp;" "&amp;'Input-Allocators'!$E$18,$G189:$BB189),SUMIF($G$6:$BB$6,BJ$6&amp;" "&amp;'Input-Allocators'!$B$20,$G189:$BB189))+SUMIF($G$6:$BB$6,BJ$6&amp;" "&amp;'Input-Allocators'!$F$18,$G189:$BB189))&lt;Check_Limit,0,1),1)</f>
        <v>0</v>
      </c>
      <c r="BK189" s="44">
        <f ca="1">IFERROR(IF(SUMIF($G$6:$BB$6,BK$6&amp;" Total",$G189:$BB189)-(SUMIF($G$6:$BB$6,BK$6&amp;" "&amp;'Input-Allocators'!$D$18,$G189:$BB189)+IFERROR(SUMIF($G$6:$BB$6,BK$6&amp;" "&amp;'Input-Allocators'!$E$18,$G189:$BB189),SUMIF($G$6:$BB$6,BK$6&amp;" "&amp;'Input-Allocators'!$B$20,$G189:$BB189))+SUMIF($G$6:$BB$6,BK$6&amp;" "&amp;'Input-Allocators'!$F$18,$G189:$BB189))&lt;Check_Limit,0,1),1)</f>
        <v>0</v>
      </c>
      <c r="BL189" s="44">
        <f ca="1">IFERROR(IF(SUMIF($G$6:$BB$6,BL$6&amp;" Total",$G189:$BB189)-(SUMIF($G$6:$BB$6,BL$6&amp;" "&amp;'Input-Allocators'!$D$18,$G189:$BB189)+IFERROR(SUMIF($G$6:$BB$6,BL$6&amp;" "&amp;'Input-Allocators'!$E$18,$G189:$BB189),SUMIF($G$6:$BB$6,BL$6&amp;" "&amp;'Input-Allocators'!$B$20,$G189:$BB189))+SUMIF($G$6:$BB$6,BL$6&amp;" "&amp;'Input-Allocators'!$F$18,$G189:$BB189))&lt;Check_Limit,0,1),1)</f>
        <v>0</v>
      </c>
      <c r="BM189" s="44">
        <f ca="1">IFERROR(IF(SUMIF($G$6:$BB$6,BM$6&amp;" Total",$G189:$BB189)-(SUMIF($G$6:$BB$6,BM$6&amp;" "&amp;'Input-Allocators'!$D$18,$G189:$BB189)+IFERROR(SUMIF($G$6:$BB$6,BM$6&amp;" "&amp;'Input-Allocators'!$E$18,$G189:$BB189),SUMIF($G$6:$BB$6,BM$6&amp;" "&amp;'Input-Allocators'!$B$20,$G189:$BB189))+SUMIF($G$6:$BB$6,BM$6&amp;" "&amp;'Input-Allocators'!$F$18,$G189:$BB189))&lt;Check_Limit,0,1),1)</f>
        <v>0</v>
      </c>
      <c r="BN189" s="44">
        <f ca="1">IFERROR(IF(SUMIF($G$6:$BB$6,BN$6&amp;" Total",$G189:$BB189)-(SUMIF($G$6:$BB$6,BN$6&amp;" "&amp;'Input-Allocators'!$D$18,$G189:$BB189)+IFERROR(SUMIF($G$6:$BB$6,BN$6&amp;" "&amp;'Input-Allocators'!$E$18,$G189:$BB189),SUMIF($G$6:$BB$6,BN$6&amp;" "&amp;'Input-Allocators'!$B$20,$G189:$BB189))+SUMIF($G$6:$BB$6,BN$6&amp;" "&amp;'Input-Allocators'!$F$18,$G189:$BB189))&lt;Check_Limit,0,1),1)</f>
        <v>0</v>
      </c>
      <c r="BO189" s="44">
        <f ca="1">IFERROR(IF(SUMIF($G$6:$BB$6,BO$6&amp;" Total",$G189:$BB189)-(SUMIF($G$6:$BB$6,BO$6&amp;" "&amp;'Input-Allocators'!$D$18,$G189:$BB189)+IFERROR(SUMIF($G$6:$BB$6,BO$6&amp;" "&amp;'Input-Allocators'!$E$18,$G189:$BB189),SUMIF($G$6:$BB$6,BO$6&amp;" "&amp;'Input-Allocators'!$B$20,$G189:$BB189))+SUMIF($G$6:$BB$6,BO$6&amp;" "&amp;'Input-Allocators'!$F$18,$G189:$BB189))&lt;Check_Limit,0,1),1)</f>
        <v>0</v>
      </c>
    </row>
    <row r="190" spans="1:67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>Functionalization!$D190</f>
        <v>30.71922811449355</v>
      </c>
      <c r="E190" s="14">
        <f t="shared" ca="1" si="33"/>
        <v>0</v>
      </c>
      <c r="F190" s="3" t="str">
        <f>IF($D190=0,"-",IF('Input-Accounts'!$E190&lt;&gt;0,'Input-Accounts'!$E190,'Input-Accounts'!$G190))</f>
        <v>DEMAND</v>
      </c>
      <c r="G190" s="14">
        <f ca="1">IF(G$5&lt;&gt;"",HLOOKUP(G$5,Functionalization!$G$6:$R$343,ROW($A190)-5,FALSE),IFERROR(INDEX(G$320:G$343,MATCH($F190,$B$320:$B$343,0))/VLOOKUP($F190,$B$320:$BB$343,MATCH(LEFT(TRIM(G$6),FIND("~",SUBSTITUTE(G$6,"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190))*HLOOKUP(LEFT(TRIM(G$6),FIND("~",SUBSTITUTE(G$6," ","~",LEN(TRIM(G$6))-LEN(SUBSTITUTE(TRIM(G$6)," ",""))))-1)&amp;" Total",$B$6:$BB$343,ROW($A190)-5,FALSE))</f>
        <v>0</v>
      </c>
      <c r="H190" s="14">
        <f ca="1">IF(H$5&lt;&gt;"",HLOOKUP(H$5,Functionalization!$G$6:$R$343,ROW($A190)-5,FALSE),IFERROR(INDEX(H$320:H$343,MATCH($F190,$B$320:$B$343,0))/VLOOKUP($F190,$B$320:$BB$343,MATCH(LEFT(TRIM(H$6),FIND("~",SUBSTITUTE(H$6,"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190))*HLOOKUP(LEFT(TRIM(H$6),FIND("~",SUBSTITUTE(H$6," ","~",LEN(TRIM(H$6))-LEN(SUBSTITUTE(TRIM(H$6)," ",""))))-1)&amp;" Total",$B$6:$BB$343,ROW($A190)-5,FALSE))</f>
        <v>0</v>
      </c>
      <c r="I190" s="14">
        <f ca="1">IF(I$5&lt;&gt;"",HLOOKUP(I$5,Functionalization!$G$6:$R$343,ROW($A190)-5,FALSE),IFERROR(INDEX(I$320:I$343,MATCH($F190,$B$320:$B$343,0))/VLOOKUP($F190,$B$320:$BB$343,MATCH(LEFT(TRIM(I$6),FIND("~",SUBSTITUTE(I$6,"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190))*HLOOKUP(LEFT(TRIM(I$6),FIND("~",SUBSTITUTE(I$6," ","~",LEN(TRIM(I$6))-LEN(SUBSTITUTE(TRIM(I$6)," ",""))))-1)&amp;" Total",$B$6:$BB$343,ROW($A190)-5,FALSE))</f>
        <v>0</v>
      </c>
      <c r="J190" s="14">
        <f ca="1">IF(J$5&lt;&gt;"",HLOOKUP(J$5,Functionalization!$G$6:$R$343,ROW($A190)-5,FALSE),IFERROR(INDEX(J$320:J$343,MATCH($F190,$B$320:$B$343,0))/VLOOKUP($F190,$B$320:$BB$343,MATCH(LEFT(TRIM(J$6),FIND("~",SUBSTITUTE(J$6,"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190))*HLOOKUP(LEFT(TRIM(J$6),FIND("~",SUBSTITUTE(J$6," ","~",LEN(TRIM(J$6))-LEN(SUBSTITUTE(TRIM(J$6)," ",""))))-1)&amp;" Total",$B$6:$BB$343,ROW($A190)-5,FALSE))</f>
        <v>0</v>
      </c>
      <c r="K190" s="14">
        <f ca="1">IF(K$5&lt;&gt;"",HLOOKUP(K$5,Functionalization!$G$6:$R$343,ROW($A190)-5,FALSE),IFERROR(INDEX(K$320:K$343,MATCH($F190,$B$320:$B$343,0))/VLOOKUP($F190,$B$320:$BB$343,MATCH(LEFT(TRIM(K$6),FIND("~",SUBSTITUTE(K$6,"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190))*HLOOKUP(LEFT(TRIM(K$6),FIND("~",SUBSTITUTE(K$6," ","~",LEN(TRIM(K$6))-LEN(SUBSTITUTE(TRIM(K$6)," ",""))))-1)&amp;" Total",$B$6:$BB$343,ROW($A190)-5,FALSE))</f>
        <v>30.71922811449355</v>
      </c>
      <c r="L190" s="14">
        <f ca="1">IF(L$5&lt;&gt;"",HLOOKUP(L$5,Functionalization!$G$6:$R$343,ROW($A190)-5,FALSE),IFERROR(INDEX(L$320:L$343,MATCH($F190,$B$320:$B$343,0))/VLOOKUP($F190,$B$320:$BB$343,MATCH(LEFT(TRIM(L$6),FIND("~",SUBSTITUTE(L$6,"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190))*HLOOKUP(LEFT(TRIM(L$6),FIND("~",SUBSTITUTE(L$6," ","~",LEN(TRIM(L$6))-LEN(SUBSTITUTE(TRIM(L$6)," ",""))))-1)&amp;" Total",$B$6:$BB$343,ROW($A190)-5,FALSE))</f>
        <v>30.71922811449355</v>
      </c>
      <c r="M190" s="14">
        <f ca="1">IF(M$5&lt;&gt;"",HLOOKUP(M$5,Functionalization!$G$6:$R$343,ROW($A190)-5,FALSE),IFERROR(INDEX(M$320:M$343,MATCH($F190,$B$320:$B$343,0))/VLOOKUP($F190,$B$320:$BB$343,MATCH(LEFT(TRIM(M$6),FIND("~",SUBSTITUTE(M$6,"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190))*HLOOKUP(LEFT(TRIM(M$6),FIND("~",SUBSTITUTE(M$6," ","~",LEN(TRIM(M$6))-LEN(SUBSTITUTE(TRIM(M$6)," ",""))))-1)&amp;" Total",$B$6:$BB$343,ROW($A190)-5,FALSE))</f>
        <v>0</v>
      </c>
      <c r="N190" s="14">
        <f ca="1">IF(N$5&lt;&gt;"",HLOOKUP(N$5,Functionalization!$G$6:$R$343,ROW($A190)-5,FALSE),IFERROR(INDEX(N$320:N$343,MATCH($F190,$B$320:$B$343,0))/VLOOKUP($F190,$B$320:$BB$343,MATCH(LEFT(TRIM(N$6),FIND("~",SUBSTITUTE(N$6,"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190))*HLOOKUP(LEFT(TRIM(N$6),FIND("~",SUBSTITUTE(N$6," ","~",LEN(TRIM(N$6))-LEN(SUBSTITUTE(TRIM(N$6)," ",""))))-1)&amp;" Total",$B$6:$BB$343,ROW($A190)-5,FALSE))</f>
        <v>0</v>
      </c>
      <c r="O190" s="14">
        <f ca="1">IF(O$5&lt;&gt;"",HLOOKUP(O$5,Functionalization!$G$6:$R$343,ROW($A190)-5,FALSE),IFERROR(INDEX(O$320:O$343,MATCH($F190,$B$320:$B$343,0))/VLOOKUP($F190,$B$320:$BB$343,MATCH(LEFT(TRIM(O$6),FIND("~",SUBSTITUTE(O$6,"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190))*HLOOKUP(LEFT(TRIM(O$6),FIND("~",SUBSTITUTE(O$6," ","~",LEN(TRIM(O$6))-LEN(SUBSTITUTE(TRIM(O$6)," ",""))))-1)&amp;" Total",$B$6:$BB$343,ROW($A190)-5,FALSE))</f>
        <v>0</v>
      </c>
      <c r="P190" s="14">
        <f ca="1">IF(P$5&lt;&gt;"",HLOOKUP(P$5,Functionalization!$G$6:$R$343,ROW($A190)-5,FALSE),IFERROR(INDEX(P$320:P$343,MATCH($F190,$B$320:$B$343,0))/VLOOKUP($F190,$B$320:$BB$343,MATCH(LEFT(TRIM(P$6),FIND("~",SUBSTITUTE(P$6,"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190))*HLOOKUP(LEFT(TRIM(P$6),FIND("~",SUBSTITUTE(P$6," ","~",LEN(TRIM(P$6))-LEN(SUBSTITUTE(TRIM(P$6)," ",""))))-1)&amp;" Total",$B$6:$BB$343,ROW($A190)-5,FALSE))</f>
        <v>0</v>
      </c>
      <c r="Q190" s="14">
        <f ca="1">IF(Q$5&lt;&gt;"",HLOOKUP(Q$5,Functionalization!$G$6:$R$343,ROW($A190)-5,FALSE),IFERROR(INDEX(Q$320:Q$343,MATCH($F190,$B$320:$B$343,0))/VLOOKUP($F190,$B$320:$BB$343,MATCH(LEFT(TRIM(Q$6),FIND("~",SUBSTITUTE(Q$6,"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190))*HLOOKUP(LEFT(TRIM(Q$6),FIND("~",SUBSTITUTE(Q$6," ","~",LEN(TRIM(Q$6))-LEN(SUBSTITUTE(TRIM(Q$6)," ",""))))-1)&amp;" Total",$B$6:$BB$343,ROW($A190)-5,FALSE))</f>
        <v>0</v>
      </c>
      <c r="R190" s="14">
        <f ca="1">IF(R$5&lt;&gt;"",HLOOKUP(R$5,Functionalization!$G$6:$R$343,ROW($A190)-5,FALSE),IFERROR(INDEX(R$320:R$343,MATCH($F190,$B$320:$B$343,0))/VLOOKUP($F190,$B$320:$BB$343,MATCH(LEFT(TRIM(R$6),FIND("~",SUBSTITUTE(R$6,"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190))*HLOOKUP(LEFT(TRIM(R$6),FIND("~",SUBSTITUTE(R$6," ","~",LEN(TRIM(R$6))-LEN(SUBSTITUTE(TRIM(R$6)," ",""))))-1)&amp;" Total",$B$6:$BB$343,ROW($A190)-5,FALSE))</f>
        <v>0</v>
      </c>
      <c r="S190" s="14">
        <f ca="1">IF(S$5&lt;&gt;"",HLOOKUP(S$5,Functionalization!$G$6:$R$343,ROW($A190)-5,FALSE),IFERROR(INDEX(S$320:S$343,MATCH($F190,$B$320:$B$343,0))/VLOOKUP($F190,$B$320:$BB$343,MATCH(LEFT(TRIM(S$6),FIND("~",SUBSTITUTE(S$6,"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190))*HLOOKUP(LEFT(TRIM(S$6),FIND("~",SUBSTITUTE(S$6," ","~",LEN(TRIM(S$6))-LEN(SUBSTITUTE(TRIM(S$6)," ",""))))-1)&amp;" Total",$B$6:$BB$343,ROW($A190)-5,FALSE))</f>
        <v>0</v>
      </c>
      <c r="T190" s="14">
        <f ca="1">IF(T$5&lt;&gt;"",HLOOKUP(T$5,Functionalization!$G$6:$R$343,ROW($A190)-5,FALSE),IFERROR(INDEX(T$320:T$343,MATCH($F190,$B$320:$B$343,0))/VLOOKUP($F190,$B$320:$BB$343,MATCH(LEFT(TRIM(T$6),FIND("~",SUBSTITUTE(T$6,"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190))*HLOOKUP(LEFT(TRIM(T$6),FIND("~",SUBSTITUTE(T$6," ","~",LEN(TRIM(T$6))-LEN(SUBSTITUTE(TRIM(T$6)," ",""))))-1)&amp;" Total",$B$6:$BB$343,ROW($A190)-5,FALSE))</f>
        <v>0</v>
      </c>
      <c r="U190" s="14">
        <f ca="1">IF(U$5&lt;&gt;"",HLOOKUP(U$5,Functionalization!$G$6:$R$343,ROW($A190)-5,FALSE),IFERROR(INDEX(U$320:U$343,MATCH($F190,$B$320:$B$343,0))/VLOOKUP($F190,$B$320:$BB$343,MATCH(LEFT(TRIM(U$6),FIND("~",SUBSTITUTE(U$6,"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190))*HLOOKUP(LEFT(TRIM(U$6),FIND("~",SUBSTITUTE(U$6," ","~",LEN(TRIM(U$6))-LEN(SUBSTITUTE(TRIM(U$6)," ",""))))-1)&amp;" Total",$B$6:$BB$343,ROW($A190)-5,FALSE))</f>
        <v>0</v>
      </c>
      <c r="V190" s="14">
        <f ca="1">IF(V$5&lt;&gt;"",HLOOKUP(V$5,Functionalization!$G$6:$R$343,ROW($A190)-5,FALSE),IFERROR(INDEX(V$320:V$343,MATCH($F190,$B$320:$B$343,0))/VLOOKUP($F190,$B$320:$BB$343,MATCH(LEFT(TRIM(V$6),FIND("~",SUBSTITUTE(V$6,"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190))*HLOOKUP(LEFT(TRIM(V$6),FIND("~",SUBSTITUTE(V$6," ","~",LEN(TRIM(V$6))-LEN(SUBSTITUTE(TRIM(V$6)," ",""))))-1)&amp;" Total",$B$6:$BB$343,ROW($A190)-5,FALSE))</f>
        <v>0</v>
      </c>
      <c r="W190" s="14">
        <f ca="1">IF(W$5&lt;&gt;"",HLOOKUP(W$5,Functionalization!$G$6:$R$343,ROW($A190)-5,FALSE),IFERROR(INDEX(W$320:W$343,MATCH($F190,$B$320:$B$343,0))/VLOOKUP($F190,$B$320:$BB$343,MATCH(LEFT(TRIM(W$6),FIND("~",SUBSTITUTE(W$6,"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190))*HLOOKUP(LEFT(TRIM(W$6),FIND("~",SUBSTITUTE(W$6," ","~",LEN(TRIM(W$6))-LEN(SUBSTITUTE(TRIM(W$6)," ",""))))-1)&amp;" Total",$B$6:$BB$343,ROW($A190)-5,FALSE))</f>
        <v>0</v>
      </c>
      <c r="X190" s="14">
        <f ca="1">IF(X$5&lt;&gt;"",HLOOKUP(X$5,Functionalization!$G$6:$R$343,ROW($A190)-5,FALSE),IFERROR(INDEX(X$320:X$343,MATCH($F190,$B$320:$B$343,0))/VLOOKUP($F190,$B$320:$BB$343,MATCH(LEFT(TRIM(X$6),FIND("~",SUBSTITUTE(X$6,"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190))*HLOOKUP(LEFT(TRIM(X$6),FIND("~",SUBSTITUTE(X$6," ","~",LEN(TRIM(X$6))-LEN(SUBSTITUTE(TRIM(X$6)," ",""))))-1)&amp;" Total",$B$6:$BB$343,ROW($A190)-5,FALSE))</f>
        <v>0</v>
      </c>
      <c r="Y190" s="14">
        <f ca="1">IF(Y$5&lt;&gt;"",HLOOKUP(Y$5,Functionalization!$G$6:$R$343,ROW($A190)-5,FALSE),IFERROR(INDEX(Y$320:Y$343,MATCH($F190,$B$320:$B$343,0))/VLOOKUP($F190,$B$320:$BB$343,MATCH(LEFT(TRIM(Y$6),FIND("~",SUBSTITUTE(Y$6,"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190))*HLOOKUP(LEFT(TRIM(Y$6),FIND("~",SUBSTITUTE(Y$6," ","~",LEN(TRIM(Y$6))-LEN(SUBSTITUTE(TRIM(Y$6)," ",""))))-1)&amp;" Total",$B$6:$BB$343,ROW($A190)-5,FALSE))</f>
        <v>0</v>
      </c>
      <c r="Z190" s="14">
        <f ca="1">IF(Z$5&lt;&gt;"",HLOOKUP(Z$5,Functionalization!$G$6:$R$343,ROW($A190)-5,FALSE),IFERROR(INDEX(Z$320:Z$343,MATCH($F190,$B$320:$B$343,0))/VLOOKUP($F190,$B$320:$BB$343,MATCH(LEFT(TRIM(Z$6),FIND("~",SUBSTITUTE(Z$6,"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190))*HLOOKUP(LEFT(TRIM(Z$6),FIND("~",SUBSTITUTE(Z$6," ","~",LEN(TRIM(Z$6))-LEN(SUBSTITUTE(TRIM(Z$6)," ",""))))-1)&amp;" Total",$B$6:$BB$343,ROW($A190)-5,FALSE))</f>
        <v>0</v>
      </c>
      <c r="AA190" s="14">
        <f ca="1">IF(AA$5&lt;&gt;"",HLOOKUP(AA$5,Functionalization!$G$6:$R$343,ROW($A190)-5,FALSE),IFERROR(INDEX(AA$320:AA$343,MATCH($F190,$B$320:$B$343,0))/VLOOKUP($F190,$B$320:$BB$343,MATCH(LEFT(TRIM(AA$6),FIND("~",SUBSTITUTE(AA$6,"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190))*HLOOKUP(LEFT(TRIM(AA$6),FIND("~",SUBSTITUTE(AA$6," ","~",LEN(TRIM(AA$6))-LEN(SUBSTITUTE(TRIM(AA$6)," ",""))))-1)&amp;" Total",$B$6:$BB$343,ROW($A190)-5,FALSE))</f>
        <v>0</v>
      </c>
      <c r="AB190" s="14">
        <f ca="1">IF(AB$5&lt;&gt;"",HLOOKUP(AB$5,Functionalization!$G$6:$R$343,ROW($A190)-5,FALSE),IFERROR(INDEX(AB$320:AB$343,MATCH($F190,$B$320:$B$343,0))/VLOOKUP($F190,$B$320:$BB$343,MATCH(LEFT(TRIM(AB$6),FIND("~",SUBSTITUTE(AB$6,"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190))*HLOOKUP(LEFT(TRIM(AB$6),FIND("~",SUBSTITUTE(AB$6," ","~",LEN(TRIM(AB$6))-LEN(SUBSTITUTE(TRIM(AB$6)," ",""))))-1)&amp;" Total",$B$6:$BB$343,ROW($A190)-5,FALSE))</f>
        <v>0</v>
      </c>
      <c r="AC190" s="14">
        <f ca="1">IF(AC$5&lt;&gt;"",HLOOKUP(AC$5,Functionalization!$G$6:$R$343,ROW($A190)-5,FALSE),IFERROR(INDEX(AC$320:AC$343,MATCH($F190,$B$320:$B$343,0))/VLOOKUP($F190,$B$320:$BB$343,MATCH(LEFT(TRIM(AC$6),FIND("~",SUBSTITUTE(AC$6,"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190))*HLOOKUP(LEFT(TRIM(AC$6),FIND("~",SUBSTITUTE(AC$6," ","~",LEN(TRIM(AC$6))-LEN(SUBSTITUTE(TRIM(AC$6)," ",""))))-1)&amp;" Total",$B$6:$BB$343,ROW($A190)-5,FALSE))</f>
        <v>0</v>
      </c>
      <c r="AD190" s="14">
        <f ca="1">IF(AD$5&lt;&gt;"",HLOOKUP(AD$5,Functionalization!$G$6:$R$343,ROW($A190)-5,FALSE),IFERROR(INDEX(AD$320:AD$343,MATCH($F190,$B$320:$B$343,0))/VLOOKUP($F190,$B$320:$BB$343,MATCH(LEFT(TRIM(AD$6),FIND("~",SUBSTITUTE(AD$6,"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190))*HLOOKUP(LEFT(TRIM(AD$6),FIND("~",SUBSTITUTE(AD$6," ","~",LEN(TRIM(AD$6))-LEN(SUBSTITUTE(TRIM(AD$6)," ",""))))-1)&amp;" Total",$B$6:$BB$343,ROW($A190)-5,FALSE))</f>
        <v>0</v>
      </c>
      <c r="AE190" s="14">
        <f ca="1">IF(AE$5&lt;&gt;"",HLOOKUP(AE$5,Functionalization!$G$6:$R$343,ROW($A190)-5,FALSE),IFERROR(INDEX(AE$320:AE$343,MATCH($F190,$B$320:$B$343,0))/VLOOKUP($F190,$B$320:$BB$343,MATCH(LEFT(TRIM(AE$6),FIND("~",SUBSTITUTE(AE$6,"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190))*HLOOKUP(LEFT(TRIM(AE$6),FIND("~",SUBSTITUTE(AE$6," ","~",LEN(TRIM(AE$6))-LEN(SUBSTITUTE(TRIM(AE$6)," ",""))))-1)&amp;" Total",$B$6:$BB$343,ROW($A190)-5,FALSE))</f>
        <v>0</v>
      </c>
      <c r="AF190" s="14">
        <f ca="1">IF(AF$5&lt;&gt;"",HLOOKUP(AF$5,Functionalization!$G$6:$R$343,ROW($A190)-5,FALSE),IFERROR(INDEX(AF$320:AF$343,MATCH($F190,$B$320:$B$343,0))/VLOOKUP($F190,$B$320:$BB$343,MATCH(LEFT(TRIM(AF$6),FIND("~",SUBSTITUTE(AF$6,"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190))*HLOOKUP(LEFT(TRIM(AF$6),FIND("~",SUBSTITUTE(AF$6," ","~",LEN(TRIM(AF$6))-LEN(SUBSTITUTE(TRIM(AF$6)," ",""))))-1)&amp;" Total",$B$6:$BB$343,ROW($A190)-5,FALSE))</f>
        <v>0</v>
      </c>
      <c r="AG190" s="14">
        <f ca="1">IF(AG$5&lt;&gt;"",HLOOKUP(AG$5,Functionalization!$G$6:$R$343,ROW($A190)-5,FALSE),IFERROR(INDEX(AG$320:AG$343,MATCH($F190,$B$320:$B$343,0))/VLOOKUP($F190,$B$320:$BB$343,MATCH(LEFT(TRIM(AG$6),FIND("~",SUBSTITUTE(AG$6,"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190))*HLOOKUP(LEFT(TRIM(AG$6),FIND("~",SUBSTITUTE(AG$6," ","~",LEN(TRIM(AG$6))-LEN(SUBSTITUTE(TRIM(AG$6)," ",""))))-1)&amp;" Total",$B$6:$BB$343,ROW($A190)-5,FALSE))</f>
        <v>0</v>
      </c>
      <c r="AH190" s="14">
        <f ca="1">IF(AH$5&lt;&gt;"",HLOOKUP(AH$5,Functionalization!$G$6:$R$343,ROW($A190)-5,FALSE),IFERROR(INDEX(AH$320:AH$343,MATCH($F190,$B$320:$B$343,0))/VLOOKUP($F190,$B$320:$BB$343,MATCH(LEFT(TRIM(AH$6),FIND("~",SUBSTITUTE(AH$6,"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190))*HLOOKUP(LEFT(TRIM(AH$6),FIND("~",SUBSTITUTE(AH$6," ","~",LEN(TRIM(AH$6))-LEN(SUBSTITUTE(TRIM(AH$6)," ",""))))-1)&amp;" Total",$B$6:$BB$343,ROW($A190)-5,FALSE))</f>
        <v>0</v>
      </c>
      <c r="AI190" s="14">
        <f ca="1">IF(AI$5&lt;&gt;"",HLOOKUP(AI$5,Functionalization!$G$6:$R$343,ROW($A190)-5,FALSE),IFERROR(INDEX(AI$320:AI$343,MATCH($F190,$B$320:$B$343,0))/VLOOKUP($F190,$B$320:$BB$343,MATCH(LEFT(TRIM(AI$6),FIND("~",SUBSTITUTE(AI$6,"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190))*HLOOKUP(LEFT(TRIM(AI$6),FIND("~",SUBSTITUTE(AI$6," ","~",LEN(TRIM(AI$6))-LEN(SUBSTITUTE(TRIM(AI$6)," ",""))))-1)&amp;" Total",$B$6:$BB$343,ROW($A190)-5,FALSE))</f>
        <v>0</v>
      </c>
      <c r="AJ190" s="14">
        <f ca="1">IF(AJ$5&lt;&gt;"",HLOOKUP(AJ$5,Functionalization!$G$6:$R$343,ROW($A190)-5,FALSE),IFERROR(INDEX(AJ$320:AJ$343,MATCH($F190,$B$320:$B$343,0))/VLOOKUP($F190,$B$320:$BB$343,MATCH(LEFT(TRIM(AJ$6),FIND("~",SUBSTITUTE(AJ$6,"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190))*HLOOKUP(LEFT(TRIM(AJ$6),FIND("~",SUBSTITUTE(AJ$6," ","~",LEN(TRIM(AJ$6))-LEN(SUBSTITUTE(TRIM(AJ$6)," ",""))))-1)&amp;" Total",$B$6:$BB$343,ROW($A190)-5,FALSE))</f>
        <v>0</v>
      </c>
      <c r="AK190" s="14">
        <f ca="1">IF(AK$5&lt;&gt;"",HLOOKUP(AK$5,Functionalization!$G$6:$R$343,ROW($A190)-5,FALSE),IFERROR(INDEX(AK$320:AK$343,MATCH($F190,$B$320:$B$343,0))/VLOOKUP($F190,$B$320:$BB$343,MATCH(LEFT(TRIM(AK$6),FIND("~",SUBSTITUTE(AK$6,"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190))*HLOOKUP(LEFT(TRIM(AK$6),FIND("~",SUBSTITUTE(AK$6," ","~",LEN(TRIM(AK$6))-LEN(SUBSTITUTE(TRIM(AK$6)," ",""))))-1)&amp;" Total",$B$6:$BB$343,ROW($A190)-5,FALSE))</f>
        <v>0</v>
      </c>
      <c r="AL190" s="14">
        <f ca="1">IF(AL$5&lt;&gt;"",HLOOKUP(AL$5,Functionalization!$G$6:$R$343,ROW($A190)-5,FALSE),IFERROR(INDEX(AL$320:AL$343,MATCH($F190,$B$320:$B$343,0))/VLOOKUP($F190,$B$320:$BB$343,MATCH(LEFT(TRIM(AL$6),FIND("~",SUBSTITUTE(AL$6,"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190))*HLOOKUP(LEFT(TRIM(AL$6),FIND("~",SUBSTITUTE(AL$6," ","~",LEN(TRIM(AL$6))-LEN(SUBSTITUTE(TRIM(AL$6)," ",""))))-1)&amp;" Total",$B$6:$BB$343,ROW($A190)-5,FALSE))</f>
        <v>0</v>
      </c>
      <c r="AM190" s="14">
        <f ca="1">IF(AM$5&lt;&gt;"",HLOOKUP(AM$5,Functionalization!$G$6:$R$343,ROW($A190)-5,FALSE),IFERROR(INDEX(AM$320:AM$343,MATCH($F190,$B$320:$B$343,0))/VLOOKUP($F190,$B$320:$BB$343,MATCH(LEFT(TRIM(AM$6),FIND("~",SUBSTITUTE(AM$6,"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190))*HLOOKUP(LEFT(TRIM(AM$6),FIND("~",SUBSTITUTE(AM$6," ","~",LEN(TRIM(AM$6))-LEN(SUBSTITUTE(TRIM(AM$6)," ",""))))-1)&amp;" Total",$B$6:$BB$343,ROW($A190)-5,FALSE))</f>
        <v>0</v>
      </c>
      <c r="AN190" s="14">
        <f ca="1">IF(AN$5&lt;&gt;"",HLOOKUP(AN$5,Functionalization!$G$6:$R$343,ROW($A190)-5,FALSE),IFERROR(INDEX(AN$320:AN$343,MATCH($F190,$B$320:$B$343,0))/VLOOKUP($F190,$B$320:$BB$343,MATCH(LEFT(TRIM(AN$6),FIND("~",SUBSTITUTE(AN$6,"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190))*HLOOKUP(LEFT(TRIM(AN$6),FIND("~",SUBSTITUTE(AN$6," ","~",LEN(TRIM(AN$6))-LEN(SUBSTITUTE(TRIM(AN$6)," ",""))))-1)&amp;" Total",$B$6:$BB$343,ROW($A190)-5,FALSE))</f>
        <v>0</v>
      </c>
      <c r="AO190" s="14">
        <f ca="1">IF(AO$5&lt;&gt;"",HLOOKUP(AO$5,Functionalization!$G$6:$R$343,ROW($A190)-5,FALSE),IFERROR(INDEX(AO$320:AO$343,MATCH($F190,$B$320:$B$343,0))/VLOOKUP($F190,$B$320:$BB$343,MATCH(LEFT(TRIM(AO$6),FIND("~",SUBSTITUTE(AO$6,"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190))*HLOOKUP(LEFT(TRIM(AO$6),FIND("~",SUBSTITUTE(AO$6," ","~",LEN(TRIM(AO$6))-LEN(SUBSTITUTE(TRIM(AO$6)," ",""))))-1)&amp;" Total",$B$6:$BB$343,ROW($A190)-5,FALSE))</f>
        <v>0</v>
      </c>
      <c r="AP190" s="14">
        <f ca="1">IF(AP$5&lt;&gt;"",HLOOKUP(AP$5,Functionalization!$G$6:$R$343,ROW($A190)-5,FALSE),IFERROR(INDEX(AP$320:AP$343,MATCH($F190,$B$320:$B$343,0))/VLOOKUP($F190,$B$320:$BB$343,MATCH(LEFT(TRIM(AP$6),FIND("~",SUBSTITUTE(AP$6,"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190))*HLOOKUP(LEFT(TRIM(AP$6),FIND("~",SUBSTITUTE(AP$6," ","~",LEN(TRIM(AP$6))-LEN(SUBSTITUTE(TRIM(AP$6)," ",""))))-1)&amp;" Total",$B$6:$BB$343,ROW($A190)-5,FALSE))</f>
        <v>0</v>
      </c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D190" s="44">
        <f ca="1">IFERROR(IF(SUMIF($G$6:$BB$6,BD$6&amp;" Total",$G190:$BB190)-(SUMIF($G$6:$BB$6,BD$6&amp;" "&amp;'Input-Allocators'!$D$18,$G190:$BB190)+IFERROR(SUMIF($G$6:$BB$6,BD$6&amp;" "&amp;'Input-Allocators'!$E$18,$G190:$BB190),SUMIF($G$6:$BB$6,BD$6&amp;" "&amp;'Input-Allocators'!$B$20,$G190:$BB190))+SUMIF($G$6:$BB$6,BD$6&amp;" "&amp;'Input-Allocators'!$F$18,$G190:$BB190))&lt;Check_Limit,0,1),1)</f>
        <v>0</v>
      </c>
      <c r="BE190" s="44">
        <f ca="1">IFERROR(IF(SUMIF($G$6:$BB$6,BE$6&amp;" Total",$G190:$BB190)-(SUMIF($G$6:$BB$6,BE$6&amp;" "&amp;'Input-Allocators'!$D$18,$G190:$BB190)+IFERROR(SUMIF($G$6:$BB$6,BE$6&amp;" "&amp;'Input-Allocators'!$E$18,$G190:$BB190),SUMIF($G$6:$BB$6,BE$6&amp;" "&amp;'Input-Allocators'!$B$20,$G190:$BB190))+SUMIF($G$6:$BB$6,BE$6&amp;" "&amp;'Input-Allocators'!$F$18,$G190:$BB190))&lt;Check_Limit,0,1),1)</f>
        <v>0</v>
      </c>
      <c r="BF190" s="44">
        <f ca="1">IFERROR(IF(SUMIF($G$6:$BB$6,BF$6&amp;" Total",$G190:$BB190)-(SUMIF($G$6:$BB$6,BF$6&amp;" "&amp;'Input-Allocators'!$D$18,$G190:$BB190)+IFERROR(SUMIF($G$6:$BB$6,BF$6&amp;" "&amp;'Input-Allocators'!$E$18,$G190:$BB190),SUMIF($G$6:$BB$6,BF$6&amp;" "&amp;'Input-Allocators'!$B$20,$G190:$BB190))+SUMIF($G$6:$BB$6,BF$6&amp;" "&amp;'Input-Allocators'!$F$18,$G190:$BB190))&lt;Check_Limit,0,1),1)</f>
        <v>0</v>
      </c>
      <c r="BG190" s="44">
        <f ca="1">IFERROR(IF(SUMIF($G$6:$BB$6,BG$6&amp;" Total",$G190:$BB190)-(SUMIF($G$6:$BB$6,BG$6&amp;" "&amp;'Input-Allocators'!$D$18,$G190:$BB190)+IFERROR(SUMIF($G$6:$BB$6,BG$6&amp;" "&amp;'Input-Allocators'!$E$18,$G190:$BB190),SUMIF($G$6:$BB$6,BG$6&amp;" "&amp;'Input-Allocators'!$B$20,$G190:$BB190))+SUMIF($G$6:$BB$6,BG$6&amp;" "&amp;'Input-Allocators'!$F$18,$G190:$BB190))&lt;Check_Limit,0,1),1)</f>
        <v>0</v>
      </c>
      <c r="BH190" s="44">
        <f ca="1">IFERROR(IF(SUMIF($G$6:$BB$6,BH$6&amp;" Total",$G190:$BB190)-(SUMIF($G$6:$BB$6,BH$6&amp;" "&amp;'Input-Allocators'!$D$18,$G190:$BB190)+IFERROR(SUMIF($G$6:$BB$6,BH$6&amp;" "&amp;'Input-Allocators'!$E$18,$G190:$BB190),SUMIF($G$6:$BB$6,BH$6&amp;" "&amp;'Input-Allocators'!$B$20,$G190:$BB190))+SUMIF($G$6:$BB$6,BH$6&amp;" "&amp;'Input-Allocators'!$F$18,$G190:$BB190))&lt;Check_Limit,0,1),1)</f>
        <v>0</v>
      </c>
      <c r="BI190" s="44">
        <f ca="1">IFERROR(IF(SUMIF($G$6:$BB$6,BI$6&amp;" Total",$G190:$BB190)-(SUMIF($G$6:$BB$6,BI$6&amp;" "&amp;'Input-Allocators'!$D$18,$G190:$BB190)+IFERROR(SUMIF($G$6:$BB$6,BI$6&amp;" "&amp;'Input-Allocators'!$E$18,$G190:$BB190),SUMIF($G$6:$BB$6,BI$6&amp;" "&amp;'Input-Allocators'!$B$20,$G190:$BB190))+SUMIF($G$6:$BB$6,BI$6&amp;" "&amp;'Input-Allocators'!$F$18,$G190:$BB190))&lt;Check_Limit,0,1),1)</f>
        <v>0</v>
      </c>
      <c r="BJ190" s="44">
        <f ca="1">IFERROR(IF(SUMIF($G$6:$BB$6,BJ$6&amp;" Total",$G190:$BB190)-(SUMIF($G$6:$BB$6,BJ$6&amp;" "&amp;'Input-Allocators'!$D$18,$G190:$BB190)+IFERROR(SUMIF($G$6:$BB$6,BJ$6&amp;" "&amp;'Input-Allocators'!$E$18,$G190:$BB190),SUMIF($G$6:$BB$6,BJ$6&amp;" "&amp;'Input-Allocators'!$B$20,$G190:$BB190))+SUMIF($G$6:$BB$6,BJ$6&amp;" "&amp;'Input-Allocators'!$F$18,$G190:$BB190))&lt;Check_Limit,0,1),1)</f>
        <v>0</v>
      </c>
      <c r="BK190" s="44">
        <f ca="1">IFERROR(IF(SUMIF($G$6:$BB$6,BK$6&amp;" Total",$G190:$BB190)-(SUMIF($G$6:$BB$6,BK$6&amp;" "&amp;'Input-Allocators'!$D$18,$G190:$BB190)+IFERROR(SUMIF($G$6:$BB$6,BK$6&amp;" "&amp;'Input-Allocators'!$E$18,$G190:$BB190),SUMIF($G$6:$BB$6,BK$6&amp;" "&amp;'Input-Allocators'!$B$20,$G190:$BB190))+SUMIF($G$6:$BB$6,BK$6&amp;" "&amp;'Input-Allocators'!$F$18,$G190:$BB190))&lt;Check_Limit,0,1),1)</f>
        <v>0</v>
      </c>
      <c r="BL190" s="44">
        <f ca="1">IFERROR(IF(SUMIF($G$6:$BB$6,BL$6&amp;" Total",$G190:$BB190)-(SUMIF($G$6:$BB$6,BL$6&amp;" "&amp;'Input-Allocators'!$D$18,$G190:$BB190)+IFERROR(SUMIF($G$6:$BB$6,BL$6&amp;" "&amp;'Input-Allocators'!$E$18,$G190:$BB190),SUMIF($G$6:$BB$6,BL$6&amp;" "&amp;'Input-Allocators'!$B$20,$G190:$BB190))+SUMIF($G$6:$BB$6,BL$6&amp;" "&amp;'Input-Allocators'!$F$18,$G190:$BB190))&lt;Check_Limit,0,1),1)</f>
        <v>0</v>
      </c>
      <c r="BM190" s="44">
        <f ca="1">IFERROR(IF(SUMIF($G$6:$BB$6,BM$6&amp;" Total",$G190:$BB190)-(SUMIF($G$6:$BB$6,BM$6&amp;" "&amp;'Input-Allocators'!$D$18,$G190:$BB190)+IFERROR(SUMIF($G$6:$BB$6,BM$6&amp;" "&amp;'Input-Allocators'!$E$18,$G190:$BB190),SUMIF($G$6:$BB$6,BM$6&amp;" "&amp;'Input-Allocators'!$B$20,$G190:$BB190))+SUMIF($G$6:$BB$6,BM$6&amp;" "&amp;'Input-Allocators'!$F$18,$G190:$BB190))&lt;Check_Limit,0,1),1)</f>
        <v>0</v>
      </c>
      <c r="BN190" s="44">
        <f ca="1">IFERROR(IF(SUMIF($G$6:$BB$6,BN$6&amp;" Total",$G190:$BB190)-(SUMIF($G$6:$BB$6,BN$6&amp;" "&amp;'Input-Allocators'!$D$18,$G190:$BB190)+IFERROR(SUMIF($G$6:$BB$6,BN$6&amp;" "&amp;'Input-Allocators'!$E$18,$G190:$BB190),SUMIF($G$6:$BB$6,BN$6&amp;" "&amp;'Input-Allocators'!$B$20,$G190:$BB190))+SUMIF($G$6:$BB$6,BN$6&amp;" "&amp;'Input-Allocators'!$F$18,$G190:$BB190))&lt;Check_Limit,0,1),1)</f>
        <v>0</v>
      </c>
      <c r="BO190" s="44">
        <f ca="1">IFERROR(IF(SUMIF($G$6:$BB$6,BO$6&amp;" Total",$G190:$BB190)-(SUMIF($G$6:$BB$6,BO$6&amp;" "&amp;'Input-Allocators'!$D$18,$G190:$BB190)+IFERROR(SUMIF($G$6:$BB$6,BO$6&amp;" "&amp;'Input-Allocators'!$E$18,$G190:$BB190),SUMIF($G$6:$BB$6,BO$6&amp;" "&amp;'Input-Allocators'!$B$20,$G190:$BB190))+SUMIF($G$6:$BB$6,BO$6&amp;" "&amp;'Input-Allocators'!$F$18,$G190:$BB190))&lt;Check_Limit,0,1),1)</f>
        <v>0</v>
      </c>
    </row>
    <row r="191" spans="1:67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>Functionalization!$D191</f>
        <v>0</v>
      </c>
      <c r="E191" s="14">
        <f t="shared" ca="1" si="33"/>
        <v>0</v>
      </c>
      <c r="F191" s="3" t="str">
        <f>IF($D191=0,"-",IF('Input-Accounts'!$E191&lt;&gt;0,'Input-Accounts'!$E191,'Input-Accounts'!$G191))</f>
        <v>-</v>
      </c>
      <c r="G191" s="14">
        <f ca="1">IF(G$5&lt;&gt;"",HLOOKUP(G$5,Functionalization!$G$6:$R$343,ROW($A191)-5,FALSE),IFERROR(INDEX(G$320:G$343,MATCH($F191,$B$320:$B$343,0))/VLOOKUP($F191,$B$320:$BB$343,MATCH(LEFT(TRIM(G$6),FIND("~",SUBSTITUTE(G$6,"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191))*HLOOKUP(LEFT(TRIM(G$6),FIND("~",SUBSTITUTE(G$6," ","~",LEN(TRIM(G$6))-LEN(SUBSTITUTE(TRIM(G$6)," ",""))))-1)&amp;" Total",$B$6:$BB$343,ROW($A191)-5,FALSE))</f>
        <v>0</v>
      </c>
      <c r="H191" s="14">
        <f ca="1">IF(H$5&lt;&gt;"",HLOOKUP(H$5,Functionalization!$G$6:$R$343,ROW($A191)-5,FALSE),IFERROR(INDEX(H$320:H$343,MATCH($F191,$B$320:$B$343,0))/VLOOKUP($F191,$B$320:$BB$343,MATCH(LEFT(TRIM(H$6),FIND("~",SUBSTITUTE(H$6,"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191))*HLOOKUP(LEFT(TRIM(H$6),FIND("~",SUBSTITUTE(H$6," ","~",LEN(TRIM(H$6))-LEN(SUBSTITUTE(TRIM(H$6)," ",""))))-1)&amp;" Total",$B$6:$BB$343,ROW($A191)-5,FALSE))</f>
        <v>0</v>
      </c>
      <c r="I191" s="14">
        <f ca="1">IF(I$5&lt;&gt;"",HLOOKUP(I$5,Functionalization!$G$6:$R$343,ROW($A191)-5,FALSE),IFERROR(INDEX(I$320:I$343,MATCH($F191,$B$320:$B$343,0))/VLOOKUP($F191,$B$320:$BB$343,MATCH(LEFT(TRIM(I$6),FIND("~",SUBSTITUTE(I$6,"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191))*HLOOKUP(LEFT(TRIM(I$6),FIND("~",SUBSTITUTE(I$6," ","~",LEN(TRIM(I$6))-LEN(SUBSTITUTE(TRIM(I$6)," ",""))))-1)&amp;" Total",$B$6:$BB$343,ROW($A191)-5,FALSE))</f>
        <v>0</v>
      </c>
      <c r="J191" s="14">
        <f ca="1">IF(J$5&lt;&gt;"",HLOOKUP(J$5,Functionalization!$G$6:$R$343,ROW($A191)-5,FALSE),IFERROR(INDEX(J$320:J$343,MATCH($F191,$B$320:$B$343,0))/VLOOKUP($F191,$B$320:$BB$343,MATCH(LEFT(TRIM(J$6),FIND("~",SUBSTITUTE(J$6,"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191))*HLOOKUP(LEFT(TRIM(J$6),FIND("~",SUBSTITUTE(J$6," ","~",LEN(TRIM(J$6))-LEN(SUBSTITUTE(TRIM(J$6)," ",""))))-1)&amp;" Total",$B$6:$BB$343,ROW($A191)-5,FALSE))</f>
        <v>0</v>
      </c>
      <c r="K191" s="14">
        <f ca="1">IF(K$5&lt;&gt;"",HLOOKUP(K$5,Functionalization!$G$6:$R$343,ROW($A191)-5,FALSE),IFERROR(INDEX(K$320:K$343,MATCH($F191,$B$320:$B$343,0))/VLOOKUP($F191,$B$320:$BB$343,MATCH(LEFT(TRIM(K$6),FIND("~",SUBSTITUTE(K$6,"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191))*HLOOKUP(LEFT(TRIM(K$6),FIND("~",SUBSTITUTE(K$6," ","~",LEN(TRIM(K$6))-LEN(SUBSTITUTE(TRIM(K$6)," ",""))))-1)&amp;" Total",$B$6:$BB$343,ROW($A191)-5,FALSE))</f>
        <v>0</v>
      </c>
      <c r="L191" s="14">
        <f ca="1">IF(L$5&lt;&gt;"",HLOOKUP(L$5,Functionalization!$G$6:$R$343,ROW($A191)-5,FALSE),IFERROR(INDEX(L$320:L$343,MATCH($F191,$B$320:$B$343,0))/VLOOKUP($F191,$B$320:$BB$343,MATCH(LEFT(TRIM(L$6),FIND("~",SUBSTITUTE(L$6,"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191))*HLOOKUP(LEFT(TRIM(L$6),FIND("~",SUBSTITUTE(L$6," ","~",LEN(TRIM(L$6))-LEN(SUBSTITUTE(TRIM(L$6)," ",""))))-1)&amp;" Total",$B$6:$BB$343,ROW($A191)-5,FALSE))</f>
        <v>0</v>
      </c>
      <c r="M191" s="14">
        <f ca="1">IF(M$5&lt;&gt;"",HLOOKUP(M$5,Functionalization!$G$6:$R$343,ROW($A191)-5,FALSE),IFERROR(INDEX(M$320:M$343,MATCH($F191,$B$320:$B$343,0))/VLOOKUP($F191,$B$320:$BB$343,MATCH(LEFT(TRIM(M$6),FIND("~",SUBSTITUTE(M$6,"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191))*HLOOKUP(LEFT(TRIM(M$6),FIND("~",SUBSTITUTE(M$6," ","~",LEN(TRIM(M$6))-LEN(SUBSTITUTE(TRIM(M$6)," ",""))))-1)&amp;" Total",$B$6:$BB$343,ROW($A191)-5,FALSE))</f>
        <v>0</v>
      </c>
      <c r="N191" s="14">
        <f ca="1">IF(N$5&lt;&gt;"",HLOOKUP(N$5,Functionalization!$G$6:$R$343,ROW($A191)-5,FALSE),IFERROR(INDEX(N$320:N$343,MATCH($F191,$B$320:$B$343,0))/VLOOKUP($F191,$B$320:$BB$343,MATCH(LEFT(TRIM(N$6),FIND("~",SUBSTITUTE(N$6,"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191))*HLOOKUP(LEFT(TRIM(N$6),FIND("~",SUBSTITUTE(N$6," ","~",LEN(TRIM(N$6))-LEN(SUBSTITUTE(TRIM(N$6)," ",""))))-1)&amp;" Total",$B$6:$BB$343,ROW($A191)-5,FALSE))</f>
        <v>0</v>
      </c>
      <c r="O191" s="14">
        <f ca="1">IF(O$5&lt;&gt;"",HLOOKUP(O$5,Functionalization!$G$6:$R$343,ROW($A191)-5,FALSE),IFERROR(INDEX(O$320:O$343,MATCH($F191,$B$320:$B$343,0))/VLOOKUP($F191,$B$320:$BB$343,MATCH(LEFT(TRIM(O$6),FIND("~",SUBSTITUTE(O$6,"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191))*HLOOKUP(LEFT(TRIM(O$6),FIND("~",SUBSTITUTE(O$6," ","~",LEN(TRIM(O$6))-LEN(SUBSTITUTE(TRIM(O$6)," ",""))))-1)&amp;" Total",$B$6:$BB$343,ROW($A191)-5,FALSE))</f>
        <v>0</v>
      </c>
      <c r="P191" s="14">
        <f ca="1">IF(P$5&lt;&gt;"",HLOOKUP(P$5,Functionalization!$G$6:$R$343,ROW($A191)-5,FALSE),IFERROR(INDEX(P$320:P$343,MATCH($F191,$B$320:$B$343,0))/VLOOKUP($F191,$B$320:$BB$343,MATCH(LEFT(TRIM(P$6),FIND("~",SUBSTITUTE(P$6,"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191))*HLOOKUP(LEFT(TRIM(P$6),FIND("~",SUBSTITUTE(P$6," ","~",LEN(TRIM(P$6))-LEN(SUBSTITUTE(TRIM(P$6)," ",""))))-1)&amp;" Total",$B$6:$BB$343,ROW($A191)-5,FALSE))</f>
        <v>0</v>
      </c>
      <c r="Q191" s="14">
        <f ca="1">IF(Q$5&lt;&gt;"",HLOOKUP(Q$5,Functionalization!$G$6:$R$343,ROW($A191)-5,FALSE),IFERROR(INDEX(Q$320:Q$343,MATCH($F191,$B$320:$B$343,0))/VLOOKUP($F191,$B$320:$BB$343,MATCH(LEFT(TRIM(Q$6),FIND("~",SUBSTITUTE(Q$6,"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191))*HLOOKUP(LEFT(TRIM(Q$6),FIND("~",SUBSTITUTE(Q$6," ","~",LEN(TRIM(Q$6))-LEN(SUBSTITUTE(TRIM(Q$6)," ",""))))-1)&amp;" Total",$B$6:$BB$343,ROW($A191)-5,FALSE))</f>
        <v>0</v>
      </c>
      <c r="R191" s="14">
        <f ca="1">IF(R$5&lt;&gt;"",HLOOKUP(R$5,Functionalization!$G$6:$R$343,ROW($A191)-5,FALSE),IFERROR(INDEX(R$320:R$343,MATCH($F191,$B$320:$B$343,0))/VLOOKUP($F191,$B$320:$BB$343,MATCH(LEFT(TRIM(R$6),FIND("~",SUBSTITUTE(R$6,"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191))*HLOOKUP(LEFT(TRIM(R$6),FIND("~",SUBSTITUTE(R$6," ","~",LEN(TRIM(R$6))-LEN(SUBSTITUTE(TRIM(R$6)," ",""))))-1)&amp;" Total",$B$6:$BB$343,ROW($A191)-5,FALSE))</f>
        <v>0</v>
      </c>
      <c r="S191" s="14">
        <f ca="1">IF(S$5&lt;&gt;"",HLOOKUP(S$5,Functionalization!$G$6:$R$343,ROW($A191)-5,FALSE),IFERROR(INDEX(S$320:S$343,MATCH($F191,$B$320:$B$343,0))/VLOOKUP($F191,$B$320:$BB$343,MATCH(LEFT(TRIM(S$6),FIND("~",SUBSTITUTE(S$6,"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191))*HLOOKUP(LEFT(TRIM(S$6),FIND("~",SUBSTITUTE(S$6," ","~",LEN(TRIM(S$6))-LEN(SUBSTITUTE(TRIM(S$6)," ",""))))-1)&amp;" Total",$B$6:$BB$343,ROW($A191)-5,FALSE))</f>
        <v>0</v>
      </c>
      <c r="T191" s="14">
        <f ca="1">IF(T$5&lt;&gt;"",HLOOKUP(T$5,Functionalization!$G$6:$R$343,ROW($A191)-5,FALSE),IFERROR(INDEX(T$320:T$343,MATCH($F191,$B$320:$B$343,0))/VLOOKUP($F191,$B$320:$BB$343,MATCH(LEFT(TRIM(T$6),FIND("~",SUBSTITUTE(T$6,"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191))*HLOOKUP(LEFT(TRIM(T$6),FIND("~",SUBSTITUTE(T$6," ","~",LEN(TRIM(T$6))-LEN(SUBSTITUTE(TRIM(T$6)," ",""))))-1)&amp;" Total",$B$6:$BB$343,ROW($A191)-5,FALSE))</f>
        <v>0</v>
      </c>
      <c r="U191" s="14">
        <f ca="1">IF(U$5&lt;&gt;"",HLOOKUP(U$5,Functionalization!$G$6:$R$343,ROW($A191)-5,FALSE),IFERROR(INDEX(U$320:U$343,MATCH($F191,$B$320:$B$343,0))/VLOOKUP($F191,$B$320:$BB$343,MATCH(LEFT(TRIM(U$6),FIND("~",SUBSTITUTE(U$6,"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191))*HLOOKUP(LEFT(TRIM(U$6),FIND("~",SUBSTITUTE(U$6," ","~",LEN(TRIM(U$6))-LEN(SUBSTITUTE(TRIM(U$6)," ",""))))-1)&amp;" Total",$B$6:$BB$343,ROW($A191)-5,FALSE))</f>
        <v>0</v>
      </c>
      <c r="V191" s="14">
        <f ca="1">IF(V$5&lt;&gt;"",HLOOKUP(V$5,Functionalization!$G$6:$R$343,ROW($A191)-5,FALSE),IFERROR(INDEX(V$320:V$343,MATCH($F191,$B$320:$B$343,0))/VLOOKUP($F191,$B$320:$BB$343,MATCH(LEFT(TRIM(V$6),FIND("~",SUBSTITUTE(V$6,"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191))*HLOOKUP(LEFT(TRIM(V$6),FIND("~",SUBSTITUTE(V$6," ","~",LEN(TRIM(V$6))-LEN(SUBSTITUTE(TRIM(V$6)," ",""))))-1)&amp;" Total",$B$6:$BB$343,ROW($A191)-5,FALSE))</f>
        <v>0</v>
      </c>
      <c r="W191" s="14">
        <f ca="1">IF(W$5&lt;&gt;"",HLOOKUP(W$5,Functionalization!$G$6:$R$343,ROW($A191)-5,FALSE),IFERROR(INDEX(W$320:W$343,MATCH($F191,$B$320:$B$343,0))/VLOOKUP($F191,$B$320:$BB$343,MATCH(LEFT(TRIM(W$6),FIND("~",SUBSTITUTE(W$6,"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191))*HLOOKUP(LEFT(TRIM(W$6),FIND("~",SUBSTITUTE(W$6," ","~",LEN(TRIM(W$6))-LEN(SUBSTITUTE(TRIM(W$6)," ",""))))-1)&amp;" Total",$B$6:$BB$343,ROW($A191)-5,FALSE))</f>
        <v>0</v>
      </c>
      <c r="X191" s="14">
        <f ca="1">IF(X$5&lt;&gt;"",HLOOKUP(X$5,Functionalization!$G$6:$R$343,ROW($A191)-5,FALSE),IFERROR(INDEX(X$320:X$343,MATCH($F191,$B$320:$B$343,0))/VLOOKUP($F191,$B$320:$BB$343,MATCH(LEFT(TRIM(X$6),FIND("~",SUBSTITUTE(X$6,"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191))*HLOOKUP(LEFT(TRIM(X$6),FIND("~",SUBSTITUTE(X$6," ","~",LEN(TRIM(X$6))-LEN(SUBSTITUTE(TRIM(X$6)," ",""))))-1)&amp;" Total",$B$6:$BB$343,ROW($A191)-5,FALSE))</f>
        <v>0</v>
      </c>
      <c r="Y191" s="14">
        <f ca="1">IF(Y$5&lt;&gt;"",HLOOKUP(Y$5,Functionalization!$G$6:$R$343,ROW($A191)-5,FALSE),IFERROR(INDEX(Y$320:Y$343,MATCH($F191,$B$320:$B$343,0))/VLOOKUP($F191,$B$320:$BB$343,MATCH(LEFT(TRIM(Y$6),FIND("~",SUBSTITUTE(Y$6,"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191))*HLOOKUP(LEFT(TRIM(Y$6),FIND("~",SUBSTITUTE(Y$6," ","~",LEN(TRIM(Y$6))-LEN(SUBSTITUTE(TRIM(Y$6)," ",""))))-1)&amp;" Total",$B$6:$BB$343,ROW($A191)-5,FALSE))</f>
        <v>0</v>
      </c>
      <c r="Z191" s="14">
        <f ca="1">IF(Z$5&lt;&gt;"",HLOOKUP(Z$5,Functionalization!$G$6:$R$343,ROW($A191)-5,FALSE),IFERROR(INDEX(Z$320:Z$343,MATCH($F191,$B$320:$B$343,0))/VLOOKUP($F191,$B$320:$BB$343,MATCH(LEFT(TRIM(Z$6),FIND("~",SUBSTITUTE(Z$6,"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191))*HLOOKUP(LEFT(TRIM(Z$6),FIND("~",SUBSTITUTE(Z$6," ","~",LEN(TRIM(Z$6))-LEN(SUBSTITUTE(TRIM(Z$6)," ",""))))-1)&amp;" Total",$B$6:$BB$343,ROW($A191)-5,FALSE))</f>
        <v>0</v>
      </c>
      <c r="AA191" s="14">
        <f ca="1">IF(AA$5&lt;&gt;"",HLOOKUP(AA$5,Functionalization!$G$6:$R$343,ROW($A191)-5,FALSE),IFERROR(INDEX(AA$320:AA$343,MATCH($F191,$B$320:$B$343,0))/VLOOKUP($F191,$B$320:$BB$343,MATCH(LEFT(TRIM(AA$6),FIND("~",SUBSTITUTE(AA$6,"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191))*HLOOKUP(LEFT(TRIM(AA$6),FIND("~",SUBSTITUTE(AA$6," ","~",LEN(TRIM(AA$6))-LEN(SUBSTITUTE(TRIM(AA$6)," ",""))))-1)&amp;" Total",$B$6:$BB$343,ROW($A191)-5,FALSE))</f>
        <v>0</v>
      </c>
      <c r="AB191" s="14">
        <f ca="1">IF(AB$5&lt;&gt;"",HLOOKUP(AB$5,Functionalization!$G$6:$R$343,ROW($A191)-5,FALSE),IFERROR(INDEX(AB$320:AB$343,MATCH($F191,$B$320:$B$343,0))/VLOOKUP($F191,$B$320:$BB$343,MATCH(LEFT(TRIM(AB$6),FIND("~",SUBSTITUTE(AB$6,"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191))*HLOOKUP(LEFT(TRIM(AB$6),FIND("~",SUBSTITUTE(AB$6," ","~",LEN(TRIM(AB$6))-LEN(SUBSTITUTE(TRIM(AB$6)," ",""))))-1)&amp;" Total",$B$6:$BB$343,ROW($A191)-5,FALSE))</f>
        <v>0</v>
      </c>
      <c r="AC191" s="14">
        <f ca="1">IF(AC$5&lt;&gt;"",HLOOKUP(AC$5,Functionalization!$G$6:$R$343,ROW($A191)-5,FALSE),IFERROR(INDEX(AC$320:AC$343,MATCH($F191,$B$320:$B$343,0))/VLOOKUP($F191,$B$320:$BB$343,MATCH(LEFT(TRIM(AC$6),FIND("~",SUBSTITUTE(AC$6,"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191))*HLOOKUP(LEFT(TRIM(AC$6),FIND("~",SUBSTITUTE(AC$6," ","~",LEN(TRIM(AC$6))-LEN(SUBSTITUTE(TRIM(AC$6)," ",""))))-1)&amp;" Total",$B$6:$BB$343,ROW($A191)-5,FALSE))</f>
        <v>0</v>
      </c>
      <c r="AD191" s="14">
        <f ca="1">IF(AD$5&lt;&gt;"",HLOOKUP(AD$5,Functionalization!$G$6:$R$343,ROW($A191)-5,FALSE),IFERROR(INDEX(AD$320:AD$343,MATCH($F191,$B$320:$B$343,0))/VLOOKUP($F191,$B$320:$BB$343,MATCH(LEFT(TRIM(AD$6),FIND("~",SUBSTITUTE(AD$6,"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191))*HLOOKUP(LEFT(TRIM(AD$6),FIND("~",SUBSTITUTE(AD$6," ","~",LEN(TRIM(AD$6))-LEN(SUBSTITUTE(TRIM(AD$6)," ",""))))-1)&amp;" Total",$B$6:$BB$343,ROW($A191)-5,FALSE))</f>
        <v>0</v>
      </c>
      <c r="AE191" s="14">
        <f ca="1">IF(AE$5&lt;&gt;"",HLOOKUP(AE$5,Functionalization!$G$6:$R$343,ROW($A191)-5,FALSE),IFERROR(INDEX(AE$320:AE$343,MATCH($F191,$B$320:$B$343,0))/VLOOKUP($F191,$B$320:$BB$343,MATCH(LEFT(TRIM(AE$6),FIND("~",SUBSTITUTE(AE$6,"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191))*HLOOKUP(LEFT(TRIM(AE$6),FIND("~",SUBSTITUTE(AE$6," ","~",LEN(TRIM(AE$6))-LEN(SUBSTITUTE(TRIM(AE$6)," ",""))))-1)&amp;" Total",$B$6:$BB$343,ROW($A191)-5,FALSE))</f>
        <v>0</v>
      </c>
      <c r="AF191" s="14">
        <f ca="1">IF(AF$5&lt;&gt;"",HLOOKUP(AF$5,Functionalization!$G$6:$R$343,ROW($A191)-5,FALSE),IFERROR(INDEX(AF$320:AF$343,MATCH($F191,$B$320:$B$343,0))/VLOOKUP($F191,$B$320:$BB$343,MATCH(LEFT(TRIM(AF$6),FIND("~",SUBSTITUTE(AF$6,"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191))*HLOOKUP(LEFT(TRIM(AF$6),FIND("~",SUBSTITUTE(AF$6," ","~",LEN(TRIM(AF$6))-LEN(SUBSTITUTE(TRIM(AF$6)," ",""))))-1)&amp;" Total",$B$6:$BB$343,ROW($A191)-5,FALSE))</f>
        <v>0</v>
      </c>
      <c r="AG191" s="14">
        <f ca="1">IF(AG$5&lt;&gt;"",HLOOKUP(AG$5,Functionalization!$G$6:$R$343,ROW($A191)-5,FALSE),IFERROR(INDEX(AG$320:AG$343,MATCH($F191,$B$320:$B$343,0))/VLOOKUP($F191,$B$320:$BB$343,MATCH(LEFT(TRIM(AG$6),FIND("~",SUBSTITUTE(AG$6,"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191))*HLOOKUP(LEFT(TRIM(AG$6),FIND("~",SUBSTITUTE(AG$6," ","~",LEN(TRIM(AG$6))-LEN(SUBSTITUTE(TRIM(AG$6)," ",""))))-1)&amp;" Total",$B$6:$BB$343,ROW($A191)-5,FALSE))</f>
        <v>0</v>
      </c>
      <c r="AH191" s="14">
        <f ca="1">IF(AH$5&lt;&gt;"",HLOOKUP(AH$5,Functionalization!$G$6:$R$343,ROW($A191)-5,FALSE),IFERROR(INDEX(AH$320:AH$343,MATCH($F191,$B$320:$B$343,0))/VLOOKUP($F191,$B$320:$BB$343,MATCH(LEFT(TRIM(AH$6),FIND("~",SUBSTITUTE(AH$6,"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191))*HLOOKUP(LEFT(TRIM(AH$6),FIND("~",SUBSTITUTE(AH$6," ","~",LEN(TRIM(AH$6))-LEN(SUBSTITUTE(TRIM(AH$6)," ",""))))-1)&amp;" Total",$B$6:$BB$343,ROW($A191)-5,FALSE))</f>
        <v>0</v>
      </c>
      <c r="AI191" s="14">
        <f ca="1">IF(AI$5&lt;&gt;"",HLOOKUP(AI$5,Functionalization!$G$6:$R$343,ROW($A191)-5,FALSE),IFERROR(INDEX(AI$320:AI$343,MATCH($F191,$B$320:$B$343,0))/VLOOKUP($F191,$B$320:$BB$343,MATCH(LEFT(TRIM(AI$6),FIND("~",SUBSTITUTE(AI$6,"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191))*HLOOKUP(LEFT(TRIM(AI$6),FIND("~",SUBSTITUTE(AI$6," ","~",LEN(TRIM(AI$6))-LEN(SUBSTITUTE(TRIM(AI$6)," ",""))))-1)&amp;" Total",$B$6:$BB$343,ROW($A191)-5,FALSE))</f>
        <v>0</v>
      </c>
      <c r="AJ191" s="14">
        <f ca="1">IF(AJ$5&lt;&gt;"",HLOOKUP(AJ$5,Functionalization!$G$6:$R$343,ROW($A191)-5,FALSE),IFERROR(INDEX(AJ$320:AJ$343,MATCH($F191,$B$320:$B$343,0))/VLOOKUP($F191,$B$320:$BB$343,MATCH(LEFT(TRIM(AJ$6),FIND("~",SUBSTITUTE(AJ$6,"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191))*HLOOKUP(LEFT(TRIM(AJ$6),FIND("~",SUBSTITUTE(AJ$6," ","~",LEN(TRIM(AJ$6))-LEN(SUBSTITUTE(TRIM(AJ$6)," ",""))))-1)&amp;" Total",$B$6:$BB$343,ROW($A191)-5,FALSE))</f>
        <v>0</v>
      </c>
      <c r="AK191" s="14">
        <f ca="1">IF(AK$5&lt;&gt;"",HLOOKUP(AK$5,Functionalization!$G$6:$R$343,ROW($A191)-5,FALSE),IFERROR(INDEX(AK$320:AK$343,MATCH($F191,$B$320:$B$343,0))/VLOOKUP($F191,$B$320:$BB$343,MATCH(LEFT(TRIM(AK$6),FIND("~",SUBSTITUTE(AK$6,"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191))*HLOOKUP(LEFT(TRIM(AK$6),FIND("~",SUBSTITUTE(AK$6," ","~",LEN(TRIM(AK$6))-LEN(SUBSTITUTE(TRIM(AK$6)," ",""))))-1)&amp;" Total",$B$6:$BB$343,ROW($A191)-5,FALSE))</f>
        <v>0</v>
      </c>
      <c r="AL191" s="14">
        <f ca="1">IF(AL$5&lt;&gt;"",HLOOKUP(AL$5,Functionalization!$G$6:$R$343,ROW($A191)-5,FALSE),IFERROR(INDEX(AL$320:AL$343,MATCH($F191,$B$320:$B$343,0))/VLOOKUP($F191,$B$320:$BB$343,MATCH(LEFT(TRIM(AL$6),FIND("~",SUBSTITUTE(AL$6,"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191))*HLOOKUP(LEFT(TRIM(AL$6),FIND("~",SUBSTITUTE(AL$6," ","~",LEN(TRIM(AL$6))-LEN(SUBSTITUTE(TRIM(AL$6)," ",""))))-1)&amp;" Total",$B$6:$BB$343,ROW($A191)-5,FALSE))</f>
        <v>0</v>
      </c>
      <c r="AM191" s="14">
        <f ca="1">IF(AM$5&lt;&gt;"",HLOOKUP(AM$5,Functionalization!$G$6:$R$343,ROW($A191)-5,FALSE),IFERROR(INDEX(AM$320:AM$343,MATCH($F191,$B$320:$B$343,0))/VLOOKUP($F191,$B$320:$BB$343,MATCH(LEFT(TRIM(AM$6),FIND("~",SUBSTITUTE(AM$6,"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191))*HLOOKUP(LEFT(TRIM(AM$6),FIND("~",SUBSTITUTE(AM$6," ","~",LEN(TRIM(AM$6))-LEN(SUBSTITUTE(TRIM(AM$6)," ",""))))-1)&amp;" Total",$B$6:$BB$343,ROW($A191)-5,FALSE))</f>
        <v>0</v>
      </c>
      <c r="AN191" s="14">
        <f ca="1">IF(AN$5&lt;&gt;"",HLOOKUP(AN$5,Functionalization!$G$6:$R$343,ROW($A191)-5,FALSE),IFERROR(INDEX(AN$320:AN$343,MATCH($F191,$B$320:$B$343,0))/VLOOKUP($F191,$B$320:$BB$343,MATCH(LEFT(TRIM(AN$6),FIND("~",SUBSTITUTE(AN$6,"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191))*HLOOKUP(LEFT(TRIM(AN$6),FIND("~",SUBSTITUTE(AN$6," ","~",LEN(TRIM(AN$6))-LEN(SUBSTITUTE(TRIM(AN$6)," ",""))))-1)&amp;" Total",$B$6:$BB$343,ROW($A191)-5,FALSE))</f>
        <v>0</v>
      </c>
      <c r="AO191" s="14">
        <f ca="1">IF(AO$5&lt;&gt;"",HLOOKUP(AO$5,Functionalization!$G$6:$R$343,ROW($A191)-5,FALSE),IFERROR(INDEX(AO$320:AO$343,MATCH($F191,$B$320:$B$343,0))/VLOOKUP($F191,$B$320:$BB$343,MATCH(LEFT(TRIM(AO$6),FIND("~",SUBSTITUTE(AO$6,"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191))*HLOOKUP(LEFT(TRIM(AO$6),FIND("~",SUBSTITUTE(AO$6," ","~",LEN(TRIM(AO$6))-LEN(SUBSTITUTE(TRIM(AO$6)," ",""))))-1)&amp;" Total",$B$6:$BB$343,ROW($A191)-5,FALSE))</f>
        <v>0</v>
      </c>
      <c r="AP191" s="14">
        <f ca="1">IF(AP$5&lt;&gt;"",HLOOKUP(AP$5,Functionalization!$G$6:$R$343,ROW($A191)-5,FALSE),IFERROR(INDEX(AP$320:AP$343,MATCH($F191,$B$320:$B$343,0))/VLOOKUP($F191,$B$320:$BB$343,MATCH(LEFT(TRIM(AP$6),FIND("~",SUBSTITUTE(AP$6,"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191))*HLOOKUP(LEFT(TRIM(AP$6),FIND("~",SUBSTITUTE(AP$6," ","~",LEN(TRIM(AP$6))-LEN(SUBSTITUTE(TRIM(AP$6)," ",""))))-1)&amp;" Total",$B$6:$BB$343,ROW($A191)-5,FALSE))</f>
        <v>0</v>
      </c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D191" s="44">
        <f ca="1">IFERROR(IF(SUMIF($G$6:$BB$6,BD$6&amp;" Total",$G191:$BB191)-(SUMIF($G$6:$BB$6,BD$6&amp;" "&amp;'Input-Allocators'!$D$18,$G191:$BB191)+IFERROR(SUMIF($G$6:$BB$6,BD$6&amp;" "&amp;'Input-Allocators'!$E$18,$G191:$BB191),SUMIF($G$6:$BB$6,BD$6&amp;" "&amp;'Input-Allocators'!$B$20,$G191:$BB191))+SUMIF($G$6:$BB$6,BD$6&amp;" "&amp;'Input-Allocators'!$F$18,$G191:$BB191))&lt;Check_Limit,0,1),1)</f>
        <v>0</v>
      </c>
      <c r="BE191" s="44">
        <f ca="1">IFERROR(IF(SUMIF($G$6:$BB$6,BE$6&amp;" Total",$G191:$BB191)-(SUMIF($G$6:$BB$6,BE$6&amp;" "&amp;'Input-Allocators'!$D$18,$G191:$BB191)+IFERROR(SUMIF($G$6:$BB$6,BE$6&amp;" "&amp;'Input-Allocators'!$E$18,$G191:$BB191),SUMIF($G$6:$BB$6,BE$6&amp;" "&amp;'Input-Allocators'!$B$20,$G191:$BB191))+SUMIF($G$6:$BB$6,BE$6&amp;" "&amp;'Input-Allocators'!$F$18,$G191:$BB191))&lt;Check_Limit,0,1),1)</f>
        <v>0</v>
      </c>
      <c r="BF191" s="44">
        <f ca="1">IFERROR(IF(SUMIF($G$6:$BB$6,BF$6&amp;" Total",$G191:$BB191)-(SUMIF($G$6:$BB$6,BF$6&amp;" "&amp;'Input-Allocators'!$D$18,$G191:$BB191)+IFERROR(SUMIF($G$6:$BB$6,BF$6&amp;" "&amp;'Input-Allocators'!$E$18,$G191:$BB191),SUMIF($G$6:$BB$6,BF$6&amp;" "&amp;'Input-Allocators'!$B$20,$G191:$BB191))+SUMIF($G$6:$BB$6,BF$6&amp;" "&amp;'Input-Allocators'!$F$18,$G191:$BB191))&lt;Check_Limit,0,1),1)</f>
        <v>0</v>
      </c>
      <c r="BG191" s="44">
        <f ca="1">IFERROR(IF(SUMIF($G$6:$BB$6,BG$6&amp;" Total",$G191:$BB191)-(SUMIF($G$6:$BB$6,BG$6&amp;" "&amp;'Input-Allocators'!$D$18,$G191:$BB191)+IFERROR(SUMIF($G$6:$BB$6,BG$6&amp;" "&amp;'Input-Allocators'!$E$18,$G191:$BB191),SUMIF($G$6:$BB$6,BG$6&amp;" "&amp;'Input-Allocators'!$B$20,$G191:$BB191))+SUMIF($G$6:$BB$6,BG$6&amp;" "&amp;'Input-Allocators'!$F$18,$G191:$BB191))&lt;Check_Limit,0,1),1)</f>
        <v>0</v>
      </c>
      <c r="BH191" s="44">
        <f ca="1">IFERROR(IF(SUMIF($G$6:$BB$6,BH$6&amp;" Total",$G191:$BB191)-(SUMIF($G$6:$BB$6,BH$6&amp;" "&amp;'Input-Allocators'!$D$18,$G191:$BB191)+IFERROR(SUMIF($G$6:$BB$6,BH$6&amp;" "&amp;'Input-Allocators'!$E$18,$G191:$BB191),SUMIF($G$6:$BB$6,BH$6&amp;" "&amp;'Input-Allocators'!$B$20,$G191:$BB191))+SUMIF($G$6:$BB$6,BH$6&amp;" "&amp;'Input-Allocators'!$F$18,$G191:$BB191))&lt;Check_Limit,0,1),1)</f>
        <v>0</v>
      </c>
      <c r="BI191" s="44">
        <f ca="1">IFERROR(IF(SUMIF($G$6:$BB$6,BI$6&amp;" Total",$G191:$BB191)-(SUMIF($G$6:$BB$6,BI$6&amp;" "&amp;'Input-Allocators'!$D$18,$G191:$BB191)+IFERROR(SUMIF($G$6:$BB$6,BI$6&amp;" "&amp;'Input-Allocators'!$E$18,$G191:$BB191),SUMIF($G$6:$BB$6,BI$6&amp;" "&amp;'Input-Allocators'!$B$20,$G191:$BB191))+SUMIF($G$6:$BB$6,BI$6&amp;" "&amp;'Input-Allocators'!$F$18,$G191:$BB191))&lt;Check_Limit,0,1),1)</f>
        <v>0</v>
      </c>
      <c r="BJ191" s="44">
        <f ca="1">IFERROR(IF(SUMIF($G$6:$BB$6,BJ$6&amp;" Total",$G191:$BB191)-(SUMIF($G$6:$BB$6,BJ$6&amp;" "&amp;'Input-Allocators'!$D$18,$G191:$BB191)+IFERROR(SUMIF($G$6:$BB$6,BJ$6&amp;" "&amp;'Input-Allocators'!$E$18,$G191:$BB191),SUMIF($G$6:$BB$6,BJ$6&amp;" "&amp;'Input-Allocators'!$B$20,$G191:$BB191))+SUMIF($G$6:$BB$6,BJ$6&amp;" "&amp;'Input-Allocators'!$F$18,$G191:$BB191))&lt;Check_Limit,0,1),1)</f>
        <v>0</v>
      </c>
      <c r="BK191" s="44">
        <f ca="1">IFERROR(IF(SUMIF($G$6:$BB$6,BK$6&amp;" Total",$G191:$BB191)-(SUMIF($G$6:$BB$6,BK$6&amp;" "&amp;'Input-Allocators'!$D$18,$G191:$BB191)+IFERROR(SUMIF($G$6:$BB$6,BK$6&amp;" "&amp;'Input-Allocators'!$E$18,$G191:$BB191),SUMIF($G$6:$BB$6,BK$6&amp;" "&amp;'Input-Allocators'!$B$20,$G191:$BB191))+SUMIF($G$6:$BB$6,BK$6&amp;" "&amp;'Input-Allocators'!$F$18,$G191:$BB191))&lt;Check_Limit,0,1),1)</f>
        <v>0</v>
      </c>
      <c r="BL191" s="44">
        <f ca="1">IFERROR(IF(SUMIF($G$6:$BB$6,BL$6&amp;" Total",$G191:$BB191)-(SUMIF($G$6:$BB$6,BL$6&amp;" "&amp;'Input-Allocators'!$D$18,$G191:$BB191)+IFERROR(SUMIF($G$6:$BB$6,BL$6&amp;" "&amp;'Input-Allocators'!$E$18,$G191:$BB191),SUMIF($G$6:$BB$6,BL$6&amp;" "&amp;'Input-Allocators'!$B$20,$G191:$BB191))+SUMIF($G$6:$BB$6,BL$6&amp;" "&amp;'Input-Allocators'!$F$18,$G191:$BB191))&lt;Check_Limit,0,1),1)</f>
        <v>0</v>
      </c>
      <c r="BM191" s="44">
        <f ca="1">IFERROR(IF(SUMIF($G$6:$BB$6,BM$6&amp;" Total",$G191:$BB191)-(SUMIF($G$6:$BB$6,BM$6&amp;" "&amp;'Input-Allocators'!$D$18,$G191:$BB191)+IFERROR(SUMIF($G$6:$BB$6,BM$6&amp;" "&amp;'Input-Allocators'!$E$18,$G191:$BB191),SUMIF($G$6:$BB$6,BM$6&amp;" "&amp;'Input-Allocators'!$B$20,$G191:$BB191))+SUMIF($G$6:$BB$6,BM$6&amp;" "&amp;'Input-Allocators'!$F$18,$G191:$BB191))&lt;Check_Limit,0,1),1)</f>
        <v>0</v>
      </c>
      <c r="BN191" s="44">
        <f ca="1">IFERROR(IF(SUMIF($G$6:$BB$6,BN$6&amp;" Total",$G191:$BB191)-(SUMIF($G$6:$BB$6,BN$6&amp;" "&amp;'Input-Allocators'!$D$18,$G191:$BB191)+IFERROR(SUMIF($G$6:$BB$6,BN$6&amp;" "&amp;'Input-Allocators'!$E$18,$G191:$BB191),SUMIF($G$6:$BB$6,BN$6&amp;" "&amp;'Input-Allocators'!$B$20,$G191:$BB191))+SUMIF($G$6:$BB$6,BN$6&amp;" "&amp;'Input-Allocators'!$F$18,$G191:$BB191))&lt;Check_Limit,0,1),1)</f>
        <v>0</v>
      </c>
      <c r="BO191" s="44">
        <f ca="1">IFERROR(IF(SUMIF($G$6:$BB$6,BO$6&amp;" Total",$G191:$BB191)-(SUMIF($G$6:$BB$6,BO$6&amp;" "&amp;'Input-Allocators'!$D$18,$G191:$BB191)+IFERROR(SUMIF($G$6:$BB$6,BO$6&amp;" "&amp;'Input-Allocators'!$E$18,$G191:$BB191),SUMIF($G$6:$BB$6,BO$6&amp;" "&amp;'Input-Allocators'!$B$20,$G191:$BB191))+SUMIF($G$6:$BB$6,BO$6&amp;" "&amp;'Input-Allocators'!$F$18,$G191:$BB191))&lt;Check_Limit,0,1),1)</f>
        <v>0</v>
      </c>
    </row>
    <row r="192" spans="1:67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>Functionalization!$D192</f>
        <v>17</v>
      </c>
      <c r="E192" s="14">
        <f t="shared" ca="1" si="33"/>
        <v>0</v>
      </c>
      <c r="F192" s="3" t="str">
        <f>IF($D192=0,"-",IF('Input-Accounts'!$E192&lt;&gt;0,'Input-Accounts'!$E192,'Input-Accounts'!$G192))</f>
        <v>DEMAND</v>
      </c>
      <c r="G192" s="14">
        <f ca="1">IF(G$5&lt;&gt;"",HLOOKUP(G$5,Functionalization!$G$6:$R$343,ROW($A192)-5,FALSE),IFERROR(INDEX(G$320:G$343,MATCH($F192,$B$320:$B$343,0))/VLOOKUP($F192,$B$320:$BB$343,MATCH(LEFT(TRIM(G$6),FIND("~",SUBSTITUTE(G$6,"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192))*HLOOKUP(LEFT(TRIM(G$6),FIND("~",SUBSTITUTE(G$6," ","~",LEN(TRIM(G$6))-LEN(SUBSTITUTE(TRIM(G$6)," ",""))))-1)&amp;" Total",$B$6:$BB$343,ROW($A192)-5,FALSE))</f>
        <v>0</v>
      </c>
      <c r="H192" s="14">
        <f ca="1">IF(H$5&lt;&gt;"",HLOOKUP(H$5,Functionalization!$G$6:$R$343,ROW($A192)-5,FALSE),IFERROR(INDEX(H$320:H$343,MATCH($F192,$B$320:$B$343,0))/VLOOKUP($F192,$B$320:$BB$343,MATCH(LEFT(TRIM(H$6),FIND("~",SUBSTITUTE(H$6,"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192))*HLOOKUP(LEFT(TRIM(H$6),FIND("~",SUBSTITUTE(H$6," ","~",LEN(TRIM(H$6))-LEN(SUBSTITUTE(TRIM(H$6)," ",""))))-1)&amp;" Total",$B$6:$BB$343,ROW($A192)-5,FALSE))</f>
        <v>0</v>
      </c>
      <c r="I192" s="14">
        <f ca="1">IF(I$5&lt;&gt;"",HLOOKUP(I$5,Functionalization!$G$6:$R$343,ROW($A192)-5,FALSE),IFERROR(INDEX(I$320:I$343,MATCH($F192,$B$320:$B$343,0))/VLOOKUP($F192,$B$320:$BB$343,MATCH(LEFT(TRIM(I$6),FIND("~",SUBSTITUTE(I$6,"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192))*HLOOKUP(LEFT(TRIM(I$6),FIND("~",SUBSTITUTE(I$6," ","~",LEN(TRIM(I$6))-LEN(SUBSTITUTE(TRIM(I$6)," ",""))))-1)&amp;" Total",$B$6:$BB$343,ROW($A192)-5,FALSE))</f>
        <v>0</v>
      </c>
      <c r="J192" s="14">
        <f ca="1">IF(J$5&lt;&gt;"",HLOOKUP(J$5,Functionalization!$G$6:$R$343,ROW($A192)-5,FALSE),IFERROR(INDEX(J$320:J$343,MATCH($F192,$B$320:$B$343,0))/VLOOKUP($F192,$B$320:$BB$343,MATCH(LEFT(TRIM(J$6),FIND("~",SUBSTITUTE(J$6,"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192))*HLOOKUP(LEFT(TRIM(J$6),FIND("~",SUBSTITUTE(J$6," ","~",LEN(TRIM(J$6))-LEN(SUBSTITUTE(TRIM(J$6)," ",""))))-1)&amp;" Total",$B$6:$BB$343,ROW($A192)-5,FALSE))</f>
        <v>0</v>
      </c>
      <c r="K192" s="14">
        <f ca="1">IF(K$5&lt;&gt;"",HLOOKUP(K$5,Functionalization!$G$6:$R$343,ROW($A192)-5,FALSE),IFERROR(INDEX(K$320:K$343,MATCH($F192,$B$320:$B$343,0))/VLOOKUP($F192,$B$320:$BB$343,MATCH(LEFT(TRIM(K$6),FIND("~",SUBSTITUTE(K$6,"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192))*HLOOKUP(LEFT(TRIM(K$6),FIND("~",SUBSTITUTE(K$6," ","~",LEN(TRIM(K$6))-LEN(SUBSTITUTE(TRIM(K$6)," ",""))))-1)&amp;" Total",$B$6:$BB$343,ROW($A192)-5,FALSE))</f>
        <v>17</v>
      </c>
      <c r="L192" s="14">
        <f ca="1">IF(L$5&lt;&gt;"",HLOOKUP(L$5,Functionalization!$G$6:$R$343,ROW($A192)-5,FALSE),IFERROR(INDEX(L$320:L$343,MATCH($F192,$B$320:$B$343,0))/VLOOKUP($F192,$B$320:$BB$343,MATCH(LEFT(TRIM(L$6),FIND("~",SUBSTITUTE(L$6,"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192))*HLOOKUP(LEFT(TRIM(L$6),FIND("~",SUBSTITUTE(L$6," ","~",LEN(TRIM(L$6))-LEN(SUBSTITUTE(TRIM(L$6)," ",""))))-1)&amp;" Total",$B$6:$BB$343,ROW($A192)-5,FALSE))</f>
        <v>17</v>
      </c>
      <c r="M192" s="14">
        <f ca="1">IF(M$5&lt;&gt;"",HLOOKUP(M$5,Functionalization!$G$6:$R$343,ROW($A192)-5,FALSE),IFERROR(INDEX(M$320:M$343,MATCH($F192,$B$320:$B$343,0))/VLOOKUP($F192,$B$320:$BB$343,MATCH(LEFT(TRIM(M$6),FIND("~",SUBSTITUTE(M$6,"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192))*HLOOKUP(LEFT(TRIM(M$6),FIND("~",SUBSTITUTE(M$6," ","~",LEN(TRIM(M$6))-LEN(SUBSTITUTE(TRIM(M$6)," ",""))))-1)&amp;" Total",$B$6:$BB$343,ROW($A192)-5,FALSE))</f>
        <v>0</v>
      </c>
      <c r="N192" s="14">
        <f ca="1">IF(N$5&lt;&gt;"",HLOOKUP(N$5,Functionalization!$G$6:$R$343,ROW($A192)-5,FALSE),IFERROR(INDEX(N$320:N$343,MATCH($F192,$B$320:$B$343,0))/VLOOKUP($F192,$B$320:$BB$343,MATCH(LEFT(TRIM(N$6),FIND("~",SUBSTITUTE(N$6,"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192))*HLOOKUP(LEFT(TRIM(N$6),FIND("~",SUBSTITUTE(N$6," ","~",LEN(TRIM(N$6))-LEN(SUBSTITUTE(TRIM(N$6)," ",""))))-1)&amp;" Total",$B$6:$BB$343,ROW($A192)-5,FALSE))</f>
        <v>0</v>
      </c>
      <c r="O192" s="14">
        <f ca="1">IF(O$5&lt;&gt;"",HLOOKUP(O$5,Functionalization!$G$6:$R$343,ROW($A192)-5,FALSE),IFERROR(INDEX(O$320:O$343,MATCH($F192,$B$320:$B$343,0))/VLOOKUP($F192,$B$320:$BB$343,MATCH(LEFT(TRIM(O$6),FIND("~",SUBSTITUTE(O$6,"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192))*HLOOKUP(LEFT(TRIM(O$6),FIND("~",SUBSTITUTE(O$6," ","~",LEN(TRIM(O$6))-LEN(SUBSTITUTE(TRIM(O$6)," ",""))))-1)&amp;" Total",$B$6:$BB$343,ROW($A192)-5,FALSE))</f>
        <v>0</v>
      </c>
      <c r="P192" s="14">
        <f ca="1">IF(P$5&lt;&gt;"",HLOOKUP(P$5,Functionalization!$G$6:$R$343,ROW($A192)-5,FALSE),IFERROR(INDEX(P$320:P$343,MATCH($F192,$B$320:$B$343,0))/VLOOKUP($F192,$B$320:$BB$343,MATCH(LEFT(TRIM(P$6),FIND("~",SUBSTITUTE(P$6,"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192))*HLOOKUP(LEFT(TRIM(P$6),FIND("~",SUBSTITUTE(P$6," ","~",LEN(TRIM(P$6))-LEN(SUBSTITUTE(TRIM(P$6)," ",""))))-1)&amp;" Total",$B$6:$BB$343,ROW($A192)-5,FALSE))</f>
        <v>0</v>
      </c>
      <c r="Q192" s="14">
        <f ca="1">IF(Q$5&lt;&gt;"",HLOOKUP(Q$5,Functionalization!$G$6:$R$343,ROW($A192)-5,FALSE),IFERROR(INDEX(Q$320:Q$343,MATCH($F192,$B$320:$B$343,0))/VLOOKUP($F192,$B$320:$BB$343,MATCH(LEFT(TRIM(Q$6),FIND("~",SUBSTITUTE(Q$6,"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192))*HLOOKUP(LEFT(TRIM(Q$6),FIND("~",SUBSTITUTE(Q$6," ","~",LEN(TRIM(Q$6))-LEN(SUBSTITUTE(TRIM(Q$6)," ",""))))-1)&amp;" Total",$B$6:$BB$343,ROW($A192)-5,FALSE))</f>
        <v>0</v>
      </c>
      <c r="R192" s="14">
        <f ca="1">IF(R$5&lt;&gt;"",HLOOKUP(R$5,Functionalization!$G$6:$R$343,ROW($A192)-5,FALSE),IFERROR(INDEX(R$320:R$343,MATCH($F192,$B$320:$B$343,0))/VLOOKUP($F192,$B$320:$BB$343,MATCH(LEFT(TRIM(R$6),FIND("~",SUBSTITUTE(R$6,"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192))*HLOOKUP(LEFT(TRIM(R$6),FIND("~",SUBSTITUTE(R$6," ","~",LEN(TRIM(R$6))-LEN(SUBSTITUTE(TRIM(R$6)," ",""))))-1)&amp;" Total",$B$6:$BB$343,ROW($A192)-5,FALSE))</f>
        <v>0</v>
      </c>
      <c r="S192" s="14">
        <f ca="1">IF(S$5&lt;&gt;"",HLOOKUP(S$5,Functionalization!$G$6:$R$343,ROW($A192)-5,FALSE),IFERROR(INDEX(S$320:S$343,MATCH($F192,$B$320:$B$343,0))/VLOOKUP($F192,$B$320:$BB$343,MATCH(LEFT(TRIM(S$6),FIND("~",SUBSTITUTE(S$6,"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192))*HLOOKUP(LEFT(TRIM(S$6),FIND("~",SUBSTITUTE(S$6," ","~",LEN(TRIM(S$6))-LEN(SUBSTITUTE(TRIM(S$6)," ",""))))-1)&amp;" Total",$B$6:$BB$343,ROW($A192)-5,FALSE))</f>
        <v>0</v>
      </c>
      <c r="T192" s="14">
        <f ca="1">IF(T$5&lt;&gt;"",HLOOKUP(T$5,Functionalization!$G$6:$R$343,ROW($A192)-5,FALSE),IFERROR(INDEX(T$320:T$343,MATCH($F192,$B$320:$B$343,0))/VLOOKUP($F192,$B$320:$BB$343,MATCH(LEFT(TRIM(T$6),FIND("~",SUBSTITUTE(T$6,"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192))*HLOOKUP(LEFT(TRIM(T$6),FIND("~",SUBSTITUTE(T$6," ","~",LEN(TRIM(T$6))-LEN(SUBSTITUTE(TRIM(T$6)," ",""))))-1)&amp;" Total",$B$6:$BB$343,ROW($A192)-5,FALSE))</f>
        <v>0</v>
      </c>
      <c r="U192" s="14">
        <f ca="1">IF(U$5&lt;&gt;"",HLOOKUP(U$5,Functionalization!$G$6:$R$343,ROW($A192)-5,FALSE),IFERROR(INDEX(U$320:U$343,MATCH($F192,$B$320:$B$343,0))/VLOOKUP($F192,$B$320:$BB$343,MATCH(LEFT(TRIM(U$6),FIND("~",SUBSTITUTE(U$6,"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192))*HLOOKUP(LEFT(TRIM(U$6),FIND("~",SUBSTITUTE(U$6," ","~",LEN(TRIM(U$6))-LEN(SUBSTITUTE(TRIM(U$6)," ",""))))-1)&amp;" Total",$B$6:$BB$343,ROW($A192)-5,FALSE))</f>
        <v>0</v>
      </c>
      <c r="V192" s="14">
        <f ca="1">IF(V$5&lt;&gt;"",HLOOKUP(V$5,Functionalization!$G$6:$R$343,ROW($A192)-5,FALSE),IFERROR(INDEX(V$320:V$343,MATCH($F192,$B$320:$B$343,0))/VLOOKUP($F192,$B$320:$BB$343,MATCH(LEFT(TRIM(V$6),FIND("~",SUBSTITUTE(V$6,"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192))*HLOOKUP(LEFT(TRIM(V$6),FIND("~",SUBSTITUTE(V$6," ","~",LEN(TRIM(V$6))-LEN(SUBSTITUTE(TRIM(V$6)," ",""))))-1)&amp;" Total",$B$6:$BB$343,ROW($A192)-5,FALSE))</f>
        <v>0</v>
      </c>
      <c r="W192" s="14">
        <f ca="1">IF(W$5&lt;&gt;"",HLOOKUP(W$5,Functionalization!$G$6:$R$343,ROW($A192)-5,FALSE),IFERROR(INDEX(W$320:W$343,MATCH($F192,$B$320:$B$343,0))/VLOOKUP($F192,$B$320:$BB$343,MATCH(LEFT(TRIM(W$6),FIND("~",SUBSTITUTE(W$6,"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192))*HLOOKUP(LEFT(TRIM(W$6),FIND("~",SUBSTITUTE(W$6," ","~",LEN(TRIM(W$6))-LEN(SUBSTITUTE(TRIM(W$6)," ",""))))-1)&amp;" Total",$B$6:$BB$343,ROW($A192)-5,FALSE))</f>
        <v>0</v>
      </c>
      <c r="X192" s="14">
        <f ca="1">IF(X$5&lt;&gt;"",HLOOKUP(X$5,Functionalization!$G$6:$R$343,ROW($A192)-5,FALSE),IFERROR(INDEX(X$320:X$343,MATCH($F192,$B$320:$B$343,0))/VLOOKUP($F192,$B$320:$BB$343,MATCH(LEFT(TRIM(X$6),FIND("~",SUBSTITUTE(X$6,"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192))*HLOOKUP(LEFT(TRIM(X$6),FIND("~",SUBSTITUTE(X$6," ","~",LEN(TRIM(X$6))-LEN(SUBSTITUTE(TRIM(X$6)," ",""))))-1)&amp;" Total",$B$6:$BB$343,ROW($A192)-5,FALSE))</f>
        <v>0</v>
      </c>
      <c r="Y192" s="14">
        <f ca="1">IF(Y$5&lt;&gt;"",HLOOKUP(Y$5,Functionalization!$G$6:$R$343,ROW($A192)-5,FALSE),IFERROR(INDEX(Y$320:Y$343,MATCH($F192,$B$320:$B$343,0))/VLOOKUP($F192,$B$320:$BB$343,MATCH(LEFT(TRIM(Y$6),FIND("~",SUBSTITUTE(Y$6,"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192))*HLOOKUP(LEFT(TRIM(Y$6),FIND("~",SUBSTITUTE(Y$6," ","~",LEN(TRIM(Y$6))-LEN(SUBSTITUTE(TRIM(Y$6)," ",""))))-1)&amp;" Total",$B$6:$BB$343,ROW($A192)-5,FALSE))</f>
        <v>0</v>
      </c>
      <c r="Z192" s="14">
        <f ca="1">IF(Z$5&lt;&gt;"",HLOOKUP(Z$5,Functionalization!$G$6:$R$343,ROW($A192)-5,FALSE),IFERROR(INDEX(Z$320:Z$343,MATCH($F192,$B$320:$B$343,0))/VLOOKUP($F192,$B$320:$BB$343,MATCH(LEFT(TRIM(Z$6),FIND("~",SUBSTITUTE(Z$6,"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192))*HLOOKUP(LEFT(TRIM(Z$6),FIND("~",SUBSTITUTE(Z$6," ","~",LEN(TRIM(Z$6))-LEN(SUBSTITUTE(TRIM(Z$6)," ",""))))-1)&amp;" Total",$B$6:$BB$343,ROW($A192)-5,FALSE))</f>
        <v>0</v>
      </c>
      <c r="AA192" s="14">
        <f ca="1">IF(AA$5&lt;&gt;"",HLOOKUP(AA$5,Functionalization!$G$6:$R$343,ROW($A192)-5,FALSE),IFERROR(INDEX(AA$320:AA$343,MATCH($F192,$B$320:$B$343,0))/VLOOKUP($F192,$B$320:$BB$343,MATCH(LEFT(TRIM(AA$6),FIND("~",SUBSTITUTE(AA$6,"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192))*HLOOKUP(LEFT(TRIM(AA$6),FIND("~",SUBSTITUTE(AA$6," ","~",LEN(TRIM(AA$6))-LEN(SUBSTITUTE(TRIM(AA$6)," ",""))))-1)&amp;" Total",$B$6:$BB$343,ROW($A192)-5,FALSE))</f>
        <v>0</v>
      </c>
      <c r="AB192" s="14">
        <f ca="1">IF(AB$5&lt;&gt;"",HLOOKUP(AB$5,Functionalization!$G$6:$R$343,ROW($A192)-5,FALSE),IFERROR(INDEX(AB$320:AB$343,MATCH($F192,$B$320:$B$343,0))/VLOOKUP($F192,$B$320:$BB$343,MATCH(LEFT(TRIM(AB$6),FIND("~",SUBSTITUTE(AB$6,"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192))*HLOOKUP(LEFT(TRIM(AB$6),FIND("~",SUBSTITUTE(AB$6," ","~",LEN(TRIM(AB$6))-LEN(SUBSTITUTE(TRIM(AB$6)," ",""))))-1)&amp;" Total",$B$6:$BB$343,ROW($A192)-5,FALSE))</f>
        <v>0</v>
      </c>
      <c r="AC192" s="14">
        <f ca="1">IF(AC$5&lt;&gt;"",HLOOKUP(AC$5,Functionalization!$G$6:$R$343,ROW($A192)-5,FALSE),IFERROR(INDEX(AC$320:AC$343,MATCH($F192,$B$320:$B$343,0))/VLOOKUP($F192,$B$320:$BB$343,MATCH(LEFT(TRIM(AC$6),FIND("~",SUBSTITUTE(AC$6,"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192))*HLOOKUP(LEFT(TRIM(AC$6),FIND("~",SUBSTITUTE(AC$6," ","~",LEN(TRIM(AC$6))-LEN(SUBSTITUTE(TRIM(AC$6)," ",""))))-1)&amp;" Total",$B$6:$BB$343,ROW($A192)-5,FALSE))</f>
        <v>0</v>
      </c>
      <c r="AD192" s="14">
        <f ca="1">IF(AD$5&lt;&gt;"",HLOOKUP(AD$5,Functionalization!$G$6:$R$343,ROW($A192)-5,FALSE),IFERROR(INDEX(AD$320:AD$343,MATCH($F192,$B$320:$B$343,0))/VLOOKUP($F192,$B$320:$BB$343,MATCH(LEFT(TRIM(AD$6),FIND("~",SUBSTITUTE(AD$6,"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192))*HLOOKUP(LEFT(TRIM(AD$6),FIND("~",SUBSTITUTE(AD$6," ","~",LEN(TRIM(AD$6))-LEN(SUBSTITUTE(TRIM(AD$6)," ",""))))-1)&amp;" Total",$B$6:$BB$343,ROW($A192)-5,FALSE))</f>
        <v>0</v>
      </c>
      <c r="AE192" s="14">
        <f ca="1">IF(AE$5&lt;&gt;"",HLOOKUP(AE$5,Functionalization!$G$6:$R$343,ROW($A192)-5,FALSE),IFERROR(INDEX(AE$320:AE$343,MATCH($F192,$B$320:$B$343,0))/VLOOKUP($F192,$B$320:$BB$343,MATCH(LEFT(TRIM(AE$6),FIND("~",SUBSTITUTE(AE$6,"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192))*HLOOKUP(LEFT(TRIM(AE$6),FIND("~",SUBSTITUTE(AE$6," ","~",LEN(TRIM(AE$6))-LEN(SUBSTITUTE(TRIM(AE$6)," ",""))))-1)&amp;" Total",$B$6:$BB$343,ROW($A192)-5,FALSE))</f>
        <v>0</v>
      </c>
      <c r="AF192" s="14">
        <f ca="1">IF(AF$5&lt;&gt;"",HLOOKUP(AF$5,Functionalization!$G$6:$R$343,ROW($A192)-5,FALSE),IFERROR(INDEX(AF$320:AF$343,MATCH($F192,$B$320:$B$343,0))/VLOOKUP($F192,$B$320:$BB$343,MATCH(LEFT(TRIM(AF$6),FIND("~",SUBSTITUTE(AF$6,"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192))*HLOOKUP(LEFT(TRIM(AF$6),FIND("~",SUBSTITUTE(AF$6," ","~",LEN(TRIM(AF$6))-LEN(SUBSTITUTE(TRIM(AF$6)," ",""))))-1)&amp;" Total",$B$6:$BB$343,ROW($A192)-5,FALSE))</f>
        <v>0</v>
      </c>
      <c r="AG192" s="14">
        <f ca="1">IF(AG$5&lt;&gt;"",HLOOKUP(AG$5,Functionalization!$G$6:$R$343,ROW($A192)-5,FALSE),IFERROR(INDEX(AG$320:AG$343,MATCH($F192,$B$320:$B$343,0))/VLOOKUP($F192,$B$320:$BB$343,MATCH(LEFT(TRIM(AG$6),FIND("~",SUBSTITUTE(AG$6,"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192))*HLOOKUP(LEFT(TRIM(AG$6),FIND("~",SUBSTITUTE(AG$6," ","~",LEN(TRIM(AG$6))-LEN(SUBSTITUTE(TRIM(AG$6)," ",""))))-1)&amp;" Total",$B$6:$BB$343,ROW($A192)-5,FALSE))</f>
        <v>0</v>
      </c>
      <c r="AH192" s="14">
        <f ca="1">IF(AH$5&lt;&gt;"",HLOOKUP(AH$5,Functionalization!$G$6:$R$343,ROW($A192)-5,FALSE),IFERROR(INDEX(AH$320:AH$343,MATCH($F192,$B$320:$B$343,0))/VLOOKUP($F192,$B$320:$BB$343,MATCH(LEFT(TRIM(AH$6),FIND("~",SUBSTITUTE(AH$6,"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192))*HLOOKUP(LEFT(TRIM(AH$6),FIND("~",SUBSTITUTE(AH$6," ","~",LEN(TRIM(AH$6))-LEN(SUBSTITUTE(TRIM(AH$6)," ",""))))-1)&amp;" Total",$B$6:$BB$343,ROW($A192)-5,FALSE))</f>
        <v>0</v>
      </c>
      <c r="AI192" s="14">
        <f ca="1">IF(AI$5&lt;&gt;"",HLOOKUP(AI$5,Functionalization!$G$6:$R$343,ROW($A192)-5,FALSE),IFERROR(INDEX(AI$320:AI$343,MATCH($F192,$B$320:$B$343,0))/VLOOKUP($F192,$B$320:$BB$343,MATCH(LEFT(TRIM(AI$6),FIND("~",SUBSTITUTE(AI$6,"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192))*HLOOKUP(LEFT(TRIM(AI$6),FIND("~",SUBSTITUTE(AI$6," ","~",LEN(TRIM(AI$6))-LEN(SUBSTITUTE(TRIM(AI$6)," ",""))))-1)&amp;" Total",$B$6:$BB$343,ROW($A192)-5,FALSE))</f>
        <v>0</v>
      </c>
      <c r="AJ192" s="14">
        <f ca="1">IF(AJ$5&lt;&gt;"",HLOOKUP(AJ$5,Functionalization!$G$6:$R$343,ROW($A192)-5,FALSE),IFERROR(INDEX(AJ$320:AJ$343,MATCH($F192,$B$320:$B$343,0))/VLOOKUP($F192,$B$320:$BB$343,MATCH(LEFT(TRIM(AJ$6),FIND("~",SUBSTITUTE(AJ$6,"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192))*HLOOKUP(LEFT(TRIM(AJ$6),FIND("~",SUBSTITUTE(AJ$6," ","~",LEN(TRIM(AJ$6))-LEN(SUBSTITUTE(TRIM(AJ$6)," ",""))))-1)&amp;" Total",$B$6:$BB$343,ROW($A192)-5,FALSE))</f>
        <v>0</v>
      </c>
      <c r="AK192" s="14">
        <f ca="1">IF(AK$5&lt;&gt;"",HLOOKUP(AK$5,Functionalization!$G$6:$R$343,ROW($A192)-5,FALSE),IFERROR(INDEX(AK$320:AK$343,MATCH($F192,$B$320:$B$343,0))/VLOOKUP($F192,$B$320:$BB$343,MATCH(LEFT(TRIM(AK$6),FIND("~",SUBSTITUTE(AK$6,"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192))*HLOOKUP(LEFT(TRIM(AK$6),FIND("~",SUBSTITUTE(AK$6," ","~",LEN(TRIM(AK$6))-LEN(SUBSTITUTE(TRIM(AK$6)," ",""))))-1)&amp;" Total",$B$6:$BB$343,ROW($A192)-5,FALSE))</f>
        <v>0</v>
      </c>
      <c r="AL192" s="14">
        <f ca="1">IF(AL$5&lt;&gt;"",HLOOKUP(AL$5,Functionalization!$G$6:$R$343,ROW($A192)-5,FALSE),IFERROR(INDEX(AL$320:AL$343,MATCH($F192,$B$320:$B$343,0))/VLOOKUP($F192,$B$320:$BB$343,MATCH(LEFT(TRIM(AL$6),FIND("~",SUBSTITUTE(AL$6,"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192))*HLOOKUP(LEFT(TRIM(AL$6),FIND("~",SUBSTITUTE(AL$6," ","~",LEN(TRIM(AL$6))-LEN(SUBSTITUTE(TRIM(AL$6)," ",""))))-1)&amp;" Total",$B$6:$BB$343,ROW($A192)-5,FALSE))</f>
        <v>0</v>
      </c>
      <c r="AM192" s="14">
        <f ca="1">IF(AM$5&lt;&gt;"",HLOOKUP(AM$5,Functionalization!$G$6:$R$343,ROW($A192)-5,FALSE),IFERROR(INDEX(AM$320:AM$343,MATCH($F192,$B$320:$B$343,0))/VLOOKUP($F192,$B$320:$BB$343,MATCH(LEFT(TRIM(AM$6),FIND("~",SUBSTITUTE(AM$6,"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192))*HLOOKUP(LEFT(TRIM(AM$6),FIND("~",SUBSTITUTE(AM$6," ","~",LEN(TRIM(AM$6))-LEN(SUBSTITUTE(TRIM(AM$6)," ",""))))-1)&amp;" Total",$B$6:$BB$343,ROW($A192)-5,FALSE))</f>
        <v>0</v>
      </c>
      <c r="AN192" s="14">
        <f ca="1">IF(AN$5&lt;&gt;"",HLOOKUP(AN$5,Functionalization!$G$6:$R$343,ROW($A192)-5,FALSE),IFERROR(INDEX(AN$320:AN$343,MATCH($F192,$B$320:$B$343,0))/VLOOKUP($F192,$B$320:$BB$343,MATCH(LEFT(TRIM(AN$6),FIND("~",SUBSTITUTE(AN$6,"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192))*HLOOKUP(LEFT(TRIM(AN$6),FIND("~",SUBSTITUTE(AN$6," ","~",LEN(TRIM(AN$6))-LEN(SUBSTITUTE(TRIM(AN$6)," ",""))))-1)&amp;" Total",$B$6:$BB$343,ROW($A192)-5,FALSE))</f>
        <v>0</v>
      </c>
      <c r="AO192" s="14">
        <f ca="1">IF(AO$5&lt;&gt;"",HLOOKUP(AO$5,Functionalization!$G$6:$R$343,ROW($A192)-5,FALSE),IFERROR(INDEX(AO$320:AO$343,MATCH($F192,$B$320:$B$343,0))/VLOOKUP($F192,$B$320:$BB$343,MATCH(LEFT(TRIM(AO$6),FIND("~",SUBSTITUTE(AO$6,"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192))*HLOOKUP(LEFT(TRIM(AO$6),FIND("~",SUBSTITUTE(AO$6," ","~",LEN(TRIM(AO$6))-LEN(SUBSTITUTE(TRIM(AO$6)," ",""))))-1)&amp;" Total",$B$6:$BB$343,ROW($A192)-5,FALSE))</f>
        <v>0</v>
      </c>
      <c r="AP192" s="14">
        <f ca="1">IF(AP$5&lt;&gt;"",HLOOKUP(AP$5,Functionalization!$G$6:$R$343,ROW($A192)-5,FALSE),IFERROR(INDEX(AP$320:AP$343,MATCH($F192,$B$320:$B$343,0))/VLOOKUP($F192,$B$320:$BB$343,MATCH(LEFT(TRIM(AP$6),FIND("~",SUBSTITUTE(AP$6,"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192))*HLOOKUP(LEFT(TRIM(AP$6),FIND("~",SUBSTITUTE(AP$6," ","~",LEN(TRIM(AP$6))-LEN(SUBSTITUTE(TRIM(AP$6)," ",""))))-1)&amp;" Total",$B$6:$BB$343,ROW($A192)-5,FALSE))</f>
        <v>0</v>
      </c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D192" s="44">
        <f ca="1">IFERROR(IF(SUMIF($G$6:$BB$6,BD$6&amp;" Total",$G192:$BB192)-(SUMIF($G$6:$BB$6,BD$6&amp;" "&amp;'Input-Allocators'!$D$18,$G192:$BB192)+IFERROR(SUMIF($G$6:$BB$6,BD$6&amp;" "&amp;'Input-Allocators'!$E$18,$G192:$BB192),SUMIF($G$6:$BB$6,BD$6&amp;" "&amp;'Input-Allocators'!$B$20,$G192:$BB192))+SUMIF($G$6:$BB$6,BD$6&amp;" "&amp;'Input-Allocators'!$F$18,$G192:$BB192))&lt;Check_Limit,0,1),1)</f>
        <v>0</v>
      </c>
      <c r="BE192" s="44">
        <f ca="1">IFERROR(IF(SUMIF($G$6:$BB$6,BE$6&amp;" Total",$G192:$BB192)-(SUMIF($G$6:$BB$6,BE$6&amp;" "&amp;'Input-Allocators'!$D$18,$G192:$BB192)+IFERROR(SUMIF($G$6:$BB$6,BE$6&amp;" "&amp;'Input-Allocators'!$E$18,$G192:$BB192),SUMIF($G$6:$BB$6,BE$6&amp;" "&amp;'Input-Allocators'!$B$20,$G192:$BB192))+SUMIF($G$6:$BB$6,BE$6&amp;" "&amp;'Input-Allocators'!$F$18,$G192:$BB192))&lt;Check_Limit,0,1),1)</f>
        <v>0</v>
      </c>
      <c r="BF192" s="44">
        <f ca="1">IFERROR(IF(SUMIF($G$6:$BB$6,BF$6&amp;" Total",$G192:$BB192)-(SUMIF($G$6:$BB$6,BF$6&amp;" "&amp;'Input-Allocators'!$D$18,$G192:$BB192)+IFERROR(SUMIF($G$6:$BB$6,BF$6&amp;" "&amp;'Input-Allocators'!$E$18,$G192:$BB192),SUMIF($G$6:$BB$6,BF$6&amp;" "&amp;'Input-Allocators'!$B$20,$G192:$BB192))+SUMIF($G$6:$BB$6,BF$6&amp;" "&amp;'Input-Allocators'!$F$18,$G192:$BB192))&lt;Check_Limit,0,1),1)</f>
        <v>0</v>
      </c>
      <c r="BG192" s="44">
        <f ca="1">IFERROR(IF(SUMIF($G$6:$BB$6,BG$6&amp;" Total",$G192:$BB192)-(SUMIF($G$6:$BB$6,BG$6&amp;" "&amp;'Input-Allocators'!$D$18,$G192:$BB192)+IFERROR(SUMIF($G$6:$BB$6,BG$6&amp;" "&amp;'Input-Allocators'!$E$18,$G192:$BB192),SUMIF($G$6:$BB$6,BG$6&amp;" "&amp;'Input-Allocators'!$B$20,$G192:$BB192))+SUMIF($G$6:$BB$6,BG$6&amp;" "&amp;'Input-Allocators'!$F$18,$G192:$BB192))&lt;Check_Limit,0,1),1)</f>
        <v>0</v>
      </c>
      <c r="BH192" s="44">
        <f ca="1">IFERROR(IF(SUMIF($G$6:$BB$6,BH$6&amp;" Total",$G192:$BB192)-(SUMIF($G$6:$BB$6,BH$6&amp;" "&amp;'Input-Allocators'!$D$18,$G192:$BB192)+IFERROR(SUMIF($G$6:$BB$6,BH$6&amp;" "&amp;'Input-Allocators'!$E$18,$G192:$BB192),SUMIF($G$6:$BB$6,BH$6&amp;" "&amp;'Input-Allocators'!$B$20,$G192:$BB192))+SUMIF($G$6:$BB$6,BH$6&amp;" "&amp;'Input-Allocators'!$F$18,$G192:$BB192))&lt;Check_Limit,0,1),1)</f>
        <v>0</v>
      </c>
      <c r="BI192" s="44">
        <f ca="1">IFERROR(IF(SUMIF($G$6:$BB$6,BI$6&amp;" Total",$G192:$BB192)-(SUMIF($G$6:$BB$6,BI$6&amp;" "&amp;'Input-Allocators'!$D$18,$G192:$BB192)+IFERROR(SUMIF($G$6:$BB$6,BI$6&amp;" "&amp;'Input-Allocators'!$E$18,$G192:$BB192),SUMIF($G$6:$BB$6,BI$6&amp;" "&amp;'Input-Allocators'!$B$20,$G192:$BB192))+SUMIF($G$6:$BB$6,BI$6&amp;" "&amp;'Input-Allocators'!$F$18,$G192:$BB192))&lt;Check_Limit,0,1),1)</f>
        <v>0</v>
      </c>
      <c r="BJ192" s="44">
        <f ca="1">IFERROR(IF(SUMIF($G$6:$BB$6,BJ$6&amp;" Total",$G192:$BB192)-(SUMIF($G$6:$BB$6,BJ$6&amp;" "&amp;'Input-Allocators'!$D$18,$G192:$BB192)+IFERROR(SUMIF($G$6:$BB$6,BJ$6&amp;" "&amp;'Input-Allocators'!$E$18,$G192:$BB192),SUMIF($G$6:$BB$6,BJ$6&amp;" "&amp;'Input-Allocators'!$B$20,$G192:$BB192))+SUMIF($G$6:$BB$6,BJ$6&amp;" "&amp;'Input-Allocators'!$F$18,$G192:$BB192))&lt;Check_Limit,0,1),1)</f>
        <v>0</v>
      </c>
      <c r="BK192" s="44">
        <f ca="1">IFERROR(IF(SUMIF($G$6:$BB$6,BK$6&amp;" Total",$G192:$BB192)-(SUMIF($G$6:$BB$6,BK$6&amp;" "&amp;'Input-Allocators'!$D$18,$G192:$BB192)+IFERROR(SUMIF($G$6:$BB$6,BK$6&amp;" "&amp;'Input-Allocators'!$E$18,$G192:$BB192),SUMIF($G$6:$BB$6,BK$6&amp;" "&amp;'Input-Allocators'!$B$20,$G192:$BB192))+SUMIF($G$6:$BB$6,BK$6&amp;" "&amp;'Input-Allocators'!$F$18,$G192:$BB192))&lt;Check_Limit,0,1),1)</f>
        <v>0</v>
      </c>
      <c r="BL192" s="44">
        <f ca="1">IFERROR(IF(SUMIF($G$6:$BB$6,BL$6&amp;" Total",$G192:$BB192)-(SUMIF($G$6:$BB$6,BL$6&amp;" "&amp;'Input-Allocators'!$D$18,$G192:$BB192)+IFERROR(SUMIF($G$6:$BB$6,BL$6&amp;" "&amp;'Input-Allocators'!$E$18,$G192:$BB192),SUMIF($G$6:$BB$6,BL$6&amp;" "&amp;'Input-Allocators'!$B$20,$G192:$BB192))+SUMIF($G$6:$BB$6,BL$6&amp;" "&amp;'Input-Allocators'!$F$18,$G192:$BB192))&lt;Check_Limit,0,1),1)</f>
        <v>0</v>
      </c>
      <c r="BM192" s="44">
        <f ca="1">IFERROR(IF(SUMIF($G$6:$BB$6,BM$6&amp;" Total",$G192:$BB192)-(SUMIF($G$6:$BB$6,BM$6&amp;" "&amp;'Input-Allocators'!$D$18,$G192:$BB192)+IFERROR(SUMIF($G$6:$BB$6,BM$6&amp;" "&amp;'Input-Allocators'!$E$18,$G192:$BB192),SUMIF($G$6:$BB$6,BM$6&amp;" "&amp;'Input-Allocators'!$B$20,$G192:$BB192))+SUMIF($G$6:$BB$6,BM$6&amp;" "&amp;'Input-Allocators'!$F$18,$G192:$BB192))&lt;Check_Limit,0,1),1)</f>
        <v>0</v>
      </c>
      <c r="BN192" s="44">
        <f ca="1">IFERROR(IF(SUMIF($G$6:$BB$6,BN$6&amp;" Total",$G192:$BB192)-(SUMIF($G$6:$BB$6,BN$6&amp;" "&amp;'Input-Allocators'!$D$18,$G192:$BB192)+IFERROR(SUMIF($G$6:$BB$6,BN$6&amp;" "&amp;'Input-Allocators'!$E$18,$G192:$BB192),SUMIF($G$6:$BB$6,BN$6&amp;" "&amp;'Input-Allocators'!$B$20,$G192:$BB192))+SUMIF($G$6:$BB$6,BN$6&amp;" "&amp;'Input-Allocators'!$F$18,$G192:$BB192))&lt;Check_Limit,0,1),1)</f>
        <v>0</v>
      </c>
      <c r="BO192" s="44">
        <f ca="1">IFERROR(IF(SUMIF($G$6:$BB$6,BO$6&amp;" Total",$G192:$BB192)-(SUMIF($G$6:$BB$6,BO$6&amp;" "&amp;'Input-Allocators'!$D$18,$G192:$BB192)+IFERROR(SUMIF($G$6:$BB$6,BO$6&amp;" "&amp;'Input-Allocators'!$E$18,$G192:$BB192),SUMIF($G$6:$BB$6,BO$6&amp;" "&amp;'Input-Allocators'!$B$20,$G192:$BB192))+SUMIF($G$6:$BB$6,BO$6&amp;" "&amp;'Input-Allocators'!$F$18,$G192:$BB192))&lt;Check_Limit,0,1),1)</f>
        <v>0</v>
      </c>
    </row>
    <row r="193" spans="1:67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>SUBTOTAL(9,D186:D192)</f>
        <v>344.01289496544638</v>
      </c>
      <c r="E193" s="14">
        <f t="shared" ca="1" si="33"/>
        <v>0</v>
      </c>
      <c r="F193" s="3"/>
      <c r="G193" s="174">
        <f t="shared" ref="G193:AP193" ca="1" si="34">SUBTOTAL(9,G186:G192)</f>
        <v>0</v>
      </c>
      <c r="H193" s="174">
        <f t="shared" ca="1" si="34"/>
        <v>0</v>
      </c>
      <c r="I193" s="174">
        <f t="shared" ca="1" si="34"/>
        <v>0</v>
      </c>
      <c r="J193" s="174">
        <f t="shared" ca="1" si="34"/>
        <v>0</v>
      </c>
      <c r="K193" s="174">
        <f t="shared" ca="1" si="34"/>
        <v>344.01289496544638</v>
      </c>
      <c r="L193" s="174">
        <f t="shared" ca="1" si="34"/>
        <v>344.01289496544638</v>
      </c>
      <c r="M193" s="174">
        <f t="shared" ca="1" si="34"/>
        <v>0</v>
      </c>
      <c r="N193" s="174">
        <f t="shared" ca="1" si="34"/>
        <v>0</v>
      </c>
      <c r="O193" s="174">
        <f t="shared" ca="1" si="34"/>
        <v>0</v>
      </c>
      <c r="P193" s="174">
        <f t="shared" ca="1" si="34"/>
        <v>0</v>
      </c>
      <c r="Q193" s="174">
        <f t="shared" ca="1" si="34"/>
        <v>0</v>
      </c>
      <c r="R193" s="174">
        <f t="shared" ca="1" si="34"/>
        <v>0</v>
      </c>
      <c r="S193" s="174">
        <f t="shared" ca="1" si="34"/>
        <v>0</v>
      </c>
      <c r="T193" s="174">
        <f t="shared" ca="1" si="34"/>
        <v>0</v>
      </c>
      <c r="U193" s="174">
        <f t="shared" ca="1" si="34"/>
        <v>0</v>
      </c>
      <c r="V193" s="174">
        <f t="shared" ca="1" si="34"/>
        <v>0</v>
      </c>
      <c r="W193" s="174">
        <f t="shared" ca="1" si="34"/>
        <v>0</v>
      </c>
      <c r="X193" s="174">
        <f t="shared" ca="1" si="34"/>
        <v>0</v>
      </c>
      <c r="Y193" s="174">
        <f t="shared" ca="1" si="34"/>
        <v>0</v>
      </c>
      <c r="Z193" s="174">
        <f t="shared" ca="1" si="34"/>
        <v>0</v>
      </c>
      <c r="AA193" s="174">
        <f t="shared" ca="1" si="34"/>
        <v>0</v>
      </c>
      <c r="AB193" s="174">
        <f t="shared" ca="1" si="34"/>
        <v>0</v>
      </c>
      <c r="AC193" s="174">
        <f t="shared" ca="1" si="34"/>
        <v>0</v>
      </c>
      <c r="AD193" s="174">
        <f t="shared" ca="1" si="34"/>
        <v>0</v>
      </c>
      <c r="AE193" s="174">
        <f t="shared" ca="1" si="34"/>
        <v>0</v>
      </c>
      <c r="AF193" s="174">
        <f t="shared" ca="1" si="34"/>
        <v>0</v>
      </c>
      <c r="AG193" s="174">
        <f t="shared" ca="1" si="34"/>
        <v>0</v>
      </c>
      <c r="AH193" s="174">
        <f t="shared" ca="1" si="34"/>
        <v>0</v>
      </c>
      <c r="AI193" s="174">
        <f t="shared" ca="1" si="34"/>
        <v>0</v>
      </c>
      <c r="AJ193" s="174">
        <f t="shared" ca="1" si="34"/>
        <v>0</v>
      </c>
      <c r="AK193" s="174">
        <f t="shared" ca="1" si="34"/>
        <v>0</v>
      </c>
      <c r="AL193" s="174">
        <f t="shared" ca="1" si="34"/>
        <v>0</v>
      </c>
      <c r="AM193" s="174">
        <f t="shared" ca="1" si="34"/>
        <v>0</v>
      </c>
      <c r="AN193" s="174">
        <f t="shared" ca="1" si="34"/>
        <v>0</v>
      </c>
      <c r="AO193" s="174">
        <f t="shared" ca="1" si="34"/>
        <v>0</v>
      </c>
      <c r="AP193" s="174">
        <f t="shared" ca="1" si="34"/>
        <v>0</v>
      </c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D193" s="44">
        <f ca="1">IFERROR(IF(SUMIF($G$6:$BB$6,BD$6&amp;" Total",$G193:$BB193)-(SUMIF($G$6:$BB$6,BD$6&amp;" "&amp;'Input-Allocators'!$D$18,$G193:$BB193)+IFERROR(SUMIF($G$6:$BB$6,BD$6&amp;" "&amp;'Input-Allocators'!$E$18,$G193:$BB193),SUMIF($G$6:$BB$6,BD$6&amp;" "&amp;'Input-Allocators'!$B$20,$G193:$BB193))+SUMIF($G$6:$BB$6,BD$6&amp;" "&amp;'Input-Allocators'!$F$18,$G193:$BB193))&lt;Check_Limit,0,1),1)</f>
        <v>0</v>
      </c>
      <c r="BE193" s="44">
        <f ca="1">IFERROR(IF(SUMIF($G$6:$BB$6,BE$6&amp;" Total",$G193:$BB193)-(SUMIF($G$6:$BB$6,BE$6&amp;" "&amp;'Input-Allocators'!$D$18,$G193:$BB193)+IFERROR(SUMIF($G$6:$BB$6,BE$6&amp;" "&amp;'Input-Allocators'!$E$18,$G193:$BB193),SUMIF($G$6:$BB$6,BE$6&amp;" "&amp;'Input-Allocators'!$B$20,$G193:$BB193))+SUMIF($G$6:$BB$6,BE$6&amp;" "&amp;'Input-Allocators'!$F$18,$G193:$BB193))&lt;Check_Limit,0,1),1)</f>
        <v>0</v>
      </c>
      <c r="BF193" s="44">
        <f ca="1">IFERROR(IF(SUMIF($G$6:$BB$6,BF$6&amp;" Total",$G193:$BB193)-(SUMIF($G$6:$BB$6,BF$6&amp;" "&amp;'Input-Allocators'!$D$18,$G193:$BB193)+IFERROR(SUMIF($G$6:$BB$6,BF$6&amp;" "&amp;'Input-Allocators'!$E$18,$G193:$BB193),SUMIF($G$6:$BB$6,BF$6&amp;" "&amp;'Input-Allocators'!$B$20,$G193:$BB193))+SUMIF($G$6:$BB$6,BF$6&amp;" "&amp;'Input-Allocators'!$F$18,$G193:$BB193))&lt;Check_Limit,0,1),1)</f>
        <v>0</v>
      </c>
      <c r="BG193" s="44">
        <f ca="1">IFERROR(IF(SUMIF($G$6:$BB$6,BG$6&amp;" Total",$G193:$BB193)-(SUMIF($G$6:$BB$6,BG$6&amp;" "&amp;'Input-Allocators'!$D$18,$G193:$BB193)+IFERROR(SUMIF($G$6:$BB$6,BG$6&amp;" "&amp;'Input-Allocators'!$E$18,$G193:$BB193),SUMIF($G$6:$BB$6,BG$6&amp;" "&amp;'Input-Allocators'!$B$20,$G193:$BB193))+SUMIF($G$6:$BB$6,BG$6&amp;" "&amp;'Input-Allocators'!$F$18,$G193:$BB193))&lt;Check_Limit,0,1),1)</f>
        <v>0</v>
      </c>
      <c r="BH193" s="44">
        <f ca="1">IFERROR(IF(SUMIF($G$6:$BB$6,BH$6&amp;" Total",$G193:$BB193)-(SUMIF($G$6:$BB$6,BH$6&amp;" "&amp;'Input-Allocators'!$D$18,$G193:$BB193)+IFERROR(SUMIF($G$6:$BB$6,BH$6&amp;" "&amp;'Input-Allocators'!$E$18,$G193:$BB193),SUMIF($G$6:$BB$6,BH$6&amp;" "&amp;'Input-Allocators'!$B$20,$G193:$BB193))+SUMIF($G$6:$BB$6,BH$6&amp;" "&amp;'Input-Allocators'!$F$18,$G193:$BB193))&lt;Check_Limit,0,1),1)</f>
        <v>0</v>
      </c>
      <c r="BI193" s="44">
        <f ca="1">IFERROR(IF(SUMIF($G$6:$BB$6,BI$6&amp;" Total",$G193:$BB193)-(SUMIF($G$6:$BB$6,BI$6&amp;" "&amp;'Input-Allocators'!$D$18,$G193:$BB193)+IFERROR(SUMIF($G$6:$BB$6,BI$6&amp;" "&amp;'Input-Allocators'!$E$18,$G193:$BB193),SUMIF($G$6:$BB$6,BI$6&amp;" "&amp;'Input-Allocators'!$B$20,$G193:$BB193))+SUMIF($G$6:$BB$6,BI$6&amp;" "&amp;'Input-Allocators'!$F$18,$G193:$BB193))&lt;Check_Limit,0,1),1)</f>
        <v>0</v>
      </c>
      <c r="BJ193" s="44">
        <f ca="1">IFERROR(IF(SUMIF($G$6:$BB$6,BJ$6&amp;" Total",$G193:$BB193)-(SUMIF($G$6:$BB$6,BJ$6&amp;" "&amp;'Input-Allocators'!$D$18,$G193:$BB193)+IFERROR(SUMIF($G$6:$BB$6,BJ$6&amp;" "&amp;'Input-Allocators'!$E$18,$G193:$BB193),SUMIF($G$6:$BB$6,BJ$6&amp;" "&amp;'Input-Allocators'!$B$20,$G193:$BB193))+SUMIF($G$6:$BB$6,BJ$6&amp;" "&amp;'Input-Allocators'!$F$18,$G193:$BB193))&lt;Check_Limit,0,1),1)</f>
        <v>0</v>
      </c>
      <c r="BK193" s="44">
        <f ca="1">IFERROR(IF(SUMIF($G$6:$BB$6,BK$6&amp;" Total",$G193:$BB193)-(SUMIF($G$6:$BB$6,BK$6&amp;" "&amp;'Input-Allocators'!$D$18,$G193:$BB193)+IFERROR(SUMIF($G$6:$BB$6,BK$6&amp;" "&amp;'Input-Allocators'!$E$18,$G193:$BB193),SUMIF($G$6:$BB$6,BK$6&amp;" "&amp;'Input-Allocators'!$B$20,$G193:$BB193))+SUMIF($G$6:$BB$6,BK$6&amp;" "&amp;'Input-Allocators'!$F$18,$G193:$BB193))&lt;Check_Limit,0,1),1)</f>
        <v>0</v>
      </c>
      <c r="BL193" s="44">
        <f ca="1">IFERROR(IF(SUMIF($G$6:$BB$6,BL$6&amp;" Total",$G193:$BB193)-(SUMIF($G$6:$BB$6,BL$6&amp;" "&amp;'Input-Allocators'!$D$18,$G193:$BB193)+IFERROR(SUMIF($G$6:$BB$6,BL$6&amp;" "&amp;'Input-Allocators'!$E$18,$G193:$BB193),SUMIF($G$6:$BB$6,BL$6&amp;" "&amp;'Input-Allocators'!$B$20,$G193:$BB193))+SUMIF($G$6:$BB$6,BL$6&amp;" "&amp;'Input-Allocators'!$F$18,$G193:$BB193))&lt;Check_Limit,0,1),1)</f>
        <v>0</v>
      </c>
      <c r="BM193" s="44">
        <f ca="1">IFERROR(IF(SUMIF($G$6:$BB$6,BM$6&amp;" Total",$G193:$BB193)-(SUMIF($G$6:$BB$6,BM$6&amp;" "&amp;'Input-Allocators'!$D$18,$G193:$BB193)+IFERROR(SUMIF($G$6:$BB$6,BM$6&amp;" "&amp;'Input-Allocators'!$E$18,$G193:$BB193),SUMIF($G$6:$BB$6,BM$6&amp;" "&amp;'Input-Allocators'!$B$20,$G193:$BB193))+SUMIF($G$6:$BB$6,BM$6&amp;" "&amp;'Input-Allocators'!$F$18,$G193:$BB193))&lt;Check_Limit,0,1),1)</f>
        <v>0</v>
      </c>
      <c r="BN193" s="44">
        <f ca="1">IFERROR(IF(SUMIF($G$6:$BB$6,BN$6&amp;" Total",$G193:$BB193)-(SUMIF($G$6:$BB$6,BN$6&amp;" "&amp;'Input-Allocators'!$D$18,$G193:$BB193)+IFERROR(SUMIF($G$6:$BB$6,BN$6&amp;" "&amp;'Input-Allocators'!$E$18,$G193:$BB193),SUMIF($G$6:$BB$6,BN$6&amp;" "&amp;'Input-Allocators'!$B$20,$G193:$BB193))+SUMIF($G$6:$BB$6,BN$6&amp;" "&amp;'Input-Allocators'!$F$18,$G193:$BB193))&lt;Check_Limit,0,1),1)</f>
        <v>0</v>
      </c>
      <c r="BO193" s="44">
        <f ca="1">IFERROR(IF(SUMIF($G$6:$BB$6,BO$6&amp;" Total",$G193:$BB193)-(SUMIF($G$6:$BB$6,BO$6&amp;" "&amp;'Input-Allocators'!$D$18,$G193:$BB193)+IFERROR(SUMIF($G$6:$BB$6,BO$6&amp;" "&amp;'Input-Allocators'!$E$18,$G193:$BB193),SUMIF($G$6:$BB$6,BO$6&amp;" "&amp;'Input-Allocators'!$B$20,$G193:$BB193))+SUMIF($G$6:$BB$6,BO$6&amp;" "&amp;'Input-Allocators'!$F$18,$G193:$BB193))&lt;Check_Limit,0,1),1)</f>
        <v>0</v>
      </c>
    </row>
    <row r="194" spans="1:67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C194" s="46" t="str">
        <f>IF(ISBLANK('Input-Accounts'!C194),"",'Input-Accounts'!C194)</f>
        <v/>
      </c>
      <c r="D194" s="14"/>
      <c r="E194" s="14"/>
      <c r="F194" s="3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D194" s="44">
        <f>IFERROR(IF(SUMIF($G$6:$BB$6,BD$6&amp;" Total",$G194:$BB194)-(SUMIF($G$6:$BB$6,BD$6&amp;" "&amp;'Input-Allocators'!$D$18,$G194:$BB194)+IFERROR(SUMIF($G$6:$BB$6,BD$6&amp;" "&amp;'Input-Allocators'!$E$18,$G194:$BB194),SUMIF($G$6:$BB$6,BD$6&amp;" "&amp;'Input-Allocators'!$B$20,$G194:$BB194))+SUMIF($G$6:$BB$6,BD$6&amp;" "&amp;'Input-Allocators'!$F$18,$G194:$BB194))&lt;Check_Limit,0,1),1)</f>
        <v>0</v>
      </c>
      <c r="BE194" s="44">
        <f>IFERROR(IF(SUMIF($G$6:$BB$6,BE$6&amp;" Total",$G194:$BB194)-(SUMIF($G$6:$BB$6,BE$6&amp;" "&amp;'Input-Allocators'!$D$18,$G194:$BB194)+IFERROR(SUMIF($G$6:$BB$6,BE$6&amp;" "&amp;'Input-Allocators'!$E$18,$G194:$BB194),SUMIF($G$6:$BB$6,BE$6&amp;" "&amp;'Input-Allocators'!$B$20,$G194:$BB194))+SUMIF($G$6:$BB$6,BE$6&amp;" "&amp;'Input-Allocators'!$F$18,$G194:$BB194))&lt;Check_Limit,0,1),1)</f>
        <v>0</v>
      </c>
      <c r="BF194" s="44">
        <f>IFERROR(IF(SUMIF($G$6:$BB$6,BF$6&amp;" Total",$G194:$BB194)-(SUMIF($G$6:$BB$6,BF$6&amp;" "&amp;'Input-Allocators'!$D$18,$G194:$BB194)+IFERROR(SUMIF($G$6:$BB$6,BF$6&amp;" "&amp;'Input-Allocators'!$E$18,$G194:$BB194),SUMIF($G$6:$BB$6,BF$6&amp;" "&amp;'Input-Allocators'!$B$20,$G194:$BB194))+SUMIF($G$6:$BB$6,BF$6&amp;" "&amp;'Input-Allocators'!$F$18,$G194:$BB194))&lt;Check_Limit,0,1),1)</f>
        <v>0</v>
      </c>
      <c r="BG194" s="44">
        <f>IFERROR(IF(SUMIF($G$6:$BB$6,BG$6&amp;" Total",$G194:$BB194)-(SUMIF($G$6:$BB$6,BG$6&amp;" "&amp;'Input-Allocators'!$D$18,$G194:$BB194)+IFERROR(SUMIF($G$6:$BB$6,BG$6&amp;" "&amp;'Input-Allocators'!$E$18,$G194:$BB194),SUMIF($G$6:$BB$6,BG$6&amp;" "&amp;'Input-Allocators'!$B$20,$G194:$BB194))+SUMIF($G$6:$BB$6,BG$6&amp;" "&amp;'Input-Allocators'!$F$18,$G194:$BB194))&lt;Check_Limit,0,1),1)</f>
        <v>0</v>
      </c>
      <c r="BH194" s="44">
        <f>IFERROR(IF(SUMIF($G$6:$BB$6,BH$6&amp;" Total",$G194:$BB194)-(SUMIF($G$6:$BB$6,BH$6&amp;" "&amp;'Input-Allocators'!$D$18,$G194:$BB194)+IFERROR(SUMIF($G$6:$BB$6,BH$6&amp;" "&amp;'Input-Allocators'!$E$18,$G194:$BB194),SUMIF($G$6:$BB$6,BH$6&amp;" "&amp;'Input-Allocators'!$B$20,$G194:$BB194))+SUMIF($G$6:$BB$6,BH$6&amp;" "&amp;'Input-Allocators'!$F$18,$G194:$BB194))&lt;Check_Limit,0,1),1)</f>
        <v>0</v>
      </c>
      <c r="BI194" s="44">
        <f>IFERROR(IF(SUMIF($G$6:$BB$6,BI$6&amp;" Total",$G194:$BB194)-(SUMIF($G$6:$BB$6,BI$6&amp;" "&amp;'Input-Allocators'!$D$18,$G194:$BB194)+IFERROR(SUMIF($G$6:$BB$6,BI$6&amp;" "&amp;'Input-Allocators'!$E$18,$G194:$BB194),SUMIF($G$6:$BB$6,BI$6&amp;" "&amp;'Input-Allocators'!$B$20,$G194:$BB194))+SUMIF($G$6:$BB$6,BI$6&amp;" "&amp;'Input-Allocators'!$F$18,$G194:$BB194))&lt;Check_Limit,0,1),1)</f>
        <v>0</v>
      </c>
      <c r="BJ194" s="44">
        <f>IFERROR(IF(SUMIF($G$6:$BB$6,BJ$6&amp;" Total",$G194:$BB194)-(SUMIF($G$6:$BB$6,BJ$6&amp;" "&amp;'Input-Allocators'!$D$18,$G194:$BB194)+IFERROR(SUMIF($G$6:$BB$6,BJ$6&amp;" "&amp;'Input-Allocators'!$E$18,$G194:$BB194),SUMIF($G$6:$BB$6,BJ$6&amp;" "&amp;'Input-Allocators'!$B$20,$G194:$BB194))+SUMIF($G$6:$BB$6,BJ$6&amp;" "&amp;'Input-Allocators'!$F$18,$G194:$BB194))&lt;Check_Limit,0,1),1)</f>
        <v>0</v>
      </c>
      <c r="BK194" s="44">
        <f>IFERROR(IF(SUMIF($G$6:$BB$6,BK$6&amp;" Total",$G194:$BB194)-(SUMIF($G$6:$BB$6,BK$6&amp;" "&amp;'Input-Allocators'!$D$18,$G194:$BB194)+IFERROR(SUMIF($G$6:$BB$6,BK$6&amp;" "&amp;'Input-Allocators'!$E$18,$G194:$BB194),SUMIF($G$6:$BB$6,BK$6&amp;" "&amp;'Input-Allocators'!$B$20,$G194:$BB194))+SUMIF($G$6:$BB$6,BK$6&amp;" "&amp;'Input-Allocators'!$F$18,$G194:$BB194))&lt;Check_Limit,0,1),1)</f>
        <v>0</v>
      </c>
      <c r="BL194" s="44">
        <f>IFERROR(IF(SUMIF($G$6:$BB$6,BL$6&amp;" Total",$G194:$BB194)-(SUMIF($G$6:$BB$6,BL$6&amp;" "&amp;'Input-Allocators'!$D$18,$G194:$BB194)+IFERROR(SUMIF($G$6:$BB$6,BL$6&amp;" "&amp;'Input-Allocators'!$E$18,$G194:$BB194),SUMIF($G$6:$BB$6,BL$6&amp;" "&amp;'Input-Allocators'!$B$20,$G194:$BB194))+SUMIF($G$6:$BB$6,BL$6&amp;" "&amp;'Input-Allocators'!$F$18,$G194:$BB194))&lt;Check_Limit,0,1),1)</f>
        <v>0</v>
      </c>
      <c r="BM194" s="44">
        <f>IFERROR(IF(SUMIF($G$6:$BB$6,BM$6&amp;" Total",$G194:$BB194)-(SUMIF($G$6:$BB$6,BM$6&amp;" "&amp;'Input-Allocators'!$D$18,$G194:$BB194)+IFERROR(SUMIF($G$6:$BB$6,BM$6&amp;" "&amp;'Input-Allocators'!$E$18,$G194:$BB194),SUMIF($G$6:$BB$6,BM$6&amp;" "&amp;'Input-Allocators'!$B$20,$G194:$BB194))+SUMIF($G$6:$BB$6,BM$6&amp;" "&amp;'Input-Allocators'!$F$18,$G194:$BB194))&lt;Check_Limit,0,1),1)</f>
        <v>0</v>
      </c>
      <c r="BN194" s="44">
        <f>IFERROR(IF(SUMIF($G$6:$BB$6,BN$6&amp;" Total",$G194:$BB194)-(SUMIF($G$6:$BB$6,BN$6&amp;" "&amp;'Input-Allocators'!$D$18,$G194:$BB194)+IFERROR(SUMIF($G$6:$BB$6,BN$6&amp;" "&amp;'Input-Allocators'!$E$18,$G194:$BB194),SUMIF($G$6:$BB$6,BN$6&amp;" "&amp;'Input-Allocators'!$B$20,$G194:$BB194))+SUMIF($G$6:$BB$6,BN$6&amp;" "&amp;'Input-Allocators'!$F$18,$G194:$BB194))&lt;Check_Limit,0,1),1)</f>
        <v>0</v>
      </c>
      <c r="BO194" s="44">
        <f>IFERROR(IF(SUMIF($G$6:$BB$6,BO$6&amp;" Total",$G194:$BB194)-(SUMIF($G$6:$BB$6,BO$6&amp;" "&amp;'Input-Allocators'!$D$18,$G194:$BB194)+IFERROR(SUMIF($G$6:$BB$6,BO$6&amp;" "&amp;'Input-Allocators'!$E$18,$G194:$BB194),SUMIF($G$6:$BB$6,BO$6&amp;" "&amp;'Input-Allocators'!$B$20,$G194:$BB194))+SUMIF($G$6:$BB$6,BO$6&amp;" "&amp;'Input-Allocators'!$F$18,$G194:$BB194))&lt;Check_Limit,0,1),1)</f>
        <v>0</v>
      </c>
    </row>
    <row r="195" spans="1:67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C195" s="46" t="str">
        <f>IF(ISBLANK('Input-Accounts'!C195),"",'Input-Accounts'!C195)</f>
        <v/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D195" s="44">
        <f>IFERROR(IF(SUMIF($G$6:$BB$6,BD$6&amp;" Total",$G195:$BB195)-(SUMIF($G$6:$BB$6,BD$6&amp;" "&amp;'Input-Allocators'!$D$18,$G195:$BB195)+IFERROR(SUMIF($G$6:$BB$6,BD$6&amp;" "&amp;'Input-Allocators'!$E$18,$G195:$BB195),SUMIF($G$6:$BB$6,BD$6&amp;" "&amp;'Input-Allocators'!$B$20,$G195:$BB195))+SUMIF($G$6:$BB$6,BD$6&amp;" "&amp;'Input-Allocators'!$F$18,$G195:$BB195))&lt;Check_Limit,0,1),1)</f>
        <v>0</v>
      </c>
      <c r="BE195" s="44">
        <f>IFERROR(IF(SUMIF($G$6:$BB$6,BE$6&amp;" Total",$G195:$BB195)-(SUMIF($G$6:$BB$6,BE$6&amp;" "&amp;'Input-Allocators'!$D$18,$G195:$BB195)+IFERROR(SUMIF($G$6:$BB$6,BE$6&amp;" "&amp;'Input-Allocators'!$E$18,$G195:$BB195),SUMIF($G$6:$BB$6,BE$6&amp;" "&amp;'Input-Allocators'!$B$20,$G195:$BB195))+SUMIF($G$6:$BB$6,BE$6&amp;" "&amp;'Input-Allocators'!$F$18,$G195:$BB195))&lt;Check_Limit,0,1),1)</f>
        <v>0</v>
      </c>
      <c r="BF195" s="44">
        <f>IFERROR(IF(SUMIF($G$6:$BB$6,BF$6&amp;" Total",$G195:$BB195)-(SUMIF($G$6:$BB$6,BF$6&amp;" "&amp;'Input-Allocators'!$D$18,$G195:$BB195)+IFERROR(SUMIF($G$6:$BB$6,BF$6&amp;" "&amp;'Input-Allocators'!$E$18,$G195:$BB195),SUMIF($G$6:$BB$6,BF$6&amp;" "&amp;'Input-Allocators'!$B$20,$G195:$BB195))+SUMIF($G$6:$BB$6,BF$6&amp;" "&amp;'Input-Allocators'!$F$18,$G195:$BB195))&lt;Check_Limit,0,1),1)</f>
        <v>0</v>
      </c>
      <c r="BG195" s="44">
        <f>IFERROR(IF(SUMIF($G$6:$BB$6,BG$6&amp;" Total",$G195:$BB195)-(SUMIF($G$6:$BB$6,BG$6&amp;" "&amp;'Input-Allocators'!$D$18,$G195:$BB195)+IFERROR(SUMIF($G$6:$BB$6,BG$6&amp;" "&amp;'Input-Allocators'!$E$18,$G195:$BB195),SUMIF($G$6:$BB$6,BG$6&amp;" "&amp;'Input-Allocators'!$B$20,$G195:$BB195))+SUMIF($G$6:$BB$6,BG$6&amp;" "&amp;'Input-Allocators'!$F$18,$G195:$BB195))&lt;Check_Limit,0,1),1)</f>
        <v>0</v>
      </c>
      <c r="BH195" s="44">
        <f>IFERROR(IF(SUMIF($G$6:$BB$6,BH$6&amp;" Total",$G195:$BB195)-(SUMIF($G$6:$BB$6,BH$6&amp;" "&amp;'Input-Allocators'!$D$18,$G195:$BB195)+IFERROR(SUMIF($G$6:$BB$6,BH$6&amp;" "&amp;'Input-Allocators'!$E$18,$G195:$BB195),SUMIF($G$6:$BB$6,BH$6&amp;" "&amp;'Input-Allocators'!$B$20,$G195:$BB195))+SUMIF($G$6:$BB$6,BH$6&amp;" "&amp;'Input-Allocators'!$F$18,$G195:$BB195))&lt;Check_Limit,0,1),1)</f>
        <v>0</v>
      </c>
      <c r="BI195" s="44">
        <f>IFERROR(IF(SUMIF($G$6:$BB$6,BI$6&amp;" Total",$G195:$BB195)-(SUMIF($G$6:$BB$6,BI$6&amp;" "&amp;'Input-Allocators'!$D$18,$G195:$BB195)+IFERROR(SUMIF($G$6:$BB$6,BI$6&amp;" "&amp;'Input-Allocators'!$E$18,$G195:$BB195),SUMIF($G$6:$BB$6,BI$6&amp;" "&amp;'Input-Allocators'!$B$20,$G195:$BB195))+SUMIF($G$6:$BB$6,BI$6&amp;" "&amp;'Input-Allocators'!$F$18,$G195:$BB195))&lt;Check_Limit,0,1),1)</f>
        <v>0</v>
      </c>
      <c r="BJ195" s="44">
        <f>IFERROR(IF(SUMIF($G$6:$BB$6,BJ$6&amp;" Total",$G195:$BB195)-(SUMIF($G$6:$BB$6,BJ$6&amp;" "&amp;'Input-Allocators'!$D$18,$G195:$BB195)+IFERROR(SUMIF($G$6:$BB$6,BJ$6&amp;" "&amp;'Input-Allocators'!$E$18,$G195:$BB195),SUMIF($G$6:$BB$6,BJ$6&amp;" "&amp;'Input-Allocators'!$B$20,$G195:$BB195))+SUMIF($G$6:$BB$6,BJ$6&amp;" "&amp;'Input-Allocators'!$F$18,$G195:$BB195))&lt;Check_Limit,0,1),1)</f>
        <v>0</v>
      </c>
      <c r="BK195" s="44">
        <f>IFERROR(IF(SUMIF($G$6:$BB$6,BK$6&amp;" Total",$G195:$BB195)-(SUMIF($G$6:$BB$6,BK$6&amp;" "&amp;'Input-Allocators'!$D$18,$G195:$BB195)+IFERROR(SUMIF($G$6:$BB$6,BK$6&amp;" "&amp;'Input-Allocators'!$E$18,$G195:$BB195),SUMIF($G$6:$BB$6,BK$6&amp;" "&amp;'Input-Allocators'!$B$20,$G195:$BB195))+SUMIF($G$6:$BB$6,BK$6&amp;" "&amp;'Input-Allocators'!$F$18,$G195:$BB195))&lt;Check_Limit,0,1),1)</f>
        <v>0</v>
      </c>
      <c r="BL195" s="44">
        <f>IFERROR(IF(SUMIF($G$6:$BB$6,BL$6&amp;" Total",$G195:$BB195)-(SUMIF($G$6:$BB$6,BL$6&amp;" "&amp;'Input-Allocators'!$D$18,$G195:$BB195)+IFERROR(SUMIF($G$6:$BB$6,BL$6&amp;" "&amp;'Input-Allocators'!$E$18,$G195:$BB195),SUMIF($G$6:$BB$6,BL$6&amp;" "&amp;'Input-Allocators'!$B$20,$G195:$BB195))+SUMIF($G$6:$BB$6,BL$6&amp;" "&amp;'Input-Allocators'!$F$18,$G195:$BB195))&lt;Check_Limit,0,1),1)</f>
        <v>0</v>
      </c>
      <c r="BM195" s="44">
        <f>IFERROR(IF(SUMIF($G$6:$BB$6,BM$6&amp;" Total",$G195:$BB195)-(SUMIF($G$6:$BB$6,BM$6&amp;" "&amp;'Input-Allocators'!$D$18,$G195:$BB195)+IFERROR(SUMIF($G$6:$BB$6,BM$6&amp;" "&amp;'Input-Allocators'!$E$18,$G195:$BB195),SUMIF($G$6:$BB$6,BM$6&amp;" "&amp;'Input-Allocators'!$B$20,$G195:$BB195))+SUMIF($G$6:$BB$6,BM$6&amp;" "&amp;'Input-Allocators'!$F$18,$G195:$BB195))&lt;Check_Limit,0,1),1)</f>
        <v>0</v>
      </c>
      <c r="BN195" s="44">
        <f>IFERROR(IF(SUMIF($G$6:$BB$6,BN$6&amp;" Total",$G195:$BB195)-(SUMIF($G$6:$BB$6,BN$6&amp;" "&amp;'Input-Allocators'!$D$18,$G195:$BB195)+IFERROR(SUMIF($G$6:$BB$6,BN$6&amp;" "&amp;'Input-Allocators'!$E$18,$G195:$BB195),SUMIF($G$6:$BB$6,BN$6&amp;" "&amp;'Input-Allocators'!$B$20,$G195:$BB195))+SUMIF($G$6:$BB$6,BN$6&amp;" "&amp;'Input-Allocators'!$F$18,$G195:$BB195))&lt;Check_Limit,0,1),1)</f>
        <v>0</v>
      </c>
      <c r="BO195" s="44">
        <f>IFERROR(IF(SUMIF($G$6:$BB$6,BO$6&amp;" Total",$G195:$BB195)-(SUMIF($G$6:$BB$6,BO$6&amp;" "&amp;'Input-Allocators'!$D$18,$G195:$BB195)+IFERROR(SUMIF($G$6:$BB$6,BO$6&amp;" "&amp;'Input-Allocators'!$E$18,$G195:$BB195),SUMIF($G$6:$BB$6,BO$6&amp;" "&amp;'Input-Allocators'!$B$20,$G195:$BB195))+SUMIF($G$6:$BB$6,BO$6&amp;" "&amp;'Input-Allocators'!$F$18,$G195:$BB195))&lt;Check_Limit,0,1),1)</f>
        <v>0</v>
      </c>
    </row>
    <row r="196" spans="1:67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>Functionalization!$D196</f>
        <v>5882.8516564902984</v>
      </c>
      <c r="E196" s="14">
        <f t="shared" ref="E196:E246" ca="1" si="35">IFERROR(IF(D196="",0,IF(D196=0,0,IF(ABS(D196-SUM(G196,K196,O196,S196,W196,AA196,AE196,AI196,AM196,AQ196,AU196,AY196))&lt;Check_Limit,0,1))),1)</f>
        <v>0</v>
      </c>
      <c r="F196" s="3" t="str">
        <f>IF($D196=0,"-",IF('Input-Accounts'!$E196&lt;&gt;0,'Input-Accounts'!$E196,'Input-Accounts'!$G196))</f>
        <v>INT_DIST_OL</v>
      </c>
      <c r="G196" s="14">
        <f ca="1">IF(G$5&lt;&gt;"",HLOOKUP(G$5,Functionalization!$G$6:$R$343,ROW($A196)-5,FALSE),IFERROR(INDEX(G$320:G$343,MATCH($F196,$B$320:$B$343,0))/VLOOKUP($F196,$B$320:$BB$343,MATCH(LEFT(TRIM(G$6),FIND("~",SUBSTITUTE(G$6,"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196))*HLOOKUP(LEFT(TRIM(G$6),FIND("~",SUBSTITUTE(G$6," ","~",LEN(TRIM(G$6))-LEN(SUBSTITUTE(TRIM(G$6)," ",""))))-1)&amp;" Total",$B$6:$BB$343,ROW($A196)-5,FALSE))</f>
        <v>0</v>
      </c>
      <c r="H196" s="14">
        <f ca="1">IF(H$5&lt;&gt;"",HLOOKUP(H$5,Functionalization!$G$6:$R$343,ROW($A196)-5,FALSE),IFERROR(INDEX(H$320:H$343,MATCH($F196,$B$320:$B$343,0))/VLOOKUP($F196,$B$320:$BB$343,MATCH(LEFT(TRIM(H$6),FIND("~",SUBSTITUTE(H$6,"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196))*HLOOKUP(LEFT(TRIM(H$6),FIND("~",SUBSTITUTE(H$6," ","~",LEN(TRIM(H$6))-LEN(SUBSTITUTE(TRIM(H$6)," ",""))))-1)&amp;" Total",$B$6:$BB$343,ROW($A196)-5,FALSE))</f>
        <v>0</v>
      </c>
      <c r="I196" s="14">
        <f ca="1">IF(I$5&lt;&gt;"",HLOOKUP(I$5,Functionalization!$G$6:$R$343,ROW($A196)-5,FALSE),IFERROR(INDEX(I$320:I$343,MATCH($F196,$B$320:$B$343,0))/VLOOKUP($F196,$B$320:$BB$343,MATCH(LEFT(TRIM(I$6),FIND("~",SUBSTITUTE(I$6,"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196))*HLOOKUP(LEFT(TRIM(I$6),FIND("~",SUBSTITUTE(I$6," ","~",LEN(TRIM(I$6))-LEN(SUBSTITUTE(TRIM(I$6)," ",""))))-1)&amp;" Total",$B$6:$BB$343,ROW($A196)-5,FALSE))</f>
        <v>0</v>
      </c>
      <c r="J196" s="14">
        <f ca="1">IF(J$5&lt;&gt;"",HLOOKUP(J$5,Functionalization!$G$6:$R$343,ROW($A196)-5,FALSE),IFERROR(INDEX(J$320:J$343,MATCH($F196,$B$320:$B$343,0))/VLOOKUP($F196,$B$320:$BB$343,MATCH(LEFT(TRIM(J$6),FIND("~",SUBSTITUTE(J$6,"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196))*HLOOKUP(LEFT(TRIM(J$6),FIND("~",SUBSTITUTE(J$6," ","~",LEN(TRIM(J$6))-LEN(SUBSTITUTE(TRIM(J$6)," ",""))))-1)&amp;" Total",$B$6:$BB$343,ROW($A196)-5,FALSE))</f>
        <v>0</v>
      </c>
      <c r="K196" s="14">
        <f ca="1">IF(K$5&lt;&gt;"",HLOOKUP(K$5,Functionalization!$G$6:$R$343,ROW($A196)-5,FALSE),IFERROR(INDEX(K$320:K$343,MATCH($F196,$B$320:$B$343,0))/VLOOKUP($F196,$B$320:$BB$343,MATCH(LEFT(TRIM(K$6),FIND("~",SUBSTITUTE(K$6,"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196))*HLOOKUP(LEFT(TRIM(K$6),FIND("~",SUBSTITUTE(K$6," ","~",LEN(TRIM(K$6))-LEN(SUBSTITUTE(TRIM(K$6)," ",""))))-1)&amp;" Total",$B$6:$BB$343,ROW($A196)-5,FALSE))</f>
        <v>0</v>
      </c>
      <c r="L196" s="14">
        <f ca="1">IF(L$5&lt;&gt;"",HLOOKUP(L$5,Functionalization!$G$6:$R$343,ROW($A196)-5,FALSE),IFERROR(INDEX(L$320:L$343,MATCH($F196,$B$320:$B$343,0))/VLOOKUP($F196,$B$320:$BB$343,MATCH(LEFT(TRIM(L$6),FIND("~",SUBSTITUTE(L$6,"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196))*HLOOKUP(LEFT(TRIM(L$6),FIND("~",SUBSTITUTE(L$6," ","~",LEN(TRIM(L$6))-LEN(SUBSTITUTE(TRIM(L$6)," ",""))))-1)&amp;" Total",$B$6:$BB$343,ROW($A196)-5,FALSE))</f>
        <v>0</v>
      </c>
      <c r="M196" s="14">
        <f ca="1">IF(M$5&lt;&gt;"",HLOOKUP(M$5,Functionalization!$G$6:$R$343,ROW($A196)-5,FALSE),IFERROR(INDEX(M$320:M$343,MATCH($F196,$B$320:$B$343,0))/VLOOKUP($F196,$B$320:$BB$343,MATCH(LEFT(TRIM(M$6),FIND("~",SUBSTITUTE(M$6,"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196))*HLOOKUP(LEFT(TRIM(M$6),FIND("~",SUBSTITUTE(M$6," ","~",LEN(TRIM(M$6))-LEN(SUBSTITUTE(TRIM(M$6)," ",""))))-1)&amp;" Total",$B$6:$BB$343,ROW($A196)-5,FALSE))</f>
        <v>0</v>
      </c>
      <c r="N196" s="14">
        <f ca="1">IF(N$5&lt;&gt;"",HLOOKUP(N$5,Functionalization!$G$6:$R$343,ROW($A196)-5,FALSE),IFERROR(INDEX(N$320:N$343,MATCH($F196,$B$320:$B$343,0))/VLOOKUP($F196,$B$320:$BB$343,MATCH(LEFT(TRIM(N$6),FIND("~",SUBSTITUTE(N$6,"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196))*HLOOKUP(LEFT(TRIM(N$6),FIND("~",SUBSTITUTE(N$6," ","~",LEN(TRIM(N$6))-LEN(SUBSTITUTE(TRIM(N$6)," ",""))))-1)&amp;" Total",$B$6:$BB$343,ROW($A196)-5,FALSE))</f>
        <v>0</v>
      </c>
      <c r="O196" s="14">
        <f ca="1">IF(O$5&lt;&gt;"",HLOOKUP(O$5,Functionalization!$G$6:$R$343,ROW($A196)-5,FALSE),IFERROR(INDEX(O$320:O$343,MATCH($F196,$B$320:$B$343,0))/VLOOKUP($F196,$B$320:$BB$343,MATCH(LEFT(TRIM(O$6),FIND("~",SUBSTITUTE(O$6,"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196))*HLOOKUP(LEFT(TRIM(O$6),FIND("~",SUBSTITUTE(O$6," ","~",LEN(TRIM(O$6))-LEN(SUBSTITUTE(TRIM(O$6)," ",""))))-1)&amp;" Total",$B$6:$BB$343,ROW($A196)-5,FALSE))</f>
        <v>2967.9750696701567</v>
      </c>
      <c r="P196" s="14">
        <f ca="1">IF(P$5&lt;&gt;"",HLOOKUP(P$5,Functionalization!$G$6:$R$343,ROW($A196)-5,FALSE),IFERROR(INDEX(P$320:P$343,MATCH($F196,$B$320:$B$343,0))/VLOOKUP($F196,$B$320:$BB$343,MATCH(LEFT(TRIM(P$6),FIND("~",SUBSTITUTE(P$6,"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196))*HLOOKUP(LEFT(TRIM(P$6),FIND("~",SUBSTITUTE(P$6," ","~",LEN(TRIM(P$6))-LEN(SUBSTITUTE(TRIM(P$6)," ",""))))-1)&amp;" Total",$B$6:$BB$343,ROW($A196)-5,FALSE))</f>
        <v>2774.8401072196057</v>
      </c>
      <c r="Q196" s="14">
        <f ca="1">IF(Q$5&lt;&gt;"",HLOOKUP(Q$5,Functionalization!$G$6:$R$343,ROW($A196)-5,FALSE),IFERROR(INDEX(Q$320:Q$343,MATCH($F196,$B$320:$B$343,0))/VLOOKUP($F196,$B$320:$BB$343,MATCH(LEFT(TRIM(Q$6),FIND("~",SUBSTITUTE(Q$6,"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196))*HLOOKUP(LEFT(TRIM(Q$6),FIND("~",SUBSTITUTE(Q$6," ","~",LEN(TRIM(Q$6))-LEN(SUBSTITUTE(TRIM(Q$6)," ",""))))-1)&amp;" Total",$B$6:$BB$343,ROW($A196)-5,FALSE))</f>
        <v>0</v>
      </c>
      <c r="R196" s="14">
        <f ca="1">IF(R$5&lt;&gt;"",HLOOKUP(R$5,Functionalization!$G$6:$R$343,ROW($A196)-5,FALSE),IFERROR(INDEX(R$320:R$343,MATCH($F196,$B$320:$B$343,0))/VLOOKUP($F196,$B$320:$BB$343,MATCH(LEFT(TRIM(R$6),FIND("~",SUBSTITUTE(R$6,"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196))*HLOOKUP(LEFT(TRIM(R$6),FIND("~",SUBSTITUTE(R$6," ","~",LEN(TRIM(R$6))-LEN(SUBSTITUTE(TRIM(R$6)," ",""))))-1)&amp;" Total",$B$6:$BB$343,ROW($A196)-5,FALSE))</f>
        <v>193.13496245055094</v>
      </c>
      <c r="S196" s="14">
        <f ca="1">IF(S$5&lt;&gt;"",HLOOKUP(S$5,Functionalization!$G$6:$R$343,ROW($A196)-5,FALSE),IFERROR(INDEX(S$320:S$343,MATCH($F196,$B$320:$B$343,0))/VLOOKUP($F196,$B$320:$BB$343,MATCH(LEFT(TRIM(S$6),FIND("~",SUBSTITUTE(S$6,"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196))*HLOOKUP(LEFT(TRIM(S$6),FIND("~",SUBSTITUTE(S$6," ","~",LEN(TRIM(S$6))-LEN(SUBSTITUTE(TRIM(S$6)," ",""))))-1)&amp;" Total",$B$6:$BB$343,ROW($A196)-5,FALSE))</f>
        <v>2914.8765868201426</v>
      </c>
      <c r="T196" s="14">
        <f ca="1">IF(T$5&lt;&gt;"",HLOOKUP(T$5,Functionalization!$G$6:$R$343,ROW($A196)-5,FALSE),IFERROR(INDEX(T$320:T$343,MATCH($F196,$B$320:$B$343,0))/VLOOKUP($F196,$B$320:$BB$343,MATCH(LEFT(TRIM(T$6),FIND("~",SUBSTITUTE(T$6,"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196))*HLOOKUP(LEFT(TRIM(T$6),FIND("~",SUBSTITUTE(T$6," ","~",LEN(TRIM(T$6))-LEN(SUBSTITUTE(TRIM(T$6)," ",""))))-1)&amp;" Total",$B$6:$BB$343,ROW($A196)-5,FALSE))</f>
        <v>0</v>
      </c>
      <c r="U196" s="14">
        <f ca="1">IF(U$5&lt;&gt;"",HLOOKUP(U$5,Functionalization!$G$6:$R$343,ROW($A196)-5,FALSE),IFERROR(INDEX(U$320:U$343,MATCH($F196,$B$320:$B$343,0))/VLOOKUP($F196,$B$320:$BB$343,MATCH(LEFT(TRIM(U$6),FIND("~",SUBSTITUTE(U$6,"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196))*HLOOKUP(LEFT(TRIM(U$6),FIND("~",SUBSTITUTE(U$6," ","~",LEN(TRIM(U$6))-LEN(SUBSTITUTE(TRIM(U$6)," ",""))))-1)&amp;" Total",$B$6:$BB$343,ROW($A196)-5,FALSE))</f>
        <v>0</v>
      </c>
      <c r="V196" s="14">
        <f ca="1">IF(V$5&lt;&gt;"",HLOOKUP(V$5,Functionalization!$G$6:$R$343,ROW($A196)-5,FALSE),IFERROR(INDEX(V$320:V$343,MATCH($F196,$B$320:$B$343,0))/VLOOKUP($F196,$B$320:$BB$343,MATCH(LEFT(TRIM(V$6),FIND("~",SUBSTITUTE(V$6,"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196))*HLOOKUP(LEFT(TRIM(V$6),FIND("~",SUBSTITUTE(V$6," ","~",LEN(TRIM(V$6))-LEN(SUBSTITUTE(TRIM(V$6)," ",""))))-1)&amp;" Total",$B$6:$BB$343,ROW($A196)-5,FALSE))</f>
        <v>2914.8765868201426</v>
      </c>
      <c r="W196" s="14">
        <f ca="1">IF(W$5&lt;&gt;"",HLOOKUP(W$5,Functionalization!$G$6:$R$343,ROW($A196)-5,FALSE),IFERROR(INDEX(W$320:W$343,MATCH($F196,$B$320:$B$343,0))/VLOOKUP($F196,$B$320:$BB$343,MATCH(LEFT(TRIM(W$6),FIND("~",SUBSTITUTE(W$6,"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196))*HLOOKUP(LEFT(TRIM(W$6),FIND("~",SUBSTITUTE(W$6," ","~",LEN(TRIM(W$6))-LEN(SUBSTITUTE(TRIM(W$6)," ",""))))-1)&amp;" Total",$B$6:$BB$343,ROW($A196)-5,FALSE))</f>
        <v>0</v>
      </c>
      <c r="X196" s="14">
        <f ca="1">IF(X$5&lt;&gt;"",HLOOKUP(X$5,Functionalization!$G$6:$R$343,ROW($A196)-5,FALSE),IFERROR(INDEX(X$320:X$343,MATCH($F196,$B$320:$B$343,0))/VLOOKUP($F196,$B$320:$BB$343,MATCH(LEFT(TRIM(X$6),FIND("~",SUBSTITUTE(X$6,"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196))*HLOOKUP(LEFT(TRIM(X$6),FIND("~",SUBSTITUTE(X$6," ","~",LEN(TRIM(X$6))-LEN(SUBSTITUTE(TRIM(X$6)," ",""))))-1)&amp;" Total",$B$6:$BB$343,ROW($A196)-5,FALSE))</f>
        <v>0</v>
      </c>
      <c r="Y196" s="14">
        <f ca="1">IF(Y$5&lt;&gt;"",HLOOKUP(Y$5,Functionalization!$G$6:$R$343,ROW($A196)-5,FALSE),IFERROR(INDEX(Y$320:Y$343,MATCH($F196,$B$320:$B$343,0))/VLOOKUP($F196,$B$320:$BB$343,MATCH(LEFT(TRIM(Y$6),FIND("~",SUBSTITUTE(Y$6,"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196))*HLOOKUP(LEFT(TRIM(Y$6),FIND("~",SUBSTITUTE(Y$6," ","~",LEN(TRIM(Y$6))-LEN(SUBSTITUTE(TRIM(Y$6)," ",""))))-1)&amp;" Total",$B$6:$BB$343,ROW($A196)-5,FALSE))</f>
        <v>0</v>
      </c>
      <c r="Z196" s="14">
        <f ca="1">IF(Z$5&lt;&gt;"",HLOOKUP(Z$5,Functionalization!$G$6:$R$343,ROW($A196)-5,FALSE),IFERROR(INDEX(Z$320:Z$343,MATCH($F196,$B$320:$B$343,0))/VLOOKUP($F196,$B$320:$BB$343,MATCH(LEFT(TRIM(Z$6),FIND("~",SUBSTITUTE(Z$6,"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196))*HLOOKUP(LEFT(TRIM(Z$6),FIND("~",SUBSTITUTE(Z$6," ","~",LEN(TRIM(Z$6))-LEN(SUBSTITUTE(TRIM(Z$6)," ",""))))-1)&amp;" Total",$B$6:$BB$343,ROW($A196)-5,FALSE))</f>
        <v>0</v>
      </c>
      <c r="AA196" s="14">
        <f ca="1">IF(AA$5&lt;&gt;"",HLOOKUP(AA$5,Functionalization!$G$6:$R$343,ROW($A196)-5,FALSE),IFERROR(INDEX(AA$320:AA$343,MATCH($F196,$B$320:$B$343,0))/VLOOKUP($F196,$B$320:$BB$343,MATCH(LEFT(TRIM(AA$6),FIND("~",SUBSTITUTE(AA$6,"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196))*HLOOKUP(LEFT(TRIM(AA$6),FIND("~",SUBSTITUTE(AA$6," ","~",LEN(TRIM(AA$6))-LEN(SUBSTITUTE(TRIM(AA$6)," ",""))))-1)&amp;" Total",$B$6:$BB$343,ROW($A196)-5,FALSE))</f>
        <v>0</v>
      </c>
      <c r="AB196" s="14">
        <f ca="1">IF(AB$5&lt;&gt;"",HLOOKUP(AB$5,Functionalization!$G$6:$R$343,ROW($A196)-5,FALSE),IFERROR(INDEX(AB$320:AB$343,MATCH($F196,$B$320:$B$343,0))/VLOOKUP($F196,$B$320:$BB$343,MATCH(LEFT(TRIM(AB$6),FIND("~",SUBSTITUTE(AB$6,"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196))*HLOOKUP(LEFT(TRIM(AB$6),FIND("~",SUBSTITUTE(AB$6," ","~",LEN(TRIM(AB$6))-LEN(SUBSTITUTE(TRIM(AB$6)," ",""))))-1)&amp;" Total",$B$6:$BB$343,ROW($A196)-5,FALSE))</f>
        <v>0</v>
      </c>
      <c r="AC196" s="14">
        <f ca="1">IF(AC$5&lt;&gt;"",HLOOKUP(AC$5,Functionalization!$G$6:$R$343,ROW($A196)-5,FALSE),IFERROR(INDEX(AC$320:AC$343,MATCH($F196,$B$320:$B$343,0))/VLOOKUP($F196,$B$320:$BB$343,MATCH(LEFT(TRIM(AC$6),FIND("~",SUBSTITUTE(AC$6,"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196))*HLOOKUP(LEFT(TRIM(AC$6),FIND("~",SUBSTITUTE(AC$6," ","~",LEN(TRIM(AC$6))-LEN(SUBSTITUTE(TRIM(AC$6)," ",""))))-1)&amp;" Total",$B$6:$BB$343,ROW($A196)-5,FALSE))</f>
        <v>0</v>
      </c>
      <c r="AD196" s="14">
        <f ca="1">IF(AD$5&lt;&gt;"",HLOOKUP(AD$5,Functionalization!$G$6:$R$343,ROW($A196)-5,FALSE),IFERROR(INDEX(AD$320:AD$343,MATCH($F196,$B$320:$B$343,0))/VLOOKUP($F196,$B$320:$BB$343,MATCH(LEFT(TRIM(AD$6),FIND("~",SUBSTITUTE(AD$6,"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196))*HLOOKUP(LEFT(TRIM(AD$6),FIND("~",SUBSTITUTE(AD$6," ","~",LEN(TRIM(AD$6))-LEN(SUBSTITUTE(TRIM(AD$6)," ",""))))-1)&amp;" Total",$B$6:$BB$343,ROW($A196)-5,FALSE))</f>
        <v>0</v>
      </c>
      <c r="AE196" s="14">
        <f ca="1">IF(AE$5&lt;&gt;"",HLOOKUP(AE$5,Functionalization!$G$6:$R$343,ROW($A196)-5,FALSE),IFERROR(INDEX(AE$320:AE$343,MATCH($F196,$B$320:$B$343,0))/VLOOKUP($F196,$B$320:$BB$343,MATCH(LEFT(TRIM(AE$6),FIND("~",SUBSTITUTE(AE$6,"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196))*HLOOKUP(LEFT(TRIM(AE$6),FIND("~",SUBSTITUTE(AE$6," ","~",LEN(TRIM(AE$6))-LEN(SUBSTITUTE(TRIM(AE$6)," ",""))))-1)&amp;" Total",$B$6:$BB$343,ROW($A196)-5,FALSE))</f>
        <v>0</v>
      </c>
      <c r="AF196" s="14">
        <f ca="1">IF(AF$5&lt;&gt;"",HLOOKUP(AF$5,Functionalization!$G$6:$R$343,ROW($A196)-5,FALSE),IFERROR(INDEX(AF$320:AF$343,MATCH($F196,$B$320:$B$343,0))/VLOOKUP($F196,$B$320:$BB$343,MATCH(LEFT(TRIM(AF$6),FIND("~",SUBSTITUTE(AF$6,"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196))*HLOOKUP(LEFT(TRIM(AF$6),FIND("~",SUBSTITUTE(AF$6," ","~",LEN(TRIM(AF$6))-LEN(SUBSTITUTE(TRIM(AF$6)," ",""))))-1)&amp;" Total",$B$6:$BB$343,ROW($A196)-5,FALSE))</f>
        <v>0</v>
      </c>
      <c r="AG196" s="14">
        <f ca="1">IF(AG$5&lt;&gt;"",HLOOKUP(AG$5,Functionalization!$G$6:$R$343,ROW($A196)-5,FALSE),IFERROR(INDEX(AG$320:AG$343,MATCH($F196,$B$320:$B$343,0))/VLOOKUP($F196,$B$320:$BB$343,MATCH(LEFT(TRIM(AG$6),FIND("~",SUBSTITUTE(AG$6,"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196))*HLOOKUP(LEFT(TRIM(AG$6),FIND("~",SUBSTITUTE(AG$6," ","~",LEN(TRIM(AG$6))-LEN(SUBSTITUTE(TRIM(AG$6)," ",""))))-1)&amp;" Total",$B$6:$BB$343,ROW($A196)-5,FALSE))</f>
        <v>0</v>
      </c>
      <c r="AH196" s="14">
        <f ca="1">IF(AH$5&lt;&gt;"",HLOOKUP(AH$5,Functionalization!$G$6:$R$343,ROW($A196)-5,FALSE),IFERROR(INDEX(AH$320:AH$343,MATCH($F196,$B$320:$B$343,0))/VLOOKUP($F196,$B$320:$BB$343,MATCH(LEFT(TRIM(AH$6),FIND("~",SUBSTITUTE(AH$6,"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196))*HLOOKUP(LEFT(TRIM(AH$6),FIND("~",SUBSTITUTE(AH$6," ","~",LEN(TRIM(AH$6))-LEN(SUBSTITUTE(TRIM(AH$6)," ",""))))-1)&amp;" Total",$B$6:$BB$343,ROW($A196)-5,FALSE))</f>
        <v>0</v>
      </c>
      <c r="AI196" s="14">
        <f ca="1">IF(AI$5&lt;&gt;"",HLOOKUP(AI$5,Functionalization!$G$6:$R$343,ROW($A196)-5,FALSE),IFERROR(INDEX(AI$320:AI$343,MATCH($F196,$B$320:$B$343,0))/VLOOKUP($F196,$B$320:$BB$343,MATCH(LEFT(TRIM(AI$6),FIND("~",SUBSTITUTE(AI$6,"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196))*HLOOKUP(LEFT(TRIM(AI$6),FIND("~",SUBSTITUTE(AI$6," ","~",LEN(TRIM(AI$6))-LEN(SUBSTITUTE(TRIM(AI$6)," ",""))))-1)&amp;" Total",$B$6:$BB$343,ROW($A196)-5,FALSE))</f>
        <v>0</v>
      </c>
      <c r="AJ196" s="14">
        <f ca="1">IF(AJ$5&lt;&gt;"",HLOOKUP(AJ$5,Functionalization!$G$6:$R$343,ROW($A196)-5,FALSE),IFERROR(INDEX(AJ$320:AJ$343,MATCH($F196,$B$320:$B$343,0))/VLOOKUP($F196,$B$320:$BB$343,MATCH(LEFT(TRIM(AJ$6),FIND("~",SUBSTITUTE(AJ$6,"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196))*HLOOKUP(LEFT(TRIM(AJ$6),FIND("~",SUBSTITUTE(AJ$6," ","~",LEN(TRIM(AJ$6))-LEN(SUBSTITUTE(TRIM(AJ$6)," ",""))))-1)&amp;" Total",$B$6:$BB$343,ROW($A196)-5,FALSE))</f>
        <v>0</v>
      </c>
      <c r="AK196" s="14">
        <f ca="1">IF(AK$5&lt;&gt;"",HLOOKUP(AK$5,Functionalization!$G$6:$R$343,ROW($A196)-5,FALSE),IFERROR(INDEX(AK$320:AK$343,MATCH($F196,$B$320:$B$343,0))/VLOOKUP($F196,$B$320:$BB$343,MATCH(LEFT(TRIM(AK$6),FIND("~",SUBSTITUTE(AK$6,"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196))*HLOOKUP(LEFT(TRIM(AK$6),FIND("~",SUBSTITUTE(AK$6," ","~",LEN(TRIM(AK$6))-LEN(SUBSTITUTE(TRIM(AK$6)," ",""))))-1)&amp;" Total",$B$6:$BB$343,ROW($A196)-5,FALSE))</f>
        <v>0</v>
      </c>
      <c r="AL196" s="14">
        <f ca="1">IF(AL$5&lt;&gt;"",HLOOKUP(AL$5,Functionalization!$G$6:$R$343,ROW($A196)-5,FALSE),IFERROR(INDEX(AL$320:AL$343,MATCH($F196,$B$320:$B$343,0))/VLOOKUP($F196,$B$320:$BB$343,MATCH(LEFT(TRIM(AL$6),FIND("~",SUBSTITUTE(AL$6,"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196))*HLOOKUP(LEFT(TRIM(AL$6),FIND("~",SUBSTITUTE(AL$6," ","~",LEN(TRIM(AL$6))-LEN(SUBSTITUTE(TRIM(AL$6)," ",""))))-1)&amp;" Total",$B$6:$BB$343,ROW($A196)-5,FALSE))</f>
        <v>0</v>
      </c>
      <c r="AM196" s="14">
        <f ca="1">IF(AM$5&lt;&gt;"",HLOOKUP(AM$5,Functionalization!$G$6:$R$343,ROW($A196)-5,FALSE),IFERROR(INDEX(AM$320:AM$343,MATCH($F196,$B$320:$B$343,0))/VLOOKUP($F196,$B$320:$BB$343,MATCH(LEFT(TRIM(AM$6),FIND("~",SUBSTITUTE(AM$6,"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196))*HLOOKUP(LEFT(TRIM(AM$6),FIND("~",SUBSTITUTE(AM$6," ","~",LEN(TRIM(AM$6))-LEN(SUBSTITUTE(TRIM(AM$6)," ",""))))-1)&amp;" Total",$B$6:$BB$343,ROW($A196)-5,FALSE))</f>
        <v>0</v>
      </c>
      <c r="AN196" s="14">
        <f ca="1">IF(AN$5&lt;&gt;"",HLOOKUP(AN$5,Functionalization!$G$6:$R$343,ROW($A196)-5,FALSE),IFERROR(INDEX(AN$320:AN$343,MATCH($F196,$B$320:$B$343,0))/VLOOKUP($F196,$B$320:$BB$343,MATCH(LEFT(TRIM(AN$6),FIND("~",SUBSTITUTE(AN$6,"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196))*HLOOKUP(LEFT(TRIM(AN$6),FIND("~",SUBSTITUTE(AN$6," ","~",LEN(TRIM(AN$6))-LEN(SUBSTITUTE(TRIM(AN$6)," ",""))))-1)&amp;" Total",$B$6:$BB$343,ROW($A196)-5,FALSE))</f>
        <v>0</v>
      </c>
      <c r="AO196" s="14">
        <f ca="1">IF(AO$5&lt;&gt;"",HLOOKUP(AO$5,Functionalization!$G$6:$R$343,ROW($A196)-5,FALSE),IFERROR(INDEX(AO$320:AO$343,MATCH($F196,$B$320:$B$343,0))/VLOOKUP($F196,$B$320:$BB$343,MATCH(LEFT(TRIM(AO$6),FIND("~",SUBSTITUTE(AO$6,"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196))*HLOOKUP(LEFT(TRIM(AO$6),FIND("~",SUBSTITUTE(AO$6," ","~",LEN(TRIM(AO$6))-LEN(SUBSTITUTE(TRIM(AO$6)," ",""))))-1)&amp;" Total",$B$6:$BB$343,ROW($A196)-5,FALSE))</f>
        <v>0</v>
      </c>
      <c r="AP196" s="14">
        <f ca="1">IF(AP$5&lt;&gt;"",HLOOKUP(AP$5,Functionalization!$G$6:$R$343,ROW($A196)-5,FALSE),IFERROR(INDEX(AP$320:AP$343,MATCH($F196,$B$320:$B$343,0))/VLOOKUP($F196,$B$320:$BB$343,MATCH(LEFT(TRIM(AP$6),FIND("~",SUBSTITUTE(AP$6,"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196))*HLOOKUP(LEFT(TRIM(AP$6),FIND("~",SUBSTITUTE(AP$6," ","~",LEN(TRIM(AP$6))-LEN(SUBSTITUTE(TRIM(AP$6)," ",""))))-1)&amp;" Total",$B$6:$BB$343,ROW($A196)-5,FALSE))</f>
        <v>0</v>
      </c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D196" s="44">
        <f ca="1">IFERROR(IF(SUMIF($G$6:$BB$6,BD$6&amp;" Total",$G196:$BB196)-(SUMIF($G$6:$BB$6,BD$6&amp;" "&amp;'Input-Allocators'!$D$18,$G196:$BB196)+IFERROR(SUMIF($G$6:$BB$6,BD$6&amp;" "&amp;'Input-Allocators'!$E$18,$G196:$BB196),SUMIF($G$6:$BB$6,BD$6&amp;" "&amp;'Input-Allocators'!$B$20,$G196:$BB196))+SUMIF($G$6:$BB$6,BD$6&amp;" "&amp;'Input-Allocators'!$F$18,$G196:$BB196))&lt;Check_Limit,0,1),1)</f>
        <v>0</v>
      </c>
      <c r="BE196" s="44">
        <f ca="1">IFERROR(IF(SUMIF($G$6:$BB$6,BE$6&amp;" Total",$G196:$BB196)-(SUMIF($G$6:$BB$6,BE$6&amp;" "&amp;'Input-Allocators'!$D$18,$G196:$BB196)+IFERROR(SUMIF($G$6:$BB$6,BE$6&amp;" "&amp;'Input-Allocators'!$E$18,$G196:$BB196),SUMIF($G$6:$BB$6,BE$6&amp;" "&amp;'Input-Allocators'!$B$20,$G196:$BB196))+SUMIF($G$6:$BB$6,BE$6&amp;" "&amp;'Input-Allocators'!$F$18,$G196:$BB196))&lt;Check_Limit,0,1),1)</f>
        <v>0</v>
      </c>
      <c r="BF196" s="44">
        <f ca="1">IFERROR(IF(SUMIF($G$6:$BB$6,BF$6&amp;" Total",$G196:$BB196)-(SUMIF($G$6:$BB$6,BF$6&amp;" "&amp;'Input-Allocators'!$D$18,$G196:$BB196)+IFERROR(SUMIF($G$6:$BB$6,BF$6&amp;" "&amp;'Input-Allocators'!$E$18,$G196:$BB196),SUMIF($G$6:$BB$6,BF$6&amp;" "&amp;'Input-Allocators'!$B$20,$G196:$BB196))+SUMIF($G$6:$BB$6,BF$6&amp;" "&amp;'Input-Allocators'!$F$18,$G196:$BB196))&lt;Check_Limit,0,1),1)</f>
        <v>0</v>
      </c>
      <c r="BG196" s="44">
        <f ca="1">IFERROR(IF(SUMIF($G$6:$BB$6,BG$6&amp;" Total",$G196:$BB196)-(SUMIF($G$6:$BB$6,BG$6&amp;" "&amp;'Input-Allocators'!$D$18,$G196:$BB196)+IFERROR(SUMIF($G$6:$BB$6,BG$6&amp;" "&amp;'Input-Allocators'!$E$18,$G196:$BB196),SUMIF($G$6:$BB$6,BG$6&amp;" "&amp;'Input-Allocators'!$B$20,$G196:$BB196))+SUMIF($G$6:$BB$6,BG$6&amp;" "&amp;'Input-Allocators'!$F$18,$G196:$BB196))&lt;Check_Limit,0,1),1)</f>
        <v>0</v>
      </c>
      <c r="BH196" s="44">
        <f ca="1">IFERROR(IF(SUMIF($G$6:$BB$6,BH$6&amp;" Total",$G196:$BB196)-(SUMIF($G$6:$BB$6,BH$6&amp;" "&amp;'Input-Allocators'!$D$18,$G196:$BB196)+IFERROR(SUMIF($G$6:$BB$6,BH$6&amp;" "&amp;'Input-Allocators'!$E$18,$G196:$BB196),SUMIF($G$6:$BB$6,BH$6&amp;" "&amp;'Input-Allocators'!$B$20,$G196:$BB196))+SUMIF($G$6:$BB$6,BH$6&amp;" "&amp;'Input-Allocators'!$F$18,$G196:$BB196))&lt;Check_Limit,0,1),1)</f>
        <v>0</v>
      </c>
      <c r="BI196" s="44">
        <f ca="1">IFERROR(IF(SUMIF($G$6:$BB$6,BI$6&amp;" Total",$G196:$BB196)-(SUMIF($G$6:$BB$6,BI$6&amp;" "&amp;'Input-Allocators'!$D$18,$G196:$BB196)+IFERROR(SUMIF($G$6:$BB$6,BI$6&amp;" "&amp;'Input-Allocators'!$E$18,$G196:$BB196),SUMIF($G$6:$BB$6,BI$6&amp;" "&amp;'Input-Allocators'!$B$20,$G196:$BB196))+SUMIF($G$6:$BB$6,BI$6&amp;" "&amp;'Input-Allocators'!$F$18,$G196:$BB196))&lt;Check_Limit,0,1),1)</f>
        <v>0</v>
      </c>
      <c r="BJ196" s="44">
        <f ca="1">IFERROR(IF(SUMIF($G$6:$BB$6,BJ$6&amp;" Total",$G196:$BB196)-(SUMIF($G$6:$BB$6,BJ$6&amp;" "&amp;'Input-Allocators'!$D$18,$G196:$BB196)+IFERROR(SUMIF($G$6:$BB$6,BJ$6&amp;" "&amp;'Input-Allocators'!$E$18,$G196:$BB196),SUMIF($G$6:$BB$6,BJ$6&amp;" "&amp;'Input-Allocators'!$B$20,$G196:$BB196))+SUMIF($G$6:$BB$6,BJ$6&amp;" "&amp;'Input-Allocators'!$F$18,$G196:$BB196))&lt;Check_Limit,0,1),1)</f>
        <v>0</v>
      </c>
      <c r="BK196" s="44">
        <f ca="1">IFERROR(IF(SUMIF($G$6:$BB$6,BK$6&amp;" Total",$G196:$BB196)-(SUMIF($G$6:$BB$6,BK$6&amp;" "&amp;'Input-Allocators'!$D$18,$G196:$BB196)+IFERROR(SUMIF($G$6:$BB$6,BK$6&amp;" "&amp;'Input-Allocators'!$E$18,$G196:$BB196),SUMIF($G$6:$BB$6,BK$6&amp;" "&amp;'Input-Allocators'!$B$20,$G196:$BB196))+SUMIF($G$6:$BB$6,BK$6&amp;" "&amp;'Input-Allocators'!$F$18,$G196:$BB196))&lt;Check_Limit,0,1),1)</f>
        <v>0</v>
      </c>
      <c r="BL196" s="44">
        <f ca="1">IFERROR(IF(SUMIF($G$6:$BB$6,BL$6&amp;" Total",$G196:$BB196)-(SUMIF($G$6:$BB$6,BL$6&amp;" "&amp;'Input-Allocators'!$D$18,$G196:$BB196)+IFERROR(SUMIF($G$6:$BB$6,BL$6&amp;" "&amp;'Input-Allocators'!$E$18,$G196:$BB196),SUMIF($G$6:$BB$6,BL$6&amp;" "&amp;'Input-Allocators'!$B$20,$G196:$BB196))+SUMIF($G$6:$BB$6,BL$6&amp;" "&amp;'Input-Allocators'!$F$18,$G196:$BB196))&lt;Check_Limit,0,1),1)</f>
        <v>0</v>
      </c>
      <c r="BM196" s="44">
        <f ca="1">IFERROR(IF(SUMIF($G$6:$BB$6,BM$6&amp;" Total",$G196:$BB196)-(SUMIF($G$6:$BB$6,BM$6&amp;" "&amp;'Input-Allocators'!$D$18,$G196:$BB196)+IFERROR(SUMIF($G$6:$BB$6,BM$6&amp;" "&amp;'Input-Allocators'!$E$18,$G196:$BB196),SUMIF($G$6:$BB$6,BM$6&amp;" "&amp;'Input-Allocators'!$B$20,$G196:$BB196))+SUMIF($G$6:$BB$6,BM$6&amp;" "&amp;'Input-Allocators'!$F$18,$G196:$BB196))&lt;Check_Limit,0,1),1)</f>
        <v>0</v>
      </c>
      <c r="BN196" s="44">
        <f ca="1">IFERROR(IF(SUMIF($G$6:$BB$6,BN$6&amp;" Total",$G196:$BB196)-(SUMIF($G$6:$BB$6,BN$6&amp;" "&amp;'Input-Allocators'!$D$18,$G196:$BB196)+IFERROR(SUMIF($G$6:$BB$6,BN$6&amp;" "&amp;'Input-Allocators'!$E$18,$G196:$BB196),SUMIF($G$6:$BB$6,BN$6&amp;" "&amp;'Input-Allocators'!$B$20,$G196:$BB196))+SUMIF($G$6:$BB$6,BN$6&amp;" "&amp;'Input-Allocators'!$F$18,$G196:$BB196))&lt;Check_Limit,0,1),1)</f>
        <v>0</v>
      </c>
      <c r="BO196" s="44">
        <f ca="1">IFERROR(IF(SUMIF($G$6:$BB$6,BO$6&amp;" Total",$G196:$BB196)-(SUMIF($G$6:$BB$6,BO$6&amp;" "&amp;'Input-Allocators'!$D$18,$G196:$BB196)+IFERROR(SUMIF($G$6:$BB$6,BO$6&amp;" "&amp;'Input-Allocators'!$E$18,$G196:$BB196),SUMIF($G$6:$BB$6,BO$6&amp;" "&amp;'Input-Allocators'!$B$20,$G196:$BB196))+SUMIF($G$6:$BB$6,BO$6&amp;" "&amp;'Input-Allocators'!$F$18,$G196:$BB196))&lt;Check_Limit,0,1),1)</f>
        <v>0</v>
      </c>
    </row>
    <row r="197" spans="1:67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>Functionalization!$D197</f>
        <v>195.52483251546758</v>
      </c>
      <c r="E197" s="14">
        <f t="shared" ca="1" si="35"/>
        <v>0</v>
      </c>
      <c r="F197" s="3" t="str">
        <f>IF($D197=0,"-",IF('Input-Accounts'!$E197&lt;&gt;0,'Input-Accounts'!$E197,'Input-Accounts'!$G197))</f>
        <v>DEMAND</v>
      </c>
      <c r="G197" s="14">
        <f ca="1">IF(G$5&lt;&gt;"",HLOOKUP(G$5,Functionalization!$G$6:$R$343,ROW($A197)-5,FALSE),IFERROR(INDEX(G$320:G$343,MATCH($F197,$B$320:$B$343,0))/VLOOKUP($F197,$B$320:$BB$343,MATCH(LEFT(TRIM(G$6),FIND("~",SUBSTITUTE(G$6,"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197))*HLOOKUP(LEFT(TRIM(G$6),FIND("~",SUBSTITUTE(G$6," ","~",LEN(TRIM(G$6))-LEN(SUBSTITUTE(TRIM(G$6)," ",""))))-1)&amp;" Total",$B$6:$BB$343,ROW($A197)-5,FALSE))</f>
        <v>0</v>
      </c>
      <c r="H197" s="14">
        <f ca="1">IF(H$5&lt;&gt;"",HLOOKUP(H$5,Functionalization!$G$6:$R$343,ROW($A197)-5,FALSE),IFERROR(INDEX(H$320:H$343,MATCH($F197,$B$320:$B$343,0))/VLOOKUP($F197,$B$320:$BB$343,MATCH(LEFT(TRIM(H$6),FIND("~",SUBSTITUTE(H$6,"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197))*HLOOKUP(LEFT(TRIM(H$6),FIND("~",SUBSTITUTE(H$6," ","~",LEN(TRIM(H$6))-LEN(SUBSTITUTE(TRIM(H$6)," ",""))))-1)&amp;" Total",$B$6:$BB$343,ROW($A197)-5,FALSE))</f>
        <v>0</v>
      </c>
      <c r="I197" s="14">
        <f ca="1">IF(I$5&lt;&gt;"",HLOOKUP(I$5,Functionalization!$G$6:$R$343,ROW($A197)-5,FALSE),IFERROR(INDEX(I$320:I$343,MATCH($F197,$B$320:$B$343,0))/VLOOKUP($F197,$B$320:$BB$343,MATCH(LEFT(TRIM(I$6),FIND("~",SUBSTITUTE(I$6,"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197))*HLOOKUP(LEFT(TRIM(I$6),FIND("~",SUBSTITUTE(I$6," ","~",LEN(TRIM(I$6))-LEN(SUBSTITUTE(TRIM(I$6)," ",""))))-1)&amp;" Total",$B$6:$BB$343,ROW($A197)-5,FALSE))</f>
        <v>0</v>
      </c>
      <c r="J197" s="14">
        <f ca="1">IF(J$5&lt;&gt;"",HLOOKUP(J$5,Functionalization!$G$6:$R$343,ROW($A197)-5,FALSE),IFERROR(INDEX(J$320:J$343,MATCH($F197,$B$320:$B$343,0))/VLOOKUP($F197,$B$320:$BB$343,MATCH(LEFT(TRIM(J$6),FIND("~",SUBSTITUTE(J$6,"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197))*HLOOKUP(LEFT(TRIM(J$6),FIND("~",SUBSTITUTE(J$6," ","~",LEN(TRIM(J$6))-LEN(SUBSTITUTE(TRIM(J$6)," ",""))))-1)&amp;" Total",$B$6:$BB$343,ROW($A197)-5,FALSE))</f>
        <v>0</v>
      </c>
      <c r="K197" s="14">
        <f ca="1">IF(K$5&lt;&gt;"",HLOOKUP(K$5,Functionalization!$G$6:$R$343,ROW($A197)-5,FALSE),IFERROR(INDEX(K$320:K$343,MATCH($F197,$B$320:$B$343,0))/VLOOKUP($F197,$B$320:$BB$343,MATCH(LEFT(TRIM(K$6),FIND("~",SUBSTITUTE(K$6,"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197))*HLOOKUP(LEFT(TRIM(K$6),FIND("~",SUBSTITUTE(K$6," ","~",LEN(TRIM(K$6))-LEN(SUBSTITUTE(TRIM(K$6)," ",""))))-1)&amp;" Total",$B$6:$BB$343,ROW($A197)-5,FALSE))</f>
        <v>0</v>
      </c>
      <c r="L197" s="14">
        <f ca="1">IF(L$5&lt;&gt;"",HLOOKUP(L$5,Functionalization!$G$6:$R$343,ROW($A197)-5,FALSE),IFERROR(INDEX(L$320:L$343,MATCH($F197,$B$320:$B$343,0))/VLOOKUP($F197,$B$320:$BB$343,MATCH(LEFT(TRIM(L$6),FIND("~",SUBSTITUTE(L$6,"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197))*HLOOKUP(LEFT(TRIM(L$6),FIND("~",SUBSTITUTE(L$6," ","~",LEN(TRIM(L$6))-LEN(SUBSTITUTE(TRIM(L$6)," ",""))))-1)&amp;" Total",$B$6:$BB$343,ROW($A197)-5,FALSE))</f>
        <v>0</v>
      </c>
      <c r="M197" s="14">
        <f ca="1">IF(M$5&lt;&gt;"",HLOOKUP(M$5,Functionalization!$G$6:$R$343,ROW($A197)-5,FALSE),IFERROR(INDEX(M$320:M$343,MATCH($F197,$B$320:$B$343,0))/VLOOKUP($F197,$B$320:$BB$343,MATCH(LEFT(TRIM(M$6),FIND("~",SUBSTITUTE(M$6,"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197))*HLOOKUP(LEFT(TRIM(M$6),FIND("~",SUBSTITUTE(M$6," ","~",LEN(TRIM(M$6))-LEN(SUBSTITUTE(TRIM(M$6)," ",""))))-1)&amp;" Total",$B$6:$BB$343,ROW($A197)-5,FALSE))</f>
        <v>0</v>
      </c>
      <c r="N197" s="14">
        <f ca="1">IF(N$5&lt;&gt;"",HLOOKUP(N$5,Functionalization!$G$6:$R$343,ROW($A197)-5,FALSE),IFERROR(INDEX(N$320:N$343,MATCH($F197,$B$320:$B$343,0))/VLOOKUP($F197,$B$320:$BB$343,MATCH(LEFT(TRIM(N$6),FIND("~",SUBSTITUTE(N$6,"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197))*HLOOKUP(LEFT(TRIM(N$6),FIND("~",SUBSTITUTE(N$6," ","~",LEN(TRIM(N$6))-LEN(SUBSTITUTE(TRIM(N$6)," ",""))))-1)&amp;" Total",$B$6:$BB$343,ROW($A197)-5,FALSE))</f>
        <v>0</v>
      </c>
      <c r="O197" s="14">
        <f ca="1">IF(O$5&lt;&gt;"",HLOOKUP(O$5,Functionalization!$G$6:$R$343,ROW($A197)-5,FALSE),IFERROR(INDEX(O$320:O$343,MATCH($F197,$B$320:$B$343,0))/VLOOKUP($F197,$B$320:$BB$343,MATCH(LEFT(TRIM(O$6),FIND("~",SUBSTITUTE(O$6,"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197))*HLOOKUP(LEFT(TRIM(O$6),FIND("~",SUBSTITUTE(O$6," ","~",LEN(TRIM(O$6))-LEN(SUBSTITUTE(TRIM(O$6)," ",""))))-1)&amp;" Total",$B$6:$BB$343,ROW($A197)-5,FALSE))</f>
        <v>195.52483251546758</v>
      </c>
      <c r="P197" s="14">
        <f ca="1">IF(P$5&lt;&gt;"",HLOOKUP(P$5,Functionalization!$G$6:$R$343,ROW($A197)-5,FALSE),IFERROR(INDEX(P$320:P$343,MATCH($F197,$B$320:$B$343,0))/VLOOKUP($F197,$B$320:$BB$343,MATCH(LEFT(TRIM(P$6),FIND("~",SUBSTITUTE(P$6,"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197))*HLOOKUP(LEFT(TRIM(P$6),FIND("~",SUBSTITUTE(P$6," ","~",LEN(TRIM(P$6))-LEN(SUBSTITUTE(TRIM(P$6)," ",""))))-1)&amp;" Total",$B$6:$BB$343,ROW($A197)-5,FALSE))</f>
        <v>195.52483251546758</v>
      </c>
      <c r="Q197" s="14">
        <f ca="1">IF(Q$5&lt;&gt;"",HLOOKUP(Q$5,Functionalization!$G$6:$R$343,ROW($A197)-5,FALSE),IFERROR(INDEX(Q$320:Q$343,MATCH($F197,$B$320:$B$343,0))/VLOOKUP($F197,$B$320:$BB$343,MATCH(LEFT(TRIM(Q$6),FIND("~",SUBSTITUTE(Q$6,"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197))*HLOOKUP(LEFT(TRIM(Q$6),FIND("~",SUBSTITUTE(Q$6," ","~",LEN(TRIM(Q$6))-LEN(SUBSTITUTE(TRIM(Q$6)," ",""))))-1)&amp;" Total",$B$6:$BB$343,ROW($A197)-5,FALSE))</f>
        <v>0</v>
      </c>
      <c r="R197" s="14">
        <f ca="1">IF(R$5&lt;&gt;"",HLOOKUP(R$5,Functionalization!$G$6:$R$343,ROW($A197)-5,FALSE),IFERROR(INDEX(R$320:R$343,MATCH($F197,$B$320:$B$343,0))/VLOOKUP($F197,$B$320:$BB$343,MATCH(LEFT(TRIM(R$6),FIND("~",SUBSTITUTE(R$6,"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197))*HLOOKUP(LEFT(TRIM(R$6),FIND("~",SUBSTITUTE(R$6," ","~",LEN(TRIM(R$6))-LEN(SUBSTITUTE(TRIM(R$6)," ",""))))-1)&amp;" Total",$B$6:$BB$343,ROW($A197)-5,FALSE))</f>
        <v>0</v>
      </c>
      <c r="S197" s="14">
        <f ca="1">IF(S$5&lt;&gt;"",HLOOKUP(S$5,Functionalization!$G$6:$R$343,ROW($A197)-5,FALSE),IFERROR(INDEX(S$320:S$343,MATCH($F197,$B$320:$B$343,0))/VLOOKUP($F197,$B$320:$BB$343,MATCH(LEFT(TRIM(S$6),FIND("~",SUBSTITUTE(S$6,"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197))*HLOOKUP(LEFT(TRIM(S$6),FIND("~",SUBSTITUTE(S$6," ","~",LEN(TRIM(S$6))-LEN(SUBSTITUTE(TRIM(S$6)," ",""))))-1)&amp;" Total",$B$6:$BB$343,ROW($A197)-5,FALSE))</f>
        <v>0</v>
      </c>
      <c r="T197" s="14">
        <f ca="1">IF(T$5&lt;&gt;"",HLOOKUP(T$5,Functionalization!$G$6:$R$343,ROW($A197)-5,FALSE),IFERROR(INDEX(T$320:T$343,MATCH($F197,$B$320:$B$343,0))/VLOOKUP($F197,$B$320:$BB$343,MATCH(LEFT(TRIM(T$6),FIND("~",SUBSTITUTE(T$6,"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197))*HLOOKUP(LEFT(TRIM(T$6),FIND("~",SUBSTITUTE(T$6," ","~",LEN(TRIM(T$6))-LEN(SUBSTITUTE(TRIM(T$6)," ",""))))-1)&amp;" Total",$B$6:$BB$343,ROW($A197)-5,FALSE))</f>
        <v>0</v>
      </c>
      <c r="U197" s="14">
        <f ca="1">IF(U$5&lt;&gt;"",HLOOKUP(U$5,Functionalization!$G$6:$R$343,ROW($A197)-5,FALSE),IFERROR(INDEX(U$320:U$343,MATCH($F197,$B$320:$B$343,0))/VLOOKUP($F197,$B$320:$BB$343,MATCH(LEFT(TRIM(U$6),FIND("~",SUBSTITUTE(U$6,"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197))*HLOOKUP(LEFT(TRIM(U$6),FIND("~",SUBSTITUTE(U$6," ","~",LEN(TRIM(U$6))-LEN(SUBSTITUTE(TRIM(U$6)," ",""))))-1)&amp;" Total",$B$6:$BB$343,ROW($A197)-5,FALSE))</f>
        <v>0</v>
      </c>
      <c r="V197" s="14">
        <f ca="1">IF(V$5&lt;&gt;"",HLOOKUP(V$5,Functionalization!$G$6:$R$343,ROW($A197)-5,FALSE),IFERROR(INDEX(V$320:V$343,MATCH($F197,$B$320:$B$343,0))/VLOOKUP($F197,$B$320:$BB$343,MATCH(LEFT(TRIM(V$6),FIND("~",SUBSTITUTE(V$6,"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197))*HLOOKUP(LEFT(TRIM(V$6),FIND("~",SUBSTITUTE(V$6," ","~",LEN(TRIM(V$6))-LEN(SUBSTITUTE(TRIM(V$6)," ",""))))-1)&amp;" Total",$B$6:$BB$343,ROW($A197)-5,FALSE))</f>
        <v>0</v>
      </c>
      <c r="W197" s="14">
        <f ca="1">IF(W$5&lt;&gt;"",HLOOKUP(W$5,Functionalization!$G$6:$R$343,ROW($A197)-5,FALSE),IFERROR(INDEX(W$320:W$343,MATCH($F197,$B$320:$B$343,0))/VLOOKUP($F197,$B$320:$BB$343,MATCH(LEFT(TRIM(W$6),FIND("~",SUBSTITUTE(W$6,"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197))*HLOOKUP(LEFT(TRIM(W$6),FIND("~",SUBSTITUTE(W$6," ","~",LEN(TRIM(W$6))-LEN(SUBSTITUTE(TRIM(W$6)," ",""))))-1)&amp;" Total",$B$6:$BB$343,ROW($A197)-5,FALSE))</f>
        <v>0</v>
      </c>
      <c r="X197" s="14">
        <f ca="1">IF(X$5&lt;&gt;"",HLOOKUP(X$5,Functionalization!$G$6:$R$343,ROW($A197)-5,FALSE),IFERROR(INDEX(X$320:X$343,MATCH($F197,$B$320:$B$343,0))/VLOOKUP($F197,$B$320:$BB$343,MATCH(LEFT(TRIM(X$6),FIND("~",SUBSTITUTE(X$6,"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197))*HLOOKUP(LEFT(TRIM(X$6),FIND("~",SUBSTITUTE(X$6," ","~",LEN(TRIM(X$6))-LEN(SUBSTITUTE(TRIM(X$6)," ",""))))-1)&amp;" Total",$B$6:$BB$343,ROW($A197)-5,FALSE))</f>
        <v>0</v>
      </c>
      <c r="Y197" s="14">
        <f ca="1">IF(Y$5&lt;&gt;"",HLOOKUP(Y$5,Functionalization!$G$6:$R$343,ROW($A197)-5,FALSE),IFERROR(INDEX(Y$320:Y$343,MATCH($F197,$B$320:$B$343,0))/VLOOKUP($F197,$B$320:$BB$343,MATCH(LEFT(TRIM(Y$6),FIND("~",SUBSTITUTE(Y$6,"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197))*HLOOKUP(LEFT(TRIM(Y$6),FIND("~",SUBSTITUTE(Y$6," ","~",LEN(TRIM(Y$6))-LEN(SUBSTITUTE(TRIM(Y$6)," ",""))))-1)&amp;" Total",$B$6:$BB$343,ROW($A197)-5,FALSE))</f>
        <v>0</v>
      </c>
      <c r="Z197" s="14">
        <f ca="1">IF(Z$5&lt;&gt;"",HLOOKUP(Z$5,Functionalization!$G$6:$R$343,ROW($A197)-5,FALSE),IFERROR(INDEX(Z$320:Z$343,MATCH($F197,$B$320:$B$343,0))/VLOOKUP($F197,$B$320:$BB$343,MATCH(LEFT(TRIM(Z$6),FIND("~",SUBSTITUTE(Z$6,"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197))*HLOOKUP(LEFT(TRIM(Z$6),FIND("~",SUBSTITUTE(Z$6," ","~",LEN(TRIM(Z$6))-LEN(SUBSTITUTE(TRIM(Z$6)," ",""))))-1)&amp;" Total",$B$6:$BB$343,ROW($A197)-5,FALSE))</f>
        <v>0</v>
      </c>
      <c r="AA197" s="14">
        <f ca="1">IF(AA$5&lt;&gt;"",HLOOKUP(AA$5,Functionalization!$G$6:$R$343,ROW($A197)-5,FALSE),IFERROR(INDEX(AA$320:AA$343,MATCH($F197,$B$320:$B$343,0))/VLOOKUP($F197,$B$320:$BB$343,MATCH(LEFT(TRIM(AA$6),FIND("~",SUBSTITUTE(AA$6,"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197))*HLOOKUP(LEFT(TRIM(AA$6),FIND("~",SUBSTITUTE(AA$6," ","~",LEN(TRIM(AA$6))-LEN(SUBSTITUTE(TRIM(AA$6)," ",""))))-1)&amp;" Total",$B$6:$BB$343,ROW($A197)-5,FALSE))</f>
        <v>0</v>
      </c>
      <c r="AB197" s="14">
        <f ca="1">IF(AB$5&lt;&gt;"",HLOOKUP(AB$5,Functionalization!$G$6:$R$343,ROW($A197)-5,FALSE),IFERROR(INDEX(AB$320:AB$343,MATCH($F197,$B$320:$B$343,0))/VLOOKUP($F197,$B$320:$BB$343,MATCH(LEFT(TRIM(AB$6),FIND("~",SUBSTITUTE(AB$6,"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197))*HLOOKUP(LEFT(TRIM(AB$6),FIND("~",SUBSTITUTE(AB$6," ","~",LEN(TRIM(AB$6))-LEN(SUBSTITUTE(TRIM(AB$6)," ",""))))-1)&amp;" Total",$B$6:$BB$343,ROW($A197)-5,FALSE))</f>
        <v>0</v>
      </c>
      <c r="AC197" s="14">
        <f ca="1">IF(AC$5&lt;&gt;"",HLOOKUP(AC$5,Functionalization!$G$6:$R$343,ROW($A197)-5,FALSE),IFERROR(INDEX(AC$320:AC$343,MATCH($F197,$B$320:$B$343,0))/VLOOKUP($F197,$B$320:$BB$343,MATCH(LEFT(TRIM(AC$6),FIND("~",SUBSTITUTE(AC$6,"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197))*HLOOKUP(LEFT(TRIM(AC$6),FIND("~",SUBSTITUTE(AC$6," ","~",LEN(TRIM(AC$6))-LEN(SUBSTITUTE(TRIM(AC$6)," ",""))))-1)&amp;" Total",$B$6:$BB$343,ROW($A197)-5,FALSE))</f>
        <v>0</v>
      </c>
      <c r="AD197" s="14">
        <f ca="1">IF(AD$5&lt;&gt;"",HLOOKUP(AD$5,Functionalization!$G$6:$R$343,ROW($A197)-5,FALSE),IFERROR(INDEX(AD$320:AD$343,MATCH($F197,$B$320:$B$343,0))/VLOOKUP($F197,$B$320:$BB$343,MATCH(LEFT(TRIM(AD$6),FIND("~",SUBSTITUTE(AD$6,"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197))*HLOOKUP(LEFT(TRIM(AD$6),FIND("~",SUBSTITUTE(AD$6," ","~",LEN(TRIM(AD$6))-LEN(SUBSTITUTE(TRIM(AD$6)," ",""))))-1)&amp;" Total",$B$6:$BB$343,ROW($A197)-5,FALSE))</f>
        <v>0</v>
      </c>
      <c r="AE197" s="14">
        <f ca="1">IF(AE$5&lt;&gt;"",HLOOKUP(AE$5,Functionalization!$G$6:$R$343,ROW($A197)-5,FALSE),IFERROR(INDEX(AE$320:AE$343,MATCH($F197,$B$320:$B$343,0))/VLOOKUP($F197,$B$320:$BB$343,MATCH(LEFT(TRIM(AE$6),FIND("~",SUBSTITUTE(AE$6,"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197))*HLOOKUP(LEFT(TRIM(AE$6),FIND("~",SUBSTITUTE(AE$6," ","~",LEN(TRIM(AE$6))-LEN(SUBSTITUTE(TRIM(AE$6)," ",""))))-1)&amp;" Total",$B$6:$BB$343,ROW($A197)-5,FALSE))</f>
        <v>0</v>
      </c>
      <c r="AF197" s="14">
        <f ca="1">IF(AF$5&lt;&gt;"",HLOOKUP(AF$5,Functionalization!$G$6:$R$343,ROW($A197)-5,FALSE),IFERROR(INDEX(AF$320:AF$343,MATCH($F197,$B$320:$B$343,0))/VLOOKUP($F197,$B$320:$BB$343,MATCH(LEFT(TRIM(AF$6),FIND("~",SUBSTITUTE(AF$6,"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197))*HLOOKUP(LEFT(TRIM(AF$6),FIND("~",SUBSTITUTE(AF$6," ","~",LEN(TRIM(AF$6))-LEN(SUBSTITUTE(TRIM(AF$6)," ",""))))-1)&amp;" Total",$B$6:$BB$343,ROW($A197)-5,FALSE))</f>
        <v>0</v>
      </c>
      <c r="AG197" s="14">
        <f ca="1">IF(AG$5&lt;&gt;"",HLOOKUP(AG$5,Functionalization!$G$6:$R$343,ROW($A197)-5,FALSE),IFERROR(INDEX(AG$320:AG$343,MATCH($F197,$B$320:$B$343,0))/VLOOKUP($F197,$B$320:$BB$343,MATCH(LEFT(TRIM(AG$6),FIND("~",SUBSTITUTE(AG$6,"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197))*HLOOKUP(LEFT(TRIM(AG$6),FIND("~",SUBSTITUTE(AG$6," ","~",LEN(TRIM(AG$6))-LEN(SUBSTITUTE(TRIM(AG$6)," ",""))))-1)&amp;" Total",$B$6:$BB$343,ROW($A197)-5,FALSE))</f>
        <v>0</v>
      </c>
      <c r="AH197" s="14">
        <f ca="1">IF(AH$5&lt;&gt;"",HLOOKUP(AH$5,Functionalization!$G$6:$R$343,ROW($A197)-5,FALSE),IFERROR(INDEX(AH$320:AH$343,MATCH($F197,$B$320:$B$343,0))/VLOOKUP($F197,$B$320:$BB$343,MATCH(LEFT(TRIM(AH$6),FIND("~",SUBSTITUTE(AH$6,"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197))*HLOOKUP(LEFT(TRIM(AH$6),FIND("~",SUBSTITUTE(AH$6," ","~",LEN(TRIM(AH$6))-LEN(SUBSTITUTE(TRIM(AH$6)," ",""))))-1)&amp;" Total",$B$6:$BB$343,ROW($A197)-5,FALSE))</f>
        <v>0</v>
      </c>
      <c r="AI197" s="14">
        <f ca="1">IF(AI$5&lt;&gt;"",HLOOKUP(AI$5,Functionalization!$G$6:$R$343,ROW($A197)-5,FALSE),IFERROR(INDEX(AI$320:AI$343,MATCH($F197,$B$320:$B$343,0))/VLOOKUP($F197,$B$320:$BB$343,MATCH(LEFT(TRIM(AI$6),FIND("~",SUBSTITUTE(AI$6,"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197))*HLOOKUP(LEFT(TRIM(AI$6),FIND("~",SUBSTITUTE(AI$6," ","~",LEN(TRIM(AI$6))-LEN(SUBSTITUTE(TRIM(AI$6)," ",""))))-1)&amp;" Total",$B$6:$BB$343,ROW($A197)-5,FALSE))</f>
        <v>0</v>
      </c>
      <c r="AJ197" s="14">
        <f ca="1">IF(AJ$5&lt;&gt;"",HLOOKUP(AJ$5,Functionalization!$G$6:$R$343,ROW($A197)-5,FALSE),IFERROR(INDEX(AJ$320:AJ$343,MATCH($F197,$B$320:$B$343,0))/VLOOKUP($F197,$B$320:$BB$343,MATCH(LEFT(TRIM(AJ$6),FIND("~",SUBSTITUTE(AJ$6,"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197))*HLOOKUP(LEFT(TRIM(AJ$6),FIND("~",SUBSTITUTE(AJ$6," ","~",LEN(TRIM(AJ$6))-LEN(SUBSTITUTE(TRIM(AJ$6)," ",""))))-1)&amp;" Total",$B$6:$BB$343,ROW($A197)-5,FALSE))</f>
        <v>0</v>
      </c>
      <c r="AK197" s="14">
        <f ca="1">IF(AK$5&lt;&gt;"",HLOOKUP(AK$5,Functionalization!$G$6:$R$343,ROW($A197)-5,FALSE),IFERROR(INDEX(AK$320:AK$343,MATCH($F197,$B$320:$B$343,0))/VLOOKUP($F197,$B$320:$BB$343,MATCH(LEFT(TRIM(AK$6),FIND("~",SUBSTITUTE(AK$6,"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197))*HLOOKUP(LEFT(TRIM(AK$6),FIND("~",SUBSTITUTE(AK$6," ","~",LEN(TRIM(AK$6))-LEN(SUBSTITUTE(TRIM(AK$6)," ",""))))-1)&amp;" Total",$B$6:$BB$343,ROW($A197)-5,FALSE))</f>
        <v>0</v>
      </c>
      <c r="AL197" s="14">
        <f ca="1">IF(AL$5&lt;&gt;"",HLOOKUP(AL$5,Functionalization!$G$6:$R$343,ROW($A197)-5,FALSE),IFERROR(INDEX(AL$320:AL$343,MATCH($F197,$B$320:$B$343,0))/VLOOKUP($F197,$B$320:$BB$343,MATCH(LEFT(TRIM(AL$6),FIND("~",SUBSTITUTE(AL$6,"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197))*HLOOKUP(LEFT(TRIM(AL$6),FIND("~",SUBSTITUTE(AL$6," ","~",LEN(TRIM(AL$6))-LEN(SUBSTITUTE(TRIM(AL$6)," ",""))))-1)&amp;" Total",$B$6:$BB$343,ROW($A197)-5,FALSE))</f>
        <v>0</v>
      </c>
      <c r="AM197" s="14">
        <f ca="1">IF(AM$5&lt;&gt;"",HLOOKUP(AM$5,Functionalization!$G$6:$R$343,ROW($A197)-5,FALSE),IFERROR(INDEX(AM$320:AM$343,MATCH($F197,$B$320:$B$343,0))/VLOOKUP($F197,$B$320:$BB$343,MATCH(LEFT(TRIM(AM$6),FIND("~",SUBSTITUTE(AM$6,"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197))*HLOOKUP(LEFT(TRIM(AM$6),FIND("~",SUBSTITUTE(AM$6," ","~",LEN(TRIM(AM$6))-LEN(SUBSTITUTE(TRIM(AM$6)," ",""))))-1)&amp;" Total",$B$6:$BB$343,ROW($A197)-5,FALSE))</f>
        <v>0</v>
      </c>
      <c r="AN197" s="14">
        <f ca="1">IF(AN$5&lt;&gt;"",HLOOKUP(AN$5,Functionalization!$G$6:$R$343,ROW($A197)-5,FALSE),IFERROR(INDEX(AN$320:AN$343,MATCH($F197,$B$320:$B$343,0))/VLOOKUP($F197,$B$320:$BB$343,MATCH(LEFT(TRIM(AN$6),FIND("~",SUBSTITUTE(AN$6,"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197))*HLOOKUP(LEFT(TRIM(AN$6),FIND("~",SUBSTITUTE(AN$6," ","~",LEN(TRIM(AN$6))-LEN(SUBSTITUTE(TRIM(AN$6)," ",""))))-1)&amp;" Total",$B$6:$BB$343,ROW($A197)-5,FALSE))</f>
        <v>0</v>
      </c>
      <c r="AO197" s="14">
        <f ca="1">IF(AO$5&lt;&gt;"",HLOOKUP(AO$5,Functionalization!$G$6:$R$343,ROW($A197)-5,FALSE),IFERROR(INDEX(AO$320:AO$343,MATCH($F197,$B$320:$B$343,0))/VLOOKUP($F197,$B$320:$BB$343,MATCH(LEFT(TRIM(AO$6),FIND("~",SUBSTITUTE(AO$6,"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197))*HLOOKUP(LEFT(TRIM(AO$6),FIND("~",SUBSTITUTE(AO$6," ","~",LEN(TRIM(AO$6))-LEN(SUBSTITUTE(TRIM(AO$6)," ",""))))-1)&amp;" Total",$B$6:$BB$343,ROW($A197)-5,FALSE))</f>
        <v>0</v>
      </c>
      <c r="AP197" s="14">
        <f ca="1">IF(AP$5&lt;&gt;"",HLOOKUP(AP$5,Functionalization!$G$6:$R$343,ROW($A197)-5,FALSE),IFERROR(INDEX(AP$320:AP$343,MATCH($F197,$B$320:$B$343,0))/VLOOKUP($F197,$B$320:$BB$343,MATCH(LEFT(TRIM(AP$6),FIND("~",SUBSTITUTE(AP$6,"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197))*HLOOKUP(LEFT(TRIM(AP$6),FIND("~",SUBSTITUTE(AP$6," ","~",LEN(TRIM(AP$6))-LEN(SUBSTITUTE(TRIM(AP$6)," ",""))))-1)&amp;" Total",$B$6:$BB$343,ROW($A197)-5,FALSE))</f>
        <v>0</v>
      </c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D197" s="44">
        <f ca="1">IFERROR(IF(SUMIF($G$6:$BB$6,BD$6&amp;" Total",$G197:$BB197)-(SUMIF($G$6:$BB$6,BD$6&amp;" "&amp;'Input-Allocators'!$D$18,$G197:$BB197)+IFERROR(SUMIF($G$6:$BB$6,BD$6&amp;" "&amp;'Input-Allocators'!$E$18,$G197:$BB197),SUMIF($G$6:$BB$6,BD$6&amp;" "&amp;'Input-Allocators'!$B$20,$G197:$BB197))+SUMIF($G$6:$BB$6,BD$6&amp;" "&amp;'Input-Allocators'!$F$18,$G197:$BB197))&lt;Check_Limit,0,1),1)</f>
        <v>0</v>
      </c>
      <c r="BE197" s="44">
        <f ca="1">IFERROR(IF(SUMIF($G$6:$BB$6,BE$6&amp;" Total",$G197:$BB197)-(SUMIF($G$6:$BB$6,BE$6&amp;" "&amp;'Input-Allocators'!$D$18,$G197:$BB197)+IFERROR(SUMIF($G$6:$BB$6,BE$6&amp;" "&amp;'Input-Allocators'!$E$18,$G197:$BB197),SUMIF($G$6:$BB$6,BE$6&amp;" "&amp;'Input-Allocators'!$B$20,$G197:$BB197))+SUMIF($G$6:$BB$6,BE$6&amp;" "&amp;'Input-Allocators'!$F$18,$G197:$BB197))&lt;Check_Limit,0,1),1)</f>
        <v>0</v>
      </c>
      <c r="BF197" s="44">
        <f ca="1">IFERROR(IF(SUMIF($G$6:$BB$6,BF$6&amp;" Total",$G197:$BB197)-(SUMIF($G$6:$BB$6,BF$6&amp;" "&amp;'Input-Allocators'!$D$18,$G197:$BB197)+IFERROR(SUMIF($G$6:$BB$6,BF$6&amp;" "&amp;'Input-Allocators'!$E$18,$G197:$BB197),SUMIF($G$6:$BB$6,BF$6&amp;" "&amp;'Input-Allocators'!$B$20,$G197:$BB197))+SUMIF($G$6:$BB$6,BF$6&amp;" "&amp;'Input-Allocators'!$F$18,$G197:$BB197))&lt;Check_Limit,0,1),1)</f>
        <v>0</v>
      </c>
      <c r="BG197" s="44">
        <f ca="1">IFERROR(IF(SUMIF($G$6:$BB$6,BG$6&amp;" Total",$G197:$BB197)-(SUMIF($G$6:$BB$6,BG$6&amp;" "&amp;'Input-Allocators'!$D$18,$G197:$BB197)+IFERROR(SUMIF($G$6:$BB$6,BG$6&amp;" "&amp;'Input-Allocators'!$E$18,$G197:$BB197),SUMIF($G$6:$BB$6,BG$6&amp;" "&amp;'Input-Allocators'!$B$20,$G197:$BB197))+SUMIF($G$6:$BB$6,BG$6&amp;" "&amp;'Input-Allocators'!$F$18,$G197:$BB197))&lt;Check_Limit,0,1),1)</f>
        <v>0</v>
      </c>
      <c r="BH197" s="44">
        <f ca="1">IFERROR(IF(SUMIF($G$6:$BB$6,BH$6&amp;" Total",$G197:$BB197)-(SUMIF($G$6:$BB$6,BH$6&amp;" "&amp;'Input-Allocators'!$D$18,$G197:$BB197)+IFERROR(SUMIF($G$6:$BB$6,BH$6&amp;" "&amp;'Input-Allocators'!$E$18,$G197:$BB197),SUMIF($G$6:$BB$6,BH$6&amp;" "&amp;'Input-Allocators'!$B$20,$G197:$BB197))+SUMIF($G$6:$BB$6,BH$6&amp;" "&amp;'Input-Allocators'!$F$18,$G197:$BB197))&lt;Check_Limit,0,1),1)</f>
        <v>0</v>
      </c>
      <c r="BI197" s="44">
        <f ca="1">IFERROR(IF(SUMIF($G$6:$BB$6,BI$6&amp;" Total",$G197:$BB197)-(SUMIF($G$6:$BB$6,BI$6&amp;" "&amp;'Input-Allocators'!$D$18,$G197:$BB197)+IFERROR(SUMIF($G$6:$BB$6,BI$6&amp;" "&amp;'Input-Allocators'!$E$18,$G197:$BB197),SUMIF($G$6:$BB$6,BI$6&amp;" "&amp;'Input-Allocators'!$B$20,$G197:$BB197))+SUMIF($G$6:$BB$6,BI$6&amp;" "&amp;'Input-Allocators'!$F$18,$G197:$BB197))&lt;Check_Limit,0,1),1)</f>
        <v>0</v>
      </c>
      <c r="BJ197" s="44">
        <f ca="1">IFERROR(IF(SUMIF($G$6:$BB$6,BJ$6&amp;" Total",$G197:$BB197)-(SUMIF($G$6:$BB$6,BJ$6&amp;" "&amp;'Input-Allocators'!$D$18,$G197:$BB197)+IFERROR(SUMIF($G$6:$BB$6,BJ$6&amp;" "&amp;'Input-Allocators'!$E$18,$G197:$BB197),SUMIF($G$6:$BB$6,BJ$6&amp;" "&amp;'Input-Allocators'!$B$20,$G197:$BB197))+SUMIF($G$6:$BB$6,BJ$6&amp;" "&amp;'Input-Allocators'!$F$18,$G197:$BB197))&lt;Check_Limit,0,1),1)</f>
        <v>0</v>
      </c>
      <c r="BK197" s="44">
        <f ca="1">IFERROR(IF(SUMIF($G$6:$BB$6,BK$6&amp;" Total",$G197:$BB197)-(SUMIF($G$6:$BB$6,BK$6&amp;" "&amp;'Input-Allocators'!$D$18,$G197:$BB197)+IFERROR(SUMIF($G$6:$BB$6,BK$6&amp;" "&amp;'Input-Allocators'!$E$18,$G197:$BB197),SUMIF($G$6:$BB$6,BK$6&amp;" "&amp;'Input-Allocators'!$B$20,$G197:$BB197))+SUMIF($G$6:$BB$6,BK$6&amp;" "&amp;'Input-Allocators'!$F$18,$G197:$BB197))&lt;Check_Limit,0,1),1)</f>
        <v>0</v>
      </c>
      <c r="BL197" s="44">
        <f ca="1">IFERROR(IF(SUMIF($G$6:$BB$6,BL$6&amp;" Total",$G197:$BB197)-(SUMIF($G$6:$BB$6,BL$6&amp;" "&amp;'Input-Allocators'!$D$18,$G197:$BB197)+IFERROR(SUMIF($G$6:$BB$6,BL$6&amp;" "&amp;'Input-Allocators'!$E$18,$G197:$BB197),SUMIF($G$6:$BB$6,BL$6&amp;" "&amp;'Input-Allocators'!$B$20,$G197:$BB197))+SUMIF($G$6:$BB$6,BL$6&amp;" "&amp;'Input-Allocators'!$F$18,$G197:$BB197))&lt;Check_Limit,0,1),1)</f>
        <v>0</v>
      </c>
      <c r="BM197" s="44">
        <f ca="1">IFERROR(IF(SUMIF($G$6:$BB$6,BM$6&amp;" Total",$G197:$BB197)-(SUMIF($G$6:$BB$6,BM$6&amp;" "&amp;'Input-Allocators'!$D$18,$G197:$BB197)+IFERROR(SUMIF($G$6:$BB$6,BM$6&amp;" "&amp;'Input-Allocators'!$E$18,$G197:$BB197),SUMIF($G$6:$BB$6,BM$6&amp;" "&amp;'Input-Allocators'!$B$20,$G197:$BB197))+SUMIF($G$6:$BB$6,BM$6&amp;" "&amp;'Input-Allocators'!$F$18,$G197:$BB197))&lt;Check_Limit,0,1),1)</f>
        <v>0</v>
      </c>
      <c r="BN197" s="44">
        <f ca="1">IFERROR(IF(SUMIF($G$6:$BB$6,BN$6&amp;" Total",$G197:$BB197)-(SUMIF($G$6:$BB$6,BN$6&amp;" "&amp;'Input-Allocators'!$D$18,$G197:$BB197)+IFERROR(SUMIF($G$6:$BB$6,BN$6&amp;" "&amp;'Input-Allocators'!$E$18,$G197:$BB197),SUMIF($G$6:$BB$6,BN$6&amp;" "&amp;'Input-Allocators'!$B$20,$G197:$BB197))+SUMIF($G$6:$BB$6,BN$6&amp;" "&amp;'Input-Allocators'!$F$18,$G197:$BB197))&lt;Check_Limit,0,1),1)</f>
        <v>0</v>
      </c>
      <c r="BO197" s="44">
        <f ca="1">IFERROR(IF(SUMIF($G$6:$BB$6,BO$6&amp;" Total",$G197:$BB197)-(SUMIF($G$6:$BB$6,BO$6&amp;" "&amp;'Input-Allocators'!$D$18,$G197:$BB197)+IFERROR(SUMIF($G$6:$BB$6,BO$6&amp;" "&amp;'Input-Allocators'!$E$18,$G197:$BB197),SUMIF($G$6:$BB$6,BO$6&amp;" "&amp;'Input-Allocators'!$B$20,$G197:$BB197))+SUMIF($G$6:$BB$6,BO$6&amp;" "&amp;'Input-Allocators'!$F$18,$G197:$BB197))&lt;Check_Limit,0,1),1)</f>
        <v>0</v>
      </c>
    </row>
    <row r="198" spans="1:67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>Functionalization!$D198</f>
        <v>8.5223454994013608</v>
      </c>
      <c r="E198" s="14">
        <f t="shared" ca="1" si="35"/>
        <v>0</v>
      </c>
      <c r="F198" s="3" t="str">
        <f>IF($D198=0,"-",IF('Input-Accounts'!$E198&lt;&gt;0,'Input-Accounts'!$E198,'Input-Accounts'!$G198))</f>
        <v>DEMAND</v>
      </c>
      <c r="G198" s="14">
        <f ca="1">IF(G$5&lt;&gt;"",HLOOKUP(G$5,Functionalization!$G$6:$R$343,ROW($A198)-5,FALSE),IFERROR(INDEX(G$320:G$343,MATCH($F198,$B$320:$B$343,0))/VLOOKUP($F198,$B$320:$BB$343,MATCH(LEFT(TRIM(G$6),FIND("~",SUBSTITUTE(G$6,"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198))*HLOOKUP(LEFT(TRIM(G$6),FIND("~",SUBSTITUTE(G$6," ","~",LEN(TRIM(G$6))-LEN(SUBSTITUTE(TRIM(G$6)," ",""))))-1)&amp;" Total",$B$6:$BB$343,ROW($A198)-5,FALSE))</f>
        <v>0</v>
      </c>
      <c r="H198" s="14">
        <f ca="1">IF(H$5&lt;&gt;"",HLOOKUP(H$5,Functionalization!$G$6:$R$343,ROW($A198)-5,FALSE),IFERROR(INDEX(H$320:H$343,MATCH($F198,$B$320:$B$343,0))/VLOOKUP($F198,$B$320:$BB$343,MATCH(LEFT(TRIM(H$6),FIND("~",SUBSTITUTE(H$6,"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198))*HLOOKUP(LEFT(TRIM(H$6),FIND("~",SUBSTITUTE(H$6," ","~",LEN(TRIM(H$6))-LEN(SUBSTITUTE(TRIM(H$6)," ",""))))-1)&amp;" Total",$B$6:$BB$343,ROW($A198)-5,FALSE))</f>
        <v>0</v>
      </c>
      <c r="I198" s="14">
        <f ca="1">IF(I$5&lt;&gt;"",HLOOKUP(I$5,Functionalization!$G$6:$R$343,ROW($A198)-5,FALSE),IFERROR(INDEX(I$320:I$343,MATCH($F198,$B$320:$B$343,0))/VLOOKUP($F198,$B$320:$BB$343,MATCH(LEFT(TRIM(I$6),FIND("~",SUBSTITUTE(I$6,"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198))*HLOOKUP(LEFT(TRIM(I$6),FIND("~",SUBSTITUTE(I$6," ","~",LEN(TRIM(I$6))-LEN(SUBSTITUTE(TRIM(I$6)," ",""))))-1)&amp;" Total",$B$6:$BB$343,ROW($A198)-5,FALSE))</f>
        <v>0</v>
      </c>
      <c r="J198" s="14">
        <f ca="1">IF(J$5&lt;&gt;"",HLOOKUP(J$5,Functionalization!$G$6:$R$343,ROW($A198)-5,FALSE),IFERROR(INDEX(J$320:J$343,MATCH($F198,$B$320:$B$343,0))/VLOOKUP($F198,$B$320:$BB$343,MATCH(LEFT(TRIM(J$6),FIND("~",SUBSTITUTE(J$6,"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198))*HLOOKUP(LEFT(TRIM(J$6),FIND("~",SUBSTITUTE(J$6," ","~",LEN(TRIM(J$6))-LEN(SUBSTITUTE(TRIM(J$6)," ",""))))-1)&amp;" Total",$B$6:$BB$343,ROW($A198)-5,FALSE))</f>
        <v>0</v>
      </c>
      <c r="K198" s="14">
        <f ca="1">IF(K$5&lt;&gt;"",HLOOKUP(K$5,Functionalization!$G$6:$R$343,ROW($A198)-5,FALSE),IFERROR(INDEX(K$320:K$343,MATCH($F198,$B$320:$B$343,0))/VLOOKUP($F198,$B$320:$BB$343,MATCH(LEFT(TRIM(K$6),FIND("~",SUBSTITUTE(K$6,"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198))*HLOOKUP(LEFT(TRIM(K$6),FIND("~",SUBSTITUTE(K$6," ","~",LEN(TRIM(K$6))-LEN(SUBSTITUTE(TRIM(K$6)," ",""))))-1)&amp;" Total",$B$6:$BB$343,ROW($A198)-5,FALSE))</f>
        <v>0</v>
      </c>
      <c r="L198" s="14">
        <f ca="1">IF(L$5&lt;&gt;"",HLOOKUP(L$5,Functionalization!$G$6:$R$343,ROW($A198)-5,FALSE),IFERROR(INDEX(L$320:L$343,MATCH($F198,$B$320:$B$343,0))/VLOOKUP($F198,$B$320:$BB$343,MATCH(LEFT(TRIM(L$6),FIND("~",SUBSTITUTE(L$6,"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198))*HLOOKUP(LEFT(TRIM(L$6),FIND("~",SUBSTITUTE(L$6," ","~",LEN(TRIM(L$6))-LEN(SUBSTITUTE(TRIM(L$6)," ",""))))-1)&amp;" Total",$B$6:$BB$343,ROW($A198)-5,FALSE))</f>
        <v>0</v>
      </c>
      <c r="M198" s="14">
        <f ca="1">IF(M$5&lt;&gt;"",HLOOKUP(M$5,Functionalization!$G$6:$R$343,ROW($A198)-5,FALSE),IFERROR(INDEX(M$320:M$343,MATCH($F198,$B$320:$B$343,0))/VLOOKUP($F198,$B$320:$BB$343,MATCH(LEFT(TRIM(M$6),FIND("~",SUBSTITUTE(M$6,"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198))*HLOOKUP(LEFT(TRIM(M$6),FIND("~",SUBSTITUTE(M$6," ","~",LEN(TRIM(M$6))-LEN(SUBSTITUTE(TRIM(M$6)," ",""))))-1)&amp;" Total",$B$6:$BB$343,ROW($A198)-5,FALSE))</f>
        <v>0</v>
      </c>
      <c r="N198" s="14">
        <f ca="1">IF(N$5&lt;&gt;"",HLOOKUP(N$5,Functionalization!$G$6:$R$343,ROW($A198)-5,FALSE),IFERROR(INDEX(N$320:N$343,MATCH($F198,$B$320:$B$343,0))/VLOOKUP($F198,$B$320:$BB$343,MATCH(LEFT(TRIM(N$6),FIND("~",SUBSTITUTE(N$6,"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198))*HLOOKUP(LEFT(TRIM(N$6),FIND("~",SUBSTITUTE(N$6," ","~",LEN(TRIM(N$6))-LEN(SUBSTITUTE(TRIM(N$6)," ",""))))-1)&amp;" Total",$B$6:$BB$343,ROW($A198)-5,FALSE))</f>
        <v>0</v>
      </c>
      <c r="O198" s="14">
        <f ca="1">IF(O$5&lt;&gt;"",HLOOKUP(O$5,Functionalization!$G$6:$R$343,ROW($A198)-5,FALSE),IFERROR(INDEX(O$320:O$343,MATCH($F198,$B$320:$B$343,0))/VLOOKUP($F198,$B$320:$BB$343,MATCH(LEFT(TRIM(O$6),FIND("~",SUBSTITUTE(O$6,"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198))*HLOOKUP(LEFT(TRIM(O$6),FIND("~",SUBSTITUTE(O$6," ","~",LEN(TRIM(O$6))-LEN(SUBSTITUTE(TRIM(O$6)," ",""))))-1)&amp;" Total",$B$6:$BB$343,ROW($A198)-5,FALSE))</f>
        <v>8.5223454994013608</v>
      </c>
      <c r="P198" s="14">
        <f ca="1">IF(P$5&lt;&gt;"",HLOOKUP(P$5,Functionalization!$G$6:$R$343,ROW($A198)-5,FALSE),IFERROR(INDEX(P$320:P$343,MATCH($F198,$B$320:$B$343,0))/VLOOKUP($F198,$B$320:$BB$343,MATCH(LEFT(TRIM(P$6),FIND("~",SUBSTITUTE(P$6,"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198))*HLOOKUP(LEFT(TRIM(P$6),FIND("~",SUBSTITUTE(P$6," ","~",LEN(TRIM(P$6))-LEN(SUBSTITUTE(TRIM(P$6)," ",""))))-1)&amp;" Total",$B$6:$BB$343,ROW($A198)-5,FALSE))</f>
        <v>8.5223454994013608</v>
      </c>
      <c r="Q198" s="14">
        <f ca="1">IF(Q$5&lt;&gt;"",HLOOKUP(Q$5,Functionalization!$G$6:$R$343,ROW($A198)-5,FALSE),IFERROR(INDEX(Q$320:Q$343,MATCH($F198,$B$320:$B$343,0))/VLOOKUP($F198,$B$320:$BB$343,MATCH(LEFT(TRIM(Q$6),FIND("~",SUBSTITUTE(Q$6,"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198))*HLOOKUP(LEFT(TRIM(Q$6),FIND("~",SUBSTITUTE(Q$6," ","~",LEN(TRIM(Q$6))-LEN(SUBSTITUTE(TRIM(Q$6)," ",""))))-1)&amp;" Total",$B$6:$BB$343,ROW($A198)-5,FALSE))</f>
        <v>0</v>
      </c>
      <c r="R198" s="14">
        <f ca="1">IF(R$5&lt;&gt;"",HLOOKUP(R$5,Functionalization!$G$6:$R$343,ROW($A198)-5,FALSE),IFERROR(INDEX(R$320:R$343,MATCH($F198,$B$320:$B$343,0))/VLOOKUP($F198,$B$320:$BB$343,MATCH(LEFT(TRIM(R$6),FIND("~",SUBSTITUTE(R$6,"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198))*HLOOKUP(LEFT(TRIM(R$6),FIND("~",SUBSTITUTE(R$6," ","~",LEN(TRIM(R$6))-LEN(SUBSTITUTE(TRIM(R$6)," ",""))))-1)&amp;" Total",$B$6:$BB$343,ROW($A198)-5,FALSE))</f>
        <v>0</v>
      </c>
      <c r="S198" s="14">
        <f ca="1">IF(S$5&lt;&gt;"",HLOOKUP(S$5,Functionalization!$G$6:$R$343,ROW($A198)-5,FALSE),IFERROR(INDEX(S$320:S$343,MATCH($F198,$B$320:$B$343,0))/VLOOKUP($F198,$B$320:$BB$343,MATCH(LEFT(TRIM(S$6),FIND("~",SUBSTITUTE(S$6,"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198))*HLOOKUP(LEFT(TRIM(S$6),FIND("~",SUBSTITUTE(S$6," ","~",LEN(TRIM(S$6))-LEN(SUBSTITUTE(TRIM(S$6)," ",""))))-1)&amp;" Total",$B$6:$BB$343,ROW($A198)-5,FALSE))</f>
        <v>0</v>
      </c>
      <c r="T198" s="14">
        <f ca="1">IF(T$5&lt;&gt;"",HLOOKUP(T$5,Functionalization!$G$6:$R$343,ROW($A198)-5,FALSE),IFERROR(INDEX(T$320:T$343,MATCH($F198,$B$320:$B$343,0))/VLOOKUP($F198,$B$320:$BB$343,MATCH(LEFT(TRIM(T$6),FIND("~",SUBSTITUTE(T$6,"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198))*HLOOKUP(LEFT(TRIM(T$6),FIND("~",SUBSTITUTE(T$6," ","~",LEN(TRIM(T$6))-LEN(SUBSTITUTE(TRIM(T$6)," ",""))))-1)&amp;" Total",$B$6:$BB$343,ROW($A198)-5,FALSE))</f>
        <v>0</v>
      </c>
      <c r="U198" s="14">
        <f ca="1">IF(U$5&lt;&gt;"",HLOOKUP(U$5,Functionalization!$G$6:$R$343,ROW($A198)-5,FALSE),IFERROR(INDEX(U$320:U$343,MATCH($F198,$B$320:$B$343,0))/VLOOKUP($F198,$B$320:$BB$343,MATCH(LEFT(TRIM(U$6),FIND("~",SUBSTITUTE(U$6,"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198))*HLOOKUP(LEFT(TRIM(U$6),FIND("~",SUBSTITUTE(U$6," ","~",LEN(TRIM(U$6))-LEN(SUBSTITUTE(TRIM(U$6)," ",""))))-1)&amp;" Total",$B$6:$BB$343,ROW($A198)-5,FALSE))</f>
        <v>0</v>
      </c>
      <c r="V198" s="14">
        <f ca="1">IF(V$5&lt;&gt;"",HLOOKUP(V$5,Functionalization!$G$6:$R$343,ROW($A198)-5,FALSE),IFERROR(INDEX(V$320:V$343,MATCH($F198,$B$320:$B$343,0))/VLOOKUP($F198,$B$320:$BB$343,MATCH(LEFT(TRIM(V$6),FIND("~",SUBSTITUTE(V$6,"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198))*HLOOKUP(LEFT(TRIM(V$6),FIND("~",SUBSTITUTE(V$6," ","~",LEN(TRIM(V$6))-LEN(SUBSTITUTE(TRIM(V$6)," ",""))))-1)&amp;" Total",$B$6:$BB$343,ROW($A198)-5,FALSE))</f>
        <v>0</v>
      </c>
      <c r="W198" s="14">
        <f ca="1">IF(W$5&lt;&gt;"",HLOOKUP(W$5,Functionalization!$G$6:$R$343,ROW($A198)-5,FALSE),IFERROR(INDEX(W$320:W$343,MATCH($F198,$B$320:$B$343,0))/VLOOKUP($F198,$B$320:$BB$343,MATCH(LEFT(TRIM(W$6),FIND("~",SUBSTITUTE(W$6,"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198))*HLOOKUP(LEFT(TRIM(W$6),FIND("~",SUBSTITUTE(W$6," ","~",LEN(TRIM(W$6))-LEN(SUBSTITUTE(TRIM(W$6)," ",""))))-1)&amp;" Total",$B$6:$BB$343,ROW($A198)-5,FALSE))</f>
        <v>0</v>
      </c>
      <c r="X198" s="14">
        <f ca="1">IF(X$5&lt;&gt;"",HLOOKUP(X$5,Functionalization!$G$6:$R$343,ROW($A198)-5,FALSE),IFERROR(INDEX(X$320:X$343,MATCH($F198,$B$320:$B$343,0))/VLOOKUP($F198,$B$320:$BB$343,MATCH(LEFT(TRIM(X$6),FIND("~",SUBSTITUTE(X$6,"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198))*HLOOKUP(LEFT(TRIM(X$6),FIND("~",SUBSTITUTE(X$6," ","~",LEN(TRIM(X$6))-LEN(SUBSTITUTE(TRIM(X$6)," ",""))))-1)&amp;" Total",$B$6:$BB$343,ROW($A198)-5,FALSE))</f>
        <v>0</v>
      </c>
      <c r="Y198" s="14">
        <f ca="1">IF(Y$5&lt;&gt;"",HLOOKUP(Y$5,Functionalization!$G$6:$R$343,ROW($A198)-5,FALSE),IFERROR(INDEX(Y$320:Y$343,MATCH($F198,$B$320:$B$343,0))/VLOOKUP($F198,$B$320:$BB$343,MATCH(LEFT(TRIM(Y$6),FIND("~",SUBSTITUTE(Y$6,"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198))*HLOOKUP(LEFT(TRIM(Y$6),FIND("~",SUBSTITUTE(Y$6," ","~",LEN(TRIM(Y$6))-LEN(SUBSTITUTE(TRIM(Y$6)," ",""))))-1)&amp;" Total",$B$6:$BB$343,ROW($A198)-5,FALSE))</f>
        <v>0</v>
      </c>
      <c r="Z198" s="14">
        <f ca="1">IF(Z$5&lt;&gt;"",HLOOKUP(Z$5,Functionalization!$G$6:$R$343,ROW($A198)-5,FALSE),IFERROR(INDEX(Z$320:Z$343,MATCH($F198,$B$320:$B$343,0))/VLOOKUP($F198,$B$320:$BB$343,MATCH(LEFT(TRIM(Z$6),FIND("~",SUBSTITUTE(Z$6,"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198))*HLOOKUP(LEFT(TRIM(Z$6),FIND("~",SUBSTITUTE(Z$6," ","~",LEN(TRIM(Z$6))-LEN(SUBSTITUTE(TRIM(Z$6)," ",""))))-1)&amp;" Total",$B$6:$BB$343,ROW($A198)-5,FALSE))</f>
        <v>0</v>
      </c>
      <c r="AA198" s="14">
        <f ca="1">IF(AA$5&lt;&gt;"",HLOOKUP(AA$5,Functionalization!$G$6:$R$343,ROW($A198)-5,FALSE),IFERROR(INDEX(AA$320:AA$343,MATCH($F198,$B$320:$B$343,0))/VLOOKUP($F198,$B$320:$BB$343,MATCH(LEFT(TRIM(AA$6),FIND("~",SUBSTITUTE(AA$6,"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198))*HLOOKUP(LEFT(TRIM(AA$6),FIND("~",SUBSTITUTE(AA$6," ","~",LEN(TRIM(AA$6))-LEN(SUBSTITUTE(TRIM(AA$6)," ",""))))-1)&amp;" Total",$B$6:$BB$343,ROW($A198)-5,FALSE))</f>
        <v>0</v>
      </c>
      <c r="AB198" s="14">
        <f ca="1">IF(AB$5&lt;&gt;"",HLOOKUP(AB$5,Functionalization!$G$6:$R$343,ROW($A198)-5,FALSE),IFERROR(INDEX(AB$320:AB$343,MATCH($F198,$B$320:$B$343,0))/VLOOKUP($F198,$B$320:$BB$343,MATCH(LEFT(TRIM(AB$6),FIND("~",SUBSTITUTE(AB$6,"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198))*HLOOKUP(LEFT(TRIM(AB$6),FIND("~",SUBSTITUTE(AB$6," ","~",LEN(TRIM(AB$6))-LEN(SUBSTITUTE(TRIM(AB$6)," ",""))))-1)&amp;" Total",$B$6:$BB$343,ROW($A198)-5,FALSE))</f>
        <v>0</v>
      </c>
      <c r="AC198" s="14">
        <f ca="1">IF(AC$5&lt;&gt;"",HLOOKUP(AC$5,Functionalization!$G$6:$R$343,ROW($A198)-5,FALSE),IFERROR(INDEX(AC$320:AC$343,MATCH($F198,$B$320:$B$343,0))/VLOOKUP($F198,$B$320:$BB$343,MATCH(LEFT(TRIM(AC$6),FIND("~",SUBSTITUTE(AC$6,"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198))*HLOOKUP(LEFT(TRIM(AC$6),FIND("~",SUBSTITUTE(AC$6," ","~",LEN(TRIM(AC$6))-LEN(SUBSTITUTE(TRIM(AC$6)," ",""))))-1)&amp;" Total",$B$6:$BB$343,ROW($A198)-5,FALSE))</f>
        <v>0</v>
      </c>
      <c r="AD198" s="14">
        <f ca="1">IF(AD$5&lt;&gt;"",HLOOKUP(AD$5,Functionalization!$G$6:$R$343,ROW($A198)-5,FALSE),IFERROR(INDEX(AD$320:AD$343,MATCH($F198,$B$320:$B$343,0))/VLOOKUP($F198,$B$320:$BB$343,MATCH(LEFT(TRIM(AD$6),FIND("~",SUBSTITUTE(AD$6,"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198))*HLOOKUP(LEFT(TRIM(AD$6),FIND("~",SUBSTITUTE(AD$6," ","~",LEN(TRIM(AD$6))-LEN(SUBSTITUTE(TRIM(AD$6)," ",""))))-1)&amp;" Total",$B$6:$BB$343,ROW($A198)-5,FALSE))</f>
        <v>0</v>
      </c>
      <c r="AE198" s="14">
        <f ca="1">IF(AE$5&lt;&gt;"",HLOOKUP(AE$5,Functionalization!$G$6:$R$343,ROW($A198)-5,FALSE),IFERROR(INDEX(AE$320:AE$343,MATCH($F198,$B$320:$B$343,0))/VLOOKUP($F198,$B$320:$BB$343,MATCH(LEFT(TRIM(AE$6),FIND("~",SUBSTITUTE(AE$6,"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198))*HLOOKUP(LEFT(TRIM(AE$6),FIND("~",SUBSTITUTE(AE$6," ","~",LEN(TRIM(AE$6))-LEN(SUBSTITUTE(TRIM(AE$6)," ",""))))-1)&amp;" Total",$B$6:$BB$343,ROW($A198)-5,FALSE))</f>
        <v>0</v>
      </c>
      <c r="AF198" s="14">
        <f ca="1">IF(AF$5&lt;&gt;"",HLOOKUP(AF$5,Functionalization!$G$6:$R$343,ROW($A198)-5,FALSE),IFERROR(INDEX(AF$320:AF$343,MATCH($F198,$B$320:$B$343,0))/VLOOKUP($F198,$B$320:$BB$343,MATCH(LEFT(TRIM(AF$6),FIND("~",SUBSTITUTE(AF$6,"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198))*HLOOKUP(LEFT(TRIM(AF$6),FIND("~",SUBSTITUTE(AF$6," ","~",LEN(TRIM(AF$6))-LEN(SUBSTITUTE(TRIM(AF$6)," ",""))))-1)&amp;" Total",$B$6:$BB$343,ROW($A198)-5,FALSE))</f>
        <v>0</v>
      </c>
      <c r="AG198" s="14">
        <f ca="1">IF(AG$5&lt;&gt;"",HLOOKUP(AG$5,Functionalization!$G$6:$R$343,ROW($A198)-5,FALSE),IFERROR(INDEX(AG$320:AG$343,MATCH($F198,$B$320:$B$343,0))/VLOOKUP($F198,$B$320:$BB$343,MATCH(LEFT(TRIM(AG$6),FIND("~",SUBSTITUTE(AG$6,"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198))*HLOOKUP(LEFT(TRIM(AG$6),FIND("~",SUBSTITUTE(AG$6," ","~",LEN(TRIM(AG$6))-LEN(SUBSTITUTE(TRIM(AG$6)," ",""))))-1)&amp;" Total",$B$6:$BB$343,ROW($A198)-5,FALSE))</f>
        <v>0</v>
      </c>
      <c r="AH198" s="14">
        <f ca="1">IF(AH$5&lt;&gt;"",HLOOKUP(AH$5,Functionalization!$G$6:$R$343,ROW($A198)-5,FALSE),IFERROR(INDEX(AH$320:AH$343,MATCH($F198,$B$320:$B$343,0))/VLOOKUP($F198,$B$320:$BB$343,MATCH(LEFT(TRIM(AH$6),FIND("~",SUBSTITUTE(AH$6,"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198))*HLOOKUP(LEFT(TRIM(AH$6),FIND("~",SUBSTITUTE(AH$6," ","~",LEN(TRIM(AH$6))-LEN(SUBSTITUTE(TRIM(AH$6)," ",""))))-1)&amp;" Total",$B$6:$BB$343,ROW($A198)-5,FALSE))</f>
        <v>0</v>
      </c>
      <c r="AI198" s="14">
        <f ca="1">IF(AI$5&lt;&gt;"",HLOOKUP(AI$5,Functionalization!$G$6:$R$343,ROW($A198)-5,FALSE),IFERROR(INDEX(AI$320:AI$343,MATCH($F198,$B$320:$B$343,0))/VLOOKUP($F198,$B$320:$BB$343,MATCH(LEFT(TRIM(AI$6),FIND("~",SUBSTITUTE(AI$6,"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198))*HLOOKUP(LEFT(TRIM(AI$6),FIND("~",SUBSTITUTE(AI$6," ","~",LEN(TRIM(AI$6))-LEN(SUBSTITUTE(TRIM(AI$6)," ",""))))-1)&amp;" Total",$B$6:$BB$343,ROW($A198)-5,FALSE))</f>
        <v>0</v>
      </c>
      <c r="AJ198" s="14">
        <f ca="1">IF(AJ$5&lt;&gt;"",HLOOKUP(AJ$5,Functionalization!$G$6:$R$343,ROW($A198)-5,FALSE),IFERROR(INDEX(AJ$320:AJ$343,MATCH($F198,$B$320:$B$343,0))/VLOOKUP($F198,$B$320:$BB$343,MATCH(LEFT(TRIM(AJ$6),FIND("~",SUBSTITUTE(AJ$6,"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198))*HLOOKUP(LEFT(TRIM(AJ$6),FIND("~",SUBSTITUTE(AJ$6," ","~",LEN(TRIM(AJ$6))-LEN(SUBSTITUTE(TRIM(AJ$6)," ",""))))-1)&amp;" Total",$B$6:$BB$343,ROW($A198)-5,FALSE))</f>
        <v>0</v>
      </c>
      <c r="AK198" s="14">
        <f ca="1">IF(AK$5&lt;&gt;"",HLOOKUP(AK$5,Functionalization!$G$6:$R$343,ROW($A198)-5,FALSE),IFERROR(INDEX(AK$320:AK$343,MATCH($F198,$B$320:$B$343,0))/VLOOKUP($F198,$B$320:$BB$343,MATCH(LEFT(TRIM(AK$6),FIND("~",SUBSTITUTE(AK$6,"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198))*HLOOKUP(LEFT(TRIM(AK$6),FIND("~",SUBSTITUTE(AK$6," ","~",LEN(TRIM(AK$6))-LEN(SUBSTITUTE(TRIM(AK$6)," ",""))))-1)&amp;" Total",$B$6:$BB$343,ROW($A198)-5,FALSE))</f>
        <v>0</v>
      </c>
      <c r="AL198" s="14">
        <f ca="1">IF(AL$5&lt;&gt;"",HLOOKUP(AL$5,Functionalization!$G$6:$R$343,ROW($A198)-5,FALSE),IFERROR(INDEX(AL$320:AL$343,MATCH($F198,$B$320:$B$343,0))/VLOOKUP($F198,$B$320:$BB$343,MATCH(LEFT(TRIM(AL$6),FIND("~",SUBSTITUTE(AL$6,"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198))*HLOOKUP(LEFT(TRIM(AL$6),FIND("~",SUBSTITUTE(AL$6," ","~",LEN(TRIM(AL$6))-LEN(SUBSTITUTE(TRIM(AL$6)," ",""))))-1)&amp;" Total",$B$6:$BB$343,ROW($A198)-5,FALSE))</f>
        <v>0</v>
      </c>
      <c r="AM198" s="14">
        <f ca="1">IF(AM$5&lt;&gt;"",HLOOKUP(AM$5,Functionalization!$G$6:$R$343,ROW($A198)-5,FALSE),IFERROR(INDEX(AM$320:AM$343,MATCH($F198,$B$320:$B$343,0))/VLOOKUP($F198,$B$320:$BB$343,MATCH(LEFT(TRIM(AM$6),FIND("~",SUBSTITUTE(AM$6,"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198))*HLOOKUP(LEFT(TRIM(AM$6),FIND("~",SUBSTITUTE(AM$6," ","~",LEN(TRIM(AM$6))-LEN(SUBSTITUTE(TRIM(AM$6)," ",""))))-1)&amp;" Total",$B$6:$BB$343,ROW($A198)-5,FALSE))</f>
        <v>0</v>
      </c>
      <c r="AN198" s="14">
        <f ca="1">IF(AN$5&lt;&gt;"",HLOOKUP(AN$5,Functionalization!$G$6:$R$343,ROW($A198)-5,FALSE),IFERROR(INDEX(AN$320:AN$343,MATCH($F198,$B$320:$B$343,0))/VLOOKUP($F198,$B$320:$BB$343,MATCH(LEFT(TRIM(AN$6),FIND("~",SUBSTITUTE(AN$6,"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198))*HLOOKUP(LEFT(TRIM(AN$6),FIND("~",SUBSTITUTE(AN$6," ","~",LEN(TRIM(AN$6))-LEN(SUBSTITUTE(TRIM(AN$6)," ",""))))-1)&amp;" Total",$B$6:$BB$343,ROW($A198)-5,FALSE))</f>
        <v>0</v>
      </c>
      <c r="AO198" s="14">
        <f ca="1">IF(AO$5&lt;&gt;"",HLOOKUP(AO$5,Functionalization!$G$6:$R$343,ROW($A198)-5,FALSE),IFERROR(INDEX(AO$320:AO$343,MATCH($F198,$B$320:$B$343,0))/VLOOKUP($F198,$B$320:$BB$343,MATCH(LEFT(TRIM(AO$6),FIND("~",SUBSTITUTE(AO$6,"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198))*HLOOKUP(LEFT(TRIM(AO$6),FIND("~",SUBSTITUTE(AO$6," ","~",LEN(TRIM(AO$6))-LEN(SUBSTITUTE(TRIM(AO$6)," ",""))))-1)&amp;" Total",$B$6:$BB$343,ROW($A198)-5,FALSE))</f>
        <v>0</v>
      </c>
      <c r="AP198" s="14">
        <f ca="1">IF(AP$5&lt;&gt;"",HLOOKUP(AP$5,Functionalization!$G$6:$R$343,ROW($A198)-5,FALSE),IFERROR(INDEX(AP$320:AP$343,MATCH($F198,$B$320:$B$343,0))/VLOOKUP($F198,$B$320:$BB$343,MATCH(LEFT(TRIM(AP$6),FIND("~",SUBSTITUTE(AP$6,"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198))*HLOOKUP(LEFT(TRIM(AP$6),FIND("~",SUBSTITUTE(AP$6," ","~",LEN(TRIM(AP$6))-LEN(SUBSTITUTE(TRIM(AP$6)," ",""))))-1)&amp;" Total",$B$6:$BB$343,ROW($A198)-5,FALSE))</f>
        <v>0</v>
      </c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D198" s="44">
        <f ca="1">IFERROR(IF(SUMIF($G$6:$BB$6,BD$6&amp;" Total",$G198:$BB198)-(SUMIF($G$6:$BB$6,BD$6&amp;" "&amp;'Input-Allocators'!$D$18,$G198:$BB198)+IFERROR(SUMIF($G$6:$BB$6,BD$6&amp;" "&amp;'Input-Allocators'!$E$18,$G198:$BB198),SUMIF($G$6:$BB$6,BD$6&amp;" "&amp;'Input-Allocators'!$B$20,$G198:$BB198))+SUMIF($G$6:$BB$6,BD$6&amp;" "&amp;'Input-Allocators'!$F$18,$G198:$BB198))&lt;Check_Limit,0,1),1)</f>
        <v>0</v>
      </c>
      <c r="BE198" s="44">
        <f ca="1">IFERROR(IF(SUMIF($G$6:$BB$6,BE$6&amp;" Total",$G198:$BB198)-(SUMIF($G$6:$BB$6,BE$6&amp;" "&amp;'Input-Allocators'!$D$18,$G198:$BB198)+IFERROR(SUMIF($G$6:$BB$6,BE$6&amp;" "&amp;'Input-Allocators'!$E$18,$G198:$BB198),SUMIF($G$6:$BB$6,BE$6&amp;" "&amp;'Input-Allocators'!$B$20,$G198:$BB198))+SUMIF($G$6:$BB$6,BE$6&amp;" "&amp;'Input-Allocators'!$F$18,$G198:$BB198))&lt;Check_Limit,0,1),1)</f>
        <v>0</v>
      </c>
      <c r="BF198" s="44">
        <f ca="1">IFERROR(IF(SUMIF($G$6:$BB$6,BF$6&amp;" Total",$G198:$BB198)-(SUMIF($G$6:$BB$6,BF$6&amp;" "&amp;'Input-Allocators'!$D$18,$G198:$BB198)+IFERROR(SUMIF($G$6:$BB$6,BF$6&amp;" "&amp;'Input-Allocators'!$E$18,$G198:$BB198),SUMIF($G$6:$BB$6,BF$6&amp;" "&amp;'Input-Allocators'!$B$20,$G198:$BB198))+SUMIF($G$6:$BB$6,BF$6&amp;" "&amp;'Input-Allocators'!$F$18,$G198:$BB198))&lt;Check_Limit,0,1),1)</f>
        <v>0</v>
      </c>
      <c r="BG198" s="44">
        <f ca="1">IFERROR(IF(SUMIF($G$6:$BB$6,BG$6&amp;" Total",$G198:$BB198)-(SUMIF($G$6:$BB$6,BG$6&amp;" "&amp;'Input-Allocators'!$D$18,$G198:$BB198)+IFERROR(SUMIF($G$6:$BB$6,BG$6&amp;" "&amp;'Input-Allocators'!$E$18,$G198:$BB198),SUMIF($G$6:$BB$6,BG$6&amp;" "&amp;'Input-Allocators'!$B$20,$G198:$BB198))+SUMIF($G$6:$BB$6,BG$6&amp;" "&amp;'Input-Allocators'!$F$18,$G198:$BB198))&lt;Check_Limit,0,1),1)</f>
        <v>0</v>
      </c>
      <c r="BH198" s="44">
        <f ca="1">IFERROR(IF(SUMIF($G$6:$BB$6,BH$6&amp;" Total",$G198:$BB198)-(SUMIF($G$6:$BB$6,BH$6&amp;" "&amp;'Input-Allocators'!$D$18,$G198:$BB198)+IFERROR(SUMIF($G$6:$BB$6,BH$6&amp;" "&amp;'Input-Allocators'!$E$18,$G198:$BB198),SUMIF($G$6:$BB$6,BH$6&amp;" "&amp;'Input-Allocators'!$B$20,$G198:$BB198))+SUMIF($G$6:$BB$6,BH$6&amp;" "&amp;'Input-Allocators'!$F$18,$G198:$BB198))&lt;Check_Limit,0,1),1)</f>
        <v>0</v>
      </c>
      <c r="BI198" s="44">
        <f ca="1">IFERROR(IF(SUMIF($G$6:$BB$6,BI$6&amp;" Total",$G198:$BB198)-(SUMIF($G$6:$BB$6,BI$6&amp;" "&amp;'Input-Allocators'!$D$18,$G198:$BB198)+IFERROR(SUMIF($G$6:$BB$6,BI$6&amp;" "&amp;'Input-Allocators'!$E$18,$G198:$BB198),SUMIF($G$6:$BB$6,BI$6&amp;" "&amp;'Input-Allocators'!$B$20,$G198:$BB198))+SUMIF($G$6:$BB$6,BI$6&amp;" "&amp;'Input-Allocators'!$F$18,$G198:$BB198))&lt;Check_Limit,0,1),1)</f>
        <v>0</v>
      </c>
      <c r="BJ198" s="44">
        <f ca="1">IFERROR(IF(SUMIF($G$6:$BB$6,BJ$6&amp;" Total",$G198:$BB198)-(SUMIF($G$6:$BB$6,BJ$6&amp;" "&amp;'Input-Allocators'!$D$18,$G198:$BB198)+IFERROR(SUMIF($G$6:$BB$6,BJ$6&amp;" "&amp;'Input-Allocators'!$E$18,$G198:$BB198),SUMIF($G$6:$BB$6,BJ$6&amp;" "&amp;'Input-Allocators'!$B$20,$G198:$BB198))+SUMIF($G$6:$BB$6,BJ$6&amp;" "&amp;'Input-Allocators'!$F$18,$G198:$BB198))&lt;Check_Limit,0,1),1)</f>
        <v>0</v>
      </c>
      <c r="BK198" s="44">
        <f ca="1">IFERROR(IF(SUMIF($G$6:$BB$6,BK$6&amp;" Total",$G198:$BB198)-(SUMIF($G$6:$BB$6,BK$6&amp;" "&amp;'Input-Allocators'!$D$18,$G198:$BB198)+IFERROR(SUMIF($G$6:$BB$6,BK$6&amp;" "&amp;'Input-Allocators'!$E$18,$G198:$BB198),SUMIF($G$6:$BB$6,BK$6&amp;" "&amp;'Input-Allocators'!$B$20,$G198:$BB198))+SUMIF($G$6:$BB$6,BK$6&amp;" "&amp;'Input-Allocators'!$F$18,$G198:$BB198))&lt;Check_Limit,0,1),1)</f>
        <v>0</v>
      </c>
      <c r="BL198" s="44">
        <f ca="1">IFERROR(IF(SUMIF($G$6:$BB$6,BL$6&amp;" Total",$G198:$BB198)-(SUMIF($G$6:$BB$6,BL$6&amp;" "&amp;'Input-Allocators'!$D$18,$G198:$BB198)+IFERROR(SUMIF($G$6:$BB$6,BL$6&amp;" "&amp;'Input-Allocators'!$E$18,$G198:$BB198),SUMIF($G$6:$BB$6,BL$6&amp;" "&amp;'Input-Allocators'!$B$20,$G198:$BB198))+SUMIF($G$6:$BB$6,BL$6&amp;" "&amp;'Input-Allocators'!$F$18,$G198:$BB198))&lt;Check_Limit,0,1),1)</f>
        <v>0</v>
      </c>
      <c r="BM198" s="44">
        <f ca="1">IFERROR(IF(SUMIF($G$6:$BB$6,BM$6&amp;" Total",$G198:$BB198)-(SUMIF($G$6:$BB$6,BM$6&amp;" "&amp;'Input-Allocators'!$D$18,$G198:$BB198)+IFERROR(SUMIF($G$6:$BB$6,BM$6&amp;" "&amp;'Input-Allocators'!$E$18,$G198:$BB198),SUMIF($G$6:$BB$6,BM$6&amp;" "&amp;'Input-Allocators'!$B$20,$G198:$BB198))+SUMIF($G$6:$BB$6,BM$6&amp;" "&amp;'Input-Allocators'!$F$18,$G198:$BB198))&lt;Check_Limit,0,1),1)</f>
        <v>0</v>
      </c>
      <c r="BN198" s="44">
        <f ca="1">IFERROR(IF(SUMIF($G$6:$BB$6,BN$6&amp;" Total",$G198:$BB198)-(SUMIF($G$6:$BB$6,BN$6&amp;" "&amp;'Input-Allocators'!$D$18,$G198:$BB198)+IFERROR(SUMIF($G$6:$BB$6,BN$6&amp;" "&amp;'Input-Allocators'!$E$18,$G198:$BB198),SUMIF($G$6:$BB$6,BN$6&amp;" "&amp;'Input-Allocators'!$B$20,$G198:$BB198))+SUMIF($G$6:$BB$6,BN$6&amp;" "&amp;'Input-Allocators'!$F$18,$G198:$BB198))&lt;Check_Limit,0,1),1)</f>
        <v>0</v>
      </c>
      <c r="BO198" s="44">
        <f ca="1">IFERROR(IF(SUMIF($G$6:$BB$6,BO$6&amp;" Total",$G198:$BB198)-(SUMIF($G$6:$BB$6,BO$6&amp;" "&amp;'Input-Allocators'!$D$18,$G198:$BB198)+IFERROR(SUMIF($G$6:$BB$6,BO$6&amp;" "&amp;'Input-Allocators'!$E$18,$G198:$BB198),SUMIF($G$6:$BB$6,BO$6&amp;" "&amp;'Input-Allocators'!$B$20,$G198:$BB198))+SUMIF($G$6:$BB$6,BO$6&amp;" "&amp;'Input-Allocators'!$F$18,$G198:$BB198))&lt;Check_Limit,0,1),1)</f>
        <v>0</v>
      </c>
    </row>
    <row r="199" spans="1:67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>Functionalization!$D199</f>
        <v>0</v>
      </c>
      <c r="E199" s="14">
        <f t="shared" ca="1" si="35"/>
        <v>0</v>
      </c>
      <c r="F199" s="3" t="str">
        <f>IF($D199=0,"-",IF('Input-Accounts'!$E199&lt;&gt;0,'Input-Accounts'!$E199,'Input-Accounts'!$G199))</f>
        <v>-</v>
      </c>
      <c r="G199" s="14">
        <f ca="1">IF(G$5&lt;&gt;"",HLOOKUP(G$5,Functionalization!$G$6:$R$343,ROW($A199)-5,FALSE),IFERROR(INDEX(G$320:G$343,MATCH($F199,$B$320:$B$343,0))/VLOOKUP($F199,$B$320:$BB$343,MATCH(LEFT(TRIM(G$6),FIND("~",SUBSTITUTE(G$6,"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199))*HLOOKUP(LEFT(TRIM(G$6),FIND("~",SUBSTITUTE(G$6," ","~",LEN(TRIM(G$6))-LEN(SUBSTITUTE(TRIM(G$6)," ",""))))-1)&amp;" Total",$B$6:$BB$343,ROW($A199)-5,FALSE))</f>
        <v>0</v>
      </c>
      <c r="H199" s="14">
        <f ca="1">IF(H$5&lt;&gt;"",HLOOKUP(H$5,Functionalization!$G$6:$R$343,ROW($A199)-5,FALSE),IFERROR(INDEX(H$320:H$343,MATCH($F199,$B$320:$B$343,0))/VLOOKUP($F199,$B$320:$BB$343,MATCH(LEFT(TRIM(H$6),FIND("~",SUBSTITUTE(H$6,"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199))*HLOOKUP(LEFT(TRIM(H$6),FIND("~",SUBSTITUTE(H$6," ","~",LEN(TRIM(H$6))-LEN(SUBSTITUTE(TRIM(H$6)," ",""))))-1)&amp;" Total",$B$6:$BB$343,ROW($A199)-5,FALSE))</f>
        <v>0</v>
      </c>
      <c r="I199" s="14">
        <f ca="1">IF(I$5&lt;&gt;"",HLOOKUP(I$5,Functionalization!$G$6:$R$343,ROW($A199)-5,FALSE),IFERROR(INDEX(I$320:I$343,MATCH($F199,$B$320:$B$343,0))/VLOOKUP($F199,$B$320:$BB$343,MATCH(LEFT(TRIM(I$6),FIND("~",SUBSTITUTE(I$6,"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199))*HLOOKUP(LEFT(TRIM(I$6),FIND("~",SUBSTITUTE(I$6," ","~",LEN(TRIM(I$6))-LEN(SUBSTITUTE(TRIM(I$6)," ",""))))-1)&amp;" Total",$B$6:$BB$343,ROW($A199)-5,FALSE))</f>
        <v>0</v>
      </c>
      <c r="J199" s="14">
        <f ca="1">IF(J$5&lt;&gt;"",HLOOKUP(J$5,Functionalization!$G$6:$R$343,ROW($A199)-5,FALSE),IFERROR(INDEX(J$320:J$343,MATCH($F199,$B$320:$B$343,0))/VLOOKUP($F199,$B$320:$BB$343,MATCH(LEFT(TRIM(J$6),FIND("~",SUBSTITUTE(J$6,"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199))*HLOOKUP(LEFT(TRIM(J$6),FIND("~",SUBSTITUTE(J$6," ","~",LEN(TRIM(J$6))-LEN(SUBSTITUTE(TRIM(J$6)," ",""))))-1)&amp;" Total",$B$6:$BB$343,ROW($A199)-5,FALSE))</f>
        <v>0</v>
      </c>
      <c r="K199" s="14">
        <f ca="1">IF(K$5&lt;&gt;"",HLOOKUP(K$5,Functionalization!$G$6:$R$343,ROW($A199)-5,FALSE),IFERROR(INDEX(K$320:K$343,MATCH($F199,$B$320:$B$343,0))/VLOOKUP($F199,$B$320:$BB$343,MATCH(LEFT(TRIM(K$6),FIND("~",SUBSTITUTE(K$6,"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199))*HLOOKUP(LEFT(TRIM(K$6),FIND("~",SUBSTITUTE(K$6," ","~",LEN(TRIM(K$6))-LEN(SUBSTITUTE(TRIM(K$6)," ",""))))-1)&amp;" Total",$B$6:$BB$343,ROW($A199)-5,FALSE))</f>
        <v>0</v>
      </c>
      <c r="L199" s="14">
        <f ca="1">IF(L$5&lt;&gt;"",HLOOKUP(L$5,Functionalization!$G$6:$R$343,ROW($A199)-5,FALSE),IFERROR(INDEX(L$320:L$343,MATCH($F199,$B$320:$B$343,0))/VLOOKUP($F199,$B$320:$BB$343,MATCH(LEFT(TRIM(L$6),FIND("~",SUBSTITUTE(L$6,"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199))*HLOOKUP(LEFT(TRIM(L$6),FIND("~",SUBSTITUTE(L$6," ","~",LEN(TRIM(L$6))-LEN(SUBSTITUTE(TRIM(L$6)," ",""))))-1)&amp;" Total",$B$6:$BB$343,ROW($A199)-5,FALSE))</f>
        <v>0</v>
      </c>
      <c r="M199" s="14">
        <f ca="1">IF(M$5&lt;&gt;"",HLOOKUP(M$5,Functionalization!$G$6:$R$343,ROW($A199)-5,FALSE),IFERROR(INDEX(M$320:M$343,MATCH($F199,$B$320:$B$343,0))/VLOOKUP($F199,$B$320:$BB$343,MATCH(LEFT(TRIM(M$6),FIND("~",SUBSTITUTE(M$6,"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199))*HLOOKUP(LEFT(TRIM(M$6),FIND("~",SUBSTITUTE(M$6," ","~",LEN(TRIM(M$6))-LEN(SUBSTITUTE(TRIM(M$6)," ",""))))-1)&amp;" Total",$B$6:$BB$343,ROW($A199)-5,FALSE))</f>
        <v>0</v>
      </c>
      <c r="N199" s="14">
        <f ca="1">IF(N$5&lt;&gt;"",HLOOKUP(N$5,Functionalization!$G$6:$R$343,ROW($A199)-5,FALSE),IFERROR(INDEX(N$320:N$343,MATCH($F199,$B$320:$B$343,0))/VLOOKUP($F199,$B$320:$BB$343,MATCH(LEFT(TRIM(N$6),FIND("~",SUBSTITUTE(N$6,"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199))*HLOOKUP(LEFT(TRIM(N$6),FIND("~",SUBSTITUTE(N$6," ","~",LEN(TRIM(N$6))-LEN(SUBSTITUTE(TRIM(N$6)," ",""))))-1)&amp;" Total",$B$6:$BB$343,ROW($A199)-5,FALSE))</f>
        <v>0</v>
      </c>
      <c r="O199" s="14">
        <f ca="1">IF(O$5&lt;&gt;"",HLOOKUP(O$5,Functionalization!$G$6:$R$343,ROW($A199)-5,FALSE),IFERROR(INDEX(O$320:O$343,MATCH($F199,$B$320:$B$343,0))/VLOOKUP($F199,$B$320:$BB$343,MATCH(LEFT(TRIM(O$6),FIND("~",SUBSTITUTE(O$6,"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199))*HLOOKUP(LEFT(TRIM(O$6),FIND("~",SUBSTITUTE(O$6," ","~",LEN(TRIM(O$6))-LEN(SUBSTITUTE(TRIM(O$6)," ",""))))-1)&amp;" Total",$B$6:$BB$343,ROW($A199)-5,FALSE))</f>
        <v>0</v>
      </c>
      <c r="P199" s="14">
        <f ca="1">IF(P$5&lt;&gt;"",HLOOKUP(P$5,Functionalization!$G$6:$R$343,ROW($A199)-5,FALSE),IFERROR(INDEX(P$320:P$343,MATCH($F199,$B$320:$B$343,0))/VLOOKUP($F199,$B$320:$BB$343,MATCH(LEFT(TRIM(P$6),FIND("~",SUBSTITUTE(P$6,"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199))*HLOOKUP(LEFT(TRIM(P$6),FIND("~",SUBSTITUTE(P$6," ","~",LEN(TRIM(P$6))-LEN(SUBSTITUTE(TRIM(P$6)," ",""))))-1)&amp;" Total",$B$6:$BB$343,ROW($A199)-5,FALSE))</f>
        <v>0</v>
      </c>
      <c r="Q199" s="14">
        <f ca="1">IF(Q$5&lt;&gt;"",HLOOKUP(Q$5,Functionalization!$G$6:$R$343,ROW($A199)-5,FALSE),IFERROR(INDEX(Q$320:Q$343,MATCH($F199,$B$320:$B$343,0))/VLOOKUP($F199,$B$320:$BB$343,MATCH(LEFT(TRIM(Q$6),FIND("~",SUBSTITUTE(Q$6,"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199))*HLOOKUP(LEFT(TRIM(Q$6),FIND("~",SUBSTITUTE(Q$6," ","~",LEN(TRIM(Q$6))-LEN(SUBSTITUTE(TRIM(Q$6)," ",""))))-1)&amp;" Total",$B$6:$BB$343,ROW($A199)-5,FALSE))</f>
        <v>0</v>
      </c>
      <c r="R199" s="14">
        <f ca="1">IF(R$5&lt;&gt;"",HLOOKUP(R$5,Functionalization!$G$6:$R$343,ROW($A199)-5,FALSE),IFERROR(INDEX(R$320:R$343,MATCH($F199,$B$320:$B$343,0))/VLOOKUP($F199,$B$320:$BB$343,MATCH(LEFT(TRIM(R$6),FIND("~",SUBSTITUTE(R$6,"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199))*HLOOKUP(LEFT(TRIM(R$6),FIND("~",SUBSTITUTE(R$6," ","~",LEN(TRIM(R$6))-LEN(SUBSTITUTE(TRIM(R$6)," ",""))))-1)&amp;" Total",$B$6:$BB$343,ROW($A199)-5,FALSE))</f>
        <v>0</v>
      </c>
      <c r="S199" s="14">
        <f ca="1">IF(S$5&lt;&gt;"",HLOOKUP(S$5,Functionalization!$G$6:$R$343,ROW($A199)-5,FALSE),IFERROR(INDEX(S$320:S$343,MATCH($F199,$B$320:$B$343,0))/VLOOKUP($F199,$B$320:$BB$343,MATCH(LEFT(TRIM(S$6),FIND("~",SUBSTITUTE(S$6,"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199))*HLOOKUP(LEFT(TRIM(S$6),FIND("~",SUBSTITUTE(S$6," ","~",LEN(TRIM(S$6))-LEN(SUBSTITUTE(TRIM(S$6)," ",""))))-1)&amp;" Total",$B$6:$BB$343,ROW($A199)-5,FALSE))</f>
        <v>0</v>
      </c>
      <c r="T199" s="14">
        <f ca="1">IF(T$5&lt;&gt;"",HLOOKUP(T$5,Functionalization!$G$6:$R$343,ROW($A199)-5,FALSE),IFERROR(INDEX(T$320:T$343,MATCH($F199,$B$320:$B$343,0))/VLOOKUP($F199,$B$320:$BB$343,MATCH(LEFT(TRIM(T$6),FIND("~",SUBSTITUTE(T$6,"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199))*HLOOKUP(LEFT(TRIM(T$6),FIND("~",SUBSTITUTE(T$6," ","~",LEN(TRIM(T$6))-LEN(SUBSTITUTE(TRIM(T$6)," ",""))))-1)&amp;" Total",$B$6:$BB$343,ROW($A199)-5,FALSE))</f>
        <v>0</v>
      </c>
      <c r="U199" s="14">
        <f ca="1">IF(U$5&lt;&gt;"",HLOOKUP(U$5,Functionalization!$G$6:$R$343,ROW($A199)-5,FALSE),IFERROR(INDEX(U$320:U$343,MATCH($F199,$B$320:$B$343,0))/VLOOKUP($F199,$B$320:$BB$343,MATCH(LEFT(TRIM(U$6),FIND("~",SUBSTITUTE(U$6,"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199))*HLOOKUP(LEFT(TRIM(U$6),FIND("~",SUBSTITUTE(U$6," ","~",LEN(TRIM(U$6))-LEN(SUBSTITUTE(TRIM(U$6)," ",""))))-1)&amp;" Total",$B$6:$BB$343,ROW($A199)-5,FALSE))</f>
        <v>0</v>
      </c>
      <c r="V199" s="14">
        <f ca="1">IF(V$5&lt;&gt;"",HLOOKUP(V$5,Functionalization!$G$6:$R$343,ROW($A199)-5,FALSE),IFERROR(INDEX(V$320:V$343,MATCH($F199,$B$320:$B$343,0))/VLOOKUP($F199,$B$320:$BB$343,MATCH(LEFT(TRIM(V$6),FIND("~",SUBSTITUTE(V$6,"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199))*HLOOKUP(LEFT(TRIM(V$6),FIND("~",SUBSTITUTE(V$6," ","~",LEN(TRIM(V$6))-LEN(SUBSTITUTE(TRIM(V$6)," ",""))))-1)&amp;" Total",$B$6:$BB$343,ROW($A199)-5,FALSE))</f>
        <v>0</v>
      </c>
      <c r="W199" s="14">
        <f ca="1">IF(W$5&lt;&gt;"",HLOOKUP(W$5,Functionalization!$G$6:$R$343,ROW($A199)-5,FALSE),IFERROR(INDEX(W$320:W$343,MATCH($F199,$B$320:$B$343,0))/VLOOKUP($F199,$B$320:$BB$343,MATCH(LEFT(TRIM(W$6),FIND("~",SUBSTITUTE(W$6,"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199))*HLOOKUP(LEFT(TRIM(W$6),FIND("~",SUBSTITUTE(W$6," ","~",LEN(TRIM(W$6))-LEN(SUBSTITUTE(TRIM(W$6)," ",""))))-1)&amp;" Total",$B$6:$BB$343,ROW($A199)-5,FALSE))</f>
        <v>0</v>
      </c>
      <c r="X199" s="14">
        <f ca="1">IF(X$5&lt;&gt;"",HLOOKUP(X$5,Functionalization!$G$6:$R$343,ROW($A199)-5,FALSE),IFERROR(INDEX(X$320:X$343,MATCH($F199,$B$320:$B$343,0))/VLOOKUP($F199,$B$320:$BB$343,MATCH(LEFT(TRIM(X$6),FIND("~",SUBSTITUTE(X$6,"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199))*HLOOKUP(LEFT(TRIM(X$6),FIND("~",SUBSTITUTE(X$6," ","~",LEN(TRIM(X$6))-LEN(SUBSTITUTE(TRIM(X$6)," ",""))))-1)&amp;" Total",$B$6:$BB$343,ROW($A199)-5,FALSE))</f>
        <v>0</v>
      </c>
      <c r="Y199" s="14">
        <f ca="1">IF(Y$5&lt;&gt;"",HLOOKUP(Y$5,Functionalization!$G$6:$R$343,ROW($A199)-5,FALSE),IFERROR(INDEX(Y$320:Y$343,MATCH($F199,$B$320:$B$343,0))/VLOOKUP($F199,$B$320:$BB$343,MATCH(LEFT(TRIM(Y$6),FIND("~",SUBSTITUTE(Y$6,"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199))*HLOOKUP(LEFT(TRIM(Y$6),FIND("~",SUBSTITUTE(Y$6," ","~",LEN(TRIM(Y$6))-LEN(SUBSTITUTE(TRIM(Y$6)," ",""))))-1)&amp;" Total",$B$6:$BB$343,ROW($A199)-5,FALSE))</f>
        <v>0</v>
      </c>
      <c r="Z199" s="14">
        <f ca="1">IF(Z$5&lt;&gt;"",HLOOKUP(Z$5,Functionalization!$G$6:$R$343,ROW($A199)-5,FALSE),IFERROR(INDEX(Z$320:Z$343,MATCH($F199,$B$320:$B$343,0))/VLOOKUP($F199,$B$320:$BB$343,MATCH(LEFT(TRIM(Z$6),FIND("~",SUBSTITUTE(Z$6,"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199))*HLOOKUP(LEFT(TRIM(Z$6),FIND("~",SUBSTITUTE(Z$6," ","~",LEN(TRIM(Z$6))-LEN(SUBSTITUTE(TRIM(Z$6)," ",""))))-1)&amp;" Total",$B$6:$BB$343,ROW($A199)-5,FALSE))</f>
        <v>0</v>
      </c>
      <c r="AA199" s="14">
        <f ca="1">IF(AA$5&lt;&gt;"",HLOOKUP(AA$5,Functionalization!$G$6:$R$343,ROW($A199)-5,FALSE),IFERROR(INDEX(AA$320:AA$343,MATCH($F199,$B$320:$B$343,0))/VLOOKUP($F199,$B$320:$BB$343,MATCH(LEFT(TRIM(AA$6),FIND("~",SUBSTITUTE(AA$6,"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199))*HLOOKUP(LEFT(TRIM(AA$6),FIND("~",SUBSTITUTE(AA$6," ","~",LEN(TRIM(AA$6))-LEN(SUBSTITUTE(TRIM(AA$6)," ",""))))-1)&amp;" Total",$B$6:$BB$343,ROW($A199)-5,FALSE))</f>
        <v>0</v>
      </c>
      <c r="AB199" s="14">
        <f ca="1">IF(AB$5&lt;&gt;"",HLOOKUP(AB$5,Functionalization!$G$6:$R$343,ROW($A199)-5,FALSE),IFERROR(INDEX(AB$320:AB$343,MATCH($F199,$B$320:$B$343,0))/VLOOKUP($F199,$B$320:$BB$343,MATCH(LEFT(TRIM(AB$6),FIND("~",SUBSTITUTE(AB$6,"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199))*HLOOKUP(LEFT(TRIM(AB$6),FIND("~",SUBSTITUTE(AB$6," ","~",LEN(TRIM(AB$6))-LEN(SUBSTITUTE(TRIM(AB$6)," ",""))))-1)&amp;" Total",$B$6:$BB$343,ROW($A199)-5,FALSE))</f>
        <v>0</v>
      </c>
      <c r="AC199" s="14">
        <f ca="1">IF(AC$5&lt;&gt;"",HLOOKUP(AC$5,Functionalization!$G$6:$R$343,ROW($A199)-5,FALSE),IFERROR(INDEX(AC$320:AC$343,MATCH($F199,$B$320:$B$343,0))/VLOOKUP($F199,$B$320:$BB$343,MATCH(LEFT(TRIM(AC$6),FIND("~",SUBSTITUTE(AC$6,"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199))*HLOOKUP(LEFT(TRIM(AC$6),FIND("~",SUBSTITUTE(AC$6," ","~",LEN(TRIM(AC$6))-LEN(SUBSTITUTE(TRIM(AC$6)," ",""))))-1)&amp;" Total",$B$6:$BB$343,ROW($A199)-5,FALSE))</f>
        <v>0</v>
      </c>
      <c r="AD199" s="14">
        <f ca="1">IF(AD$5&lt;&gt;"",HLOOKUP(AD$5,Functionalization!$G$6:$R$343,ROW($A199)-5,FALSE),IFERROR(INDEX(AD$320:AD$343,MATCH($F199,$B$320:$B$343,0))/VLOOKUP($F199,$B$320:$BB$343,MATCH(LEFT(TRIM(AD$6),FIND("~",SUBSTITUTE(AD$6,"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199))*HLOOKUP(LEFT(TRIM(AD$6),FIND("~",SUBSTITUTE(AD$6," ","~",LEN(TRIM(AD$6))-LEN(SUBSTITUTE(TRIM(AD$6)," ",""))))-1)&amp;" Total",$B$6:$BB$343,ROW($A199)-5,FALSE))</f>
        <v>0</v>
      </c>
      <c r="AE199" s="14">
        <f ca="1">IF(AE$5&lt;&gt;"",HLOOKUP(AE$5,Functionalization!$G$6:$R$343,ROW($A199)-5,FALSE),IFERROR(INDEX(AE$320:AE$343,MATCH($F199,$B$320:$B$343,0))/VLOOKUP($F199,$B$320:$BB$343,MATCH(LEFT(TRIM(AE$6),FIND("~",SUBSTITUTE(AE$6,"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199))*HLOOKUP(LEFT(TRIM(AE$6),FIND("~",SUBSTITUTE(AE$6," ","~",LEN(TRIM(AE$6))-LEN(SUBSTITUTE(TRIM(AE$6)," ",""))))-1)&amp;" Total",$B$6:$BB$343,ROW($A199)-5,FALSE))</f>
        <v>0</v>
      </c>
      <c r="AF199" s="14">
        <f ca="1">IF(AF$5&lt;&gt;"",HLOOKUP(AF$5,Functionalization!$G$6:$R$343,ROW($A199)-5,FALSE),IFERROR(INDEX(AF$320:AF$343,MATCH($F199,$B$320:$B$343,0))/VLOOKUP($F199,$B$320:$BB$343,MATCH(LEFT(TRIM(AF$6),FIND("~",SUBSTITUTE(AF$6,"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199))*HLOOKUP(LEFT(TRIM(AF$6),FIND("~",SUBSTITUTE(AF$6," ","~",LEN(TRIM(AF$6))-LEN(SUBSTITUTE(TRIM(AF$6)," ",""))))-1)&amp;" Total",$B$6:$BB$343,ROW($A199)-5,FALSE))</f>
        <v>0</v>
      </c>
      <c r="AG199" s="14">
        <f ca="1">IF(AG$5&lt;&gt;"",HLOOKUP(AG$5,Functionalization!$G$6:$R$343,ROW($A199)-5,FALSE),IFERROR(INDEX(AG$320:AG$343,MATCH($F199,$B$320:$B$343,0))/VLOOKUP($F199,$B$320:$BB$343,MATCH(LEFT(TRIM(AG$6),FIND("~",SUBSTITUTE(AG$6,"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199))*HLOOKUP(LEFT(TRIM(AG$6),FIND("~",SUBSTITUTE(AG$6," ","~",LEN(TRIM(AG$6))-LEN(SUBSTITUTE(TRIM(AG$6)," ",""))))-1)&amp;" Total",$B$6:$BB$343,ROW($A199)-5,FALSE))</f>
        <v>0</v>
      </c>
      <c r="AH199" s="14">
        <f ca="1">IF(AH$5&lt;&gt;"",HLOOKUP(AH$5,Functionalization!$G$6:$R$343,ROW($A199)-5,FALSE),IFERROR(INDEX(AH$320:AH$343,MATCH($F199,$B$320:$B$343,0))/VLOOKUP($F199,$B$320:$BB$343,MATCH(LEFT(TRIM(AH$6),FIND("~",SUBSTITUTE(AH$6,"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199))*HLOOKUP(LEFT(TRIM(AH$6),FIND("~",SUBSTITUTE(AH$6," ","~",LEN(TRIM(AH$6))-LEN(SUBSTITUTE(TRIM(AH$6)," ",""))))-1)&amp;" Total",$B$6:$BB$343,ROW($A199)-5,FALSE))</f>
        <v>0</v>
      </c>
      <c r="AI199" s="14">
        <f ca="1">IF(AI$5&lt;&gt;"",HLOOKUP(AI$5,Functionalization!$G$6:$R$343,ROW($A199)-5,FALSE),IFERROR(INDEX(AI$320:AI$343,MATCH($F199,$B$320:$B$343,0))/VLOOKUP($F199,$B$320:$BB$343,MATCH(LEFT(TRIM(AI$6),FIND("~",SUBSTITUTE(AI$6,"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199))*HLOOKUP(LEFT(TRIM(AI$6),FIND("~",SUBSTITUTE(AI$6," ","~",LEN(TRIM(AI$6))-LEN(SUBSTITUTE(TRIM(AI$6)," ",""))))-1)&amp;" Total",$B$6:$BB$343,ROW($A199)-5,FALSE))</f>
        <v>0</v>
      </c>
      <c r="AJ199" s="14">
        <f ca="1">IF(AJ$5&lt;&gt;"",HLOOKUP(AJ$5,Functionalization!$G$6:$R$343,ROW($A199)-5,FALSE),IFERROR(INDEX(AJ$320:AJ$343,MATCH($F199,$B$320:$B$343,0))/VLOOKUP($F199,$B$320:$BB$343,MATCH(LEFT(TRIM(AJ$6),FIND("~",SUBSTITUTE(AJ$6,"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199))*HLOOKUP(LEFT(TRIM(AJ$6),FIND("~",SUBSTITUTE(AJ$6," ","~",LEN(TRIM(AJ$6))-LEN(SUBSTITUTE(TRIM(AJ$6)," ",""))))-1)&amp;" Total",$B$6:$BB$343,ROW($A199)-5,FALSE))</f>
        <v>0</v>
      </c>
      <c r="AK199" s="14">
        <f ca="1">IF(AK$5&lt;&gt;"",HLOOKUP(AK$5,Functionalization!$G$6:$R$343,ROW($A199)-5,FALSE),IFERROR(INDEX(AK$320:AK$343,MATCH($F199,$B$320:$B$343,0))/VLOOKUP($F199,$B$320:$BB$343,MATCH(LEFT(TRIM(AK$6),FIND("~",SUBSTITUTE(AK$6,"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199))*HLOOKUP(LEFT(TRIM(AK$6),FIND("~",SUBSTITUTE(AK$6," ","~",LEN(TRIM(AK$6))-LEN(SUBSTITUTE(TRIM(AK$6)," ",""))))-1)&amp;" Total",$B$6:$BB$343,ROW($A199)-5,FALSE))</f>
        <v>0</v>
      </c>
      <c r="AL199" s="14">
        <f ca="1">IF(AL$5&lt;&gt;"",HLOOKUP(AL$5,Functionalization!$G$6:$R$343,ROW($A199)-5,FALSE),IFERROR(INDEX(AL$320:AL$343,MATCH($F199,$B$320:$B$343,0))/VLOOKUP($F199,$B$320:$BB$343,MATCH(LEFT(TRIM(AL$6),FIND("~",SUBSTITUTE(AL$6,"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199))*HLOOKUP(LEFT(TRIM(AL$6),FIND("~",SUBSTITUTE(AL$6," ","~",LEN(TRIM(AL$6))-LEN(SUBSTITUTE(TRIM(AL$6)," ",""))))-1)&amp;" Total",$B$6:$BB$343,ROW($A199)-5,FALSE))</f>
        <v>0</v>
      </c>
      <c r="AM199" s="14">
        <f ca="1">IF(AM$5&lt;&gt;"",HLOOKUP(AM$5,Functionalization!$G$6:$R$343,ROW($A199)-5,FALSE),IFERROR(INDEX(AM$320:AM$343,MATCH($F199,$B$320:$B$343,0))/VLOOKUP($F199,$B$320:$BB$343,MATCH(LEFT(TRIM(AM$6),FIND("~",SUBSTITUTE(AM$6,"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199))*HLOOKUP(LEFT(TRIM(AM$6),FIND("~",SUBSTITUTE(AM$6," ","~",LEN(TRIM(AM$6))-LEN(SUBSTITUTE(TRIM(AM$6)," ",""))))-1)&amp;" Total",$B$6:$BB$343,ROW($A199)-5,FALSE))</f>
        <v>0</v>
      </c>
      <c r="AN199" s="14">
        <f ca="1">IF(AN$5&lt;&gt;"",HLOOKUP(AN$5,Functionalization!$G$6:$R$343,ROW($A199)-5,FALSE),IFERROR(INDEX(AN$320:AN$343,MATCH($F199,$B$320:$B$343,0))/VLOOKUP($F199,$B$320:$BB$343,MATCH(LEFT(TRIM(AN$6),FIND("~",SUBSTITUTE(AN$6,"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199))*HLOOKUP(LEFT(TRIM(AN$6),FIND("~",SUBSTITUTE(AN$6," ","~",LEN(TRIM(AN$6))-LEN(SUBSTITUTE(TRIM(AN$6)," ",""))))-1)&amp;" Total",$B$6:$BB$343,ROW($A199)-5,FALSE))</f>
        <v>0</v>
      </c>
      <c r="AO199" s="14">
        <f ca="1">IF(AO$5&lt;&gt;"",HLOOKUP(AO$5,Functionalization!$G$6:$R$343,ROW($A199)-5,FALSE),IFERROR(INDEX(AO$320:AO$343,MATCH($F199,$B$320:$B$343,0))/VLOOKUP($F199,$B$320:$BB$343,MATCH(LEFT(TRIM(AO$6),FIND("~",SUBSTITUTE(AO$6,"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199))*HLOOKUP(LEFT(TRIM(AO$6),FIND("~",SUBSTITUTE(AO$6," ","~",LEN(TRIM(AO$6))-LEN(SUBSTITUTE(TRIM(AO$6)," ",""))))-1)&amp;" Total",$B$6:$BB$343,ROW($A199)-5,FALSE))</f>
        <v>0</v>
      </c>
      <c r="AP199" s="14">
        <f ca="1">IF(AP$5&lt;&gt;"",HLOOKUP(AP$5,Functionalization!$G$6:$R$343,ROW($A199)-5,FALSE),IFERROR(INDEX(AP$320:AP$343,MATCH($F199,$B$320:$B$343,0))/VLOOKUP($F199,$B$320:$BB$343,MATCH(LEFT(TRIM(AP$6),FIND("~",SUBSTITUTE(AP$6,"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199))*HLOOKUP(LEFT(TRIM(AP$6),FIND("~",SUBSTITUTE(AP$6," ","~",LEN(TRIM(AP$6))-LEN(SUBSTITUTE(TRIM(AP$6)," ",""))))-1)&amp;" Total",$B$6:$BB$343,ROW($A199)-5,FALSE))</f>
        <v>0</v>
      </c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D199" s="44">
        <f ca="1">IFERROR(IF(SUMIF($G$6:$BB$6,BD$6&amp;" Total",$G199:$BB199)-(SUMIF($G$6:$BB$6,BD$6&amp;" "&amp;'Input-Allocators'!$D$18,$G199:$BB199)+IFERROR(SUMIF($G$6:$BB$6,BD$6&amp;" "&amp;'Input-Allocators'!$E$18,$G199:$BB199),SUMIF($G$6:$BB$6,BD$6&amp;" "&amp;'Input-Allocators'!$B$20,$G199:$BB199))+SUMIF($G$6:$BB$6,BD$6&amp;" "&amp;'Input-Allocators'!$F$18,$G199:$BB199))&lt;Check_Limit,0,1),1)</f>
        <v>0</v>
      </c>
      <c r="BE199" s="44">
        <f ca="1">IFERROR(IF(SUMIF($G$6:$BB$6,BE$6&amp;" Total",$G199:$BB199)-(SUMIF($G$6:$BB$6,BE$6&amp;" "&amp;'Input-Allocators'!$D$18,$G199:$BB199)+IFERROR(SUMIF($G$6:$BB$6,BE$6&amp;" "&amp;'Input-Allocators'!$E$18,$G199:$BB199),SUMIF($G$6:$BB$6,BE$6&amp;" "&amp;'Input-Allocators'!$B$20,$G199:$BB199))+SUMIF($G$6:$BB$6,BE$6&amp;" "&amp;'Input-Allocators'!$F$18,$G199:$BB199))&lt;Check_Limit,0,1),1)</f>
        <v>0</v>
      </c>
      <c r="BF199" s="44">
        <f ca="1">IFERROR(IF(SUMIF($G$6:$BB$6,BF$6&amp;" Total",$G199:$BB199)-(SUMIF($G$6:$BB$6,BF$6&amp;" "&amp;'Input-Allocators'!$D$18,$G199:$BB199)+IFERROR(SUMIF($G$6:$BB$6,BF$6&amp;" "&amp;'Input-Allocators'!$E$18,$G199:$BB199),SUMIF($G$6:$BB$6,BF$6&amp;" "&amp;'Input-Allocators'!$B$20,$G199:$BB199))+SUMIF($G$6:$BB$6,BF$6&amp;" "&amp;'Input-Allocators'!$F$18,$G199:$BB199))&lt;Check_Limit,0,1),1)</f>
        <v>0</v>
      </c>
      <c r="BG199" s="44">
        <f ca="1">IFERROR(IF(SUMIF($G$6:$BB$6,BG$6&amp;" Total",$G199:$BB199)-(SUMIF($G$6:$BB$6,BG$6&amp;" "&amp;'Input-Allocators'!$D$18,$G199:$BB199)+IFERROR(SUMIF($G$6:$BB$6,BG$6&amp;" "&amp;'Input-Allocators'!$E$18,$G199:$BB199),SUMIF($G$6:$BB$6,BG$6&amp;" "&amp;'Input-Allocators'!$B$20,$G199:$BB199))+SUMIF($G$6:$BB$6,BG$6&amp;" "&amp;'Input-Allocators'!$F$18,$G199:$BB199))&lt;Check_Limit,0,1),1)</f>
        <v>0</v>
      </c>
      <c r="BH199" s="44">
        <f ca="1">IFERROR(IF(SUMIF($G$6:$BB$6,BH$6&amp;" Total",$G199:$BB199)-(SUMIF($G$6:$BB$6,BH$6&amp;" "&amp;'Input-Allocators'!$D$18,$G199:$BB199)+IFERROR(SUMIF($G$6:$BB$6,BH$6&amp;" "&amp;'Input-Allocators'!$E$18,$G199:$BB199),SUMIF($G$6:$BB$6,BH$6&amp;" "&amp;'Input-Allocators'!$B$20,$G199:$BB199))+SUMIF($G$6:$BB$6,BH$6&amp;" "&amp;'Input-Allocators'!$F$18,$G199:$BB199))&lt;Check_Limit,0,1),1)</f>
        <v>0</v>
      </c>
      <c r="BI199" s="44">
        <f ca="1">IFERROR(IF(SUMIF($G$6:$BB$6,BI$6&amp;" Total",$G199:$BB199)-(SUMIF($G$6:$BB$6,BI$6&amp;" "&amp;'Input-Allocators'!$D$18,$G199:$BB199)+IFERROR(SUMIF($G$6:$BB$6,BI$6&amp;" "&amp;'Input-Allocators'!$E$18,$G199:$BB199),SUMIF($G$6:$BB$6,BI$6&amp;" "&amp;'Input-Allocators'!$B$20,$G199:$BB199))+SUMIF($G$6:$BB$6,BI$6&amp;" "&amp;'Input-Allocators'!$F$18,$G199:$BB199))&lt;Check_Limit,0,1),1)</f>
        <v>0</v>
      </c>
      <c r="BJ199" s="44">
        <f ca="1">IFERROR(IF(SUMIF($G$6:$BB$6,BJ$6&amp;" Total",$G199:$BB199)-(SUMIF($G$6:$BB$6,BJ$6&amp;" "&amp;'Input-Allocators'!$D$18,$G199:$BB199)+IFERROR(SUMIF($G$6:$BB$6,BJ$6&amp;" "&amp;'Input-Allocators'!$E$18,$G199:$BB199),SUMIF($G$6:$BB$6,BJ$6&amp;" "&amp;'Input-Allocators'!$B$20,$G199:$BB199))+SUMIF($G$6:$BB$6,BJ$6&amp;" "&amp;'Input-Allocators'!$F$18,$G199:$BB199))&lt;Check_Limit,0,1),1)</f>
        <v>0</v>
      </c>
      <c r="BK199" s="44">
        <f ca="1">IFERROR(IF(SUMIF($G$6:$BB$6,BK$6&amp;" Total",$G199:$BB199)-(SUMIF($G$6:$BB$6,BK$6&amp;" "&amp;'Input-Allocators'!$D$18,$G199:$BB199)+IFERROR(SUMIF($G$6:$BB$6,BK$6&amp;" "&amp;'Input-Allocators'!$E$18,$G199:$BB199),SUMIF($G$6:$BB$6,BK$6&amp;" "&amp;'Input-Allocators'!$B$20,$G199:$BB199))+SUMIF($G$6:$BB$6,BK$6&amp;" "&amp;'Input-Allocators'!$F$18,$G199:$BB199))&lt;Check_Limit,0,1),1)</f>
        <v>0</v>
      </c>
      <c r="BL199" s="44">
        <f ca="1">IFERROR(IF(SUMIF($G$6:$BB$6,BL$6&amp;" Total",$G199:$BB199)-(SUMIF($G$6:$BB$6,BL$6&amp;" "&amp;'Input-Allocators'!$D$18,$G199:$BB199)+IFERROR(SUMIF($G$6:$BB$6,BL$6&amp;" "&amp;'Input-Allocators'!$E$18,$G199:$BB199),SUMIF($G$6:$BB$6,BL$6&amp;" "&amp;'Input-Allocators'!$B$20,$G199:$BB199))+SUMIF($G$6:$BB$6,BL$6&amp;" "&amp;'Input-Allocators'!$F$18,$G199:$BB199))&lt;Check_Limit,0,1),1)</f>
        <v>0</v>
      </c>
      <c r="BM199" s="44">
        <f ca="1">IFERROR(IF(SUMIF($G$6:$BB$6,BM$6&amp;" Total",$G199:$BB199)-(SUMIF($G$6:$BB$6,BM$6&amp;" "&amp;'Input-Allocators'!$D$18,$G199:$BB199)+IFERROR(SUMIF($G$6:$BB$6,BM$6&amp;" "&amp;'Input-Allocators'!$E$18,$G199:$BB199),SUMIF($G$6:$BB$6,BM$6&amp;" "&amp;'Input-Allocators'!$B$20,$G199:$BB199))+SUMIF($G$6:$BB$6,BM$6&amp;" "&amp;'Input-Allocators'!$F$18,$G199:$BB199))&lt;Check_Limit,0,1),1)</f>
        <v>0</v>
      </c>
      <c r="BN199" s="44">
        <f ca="1">IFERROR(IF(SUMIF($G$6:$BB$6,BN$6&amp;" Total",$G199:$BB199)-(SUMIF($G$6:$BB$6,BN$6&amp;" "&amp;'Input-Allocators'!$D$18,$G199:$BB199)+IFERROR(SUMIF($G$6:$BB$6,BN$6&amp;" "&amp;'Input-Allocators'!$E$18,$G199:$BB199),SUMIF($G$6:$BB$6,BN$6&amp;" "&amp;'Input-Allocators'!$B$20,$G199:$BB199))+SUMIF($G$6:$BB$6,BN$6&amp;" "&amp;'Input-Allocators'!$F$18,$G199:$BB199))&lt;Check_Limit,0,1),1)</f>
        <v>0</v>
      </c>
      <c r="BO199" s="44">
        <f ca="1">IFERROR(IF(SUMIF($G$6:$BB$6,BO$6&amp;" Total",$G199:$BB199)-(SUMIF($G$6:$BB$6,BO$6&amp;" "&amp;'Input-Allocators'!$D$18,$G199:$BB199)+IFERROR(SUMIF($G$6:$BB$6,BO$6&amp;" "&amp;'Input-Allocators'!$E$18,$G199:$BB199),SUMIF($G$6:$BB$6,BO$6&amp;" "&amp;'Input-Allocators'!$B$20,$G199:$BB199))+SUMIF($G$6:$BB$6,BO$6&amp;" "&amp;'Input-Allocators'!$F$18,$G199:$BB199))&lt;Check_Limit,0,1),1)</f>
        <v>0</v>
      </c>
    </row>
    <row r="200" spans="1:67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>Functionalization!$D200</f>
        <v>5107.108128888186</v>
      </c>
      <c r="E200" s="14">
        <f t="shared" ca="1" si="35"/>
        <v>0</v>
      </c>
      <c r="F200" s="3" t="str">
        <f>IF($D200=0,"-",IF('Input-Accounts'!$E200&lt;&gt;0,'Input-Accounts'!$E200,'Input-Accounts'!$G200))</f>
        <v>INT_DMAINS_SERV</v>
      </c>
      <c r="G200" s="14">
        <f ca="1">IF(G$5&lt;&gt;"",HLOOKUP(G$5,Functionalization!$G$6:$R$343,ROW($A200)-5,FALSE),IFERROR(INDEX(G$320:G$343,MATCH($F200,$B$320:$B$343,0))/VLOOKUP($F200,$B$320:$BB$343,MATCH(LEFT(TRIM(G$6),FIND("~",SUBSTITUTE(G$6,"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200))*HLOOKUP(LEFT(TRIM(G$6),FIND("~",SUBSTITUTE(G$6," ","~",LEN(TRIM(G$6))-LEN(SUBSTITUTE(TRIM(G$6)," ",""))))-1)&amp;" Total",$B$6:$BB$343,ROW($A200)-5,FALSE))</f>
        <v>0</v>
      </c>
      <c r="H200" s="14">
        <f ca="1">IF(H$5&lt;&gt;"",HLOOKUP(H$5,Functionalization!$G$6:$R$343,ROW($A200)-5,FALSE),IFERROR(INDEX(H$320:H$343,MATCH($F200,$B$320:$B$343,0))/VLOOKUP($F200,$B$320:$BB$343,MATCH(LEFT(TRIM(H$6),FIND("~",SUBSTITUTE(H$6,"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200))*HLOOKUP(LEFT(TRIM(H$6),FIND("~",SUBSTITUTE(H$6," ","~",LEN(TRIM(H$6))-LEN(SUBSTITUTE(TRIM(H$6)," ",""))))-1)&amp;" Total",$B$6:$BB$343,ROW($A200)-5,FALSE))</f>
        <v>0</v>
      </c>
      <c r="I200" s="14">
        <f ca="1">IF(I$5&lt;&gt;"",HLOOKUP(I$5,Functionalization!$G$6:$R$343,ROW($A200)-5,FALSE),IFERROR(INDEX(I$320:I$343,MATCH($F200,$B$320:$B$343,0))/VLOOKUP($F200,$B$320:$BB$343,MATCH(LEFT(TRIM(I$6),FIND("~",SUBSTITUTE(I$6,"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200))*HLOOKUP(LEFT(TRIM(I$6),FIND("~",SUBSTITUTE(I$6," ","~",LEN(TRIM(I$6))-LEN(SUBSTITUTE(TRIM(I$6)," ",""))))-1)&amp;" Total",$B$6:$BB$343,ROW($A200)-5,FALSE))</f>
        <v>0</v>
      </c>
      <c r="J200" s="14">
        <f ca="1">IF(J$5&lt;&gt;"",HLOOKUP(J$5,Functionalization!$G$6:$R$343,ROW($A200)-5,FALSE),IFERROR(INDEX(J$320:J$343,MATCH($F200,$B$320:$B$343,0))/VLOOKUP($F200,$B$320:$BB$343,MATCH(LEFT(TRIM(J$6),FIND("~",SUBSTITUTE(J$6,"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200))*HLOOKUP(LEFT(TRIM(J$6),FIND("~",SUBSTITUTE(J$6," ","~",LEN(TRIM(J$6))-LEN(SUBSTITUTE(TRIM(J$6)," ",""))))-1)&amp;" Total",$B$6:$BB$343,ROW($A200)-5,FALSE))</f>
        <v>0</v>
      </c>
      <c r="K200" s="14">
        <f ca="1">IF(K$5&lt;&gt;"",HLOOKUP(K$5,Functionalization!$G$6:$R$343,ROW($A200)-5,FALSE),IFERROR(INDEX(K$320:K$343,MATCH($F200,$B$320:$B$343,0))/VLOOKUP($F200,$B$320:$BB$343,MATCH(LEFT(TRIM(K$6),FIND("~",SUBSTITUTE(K$6,"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200))*HLOOKUP(LEFT(TRIM(K$6),FIND("~",SUBSTITUTE(K$6," ","~",LEN(TRIM(K$6))-LEN(SUBSTITUTE(TRIM(K$6)," ",""))))-1)&amp;" Total",$B$6:$BB$343,ROW($A200)-5,FALSE))</f>
        <v>0</v>
      </c>
      <c r="L200" s="14">
        <f ca="1">IF(L$5&lt;&gt;"",HLOOKUP(L$5,Functionalization!$G$6:$R$343,ROW($A200)-5,FALSE),IFERROR(INDEX(L$320:L$343,MATCH($F200,$B$320:$B$343,0))/VLOOKUP($F200,$B$320:$BB$343,MATCH(LEFT(TRIM(L$6),FIND("~",SUBSTITUTE(L$6,"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200))*HLOOKUP(LEFT(TRIM(L$6),FIND("~",SUBSTITUTE(L$6," ","~",LEN(TRIM(L$6))-LEN(SUBSTITUTE(TRIM(L$6)," ",""))))-1)&amp;" Total",$B$6:$BB$343,ROW($A200)-5,FALSE))</f>
        <v>0</v>
      </c>
      <c r="M200" s="14">
        <f ca="1">IF(M$5&lt;&gt;"",HLOOKUP(M$5,Functionalization!$G$6:$R$343,ROW($A200)-5,FALSE),IFERROR(INDEX(M$320:M$343,MATCH($F200,$B$320:$B$343,0))/VLOOKUP($F200,$B$320:$BB$343,MATCH(LEFT(TRIM(M$6),FIND("~",SUBSTITUTE(M$6,"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200))*HLOOKUP(LEFT(TRIM(M$6),FIND("~",SUBSTITUTE(M$6," ","~",LEN(TRIM(M$6))-LEN(SUBSTITUTE(TRIM(M$6)," ",""))))-1)&amp;" Total",$B$6:$BB$343,ROW($A200)-5,FALSE))</f>
        <v>0</v>
      </c>
      <c r="N200" s="14">
        <f ca="1">IF(N$5&lt;&gt;"",HLOOKUP(N$5,Functionalization!$G$6:$R$343,ROW($A200)-5,FALSE),IFERROR(INDEX(N$320:N$343,MATCH($F200,$B$320:$B$343,0))/VLOOKUP($F200,$B$320:$BB$343,MATCH(LEFT(TRIM(N$6),FIND("~",SUBSTITUTE(N$6,"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200))*HLOOKUP(LEFT(TRIM(N$6),FIND("~",SUBSTITUTE(N$6," ","~",LEN(TRIM(N$6))-LEN(SUBSTITUTE(TRIM(N$6)," ",""))))-1)&amp;" Total",$B$6:$BB$343,ROW($A200)-5,FALSE))</f>
        <v>0</v>
      </c>
      <c r="O200" s="14">
        <f ca="1">IF(O$5&lt;&gt;"",HLOOKUP(O$5,Functionalization!$G$6:$R$343,ROW($A200)-5,FALSE),IFERROR(INDEX(O$320:O$343,MATCH($F200,$B$320:$B$343,0))/VLOOKUP($F200,$B$320:$BB$343,MATCH(LEFT(TRIM(O$6),FIND("~",SUBSTITUTE(O$6,"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200))*HLOOKUP(LEFT(TRIM(O$6),FIND("~",SUBSTITUTE(O$6," ","~",LEN(TRIM(O$6))-LEN(SUBSTITUTE(TRIM(O$6)," ",""))))-1)&amp;" Total",$B$6:$BB$343,ROW($A200)-5,FALSE))</f>
        <v>3120.6838525117573</v>
      </c>
      <c r="P200" s="14">
        <f ca="1">IF(P$5&lt;&gt;"",HLOOKUP(P$5,Functionalization!$G$6:$R$343,ROW($A200)-5,FALSE),IFERROR(INDEX(P$320:P$343,MATCH($F200,$B$320:$B$343,0))/VLOOKUP($F200,$B$320:$BB$343,MATCH(LEFT(TRIM(P$6),FIND("~",SUBSTITUTE(P$6,"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200))*HLOOKUP(LEFT(TRIM(P$6),FIND("~",SUBSTITUTE(P$6," ","~",LEN(TRIM(P$6))-LEN(SUBSTITUTE(TRIM(P$6)," ",""))))-1)&amp;" Total",$B$6:$BB$343,ROW($A200)-5,FALSE))</f>
        <v>3120.6838525117573</v>
      </c>
      <c r="Q200" s="14">
        <f ca="1">IF(Q$5&lt;&gt;"",HLOOKUP(Q$5,Functionalization!$G$6:$R$343,ROW($A200)-5,FALSE),IFERROR(INDEX(Q$320:Q$343,MATCH($F200,$B$320:$B$343,0))/VLOOKUP($F200,$B$320:$BB$343,MATCH(LEFT(TRIM(Q$6),FIND("~",SUBSTITUTE(Q$6,"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200))*HLOOKUP(LEFT(TRIM(Q$6),FIND("~",SUBSTITUTE(Q$6," ","~",LEN(TRIM(Q$6))-LEN(SUBSTITUTE(TRIM(Q$6)," ",""))))-1)&amp;" Total",$B$6:$BB$343,ROW($A200)-5,FALSE))</f>
        <v>0</v>
      </c>
      <c r="R200" s="14">
        <f ca="1">IF(R$5&lt;&gt;"",HLOOKUP(R$5,Functionalization!$G$6:$R$343,ROW($A200)-5,FALSE),IFERROR(INDEX(R$320:R$343,MATCH($F200,$B$320:$B$343,0))/VLOOKUP($F200,$B$320:$BB$343,MATCH(LEFT(TRIM(R$6),FIND("~",SUBSTITUTE(R$6,"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200))*HLOOKUP(LEFT(TRIM(R$6),FIND("~",SUBSTITUTE(R$6," ","~",LEN(TRIM(R$6))-LEN(SUBSTITUTE(TRIM(R$6)," ",""))))-1)&amp;" Total",$B$6:$BB$343,ROW($A200)-5,FALSE))</f>
        <v>0</v>
      </c>
      <c r="S200" s="14">
        <f ca="1">IF(S$5&lt;&gt;"",HLOOKUP(S$5,Functionalization!$G$6:$R$343,ROW($A200)-5,FALSE),IFERROR(INDEX(S$320:S$343,MATCH($F200,$B$320:$B$343,0))/VLOOKUP($F200,$B$320:$BB$343,MATCH(LEFT(TRIM(S$6),FIND("~",SUBSTITUTE(S$6,"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200))*HLOOKUP(LEFT(TRIM(S$6),FIND("~",SUBSTITUTE(S$6," ","~",LEN(TRIM(S$6))-LEN(SUBSTITUTE(TRIM(S$6)," ",""))))-1)&amp;" Total",$B$6:$BB$343,ROW($A200)-5,FALSE))</f>
        <v>1986.4242763764287</v>
      </c>
      <c r="T200" s="14">
        <f ca="1">IF(T$5&lt;&gt;"",HLOOKUP(T$5,Functionalization!$G$6:$R$343,ROW($A200)-5,FALSE),IFERROR(INDEX(T$320:T$343,MATCH($F200,$B$320:$B$343,0))/VLOOKUP($F200,$B$320:$BB$343,MATCH(LEFT(TRIM(T$6),FIND("~",SUBSTITUTE(T$6,"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200))*HLOOKUP(LEFT(TRIM(T$6),FIND("~",SUBSTITUTE(T$6," ","~",LEN(TRIM(T$6))-LEN(SUBSTITUTE(TRIM(T$6)," ",""))))-1)&amp;" Total",$B$6:$BB$343,ROW($A200)-5,FALSE))</f>
        <v>0</v>
      </c>
      <c r="U200" s="14">
        <f ca="1">IF(U$5&lt;&gt;"",HLOOKUP(U$5,Functionalization!$G$6:$R$343,ROW($A200)-5,FALSE),IFERROR(INDEX(U$320:U$343,MATCH($F200,$B$320:$B$343,0))/VLOOKUP($F200,$B$320:$BB$343,MATCH(LEFT(TRIM(U$6),FIND("~",SUBSTITUTE(U$6,"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200))*HLOOKUP(LEFT(TRIM(U$6),FIND("~",SUBSTITUTE(U$6," ","~",LEN(TRIM(U$6))-LEN(SUBSTITUTE(TRIM(U$6)," ",""))))-1)&amp;" Total",$B$6:$BB$343,ROW($A200)-5,FALSE))</f>
        <v>0</v>
      </c>
      <c r="V200" s="14">
        <f ca="1">IF(V$5&lt;&gt;"",HLOOKUP(V$5,Functionalization!$G$6:$R$343,ROW($A200)-5,FALSE),IFERROR(INDEX(V$320:V$343,MATCH($F200,$B$320:$B$343,0))/VLOOKUP($F200,$B$320:$BB$343,MATCH(LEFT(TRIM(V$6),FIND("~",SUBSTITUTE(V$6,"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200))*HLOOKUP(LEFT(TRIM(V$6),FIND("~",SUBSTITUTE(V$6," ","~",LEN(TRIM(V$6))-LEN(SUBSTITUTE(TRIM(V$6)," ",""))))-1)&amp;" Total",$B$6:$BB$343,ROW($A200)-5,FALSE))</f>
        <v>1986.4242763764287</v>
      </c>
      <c r="W200" s="14">
        <f ca="1">IF(W$5&lt;&gt;"",HLOOKUP(W$5,Functionalization!$G$6:$R$343,ROW($A200)-5,FALSE),IFERROR(INDEX(W$320:W$343,MATCH($F200,$B$320:$B$343,0))/VLOOKUP($F200,$B$320:$BB$343,MATCH(LEFT(TRIM(W$6),FIND("~",SUBSTITUTE(W$6,"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200))*HLOOKUP(LEFT(TRIM(W$6),FIND("~",SUBSTITUTE(W$6," ","~",LEN(TRIM(W$6))-LEN(SUBSTITUTE(TRIM(W$6)," ",""))))-1)&amp;" Total",$B$6:$BB$343,ROW($A200)-5,FALSE))</f>
        <v>0</v>
      </c>
      <c r="X200" s="14">
        <f ca="1">IF(X$5&lt;&gt;"",HLOOKUP(X$5,Functionalization!$G$6:$R$343,ROW($A200)-5,FALSE),IFERROR(INDEX(X$320:X$343,MATCH($F200,$B$320:$B$343,0))/VLOOKUP($F200,$B$320:$BB$343,MATCH(LEFT(TRIM(X$6),FIND("~",SUBSTITUTE(X$6,"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200))*HLOOKUP(LEFT(TRIM(X$6),FIND("~",SUBSTITUTE(X$6," ","~",LEN(TRIM(X$6))-LEN(SUBSTITUTE(TRIM(X$6)," ",""))))-1)&amp;" Total",$B$6:$BB$343,ROW($A200)-5,FALSE))</f>
        <v>0</v>
      </c>
      <c r="Y200" s="14">
        <f ca="1">IF(Y$5&lt;&gt;"",HLOOKUP(Y$5,Functionalization!$G$6:$R$343,ROW($A200)-5,FALSE),IFERROR(INDEX(Y$320:Y$343,MATCH($F200,$B$320:$B$343,0))/VLOOKUP($F200,$B$320:$BB$343,MATCH(LEFT(TRIM(Y$6),FIND("~",SUBSTITUTE(Y$6,"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200))*HLOOKUP(LEFT(TRIM(Y$6),FIND("~",SUBSTITUTE(Y$6," ","~",LEN(TRIM(Y$6))-LEN(SUBSTITUTE(TRIM(Y$6)," ",""))))-1)&amp;" Total",$B$6:$BB$343,ROW($A200)-5,FALSE))</f>
        <v>0</v>
      </c>
      <c r="Z200" s="14">
        <f ca="1">IF(Z$5&lt;&gt;"",HLOOKUP(Z$5,Functionalization!$G$6:$R$343,ROW($A200)-5,FALSE),IFERROR(INDEX(Z$320:Z$343,MATCH($F200,$B$320:$B$343,0))/VLOOKUP($F200,$B$320:$BB$343,MATCH(LEFT(TRIM(Z$6),FIND("~",SUBSTITUTE(Z$6,"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200))*HLOOKUP(LEFT(TRIM(Z$6),FIND("~",SUBSTITUTE(Z$6," ","~",LEN(TRIM(Z$6))-LEN(SUBSTITUTE(TRIM(Z$6)," ",""))))-1)&amp;" Total",$B$6:$BB$343,ROW($A200)-5,FALSE))</f>
        <v>0</v>
      </c>
      <c r="AA200" s="14">
        <f ca="1">IF(AA$5&lt;&gt;"",HLOOKUP(AA$5,Functionalization!$G$6:$R$343,ROW($A200)-5,FALSE),IFERROR(INDEX(AA$320:AA$343,MATCH($F200,$B$320:$B$343,0))/VLOOKUP($F200,$B$320:$BB$343,MATCH(LEFT(TRIM(AA$6),FIND("~",SUBSTITUTE(AA$6,"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200))*HLOOKUP(LEFT(TRIM(AA$6),FIND("~",SUBSTITUTE(AA$6," ","~",LEN(TRIM(AA$6))-LEN(SUBSTITUTE(TRIM(AA$6)," ",""))))-1)&amp;" Total",$B$6:$BB$343,ROW($A200)-5,FALSE))</f>
        <v>0</v>
      </c>
      <c r="AB200" s="14">
        <f ca="1">IF(AB$5&lt;&gt;"",HLOOKUP(AB$5,Functionalization!$G$6:$R$343,ROW($A200)-5,FALSE),IFERROR(INDEX(AB$320:AB$343,MATCH($F200,$B$320:$B$343,0))/VLOOKUP($F200,$B$320:$BB$343,MATCH(LEFT(TRIM(AB$6),FIND("~",SUBSTITUTE(AB$6,"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200))*HLOOKUP(LEFT(TRIM(AB$6),FIND("~",SUBSTITUTE(AB$6," ","~",LEN(TRIM(AB$6))-LEN(SUBSTITUTE(TRIM(AB$6)," ",""))))-1)&amp;" Total",$B$6:$BB$343,ROW($A200)-5,FALSE))</f>
        <v>0</v>
      </c>
      <c r="AC200" s="14">
        <f ca="1">IF(AC$5&lt;&gt;"",HLOOKUP(AC$5,Functionalization!$G$6:$R$343,ROW($A200)-5,FALSE),IFERROR(INDEX(AC$320:AC$343,MATCH($F200,$B$320:$B$343,0))/VLOOKUP($F200,$B$320:$BB$343,MATCH(LEFT(TRIM(AC$6),FIND("~",SUBSTITUTE(AC$6,"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200))*HLOOKUP(LEFT(TRIM(AC$6),FIND("~",SUBSTITUTE(AC$6," ","~",LEN(TRIM(AC$6))-LEN(SUBSTITUTE(TRIM(AC$6)," ",""))))-1)&amp;" Total",$B$6:$BB$343,ROW($A200)-5,FALSE))</f>
        <v>0</v>
      </c>
      <c r="AD200" s="14">
        <f ca="1">IF(AD$5&lt;&gt;"",HLOOKUP(AD$5,Functionalization!$G$6:$R$343,ROW($A200)-5,FALSE),IFERROR(INDEX(AD$320:AD$343,MATCH($F200,$B$320:$B$343,0))/VLOOKUP($F200,$B$320:$BB$343,MATCH(LEFT(TRIM(AD$6),FIND("~",SUBSTITUTE(AD$6,"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200))*HLOOKUP(LEFT(TRIM(AD$6),FIND("~",SUBSTITUTE(AD$6," ","~",LEN(TRIM(AD$6))-LEN(SUBSTITUTE(TRIM(AD$6)," ",""))))-1)&amp;" Total",$B$6:$BB$343,ROW($A200)-5,FALSE))</f>
        <v>0</v>
      </c>
      <c r="AE200" s="14">
        <f ca="1">IF(AE$5&lt;&gt;"",HLOOKUP(AE$5,Functionalization!$G$6:$R$343,ROW($A200)-5,FALSE),IFERROR(INDEX(AE$320:AE$343,MATCH($F200,$B$320:$B$343,0))/VLOOKUP($F200,$B$320:$BB$343,MATCH(LEFT(TRIM(AE$6),FIND("~",SUBSTITUTE(AE$6,"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200))*HLOOKUP(LEFT(TRIM(AE$6),FIND("~",SUBSTITUTE(AE$6," ","~",LEN(TRIM(AE$6))-LEN(SUBSTITUTE(TRIM(AE$6)," ",""))))-1)&amp;" Total",$B$6:$BB$343,ROW($A200)-5,FALSE))</f>
        <v>0</v>
      </c>
      <c r="AF200" s="14">
        <f ca="1">IF(AF$5&lt;&gt;"",HLOOKUP(AF$5,Functionalization!$G$6:$R$343,ROW($A200)-5,FALSE),IFERROR(INDEX(AF$320:AF$343,MATCH($F200,$B$320:$B$343,0))/VLOOKUP($F200,$B$320:$BB$343,MATCH(LEFT(TRIM(AF$6),FIND("~",SUBSTITUTE(AF$6,"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200))*HLOOKUP(LEFT(TRIM(AF$6),FIND("~",SUBSTITUTE(AF$6," ","~",LEN(TRIM(AF$6))-LEN(SUBSTITUTE(TRIM(AF$6)," ",""))))-1)&amp;" Total",$B$6:$BB$343,ROW($A200)-5,FALSE))</f>
        <v>0</v>
      </c>
      <c r="AG200" s="14">
        <f ca="1">IF(AG$5&lt;&gt;"",HLOOKUP(AG$5,Functionalization!$G$6:$R$343,ROW($A200)-5,FALSE),IFERROR(INDEX(AG$320:AG$343,MATCH($F200,$B$320:$B$343,0))/VLOOKUP($F200,$B$320:$BB$343,MATCH(LEFT(TRIM(AG$6),FIND("~",SUBSTITUTE(AG$6,"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200))*HLOOKUP(LEFT(TRIM(AG$6),FIND("~",SUBSTITUTE(AG$6," ","~",LEN(TRIM(AG$6))-LEN(SUBSTITUTE(TRIM(AG$6)," ",""))))-1)&amp;" Total",$B$6:$BB$343,ROW($A200)-5,FALSE))</f>
        <v>0</v>
      </c>
      <c r="AH200" s="14">
        <f ca="1">IF(AH$5&lt;&gt;"",HLOOKUP(AH$5,Functionalization!$G$6:$R$343,ROW($A200)-5,FALSE),IFERROR(INDEX(AH$320:AH$343,MATCH($F200,$B$320:$B$343,0))/VLOOKUP($F200,$B$320:$BB$343,MATCH(LEFT(TRIM(AH$6),FIND("~",SUBSTITUTE(AH$6,"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200))*HLOOKUP(LEFT(TRIM(AH$6),FIND("~",SUBSTITUTE(AH$6," ","~",LEN(TRIM(AH$6))-LEN(SUBSTITUTE(TRIM(AH$6)," ",""))))-1)&amp;" Total",$B$6:$BB$343,ROW($A200)-5,FALSE))</f>
        <v>0</v>
      </c>
      <c r="AI200" s="14">
        <f ca="1">IF(AI$5&lt;&gt;"",HLOOKUP(AI$5,Functionalization!$G$6:$R$343,ROW($A200)-5,FALSE),IFERROR(INDEX(AI$320:AI$343,MATCH($F200,$B$320:$B$343,0))/VLOOKUP($F200,$B$320:$BB$343,MATCH(LEFT(TRIM(AI$6),FIND("~",SUBSTITUTE(AI$6,"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200))*HLOOKUP(LEFT(TRIM(AI$6),FIND("~",SUBSTITUTE(AI$6," ","~",LEN(TRIM(AI$6))-LEN(SUBSTITUTE(TRIM(AI$6)," ",""))))-1)&amp;" Total",$B$6:$BB$343,ROW($A200)-5,FALSE))</f>
        <v>0</v>
      </c>
      <c r="AJ200" s="14">
        <f ca="1">IF(AJ$5&lt;&gt;"",HLOOKUP(AJ$5,Functionalization!$G$6:$R$343,ROW($A200)-5,FALSE),IFERROR(INDEX(AJ$320:AJ$343,MATCH($F200,$B$320:$B$343,0))/VLOOKUP($F200,$B$320:$BB$343,MATCH(LEFT(TRIM(AJ$6),FIND("~",SUBSTITUTE(AJ$6,"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200))*HLOOKUP(LEFT(TRIM(AJ$6),FIND("~",SUBSTITUTE(AJ$6," ","~",LEN(TRIM(AJ$6))-LEN(SUBSTITUTE(TRIM(AJ$6)," ",""))))-1)&amp;" Total",$B$6:$BB$343,ROW($A200)-5,FALSE))</f>
        <v>0</v>
      </c>
      <c r="AK200" s="14">
        <f ca="1">IF(AK$5&lt;&gt;"",HLOOKUP(AK$5,Functionalization!$G$6:$R$343,ROW($A200)-5,FALSE),IFERROR(INDEX(AK$320:AK$343,MATCH($F200,$B$320:$B$343,0))/VLOOKUP($F200,$B$320:$BB$343,MATCH(LEFT(TRIM(AK$6),FIND("~",SUBSTITUTE(AK$6,"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200))*HLOOKUP(LEFT(TRIM(AK$6),FIND("~",SUBSTITUTE(AK$6," ","~",LEN(TRIM(AK$6))-LEN(SUBSTITUTE(TRIM(AK$6)," ",""))))-1)&amp;" Total",$B$6:$BB$343,ROW($A200)-5,FALSE))</f>
        <v>0</v>
      </c>
      <c r="AL200" s="14">
        <f ca="1">IF(AL$5&lt;&gt;"",HLOOKUP(AL$5,Functionalization!$G$6:$R$343,ROW($A200)-5,FALSE),IFERROR(INDEX(AL$320:AL$343,MATCH($F200,$B$320:$B$343,0))/VLOOKUP($F200,$B$320:$BB$343,MATCH(LEFT(TRIM(AL$6),FIND("~",SUBSTITUTE(AL$6,"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200))*HLOOKUP(LEFT(TRIM(AL$6),FIND("~",SUBSTITUTE(AL$6," ","~",LEN(TRIM(AL$6))-LEN(SUBSTITUTE(TRIM(AL$6)," ",""))))-1)&amp;" Total",$B$6:$BB$343,ROW($A200)-5,FALSE))</f>
        <v>0</v>
      </c>
      <c r="AM200" s="14">
        <f ca="1">IF(AM$5&lt;&gt;"",HLOOKUP(AM$5,Functionalization!$G$6:$R$343,ROW($A200)-5,FALSE),IFERROR(INDEX(AM$320:AM$343,MATCH($F200,$B$320:$B$343,0))/VLOOKUP($F200,$B$320:$BB$343,MATCH(LEFT(TRIM(AM$6),FIND("~",SUBSTITUTE(AM$6,"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200))*HLOOKUP(LEFT(TRIM(AM$6),FIND("~",SUBSTITUTE(AM$6," ","~",LEN(TRIM(AM$6))-LEN(SUBSTITUTE(TRIM(AM$6)," ",""))))-1)&amp;" Total",$B$6:$BB$343,ROW($A200)-5,FALSE))</f>
        <v>0</v>
      </c>
      <c r="AN200" s="14">
        <f ca="1">IF(AN$5&lt;&gt;"",HLOOKUP(AN$5,Functionalization!$G$6:$R$343,ROW($A200)-5,FALSE),IFERROR(INDEX(AN$320:AN$343,MATCH($F200,$B$320:$B$343,0))/VLOOKUP($F200,$B$320:$BB$343,MATCH(LEFT(TRIM(AN$6),FIND("~",SUBSTITUTE(AN$6,"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200))*HLOOKUP(LEFT(TRIM(AN$6),FIND("~",SUBSTITUTE(AN$6," ","~",LEN(TRIM(AN$6))-LEN(SUBSTITUTE(TRIM(AN$6)," ",""))))-1)&amp;" Total",$B$6:$BB$343,ROW($A200)-5,FALSE))</f>
        <v>0</v>
      </c>
      <c r="AO200" s="14">
        <f ca="1">IF(AO$5&lt;&gt;"",HLOOKUP(AO$5,Functionalization!$G$6:$R$343,ROW($A200)-5,FALSE),IFERROR(INDEX(AO$320:AO$343,MATCH($F200,$B$320:$B$343,0))/VLOOKUP($F200,$B$320:$BB$343,MATCH(LEFT(TRIM(AO$6),FIND("~",SUBSTITUTE(AO$6,"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200))*HLOOKUP(LEFT(TRIM(AO$6),FIND("~",SUBSTITUTE(AO$6," ","~",LEN(TRIM(AO$6))-LEN(SUBSTITUTE(TRIM(AO$6)," ",""))))-1)&amp;" Total",$B$6:$BB$343,ROW($A200)-5,FALSE))</f>
        <v>0</v>
      </c>
      <c r="AP200" s="14">
        <f ca="1">IF(AP$5&lt;&gt;"",HLOOKUP(AP$5,Functionalization!$G$6:$R$343,ROW($A200)-5,FALSE),IFERROR(INDEX(AP$320:AP$343,MATCH($F200,$B$320:$B$343,0))/VLOOKUP($F200,$B$320:$BB$343,MATCH(LEFT(TRIM(AP$6),FIND("~",SUBSTITUTE(AP$6,"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200))*HLOOKUP(LEFT(TRIM(AP$6),FIND("~",SUBSTITUTE(AP$6," ","~",LEN(TRIM(AP$6))-LEN(SUBSTITUTE(TRIM(AP$6)," ",""))))-1)&amp;" Total",$B$6:$BB$343,ROW($A200)-5,FALSE))</f>
        <v>0</v>
      </c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D200" s="44">
        <f ca="1">IFERROR(IF(SUMIF($G$6:$BB$6,BD$6&amp;" Total",$G200:$BB200)-(SUMIF($G$6:$BB$6,BD$6&amp;" "&amp;'Input-Allocators'!$D$18,$G200:$BB200)+IFERROR(SUMIF($G$6:$BB$6,BD$6&amp;" "&amp;'Input-Allocators'!$E$18,$G200:$BB200),SUMIF($G$6:$BB$6,BD$6&amp;" "&amp;'Input-Allocators'!$B$20,$G200:$BB200))+SUMIF($G$6:$BB$6,BD$6&amp;" "&amp;'Input-Allocators'!$F$18,$G200:$BB200))&lt;Check_Limit,0,1),1)</f>
        <v>0</v>
      </c>
      <c r="BE200" s="44">
        <f ca="1">IFERROR(IF(SUMIF($G$6:$BB$6,BE$6&amp;" Total",$G200:$BB200)-(SUMIF($G$6:$BB$6,BE$6&amp;" "&amp;'Input-Allocators'!$D$18,$G200:$BB200)+IFERROR(SUMIF($G$6:$BB$6,BE$6&amp;" "&amp;'Input-Allocators'!$E$18,$G200:$BB200),SUMIF($G$6:$BB$6,BE$6&amp;" "&amp;'Input-Allocators'!$B$20,$G200:$BB200))+SUMIF($G$6:$BB$6,BE$6&amp;" "&amp;'Input-Allocators'!$F$18,$G200:$BB200))&lt;Check_Limit,0,1),1)</f>
        <v>0</v>
      </c>
      <c r="BF200" s="44">
        <f ca="1">IFERROR(IF(SUMIF($G$6:$BB$6,BF$6&amp;" Total",$G200:$BB200)-(SUMIF($G$6:$BB$6,BF$6&amp;" "&amp;'Input-Allocators'!$D$18,$G200:$BB200)+IFERROR(SUMIF($G$6:$BB$6,BF$6&amp;" "&amp;'Input-Allocators'!$E$18,$G200:$BB200),SUMIF($G$6:$BB$6,BF$6&amp;" "&amp;'Input-Allocators'!$B$20,$G200:$BB200))+SUMIF($G$6:$BB$6,BF$6&amp;" "&amp;'Input-Allocators'!$F$18,$G200:$BB200))&lt;Check_Limit,0,1),1)</f>
        <v>0</v>
      </c>
      <c r="BG200" s="44">
        <f ca="1">IFERROR(IF(SUMIF($G$6:$BB$6,BG$6&amp;" Total",$G200:$BB200)-(SUMIF($G$6:$BB$6,BG$6&amp;" "&amp;'Input-Allocators'!$D$18,$G200:$BB200)+IFERROR(SUMIF($G$6:$BB$6,BG$6&amp;" "&amp;'Input-Allocators'!$E$18,$G200:$BB200),SUMIF($G$6:$BB$6,BG$6&amp;" "&amp;'Input-Allocators'!$B$20,$G200:$BB200))+SUMIF($G$6:$BB$6,BG$6&amp;" "&amp;'Input-Allocators'!$F$18,$G200:$BB200))&lt;Check_Limit,0,1),1)</f>
        <v>0</v>
      </c>
      <c r="BH200" s="44">
        <f ca="1">IFERROR(IF(SUMIF($G$6:$BB$6,BH$6&amp;" Total",$G200:$BB200)-(SUMIF($G$6:$BB$6,BH$6&amp;" "&amp;'Input-Allocators'!$D$18,$G200:$BB200)+IFERROR(SUMIF($G$6:$BB$6,BH$6&amp;" "&amp;'Input-Allocators'!$E$18,$G200:$BB200),SUMIF($G$6:$BB$6,BH$6&amp;" "&amp;'Input-Allocators'!$B$20,$G200:$BB200))+SUMIF($G$6:$BB$6,BH$6&amp;" "&amp;'Input-Allocators'!$F$18,$G200:$BB200))&lt;Check_Limit,0,1),1)</f>
        <v>0</v>
      </c>
      <c r="BI200" s="44">
        <f ca="1">IFERROR(IF(SUMIF($G$6:$BB$6,BI$6&amp;" Total",$G200:$BB200)-(SUMIF($G$6:$BB$6,BI$6&amp;" "&amp;'Input-Allocators'!$D$18,$G200:$BB200)+IFERROR(SUMIF($G$6:$BB$6,BI$6&amp;" "&amp;'Input-Allocators'!$E$18,$G200:$BB200),SUMIF($G$6:$BB$6,BI$6&amp;" "&amp;'Input-Allocators'!$B$20,$G200:$BB200))+SUMIF($G$6:$BB$6,BI$6&amp;" "&amp;'Input-Allocators'!$F$18,$G200:$BB200))&lt;Check_Limit,0,1),1)</f>
        <v>0</v>
      </c>
      <c r="BJ200" s="44">
        <f ca="1">IFERROR(IF(SUMIF($G$6:$BB$6,BJ$6&amp;" Total",$G200:$BB200)-(SUMIF($G$6:$BB$6,BJ$6&amp;" "&amp;'Input-Allocators'!$D$18,$G200:$BB200)+IFERROR(SUMIF($G$6:$BB$6,BJ$6&amp;" "&amp;'Input-Allocators'!$E$18,$G200:$BB200),SUMIF($G$6:$BB$6,BJ$6&amp;" "&amp;'Input-Allocators'!$B$20,$G200:$BB200))+SUMIF($G$6:$BB$6,BJ$6&amp;" "&amp;'Input-Allocators'!$F$18,$G200:$BB200))&lt;Check_Limit,0,1),1)</f>
        <v>0</v>
      </c>
      <c r="BK200" s="44">
        <f ca="1">IFERROR(IF(SUMIF($G$6:$BB$6,BK$6&amp;" Total",$G200:$BB200)-(SUMIF($G$6:$BB$6,BK$6&amp;" "&amp;'Input-Allocators'!$D$18,$G200:$BB200)+IFERROR(SUMIF($G$6:$BB$6,BK$6&amp;" "&amp;'Input-Allocators'!$E$18,$G200:$BB200),SUMIF($G$6:$BB$6,BK$6&amp;" "&amp;'Input-Allocators'!$B$20,$G200:$BB200))+SUMIF($G$6:$BB$6,BK$6&amp;" "&amp;'Input-Allocators'!$F$18,$G200:$BB200))&lt;Check_Limit,0,1),1)</f>
        <v>0</v>
      </c>
      <c r="BL200" s="44">
        <f ca="1">IFERROR(IF(SUMIF($G$6:$BB$6,BL$6&amp;" Total",$G200:$BB200)-(SUMIF($G$6:$BB$6,BL$6&amp;" "&amp;'Input-Allocators'!$D$18,$G200:$BB200)+IFERROR(SUMIF($G$6:$BB$6,BL$6&amp;" "&amp;'Input-Allocators'!$E$18,$G200:$BB200),SUMIF($G$6:$BB$6,BL$6&amp;" "&amp;'Input-Allocators'!$B$20,$G200:$BB200))+SUMIF($G$6:$BB$6,BL$6&amp;" "&amp;'Input-Allocators'!$F$18,$G200:$BB200))&lt;Check_Limit,0,1),1)</f>
        <v>0</v>
      </c>
      <c r="BM200" s="44">
        <f ca="1">IFERROR(IF(SUMIF($G$6:$BB$6,BM$6&amp;" Total",$G200:$BB200)-(SUMIF($G$6:$BB$6,BM$6&amp;" "&amp;'Input-Allocators'!$D$18,$G200:$BB200)+IFERROR(SUMIF($G$6:$BB$6,BM$6&amp;" "&amp;'Input-Allocators'!$E$18,$G200:$BB200),SUMIF($G$6:$BB$6,BM$6&amp;" "&amp;'Input-Allocators'!$B$20,$G200:$BB200))+SUMIF($G$6:$BB$6,BM$6&amp;" "&amp;'Input-Allocators'!$F$18,$G200:$BB200))&lt;Check_Limit,0,1),1)</f>
        <v>0</v>
      </c>
      <c r="BN200" s="44">
        <f ca="1">IFERROR(IF(SUMIF($G$6:$BB$6,BN$6&amp;" Total",$G200:$BB200)-(SUMIF($G$6:$BB$6,BN$6&amp;" "&amp;'Input-Allocators'!$D$18,$G200:$BB200)+IFERROR(SUMIF($G$6:$BB$6,BN$6&amp;" "&amp;'Input-Allocators'!$E$18,$G200:$BB200),SUMIF($G$6:$BB$6,BN$6&amp;" "&amp;'Input-Allocators'!$B$20,$G200:$BB200))+SUMIF($G$6:$BB$6,BN$6&amp;" "&amp;'Input-Allocators'!$F$18,$G200:$BB200))&lt;Check_Limit,0,1),1)</f>
        <v>0</v>
      </c>
      <c r="BO200" s="44">
        <f ca="1">IFERROR(IF(SUMIF($G$6:$BB$6,BO$6&amp;" Total",$G200:$BB200)-(SUMIF($G$6:$BB$6,BO$6&amp;" "&amp;'Input-Allocators'!$D$18,$G200:$BB200)+IFERROR(SUMIF($G$6:$BB$6,BO$6&amp;" "&amp;'Input-Allocators'!$E$18,$G200:$BB200),SUMIF($G$6:$BB$6,BO$6&amp;" "&amp;'Input-Allocators'!$B$20,$G200:$BB200))+SUMIF($G$6:$BB$6,BO$6&amp;" "&amp;'Input-Allocators'!$F$18,$G200:$BB200))&lt;Check_Limit,0,1),1)</f>
        <v>0</v>
      </c>
    </row>
    <row r="201" spans="1:67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>Functionalization!$D201</f>
        <v>343.69571137362954</v>
      </c>
      <c r="E201" s="14">
        <f t="shared" ca="1" si="35"/>
        <v>0</v>
      </c>
      <c r="F201" s="3" t="str">
        <f>IF($D201=0,"-",IF('Input-Accounts'!$E201&lt;&gt;0,'Input-Accounts'!$E201,'Input-Accounts'!$G201))</f>
        <v>DEMAND</v>
      </c>
      <c r="G201" s="14">
        <f ca="1">IF(G$5&lt;&gt;"",HLOOKUP(G$5,Functionalization!$G$6:$R$343,ROW($A201)-5,FALSE),IFERROR(INDEX(G$320:G$343,MATCH($F201,$B$320:$B$343,0))/VLOOKUP($F201,$B$320:$BB$343,MATCH(LEFT(TRIM(G$6),FIND("~",SUBSTITUTE(G$6,"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201))*HLOOKUP(LEFT(TRIM(G$6),FIND("~",SUBSTITUTE(G$6," ","~",LEN(TRIM(G$6))-LEN(SUBSTITUTE(TRIM(G$6)," ",""))))-1)&amp;" Total",$B$6:$BB$343,ROW($A201)-5,FALSE))</f>
        <v>0</v>
      </c>
      <c r="H201" s="14">
        <f ca="1">IF(H$5&lt;&gt;"",HLOOKUP(H$5,Functionalization!$G$6:$R$343,ROW($A201)-5,FALSE),IFERROR(INDEX(H$320:H$343,MATCH($F201,$B$320:$B$343,0))/VLOOKUP($F201,$B$320:$BB$343,MATCH(LEFT(TRIM(H$6),FIND("~",SUBSTITUTE(H$6,"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201))*HLOOKUP(LEFT(TRIM(H$6),FIND("~",SUBSTITUTE(H$6," ","~",LEN(TRIM(H$6))-LEN(SUBSTITUTE(TRIM(H$6)," ",""))))-1)&amp;" Total",$B$6:$BB$343,ROW($A201)-5,FALSE))</f>
        <v>0</v>
      </c>
      <c r="I201" s="14">
        <f ca="1">IF(I$5&lt;&gt;"",HLOOKUP(I$5,Functionalization!$G$6:$R$343,ROW($A201)-5,FALSE),IFERROR(INDEX(I$320:I$343,MATCH($F201,$B$320:$B$343,0))/VLOOKUP($F201,$B$320:$BB$343,MATCH(LEFT(TRIM(I$6),FIND("~",SUBSTITUTE(I$6,"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201))*HLOOKUP(LEFT(TRIM(I$6),FIND("~",SUBSTITUTE(I$6," ","~",LEN(TRIM(I$6))-LEN(SUBSTITUTE(TRIM(I$6)," ",""))))-1)&amp;" Total",$B$6:$BB$343,ROW($A201)-5,FALSE))</f>
        <v>0</v>
      </c>
      <c r="J201" s="14">
        <f ca="1">IF(J$5&lt;&gt;"",HLOOKUP(J$5,Functionalization!$G$6:$R$343,ROW($A201)-5,FALSE),IFERROR(INDEX(J$320:J$343,MATCH($F201,$B$320:$B$343,0))/VLOOKUP($F201,$B$320:$BB$343,MATCH(LEFT(TRIM(J$6),FIND("~",SUBSTITUTE(J$6,"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201))*HLOOKUP(LEFT(TRIM(J$6),FIND("~",SUBSTITUTE(J$6," ","~",LEN(TRIM(J$6))-LEN(SUBSTITUTE(TRIM(J$6)," ",""))))-1)&amp;" Total",$B$6:$BB$343,ROW($A201)-5,FALSE))</f>
        <v>0</v>
      </c>
      <c r="K201" s="14">
        <f ca="1">IF(K$5&lt;&gt;"",HLOOKUP(K$5,Functionalization!$G$6:$R$343,ROW($A201)-5,FALSE),IFERROR(INDEX(K$320:K$343,MATCH($F201,$B$320:$B$343,0))/VLOOKUP($F201,$B$320:$BB$343,MATCH(LEFT(TRIM(K$6),FIND("~",SUBSTITUTE(K$6,"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201))*HLOOKUP(LEFT(TRIM(K$6),FIND("~",SUBSTITUTE(K$6," ","~",LEN(TRIM(K$6))-LEN(SUBSTITUTE(TRIM(K$6)," ",""))))-1)&amp;" Total",$B$6:$BB$343,ROW($A201)-5,FALSE))</f>
        <v>0</v>
      </c>
      <c r="L201" s="14">
        <f ca="1">IF(L$5&lt;&gt;"",HLOOKUP(L$5,Functionalization!$G$6:$R$343,ROW($A201)-5,FALSE),IFERROR(INDEX(L$320:L$343,MATCH($F201,$B$320:$B$343,0))/VLOOKUP($F201,$B$320:$BB$343,MATCH(LEFT(TRIM(L$6),FIND("~",SUBSTITUTE(L$6,"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201))*HLOOKUP(LEFT(TRIM(L$6),FIND("~",SUBSTITUTE(L$6," ","~",LEN(TRIM(L$6))-LEN(SUBSTITUTE(TRIM(L$6)," ",""))))-1)&amp;" Total",$B$6:$BB$343,ROW($A201)-5,FALSE))</f>
        <v>0</v>
      </c>
      <c r="M201" s="14">
        <f ca="1">IF(M$5&lt;&gt;"",HLOOKUP(M$5,Functionalization!$G$6:$R$343,ROW($A201)-5,FALSE),IFERROR(INDEX(M$320:M$343,MATCH($F201,$B$320:$B$343,0))/VLOOKUP($F201,$B$320:$BB$343,MATCH(LEFT(TRIM(M$6),FIND("~",SUBSTITUTE(M$6,"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201))*HLOOKUP(LEFT(TRIM(M$6),FIND("~",SUBSTITUTE(M$6," ","~",LEN(TRIM(M$6))-LEN(SUBSTITUTE(TRIM(M$6)," ",""))))-1)&amp;" Total",$B$6:$BB$343,ROW($A201)-5,FALSE))</f>
        <v>0</v>
      </c>
      <c r="N201" s="14">
        <f ca="1">IF(N$5&lt;&gt;"",HLOOKUP(N$5,Functionalization!$G$6:$R$343,ROW($A201)-5,FALSE),IFERROR(INDEX(N$320:N$343,MATCH($F201,$B$320:$B$343,0))/VLOOKUP($F201,$B$320:$BB$343,MATCH(LEFT(TRIM(N$6),FIND("~",SUBSTITUTE(N$6,"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201))*HLOOKUP(LEFT(TRIM(N$6),FIND("~",SUBSTITUTE(N$6," ","~",LEN(TRIM(N$6))-LEN(SUBSTITUTE(TRIM(N$6)," ",""))))-1)&amp;" Total",$B$6:$BB$343,ROW($A201)-5,FALSE))</f>
        <v>0</v>
      </c>
      <c r="O201" s="14">
        <f ca="1">IF(O$5&lt;&gt;"",HLOOKUP(O$5,Functionalization!$G$6:$R$343,ROW($A201)-5,FALSE),IFERROR(INDEX(O$320:O$343,MATCH($F201,$B$320:$B$343,0))/VLOOKUP($F201,$B$320:$BB$343,MATCH(LEFT(TRIM(O$6),FIND("~",SUBSTITUTE(O$6,"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201))*HLOOKUP(LEFT(TRIM(O$6),FIND("~",SUBSTITUTE(O$6," ","~",LEN(TRIM(O$6))-LEN(SUBSTITUTE(TRIM(O$6)," ",""))))-1)&amp;" Total",$B$6:$BB$343,ROW($A201)-5,FALSE))</f>
        <v>343.69571137362954</v>
      </c>
      <c r="P201" s="14">
        <f ca="1">IF(P$5&lt;&gt;"",HLOOKUP(P$5,Functionalization!$G$6:$R$343,ROW($A201)-5,FALSE),IFERROR(INDEX(P$320:P$343,MATCH($F201,$B$320:$B$343,0))/VLOOKUP($F201,$B$320:$BB$343,MATCH(LEFT(TRIM(P$6),FIND("~",SUBSTITUTE(P$6,"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201))*HLOOKUP(LEFT(TRIM(P$6),FIND("~",SUBSTITUTE(P$6," ","~",LEN(TRIM(P$6))-LEN(SUBSTITUTE(TRIM(P$6)," ",""))))-1)&amp;" Total",$B$6:$BB$343,ROW($A201)-5,FALSE))</f>
        <v>343.69571137362954</v>
      </c>
      <c r="Q201" s="14">
        <f ca="1">IF(Q$5&lt;&gt;"",HLOOKUP(Q$5,Functionalization!$G$6:$R$343,ROW($A201)-5,FALSE),IFERROR(INDEX(Q$320:Q$343,MATCH($F201,$B$320:$B$343,0))/VLOOKUP($F201,$B$320:$BB$343,MATCH(LEFT(TRIM(Q$6),FIND("~",SUBSTITUTE(Q$6,"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201))*HLOOKUP(LEFT(TRIM(Q$6),FIND("~",SUBSTITUTE(Q$6," ","~",LEN(TRIM(Q$6))-LEN(SUBSTITUTE(TRIM(Q$6)," ",""))))-1)&amp;" Total",$B$6:$BB$343,ROW($A201)-5,FALSE))</f>
        <v>0</v>
      </c>
      <c r="R201" s="14">
        <f ca="1">IF(R$5&lt;&gt;"",HLOOKUP(R$5,Functionalization!$G$6:$R$343,ROW($A201)-5,FALSE),IFERROR(INDEX(R$320:R$343,MATCH($F201,$B$320:$B$343,0))/VLOOKUP($F201,$B$320:$BB$343,MATCH(LEFT(TRIM(R$6),FIND("~",SUBSTITUTE(R$6,"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201))*HLOOKUP(LEFT(TRIM(R$6),FIND("~",SUBSTITUTE(R$6," ","~",LEN(TRIM(R$6))-LEN(SUBSTITUTE(TRIM(R$6)," ",""))))-1)&amp;" Total",$B$6:$BB$343,ROW($A201)-5,FALSE))</f>
        <v>0</v>
      </c>
      <c r="S201" s="14">
        <f ca="1">IF(S$5&lt;&gt;"",HLOOKUP(S$5,Functionalization!$G$6:$R$343,ROW($A201)-5,FALSE),IFERROR(INDEX(S$320:S$343,MATCH($F201,$B$320:$B$343,0))/VLOOKUP($F201,$B$320:$BB$343,MATCH(LEFT(TRIM(S$6),FIND("~",SUBSTITUTE(S$6,"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201))*HLOOKUP(LEFT(TRIM(S$6),FIND("~",SUBSTITUTE(S$6," ","~",LEN(TRIM(S$6))-LEN(SUBSTITUTE(TRIM(S$6)," ",""))))-1)&amp;" Total",$B$6:$BB$343,ROW($A201)-5,FALSE))</f>
        <v>0</v>
      </c>
      <c r="T201" s="14">
        <f ca="1">IF(T$5&lt;&gt;"",HLOOKUP(T$5,Functionalization!$G$6:$R$343,ROW($A201)-5,FALSE),IFERROR(INDEX(T$320:T$343,MATCH($F201,$B$320:$B$343,0))/VLOOKUP($F201,$B$320:$BB$343,MATCH(LEFT(TRIM(T$6),FIND("~",SUBSTITUTE(T$6,"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201))*HLOOKUP(LEFT(TRIM(T$6),FIND("~",SUBSTITUTE(T$6," ","~",LEN(TRIM(T$6))-LEN(SUBSTITUTE(TRIM(T$6)," ",""))))-1)&amp;" Total",$B$6:$BB$343,ROW($A201)-5,FALSE))</f>
        <v>0</v>
      </c>
      <c r="U201" s="14">
        <f ca="1">IF(U$5&lt;&gt;"",HLOOKUP(U$5,Functionalization!$G$6:$R$343,ROW($A201)-5,FALSE),IFERROR(INDEX(U$320:U$343,MATCH($F201,$B$320:$B$343,0))/VLOOKUP($F201,$B$320:$BB$343,MATCH(LEFT(TRIM(U$6),FIND("~",SUBSTITUTE(U$6,"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201))*HLOOKUP(LEFT(TRIM(U$6),FIND("~",SUBSTITUTE(U$6," ","~",LEN(TRIM(U$6))-LEN(SUBSTITUTE(TRIM(U$6)," ",""))))-1)&amp;" Total",$B$6:$BB$343,ROW($A201)-5,FALSE))</f>
        <v>0</v>
      </c>
      <c r="V201" s="14">
        <f ca="1">IF(V$5&lt;&gt;"",HLOOKUP(V$5,Functionalization!$G$6:$R$343,ROW($A201)-5,FALSE),IFERROR(INDEX(V$320:V$343,MATCH($F201,$B$320:$B$343,0))/VLOOKUP($F201,$B$320:$BB$343,MATCH(LEFT(TRIM(V$6),FIND("~",SUBSTITUTE(V$6,"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201))*HLOOKUP(LEFT(TRIM(V$6),FIND("~",SUBSTITUTE(V$6," ","~",LEN(TRIM(V$6))-LEN(SUBSTITUTE(TRIM(V$6)," ",""))))-1)&amp;" Total",$B$6:$BB$343,ROW($A201)-5,FALSE))</f>
        <v>0</v>
      </c>
      <c r="W201" s="14">
        <f ca="1">IF(W$5&lt;&gt;"",HLOOKUP(W$5,Functionalization!$G$6:$R$343,ROW($A201)-5,FALSE),IFERROR(INDEX(W$320:W$343,MATCH($F201,$B$320:$B$343,0))/VLOOKUP($F201,$B$320:$BB$343,MATCH(LEFT(TRIM(W$6),FIND("~",SUBSTITUTE(W$6,"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201))*HLOOKUP(LEFT(TRIM(W$6),FIND("~",SUBSTITUTE(W$6," ","~",LEN(TRIM(W$6))-LEN(SUBSTITUTE(TRIM(W$6)," ",""))))-1)&amp;" Total",$B$6:$BB$343,ROW($A201)-5,FALSE))</f>
        <v>0</v>
      </c>
      <c r="X201" s="14">
        <f ca="1">IF(X$5&lt;&gt;"",HLOOKUP(X$5,Functionalization!$G$6:$R$343,ROW($A201)-5,FALSE),IFERROR(INDEX(X$320:X$343,MATCH($F201,$B$320:$B$343,0))/VLOOKUP($F201,$B$320:$BB$343,MATCH(LEFT(TRIM(X$6),FIND("~",SUBSTITUTE(X$6,"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201))*HLOOKUP(LEFT(TRIM(X$6),FIND("~",SUBSTITUTE(X$6," ","~",LEN(TRIM(X$6))-LEN(SUBSTITUTE(TRIM(X$6)," ",""))))-1)&amp;" Total",$B$6:$BB$343,ROW($A201)-5,FALSE))</f>
        <v>0</v>
      </c>
      <c r="Y201" s="14">
        <f ca="1">IF(Y$5&lt;&gt;"",HLOOKUP(Y$5,Functionalization!$G$6:$R$343,ROW($A201)-5,FALSE),IFERROR(INDEX(Y$320:Y$343,MATCH($F201,$B$320:$B$343,0))/VLOOKUP($F201,$B$320:$BB$343,MATCH(LEFT(TRIM(Y$6),FIND("~",SUBSTITUTE(Y$6,"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201))*HLOOKUP(LEFT(TRIM(Y$6),FIND("~",SUBSTITUTE(Y$6," ","~",LEN(TRIM(Y$6))-LEN(SUBSTITUTE(TRIM(Y$6)," ",""))))-1)&amp;" Total",$B$6:$BB$343,ROW($A201)-5,FALSE))</f>
        <v>0</v>
      </c>
      <c r="Z201" s="14">
        <f ca="1">IF(Z$5&lt;&gt;"",HLOOKUP(Z$5,Functionalization!$G$6:$R$343,ROW($A201)-5,FALSE),IFERROR(INDEX(Z$320:Z$343,MATCH($F201,$B$320:$B$343,0))/VLOOKUP($F201,$B$320:$BB$343,MATCH(LEFT(TRIM(Z$6),FIND("~",SUBSTITUTE(Z$6,"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201))*HLOOKUP(LEFT(TRIM(Z$6),FIND("~",SUBSTITUTE(Z$6," ","~",LEN(TRIM(Z$6))-LEN(SUBSTITUTE(TRIM(Z$6)," ",""))))-1)&amp;" Total",$B$6:$BB$343,ROW($A201)-5,FALSE))</f>
        <v>0</v>
      </c>
      <c r="AA201" s="14">
        <f ca="1">IF(AA$5&lt;&gt;"",HLOOKUP(AA$5,Functionalization!$G$6:$R$343,ROW($A201)-5,FALSE),IFERROR(INDEX(AA$320:AA$343,MATCH($F201,$B$320:$B$343,0))/VLOOKUP($F201,$B$320:$BB$343,MATCH(LEFT(TRIM(AA$6),FIND("~",SUBSTITUTE(AA$6,"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201))*HLOOKUP(LEFT(TRIM(AA$6),FIND("~",SUBSTITUTE(AA$6," ","~",LEN(TRIM(AA$6))-LEN(SUBSTITUTE(TRIM(AA$6)," ",""))))-1)&amp;" Total",$B$6:$BB$343,ROW($A201)-5,FALSE))</f>
        <v>0</v>
      </c>
      <c r="AB201" s="14">
        <f ca="1">IF(AB$5&lt;&gt;"",HLOOKUP(AB$5,Functionalization!$G$6:$R$343,ROW($A201)-5,FALSE),IFERROR(INDEX(AB$320:AB$343,MATCH($F201,$B$320:$B$343,0))/VLOOKUP($F201,$B$320:$BB$343,MATCH(LEFT(TRIM(AB$6),FIND("~",SUBSTITUTE(AB$6,"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201))*HLOOKUP(LEFT(TRIM(AB$6),FIND("~",SUBSTITUTE(AB$6," ","~",LEN(TRIM(AB$6))-LEN(SUBSTITUTE(TRIM(AB$6)," ",""))))-1)&amp;" Total",$B$6:$BB$343,ROW($A201)-5,FALSE))</f>
        <v>0</v>
      </c>
      <c r="AC201" s="14">
        <f ca="1">IF(AC$5&lt;&gt;"",HLOOKUP(AC$5,Functionalization!$G$6:$R$343,ROW($A201)-5,FALSE),IFERROR(INDEX(AC$320:AC$343,MATCH($F201,$B$320:$B$343,0))/VLOOKUP($F201,$B$320:$BB$343,MATCH(LEFT(TRIM(AC$6),FIND("~",SUBSTITUTE(AC$6,"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201))*HLOOKUP(LEFT(TRIM(AC$6),FIND("~",SUBSTITUTE(AC$6," ","~",LEN(TRIM(AC$6))-LEN(SUBSTITUTE(TRIM(AC$6)," ",""))))-1)&amp;" Total",$B$6:$BB$343,ROW($A201)-5,FALSE))</f>
        <v>0</v>
      </c>
      <c r="AD201" s="14">
        <f ca="1">IF(AD$5&lt;&gt;"",HLOOKUP(AD$5,Functionalization!$G$6:$R$343,ROW($A201)-5,FALSE),IFERROR(INDEX(AD$320:AD$343,MATCH($F201,$B$320:$B$343,0))/VLOOKUP($F201,$B$320:$BB$343,MATCH(LEFT(TRIM(AD$6),FIND("~",SUBSTITUTE(AD$6,"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201))*HLOOKUP(LEFT(TRIM(AD$6),FIND("~",SUBSTITUTE(AD$6," ","~",LEN(TRIM(AD$6))-LEN(SUBSTITUTE(TRIM(AD$6)," ",""))))-1)&amp;" Total",$B$6:$BB$343,ROW($A201)-5,FALSE))</f>
        <v>0</v>
      </c>
      <c r="AE201" s="14">
        <f ca="1">IF(AE$5&lt;&gt;"",HLOOKUP(AE$5,Functionalization!$G$6:$R$343,ROW($A201)-5,FALSE),IFERROR(INDEX(AE$320:AE$343,MATCH($F201,$B$320:$B$343,0))/VLOOKUP($F201,$B$320:$BB$343,MATCH(LEFT(TRIM(AE$6),FIND("~",SUBSTITUTE(AE$6,"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201))*HLOOKUP(LEFT(TRIM(AE$6),FIND("~",SUBSTITUTE(AE$6," ","~",LEN(TRIM(AE$6))-LEN(SUBSTITUTE(TRIM(AE$6)," ",""))))-1)&amp;" Total",$B$6:$BB$343,ROW($A201)-5,FALSE))</f>
        <v>0</v>
      </c>
      <c r="AF201" s="14">
        <f ca="1">IF(AF$5&lt;&gt;"",HLOOKUP(AF$5,Functionalization!$G$6:$R$343,ROW($A201)-5,FALSE),IFERROR(INDEX(AF$320:AF$343,MATCH($F201,$B$320:$B$343,0))/VLOOKUP($F201,$B$320:$BB$343,MATCH(LEFT(TRIM(AF$6),FIND("~",SUBSTITUTE(AF$6,"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201))*HLOOKUP(LEFT(TRIM(AF$6),FIND("~",SUBSTITUTE(AF$6," ","~",LEN(TRIM(AF$6))-LEN(SUBSTITUTE(TRIM(AF$6)," ",""))))-1)&amp;" Total",$B$6:$BB$343,ROW($A201)-5,FALSE))</f>
        <v>0</v>
      </c>
      <c r="AG201" s="14">
        <f ca="1">IF(AG$5&lt;&gt;"",HLOOKUP(AG$5,Functionalization!$G$6:$R$343,ROW($A201)-5,FALSE),IFERROR(INDEX(AG$320:AG$343,MATCH($F201,$B$320:$B$343,0))/VLOOKUP($F201,$B$320:$BB$343,MATCH(LEFT(TRIM(AG$6),FIND("~",SUBSTITUTE(AG$6,"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201))*HLOOKUP(LEFT(TRIM(AG$6),FIND("~",SUBSTITUTE(AG$6," ","~",LEN(TRIM(AG$6))-LEN(SUBSTITUTE(TRIM(AG$6)," ",""))))-1)&amp;" Total",$B$6:$BB$343,ROW($A201)-5,FALSE))</f>
        <v>0</v>
      </c>
      <c r="AH201" s="14">
        <f ca="1">IF(AH$5&lt;&gt;"",HLOOKUP(AH$5,Functionalization!$G$6:$R$343,ROW($A201)-5,FALSE),IFERROR(INDEX(AH$320:AH$343,MATCH($F201,$B$320:$B$343,0))/VLOOKUP($F201,$B$320:$BB$343,MATCH(LEFT(TRIM(AH$6),FIND("~",SUBSTITUTE(AH$6,"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201))*HLOOKUP(LEFT(TRIM(AH$6),FIND("~",SUBSTITUTE(AH$6," ","~",LEN(TRIM(AH$6))-LEN(SUBSTITUTE(TRIM(AH$6)," ",""))))-1)&amp;" Total",$B$6:$BB$343,ROW($A201)-5,FALSE))</f>
        <v>0</v>
      </c>
      <c r="AI201" s="14">
        <f ca="1">IF(AI$5&lt;&gt;"",HLOOKUP(AI$5,Functionalization!$G$6:$R$343,ROW($A201)-5,FALSE),IFERROR(INDEX(AI$320:AI$343,MATCH($F201,$B$320:$B$343,0))/VLOOKUP($F201,$B$320:$BB$343,MATCH(LEFT(TRIM(AI$6),FIND("~",SUBSTITUTE(AI$6,"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201))*HLOOKUP(LEFT(TRIM(AI$6),FIND("~",SUBSTITUTE(AI$6," ","~",LEN(TRIM(AI$6))-LEN(SUBSTITUTE(TRIM(AI$6)," ",""))))-1)&amp;" Total",$B$6:$BB$343,ROW($A201)-5,FALSE))</f>
        <v>0</v>
      </c>
      <c r="AJ201" s="14">
        <f ca="1">IF(AJ$5&lt;&gt;"",HLOOKUP(AJ$5,Functionalization!$G$6:$R$343,ROW($A201)-5,FALSE),IFERROR(INDEX(AJ$320:AJ$343,MATCH($F201,$B$320:$B$343,0))/VLOOKUP($F201,$B$320:$BB$343,MATCH(LEFT(TRIM(AJ$6),FIND("~",SUBSTITUTE(AJ$6,"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201))*HLOOKUP(LEFT(TRIM(AJ$6),FIND("~",SUBSTITUTE(AJ$6," ","~",LEN(TRIM(AJ$6))-LEN(SUBSTITUTE(TRIM(AJ$6)," ",""))))-1)&amp;" Total",$B$6:$BB$343,ROW($A201)-5,FALSE))</f>
        <v>0</v>
      </c>
      <c r="AK201" s="14">
        <f ca="1">IF(AK$5&lt;&gt;"",HLOOKUP(AK$5,Functionalization!$G$6:$R$343,ROW($A201)-5,FALSE),IFERROR(INDEX(AK$320:AK$343,MATCH($F201,$B$320:$B$343,0))/VLOOKUP($F201,$B$320:$BB$343,MATCH(LEFT(TRIM(AK$6),FIND("~",SUBSTITUTE(AK$6,"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201))*HLOOKUP(LEFT(TRIM(AK$6),FIND("~",SUBSTITUTE(AK$6," ","~",LEN(TRIM(AK$6))-LEN(SUBSTITUTE(TRIM(AK$6)," ",""))))-1)&amp;" Total",$B$6:$BB$343,ROW($A201)-5,FALSE))</f>
        <v>0</v>
      </c>
      <c r="AL201" s="14">
        <f ca="1">IF(AL$5&lt;&gt;"",HLOOKUP(AL$5,Functionalization!$G$6:$R$343,ROW($A201)-5,FALSE),IFERROR(INDEX(AL$320:AL$343,MATCH($F201,$B$320:$B$343,0))/VLOOKUP($F201,$B$320:$BB$343,MATCH(LEFT(TRIM(AL$6),FIND("~",SUBSTITUTE(AL$6,"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201))*HLOOKUP(LEFT(TRIM(AL$6),FIND("~",SUBSTITUTE(AL$6," ","~",LEN(TRIM(AL$6))-LEN(SUBSTITUTE(TRIM(AL$6)," ",""))))-1)&amp;" Total",$B$6:$BB$343,ROW($A201)-5,FALSE))</f>
        <v>0</v>
      </c>
      <c r="AM201" s="14">
        <f ca="1">IF(AM$5&lt;&gt;"",HLOOKUP(AM$5,Functionalization!$G$6:$R$343,ROW($A201)-5,FALSE),IFERROR(INDEX(AM$320:AM$343,MATCH($F201,$B$320:$B$343,0))/VLOOKUP($F201,$B$320:$BB$343,MATCH(LEFT(TRIM(AM$6),FIND("~",SUBSTITUTE(AM$6,"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201))*HLOOKUP(LEFT(TRIM(AM$6),FIND("~",SUBSTITUTE(AM$6," ","~",LEN(TRIM(AM$6))-LEN(SUBSTITUTE(TRIM(AM$6)," ",""))))-1)&amp;" Total",$B$6:$BB$343,ROW($A201)-5,FALSE))</f>
        <v>0</v>
      </c>
      <c r="AN201" s="14">
        <f ca="1">IF(AN$5&lt;&gt;"",HLOOKUP(AN$5,Functionalization!$G$6:$R$343,ROW($A201)-5,FALSE),IFERROR(INDEX(AN$320:AN$343,MATCH($F201,$B$320:$B$343,0))/VLOOKUP($F201,$B$320:$BB$343,MATCH(LEFT(TRIM(AN$6),FIND("~",SUBSTITUTE(AN$6,"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201))*HLOOKUP(LEFT(TRIM(AN$6),FIND("~",SUBSTITUTE(AN$6," ","~",LEN(TRIM(AN$6))-LEN(SUBSTITUTE(TRIM(AN$6)," ",""))))-1)&amp;" Total",$B$6:$BB$343,ROW($A201)-5,FALSE))</f>
        <v>0</v>
      </c>
      <c r="AO201" s="14">
        <f ca="1">IF(AO$5&lt;&gt;"",HLOOKUP(AO$5,Functionalization!$G$6:$R$343,ROW($A201)-5,FALSE),IFERROR(INDEX(AO$320:AO$343,MATCH($F201,$B$320:$B$343,0))/VLOOKUP($F201,$B$320:$BB$343,MATCH(LEFT(TRIM(AO$6),FIND("~",SUBSTITUTE(AO$6,"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201))*HLOOKUP(LEFT(TRIM(AO$6),FIND("~",SUBSTITUTE(AO$6," ","~",LEN(TRIM(AO$6))-LEN(SUBSTITUTE(TRIM(AO$6)," ",""))))-1)&amp;" Total",$B$6:$BB$343,ROW($A201)-5,FALSE))</f>
        <v>0</v>
      </c>
      <c r="AP201" s="14">
        <f ca="1">IF(AP$5&lt;&gt;"",HLOOKUP(AP$5,Functionalization!$G$6:$R$343,ROW($A201)-5,FALSE),IFERROR(INDEX(AP$320:AP$343,MATCH($F201,$B$320:$B$343,0))/VLOOKUP($F201,$B$320:$BB$343,MATCH(LEFT(TRIM(AP$6),FIND("~",SUBSTITUTE(AP$6,"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201))*HLOOKUP(LEFT(TRIM(AP$6),FIND("~",SUBSTITUTE(AP$6," ","~",LEN(TRIM(AP$6))-LEN(SUBSTITUTE(TRIM(AP$6)," ",""))))-1)&amp;" Total",$B$6:$BB$343,ROW($A201)-5,FALSE))</f>
        <v>0</v>
      </c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D201" s="44">
        <f ca="1">IFERROR(IF(SUMIF($G$6:$BB$6,BD$6&amp;" Total",$G201:$BB201)-(SUMIF($G$6:$BB$6,BD$6&amp;" "&amp;'Input-Allocators'!$D$18,$G201:$BB201)+IFERROR(SUMIF($G$6:$BB$6,BD$6&amp;" "&amp;'Input-Allocators'!$E$18,$G201:$BB201),SUMIF($G$6:$BB$6,BD$6&amp;" "&amp;'Input-Allocators'!$B$20,$G201:$BB201))+SUMIF($G$6:$BB$6,BD$6&amp;" "&amp;'Input-Allocators'!$F$18,$G201:$BB201))&lt;Check_Limit,0,1),1)</f>
        <v>0</v>
      </c>
      <c r="BE201" s="44">
        <f ca="1">IFERROR(IF(SUMIF($G$6:$BB$6,BE$6&amp;" Total",$G201:$BB201)-(SUMIF($G$6:$BB$6,BE$6&amp;" "&amp;'Input-Allocators'!$D$18,$G201:$BB201)+IFERROR(SUMIF($G$6:$BB$6,BE$6&amp;" "&amp;'Input-Allocators'!$E$18,$G201:$BB201),SUMIF($G$6:$BB$6,BE$6&amp;" "&amp;'Input-Allocators'!$B$20,$G201:$BB201))+SUMIF($G$6:$BB$6,BE$6&amp;" "&amp;'Input-Allocators'!$F$18,$G201:$BB201))&lt;Check_Limit,0,1),1)</f>
        <v>0</v>
      </c>
      <c r="BF201" s="44">
        <f ca="1">IFERROR(IF(SUMIF($G$6:$BB$6,BF$6&amp;" Total",$G201:$BB201)-(SUMIF($G$6:$BB$6,BF$6&amp;" "&amp;'Input-Allocators'!$D$18,$G201:$BB201)+IFERROR(SUMIF($G$6:$BB$6,BF$6&amp;" "&amp;'Input-Allocators'!$E$18,$G201:$BB201),SUMIF($G$6:$BB$6,BF$6&amp;" "&amp;'Input-Allocators'!$B$20,$G201:$BB201))+SUMIF($G$6:$BB$6,BF$6&amp;" "&amp;'Input-Allocators'!$F$18,$G201:$BB201))&lt;Check_Limit,0,1),1)</f>
        <v>0</v>
      </c>
      <c r="BG201" s="44">
        <f ca="1">IFERROR(IF(SUMIF($G$6:$BB$6,BG$6&amp;" Total",$G201:$BB201)-(SUMIF($G$6:$BB$6,BG$6&amp;" "&amp;'Input-Allocators'!$D$18,$G201:$BB201)+IFERROR(SUMIF($G$6:$BB$6,BG$6&amp;" "&amp;'Input-Allocators'!$E$18,$G201:$BB201),SUMIF($G$6:$BB$6,BG$6&amp;" "&amp;'Input-Allocators'!$B$20,$G201:$BB201))+SUMIF($G$6:$BB$6,BG$6&amp;" "&amp;'Input-Allocators'!$F$18,$G201:$BB201))&lt;Check_Limit,0,1),1)</f>
        <v>0</v>
      </c>
      <c r="BH201" s="44">
        <f ca="1">IFERROR(IF(SUMIF($G$6:$BB$6,BH$6&amp;" Total",$G201:$BB201)-(SUMIF($G$6:$BB$6,BH$6&amp;" "&amp;'Input-Allocators'!$D$18,$G201:$BB201)+IFERROR(SUMIF($G$6:$BB$6,BH$6&amp;" "&amp;'Input-Allocators'!$E$18,$G201:$BB201),SUMIF($G$6:$BB$6,BH$6&amp;" "&amp;'Input-Allocators'!$B$20,$G201:$BB201))+SUMIF($G$6:$BB$6,BH$6&amp;" "&amp;'Input-Allocators'!$F$18,$G201:$BB201))&lt;Check_Limit,0,1),1)</f>
        <v>0</v>
      </c>
      <c r="BI201" s="44">
        <f ca="1">IFERROR(IF(SUMIF($G$6:$BB$6,BI$6&amp;" Total",$G201:$BB201)-(SUMIF($G$6:$BB$6,BI$6&amp;" "&amp;'Input-Allocators'!$D$18,$G201:$BB201)+IFERROR(SUMIF($G$6:$BB$6,BI$6&amp;" "&amp;'Input-Allocators'!$E$18,$G201:$BB201),SUMIF($G$6:$BB$6,BI$6&amp;" "&amp;'Input-Allocators'!$B$20,$G201:$BB201))+SUMIF($G$6:$BB$6,BI$6&amp;" "&amp;'Input-Allocators'!$F$18,$G201:$BB201))&lt;Check_Limit,0,1),1)</f>
        <v>0</v>
      </c>
      <c r="BJ201" s="44">
        <f ca="1">IFERROR(IF(SUMIF($G$6:$BB$6,BJ$6&amp;" Total",$G201:$BB201)-(SUMIF($G$6:$BB$6,BJ$6&amp;" "&amp;'Input-Allocators'!$D$18,$G201:$BB201)+IFERROR(SUMIF($G$6:$BB$6,BJ$6&amp;" "&amp;'Input-Allocators'!$E$18,$G201:$BB201),SUMIF($G$6:$BB$6,BJ$6&amp;" "&amp;'Input-Allocators'!$B$20,$G201:$BB201))+SUMIF($G$6:$BB$6,BJ$6&amp;" "&amp;'Input-Allocators'!$F$18,$G201:$BB201))&lt;Check_Limit,0,1),1)</f>
        <v>0</v>
      </c>
      <c r="BK201" s="44">
        <f ca="1">IFERROR(IF(SUMIF($G$6:$BB$6,BK$6&amp;" Total",$G201:$BB201)-(SUMIF($G$6:$BB$6,BK$6&amp;" "&amp;'Input-Allocators'!$D$18,$G201:$BB201)+IFERROR(SUMIF($G$6:$BB$6,BK$6&amp;" "&amp;'Input-Allocators'!$E$18,$G201:$BB201),SUMIF($G$6:$BB$6,BK$6&amp;" "&amp;'Input-Allocators'!$B$20,$G201:$BB201))+SUMIF($G$6:$BB$6,BK$6&amp;" "&amp;'Input-Allocators'!$F$18,$G201:$BB201))&lt;Check_Limit,0,1),1)</f>
        <v>0</v>
      </c>
      <c r="BL201" s="44">
        <f ca="1">IFERROR(IF(SUMIF($G$6:$BB$6,BL$6&amp;" Total",$G201:$BB201)-(SUMIF($G$6:$BB$6,BL$6&amp;" "&amp;'Input-Allocators'!$D$18,$G201:$BB201)+IFERROR(SUMIF($G$6:$BB$6,BL$6&amp;" "&amp;'Input-Allocators'!$E$18,$G201:$BB201),SUMIF($G$6:$BB$6,BL$6&amp;" "&amp;'Input-Allocators'!$B$20,$G201:$BB201))+SUMIF($G$6:$BB$6,BL$6&amp;" "&amp;'Input-Allocators'!$F$18,$G201:$BB201))&lt;Check_Limit,0,1),1)</f>
        <v>0</v>
      </c>
      <c r="BM201" s="44">
        <f ca="1">IFERROR(IF(SUMIF($G$6:$BB$6,BM$6&amp;" Total",$G201:$BB201)-(SUMIF($G$6:$BB$6,BM$6&amp;" "&amp;'Input-Allocators'!$D$18,$G201:$BB201)+IFERROR(SUMIF($G$6:$BB$6,BM$6&amp;" "&amp;'Input-Allocators'!$E$18,$G201:$BB201),SUMIF($G$6:$BB$6,BM$6&amp;" "&amp;'Input-Allocators'!$B$20,$G201:$BB201))+SUMIF($G$6:$BB$6,BM$6&amp;" "&amp;'Input-Allocators'!$F$18,$G201:$BB201))&lt;Check_Limit,0,1),1)</f>
        <v>0</v>
      </c>
      <c r="BN201" s="44">
        <f ca="1">IFERROR(IF(SUMIF($G$6:$BB$6,BN$6&amp;" Total",$G201:$BB201)-(SUMIF($G$6:$BB$6,BN$6&amp;" "&amp;'Input-Allocators'!$D$18,$G201:$BB201)+IFERROR(SUMIF($G$6:$BB$6,BN$6&amp;" "&amp;'Input-Allocators'!$E$18,$G201:$BB201),SUMIF($G$6:$BB$6,BN$6&amp;" "&amp;'Input-Allocators'!$B$20,$G201:$BB201))+SUMIF($G$6:$BB$6,BN$6&amp;" "&amp;'Input-Allocators'!$F$18,$G201:$BB201))&lt;Check_Limit,0,1),1)</f>
        <v>0</v>
      </c>
      <c r="BO201" s="44">
        <f ca="1">IFERROR(IF(SUMIF($G$6:$BB$6,BO$6&amp;" Total",$G201:$BB201)-(SUMIF($G$6:$BB$6,BO$6&amp;" "&amp;'Input-Allocators'!$D$18,$G201:$BB201)+IFERROR(SUMIF($G$6:$BB$6,BO$6&amp;" "&amp;'Input-Allocators'!$E$18,$G201:$BB201),SUMIF($G$6:$BB$6,BO$6&amp;" "&amp;'Input-Allocators'!$B$20,$G201:$BB201))+SUMIF($G$6:$BB$6,BO$6&amp;" "&amp;'Input-Allocators'!$F$18,$G201:$BB201))&lt;Check_Limit,0,1),1)</f>
        <v>0</v>
      </c>
    </row>
    <row r="202" spans="1:67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>Functionalization!$D202</f>
        <v>107.69490458866315</v>
      </c>
      <c r="E202" s="14">
        <f t="shared" ca="1" si="35"/>
        <v>0</v>
      </c>
      <c r="F202" s="3" t="str">
        <f>IF($D202=0,"-",IF('Input-Accounts'!$E202&lt;&gt;0,'Input-Accounts'!$E202,'Input-Accounts'!$G202))</f>
        <v>CUSTOMER</v>
      </c>
      <c r="G202" s="14">
        <f ca="1">IF(G$5&lt;&gt;"",HLOOKUP(G$5,Functionalization!$G$6:$R$343,ROW($A202)-5,FALSE),IFERROR(INDEX(G$320:G$343,MATCH($F202,$B$320:$B$343,0))/VLOOKUP($F202,$B$320:$BB$343,MATCH(LEFT(TRIM(G$6),FIND("~",SUBSTITUTE(G$6,"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202))*HLOOKUP(LEFT(TRIM(G$6),FIND("~",SUBSTITUTE(G$6," ","~",LEN(TRIM(G$6))-LEN(SUBSTITUTE(TRIM(G$6)," ",""))))-1)&amp;" Total",$B$6:$BB$343,ROW($A202)-5,FALSE))</f>
        <v>0</v>
      </c>
      <c r="H202" s="14">
        <f ca="1">IF(H$5&lt;&gt;"",HLOOKUP(H$5,Functionalization!$G$6:$R$343,ROW($A202)-5,FALSE),IFERROR(INDEX(H$320:H$343,MATCH($F202,$B$320:$B$343,0))/VLOOKUP($F202,$B$320:$BB$343,MATCH(LEFT(TRIM(H$6),FIND("~",SUBSTITUTE(H$6,"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202))*HLOOKUP(LEFT(TRIM(H$6),FIND("~",SUBSTITUTE(H$6," ","~",LEN(TRIM(H$6))-LEN(SUBSTITUTE(TRIM(H$6)," ",""))))-1)&amp;" Total",$B$6:$BB$343,ROW($A202)-5,FALSE))</f>
        <v>0</v>
      </c>
      <c r="I202" s="14">
        <f ca="1">IF(I$5&lt;&gt;"",HLOOKUP(I$5,Functionalization!$G$6:$R$343,ROW($A202)-5,FALSE),IFERROR(INDEX(I$320:I$343,MATCH($F202,$B$320:$B$343,0))/VLOOKUP($F202,$B$320:$BB$343,MATCH(LEFT(TRIM(I$6),FIND("~",SUBSTITUTE(I$6,"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202))*HLOOKUP(LEFT(TRIM(I$6),FIND("~",SUBSTITUTE(I$6," ","~",LEN(TRIM(I$6))-LEN(SUBSTITUTE(TRIM(I$6)," ",""))))-1)&amp;" Total",$B$6:$BB$343,ROW($A202)-5,FALSE))</f>
        <v>0</v>
      </c>
      <c r="J202" s="14">
        <f ca="1">IF(J$5&lt;&gt;"",HLOOKUP(J$5,Functionalization!$G$6:$R$343,ROW($A202)-5,FALSE),IFERROR(INDEX(J$320:J$343,MATCH($F202,$B$320:$B$343,0))/VLOOKUP($F202,$B$320:$BB$343,MATCH(LEFT(TRIM(J$6),FIND("~",SUBSTITUTE(J$6,"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202))*HLOOKUP(LEFT(TRIM(J$6),FIND("~",SUBSTITUTE(J$6," ","~",LEN(TRIM(J$6))-LEN(SUBSTITUTE(TRIM(J$6)," ",""))))-1)&amp;" Total",$B$6:$BB$343,ROW($A202)-5,FALSE))</f>
        <v>0</v>
      </c>
      <c r="K202" s="14">
        <f ca="1">IF(K$5&lt;&gt;"",HLOOKUP(K$5,Functionalization!$G$6:$R$343,ROW($A202)-5,FALSE),IFERROR(INDEX(K$320:K$343,MATCH($F202,$B$320:$B$343,0))/VLOOKUP($F202,$B$320:$BB$343,MATCH(LEFT(TRIM(K$6),FIND("~",SUBSTITUTE(K$6,"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202))*HLOOKUP(LEFT(TRIM(K$6),FIND("~",SUBSTITUTE(K$6," ","~",LEN(TRIM(K$6))-LEN(SUBSTITUTE(TRIM(K$6)," ",""))))-1)&amp;" Total",$B$6:$BB$343,ROW($A202)-5,FALSE))</f>
        <v>0</v>
      </c>
      <c r="L202" s="14">
        <f ca="1">IF(L$5&lt;&gt;"",HLOOKUP(L$5,Functionalization!$G$6:$R$343,ROW($A202)-5,FALSE),IFERROR(INDEX(L$320:L$343,MATCH($F202,$B$320:$B$343,0))/VLOOKUP($F202,$B$320:$BB$343,MATCH(LEFT(TRIM(L$6),FIND("~",SUBSTITUTE(L$6,"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202))*HLOOKUP(LEFT(TRIM(L$6),FIND("~",SUBSTITUTE(L$6," ","~",LEN(TRIM(L$6))-LEN(SUBSTITUTE(TRIM(L$6)," ",""))))-1)&amp;" Total",$B$6:$BB$343,ROW($A202)-5,FALSE))</f>
        <v>0</v>
      </c>
      <c r="M202" s="14">
        <f ca="1">IF(M$5&lt;&gt;"",HLOOKUP(M$5,Functionalization!$G$6:$R$343,ROW($A202)-5,FALSE),IFERROR(INDEX(M$320:M$343,MATCH($F202,$B$320:$B$343,0))/VLOOKUP($F202,$B$320:$BB$343,MATCH(LEFT(TRIM(M$6),FIND("~",SUBSTITUTE(M$6,"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202))*HLOOKUP(LEFT(TRIM(M$6),FIND("~",SUBSTITUTE(M$6," ","~",LEN(TRIM(M$6))-LEN(SUBSTITUTE(TRIM(M$6)," ",""))))-1)&amp;" Total",$B$6:$BB$343,ROW($A202)-5,FALSE))</f>
        <v>0</v>
      </c>
      <c r="N202" s="14">
        <f ca="1">IF(N$5&lt;&gt;"",HLOOKUP(N$5,Functionalization!$G$6:$R$343,ROW($A202)-5,FALSE),IFERROR(INDEX(N$320:N$343,MATCH($F202,$B$320:$B$343,0))/VLOOKUP($F202,$B$320:$BB$343,MATCH(LEFT(TRIM(N$6),FIND("~",SUBSTITUTE(N$6,"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202))*HLOOKUP(LEFT(TRIM(N$6),FIND("~",SUBSTITUTE(N$6," ","~",LEN(TRIM(N$6))-LEN(SUBSTITUTE(TRIM(N$6)," ",""))))-1)&amp;" Total",$B$6:$BB$343,ROW($A202)-5,FALSE))</f>
        <v>0</v>
      </c>
      <c r="O202" s="14">
        <f ca="1">IF(O$5&lt;&gt;"",HLOOKUP(O$5,Functionalization!$G$6:$R$343,ROW($A202)-5,FALSE),IFERROR(INDEX(O$320:O$343,MATCH($F202,$B$320:$B$343,0))/VLOOKUP($F202,$B$320:$BB$343,MATCH(LEFT(TRIM(O$6),FIND("~",SUBSTITUTE(O$6,"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202))*HLOOKUP(LEFT(TRIM(O$6),FIND("~",SUBSTITUTE(O$6," ","~",LEN(TRIM(O$6))-LEN(SUBSTITUTE(TRIM(O$6)," ",""))))-1)&amp;" Total",$B$6:$BB$343,ROW($A202)-5,FALSE))</f>
        <v>0</v>
      </c>
      <c r="P202" s="14">
        <f ca="1">IF(P$5&lt;&gt;"",HLOOKUP(P$5,Functionalization!$G$6:$R$343,ROW($A202)-5,FALSE),IFERROR(INDEX(P$320:P$343,MATCH($F202,$B$320:$B$343,0))/VLOOKUP($F202,$B$320:$BB$343,MATCH(LEFT(TRIM(P$6),FIND("~",SUBSTITUTE(P$6,"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202))*HLOOKUP(LEFT(TRIM(P$6),FIND("~",SUBSTITUTE(P$6," ","~",LEN(TRIM(P$6))-LEN(SUBSTITUTE(TRIM(P$6)," ",""))))-1)&amp;" Total",$B$6:$BB$343,ROW($A202)-5,FALSE))</f>
        <v>0</v>
      </c>
      <c r="Q202" s="14">
        <f ca="1">IF(Q$5&lt;&gt;"",HLOOKUP(Q$5,Functionalization!$G$6:$R$343,ROW($A202)-5,FALSE),IFERROR(INDEX(Q$320:Q$343,MATCH($F202,$B$320:$B$343,0))/VLOOKUP($F202,$B$320:$BB$343,MATCH(LEFT(TRIM(Q$6),FIND("~",SUBSTITUTE(Q$6,"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202))*HLOOKUP(LEFT(TRIM(Q$6),FIND("~",SUBSTITUTE(Q$6," ","~",LEN(TRIM(Q$6))-LEN(SUBSTITUTE(TRIM(Q$6)," ",""))))-1)&amp;" Total",$B$6:$BB$343,ROW($A202)-5,FALSE))</f>
        <v>0</v>
      </c>
      <c r="R202" s="14">
        <f ca="1">IF(R$5&lt;&gt;"",HLOOKUP(R$5,Functionalization!$G$6:$R$343,ROW($A202)-5,FALSE),IFERROR(INDEX(R$320:R$343,MATCH($F202,$B$320:$B$343,0))/VLOOKUP($F202,$B$320:$BB$343,MATCH(LEFT(TRIM(R$6),FIND("~",SUBSTITUTE(R$6,"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202))*HLOOKUP(LEFT(TRIM(R$6),FIND("~",SUBSTITUTE(R$6," ","~",LEN(TRIM(R$6))-LEN(SUBSTITUTE(TRIM(R$6)," ",""))))-1)&amp;" Total",$B$6:$BB$343,ROW($A202)-5,FALSE))</f>
        <v>0</v>
      </c>
      <c r="S202" s="14">
        <f ca="1">IF(S$5&lt;&gt;"",HLOOKUP(S$5,Functionalization!$G$6:$R$343,ROW($A202)-5,FALSE),IFERROR(INDEX(S$320:S$343,MATCH($F202,$B$320:$B$343,0))/VLOOKUP($F202,$B$320:$BB$343,MATCH(LEFT(TRIM(S$6),FIND("~",SUBSTITUTE(S$6,"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202))*HLOOKUP(LEFT(TRIM(S$6),FIND("~",SUBSTITUTE(S$6," ","~",LEN(TRIM(S$6))-LEN(SUBSTITUTE(TRIM(S$6)," ",""))))-1)&amp;" Total",$B$6:$BB$343,ROW($A202)-5,FALSE))</f>
        <v>107.69490458866315</v>
      </c>
      <c r="T202" s="14">
        <f ca="1">IF(T$5&lt;&gt;"",HLOOKUP(T$5,Functionalization!$G$6:$R$343,ROW($A202)-5,FALSE),IFERROR(INDEX(T$320:T$343,MATCH($F202,$B$320:$B$343,0))/VLOOKUP($F202,$B$320:$BB$343,MATCH(LEFT(TRIM(T$6),FIND("~",SUBSTITUTE(T$6,"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202))*HLOOKUP(LEFT(TRIM(T$6),FIND("~",SUBSTITUTE(T$6," ","~",LEN(TRIM(T$6))-LEN(SUBSTITUTE(TRIM(T$6)," ",""))))-1)&amp;" Total",$B$6:$BB$343,ROW($A202)-5,FALSE))</f>
        <v>0</v>
      </c>
      <c r="U202" s="14">
        <f ca="1">IF(U$5&lt;&gt;"",HLOOKUP(U$5,Functionalization!$G$6:$R$343,ROW($A202)-5,FALSE),IFERROR(INDEX(U$320:U$343,MATCH($F202,$B$320:$B$343,0))/VLOOKUP($F202,$B$320:$BB$343,MATCH(LEFT(TRIM(U$6),FIND("~",SUBSTITUTE(U$6,"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202))*HLOOKUP(LEFT(TRIM(U$6),FIND("~",SUBSTITUTE(U$6," ","~",LEN(TRIM(U$6))-LEN(SUBSTITUTE(TRIM(U$6)," ",""))))-1)&amp;" Total",$B$6:$BB$343,ROW($A202)-5,FALSE))</f>
        <v>0</v>
      </c>
      <c r="V202" s="14">
        <f ca="1">IF(V$5&lt;&gt;"",HLOOKUP(V$5,Functionalization!$G$6:$R$343,ROW($A202)-5,FALSE),IFERROR(INDEX(V$320:V$343,MATCH($F202,$B$320:$B$343,0))/VLOOKUP($F202,$B$320:$BB$343,MATCH(LEFT(TRIM(V$6),FIND("~",SUBSTITUTE(V$6,"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202))*HLOOKUP(LEFT(TRIM(V$6),FIND("~",SUBSTITUTE(V$6," ","~",LEN(TRIM(V$6))-LEN(SUBSTITUTE(TRIM(V$6)," ",""))))-1)&amp;" Total",$B$6:$BB$343,ROW($A202)-5,FALSE))</f>
        <v>107.69490458866315</v>
      </c>
      <c r="W202" s="14">
        <f ca="1">IF(W$5&lt;&gt;"",HLOOKUP(W$5,Functionalization!$G$6:$R$343,ROW($A202)-5,FALSE),IFERROR(INDEX(W$320:W$343,MATCH($F202,$B$320:$B$343,0))/VLOOKUP($F202,$B$320:$BB$343,MATCH(LEFT(TRIM(W$6),FIND("~",SUBSTITUTE(W$6,"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202))*HLOOKUP(LEFT(TRIM(W$6),FIND("~",SUBSTITUTE(W$6," ","~",LEN(TRIM(W$6))-LEN(SUBSTITUTE(TRIM(W$6)," ",""))))-1)&amp;" Total",$B$6:$BB$343,ROW($A202)-5,FALSE))</f>
        <v>0</v>
      </c>
      <c r="X202" s="14">
        <f ca="1">IF(X$5&lt;&gt;"",HLOOKUP(X$5,Functionalization!$G$6:$R$343,ROW($A202)-5,FALSE),IFERROR(INDEX(X$320:X$343,MATCH($F202,$B$320:$B$343,0))/VLOOKUP($F202,$B$320:$BB$343,MATCH(LEFT(TRIM(X$6),FIND("~",SUBSTITUTE(X$6,"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202))*HLOOKUP(LEFT(TRIM(X$6),FIND("~",SUBSTITUTE(X$6," ","~",LEN(TRIM(X$6))-LEN(SUBSTITUTE(TRIM(X$6)," ",""))))-1)&amp;" Total",$B$6:$BB$343,ROW($A202)-5,FALSE))</f>
        <v>0</v>
      </c>
      <c r="Y202" s="14">
        <f ca="1">IF(Y$5&lt;&gt;"",HLOOKUP(Y$5,Functionalization!$G$6:$R$343,ROW($A202)-5,FALSE),IFERROR(INDEX(Y$320:Y$343,MATCH($F202,$B$320:$B$343,0))/VLOOKUP($F202,$B$320:$BB$343,MATCH(LEFT(TRIM(Y$6),FIND("~",SUBSTITUTE(Y$6,"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202))*HLOOKUP(LEFT(TRIM(Y$6),FIND("~",SUBSTITUTE(Y$6," ","~",LEN(TRIM(Y$6))-LEN(SUBSTITUTE(TRIM(Y$6)," ",""))))-1)&amp;" Total",$B$6:$BB$343,ROW($A202)-5,FALSE))</f>
        <v>0</v>
      </c>
      <c r="Z202" s="14">
        <f ca="1">IF(Z$5&lt;&gt;"",HLOOKUP(Z$5,Functionalization!$G$6:$R$343,ROW($A202)-5,FALSE),IFERROR(INDEX(Z$320:Z$343,MATCH($F202,$B$320:$B$343,0))/VLOOKUP($F202,$B$320:$BB$343,MATCH(LEFT(TRIM(Z$6),FIND("~",SUBSTITUTE(Z$6,"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202))*HLOOKUP(LEFT(TRIM(Z$6),FIND("~",SUBSTITUTE(Z$6," ","~",LEN(TRIM(Z$6))-LEN(SUBSTITUTE(TRIM(Z$6)," ",""))))-1)&amp;" Total",$B$6:$BB$343,ROW($A202)-5,FALSE))</f>
        <v>0</v>
      </c>
      <c r="AA202" s="14">
        <f ca="1">IF(AA$5&lt;&gt;"",HLOOKUP(AA$5,Functionalization!$G$6:$R$343,ROW($A202)-5,FALSE),IFERROR(INDEX(AA$320:AA$343,MATCH($F202,$B$320:$B$343,0))/VLOOKUP($F202,$B$320:$BB$343,MATCH(LEFT(TRIM(AA$6),FIND("~",SUBSTITUTE(AA$6,"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202))*HLOOKUP(LEFT(TRIM(AA$6),FIND("~",SUBSTITUTE(AA$6," ","~",LEN(TRIM(AA$6))-LEN(SUBSTITUTE(TRIM(AA$6)," ",""))))-1)&amp;" Total",$B$6:$BB$343,ROW($A202)-5,FALSE))</f>
        <v>0</v>
      </c>
      <c r="AB202" s="14">
        <f ca="1">IF(AB$5&lt;&gt;"",HLOOKUP(AB$5,Functionalization!$G$6:$R$343,ROW($A202)-5,FALSE),IFERROR(INDEX(AB$320:AB$343,MATCH($F202,$B$320:$B$343,0))/VLOOKUP($F202,$B$320:$BB$343,MATCH(LEFT(TRIM(AB$6),FIND("~",SUBSTITUTE(AB$6,"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202))*HLOOKUP(LEFT(TRIM(AB$6),FIND("~",SUBSTITUTE(AB$6," ","~",LEN(TRIM(AB$6))-LEN(SUBSTITUTE(TRIM(AB$6)," ",""))))-1)&amp;" Total",$B$6:$BB$343,ROW($A202)-5,FALSE))</f>
        <v>0</v>
      </c>
      <c r="AC202" s="14">
        <f ca="1">IF(AC$5&lt;&gt;"",HLOOKUP(AC$5,Functionalization!$G$6:$R$343,ROW($A202)-5,FALSE),IFERROR(INDEX(AC$320:AC$343,MATCH($F202,$B$320:$B$343,0))/VLOOKUP($F202,$B$320:$BB$343,MATCH(LEFT(TRIM(AC$6),FIND("~",SUBSTITUTE(AC$6,"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202))*HLOOKUP(LEFT(TRIM(AC$6),FIND("~",SUBSTITUTE(AC$6," ","~",LEN(TRIM(AC$6))-LEN(SUBSTITUTE(TRIM(AC$6)," ",""))))-1)&amp;" Total",$B$6:$BB$343,ROW($A202)-5,FALSE))</f>
        <v>0</v>
      </c>
      <c r="AD202" s="14">
        <f ca="1">IF(AD$5&lt;&gt;"",HLOOKUP(AD$5,Functionalization!$G$6:$R$343,ROW($A202)-5,FALSE),IFERROR(INDEX(AD$320:AD$343,MATCH($F202,$B$320:$B$343,0))/VLOOKUP($F202,$B$320:$BB$343,MATCH(LEFT(TRIM(AD$6),FIND("~",SUBSTITUTE(AD$6,"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202))*HLOOKUP(LEFT(TRIM(AD$6),FIND("~",SUBSTITUTE(AD$6," ","~",LEN(TRIM(AD$6))-LEN(SUBSTITUTE(TRIM(AD$6)," ",""))))-1)&amp;" Total",$B$6:$BB$343,ROW($A202)-5,FALSE))</f>
        <v>0</v>
      </c>
      <c r="AE202" s="14">
        <f ca="1">IF(AE$5&lt;&gt;"",HLOOKUP(AE$5,Functionalization!$G$6:$R$343,ROW($A202)-5,FALSE),IFERROR(INDEX(AE$320:AE$343,MATCH($F202,$B$320:$B$343,0))/VLOOKUP($F202,$B$320:$BB$343,MATCH(LEFT(TRIM(AE$6),FIND("~",SUBSTITUTE(AE$6,"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202))*HLOOKUP(LEFT(TRIM(AE$6),FIND("~",SUBSTITUTE(AE$6," ","~",LEN(TRIM(AE$6))-LEN(SUBSTITUTE(TRIM(AE$6)," ",""))))-1)&amp;" Total",$B$6:$BB$343,ROW($A202)-5,FALSE))</f>
        <v>0</v>
      </c>
      <c r="AF202" s="14">
        <f ca="1">IF(AF$5&lt;&gt;"",HLOOKUP(AF$5,Functionalization!$G$6:$R$343,ROW($A202)-5,FALSE),IFERROR(INDEX(AF$320:AF$343,MATCH($F202,$B$320:$B$343,0))/VLOOKUP($F202,$B$320:$BB$343,MATCH(LEFT(TRIM(AF$6),FIND("~",SUBSTITUTE(AF$6,"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202))*HLOOKUP(LEFT(TRIM(AF$6),FIND("~",SUBSTITUTE(AF$6," ","~",LEN(TRIM(AF$6))-LEN(SUBSTITUTE(TRIM(AF$6)," ",""))))-1)&amp;" Total",$B$6:$BB$343,ROW($A202)-5,FALSE))</f>
        <v>0</v>
      </c>
      <c r="AG202" s="14">
        <f ca="1">IF(AG$5&lt;&gt;"",HLOOKUP(AG$5,Functionalization!$G$6:$R$343,ROW($A202)-5,FALSE),IFERROR(INDEX(AG$320:AG$343,MATCH($F202,$B$320:$B$343,0))/VLOOKUP($F202,$B$320:$BB$343,MATCH(LEFT(TRIM(AG$6),FIND("~",SUBSTITUTE(AG$6,"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202))*HLOOKUP(LEFT(TRIM(AG$6),FIND("~",SUBSTITUTE(AG$6," ","~",LEN(TRIM(AG$6))-LEN(SUBSTITUTE(TRIM(AG$6)," ",""))))-1)&amp;" Total",$B$6:$BB$343,ROW($A202)-5,FALSE))</f>
        <v>0</v>
      </c>
      <c r="AH202" s="14">
        <f ca="1">IF(AH$5&lt;&gt;"",HLOOKUP(AH$5,Functionalization!$G$6:$R$343,ROW($A202)-5,FALSE),IFERROR(INDEX(AH$320:AH$343,MATCH($F202,$B$320:$B$343,0))/VLOOKUP($F202,$B$320:$BB$343,MATCH(LEFT(TRIM(AH$6),FIND("~",SUBSTITUTE(AH$6,"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202))*HLOOKUP(LEFT(TRIM(AH$6),FIND("~",SUBSTITUTE(AH$6," ","~",LEN(TRIM(AH$6))-LEN(SUBSTITUTE(TRIM(AH$6)," ",""))))-1)&amp;" Total",$B$6:$BB$343,ROW($A202)-5,FALSE))</f>
        <v>0</v>
      </c>
      <c r="AI202" s="14">
        <f ca="1">IF(AI$5&lt;&gt;"",HLOOKUP(AI$5,Functionalization!$G$6:$R$343,ROW($A202)-5,FALSE),IFERROR(INDEX(AI$320:AI$343,MATCH($F202,$B$320:$B$343,0))/VLOOKUP($F202,$B$320:$BB$343,MATCH(LEFT(TRIM(AI$6),FIND("~",SUBSTITUTE(AI$6,"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202))*HLOOKUP(LEFT(TRIM(AI$6),FIND("~",SUBSTITUTE(AI$6," ","~",LEN(TRIM(AI$6))-LEN(SUBSTITUTE(TRIM(AI$6)," ",""))))-1)&amp;" Total",$B$6:$BB$343,ROW($A202)-5,FALSE))</f>
        <v>0</v>
      </c>
      <c r="AJ202" s="14">
        <f ca="1">IF(AJ$5&lt;&gt;"",HLOOKUP(AJ$5,Functionalization!$G$6:$R$343,ROW($A202)-5,FALSE),IFERROR(INDEX(AJ$320:AJ$343,MATCH($F202,$B$320:$B$343,0))/VLOOKUP($F202,$B$320:$BB$343,MATCH(LEFT(TRIM(AJ$6),FIND("~",SUBSTITUTE(AJ$6,"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202))*HLOOKUP(LEFT(TRIM(AJ$6),FIND("~",SUBSTITUTE(AJ$6," ","~",LEN(TRIM(AJ$6))-LEN(SUBSTITUTE(TRIM(AJ$6)," ",""))))-1)&amp;" Total",$B$6:$BB$343,ROW($A202)-5,FALSE))</f>
        <v>0</v>
      </c>
      <c r="AK202" s="14">
        <f ca="1">IF(AK$5&lt;&gt;"",HLOOKUP(AK$5,Functionalization!$G$6:$R$343,ROW($A202)-5,FALSE),IFERROR(INDEX(AK$320:AK$343,MATCH($F202,$B$320:$B$343,0))/VLOOKUP($F202,$B$320:$BB$343,MATCH(LEFT(TRIM(AK$6),FIND("~",SUBSTITUTE(AK$6,"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202))*HLOOKUP(LEFT(TRIM(AK$6),FIND("~",SUBSTITUTE(AK$6," ","~",LEN(TRIM(AK$6))-LEN(SUBSTITUTE(TRIM(AK$6)," ",""))))-1)&amp;" Total",$B$6:$BB$343,ROW($A202)-5,FALSE))</f>
        <v>0</v>
      </c>
      <c r="AL202" s="14">
        <f ca="1">IF(AL$5&lt;&gt;"",HLOOKUP(AL$5,Functionalization!$G$6:$R$343,ROW($A202)-5,FALSE),IFERROR(INDEX(AL$320:AL$343,MATCH($F202,$B$320:$B$343,0))/VLOOKUP($F202,$B$320:$BB$343,MATCH(LEFT(TRIM(AL$6),FIND("~",SUBSTITUTE(AL$6,"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202))*HLOOKUP(LEFT(TRIM(AL$6),FIND("~",SUBSTITUTE(AL$6," ","~",LEN(TRIM(AL$6))-LEN(SUBSTITUTE(TRIM(AL$6)," ",""))))-1)&amp;" Total",$B$6:$BB$343,ROW($A202)-5,FALSE))</f>
        <v>0</v>
      </c>
      <c r="AM202" s="14">
        <f ca="1">IF(AM$5&lt;&gt;"",HLOOKUP(AM$5,Functionalization!$G$6:$R$343,ROW($A202)-5,FALSE),IFERROR(INDEX(AM$320:AM$343,MATCH($F202,$B$320:$B$343,0))/VLOOKUP($F202,$B$320:$BB$343,MATCH(LEFT(TRIM(AM$6),FIND("~",SUBSTITUTE(AM$6,"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202))*HLOOKUP(LEFT(TRIM(AM$6),FIND("~",SUBSTITUTE(AM$6," ","~",LEN(TRIM(AM$6))-LEN(SUBSTITUTE(TRIM(AM$6)," ",""))))-1)&amp;" Total",$B$6:$BB$343,ROW($A202)-5,FALSE))</f>
        <v>0</v>
      </c>
      <c r="AN202" s="14">
        <f ca="1">IF(AN$5&lt;&gt;"",HLOOKUP(AN$5,Functionalization!$G$6:$R$343,ROW($A202)-5,FALSE),IFERROR(INDEX(AN$320:AN$343,MATCH($F202,$B$320:$B$343,0))/VLOOKUP($F202,$B$320:$BB$343,MATCH(LEFT(TRIM(AN$6),FIND("~",SUBSTITUTE(AN$6,"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202))*HLOOKUP(LEFT(TRIM(AN$6),FIND("~",SUBSTITUTE(AN$6," ","~",LEN(TRIM(AN$6))-LEN(SUBSTITUTE(TRIM(AN$6)," ",""))))-1)&amp;" Total",$B$6:$BB$343,ROW($A202)-5,FALSE))</f>
        <v>0</v>
      </c>
      <c r="AO202" s="14">
        <f ca="1">IF(AO$5&lt;&gt;"",HLOOKUP(AO$5,Functionalization!$G$6:$R$343,ROW($A202)-5,FALSE),IFERROR(INDEX(AO$320:AO$343,MATCH($F202,$B$320:$B$343,0))/VLOOKUP($F202,$B$320:$BB$343,MATCH(LEFT(TRIM(AO$6),FIND("~",SUBSTITUTE(AO$6,"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202))*HLOOKUP(LEFT(TRIM(AO$6),FIND("~",SUBSTITUTE(AO$6," ","~",LEN(TRIM(AO$6))-LEN(SUBSTITUTE(TRIM(AO$6)," ",""))))-1)&amp;" Total",$B$6:$BB$343,ROW($A202)-5,FALSE))</f>
        <v>0</v>
      </c>
      <c r="AP202" s="14">
        <f ca="1">IF(AP$5&lt;&gt;"",HLOOKUP(AP$5,Functionalization!$G$6:$R$343,ROW($A202)-5,FALSE),IFERROR(INDEX(AP$320:AP$343,MATCH($F202,$B$320:$B$343,0))/VLOOKUP($F202,$B$320:$BB$343,MATCH(LEFT(TRIM(AP$6),FIND("~",SUBSTITUTE(AP$6,"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202))*HLOOKUP(LEFT(TRIM(AP$6),FIND("~",SUBSTITUTE(AP$6," ","~",LEN(TRIM(AP$6))-LEN(SUBSTITUTE(TRIM(AP$6)," ",""))))-1)&amp;" Total",$B$6:$BB$343,ROW($A202)-5,FALSE))</f>
        <v>0</v>
      </c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D202" s="44">
        <f ca="1">IFERROR(IF(SUMIF($G$6:$BB$6,BD$6&amp;" Total",$G202:$BB202)-(SUMIF($G$6:$BB$6,BD$6&amp;" "&amp;'Input-Allocators'!$D$18,$G202:$BB202)+IFERROR(SUMIF($G$6:$BB$6,BD$6&amp;" "&amp;'Input-Allocators'!$E$18,$G202:$BB202),SUMIF($G$6:$BB$6,BD$6&amp;" "&amp;'Input-Allocators'!$B$20,$G202:$BB202))+SUMIF($G$6:$BB$6,BD$6&amp;" "&amp;'Input-Allocators'!$F$18,$G202:$BB202))&lt;Check_Limit,0,1),1)</f>
        <v>0</v>
      </c>
      <c r="BE202" s="44">
        <f ca="1">IFERROR(IF(SUMIF($G$6:$BB$6,BE$6&amp;" Total",$G202:$BB202)-(SUMIF($G$6:$BB$6,BE$6&amp;" "&amp;'Input-Allocators'!$D$18,$G202:$BB202)+IFERROR(SUMIF($G$6:$BB$6,BE$6&amp;" "&amp;'Input-Allocators'!$E$18,$G202:$BB202),SUMIF($G$6:$BB$6,BE$6&amp;" "&amp;'Input-Allocators'!$B$20,$G202:$BB202))+SUMIF($G$6:$BB$6,BE$6&amp;" "&amp;'Input-Allocators'!$F$18,$G202:$BB202))&lt;Check_Limit,0,1),1)</f>
        <v>0</v>
      </c>
      <c r="BF202" s="44">
        <f ca="1">IFERROR(IF(SUMIF($G$6:$BB$6,BF$6&amp;" Total",$G202:$BB202)-(SUMIF($G$6:$BB$6,BF$6&amp;" "&amp;'Input-Allocators'!$D$18,$G202:$BB202)+IFERROR(SUMIF($G$6:$BB$6,BF$6&amp;" "&amp;'Input-Allocators'!$E$18,$G202:$BB202),SUMIF($G$6:$BB$6,BF$6&amp;" "&amp;'Input-Allocators'!$B$20,$G202:$BB202))+SUMIF($G$6:$BB$6,BF$6&amp;" "&amp;'Input-Allocators'!$F$18,$G202:$BB202))&lt;Check_Limit,0,1),1)</f>
        <v>0</v>
      </c>
      <c r="BG202" s="44">
        <f ca="1">IFERROR(IF(SUMIF($G$6:$BB$6,BG$6&amp;" Total",$G202:$BB202)-(SUMIF($G$6:$BB$6,BG$6&amp;" "&amp;'Input-Allocators'!$D$18,$G202:$BB202)+IFERROR(SUMIF($G$6:$BB$6,BG$6&amp;" "&amp;'Input-Allocators'!$E$18,$G202:$BB202),SUMIF($G$6:$BB$6,BG$6&amp;" "&amp;'Input-Allocators'!$B$20,$G202:$BB202))+SUMIF($G$6:$BB$6,BG$6&amp;" "&amp;'Input-Allocators'!$F$18,$G202:$BB202))&lt;Check_Limit,0,1),1)</f>
        <v>0</v>
      </c>
      <c r="BH202" s="44">
        <f ca="1">IFERROR(IF(SUMIF($G$6:$BB$6,BH$6&amp;" Total",$G202:$BB202)-(SUMIF($G$6:$BB$6,BH$6&amp;" "&amp;'Input-Allocators'!$D$18,$G202:$BB202)+IFERROR(SUMIF($G$6:$BB$6,BH$6&amp;" "&amp;'Input-Allocators'!$E$18,$G202:$BB202),SUMIF($G$6:$BB$6,BH$6&amp;" "&amp;'Input-Allocators'!$B$20,$G202:$BB202))+SUMIF($G$6:$BB$6,BH$6&amp;" "&amp;'Input-Allocators'!$F$18,$G202:$BB202))&lt;Check_Limit,0,1),1)</f>
        <v>0</v>
      </c>
      <c r="BI202" s="44">
        <f ca="1">IFERROR(IF(SUMIF($G$6:$BB$6,BI$6&amp;" Total",$G202:$BB202)-(SUMIF($G$6:$BB$6,BI$6&amp;" "&amp;'Input-Allocators'!$D$18,$G202:$BB202)+IFERROR(SUMIF($G$6:$BB$6,BI$6&amp;" "&amp;'Input-Allocators'!$E$18,$G202:$BB202),SUMIF($G$6:$BB$6,BI$6&amp;" "&amp;'Input-Allocators'!$B$20,$G202:$BB202))+SUMIF($G$6:$BB$6,BI$6&amp;" "&amp;'Input-Allocators'!$F$18,$G202:$BB202))&lt;Check_Limit,0,1),1)</f>
        <v>0</v>
      </c>
      <c r="BJ202" s="44">
        <f ca="1">IFERROR(IF(SUMIF($G$6:$BB$6,BJ$6&amp;" Total",$G202:$BB202)-(SUMIF($G$6:$BB$6,BJ$6&amp;" "&amp;'Input-Allocators'!$D$18,$G202:$BB202)+IFERROR(SUMIF($G$6:$BB$6,BJ$6&amp;" "&amp;'Input-Allocators'!$E$18,$G202:$BB202),SUMIF($G$6:$BB$6,BJ$6&amp;" "&amp;'Input-Allocators'!$B$20,$G202:$BB202))+SUMIF($G$6:$BB$6,BJ$6&amp;" "&amp;'Input-Allocators'!$F$18,$G202:$BB202))&lt;Check_Limit,0,1),1)</f>
        <v>0</v>
      </c>
      <c r="BK202" s="44">
        <f ca="1">IFERROR(IF(SUMIF($G$6:$BB$6,BK$6&amp;" Total",$G202:$BB202)-(SUMIF($G$6:$BB$6,BK$6&amp;" "&amp;'Input-Allocators'!$D$18,$G202:$BB202)+IFERROR(SUMIF($G$6:$BB$6,BK$6&amp;" "&amp;'Input-Allocators'!$E$18,$G202:$BB202),SUMIF($G$6:$BB$6,BK$6&amp;" "&amp;'Input-Allocators'!$B$20,$G202:$BB202))+SUMIF($G$6:$BB$6,BK$6&amp;" "&amp;'Input-Allocators'!$F$18,$G202:$BB202))&lt;Check_Limit,0,1),1)</f>
        <v>0</v>
      </c>
      <c r="BL202" s="44">
        <f ca="1">IFERROR(IF(SUMIF($G$6:$BB$6,BL$6&amp;" Total",$G202:$BB202)-(SUMIF($G$6:$BB$6,BL$6&amp;" "&amp;'Input-Allocators'!$D$18,$G202:$BB202)+IFERROR(SUMIF($G$6:$BB$6,BL$6&amp;" "&amp;'Input-Allocators'!$E$18,$G202:$BB202),SUMIF($G$6:$BB$6,BL$6&amp;" "&amp;'Input-Allocators'!$B$20,$G202:$BB202))+SUMIF($G$6:$BB$6,BL$6&amp;" "&amp;'Input-Allocators'!$F$18,$G202:$BB202))&lt;Check_Limit,0,1),1)</f>
        <v>0</v>
      </c>
      <c r="BM202" s="44">
        <f ca="1">IFERROR(IF(SUMIF($G$6:$BB$6,BM$6&amp;" Total",$G202:$BB202)-(SUMIF($G$6:$BB$6,BM$6&amp;" "&amp;'Input-Allocators'!$D$18,$G202:$BB202)+IFERROR(SUMIF($G$6:$BB$6,BM$6&amp;" "&amp;'Input-Allocators'!$E$18,$G202:$BB202),SUMIF($G$6:$BB$6,BM$6&amp;" "&amp;'Input-Allocators'!$B$20,$G202:$BB202))+SUMIF($G$6:$BB$6,BM$6&amp;" "&amp;'Input-Allocators'!$F$18,$G202:$BB202))&lt;Check_Limit,0,1),1)</f>
        <v>0</v>
      </c>
      <c r="BN202" s="44">
        <f ca="1">IFERROR(IF(SUMIF($G$6:$BB$6,BN$6&amp;" Total",$G202:$BB202)-(SUMIF($G$6:$BB$6,BN$6&amp;" "&amp;'Input-Allocators'!$D$18,$G202:$BB202)+IFERROR(SUMIF($G$6:$BB$6,BN$6&amp;" "&amp;'Input-Allocators'!$E$18,$G202:$BB202),SUMIF($G$6:$BB$6,BN$6&amp;" "&amp;'Input-Allocators'!$B$20,$G202:$BB202))+SUMIF($G$6:$BB$6,BN$6&amp;" "&amp;'Input-Allocators'!$F$18,$G202:$BB202))&lt;Check_Limit,0,1),1)</f>
        <v>0</v>
      </c>
      <c r="BO202" s="44">
        <f ca="1">IFERROR(IF(SUMIF($G$6:$BB$6,BO$6&amp;" Total",$G202:$BB202)-(SUMIF($G$6:$BB$6,BO$6&amp;" "&amp;'Input-Allocators'!$D$18,$G202:$BB202)+IFERROR(SUMIF($G$6:$BB$6,BO$6&amp;" "&amp;'Input-Allocators'!$E$18,$G202:$BB202),SUMIF($G$6:$BB$6,BO$6&amp;" "&amp;'Input-Allocators'!$B$20,$G202:$BB202))+SUMIF($G$6:$BB$6,BO$6&amp;" "&amp;'Input-Allocators'!$F$18,$G202:$BB202))&lt;Check_Limit,0,1),1)</f>
        <v>0</v>
      </c>
    </row>
    <row r="203" spans="1:67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>Functionalization!$D203</f>
        <v>10.441151878267545</v>
      </c>
      <c r="E203" s="14">
        <f t="shared" ca="1" si="35"/>
        <v>0</v>
      </c>
      <c r="F203" s="3" t="str">
        <f>IF($D203=0,"-",IF('Input-Accounts'!$E203&lt;&gt;0,'Input-Accounts'!$E203,'Input-Accounts'!$G203))</f>
        <v>DEMAND</v>
      </c>
      <c r="G203" s="14">
        <f ca="1">IF(G$5&lt;&gt;"",HLOOKUP(G$5,Functionalization!$G$6:$R$343,ROW($A203)-5,FALSE),IFERROR(INDEX(G$320:G$343,MATCH($F203,$B$320:$B$343,0))/VLOOKUP($F203,$B$320:$BB$343,MATCH(LEFT(TRIM(G$6),FIND("~",SUBSTITUTE(G$6,"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203))*HLOOKUP(LEFT(TRIM(G$6),FIND("~",SUBSTITUTE(G$6," ","~",LEN(TRIM(G$6))-LEN(SUBSTITUTE(TRIM(G$6)," ",""))))-1)&amp;" Total",$B$6:$BB$343,ROW($A203)-5,FALSE))</f>
        <v>0</v>
      </c>
      <c r="H203" s="14">
        <f ca="1">IF(H$5&lt;&gt;"",HLOOKUP(H$5,Functionalization!$G$6:$R$343,ROW($A203)-5,FALSE),IFERROR(INDEX(H$320:H$343,MATCH($F203,$B$320:$B$343,0))/VLOOKUP($F203,$B$320:$BB$343,MATCH(LEFT(TRIM(H$6),FIND("~",SUBSTITUTE(H$6,"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203))*HLOOKUP(LEFT(TRIM(H$6),FIND("~",SUBSTITUTE(H$6," ","~",LEN(TRIM(H$6))-LEN(SUBSTITUTE(TRIM(H$6)," ",""))))-1)&amp;" Total",$B$6:$BB$343,ROW($A203)-5,FALSE))</f>
        <v>0</v>
      </c>
      <c r="I203" s="14">
        <f ca="1">IF(I$5&lt;&gt;"",HLOOKUP(I$5,Functionalization!$G$6:$R$343,ROW($A203)-5,FALSE),IFERROR(INDEX(I$320:I$343,MATCH($F203,$B$320:$B$343,0))/VLOOKUP($F203,$B$320:$BB$343,MATCH(LEFT(TRIM(I$6),FIND("~",SUBSTITUTE(I$6,"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203))*HLOOKUP(LEFT(TRIM(I$6),FIND("~",SUBSTITUTE(I$6," ","~",LEN(TRIM(I$6))-LEN(SUBSTITUTE(TRIM(I$6)," ",""))))-1)&amp;" Total",$B$6:$BB$343,ROW($A203)-5,FALSE))</f>
        <v>0</v>
      </c>
      <c r="J203" s="14">
        <f ca="1">IF(J$5&lt;&gt;"",HLOOKUP(J$5,Functionalization!$G$6:$R$343,ROW($A203)-5,FALSE),IFERROR(INDEX(J$320:J$343,MATCH($F203,$B$320:$B$343,0))/VLOOKUP($F203,$B$320:$BB$343,MATCH(LEFT(TRIM(J$6),FIND("~",SUBSTITUTE(J$6,"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203))*HLOOKUP(LEFT(TRIM(J$6),FIND("~",SUBSTITUTE(J$6," ","~",LEN(TRIM(J$6))-LEN(SUBSTITUTE(TRIM(J$6)," ",""))))-1)&amp;" Total",$B$6:$BB$343,ROW($A203)-5,FALSE))</f>
        <v>0</v>
      </c>
      <c r="K203" s="14">
        <f ca="1">IF(K$5&lt;&gt;"",HLOOKUP(K$5,Functionalization!$G$6:$R$343,ROW($A203)-5,FALSE),IFERROR(INDEX(K$320:K$343,MATCH($F203,$B$320:$B$343,0))/VLOOKUP($F203,$B$320:$BB$343,MATCH(LEFT(TRIM(K$6),FIND("~",SUBSTITUTE(K$6,"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203))*HLOOKUP(LEFT(TRIM(K$6),FIND("~",SUBSTITUTE(K$6," ","~",LEN(TRIM(K$6))-LEN(SUBSTITUTE(TRIM(K$6)," ",""))))-1)&amp;" Total",$B$6:$BB$343,ROW($A203)-5,FALSE))</f>
        <v>0</v>
      </c>
      <c r="L203" s="14">
        <f ca="1">IF(L$5&lt;&gt;"",HLOOKUP(L$5,Functionalization!$G$6:$R$343,ROW($A203)-5,FALSE),IFERROR(INDEX(L$320:L$343,MATCH($F203,$B$320:$B$343,0))/VLOOKUP($F203,$B$320:$BB$343,MATCH(LEFT(TRIM(L$6),FIND("~",SUBSTITUTE(L$6,"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203))*HLOOKUP(LEFT(TRIM(L$6),FIND("~",SUBSTITUTE(L$6," ","~",LEN(TRIM(L$6))-LEN(SUBSTITUTE(TRIM(L$6)," ",""))))-1)&amp;" Total",$B$6:$BB$343,ROW($A203)-5,FALSE))</f>
        <v>0</v>
      </c>
      <c r="M203" s="14">
        <f ca="1">IF(M$5&lt;&gt;"",HLOOKUP(M$5,Functionalization!$G$6:$R$343,ROW($A203)-5,FALSE),IFERROR(INDEX(M$320:M$343,MATCH($F203,$B$320:$B$343,0))/VLOOKUP($F203,$B$320:$BB$343,MATCH(LEFT(TRIM(M$6),FIND("~",SUBSTITUTE(M$6,"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203))*HLOOKUP(LEFT(TRIM(M$6),FIND("~",SUBSTITUTE(M$6," ","~",LEN(TRIM(M$6))-LEN(SUBSTITUTE(TRIM(M$6)," ",""))))-1)&amp;" Total",$B$6:$BB$343,ROW($A203)-5,FALSE))</f>
        <v>0</v>
      </c>
      <c r="N203" s="14">
        <f ca="1">IF(N$5&lt;&gt;"",HLOOKUP(N$5,Functionalization!$G$6:$R$343,ROW($A203)-5,FALSE),IFERROR(INDEX(N$320:N$343,MATCH($F203,$B$320:$B$343,0))/VLOOKUP($F203,$B$320:$BB$343,MATCH(LEFT(TRIM(N$6),FIND("~",SUBSTITUTE(N$6,"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203))*HLOOKUP(LEFT(TRIM(N$6),FIND("~",SUBSTITUTE(N$6," ","~",LEN(TRIM(N$6))-LEN(SUBSTITUTE(TRIM(N$6)," ",""))))-1)&amp;" Total",$B$6:$BB$343,ROW($A203)-5,FALSE))</f>
        <v>0</v>
      </c>
      <c r="O203" s="14">
        <f ca="1">IF(O$5&lt;&gt;"",HLOOKUP(O$5,Functionalization!$G$6:$R$343,ROW($A203)-5,FALSE),IFERROR(INDEX(O$320:O$343,MATCH($F203,$B$320:$B$343,0))/VLOOKUP($F203,$B$320:$BB$343,MATCH(LEFT(TRIM(O$6),FIND("~",SUBSTITUTE(O$6,"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203))*HLOOKUP(LEFT(TRIM(O$6),FIND("~",SUBSTITUTE(O$6," ","~",LEN(TRIM(O$6))-LEN(SUBSTITUTE(TRIM(O$6)," ",""))))-1)&amp;" Total",$B$6:$BB$343,ROW($A203)-5,FALSE))</f>
        <v>10.441151878267545</v>
      </c>
      <c r="P203" s="14">
        <f ca="1">IF(P$5&lt;&gt;"",HLOOKUP(P$5,Functionalization!$G$6:$R$343,ROW($A203)-5,FALSE),IFERROR(INDEX(P$320:P$343,MATCH($F203,$B$320:$B$343,0))/VLOOKUP($F203,$B$320:$BB$343,MATCH(LEFT(TRIM(P$6),FIND("~",SUBSTITUTE(P$6,"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203))*HLOOKUP(LEFT(TRIM(P$6),FIND("~",SUBSTITUTE(P$6," ","~",LEN(TRIM(P$6))-LEN(SUBSTITUTE(TRIM(P$6)," ",""))))-1)&amp;" Total",$B$6:$BB$343,ROW($A203)-5,FALSE))</f>
        <v>10.441151878267545</v>
      </c>
      <c r="Q203" s="14">
        <f ca="1">IF(Q$5&lt;&gt;"",HLOOKUP(Q$5,Functionalization!$G$6:$R$343,ROW($A203)-5,FALSE),IFERROR(INDEX(Q$320:Q$343,MATCH($F203,$B$320:$B$343,0))/VLOOKUP($F203,$B$320:$BB$343,MATCH(LEFT(TRIM(Q$6),FIND("~",SUBSTITUTE(Q$6,"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203))*HLOOKUP(LEFT(TRIM(Q$6),FIND("~",SUBSTITUTE(Q$6," ","~",LEN(TRIM(Q$6))-LEN(SUBSTITUTE(TRIM(Q$6)," ",""))))-1)&amp;" Total",$B$6:$BB$343,ROW($A203)-5,FALSE))</f>
        <v>0</v>
      </c>
      <c r="R203" s="14">
        <f ca="1">IF(R$5&lt;&gt;"",HLOOKUP(R$5,Functionalization!$G$6:$R$343,ROW($A203)-5,FALSE),IFERROR(INDEX(R$320:R$343,MATCH($F203,$B$320:$B$343,0))/VLOOKUP($F203,$B$320:$BB$343,MATCH(LEFT(TRIM(R$6),FIND("~",SUBSTITUTE(R$6,"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203))*HLOOKUP(LEFT(TRIM(R$6),FIND("~",SUBSTITUTE(R$6," ","~",LEN(TRIM(R$6))-LEN(SUBSTITUTE(TRIM(R$6)," ",""))))-1)&amp;" Total",$B$6:$BB$343,ROW($A203)-5,FALSE))</f>
        <v>0</v>
      </c>
      <c r="S203" s="14">
        <f ca="1">IF(S$5&lt;&gt;"",HLOOKUP(S$5,Functionalization!$G$6:$R$343,ROW($A203)-5,FALSE),IFERROR(INDEX(S$320:S$343,MATCH($F203,$B$320:$B$343,0))/VLOOKUP($F203,$B$320:$BB$343,MATCH(LEFT(TRIM(S$6),FIND("~",SUBSTITUTE(S$6,"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203))*HLOOKUP(LEFT(TRIM(S$6),FIND("~",SUBSTITUTE(S$6," ","~",LEN(TRIM(S$6))-LEN(SUBSTITUTE(TRIM(S$6)," ",""))))-1)&amp;" Total",$B$6:$BB$343,ROW($A203)-5,FALSE))</f>
        <v>0</v>
      </c>
      <c r="T203" s="14">
        <f ca="1">IF(T$5&lt;&gt;"",HLOOKUP(T$5,Functionalization!$G$6:$R$343,ROW($A203)-5,FALSE),IFERROR(INDEX(T$320:T$343,MATCH($F203,$B$320:$B$343,0))/VLOOKUP($F203,$B$320:$BB$343,MATCH(LEFT(TRIM(T$6),FIND("~",SUBSTITUTE(T$6,"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203))*HLOOKUP(LEFT(TRIM(T$6),FIND("~",SUBSTITUTE(T$6," ","~",LEN(TRIM(T$6))-LEN(SUBSTITUTE(TRIM(T$6)," ",""))))-1)&amp;" Total",$B$6:$BB$343,ROW($A203)-5,FALSE))</f>
        <v>0</v>
      </c>
      <c r="U203" s="14">
        <f ca="1">IF(U$5&lt;&gt;"",HLOOKUP(U$5,Functionalization!$G$6:$R$343,ROW($A203)-5,FALSE),IFERROR(INDEX(U$320:U$343,MATCH($F203,$B$320:$B$343,0))/VLOOKUP($F203,$B$320:$BB$343,MATCH(LEFT(TRIM(U$6),FIND("~",SUBSTITUTE(U$6,"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203))*HLOOKUP(LEFT(TRIM(U$6),FIND("~",SUBSTITUTE(U$6," ","~",LEN(TRIM(U$6))-LEN(SUBSTITUTE(TRIM(U$6)," ",""))))-1)&amp;" Total",$B$6:$BB$343,ROW($A203)-5,FALSE))</f>
        <v>0</v>
      </c>
      <c r="V203" s="14">
        <f ca="1">IF(V$5&lt;&gt;"",HLOOKUP(V$5,Functionalization!$G$6:$R$343,ROW($A203)-5,FALSE),IFERROR(INDEX(V$320:V$343,MATCH($F203,$B$320:$B$343,0))/VLOOKUP($F203,$B$320:$BB$343,MATCH(LEFT(TRIM(V$6),FIND("~",SUBSTITUTE(V$6,"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203))*HLOOKUP(LEFT(TRIM(V$6),FIND("~",SUBSTITUTE(V$6," ","~",LEN(TRIM(V$6))-LEN(SUBSTITUTE(TRIM(V$6)," ",""))))-1)&amp;" Total",$B$6:$BB$343,ROW($A203)-5,FALSE))</f>
        <v>0</v>
      </c>
      <c r="W203" s="14">
        <f ca="1">IF(W$5&lt;&gt;"",HLOOKUP(W$5,Functionalization!$G$6:$R$343,ROW($A203)-5,FALSE),IFERROR(INDEX(W$320:W$343,MATCH($F203,$B$320:$B$343,0))/VLOOKUP($F203,$B$320:$BB$343,MATCH(LEFT(TRIM(W$6),FIND("~",SUBSTITUTE(W$6,"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203))*HLOOKUP(LEFT(TRIM(W$6),FIND("~",SUBSTITUTE(W$6," ","~",LEN(TRIM(W$6))-LEN(SUBSTITUTE(TRIM(W$6)," ",""))))-1)&amp;" Total",$B$6:$BB$343,ROW($A203)-5,FALSE))</f>
        <v>0</v>
      </c>
      <c r="X203" s="14">
        <f ca="1">IF(X$5&lt;&gt;"",HLOOKUP(X$5,Functionalization!$G$6:$R$343,ROW($A203)-5,FALSE),IFERROR(INDEX(X$320:X$343,MATCH($F203,$B$320:$B$343,0))/VLOOKUP($F203,$B$320:$BB$343,MATCH(LEFT(TRIM(X$6),FIND("~",SUBSTITUTE(X$6,"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203))*HLOOKUP(LEFT(TRIM(X$6),FIND("~",SUBSTITUTE(X$6," ","~",LEN(TRIM(X$6))-LEN(SUBSTITUTE(TRIM(X$6)," ",""))))-1)&amp;" Total",$B$6:$BB$343,ROW($A203)-5,FALSE))</f>
        <v>0</v>
      </c>
      <c r="Y203" s="14">
        <f ca="1">IF(Y$5&lt;&gt;"",HLOOKUP(Y$5,Functionalization!$G$6:$R$343,ROW($A203)-5,FALSE),IFERROR(INDEX(Y$320:Y$343,MATCH($F203,$B$320:$B$343,0))/VLOOKUP($F203,$B$320:$BB$343,MATCH(LEFT(TRIM(Y$6),FIND("~",SUBSTITUTE(Y$6,"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203))*HLOOKUP(LEFT(TRIM(Y$6),FIND("~",SUBSTITUTE(Y$6," ","~",LEN(TRIM(Y$6))-LEN(SUBSTITUTE(TRIM(Y$6)," ",""))))-1)&amp;" Total",$B$6:$BB$343,ROW($A203)-5,FALSE))</f>
        <v>0</v>
      </c>
      <c r="Z203" s="14">
        <f ca="1">IF(Z$5&lt;&gt;"",HLOOKUP(Z$5,Functionalization!$G$6:$R$343,ROW($A203)-5,FALSE),IFERROR(INDEX(Z$320:Z$343,MATCH($F203,$B$320:$B$343,0))/VLOOKUP($F203,$B$320:$BB$343,MATCH(LEFT(TRIM(Z$6),FIND("~",SUBSTITUTE(Z$6,"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203))*HLOOKUP(LEFT(TRIM(Z$6),FIND("~",SUBSTITUTE(Z$6," ","~",LEN(TRIM(Z$6))-LEN(SUBSTITUTE(TRIM(Z$6)," ",""))))-1)&amp;" Total",$B$6:$BB$343,ROW($A203)-5,FALSE))</f>
        <v>0</v>
      </c>
      <c r="AA203" s="14">
        <f ca="1">IF(AA$5&lt;&gt;"",HLOOKUP(AA$5,Functionalization!$G$6:$R$343,ROW($A203)-5,FALSE),IFERROR(INDEX(AA$320:AA$343,MATCH($F203,$B$320:$B$343,0))/VLOOKUP($F203,$B$320:$BB$343,MATCH(LEFT(TRIM(AA$6),FIND("~",SUBSTITUTE(AA$6,"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203))*HLOOKUP(LEFT(TRIM(AA$6),FIND("~",SUBSTITUTE(AA$6," ","~",LEN(TRIM(AA$6))-LEN(SUBSTITUTE(TRIM(AA$6)," ",""))))-1)&amp;" Total",$B$6:$BB$343,ROW($A203)-5,FALSE))</f>
        <v>0</v>
      </c>
      <c r="AB203" s="14">
        <f ca="1">IF(AB$5&lt;&gt;"",HLOOKUP(AB$5,Functionalization!$G$6:$R$343,ROW($A203)-5,FALSE),IFERROR(INDEX(AB$320:AB$343,MATCH($F203,$B$320:$B$343,0))/VLOOKUP($F203,$B$320:$BB$343,MATCH(LEFT(TRIM(AB$6),FIND("~",SUBSTITUTE(AB$6,"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203))*HLOOKUP(LEFT(TRIM(AB$6),FIND("~",SUBSTITUTE(AB$6," ","~",LEN(TRIM(AB$6))-LEN(SUBSTITUTE(TRIM(AB$6)," ",""))))-1)&amp;" Total",$B$6:$BB$343,ROW($A203)-5,FALSE))</f>
        <v>0</v>
      </c>
      <c r="AC203" s="14">
        <f ca="1">IF(AC$5&lt;&gt;"",HLOOKUP(AC$5,Functionalization!$G$6:$R$343,ROW($A203)-5,FALSE),IFERROR(INDEX(AC$320:AC$343,MATCH($F203,$B$320:$B$343,0))/VLOOKUP($F203,$B$320:$BB$343,MATCH(LEFT(TRIM(AC$6),FIND("~",SUBSTITUTE(AC$6,"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203))*HLOOKUP(LEFT(TRIM(AC$6),FIND("~",SUBSTITUTE(AC$6," ","~",LEN(TRIM(AC$6))-LEN(SUBSTITUTE(TRIM(AC$6)," ",""))))-1)&amp;" Total",$B$6:$BB$343,ROW($A203)-5,FALSE))</f>
        <v>0</v>
      </c>
      <c r="AD203" s="14">
        <f ca="1">IF(AD$5&lt;&gt;"",HLOOKUP(AD$5,Functionalization!$G$6:$R$343,ROW($A203)-5,FALSE),IFERROR(INDEX(AD$320:AD$343,MATCH($F203,$B$320:$B$343,0))/VLOOKUP($F203,$B$320:$BB$343,MATCH(LEFT(TRIM(AD$6),FIND("~",SUBSTITUTE(AD$6,"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203))*HLOOKUP(LEFT(TRIM(AD$6),FIND("~",SUBSTITUTE(AD$6," ","~",LEN(TRIM(AD$6))-LEN(SUBSTITUTE(TRIM(AD$6)," ",""))))-1)&amp;" Total",$B$6:$BB$343,ROW($A203)-5,FALSE))</f>
        <v>0</v>
      </c>
      <c r="AE203" s="14">
        <f ca="1">IF(AE$5&lt;&gt;"",HLOOKUP(AE$5,Functionalization!$G$6:$R$343,ROW($A203)-5,FALSE),IFERROR(INDEX(AE$320:AE$343,MATCH($F203,$B$320:$B$343,0))/VLOOKUP($F203,$B$320:$BB$343,MATCH(LEFT(TRIM(AE$6),FIND("~",SUBSTITUTE(AE$6,"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203))*HLOOKUP(LEFT(TRIM(AE$6),FIND("~",SUBSTITUTE(AE$6," ","~",LEN(TRIM(AE$6))-LEN(SUBSTITUTE(TRIM(AE$6)," ",""))))-1)&amp;" Total",$B$6:$BB$343,ROW($A203)-5,FALSE))</f>
        <v>0</v>
      </c>
      <c r="AF203" s="14">
        <f ca="1">IF(AF$5&lt;&gt;"",HLOOKUP(AF$5,Functionalization!$G$6:$R$343,ROW($A203)-5,FALSE),IFERROR(INDEX(AF$320:AF$343,MATCH($F203,$B$320:$B$343,0))/VLOOKUP($F203,$B$320:$BB$343,MATCH(LEFT(TRIM(AF$6),FIND("~",SUBSTITUTE(AF$6,"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203))*HLOOKUP(LEFT(TRIM(AF$6),FIND("~",SUBSTITUTE(AF$6," ","~",LEN(TRIM(AF$6))-LEN(SUBSTITUTE(TRIM(AF$6)," ",""))))-1)&amp;" Total",$B$6:$BB$343,ROW($A203)-5,FALSE))</f>
        <v>0</v>
      </c>
      <c r="AG203" s="14">
        <f ca="1">IF(AG$5&lt;&gt;"",HLOOKUP(AG$5,Functionalization!$G$6:$R$343,ROW($A203)-5,FALSE),IFERROR(INDEX(AG$320:AG$343,MATCH($F203,$B$320:$B$343,0))/VLOOKUP($F203,$B$320:$BB$343,MATCH(LEFT(TRIM(AG$6),FIND("~",SUBSTITUTE(AG$6,"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203))*HLOOKUP(LEFT(TRIM(AG$6),FIND("~",SUBSTITUTE(AG$6," ","~",LEN(TRIM(AG$6))-LEN(SUBSTITUTE(TRIM(AG$6)," ",""))))-1)&amp;" Total",$B$6:$BB$343,ROW($A203)-5,FALSE))</f>
        <v>0</v>
      </c>
      <c r="AH203" s="14">
        <f ca="1">IF(AH$5&lt;&gt;"",HLOOKUP(AH$5,Functionalization!$G$6:$R$343,ROW($A203)-5,FALSE),IFERROR(INDEX(AH$320:AH$343,MATCH($F203,$B$320:$B$343,0))/VLOOKUP($F203,$B$320:$BB$343,MATCH(LEFT(TRIM(AH$6),FIND("~",SUBSTITUTE(AH$6,"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203))*HLOOKUP(LEFT(TRIM(AH$6),FIND("~",SUBSTITUTE(AH$6," ","~",LEN(TRIM(AH$6))-LEN(SUBSTITUTE(TRIM(AH$6)," ",""))))-1)&amp;" Total",$B$6:$BB$343,ROW($A203)-5,FALSE))</f>
        <v>0</v>
      </c>
      <c r="AI203" s="14">
        <f ca="1">IF(AI$5&lt;&gt;"",HLOOKUP(AI$5,Functionalization!$G$6:$R$343,ROW($A203)-5,FALSE),IFERROR(INDEX(AI$320:AI$343,MATCH($F203,$B$320:$B$343,0))/VLOOKUP($F203,$B$320:$BB$343,MATCH(LEFT(TRIM(AI$6),FIND("~",SUBSTITUTE(AI$6,"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203))*HLOOKUP(LEFT(TRIM(AI$6),FIND("~",SUBSTITUTE(AI$6," ","~",LEN(TRIM(AI$6))-LEN(SUBSTITUTE(TRIM(AI$6)," ",""))))-1)&amp;" Total",$B$6:$BB$343,ROW($A203)-5,FALSE))</f>
        <v>0</v>
      </c>
      <c r="AJ203" s="14">
        <f ca="1">IF(AJ$5&lt;&gt;"",HLOOKUP(AJ$5,Functionalization!$G$6:$R$343,ROW($A203)-5,FALSE),IFERROR(INDEX(AJ$320:AJ$343,MATCH($F203,$B$320:$B$343,0))/VLOOKUP($F203,$B$320:$BB$343,MATCH(LEFT(TRIM(AJ$6),FIND("~",SUBSTITUTE(AJ$6,"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203))*HLOOKUP(LEFT(TRIM(AJ$6),FIND("~",SUBSTITUTE(AJ$6," ","~",LEN(TRIM(AJ$6))-LEN(SUBSTITUTE(TRIM(AJ$6)," ",""))))-1)&amp;" Total",$B$6:$BB$343,ROW($A203)-5,FALSE))</f>
        <v>0</v>
      </c>
      <c r="AK203" s="14">
        <f ca="1">IF(AK$5&lt;&gt;"",HLOOKUP(AK$5,Functionalization!$G$6:$R$343,ROW($A203)-5,FALSE),IFERROR(INDEX(AK$320:AK$343,MATCH($F203,$B$320:$B$343,0))/VLOOKUP($F203,$B$320:$BB$343,MATCH(LEFT(TRIM(AK$6),FIND("~",SUBSTITUTE(AK$6,"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203))*HLOOKUP(LEFT(TRIM(AK$6),FIND("~",SUBSTITUTE(AK$6," ","~",LEN(TRIM(AK$6))-LEN(SUBSTITUTE(TRIM(AK$6)," ",""))))-1)&amp;" Total",$B$6:$BB$343,ROW($A203)-5,FALSE))</f>
        <v>0</v>
      </c>
      <c r="AL203" s="14">
        <f ca="1">IF(AL$5&lt;&gt;"",HLOOKUP(AL$5,Functionalization!$G$6:$R$343,ROW($A203)-5,FALSE),IFERROR(INDEX(AL$320:AL$343,MATCH($F203,$B$320:$B$343,0))/VLOOKUP($F203,$B$320:$BB$343,MATCH(LEFT(TRIM(AL$6),FIND("~",SUBSTITUTE(AL$6,"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203))*HLOOKUP(LEFT(TRIM(AL$6),FIND("~",SUBSTITUTE(AL$6," ","~",LEN(TRIM(AL$6))-LEN(SUBSTITUTE(TRIM(AL$6)," ",""))))-1)&amp;" Total",$B$6:$BB$343,ROW($A203)-5,FALSE))</f>
        <v>0</v>
      </c>
      <c r="AM203" s="14">
        <f ca="1">IF(AM$5&lt;&gt;"",HLOOKUP(AM$5,Functionalization!$G$6:$R$343,ROW($A203)-5,FALSE),IFERROR(INDEX(AM$320:AM$343,MATCH($F203,$B$320:$B$343,0))/VLOOKUP($F203,$B$320:$BB$343,MATCH(LEFT(TRIM(AM$6),FIND("~",SUBSTITUTE(AM$6,"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203))*HLOOKUP(LEFT(TRIM(AM$6),FIND("~",SUBSTITUTE(AM$6," ","~",LEN(TRIM(AM$6))-LEN(SUBSTITUTE(TRIM(AM$6)," ",""))))-1)&amp;" Total",$B$6:$BB$343,ROW($A203)-5,FALSE))</f>
        <v>0</v>
      </c>
      <c r="AN203" s="14">
        <f ca="1">IF(AN$5&lt;&gt;"",HLOOKUP(AN$5,Functionalization!$G$6:$R$343,ROW($A203)-5,FALSE),IFERROR(INDEX(AN$320:AN$343,MATCH($F203,$B$320:$B$343,0))/VLOOKUP($F203,$B$320:$BB$343,MATCH(LEFT(TRIM(AN$6),FIND("~",SUBSTITUTE(AN$6,"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203))*HLOOKUP(LEFT(TRIM(AN$6),FIND("~",SUBSTITUTE(AN$6," ","~",LEN(TRIM(AN$6))-LEN(SUBSTITUTE(TRIM(AN$6)," ",""))))-1)&amp;" Total",$B$6:$BB$343,ROW($A203)-5,FALSE))</f>
        <v>0</v>
      </c>
      <c r="AO203" s="14">
        <f ca="1">IF(AO$5&lt;&gt;"",HLOOKUP(AO$5,Functionalization!$G$6:$R$343,ROW($A203)-5,FALSE),IFERROR(INDEX(AO$320:AO$343,MATCH($F203,$B$320:$B$343,0))/VLOOKUP($F203,$B$320:$BB$343,MATCH(LEFT(TRIM(AO$6),FIND("~",SUBSTITUTE(AO$6,"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203))*HLOOKUP(LEFT(TRIM(AO$6),FIND("~",SUBSTITUTE(AO$6," ","~",LEN(TRIM(AO$6))-LEN(SUBSTITUTE(TRIM(AO$6)," ",""))))-1)&amp;" Total",$B$6:$BB$343,ROW($A203)-5,FALSE))</f>
        <v>0</v>
      </c>
      <c r="AP203" s="14">
        <f ca="1">IF(AP$5&lt;&gt;"",HLOOKUP(AP$5,Functionalization!$G$6:$R$343,ROW($A203)-5,FALSE),IFERROR(INDEX(AP$320:AP$343,MATCH($F203,$B$320:$B$343,0))/VLOOKUP($F203,$B$320:$BB$343,MATCH(LEFT(TRIM(AP$6),FIND("~",SUBSTITUTE(AP$6,"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203))*HLOOKUP(LEFT(TRIM(AP$6),FIND("~",SUBSTITUTE(AP$6," ","~",LEN(TRIM(AP$6))-LEN(SUBSTITUTE(TRIM(AP$6)," ",""))))-1)&amp;" Total",$B$6:$BB$343,ROW($A203)-5,FALSE))</f>
        <v>0</v>
      </c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D203" s="44">
        <f ca="1">IFERROR(IF(SUMIF($G$6:$BB$6,BD$6&amp;" Total",$G203:$BB203)-(SUMIF($G$6:$BB$6,BD$6&amp;" "&amp;'Input-Allocators'!$D$18,$G203:$BB203)+IFERROR(SUMIF($G$6:$BB$6,BD$6&amp;" "&amp;'Input-Allocators'!$E$18,$G203:$BB203),SUMIF($G$6:$BB$6,BD$6&amp;" "&amp;'Input-Allocators'!$B$20,$G203:$BB203))+SUMIF($G$6:$BB$6,BD$6&amp;" "&amp;'Input-Allocators'!$F$18,$G203:$BB203))&lt;Check_Limit,0,1),1)</f>
        <v>0</v>
      </c>
      <c r="BE203" s="44">
        <f ca="1">IFERROR(IF(SUMIF($G$6:$BB$6,BE$6&amp;" Total",$G203:$BB203)-(SUMIF($G$6:$BB$6,BE$6&amp;" "&amp;'Input-Allocators'!$D$18,$G203:$BB203)+IFERROR(SUMIF($G$6:$BB$6,BE$6&amp;" "&amp;'Input-Allocators'!$E$18,$G203:$BB203),SUMIF($G$6:$BB$6,BE$6&amp;" "&amp;'Input-Allocators'!$B$20,$G203:$BB203))+SUMIF($G$6:$BB$6,BE$6&amp;" "&amp;'Input-Allocators'!$F$18,$G203:$BB203))&lt;Check_Limit,0,1),1)</f>
        <v>0</v>
      </c>
      <c r="BF203" s="44">
        <f ca="1">IFERROR(IF(SUMIF($G$6:$BB$6,BF$6&amp;" Total",$G203:$BB203)-(SUMIF($G$6:$BB$6,BF$6&amp;" "&amp;'Input-Allocators'!$D$18,$G203:$BB203)+IFERROR(SUMIF($G$6:$BB$6,BF$6&amp;" "&amp;'Input-Allocators'!$E$18,$G203:$BB203),SUMIF($G$6:$BB$6,BF$6&amp;" "&amp;'Input-Allocators'!$B$20,$G203:$BB203))+SUMIF($G$6:$BB$6,BF$6&amp;" "&amp;'Input-Allocators'!$F$18,$G203:$BB203))&lt;Check_Limit,0,1),1)</f>
        <v>0</v>
      </c>
      <c r="BG203" s="44">
        <f ca="1">IFERROR(IF(SUMIF($G$6:$BB$6,BG$6&amp;" Total",$G203:$BB203)-(SUMIF($G$6:$BB$6,BG$6&amp;" "&amp;'Input-Allocators'!$D$18,$G203:$BB203)+IFERROR(SUMIF($G$6:$BB$6,BG$6&amp;" "&amp;'Input-Allocators'!$E$18,$G203:$BB203),SUMIF($G$6:$BB$6,BG$6&amp;" "&amp;'Input-Allocators'!$B$20,$G203:$BB203))+SUMIF($G$6:$BB$6,BG$6&amp;" "&amp;'Input-Allocators'!$F$18,$G203:$BB203))&lt;Check_Limit,0,1),1)</f>
        <v>0</v>
      </c>
      <c r="BH203" s="44">
        <f ca="1">IFERROR(IF(SUMIF($G$6:$BB$6,BH$6&amp;" Total",$G203:$BB203)-(SUMIF($G$6:$BB$6,BH$6&amp;" "&amp;'Input-Allocators'!$D$18,$G203:$BB203)+IFERROR(SUMIF($G$6:$BB$6,BH$6&amp;" "&amp;'Input-Allocators'!$E$18,$G203:$BB203),SUMIF($G$6:$BB$6,BH$6&amp;" "&amp;'Input-Allocators'!$B$20,$G203:$BB203))+SUMIF($G$6:$BB$6,BH$6&amp;" "&amp;'Input-Allocators'!$F$18,$G203:$BB203))&lt;Check_Limit,0,1),1)</f>
        <v>0</v>
      </c>
      <c r="BI203" s="44">
        <f ca="1">IFERROR(IF(SUMIF($G$6:$BB$6,BI$6&amp;" Total",$G203:$BB203)-(SUMIF($G$6:$BB$6,BI$6&amp;" "&amp;'Input-Allocators'!$D$18,$G203:$BB203)+IFERROR(SUMIF($G$6:$BB$6,BI$6&amp;" "&amp;'Input-Allocators'!$E$18,$G203:$BB203),SUMIF($G$6:$BB$6,BI$6&amp;" "&amp;'Input-Allocators'!$B$20,$G203:$BB203))+SUMIF($G$6:$BB$6,BI$6&amp;" "&amp;'Input-Allocators'!$F$18,$G203:$BB203))&lt;Check_Limit,0,1),1)</f>
        <v>0</v>
      </c>
      <c r="BJ203" s="44">
        <f ca="1">IFERROR(IF(SUMIF($G$6:$BB$6,BJ$6&amp;" Total",$G203:$BB203)-(SUMIF($G$6:$BB$6,BJ$6&amp;" "&amp;'Input-Allocators'!$D$18,$G203:$BB203)+IFERROR(SUMIF($G$6:$BB$6,BJ$6&amp;" "&amp;'Input-Allocators'!$E$18,$G203:$BB203),SUMIF($G$6:$BB$6,BJ$6&amp;" "&amp;'Input-Allocators'!$B$20,$G203:$BB203))+SUMIF($G$6:$BB$6,BJ$6&amp;" "&amp;'Input-Allocators'!$F$18,$G203:$BB203))&lt;Check_Limit,0,1),1)</f>
        <v>0</v>
      </c>
      <c r="BK203" s="44">
        <f ca="1">IFERROR(IF(SUMIF($G$6:$BB$6,BK$6&amp;" Total",$G203:$BB203)-(SUMIF($G$6:$BB$6,BK$6&amp;" "&amp;'Input-Allocators'!$D$18,$G203:$BB203)+IFERROR(SUMIF($G$6:$BB$6,BK$6&amp;" "&amp;'Input-Allocators'!$E$18,$G203:$BB203),SUMIF($G$6:$BB$6,BK$6&amp;" "&amp;'Input-Allocators'!$B$20,$G203:$BB203))+SUMIF($G$6:$BB$6,BK$6&amp;" "&amp;'Input-Allocators'!$F$18,$G203:$BB203))&lt;Check_Limit,0,1),1)</f>
        <v>0</v>
      </c>
      <c r="BL203" s="44">
        <f ca="1">IFERROR(IF(SUMIF($G$6:$BB$6,BL$6&amp;" Total",$G203:$BB203)-(SUMIF($G$6:$BB$6,BL$6&amp;" "&amp;'Input-Allocators'!$D$18,$G203:$BB203)+IFERROR(SUMIF($G$6:$BB$6,BL$6&amp;" "&amp;'Input-Allocators'!$E$18,$G203:$BB203),SUMIF($G$6:$BB$6,BL$6&amp;" "&amp;'Input-Allocators'!$B$20,$G203:$BB203))+SUMIF($G$6:$BB$6,BL$6&amp;" "&amp;'Input-Allocators'!$F$18,$G203:$BB203))&lt;Check_Limit,0,1),1)</f>
        <v>0</v>
      </c>
      <c r="BM203" s="44">
        <f ca="1">IFERROR(IF(SUMIF($G$6:$BB$6,BM$6&amp;" Total",$G203:$BB203)-(SUMIF($G$6:$BB$6,BM$6&amp;" "&amp;'Input-Allocators'!$D$18,$G203:$BB203)+IFERROR(SUMIF($G$6:$BB$6,BM$6&amp;" "&amp;'Input-Allocators'!$E$18,$G203:$BB203),SUMIF($G$6:$BB$6,BM$6&amp;" "&amp;'Input-Allocators'!$B$20,$G203:$BB203))+SUMIF($G$6:$BB$6,BM$6&amp;" "&amp;'Input-Allocators'!$F$18,$G203:$BB203))&lt;Check_Limit,0,1),1)</f>
        <v>0</v>
      </c>
      <c r="BN203" s="44">
        <f ca="1">IFERROR(IF(SUMIF($G$6:$BB$6,BN$6&amp;" Total",$G203:$BB203)-(SUMIF($G$6:$BB$6,BN$6&amp;" "&amp;'Input-Allocators'!$D$18,$G203:$BB203)+IFERROR(SUMIF($G$6:$BB$6,BN$6&amp;" "&amp;'Input-Allocators'!$E$18,$G203:$BB203),SUMIF($G$6:$BB$6,BN$6&amp;" "&amp;'Input-Allocators'!$B$20,$G203:$BB203))+SUMIF($G$6:$BB$6,BN$6&amp;" "&amp;'Input-Allocators'!$F$18,$G203:$BB203))&lt;Check_Limit,0,1),1)</f>
        <v>0</v>
      </c>
      <c r="BO203" s="44">
        <f ca="1">IFERROR(IF(SUMIF($G$6:$BB$6,BO$6&amp;" Total",$G203:$BB203)-(SUMIF($G$6:$BB$6,BO$6&amp;" "&amp;'Input-Allocators'!$D$18,$G203:$BB203)+IFERROR(SUMIF($G$6:$BB$6,BO$6&amp;" "&amp;'Input-Allocators'!$E$18,$G203:$BB203),SUMIF($G$6:$BB$6,BO$6&amp;" "&amp;'Input-Allocators'!$B$20,$G203:$BB203))+SUMIF($G$6:$BB$6,BO$6&amp;" "&amp;'Input-Allocators'!$F$18,$G203:$BB203))&lt;Check_Limit,0,1),1)</f>
        <v>0</v>
      </c>
    </row>
    <row r="204" spans="1:67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>Functionalization!$D204</f>
        <v>1019.7822875701537</v>
      </c>
      <c r="E204" s="14">
        <f t="shared" ca="1" si="35"/>
        <v>0</v>
      </c>
      <c r="F204" s="3" t="str">
        <f>IF($D204=0,"-",IF('Input-Accounts'!$E204&lt;&gt;0,'Input-Accounts'!$E204,'Input-Accounts'!$G204))</f>
        <v>CUSTOMER</v>
      </c>
      <c r="G204" s="14">
        <f ca="1">IF(G$5&lt;&gt;"",HLOOKUP(G$5,Functionalization!$G$6:$R$343,ROW($A204)-5,FALSE),IFERROR(INDEX(G$320:G$343,MATCH($F204,$B$320:$B$343,0))/VLOOKUP($F204,$B$320:$BB$343,MATCH(LEFT(TRIM(G$6),FIND("~",SUBSTITUTE(G$6,"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204))*HLOOKUP(LEFT(TRIM(G$6),FIND("~",SUBSTITUTE(G$6," ","~",LEN(TRIM(G$6))-LEN(SUBSTITUTE(TRIM(G$6)," ",""))))-1)&amp;" Total",$B$6:$BB$343,ROW($A204)-5,FALSE))</f>
        <v>0</v>
      </c>
      <c r="H204" s="14">
        <f ca="1">IF(H$5&lt;&gt;"",HLOOKUP(H$5,Functionalization!$G$6:$R$343,ROW($A204)-5,FALSE),IFERROR(INDEX(H$320:H$343,MATCH($F204,$B$320:$B$343,0))/VLOOKUP($F204,$B$320:$BB$343,MATCH(LEFT(TRIM(H$6),FIND("~",SUBSTITUTE(H$6,"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204))*HLOOKUP(LEFT(TRIM(H$6),FIND("~",SUBSTITUTE(H$6," ","~",LEN(TRIM(H$6))-LEN(SUBSTITUTE(TRIM(H$6)," ",""))))-1)&amp;" Total",$B$6:$BB$343,ROW($A204)-5,FALSE))</f>
        <v>0</v>
      </c>
      <c r="I204" s="14">
        <f ca="1">IF(I$5&lt;&gt;"",HLOOKUP(I$5,Functionalization!$G$6:$R$343,ROW($A204)-5,FALSE),IFERROR(INDEX(I$320:I$343,MATCH($F204,$B$320:$B$343,0))/VLOOKUP($F204,$B$320:$BB$343,MATCH(LEFT(TRIM(I$6),FIND("~",SUBSTITUTE(I$6,"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204))*HLOOKUP(LEFT(TRIM(I$6),FIND("~",SUBSTITUTE(I$6," ","~",LEN(TRIM(I$6))-LEN(SUBSTITUTE(TRIM(I$6)," ",""))))-1)&amp;" Total",$B$6:$BB$343,ROW($A204)-5,FALSE))</f>
        <v>0</v>
      </c>
      <c r="J204" s="14">
        <f ca="1">IF(J$5&lt;&gt;"",HLOOKUP(J$5,Functionalization!$G$6:$R$343,ROW($A204)-5,FALSE),IFERROR(INDEX(J$320:J$343,MATCH($F204,$B$320:$B$343,0))/VLOOKUP($F204,$B$320:$BB$343,MATCH(LEFT(TRIM(J$6),FIND("~",SUBSTITUTE(J$6,"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204))*HLOOKUP(LEFT(TRIM(J$6),FIND("~",SUBSTITUTE(J$6," ","~",LEN(TRIM(J$6))-LEN(SUBSTITUTE(TRIM(J$6)," ",""))))-1)&amp;" Total",$B$6:$BB$343,ROW($A204)-5,FALSE))</f>
        <v>0</v>
      </c>
      <c r="K204" s="14">
        <f ca="1">IF(K$5&lt;&gt;"",HLOOKUP(K$5,Functionalization!$G$6:$R$343,ROW($A204)-5,FALSE),IFERROR(INDEX(K$320:K$343,MATCH($F204,$B$320:$B$343,0))/VLOOKUP($F204,$B$320:$BB$343,MATCH(LEFT(TRIM(K$6),FIND("~",SUBSTITUTE(K$6,"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204))*HLOOKUP(LEFT(TRIM(K$6),FIND("~",SUBSTITUTE(K$6," ","~",LEN(TRIM(K$6))-LEN(SUBSTITUTE(TRIM(K$6)," ",""))))-1)&amp;" Total",$B$6:$BB$343,ROW($A204)-5,FALSE))</f>
        <v>0</v>
      </c>
      <c r="L204" s="14">
        <f ca="1">IF(L$5&lt;&gt;"",HLOOKUP(L$5,Functionalization!$G$6:$R$343,ROW($A204)-5,FALSE),IFERROR(INDEX(L$320:L$343,MATCH($F204,$B$320:$B$343,0))/VLOOKUP($F204,$B$320:$BB$343,MATCH(LEFT(TRIM(L$6),FIND("~",SUBSTITUTE(L$6,"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204))*HLOOKUP(LEFT(TRIM(L$6),FIND("~",SUBSTITUTE(L$6," ","~",LEN(TRIM(L$6))-LEN(SUBSTITUTE(TRIM(L$6)," ",""))))-1)&amp;" Total",$B$6:$BB$343,ROW($A204)-5,FALSE))</f>
        <v>0</v>
      </c>
      <c r="M204" s="14">
        <f ca="1">IF(M$5&lt;&gt;"",HLOOKUP(M$5,Functionalization!$G$6:$R$343,ROW($A204)-5,FALSE),IFERROR(INDEX(M$320:M$343,MATCH($F204,$B$320:$B$343,0))/VLOOKUP($F204,$B$320:$BB$343,MATCH(LEFT(TRIM(M$6),FIND("~",SUBSTITUTE(M$6,"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204))*HLOOKUP(LEFT(TRIM(M$6),FIND("~",SUBSTITUTE(M$6," ","~",LEN(TRIM(M$6))-LEN(SUBSTITUTE(TRIM(M$6)," ",""))))-1)&amp;" Total",$B$6:$BB$343,ROW($A204)-5,FALSE))</f>
        <v>0</v>
      </c>
      <c r="N204" s="14">
        <f ca="1">IF(N$5&lt;&gt;"",HLOOKUP(N$5,Functionalization!$G$6:$R$343,ROW($A204)-5,FALSE),IFERROR(INDEX(N$320:N$343,MATCH($F204,$B$320:$B$343,0))/VLOOKUP($F204,$B$320:$BB$343,MATCH(LEFT(TRIM(N$6),FIND("~",SUBSTITUTE(N$6,"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204))*HLOOKUP(LEFT(TRIM(N$6),FIND("~",SUBSTITUTE(N$6," ","~",LEN(TRIM(N$6))-LEN(SUBSTITUTE(TRIM(N$6)," ",""))))-1)&amp;" Total",$B$6:$BB$343,ROW($A204)-5,FALSE))</f>
        <v>0</v>
      </c>
      <c r="O204" s="14">
        <f ca="1">IF(O$5&lt;&gt;"",HLOOKUP(O$5,Functionalization!$G$6:$R$343,ROW($A204)-5,FALSE),IFERROR(INDEX(O$320:O$343,MATCH($F204,$B$320:$B$343,0))/VLOOKUP($F204,$B$320:$BB$343,MATCH(LEFT(TRIM(O$6),FIND("~",SUBSTITUTE(O$6,"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204))*HLOOKUP(LEFT(TRIM(O$6),FIND("~",SUBSTITUTE(O$6," ","~",LEN(TRIM(O$6))-LEN(SUBSTITUTE(TRIM(O$6)," ",""))))-1)&amp;" Total",$B$6:$BB$343,ROW($A204)-5,FALSE))</f>
        <v>0</v>
      </c>
      <c r="P204" s="14">
        <f ca="1">IF(P$5&lt;&gt;"",HLOOKUP(P$5,Functionalization!$G$6:$R$343,ROW($A204)-5,FALSE),IFERROR(INDEX(P$320:P$343,MATCH($F204,$B$320:$B$343,0))/VLOOKUP($F204,$B$320:$BB$343,MATCH(LEFT(TRIM(P$6),FIND("~",SUBSTITUTE(P$6,"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204))*HLOOKUP(LEFT(TRIM(P$6),FIND("~",SUBSTITUTE(P$6," ","~",LEN(TRIM(P$6))-LEN(SUBSTITUTE(TRIM(P$6)," ",""))))-1)&amp;" Total",$B$6:$BB$343,ROW($A204)-5,FALSE))</f>
        <v>0</v>
      </c>
      <c r="Q204" s="14">
        <f ca="1">IF(Q$5&lt;&gt;"",HLOOKUP(Q$5,Functionalization!$G$6:$R$343,ROW($A204)-5,FALSE),IFERROR(INDEX(Q$320:Q$343,MATCH($F204,$B$320:$B$343,0))/VLOOKUP($F204,$B$320:$BB$343,MATCH(LEFT(TRIM(Q$6),FIND("~",SUBSTITUTE(Q$6,"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204))*HLOOKUP(LEFT(TRIM(Q$6),FIND("~",SUBSTITUTE(Q$6," ","~",LEN(TRIM(Q$6))-LEN(SUBSTITUTE(TRIM(Q$6)," ",""))))-1)&amp;" Total",$B$6:$BB$343,ROW($A204)-5,FALSE))</f>
        <v>0</v>
      </c>
      <c r="R204" s="14">
        <f ca="1">IF(R$5&lt;&gt;"",HLOOKUP(R$5,Functionalization!$G$6:$R$343,ROW($A204)-5,FALSE),IFERROR(INDEX(R$320:R$343,MATCH($F204,$B$320:$B$343,0))/VLOOKUP($F204,$B$320:$BB$343,MATCH(LEFT(TRIM(R$6),FIND("~",SUBSTITUTE(R$6,"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204))*HLOOKUP(LEFT(TRIM(R$6),FIND("~",SUBSTITUTE(R$6," ","~",LEN(TRIM(R$6))-LEN(SUBSTITUTE(TRIM(R$6)," ",""))))-1)&amp;" Total",$B$6:$BB$343,ROW($A204)-5,FALSE))</f>
        <v>0</v>
      </c>
      <c r="S204" s="14">
        <f ca="1">IF(S$5&lt;&gt;"",HLOOKUP(S$5,Functionalization!$G$6:$R$343,ROW($A204)-5,FALSE),IFERROR(INDEX(S$320:S$343,MATCH($F204,$B$320:$B$343,0))/VLOOKUP($F204,$B$320:$BB$343,MATCH(LEFT(TRIM(S$6),FIND("~",SUBSTITUTE(S$6,"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204))*HLOOKUP(LEFT(TRIM(S$6),FIND("~",SUBSTITUTE(S$6," ","~",LEN(TRIM(S$6))-LEN(SUBSTITUTE(TRIM(S$6)," ",""))))-1)&amp;" Total",$B$6:$BB$343,ROW($A204)-5,FALSE))</f>
        <v>1019.7822875701537</v>
      </c>
      <c r="T204" s="14">
        <f ca="1">IF(T$5&lt;&gt;"",HLOOKUP(T$5,Functionalization!$G$6:$R$343,ROW($A204)-5,FALSE),IFERROR(INDEX(T$320:T$343,MATCH($F204,$B$320:$B$343,0))/VLOOKUP($F204,$B$320:$BB$343,MATCH(LEFT(TRIM(T$6),FIND("~",SUBSTITUTE(T$6,"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204))*HLOOKUP(LEFT(TRIM(T$6),FIND("~",SUBSTITUTE(T$6," ","~",LEN(TRIM(T$6))-LEN(SUBSTITUTE(TRIM(T$6)," ",""))))-1)&amp;" Total",$B$6:$BB$343,ROW($A204)-5,FALSE))</f>
        <v>0</v>
      </c>
      <c r="U204" s="14">
        <f ca="1">IF(U$5&lt;&gt;"",HLOOKUP(U$5,Functionalization!$G$6:$R$343,ROW($A204)-5,FALSE),IFERROR(INDEX(U$320:U$343,MATCH($F204,$B$320:$B$343,0))/VLOOKUP($F204,$B$320:$BB$343,MATCH(LEFT(TRIM(U$6),FIND("~",SUBSTITUTE(U$6,"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204))*HLOOKUP(LEFT(TRIM(U$6),FIND("~",SUBSTITUTE(U$6," ","~",LEN(TRIM(U$6))-LEN(SUBSTITUTE(TRIM(U$6)," ",""))))-1)&amp;" Total",$B$6:$BB$343,ROW($A204)-5,FALSE))</f>
        <v>0</v>
      </c>
      <c r="V204" s="14">
        <f ca="1">IF(V$5&lt;&gt;"",HLOOKUP(V$5,Functionalization!$G$6:$R$343,ROW($A204)-5,FALSE),IFERROR(INDEX(V$320:V$343,MATCH($F204,$B$320:$B$343,0))/VLOOKUP($F204,$B$320:$BB$343,MATCH(LEFT(TRIM(V$6),FIND("~",SUBSTITUTE(V$6,"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204))*HLOOKUP(LEFT(TRIM(V$6),FIND("~",SUBSTITUTE(V$6," ","~",LEN(TRIM(V$6))-LEN(SUBSTITUTE(TRIM(V$6)," ",""))))-1)&amp;" Total",$B$6:$BB$343,ROW($A204)-5,FALSE))</f>
        <v>1019.7822875701537</v>
      </c>
      <c r="W204" s="14">
        <f ca="1">IF(W$5&lt;&gt;"",HLOOKUP(W$5,Functionalization!$G$6:$R$343,ROW($A204)-5,FALSE),IFERROR(INDEX(W$320:W$343,MATCH($F204,$B$320:$B$343,0))/VLOOKUP($F204,$B$320:$BB$343,MATCH(LEFT(TRIM(W$6),FIND("~",SUBSTITUTE(W$6,"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204))*HLOOKUP(LEFT(TRIM(W$6),FIND("~",SUBSTITUTE(W$6," ","~",LEN(TRIM(W$6))-LEN(SUBSTITUTE(TRIM(W$6)," ",""))))-1)&amp;" Total",$B$6:$BB$343,ROW($A204)-5,FALSE))</f>
        <v>0</v>
      </c>
      <c r="X204" s="14">
        <f ca="1">IF(X$5&lt;&gt;"",HLOOKUP(X$5,Functionalization!$G$6:$R$343,ROW($A204)-5,FALSE),IFERROR(INDEX(X$320:X$343,MATCH($F204,$B$320:$B$343,0))/VLOOKUP($F204,$B$320:$BB$343,MATCH(LEFT(TRIM(X$6),FIND("~",SUBSTITUTE(X$6,"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204))*HLOOKUP(LEFT(TRIM(X$6),FIND("~",SUBSTITUTE(X$6," ","~",LEN(TRIM(X$6))-LEN(SUBSTITUTE(TRIM(X$6)," ",""))))-1)&amp;" Total",$B$6:$BB$343,ROW($A204)-5,FALSE))</f>
        <v>0</v>
      </c>
      <c r="Y204" s="14">
        <f ca="1">IF(Y$5&lt;&gt;"",HLOOKUP(Y$5,Functionalization!$G$6:$R$343,ROW($A204)-5,FALSE),IFERROR(INDEX(Y$320:Y$343,MATCH($F204,$B$320:$B$343,0))/VLOOKUP($F204,$B$320:$BB$343,MATCH(LEFT(TRIM(Y$6),FIND("~",SUBSTITUTE(Y$6,"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204))*HLOOKUP(LEFT(TRIM(Y$6),FIND("~",SUBSTITUTE(Y$6," ","~",LEN(TRIM(Y$6))-LEN(SUBSTITUTE(TRIM(Y$6)," ",""))))-1)&amp;" Total",$B$6:$BB$343,ROW($A204)-5,FALSE))</f>
        <v>0</v>
      </c>
      <c r="Z204" s="14">
        <f ca="1">IF(Z$5&lt;&gt;"",HLOOKUP(Z$5,Functionalization!$G$6:$R$343,ROW($A204)-5,FALSE),IFERROR(INDEX(Z$320:Z$343,MATCH($F204,$B$320:$B$343,0))/VLOOKUP($F204,$B$320:$BB$343,MATCH(LEFT(TRIM(Z$6),FIND("~",SUBSTITUTE(Z$6,"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204))*HLOOKUP(LEFT(TRIM(Z$6),FIND("~",SUBSTITUTE(Z$6," ","~",LEN(TRIM(Z$6))-LEN(SUBSTITUTE(TRIM(Z$6)," ",""))))-1)&amp;" Total",$B$6:$BB$343,ROW($A204)-5,FALSE))</f>
        <v>0</v>
      </c>
      <c r="AA204" s="14">
        <f ca="1">IF(AA$5&lt;&gt;"",HLOOKUP(AA$5,Functionalization!$G$6:$R$343,ROW($A204)-5,FALSE),IFERROR(INDEX(AA$320:AA$343,MATCH($F204,$B$320:$B$343,0))/VLOOKUP($F204,$B$320:$BB$343,MATCH(LEFT(TRIM(AA$6),FIND("~",SUBSTITUTE(AA$6,"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204))*HLOOKUP(LEFT(TRIM(AA$6),FIND("~",SUBSTITUTE(AA$6," ","~",LEN(TRIM(AA$6))-LEN(SUBSTITUTE(TRIM(AA$6)," ",""))))-1)&amp;" Total",$B$6:$BB$343,ROW($A204)-5,FALSE))</f>
        <v>0</v>
      </c>
      <c r="AB204" s="14">
        <f ca="1">IF(AB$5&lt;&gt;"",HLOOKUP(AB$5,Functionalization!$G$6:$R$343,ROW($A204)-5,FALSE),IFERROR(INDEX(AB$320:AB$343,MATCH($F204,$B$320:$B$343,0))/VLOOKUP($F204,$B$320:$BB$343,MATCH(LEFT(TRIM(AB$6),FIND("~",SUBSTITUTE(AB$6,"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204))*HLOOKUP(LEFT(TRIM(AB$6),FIND("~",SUBSTITUTE(AB$6," ","~",LEN(TRIM(AB$6))-LEN(SUBSTITUTE(TRIM(AB$6)," ",""))))-1)&amp;" Total",$B$6:$BB$343,ROW($A204)-5,FALSE))</f>
        <v>0</v>
      </c>
      <c r="AC204" s="14">
        <f ca="1">IF(AC$5&lt;&gt;"",HLOOKUP(AC$5,Functionalization!$G$6:$R$343,ROW($A204)-5,FALSE),IFERROR(INDEX(AC$320:AC$343,MATCH($F204,$B$320:$B$343,0))/VLOOKUP($F204,$B$320:$BB$343,MATCH(LEFT(TRIM(AC$6),FIND("~",SUBSTITUTE(AC$6,"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204))*HLOOKUP(LEFT(TRIM(AC$6),FIND("~",SUBSTITUTE(AC$6," ","~",LEN(TRIM(AC$6))-LEN(SUBSTITUTE(TRIM(AC$6)," ",""))))-1)&amp;" Total",$B$6:$BB$343,ROW($A204)-5,FALSE))</f>
        <v>0</v>
      </c>
      <c r="AD204" s="14">
        <f ca="1">IF(AD$5&lt;&gt;"",HLOOKUP(AD$5,Functionalization!$G$6:$R$343,ROW($A204)-5,FALSE),IFERROR(INDEX(AD$320:AD$343,MATCH($F204,$B$320:$B$343,0))/VLOOKUP($F204,$B$320:$BB$343,MATCH(LEFT(TRIM(AD$6),FIND("~",SUBSTITUTE(AD$6,"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204))*HLOOKUP(LEFT(TRIM(AD$6),FIND("~",SUBSTITUTE(AD$6," ","~",LEN(TRIM(AD$6))-LEN(SUBSTITUTE(TRIM(AD$6)," ",""))))-1)&amp;" Total",$B$6:$BB$343,ROW($A204)-5,FALSE))</f>
        <v>0</v>
      </c>
      <c r="AE204" s="14">
        <f ca="1">IF(AE$5&lt;&gt;"",HLOOKUP(AE$5,Functionalization!$G$6:$R$343,ROW($A204)-5,FALSE),IFERROR(INDEX(AE$320:AE$343,MATCH($F204,$B$320:$B$343,0))/VLOOKUP($F204,$B$320:$BB$343,MATCH(LEFT(TRIM(AE$6),FIND("~",SUBSTITUTE(AE$6,"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204))*HLOOKUP(LEFT(TRIM(AE$6),FIND("~",SUBSTITUTE(AE$6," ","~",LEN(TRIM(AE$6))-LEN(SUBSTITUTE(TRIM(AE$6)," ",""))))-1)&amp;" Total",$B$6:$BB$343,ROW($A204)-5,FALSE))</f>
        <v>0</v>
      </c>
      <c r="AF204" s="14">
        <f ca="1">IF(AF$5&lt;&gt;"",HLOOKUP(AF$5,Functionalization!$G$6:$R$343,ROW($A204)-5,FALSE),IFERROR(INDEX(AF$320:AF$343,MATCH($F204,$B$320:$B$343,0))/VLOOKUP($F204,$B$320:$BB$343,MATCH(LEFT(TRIM(AF$6),FIND("~",SUBSTITUTE(AF$6,"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204))*HLOOKUP(LEFT(TRIM(AF$6),FIND("~",SUBSTITUTE(AF$6," ","~",LEN(TRIM(AF$6))-LEN(SUBSTITUTE(TRIM(AF$6)," ",""))))-1)&amp;" Total",$B$6:$BB$343,ROW($A204)-5,FALSE))</f>
        <v>0</v>
      </c>
      <c r="AG204" s="14">
        <f ca="1">IF(AG$5&lt;&gt;"",HLOOKUP(AG$5,Functionalization!$G$6:$R$343,ROW($A204)-5,FALSE),IFERROR(INDEX(AG$320:AG$343,MATCH($F204,$B$320:$B$343,0))/VLOOKUP($F204,$B$320:$BB$343,MATCH(LEFT(TRIM(AG$6),FIND("~",SUBSTITUTE(AG$6,"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204))*HLOOKUP(LEFT(TRIM(AG$6),FIND("~",SUBSTITUTE(AG$6," ","~",LEN(TRIM(AG$6))-LEN(SUBSTITUTE(TRIM(AG$6)," ",""))))-1)&amp;" Total",$B$6:$BB$343,ROW($A204)-5,FALSE))</f>
        <v>0</v>
      </c>
      <c r="AH204" s="14">
        <f ca="1">IF(AH$5&lt;&gt;"",HLOOKUP(AH$5,Functionalization!$G$6:$R$343,ROW($A204)-5,FALSE),IFERROR(INDEX(AH$320:AH$343,MATCH($F204,$B$320:$B$343,0))/VLOOKUP($F204,$B$320:$BB$343,MATCH(LEFT(TRIM(AH$6),FIND("~",SUBSTITUTE(AH$6,"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204))*HLOOKUP(LEFT(TRIM(AH$6),FIND("~",SUBSTITUTE(AH$6," ","~",LEN(TRIM(AH$6))-LEN(SUBSTITUTE(TRIM(AH$6)," ",""))))-1)&amp;" Total",$B$6:$BB$343,ROW($A204)-5,FALSE))</f>
        <v>0</v>
      </c>
      <c r="AI204" s="14">
        <f ca="1">IF(AI$5&lt;&gt;"",HLOOKUP(AI$5,Functionalization!$G$6:$R$343,ROW($A204)-5,FALSE),IFERROR(INDEX(AI$320:AI$343,MATCH($F204,$B$320:$B$343,0))/VLOOKUP($F204,$B$320:$BB$343,MATCH(LEFT(TRIM(AI$6),FIND("~",SUBSTITUTE(AI$6,"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204))*HLOOKUP(LEFT(TRIM(AI$6),FIND("~",SUBSTITUTE(AI$6," ","~",LEN(TRIM(AI$6))-LEN(SUBSTITUTE(TRIM(AI$6)," ",""))))-1)&amp;" Total",$B$6:$BB$343,ROW($A204)-5,FALSE))</f>
        <v>0</v>
      </c>
      <c r="AJ204" s="14">
        <f ca="1">IF(AJ$5&lt;&gt;"",HLOOKUP(AJ$5,Functionalization!$G$6:$R$343,ROW($A204)-5,FALSE),IFERROR(INDEX(AJ$320:AJ$343,MATCH($F204,$B$320:$B$343,0))/VLOOKUP($F204,$B$320:$BB$343,MATCH(LEFT(TRIM(AJ$6),FIND("~",SUBSTITUTE(AJ$6,"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204))*HLOOKUP(LEFT(TRIM(AJ$6),FIND("~",SUBSTITUTE(AJ$6," ","~",LEN(TRIM(AJ$6))-LEN(SUBSTITUTE(TRIM(AJ$6)," ",""))))-1)&amp;" Total",$B$6:$BB$343,ROW($A204)-5,FALSE))</f>
        <v>0</v>
      </c>
      <c r="AK204" s="14">
        <f ca="1">IF(AK$5&lt;&gt;"",HLOOKUP(AK$5,Functionalization!$G$6:$R$343,ROW($A204)-5,FALSE),IFERROR(INDEX(AK$320:AK$343,MATCH($F204,$B$320:$B$343,0))/VLOOKUP($F204,$B$320:$BB$343,MATCH(LEFT(TRIM(AK$6),FIND("~",SUBSTITUTE(AK$6,"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204))*HLOOKUP(LEFT(TRIM(AK$6),FIND("~",SUBSTITUTE(AK$6," ","~",LEN(TRIM(AK$6))-LEN(SUBSTITUTE(TRIM(AK$6)," ",""))))-1)&amp;" Total",$B$6:$BB$343,ROW($A204)-5,FALSE))</f>
        <v>0</v>
      </c>
      <c r="AL204" s="14">
        <f ca="1">IF(AL$5&lt;&gt;"",HLOOKUP(AL$5,Functionalization!$G$6:$R$343,ROW($A204)-5,FALSE),IFERROR(INDEX(AL$320:AL$343,MATCH($F204,$B$320:$B$343,0))/VLOOKUP($F204,$B$320:$BB$343,MATCH(LEFT(TRIM(AL$6),FIND("~",SUBSTITUTE(AL$6,"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204))*HLOOKUP(LEFT(TRIM(AL$6),FIND("~",SUBSTITUTE(AL$6," ","~",LEN(TRIM(AL$6))-LEN(SUBSTITUTE(TRIM(AL$6)," ",""))))-1)&amp;" Total",$B$6:$BB$343,ROW($A204)-5,FALSE))</f>
        <v>0</v>
      </c>
      <c r="AM204" s="14">
        <f ca="1">IF(AM$5&lt;&gt;"",HLOOKUP(AM$5,Functionalization!$G$6:$R$343,ROW($A204)-5,FALSE),IFERROR(INDEX(AM$320:AM$343,MATCH($F204,$B$320:$B$343,0))/VLOOKUP($F204,$B$320:$BB$343,MATCH(LEFT(TRIM(AM$6),FIND("~",SUBSTITUTE(AM$6,"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204))*HLOOKUP(LEFT(TRIM(AM$6),FIND("~",SUBSTITUTE(AM$6," ","~",LEN(TRIM(AM$6))-LEN(SUBSTITUTE(TRIM(AM$6)," ",""))))-1)&amp;" Total",$B$6:$BB$343,ROW($A204)-5,FALSE))</f>
        <v>0</v>
      </c>
      <c r="AN204" s="14">
        <f ca="1">IF(AN$5&lt;&gt;"",HLOOKUP(AN$5,Functionalization!$G$6:$R$343,ROW($A204)-5,FALSE),IFERROR(INDEX(AN$320:AN$343,MATCH($F204,$B$320:$B$343,0))/VLOOKUP($F204,$B$320:$BB$343,MATCH(LEFT(TRIM(AN$6),FIND("~",SUBSTITUTE(AN$6,"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204))*HLOOKUP(LEFT(TRIM(AN$6),FIND("~",SUBSTITUTE(AN$6," ","~",LEN(TRIM(AN$6))-LEN(SUBSTITUTE(TRIM(AN$6)," ",""))))-1)&amp;" Total",$B$6:$BB$343,ROW($A204)-5,FALSE))</f>
        <v>0</v>
      </c>
      <c r="AO204" s="14">
        <f ca="1">IF(AO$5&lt;&gt;"",HLOOKUP(AO$5,Functionalization!$G$6:$R$343,ROW($A204)-5,FALSE),IFERROR(INDEX(AO$320:AO$343,MATCH($F204,$B$320:$B$343,0))/VLOOKUP($F204,$B$320:$BB$343,MATCH(LEFT(TRIM(AO$6),FIND("~",SUBSTITUTE(AO$6,"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204))*HLOOKUP(LEFT(TRIM(AO$6),FIND("~",SUBSTITUTE(AO$6," ","~",LEN(TRIM(AO$6))-LEN(SUBSTITUTE(TRIM(AO$6)," ",""))))-1)&amp;" Total",$B$6:$BB$343,ROW($A204)-5,FALSE))</f>
        <v>0</v>
      </c>
      <c r="AP204" s="14">
        <f ca="1">IF(AP$5&lt;&gt;"",HLOOKUP(AP$5,Functionalization!$G$6:$R$343,ROW($A204)-5,FALSE),IFERROR(INDEX(AP$320:AP$343,MATCH($F204,$B$320:$B$343,0))/VLOOKUP($F204,$B$320:$BB$343,MATCH(LEFT(TRIM(AP$6),FIND("~",SUBSTITUTE(AP$6,"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204))*HLOOKUP(LEFT(TRIM(AP$6),FIND("~",SUBSTITUTE(AP$6," ","~",LEN(TRIM(AP$6))-LEN(SUBSTITUTE(TRIM(AP$6)," ",""))))-1)&amp;" Total",$B$6:$BB$343,ROW($A204)-5,FALSE))</f>
        <v>0</v>
      </c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D204" s="44">
        <f ca="1">IFERROR(IF(SUMIF($G$6:$BB$6,BD$6&amp;" Total",$G204:$BB204)-(SUMIF($G$6:$BB$6,BD$6&amp;" "&amp;'Input-Allocators'!$D$18,$G204:$BB204)+IFERROR(SUMIF($G$6:$BB$6,BD$6&amp;" "&amp;'Input-Allocators'!$E$18,$G204:$BB204),SUMIF($G$6:$BB$6,BD$6&amp;" "&amp;'Input-Allocators'!$B$20,$G204:$BB204))+SUMIF($G$6:$BB$6,BD$6&amp;" "&amp;'Input-Allocators'!$F$18,$G204:$BB204))&lt;Check_Limit,0,1),1)</f>
        <v>0</v>
      </c>
      <c r="BE204" s="44">
        <f ca="1">IFERROR(IF(SUMIF($G$6:$BB$6,BE$6&amp;" Total",$G204:$BB204)-(SUMIF($G$6:$BB$6,BE$6&amp;" "&amp;'Input-Allocators'!$D$18,$G204:$BB204)+IFERROR(SUMIF($G$6:$BB$6,BE$6&amp;" "&amp;'Input-Allocators'!$E$18,$G204:$BB204),SUMIF($G$6:$BB$6,BE$6&amp;" "&amp;'Input-Allocators'!$B$20,$G204:$BB204))+SUMIF($G$6:$BB$6,BE$6&amp;" "&amp;'Input-Allocators'!$F$18,$G204:$BB204))&lt;Check_Limit,0,1),1)</f>
        <v>0</v>
      </c>
      <c r="BF204" s="44">
        <f ca="1">IFERROR(IF(SUMIF($G$6:$BB$6,BF$6&amp;" Total",$G204:$BB204)-(SUMIF($G$6:$BB$6,BF$6&amp;" "&amp;'Input-Allocators'!$D$18,$G204:$BB204)+IFERROR(SUMIF($G$6:$BB$6,BF$6&amp;" "&amp;'Input-Allocators'!$E$18,$G204:$BB204),SUMIF($G$6:$BB$6,BF$6&amp;" "&amp;'Input-Allocators'!$B$20,$G204:$BB204))+SUMIF($G$6:$BB$6,BF$6&amp;" "&amp;'Input-Allocators'!$F$18,$G204:$BB204))&lt;Check_Limit,0,1),1)</f>
        <v>0</v>
      </c>
      <c r="BG204" s="44">
        <f ca="1">IFERROR(IF(SUMIF($G$6:$BB$6,BG$6&amp;" Total",$G204:$BB204)-(SUMIF($G$6:$BB$6,BG$6&amp;" "&amp;'Input-Allocators'!$D$18,$G204:$BB204)+IFERROR(SUMIF($G$6:$BB$6,BG$6&amp;" "&amp;'Input-Allocators'!$E$18,$G204:$BB204),SUMIF($G$6:$BB$6,BG$6&amp;" "&amp;'Input-Allocators'!$B$20,$G204:$BB204))+SUMIF($G$6:$BB$6,BG$6&amp;" "&amp;'Input-Allocators'!$F$18,$G204:$BB204))&lt;Check_Limit,0,1),1)</f>
        <v>0</v>
      </c>
      <c r="BH204" s="44">
        <f ca="1">IFERROR(IF(SUMIF($G$6:$BB$6,BH$6&amp;" Total",$G204:$BB204)-(SUMIF($G$6:$BB$6,BH$6&amp;" "&amp;'Input-Allocators'!$D$18,$G204:$BB204)+IFERROR(SUMIF($G$6:$BB$6,BH$6&amp;" "&amp;'Input-Allocators'!$E$18,$G204:$BB204),SUMIF($G$6:$BB$6,BH$6&amp;" "&amp;'Input-Allocators'!$B$20,$G204:$BB204))+SUMIF($G$6:$BB$6,BH$6&amp;" "&amp;'Input-Allocators'!$F$18,$G204:$BB204))&lt;Check_Limit,0,1),1)</f>
        <v>0</v>
      </c>
      <c r="BI204" s="44">
        <f ca="1">IFERROR(IF(SUMIF($G$6:$BB$6,BI$6&amp;" Total",$G204:$BB204)-(SUMIF($G$6:$BB$6,BI$6&amp;" "&amp;'Input-Allocators'!$D$18,$G204:$BB204)+IFERROR(SUMIF($G$6:$BB$6,BI$6&amp;" "&amp;'Input-Allocators'!$E$18,$G204:$BB204),SUMIF($G$6:$BB$6,BI$6&amp;" "&amp;'Input-Allocators'!$B$20,$G204:$BB204))+SUMIF($G$6:$BB$6,BI$6&amp;" "&amp;'Input-Allocators'!$F$18,$G204:$BB204))&lt;Check_Limit,0,1),1)</f>
        <v>0</v>
      </c>
      <c r="BJ204" s="44">
        <f ca="1">IFERROR(IF(SUMIF($G$6:$BB$6,BJ$6&amp;" Total",$G204:$BB204)-(SUMIF($G$6:$BB$6,BJ$6&amp;" "&amp;'Input-Allocators'!$D$18,$G204:$BB204)+IFERROR(SUMIF($G$6:$BB$6,BJ$6&amp;" "&amp;'Input-Allocators'!$E$18,$G204:$BB204),SUMIF($G$6:$BB$6,BJ$6&amp;" "&amp;'Input-Allocators'!$B$20,$G204:$BB204))+SUMIF($G$6:$BB$6,BJ$6&amp;" "&amp;'Input-Allocators'!$F$18,$G204:$BB204))&lt;Check_Limit,0,1),1)</f>
        <v>0</v>
      </c>
      <c r="BK204" s="44">
        <f ca="1">IFERROR(IF(SUMIF($G$6:$BB$6,BK$6&amp;" Total",$G204:$BB204)-(SUMIF($G$6:$BB$6,BK$6&amp;" "&amp;'Input-Allocators'!$D$18,$G204:$BB204)+IFERROR(SUMIF($G$6:$BB$6,BK$6&amp;" "&amp;'Input-Allocators'!$E$18,$G204:$BB204),SUMIF($G$6:$BB$6,BK$6&amp;" "&amp;'Input-Allocators'!$B$20,$G204:$BB204))+SUMIF($G$6:$BB$6,BK$6&amp;" "&amp;'Input-Allocators'!$F$18,$G204:$BB204))&lt;Check_Limit,0,1),1)</f>
        <v>0</v>
      </c>
      <c r="BL204" s="44">
        <f ca="1">IFERROR(IF(SUMIF($G$6:$BB$6,BL$6&amp;" Total",$G204:$BB204)-(SUMIF($G$6:$BB$6,BL$6&amp;" "&amp;'Input-Allocators'!$D$18,$G204:$BB204)+IFERROR(SUMIF($G$6:$BB$6,BL$6&amp;" "&amp;'Input-Allocators'!$E$18,$G204:$BB204),SUMIF($G$6:$BB$6,BL$6&amp;" "&amp;'Input-Allocators'!$B$20,$G204:$BB204))+SUMIF($G$6:$BB$6,BL$6&amp;" "&amp;'Input-Allocators'!$F$18,$G204:$BB204))&lt;Check_Limit,0,1),1)</f>
        <v>0</v>
      </c>
      <c r="BM204" s="44">
        <f ca="1">IFERROR(IF(SUMIF($G$6:$BB$6,BM$6&amp;" Total",$G204:$BB204)-(SUMIF($G$6:$BB$6,BM$6&amp;" "&amp;'Input-Allocators'!$D$18,$G204:$BB204)+IFERROR(SUMIF($G$6:$BB$6,BM$6&amp;" "&amp;'Input-Allocators'!$E$18,$G204:$BB204),SUMIF($G$6:$BB$6,BM$6&amp;" "&amp;'Input-Allocators'!$B$20,$G204:$BB204))+SUMIF($G$6:$BB$6,BM$6&amp;" "&amp;'Input-Allocators'!$F$18,$G204:$BB204))&lt;Check_Limit,0,1),1)</f>
        <v>0</v>
      </c>
      <c r="BN204" s="44">
        <f ca="1">IFERROR(IF(SUMIF($G$6:$BB$6,BN$6&amp;" Total",$G204:$BB204)-(SUMIF($G$6:$BB$6,BN$6&amp;" "&amp;'Input-Allocators'!$D$18,$G204:$BB204)+IFERROR(SUMIF($G$6:$BB$6,BN$6&amp;" "&amp;'Input-Allocators'!$E$18,$G204:$BB204),SUMIF($G$6:$BB$6,BN$6&amp;" "&amp;'Input-Allocators'!$B$20,$G204:$BB204))+SUMIF($G$6:$BB$6,BN$6&amp;" "&amp;'Input-Allocators'!$F$18,$G204:$BB204))&lt;Check_Limit,0,1),1)</f>
        <v>0</v>
      </c>
      <c r="BO204" s="44">
        <f ca="1">IFERROR(IF(SUMIF($G$6:$BB$6,BO$6&amp;" Total",$G204:$BB204)-(SUMIF($G$6:$BB$6,BO$6&amp;" "&amp;'Input-Allocators'!$D$18,$G204:$BB204)+IFERROR(SUMIF($G$6:$BB$6,BO$6&amp;" "&amp;'Input-Allocators'!$E$18,$G204:$BB204),SUMIF($G$6:$BB$6,BO$6&amp;" "&amp;'Input-Allocators'!$B$20,$G204:$BB204))+SUMIF($G$6:$BB$6,BO$6&amp;" "&amp;'Input-Allocators'!$F$18,$G204:$BB204))&lt;Check_Limit,0,1),1)</f>
        <v>0</v>
      </c>
    </row>
    <row r="205" spans="1:67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>Functionalization!$D205</f>
        <v>1301.2316395233688</v>
      </c>
      <c r="E205" s="14">
        <f t="shared" ca="1" si="35"/>
        <v>0</v>
      </c>
      <c r="F205" s="3" t="str">
        <f>IF($D205=0,"-",IF('Input-Accounts'!$E205&lt;&gt;0,'Input-Accounts'!$E205,'Input-Accounts'!$G205))</f>
        <v>CUSTOMER</v>
      </c>
      <c r="G205" s="14">
        <f ca="1">IF(G$5&lt;&gt;"",HLOOKUP(G$5,Functionalization!$G$6:$R$343,ROW($A205)-5,FALSE),IFERROR(INDEX(G$320:G$343,MATCH($F205,$B$320:$B$343,0))/VLOOKUP($F205,$B$320:$BB$343,MATCH(LEFT(TRIM(G$6),FIND("~",SUBSTITUTE(G$6,"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205))*HLOOKUP(LEFT(TRIM(G$6),FIND("~",SUBSTITUTE(G$6," ","~",LEN(TRIM(G$6))-LEN(SUBSTITUTE(TRIM(G$6)," ",""))))-1)&amp;" Total",$B$6:$BB$343,ROW($A205)-5,FALSE))</f>
        <v>0</v>
      </c>
      <c r="H205" s="14">
        <f ca="1">IF(H$5&lt;&gt;"",HLOOKUP(H$5,Functionalization!$G$6:$R$343,ROW($A205)-5,FALSE),IFERROR(INDEX(H$320:H$343,MATCH($F205,$B$320:$B$343,0))/VLOOKUP($F205,$B$320:$BB$343,MATCH(LEFT(TRIM(H$6),FIND("~",SUBSTITUTE(H$6,"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205))*HLOOKUP(LEFT(TRIM(H$6),FIND("~",SUBSTITUTE(H$6," ","~",LEN(TRIM(H$6))-LEN(SUBSTITUTE(TRIM(H$6)," ",""))))-1)&amp;" Total",$B$6:$BB$343,ROW($A205)-5,FALSE))</f>
        <v>0</v>
      </c>
      <c r="I205" s="14">
        <f ca="1">IF(I$5&lt;&gt;"",HLOOKUP(I$5,Functionalization!$G$6:$R$343,ROW($A205)-5,FALSE),IFERROR(INDEX(I$320:I$343,MATCH($F205,$B$320:$B$343,0))/VLOOKUP($F205,$B$320:$BB$343,MATCH(LEFT(TRIM(I$6),FIND("~",SUBSTITUTE(I$6,"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205))*HLOOKUP(LEFT(TRIM(I$6),FIND("~",SUBSTITUTE(I$6," ","~",LEN(TRIM(I$6))-LEN(SUBSTITUTE(TRIM(I$6)," ",""))))-1)&amp;" Total",$B$6:$BB$343,ROW($A205)-5,FALSE))</f>
        <v>0</v>
      </c>
      <c r="J205" s="14">
        <f ca="1">IF(J$5&lt;&gt;"",HLOOKUP(J$5,Functionalization!$G$6:$R$343,ROW($A205)-5,FALSE),IFERROR(INDEX(J$320:J$343,MATCH($F205,$B$320:$B$343,0))/VLOOKUP($F205,$B$320:$BB$343,MATCH(LEFT(TRIM(J$6),FIND("~",SUBSTITUTE(J$6,"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205))*HLOOKUP(LEFT(TRIM(J$6),FIND("~",SUBSTITUTE(J$6," ","~",LEN(TRIM(J$6))-LEN(SUBSTITUTE(TRIM(J$6)," ",""))))-1)&amp;" Total",$B$6:$BB$343,ROW($A205)-5,FALSE))</f>
        <v>0</v>
      </c>
      <c r="K205" s="14">
        <f ca="1">IF(K$5&lt;&gt;"",HLOOKUP(K$5,Functionalization!$G$6:$R$343,ROW($A205)-5,FALSE),IFERROR(INDEX(K$320:K$343,MATCH($F205,$B$320:$B$343,0))/VLOOKUP($F205,$B$320:$BB$343,MATCH(LEFT(TRIM(K$6),FIND("~",SUBSTITUTE(K$6,"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205))*HLOOKUP(LEFT(TRIM(K$6),FIND("~",SUBSTITUTE(K$6," ","~",LEN(TRIM(K$6))-LEN(SUBSTITUTE(TRIM(K$6)," ",""))))-1)&amp;" Total",$B$6:$BB$343,ROW($A205)-5,FALSE))</f>
        <v>0</v>
      </c>
      <c r="L205" s="14">
        <f ca="1">IF(L$5&lt;&gt;"",HLOOKUP(L$5,Functionalization!$G$6:$R$343,ROW($A205)-5,FALSE),IFERROR(INDEX(L$320:L$343,MATCH($F205,$B$320:$B$343,0))/VLOOKUP($F205,$B$320:$BB$343,MATCH(LEFT(TRIM(L$6),FIND("~",SUBSTITUTE(L$6,"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205))*HLOOKUP(LEFT(TRIM(L$6),FIND("~",SUBSTITUTE(L$6," ","~",LEN(TRIM(L$6))-LEN(SUBSTITUTE(TRIM(L$6)," ",""))))-1)&amp;" Total",$B$6:$BB$343,ROW($A205)-5,FALSE))</f>
        <v>0</v>
      </c>
      <c r="M205" s="14">
        <f ca="1">IF(M$5&lt;&gt;"",HLOOKUP(M$5,Functionalization!$G$6:$R$343,ROW($A205)-5,FALSE),IFERROR(INDEX(M$320:M$343,MATCH($F205,$B$320:$B$343,0))/VLOOKUP($F205,$B$320:$BB$343,MATCH(LEFT(TRIM(M$6),FIND("~",SUBSTITUTE(M$6,"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205))*HLOOKUP(LEFT(TRIM(M$6),FIND("~",SUBSTITUTE(M$6," ","~",LEN(TRIM(M$6))-LEN(SUBSTITUTE(TRIM(M$6)," ",""))))-1)&amp;" Total",$B$6:$BB$343,ROW($A205)-5,FALSE))</f>
        <v>0</v>
      </c>
      <c r="N205" s="14">
        <f ca="1">IF(N$5&lt;&gt;"",HLOOKUP(N$5,Functionalization!$G$6:$R$343,ROW($A205)-5,FALSE),IFERROR(INDEX(N$320:N$343,MATCH($F205,$B$320:$B$343,0))/VLOOKUP($F205,$B$320:$BB$343,MATCH(LEFT(TRIM(N$6),FIND("~",SUBSTITUTE(N$6,"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205))*HLOOKUP(LEFT(TRIM(N$6),FIND("~",SUBSTITUTE(N$6," ","~",LEN(TRIM(N$6))-LEN(SUBSTITUTE(TRIM(N$6)," ",""))))-1)&amp;" Total",$B$6:$BB$343,ROW($A205)-5,FALSE))</f>
        <v>0</v>
      </c>
      <c r="O205" s="14">
        <f ca="1">IF(O$5&lt;&gt;"",HLOOKUP(O$5,Functionalization!$G$6:$R$343,ROW($A205)-5,FALSE),IFERROR(INDEX(O$320:O$343,MATCH($F205,$B$320:$B$343,0))/VLOOKUP($F205,$B$320:$BB$343,MATCH(LEFT(TRIM(O$6),FIND("~",SUBSTITUTE(O$6,"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205))*HLOOKUP(LEFT(TRIM(O$6),FIND("~",SUBSTITUTE(O$6," ","~",LEN(TRIM(O$6))-LEN(SUBSTITUTE(TRIM(O$6)," ",""))))-1)&amp;" Total",$B$6:$BB$343,ROW($A205)-5,FALSE))</f>
        <v>0</v>
      </c>
      <c r="P205" s="14">
        <f ca="1">IF(P$5&lt;&gt;"",HLOOKUP(P$5,Functionalization!$G$6:$R$343,ROW($A205)-5,FALSE),IFERROR(INDEX(P$320:P$343,MATCH($F205,$B$320:$B$343,0))/VLOOKUP($F205,$B$320:$BB$343,MATCH(LEFT(TRIM(P$6),FIND("~",SUBSTITUTE(P$6,"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205))*HLOOKUP(LEFT(TRIM(P$6),FIND("~",SUBSTITUTE(P$6," ","~",LEN(TRIM(P$6))-LEN(SUBSTITUTE(TRIM(P$6)," ",""))))-1)&amp;" Total",$B$6:$BB$343,ROW($A205)-5,FALSE))</f>
        <v>0</v>
      </c>
      <c r="Q205" s="14">
        <f ca="1">IF(Q$5&lt;&gt;"",HLOOKUP(Q$5,Functionalization!$G$6:$R$343,ROW($A205)-5,FALSE),IFERROR(INDEX(Q$320:Q$343,MATCH($F205,$B$320:$B$343,0))/VLOOKUP($F205,$B$320:$BB$343,MATCH(LEFT(TRIM(Q$6),FIND("~",SUBSTITUTE(Q$6,"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205))*HLOOKUP(LEFT(TRIM(Q$6),FIND("~",SUBSTITUTE(Q$6," ","~",LEN(TRIM(Q$6))-LEN(SUBSTITUTE(TRIM(Q$6)," ",""))))-1)&amp;" Total",$B$6:$BB$343,ROW($A205)-5,FALSE))</f>
        <v>0</v>
      </c>
      <c r="R205" s="14">
        <f ca="1">IF(R$5&lt;&gt;"",HLOOKUP(R$5,Functionalization!$G$6:$R$343,ROW($A205)-5,FALSE),IFERROR(INDEX(R$320:R$343,MATCH($F205,$B$320:$B$343,0))/VLOOKUP($F205,$B$320:$BB$343,MATCH(LEFT(TRIM(R$6),FIND("~",SUBSTITUTE(R$6,"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205))*HLOOKUP(LEFT(TRIM(R$6),FIND("~",SUBSTITUTE(R$6," ","~",LEN(TRIM(R$6))-LEN(SUBSTITUTE(TRIM(R$6)," ",""))))-1)&amp;" Total",$B$6:$BB$343,ROW($A205)-5,FALSE))</f>
        <v>0</v>
      </c>
      <c r="S205" s="14">
        <f ca="1">IF(S$5&lt;&gt;"",HLOOKUP(S$5,Functionalization!$G$6:$R$343,ROW($A205)-5,FALSE),IFERROR(INDEX(S$320:S$343,MATCH($F205,$B$320:$B$343,0))/VLOOKUP($F205,$B$320:$BB$343,MATCH(LEFT(TRIM(S$6),FIND("~",SUBSTITUTE(S$6,"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205))*HLOOKUP(LEFT(TRIM(S$6),FIND("~",SUBSTITUTE(S$6," ","~",LEN(TRIM(S$6))-LEN(SUBSTITUTE(TRIM(S$6)," ",""))))-1)&amp;" Total",$B$6:$BB$343,ROW($A205)-5,FALSE))</f>
        <v>1301.2316395233688</v>
      </c>
      <c r="T205" s="14">
        <f ca="1">IF(T$5&lt;&gt;"",HLOOKUP(T$5,Functionalization!$G$6:$R$343,ROW($A205)-5,FALSE),IFERROR(INDEX(T$320:T$343,MATCH($F205,$B$320:$B$343,0))/VLOOKUP($F205,$B$320:$BB$343,MATCH(LEFT(TRIM(T$6),FIND("~",SUBSTITUTE(T$6,"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205))*HLOOKUP(LEFT(TRIM(T$6),FIND("~",SUBSTITUTE(T$6," ","~",LEN(TRIM(T$6))-LEN(SUBSTITUTE(TRIM(T$6)," ",""))))-1)&amp;" Total",$B$6:$BB$343,ROW($A205)-5,FALSE))</f>
        <v>0</v>
      </c>
      <c r="U205" s="14">
        <f ca="1">IF(U$5&lt;&gt;"",HLOOKUP(U$5,Functionalization!$G$6:$R$343,ROW($A205)-5,FALSE),IFERROR(INDEX(U$320:U$343,MATCH($F205,$B$320:$B$343,0))/VLOOKUP($F205,$B$320:$BB$343,MATCH(LEFT(TRIM(U$6),FIND("~",SUBSTITUTE(U$6,"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205))*HLOOKUP(LEFT(TRIM(U$6),FIND("~",SUBSTITUTE(U$6," ","~",LEN(TRIM(U$6))-LEN(SUBSTITUTE(TRIM(U$6)," ",""))))-1)&amp;" Total",$B$6:$BB$343,ROW($A205)-5,FALSE))</f>
        <v>0</v>
      </c>
      <c r="V205" s="14">
        <f ca="1">IF(V$5&lt;&gt;"",HLOOKUP(V$5,Functionalization!$G$6:$R$343,ROW($A205)-5,FALSE),IFERROR(INDEX(V$320:V$343,MATCH($F205,$B$320:$B$343,0))/VLOOKUP($F205,$B$320:$BB$343,MATCH(LEFT(TRIM(V$6),FIND("~",SUBSTITUTE(V$6,"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205))*HLOOKUP(LEFT(TRIM(V$6),FIND("~",SUBSTITUTE(V$6," ","~",LEN(TRIM(V$6))-LEN(SUBSTITUTE(TRIM(V$6)," ",""))))-1)&amp;" Total",$B$6:$BB$343,ROW($A205)-5,FALSE))</f>
        <v>1301.2316395233688</v>
      </c>
      <c r="W205" s="14">
        <f ca="1">IF(W$5&lt;&gt;"",HLOOKUP(W$5,Functionalization!$G$6:$R$343,ROW($A205)-5,FALSE),IFERROR(INDEX(W$320:W$343,MATCH($F205,$B$320:$B$343,0))/VLOOKUP($F205,$B$320:$BB$343,MATCH(LEFT(TRIM(W$6),FIND("~",SUBSTITUTE(W$6,"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205))*HLOOKUP(LEFT(TRIM(W$6),FIND("~",SUBSTITUTE(W$6," ","~",LEN(TRIM(W$6))-LEN(SUBSTITUTE(TRIM(W$6)," ",""))))-1)&amp;" Total",$B$6:$BB$343,ROW($A205)-5,FALSE))</f>
        <v>0</v>
      </c>
      <c r="X205" s="14">
        <f ca="1">IF(X$5&lt;&gt;"",HLOOKUP(X$5,Functionalization!$G$6:$R$343,ROW($A205)-5,FALSE),IFERROR(INDEX(X$320:X$343,MATCH($F205,$B$320:$B$343,0))/VLOOKUP($F205,$B$320:$BB$343,MATCH(LEFT(TRIM(X$6),FIND("~",SUBSTITUTE(X$6,"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205))*HLOOKUP(LEFT(TRIM(X$6),FIND("~",SUBSTITUTE(X$6," ","~",LEN(TRIM(X$6))-LEN(SUBSTITUTE(TRIM(X$6)," ",""))))-1)&amp;" Total",$B$6:$BB$343,ROW($A205)-5,FALSE))</f>
        <v>0</v>
      </c>
      <c r="Y205" s="14">
        <f ca="1">IF(Y$5&lt;&gt;"",HLOOKUP(Y$5,Functionalization!$G$6:$R$343,ROW($A205)-5,FALSE),IFERROR(INDEX(Y$320:Y$343,MATCH($F205,$B$320:$B$343,0))/VLOOKUP($F205,$B$320:$BB$343,MATCH(LEFT(TRIM(Y$6),FIND("~",SUBSTITUTE(Y$6,"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205))*HLOOKUP(LEFT(TRIM(Y$6),FIND("~",SUBSTITUTE(Y$6," ","~",LEN(TRIM(Y$6))-LEN(SUBSTITUTE(TRIM(Y$6)," ",""))))-1)&amp;" Total",$B$6:$BB$343,ROW($A205)-5,FALSE))</f>
        <v>0</v>
      </c>
      <c r="Z205" s="14">
        <f ca="1">IF(Z$5&lt;&gt;"",HLOOKUP(Z$5,Functionalization!$G$6:$R$343,ROW($A205)-5,FALSE),IFERROR(INDEX(Z$320:Z$343,MATCH($F205,$B$320:$B$343,0))/VLOOKUP($F205,$B$320:$BB$343,MATCH(LEFT(TRIM(Z$6),FIND("~",SUBSTITUTE(Z$6,"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205))*HLOOKUP(LEFT(TRIM(Z$6),FIND("~",SUBSTITUTE(Z$6," ","~",LEN(TRIM(Z$6))-LEN(SUBSTITUTE(TRIM(Z$6)," ",""))))-1)&amp;" Total",$B$6:$BB$343,ROW($A205)-5,FALSE))</f>
        <v>0</v>
      </c>
      <c r="AA205" s="14">
        <f ca="1">IF(AA$5&lt;&gt;"",HLOOKUP(AA$5,Functionalization!$G$6:$R$343,ROW($A205)-5,FALSE),IFERROR(INDEX(AA$320:AA$343,MATCH($F205,$B$320:$B$343,0))/VLOOKUP($F205,$B$320:$BB$343,MATCH(LEFT(TRIM(AA$6),FIND("~",SUBSTITUTE(AA$6,"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205))*HLOOKUP(LEFT(TRIM(AA$6),FIND("~",SUBSTITUTE(AA$6," ","~",LEN(TRIM(AA$6))-LEN(SUBSTITUTE(TRIM(AA$6)," ",""))))-1)&amp;" Total",$B$6:$BB$343,ROW($A205)-5,FALSE))</f>
        <v>0</v>
      </c>
      <c r="AB205" s="14">
        <f ca="1">IF(AB$5&lt;&gt;"",HLOOKUP(AB$5,Functionalization!$G$6:$R$343,ROW($A205)-5,FALSE),IFERROR(INDEX(AB$320:AB$343,MATCH($F205,$B$320:$B$343,0))/VLOOKUP($F205,$B$320:$BB$343,MATCH(LEFT(TRIM(AB$6),FIND("~",SUBSTITUTE(AB$6,"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205))*HLOOKUP(LEFT(TRIM(AB$6),FIND("~",SUBSTITUTE(AB$6," ","~",LEN(TRIM(AB$6))-LEN(SUBSTITUTE(TRIM(AB$6)," ",""))))-1)&amp;" Total",$B$6:$BB$343,ROW($A205)-5,FALSE))</f>
        <v>0</v>
      </c>
      <c r="AC205" s="14">
        <f ca="1">IF(AC$5&lt;&gt;"",HLOOKUP(AC$5,Functionalization!$G$6:$R$343,ROW($A205)-5,FALSE),IFERROR(INDEX(AC$320:AC$343,MATCH($F205,$B$320:$B$343,0))/VLOOKUP($F205,$B$320:$BB$343,MATCH(LEFT(TRIM(AC$6),FIND("~",SUBSTITUTE(AC$6,"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205))*HLOOKUP(LEFT(TRIM(AC$6),FIND("~",SUBSTITUTE(AC$6," ","~",LEN(TRIM(AC$6))-LEN(SUBSTITUTE(TRIM(AC$6)," ",""))))-1)&amp;" Total",$B$6:$BB$343,ROW($A205)-5,FALSE))</f>
        <v>0</v>
      </c>
      <c r="AD205" s="14">
        <f ca="1">IF(AD$5&lt;&gt;"",HLOOKUP(AD$5,Functionalization!$G$6:$R$343,ROW($A205)-5,FALSE),IFERROR(INDEX(AD$320:AD$343,MATCH($F205,$B$320:$B$343,0))/VLOOKUP($F205,$B$320:$BB$343,MATCH(LEFT(TRIM(AD$6),FIND("~",SUBSTITUTE(AD$6,"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205))*HLOOKUP(LEFT(TRIM(AD$6),FIND("~",SUBSTITUTE(AD$6," ","~",LEN(TRIM(AD$6))-LEN(SUBSTITUTE(TRIM(AD$6)," ",""))))-1)&amp;" Total",$B$6:$BB$343,ROW($A205)-5,FALSE))</f>
        <v>0</v>
      </c>
      <c r="AE205" s="14">
        <f ca="1">IF(AE$5&lt;&gt;"",HLOOKUP(AE$5,Functionalization!$G$6:$R$343,ROW($A205)-5,FALSE),IFERROR(INDEX(AE$320:AE$343,MATCH($F205,$B$320:$B$343,0))/VLOOKUP($F205,$B$320:$BB$343,MATCH(LEFT(TRIM(AE$6),FIND("~",SUBSTITUTE(AE$6,"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205))*HLOOKUP(LEFT(TRIM(AE$6),FIND("~",SUBSTITUTE(AE$6," ","~",LEN(TRIM(AE$6))-LEN(SUBSTITUTE(TRIM(AE$6)," ",""))))-1)&amp;" Total",$B$6:$BB$343,ROW($A205)-5,FALSE))</f>
        <v>0</v>
      </c>
      <c r="AF205" s="14">
        <f ca="1">IF(AF$5&lt;&gt;"",HLOOKUP(AF$5,Functionalization!$G$6:$R$343,ROW($A205)-5,FALSE),IFERROR(INDEX(AF$320:AF$343,MATCH($F205,$B$320:$B$343,0))/VLOOKUP($F205,$B$320:$BB$343,MATCH(LEFT(TRIM(AF$6),FIND("~",SUBSTITUTE(AF$6,"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205))*HLOOKUP(LEFT(TRIM(AF$6),FIND("~",SUBSTITUTE(AF$6," ","~",LEN(TRIM(AF$6))-LEN(SUBSTITUTE(TRIM(AF$6)," ",""))))-1)&amp;" Total",$B$6:$BB$343,ROW($A205)-5,FALSE))</f>
        <v>0</v>
      </c>
      <c r="AG205" s="14">
        <f ca="1">IF(AG$5&lt;&gt;"",HLOOKUP(AG$5,Functionalization!$G$6:$R$343,ROW($A205)-5,FALSE),IFERROR(INDEX(AG$320:AG$343,MATCH($F205,$B$320:$B$343,0))/VLOOKUP($F205,$B$320:$BB$343,MATCH(LEFT(TRIM(AG$6),FIND("~",SUBSTITUTE(AG$6,"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205))*HLOOKUP(LEFT(TRIM(AG$6),FIND("~",SUBSTITUTE(AG$6," ","~",LEN(TRIM(AG$6))-LEN(SUBSTITUTE(TRIM(AG$6)," ",""))))-1)&amp;" Total",$B$6:$BB$343,ROW($A205)-5,FALSE))</f>
        <v>0</v>
      </c>
      <c r="AH205" s="14">
        <f ca="1">IF(AH$5&lt;&gt;"",HLOOKUP(AH$5,Functionalization!$G$6:$R$343,ROW($A205)-5,FALSE),IFERROR(INDEX(AH$320:AH$343,MATCH($F205,$B$320:$B$343,0))/VLOOKUP($F205,$B$320:$BB$343,MATCH(LEFT(TRIM(AH$6),FIND("~",SUBSTITUTE(AH$6,"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205))*HLOOKUP(LEFT(TRIM(AH$6),FIND("~",SUBSTITUTE(AH$6," ","~",LEN(TRIM(AH$6))-LEN(SUBSTITUTE(TRIM(AH$6)," ",""))))-1)&amp;" Total",$B$6:$BB$343,ROW($A205)-5,FALSE))</f>
        <v>0</v>
      </c>
      <c r="AI205" s="14">
        <f ca="1">IF(AI$5&lt;&gt;"",HLOOKUP(AI$5,Functionalization!$G$6:$R$343,ROW($A205)-5,FALSE),IFERROR(INDEX(AI$320:AI$343,MATCH($F205,$B$320:$B$343,0))/VLOOKUP($F205,$B$320:$BB$343,MATCH(LEFT(TRIM(AI$6),FIND("~",SUBSTITUTE(AI$6,"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205))*HLOOKUP(LEFT(TRIM(AI$6),FIND("~",SUBSTITUTE(AI$6," ","~",LEN(TRIM(AI$6))-LEN(SUBSTITUTE(TRIM(AI$6)," ",""))))-1)&amp;" Total",$B$6:$BB$343,ROW($A205)-5,FALSE))</f>
        <v>0</v>
      </c>
      <c r="AJ205" s="14">
        <f ca="1">IF(AJ$5&lt;&gt;"",HLOOKUP(AJ$5,Functionalization!$G$6:$R$343,ROW($A205)-5,FALSE),IFERROR(INDEX(AJ$320:AJ$343,MATCH($F205,$B$320:$B$343,0))/VLOOKUP($F205,$B$320:$BB$343,MATCH(LEFT(TRIM(AJ$6),FIND("~",SUBSTITUTE(AJ$6,"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205))*HLOOKUP(LEFT(TRIM(AJ$6),FIND("~",SUBSTITUTE(AJ$6," ","~",LEN(TRIM(AJ$6))-LEN(SUBSTITUTE(TRIM(AJ$6)," ",""))))-1)&amp;" Total",$B$6:$BB$343,ROW($A205)-5,FALSE))</f>
        <v>0</v>
      </c>
      <c r="AK205" s="14">
        <f ca="1">IF(AK$5&lt;&gt;"",HLOOKUP(AK$5,Functionalization!$G$6:$R$343,ROW($A205)-5,FALSE),IFERROR(INDEX(AK$320:AK$343,MATCH($F205,$B$320:$B$343,0))/VLOOKUP($F205,$B$320:$BB$343,MATCH(LEFT(TRIM(AK$6),FIND("~",SUBSTITUTE(AK$6,"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205))*HLOOKUP(LEFT(TRIM(AK$6),FIND("~",SUBSTITUTE(AK$6," ","~",LEN(TRIM(AK$6))-LEN(SUBSTITUTE(TRIM(AK$6)," ",""))))-1)&amp;" Total",$B$6:$BB$343,ROW($A205)-5,FALSE))</f>
        <v>0</v>
      </c>
      <c r="AL205" s="14">
        <f ca="1">IF(AL$5&lt;&gt;"",HLOOKUP(AL$5,Functionalization!$G$6:$R$343,ROW($A205)-5,FALSE),IFERROR(INDEX(AL$320:AL$343,MATCH($F205,$B$320:$B$343,0))/VLOOKUP($F205,$B$320:$BB$343,MATCH(LEFT(TRIM(AL$6),FIND("~",SUBSTITUTE(AL$6,"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205))*HLOOKUP(LEFT(TRIM(AL$6),FIND("~",SUBSTITUTE(AL$6," ","~",LEN(TRIM(AL$6))-LEN(SUBSTITUTE(TRIM(AL$6)," ",""))))-1)&amp;" Total",$B$6:$BB$343,ROW($A205)-5,FALSE))</f>
        <v>0</v>
      </c>
      <c r="AM205" s="14">
        <f ca="1">IF(AM$5&lt;&gt;"",HLOOKUP(AM$5,Functionalization!$G$6:$R$343,ROW($A205)-5,FALSE),IFERROR(INDEX(AM$320:AM$343,MATCH($F205,$B$320:$B$343,0))/VLOOKUP($F205,$B$320:$BB$343,MATCH(LEFT(TRIM(AM$6),FIND("~",SUBSTITUTE(AM$6,"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205))*HLOOKUP(LEFT(TRIM(AM$6),FIND("~",SUBSTITUTE(AM$6," ","~",LEN(TRIM(AM$6))-LEN(SUBSTITUTE(TRIM(AM$6)," ",""))))-1)&amp;" Total",$B$6:$BB$343,ROW($A205)-5,FALSE))</f>
        <v>0</v>
      </c>
      <c r="AN205" s="14">
        <f ca="1">IF(AN$5&lt;&gt;"",HLOOKUP(AN$5,Functionalization!$G$6:$R$343,ROW($A205)-5,FALSE),IFERROR(INDEX(AN$320:AN$343,MATCH($F205,$B$320:$B$343,0))/VLOOKUP($F205,$B$320:$BB$343,MATCH(LEFT(TRIM(AN$6),FIND("~",SUBSTITUTE(AN$6,"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205))*HLOOKUP(LEFT(TRIM(AN$6),FIND("~",SUBSTITUTE(AN$6," ","~",LEN(TRIM(AN$6))-LEN(SUBSTITUTE(TRIM(AN$6)," ",""))))-1)&amp;" Total",$B$6:$BB$343,ROW($A205)-5,FALSE))</f>
        <v>0</v>
      </c>
      <c r="AO205" s="14">
        <f ca="1">IF(AO$5&lt;&gt;"",HLOOKUP(AO$5,Functionalization!$G$6:$R$343,ROW($A205)-5,FALSE),IFERROR(INDEX(AO$320:AO$343,MATCH($F205,$B$320:$B$343,0))/VLOOKUP($F205,$B$320:$BB$343,MATCH(LEFT(TRIM(AO$6),FIND("~",SUBSTITUTE(AO$6,"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205))*HLOOKUP(LEFT(TRIM(AO$6),FIND("~",SUBSTITUTE(AO$6," ","~",LEN(TRIM(AO$6))-LEN(SUBSTITUTE(TRIM(AO$6)," ",""))))-1)&amp;" Total",$B$6:$BB$343,ROW($A205)-5,FALSE))</f>
        <v>0</v>
      </c>
      <c r="AP205" s="14">
        <f ca="1">IF(AP$5&lt;&gt;"",HLOOKUP(AP$5,Functionalization!$G$6:$R$343,ROW($A205)-5,FALSE),IFERROR(INDEX(AP$320:AP$343,MATCH($F205,$B$320:$B$343,0))/VLOOKUP($F205,$B$320:$BB$343,MATCH(LEFT(TRIM(AP$6),FIND("~",SUBSTITUTE(AP$6,"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205))*HLOOKUP(LEFT(TRIM(AP$6),FIND("~",SUBSTITUTE(AP$6," ","~",LEN(TRIM(AP$6))-LEN(SUBSTITUTE(TRIM(AP$6)," ",""))))-1)&amp;" Total",$B$6:$BB$343,ROW($A205)-5,FALSE))</f>
        <v>0</v>
      </c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D205" s="44">
        <f ca="1">IFERROR(IF(SUMIF($G$6:$BB$6,BD$6&amp;" Total",$G205:$BB205)-(SUMIF($G$6:$BB$6,BD$6&amp;" "&amp;'Input-Allocators'!$D$18,$G205:$BB205)+IFERROR(SUMIF($G$6:$BB$6,BD$6&amp;" "&amp;'Input-Allocators'!$E$18,$G205:$BB205),SUMIF($G$6:$BB$6,BD$6&amp;" "&amp;'Input-Allocators'!$B$20,$G205:$BB205))+SUMIF($G$6:$BB$6,BD$6&amp;" "&amp;'Input-Allocators'!$F$18,$G205:$BB205))&lt;Check_Limit,0,1),1)</f>
        <v>0</v>
      </c>
      <c r="BE205" s="44">
        <f ca="1">IFERROR(IF(SUMIF($G$6:$BB$6,BE$6&amp;" Total",$G205:$BB205)-(SUMIF($G$6:$BB$6,BE$6&amp;" "&amp;'Input-Allocators'!$D$18,$G205:$BB205)+IFERROR(SUMIF($G$6:$BB$6,BE$6&amp;" "&amp;'Input-Allocators'!$E$18,$G205:$BB205),SUMIF($G$6:$BB$6,BE$6&amp;" "&amp;'Input-Allocators'!$B$20,$G205:$BB205))+SUMIF($G$6:$BB$6,BE$6&amp;" "&amp;'Input-Allocators'!$F$18,$G205:$BB205))&lt;Check_Limit,0,1),1)</f>
        <v>0</v>
      </c>
      <c r="BF205" s="44">
        <f ca="1">IFERROR(IF(SUMIF($G$6:$BB$6,BF$6&amp;" Total",$G205:$BB205)-(SUMIF($G$6:$BB$6,BF$6&amp;" "&amp;'Input-Allocators'!$D$18,$G205:$BB205)+IFERROR(SUMIF($G$6:$BB$6,BF$6&amp;" "&amp;'Input-Allocators'!$E$18,$G205:$BB205),SUMIF($G$6:$BB$6,BF$6&amp;" "&amp;'Input-Allocators'!$B$20,$G205:$BB205))+SUMIF($G$6:$BB$6,BF$6&amp;" "&amp;'Input-Allocators'!$F$18,$G205:$BB205))&lt;Check_Limit,0,1),1)</f>
        <v>0</v>
      </c>
      <c r="BG205" s="44">
        <f ca="1">IFERROR(IF(SUMIF($G$6:$BB$6,BG$6&amp;" Total",$G205:$BB205)-(SUMIF($G$6:$BB$6,BG$6&amp;" "&amp;'Input-Allocators'!$D$18,$G205:$BB205)+IFERROR(SUMIF($G$6:$BB$6,BG$6&amp;" "&amp;'Input-Allocators'!$E$18,$G205:$BB205),SUMIF($G$6:$BB$6,BG$6&amp;" "&amp;'Input-Allocators'!$B$20,$G205:$BB205))+SUMIF($G$6:$BB$6,BG$6&amp;" "&amp;'Input-Allocators'!$F$18,$G205:$BB205))&lt;Check_Limit,0,1),1)</f>
        <v>0</v>
      </c>
      <c r="BH205" s="44">
        <f ca="1">IFERROR(IF(SUMIF($G$6:$BB$6,BH$6&amp;" Total",$G205:$BB205)-(SUMIF($G$6:$BB$6,BH$6&amp;" "&amp;'Input-Allocators'!$D$18,$G205:$BB205)+IFERROR(SUMIF($G$6:$BB$6,BH$6&amp;" "&amp;'Input-Allocators'!$E$18,$G205:$BB205),SUMIF($G$6:$BB$6,BH$6&amp;" "&amp;'Input-Allocators'!$B$20,$G205:$BB205))+SUMIF($G$6:$BB$6,BH$6&amp;" "&amp;'Input-Allocators'!$F$18,$G205:$BB205))&lt;Check_Limit,0,1),1)</f>
        <v>0</v>
      </c>
      <c r="BI205" s="44">
        <f ca="1">IFERROR(IF(SUMIF($G$6:$BB$6,BI$6&amp;" Total",$G205:$BB205)-(SUMIF($G$6:$BB$6,BI$6&amp;" "&amp;'Input-Allocators'!$D$18,$G205:$BB205)+IFERROR(SUMIF($G$6:$BB$6,BI$6&amp;" "&amp;'Input-Allocators'!$E$18,$G205:$BB205),SUMIF($G$6:$BB$6,BI$6&amp;" "&amp;'Input-Allocators'!$B$20,$G205:$BB205))+SUMIF($G$6:$BB$6,BI$6&amp;" "&amp;'Input-Allocators'!$F$18,$G205:$BB205))&lt;Check_Limit,0,1),1)</f>
        <v>0</v>
      </c>
      <c r="BJ205" s="44">
        <f ca="1">IFERROR(IF(SUMIF($G$6:$BB$6,BJ$6&amp;" Total",$G205:$BB205)-(SUMIF($G$6:$BB$6,BJ$6&amp;" "&amp;'Input-Allocators'!$D$18,$G205:$BB205)+IFERROR(SUMIF($G$6:$BB$6,BJ$6&amp;" "&amp;'Input-Allocators'!$E$18,$G205:$BB205),SUMIF($G$6:$BB$6,BJ$6&amp;" "&amp;'Input-Allocators'!$B$20,$G205:$BB205))+SUMIF($G$6:$BB$6,BJ$6&amp;" "&amp;'Input-Allocators'!$F$18,$G205:$BB205))&lt;Check_Limit,0,1),1)</f>
        <v>0</v>
      </c>
      <c r="BK205" s="44">
        <f ca="1">IFERROR(IF(SUMIF($G$6:$BB$6,BK$6&amp;" Total",$G205:$BB205)-(SUMIF($G$6:$BB$6,BK$6&amp;" "&amp;'Input-Allocators'!$D$18,$G205:$BB205)+IFERROR(SUMIF($G$6:$BB$6,BK$6&amp;" "&amp;'Input-Allocators'!$E$18,$G205:$BB205),SUMIF($G$6:$BB$6,BK$6&amp;" "&amp;'Input-Allocators'!$B$20,$G205:$BB205))+SUMIF($G$6:$BB$6,BK$6&amp;" "&amp;'Input-Allocators'!$F$18,$G205:$BB205))&lt;Check_Limit,0,1),1)</f>
        <v>0</v>
      </c>
      <c r="BL205" s="44">
        <f ca="1">IFERROR(IF(SUMIF($G$6:$BB$6,BL$6&amp;" Total",$G205:$BB205)-(SUMIF($G$6:$BB$6,BL$6&amp;" "&amp;'Input-Allocators'!$D$18,$G205:$BB205)+IFERROR(SUMIF($G$6:$BB$6,BL$6&amp;" "&amp;'Input-Allocators'!$E$18,$G205:$BB205),SUMIF($G$6:$BB$6,BL$6&amp;" "&amp;'Input-Allocators'!$B$20,$G205:$BB205))+SUMIF($G$6:$BB$6,BL$6&amp;" "&amp;'Input-Allocators'!$F$18,$G205:$BB205))&lt;Check_Limit,0,1),1)</f>
        <v>0</v>
      </c>
      <c r="BM205" s="44">
        <f ca="1">IFERROR(IF(SUMIF($G$6:$BB$6,BM$6&amp;" Total",$G205:$BB205)-(SUMIF($G$6:$BB$6,BM$6&amp;" "&amp;'Input-Allocators'!$D$18,$G205:$BB205)+IFERROR(SUMIF($G$6:$BB$6,BM$6&amp;" "&amp;'Input-Allocators'!$E$18,$G205:$BB205),SUMIF($G$6:$BB$6,BM$6&amp;" "&amp;'Input-Allocators'!$B$20,$G205:$BB205))+SUMIF($G$6:$BB$6,BM$6&amp;" "&amp;'Input-Allocators'!$F$18,$G205:$BB205))&lt;Check_Limit,0,1),1)</f>
        <v>0</v>
      </c>
      <c r="BN205" s="44">
        <f ca="1">IFERROR(IF(SUMIF($G$6:$BB$6,BN$6&amp;" Total",$G205:$BB205)-(SUMIF($G$6:$BB$6,BN$6&amp;" "&amp;'Input-Allocators'!$D$18,$G205:$BB205)+IFERROR(SUMIF($G$6:$BB$6,BN$6&amp;" "&amp;'Input-Allocators'!$E$18,$G205:$BB205),SUMIF($G$6:$BB$6,BN$6&amp;" "&amp;'Input-Allocators'!$B$20,$G205:$BB205))+SUMIF($G$6:$BB$6,BN$6&amp;" "&amp;'Input-Allocators'!$F$18,$G205:$BB205))&lt;Check_Limit,0,1),1)</f>
        <v>0</v>
      </c>
      <c r="BO205" s="44">
        <f ca="1">IFERROR(IF(SUMIF($G$6:$BB$6,BO$6&amp;" Total",$G205:$BB205)-(SUMIF($G$6:$BB$6,BO$6&amp;" "&amp;'Input-Allocators'!$D$18,$G205:$BB205)+IFERROR(SUMIF($G$6:$BB$6,BO$6&amp;" "&amp;'Input-Allocators'!$E$18,$G205:$BB205),SUMIF($G$6:$BB$6,BO$6&amp;" "&amp;'Input-Allocators'!$B$20,$G205:$BB205))+SUMIF($G$6:$BB$6,BO$6&amp;" "&amp;'Input-Allocators'!$F$18,$G205:$BB205))&lt;Check_Limit,0,1),1)</f>
        <v>0</v>
      </c>
    </row>
    <row r="206" spans="1:67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>Functionalization!$D206</f>
        <v>6450.8438624909359</v>
      </c>
      <c r="E206" s="14">
        <f t="shared" ca="1" si="35"/>
        <v>0</v>
      </c>
      <c r="F206" s="3" t="str">
        <f>IF($D206=0,"-",IF('Input-Accounts'!$E206&lt;&gt;0,'Input-Accounts'!$E206,'Input-Accounts'!$G206))</f>
        <v>INT_OM_DIST_SUBTOTAL</v>
      </c>
      <c r="G206" s="14">
        <f ca="1">IF(G$5&lt;&gt;"",HLOOKUP(G$5,Functionalization!$G$6:$R$343,ROW($A206)-5,FALSE),IFERROR(INDEX(G$320:G$343,MATCH($F206,$B$320:$B$343,0))/VLOOKUP($F206,$B$320:$BB$343,MATCH(LEFT(TRIM(G$6),FIND("~",SUBSTITUTE(G$6,"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206))*HLOOKUP(LEFT(TRIM(G$6),FIND("~",SUBSTITUTE(G$6," ","~",LEN(TRIM(G$6))-LEN(SUBSTITUTE(TRIM(G$6)," ",""))))-1)&amp;" Total",$B$6:$BB$343,ROW($A206)-5,FALSE))</f>
        <v>0</v>
      </c>
      <c r="H206" s="14">
        <f ca="1">IF(H$5&lt;&gt;"",HLOOKUP(H$5,Functionalization!$G$6:$R$343,ROW($A206)-5,FALSE),IFERROR(INDEX(H$320:H$343,MATCH($F206,$B$320:$B$343,0))/VLOOKUP($F206,$B$320:$BB$343,MATCH(LEFT(TRIM(H$6),FIND("~",SUBSTITUTE(H$6,"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206))*HLOOKUP(LEFT(TRIM(H$6),FIND("~",SUBSTITUTE(H$6," ","~",LEN(TRIM(H$6))-LEN(SUBSTITUTE(TRIM(H$6)," ",""))))-1)&amp;" Total",$B$6:$BB$343,ROW($A206)-5,FALSE))</f>
        <v>0</v>
      </c>
      <c r="I206" s="14">
        <f ca="1">IF(I$5&lt;&gt;"",HLOOKUP(I$5,Functionalization!$G$6:$R$343,ROW($A206)-5,FALSE),IFERROR(INDEX(I$320:I$343,MATCH($F206,$B$320:$B$343,0))/VLOOKUP($F206,$B$320:$BB$343,MATCH(LEFT(TRIM(I$6),FIND("~",SUBSTITUTE(I$6,"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206))*HLOOKUP(LEFT(TRIM(I$6),FIND("~",SUBSTITUTE(I$6," ","~",LEN(TRIM(I$6))-LEN(SUBSTITUTE(TRIM(I$6)," ",""))))-1)&amp;" Total",$B$6:$BB$343,ROW($A206)-5,FALSE))</f>
        <v>0</v>
      </c>
      <c r="J206" s="14">
        <f ca="1">IF(J$5&lt;&gt;"",HLOOKUP(J$5,Functionalization!$G$6:$R$343,ROW($A206)-5,FALSE),IFERROR(INDEX(J$320:J$343,MATCH($F206,$B$320:$B$343,0))/VLOOKUP($F206,$B$320:$BB$343,MATCH(LEFT(TRIM(J$6),FIND("~",SUBSTITUTE(J$6,"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206))*HLOOKUP(LEFT(TRIM(J$6),FIND("~",SUBSTITUTE(J$6," ","~",LEN(TRIM(J$6))-LEN(SUBSTITUTE(TRIM(J$6)," ",""))))-1)&amp;" Total",$B$6:$BB$343,ROW($A206)-5,FALSE))</f>
        <v>0</v>
      </c>
      <c r="K206" s="14">
        <f ca="1">IF(K$5&lt;&gt;"",HLOOKUP(K$5,Functionalization!$G$6:$R$343,ROW($A206)-5,FALSE),IFERROR(INDEX(K$320:K$343,MATCH($F206,$B$320:$B$343,0))/VLOOKUP($F206,$B$320:$BB$343,MATCH(LEFT(TRIM(K$6),FIND("~",SUBSTITUTE(K$6,"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206))*HLOOKUP(LEFT(TRIM(K$6),FIND("~",SUBSTITUTE(K$6," ","~",LEN(TRIM(K$6))-LEN(SUBSTITUTE(TRIM(K$6)," ",""))))-1)&amp;" Total",$B$6:$BB$343,ROW($A206)-5,FALSE))</f>
        <v>0</v>
      </c>
      <c r="L206" s="14">
        <f ca="1">IF(L$5&lt;&gt;"",HLOOKUP(L$5,Functionalization!$G$6:$R$343,ROW($A206)-5,FALSE),IFERROR(INDEX(L$320:L$343,MATCH($F206,$B$320:$B$343,0))/VLOOKUP($F206,$B$320:$BB$343,MATCH(LEFT(TRIM(L$6),FIND("~",SUBSTITUTE(L$6,"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206))*HLOOKUP(LEFT(TRIM(L$6),FIND("~",SUBSTITUTE(L$6," ","~",LEN(TRIM(L$6))-LEN(SUBSTITUTE(TRIM(L$6)," ",""))))-1)&amp;" Total",$B$6:$BB$343,ROW($A206)-5,FALSE))</f>
        <v>0</v>
      </c>
      <c r="M206" s="14">
        <f ca="1">IF(M$5&lt;&gt;"",HLOOKUP(M$5,Functionalization!$G$6:$R$343,ROW($A206)-5,FALSE),IFERROR(INDEX(M$320:M$343,MATCH($F206,$B$320:$B$343,0))/VLOOKUP($F206,$B$320:$BB$343,MATCH(LEFT(TRIM(M$6),FIND("~",SUBSTITUTE(M$6,"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206))*HLOOKUP(LEFT(TRIM(M$6),FIND("~",SUBSTITUTE(M$6," ","~",LEN(TRIM(M$6))-LEN(SUBSTITUTE(TRIM(M$6)," ",""))))-1)&amp;" Total",$B$6:$BB$343,ROW($A206)-5,FALSE))</f>
        <v>0</v>
      </c>
      <c r="N206" s="14">
        <f ca="1">IF(N$5&lt;&gt;"",HLOOKUP(N$5,Functionalization!$G$6:$R$343,ROW($A206)-5,FALSE),IFERROR(INDEX(N$320:N$343,MATCH($F206,$B$320:$B$343,0))/VLOOKUP($F206,$B$320:$BB$343,MATCH(LEFT(TRIM(N$6),FIND("~",SUBSTITUTE(N$6,"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206))*HLOOKUP(LEFT(TRIM(N$6),FIND("~",SUBSTITUTE(N$6," ","~",LEN(TRIM(N$6))-LEN(SUBSTITUTE(TRIM(N$6)," ",""))))-1)&amp;" Total",$B$6:$BB$343,ROW($A206)-5,FALSE))</f>
        <v>0</v>
      </c>
      <c r="O206" s="14">
        <f ca="1">IF(O$5&lt;&gt;"",HLOOKUP(O$5,Functionalization!$G$6:$R$343,ROW($A206)-5,FALSE),IFERROR(INDEX(O$320:O$343,MATCH($F206,$B$320:$B$343,0))/VLOOKUP($F206,$B$320:$BB$343,MATCH(LEFT(TRIM(O$6),FIND("~",SUBSTITUTE(O$6,"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206))*HLOOKUP(LEFT(TRIM(O$6),FIND("~",SUBSTITUTE(O$6," ","~",LEN(TRIM(O$6))-LEN(SUBSTITUTE(TRIM(O$6)," ",""))))-1)&amp;" Total",$B$6:$BB$343,ROW($A206)-5,FALSE))</f>
        <v>4057.4210673787679</v>
      </c>
      <c r="P206" s="14">
        <f ca="1">IF(P$5&lt;&gt;"",HLOOKUP(P$5,Functionalization!$G$6:$R$343,ROW($A206)-5,FALSE),IFERROR(INDEX(P$320:P$343,MATCH($F206,$B$320:$B$343,0))/VLOOKUP($F206,$B$320:$BB$343,MATCH(LEFT(TRIM(P$6),FIND("~",SUBSTITUTE(P$6,"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206))*HLOOKUP(LEFT(TRIM(P$6),FIND("~",SUBSTITUTE(P$6," ","~",LEN(TRIM(P$6))-LEN(SUBSTITUTE(TRIM(P$6)," ",""))))-1)&amp;" Total",$B$6:$BB$343,ROW($A206)-5,FALSE))</f>
        <v>3524.8697169480852</v>
      </c>
      <c r="Q206" s="14">
        <f ca="1">IF(Q$5&lt;&gt;"",HLOOKUP(Q$5,Functionalization!$G$6:$R$343,ROW($A206)-5,FALSE),IFERROR(INDEX(Q$320:Q$343,MATCH($F206,$B$320:$B$343,0))/VLOOKUP($F206,$B$320:$BB$343,MATCH(LEFT(TRIM(Q$6),FIND("~",SUBSTITUTE(Q$6,"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206))*HLOOKUP(LEFT(TRIM(Q$6),FIND("~",SUBSTITUTE(Q$6," ","~",LEN(TRIM(Q$6))-LEN(SUBSTITUTE(TRIM(Q$6)," ",""))))-1)&amp;" Total",$B$6:$BB$343,ROW($A206)-5,FALSE))</f>
        <v>0</v>
      </c>
      <c r="R206" s="14">
        <f ca="1">IF(R$5&lt;&gt;"",HLOOKUP(R$5,Functionalization!$G$6:$R$343,ROW($A206)-5,FALSE),IFERROR(INDEX(R$320:R$343,MATCH($F206,$B$320:$B$343,0))/VLOOKUP($F206,$B$320:$BB$343,MATCH(LEFT(TRIM(R$6),FIND("~",SUBSTITUTE(R$6,"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206))*HLOOKUP(LEFT(TRIM(R$6),FIND("~",SUBSTITUTE(R$6," ","~",LEN(TRIM(R$6))-LEN(SUBSTITUTE(TRIM(R$6)," ",""))))-1)&amp;" Total",$B$6:$BB$343,ROW($A206)-5,FALSE))</f>
        <v>532.55135043068287</v>
      </c>
      <c r="S206" s="14">
        <f ca="1">IF(S$5&lt;&gt;"",HLOOKUP(S$5,Functionalization!$G$6:$R$343,ROW($A206)-5,FALSE),IFERROR(INDEX(S$320:S$343,MATCH($F206,$B$320:$B$343,0))/VLOOKUP($F206,$B$320:$BB$343,MATCH(LEFT(TRIM(S$6),FIND("~",SUBSTITUTE(S$6,"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206))*HLOOKUP(LEFT(TRIM(S$6),FIND("~",SUBSTITUTE(S$6," ","~",LEN(TRIM(S$6))-LEN(SUBSTITUTE(TRIM(S$6)," ",""))))-1)&amp;" Total",$B$6:$BB$343,ROW($A206)-5,FALSE))</f>
        <v>2393.4227951121688</v>
      </c>
      <c r="T206" s="14">
        <f ca="1">IF(T$5&lt;&gt;"",HLOOKUP(T$5,Functionalization!$G$6:$R$343,ROW($A206)-5,FALSE),IFERROR(INDEX(T$320:T$343,MATCH($F206,$B$320:$B$343,0))/VLOOKUP($F206,$B$320:$BB$343,MATCH(LEFT(TRIM(T$6),FIND("~",SUBSTITUTE(T$6,"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206))*HLOOKUP(LEFT(TRIM(T$6),FIND("~",SUBSTITUTE(T$6," ","~",LEN(TRIM(T$6))-LEN(SUBSTITUTE(TRIM(T$6)," ",""))))-1)&amp;" Total",$B$6:$BB$343,ROW($A206)-5,FALSE))</f>
        <v>0</v>
      </c>
      <c r="U206" s="14">
        <f ca="1">IF(U$5&lt;&gt;"",HLOOKUP(U$5,Functionalization!$G$6:$R$343,ROW($A206)-5,FALSE),IFERROR(INDEX(U$320:U$343,MATCH($F206,$B$320:$B$343,0))/VLOOKUP($F206,$B$320:$BB$343,MATCH(LEFT(TRIM(U$6),FIND("~",SUBSTITUTE(U$6,"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206))*HLOOKUP(LEFT(TRIM(U$6),FIND("~",SUBSTITUTE(U$6," ","~",LEN(TRIM(U$6))-LEN(SUBSTITUTE(TRIM(U$6)," ",""))))-1)&amp;" Total",$B$6:$BB$343,ROW($A206)-5,FALSE))</f>
        <v>0</v>
      </c>
      <c r="V206" s="14">
        <f ca="1">IF(V$5&lt;&gt;"",HLOOKUP(V$5,Functionalization!$G$6:$R$343,ROW($A206)-5,FALSE),IFERROR(INDEX(V$320:V$343,MATCH($F206,$B$320:$B$343,0))/VLOOKUP($F206,$B$320:$BB$343,MATCH(LEFT(TRIM(V$6),FIND("~",SUBSTITUTE(V$6,"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206))*HLOOKUP(LEFT(TRIM(V$6),FIND("~",SUBSTITUTE(V$6," ","~",LEN(TRIM(V$6))-LEN(SUBSTITUTE(TRIM(V$6)," ",""))))-1)&amp;" Total",$B$6:$BB$343,ROW($A206)-5,FALSE))</f>
        <v>2393.4227951121688</v>
      </c>
      <c r="W206" s="14">
        <f ca="1">IF(W$5&lt;&gt;"",HLOOKUP(W$5,Functionalization!$G$6:$R$343,ROW($A206)-5,FALSE),IFERROR(INDEX(W$320:W$343,MATCH($F206,$B$320:$B$343,0))/VLOOKUP($F206,$B$320:$BB$343,MATCH(LEFT(TRIM(W$6),FIND("~",SUBSTITUTE(W$6,"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206))*HLOOKUP(LEFT(TRIM(W$6),FIND("~",SUBSTITUTE(W$6," ","~",LEN(TRIM(W$6))-LEN(SUBSTITUTE(TRIM(W$6)," ",""))))-1)&amp;" Total",$B$6:$BB$343,ROW($A206)-5,FALSE))</f>
        <v>0</v>
      </c>
      <c r="X206" s="14">
        <f ca="1">IF(X$5&lt;&gt;"",HLOOKUP(X$5,Functionalization!$G$6:$R$343,ROW($A206)-5,FALSE),IFERROR(INDEX(X$320:X$343,MATCH($F206,$B$320:$B$343,0))/VLOOKUP($F206,$B$320:$BB$343,MATCH(LEFT(TRIM(X$6),FIND("~",SUBSTITUTE(X$6,"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206))*HLOOKUP(LEFT(TRIM(X$6),FIND("~",SUBSTITUTE(X$6," ","~",LEN(TRIM(X$6))-LEN(SUBSTITUTE(TRIM(X$6)," ",""))))-1)&amp;" Total",$B$6:$BB$343,ROW($A206)-5,FALSE))</f>
        <v>0</v>
      </c>
      <c r="Y206" s="14">
        <f ca="1">IF(Y$5&lt;&gt;"",HLOOKUP(Y$5,Functionalization!$G$6:$R$343,ROW($A206)-5,FALSE),IFERROR(INDEX(Y$320:Y$343,MATCH($F206,$B$320:$B$343,0))/VLOOKUP($F206,$B$320:$BB$343,MATCH(LEFT(TRIM(Y$6),FIND("~",SUBSTITUTE(Y$6,"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206))*HLOOKUP(LEFT(TRIM(Y$6),FIND("~",SUBSTITUTE(Y$6," ","~",LEN(TRIM(Y$6))-LEN(SUBSTITUTE(TRIM(Y$6)," ",""))))-1)&amp;" Total",$B$6:$BB$343,ROW($A206)-5,FALSE))</f>
        <v>0</v>
      </c>
      <c r="Z206" s="14">
        <f ca="1">IF(Z$5&lt;&gt;"",HLOOKUP(Z$5,Functionalization!$G$6:$R$343,ROW($A206)-5,FALSE),IFERROR(INDEX(Z$320:Z$343,MATCH($F206,$B$320:$B$343,0))/VLOOKUP($F206,$B$320:$BB$343,MATCH(LEFT(TRIM(Z$6),FIND("~",SUBSTITUTE(Z$6,"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206))*HLOOKUP(LEFT(TRIM(Z$6),FIND("~",SUBSTITUTE(Z$6," ","~",LEN(TRIM(Z$6))-LEN(SUBSTITUTE(TRIM(Z$6)," ",""))))-1)&amp;" Total",$B$6:$BB$343,ROW($A206)-5,FALSE))</f>
        <v>0</v>
      </c>
      <c r="AA206" s="14">
        <f ca="1">IF(AA$5&lt;&gt;"",HLOOKUP(AA$5,Functionalization!$G$6:$R$343,ROW($A206)-5,FALSE),IFERROR(INDEX(AA$320:AA$343,MATCH($F206,$B$320:$B$343,0))/VLOOKUP($F206,$B$320:$BB$343,MATCH(LEFT(TRIM(AA$6),FIND("~",SUBSTITUTE(AA$6,"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206))*HLOOKUP(LEFT(TRIM(AA$6),FIND("~",SUBSTITUTE(AA$6," ","~",LEN(TRIM(AA$6))-LEN(SUBSTITUTE(TRIM(AA$6)," ",""))))-1)&amp;" Total",$B$6:$BB$343,ROW($A206)-5,FALSE))</f>
        <v>0</v>
      </c>
      <c r="AB206" s="14">
        <f ca="1">IF(AB$5&lt;&gt;"",HLOOKUP(AB$5,Functionalization!$G$6:$R$343,ROW($A206)-5,FALSE),IFERROR(INDEX(AB$320:AB$343,MATCH($F206,$B$320:$B$343,0))/VLOOKUP($F206,$B$320:$BB$343,MATCH(LEFT(TRIM(AB$6),FIND("~",SUBSTITUTE(AB$6,"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206))*HLOOKUP(LEFT(TRIM(AB$6),FIND("~",SUBSTITUTE(AB$6," ","~",LEN(TRIM(AB$6))-LEN(SUBSTITUTE(TRIM(AB$6)," ",""))))-1)&amp;" Total",$B$6:$BB$343,ROW($A206)-5,FALSE))</f>
        <v>0</v>
      </c>
      <c r="AC206" s="14">
        <f ca="1">IF(AC$5&lt;&gt;"",HLOOKUP(AC$5,Functionalization!$G$6:$R$343,ROW($A206)-5,FALSE),IFERROR(INDEX(AC$320:AC$343,MATCH($F206,$B$320:$B$343,0))/VLOOKUP($F206,$B$320:$BB$343,MATCH(LEFT(TRIM(AC$6),FIND("~",SUBSTITUTE(AC$6,"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206))*HLOOKUP(LEFT(TRIM(AC$6),FIND("~",SUBSTITUTE(AC$6," ","~",LEN(TRIM(AC$6))-LEN(SUBSTITUTE(TRIM(AC$6)," ",""))))-1)&amp;" Total",$B$6:$BB$343,ROW($A206)-5,FALSE))</f>
        <v>0</v>
      </c>
      <c r="AD206" s="14">
        <f ca="1">IF(AD$5&lt;&gt;"",HLOOKUP(AD$5,Functionalization!$G$6:$R$343,ROW($A206)-5,FALSE),IFERROR(INDEX(AD$320:AD$343,MATCH($F206,$B$320:$B$343,0))/VLOOKUP($F206,$B$320:$BB$343,MATCH(LEFT(TRIM(AD$6),FIND("~",SUBSTITUTE(AD$6,"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206))*HLOOKUP(LEFT(TRIM(AD$6),FIND("~",SUBSTITUTE(AD$6," ","~",LEN(TRIM(AD$6))-LEN(SUBSTITUTE(TRIM(AD$6)," ",""))))-1)&amp;" Total",$B$6:$BB$343,ROW($A206)-5,FALSE))</f>
        <v>0</v>
      </c>
      <c r="AE206" s="14">
        <f ca="1">IF(AE$5&lt;&gt;"",HLOOKUP(AE$5,Functionalization!$G$6:$R$343,ROW($A206)-5,FALSE),IFERROR(INDEX(AE$320:AE$343,MATCH($F206,$B$320:$B$343,0))/VLOOKUP($F206,$B$320:$BB$343,MATCH(LEFT(TRIM(AE$6),FIND("~",SUBSTITUTE(AE$6,"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206))*HLOOKUP(LEFT(TRIM(AE$6),FIND("~",SUBSTITUTE(AE$6," ","~",LEN(TRIM(AE$6))-LEN(SUBSTITUTE(TRIM(AE$6)," ",""))))-1)&amp;" Total",$B$6:$BB$343,ROW($A206)-5,FALSE))</f>
        <v>0</v>
      </c>
      <c r="AF206" s="14">
        <f ca="1">IF(AF$5&lt;&gt;"",HLOOKUP(AF$5,Functionalization!$G$6:$R$343,ROW($A206)-5,FALSE),IFERROR(INDEX(AF$320:AF$343,MATCH($F206,$B$320:$B$343,0))/VLOOKUP($F206,$B$320:$BB$343,MATCH(LEFT(TRIM(AF$6),FIND("~",SUBSTITUTE(AF$6,"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206))*HLOOKUP(LEFT(TRIM(AF$6),FIND("~",SUBSTITUTE(AF$6," ","~",LEN(TRIM(AF$6))-LEN(SUBSTITUTE(TRIM(AF$6)," ",""))))-1)&amp;" Total",$B$6:$BB$343,ROW($A206)-5,FALSE))</f>
        <v>0</v>
      </c>
      <c r="AG206" s="14">
        <f ca="1">IF(AG$5&lt;&gt;"",HLOOKUP(AG$5,Functionalization!$G$6:$R$343,ROW($A206)-5,FALSE),IFERROR(INDEX(AG$320:AG$343,MATCH($F206,$B$320:$B$343,0))/VLOOKUP($F206,$B$320:$BB$343,MATCH(LEFT(TRIM(AG$6),FIND("~",SUBSTITUTE(AG$6,"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206))*HLOOKUP(LEFT(TRIM(AG$6),FIND("~",SUBSTITUTE(AG$6," ","~",LEN(TRIM(AG$6))-LEN(SUBSTITUTE(TRIM(AG$6)," ",""))))-1)&amp;" Total",$B$6:$BB$343,ROW($A206)-5,FALSE))</f>
        <v>0</v>
      </c>
      <c r="AH206" s="14">
        <f ca="1">IF(AH$5&lt;&gt;"",HLOOKUP(AH$5,Functionalization!$G$6:$R$343,ROW($A206)-5,FALSE),IFERROR(INDEX(AH$320:AH$343,MATCH($F206,$B$320:$B$343,0))/VLOOKUP($F206,$B$320:$BB$343,MATCH(LEFT(TRIM(AH$6),FIND("~",SUBSTITUTE(AH$6,"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206))*HLOOKUP(LEFT(TRIM(AH$6),FIND("~",SUBSTITUTE(AH$6," ","~",LEN(TRIM(AH$6))-LEN(SUBSTITUTE(TRIM(AH$6)," ",""))))-1)&amp;" Total",$B$6:$BB$343,ROW($A206)-5,FALSE))</f>
        <v>0</v>
      </c>
      <c r="AI206" s="14">
        <f ca="1">IF(AI$5&lt;&gt;"",HLOOKUP(AI$5,Functionalization!$G$6:$R$343,ROW($A206)-5,FALSE),IFERROR(INDEX(AI$320:AI$343,MATCH($F206,$B$320:$B$343,0))/VLOOKUP($F206,$B$320:$BB$343,MATCH(LEFT(TRIM(AI$6),FIND("~",SUBSTITUTE(AI$6,"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206))*HLOOKUP(LEFT(TRIM(AI$6),FIND("~",SUBSTITUTE(AI$6," ","~",LEN(TRIM(AI$6))-LEN(SUBSTITUTE(TRIM(AI$6)," ",""))))-1)&amp;" Total",$B$6:$BB$343,ROW($A206)-5,FALSE))</f>
        <v>0</v>
      </c>
      <c r="AJ206" s="14">
        <f ca="1">IF(AJ$5&lt;&gt;"",HLOOKUP(AJ$5,Functionalization!$G$6:$R$343,ROW($A206)-5,FALSE),IFERROR(INDEX(AJ$320:AJ$343,MATCH($F206,$B$320:$B$343,0))/VLOOKUP($F206,$B$320:$BB$343,MATCH(LEFT(TRIM(AJ$6),FIND("~",SUBSTITUTE(AJ$6,"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206))*HLOOKUP(LEFT(TRIM(AJ$6),FIND("~",SUBSTITUTE(AJ$6," ","~",LEN(TRIM(AJ$6))-LEN(SUBSTITUTE(TRIM(AJ$6)," ",""))))-1)&amp;" Total",$B$6:$BB$343,ROW($A206)-5,FALSE))</f>
        <v>0</v>
      </c>
      <c r="AK206" s="14">
        <f ca="1">IF(AK$5&lt;&gt;"",HLOOKUP(AK$5,Functionalization!$G$6:$R$343,ROW($A206)-5,FALSE),IFERROR(INDEX(AK$320:AK$343,MATCH($F206,$B$320:$B$343,0))/VLOOKUP($F206,$B$320:$BB$343,MATCH(LEFT(TRIM(AK$6),FIND("~",SUBSTITUTE(AK$6,"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206))*HLOOKUP(LEFT(TRIM(AK$6),FIND("~",SUBSTITUTE(AK$6," ","~",LEN(TRIM(AK$6))-LEN(SUBSTITUTE(TRIM(AK$6)," ",""))))-1)&amp;" Total",$B$6:$BB$343,ROW($A206)-5,FALSE))</f>
        <v>0</v>
      </c>
      <c r="AL206" s="14">
        <f ca="1">IF(AL$5&lt;&gt;"",HLOOKUP(AL$5,Functionalization!$G$6:$R$343,ROW($A206)-5,FALSE),IFERROR(INDEX(AL$320:AL$343,MATCH($F206,$B$320:$B$343,0))/VLOOKUP($F206,$B$320:$BB$343,MATCH(LEFT(TRIM(AL$6),FIND("~",SUBSTITUTE(AL$6,"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206))*HLOOKUP(LEFT(TRIM(AL$6),FIND("~",SUBSTITUTE(AL$6," ","~",LEN(TRIM(AL$6))-LEN(SUBSTITUTE(TRIM(AL$6)," ",""))))-1)&amp;" Total",$B$6:$BB$343,ROW($A206)-5,FALSE))</f>
        <v>0</v>
      </c>
      <c r="AM206" s="14">
        <f ca="1">IF(AM$5&lt;&gt;"",HLOOKUP(AM$5,Functionalization!$G$6:$R$343,ROW($A206)-5,FALSE),IFERROR(INDEX(AM$320:AM$343,MATCH($F206,$B$320:$B$343,0))/VLOOKUP($F206,$B$320:$BB$343,MATCH(LEFT(TRIM(AM$6),FIND("~",SUBSTITUTE(AM$6,"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206))*HLOOKUP(LEFT(TRIM(AM$6),FIND("~",SUBSTITUTE(AM$6," ","~",LEN(TRIM(AM$6))-LEN(SUBSTITUTE(TRIM(AM$6)," ",""))))-1)&amp;" Total",$B$6:$BB$343,ROW($A206)-5,FALSE))</f>
        <v>0</v>
      </c>
      <c r="AN206" s="14">
        <f ca="1">IF(AN$5&lt;&gt;"",HLOOKUP(AN$5,Functionalization!$G$6:$R$343,ROW($A206)-5,FALSE),IFERROR(INDEX(AN$320:AN$343,MATCH($F206,$B$320:$B$343,0))/VLOOKUP($F206,$B$320:$BB$343,MATCH(LEFT(TRIM(AN$6),FIND("~",SUBSTITUTE(AN$6,"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206))*HLOOKUP(LEFT(TRIM(AN$6),FIND("~",SUBSTITUTE(AN$6," ","~",LEN(TRIM(AN$6))-LEN(SUBSTITUTE(TRIM(AN$6)," ",""))))-1)&amp;" Total",$B$6:$BB$343,ROW($A206)-5,FALSE))</f>
        <v>0</v>
      </c>
      <c r="AO206" s="14">
        <f ca="1">IF(AO$5&lt;&gt;"",HLOOKUP(AO$5,Functionalization!$G$6:$R$343,ROW($A206)-5,FALSE),IFERROR(INDEX(AO$320:AO$343,MATCH($F206,$B$320:$B$343,0))/VLOOKUP($F206,$B$320:$BB$343,MATCH(LEFT(TRIM(AO$6),FIND("~",SUBSTITUTE(AO$6,"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206))*HLOOKUP(LEFT(TRIM(AO$6),FIND("~",SUBSTITUTE(AO$6," ","~",LEN(TRIM(AO$6))-LEN(SUBSTITUTE(TRIM(AO$6)," ",""))))-1)&amp;" Total",$B$6:$BB$343,ROW($A206)-5,FALSE))</f>
        <v>0</v>
      </c>
      <c r="AP206" s="14">
        <f ca="1">IF(AP$5&lt;&gt;"",HLOOKUP(AP$5,Functionalization!$G$6:$R$343,ROW($A206)-5,FALSE),IFERROR(INDEX(AP$320:AP$343,MATCH($F206,$B$320:$B$343,0))/VLOOKUP($F206,$B$320:$BB$343,MATCH(LEFT(TRIM(AP$6),FIND("~",SUBSTITUTE(AP$6,"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206))*HLOOKUP(LEFT(TRIM(AP$6),FIND("~",SUBSTITUTE(AP$6," ","~",LEN(TRIM(AP$6))-LEN(SUBSTITUTE(TRIM(AP$6)," ",""))))-1)&amp;" Total",$B$6:$BB$343,ROW($A206)-5,FALSE))</f>
        <v>0</v>
      </c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D206" s="44">
        <f ca="1">IFERROR(IF(SUMIF($G$6:$BB$6,BD$6&amp;" Total",$G206:$BB206)-(SUMIF($G$6:$BB$6,BD$6&amp;" "&amp;'Input-Allocators'!$D$18,$G206:$BB206)+IFERROR(SUMIF($G$6:$BB$6,BD$6&amp;" "&amp;'Input-Allocators'!$E$18,$G206:$BB206),SUMIF($G$6:$BB$6,BD$6&amp;" "&amp;'Input-Allocators'!$B$20,$G206:$BB206))+SUMIF($G$6:$BB$6,BD$6&amp;" "&amp;'Input-Allocators'!$F$18,$G206:$BB206))&lt;Check_Limit,0,1),1)</f>
        <v>0</v>
      </c>
      <c r="BE206" s="44">
        <f ca="1">IFERROR(IF(SUMIF($G$6:$BB$6,BE$6&amp;" Total",$G206:$BB206)-(SUMIF($G$6:$BB$6,BE$6&amp;" "&amp;'Input-Allocators'!$D$18,$G206:$BB206)+IFERROR(SUMIF($G$6:$BB$6,BE$6&amp;" "&amp;'Input-Allocators'!$E$18,$G206:$BB206),SUMIF($G$6:$BB$6,BE$6&amp;" "&amp;'Input-Allocators'!$B$20,$G206:$BB206))+SUMIF($G$6:$BB$6,BE$6&amp;" "&amp;'Input-Allocators'!$F$18,$G206:$BB206))&lt;Check_Limit,0,1),1)</f>
        <v>0</v>
      </c>
      <c r="BF206" s="44">
        <f ca="1">IFERROR(IF(SUMIF($G$6:$BB$6,BF$6&amp;" Total",$G206:$BB206)-(SUMIF($G$6:$BB$6,BF$6&amp;" "&amp;'Input-Allocators'!$D$18,$G206:$BB206)+IFERROR(SUMIF($G$6:$BB$6,BF$6&amp;" "&amp;'Input-Allocators'!$E$18,$G206:$BB206),SUMIF($G$6:$BB$6,BF$6&amp;" "&amp;'Input-Allocators'!$B$20,$G206:$BB206))+SUMIF($G$6:$BB$6,BF$6&amp;" "&amp;'Input-Allocators'!$F$18,$G206:$BB206))&lt;Check_Limit,0,1),1)</f>
        <v>0</v>
      </c>
      <c r="BG206" s="44">
        <f ca="1">IFERROR(IF(SUMIF($G$6:$BB$6,BG$6&amp;" Total",$G206:$BB206)-(SUMIF($G$6:$BB$6,BG$6&amp;" "&amp;'Input-Allocators'!$D$18,$G206:$BB206)+IFERROR(SUMIF($G$6:$BB$6,BG$6&amp;" "&amp;'Input-Allocators'!$E$18,$G206:$BB206),SUMIF($G$6:$BB$6,BG$6&amp;" "&amp;'Input-Allocators'!$B$20,$G206:$BB206))+SUMIF($G$6:$BB$6,BG$6&amp;" "&amp;'Input-Allocators'!$F$18,$G206:$BB206))&lt;Check_Limit,0,1),1)</f>
        <v>0</v>
      </c>
      <c r="BH206" s="44">
        <f ca="1">IFERROR(IF(SUMIF($G$6:$BB$6,BH$6&amp;" Total",$G206:$BB206)-(SUMIF($G$6:$BB$6,BH$6&amp;" "&amp;'Input-Allocators'!$D$18,$G206:$BB206)+IFERROR(SUMIF($G$6:$BB$6,BH$6&amp;" "&amp;'Input-Allocators'!$E$18,$G206:$BB206),SUMIF($G$6:$BB$6,BH$6&amp;" "&amp;'Input-Allocators'!$B$20,$G206:$BB206))+SUMIF($G$6:$BB$6,BH$6&amp;" "&amp;'Input-Allocators'!$F$18,$G206:$BB206))&lt;Check_Limit,0,1),1)</f>
        <v>0</v>
      </c>
      <c r="BI206" s="44">
        <f ca="1">IFERROR(IF(SUMIF($G$6:$BB$6,BI$6&amp;" Total",$G206:$BB206)-(SUMIF($G$6:$BB$6,BI$6&amp;" "&amp;'Input-Allocators'!$D$18,$G206:$BB206)+IFERROR(SUMIF($G$6:$BB$6,BI$6&amp;" "&amp;'Input-Allocators'!$E$18,$G206:$BB206),SUMIF($G$6:$BB$6,BI$6&amp;" "&amp;'Input-Allocators'!$B$20,$G206:$BB206))+SUMIF($G$6:$BB$6,BI$6&amp;" "&amp;'Input-Allocators'!$F$18,$G206:$BB206))&lt;Check_Limit,0,1),1)</f>
        <v>0</v>
      </c>
      <c r="BJ206" s="44">
        <f ca="1">IFERROR(IF(SUMIF($G$6:$BB$6,BJ$6&amp;" Total",$G206:$BB206)-(SUMIF($G$6:$BB$6,BJ$6&amp;" "&amp;'Input-Allocators'!$D$18,$G206:$BB206)+IFERROR(SUMIF($G$6:$BB$6,BJ$6&amp;" "&amp;'Input-Allocators'!$E$18,$G206:$BB206),SUMIF($G$6:$BB$6,BJ$6&amp;" "&amp;'Input-Allocators'!$B$20,$G206:$BB206))+SUMIF($G$6:$BB$6,BJ$6&amp;" "&amp;'Input-Allocators'!$F$18,$G206:$BB206))&lt;Check_Limit,0,1),1)</f>
        <v>0</v>
      </c>
      <c r="BK206" s="44">
        <f ca="1">IFERROR(IF(SUMIF($G$6:$BB$6,BK$6&amp;" Total",$G206:$BB206)-(SUMIF($G$6:$BB$6,BK$6&amp;" "&amp;'Input-Allocators'!$D$18,$G206:$BB206)+IFERROR(SUMIF($G$6:$BB$6,BK$6&amp;" "&amp;'Input-Allocators'!$E$18,$G206:$BB206),SUMIF($G$6:$BB$6,BK$6&amp;" "&amp;'Input-Allocators'!$B$20,$G206:$BB206))+SUMIF($G$6:$BB$6,BK$6&amp;" "&amp;'Input-Allocators'!$F$18,$G206:$BB206))&lt;Check_Limit,0,1),1)</f>
        <v>0</v>
      </c>
      <c r="BL206" s="44">
        <f ca="1">IFERROR(IF(SUMIF($G$6:$BB$6,BL$6&amp;" Total",$G206:$BB206)-(SUMIF($G$6:$BB$6,BL$6&amp;" "&amp;'Input-Allocators'!$D$18,$G206:$BB206)+IFERROR(SUMIF($G$6:$BB$6,BL$6&amp;" "&amp;'Input-Allocators'!$E$18,$G206:$BB206),SUMIF($G$6:$BB$6,BL$6&amp;" "&amp;'Input-Allocators'!$B$20,$G206:$BB206))+SUMIF($G$6:$BB$6,BL$6&amp;" "&amp;'Input-Allocators'!$F$18,$G206:$BB206))&lt;Check_Limit,0,1),1)</f>
        <v>0</v>
      </c>
      <c r="BM206" s="44">
        <f ca="1">IFERROR(IF(SUMIF($G$6:$BB$6,BM$6&amp;" Total",$G206:$BB206)-(SUMIF($G$6:$BB$6,BM$6&amp;" "&amp;'Input-Allocators'!$D$18,$G206:$BB206)+IFERROR(SUMIF($G$6:$BB$6,BM$6&amp;" "&amp;'Input-Allocators'!$E$18,$G206:$BB206),SUMIF($G$6:$BB$6,BM$6&amp;" "&amp;'Input-Allocators'!$B$20,$G206:$BB206))+SUMIF($G$6:$BB$6,BM$6&amp;" "&amp;'Input-Allocators'!$F$18,$G206:$BB206))&lt;Check_Limit,0,1),1)</f>
        <v>0</v>
      </c>
      <c r="BN206" s="44">
        <f ca="1">IFERROR(IF(SUMIF($G$6:$BB$6,BN$6&amp;" Total",$G206:$BB206)-(SUMIF($G$6:$BB$6,BN$6&amp;" "&amp;'Input-Allocators'!$D$18,$G206:$BB206)+IFERROR(SUMIF($G$6:$BB$6,BN$6&amp;" "&amp;'Input-Allocators'!$E$18,$G206:$BB206),SUMIF($G$6:$BB$6,BN$6&amp;" "&amp;'Input-Allocators'!$B$20,$G206:$BB206))+SUMIF($G$6:$BB$6,BN$6&amp;" "&amp;'Input-Allocators'!$F$18,$G206:$BB206))&lt;Check_Limit,0,1),1)</f>
        <v>0</v>
      </c>
      <c r="BO206" s="44">
        <f ca="1">IFERROR(IF(SUMIF($G$6:$BB$6,BO$6&amp;" Total",$G206:$BB206)-(SUMIF($G$6:$BB$6,BO$6&amp;" "&amp;'Input-Allocators'!$D$18,$G206:$BB206)+IFERROR(SUMIF($G$6:$BB$6,BO$6&amp;" "&amp;'Input-Allocators'!$E$18,$G206:$BB206),SUMIF($G$6:$BB$6,BO$6&amp;" "&amp;'Input-Allocators'!$B$20,$G206:$BB206))+SUMIF($G$6:$BB$6,BO$6&amp;" "&amp;'Input-Allocators'!$F$18,$G206:$BB206))&lt;Check_Limit,0,1),1)</f>
        <v>0</v>
      </c>
    </row>
    <row r="207" spans="1:67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>Functionalization!$D207</f>
        <v>99.715548460333125</v>
      </c>
      <c r="E207" s="14">
        <f t="shared" ca="1" si="35"/>
        <v>0</v>
      </c>
      <c r="F207" s="3" t="str">
        <f>IF($D207=0,"-",IF('Input-Accounts'!$E207&lt;&gt;0,'Input-Accounts'!$E207,'Input-Accounts'!$G207))</f>
        <v>INT_DIST_OL</v>
      </c>
      <c r="G207" s="14">
        <f ca="1">IF(G$5&lt;&gt;"",HLOOKUP(G$5,Functionalization!$G$6:$R$343,ROW($A207)-5,FALSE),IFERROR(INDEX(G$320:G$343,MATCH($F207,$B$320:$B$343,0))/VLOOKUP($F207,$B$320:$BB$343,MATCH(LEFT(TRIM(G$6),FIND("~",SUBSTITUTE(G$6,"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207))*HLOOKUP(LEFT(TRIM(G$6),FIND("~",SUBSTITUTE(G$6," ","~",LEN(TRIM(G$6))-LEN(SUBSTITUTE(TRIM(G$6)," ",""))))-1)&amp;" Total",$B$6:$BB$343,ROW($A207)-5,FALSE))</f>
        <v>0</v>
      </c>
      <c r="H207" s="14">
        <f ca="1">IF(H$5&lt;&gt;"",HLOOKUP(H$5,Functionalization!$G$6:$R$343,ROW($A207)-5,FALSE),IFERROR(INDEX(H$320:H$343,MATCH($F207,$B$320:$B$343,0))/VLOOKUP($F207,$B$320:$BB$343,MATCH(LEFT(TRIM(H$6),FIND("~",SUBSTITUTE(H$6,"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207))*HLOOKUP(LEFT(TRIM(H$6),FIND("~",SUBSTITUTE(H$6," ","~",LEN(TRIM(H$6))-LEN(SUBSTITUTE(TRIM(H$6)," ",""))))-1)&amp;" Total",$B$6:$BB$343,ROW($A207)-5,FALSE))</f>
        <v>0</v>
      </c>
      <c r="I207" s="14">
        <f ca="1">IF(I$5&lt;&gt;"",HLOOKUP(I$5,Functionalization!$G$6:$R$343,ROW($A207)-5,FALSE),IFERROR(INDEX(I$320:I$343,MATCH($F207,$B$320:$B$343,0))/VLOOKUP($F207,$B$320:$BB$343,MATCH(LEFT(TRIM(I$6),FIND("~",SUBSTITUTE(I$6,"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207))*HLOOKUP(LEFT(TRIM(I$6),FIND("~",SUBSTITUTE(I$6," ","~",LEN(TRIM(I$6))-LEN(SUBSTITUTE(TRIM(I$6)," ",""))))-1)&amp;" Total",$B$6:$BB$343,ROW($A207)-5,FALSE))</f>
        <v>0</v>
      </c>
      <c r="J207" s="14">
        <f ca="1">IF(J$5&lt;&gt;"",HLOOKUP(J$5,Functionalization!$G$6:$R$343,ROW($A207)-5,FALSE),IFERROR(INDEX(J$320:J$343,MATCH($F207,$B$320:$B$343,0))/VLOOKUP($F207,$B$320:$BB$343,MATCH(LEFT(TRIM(J$6),FIND("~",SUBSTITUTE(J$6,"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207))*HLOOKUP(LEFT(TRIM(J$6),FIND("~",SUBSTITUTE(J$6," ","~",LEN(TRIM(J$6))-LEN(SUBSTITUTE(TRIM(J$6)," ",""))))-1)&amp;" Total",$B$6:$BB$343,ROW($A207)-5,FALSE))</f>
        <v>0</v>
      </c>
      <c r="K207" s="14">
        <f ca="1">IF(K$5&lt;&gt;"",HLOOKUP(K$5,Functionalization!$G$6:$R$343,ROW($A207)-5,FALSE),IFERROR(INDEX(K$320:K$343,MATCH($F207,$B$320:$B$343,0))/VLOOKUP($F207,$B$320:$BB$343,MATCH(LEFT(TRIM(K$6),FIND("~",SUBSTITUTE(K$6,"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207))*HLOOKUP(LEFT(TRIM(K$6),FIND("~",SUBSTITUTE(K$6," ","~",LEN(TRIM(K$6))-LEN(SUBSTITUTE(TRIM(K$6)," ",""))))-1)&amp;" Total",$B$6:$BB$343,ROW($A207)-5,FALSE))</f>
        <v>0</v>
      </c>
      <c r="L207" s="14">
        <f ca="1">IF(L$5&lt;&gt;"",HLOOKUP(L$5,Functionalization!$G$6:$R$343,ROW($A207)-5,FALSE),IFERROR(INDEX(L$320:L$343,MATCH($F207,$B$320:$B$343,0))/VLOOKUP($F207,$B$320:$BB$343,MATCH(LEFT(TRIM(L$6),FIND("~",SUBSTITUTE(L$6,"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207))*HLOOKUP(LEFT(TRIM(L$6),FIND("~",SUBSTITUTE(L$6," ","~",LEN(TRIM(L$6))-LEN(SUBSTITUTE(TRIM(L$6)," ",""))))-1)&amp;" Total",$B$6:$BB$343,ROW($A207)-5,FALSE))</f>
        <v>0</v>
      </c>
      <c r="M207" s="14">
        <f ca="1">IF(M$5&lt;&gt;"",HLOOKUP(M$5,Functionalization!$G$6:$R$343,ROW($A207)-5,FALSE),IFERROR(INDEX(M$320:M$343,MATCH($F207,$B$320:$B$343,0))/VLOOKUP($F207,$B$320:$BB$343,MATCH(LEFT(TRIM(M$6),FIND("~",SUBSTITUTE(M$6,"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207))*HLOOKUP(LEFT(TRIM(M$6),FIND("~",SUBSTITUTE(M$6," ","~",LEN(TRIM(M$6))-LEN(SUBSTITUTE(TRIM(M$6)," ",""))))-1)&amp;" Total",$B$6:$BB$343,ROW($A207)-5,FALSE))</f>
        <v>0</v>
      </c>
      <c r="N207" s="14">
        <f ca="1">IF(N$5&lt;&gt;"",HLOOKUP(N$5,Functionalization!$G$6:$R$343,ROW($A207)-5,FALSE),IFERROR(INDEX(N$320:N$343,MATCH($F207,$B$320:$B$343,0))/VLOOKUP($F207,$B$320:$BB$343,MATCH(LEFT(TRIM(N$6),FIND("~",SUBSTITUTE(N$6,"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207))*HLOOKUP(LEFT(TRIM(N$6),FIND("~",SUBSTITUTE(N$6," ","~",LEN(TRIM(N$6))-LEN(SUBSTITUTE(TRIM(N$6)," ",""))))-1)&amp;" Total",$B$6:$BB$343,ROW($A207)-5,FALSE))</f>
        <v>0</v>
      </c>
      <c r="O207" s="14">
        <f ca="1">IF(O$5&lt;&gt;"",HLOOKUP(O$5,Functionalization!$G$6:$R$343,ROW($A207)-5,FALSE),IFERROR(INDEX(O$320:O$343,MATCH($F207,$B$320:$B$343,0))/VLOOKUP($F207,$B$320:$BB$343,MATCH(LEFT(TRIM(O$6),FIND("~",SUBSTITUTE(O$6,"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207))*HLOOKUP(LEFT(TRIM(O$6),FIND("~",SUBSTITUTE(O$6," ","~",LEN(TRIM(O$6))-LEN(SUBSTITUTE(TRIM(O$6)," ",""))))-1)&amp;" Total",$B$6:$BB$343,ROW($A207)-5,FALSE))</f>
        <v>50.307789346046583</v>
      </c>
      <c r="P207" s="14">
        <f ca="1">IF(P$5&lt;&gt;"",HLOOKUP(P$5,Functionalization!$G$6:$R$343,ROW($A207)-5,FALSE),IFERROR(INDEX(P$320:P$343,MATCH($F207,$B$320:$B$343,0))/VLOOKUP($F207,$B$320:$BB$343,MATCH(LEFT(TRIM(P$6),FIND("~",SUBSTITUTE(P$6,"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207))*HLOOKUP(LEFT(TRIM(P$6),FIND("~",SUBSTITUTE(P$6," ","~",LEN(TRIM(P$6))-LEN(SUBSTITUTE(TRIM(P$6)," ",""))))-1)&amp;" Total",$B$6:$BB$343,ROW($A207)-5,FALSE))</f>
        <v>47.03411191337235</v>
      </c>
      <c r="Q207" s="14">
        <f ca="1">IF(Q$5&lt;&gt;"",HLOOKUP(Q$5,Functionalization!$G$6:$R$343,ROW($A207)-5,FALSE),IFERROR(INDEX(Q$320:Q$343,MATCH($F207,$B$320:$B$343,0))/VLOOKUP($F207,$B$320:$BB$343,MATCH(LEFT(TRIM(Q$6),FIND("~",SUBSTITUTE(Q$6,"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207))*HLOOKUP(LEFT(TRIM(Q$6),FIND("~",SUBSTITUTE(Q$6," ","~",LEN(TRIM(Q$6))-LEN(SUBSTITUTE(TRIM(Q$6)," ",""))))-1)&amp;" Total",$B$6:$BB$343,ROW($A207)-5,FALSE))</f>
        <v>0</v>
      </c>
      <c r="R207" s="14">
        <f ca="1">IF(R$5&lt;&gt;"",HLOOKUP(R$5,Functionalization!$G$6:$R$343,ROW($A207)-5,FALSE),IFERROR(INDEX(R$320:R$343,MATCH($F207,$B$320:$B$343,0))/VLOOKUP($F207,$B$320:$BB$343,MATCH(LEFT(TRIM(R$6),FIND("~",SUBSTITUTE(R$6,"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207))*HLOOKUP(LEFT(TRIM(R$6),FIND("~",SUBSTITUTE(R$6," ","~",LEN(TRIM(R$6))-LEN(SUBSTITUTE(TRIM(R$6)," ",""))))-1)&amp;" Total",$B$6:$BB$343,ROW($A207)-5,FALSE))</f>
        <v>3.2736774326742353</v>
      </c>
      <c r="S207" s="14">
        <f ca="1">IF(S$5&lt;&gt;"",HLOOKUP(S$5,Functionalization!$G$6:$R$343,ROW($A207)-5,FALSE),IFERROR(INDEX(S$320:S$343,MATCH($F207,$B$320:$B$343,0))/VLOOKUP($F207,$B$320:$BB$343,MATCH(LEFT(TRIM(S$6),FIND("~",SUBSTITUTE(S$6,"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207))*HLOOKUP(LEFT(TRIM(S$6),FIND("~",SUBSTITUTE(S$6," ","~",LEN(TRIM(S$6))-LEN(SUBSTITUTE(TRIM(S$6)," ",""))))-1)&amp;" Total",$B$6:$BB$343,ROW($A207)-5,FALSE))</f>
        <v>49.407759114286563</v>
      </c>
      <c r="T207" s="14">
        <f ca="1">IF(T$5&lt;&gt;"",HLOOKUP(T$5,Functionalization!$G$6:$R$343,ROW($A207)-5,FALSE),IFERROR(INDEX(T$320:T$343,MATCH($F207,$B$320:$B$343,0))/VLOOKUP($F207,$B$320:$BB$343,MATCH(LEFT(TRIM(T$6),FIND("~",SUBSTITUTE(T$6,"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207))*HLOOKUP(LEFT(TRIM(T$6),FIND("~",SUBSTITUTE(T$6," ","~",LEN(TRIM(T$6))-LEN(SUBSTITUTE(TRIM(T$6)," ",""))))-1)&amp;" Total",$B$6:$BB$343,ROW($A207)-5,FALSE))</f>
        <v>0</v>
      </c>
      <c r="U207" s="14">
        <f ca="1">IF(U$5&lt;&gt;"",HLOOKUP(U$5,Functionalization!$G$6:$R$343,ROW($A207)-5,FALSE),IFERROR(INDEX(U$320:U$343,MATCH($F207,$B$320:$B$343,0))/VLOOKUP($F207,$B$320:$BB$343,MATCH(LEFT(TRIM(U$6),FIND("~",SUBSTITUTE(U$6,"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207))*HLOOKUP(LEFT(TRIM(U$6),FIND("~",SUBSTITUTE(U$6," ","~",LEN(TRIM(U$6))-LEN(SUBSTITUTE(TRIM(U$6)," ",""))))-1)&amp;" Total",$B$6:$BB$343,ROW($A207)-5,FALSE))</f>
        <v>0</v>
      </c>
      <c r="V207" s="14">
        <f ca="1">IF(V$5&lt;&gt;"",HLOOKUP(V$5,Functionalization!$G$6:$R$343,ROW($A207)-5,FALSE),IFERROR(INDEX(V$320:V$343,MATCH($F207,$B$320:$B$343,0))/VLOOKUP($F207,$B$320:$BB$343,MATCH(LEFT(TRIM(V$6),FIND("~",SUBSTITUTE(V$6,"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207))*HLOOKUP(LEFT(TRIM(V$6),FIND("~",SUBSTITUTE(V$6," ","~",LEN(TRIM(V$6))-LEN(SUBSTITUTE(TRIM(V$6)," ",""))))-1)&amp;" Total",$B$6:$BB$343,ROW($A207)-5,FALSE))</f>
        <v>49.407759114286563</v>
      </c>
      <c r="W207" s="14">
        <f ca="1">IF(W$5&lt;&gt;"",HLOOKUP(W$5,Functionalization!$G$6:$R$343,ROW($A207)-5,FALSE),IFERROR(INDEX(W$320:W$343,MATCH($F207,$B$320:$B$343,0))/VLOOKUP($F207,$B$320:$BB$343,MATCH(LEFT(TRIM(W$6),FIND("~",SUBSTITUTE(W$6,"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207))*HLOOKUP(LEFT(TRIM(W$6),FIND("~",SUBSTITUTE(W$6," ","~",LEN(TRIM(W$6))-LEN(SUBSTITUTE(TRIM(W$6)," ",""))))-1)&amp;" Total",$B$6:$BB$343,ROW($A207)-5,FALSE))</f>
        <v>0</v>
      </c>
      <c r="X207" s="14">
        <f ca="1">IF(X$5&lt;&gt;"",HLOOKUP(X$5,Functionalization!$G$6:$R$343,ROW($A207)-5,FALSE),IFERROR(INDEX(X$320:X$343,MATCH($F207,$B$320:$B$343,0))/VLOOKUP($F207,$B$320:$BB$343,MATCH(LEFT(TRIM(X$6),FIND("~",SUBSTITUTE(X$6,"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207))*HLOOKUP(LEFT(TRIM(X$6),FIND("~",SUBSTITUTE(X$6," ","~",LEN(TRIM(X$6))-LEN(SUBSTITUTE(TRIM(X$6)," ",""))))-1)&amp;" Total",$B$6:$BB$343,ROW($A207)-5,FALSE))</f>
        <v>0</v>
      </c>
      <c r="Y207" s="14">
        <f ca="1">IF(Y$5&lt;&gt;"",HLOOKUP(Y$5,Functionalization!$G$6:$R$343,ROW($A207)-5,FALSE),IFERROR(INDEX(Y$320:Y$343,MATCH($F207,$B$320:$B$343,0))/VLOOKUP($F207,$B$320:$BB$343,MATCH(LEFT(TRIM(Y$6),FIND("~",SUBSTITUTE(Y$6,"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207))*HLOOKUP(LEFT(TRIM(Y$6),FIND("~",SUBSTITUTE(Y$6," ","~",LEN(TRIM(Y$6))-LEN(SUBSTITUTE(TRIM(Y$6)," ",""))))-1)&amp;" Total",$B$6:$BB$343,ROW($A207)-5,FALSE))</f>
        <v>0</v>
      </c>
      <c r="Z207" s="14">
        <f ca="1">IF(Z$5&lt;&gt;"",HLOOKUP(Z$5,Functionalization!$G$6:$R$343,ROW($A207)-5,FALSE),IFERROR(INDEX(Z$320:Z$343,MATCH($F207,$B$320:$B$343,0))/VLOOKUP($F207,$B$320:$BB$343,MATCH(LEFT(TRIM(Z$6),FIND("~",SUBSTITUTE(Z$6,"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207))*HLOOKUP(LEFT(TRIM(Z$6),FIND("~",SUBSTITUTE(Z$6," ","~",LEN(TRIM(Z$6))-LEN(SUBSTITUTE(TRIM(Z$6)," ",""))))-1)&amp;" Total",$B$6:$BB$343,ROW($A207)-5,FALSE))</f>
        <v>0</v>
      </c>
      <c r="AA207" s="14">
        <f ca="1">IF(AA$5&lt;&gt;"",HLOOKUP(AA$5,Functionalization!$G$6:$R$343,ROW($A207)-5,FALSE),IFERROR(INDEX(AA$320:AA$343,MATCH($F207,$B$320:$B$343,0))/VLOOKUP($F207,$B$320:$BB$343,MATCH(LEFT(TRIM(AA$6),FIND("~",SUBSTITUTE(AA$6,"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207))*HLOOKUP(LEFT(TRIM(AA$6),FIND("~",SUBSTITUTE(AA$6," ","~",LEN(TRIM(AA$6))-LEN(SUBSTITUTE(TRIM(AA$6)," ",""))))-1)&amp;" Total",$B$6:$BB$343,ROW($A207)-5,FALSE))</f>
        <v>0</v>
      </c>
      <c r="AB207" s="14">
        <f ca="1">IF(AB$5&lt;&gt;"",HLOOKUP(AB$5,Functionalization!$G$6:$R$343,ROW($A207)-5,FALSE),IFERROR(INDEX(AB$320:AB$343,MATCH($F207,$B$320:$B$343,0))/VLOOKUP($F207,$B$320:$BB$343,MATCH(LEFT(TRIM(AB$6),FIND("~",SUBSTITUTE(AB$6,"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207))*HLOOKUP(LEFT(TRIM(AB$6),FIND("~",SUBSTITUTE(AB$6," ","~",LEN(TRIM(AB$6))-LEN(SUBSTITUTE(TRIM(AB$6)," ",""))))-1)&amp;" Total",$B$6:$BB$343,ROW($A207)-5,FALSE))</f>
        <v>0</v>
      </c>
      <c r="AC207" s="14">
        <f ca="1">IF(AC$5&lt;&gt;"",HLOOKUP(AC$5,Functionalization!$G$6:$R$343,ROW($A207)-5,FALSE),IFERROR(INDEX(AC$320:AC$343,MATCH($F207,$B$320:$B$343,0))/VLOOKUP($F207,$B$320:$BB$343,MATCH(LEFT(TRIM(AC$6),FIND("~",SUBSTITUTE(AC$6,"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207))*HLOOKUP(LEFT(TRIM(AC$6),FIND("~",SUBSTITUTE(AC$6," ","~",LEN(TRIM(AC$6))-LEN(SUBSTITUTE(TRIM(AC$6)," ",""))))-1)&amp;" Total",$B$6:$BB$343,ROW($A207)-5,FALSE))</f>
        <v>0</v>
      </c>
      <c r="AD207" s="14">
        <f ca="1">IF(AD$5&lt;&gt;"",HLOOKUP(AD$5,Functionalization!$G$6:$R$343,ROW($A207)-5,FALSE),IFERROR(INDEX(AD$320:AD$343,MATCH($F207,$B$320:$B$343,0))/VLOOKUP($F207,$B$320:$BB$343,MATCH(LEFT(TRIM(AD$6),FIND("~",SUBSTITUTE(AD$6,"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207))*HLOOKUP(LEFT(TRIM(AD$6),FIND("~",SUBSTITUTE(AD$6," ","~",LEN(TRIM(AD$6))-LEN(SUBSTITUTE(TRIM(AD$6)," ",""))))-1)&amp;" Total",$B$6:$BB$343,ROW($A207)-5,FALSE))</f>
        <v>0</v>
      </c>
      <c r="AE207" s="14">
        <f ca="1">IF(AE$5&lt;&gt;"",HLOOKUP(AE$5,Functionalization!$G$6:$R$343,ROW($A207)-5,FALSE),IFERROR(INDEX(AE$320:AE$343,MATCH($F207,$B$320:$B$343,0))/VLOOKUP($F207,$B$320:$BB$343,MATCH(LEFT(TRIM(AE$6),FIND("~",SUBSTITUTE(AE$6,"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207))*HLOOKUP(LEFT(TRIM(AE$6),FIND("~",SUBSTITUTE(AE$6," ","~",LEN(TRIM(AE$6))-LEN(SUBSTITUTE(TRIM(AE$6)," ",""))))-1)&amp;" Total",$B$6:$BB$343,ROW($A207)-5,FALSE))</f>
        <v>0</v>
      </c>
      <c r="AF207" s="14">
        <f ca="1">IF(AF$5&lt;&gt;"",HLOOKUP(AF$5,Functionalization!$G$6:$R$343,ROW($A207)-5,FALSE),IFERROR(INDEX(AF$320:AF$343,MATCH($F207,$B$320:$B$343,0))/VLOOKUP($F207,$B$320:$BB$343,MATCH(LEFT(TRIM(AF$6),FIND("~",SUBSTITUTE(AF$6,"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207))*HLOOKUP(LEFT(TRIM(AF$6),FIND("~",SUBSTITUTE(AF$6," ","~",LEN(TRIM(AF$6))-LEN(SUBSTITUTE(TRIM(AF$6)," ",""))))-1)&amp;" Total",$B$6:$BB$343,ROW($A207)-5,FALSE))</f>
        <v>0</v>
      </c>
      <c r="AG207" s="14">
        <f ca="1">IF(AG$5&lt;&gt;"",HLOOKUP(AG$5,Functionalization!$G$6:$R$343,ROW($A207)-5,FALSE),IFERROR(INDEX(AG$320:AG$343,MATCH($F207,$B$320:$B$343,0))/VLOOKUP($F207,$B$320:$BB$343,MATCH(LEFT(TRIM(AG$6),FIND("~",SUBSTITUTE(AG$6,"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207))*HLOOKUP(LEFT(TRIM(AG$6),FIND("~",SUBSTITUTE(AG$6," ","~",LEN(TRIM(AG$6))-LEN(SUBSTITUTE(TRIM(AG$6)," ",""))))-1)&amp;" Total",$B$6:$BB$343,ROW($A207)-5,FALSE))</f>
        <v>0</v>
      </c>
      <c r="AH207" s="14">
        <f ca="1">IF(AH$5&lt;&gt;"",HLOOKUP(AH$5,Functionalization!$G$6:$R$343,ROW($A207)-5,FALSE),IFERROR(INDEX(AH$320:AH$343,MATCH($F207,$B$320:$B$343,0))/VLOOKUP($F207,$B$320:$BB$343,MATCH(LEFT(TRIM(AH$6),FIND("~",SUBSTITUTE(AH$6,"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207))*HLOOKUP(LEFT(TRIM(AH$6),FIND("~",SUBSTITUTE(AH$6," ","~",LEN(TRIM(AH$6))-LEN(SUBSTITUTE(TRIM(AH$6)," ",""))))-1)&amp;" Total",$B$6:$BB$343,ROW($A207)-5,FALSE))</f>
        <v>0</v>
      </c>
      <c r="AI207" s="14">
        <f ca="1">IF(AI$5&lt;&gt;"",HLOOKUP(AI$5,Functionalization!$G$6:$R$343,ROW($A207)-5,FALSE),IFERROR(INDEX(AI$320:AI$343,MATCH($F207,$B$320:$B$343,0))/VLOOKUP($F207,$B$320:$BB$343,MATCH(LEFT(TRIM(AI$6),FIND("~",SUBSTITUTE(AI$6,"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207))*HLOOKUP(LEFT(TRIM(AI$6),FIND("~",SUBSTITUTE(AI$6," ","~",LEN(TRIM(AI$6))-LEN(SUBSTITUTE(TRIM(AI$6)," ",""))))-1)&amp;" Total",$B$6:$BB$343,ROW($A207)-5,FALSE))</f>
        <v>0</v>
      </c>
      <c r="AJ207" s="14">
        <f ca="1">IF(AJ$5&lt;&gt;"",HLOOKUP(AJ$5,Functionalization!$G$6:$R$343,ROW($A207)-5,FALSE),IFERROR(INDEX(AJ$320:AJ$343,MATCH($F207,$B$320:$B$343,0))/VLOOKUP($F207,$B$320:$BB$343,MATCH(LEFT(TRIM(AJ$6),FIND("~",SUBSTITUTE(AJ$6,"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207))*HLOOKUP(LEFT(TRIM(AJ$6),FIND("~",SUBSTITUTE(AJ$6," ","~",LEN(TRIM(AJ$6))-LEN(SUBSTITUTE(TRIM(AJ$6)," ",""))))-1)&amp;" Total",$B$6:$BB$343,ROW($A207)-5,FALSE))</f>
        <v>0</v>
      </c>
      <c r="AK207" s="14">
        <f ca="1">IF(AK$5&lt;&gt;"",HLOOKUP(AK$5,Functionalization!$G$6:$R$343,ROW($A207)-5,FALSE),IFERROR(INDEX(AK$320:AK$343,MATCH($F207,$B$320:$B$343,0))/VLOOKUP($F207,$B$320:$BB$343,MATCH(LEFT(TRIM(AK$6),FIND("~",SUBSTITUTE(AK$6,"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207))*HLOOKUP(LEFT(TRIM(AK$6),FIND("~",SUBSTITUTE(AK$6," ","~",LEN(TRIM(AK$6))-LEN(SUBSTITUTE(TRIM(AK$6)," ",""))))-1)&amp;" Total",$B$6:$BB$343,ROW($A207)-5,FALSE))</f>
        <v>0</v>
      </c>
      <c r="AL207" s="14">
        <f ca="1">IF(AL$5&lt;&gt;"",HLOOKUP(AL$5,Functionalization!$G$6:$R$343,ROW($A207)-5,FALSE),IFERROR(INDEX(AL$320:AL$343,MATCH($F207,$B$320:$B$343,0))/VLOOKUP($F207,$B$320:$BB$343,MATCH(LEFT(TRIM(AL$6),FIND("~",SUBSTITUTE(AL$6,"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207))*HLOOKUP(LEFT(TRIM(AL$6),FIND("~",SUBSTITUTE(AL$6," ","~",LEN(TRIM(AL$6))-LEN(SUBSTITUTE(TRIM(AL$6)," ",""))))-1)&amp;" Total",$B$6:$BB$343,ROW($A207)-5,FALSE))</f>
        <v>0</v>
      </c>
      <c r="AM207" s="14">
        <f ca="1">IF(AM$5&lt;&gt;"",HLOOKUP(AM$5,Functionalization!$G$6:$R$343,ROW($A207)-5,FALSE),IFERROR(INDEX(AM$320:AM$343,MATCH($F207,$B$320:$B$343,0))/VLOOKUP($F207,$B$320:$BB$343,MATCH(LEFT(TRIM(AM$6),FIND("~",SUBSTITUTE(AM$6,"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207))*HLOOKUP(LEFT(TRIM(AM$6),FIND("~",SUBSTITUTE(AM$6," ","~",LEN(TRIM(AM$6))-LEN(SUBSTITUTE(TRIM(AM$6)," ",""))))-1)&amp;" Total",$B$6:$BB$343,ROW($A207)-5,FALSE))</f>
        <v>0</v>
      </c>
      <c r="AN207" s="14">
        <f ca="1">IF(AN$5&lt;&gt;"",HLOOKUP(AN$5,Functionalization!$G$6:$R$343,ROW($A207)-5,FALSE),IFERROR(INDEX(AN$320:AN$343,MATCH($F207,$B$320:$B$343,0))/VLOOKUP($F207,$B$320:$BB$343,MATCH(LEFT(TRIM(AN$6),FIND("~",SUBSTITUTE(AN$6,"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207))*HLOOKUP(LEFT(TRIM(AN$6),FIND("~",SUBSTITUTE(AN$6," ","~",LEN(TRIM(AN$6))-LEN(SUBSTITUTE(TRIM(AN$6)," ",""))))-1)&amp;" Total",$B$6:$BB$343,ROW($A207)-5,FALSE))</f>
        <v>0</v>
      </c>
      <c r="AO207" s="14">
        <f ca="1">IF(AO$5&lt;&gt;"",HLOOKUP(AO$5,Functionalization!$G$6:$R$343,ROW($A207)-5,FALSE),IFERROR(INDEX(AO$320:AO$343,MATCH($F207,$B$320:$B$343,0))/VLOOKUP($F207,$B$320:$BB$343,MATCH(LEFT(TRIM(AO$6),FIND("~",SUBSTITUTE(AO$6,"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207))*HLOOKUP(LEFT(TRIM(AO$6),FIND("~",SUBSTITUTE(AO$6," ","~",LEN(TRIM(AO$6))-LEN(SUBSTITUTE(TRIM(AO$6)," ",""))))-1)&amp;" Total",$B$6:$BB$343,ROW($A207)-5,FALSE))</f>
        <v>0</v>
      </c>
      <c r="AP207" s="14">
        <f ca="1">IF(AP$5&lt;&gt;"",HLOOKUP(AP$5,Functionalization!$G$6:$R$343,ROW($A207)-5,FALSE),IFERROR(INDEX(AP$320:AP$343,MATCH($F207,$B$320:$B$343,0))/VLOOKUP($F207,$B$320:$BB$343,MATCH(LEFT(TRIM(AP$6),FIND("~",SUBSTITUTE(AP$6,"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207))*HLOOKUP(LEFT(TRIM(AP$6),FIND("~",SUBSTITUTE(AP$6," ","~",LEN(TRIM(AP$6))-LEN(SUBSTITUTE(TRIM(AP$6)," ",""))))-1)&amp;" Total",$B$6:$BB$343,ROW($A207)-5,FALSE))</f>
        <v>0</v>
      </c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D207" s="44">
        <f ca="1">IFERROR(IF(SUMIF($G$6:$BB$6,BD$6&amp;" Total",$G207:$BB207)-(SUMIF($G$6:$BB$6,BD$6&amp;" "&amp;'Input-Allocators'!$D$18,$G207:$BB207)+IFERROR(SUMIF($G$6:$BB$6,BD$6&amp;" "&amp;'Input-Allocators'!$E$18,$G207:$BB207),SUMIF($G$6:$BB$6,BD$6&amp;" "&amp;'Input-Allocators'!$B$20,$G207:$BB207))+SUMIF($G$6:$BB$6,BD$6&amp;" "&amp;'Input-Allocators'!$F$18,$G207:$BB207))&lt;Check_Limit,0,1),1)</f>
        <v>0</v>
      </c>
      <c r="BE207" s="44">
        <f ca="1">IFERROR(IF(SUMIF($G$6:$BB$6,BE$6&amp;" Total",$G207:$BB207)-(SUMIF($G$6:$BB$6,BE$6&amp;" "&amp;'Input-Allocators'!$D$18,$G207:$BB207)+IFERROR(SUMIF($G$6:$BB$6,BE$6&amp;" "&amp;'Input-Allocators'!$E$18,$G207:$BB207),SUMIF($G$6:$BB$6,BE$6&amp;" "&amp;'Input-Allocators'!$B$20,$G207:$BB207))+SUMIF($G$6:$BB$6,BE$6&amp;" "&amp;'Input-Allocators'!$F$18,$G207:$BB207))&lt;Check_Limit,0,1),1)</f>
        <v>0</v>
      </c>
      <c r="BF207" s="44">
        <f ca="1">IFERROR(IF(SUMIF($G$6:$BB$6,BF$6&amp;" Total",$G207:$BB207)-(SUMIF($G$6:$BB$6,BF$6&amp;" "&amp;'Input-Allocators'!$D$18,$G207:$BB207)+IFERROR(SUMIF($G$6:$BB$6,BF$6&amp;" "&amp;'Input-Allocators'!$E$18,$G207:$BB207),SUMIF($G$6:$BB$6,BF$6&amp;" "&amp;'Input-Allocators'!$B$20,$G207:$BB207))+SUMIF($G$6:$BB$6,BF$6&amp;" "&amp;'Input-Allocators'!$F$18,$G207:$BB207))&lt;Check_Limit,0,1),1)</f>
        <v>0</v>
      </c>
      <c r="BG207" s="44">
        <f ca="1">IFERROR(IF(SUMIF($G$6:$BB$6,BG$6&amp;" Total",$G207:$BB207)-(SUMIF($G$6:$BB$6,BG$6&amp;" "&amp;'Input-Allocators'!$D$18,$G207:$BB207)+IFERROR(SUMIF($G$6:$BB$6,BG$6&amp;" "&amp;'Input-Allocators'!$E$18,$G207:$BB207),SUMIF($G$6:$BB$6,BG$6&amp;" "&amp;'Input-Allocators'!$B$20,$G207:$BB207))+SUMIF($G$6:$BB$6,BG$6&amp;" "&amp;'Input-Allocators'!$F$18,$G207:$BB207))&lt;Check_Limit,0,1),1)</f>
        <v>0</v>
      </c>
      <c r="BH207" s="44">
        <f ca="1">IFERROR(IF(SUMIF($G$6:$BB$6,BH$6&amp;" Total",$G207:$BB207)-(SUMIF($G$6:$BB$6,BH$6&amp;" "&amp;'Input-Allocators'!$D$18,$G207:$BB207)+IFERROR(SUMIF($G$6:$BB$6,BH$6&amp;" "&amp;'Input-Allocators'!$E$18,$G207:$BB207),SUMIF($G$6:$BB$6,BH$6&amp;" "&amp;'Input-Allocators'!$B$20,$G207:$BB207))+SUMIF($G$6:$BB$6,BH$6&amp;" "&amp;'Input-Allocators'!$F$18,$G207:$BB207))&lt;Check_Limit,0,1),1)</f>
        <v>0</v>
      </c>
      <c r="BI207" s="44">
        <f ca="1">IFERROR(IF(SUMIF($G$6:$BB$6,BI$6&amp;" Total",$G207:$BB207)-(SUMIF($G$6:$BB$6,BI$6&amp;" "&amp;'Input-Allocators'!$D$18,$G207:$BB207)+IFERROR(SUMIF($G$6:$BB$6,BI$6&amp;" "&amp;'Input-Allocators'!$E$18,$G207:$BB207),SUMIF($G$6:$BB$6,BI$6&amp;" "&amp;'Input-Allocators'!$B$20,$G207:$BB207))+SUMIF($G$6:$BB$6,BI$6&amp;" "&amp;'Input-Allocators'!$F$18,$G207:$BB207))&lt;Check_Limit,0,1),1)</f>
        <v>0</v>
      </c>
      <c r="BJ207" s="44">
        <f ca="1">IFERROR(IF(SUMIF($G$6:$BB$6,BJ$6&amp;" Total",$G207:$BB207)-(SUMIF($G$6:$BB$6,BJ$6&amp;" "&amp;'Input-Allocators'!$D$18,$G207:$BB207)+IFERROR(SUMIF($G$6:$BB$6,BJ$6&amp;" "&amp;'Input-Allocators'!$E$18,$G207:$BB207),SUMIF($G$6:$BB$6,BJ$6&amp;" "&amp;'Input-Allocators'!$B$20,$G207:$BB207))+SUMIF($G$6:$BB$6,BJ$6&amp;" "&amp;'Input-Allocators'!$F$18,$G207:$BB207))&lt;Check_Limit,0,1),1)</f>
        <v>0</v>
      </c>
      <c r="BK207" s="44">
        <f ca="1">IFERROR(IF(SUMIF($G$6:$BB$6,BK$6&amp;" Total",$G207:$BB207)-(SUMIF($G$6:$BB$6,BK$6&amp;" "&amp;'Input-Allocators'!$D$18,$G207:$BB207)+IFERROR(SUMIF($G$6:$BB$6,BK$6&amp;" "&amp;'Input-Allocators'!$E$18,$G207:$BB207),SUMIF($G$6:$BB$6,BK$6&amp;" "&amp;'Input-Allocators'!$B$20,$G207:$BB207))+SUMIF($G$6:$BB$6,BK$6&amp;" "&amp;'Input-Allocators'!$F$18,$G207:$BB207))&lt;Check_Limit,0,1),1)</f>
        <v>0</v>
      </c>
      <c r="BL207" s="44">
        <f ca="1">IFERROR(IF(SUMIF($G$6:$BB$6,BL$6&amp;" Total",$G207:$BB207)-(SUMIF($G$6:$BB$6,BL$6&amp;" "&amp;'Input-Allocators'!$D$18,$G207:$BB207)+IFERROR(SUMIF($G$6:$BB$6,BL$6&amp;" "&amp;'Input-Allocators'!$E$18,$G207:$BB207),SUMIF($G$6:$BB$6,BL$6&amp;" "&amp;'Input-Allocators'!$B$20,$G207:$BB207))+SUMIF($G$6:$BB$6,BL$6&amp;" "&amp;'Input-Allocators'!$F$18,$G207:$BB207))&lt;Check_Limit,0,1),1)</f>
        <v>0</v>
      </c>
      <c r="BM207" s="44">
        <f ca="1">IFERROR(IF(SUMIF($G$6:$BB$6,BM$6&amp;" Total",$G207:$BB207)-(SUMIF($G$6:$BB$6,BM$6&amp;" "&amp;'Input-Allocators'!$D$18,$G207:$BB207)+IFERROR(SUMIF($G$6:$BB$6,BM$6&amp;" "&amp;'Input-Allocators'!$E$18,$G207:$BB207),SUMIF($G$6:$BB$6,BM$6&amp;" "&amp;'Input-Allocators'!$B$20,$G207:$BB207))+SUMIF($G$6:$BB$6,BM$6&amp;" "&amp;'Input-Allocators'!$F$18,$G207:$BB207))&lt;Check_Limit,0,1),1)</f>
        <v>0</v>
      </c>
      <c r="BN207" s="44">
        <f ca="1">IFERROR(IF(SUMIF($G$6:$BB$6,BN$6&amp;" Total",$G207:$BB207)-(SUMIF($G$6:$BB$6,BN$6&amp;" "&amp;'Input-Allocators'!$D$18,$G207:$BB207)+IFERROR(SUMIF($G$6:$BB$6,BN$6&amp;" "&amp;'Input-Allocators'!$E$18,$G207:$BB207),SUMIF($G$6:$BB$6,BN$6&amp;" "&amp;'Input-Allocators'!$B$20,$G207:$BB207))+SUMIF($G$6:$BB$6,BN$6&amp;" "&amp;'Input-Allocators'!$F$18,$G207:$BB207))&lt;Check_Limit,0,1),1)</f>
        <v>0</v>
      </c>
      <c r="BO207" s="44">
        <f ca="1">IFERROR(IF(SUMIF($G$6:$BB$6,BO$6&amp;" Total",$G207:$BB207)-(SUMIF($G$6:$BB$6,BO$6&amp;" "&amp;'Input-Allocators'!$D$18,$G207:$BB207)+IFERROR(SUMIF($G$6:$BB$6,BO$6&amp;" "&amp;'Input-Allocators'!$E$18,$G207:$BB207),SUMIF($G$6:$BB$6,BO$6&amp;" "&amp;'Input-Allocators'!$B$20,$G207:$BB207))+SUMIF($G$6:$BB$6,BO$6&amp;" "&amp;'Input-Allocators'!$F$18,$G207:$BB207))&lt;Check_Limit,0,1),1)</f>
        <v>0</v>
      </c>
    </row>
    <row r="208" spans="1:67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>SUBTOTAL(9,D196:D207)</f>
        <v>20527.4120692787</v>
      </c>
      <c r="E208" s="14">
        <f t="shared" ca="1" si="35"/>
        <v>0</v>
      </c>
      <c r="F208" s="3"/>
      <c r="G208" s="174">
        <f t="shared" ref="G208:AP208" ca="1" si="36">SUBTOTAL(9,G196:G207)</f>
        <v>0</v>
      </c>
      <c r="H208" s="174">
        <f t="shared" ca="1" si="36"/>
        <v>0</v>
      </c>
      <c r="I208" s="174">
        <f t="shared" ca="1" si="36"/>
        <v>0</v>
      </c>
      <c r="J208" s="174">
        <f t="shared" ca="1" si="36"/>
        <v>0</v>
      </c>
      <c r="K208" s="174">
        <f t="shared" ca="1" si="36"/>
        <v>0</v>
      </c>
      <c r="L208" s="174">
        <f t="shared" ca="1" si="36"/>
        <v>0</v>
      </c>
      <c r="M208" s="174">
        <f t="shared" ca="1" si="36"/>
        <v>0</v>
      </c>
      <c r="N208" s="174">
        <f t="shared" ca="1" si="36"/>
        <v>0</v>
      </c>
      <c r="O208" s="174">
        <f t="shared" ca="1" si="36"/>
        <v>10754.571820173494</v>
      </c>
      <c r="P208" s="174">
        <f t="shared" ca="1" si="36"/>
        <v>10025.611829859587</v>
      </c>
      <c r="Q208" s="174">
        <f t="shared" ca="1" si="36"/>
        <v>0</v>
      </c>
      <c r="R208" s="174">
        <f t="shared" ca="1" si="36"/>
        <v>728.95999031390807</v>
      </c>
      <c r="S208" s="174">
        <f t="shared" ca="1" si="36"/>
        <v>9772.8402491052129</v>
      </c>
      <c r="T208" s="174">
        <f t="shared" ca="1" si="36"/>
        <v>0</v>
      </c>
      <c r="U208" s="174">
        <f t="shared" ca="1" si="36"/>
        <v>0</v>
      </c>
      <c r="V208" s="174">
        <f t="shared" ca="1" si="36"/>
        <v>9772.8402491052129</v>
      </c>
      <c r="W208" s="174">
        <f t="shared" ca="1" si="36"/>
        <v>0</v>
      </c>
      <c r="X208" s="174">
        <f t="shared" ca="1" si="36"/>
        <v>0</v>
      </c>
      <c r="Y208" s="174">
        <f t="shared" ca="1" si="36"/>
        <v>0</v>
      </c>
      <c r="Z208" s="174">
        <f t="shared" ca="1" si="36"/>
        <v>0</v>
      </c>
      <c r="AA208" s="174">
        <f t="shared" ca="1" si="36"/>
        <v>0</v>
      </c>
      <c r="AB208" s="174">
        <f t="shared" ca="1" si="36"/>
        <v>0</v>
      </c>
      <c r="AC208" s="174">
        <f t="shared" ca="1" si="36"/>
        <v>0</v>
      </c>
      <c r="AD208" s="174">
        <f t="shared" ca="1" si="36"/>
        <v>0</v>
      </c>
      <c r="AE208" s="174">
        <f t="shared" ca="1" si="36"/>
        <v>0</v>
      </c>
      <c r="AF208" s="174">
        <f t="shared" ca="1" si="36"/>
        <v>0</v>
      </c>
      <c r="AG208" s="174">
        <f t="shared" ca="1" si="36"/>
        <v>0</v>
      </c>
      <c r="AH208" s="174">
        <f t="shared" ca="1" si="36"/>
        <v>0</v>
      </c>
      <c r="AI208" s="174">
        <f t="shared" ca="1" si="36"/>
        <v>0</v>
      </c>
      <c r="AJ208" s="174">
        <f t="shared" ca="1" si="36"/>
        <v>0</v>
      </c>
      <c r="AK208" s="174">
        <f t="shared" ca="1" si="36"/>
        <v>0</v>
      </c>
      <c r="AL208" s="174">
        <f t="shared" ca="1" si="36"/>
        <v>0</v>
      </c>
      <c r="AM208" s="174">
        <f t="shared" ca="1" si="36"/>
        <v>0</v>
      </c>
      <c r="AN208" s="174">
        <f t="shared" ca="1" si="36"/>
        <v>0</v>
      </c>
      <c r="AO208" s="174">
        <f t="shared" ca="1" si="36"/>
        <v>0</v>
      </c>
      <c r="AP208" s="174">
        <f t="shared" ca="1" si="36"/>
        <v>0</v>
      </c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D208" s="44">
        <f ca="1">IFERROR(IF(SUMIF($G$6:$BB$6,BD$6&amp;" Total",$G208:$BB208)-(SUMIF($G$6:$BB$6,BD$6&amp;" "&amp;'Input-Allocators'!$D$18,$G208:$BB208)+IFERROR(SUMIF($G$6:$BB$6,BD$6&amp;" "&amp;'Input-Allocators'!$E$18,$G208:$BB208),SUMIF($G$6:$BB$6,BD$6&amp;" "&amp;'Input-Allocators'!$B$20,$G208:$BB208))+SUMIF($G$6:$BB$6,BD$6&amp;" "&amp;'Input-Allocators'!$F$18,$G208:$BB208))&lt;Check_Limit,0,1),1)</f>
        <v>0</v>
      </c>
      <c r="BE208" s="44">
        <f ca="1">IFERROR(IF(SUMIF($G$6:$BB$6,BE$6&amp;" Total",$G208:$BB208)-(SUMIF($G$6:$BB$6,BE$6&amp;" "&amp;'Input-Allocators'!$D$18,$G208:$BB208)+IFERROR(SUMIF($G$6:$BB$6,BE$6&amp;" "&amp;'Input-Allocators'!$E$18,$G208:$BB208),SUMIF($G$6:$BB$6,BE$6&amp;" "&amp;'Input-Allocators'!$B$20,$G208:$BB208))+SUMIF($G$6:$BB$6,BE$6&amp;" "&amp;'Input-Allocators'!$F$18,$G208:$BB208))&lt;Check_Limit,0,1),1)</f>
        <v>0</v>
      </c>
      <c r="BF208" s="44">
        <f ca="1">IFERROR(IF(SUMIF($G$6:$BB$6,BF$6&amp;" Total",$G208:$BB208)-(SUMIF($G$6:$BB$6,BF$6&amp;" "&amp;'Input-Allocators'!$D$18,$G208:$BB208)+IFERROR(SUMIF($G$6:$BB$6,BF$6&amp;" "&amp;'Input-Allocators'!$E$18,$G208:$BB208),SUMIF($G$6:$BB$6,BF$6&amp;" "&amp;'Input-Allocators'!$B$20,$G208:$BB208))+SUMIF($G$6:$BB$6,BF$6&amp;" "&amp;'Input-Allocators'!$F$18,$G208:$BB208))&lt;Check_Limit,0,1),1)</f>
        <v>0</v>
      </c>
      <c r="BG208" s="44">
        <f ca="1">IFERROR(IF(SUMIF($G$6:$BB$6,BG$6&amp;" Total",$G208:$BB208)-(SUMIF($G$6:$BB$6,BG$6&amp;" "&amp;'Input-Allocators'!$D$18,$G208:$BB208)+IFERROR(SUMIF($G$6:$BB$6,BG$6&amp;" "&amp;'Input-Allocators'!$E$18,$G208:$BB208),SUMIF($G$6:$BB$6,BG$6&amp;" "&amp;'Input-Allocators'!$B$20,$G208:$BB208))+SUMIF($G$6:$BB$6,BG$6&amp;" "&amp;'Input-Allocators'!$F$18,$G208:$BB208))&lt;Check_Limit,0,1),1)</f>
        <v>0</v>
      </c>
      <c r="BH208" s="44">
        <f ca="1">IFERROR(IF(SUMIF($G$6:$BB$6,BH$6&amp;" Total",$G208:$BB208)-(SUMIF($G$6:$BB$6,BH$6&amp;" "&amp;'Input-Allocators'!$D$18,$G208:$BB208)+IFERROR(SUMIF($G$6:$BB$6,BH$6&amp;" "&amp;'Input-Allocators'!$E$18,$G208:$BB208),SUMIF($G$6:$BB$6,BH$6&amp;" "&amp;'Input-Allocators'!$B$20,$G208:$BB208))+SUMIF($G$6:$BB$6,BH$6&amp;" "&amp;'Input-Allocators'!$F$18,$G208:$BB208))&lt;Check_Limit,0,1),1)</f>
        <v>0</v>
      </c>
      <c r="BI208" s="44">
        <f ca="1">IFERROR(IF(SUMIF($G$6:$BB$6,BI$6&amp;" Total",$G208:$BB208)-(SUMIF($G$6:$BB$6,BI$6&amp;" "&amp;'Input-Allocators'!$D$18,$G208:$BB208)+IFERROR(SUMIF($G$6:$BB$6,BI$6&amp;" "&amp;'Input-Allocators'!$E$18,$G208:$BB208),SUMIF($G$6:$BB$6,BI$6&amp;" "&amp;'Input-Allocators'!$B$20,$G208:$BB208))+SUMIF($G$6:$BB$6,BI$6&amp;" "&amp;'Input-Allocators'!$F$18,$G208:$BB208))&lt;Check_Limit,0,1),1)</f>
        <v>0</v>
      </c>
      <c r="BJ208" s="44">
        <f ca="1">IFERROR(IF(SUMIF($G$6:$BB$6,BJ$6&amp;" Total",$G208:$BB208)-(SUMIF($G$6:$BB$6,BJ$6&amp;" "&amp;'Input-Allocators'!$D$18,$G208:$BB208)+IFERROR(SUMIF($G$6:$BB$6,BJ$6&amp;" "&amp;'Input-Allocators'!$E$18,$G208:$BB208),SUMIF($G$6:$BB$6,BJ$6&amp;" "&amp;'Input-Allocators'!$B$20,$G208:$BB208))+SUMIF($G$6:$BB$6,BJ$6&amp;" "&amp;'Input-Allocators'!$F$18,$G208:$BB208))&lt;Check_Limit,0,1),1)</f>
        <v>0</v>
      </c>
      <c r="BK208" s="44">
        <f ca="1">IFERROR(IF(SUMIF($G$6:$BB$6,BK$6&amp;" Total",$G208:$BB208)-(SUMIF($G$6:$BB$6,BK$6&amp;" "&amp;'Input-Allocators'!$D$18,$G208:$BB208)+IFERROR(SUMIF($G$6:$BB$6,BK$6&amp;" "&amp;'Input-Allocators'!$E$18,$G208:$BB208),SUMIF($G$6:$BB$6,BK$6&amp;" "&amp;'Input-Allocators'!$B$20,$G208:$BB208))+SUMIF($G$6:$BB$6,BK$6&amp;" "&amp;'Input-Allocators'!$F$18,$G208:$BB208))&lt;Check_Limit,0,1),1)</f>
        <v>0</v>
      </c>
      <c r="BL208" s="44">
        <f ca="1">IFERROR(IF(SUMIF($G$6:$BB$6,BL$6&amp;" Total",$G208:$BB208)-(SUMIF($G$6:$BB$6,BL$6&amp;" "&amp;'Input-Allocators'!$D$18,$G208:$BB208)+IFERROR(SUMIF($G$6:$BB$6,BL$6&amp;" "&amp;'Input-Allocators'!$E$18,$G208:$BB208),SUMIF($G$6:$BB$6,BL$6&amp;" "&amp;'Input-Allocators'!$B$20,$G208:$BB208))+SUMIF($G$6:$BB$6,BL$6&amp;" "&amp;'Input-Allocators'!$F$18,$G208:$BB208))&lt;Check_Limit,0,1),1)</f>
        <v>0</v>
      </c>
      <c r="BM208" s="44">
        <f ca="1">IFERROR(IF(SUMIF($G$6:$BB$6,BM$6&amp;" Total",$G208:$BB208)-(SUMIF($G$6:$BB$6,BM$6&amp;" "&amp;'Input-Allocators'!$D$18,$G208:$BB208)+IFERROR(SUMIF($G$6:$BB$6,BM$6&amp;" "&amp;'Input-Allocators'!$E$18,$G208:$BB208),SUMIF($G$6:$BB$6,BM$6&amp;" "&amp;'Input-Allocators'!$B$20,$G208:$BB208))+SUMIF($G$6:$BB$6,BM$6&amp;" "&amp;'Input-Allocators'!$F$18,$G208:$BB208))&lt;Check_Limit,0,1),1)</f>
        <v>0</v>
      </c>
      <c r="BN208" s="44">
        <f ca="1">IFERROR(IF(SUMIF($G$6:$BB$6,BN$6&amp;" Total",$G208:$BB208)-(SUMIF($G$6:$BB$6,BN$6&amp;" "&amp;'Input-Allocators'!$D$18,$G208:$BB208)+IFERROR(SUMIF($G$6:$BB$6,BN$6&amp;" "&amp;'Input-Allocators'!$E$18,$G208:$BB208),SUMIF($G$6:$BB$6,BN$6&amp;" "&amp;'Input-Allocators'!$B$20,$G208:$BB208))+SUMIF($G$6:$BB$6,BN$6&amp;" "&amp;'Input-Allocators'!$F$18,$G208:$BB208))&lt;Check_Limit,0,1),1)</f>
        <v>0</v>
      </c>
      <c r="BO208" s="44">
        <f ca="1">IFERROR(IF(SUMIF($G$6:$BB$6,BO$6&amp;" Total",$G208:$BB208)-(SUMIF($G$6:$BB$6,BO$6&amp;" "&amp;'Input-Allocators'!$D$18,$G208:$BB208)+IFERROR(SUMIF($G$6:$BB$6,BO$6&amp;" "&amp;'Input-Allocators'!$E$18,$G208:$BB208),SUMIF($G$6:$BB$6,BO$6&amp;" "&amp;'Input-Allocators'!$B$20,$G208:$BB208))+SUMIF($G$6:$BB$6,BO$6&amp;" "&amp;'Input-Allocators'!$F$18,$G208:$BB208))&lt;Check_Limit,0,1),1)</f>
        <v>0</v>
      </c>
    </row>
    <row r="209" spans="1:67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C209" s="46" t="str">
        <f>IF(ISBLANK('Input-Accounts'!C209),"",'Input-Accounts'!C209)</f>
        <v/>
      </c>
      <c r="D209" s="14"/>
      <c r="E209" s="14"/>
      <c r="F209" s="3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D209" s="44">
        <f>IFERROR(IF(SUMIF($G$6:$BB$6,BD$6&amp;" Total",$G209:$BB209)-(SUMIF($G$6:$BB$6,BD$6&amp;" "&amp;'Input-Allocators'!$D$18,$G209:$BB209)+IFERROR(SUMIF($G$6:$BB$6,BD$6&amp;" "&amp;'Input-Allocators'!$E$18,$G209:$BB209),SUMIF($G$6:$BB$6,BD$6&amp;" "&amp;'Input-Allocators'!$B$20,$G209:$BB209))+SUMIF($G$6:$BB$6,BD$6&amp;" "&amp;'Input-Allocators'!$F$18,$G209:$BB209))&lt;Check_Limit,0,1),1)</f>
        <v>0</v>
      </c>
      <c r="BE209" s="44">
        <f>IFERROR(IF(SUMIF($G$6:$BB$6,BE$6&amp;" Total",$G209:$BB209)-(SUMIF($G$6:$BB$6,BE$6&amp;" "&amp;'Input-Allocators'!$D$18,$G209:$BB209)+IFERROR(SUMIF($G$6:$BB$6,BE$6&amp;" "&amp;'Input-Allocators'!$E$18,$G209:$BB209),SUMIF($G$6:$BB$6,BE$6&amp;" "&amp;'Input-Allocators'!$B$20,$G209:$BB209))+SUMIF($G$6:$BB$6,BE$6&amp;" "&amp;'Input-Allocators'!$F$18,$G209:$BB209))&lt;Check_Limit,0,1),1)</f>
        <v>0</v>
      </c>
      <c r="BF209" s="44">
        <f>IFERROR(IF(SUMIF($G$6:$BB$6,BF$6&amp;" Total",$G209:$BB209)-(SUMIF($G$6:$BB$6,BF$6&amp;" "&amp;'Input-Allocators'!$D$18,$G209:$BB209)+IFERROR(SUMIF($G$6:$BB$6,BF$6&amp;" "&amp;'Input-Allocators'!$E$18,$G209:$BB209),SUMIF($G$6:$BB$6,BF$6&amp;" "&amp;'Input-Allocators'!$B$20,$G209:$BB209))+SUMIF($G$6:$BB$6,BF$6&amp;" "&amp;'Input-Allocators'!$F$18,$G209:$BB209))&lt;Check_Limit,0,1),1)</f>
        <v>0</v>
      </c>
      <c r="BG209" s="44">
        <f>IFERROR(IF(SUMIF($G$6:$BB$6,BG$6&amp;" Total",$G209:$BB209)-(SUMIF($G$6:$BB$6,BG$6&amp;" "&amp;'Input-Allocators'!$D$18,$G209:$BB209)+IFERROR(SUMIF($G$6:$BB$6,BG$6&amp;" "&amp;'Input-Allocators'!$E$18,$G209:$BB209),SUMIF($G$6:$BB$6,BG$6&amp;" "&amp;'Input-Allocators'!$B$20,$G209:$BB209))+SUMIF($G$6:$BB$6,BG$6&amp;" "&amp;'Input-Allocators'!$F$18,$G209:$BB209))&lt;Check_Limit,0,1),1)</f>
        <v>0</v>
      </c>
      <c r="BH209" s="44">
        <f>IFERROR(IF(SUMIF($G$6:$BB$6,BH$6&amp;" Total",$G209:$BB209)-(SUMIF($G$6:$BB$6,BH$6&amp;" "&amp;'Input-Allocators'!$D$18,$G209:$BB209)+IFERROR(SUMIF($G$6:$BB$6,BH$6&amp;" "&amp;'Input-Allocators'!$E$18,$G209:$BB209),SUMIF($G$6:$BB$6,BH$6&amp;" "&amp;'Input-Allocators'!$B$20,$G209:$BB209))+SUMIF($G$6:$BB$6,BH$6&amp;" "&amp;'Input-Allocators'!$F$18,$G209:$BB209))&lt;Check_Limit,0,1),1)</f>
        <v>0</v>
      </c>
      <c r="BI209" s="44">
        <f>IFERROR(IF(SUMIF($G$6:$BB$6,BI$6&amp;" Total",$G209:$BB209)-(SUMIF($G$6:$BB$6,BI$6&amp;" "&amp;'Input-Allocators'!$D$18,$G209:$BB209)+IFERROR(SUMIF($G$6:$BB$6,BI$6&amp;" "&amp;'Input-Allocators'!$E$18,$G209:$BB209),SUMIF($G$6:$BB$6,BI$6&amp;" "&amp;'Input-Allocators'!$B$20,$G209:$BB209))+SUMIF($G$6:$BB$6,BI$6&amp;" "&amp;'Input-Allocators'!$F$18,$G209:$BB209))&lt;Check_Limit,0,1),1)</f>
        <v>0</v>
      </c>
      <c r="BJ209" s="44">
        <f>IFERROR(IF(SUMIF($G$6:$BB$6,BJ$6&amp;" Total",$G209:$BB209)-(SUMIF($G$6:$BB$6,BJ$6&amp;" "&amp;'Input-Allocators'!$D$18,$G209:$BB209)+IFERROR(SUMIF($G$6:$BB$6,BJ$6&amp;" "&amp;'Input-Allocators'!$E$18,$G209:$BB209),SUMIF($G$6:$BB$6,BJ$6&amp;" "&amp;'Input-Allocators'!$B$20,$G209:$BB209))+SUMIF($G$6:$BB$6,BJ$6&amp;" "&amp;'Input-Allocators'!$F$18,$G209:$BB209))&lt;Check_Limit,0,1),1)</f>
        <v>0</v>
      </c>
      <c r="BK209" s="44">
        <f>IFERROR(IF(SUMIF($G$6:$BB$6,BK$6&amp;" Total",$G209:$BB209)-(SUMIF($G$6:$BB$6,BK$6&amp;" "&amp;'Input-Allocators'!$D$18,$G209:$BB209)+IFERROR(SUMIF($G$6:$BB$6,BK$6&amp;" "&amp;'Input-Allocators'!$E$18,$G209:$BB209),SUMIF($G$6:$BB$6,BK$6&amp;" "&amp;'Input-Allocators'!$B$20,$G209:$BB209))+SUMIF($G$6:$BB$6,BK$6&amp;" "&amp;'Input-Allocators'!$F$18,$G209:$BB209))&lt;Check_Limit,0,1),1)</f>
        <v>0</v>
      </c>
      <c r="BL209" s="44">
        <f>IFERROR(IF(SUMIF($G$6:$BB$6,BL$6&amp;" Total",$G209:$BB209)-(SUMIF($G$6:$BB$6,BL$6&amp;" "&amp;'Input-Allocators'!$D$18,$G209:$BB209)+IFERROR(SUMIF($G$6:$BB$6,BL$6&amp;" "&amp;'Input-Allocators'!$E$18,$G209:$BB209),SUMIF($G$6:$BB$6,BL$6&amp;" "&amp;'Input-Allocators'!$B$20,$G209:$BB209))+SUMIF($G$6:$BB$6,BL$6&amp;" "&amp;'Input-Allocators'!$F$18,$G209:$BB209))&lt;Check_Limit,0,1),1)</f>
        <v>0</v>
      </c>
      <c r="BM209" s="44">
        <f>IFERROR(IF(SUMIF($G$6:$BB$6,BM$6&amp;" Total",$G209:$BB209)-(SUMIF($G$6:$BB$6,BM$6&amp;" "&amp;'Input-Allocators'!$D$18,$G209:$BB209)+IFERROR(SUMIF($G$6:$BB$6,BM$6&amp;" "&amp;'Input-Allocators'!$E$18,$G209:$BB209),SUMIF($G$6:$BB$6,BM$6&amp;" "&amp;'Input-Allocators'!$B$20,$G209:$BB209))+SUMIF($G$6:$BB$6,BM$6&amp;" "&amp;'Input-Allocators'!$F$18,$G209:$BB209))&lt;Check_Limit,0,1),1)</f>
        <v>0</v>
      </c>
      <c r="BN209" s="44">
        <f>IFERROR(IF(SUMIF($G$6:$BB$6,BN$6&amp;" Total",$G209:$BB209)-(SUMIF($G$6:$BB$6,BN$6&amp;" "&amp;'Input-Allocators'!$D$18,$G209:$BB209)+IFERROR(SUMIF($G$6:$BB$6,BN$6&amp;" "&amp;'Input-Allocators'!$E$18,$G209:$BB209),SUMIF($G$6:$BB$6,BN$6&amp;" "&amp;'Input-Allocators'!$B$20,$G209:$BB209))+SUMIF($G$6:$BB$6,BN$6&amp;" "&amp;'Input-Allocators'!$F$18,$G209:$BB209))&lt;Check_Limit,0,1),1)</f>
        <v>0</v>
      </c>
      <c r="BO209" s="44">
        <f>IFERROR(IF(SUMIF($G$6:$BB$6,BO$6&amp;" Total",$G209:$BB209)-(SUMIF($G$6:$BB$6,BO$6&amp;" "&amp;'Input-Allocators'!$D$18,$G209:$BB209)+IFERROR(SUMIF($G$6:$BB$6,BO$6&amp;" "&amp;'Input-Allocators'!$E$18,$G209:$BB209),SUMIF($G$6:$BB$6,BO$6&amp;" "&amp;'Input-Allocators'!$B$20,$G209:$BB209))+SUMIF($G$6:$BB$6,BO$6&amp;" "&amp;'Input-Allocators'!$F$18,$G209:$BB209))&lt;Check_Limit,0,1),1)</f>
        <v>0</v>
      </c>
    </row>
    <row r="210" spans="1:67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C210" s="46" t="str">
        <f>IF(ISBLANK('Input-Accounts'!C210),"",'Input-Accounts'!C210)</f>
        <v/>
      </c>
      <c r="D210" s="14"/>
      <c r="E210" s="14"/>
      <c r="F210" s="3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D210" s="44">
        <f>IFERROR(IF(SUMIF($G$6:$BB$6,BD$6&amp;" Total",$G210:$BB210)-(SUMIF($G$6:$BB$6,BD$6&amp;" "&amp;'Input-Allocators'!$D$18,$G210:$BB210)+IFERROR(SUMIF($G$6:$BB$6,BD$6&amp;" "&amp;'Input-Allocators'!$E$18,$G210:$BB210),SUMIF($G$6:$BB$6,BD$6&amp;" "&amp;'Input-Allocators'!$B$20,$G210:$BB210))+SUMIF($G$6:$BB$6,BD$6&amp;" "&amp;'Input-Allocators'!$F$18,$G210:$BB210))&lt;Check_Limit,0,1),1)</f>
        <v>0</v>
      </c>
      <c r="BE210" s="44">
        <f>IFERROR(IF(SUMIF($G$6:$BB$6,BE$6&amp;" Total",$G210:$BB210)-(SUMIF($G$6:$BB$6,BE$6&amp;" "&amp;'Input-Allocators'!$D$18,$G210:$BB210)+IFERROR(SUMIF($G$6:$BB$6,BE$6&amp;" "&amp;'Input-Allocators'!$E$18,$G210:$BB210),SUMIF($G$6:$BB$6,BE$6&amp;" "&amp;'Input-Allocators'!$B$20,$G210:$BB210))+SUMIF($G$6:$BB$6,BE$6&amp;" "&amp;'Input-Allocators'!$F$18,$G210:$BB210))&lt;Check_Limit,0,1),1)</f>
        <v>0</v>
      </c>
      <c r="BF210" s="44">
        <f>IFERROR(IF(SUMIF($G$6:$BB$6,BF$6&amp;" Total",$G210:$BB210)-(SUMIF($G$6:$BB$6,BF$6&amp;" "&amp;'Input-Allocators'!$D$18,$G210:$BB210)+IFERROR(SUMIF($G$6:$BB$6,BF$6&amp;" "&amp;'Input-Allocators'!$E$18,$G210:$BB210),SUMIF($G$6:$BB$6,BF$6&amp;" "&amp;'Input-Allocators'!$B$20,$G210:$BB210))+SUMIF($G$6:$BB$6,BF$6&amp;" "&amp;'Input-Allocators'!$F$18,$G210:$BB210))&lt;Check_Limit,0,1),1)</f>
        <v>0</v>
      </c>
      <c r="BG210" s="44">
        <f>IFERROR(IF(SUMIF($G$6:$BB$6,BG$6&amp;" Total",$G210:$BB210)-(SUMIF($G$6:$BB$6,BG$6&amp;" "&amp;'Input-Allocators'!$D$18,$G210:$BB210)+IFERROR(SUMIF($G$6:$BB$6,BG$6&amp;" "&amp;'Input-Allocators'!$E$18,$G210:$BB210),SUMIF($G$6:$BB$6,BG$6&amp;" "&amp;'Input-Allocators'!$B$20,$G210:$BB210))+SUMIF($G$6:$BB$6,BG$6&amp;" "&amp;'Input-Allocators'!$F$18,$G210:$BB210))&lt;Check_Limit,0,1),1)</f>
        <v>0</v>
      </c>
      <c r="BH210" s="44">
        <f>IFERROR(IF(SUMIF($G$6:$BB$6,BH$6&amp;" Total",$G210:$BB210)-(SUMIF($G$6:$BB$6,BH$6&amp;" "&amp;'Input-Allocators'!$D$18,$G210:$BB210)+IFERROR(SUMIF($G$6:$BB$6,BH$6&amp;" "&amp;'Input-Allocators'!$E$18,$G210:$BB210),SUMIF($G$6:$BB$6,BH$6&amp;" "&amp;'Input-Allocators'!$B$20,$G210:$BB210))+SUMIF($G$6:$BB$6,BH$6&amp;" "&amp;'Input-Allocators'!$F$18,$G210:$BB210))&lt;Check_Limit,0,1),1)</f>
        <v>0</v>
      </c>
      <c r="BI210" s="44">
        <f>IFERROR(IF(SUMIF($G$6:$BB$6,BI$6&amp;" Total",$G210:$BB210)-(SUMIF($G$6:$BB$6,BI$6&amp;" "&amp;'Input-Allocators'!$D$18,$G210:$BB210)+IFERROR(SUMIF($G$6:$BB$6,BI$6&amp;" "&amp;'Input-Allocators'!$E$18,$G210:$BB210),SUMIF($G$6:$BB$6,BI$6&amp;" "&amp;'Input-Allocators'!$B$20,$G210:$BB210))+SUMIF($G$6:$BB$6,BI$6&amp;" "&amp;'Input-Allocators'!$F$18,$G210:$BB210))&lt;Check_Limit,0,1),1)</f>
        <v>0</v>
      </c>
      <c r="BJ210" s="44">
        <f>IFERROR(IF(SUMIF($G$6:$BB$6,BJ$6&amp;" Total",$G210:$BB210)-(SUMIF($G$6:$BB$6,BJ$6&amp;" "&amp;'Input-Allocators'!$D$18,$G210:$BB210)+IFERROR(SUMIF($G$6:$BB$6,BJ$6&amp;" "&amp;'Input-Allocators'!$E$18,$G210:$BB210),SUMIF($G$6:$BB$6,BJ$6&amp;" "&amp;'Input-Allocators'!$B$20,$G210:$BB210))+SUMIF($G$6:$BB$6,BJ$6&amp;" "&amp;'Input-Allocators'!$F$18,$G210:$BB210))&lt;Check_Limit,0,1),1)</f>
        <v>0</v>
      </c>
      <c r="BK210" s="44">
        <f>IFERROR(IF(SUMIF($G$6:$BB$6,BK$6&amp;" Total",$G210:$BB210)-(SUMIF($G$6:$BB$6,BK$6&amp;" "&amp;'Input-Allocators'!$D$18,$G210:$BB210)+IFERROR(SUMIF($G$6:$BB$6,BK$6&amp;" "&amp;'Input-Allocators'!$E$18,$G210:$BB210),SUMIF($G$6:$BB$6,BK$6&amp;" "&amp;'Input-Allocators'!$B$20,$G210:$BB210))+SUMIF($G$6:$BB$6,BK$6&amp;" "&amp;'Input-Allocators'!$F$18,$G210:$BB210))&lt;Check_Limit,0,1),1)</f>
        <v>0</v>
      </c>
      <c r="BL210" s="44">
        <f>IFERROR(IF(SUMIF($G$6:$BB$6,BL$6&amp;" Total",$G210:$BB210)-(SUMIF($G$6:$BB$6,BL$6&amp;" "&amp;'Input-Allocators'!$D$18,$G210:$BB210)+IFERROR(SUMIF($G$6:$BB$6,BL$6&amp;" "&amp;'Input-Allocators'!$E$18,$G210:$BB210),SUMIF($G$6:$BB$6,BL$6&amp;" "&amp;'Input-Allocators'!$B$20,$G210:$BB210))+SUMIF($G$6:$BB$6,BL$6&amp;" "&amp;'Input-Allocators'!$F$18,$G210:$BB210))&lt;Check_Limit,0,1),1)</f>
        <v>0</v>
      </c>
      <c r="BM210" s="44">
        <f>IFERROR(IF(SUMIF($G$6:$BB$6,BM$6&amp;" Total",$G210:$BB210)-(SUMIF($G$6:$BB$6,BM$6&amp;" "&amp;'Input-Allocators'!$D$18,$G210:$BB210)+IFERROR(SUMIF($G$6:$BB$6,BM$6&amp;" "&amp;'Input-Allocators'!$E$18,$G210:$BB210),SUMIF($G$6:$BB$6,BM$6&amp;" "&amp;'Input-Allocators'!$B$20,$G210:$BB210))+SUMIF($G$6:$BB$6,BM$6&amp;" "&amp;'Input-Allocators'!$F$18,$G210:$BB210))&lt;Check_Limit,0,1),1)</f>
        <v>0</v>
      </c>
      <c r="BN210" s="44">
        <f>IFERROR(IF(SUMIF($G$6:$BB$6,BN$6&amp;" Total",$G210:$BB210)-(SUMIF($G$6:$BB$6,BN$6&amp;" "&amp;'Input-Allocators'!$D$18,$G210:$BB210)+IFERROR(SUMIF($G$6:$BB$6,BN$6&amp;" "&amp;'Input-Allocators'!$E$18,$G210:$BB210),SUMIF($G$6:$BB$6,BN$6&amp;" "&amp;'Input-Allocators'!$B$20,$G210:$BB210))+SUMIF($G$6:$BB$6,BN$6&amp;" "&amp;'Input-Allocators'!$F$18,$G210:$BB210))&lt;Check_Limit,0,1),1)</f>
        <v>0</v>
      </c>
      <c r="BO210" s="44">
        <f>IFERROR(IF(SUMIF($G$6:$BB$6,BO$6&amp;" Total",$G210:$BB210)-(SUMIF($G$6:$BB$6,BO$6&amp;" "&amp;'Input-Allocators'!$D$18,$G210:$BB210)+IFERROR(SUMIF($G$6:$BB$6,BO$6&amp;" "&amp;'Input-Allocators'!$E$18,$G210:$BB210),SUMIF($G$6:$BB$6,BO$6&amp;" "&amp;'Input-Allocators'!$B$20,$G210:$BB210))+SUMIF($G$6:$BB$6,BO$6&amp;" "&amp;'Input-Allocators'!$F$18,$G210:$BB210))&lt;Check_Limit,0,1),1)</f>
        <v>0</v>
      </c>
    </row>
    <row r="211" spans="1:67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>Functionalization!$D211</f>
        <v>713.91937613085577</v>
      </c>
      <c r="E211" s="14">
        <f t="shared" ca="1" si="35"/>
        <v>0</v>
      </c>
      <c r="F211" s="3" t="str">
        <f>IF($D211=0,"-",IF('Input-Accounts'!$E211&lt;&gt;0,'Input-Accounts'!$E211,'Input-Accounts'!$G211))</f>
        <v>INT_DIST_ML</v>
      </c>
      <c r="G211" s="14">
        <f ca="1">IF(G$5&lt;&gt;"",HLOOKUP(G$5,Functionalization!$G$6:$R$343,ROW($A211)-5,FALSE),IFERROR(INDEX(G$320:G$343,MATCH($F211,$B$320:$B$343,0))/VLOOKUP($F211,$B$320:$BB$343,MATCH(LEFT(TRIM(G$6),FIND("~",SUBSTITUTE(G$6,"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211))*HLOOKUP(LEFT(TRIM(G$6),FIND("~",SUBSTITUTE(G$6," ","~",LEN(TRIM(G$6))-LEN(SUBSTITUTE(TRIM(G$6)," ",""))))-1)&amp;" Total",$B$6:$BB$343,ROW($A211)-5,FALSE))</f>
        <v>0</v>
      </c>
      <c r="H211" s="14">
        <f ca="1">IF(H$5&lt;&gt;"",HLOOKUP(H$5,Functionalization!$G$6:$R$343,ROW($A211)-5,FALSE),IFERROR(INDEX(H$320:H$343,MATCH($F211,$B$320:$B$343,0))/VLOOKUP($F211,$B$320:$BB$343,MATCH(LEFT(TRIM(H$6),FIND("~",SUBSTITUTE(H$6,"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211))*HLOOKUP(LEFT(TRIM(H$6),FIND("~",SUBSTITUTE(H$6," ","~",LEN(TRIM(H$6))-LEN(SUBSTITUTE(TRIM(H$6)," ",""))))-1)&amp;" Total",$B$6:$BB$343,ROW($A211)-5,FALSE))</f>
        <v>0</v>
      </c>
      <c r="I211" s="14">
        <f ca="1">IF(I$5&lt;&gt;"",HLOOKUP(I$5,Functionalization!$G$6:$R$343,ROW($A211)-5,FALSE),IFERROR(INDEX(I$320:I$343,MATCH($F211,$B$320:$B$343,0))/VLOOKUP($F211,$B$320:$BB$343,MATCH(LEFT(TRIM(I$6),FIND("~",SUBSTITUTE(I$6,"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211))*HLOOKUP(LEFT(TRIM(I$6),FIND("~",SUBSTITUTE(I$6," ","~",LEN(TRIM(I$6))-LEN(SUBSTITUTE(TRIM(I$6)," ",""))))-1)&amp;" Total",$B$6:$BB$343,ROW($A211)-5,FALSE))</f>
        <v>0</v>
      </c>
      <c r="J211" s="14">
        <f ca="1">IF(J$5&lt;&gt;"",HLOOKUP(J$5,Functionalization!$G$6:$R$343,ROW($A211)-5,FALSE),IFERROR(INDEX(J$320:J$343,MATCH($F211,$B$320:$B$343,0))/VLOOKUP($F211,$B$320:$BB$343,MATCH(LEFT(TRIM(J$6),FIND("~",SUBSTITUTE(J$6,"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211))*HLOOKUP(LEFT(TRIM(J$6),FIND("~",SUBSTITUTE(J$6," ","~",LEN(TRIM(J$6))-LEN(SUBSTITUTE(TRIM(J$6)," ",""))))-1)&amp;" Total",$B$6:$BB$343,ROW($A211)-5,FALSE))</f>
        <v>0</v>
      </c>
      <c r="K211" s="14">
        <f ca="1">IF(K$5&lt;&gt;"",HLOOKUP(K$5,Functionalization!$G$6:$R$343,ROW($A211)-5,FALSE),IFERROR(INDEX(K$320:K$343,MATCH($F211,$B$320:$B$343,0))/VLOOKUP($F211,$B$320:$BB$343,MATCH(LEFT(TRIM(K$6),FIND("~",SUBSTITUTE(K$6,"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211))*HLOOKUP(LEFT(TRIM(K$6),FIND("~",SUBSTITUTE(K$6," ","~",LEN(TRIM(K$6))-LEN(SUBSTITUTE(TRIM(K$6)," ",""))))-1)&amp;" Total",$B$6:$BB$343,ROW($A211)-5,FALSE))</f>
        <v>0</v>
      </c>
      <c r="L211" s="14">
        <f ca="1">IF(L$5&lt;&gt;"",HLOOKUP(L$5,Functionalization!$G$6:$R$343,ROW($A211)-5,FALSE),IFERROR(INDEX(L$320:L$343,MATCH($F211,$B$320:$B$343,0))/VLOOKUP($F211,$B$320:$BB$343,MATCH(LEFT(TRIM(L$6),FIND("~",SUBSTITUTE(L$6,"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211))*HLOOKUP(LEFT(TRIM(L$6),FIND("~",SUBSTITUTE(L$6," ","~",LEN(TRIM(L$6))-LEN(SUBSTITUTE(TRIM(L$6)," ",""))))-1)&amp;" Total",$B$6:$BB$343,ROW($A211)-5,FALSE))</f>
        <v>0</v>
      </c>
      <c r="M211" s="14">
        <f ca="1">IF(M$5&lt;&gt;"",HLOOKUP(M$5,Functionalization!$G$6:$R$343,ROW($A211)-5,FALSE),IFERROR(INDEX(M$320:M$343,MATCH($F211,$B$320:$B$343,0))/VLOOKUP($F211,$B$320:$BB$343,MATCH(LEFT(TRIM(M$6),FIND("~",SUBSTITUTE(M$6,"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211))*HLOOKUP(LEFT(TRIM(M$6),FIND("~",SUBSTITUTE(M$6," ","~",LEN(TRIM(M$6))-LEN(SUBSTITUTE(TRIM(M$6)," ",""))))-1)&amp;" Total",$B$6:$BB$343,ROW($A211)-5,FALSE))</f>
        <v>0</v>
      </c>
      <c r="N211" s="14">
        <f ca="1">IF(N$5&lt;&gt;"",HLOOKUP(N$5,Functionalization!$G$6:$R$343,ROW($A211)-5,FALSE),IFERROR(INDEX(N$320:N$343,MATCH($F211,$B$320:$B$343,0))/VLOOKUP($F211,$B$320:$BB$343,MATCH(LEFT(TRIM(N$6),FIND("~",SUBSTITUTE(N$6,"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211))*HLOOKUP(LEFT(TRIM(N$6),FIND("~",SUBSTITUTE(N$6," ","~",LEN(TRIM(N$6))-LEN(SUBSTITUTE(TRIM(N$6)," ",""))))-1)&amp;" Total",$B$6:$BB$343,ROW($A211)-5,FALSE))</f>
        <v>0</v>
      </c>
      <c r="O211" s="14">
        <f ca="1">IF(O$5&lt;&gt;"",HLOOKUP(O$5,Functionalization!$G$6:$R$343,ROW($A211)-5,FALSE),IFERROR(INDEX(O$320:O$343,MATCH($F211,$B$320:$B$343,0))/VLOOKUP($F211,$B$320:$BB$343,MATCH(LEFT(TRIM(O$6),FIND("~",SUBSTITUTE(O$6,"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211))*HLOOKUP(LEFT(TRIM(O$6),FIND("~",SUBSTITUTE(O$6," ","~",LEN(TRIM(O$6))-LEN(SUBSTITUTE(TRIM(O$6)," ",""))))-1)&amp;" Total",$B$6:$BB$343,ROW($A211)-5,FALSE))</f>
        <v>709.16700489863263</v>
      </c>
      <c r="P211" s="14">
        <f ca="1">IF(P$5&lt;&gt;"",HLOOKUP(P$5,Functionalization!$G$6:$R$343,ROW($A211)-5,FALSE),IFERROR(INDEX(P$320:P$343,MATCH($F211,$B$320:$B$343,0))/VLOOKUP($F211,$B$320:$BB$343,MATCH(LEFT(TRIM(P$6),FIND("~",SUBSTITUTE(P$6,"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211))*HLOOKUP(LEFT(TRIM(P$6),FIND("~",SUBSTITUTE(P$6," ","~",LEN(TRIM(P$6))-LEN(SUBSTITUTE(TRIM(P$6)," ",""))))-1)&amp;" Total",$B$6:$BB$343,ROW($A211)-5,FALSE))</f>
        <v>470.81755357881804</v>
      </c>
      <c r="Q211" s="14">
        <f ca="1">IF(Q$5&lt;&gt;"",HLOOKUP(Q$5,Functionalization!$G$6:$R$343,ROW($A211)-5,FALSE),IFERROR(INDEX(Q$320:Q$343,MATCH($F211,$B$320:$B$343,0))/VLOOKUP($F211,$B$320:$BB$343,MATCH(LEFT(TRIM(Q$6),FIND("~",SUBSTITUTE(Q$6,"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211))*HLOOKUP(LEFT(TRIM(Q$6),FIND("~",SUBSTITUTE(Q$6," ","~",LEN(TRIM(Q$6))-LEN(SUBSTITUTE(TRIM(Q$6)," ",""))))-1)&amp;" Total",$B$6:$BB$343,ROW($A211)-5,FALSE))</f>
        <v>0</v>
      </c>
      <c r="R211" s="14">
        <f ca="1">IF(R$5&lt;&gt;"",HLOOKUP(R$5,Functionalization!$G$6:$R$343,ROW($A211)-5,FALSE),IFERROR(INDEX(R$320:R$343,MATCH($F211,$B$320:$B$343,0))/VLOOKUP($F211,$B$320:$BB$343,MATCH(LEFT(TRIM(R$6),FIND("~",SUBSTITUTE(R$6,"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211))*HLOOKUP(LEFT(TRIM(R$6),FIND("~",SUBSTITUTE(R$6," ","~",LEN(TRIM(R$6))-LEN(SUBSTITUTE(TRIM(R$6)," ",""))))-1)&amp;" Total",$B$6:$BB$343,ROW($A211)-5,FALSE))</f>
        <v>238.34945131981453</v>
      </c>
      <c r="S211" s="14">
        <f ca="1">IF(S$5&lt;&gt;"",HLOOKUP(S$5,Functionalization!$G$6:$R$343,ROW($A211)-5,FALSE),IFERROR(INDEX(S$320:S$343,MATCH($F211,$B$320:$B$343,0))/VLOOKUP($F211,$B$320:$BB$343,MATCH(LEFT(TRIM(S$6),FIND("~",SUBSTITUTE(S$6,"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211))*HLOOKUP(LEFT(TRIM(S$6),FIND("~",SUBSTITUTE(S$6," ","~",LEN(TRIM(S$6))-LEN(SUBSTITUTE(TRIM(S$6)," ",""))))-1)&amp;" Total",$B$6:$BB$343,ROW($A211)-5,FALSE))</f>
        <v>4.7523712322231102</v>
      </c>
      <c r="T211" s="14">
        <f ca="1">IF(T$5&lt;&gt;"",HLOOKUP(T$5,Functionalization!$G$6:$R$343,ROW($A211)-5,FALSE),IFERROR(INDEX(T$320:T$343,MATCH($F211,$B$320:$B$343,0))/VLOOKUP($F211,$B$320:$BB$343,MATCH(LEFT(TRIM(T$6),FIND("~",SUBSTITUTE(T$6,"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211))*HLOOKUP(LEFT(TRIM(T$6),FIND("~",SUBSTITUTE(T$6," ","~",LEN(TRIM(T$6))-LEN(SUBSTITUTE(TRIM(T$6)," ",""))))-1)&amp;" Total",$B$6:$BB$343,ROW($A211)-5,FALSE))</f>
        <v>0</v>
      </c>
      <c r="U211" s="14">
        <f ca="1">IF(U$5&lt;&gt;"",HLOOKUP(U$5,Functionalization!$G$6:$R$343,ROW($A211)-5,FALSE),IFERROR(INDEX(U$320:U$343,MATCH($F211,$B$320:$B$343,0))/VLOOKUP($F211,$B$320:$BB$343,MATCH(LEFT(TRIM(U$6),FIND("~",SUBSTITUTE(U$6,"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211))*HLOOKUP(LEFT(TRIM(U$6),FIND("~",SUBSTITUTE(U$6," ","~",LEN(TRIM(U$6))-LEN(SUBSTITUTE(TRIM(U$6)," ",""))))-1)&amp;" Total",$B$6:$BB$343,ROW($A211)-5,FALSE))</f>
        <v>0</v>
      </c>
      <c r="V211" s="14">
        <f ca="1">IF(V$5&lt;&gt;"",HLOOKUP(V$5,Functionalization!$G$6:$R$343,ROW($A211)-5,FALSE),IFERROR(INDEX(V$320:V$343,MATCH($F211,$B$320:$B$343,0))/VLOOKUP($F211,$B$320:$BB$343,MATCH(LEFT(TRIM(V$6),FIND("~",SUBSTITUTE(V$6,"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211))*HLOOKUP(LEFT(TRIM(V$6),FIND("~",SUBSTITUTE(V$6," ","~",LEN(TRIM(V$6))-LEN(SUBSTITUTE(TRIM(V$6)," ",""))))-1)&amp;" Total",$B$6:$BB$343,ROW($A211)-5,FALSE))</f>
        <v>4.7523712322231102</v>
      </c>
      <c r="W211" s="14">
        <f ca="1">IF(W$5&lt;&gt;"",HLOOKUP(W$5,Functionalization!$G$6:$R$343,ROW($A211)-5,FALSE),IFERROR(INDEX(W$320:W$343,MATCH($F211,$B$320:$B$343,0))/VLOOKUP($F211,$B$320:$BB$343,MATCH(LEFT(TRIM(W$6),FIND("~",SUBSTITUTE(W$6,"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211))*HLOOKUP(LEFT(TRIM(W$6),FIND("~",SUBSTITUTE(W$6," ","~",LEN(TRIM(W$6))-LEN(SUBSTITUTE(TRIM(W$6)," ",""))))-1)&amp;" Total",$B$6:$BB$343,ROW($A211)-5,FALSE))</f>
        <v>0</v>
      </c>
      <c r="X211" s="14">
        <f ca="1">IF(X$5&lt;&gt;"",HLOOKUP(X$5,Functionalization!$G$6:$R$343,ROW($A211)-5,FALSE),IFERROR(INDEX(X$320:X$343,MATCH($F211,$B$320:$B$343,0))/VLOOKUP($F211,$B$320:$BB$343,MATCH(LEFT(TRIM(X$6),FIND("~",SUBSTITUTE(X$6,"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211))*HLOOKUP(LEFT(TRIM(X$6),FIND("~",SUBSTITUTE(X$6," ","~",LEN(TRIM(X$6))-LEN(SUBSTITUTE(TRIM(X$6)," ",""))))-1)&amp;" Total",$B$6:$BB$343,ROW($A211)-5,FALSE))</f>
        <v>0</v>
      </c>
      <c r="Y211" s="14">
        <f ca="1">IF(Y$5&lt;&gt;"",HLOOKUP(Y$5,Functionalization!$G$6:$R$343,ROW($A211)-5,FALSE),IFERROR(INDEX(Y$320:Y$343,MATCH($F211,$B$320:$B$343,0))/VLOOKUP($F211,$B$320:$BB$343,MATCH(LEFT(TRIM(Y$6),FIND("~",SUBSTITUTE(Y$6,"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211))*HLOOKUP(LEFT(TRIM(Y$6),FIND("~",SUBSTITUTE(Y$6," ","~",LEN(TRIM(Y$6))-LEN(SUBSTITUTE(TRIM(Y$6)," ",""))))-1)&amp;" Total",$B$6:$BB$343,ROW($A211)-5,FALSE))</f>
        <v>0</v>
      </c>
      <c r="Z211" s="14">
        <f ca="1">IF(Z$5&lt;&gt;"",HLOOKUP(Z$5,Functionalization!$G$6:$R$343,ROW($A211)-5,FALSE),IFERROR(INDEX(Z$320:Z$343,MATCH($F211,$B$320:$B$343,0))/VLOOKUP($F211,$B$320:$BB$343,MATCH(LEFT(TRIM(Z$6),FIND("~",SUBSTITUTE(Z$6,"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211))*HLOOKUP(LEFT(TRIM(Z$6),FIND("~",SUBSTITUTE(Z$6," ","~",LEN(TRIM(Z$6))-LEN(SUBSTITUTE(TRIM(Z$6)," ",""))))-1)&amp;" Total",$B$6:$BB$343,ROW($A211)-5,FALSE))</f>
        <v>0</v>
      </c>
      <c r="AA211" s="14">
        <f ca="1">IF(AA$5&lt;&gt;"",HLOOKUP(AA$5,Functionalization!$G$6:$R$343,ROW($A211)-5,FALSE),IFERROR(INDEX(AA$320:AA$343,MATCH($F211,$B$320:$B$343,0))/VLOOKUP($F211,$B$320:$BB$343,MATCH(LEFT(TRIM(AA$6),FIND("~",SUBSTITUTE(AA$6,"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211))*HLOOKUP(LEFT(TRIM(AA$6),FIND("~",SUBSTITUTE(AA$6," ","~",LEN(TRIM(AA$6))-LEN(SUBSTITUTE(TRIM(AA$6)," ",""))))-1)&amp;" Total",$B$6:$BB$343,ROW($A211)-5,FALSE))</f>
        <v>0</v>
      </c>
      <c r="AB211" s="14">
        <f ca="1">IF(AB$5&lt;&gt;"",HLOOKUP(AB$5,Functionalization!$G$6:$R$343,ROW($A211)-5,FALSE),IFERROR(INDEX(AB$320:AB$343,MATCH($F211,$B$320:$B$343,0))/VLOOKUP($F211,$B$320:$BB$343,MATCH(LEFT(TRIM(AB$6),FIND("~",SUBSTITUTE(AB$6,"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211))*HLOOKUP(LEFT(TRIM(AB$6),FIND("~",SUBSTITUTE(AB$6," ","~",LEN(TRIM(AB$6))-LEN(SUBSTITUTE(TRIM(AB$6)," ",""))))-1)&amp;" Total",$B$6:$BB$343,ROW($A211)-5,FALSE))</f>
        <v>0</v>
      </c>
      <c r="AC211" s="14">
        <f ca="1">IF(AC$5&lt;&gt;"",HLOOKUP(AC$5,Functionalization!$G$6:$R$343,ROW($A211)-5,FALSE),IFERROR(INDEX(AC$320:AC$343,MATCH($F211,$B$320:$B$343,0))/VLOOKUP($F211,$B$320:$BB$343,MATCH(LEFT(TRIM(AC$6),FIND("~",SUBSTITUTE(AC$6,"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211))*HLOOKUP(LEFT(TRIM(AC$6),FIND("~",SUBSTITUTE(AC$6," ","~",LEN(TRIM(AC$6))-LEN(SUBSTITUTE(TRIM(AC$6)," ",""))))-1)&amp;" Total",$B$6:$BB$343,ROW($A211)-5,FALSE))</f>
        <v>0</v>
      </c>
      <c r="AD211" s="14">
        <f ca="1">IF(AD$5&lt;&gt;"",HLOOKUP(AD$5,Functionalization!$G$6:$R$343,ROW($A211)-5,FALSE),IFERROR(INDEX(AD$320:AD$343,MATCH($F211,$B$320:$B$343,0))/VLOOKUP($F211,$B$320:$BB$343,MATCH(LEFT(TRIM(AD$6),FIND("~",SUBSTITUTE(AD$6,"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211))*HLOOKUP(LEFT(TRIM(AD$6),FIND("~",SUBSTITUTE(AD$6," ","~",LEN(TRIM(AD$6))-LEN(SUBSTITUTE(TRIM(AD$6)," ",""))))-1)&amp;" Total",$B$6:$BB$343,ROW($A211)-5,FALSE))</f>
        <v>0</v>
      </c>
      <c r="AE211" s="14">
        <f ca="1">IF(AE$5&lt;&gt;"",HLOOKUP(AE$5,Functionalization!$G$6:$R$343,ROW($A211)-5,FALSE),IFERROR(INDEX(AE$320:AE$343,MATCH($F211,$B$320:$B$343,0))/VLOOKUP($F211,$B$320:$BB$343,MATCH(LEFT(TRIM(AE$6),FIND("~",SUBSTITUTE(AE$6,"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211))*HLOOKUP(LEFT(TRIM(AE$6),FIND("~",SUBSTITUTE(AE$6," ","~",LEN(TRIM(AE$6))-LEN(SUBSTITUTE(TRIM(AE$6)," ",""))))-1)&amp;" Total",$B$6:$BB$343,ROW($A211)-5,FALSE))</f>
        <v>0</v>
      </c>
      <c r="AF211" s="14">
        <f ca="1">IF(AF$5&lt;&gt;"",HLOOKUP(AF$5,Functionalization!$G$6:$R$343,ROW($A211)-5,FALSE),IFERROR(INDEX(AF$320:AF$343,MATCH($F211,$B$320:$B$343,0))/VLOOKUP($F211,$B$320:$BB$343,MATCH(LEFT(TRIM(AF$6),FIND("~",SUBSTITUTE(AF$6,"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211))*HLOOKUP(LEFT(TRIM(AF$6),FIND("~",SUBSTITUTE(AF$6," ","~",LEN(TRIM(AF$6))-LEN(SUBSTITUTE(TRIM(AF$6)," ",""))))-1)&amp;" Total",$B$6:$BB$343,ROW($A211)-5,FALSE))</f>
        <v>0</v>
      </c>
      <c r="AG211" s="14">
        <f ca="1">IF(AG$5&lt;&gt;"",HLOOKUP(AG$5,Functionalization!$G$6:$R$343,ROW($A211)-5,FALSE),IFERROR(INDEX(AG$320:AG$343,MATCH($F211,$B$320:$B$343,0))/VLOOKUP($F211,$B$320:$BB$343,MATCH(LEFT(TRIM(AG$6),FIND("~",SUBSTITUTE(AG$6,"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211))*HLOOKUP(LEFT(TRIM(AG$6),FIND("~",SUBSTITUTE(AG$6," ","~",LEN(TRIM(AG$6))-LEN(SUBSTITUTE(TRIM(AG$6)," ",""))))-1)&amp;" Total",$B$6:$BB$343,ROW($A211)-5,FALSE))</f>
        <v>0</v>
      </c>
      <c r="AH211" s="14">
        <f ca="1">IF(AH$5&lt;&gt;"",HLOOKUP(AH$5,Functionalization!$G$6:$R$343,ROW($A211)-5,FALSE),IFERROR(INDEX(AH$320:AH$343,MATCH($F211,$B$320:$B$343,0))/VLOOKUP($F211,$B$320:$BB$343,MATCH(LEFT(TRIM(AH$6),FIND("~",SUBSTITUTE(AH$6,"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211))*HLOOKUP(LEFT(TRIM(AH$6),FIND("~",SUBSTITUTE(AH$6," ","~",LEN(TRIM(AH$6))-LEN(SUBSTITUTE(TRIM(AH$6)," ",""))))-1)&amp;" Total",$B$6:$BB$343,ROW($A211)-5,FALSE))</f>
        <v>0</v>
      </c>
      <c r="AI211" s="14">
        <f ca="1">IF(AI$5&lt;&gt;"",HLOOKUP(AI$5,Functionalization!$G$6:$R$343,ROW($A211)-5,FALSE),IFERROR(INDEX(AI$320:AI$343,MATCH($F211,$B$320:$B$343,0))/VLOOKUP($F211,$B$320:$BB$343,MATCH(LEFT(TRIM(AI$6),FIND("~",SUBSTITUTE(AI$6,"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211))*HLOOKUP(LEFT(TRIM(AI$6),FIND("~",SUBSTITUTE(AI$6," ","~",LEN(TRIM(AI$6))-LEN(SUBSTITUTE(TRIM(AI$6)," ",""))))-1)&amp;" Total",$B$6:$BB$343,ROW($A211)-5,FALSE))</f>
        <v>0</v>
      </c>
      <c r="AJ211" s="14">
        <f ca="1">IF(AJ$5&lt;&gt;"",HLOOKUP(AJ$5,Functionalization!$G$6:$R$343,ROW($A211)-5,FALSE),IFERROR(INDEX(AJ$320:AJ$343,MATCH($F211,$B$320:$B$343,0))/VLOOKUP($F211,$B$320:$BB$343,MATCH(LEFT(TRIM(AJ$6),FIND("~",SUBSTITUTE(AJ$6,"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211))*HLOOKUP(LEFT(TRIM(AJ$6),FIND("~",SUBSTITUTE(AJ$6," ","~",LEN(TRIM(AJ$6))-LEN(SUBSTITUTE(TRIM(AJ$6)," ",""))))-1)&amp;" Total",$B$6:$BB$343,ROW($A211)-5,FALSE))</f>
        <v>0</v>
      </c>
      <c r="AK211" s="14">
        <f ca="1">IF(AK$5&lt;&gt;"",HLOOKUP(AK$5,Functionalization!$G$6:$R$343,ROW($A211)-5,FALSE),IFERROR(INDEX(AK$320:AK$343,MATCH($F211,$B$320:$B$343,0))/VLOOKUP($F211,$B$320:$BB$343,MATCH(LEFT(TRIM(AK$6),FIND("~",SUBSTITUTE(AK$6,"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211))*HLOOKUP(LEFT(TRIM(AK$6),FIND("~",SUBSTITUTE(AK$6," ","~",LEN(TRIM(AK$6))-LEN(SUBSTITUTE(TRIM(AK$6)," ",""))))-1)&amp;" Total",$B$6:$BB$343,ROW($A211)-5,FALSE))</f>
        <v>0</v>
      </c>
      <c r="AL211" s="14">
        <f ca="1">IF(AL$5&lt;&gt;"",HLOOKUP(AL$5,Functionalization!$G$6:$R$343,ROW($A211)-5,FALSE),IFERROR(INDEX(AL$320:AL$343,MATCH($F211,$B$320:$B$343,0))/VLOOKUP($F211,$B$320:$BB$343,MATCH(LEFT(TRIM(AL$6),FIND("~",SUBSTITUTE(AL$6,"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211))*HLOOKUP(LEFT(TRIM(AL$6),FIND("~",SUBSTITUTE(AL$6," ","~",LEN(TRIM(AL$6))-LEN(SUBSTITUTE(TRIM(AL$6)," ",""))))-1)&amp;" Total",$B$6:$BB$343,ROW($A211)-5,FALSE))</f>
        <v>0</v>
      </c>
      <c r="AM211" s="14">
        <f ca="1">IF(AM$5&lt;&gt;"",HLOOKUP(AM$5,Functionalization!$G$6:$R$343,ROW($A211)-5,FALSE),IFERROR(INDEX(AM$320:AM$343,MATCH($F211,$B$320:$B$343,0))/VLOOKUP($F211,$B$320:$BB$343,MATCH(LEFT(TRIM(AM$6),FIND("~",SUBSTITUTE(AM$6,"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211))*HLOOKUP(LEFT(TRIM(AM$6),FIND("~",SUBSTITUTE(AM$6," ","~",LEN(TRIM(AM$6))-LEN(SUBSTITUTE(TRIM(AM$6)," ",""))))-1)&amp;" Total",$B$6:$BB$343,ROW($A211)-5,FALSE))</f>
        <v>0</v>
      </c>
      <c r="AN211" s="14">
        <f ca="1">IF(AN$5&lt;&gt;"",HLOOKUP(AN$5,Functionalization!$G$6:$R$343,ROW($A211)-5,FALSE),IFERROR(INDEX(AN$320:AN$343,MATCH($F211,$B$320:$B$343,0))/VLOOKUP($F211,$B$320:$BB$343,MATCH(LEFT(TRIM(AN$6),FIND("~",SUBSTITUTE(AN$6,"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211))*HLOOKUP(LEFT(TRIM(AN$6),FIND("~",SUBSTITUTE(AN$6," ","~",LEN(TRIM(AN$6))-LEN(SUBSTITUTE(TRIM(AN$6)," ",""))))-1)&amp;" Total",$B$6:$BB$343,ROW($A211)-5,FALSE))</f>
        <v>0</v>
      </c>
      <c r="AO211" s="14">
        <f ca="1">IF(AO$5&lt;&gt;"",HLOOKUP(AO$5,Functionalization!$G$6:$R$343,ROW($A211)-5,FALSE),IFERROR(INDEX(AO$320:AO$343,MATCH($F211,$B$320:$B$343,0))/VLOOKUP($F211,$B$320:$BB$343,MATCH(LEFT(TRIM(AO$6),FIND("~",SUBSTITUTE(AO$6,"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211))*HLOOKUP(LEFT(TRIM(AO$6),FIND("~",SUBSTITUTE(AO$6," ","~",LEN(TRIM(AO$6))-LEN(SUBSTITUTE(TRIM(AO$6)," ",""))))-1)&amp;" Total",$B$6:$BB$343,ROW($A211)-5,FALSE))</f>
        <v>0</v>
      </c>
      <c r="AP211" s="14">
        <f ca="1">IF(AP$5&lt;&gt;"",HLOOKUP(AP$5,Functionalization!$G$6:$R$343,ROW($A211)-5,FALSE),IFERROR(INDEX(AP$320:AP$343,MATCH($F211,$B$320:$B$343,0))/VLOOKUP($F211,$B$320:$BB$343,MATCH(LEFT(TRIM(AP$6),FIND("~",SUBSTITUTE(AP$6,"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211))*HLOOKUP(LEFT(TRIM(AP$6),FIND("~",SUBSTITUTE(AP$6," ","~",LEN(TRIM(AP$6))-LEN(SUBSTITUTE(TRIM(AP$6)," ",""))))-1)&amp;" Total",$B$6:$BB$343,ROW($A211)-5,FALSE))</f>
        <v>0</v>
      </c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D211" s="44">
        <f ca="1">IFERROR(IF(SUMIF($G$6:$BB$6,BD$6&amp;" Total",$G211:$BB211)-(SUMIF($G$6:$BB$6,BD$6&amp;" "&amp;'Input-Allocators'!$D$18,$G211:$BB211)+IFERROR(SUMIF($G$6:$BB$6,BD$6&amp;" "&amp;'Input-Allocators'!$E$18,$G211:$BB211),SUMIF($G$6:$BB$6,BD$6&amp;" "&amp;'Input-Allocators'!$B$20,$G211:$BB211))+SUMIF($G$6:$BB$6,BD$6&amp;" "&amp;'Input-Allocators'!$F$18,$G211:$BB211))&lt;Check_Limit,0,1),1)</f>
        <v>0</v>
      </c>
      <c r="BE211" s="44">
        <f ca="1">IFERROR(IF(SUMIF($G$6:$BB$6,BE$6&amp;" Total",$G211:$BB211)-(SUMIF($G$6:$BB$6,BE$6&amp;" "&amp;'Input-Allocators'!$D$18,$G211:$BB211)+IFERROR(SUMIF($G$6:$BB$6,BE$6&amp;" "&amp;'Input-Allocators'!$E$18,$G211:$BB211),SUMIF($G$6:$BB$6,BE$6&amp;" "&amp;'Input-Allocators'!$B$20,$G211:$BB211))+SUMIF($G$6:$BB$6,BE$6&amp;" "&amp;'Input-Allocators'!$F$18,$G211:$BB211))&lt;Check_Limit,0,1),1)</f>
        <v>0</v>
      </c>
      <c r="BF211" s="44">
        <f ca="1">IFERROR(IF(SUMIF($G$6:$BB$6,BF$6&amp;" Total",$G211:$BB211)-(SUMIF($G$6:$BB$6,BF$6&amp;" "&amp;'Input-Allocators'!$D$18,$G211:$BB211)+IFERROR(SUMIF($G$6:$BB$6,BF$6&amp;" "&amp;'Input-Allocators'!$E$18,$G211:$BB211),SUMIF($G$6:$BB$6,BF$6&amp;" "&amp;'Input-Allocators'!$B$20,$G211:$BB211))+SUMIF($G$6:$BB$6,BF$6&amp;" "&amp;'Input-Allocators'!$F$18,$G211:$BB211))&lt;Check_Limit,0,1),1)</f>
        <v>0</v>
      </c>
      <c r="BG211" s="44">
        <f ca="1">IFERROR(IF(SUMIF($G$6:$BB$6,BG$6&amp;" Total",$G211:$BB211)-(SUMIF($G$6:$BB$6,BG$6&amp;" "&amp;'Input-Allocators'!$D$18,$G211:$BB211)+IFERROR(SUMIF($G$6:$BB$6,BG$6&amp;" "&amp;'Input-Allocators'!$E$18,$G211:$BB211),SUMIF($G$6:$BB$6,BG$6&amp;" "&amp;'Input-Allocators'!$B$20,$G211:$BB211))+SUMIF($G$6:$BB$6,BG$6&amp;" "&amp;'Input-Allocators'!$F$18,$G211:$BB211))&lt;Check_Limit,0,1),1)</f>
        <v>0</v>
      </c>
      <c r="BH211" s="44">
        <f ca="1">IFERROR(IF(SUMIF($G$6:$BB$6,BH$6&amp;" Total",$G211:$BB211)-(SUMIF($G$6:$BB$6,BH$6&amp;" "&amp;'Input-Allocators'!$D$18,$G211:$BB211)+IFERROR(SUMIF($G$6:$BB$6,BH$6&amp;" "&amp;'Input-Allocators'!$E$18,$G211:$BB211),SUMIF($G$6:$BB$6,BH$6&amp;" "&amp;'Input-Allocators'!$B$20,$G211:$BB211))+SUMIF($G$6:$BB$6,BH$6&amp;" "&amp;'Input-Allocators'!$F$18,$G211:$BB211))&lt;Check_Limit,0,1),1)</f>
        <v>0</v>
      </c>
      <c r="BI211" s="44">
        <f ca="1">IFERROR(IF(SUMIF($G$6:$BB$6,BI$6&amp;" Total",$G211:$BB211)-(SUMIF($G$6:$BB$6,BI$6&amp;" "&amp;'Input-Allocators'!$D$18,$G211:$BB211)+IFERROR(SUMIF($G$6:$BB$6,BI$6&amp;" "&amp;'Input-Allocators'!$E$18,$G211:$BB211),SUMIF($G$6:$BB$6,BI$6&amp;" "&amp;'Input-Allocators'!$B$20,$G211:$BB211))+SUMIF($G$6:$BB$6,BI$6&amp;" "&amp;'Input-Allocators'!$F$18,$G211:$BB211))&lt;Check_Limit,0,1),1)</f>
        <v>0</v>
      </c>
      <c r="BJ211" s="44">
        <f ca="1">IFERROR(IF(SUMIF($G$6:$BB$6,BJ$6&amp;" Total",$G211:$BB211)-(SUMIF($G$6:$BB$6,BJ$6&amp;" "&amp;'Input-Allocators'!$D$18,$G211:$BB211)+IFERROR(SUMIF($G$6:$BB$6,BJ$6&amp;" "&amp;'Input-Allocators'!$E$18,$G211:$BB211),SUMIF($G$6:$BB$6,BJ$6&amp;" "&amp;'Input-Allocators'!$B$20,$G211:$BB211))+SUMIF($G$6:$BB$6,BJ$6&amp;" "&amp;'Input-Allocators'!$F$18,$G211:$BB211))&lt;Check_Limit,0,1),1)</f>
        <v>0</v>
      </c>
      <c r="BK211" s="44">
        <f ca="1">IFERROR(IF(SUMIF($G$6:$BB$6,BK$6&amp;" Total",$G211:$BB211)-(SUMIF($G$6:$BB$6,BK$6&amp;" "&amp;'Input-Allocators'!$D$18,$G211:$BB211)+IFERROR(SUMIF($G$6:$BB$6,BK$6&amp;" "&amp;'Input-Allocators'!$E$18,$G211:$BB211),SUMIF($G$6:$BB$6,BK$6&amp;" "&amp;'Input-Allocators'!$B$20,$G211:$BB211))+SUMIF($G$6:$BB$6,BK$6&amp;" "&amp;'Input-Allocators'!$F$18,$G211:$BB211))&lt;Check_Limit,0,1),1)</f>
        <v>0</v>
      </c>
      <c r="BL211" s="44">
        <f ca="1">IFERROR(IF(SUMIF($G$6:$BB$6,BL$6&amp;" Total",$G211:$BB211)-(SUMIF($G$6:$BB$6,BL$6&amp;" "&amp;'Input-Allocators'!$D$18,$G211:$BB211)+IFERROR(SUMIF($G$6:$BB$6,BL$6&amp;" "&amp;'Input-Allocators'!$E$18,$G211:$BB211),SUMIF($G$6:$BB$6,BL$6&amp;" "&amp;'Input-Allocators'!$B$20,$G211:$BB211))+SUMIF($G$6:$BB$6,BL$6&amp;" "&amp;'Input-Allocators'!$F$18,$G211:$BB211))&lt;Check_Limit,0,1),1)</f>
        <v>0</v>
      </c>
      <c r="BM211" s="44">
        <f ca="1">IFERROR(IF(SUMIF($G$6:$BB$6,BM$6&amp;" Total",$G211:$BB211)-(SUMIF($G$6:$BB$6,BM$6&amp;" "&amp;'Input-Allocators'!$D$18,$G211:$BB211)+IFERROR(SUMIF($G$6:$BB$6,BM$6&amp;" "&amp;'Input-Allocators'!$E$18,$G211:$BB211),SUMIF($G$6:$BB$6,BM$6&amp;" "&amp;'Input-Allocators'!$B$20,$G211:$BB211))+SUMIF($G$6:$BB$6,BM$6&amp;" "&amp;'Input-Allocators'!$F$18,$G211:$BB211))&lt;Check_Limit,0,1),1)</f>
        <v>0</v>
      </c>
      <c r="BN211" s="44">
        <f ca="1">IFERROR(IF(SUMIF($G$6:$BB$6,BN$6&amp;" Total",$G211:$BB211)-(SUMIF($G$6:$BB$6,BN$6&amp;" "&amp;'Input-Allocators'!$D$18,$G211:$BB211)+IFERROR(SUMIF($G$6:$BB$6,BN$6&amp;" "&amp;'Input-Allocators'!$E$18,$G211:$BB211),SUMIF($G$6:$BB$6,BN$6&amp;" "&amp;'Input-Allocators'!$B$20,$G211:$BB211))+SUMIF($G$6:$BB$6,BN$6&amp;" "&amp;'Input-Allocators'!$F$18,$G211:$BB211))&lt;Check_Limit,0,1),1)</f>
        <v>0</v>
      </c>
      <c r="BO211" s="44">
        <f ca="1">IFERROR(IF(SUMIF($G$6:$BB$6,BO$6&amp;" Total",$G211:$BB211)-(SUMIF($G$6:$BB$6,BO$6&amp;" "&amp;'Input-Allocators'!$D$18,$G211:$BB211)+IFERROR(SUMIF($G$6:$BB$6,BO$6&amp;" "&amp;'Input-Allocators'!$E$18,$G211:$BB211),SUMIF($G$6:$BB$6,BO$6&amp;" "&amp;'Input-Allocators'!$B$20,$G211:$BB211))+SUMIF($G$6:$BB$6,BO$6&amp;" "&amp;'Input-Allocators'!$F$18,$G211:$BB211))&lt;Check_Limit,0,1),1)</f>
        <v>0</v>
      </c>
    </row>
    <row r="212" spans="1:67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>Functionalization!$D212</f>
        <v>634.30567564778573</v>
      </c>
      <c r="E212" s="14">
        <f t="shared" ca="1" si="35"/>
        <v>0</v>
      </c>
      <c r="F212" s="3" t="str">
        <f>IF($D212=0,"-",IF('Input-Accounts'!$E212&lt;&gt;0,'Input-Accounts'!$E212,'Input-Accounts'!$G212))</f>
        <v>DEMAND</v>
      </c>
      <c r="G212" s="14">
        <f ca="1">IF(G$5&lt;&gt;"",HLOOKUP(G$5,Functionalization!$G$6:$R$343,ROW($A212)-5,FALSE),IFERROR(INDEX(G$320:G$343,MATCH($F212,$B$320:$B$343,0))/VLOOKUP($F212,$B$320:$BB$343,MATCH(LEFT(TRIM(G$6),FIND("~",SUBSTITUTE(G$6,"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212))*HLOOKUP(LEFT(TRIM(G$6),FIND("~",SUBSTITUTE(G$6," ","~",LEN(TRIM(G$6))-LEN(SUBSTITUTE(TRIM(G$6)," ",""))))-1)&amp;" Total",$B$6:$BB$343,ROW($A212)-5,FALSE))</f>
        <v>0</v>
      </c>
      <c r="H212" s="14">
        <f ca="1">IF(H$5&lt;&gt;"",HLOOKUP(H$5,Functionalization!$G$6:$R$343,ROW($A212)-5,FALSE),IFERROR(INDEX(H$320:H$343,MATCH($F212,$B$320:$B$343,0))/VLOOKUP($F212,$B$320:$BB$343,MATCH(LEFT(TRIM(H$6),FIND("~",SUBSTITUTE(H$6,"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212))*HLOOKUP(LEFT(TRIM(H$6),FIND("~",SUBSTITUTE(H$6," ","~",LEN(TRIM(H$6))-LEN(SUBSTITUTE(TRIM(H$6)," ",""))))-1)&amp;" Total",$B$6:$BB$343,ROW($A212)-5,FALSE))</f>
        <v>0</v>
      </c>
      <c r="I212" s="14">
        <f ca="1">IF(I$5&lt;&gt;"",HLOOKUP(I$5,Functionalization!$G$6:$R$343,ROW($A212)-5,FALSE),IFERROR(INDEX(I$320:I$343,MATCH($F212,$B$320:$B$343,0))/VLOOKUP($F212,$B$320:$BB$343,MATCH(LEFT(TRIM(I$6),FIND("~",SUBSTITUTE(I$6,"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212))*HLOOKUP(LEFT(TRIM(I$6),FIND("~",SUBSTITUTE(I$6," ","~",LEN(TRIM(I$6))-LEN(SUBSTITUTE(TRIM(I$6)," ",""))))-1)&amp;" Total",$B$6:$BB$343,ROW($A212)-5,FALSE))</f>
        <v>0</v>
      </c>
      <c r="J212" s="14">
        <f ca="1">IF(J$5&lt;&gt;"",HLOOKUP(J$5,Functionalization!$G$6:$R$343,ROW($A212)-5,FALSE),IFERROR(INDEX(J$320:J$343,MATCH($F212,$B$320:$B$343,0))/VLOOKUP($F212,$B$320:$BB$343,MATCH(LEFT(TRIM(J$6),FIND("~",SUBSTITUTE(J$6,"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212))*HLOOKUP(LEFT(TRIM(J$6),FIND("~",SUBSTITUTE(J$6," ","~",LEN(TRIM(J$6))-LEN(SUBSTITUTE(TRIM(J$6)," ",""))))-1)&amp;" Total",$B$6:$BB$343,ROW($A212)-5,FALSE))</f>
        <v>0</v>
      </c>
      <c r="K212" s="14">
        <f ca="1">IF(K$5&lt;&gt;"",HLOOKUP(K$5,Functionalization!$G$6:$R$343,ROW($A212)-5,FALSE),IFERROR(INDEX(K$320:K$343,MATCH($F212,$B$320:$B$343,0))/VLOOKUP($F212,$B$320:$BB$343,MATCH(LEFT(TRIM(K$6),FIND("~",SUBSTITUTE(K$6,"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212))*HLOOKUP(LEFT(TRIM(K$6),FIND("~",SUBSTITUTE(K$6," ","~",LEN(TRIM(K$6))-LEN(SUBSTITUTE(TRIM(K$6)," ",""))))-1)&amp;" Total",$B$6:$BB$343,ROW($A212)-5,FALSE))</f>
        <v>0</v>
      </c>
      <c r="L212" s="14">
        <f ca="1">IF(L$5&lt;&gt;"",HLOOKUP(L$5,Functionalization!$G$6:$R$343,ROW($A212)-5,FALSE),IFERROR(INDEX(L$320:L$343,MATCH($F212,$B$320:$B$343,0))/VLOOKUP($F212,$B$320:$BB$343,MATCH(LEFT(TRIM(L$6),FIND("~",SUBSTITUTE(L$6,"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212))*HLOOKUP(LEFT(TRIM(L$6),FIND("~",SUBSTITUTE(L$6," ","~",LEN(TRIM(L$6))-LEN(SUBSTITUTE(TRIM(L$6)," ",""))))-1)&amp;" Total",$B$6:$BB$343,ROW($A212)-5,FALSE))</f>
        <v>0</v>
      </c>
      <c r="M212" s="14">
        <f ca="1">IF(M$5&lt;&gt;"",HLOOKUP(M$5,Functionalization!$G$6:$R$343,ROW($A212)-5,FALSE),IFERROR(INDEX(M$320:M$343,MATCH($F212,$B$320:$B$343,0))/VLOOKUP($F212,$B$320:$BB$343,MATCH(LEFT(TRIM(M$6),FIND("~",SUBSTITUTE(M$6,"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212))*HLOOKUP(LEFT(TRIM(M$6),FIND("~",SUBSTITUTE(M$6," ","~",LEN(TRIM(M$6))-LEN(SUBSTITUTE(TRIM(M$6)," ",""))))-1)&amp;" Total",$B$6:$BB$343,ROW($A212)-5,FALSE))</f>
        <v>0</v>
      </c>
      <c r="N212" s="14">
        <f ca="1">IF(N$5&lt;&gt;"",HLOOKUP(N$5,Functionalization!$G$6:$R$343,ROW($A212)-5,FALSE),IFERROR(INDEX(N$320:N$343,MATCH($F212,$B$320:$B$343,0))/VLOOKUP($F212,$B$320:$BB$343,MATCH(LEFT(TRIM(N$6),FIND("~",SUBSTITUTE(N$6,"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212))*HLOOKUP(LEFT(TRIM(N$6),FIND("~",SUBSTITUTE(N$6," ","~",LEN(TRIM(N$6))-LEN(SUBSTITUTE(TRIM(N$6)," ",""))))-1)&amp;" Total",$B$6:$BB$343,ROW($A212)-5,FALSE))</f>
        <v>0</v>
      </c>
      <c r="O212" s="14">
        <f ca="1">IF(O$5&lt;&gt;"",HLOOKUP(O$5,Functionalization!$G$6:$R$343,ROW($A212)-5,FALSE),IFERROR(INDEX(O$320:O$343,MATCH($F212,$B$320:$B$343,0))/VLOOKUP($F212,$B$320:$BB$343,MATCH(LEFT(TRIM(O$6),FIND("~",SUBSTITUTE(O$6,"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212))*HLOOKUP(LEFT(TRIM(O$6),FIND("~",SUBSTITUTE(O$6," ","~",LEN(TRIM(O$6))-LEN(SUBSTITUTE(TRIM(O$6)," ",""))))-1)&amp;" Total",$B$6:$BB$343,ROW($A212)-5,FALSE))</f>
        <v>634.30567564778573</v>
      </c>
      <c r="P212" s="14">
        <f ca="1">IF(P$5&lt;&gt;"",HLOOKUP(P$5,Functionalization!$G$6:$R$343,ROW($A212)-5,FALSE),IFERROR(INDEX(P$320:P$343,MATCH($F212,$B$320:$B$343,0))/VLOOKUP($F212,$B$320:$BB$343,MATCH(LEFT(TRIM(P$6),FIND("~",SUBSTITUTE(P$6,"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212))*HLOOKUP(LEFT(TRIM(P$6),FIND("~",SUBSTITUTE(P$6," ","~",LEN(TRIM(P$6))-LEN(SUBSTITUTE(TRIM(P$6)," ",""))))-1)&amp;" Total",$B$6:$BB$343,ROW($A212)-5,FALSE))</f>
        <v>634.30567564778573</v>
      </c>
      <c r="Q212" s="14">
        <f ca="1">IF(Q$5&lt;&gt;"",HLOOKUP(Q$5,Functionalization!$G$6:$R$343,ROW($A212)-5,FALSE),IFERROR(INDEX(Q$320:Q$343,MATCH($F212,$B$320:$B$343,0))/VLOOKUP($F212,$B$320:$BB$343,MATCH(LEFT(TRIM(Q$6),FIND("~",SUBSTITUTE(Q$6,"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212))*HLOOKUP(LEFT(TRIM(Q$6),FIND("~",SUBSTITUTE(Q$6," ","~",LEN(TRIM(Q$6))-LEN(SUBSTITUTE(TRIM(Q$6)," ",""))))-1)&amp;" Total",$B$6:$BB$343,ROW($A212)-5,FALSE))</f>
        <v>0</v>
      </c>
      <c r="R212" s="14">
        <f ca="1">IF(R$5&lt;&gt;"",HLOOKUP(R$5,Functionalization!$G$6:$R$343,ROW($A212)-5,FALSE),IFERROR(INDEX(R$320:R$343,MATCH($F212,$B$320:$B$343,0))/VLOOKUP($F212,$B$320:$BB$343,MATCH(LEFT(TRIM(R$6),FIND("~",SUBSTITUTE(R$6,"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212))*HLOOKUP(LEFT(TRIM(R$6),FIND("~",SUBSTITUTE(R$6," ","~",LEN(TRIM(R$6))-LEN(SUBSTITUTE(TRIM(R$6)," ",""))))-1)&amp;" Total",$B$6:$BB$343,ROW($A212)-5,FALSE))</f>
        <v>0</v>
      </c>
      <c r="S212" s="14">
        <f ca="1">IF(S$5&lt;&gt;"",HLOOKUP(S$5,Functionalization!$G$6:$R$343,ROW($A212)-5,FALSE),IFERROR(INDEX(S$320:S$343,MATCH($F212,$B$320:$B$343,0))/VLOOKUP($F212,$B$320:$BB$343,MATCH(LEFT(TRIM(S$6),FIND("~",SUBSTITUTE(S$6,"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212))*HLOOKUP(LEFT(TRIM(S$6),FIND("~",SUBSTITUTE(S$6," ","~",LEN(TRIM(S$6))-LEN(SUBSTITUTE(TRIM(S$6)," ",""))))-1)&amp;" Total",$B$6:$BB$343,ROW($A212)-5,FALSE))</f>
        <v>0</v>
      </c>
      <c r="T212" s="14">
        <f ca="1">IF(T$5&lt;&gt;"",HLOOKUP(T$5,Functionalization!$G$6:$R$343,ROW($A212)-5,FALSE),IFERROR(INDEX(T$320:T$343,MATCH($F212,$B$320:$B$343,0))/VLOOKUP($F212,$B$320:$BB$343,MATCH(LEFT(TRIM(T$6),FIND("~",SUBSTITUTE(T$6,"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212))*HLOOKUP(LEFT(TRIM(T$6),FIND("~",SUBSTITUTE(T$6," ","~",LEN(TRIM(T$6))-LEN(SUBSTITUTE(TRIM(T$6)," ",""))))-1)&amp;" Total",$B$6:$BB$343,ROW($A212)-5,FALSE))</f>
        <v>0</v>
      </c>
      <c r="U212" s="14">
        <f ca="1">IF(U$5&lt;&gt;"",HLOOKUP(U$5,Functionalization!$G$6:$R$343,ROW($A212)-5,FALSE),IFERROR(INDEX(U$320:U$343,MATCH($F212,$B$320:$B$343,0))/VLOOKUP($F212,$B$320:$BB$343,MATCH(LEFT(TRIM(U$6),FIND("~",SUBSTITUTE(U$6,"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212))*HLOOKUP(LEFT(TRIM(U$6),FIND("~",SUBSTITUTE(U$6," ","~",LEN(TRIM(U$6))-LEN(SUBSTITUTE(TRIM(U$6)," ",""))))-1)&amp;" Total",$B$6:$BB$343,ROW($A212)-5,FALSE))</f>
        <v>0</v>
      </c>
      <c r="V212" s="14">
        <f ca="1">IF(V$5&lt;&gt;"",HLOOKUP(V$5,Functionalization!$G$6:$R$343,ROW($A212)-5,FALSE),IFERROR(INDEX(V$320:V$343,MATCH($F212,$B$320:$B$343,0))/VLOOKUP($F212,$B$320:$BB$343,MATCH(LEFT(TRIM(V$6),FIND("~",SUBSTITUTE(V$6,"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212))*HLOOKUP(LEFT(TRIM(V$6),FIND("~",SUBSTITUTE(V$6," ","~",LEN(TRIM(V$6))-LEN(SUBSTITUTE(TRIM(V$6)," ",""))))-1)&amp;" Total",$B$6:$BB$343,ROW($A212)-5,FALSE))</f>
        <v>0</v>
      </c>
      <c r="W212" s="14">
        <f ca="1">IF(W$5&lt;&gt;"",HLOOKUP(W$5,Functionalization!$G$6:$R$343,ROW($A212)-5,FALSE),IFERROR(INDEX(W$320:W$343,MATCH($F212,$B$320:$B$343,0))/VLOOKUP($F212,$B$320:$BB$343,MATCH(LEFT(TRIM(W$6),FIND("~",SUBSTITUTE(W$6,"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212))*HLOOKUP(LEFT(TRIM(W$6),FIND("~",SUBSTITUTE(W$6," ","~",LEN(TRIM(W$6))-LEN(SUBSTITUTE(TRIM(W$6)," ",""))))-1)&amp;" Total",$B$6:$BB$343,ROW($A212)-5,FALSE))</f>
        <v>0</v>
      </c>
      <c r="X212" s="14">
        <f ca="1">IF(X$5&lt;&gt;"",HLOOKUP(X$5,Functionalization!$G$6:$R$343,ROW($A212)-5,FALSE),IFERROR(INDEX(X$320:X$343,MATCH($F212,$B$320:$B$343,0))/VLOOKUP($F212,$B$320:$BB$343,MATCH(LEFT(TRIM(X$6),FIND("~",SUBSTITUTE(X$6,"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212))*HLOOKUP(LEFT(TRIM(X$6),FIND("~",SUBSTITUTE(X$6," ","~",LEN(TRIM(X$6))-LEN(SUBSTITUTE(TRIM(X$6)," ",""))))-1)&amp;" Total",$B$6:$BB$343,ROW($A212)-5,FALSE))</f>
        <v>0</v>
      </c>
      <c r="Y212" s="14">
        <f ca="1">IF(Y$5&lt;&gt;"",HLOOKUP(Y$5,Functionalization!$G$6:$R$343,ROW($A212)-5,FALSE),IFERROR(INDEX(Y$320:Y$343,MATCH($F212,$B$320:$B$343,0))/VLOOKUP($F212,$B$320:$BB$343,MATCH(LEFT(TRIM(Y$6),FIND("~",SUBSTITUTE(Y$6,"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212))*HLOOKUP(LEFT(TRIM(Y$6),FIND("~",SUBSTITUTE(Y$6," ","~",LEN(TRIM(Y$6))-LEN(SUBSTITUTE(TRIM(Y$6)," ",""))))-1)&amp;" Total",$B$6:$BB$343,ROW($A212)-5,FALSE))</f>
        <v>0</v>
      </c>
      <c r="Z212" s="14">
        <f ca="1">IF(Z$5&lt;&gt;"",HLOOKUP(Z$5,Functionalization!$G$6:$R$343,ROW($A212)-5,FALSE),IFERROR(INDEX(Z$320:Z$343,MATCH($F212,$B$320:$B$343,0))/VLOOKUP($F212,$B$320:$BB$343,MATCH(LEFT(TRIM(Z$6),FIND("~",SUBSTITUTE(Z$6,"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212))*HLOOKUP(LEFT(TRIM(Z$6),FIND("~",SUBSTITUTE(Z$6," ","~",LEN(TRIM(Z$6))-LEN(SUBSTITUTE(TRIM(Z$6)," ",""))))-1)&amp;" Total",$B$6:$BB$343,ROW($A212)-5,FALSE))</f>
        <v>0</v>
      </c>
      <c r="AA212" s="14">
        <f ca="1">IF(AA$5&lt;&gt;"",HLOOKUP(AA$5,Functionalization!$G$6:$R$343,ROW($A212)-5,FALSE),IFERROR(INDEX(AA$320:AA$343,MATCH($F212,$B$320:$B$343,0))/VLOOKUP($F212,$B$320:$BB$343,MATCH(LEFT(TRIM(AA$6),FIND("~",SUBSTITUTE(AA$6,"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212))*HLOOKUP(LEFT(TRIM(AA$6),FIND("~",SUBSTITUTE(AA$6," ","~",LEN(TRIM(AA$6))-LEN(SUBSTITUTE(TRIM(AA$6)," ",""))))-1)&amp;" Total",$B$6:$BB$343,ROW($A212)-5,FALSE))</f>
        <v>0</v>
      </c>
      <c r="AB212" s="14">
        <f ca="1">IF(AB$5&lt;&gt;"",HLOOKUP(AB$5,Functionalization!$G$6:$R$343,ROW($A212)-5,FALSE),IFERROR(INDEX(AB$320:AB$343,MATCH($F212,$B$320:$B$343,0))/VLOOKUP($F212,$B$320:$BB$343,MATCH(LEFT(TRIM(AB$6),FIND("~",SUBSTITUTE(AB$6,"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212))*HLOOKUP(LEFT(TRIM(AB$6),FIND("~",SUBSTITUTE(AB$6," ","~",LEN(TRIM(AB$6))-LEN(SUBSTITUTE(TRIM(AB$6)," ",""))))-1)&amp;" Total",$B$6:$BB$343,ROW($A212)-5,FALSE))</f>
        <v>0</v>
      </c>
      <c r="AC212" s="14">
        <f ca="1">IF(AC$5&lt;&gt;"",HLOOKUP(AC$5,Functionalization!$G$6:$R$343,ROW($A212)-5,FALSE),IFERROR(INDEX(AC$320:AC$343,MATCH($F212,$B$320:$B$343,0))/VLOOKUP($F212,$B$320:$BB$343,MATCH(LEFT(TRIM(AC$6),FIND("~",SUBSTITUTE(AC$6,"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212))*HLOOKUP(LEFT(TRIM(AC$6),FIND("~",SUBSTITUTE(AC$6," ","~",LEN(TRIM(AC$6))-LEN(SUBSTITUTE(TRIM(AC$6)," ",""))))-1)&amp;" Total",$B$6:$BB$343,ROW($A212)-5,FALSE))</f>
        <v>0</v>
      </c>
      <c r="AD212" s="14">
        <f ca="1">IF(AD$5&lt;&gt;"",HLOOKUP(AD$5,Functionalization!$G$6:$R$343,ROW($A212)-5,FALSE),IFERROR(INDEX(AD$320:AD$343,MATCH($F212,$B$320:$B$343,0))/VLOOKUP($F212,$B$320:$BB$343,MATCH(LEFT(TRIM(AD$6),FIND("~",SUBSTITUTE(AD$6,"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212))*HLOOKUP(LEFT(TRIM(AD$6),FIND("~",SUBSTITUTE(AD$6," ","~",LEN(TRIM(AD$6))-LEN(SUBSTITUTE(TRIM(AD$6)," ",""))))-1)&amp;" Total",$B$6:$BB$343,ROW($A212)-5,FALSE))</f>
        <v>0</v>
      </c>
      <c r="AE212" s="14">
        <f ca="1">IF(AE$5&lt;&gt;"",HLOOKUP(AE$5,Functionalization!$G$6:$R$343,ROW($A212)-5,FALSE),IFERROR(INDEX(AE$320:AE$343,MATCH($F212,$B$320:$B$343,0))/VLOOKUP($F212,$B$320:$BB$343,MATCH(LEFT(TRIM(AE$6),FIND("~",SUBSTITUTE(AE$6,"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212))*HLOOKUP(LEFT(TRIM(AE$6),FIND("~",SUBSTITUTE(AE$6," ","~",LEN(TRIM(AE$6))-LEN(SUBSTITUTE(TRIM(AE$6)," ",""))))-1)&amp;" Total",$B$6:$BB$343,ROW($A212)-5,FALSE))</f>
        <v>0</v>
      </c>
      <c r="AF212" s="14">
        <f ca="1">IF(AF$5&lt;&gt;"",HLOOKUP(AF$5,Functionalization!$G$6:$R$343,ROW($A212)-5,FALSE),IFERROR(INDEX(AF$320:AF$343,MATCH($F212,$B$320:$B$343,0))/VLOOKUP($F212,$B$320:$BB$343,MATCH(LEFT(TRIM(AF$6),FIND("~",SUBSTITUTE(AF$6,"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212))*HLOOKUP(LEFT(TRIM(AF$6),FIND("~",SUBSTITUTE(AF$6," ","~",LEN(TRIM(AF$6))-LEN(SUBSTITUTE(TRIM(AF$6)," ",""))))-1)&amp;" Total",$B$6:$BB$343,ROW($A212)-5,FALSE))</f>
        <v>0</v>
      </c>
      <c r="AG212" s="14">
        <f ca="1">IF(AG$5&lt;&gt;"",HLOOKUP(AG$5,Functionalization!$G$6:$R$343,ROW($A212)-5,FALSE),IFERROR(INDEX(AG$320:AG$343,MATCH($F212,$B$320:$B$343,0))/VLOOKUP($F212,$B$320:$BB$343,MATCH(LEFT(TRIM(AG$6),FIND("~",SUBSTITUTE(AG$6,"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212))*HLOOKUP(LEFT(TRIM(AG$6),FIND("~",SUBSTITUTE(AG$6," ","~",LEN(TRIM(AG$6))-LEN(SUBSTITUTE(TRIM(AG$6)," ",""))))-1)&amp;" Total",$B$6:$BB$343,ROW($A212)-5,FALSE))</f>
        <v>0</v>
      </c>
      <c r="AH212" s="14">
        <f ca="1">IF(AH$5&lt;&gt;"",HLOOKUP(AH$5,Functionalization!$G$6:$R$343,ROW($A212)-5,FALSE),IFERROR(INDEX(AH$320:AH$343,MATCH($F212,$B$320:$B$343,0))/VLOOKUP($F212,$B$320:$BB$343,MATCH(LEFT(TRIM(AH$6),FIND("~",SUBSTITUTE(AH$6,"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212))*HLOOKUP(LEFT(TRIM(AH$6),FIND("~",SUBSTITUTE(AH$6," ","~",LEN(TRIM(AH$6))-LEN(SUBSTITUTE(TRIM(AH$6)," ",""))))-1)&amp;" Total",$B$6:$BB$343,ROW($A212)-5,FALSE))</f>
        <v>0</v>
      </c>
      <c r="AI212" s="14">
        <f ca="1">IF(AI$5&lt;&gt;"",HLOOKUP(AI$5,Functionalization!$G$6:$R$343,ROW($A212)-5,FALSE),IFERROR(INDEX(AI$320:AI$343,MATCH($F212,$B$320:$B$343,0))/VLOOKUP($F212,$B$320:$BB$343,MATCH(LEFT(TRIM(AI$6),FIND("~",SUBSTITUTE(AI$6,"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212))*HLOOKUP(LEFT(TRIM(AI$6),FIND("~",SUBSTITUTE(AI$6," ","~",LEN(TRIM(AI$6))-LEN(SUBSTITUTE(TRIM(AI$6)," ",""))))-1)&amp;" Total",$B$6:$BB$343,ROW($A212)-5,FALSE))</f>
        <v>0</v>
      </c>
      <c r="AJ212" s="14">
        <f ca="1">IF(AJ$5&lt;&gt;"",HLOOKUP(AJ$5,Functionalization!$G$6:$R$343,ROW($A212)-5,FALSE),IFERROR(INDEX(AJ$320:AJ$343,MATCH($F212,$B$320:$B$343,0))/VLOOKUP($F212,$B$320:$BB$343,MATCH(LEFT(TRIM(AJ$6),FIND("~",SUBSTITUTE(AJ$6,"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212))*HLOOKUP(LEFT(TRIM(AJ$6),FIND("~",SUBSTITUTE(AJ$6," ","~",LEN(TRIM(AJ$6))-LEN(SUBSTITUTE(TRIM(AJ$6)," ",""))))-1)&amp;" Total",$B$6:$BB$343,ROW($A212)-5,FALSE))</f>
        <v>0</v>
      </c>
      <c r="AK212" s="14">
        <f ca="1">IF(AK$5&lt;&gt;"",HLOOKUP(AK$5,Functionalization!$G$6:$R$343,ROW($A212)-5,FALSE),IFERROR(INDEX(AK$320:AK$343,MATCH($F212,$B$320:$B$343,0))/VLOOKUP($F212,$B$320:$BB$343,MATCH(LEFT(TRIM(AK$6),FIND("~",SUBSTITUTE(AK$6,"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212))*HLOOKUP(LEFT(TRIM(AK$6),FIND("~",SUBSTITUTE(AK$6," ","~",LEN(TRIM(AK$6))-LEN(SUBSTITUTE(TRIM(AK$6)," ",""))))-1)&amp;" Total",$B$6:$BB$343,ROW($A212)-5,FALSE))</f>
        <v>0</v>
      </c>
      <c r="AL212" s="14">
        <f ca="1">IF(AL$5&lt;&gt;"",HLOOKUP(AL$5,Functionalization!$G$6:$R$343,ROW($A212)-5,FALSE),IFERROR(INDEX(AL$320:AL$343,MATCH($F212,$B$320:$B$343,0))/VLOOKUP($F212,$B$320:$BB$343,MATCH(LEFT(TRIM(AL$6),FIND("~",SUBSTITUTE(AL$6,"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212))*HLOOKUP(LEFT(TRIM(AL$6),FIND("~",SUBSTITUTE(AL$6," ","~",LEN(TRIM(AL$6))-LEN(SUBSTITUTE(TRIM(AL$6)," ",""))))-1)&amp;" Total",$B$6:$BB$343,ROW($A212)-5,FALSE))</f>
        <v>0</v>
      </c>
      <c r="AM212" s="14">
        <f ca="1">IF(AM$5&lt;&gt;"",HLOOKUP(AM$5,Functionalization!$G$6:$R$343,ROW($A212)-5,FALSE),IFERROR(INDEX(AM$320:AM$343,MATCH($F212,$B$320:$B$343,0))/VLOOKUP($F212,$B$320:$BB$343,MATCH(LEFT(TRIM(AM$6),FIND("~",SUBSTITUTE(AM$6,"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212))*HLOOKUP(LEFT(TRIM(AM$6),FIND("~",SUBSTITUTE(AM$6," ","~",LEN(TRIM(AM$6))-LEN(SUBSTITUTE(TRIM(AM$6)," ",""))))-1)&amp;" Total",$B$6:$BB$343,ROW($A212)-5,FALSE))</f>
        <v>0</v>
      </c>
      <c r="AN212" s="14">
        <f ca="1">IF(AN$5&lt;&gt;"",HLOOKUP(AN$5,Functionalization!$G$6:$R$343,ROW($A212)-5,FALSE),IFERROR(INDEX(AN$320:AN$343,MATCH($F212,$B$320:$B$343,0))/VLOOKUP($F212,$B$320:$BB$343,MATCH(LEFT(TRIM(AN$6),FIND("~",SUBSTITUTE(AN$6,"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212))*HLOOKUP(LEFT(TRIM(AN$6),FIND("~",SUBSTITUTE(AN$6," ","~",LEN(TRIM(AN$6))-LEN(SUBSTITUTE(TRIM(AN$6)," ",""))))-1)&amp;" Total",$B$6:$BB$343,ROW($A212)-5,FALSE))</f>
        <v>0</v>
      </c>
      <c r="AO212" s="14">
        <f ca="1">IF(AO$5&lt;&gt;"",HLOOKUP(AO$5,Functionalization!$G$6:$R$343,ROW($A212)-5,FALSE),IFERROR(INDEX(AO$320:AO$343,MATCH($F212,$B$320:$B$343,0))/VLOOKUP($F212,$B$320:$BB$343,MATCH(LEFT(TRIM(AO$6),FIND("~",SUBSTITUTE(AO$6,"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212))*HLOOKUP(LEFT(TRIM(AO$6),FIND("~",SUBSTITUTE(AO$6," ","~",LEN(TRIM(AO$6))-LEN(SUBSTITUTE(TRIM(AO$6)," ",""))))-1)&amp;" Total",$B$6:$BB$343,ROW($A212)-5,FALSE))</f>
        <v>0</v>
      </c>
      <c r="AP212" s="14">
        <f ca="1">IF(AP$5&lt;&gt;"",HLOOKUP(AP$5,Functionalization!$G$6:$R$343,ROW($A212)-5,FALSE),IFERROR(INDEX(AP$320:AP$343,MATCH($F212,$B$320:$B$343,0))/VLOOKUP($F212,$B$320:$BB$343,MATCH(LEFT(TRIM(AP$6),FIND("~",SUBSTITUTE(AP$6,"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212))*HLOOKUP(LEFT(TRIM(AP$6),FIND("~",SUBSTITUTE(AP$6," ","~",LEN(TRIM(AP$6))-LEN(SUBSTITUTE(TRIM(AP$6)," ",""))))-1)&amp;" Total",$B$6:$BB$343,ROW($A212)-5,FALSE))</f>
        <v>0</v>
      </c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D212" s="44">
        <f ca="1">IFERROR(IF(SUMIF($G$6:$BB$6,BD$6&amp;" Total",$G212:$BB212)-(SUMIF($G$6:$BB$6,BD$6&amp;" "&amp;'Input-Allocators'!$D$18,$G212:$BB212)+IFERROR(SUMIF($G$6:$BB$6,BD$6&amp;" "&amp;'Input-Allocators'!$E$18,$G212:$BB212),SUMIF($G$6:$BB$6,BD$6&amp;" "&amp;'Input-Allocators'!$B$20,$G212:$BB212))+SUMIF($G$6:$BB$6,BD$6&amp;" "&amp;'Input-Allocators'!$F$18,$G212:$BB212))&lt;Check_Limit,0,1),1)</f>
        <v>0</v>
      </c>
      <c r="BE212" s="44">
        <f ca="1">IFERROR(IF(SUMIF($G$6:$BB$6,BE$6&amp;" Total",$G212:$BB212)-(SUMIF($G$6:$BB$6,BE$6&amp;" "&amp;'Input-Allocators'!$D$18,$G212:$BB212)+IFERROR(SUMIF($G$6:$BB$6,BE$6&amp;" "&amp;'Input-Allocators'!$E$18,$G212:$BB212),SUMIF($G$6:$BB$6,BE$6&amp;" "&amp;'Input-Allocators'!$B$20,$G212:$BB212))+SUMIF($G$6:$BB$6,BE$6&amp;" "&amp;'Input-Allocators'!$F$18,$G212:$BB212))&lt;Check_Limit,0,1),1)</f>
        <v>0</v>
      </c>
      <c r="BF212" s="44">
        <f ca="1">IFERROR(IF(SUMIF($G$6:$BB$6,BF$6&amp;" Total",$G212:$BB212)-(SUMIF($G$6:$BB$6,BF$6&amp;" "&amp;'Input-Allocators'!$D$18,$G212:$BB212)+IFERROR(SUMIF($G$6:$BB$6,BF$6&amp;" "&amp;'Input-Allocators'!$E$18,$G212:$BB212),SUMIF($G$6:$BB$6,BF$6&amp;" "&amp;'Input-Allocators'!$B$20,$G212:$BB212))+SUMIF($G$6:$BB$6,BF$6&amp;" "&amp;'Input-Allocators'!$F$18,$G212:$BB212))&lt;Check_Limit,0,1),1)</f>
        <v>0</v>
      </c>
      <c r="BG212" s="44">
        <f ca="1">IFERROR(IF(SUMIF($G$6:$BB$6,BG$6&amp;" Total",$G212:$BB212)-(SUMIF($G$6:$BB$6,BG$6&amp;" "&amp;'Input-Allocators'!$D$18,$G212:$BB212)+IFERROR(SUMIF($G$6:$BB$6,BG$6&amp;" "&amp;'Input-Allocators'!$E$18,$G212:$BB212),SUMIF($G$6:$BB$6,BG$6&amp;" "&amp;'Input-Allocators'!$B$20,$G212:$BB212))+SUMIF($G$6:$BB$6,BG$6&amp;" "&amp;'Input-Allocators'!$F$18,$G212:$BB212))&lt;Check_Limit,0,1),1)</f>
        <v>0</v>
      </c>
      <c r="BH212" s="44">
        <f ca="1">IFERROR(IF(SUMIF($G$6:$BB$6,BH$6&amp;" Total",$G212:$BB212)-(SUMIF($G$6:$BB$6,BH$6&amp;" "&amp;'Input-Allocators'!$D$18,$G212:$BB212)+IFERROR(SUMIF($G$6:$BB$6,BH$6&amp;" "&amp;'Input-Allocators'!$E$18,$G212:$BB212),SUMIF($G$6:$BB$6,BH$6&amp;" "&amp;'Input-Allocators'!$B$20,$G212:$BB212))+SUMIF($G$6:$BB$6,BH$6&amp;" "&amp;'Input-Allocators'!$F$18,$G212:$BB212))&lt;Check_Limit,0,1),1)</f>
        <v>0</v>
      </c>
      <c r="BI212" s="44">
        <f ca="1">IFERROR(IF(SUMIF($G$6:$BB$6,BI$6&amp;" Total",$G212:$BB212)-(SUMIF($G$6:$BB$6,BI$6&amp;" "&amp;'Input-Allocators'!$D$18,$G212:$BB212)+IFERROR(SUMIF($G$6:$BB$6,BI$6&amp;" "&amp;'Input-Allocators'!$E$18,$G212:$BB212),SUMIF($G$6:$BB$6,BI$6&amp;" "&amp;'Input-Allocators'!$B$20,$G212:$BB212))+SUMIF($G$6:$BB$6,BI$6&amp;" "&amp;'Input-Allocators'!$F$18,$G212:$BB212))&lt;Check_Limit,0,1),1)</f>
        <v>0</v>
      </c>
      <c r="BJ212" s="44">
        <f ca="1">IFERROR(IF(SUMIF($G$6:$BB$6,BJ$6&amp;" Total",$G212:$BB212)-(SUMIF($G$6:$BB$6,BJ$6&amp;" "&amp;'Input-Allocators'!$D$18,$G212:$BB212)+IFERROR(SUMIF($G$6:$BB$6,BJ$6&amp;" "&amp;'Input-Allocators'!$E$18,$G212:$BB212),SUMIF($G$6:$BB$6,BJ$6&amp;" "&amp;'Input-Allocators'!$B$20,$G212:$BB212))+SUMIF($G$6:$BB$6,BJ$6&amp;" "&amp;'Input-Allocators'!$F$18,$G212:$BB212))&lt;Check_Limit,0,1),1)</f>
        <v>0</v>
      </c>
      <c r="BK212" s="44">
        <f ca="1">IFERROR(IF(SUMIF($G$6:$BB$6,BK$6&amp;" Total",$G212:$BB212)-(SUMIF($G$6:$BB$6,BK$6&amp;" "&amp;'Input-Allocators'!$D$18,$G212:$BB212)+IFERROR(SUMIF($G$6:$BB$6,BK$6&amp;" "&amp;'Input-Allocators'!$E$18,$G212:$BB212),SUMIF($G$6:$BB$6,BK$6&amp;" "&amp;'Input-Allocators'!$B$20,$G212:$BB212))+SUMIF($G$6:$BB$6,BK$6&amp;" "&amp;'Input-Allocators'!$F$18,$G212:$BB212))&lt;Check_Limit,0,1),1)</f>
        <v>0</v>
      </c>
      <c r="BL212" s="44">
        <f ca="1">IFERROR(IF(SUMIF($G$6:$BB$6,BL$6&amp;" Total",$G212:$BB212)-(SUMIF($G$6:$BB$6,BL$6&amp;" "&amp;'Input-Allocators'!$D$18,$G212:$BB212)+IFERROR(SUMIF($G$6:$BB$6,BL$6&amp;" "&amp;'Input-Allocators'!$E$18,$G212:$BB212),SUMIF($G$6:$BB$6,BL$6&amp;" "&amp;'Input-Allocators'!$B$20,$G212:$BB212))+SUMIF($G$6:$BB$6,BL$6&amp;" "&amp;'Input-Allocators'!$F$18,$G212:$BB212))&lt;Check_Limit,0,1),1)</f>
        <v>0</v>
      </c>
      <c r="BM212" s="44">
        <f ca="1">IFERROR(IF(SUMIF($G$6:$BB$6,BM$6&amp;" Total",$G212:$BB212)-(SUMIF($G$6:$BB$6,BM$6&amp;" "&amp;'Input-Allocators'!$D$18,$G212:$BB212)+IFERROR(SUMIF($G$6:$BB$6,BM$6&amp;" "&amp;'Input-Allocators'!$E$18,$G212:$BB212),SUMIF($G$6:$BB$6,BM$6&amp;" "&amp;'Input-Allocators'!$B$20,$G212:$BB212))+SUMIF($G$6:$BB$6,BM$6&amp;" "&amp;'Input-Allocators'!$F$18,$G212:$BB212))&lt;Check_Limit,0,1),1)</f>
        <v>0</v>
      </c>
      <c r="BN212" s="44">
        <f ca="1">IFERROR(IF(SUMIF($G$6:$BB$6,BN$6&amp;" Total",$G212:$BB212)-(SUMIF($G$6:$BB$6,BN$6&amp;" "&amp;'Input-Allocators'!$D$18,$G212:$BB212)+IFERROR(SUMIF($G$6:$BB$6,BN$6&amp;" "&amp;'Input-Allocators'!$E$18,$G212:$BB212),SUMIF($G$6:$BB$6,BN$6&amp;" "&amp;'Input-Allocators'!$B$20,$G212:$BB212))+SUMIF($G$6:$BB$6,BN$6&amp;" "&amp;'Input-Allocators'!$F$18,$G212:$BB212))&lt;Check_Limit,0,1),1)</f>
        <v>0</v>
      </c>
      <c r="BO212" s="44">
        <f ca="1">IFERROR(IF(SUMIF($G$6:$BB$6,BO$6&amp;" Total",$G212:$BB212)-(SUMIF($G$6:$BB$6,BO$6&amp;" "&amp;'Input-Allocators'!$D$18,$G212:$BB212)+IFERROR(SUMIF($G$6:$BB$6,BO$6&amp;" "&amp;'Input-Allocators'!$E$18,$G212:$BB212),SUMIF($G$6:$BB$6,BO$6&amp;" "&amp;'Input-Allocators'!$B$20,$G212:$BB212))+SUMIF($G$6:$BB$6,BO$6&amp;" "&amp;'Input-Allocators'!$F$18,$G212:$BB212))&lt;Check_Limit,0,1),1)</f>
        <v>0</v>
      </c>
    </row>
    <row r="213" spans="1:67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>Functionalization!$D213</f>
        <v>2133.6258390497951</v>
      </c>
      <c r="E213" s="14">
        <f t="shared" ca="1" si="35"/>
        <v>0</v>
      </c>
      <c r="F213" s="3" t="str">
        <f>IF($D213=0,"-",IF('Input-Accounts'!$E213&lt;&gt;0,'Input-Accounts'!$E213,'Input-Accounts'!$G213))</f>
        <v>DEMAND</v>
      </c>
      <c r="G213" s="14">
        <f ca="1">IF(G$5&lt;&gt;"",HLOOKUP(G$5,Functionalization!$G$6:$R$343,ROW($A213)-5,FALSE),IFERROR(INDEX(G$320:G$343,MATCH($F213,$B$320:$B$343,0))/VLOOKUP($F213,$B$320:$BB$343,MATCH(LEFT(TRIM(G$6),FIND("~",SUBSTITUTE(G$6,"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213))*HLOOKUP(LEFT(TRIM(G$6),FIND("~",SUBSTITUTE(G$6," ","~",LEN(TRIM(G$6))-LEN(SUBSTITUTE(TRIM(G$6)," ",""))))-1)&amp;" Total",$B$6:$BB$343,ROW($A213)-5,FALSE))</f>
        <v>0</v>
      </c>
      <c r="H213" s="14">
        <f ca="1">IF(H$5&lt;&gt;"",HLOOKUP(H$5,Functionalization!$G$6:$R$343,ROW($A213)-5,FALSE),IFERROR(INDEX(H$320:H$343,MATCH($F213,$B$320:$B$343,0))/VLOOKUP($F213,$B$320:$BB$343,MATCH(LEFT(TRIM(H$6),FIND("~",SUBSTITUTE(H$6,"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213))*HLOOKUP(LEFT(TRIM(H$6),FIND("~",SUBSTITUTE(H$6," ","~",LEN(TRIM(H$6))-LEN(SUBSTITUTE(TRIM(H$6)," ",""))))-1)&amp;" Total",$B$6:$BB$343,ROW($A213)-5,FALSE))</f>
        <v>0</v>
      </c>
      <c r="I213" s="14">
        <f ca="1">IF(I$5&lt;&gt;"",HLOOKUP(I$5,Functionalization!$G$6:$R$343,ROW($A213)-5,FALSE),IFERROR(INDEX(I$320:I$343,MATCH($F213,$B$320:$B$343,0))/VLOOKUP($F213,$B$320:$BB$343,MATCH(LEFT(TRIM(I$6),FIND("~",SUBSTITUTE(I$6,"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213))*HLOOKUP(LEFT(TRIM(I$6),FIND("~",SUBSTITUTE(I$6," ","~",LEN(TRIM(I$6))-LEN(SUBSTITUTE(TRIM(I$6)," ",""))))-1)&amp;" Total",$B$6:$BB$343,ROW($A213)-5,FALSE))</f>
        <v>0</v>
      </c>
      <c r="J213" s="14">
        <f ca="1">IF(J$5&lt;&gt;"",HLOOKUP(J$5,Functionalization!$G$6:$R$343,ROW($A213)-5,FALSE),IFERROR(INDEX(J$320:J$343,MATCH($F213,$B$320:$B$343,0))/VLOOKUP($F213,$B$320:$BB$343,MATCH(LEFT(TRIM(J$6),FIND("~",SUBSTITUTE(J$6,"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213))*HLOOKUP(LEFT(TRIM(J$6),FIND("~",SUBSTITUTE(J$6," ","~",LEN(TRIM(J$6))-LEN(SUBSTITUTE(TRIM(J$6)," ",""))))-1)&amp;" Total",$B$6:$BB$343,ROW($A213)-5,FALSE))</f>
        <v>0</v>
      </c>
      <c r="K213" s="14">
        <f ca="1">IF(K$5&lt;&gt;"",HLOOKUP(K$5,Functionalization!$G$6:$R$343,ROW($A213)-5,FALSE),IFERROR(INDEX(K$320:K$343,MATCH($F213,$B$320:$B$343,0))/VLOOKUP($F213,$B$320:$BB$343,MATCH(LEFT(TRIM(K$6),FIND("~",SUBSTITUTE(K$6,"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213))*HLOOKUP(LEFT(TRIM(K$6),FIND("~",SUBSTITUTE(K$6," ","~",LEN(TRIM(K$6))-LEN(SUBSTITUTE(TRIM(K$6)," ",""))))-1)&amp;" Total",$B$6:$BB$343,ROW($A213)-5,FALSE))</f>
        <v>0</v>
      </c>
      <c r="L213" s="14">
        <f ca="1">IF(L$5&lt;&gt;"",HLOOKUP(L$5,Functionalization!$G$6:$R$343,ROW($A213)-5,FALSE),IFERROR(INDEX(L$320:L$343,MATCH($F213,$B$320:$B$343,0))/VLOOKUP($F213,$B$320:$BB$343,MATCH(LEFT(TRIM(L$6),FIND("~",SUBSTITUTE(L$6,"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213))*HLOOKUP(LEFT(TRIM(L$6),FIND("~",SUBSTITUTE(L$6," ","~",LEN(TRIM(L$6))-LEN(SUBSTITUTE(TRIM(L$6)," ",""))))-1)&amp;" Total",$B$6:$BB$343,ROW($A213)-5,FALSE))</f>
        <v>0</v>
      </c>
      <c r="M213" s="14">
        <f ca="1">IF(M$5&lt;&gt;"",HLOOKUP(M$5,Functionalization!$G$6:$R$343,ROW($A213)-5,FALSE),IFERROR(INDEX(M$320:M$343,MATCH($F213,$B$320:$B$343,0))/VLOOKUP($F213,$B$320:$BB$343,MATCH(LEFT(TRIM(M$6),FIND("~",SUBSTITUTE(M$6,"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213))*HLOOKUP(LEFT(TRIM(M$6),FIND("~",SUBSTITUTE(M$6," ","~",LEN(TRIM(M$6))-LEN(SUBSTITUTE(TRIM(M$6)," ",""))))-1)&amp;" Total",$B$6:$BB$343,ROW($A213)-5,FALSE))</f>
        <v>0</v>
      </c>
      <c r="N213" s="14">
        <f ca="1">IF(N$5&lt;&gt;"",HLOOKUP(N$5,Functionalization!$G$6:$R$343,ROW($A213)-5,FALSE),IFERROR(INDEX(N$320:N$343,MATCH($F213,$B$320:$B$343,0))/VLOOKUP($F213,$B$320:$BB$343,MATCH(LEFT(TRIM(N$6),FIND("~",SUBSTITUTE(N$6,"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213))*HLOOKUP(LEFT(TRIM(N$6),FIND("~",SUBSTITUTE(N$6," ","~",LEN(TRIM(N$6))-LEN(SUBSTITUTE(TRIM(N$6)," ",""))))-1)&amp;" Total",$B$6:$BB$343,ROW($A213)-5,FALSE))</f>
        <v>0</v>
      </c>
      <c r="O213" s="14">
        <f ca="1">IF(O$5&lt;&gt;"",HLOOKUP(O$5,Functionalization!$G$6:$R$343,ROW($A213)-5,FALSE),IFERROR(INDEX(O$320:O$343,MATCH($F213,$B$320:$B$343,0))/VLOOKUP($F213,$B$320:$BB$343,MATCH(LEFT(TRIM(O$6),FIND("~",SUBSTITUTE(O$6,"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213))*HLOOKUP(LEFT(TRIM(O$6),FIND("~",SUBSTITUTE(O$6," ","~",LEN(TRIM(O$6))-LEN(SUBSTITUTE(TRIM(O$6)," ",""))))-1)&amp;" Total",$B$6:$BB$343,ROW($A213)-5,FALSE))</f>
        <v>2133.6258390497951</v>
      </c>
      <c r="P213" s="14">
        <f ca="1">IF(P$5&lt;&gt;"",HLOOKUP(P$5,Functionalization!$G$6:$R$343,ROW($A213)-5,FALSE),IFERROR(INDEX(P$320:P$343,MATCH($F213,$B$320:$B$343,0))/VLOOKUP($F213,$B$320:$BB$343,MATCH(LEFT(TRIM(P$6),FIND("~",SUBSTITUTE(P$6,"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213))*HLOOKUP(LEFT(TRIM(P$6),FIND("~",SUBSTITUTE(P$6," ","~",LEN(TRIM(P$6))-LEN(SUBSTITUTE(TRIM(P$6)," ",""))))-1)&amp;" Total",$B$6:$BB$343,ROW($A213)-5,FALSE))</f>
        <v>2133.6258390497951</v>
      </c>
      <c r="Q213" s="14">
        <f ca="1">IF(Q$5&lt;&gt;"",HLOOKUP(Q$5,Functionalization!$G$6:$R$343,ROW($A213)-5,FALSE),IFERROR(INDEX(Q$320:Q$343,MATCH($F213,$B$320:$B$343,0))/VLOOKUP($F213,$B$320:$BB$343,MATCH(LEFT(TRIM(Q$6),FIND("~",SUBSTITUTE(Q$6,"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213))*HLOOKUP(LEFT(TRIM(Q$6),FIND("~",SUBSTITUTE(Q$6," ","~",LEN(TRIM(Q$6))-LEN(SUBSTITUTE(TRIM(Q$6)," ",""))))-1)&amp;" Total",$B$6:$BB$343,ROW($A213)-5,FALSE))</f>
        <v>0</v>
      </c>
      <c r="R213" s="14">
        <f ca="1">IF(R$5&lt;&gt;"",HLOOKUP(R$5,Functionalization!$G$6:$R$343,ROW($A213)-5,FALSE),IFERROR(INDEX(R$320:R$343,MATCH($F213,$B$320:$B$343,0))/VLOOKUP($F213,$B$320:$BB$343,MATCH(LEFT(TRIM(R$6),FIND("~",SUBSTITUTE(R$6,"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213))*HLOOKUP(LEFT(TRIM(R$6),FIND("~",SUBSTITUTE(R$6," ","~",LEN(TRIM(R$6))-LEN(SUBSTITUTE(TRIM(R$6)," ",""))))-1)&amp;" Total",$B$6:$BB$343,ROW($A213)-5,FALSE))</f>
        <v>0</v>
      </c>
      <c r="S213" s="14">
        <f ca="1">IF(S$5&lt;&gt;"",HLOOKUP(S$5,Functionalization!$G$6:$R$343,ROW($A213)-5,FALSE),IFERROR(INDEX(S$320:S$343,MATCH($F213,$B$320:$B$343,0))/VLOOKUP($F213,$B$320:$BB$343,MATCH(LEFT(TRIM(S$6),FIND("~",SUBSTITUTE(S$6,"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213))*HLOOKUP(LEFT(TRIM(S$6),FIND("~",SUBSTITUTE(S$6," ","~",LEN(TRIM(S$6))-LEN(SUBSTITUTE(TRIM(S$6)," ",""))))-1)&amp;" Total",$B$6:$BB$343,ROW($A213)-5,FALSE))</f>
        <v>0</v>
      </c>
      <c r="T213" s="14">
        <f ca="1">IF(T$5&lt;&gt;"",HLOOKUP(T$5,Functionalization!$G$6:$R$343,ROW($A213)-5,FALSE),IFERROR(INDEX(T$320:T$343,MATCH($F213,$B$320:$B$343,0))/VLOOKUP($F213,$B$320:$BB$343,MATCH(LEFT(TRIM(T$6),FIND("~",SUBSTITUTE(T$6,"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213))*HLOOKUP(LEFT(TRIM(T$6),FIND("~",SUBSTITUTE(T$6," ","~",LEN(TRIM(T$6))-LEN(SUBSTITUTE(TRIM(T$6)," ",""))))-1)&amp;" Total",$B$6:$BB$343,ROW($A213)-5,FALSE))</f>
        <v>0</v>
      </c>
      <c r="U213" s="14">
        <f ca="1">IF(U$5&lt;&gt;"",HLOOKUP(U$5,Functionalization!$G$6:$R$343,ROW($A213)-5,FALSE),IFERROR(INDEX(U$320:U$343,MATCH($F213,$B$320:$B$343,0))/VLOOKUP($F213,$B$320:$BB$343,MATCH(LEFT(TRIM(U$6),FIND("~",SUBSTITUTE(U$6,"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213))*HLOOKUP(LEFT(TRIM(U$6),FIND("~",SUBSTITUTE(U$6," ","~",LEN(TRIM(U$6))-LEN(SUBSTITUTE(TRIM(U$6)," ",""))))-1)&amp;" Total",$B$6:$BB$343,ROW($A213)-5,FALSE))</f>
        <v>0</v>
      </c>
      <c r="V213" s="14">
        <f ca="1">IF(V$5&lt;&gt;"",HLOOKUP(V$5,Functionalization!$G$6:$R$343,ROW($A213)-5,FALSE),IFERROR(INDEX(V$320:V$343,MATCH($F213,$B$320:$B$343,0))/VLOOKUP($F213,$B$320:$BB$343,MATCH(LEFT(TRIM(V$6),FIND("~",SUBSTITUTE(V$6,"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213))*HLOOKUP(LEFT(TRIM(V$6),FIND("~",SUBSTITUTE(V$6," ","~",LEN(TRIM(V$6))-LEN(SUBSTITUTE(TRIM(V$6)," ",""))))-1)&amp;" Total",$B$6:$BB$343,ROW($A213)-5,FALSE))</f>
        <v>0</v>
      </c>
      <c r="W213" s="14">
        <f ca="1">IF(W$5&lt;&gt;"",HLOOKUP(W$5,Functionalization!$G$6:$R$343,ROW($A213)-5,FALSE),IFERROR(INDEX(W$320:W$343,MATCH($F213,$B$320:$B$343,0))/VLOOKUP($F213,$B$320:$BB$343,MATCH(LEFT(TRIM(W$6),FIND("~",SUBSTITUTE(W$6,"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213))*HLOOKUP(LEFT(TRIM(W$6),FIND("~",SUBSTITUTE(W$6," ","~",LEN(TRIM(W$6))-LEN(SUBSTITUTE(TRIM(W$6)," ",""))))-1)&amp;" Total",$B$6:$BB$343,ROW($A213)-5,FALSE))</f>
        <v>0</v>
      </c>
      <c r="X213" s="14">
        <f ca="1">IF(X$5&lt;&gt;"",HLOOKUP(X$5,Functionalization!$G$6:$R$343,ROW($A213)-5,FALSE),IFERROR(INDEX(X$320:X$343,MATCH($F213,$B$320:$B$343,0))/VLOOKUP($F213,$B$320:$BB$343,MATCH(LEFT(TRIM(X$6),FIND("~",SUBSTITUTE(X$6,"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213))*HLOOKUP(LEFT(TRIM(X$6),FIND("~",SUBSTITUTE(X$6," ","~",LEN(TRIM(X$6))-LEN(SUBSTITUTE(TRIM(X$6)," ",""))))-1)&amp;" Total",$B$6:$BB$343,ROW($A213)-5,FALSE))</f>
        <v>0</v>
      </c>
      <c r="Y213" s="14">
        <f ca="1">IF(Y$5&lt;&gt;"",HLOOKUP(Y$5,Functionalization!$G$6:$R$343,ROW($A213)-5,FALSE),IFERROR(INDEX(Y$320:Y$343,MATCH($F213,$B$320:$B$343,0))/VLOOKUP($F213,$B$320:$BB$343,MATCH(LEFT(TRIM(Y$6),FIND("~",SUBSTITUTE(Y$6,"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213))*HLOOKUP(LEFT(TRIM(Y$6),FIND("~",SUBSTITUTE(Y$6," ","~",LEN(TRIM(Y$6))-LEN(SUBSTITUTE(TRIM(Y$6)," ",""))))-1)&amp;" Total",$B$6:$BB$343,ROW($A213)-5,FALSE))</f>
        <v>0</v>
      </c>
      <c r="Z213" s="14">
        <f ca="1">IF(Z$5&lt;&gt;"",HLOOKUP(Z$5,Functionalization!$G$6:$R$343,ROW($A213)-5,FALSE),IFERROR(INDEX(Z$320:Z$343,MATCH($F213,$B$320:$B$343,0))/VLOOKUP($F213,$B$320:$BB$343,MATCH(LEFT(TRIM(Z$6),FIND("~",SUBSTITUTE(Z$6,"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213))*HLOOKUP(LEFT(TRIM(Z$6),FIND("~",SUBSTITUTE(Z$6," ","~",LEN(TRIM(Z$6))-LEN(SUBSTITUTE(TRIM(Z$6)," ",""))))-1)&amp;" Total",$B$6:$BB$343,ROW($A213)-5,FALSE))</f>
        <v>0</v>
      </c>
      <c r="AA213" s="14">
        <f ca="1">IF(AA$5&lt;&gt;"",HLOOKUP(AA$5,Functionalization!$G$6:$R$343,ROW($A213)-5,FALSE),IFERROR(INDEX(AA$320:AA$343,MATCH($F213,$B$320:$B$343,0))/VLOOKUP($F213,$B$320:$BB$343,MATCH(LEFT(TRIM(AA$6),FIND("~",SUBSTITUTE(AA$6,"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213))*HLOOKUP(LEFT(TRIM(AA$6),FIND("~",SUBSTITUTE(AA$6," ","~",LEN(TRIM(AA$6))-LEN(SUBSTITUTE(TRIM(AA$6)," ",""))))-1)&amp;" Total",$B$6:$BB$343,ROW($A213)-5,FALSE))</f>
        <v>0</v>
      </c>
      <c r="AB213" s="14">
        <f ca="1">IF(AB$5&lt;&gt;"",HLOOKUP(AB$5,Functionalization!$G$6:$R$343,ROW($A213)-5,FALSE),IFERROR(INDEX(AB$320:AB$343,MATCH($F213,$B$320:$B$343,0))/VLOOKUP($F213,$B$320:$BB$343,MATCH(LEFT(TRIM(AB$6),FIND("~",SUBSTITUTE(AB$6,"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213))*HLOOKUP(LEFT(TRIM(AB$6),FIND("~",SUBSTITUTE(AB$6," ","~",LEN(TRIM(AB$6))-LEN(SUBSTITUTE(TRIM(AB$6)," ",""))))-1)&amp;" Total",$B$6:$BB$343,ROW($A213)-5,FALSE))</f>
        <v>0</v>
      </c>
      <c r="AC213" s="14">
        <f ca="1">IF(AC$5&lt;&gt;"",HLOOKUP(AC$5,Functionalization!$G$6:$R$343,ROW($A213)-5,FALSE),IFERROR(INDEX(AC$320:AC$343,MATCH($F213,$B$320:$B$343,0))/VLOOKUP($F213,$B$320:$BB$343,MATCH(LEFT(TRIM(AC$6),FIND("~",SUBSTITUTE(AC$6,"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213))*HLOOKUP(LEFT(TRIM(AC$6),FIND("~",SUBSTITUTE(AC$6," ","~",LEN(TRIM(AC$6))-LEN(SUBSTITUTE(TRIM(AC$6)," ",""))))-1)&amp;" Total",$B$6:$BB$343,ROW($A213)-5,FALSE))</f>
        <v>0</v>
      </c>
      <c r="AD213" s="14">
        <f ca="1">IF(AD$5&lt;&gt;"",HLOOKUP(AD$5,Functionalization!$G$6:$R$343,ROW($A213)-5,FALSE),IFERROR(INDEX(AD$320:AD$343,MATCH($F213,$B$320:$B$343,0))/VLOOKUP($F213,$B$320:$BB$343,MATCH(LEFT(TRIM(AD$6),FIND("~",SUBSTITUTE(AD$6,"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213))*HLOOKUP(LEFT(TRIM(AD$6),FIND("~",SUBSTITUTE(AD$6," ","~",LEN(TRIM(AD$6))-LEN(SUBSTITUTE(TRIM(AD$6)," ",""))))-1)&amp;" Total",$B$6:$BB$343,ROW($A213)-5,FALSE))</f>
        <v>0</v>
      </c>
      <c r="AE213" s="14">
        <f ca="1">IF(AE$5&lt;&gt;"",HLOOKUP(AE$5,Functionalization!$G$6:$R$343,ROW($A213)-5,FALSE),IFERROR(INDEX(AE$320:AE$343,MATCH($F213,$B$320:$B$343,0))/VLOOKUP($F213,$B$320:$BB$343,MATCH(LEFT(TRIM(AE$6),FIND("~",SUBSTITUTE(AE$6,"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213))*HLOOKUP(LEFT(TRIM(AE$6),FIND("~",SUBSTITUTE(AE$6," ","~",LEN(TRIM(AE$6))-LEN(SUBSTITUTE(TRIM(AE$6)," ",""))))-1)&amp;" Total",$B$6:$BB$343,ROW($A213)-5,FALSE))</f>
        <v>0</v>
      </c>
      <c r="AF213" s="14">
        <f ca="1">IF(AF$5&lt;&gt;"",HLOOKUP(AF$5,Functionalization!$G$6:$R$343,ROW($A213)-5,FALSE),IFERROR(INDEX(AF$320:AF$343,MATCH($F213,$B$320:$B$343,0))/VLOOKUP($F213,$B$320:$BB$343,MATCH(LEFT(TRIM(AF$6),FIND("~",SUBSTITUTE(AF$6,"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213))*HLOOKUP(LEFT(TRIM(AF$6),FIND("~",SUBSTITUTE(AF$6," ","~",LEN(TRIM(AF$6))-LEN(SUBSTITUTE(TRIM(AF$6)," ",""))))-1)&amp;" Total",$B$6:$BB$343,ROW($A213)-5,FALSE))</f>
        <v>0</v>
      </c>
      <c r="AG213" s="14">
        <f ca="1">IF(AG$5&lt;&gt;"",HLOOKUP(AG$5,Functionalization!$G$6:$R$343,ROW($A213)-5,FALSE),IFERROR(INDEX(AG$320:AG$343,MATCH($F213,$B$320:$B$343,0))/VLOOKUP($F213,$B$320:$BB$343,MATCH(LEFT(TRIM(AG$6),FIND("~",SUBSTITUTE(AG$6,"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213))*HLOOKUP(LEFT(TRIM(AG$6),FIND("~",SUBSTITUTE(AG$6," ","~",LEN(TRIM(AG$6))-LEN(SUBSTITUTE(TRIM(AG$6)," ",""))))-1)&amp;" Total",$B$6:$BB$343,ROW($A213)-5,FALSE))</f>
        <v>0</v>
      </c>
      <c r="AH213" s="14">
        <f ca="1">IF(AH$5&lt;&gt;"",HLOOKUP(AH$5,Functionalization!$G$6:$R$343,ROW($A213)-5,FALSE),IFERROR(INDEX(AH$320:AH$343,MATCH($F213,$B$320:$B$343,0))/VLOOKUP($F213,$B$320:$BB$343,MATCH(LEFT(TRIM(AH$6),FIND("~",SUBSTITUTE(AH$6,"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213))*HLOOKUP(LEFT(TRIM(AH$6),FIND("~",SUBSTITUTE(AH$6," ","~",LEN(TRIM(AH$6))-LEN(SUBSTITUTE(TRIM(AH$6)," ",""))))-1)&amp;" Total",$B$6:$BB$343,ROW($A213)-5,FALSE))</f>
        <v>0</v>
      </c>
      <c r="AI213" s="14">
        <f ca="1">IF(AI$5&lt;&gt;"",HLOOKUP(AI$5,Functionalization!$G$6:$R$343,ROW($A213)-5,FALSE),IFERROR(INDEX(AI$320:AI$343,MATCH($F213,$B$320:$B$343,0))/VLOOKUP($F213,$B$320:$BB$343,MATCH(LEFT(TRIM(AI$6),FIND("~",SUBSTITUTE(AI$6,"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213))*HLOOKUP(LEFT(TRIM(AI$6),FIND("~",SUBSTITUTE(AI$6," ","~",LEN(TRIM(AI$6))-LEN(SUBSTITUTE(TRIM(AI$6)," ",""))))-1)&amp;" Total",$B$6:$BB$343,ROW($A213)-5,FALSE))</f>
        <v>0</v>
      </c>
      <c r="AJ213" s="14">
        <f ca="1">IF(AJ$5&lt;&gt;"",HLOOKUP(AJ$5,Functionalization!$G$6:$R$343,ROW($A213)-5,FALSE),IFERROR(INDEX(AJ$320:AJ$343,MATCH($F213,$B$320:$B$343,0))/VLOOKUP($F213,$B$320:$BB$343,MATCH(LEFT(TRIM(AJ$6),FIND("~",SUBSTITUTE(AJ$6,"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213))*HLOOKUP(LEFT(TRIM(AJ$6),FIND("~",SUBSTITUTE(AJ$6," ","~",LEN(TRIM(AJ$6))-LEN(SUBSTITUTE(TRIM(AJ$6)," ",""))))-1)&amp;" Total",$B$6:$BB$343,ROW($A213)-5,FALSE))</f>
        <v>0</v>
      </c>
      <c r="AK213" s="14">
        <f ca="1">IF(AK$5&lt;&gt;"",HLOOKUP(AK$5,Functionalization!$G$6:$R$343,ROW($A213)-5,FALSE),IFERROR(INDEX(AK$320:AK$343,MATCH($F213,$B$320:$B$343,0))/VLOOKUP($F213,$B$320:$BB$343,MATCH(LEFT(TRIM(AK$6),FIND("~",SUBSTITUTE(AK$6,"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213))*HLOOKUP(LEFT(TRIM(AK$6),FIND("~",SUBSTITUTE(AK$6," ","~",LEN(TRIM(AK$6))-LEN(SUBSTITUTE(TRIM(AK$6)," ",""))))-1)&amp;" Total",$B$6:$BB$343,ROW($A213)-5,FALSE))</f>
        <v>0</v>
      </c>
      <c r="AL213" s="14">
        <f ca="1">IF(AL$5&lt;&gt;"",HLOOKUP(AL$5,Functionalization!$G$6:$R$343,ROW($A213)-5,FALSE),IFERROR(INDEX(AL$320:AL$343,MATCH($F213,$B$320:$B$343,0))/VLOOKUP($F213,$B$320:$BB$343,MATCH(LEFT(TRIM(AL$6),FIND("~",SUBSTITUTE(AL$6,"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213))*HLOOKUP(LEFT(TRIM(AL$6),FIND("~",SUBSTITUTE(AL$6," ","~",LEN(TRIM(AL$6))-LEN(SUBSTITUTE(TRIM(AL$6)," ",""))))-1)&amp;" Total",$B$6:$BB$343,ROW($A213)-5,FALSE))</f>
        <v>0</v>
      </c>
      <c r="AM213" s="14">
        <f ca="1">IF(AM$5&lt;&gt;"",HLOOKUP(AM$5,Functionalization!$G$6:$R$343,ROW($A213)-5,FALSE),IFERROR(INDEX(AM$320:AM$343,MATCH($F213,$B$320:$B$343,0))/VLOOKUP($F213,$B$320:$BB$343,MATCH(LEFT(TRIM(AM$6),FIND("~",SUBSTITUTE(AM$6,"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213))*HLOOKUP(LEFT(TRIM(AM$6),FIND("~",SUBSTITUTE(AM$6," ","~",LEN(TRIM(AM$6))-LEN(SUBSTITUTE(TRIM(AM$6)," ",""))))-1)&amp;" Total",$B$6:$BB$343,ROW($A213)-5,FALSE))</f>
        <v>0</v>
      </c>
      <c r="AN213" s="14">
        <f ca="1">IF(AN$5&lt;&gt;"",HLOOKUP(AN$5,Functionalization!$G$6:$R$343,ROW($A213)-5,FALSE),IFERROR(INDEX(AN$320:AN$343,MATCH($F213,$B$320:$B$343,0))/VLOOKUP($F213,$B$320:$BB$343,MATCH(LEFT(TRIM(AN$6),FIND("~",SUBSTITUTE(AN$6,"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213))*HLOOKUP(LEFT(TRIM(AN$6),FIND("~",SUBSTITUTE(AN$6," ","~",LEN(TRIM(AN$6))-LEN(SUBSTITUTE(TRIM(AN$6)," ",""))))-1)&amp;" Total",$B$6:$BB$343,ROW($A213)-5,FALSE))</f>
        <v>0</v>
      </c>
      <c r="AO213" s="14">
        <f ca="1">IF(AO$5&lt;&gt;"",HLOOKUP(AO$5,Functionalization!$G$6:$R$343,ROW($A213)-5,FALSE),IFERROR(INDEX(AO$320:AO$343,MATCH($F213,$B$320:$B$343,0))/VLOOKUP($F213,$B$320:$BB$343,MATCH(LEFT(TRIM(AO$6),FIND("~",SUBSTITUTE(AO$6,"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213))*HLOOKUP(LEFT(TRIM(AO$6),FIND("~",SUBSTITUTE(AO$6," ","~",LEN(TRIM(AO$6))-LEN(SUBSTITUTE(TRIM(AO$6)," ",""))))-1)&amp;" Total",$B$6:$BB$343,ROW($A213)-5,FALSE))</f>
        <v>0</v>
      </c>
      <c r="AP213" s="14">
        <f ca="1">IF(AP$5&lt;&gt;"",HLOOKUP(AP$5,Functionalization!$G$6:$R$343,ROW($A213)-5,FALSE),IFERROR(INDEX(AP$320:AP$343,MATCH($F213,$B$320:$B$343,0))/VLOOKUP($F213,$B$320:$BB$343,MATCH(LEFT(TRIM(AP$6),FIND("~",SUBSTITUTE(AP$6,"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213))*HLOOKUP(LEFT(TRIM(AP$6),FIND("~",SUBSTITUTE(AP$6," ","~",LEN(TRIM(AP$6))-LEN(SUBSTITUTE(TRIM(AP$6)," ",""))))-1)&amp;" Total",$B$6:$BB$343,ROW($A213)-5,FALSE))</f>
        <v>0</v>
      </c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D213" s="44">
        <f ca="1">IFERROR(IF(SUMIF($G$6:$BB$6,BD$6&amp;" Total",$G213:$BB213)-(SUMIF($G$6:$BB$6,BD$6&amp;" "&amp;'Input-Allocators'!$D$18,$G213:$BB213)+IFERROR(SUMIF($G$6:$BB$6,BD$6&amp;" "&amp;'Input-Allocators'!$E$18,$G213:$BB213),SUMIF($G$6:$BB$6,BD$6&amp;" "&amp;'Input-Allocators'!$B$20,$G213:$BB213))+SUMIF($G$6:$BB$6,BD$6&amp;" "&amp;'Input-Allocators'!$F$18,$G213:$BB213))&lt;Check_Limit,0,1),1)</f>
        <v>0</v>
      </c>
      <c r="BE213" s="44">
        <f ca="1">IFERROR(IF(SUMIF($G$6:$BB$6,BE$6&amp;" Total",$G213:$BB213)-(SUMIF($G$6:$BB$6,BE$6&amp;" "&amp;'Input-Allocators'!$D$18,$G213:$BB213)+IFERROR(SUMIF($G$6:$BB$6,BE$6&amp;" "&amp;'Input-Allocators'!$E$18,$G213:$BB213),SUMIF($G$6:$BB$6,BE$6&amp;" "&amp;'Input-Allocators'!$B$20,$G213:$BB213))+SUMIF($G$6:$BB$6,BE$6&amp;" "&amp;'Input-Allocators'!$F$18,$G213:$BB213))&lt;Check_Limit,0,1),1)</f>
        <v>0</v>
      </c>
      <c r="BF213" s="44">
        <f ca="1">IFERROR(IF(SUMIF($G$6:$BB$6,BF$6&amp;" Total",$G213:$BB213)-(SUMIF($G$6:$BB$6,BF$6&amp;" "&amp;'Input-Allocators'!$D$18,$G213:$BB213)+IFERROR(SUMIF($G$6:$BB$6,BF$6&amp;" "&amp;'Input-Allocators'!$E$18,$G213:$BB213),SUMIF($G$6:$BB$6,BF$6&amp;" "&amp;'Input-Allocators'!$B$20,$G213:$BB213))+SUMIF($G$6:$BB$6,BF$6&amp;" "&amp;'Input-Allocators'!$F$18,$G213:$BB213))&lt;Check_Limit,0,1),1)</f>
        <v>0</v>
      </c>
      <c r="BG213" s="44">
        <f ca="1">IFERROR(IF(SUMIF($G$6:$BB$6,BG$6&amp;" Total",$G213:$BB213)-(SUMIF($G$6:$BB$6,BG$6&amp;" "&amp;'Input-Allocators'!$D$18,$G213:$BB213)+IFERROR(SUMIF($G$6:$BB$6,BG$6&amp;" "&amp;'Input-Allocators'!$E$18,$G213:$BB213),SUMIF($G$6:$BB$6,BG$6&amp;" "&amp;'Input-Allocators'!$B$20,$G213:$BB213))+SUMIF($G$6:$BB$6,BG$6&amp;" "&amp;'Input-Allocators'!$F$18,$G213:$BB213))&lt;Check_Limit,0,1),1)</f>
        <v>0</v>
      </c>
      <c r="BH213" s="44">
        <f ca="1">IFERROR(IF(SUMIF($G$6:$BB$6,BH$6&amp;" Total",$G213:$BB213)-(SUMIF($G$6:$BB$6,BH$6&amp;" "&amp;'Input-Allocators'!$D$18,$G213:$BB213)+IFERROR(SUMIF($G$6:$BB$6,BH$6&amp;" "&amp;'Input-Allocators'!$E$18,$G213:$BB213),SUMIF($G$6:$BB$6,BH$6&amp;" "&amp;'Input-Allocators'!$B$20,$G213:$BB213))+SUMIF($G$6:$BB$6,BH$6&amp;" "&amp;'Input-Allocators'!$F$18,$G213:$BB213))&lt;Check_Limit,0,1),1)</f>
        <v>0</v>
      </c>
      <c r="BI213" s="44">
        <f ca="1">IFERROR(IF(SUMIF($G$6:$BB$6,BI$6&amp;" Total",$G213:$BB213)-(SUMIF($G$6:$BB$6,BI$6&amp;" "&amp;'Input-Allocators'!$D$18,$G213:$BB213)+IFERROR(SUMIF($G$6:$BB$6,BI$6&amp;" "&amp;'Input-Allocators'!$E$18,$G213:$BB213),SUMIF($G$6:$BB$6,BI$6&amp;" "&amp;'Input-Allocators'!$B$20,$G213:$BB213))+SUMIF($G$6:$BB$6,BI$6&amp;" "&amp;'Input-Allocators'!$F$18,$G213:$BB213))&lt;Check_Limit,0,1),1)</f>
        <v>0</v>
      </c>
      <c r="BJ213" s="44">
        <f ca="1">IFERROR(IF(SUMIF($G$6:$BB$6,BJ$6&amp;" Total",$G213:$BB213)-(SUMIF($G$6:$BB$6,BJ$6&amp;" "&amp;'Input-Allocators'!$D$18,$G213:$BB213)+IFERROR(SUMIF($G$6:$BB$6,BJ$6&amp;" "&amp;'Input-Allocators'!$E$18,$G213:$BB213),SUMIF($G$6:$BB$6,BJ$6&amp;" "&amp;'Input-Allocators'!$B$20,$G213:$BB213))+SUMIF($G$6:$BB$6,BJ$6&amp;" "&amp;'Input-Allocators'!$F$18,$G213:$BB213))&lt;Check_Limit,0,1),1)</f>
        <v>0</v>
      </c>
      <c r="BK213" s="44">
        <f ca="1">IFERROR(IF(SUMIF($G$6:$BB$6,BK$6&amp;" Total",$G213:$BB213)-(SUMIF($G$6:$BB$6,BK$6&amp;" "&amp;'Input-Allocators'!$D$18,$G213:$BB213)+IFERROR(SUMIF($G$6:$BB$6,BK$6&amp;" "&amp;'Input-Allocators'!$E$18,$G213:$BB213),SUMIF($G$6:$BB$6,BK$6&amp;" "&amp;'Input-Allocators'!$B$20,$G213:$BB213))+SUMIF($G$6:$BB$6,BK$6&amp;" "&amp;'Input-Allocators'!$F$18,$G213:$BB213))&lt;Check_Limit,0,1),1)</f>
        <v>0</v>
      </c>
      <c r="BL213" s="44">
        <f ca="1">IFERROR(IF(SUMIF($G$6:$BB$6,BL$6&amp;" Total",$G213:$BB213)-(SUMIF($G$6:$BB$6,BL$6&amp;" "&amp;'Input-Allocators'!$D$18,$G213:$BB213)+IFERROR(SUMIF($G$6:$BB$6,BL$6&amp;" "&amp;'Input-Allocators'!$E$18,$G213:$BB213),SUMIF($G$6:$BB$6,BL$6&amp;" "&amp;'Input-Allocators'!$B$20,$G213:$BB213))+SUMIF($G$6:$BB$6,BL$6&amp;" "&amp;'Input-Allocators'!$F$18,$G213:$BB213))&lt;Check_Limit,0,1),1)</f>
        <v>0</v>
      </c>
      <c r="BM213" s="44">
        <f ca="1">IFERROR(IF(SUMIF($G$6:$BB$6,BM$6&amp;" Total",$G213:$BB213)-(SUMIF($G$6:$BB$6,BM$6&amp;" "&amp;'Input-Allocators'!$D$18,$G213:$BB213)+IFERROR(SUMIF($G$6:$BB$6,BM$6&amp;" "&amp;'Input-Allocators'!$E$18,$G213:$BB213),SUMIF($G$6:$BB$6,BM$6&amp;" "&amp;'Input-Allocators'!$B$20,$G213:$BB213))+SUMIF($G$6:$BB$6,BM$6&amp;" "&amp;'Input-Allocators'!$F$18,$G213:$BB213))&lt;Check_Limit,0,1),1)</f>
        <v>0</v>
      </c>
      <c r="BN213" s="44">
        <f ca="1">IFERROR(IF(SUMIF($G$6:$BB$6,BN$6&amp;" Total",$G213:$BB213)-(SUMIF($G$6:$BB$6,BN$6&amp;" "&amp;'Input-Allocators'!$D$18,$G213:$BB213)+IFERROR(SUMIF($G$6:$BB$6,BN$6&amp;" "&amp;'Input-Allocators'!$E$18,$G213:$BB213),SUMIF($G$6:$BB$6,BN$6&amp;" "&amp;'Input-Allocators'!$B$20,$G213:$BB213))+SUMIF($G$6:$BB$6,BN$6&amp;" "&amp;'Input-Allocators'!$F$18,$G213:$BB213))&lt;Check_Limit,0,1),1)</f>
        <v>0</v>
      </c>
      <c r="BO213" s="44">
        <f ca="1">IFERROR(IF(SUMIF($G$6:$BB$6,BO$6&amp;" Total",$G213:$BB213)-(SUMIF($G$6:$BB$6,BO$6&amp;" "&amp;'Input-Allocators'!$D$18,$G213:$BB213)+IFERROR(SUMIF($G$6:$BB$6,BO$6&amp;" "&amp;'Input-Allocators'!$E$18,$G213:$BB213),SUMIF($G$6:$BB$6,BO$6&amp;" "&amp;'Input-Allocators'!$B$20,$G213:$BB213))+SUMIF($G$6:$BB$6,BO$6&amp;" "&amp;'Input-Allocators'!$F$18,$G213:$BB213))&lt;Check_Limit,0,1),1)</f>
        <v>0</v>
      </c>
    </row>
    <row r="214" spans="1:67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>Functionalization!$D214</f>
        <v>0.51989265686899866</v>
      </c>
      <c r="E214" s="14">
        <f t="shared" ca="1" si="35"/>
        <v>0</v>
      </c>
      <c r="F214" s="3" t="str">
        <f>IF($D214=0,"-",IF('Input-Accounts'!$E214&lt;&gt;0,'Input-Accounts'!$E214,'Input-Accounts'!$G214))</f>
        <v>DEMAND</v>
      </c>
      <c r="G214" s="14">
        <f ca="1">IF(G$5&lt;&gt;"",HLOOKUP(G$5,Functionalization!$G$6:$R$343,ROW($A214)-5,FALSE),IFERROR(INDEX(G$320:G$343,MATCH($F214,$B$320:$B$343,0))/VLOOKUP($F214,$B$320:$BB$343,MATCH(LEFT(TRIM(G$6),FIND("~",SUBSTITUTE(G$6,"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214))*HLOOKUP(LEFT(TRIM(G$6),FIND("~",SUBSTITUTE(G$6," ","~",LEN(TRIM(G$6))-LEN(SUBSTITUTE(TRIM(G$6)," ",""))))-1)&amp;" Total",$B$6:$BB$343,ROW($A214)-5,FALSE))</f>
        <v>0</v>
      </c>
      <c r="H214" s="14">
        <f ca="1">IF(H$5&lt;&gt;"",HLOOKUP(H$5,Functionalization!$G$6:$R$343,ROW($A214)-5,FALSE),IFERROR(INDEX(H$320:H$343,MATCH($F214,$B$320:$B$343,0))/VLOOKUP($F214,$B$320:$BB$343,MATCH(LEFT(TRIM(H$6),FIND("~",SUBSTITUTE(H$6,"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214))*HLOOKUP(LEFT(TRIM(H$6),FIND("~",SUBSTITUTE(H$6," ","~",LEN(TRIM(H$6))-LEN(SUBSTITUTE(TRIM(H$6)," ",""))))-1)&amp;" Total",$B$6:$BB$343,ROW($A214)-5,FALSE))</f>
        <v>0</v>
      </c>
      <c r="I214" s="14">
        <f ca="1">IF(I$5&lt;&gt;"",HLOOKUP(I$5,Functionalization!$G$6:$R$343,ROW($A214)-5,FALSE),IFERROR(INDEX(I$320:I$343,MATCH($F214,$B$320:$B$343,0))/VLOOKUP($F214,$B$320:$BB$343,MATCH(LEFT(TRIM(I$6),FIND("~",SUBSTITUTE(I$6,"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214))*HLOOKUP(LEFT(TRIM(I$6),FIND("~",SUBSTITUTE(I$6," ","~",LEN(TRIM(I$6))-LEN(SUBSTITUTE(TRIM(I$6)," ",""))))-1)&amp;" Total",$B$6:$BB$343,ROW($A214)-5,FALSE))</f>
        <v>0</v>
      </c>
      <c r="J214" s="14">
        <f ca="1">IF(J$5&lt;&gt;"",HLOOKUP(J$5,Functionalization!$G$6:$R$343,ROW($A214)-5,FALSE),IFERROR(INDEX(J$320:J$343,MATCH($F214,$B$320:$B$343,0))/VLOOKUP($F214,$B$320:$BB$343,MATCH(LEFT(TRIM(J$6),FIND("~",SUBSTITUTE(J$6,"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214))*HLOOKUP(LEFT(TRIM(J$6),FIND("~",SUBSTITUTE(J$6," ","~",LEN(TRIM(J$6))-LEN(SUBSTITUTE(TRIM(J$6)," ",""))))-1)&amp;" Total",$B$6:$BB$343,ROW($A214)-5,FALSE))</f>
        <v>0</v>
      </c>
      <c r="K214" s="14">
        <f ca="1">IF(K$5&lt;&gt;"",HLOOKUP(K$5,Functionalization!$G$6:$R$343,ROW($A214)-5,FALSE),IFERROR(INDEX(K$320:K$343,MATCH($F214,$B$320:$B$343,0))/VLOOKUP($F214,$B$320:$BB$343,MATCH(LEFT(TRIM(K$6),FIND("~",SUBSTITUTE(K$6,"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214))*HLOOKUP(LEFT(TRIM(K$6),FIND("~",SUBSTITUTE(K$6," ","~",LEN(TRIM(K$6))-LEN(SUBSTITUTE(TRIM(K$6)," ",""))))-1)&amp;" Total",$B$6:$BB$343,ROW($A214)-5,FALSE))</f>
        <v>0</v>
      </c>
      <c r="L214" s="14">
        <f ca="1">IF(L$5&lt;&gt;"",HLOOKUP(L$5,Functionalization!$G$6:$R$343,ROW($A214)-5,FALSE),IFERROR(INDEX(L$320:L$343,MATCH($F214,$B$320:$B$343,0))/VLOOKUP($F214,$B$320:$BB$343,MATCH(LEFT(TRIM(L$6),FIND("~",SUBSTITUTE(L$6,"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214))*HLOOKUP(LEFT(TRIM(L$6),FIND("~",SUBSTITUTE(L$6," ","~",LEN(TRIM(L$6))-LEN(SUBSTITUTE(TRIM(L$6)," ",""))))-1)&amp;" Total",$B$6:$BB$343,ROW($A214)-5,FALSE))</f>
        <v>0</v>
      </c>
      <c r="M214" s="14">
        <f ca="1">IF(M$5&lt;&gt;"",HLOOKUP(M$5,Functionalization!$G$6:$R$343,ROW($A214)-5,FALSE),IFERROR(INDEX(M$320:M$343,MATCH($F214,$B$320:$B$343,0))/VLOOKUP($F214,$B$320:$BB$343,MATCH(LEFT(TRIM(M$6),FIND("~",SUBSTITUTE(M$6,"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214))*HLOOKUP(LEFT(TRIM(M$6),FIND("~",SUBSTITUTE(M$6," ","~",LEN(TRIM(M$6))-LEN(SUBSTITUTE(TRIM(M$6)," ",""))))-1)&amp;" Total",$B$6:$BB$343,ROW($A214)-5,FALSE))</f>
        <v>0</v>
      </c>
      <c r="N214" s="14">
        <f ca="1">IF(N$5&lt;&gt;"",HLOOKUP(N$5,Functionalization!$G$6:$R$343,ROW($A214)-5,FALSE),IFERROR(INDEX(N$320:N$343,MATCH($F214,$B$320:$B$343,0))/VLOOKUP($F214,$B$320:$BB$343,MATCH(LEFT(TRIM(N$6),FIND("~",SUBSTITUTE(N$6,"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214))*HLOOKUP(LEFT(TRIM(N$6),FIND("~",SUBSTITUTE(N$6," ","~",LEN(TRIM(N$6))-LEN(SUBSTITUTE(TRIM(N$6)," ",""))))-1)&amp;" Total",$B$6:$BB$343,ROW($A214)-5,FALSE))</f>
        <v>0</v>
      </c>
      <c r="O214" s="14">
        <f ca="1">IF(O$5&lt;&gt;"",HLOOKUP(O$5,Functionalization!$G$6:$R$343,ROW($A214)-5,FALSE),IFERROR(INDEX(O$320:O$343,MATCH($F214,$B$320:$B$343,0))/VLOOKUP($F214,$B$320:$BB$343,MATCH(LEFT(TRIM(O$6),FIND("~",SUBSTITUTE(O$6,"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214))*HLOOKUP(LEFT(TRIM(O$6),FIND("~",SUBSTITUTE(O$6," ","~",LEN(TRIM(O$6))-LEN(SUBSTITUTE(TRIM(O$6)," ",""))))-1)&amp;" Total",$B$6:$BB$343,ROW($A214)-5,FALSE))</f>
        <v>0.51989265686899866</v>
      </c>
      <c r="P214" s="14">
        <f ca="1">IF(P$5&lt;&gt;"",HLOOKUP(P$5,Functionalization!$G$6:$R$343,ROW($A214)-5,FALSE),IFERROR(INDEX(P$320:P$343,MATCH($F214,$B$320:$B$343,0))/VLOOKUP($F214,$B$320:$BB$343,MATCH(LEFT(TRIM(P$6),FIND("~",SUBSTITUTE(P$6,"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214))*HLOOKUP(LEFT(TRIM(P$6),FIND("~",SUBSTITUTE(P$6," ","~",LEN(TRIM(P$6))-LEN(SUBSTITUTE(TRIM(P$6)," ",""))))-1)&amp;" Total",$B$6:$BB$343,ROW($A214)-5,FALSE))</f>
        <v>0.51989265686899866</v>
      </c>
      <c r="Q214" s="14">
        <f ca="1">IF(Q$5&lt;&gt;"",HLOOKUP(Q$5,Functionalization!$G$6:$R$343,ROW($A214)-5,FALSE),IFERROR(INDEX(Q$320:Q$343,MATCH($F214,$B$320:$B$343,0))/VLOOKUP($F214,$B$320:$BB$343,MATCH(LEFT(TRIM(Q$6),FIND("~",SUBSTITUTE(Q$6,"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214))*HLOOKUP(LEFT(TRIM(Q$6),FIND("~",SUBSTITUTE(Q$6," ","~",LEN(TRIM(Q$6))-LEN(SUBSTITUTE(TRIM(Q$6)," ",""))))-1)&amp;" Total",$B$6:$BB$343,ROW($A214)-5,FALSE))</f>
        <v>0</v>
      </c>
      <c r="R214" s="14">
        <f ca="1">IF(R$5&lt;&gt;"",HLOOKUP(R$5,Functionalization!$G$6:$R$343,ROW($A214)-5,FALSE),IFERROR(INDEX(R$320:R$343,MATCH($F214,$B$320:$B$343,0))/VLOOKUP($F214,$B$320:$BB$343,MATCH(LEFT(TRIM(R$6),FIND("~",SUBSTITUTE(R$6,"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214))*HLOOKUP(LEFT(TRIM(R$6),FIND("~",SUBSTITUTE(R$6," ","~",LEN(TRIM(R$6))-LEN(SUBSTITUTE(TRIM(R$6)," ",""))))-1)&amp;" Total",$B$6:$BB$343,ROW($A214)-5,FALSE))</f>
        <v>0</v>
      </c>
      <c r="S214" s="14">
        <f ca="1">IF(S$5&lt;&gt;"",HLOOKUP(S$5,Functionalization!$G$6:$R$343,ROW($A214)-5,FALSE),IFERROR(INDEX(S$320:S$343,MATCH($F214,$B$320:$B$343,0))/VLOOKUP($F214,$B$320:$BB$343,MATCH(LEFT(TRIM(S$6),FIND("~",SUBSTITUTE(S$6,"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214))*HLOOKUP(LEFT(TRIM(S$6),FIND("~",SUBSTITUTE(S$6," ","~",LEN(TRIM(S$6))-LEN(SUBSTITUTE(TRIM(S$6)," ",""))))-1)&amp;" Total",$B$6:$BB$343,ROW($A214)-5,FALSE))</f>
        <v>0</v>
      </c>
      <c r="T214" s="14">
        <f ca="1">IF(T$5&lt;&gt;"",HLOOKUP(T$5,Functionalization!$G$6:$R$343,ROW($A214)-5,FALSE),IFERROR(INDEX(T$320:T$343,MATCH($F214,$B$320:$B$343,0))/VLOOKUP($F214,$B$320:$BB$343,MATCH(LEFT(TRIM(T$6),FIND("~",SUBSTITUTE(T$6,"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214))*HLOOKUP(LEFT(TRIM(T$6),FIND("~",SUBSTITUTE(T$6," ","~",LEN(TRIM(T$6))-LEN(SUBSTITUTE(TRIM(T$6)," ",""))))-1)&amp;" Total",$B$6:$BB$343,ROW($A214)-5,FALSE))</f>
        <v>0</v>
      </c>
      <c r="U214" s="14">
        <f ca="1">IF(U$5&lt;&gt;"",HLOOKUP(U$5,Functionalization!$G$6:$R$343,ROW($A214)-5,FALSE),IFERROR(INDEX(U$320:U$343,MATCH($F214,$B$320:$B$343,0))/VLOOKUP($F214,$B$320:$BB$343,MATCH(LEFT(TRIM(U$6),FIND("~",SUBSTITUTE(U$6,"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214))*HLOOKUP(LEFT(TRIM(U$6),FIND("~",SUBSTITUTE(U$6," ","~",LEN(TRIM(U$6))-LEN(SUBSTITUTE(TRIM(U$6)," ",""))))-1)&amp;" Total",$B$6:$BB$343,ROW($A214)-5,FALSE))</f>
        <v>0</v>
      </c>
      <c r="V214" s="14">
        <f ca="1">IF(V$5&lt;&gt;"",HLOOKUP(V$5,Functionalization!$G$6:$R$343,ROW($A214)-5,FALSE),IFERROR(INDEX(V$320:V$343,MATCH($F214,$B$320:$B$343,0))/VLOOKUP($F214,$B$320:$BB$343,MATCH(LEFT(TRIM(V$6),FIND("~",SUBSTITUTE(V$6,"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214))*HLOOKUP(LEFT(TRIM(V$6),FIND("~",SUBSTITUTE(V$6," ","~",LEN(TRIM(V$6))-LEN(SUBSTITUTE(TRIM(V$6)," ",""))))-1)&amp;" Total",$B$6:$BB$343,ROW($A214)-5,FALSE))</f>
        <v>0</v>
      </c>
      <c r="W214" s="14">
        <f ca="1">IF(W$5&lt;&gt;"",HLOOKUP(W$5,Functionalization!$G$6:$R$343,ROW($A214)-5,FALSE),IFERROR(INDEX(W$320:W$343,MATCH($F214,$B$320:$B$343,0))/VLOOKUP($F214,$B$320:$BB$343,MATCH(LEFT(TRIM(W$6),FIND("~",SUBSTITUTE(W$6,"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214))*HLOOKUP(LEFT(TRIM(W$6),FIND("~",SUBSTITUTE(W$6," ","~",LEN(TRIM(W$6))-LEN(SUBSTITUTE(TRIM(W$6)," ",""))))-1)&amp;" Total",$B$6:$BB$343,ROW($A214)-5,FALSE))</f>
        <v>0</v>
      </c>
      <c r="X214" s="14">
        <f ca="1">IF(X$5&lt;&gt;"",HLOOKUP(X$5,Functionalization!$G$6:$R$343,ROW($A214)-5,FALSE),IFERROR(INDEX(X$320:X$343,MATCH($F214,$B$320:$B$343,0))/VLOOKUP($F214,$B$320:$BB$343,MATCH(LEFT(TRIM(X$6),FIND("~",SUBSTITUTE(X$6,"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214))*HLOOKUP(LEFT(TRIM(X$6),FIND("~",SUBSTITUTE(X$6," ","~",LEN(TRIM(X$6))-LEN(SUBSTITUTE(TRIM(X$6)," ",""))))-1)&amp;" Total",$B$6:$BB$343,ROW($A214)-5,FALSE))</f>
        <v>0</v>
      </c>
      <c r="Y214" s="14">
        <f ca="1">IF(Y$5&lt;&gt;"",HLOOKUP(Y$5,Functionalization!$G$6:$R$343,ROW($A214)-5,FALSE),IFERROR(INDEX(Y$320:Y$343,MATCH($F214,$B$320:$B$343,0))/VLOOKUP($F214,$B$320:$BB$343,MATCH(LEFT(TRIM(Y$6),FIND("~",SUBSTITUTE(Y$6,"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214))*HLOOKUP(LEFT(TRIM(Y$6),FIND("~",SUBSTITUTE(Y$6," ","~",LEN(TRIM(Y$6))-LEN(SUBSTITUTE(TRIM(Y$6)," ",""))))-1)&amp;" Total",$B$6:$BB$343,ROW($A214)-5,FALSE))</f>
        <v>0</v>
      </c>
      <c r="Z214" s="14">
        <f ca="1">IF(Z$5&lt;&gt;"",HLOOKUP(Z$5,Functionalization!$G$6:$R$343,ROW($A214)-5,FALSE),IFERROR(INDEX(Z$320:Z$343,MATCH($F214,$B$320:$B$343,0))/VLOOKUP($F214,$B$320:$BB$343,MATCH(LEFT(TRIM(Z$6),FIND("~",SUBSTITUTE(Z$6,"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214))*HLOOKUP(LEFT(TRIM(Z$6),FIND("~",SUBSTITUTE(Z$6," ","~",LEN(TRIM(Z$6))-LEN(SUBSTITUTE(TRIM(Z$6)," ",""))))-1)&amp;" Total",$B$6:$BB$343,ROW($A214)-5,FALSE))</f>
        <v>0</v>
      </c>
      <c r="AA214" s="14">
        <f ca="1">IF(AA$5&lt;&gt;"",HLOOKUP(AA$5,Functionalization!$G$6:$R$343,ROW($A214)-5,FALSE),IFERROR(INDEX(AA$320:AA$343,MATCH($F214,$B$320:$B$343,0))/VLOOKUP($F214,$B$320:$BB$343,MATCH(LEFT(TRIM(AA$6),FIND("~",SUBSTITUTE(AA$6,"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214))*HLOOKUP(LEFT(TRIM(AA$6),FIND("~",SUBSTITUTE(AA$6," ","~",LEN(TRIM(AA$6))-LEN(SUBSTITUTE(TRIM(AA$6)," ",""))))-1)&amp;" Total",$B$6:$BB$343,ROW($A214)-5,FALSE))</f>
        <v>0</v>
      </c>
      <c r="AB214" s="14">
        <f ca="1">IF(AB$5&lt;&gt;"",HLOOKUP(AB$5,Functionalization!$G$6:$R$343,ROW($A214)-5,FALSE),IFERROR(INDEX(AB$320:AB$343,MATCH($F214,$B$320:$B$343,0))/VLOOKUP($F214,$B$320:$BB$343,MATCH(LEFT(TRIM(AB$6),FIND("~",SUBSTITUTE(AB$6,"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214))*HLOOKUP(LEFT(TRIM(AB$6),FIND("~",SUBSTITUTE(AB$6," ","~",LEN(TRIM(AB$6))-LEN(SUBSTITUTE(TRIM(AB$6)," ",""))))-1)&amp;" Total",$B$6:$BB$343,ROW($A214)-5,FALSE))</f>
        <v>0</v>
      </c>
      <c r="AC214" s="14">
        <f ca="1">IF(AC$5&lt;&gt;"",HLOOKUP(AC$5,Functionalization!$G$6:$R$343,ROW($A214)-5,FALSE),IFERROR(INDEX(AC$320:AC$343,MATCH($F214,$B$320:$B$343,0))/VLOOKUP($F214,$B$320:$BB$343,MATCH(LEFT(TRIM(AC$6),FIND("~",SUBSTITUTE(AC$6,"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214))*HLOOKUP(LEFT(TRIM(AC$6),FIND("~",SUBSTITUTE(AC$6," ","~",LEN(TRIM(AC$6))-LEN(SUBSTITUTE(TRIM(AC$6)," ",""))))-1)&amp;" Total",$B$6:$BB$343,ROW($A214)-5,FALSE))</f>
        <v>0</v>
      </c>
      <c r="AD214" s="14">
        <f ca="1">IF(AD$5&lt;&gt;"",HLOOKUP(AD$5,Functionalization!$G$6:$R$343,ROW($A214)-5,FALSE),IFERROR(INDEX(AD$320:AD$343,MATCH($F214,$B$320:$B$343,0))/VLOOKUP($F214,$B$320:$BB$343,MATCH(LEFT(TRIM(AD$6),FIND("~",SUBSTITUTE(AD$6,"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214))*HLOOKUP(LEFT(TRIM(AD$6),FIND("~",SUBSTITUTE(AD$6," ","~",LEN(TRIM(AD$6))-LEN(SUBSTITUTE(TRIM(AD$6)," ",""))))-1)&amp;" Total",$B$6:$BB$343,ROW($A214)-5,FALSE))</f>
        <v>0</v>
      </c>
      <c r="AE214" s="14">
        <f ca="1">IF(AE$5&lt;&gt;"",HLOOKUP(AE$5,Functionalization!$G$6:$R$343,ROW($A214)-5,FALSE),IFERROR(INDEX(AE$320:AE$343,MATCH($F214,$B$320:$B$343,0))/VLOOKUP($F214,$B$320:$BB$343,MATCH(LEFT(TRIM(AE$6),FIND("~",SUBSTITUTE(AE$6,"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214))*HLOOKUP(LEFT(TRIM(AE$6),FIND("~",SUBSTITUTE(AE$6," ","~",LEN(TRIM(AE$6))-LEN(SUBSTITUTE(TRIM(AE$6)," ",""))))-1)&amp;" Total",$B$6:$BB$343,ROW($A214)-5,FALSE))</f>
        <v>0</v>
      </c>
      <c r="AF214" s="14">
        <f ca="1">IF(AF$5&lt;&gt;"",HLOOKUP(AF$5,Functionalization!$G$6:$R$343,ROW($A214)-5,FALSE),IFERROR(INDEX(AF$320:AF$343,MATCH($F214,$B$320:$B$343,0))/VLOOKUP($F214,$B$320:$BB$343,MATCH(LEFT(TRIM(AF$6),FIND("~",SUBSTITUTE(AF$6,"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214))*HLOOKUP(LEFT(TRIM(AF$6),FIND("~",SUBSTITUTE(AF$6," ","~",LEN(TRIM(AF$6))-LEN(SUBSTITUTE(TRIM(AF$6)," ",""))))-1)&amp;" Total",$B$6:$BB$343,ROW($A214)-5,FALSE))</f>
        <v>0</v>
      </c>
      <c r="AG214" s="14">
        <f ca="1">IF(AG$5&lt;&gt;"",HLOOKUP(AG$5,Functionalization!$G$6:$R$343,ROW($A214)-5,FALSE),IFERROR(INDEX(AG$320:AG$343,MATCH($F214,$B$320:$B$343,0))/VLOOKUP($F214,$B$320:$BB$343,MATCH(LEFT(TRIM(AG$6),FIND("~",SUBSTITUTE(AG$6,"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214))*HLOOKUP(LEFT(TRIM(AG$6),FIND("~",SUBSTITUTE(AG$6," ","~",LEN(TRIM(AG$6))-LEN(SUBSTITUTE(TRIM(AG$6)," ",""))))-1)&amp;" Total",$B$6:$BB$343,ROW($A214)-5,FALSE))</f>
        <v>0</v>
      </c>
      <c r="AH214" s="14">
        <f ca="1">IF(AH$5&lt;&gt;"",HLOOKUP(AH$5,Functionalization!$G$6:$R$343,ROW($A214)-5,FALSE),IFERROR(INDEX(AH$320:AH$343,MATCH($F214,$B$320:$B$343,0))/VLOOKUP($F214,$B$320:$BB$343,MATCH(LEFT(TRIM(AH$6),FIND("~",SUBSTITUTE(AH$6,"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214))*HLOOKUP(LEFT(TRIM(AH$6),FIND("~",SUBSTITUTE(AH$6," ","~",LEN(TRIM(AH$6))-LEN(SUBSTITUTE(TRIM(AH$6)," ",""))))-1)&amp;" Total",$B$6:$BB$343,ROW($A214)-5,FALSE))</f>
        <v>0</v>
      </c>
      <c r="AI214" s="14">
        <f ca="1">IF(AI$5&lt;&gt;"",HLOOKUP(AI$5,Functionalization!$G$6:$R$343,ROW($A214)-5,FALSE),IFERROR(INDEX(AI$320:AI$343,MATCH($F214,$B$320:$B$343,0))/VLOOKUP($F214,$B$320:$BB$343,MATCH(LEFT(TRIM(AI$6),FIND("~",SUBSTITUTE(AI$6,"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214))*HLOOKUP(LEFT(TRIM(AI$6),FIND("~",SUBSTITUTE(AI$6," ","~",LEN(TRIM(AI$6))-LEN(SUBSTITUTE(TRIM(AI$6)," ",""))))-1)&amp;" Total",$B$6:$BB$343,ROW($A214)-5,FALSE))</f>
        <v>0</v>
      </c>
      <c r="AJ214" s="14">
        <f ca="1">IF(AJ$5&lt;&gt;"",HLOOKUP(AJ$5,Functionalization!$G$6:$R$343,ROW($A214)-5,FALSE),IFERROR(INDEX(AJ$320:AJ$343,MATCH($F214,$B$320:$B$343,0))/VLOOKUP($F214,$B$320:$BB$343,MATCH(LEFT(TRIM(AJ$6),FIND("~",SUBSTITUTE(AJ$6,"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214))*HLOOKUP(LEFT(TRIM(AJ$6),FIND("~",SUBSTITUTE(AJ$6," ","~",LEN(TRIM(AJ$6))-LEN(SUBSTITUTE(TRIM(AJ$6)," ",""))))-1)&amp;" Total",$B$6:$BB$343,ROW($A214)-5,FALSE))</f>
        <v>0</v>
      </c>
      <c r="AK214" s="14">
        <f ca="1">IF(AK$5&lt;&gt;"",HLOOKUP(AK$5,Functionalization!$G$6:$R$343,ROW($A214)-5,FALSE),IFERROR(INDEX(AK$320:AK$343,MATCH($F214,$B$320:$B$343,0))/VLOOKUP($F214,$B$320:$BB$343,MATCH(LEFT(TRIM(AK$6),FIND("~",SUBSTITUTE(AK$6,"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214))*HLOOKUP(LEFT(TRIM(AK$6),FIND("~",SUBSTITUTE(AK$6," ","~",LEN(TRIM(AK$6))-LEN(SUBSTITUTE(TRIM(AK$6)," ",""))))-1)&amp;" Total",$B$6:$BB$343,ROW($A214)-5,FALSE))</f>
        <v>0</v>
      </c>
      <c r="AL214" s="14">
        <f ca="1">IF(AL$5&lt;&gt;"",HLOOKUP(AL$5,Functionalization!$G$6:$R$343,ROW($A214)-5,FALSE),IFERROR(INDEX(AL$320:AL$343,MATCH($F214,$B$320:$B$343,0))/VLOOKUP($F214,$B$320:$BB$343,MATCH(LEFT(TRIM(AL$6),FIND("~",SUBSTITUTE(AL$6,"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214))*HLOOKUP(LEFT(TRIM(AL$6),FIND("~",SUBSTITUTE(AL$6," ","~",LEN(TRIM(AL$6))-LEN(SUBSTITUTE(TRIM(AL$6)," ",""))))-1)&amp;" Total",$B$6:$BB$343,ROW($A214)-5,FALSE))</f>
        <v>0</v>
      </c>
      <c r="AM214" s="14">
        <f ca="1">IF(AM$5&lt;&gt;"",HLOOKUP(AM$5,Functionalization!$G$6:$R$343,ROW($A214)-5,FALSE),IFERROR(INDEX(AM$320:AM$343,MATCH($F214,$B$320:$B$343,0))/VLOOKUP($F214,$B$320:$BB$343,MATCH(LEFT(TRIM(AM$6),FIND("~",SUBSTITUTE(AM$6,"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214))*HLOOKUP(LEFT(TRIM(AM$6),FIND("~",SUBSTITUTE(AM$6," ","~",LEN(TRIM(AM$6))-LEN(SUBSTITUTE(TRIM(AM$6)," ",""))))-1)&amp;" Total",$B$6:$BB$343,ROW($A214)-5,FALSE))</f>
        <v>0</v>
      </c>
      <c r="AN214" s="14">
        <f ca="1">IF(AN$5&lt;&gt;"",HLOOKUP(AN$5,Functionalization!$G$6:$R$343,ROW($A214)-5,FALSE),IFERROR(INDEX(AN$320:AN$343,MATCH($F214,$B$320:$B$343,0))/VLOOKUP($F214,$B$320:$BB$343,MATCH(LEFT(TRIM(AN$6),FIND("~",SUBSTITUTE(AN$6,"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214))*HLOOKUP(LEFT(TRIM(AN$6),FIND("~",SUBSTITUTE(AN$6," ","~",LEN(TRIM(AN$6))-LEN(SUBSTITUTE(TRIM(AN$6)," ",""))))-1)&amp;" Total",$B$6:$BB$343,ROW($A214)-5,FALSE))</f>
        <v>0</v>
      </c>
      <c r="AO214" s="14">
        <f ca="1">IF(AO$5&lt;&gt;"",HLOOKUP(AO$5,Functionalization!$G$6:$R$343,ROW($A214)-5,FALSE),IFERROR(INDEX(AO$320:AO$343,MATCH($F214,$B$320:$B$343,0))/VLOOKUP($F214,$B$320:$BB$343,MATCH(LEFT(TRIM(AO$6),FIND("~",SUBSTITUTE(AO$6,"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214))*HLOOKUP(LEFT(TRIM(AO$6),FIND("~",SUBSTITUTE(AO$6," ","~",LEN(TRIM(AO$6))-LEN(SUBSTITUTE(TRIM(AO$6)," ",""))))-1)&amp;" Total",$B$6:$BB$343,ROW($A214)-5,FALSE))</f>
        <v>0</v>
      </c>
      <c r="AP214" s="14">
        <f ca="1">IF(AP$5&lt;&gt;"",HLOOKUP(AP$5,Functionalization!$G$6:$R$343,ROW($A214)-5,FALSE),IFERROR(INDEX(AP$320:AP$343,MATCH($F214,$B$320:$B$343,0))/VLOOKUP($F214,$B$320:$BB$343,MATCH(LEFT(TRIM(AP$6),FIND("~",SUBSTITUTE(AP$6,"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214))*HLOOKUP(LEFT(TRIM(AP$6),FIND("~",SUBSTITUTE(AP$6," ","~",LEN(TRIM(AP$6))-LEN(SUBSTITUTE(TRIM(AP$6)," ",""))))-1)&amp;" Total",$B$6:$BB$343,ROW($A214)-5,FALSE))</f>
        <v>0</v>
      </c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D214" s="44">
        <f ca="1">IFERROR(IF(SUMIF($G$6:$BB$6,BD$6&amp;" Total",$G214:$BB214)-(SUMIF($G$6:$BB$6,BD$6&amp;" "&amp;'Input-Allocators'!$D$18,$G214:$BB214)+IFERROR(SUMIF($G$6:$BB$6,BD$6&amp;" "&amp;'Input-Allocators'!$E$18,$G214:$BB214),SUMIF($G$6:$BB$6,BD$6&amp;" "&amp;'Input-Allocators'!$B$20,$G214:$BB214))+SUMIF($G$6:$BB$6,BD$6&amp;" "&amp;'Input-Allocators'!$F$18,$G214:$BB214))&lt;Check_Limit,0,1),1)</f>
        <v>0</v>
      </c>
      <c r="BE214" s="44">
        <f ca="1">IFERROR(IF(SUMIF($G$6:$BB$6,BE$6&amp;" Total",$G214:$BB214)-(SUMIF($G$6:$BB$6,BE$6&amp;" "&amp;'Input-Allocators'!$D$18,$G214:$BB214)+IFERROR(SUMIF($G$6:$BB$6,BE$6&amp;" "&amp;'Input-Allocators'!$E$18,$G214:$BB214),SUMIF($G$6:$BB$6,BE$6&amp;" "&amp;'Input-Allocators'!$B$20,$G214:$BB214))+SUMIF($G$6:$BB$6,BE$6&amp;" "&amp;'Input-Allocators'!$F$18,$G214:$BB214))&lt;Check_Limit,0,1),1)</f>
        <v>0</v>
      </c>
      <c r="BF214" s="44">
        <f ca="1">IFERROR(IF(SUMIF($G$6:$BB$6,BF$6&amp;" Total",$G214:$BB214)-(SUMIF($G$6:$BB$6,BF$6&amp;" "&amp;'Input-Allocators'!$D$18,$G214:$BB214)+IFERROR(SUMIF($G$6:$BB$6,BF$6&amp;" "&amp;'Input-Allocators'!$E$18,$G214:$BB214),SUMIF($G$6:$BB$6,BF$6&amp;" "&amp;'Input-Allocators'!$B$20,$G214:$BB214))+SUMIF($G$6:$BB$6,BF$6&amp;" "&amp;'Input-Allocators'!$F$18,$G214:$BB214))&lt;Check_Limit,0,1),1)</f>
        <v>0</v>
      </c>
      <c r="BG214" s="44">
        <f ca="1">IFERROR(IF(SUMIF($G$6:$BB$6,BG$6&amp;" Total",$G214:$BB214)-(SUMIF($G$6:$BB$6,BG$6&amp;" "&amp;'Input-Allocators'!$D$18,$G214:$BB214)+IFERROR(SUMIF($G$6:$BB$6,BG$6&amp;" "&amp;'Input-Allocators'!$E$18,$G214:$BB214),SUMIF($G$6:$BB$6,BG$6&amp;" "&amp;'Input-Allocators'!$B$20,$G214:$BB214))+SUMIF($G$6:$BB$6,BG$6&amp;" "&amp;'Input-Allocators'!$F$18,$G214:$BB214))&lt;Check_Limit,0,1),1)</f>
        <v>0</v>
      </c>
      <c r="BH214" s="44">
        <f ca="1">IFERROR(IF(SUMIF($G$6:$BB$6,BH$6&amp;" Total",$G214:$BB214)-(SUMIF($G$6:$BB$6,BH$6&amp;" "&amp;'Input-Allocators'!$D$18,$G214:$BB214)+IFERROR(SUMIF($G$6:$BB$6,BH$6&amp;" "&amp;'Input-Allocators'!$E$18,$G214:$BB214),SUMIF($G$6:$BB$6,BH$6&amp;" "&amp;'Input-Allocators'!$B$20,$G214:$BB214))+SUMIF($G$6:$BB$6,BH$6&amp;" "&amp;'Input-Allocators'!$F$18,$G214:$BB214))&lt;Check_Limit,0,1),1)</f>
        <v>0</v>
      </c>
      <c r="BI214" s="44">
        <f ca="1">IFERROR(IF(SUMIF($G$6:$BB$6,BI$6&amp;" Total",$G214:$BB214)-(SUMIF($G$6:$BB$6,BI$6&amp;" "&amp;'Input-Allocators'!$D$18,$G214:$BB214)+IFERROR(SUMIF($G$6:$BB$6,BI$6&amp;" "&amp;'Input-Allocators'!$E$18,$G214:$BB214),SUMIF($G$6:$BB$6,BI$6&amp;" "&amp;'Input-Allocators'!$B$20,$G214:$BB214))+SUMIF($G$6:$BB$6,BI$6&amp;" "&amp;'Input-Allocators'!$F$18,$G214:$BB214))&lt;Check_Limit,0,1),1)</f>
        <v>0</v>
      </c>
      <c r="BJ214" s="44">
        <f ca="1">IFERROR(IF(SUMIF($G$6:$BB$6,BJ$6&amp;" Total",$G214:$BB214)-(SUMIF($G$6:$BB$6,BJ$6&amp;" "&amp;'Input-Allocators'!$D$18,$G214:$BB214)+IFERROR(SUMIF($G$6:$BB$6,BJ$6&amp;" "&amp;'Input-Allocators'!$E$18,$G214:$BB214),SUMIF($G$6:$BB$6,BJ$6&amp;" "&amp;'Input-Allocators'!$B$20,$G214:$BB214))+SUMIF($G$6:$BB$6,BJ$6&amp;" "&amp;'Input-Allocators'!$F$18,$G214:$BB214))&lt;Check_Limit,0,1),1)</f>
        <v>0</v>
      </c>
      <c r="BK214" s="44">
        <f ca="1">IFERROR(IF(SUMIF($G$6:$BB$6,BK$6&amp;" Total",$G214:$BB214)-(SUMIF($G$6:$BB$6,BK$6&amp;" "&amp;'Input-Allocators'!$D$18,$G214:$BB214)+IFERROR(SUMIF($G$6:$BB$6,BK$6&amp;" "&amp;'Input-Allocators'!$E$18,$G214:$BB214),SUMIF($G$6:$BB$6,BK$6&amp;" "&amp;'Input-Allocators'!$B$20,$G214:$BB214))+SUMIF($G$6:$BB$6,BK$6&amp;" "&amp;'Input-Allocators'!$F$18,$G214:$BB214))&lt;Check_Limit,0,1),1)</f>
        <v>0</v>
      </c>
      <c r="BL214" s="44">
        <f ca="1">IFERROR(IF(SUMIF($G$6:$BB$6,BL$6&amp;" Total",$G214:$BB214)-(SUMIF($G$6:$BB$6,BL$6&amp;" "&amp;'Input-Allocators'!$D$18,$G214:$BB214)+IFERROR(SUMIF($G$6:$BB$6,BL$6&amp;" "&amp;'Input-Allocators'!$E$18,$G214:$BB214),SUMIF($G$6:$BB$6,BL$6&amp;" "&amp;'Input-Allocators'!$B$20,$G214:$BB214))+SUMIF($G$6:$BB$6,BL$6&amp;" "&amp;'Input-Allocators'!$F$18,$G214:$BB214))&lt;Check_Limit,0,1),1)</f>
        <v>0</v>
      </c>
      <c r="BM214" s="44">
        <f ca="1">IFERROR(IF(SUMIF($G$6:$BB$6,BM$6&amp;" Total",$G214:$BB214)-(SUMIF($G$6:$BB$6,BM$6&amp;" "&amp;'Input-Allocators'!$D$18,$G214:$BB214)+IFERROR(SUMIF($G$6:$BB$6,BM$6&amp;" "&amp;'Input-Allocators'!$E$18,$G214:$BB214),SUMIF($G$6:$BB$6,BM$6&amp;" "&amp;'Input-Allocators'!$B$20,$G214:$BB214))+SUMIF($G$6:$BB$6,BM$6&amp;" "&amp;'Input-Allocators'!$F$18,$G214:$BB214))&lt;Check_Limit,0,1),1)</f>
        <v>0</v>
      </c>
      <c r="BN214" s="44">
        <f ca="1">IFERROR(IF(SUMIF($G$6:$BB$6,BN$6&amp;" Total",$G214:$BB214)-(SUMIF($G$6:$BB$6,BN$6&amp;" "&amp;'Input-Allocators'!$D$18,$G214:$BB214)+IFERROR(SUMIF($G$6:$BB$6,BN$6&amp;" "&amp;'Input-Allocators'!$E$18,$G214:$BB214),SUMIF($G$6:$BB$6,BN$6&amp;" "&amp;'Input-Allocators'!$B$20,$G214:$BB214))+SUMIF($G$6:$BB$6,BN$6&amp;" "&amp;'Input-Allocators'!$F$18,$G214:$BB214))&lt;Check_Limit,0,1),1)</f>
        <v>0</v>
      </c>
      <c r="BO214" s="44">
        <f ca="1">IFERROR(IF(SUMIF($G$6:$BB$6,BO$6&amp;" Total",$G214:$BB214)-(SUMIF($G$6:$BB$6,BO$6&amp;" "&amp;'Input-Allocators'!$D$18,$G214:$BB214)+IFERROR(SUMIF($G$6:$BB$6,BO$6&amp;" "&amp;'Input-Allocators'!$E$18,$G214:$BB214),SUMIF($G$6:$BB$6,BO$6&amp;" "&amp;'Input-Allocators'!$B$20,$G214:$BB214))+SUMIF($G$6:$BB$6,BO$6&amp;" "&amp;'Input-Allocators'!$F$18,$G214:$BB214))&lt;Check_Limit,0,1),1)</f>
        <v>0</v>
      </c>
    </row>
    <row r="215" spans="1:67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>Functionalization!$D215</f>
        <v>170.87257498112569</v>
      </c>
      <c r="E215" s="14">
        <f t="shared" ca="1" si="35"/>
        <v>0</v>
      </c>
      <c r="F215" s="3" t="str">
        <f>IF($D215=0,"-",IF('Input-Accounts'!$E215&lt;&gt;0,'Input-Accounts'!$E215,'Input-Accounts'!$G215))</f>
        <v>DEMAND</v>
      </c>
      <c r="G215" s="14">
        <f ca="1">IF(G$5&lt;&gt;"",HLOOKUP(G$5,Functionalization!$G$6:$R$343,ROW($A215)-5,FALSE),IFERROR(INDEX(G$320:G$343,MATCH($F215,$B$320:$B$343,0))/VLOOKUP($F215,$B$320:$BB$343,MATCH(LEFT(TRIM(G$6),FIND("~",SUBSTITUTE(G$6,"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215))*HLOOKUP(LEFT(TRIM(G$6),FIND("~",SUBSTITUTE(G$6," ","~",LEN(TRIM(G$6))-LEN(SUBSTITUTE(TRIM(G$6)," ",""))))-1)&amp;" Total",$B$6:$BB$343,ROW($A215)-5,FALSE))</f>
        <v>0</v>
      </c>
      <c r="H215" s="14">
        <f ca="1">IF(H$5&lt;&gt;"",HLOOKUP(H$5,Functionalization!$G$6:$R$343,ROW($A215)-5,FALSE),IFERROR(INDEX(H$320:H$343,MATCH($F215,$B$320:$B$343,0))/VLOOKUP($F215,$B$320:$BB$343,MATCH(LEFT(TRIM(H$6),FIND("~",SUBSTITUTE(H$6,"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215))*HLOOKUP(LEFT(TRIM(H$6),FIND("~",SUBSTITUTE(H$6," ","~",LEN(TRIM(H$6))-LEN(SUBSTITUTE(TRIM(H$6)," ",""))))-1)&amp;" Total",$B$6:$BB$343,ROW($A215)-5,FALSE))</f>
        <v>0</v>
      </c>
      <c r="I215" s="14">
        <f ca="1">IF(I$5&lt;&gt;"",HLOOKUP(I$5,Functionalization!$G$6:$R$343,ROW($A215)-5,FALSE),IFERROR(INDEX(I$320:I$343,MATCH($F215,$B$320:$B$343,0))/VLOOKUP($F215,$B$320:$BB$343,MATCH(LEFT(TRIM(I$6),FIND("~",SUBSTITUTE(I$6,"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215))*HLOOKUP(LEFT(TRIM(I$6),FIND("~",SUBSTITUTE(I$6," ","~",LEN(TRIM(I$6))-LEN(SUBSTITUTE(TRIM(I$6)," ",""))))-1)&amp;" Total",$B$6:$BB$343,ROW($A215)-5,FALSE))</f>
        <v>0</v>
      </c>
      <c r="J215" s="14">
        <f ca="1">IF(J$5&lt;&gt;"",HLOOKUP(J$5,Functionalization!$G$6:$R$343,ROW($A215)-5,FALSE),IFERROR(INDEX(J$320:J$343,MATCH($F215,$B$320:$B$343,0))/VLOOKUP($F215,$B$320:$BB$343,MATCH(LEFT(TRIM(J$6),FIND("~",SUBSTITUTE(J$6,"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215))*HLOOKUP(LEFT(TRIM(J$6),FIND("~",SUBSTITUTE(J$6," ","~",LEN(TRIM(J$6))-LEN(SUBSTITUTE(TRIM(J$6)," ",""))))-1)&amp;" Total",$B$6:$BB$343,ROW($A215)-5,FALSE))</f>
        <v>0</v>
      </c>
      <c r="K215" s="14">
        <f ca="1">IF(K$5&lt;&gt;"",HLOOKUP(K$5,Functionalization!$G$6:$R$343,ROW($A215)-5,FALSE),IFERROR(INDEX(K$320:K$343,MATCH($F215,$B$320:$B$343,0))/VLOOKUP($F215,$B$320:$BB$343,MATCH(LEFT(TRIM(K$6),FIND("~",SUBSTITUTE(K$6,"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215))*HLOOKUP(LEFT(TRIM(K$6),FIND("~",SUBSTITUTE(K$6," ","~",LEN(TRIM(K$6))-LEN(SUBSTITUTE(TRIM(K$6)," ",""))))-1)&amp;" Total",$B$6:$BB$343,ROW($A215)-5,FALSE))</f>
        <v>0</v>
      </c>
      <c r="L215" s="14">
        <f ca="1">IF(L$5&lt;&gt;"",HLOOKUP(L$5,Functionalization!$G$6:$R$343,ROW($A215)-5,FALSE),IFERROR(INDEX(L$320:L$343,MATCH($F215,$B$320:$B$343,0))/VLOOKUP($F215,$B$320:$BB$343,MATCH(LEFT(TRIM(L$6),FIND("~",SUBSTITUTE(L$6,"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215))*HLOOKUP(LEFT(TRIM(L$6),FIND("~",SUBSTITUTE(L$6," ","~",LEN(TRIM(L$6))-LEN(SUBSTITUTE(TRIM(L$6)," ",""))))-1)&amp;" Total",$B$6:$BB$343,ROW($A215)-5,FALSE))</f>
        <v>0</v>
      </c>
      <c r="M215" s="14">
        <f ca="1">IF(M$5&lt;&gt;"",HLOOKUP(M$5,Functionalization!$G$6:$R$343,ROW($A215)-5,FALSE),IFERROR(INDEX(M$320:M$343,MATCH($F215,$B$320:$B$343,0))/VLOOKUP($F215,$B$320:$BB$343,MATCH(LEFT(TRIM(M$6),FIND("~",SUBSTITUTE(M$6,"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215))*HLOOKUP(LEFT(TRIM(M$6),FIND("~",SUBSTITUTE(M$6," ","~",LEN(TRIM(M$6))-LEN(SUBSTITUTE(TRIM(M$6)," ",""))))-1)&amp;" Total",$B$6:$BB$343,ROW($A215)-5,FALSE))</f>
        <v>0</v>
      </c>
      <c r="N215" s="14">
        <f ca="1">IF(N$5&lt;&gt;"",HLOOKUP(N$5,Functionalization!$G$6:$R$343,ROW($A215)-5,FALSE),IFERROR(INDEX(N$320:N$343,MATCH($F215,$B$320:$B$343,0))/VLOOKUP($F215,$B$320:$BB$343,MATCH(LEFT(TRIM(N$6),FIND("~",SUBSTITUTE(N$6,"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215))*HLOOKUP(LEFT(TRIM(N$6),FIND("~",SUBSTITUTE(N$6," ","~",LEN(TRIM(N$6))-LEN(SUBSTITUTE(TRIM(N$6)," ",""))))-1)&amp;" Total",$B$6:$BB$343,ROW($A215)-5,FALSE))</f>
        <v>0</v>
      </c>
      <c r="O215" s="14">
        <f ca="1">IF(O$5&lt;&gt;"",HLOOKUP(O$5,Functionalization!$G$6:$R$343,ROW($A215)-5,FALSE),IFERROR(INDEX(O$320:O$343,MATCH($F215,$B$320:$B$343,0))/VLOOKUP($F215,$B$320:$BB$343,MATCH(LEFT(TRIM(O$6),FIND("~",SUBSTITUTE(O$6,"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215))*HLOOKUP(LEFT(TRIM(O$6),FIND("~",SUBSTITUTE(O$6," ","~",LEN(TRIM(O$6))-LEN(SUBSTITUTE(TRIM(O$6)," ",""))))-1)&amp;" Total",$B$6:$BB$343,ROW($A215)-5,FALSE))</f>
        <v>170.87257498112569</v>
      </c>
      <c r="P215" s="14">
        <f ca="1">IF(P$5&lt;&gt;"",HLOOKUP(P$5,Functionalization!$G$6:$R$343,ROW($A215)-5,FALSE),IFERROR(INDEX(P$320:P$343,MATCH($F215,$B$320:$B$343,0))/VLOOKUP($F215,$B$320:$BB$343,MATCH(LEFT(TRIM(P$6),FIND("~",SUBSTITUTE(P$6,"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215))*HLOOKUP(LEFT(TRIM(P$6),FIND("~",SUBSTITUTE(P$6," ","~",LEN(TRIM(P$6))-LEN(SUBSTITUTE(TRIM(P$6)," ",""))))-1)&amp;" Total",$B$6:$BB$343,ROW($A215)-5,FALSE))</f>
        <v>170.87257498112569</v>
      </c>
      <c r="Q215" s="14">
        <f ca="1">IF(Q$5&lt;&gt;"",HLOOKUP(Q$5,Functionalization!$G$6:$R$343,ROW($A215)-5,FALSE),IFERROR(INDEX(Q$320:Q$343,MATCH($F215,$B$320:$B$343,0))/VLOOKUP($F215,$B$320:$BB$343,MATCH(LEFT(TRIM(Q$6),FIND("~",SUBSTITUTE(Q$6,"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215))*HLOOKUP(LEFT(TRIM(Q$6),FIND("~",SUBSTITUTE(Q$6," ","~",LEN(TRIM(Q$6))-LEN(SUBSTITUTE(TRIM(Q$6)," ",""))))-1)&amp;" Total",$B$6:$BB$343,ROW($A215)-5,FALSE))</f>
        <v>0</v>
      </c>
      <c r="R215" s="14">
        <f ca="1">IF(R$5&lt;&gt;"",HLOOKUP(R$5,Functionalization!$G$6:$R$343,ROW($A215)-5,FALSE),IFERROR(INDEX(R$320:R$343,MATCH($F215,$B$320:$B$343,0))/VLOOKUP($F215,$B$320:$BB$343,MATCH(LEFT(TRIM(R$6),FIND("~",SUBSTITUTE(R$6,"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215))*HLOOKUP(LEFT(TRIM(R$6),FIND("~",SUBSTITUTE(R$6," ","~",LEN(TRIM(R$6))-LEN(SUBSTITUTE(TRIM(R$6)," ",""))))-1)&amp;" Total",$B$6:$BB$343,ROW($A215)-5,FALSE))</f>
        <v>0</v>
      </c>
      <c r="S215" s="14">
        <f ca="1">IF(S$5&lt;&gt;"",HLOOKUP(S$5,Functionalization!$G$6:$R$343,ROW($A215)-5,FALSE),IFERROR(INDEX(S$320:S$343,MATCH($F215,$B$320:$B$343,0))/VLOOKUP($F215,$B$320:$BB$343,MATCH(LEFT(TRIM(S$6),FIND("~",SUBSTITUTE(S$6,"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215))*HLOOKUP(LEFT(TRIM(S$6),FIND("~",SUBSTITUTE(S$6," ","~",LEN(TRIM(S$6))-LEN(SUBSTITUTE(TRIM(S$6)," ",""))))-1)&amp;" Total",$B$6:$BB$343,ROW($A215)-5,FALSE))</f>
        <v>0</v>
      </c>
      <c r="T215" s="14">
        <f ca="1">IF(T$5&lt;&gt;"",HLOOKUP(T$5,Functionalization!$G$6:$R$343,ROW($A215)-5,FALSE),IFERROR(INDEX(T$320:T$343,MATCH($F215,$B$320:$B$343,0))/VLOOKUP($F215,$B$320:$BB$343,MATCH(LEFT(TRIM(T$6),FIND("~",SUBSTITUTE(T$6,"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215))*HLOOKUP(LEFT(TRIM(T$6),FIND("~",SUBSTITUTE(T$6," ","~",LEN(TRIM(T$6))-LEN(SUBSTITUTE(TRIM(T$6)," ",""))))-1)&amp;" Total",$B$6:$BB$343,ROW($A215)-5,FALSE))</f>
        <v>0</v>
      </c>
      <c r="U215" s="14">
        <f ca="1">IF(U$5&lt;&gt;"",HLOOKUP(U$5,Functionalization!$G$6:$R$343,ROW($A215)-5,FALSE),IFERROR(INDEX(U$320:U$343,MATCH($F215,$B$320:$B$343,0))/VLOOKUP($F215,$B$320:$BB$343,MATCH(LEFT(TRIM(U$6),FIND("~",SUBSTITUTE(U$6,"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215))*HLOOKUP(LEFT(TRIM(U$6),FIND("~",SUBSTITUTE(U$6," ","~",LEN(TRIM(U$6))-LEN(SUBSTITUTE(TRIM(U$6)," ",""))))-1)&amp;" Total",$B$6:$BB$343,ROW($A215)-5,FALSE))</f>
        <v>0</v>
      </c>
      <c r="V215" s="14">
        <f ca="1">IF(V$5&lt;&gt;"",HLOOKUP(V$5,Functionalization!$G$6:$R$343,ROW($A215)-5,FALSE),IFERROR(INDEX(V$320:V$343,MATCH($F215,$B$320:$B$343,0))/VLOOKUP($F215,$B$320:$BB$343,MATCH(LEFT(TRIM(V$6),FIND("~",SUBSTITUTE(V$6,"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215))*HLOOKUP(LEFT(TRIM(V$6),FIND("~",SUBSTITUTE(V$6," ","~",LEN(TRIM(V$6))-LEN(SUBSTITUTE(TRIM(V$6)," ",""))))-1)&amp;" Total",$B$6:$BB$343,ROW($A215)-5,FALSE))</f>
        <v>0</v>
      </c>
      <c r="W215" s="14">
        <f ca="1">IF(W$5&lt;&gt;"",HLOOKUP(W$5,Functionalization!$G$6:$R$343,ROW($A215)-5,FALSE),IFERROR(INDEX(W$320:W$343,MATCH($F215,$B$320:$B$343,0))/VLOOKUP($F215,$B$320:$BB$343,MATCH(LEFT(TRIM(W$6),FIND("~",SUBSTITUTE(W$6,"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215))*HLOOKUP(LEFT(TRIM(W$6),FIND("~",SUBSTITUTE(W$6," ","~",LEN(TRIM(W$6))-LEN(SUBSTITUTE(TRIM(W$6)," ",""))))-1)&amp;" Total",$B$6:$BB$343,ROW($A215)-5,FALSE))</f>
        <v>0</v>
      </c>
      <c r="X215" s="14">
        <f ca="1">IF(X$5&lt;&gt;"",HLOOKUP(X$5,Functionalization!$G$6:$R$343,ROW($A215)-5,FALSE),IFERROR(INDEX(X$320:X$343,MATCH($F215,$B$320:$B$343,0))/VLOOKUP($F215,$B$320:$BB$343,MATCH(LEFT(TRIM(X$6),FIND("~",SUBSTITUTE(X$6,"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215))*HLOOKUP(LEFT(TRIM(X$6),FIND("~",SUBSTITUTE(X$6," ","~",LEN(TRIM(X$6))-LEN(SUBSTITUTE(TRIM(X$6)," ",""))))-1)&amp;" Total",$B$6:$BB$343,ROW($A215)-5,FALSE))</f>
        <v>0</v>
      </c>
      <c r="Y215" s="14">
        <f ca="1">IF(Y$5&lt;&gt;"",HLOOKUP(Y$5,Functionalization!$G$6:$R$343,ROW($A215)-5,FALSE),IFERROR(INDEX(Y$320:Y$343,MATCH($F215,$B$320:$B$343,0))/VLOOKUP($F215,$B$320:$BB$343,MATCH(LEFT(TRIM(Y$6),FIND("~",SUBSTITUTE(Y$6,"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215))*HLOOKUP(LEFT(TRIM(Y$6),FIND("~",SUBSTITUTE(Y$6," ","~",LEN(TRIM(Y$6))-LEN(SUBSTITUTE(TRIM(Y$6)," ",""))))-1)&amp;" Total",$B$6:$BB$343,ROW($A215)-5,FALSE))</f>
        <v>0</v>
      </c>
      <c r="Z215" s="14">
        <f ca="1">IF(Z$5&lt;&gt;"",HLOOKUP(Z$5,Functionalization!$G$6:$R$343,ROW($A215)-5,FALSE),IFERROR(INDEX(Z$320:Z$343,MATCH($F215,$B$320:$B$343,0))/VLOOKUP($F215,$B$320:$BB$343,MATCH(LEFT(TRIM(Z$6),FIND("~",SUBSTITUTE(Z$6,"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215))*HLOOKUP(LEFT(TRIM(Z$6),FIND("~",SUBSTITUTE(Z$6," ","~",LEN(TRIM(Z$6))-LEN(SUBSTITUTE(TRIM(Z$6)," ",""))))-1)&amp;" Total",$B$6:$BB$343,ROW($A215)-5,FALSE))</f>
        <v>0</v>
      </c>
      <c r="AA215" s="14">
        <f ca="1">IF(AA$5&lt;&gt;"",HLOOKUP(AA$5,Functionalization!$G$6:$R$343,ROW($A215)-5,FALSE),IFERROR(INDEX(AA$320:AA$343,MATCH($F215,$B$320:$B$343,0))/VLOOKUP($F215,$B$320:$BB$343,MATCH(LEFT(TRIM(AA$6),FIND("~",SUBSTITUTE(AA$6,"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215))*HLOOKUP(LEFT(TRIM(AA$6),FIND("~",SUBSTITUTE(AA$6," ","~",LEN(TRIM(AA$6))-LEN(SUBSTITUTE(TRIM(AA$6)," ",""))))-1)&amp;" Total",$B$6:$BB$343,ROW($A215)-5,FALSE))</f>
        <v>0</v>
      </c>
      <c r="AB215" s="14">
        <f ca="1">IF(AB$5&lt;&gt;"",HLOOKUP(AB$5,Functionalization!$G$6:$R$343,ROW($A215)-5,FALSE),IFERROR(INDEX(AB$320:AB$343,MATCH($F215,$B$320:$B$343,0))/VLOOKUP($F215,$B$320:$BB$343,MATCH(LEFT(TRIM(AB$6),FIND("~",SUBSTITUTE(AB$6,"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215))*HLOOKUP(LEFT(TRIM(AB$6),FIND("~",SUBSTITUTE(AB$6," ","~",LEN(TRIM(AB$6))-LEN(SUBSTITUTE(TRIM(AB$6)," ",""))))-1)&amp;" Total",$B$6:$BB$343,ROW($A215)-5,FALSE))</f>
        <v>0</v>
      </c>
      <c r="AC215" s="14">
        <f ca="1">IF(AC$5&lt;&gt;"",HLOOKUP(AC$5,Functionalization!$G$6:$R$343,ROW($A215)-5,FALSE),IFERROR(INDEX(AC$320:AC$343,MATCH($F215,$B$320:$B$343,0))/VLOOKUP($F215,$B$320:$BB$343,MATCH(LEFT(TRIM(AC$6),FIND("~",SUBSTITUTE(AC$6,"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215))*HLOOKUP(LEFT(TRIM(AC$6),FIND("~",SUBSTITUTE(AC$6," ","~",LEN(TRIM(AC$6))-LEN(SUBSTITUTE(TRIM(AC$6)," ",""))))-1)&amp;" Total",$B$6:$BB$343,ROW($A215)-5,FALSE))</f>
        <v>0</v>
      </c>
      <c r="AD215" s="14">
        <f ca="1">IF(AD$5&lt;&gt;"",HLOOKUP(AD$5,Functionalization!$G$6:$R$343,ROW($A215)-5,FALSE),IFERROR(INDEX(AD$320:AD$343,MATCH($F215,$B$320:$B$343,0))/VLOOKUP($F215,$B$320:$BB$343,MATCH(LEFT(TRIM(AD$6),FIND("~",SUBSTITUTE(AD$6,"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215))*HLOOKUP(LEFT(TRIM(AD$6),FIND("~",SUBSTITUTE(AD$6," ","~",LEN(TRIM(AD$6))-LEN(SUBSTITUTE(TRIM(AD$6)," ",""))))-1)&amp;" Total",$B$6:$BB$343,ROW($A215)-5,FALSE))</f>
        <v>0</v>
      </c>
      <c r="AE215" s="14">
        <f ca="1">IF(AE$5&lt;&gt;"",HLOOKUP(AE$5,Functionalization!$G$6:$R$343,ROW($A215)-5,FALSE),IFERROR(INDEX(AE$320:AE$343,MATCH($F215,$B$320:$B$343,0))/VLOOKUP($F215,$B$320:$BB$343,MATCH(LEFT(TRIM(AE$6),FIND("~",SUBSTITUTE(AE$6,"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215))*HLOOKUP(LEFT(TRIM(AE$6),FIND("~",SUBSTITUTE(AE$6," ","~",LEN(TRIM(AE$6))-LEN(SUBSTITUTE(TRIM(AE$6)," ",""))))-1)&amp;" Total",$B$6:$BB$343,ROW($A215)-5,FALSE))</f>
        <v>0</v>
      </c>
      <c r="AF215" s="14">
        <f ca="1">IF(AF$5&lt;&gt;"",HLOOKUP(AF$5,Functionalization!$G$6:$R$343,ROW($A215)-5,FALSE),IFERROR(INDEX(AF$320:AF$343,MATCH($F215,$B$320:$B$343,0))/VLOOKUP($F215,$B$320:$BB$343,MATCH(LEFT(TRIM(AF$6),FIND("~",SUBSTITUTE(AF$6,"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215))*HLOOKUP(LEFT(TRIM(AF$6),FIND("~",SUBSTITUTE(AF$6," ","~",LEN(TRIM(AF$6))-LEN(SUBSTITUTE(TRIM(AF$6)," ",""))))-1)&amp;" Total",$B$6:$BB$343,ROW($A215)-5,FALSE))</f>
        <v>0</v>
      </c>
      <c r="AG215" s="14">
        <f ca="1">IF(AG$5&lt;&gt;"",HLOOKUP(AG$5,Functionalization!$G$6:$R$343,ROW($A215)-5,FALSE),IFERROR(INDEX(AG$320:AG$343,MATCH($F215,$B$320:$B$343,0))/VLOOKUP($F215,$B$320:$BB$343,MATCH(LEFT(TRIM(AG$6),FIND("~",SUBSTITUTE(AG$6,"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215))*HLOOKUP(LEFT(TRIM(AG$6),FIND("~",SUBSTITUTE(AG$6," ","~",LEN(TRIM(AG$6))-LEN(SUBSTITUTE(TRIM(AG$6)," ",""))))-1)&amp;" Total",$B$6:$BB$343,ROW($A215)-5,FALSE))</f>
        <v>0</v>
      </c>
      <c r="AH215" s="14">
        <f ca="1">IF(AH$5&lt;&gt;"",HLOOKUP(AH$5,Functionalization!$G$6:$R$343,ROW($A215)-5,FALSE),IFERROR(INDEX(AH$320:AH$343,MATCH($F215,$B$320:$B$343,0))/VLOOKUP($F215,$B$320:$BB$343,MATCH(LEFT(TRIM(AH$6),FIND("~",SUBSTITUTE(AH$6,"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215))*HLOOKUP(LEFT(TRIM(AH$6),FIND("~",SUBSTITUTE(AH$6," ","~",LEN(TRIM(AH$6))-LEN(SUBSTITUTE(TRIM(AH$6)," ",""))))-1)&amp;" Total",$B$6:$BB$343,ROW($A215)-5,FALSE))</f>
        <v>0</v>
      </c>
      <c r="AI215" s="14">
        <f ca="1">IF(AI$5&lt;&gt;"",HLOOKUP(AI$5,Functionalization!$G$6:$R$343,ROW($A215)-5,FALSE),IFERROR(INDEX(AI$320:AI$343,MATCH($F215,$B$320:$B$343,0))/VLOOKUP($F215,$B$320:$BB$343,MATCH(LEFT(TRIM(AI$6),FIND("~",SUBSTITUTE(AI$6,"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215))*HLOOKUP(LEFT(TRIM(AI$6),FIND("~",SUBSTITUTE(AI$6," ","~",LEN(TRIM(AI$6))-LEN(SUBSTITUTE(TRIM(AI$6)," ",""))))-1)&amp;" Total",$B$6:$BB$343,ROW($A215)-5,FALSE))</f>
        <v>0</v>
      </c>
      <c r="AJ215" s="14">
        <f ca="1">IF(AJ$5&lt;&gt;"",HLOOKUP(AJ$5,Functionalization!$G$6:$R$343,ROW($A215)-5,FALSE),IFERROR(INDEX(AJ$320:AJ$343,MATCH($F215,$B$320:$B$343,0))/VLOOKUP($F215,$B$320:$BB$343,MATCH(LEFT(TRIM(AJ$6),FIND("~",SUBSTITUTE(AJ$6,"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215))*HLOOKUP(LEFT(TRIM(AJ$6),FIND("~",SUBSTITUTE(AJ$6," ","~",LEN(TRIM(AJ$6))-LEN(SUBSTITUTE(TRIM(AJ$6)," ",""))))-1)&amp;" Total",$B$6:$BB$343,ROW($A215)-5,FALSE))</f>
        <v>0</v>
      </c>
      <c r="AK215" s="14">
        <f ca="1">IF(AK$5&lt;&gt;"",HLOOKUP(AK$5,Functionalization!$G$6:$R$343,ROW($A215)-5,FALSE),IFERROR(INDEX(AK$320:AK$343,MATCH($F215,$B$320:$B$343,0))/VLOOKUP($F215,$B$320:$BB$343,MATCH(LEFT(TRIM(AK$6),FIND("~",SUBSTITUTE(AK$6,"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215))*HLOOKUP(LEFT(TRIM(AK$6),FIND("~",SUBSTITUTE(AK$6," ","~",LEN(TRIM(AK$6))-LEN(SUBSTITUTE(TRIM(AK$6)," ",""))))-1)&amp;" Total",$B$6:$BB$343,ROW($A215)-5,FALSE))</f>
        <v>0</v>
      </c>
      <c r="AL215" s="14">
        <f ca="1">IF(AL$5&lt;&gt;"",HLOOKUP(AL$5,Functionalization!$G$6:$R$343,ROW($A215)-5,FALSE),IFERROR(INDEX(AL$320:AL$343,MATCH($F215,$B$320:$B$343,0))/VLOOKUP($F215,$B$320:$BB$343,MATCH(LEFT(TRIM(AL$6),FIND("~",SUBSTITUTE(AL$6,"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215))*HLOOKUP(LEFT(TRIM(AL$6),FIND("~",SUBSTITUTE(AL$6," ","~",LEN(TRIM(AL$6))-LEN(SUBSTITUTE(TRIM(AL$6)," ",""))))-1)&amp;" Total",$B$6:$BB$343,ROW($A215)-5,FALSE))</f>
        <v>0</v>
      </c>
      <c r="AM215" s="14">
        <f ca="1">IF(AM$5&lt;&gt;"",HLOOKUP(AM$5,Functionalization!$G$6:$R$343,ROW($A215)-5,FALSE),IFERROR(INDEX(AM$320:AM$343,MATCH($F215,$B$320:$B$343,0))/VLOOKUP($F215,$B$320:$BB$343,MATCH(LEFT(TRIM(AM$6),FIND("~",SUBSTITUTE(AM$6,"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215))*HLOOKUP(LEFT(TRIM(AM$6),FIND("~",SUBSTITUTE(AM$6," ","~",LEN(TRIM(AM$6))-LEN(SUBSTITUTE(TRIM(AM$6)," ",""))))-1)&amp;" Total",$B$6:$BB$343,ROW($A215)-5,FALSE))</f>
        <v>0</v>
      </c>
      <c r="AN215" s="14">
        <f ca="1">IF(AN$5&lt;&gt;"",HLOOKUP(AN$5,Functionalization!$G$6:$R$343,ROW($A215)-5,FALSE),IFERROR(INDEX(AN$320:AN$343,MATCH($F215,$B$320:$B$343,0))/VLOOKUP($F215,$B$320:$BB$343,MATCH(LEFT(TRIM(AN$6),FIND("~",SUBSTITUTE(AN$6,"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215))*HLOOKUP(LEFT(TRIM(AN$6),FIND("~",SUBSTITUTE(AN$6," ","~",LEN(TRIM(AN$6))-LEN(SUBSTITUTE(TRIM(AN$6)," ",""))))-1)&amp;" Total",$B$6:$BB$343,ROW($A215)-5,FALSE))</f>
        <v>0</v>
      </c>
      <c r="AO215" s="14">
        <f ca="1">IF(AO$5&lt;&gt;"",HLOOKUP(AO$5,Functionalization!$G$6:$R$343,ROW($A215)-5,FALSE),IFERROR(INDEX(AO$320:AO$343,MATCH($F215,$B$320:$B$343,0))/VLOOKUP($F215,$B$320:$BB$343,MATCH(LEFT(TRIM(AO$6),FIND("~",SUBSTITUTE(AO$6,"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215))*HLOOKUP(LEFT(TRIM(AO$6),FIND("~",SUBSTITUTE(AO$6," ","~",LEN(TRIM(AO$6))-LEN(SUBSTITUTE(TRIM(AO$6)," ",""))))-1)&amp;" Total",$B$6:$BB$343,ROW($A215)-5,FALSE))</f>
        <v>0</v>
      </c>
      <c r="AP215" s="14">
        <f ca="1">IF(AP$5&lt;&gt;"",HLOOKUP(AP$5,Functionalization!$G$6:$R$343,ROW($A215)-5,FALSE),IFERROR(INDEX(AP$320:AP$343,MATCH($F215,$B$320:$B$343,0))/VLOOKUP($F215,$B$320:$BB$343,MATCH(LEFT(TRIM(AP$6),FIND("~",SUBSTITUTE(AP$6,"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215))*HLOOKUP(LEFT(TRIM(AP$6),FIND("~",SUBSTITUTE(AP$6," ","~",LEN(TRIM(AP$6))-LEN(SUBSTITUTE(TRIM(AP$6)," ",""))))-1)&amp;" Total",$B$6:$BB$343,ROW($A215)-5,FALSE))</f>
        <v>0</v>
      </c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D215" s="44">
        <f ca="1">IFERROR(IF(SUMIF($G$6:$BB$6,BD$6&amp;" Total",$G215:$BB215)-(SUMIF($G$6:$BB$6,BD$6&amp;" "&amp;'Input-Allocators'!$D$18,$G215:$BB215)+IFERROR(SUMIF($G$6:$BB$6,BD$6&amp;" "&amp;'Input-Allocators'!$E$18,$G215:$BB215),SUMIF($G$6:$BB$6,BD$6&amp;" "&amp;'Input-Allocators'!$B$20,$G215:$BB215))+SUMIF($G$6:$BB$6,BD$6&amp;" "&amp;'Input-Allocators'!$F$18,$G215:$BB215))&lt;Check_Limit,0,1),1)</f>
        <v>0</v>
      </c>
      <c r="BE215" s="44">
        <f ca="1">IFERROR(IF(SUMIF($G$6:$BB$6,BE$6&amp;" Total",$G215:$BB215)-(SUMIF($G$6:$BB$6,BE$6&amp;" "&amp;'Input-Allocators'!$D$18,$G215:$BB215)+IFERROR(SUMIF($G$6:$BB$6,BE$6&amp;" "&amp;'Input-Allocators'!$E$18,$G215:$BB215),SUMIF($G$6:$BB$6,BE$6&amp;" "&amp;'Input-Allocators'!$B$20,$G215:$BB215))+SUMIF($G$6:$BB$6,BE$6&amp;" "&amp;'Input-Allocators'!$F$18,$G215:$BB215))&lt;Check_Limit,0,1),1)</f>
        <v>0</v>
      </c>
      <c r="BF215" s="44">
        <f ca="1">IFERROR(IF(SUMIF($G$6:$BB$6,BF$6&amp;" Total",$G215:$BB215)-(SUMIF($G$6:$BB$6,BF$6&amp;" "&amp;'Input-Allocators'!$D$18,$G215:$BB215)+IFERROR(SUMIF($G$6:$BB$6,BF$6&amp;" "&amp;'Input-Allocators'!$E$18,$G215:$BB215),SUMIF($G$6:$BB$6,BF$6&amp;" "&amp;'Input-Allocators'!$B$20,$G215:$BB215))+SUMIF($G$6:$BB$6,BF$6&amp;" "&amp;'Input-Allocators'!$F$18,$G215:$BB215))&lt;Check_Limit,0,1),1)</f>
        <v>0</v>
      </c>
      <c r="BG215" s="44">
        <f ca="1">IFERROR(IF(SUMIF($G$6:$BB$6,BG$6&amp;" Total",$G215:$BB215)-(SUMIF($G$6:$BB$6,BG$6&amp;" "&amp;'Input-Allocators'!$D$18,$G215:$BB215)+IFERROR(SUMIF($G$6:$BB$6,BG$6&amp;" "&amp;'Input-Allocators'!$E$18,$G215:$BB215),SUMIF($G$6:$BB$6,BG$6&amp;" "&amp;'Input-Allocators'!$B$20,$G215:$BB215))+SUMIF($G$6:$BB$6,BG$6&amp;" "&amp;'Input-Allocators'!$F$18,$G215:$BB215))&lt;Check_Limit,0,1),1)</f>
        <v>0</v>
      </c>
      <c r="BH215" s="44">
        <f ca="1">IFERROR(IF(SUMIF($G$6:$BB$6,BH$6&amp;" Total",$G215:$BB215)-(SUMIF($G$6:$BB$6,BH$6&amp;" "&amp;'Input-Allocators'!$D$18,$G215:$BB215)+IFERROR(SUMIF($G$6:$BB$6,BH$6&amp;" "&amp;'Input-Allocators'!$E$18,$G215:$BB215),SUMIF($G$6:$BB$6,BH$6&amp;" "&amp;'Input-Allocators'!$B$20,$G215:$BB215))+SUMIF($G$6:$BB$6,BH$6&amp;" "&amp;'Input-Allocators'!$F$18,$G215:$BB215))&lt;Check_Limit,0,1),1)</f>
        <v>0</v>
      </c>
      <c r="BI215" s="44">
        <f ca="1">IFERROR(IF(SUMIF($G$6:$BB$6,BI$6&amp;" Total",$G215:$BB215)-(SUMIF($G$6:$BB$6,BI$6&amp;" "&amp;'Input-Allocators'!$D$18,$G215:$BB215)+IFERROR(SUMIF($G$6:$BB$6,BI$6&amp;" "&amp;'Input-Allocators'!$E$18,$G215:$BB215),SUMIF($G$6:$BB$6,BI$6&amp;" "&amp;'Input-Allocators'!$B$20,$G215:$BB215))+SUMIF($G$6:$BB$6,BI$6&amp;" "&amp;'Input-Allocators'!$F$18,$G215:$BB215))&lt;Check_Limit,0,1),1)</f>
        <v>0</v>
      </c>
      <c r="BJ215" s="44">
        <f ca="1">IFERROR(IF(SUMIF($G$6:$BB$6,BJ$6&amp;" Total",$G215:$BB215)-(SUMIF($G$6:$BB$6,BJ$6&amp;" "&amp;'Input-Allocators'!$D$18,$G215:$BB215)+IFERROR(SUMIF($G$6:$BB$6,BJ$6&amp;" "&amp;'Input-Allocators'!$E$18,$G215:$BB215),SUMIF($G$6:$BB$6,BJ$6&amp;" "&amp;'Input-Allocators'!$B$20,$G215:$BB215))+SUMIF($G$6:$BB$6,BJ$6&amp;" "&amp;'Input-Allocators'!$F$18,$G215:$BB215))&lt;Check_Limit,0,1),1)</f>
        <v>0</v>
      </c>
      <c r="BK215" s="44">
        <f ca="1">IFERROR(IF(SUMIF($G$6:$BB$6,BK$6&amp;" Total",$G215:$BB215)-(SUMIF($G$6:$BB$6,BK$6&amp;" "&amp;'Input-Allocators'!$D$18,$G215:$BB215)+IFERROR(SUMIF($G$6:$BB$6,BK$6&amp;" "&amp;'Input-Allocators'!$E$18,$G215:$BB215),SUMIF($G$6:$BB$6,BK$6&amp;" "&amp;'Input-Allocators'!$B$20,$G215:$BB215))+SUMIF($G$6:$BB$6,BK$6&amp;" "&amp;'Input-Allocators'!$F$18,$G215:$BB215))&lt;Check_Limit,0,1),1)</f>
        <v>0</v>
      </c>
      <c r="BL215" s="44">
        <f ca="1">IFERROR(IF(SUMIF($G$6:$BB$6,BL$6&amp;" Total",$G215:$BB215)-(SUMIF($G$6:$BB$6,BL$6&amp;" "&amp;'Input-Allocators'!$D$18,$G215:$BB215)+IFERROR(SUMIF($G$6:$BB$6,BL$6&amp;" "&amp;'Input-Allocators'!$E$18,$G215:$BB215),SUMIF($G$6:$BB$6,BL$6&amp;" "&amp;'Input-Allocators'!$B$20,$G215:$BB215))+SUMIF($G$6:$BB$6,BL$6&amp;" "&amp;'Input-Allocators'!$F$18,$G215:$BB215))&lt;Check_Limit,0,1),1)</f>
        <v>0</v>
      </c>
      <c r="BM215" s="44">
        <f ca="1">IFERROR(IF(SUMIF($G$6:$BB$6,BM$6&amp;" Total",$G215:$BB215)-(SUMIF($G$6:$BB$6,BM$6&amp;" "&amp;'Input-Allocators'!$D$18,$G215:$BB215)+IFERROR(SUMIF($G$6:$BB$6,BM$6&amp;" "&amp;'Input-Allocators'!$E$18,$G215:$BB215),SUMIF($G$6:$BB$6,BM$6&amp;" "&amp;'Input-Allocators'!$B$20,$G215:$BB215))+SUMIF($G$6:$BB$6,BM$6&amp;" "&amp;'Input-Allocators'!$F$18,$G215:$BB215))&lt;Check_Limit,0,1),1)</f>
        <v>0</v>
      </c>
      <c r="BN215" s="44">
        <f ca="1">IFERROR(IF(SUMIF($G$6:$BB$6,BN$6&amp;" Total",$G215:$BB215)-(SUMIF($G$6:$BB$6,BN$6&amp;" "&amp;'Input-Allocators'!$D$18,$G215:$BB215)+IFERROR(SUMIF($G$6:$BB$6,BN$6&amp;" "&amp;'Input-Allocators'!$E$18,$G215:$BB215),SUMIF($G$6:$BB$6,BN$6&amp;" "&amp;'Input-Allocators'!$B$20,$G215:$BB215))+SUMIF($G$6:$BB$6,BN$6&amp;" "&amp;'Input-Allocators'!$F$18,$G215:$BB215))&lt;Check_Limit,0,1),1)</f>
        <v>0</v>
      </c>
      <c r="BO215" s="44">
        <f ca="1">IFERROR(IF(SUMIF($G$6:$BB$6,BO$6&amp;" Total",$G215:$BB215)-(SUMIF($G$6:$BB$6,BO$6&amp;" "&amp;'Input-Allocators'!$D$18,$G215:$BB215)+IFERROR(SUMIF($G$6:$BB$6,BO$6&amp;" "&amp;'Input-Allocators'!$E$18,$G215:$BB215),SUMIF($G$6:$BB$6,BO$6&amp;" "&amp;'Input-Allocators'!$B$20,$G215:$BB215))+SUMIF($G$6:$BB$6,BO$6&amp;" "&amp;'Input-Allocators'!$F$18,$G215:$BB215))&lt;Check_Limit,0,1),1)</f>
        <v>0</v>
      </c>
    </row>
    <row r="216" spans="1:67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>Functionalization!$D216</f>
        <v>78.68725147297539</v>
      </c>
      <c r="E216" s="14">
        <f t="shared" ca="1" si="35"/>
        <v>0</v>
      </c>
      <c r="F216" s="3" t="str">
        <f>IF($D216=0,"-",IF('Input-Accounts'!$E216&lt;&gt;0,'Input-Accounts'!$E216,'Input-Accounts'!$G216))</f>
        <v>CUSTOMER</v>
      </c>
      <c r="G216" s="14">
        <f ca="1">IF(G$5&lt;&gt;"",HLOOKUP(G$5,Functionalization!$G$6:$R$343,ROW($A216)-5,FALSE),IFERROR(INDEX(G$320:G$343,MATCH($F216,$B$320:$B$343,0))/VLOOKUP($F216,$B$320:$BB$343,MATCH(LEFT(TRIM(G$6),FIND("~",SUBSTITUTE(G$6,"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216))*HLOOKUP(LEFT(TRIM(G$6),FIND("~",SUBSTITUTE(G$6," ","~",LEN(TRIM(G$6))-LEN(SUBSTITUTE(TRIM(G$6)," ",""))))-1)&amp;" Total",$B$6:$BB$343,ROW($A216)-5,FALSE))</f>
        <v>0</v>
      </c>
      <c r="H216" s="14">
        <f ca="1">IF(H$5&lt;&gt;"",HLOOKUP(H$5,Functionalization!$G$6:$R$343,ROW($A216)-5,FALSE),IFERROR(INDEX(H$320:H$343,MATCH($F216,$B$320:$B$343,0))/VLOOKUP($F216,$B$320:$BB$343,MATCH(LEFT(TRIM(H$6),FIND("~",SUBSTITUTE(H$6,"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216))*HLOOKUP(LEFT(TRIM(H$6),FIND("~",SUBSTITUTE(H$6," ","~",LEN(TRIM(H$6))-LEN(SUBSTITUTE(TRIM(H$6)," ",""))))-1)&amp;" Total",$B$6:$BB$343,ROW($A216)-5,FALSE))</f>
        <v>0</v>
      </c>
      <c r="I216" s="14">
        <f ca="1">IF(I$5&lt;&gt;"",HLOOKUP(I$5,Functionalization!$G$6:$R$343,ROW($A216)-5,FALSE),IFERROR(INDEX(I$320:I$343,MATCH($F216,$B$320:$B$343,0))/VLOOKUP($F216,$B$320:$BB$343,MATCH(LEFT(TRIM(I$6),FIND("~",SUBSTITUTE(I$6,"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216))*HLOOKUP(LEFT(TRIM(I$6),FIND("~",SUBSTITUTE(I$6," ","~",LEN(TRIM(I$6))-LEN(SUBSTITUTE(TRIM(I$6)," ",""))))-1)&amp;" Total",$B$6:$BB$343,ROW($A216)-5,FALSE))</f>
        <v>0</v>
      </c>
      <c r="J216" s="14">
        <f ca="1">IF(J$5&lt;&gt;"",HLOOKUP(J$5,Functionalization!$G$6:$R$343,ROW($A216)-5,FALSE),IFERROR(INDEX(J$320:J$343,MATCH($F216,$B$320:$B$343,0))/VLOOKUP($F216,$B$320:$BB$343,MATCH(LEFT(TRIM(J$6),FIND("~",SUBSTITUTE(J$6,"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216))*HLOOKUP(LEFT(TRIM(J$6),FIND("~",SUBSTITUTE(J$6," ","~",LEN(TRIM(J$6))-LEN(SUBSTITUTE(TRIM(J$6)," ",""))))-1)&amp;" Total",$B$6:$BB$343,ROW($A216)-5,FALSE))</f>
        <v>0</v>
      </c>
      <c r="K216" s="14">
        <f ca="1">IF(K$5&lt;&gt;"",HLOOKUP(K$5,Functionalization!$G$6:$R$343,ROW($A216)-5,FALSE),IFERROR(INDEX(K$320:K$343,MATCH($F216,$B$320:$B$343,0))/VLOOKUP($F216,$B$320:$BB$343,MATCH(LEFT(TRIM(K$6),FIND("~",SUBSTITUTE(K$6,"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216))*HLOOKUP(LEFT(TRIM(K$6),FIND("~",SUBSTITUTE(K$6," ","~",LEN(TRIM(K$6))-LEN(SUBSTITUTE(TRIM(K$6)," ",""))))-1)&amp;" Total",$B$6:$BB$343,ROW($A216)-5,FALSE))</f>
        <v>0</v>
      </c>
      <c r="L216" s="14">
        <f ca="1">IF(L$5&lt;&gt;"",HLOOKUP(L$5,Functionalization!$G$6:$R$343,ROW($A216)-5,FALSE),IFERROR(INDEX(L$320:L$343,MATCH($F216,$B$320:$B$343,0))/VLOOKUP($F216,$B$320:$BB$343,MATCH(LEFT(TRIM(L$6),FIND("~",SUBSTITUTE(L$6,"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216))*HLOOKUP(LEFT(TRIM(L$6),FIND("~",SUBSTITUTE(L$6," ","~",LEN(TRIM(L$6))-LEN(SUBSTITUTE(TRIM(L$6)," ",""))))-1)&amp;" Total",$B$6:$BB$343,ROW($A216)-5,FALSE))</f>
        <v>0</v>
      </c>
      <c r="M216" s="14">
        <f ca="1">IF(M$5&lt;&gt;"",HLOOKUP(M$5,Functionalization!$G$6:$R$343,ROW($A216)-5,FALSE),IFERROR(INDEX(M$320:M$343,MATCH($F216,$B$320:$B$343,0))/VLOOKUP($F216,$B$320:$BB$343,MATCH(LEFT(TRIM(M$6),FIND("~",SUBSTITUTE(M$6,"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216))*HLOOKUP(LEFT(TRIM(M$6),FIND("~",SUBSTITUTE(M$6," ","~",LEN(TRIM(M$6))-LEN(SUBSTITUTE(TRIM(M$6)," ",""))))-1)&amp;" Total",$B$6:$BB$343,ROW($A216)-5,FALSE))</f>
        <v>0</v>
      </c>
      <c r="N216" s="14">
        <f ca="1">IF(N$5&lt;&gt;"",HLOOKUP(N$5,Functionalization!$G$6:$R$343,ROW($A216)-5,FALSE),IFERROR(INDEX(N$320:N$343,MATCH($F216,$B$320:$B$343,0))/VLOOKUP($F216,$B$320:$BB$343,MATCH(LEFT(TRIM(N$6),FIND("~",SUBSTITUTE(N$6,"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216))*HLOOKUP(LEFT(TRIM(N$6),FIND("~",SUBSTITUTE(N$6," ","~",LEN(TRIM(N$6))-LEN(SUBSTITUTE(TRIM(N$6)," ",""))))-1)&amp;" Total",$B$6:$BB$343,ROW($A216)-5,FALSE))</f>
        <v>0</v>
      </c>
      <c r="O216" s="14">
        <f ca="1">IF(O$5&lt;&gt;"",HLOOKUP(O$5,Functionalization!$G$6:$R$343,ROW($A216)-5,FALSE),IFERROR(INDEX(O$320:O$343,MATCH($F216,$B$320:$B$343,0))/VLOOKUP($F216,$B$320:$BB$343,MATCH(LEFT(TRIM(O$6),FIND("~",SUBSTITUTE(O$6,"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216))*HLOOKUP(LEFT(TRIM(O$6),FIND("~",SUBSTITUTE(O$6," ","~",LEN(TRIM(O$6))-LEN(SUBSTITUTE(TRIM(O$6)," ",""))))-1)&amp;" Total",$B$6:$BB$343,ROW($A216)-5,FALSE))</f>
        <v>0</v>
      </c>
      <c r="P216" s="14">
        <f ca="1">IF(P$5&lt;&gt;"",HLOOKUP(P$5,Functionalization!$G$6:$R$343,ROW($A216)-5,FALSE),IFERROR(INDEX(P$320:P$343,MATCH($F216,$B$320:$B$343,0))/VLOOKUP($F216,$B$320:$BB$343,MATCH(LEFT(TRIM(P$6),FIND("~",SUBSTITUTE(P$6,"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216))*HLOOKUP(LEFT(TRIM(P$6),FIND("~",SUBSTITUTE(P$6," ","~",LEN(TRIM(P$6))-LEN(SUBSTITUTE(TRIM(P$6)," ",""))))-1)&amp;" Total",$B$6:$BB$343,ROW($A216)-5,FALSE))</f>
        <v>0</v>
      </c>
      <c r="Q216" s="14">
        <f ca="1">IF(Q$5&lt;&gt;"",HLOOKUP(Q$5,Functionalization!$G$6:$R$343,ROW($A216)-5,FALSE),IFERROR(INDEX(Q$320:Q$343,MATCH($F216,$B$320:$B$343,0))/VLOOKUP($F216,$B$320:$BB$343,MATCH(LEFT(TRIM(Q$6),FIND("~",SUBSTITUTE(Q$6,"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216))*HLOOKUP(LEFT(TRIM(Q$6),FIND("~",SUBSTITUTE(Q$6," ","~",LEN(TRIM(Q$6))-LEN(SUBSTITUTE(TRIM(Q$6)," ",""))))-1)&amp;" Total",$B$6:$BB$343,ROW($A216)-5,FALSE))</f>
        <v>0</v>
      </c>
      <c r="R216" s="14">
        <f ca="1">IF(R$5&lt;&gt;"",HLOOKUP(R$5,Functionalization!$G$6:$R$343,ROW($A216)-5,FALSE),IFERROR(INDEX(R$320:R$343,MATCH($F216,$B$320:$B$343,0))/VLOOKUP($F216,$B$320:$BB$343,MATCH(LEFT(TRIM(R$6),FIND("~",SUBSTITUTE(R$6,"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216))*HLOOKUP(LEFT(TRIM(R$6),FIND("~",SUBSTITUTE(R$6," ","~",LEN(TRIM(R$6))-LEN(SUBSTITUTE(TRIM(R$6)," ",""))))-1)&amp;" Total",$B$6:$BB$343,ROW($A216)-5,FALSE))</f>
        <v>0</v>
      </c>
      <c r="S216" s="14">
        <f ca="1">IF(S$5&lt;&gt;"",HLOOKUP(S$5,Functionalization!$G$6:$R$343,ROW($A216)-5,FALSE),IFERROR(INDEX(S$320:S$343,MATCH($F216,$B$320:$B$343,0))/VLOOKUP($F216,$B$320:$BB$343,MATCH(LEFT(TRIM(S$6),FIND("~",SUBSTITUTE(S$6,"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216))*HLOOKUP(LEFT(TRIM(S$6),FIND("~",SUBSTITUTE(S$6," ","~",LEN(TRIM(S$6))-LEN(SUBSTITUTE(TRIM(S$6)," ",""))))-1)&amp;" Total",$B$6:$BB$343,ROW($A216)-5,FALSE))</f>
        <v>78.68725147297539</v>
      </c>
      <c r="T216" s="14">
        <f ca="1">IF(T$5&lt;&gt;"",HLOOKUP(T$5,Functionalization!$G$6:$R$343,ROW($A216)-5,FALSE),IFERROR(INDEX(T$320:T$343,MATCH($F216,$B$320:$B$343,0))/VLOOKUP($F216,$B$320:$BB$343,MATCH(LEFT(TRIM(T$6),FIND("~",SUBSTITUTE(T$6,"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216))*HLOOKUP(LEFT(TRIM(T$6),FIND("~",SUBSTITUTE(T$6," ","~",LEN(TRIM(T$6))-LEN(SUBSTITUTE(TRIM(T$6)," ",""))))-1)&amp;" Total",$B$6:$BB$343,ROW($A216)-5,FALSE))</f>
        <v>0</v>
      </c>
      <c r="U216" s="14">
        <f ca="1">IF(U$5&lt;&gt;"",HLOOKUP(U$5,Functionalization!$G$6:$R$343,ROW($A216)-5,FALSE),IFERROR(INDEX(U$320:U$343,MATCH($F216,$B$320:$B$343,0))/VLOOKUP($F216,$B$320:$BB$343,MATCH(LEFT(TRIM(U$6),FIND("~",SUBSTITUTE(U$6,"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216))*HLOOKUP(LEFT(TRIM(U$6),FIND("~",SUBSTITUTE(U$6," ","~",LEN(TRIM(U$6))-LEN(SUBSTITUTE(TRIM(U$6)," ",""))))-1)&amp;" Total",$B$6:$BB$343,ROW($A216)-5,FALSE))</f>
        <v>0</v>
      </c>
      <c r="V216" s="14">
        <f ca="1">IF(V$5&lt;&gt;"",HLOOKUP(V$5,Functionalization!$G$6:$R$343,ROW($A216)-5,FALSE),IFERROR(INDEX(V$320:V$343,MATCH($F216,$B$320:$B$343,0))/VLOOKUP($F216,$B$320:$BB$343,MATCH(LEFT(TRIM(V$6),FIND("~",SUBSTITUTE(V$6,"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216))*HLOOKUP(LEFT(TRIM(V$6),FIND("~",SUBSTITUTE(V$6," ","~",LEN(TRIM(V$6))-LEN(SUBSTITUTE(TRIM(V$6)," ",""))))-1)&amp;" Total",$B$6:$BB$343,ROW($A216)-5,FALSE))</f>
        <v>78.68725147297539</v>
      </c>
      <c r="W216" s="14">
        <f ca="1">IF(W$5&lt;&gt;"",HLOOKUP(W$5,Functionalization!$G$6:$R$343,ROW($A216)-5,FALSE),IFERROR(INDEX(W$320:W$343,MATCH($F216,$B$320:$B$343,0))/VLOOKUP($F216,$B$320:$BB$343,MATCH(LEFT(TRIM(W$6),FIND("~",SUBSTITUTE(W$6,"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216))*HLOOKUP(LEFT(TRIM(W$6),FIND("~",SUBSTITUTE(W$6," ","~",LEN(TRIM(W$6))-LEN(SUBSTITUTE(TRIM(W$6)," ",""))))-1)&amp;" Total",$B$6:$BB$343,ROW($A216)-5,FALSE))</f>
        <v>0</v>
      </c>
      <c r="X216" s="14">
        <f ca="1">IF(X$5&lt;&gt;"",HLOOKUP(X$5,Functionalization!$G$6:$R$343,ROW($A216)-5,FALSE),IFERROR(INDEX(X$320:X$343,MATCH($F216,$B$320:$B$343,0))/VLOOKUP($F216,$B$320:$BB$343,MATCH(LEFT(TRIM(X$6),FIND("~",SUBSTITUTE(X$6,"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216))*HLOOKUP(LEFT(TRIM(X$6),FIND("~",SUBSTITUTE(X$6," ","~",LEN(TRIM(X$6))-LEN(SUBSTITUTE(TRIM(X$6)," ",""))))-1)&amp;" Total",$B$6:$BB$343,ROW($A216)-5,FALSE))</f>
        <v>0</v>
      </c>
      <c r="Y216" s="14">
        <f ca="1">IF(Y$5&lt;&gt;"",HLOOKUP(Y$5,Functionalization!$G$6:$R$343,ROW($A216)-5,FALSE),IFERROR(INDEX(Y$320:Y$343,MATCH($F216,$B$320:$B$343,0))/VLOOKUP($F216,$B$320:$BB$343,MATCH(LEFT(TRIM(Y$6),FIND("~",SUBSTITUTE(Y$6,"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216))*HLOOKUP(LEFT(TRIM(Y$6),FIND("~",SUBSTITUTE(Y$6," ","~",LEN(TRIM(Y$6))-LEN(SUBSTITUTE(TRIM(Y$6)," ",""))))-1)&amp;" Total",$B$6:$BB$343,ROW($A216)-5,FALSE))</f>
        <v>0</v>
      </c>
      <c r="Z216" s="14">
        <f ca="1">IF(Z$5&lt;&gt;"",HLOOKUP(Z$5,Functionalization!$G$6:$R$343,ROW($A216)-5,FALSE),IFERROR(INDEX(Z$320:Z$343,MATCH($F216,$B$320:$B$343,0))/VLOOKUP($F216,$B$320:$BB$343,MATCH(LEFT(TRIM(Z$6),FIND("~",SUBSTITUTE(Z$6,"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216))*HLOOKUP(LEFT(TRIM(Z$6),FIND("~",SUBSTITUTE(Z$6," ","~",LEN(TRIM(Z$6))-LEN(SUBSTITUTE(TRIM(Z$6)," ",""))))-1)&amp;" Total",$B$6:$BB$343,ROW($A216)-5,FALSE))</f>
        <v>0</v>
      </c>
      <c r="AA216" s="14">
        <f ca="1">IF(AA$5&lt;&gt;"",HLOOKUP(AA$5,Functionalization!$G$6:$R$343,ROW($A216)-5,FALSE),IFERROR(INDEX(AA$320:AA$343,MATCH($F216,$B$320:$B$343,0))/VLOOKUP($F216,$B$320:$BB$343,MATCH(LEFT(TRIM(AA$6),FIND("~",SUBSTITUTE(AA$6,"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216))*HLOOKUP(LEFT(TRIM(AA$6),FIND("~",SUBSTITUTE(AA$6," ","~",LEN(TRIM(AA$6))-LEN(SUBSTITUTE(TRIM(AA$6)," ",""))))-1)&amp;" Total",$B$6:$BB$343,ROW($A216)-5,FALSE))</f>
        <v>0</v>
      </c>
      <c r="AB216" s="14">
        <f ca="1">IF(AB$5&lt;&gt;"",HLOOKUP(AB$5,Functionalization!$G$6:$R$343,ROW($A216)-5,FALSE),IFERROR(INDEX(AB$320:AB$343,MATCH($F216,$B$320:$B$343,0))/VLOOKUP($F216,$B$320:$BB$343,MATCH(LEFT(TRIM(AB$6),FIND("~",SUBSTITUTE(AB$6,"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216))*HLOOKUP(LEFT(TRIM(AB$6),FIND("~",SUBSTITUTE(AB$6," ","~",LEN(TRIM(AB$6))-LEN(SUBSTITUTE(TRIM(AB$6)," ",""))))-1)&amp;" Total",$B$6:$BB$343,ROW($A216)-5,FALSE))</f>
        <v>0</v>
      </c>
      <c r="AC216" s="14">
        <f ca="1">IF(AC$5&lt;&gt;"",HLOOKUP(AC$5,Functionalization!$G$6:$R$343,ROW($A216)-5,FALSE),IFERROR(INDEX(AC$320:AC$343,MATCH($F216,$B$320:$B$343,0))/VLOOKUP($F216,$B$320:$BB$343,MATCH(LEFT(TRIM(AC$6),FIND("~",SUBSTITUTE(AC$6,"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216))*HLOOKUP(LEFT(TRIM(AC$6),FIND("~",SUBSTITUTE(AC$6," ","~",LEN(TRIM(AC$6))-LEN(SUBSTITUTE(TRIM(AC$6)," ",""))))-1)&amp;" Total",$B$6:$BB$343,ROW($A216)-5,FALSE))</f>
        <v>0</v>
      </c>
      <c r="AD216" s="14">
        <f ca="1">IF(AD$5&lt;&gt;"",HLOOKUP(AD$5,Functionalization!$G$6:$R$343,ROW($A216)-5,FALSE),IFERROR(INDEX(AD$320:AD$343,MATCH($F216,$B$320:$B$343,0))/VLOOKUP($F216,$B$320:$BB$343,MATCH(LEFT(TRIM(AD$6),FIND("~",SUBSTITUTE(AD$6,"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216))*HLOOKUP(LEFT(TRIM(AD$6),FIND("~",SUBSTITUTE(AD$6," ","~",LEN(TRIM(AD$6))-LEN(SUBSTITUTE(TRIM(AD$6)," ",""))))-1)&amp;" Total",$B$6:$BB$343,ROW($A216)-5,FALSE))</f>
        <v>0</v>
      </c>
      <c r="AE216" s="14">
        <f ca="1">IF(AE$5&lt;&gt;"",HLOOKUP(AE$5,Functionalization!$G$6:$R$343,ROW($A216)-5,FALSE),IFERROR(INDEX(AE$320:AE$343,MATCH($F216,$B$320:$B$343,0))/VLOOKUP($F216,$B$320:$BB$343,MATCH(LEFT(TRIM(AE$6),FIND("~",SUBSTITUTE(AE$6,"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216))*HLOOKUP(LEFT(TRIM(AE$6),FIND("~",SUBSTITUTE(AE$6," ","~",LEN(TRIM(AE$6))-LEN(SUBSTITUTE(TRIM(AE$6)," ",""))))-1)&amp;" Total",$B$6:$BB$343,ROW($A216)-5,FALSE))</f>
        <v>0</v>
      </c>
      <c r="AF216" s="14">
        <f ca="1">IF(AF$5&lt;&gt;"",HLOOKUP(AF$5,Functionalization!$G$6:$R$343,ROW($A216)-5,FALSE),IFERROR(INDEX(AF$320:AF$343,MATCH($F216,$B$320:$B$343,0))/VLOOKUP($F216,$B$320:$BB$343,MATCH(LEFT(TRIM(AF$6),FIND("~",SUBSTITUTE(AF$6,"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216))*HLOOKUP(LEFT(TRIM(AF$6),FIND("~",SUBSTITUTE(AF$6," ","~",LEN(TRIM(AF$6))-LEN(SUBSTITUTE(TRIM(AF$6)," ",""))))-1)&amp;" Total",$B$6:$BB$343,ROW($A216)-5,FALSE))</f>
        <v>0</v>
      </c>
      <c r="AG216" s="14">
        <f ca="1">IF(AG$5&lt;&gt;"",HLOOKUP(AG$5,Functionalization!$G$6:$R$343,ROW($A216)-5,FALSE),IFERROR(INDEX(AG$320:AG$343,MATCH($F216,$B$320:$B$343,0))/VLOOKUP($F216,$B$320:$BB$343,MATCH(LEFT(TRIM(AG$6),FIND("~",SUBSTITUTE(AG$6,"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216))*HLOOKUP(LEFT(TRIM(AG$6),FIND("~",SUBSTITUTE(AG$6," ","~",LEN(TRIM(AG$6))-LEN(SUBSTITUTE(TRIM(AG$6)," ",""))))-1)&amp;" Total",$B$6:$BB$343,ROW($A216)-5,FALSE))</f>
        <v>0</v>
      </c>
      <c r="AH216" s="14">
        <f ca="1">IF(AH$5&lt;&gt;"",HLOOKUP(AH$5,Functionalization!$G$6:$R$343,ROW($A216)-5,FALSE),IFERROR(INDEX(AH$320:AH$343,MATCH($F216,$B$320:$B$343,0))/VLOOKUP($F216,$B$320:$BB$343,MATCH(LEFT(TRIM(AH$6),FIND("~",SUBSTITUTE(AH$6,"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216))*HLOOKUP(LEFT(TRIM(AH$6),FIND("~",SUBSTITUTE(AH$6," ","~",LEN(TRIM(AH$6))-LEN(SUBSTITUTE(TRIM(AH$6)," ",""))))-1)&amp;" Total",$B$6:$BB$343,ROW($A216)-5,FALSE))</f>
        <v>0</v>
      </c>
      <c r="AI216" s="14">
        <f ca="1">IF(AI$5&lt;&gt;"",HLOOKUP(AI$5,Functionalization!$G$6:$R$343,ROW($A216)-5,FALSE),IFERROR(INDEX(AI$320:AI$343,MATCH($F216,$B$320:$B$343,0))/VLOOKUP($F216,$B$320:$BB$343,MATCH(LEFT(TRIM(AI$6),FIND("~",SUBSTITUTE(AI$6,"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216))*HLOOKUP(LEFT(TRIM(AI$6),FIND("~",SUBSTITUTE(AI$6," ","~",LEN(TRIM(AI$6))-LEN(SUBSTITUTE(TRIM(AI$6)," ",""))))-1)&amp;" Total",$B$6:$BB$343,ROW($A216)-5,FALSE))</f>
        <v>0</v>
      </c>
      <c r="AJ216" s="14">
        <f ca="1">IF(AJ$5&lt;&gt;"",HLOOKUP(AJ$5,Functionalization!$G$6:$R$343,ROW($A216)-5,FALSE),IFERROR(INDEX(AJ$320:AJ$343,MATCH($F216,$B$320:$B$343,0))/VLOOKUP($F216,$B$320:$BB$343,MATCH(LEFT(TRIM(AJ$6),FIND("~",SUBSTITUTE(AJ$6,"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216))*HLOOKUP(LEFT(TRIM(AJ$6),FIND("~",SUBSTITUTE(AJ$6," ","~",LEN(TRIM(AJ$6))-LEN(SUBSTITUTE(TRIM(AJ$6)," ",""))))-1)&amp;" Total",$B$6:$BB$343,ROW($A216)-5,FALSE))</f>
        <v>0</v>
      </c>
      <c r="AK216" s="14">
        <f ca="1">IF(AK$5&lt;&gt;"",HLOOKUP(AK$5,Functionalization!$G$6:$R$343,ROW($A216)-5,FALSE),IFERROR(INDEX(AK$320:AK$343,MATCH($F216,$B$320:$B$343,0))/VLOOKUP($F216,$B$320:$BB$343,MATCH(LEFT(TRIM(AK$6),FIND("~",SUBSTITUTE(AK$6,"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216))*HLOOKUP(LEFT(TRIM(AK$6),FIND("~",SUBSTITUTE(AK$6," ","~",LEN(TRIM(AK$6))-LEN(SUBSTITUTE(TRIM(AK$6)," ",""))))-1)&amp;" Total",$B$6:$BB$343,ROW($A216)-5,FALSE))</f>
        <v>0</v>
      </c>
      <c r="AL216" s="14">
        <f ca="1">IF(AL$5&lt;&gt;"",HLOOKUP(AL$5,Functionalization!$G$6:$R$343,ROW($A216)-5,FALSE),IFERROR(INDEX(AL$320:AL$343,MATCH($F216,$B$320:$B$343,0))/VLOOKUP($F216,$B$320:$BB$343,MATCH(LEFT(TRIM(AL$6),FIND("~",SUBSTITUTE(AL$6,"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216))*HLOOKUP(LEFT(TRIM(AL$6),FIND("~",SUBSTITUTE(AL$6," ","~",LEN(TRIM(AL$6))-LEN(SUBSTITUTE(TRIM(AL$6)," ",""))))-1)&amp;" Total",$B$6:$BB$343,ROW($A216)-5,FALSE))</f>
        <v>0</v>
      </c>
      <c r="AM216" s="14">
        <f ca="1">IF(AM$5&lt;&gt;"",HLOOKUP(AM$5,Functionalization!$G$6:$R$343,ROW($A216)-5,FALSE),IFERROR(INDEX(AM$320:AM$343,MATCH($F216,$B$320:$B$343,0))/VLOOKUP($F216,$B$320:$BB$343,MATCH(LEFT(TRIM(AM$6),FIND("~",SUBSTITUTE(AM$6,"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216))*HLOOKUP(LEFT(TRIM(AM$6),FIND("~",SUBSTITUTE(AM$6," ","~",LEN(TRIM(AM$6))-LEN(SUBSTITUTE(TRIM(AM$6)," ",""))))-1)&amp;" Total",$B$6:$BB$343,ROW($A216)-5,FALSE))</f>
        <v>0</v>
      </c>
      <c r="AN216" s="14">
        <f ca="1">IF(AN$5&lt;&gt;"",HLOOKUP(AN$5,Functionalization!$G$6:$R$343,ROW($A216)-5,FALSE),IFERROR(INDEX(AN$320:AN$343,MATCH($F216,$B$320:$B$343,0))/VLOOKUP($F216,$B$320:$BB$343,MATCH(LEFT(TRIM(AN$6),FIND("~",SUBSTITUTE(AN$6,"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216))*HLOOKUP(LEFT(TRIM(AN$6),FIND("~",SUBSTITUTE(AN$6," ","~",LEN(TRIM(AN$6))-LEN(SUBSTITUTE(TRIM(AN$6)," ",""))))-1)&amp;" Total",$B$6:$BB$343,ROW($A216)-5,FALSE))</f>
        <v>0</v>
      </c>
      <c r="AO216" s="14">
        <f ca="1">IF(AO$5&lt;&gt;"",HLOOKUP(AO$5,Functionalization!$G$6:$R$343,ROW($A216)-5,FALSE),IFERROR(INDEX(AO$320:AO$343,MATCH($F216,$B$320:$B$343,0))/VLOOKUP($F216,$B$320:$BB$343,MATCH(LEFT(TRIM(AO$6),FIND("~",SUBSTITUTE(AO$6,"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216))*HLOOKUP(LEFT(TRIM(AO$6),FIND("~",SUBSTITUTE(AO$6," ","~",LEN(TRIM(AO$6))-LEN(SUBSTITUTE(TRIM(AO$6)," ",""))))-1)&amp;" Total",$B$6:$BB$343,ROW($A216)-5,FALSE))</f>
        <v>0</v>
      </c>
      <c r="AP216" s="14">
        <f ca="1">IF(AP$5&lt;&gt;"",HLOOKUP(AP$5,Functionalization!$G$6:$R$343,ROW($A216)-5,FALSE),IFERROR(INDEX(AP$320:AP$343,MATCH($F216,$B$320:$B$343,0))/VLOOKUP($F216,$B$320:$BB$343,MATCH(LEFT(TRIM(AP$6),FIND("~",SUBSTITUTE(AP$6,"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216))*HLOOKUP(LEFT(TRIM(AP$6),FIND("~",SUBSTITUTE(AP$6," ","~",LEN(TRIM(AP$6))-LEN(SUBSTITUTE(TRIM(AP$6)," ",""))))-1)&amp;" Total",$B$6:$BB$343,ROW($A216)-5,FALSE))</f>
        <v>0</v>
      </c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D216" s="44">
        <f ca="1">IFERROR(IF(SUMIF($G$6:$BB$6,BD$6&amp;" Total",$G216:$BB216)-(SUMIF($G$6:$BB$6,BD$6&amp;" "&amp;'Input-Allocators'!$D$18,$G216:$BB216)+IFERROR(SUMIF($G$6:$BB$6,BD$6&amp;" "&amp;'Input-Allocators'!$E$18,$G216:$BB216),SUMIF($G$6:$BB$6,BD$6&amp;" "&amp;'Input-Allocators'!$B$20,$G216:$BB216))+SUMIF($G$6:$BB$6,BD$6&amp;" "&amp;'Input-Allocators'!$F$18,$G216:$BB216))&lt;Check_Limit,0,1),1)</f>
        <v>0</v>
      </c>
      <c r="BE216" s="44">
        <f ca="1">IFERROR(IF(SUMIF($G$6:$BB$6,BE$6&amp;" Total",$G216:$BB216)-(SUMIF($G$6:$BB$6,BE$6&amp;" "&amp;'Input-Allocators'!$D$18,$G216:$BB216)+IFERROR(SUMIF($G$6:$BB$6,BE$6&amp;" "&amp;'Input-Allocators'!$E$18,$G216:$BB216),SUMIF($G$6:$BB$6,BE$6&amp;" "&amp;'Input-Allocators'!$B$20,$G216:$BB216))+SUMIF($G$6:$BB$6,BE$6&amp;" "&amp;'Input-Allocators'!$F$18,$G216:$BB216))&lt;Check_Limit,0,1),1)</f>
        <v>0</v>
      </c>
      <c r="BF216" s="44">
        <f ca="1">IFERROR(IF(SUMIF($G$6:$BB$6,BF$6&amp;" Total",$G216:$BB216)-(SUMIF($G$6:$BB$6,BF$6&amp;" "&amp;'Input-Allocators'!$D$18,$G216:$BB216)+IFERROR(SUMIF($G$6:$BB$6,BF$6&amp;" "&amp;'Input-Allocators'!$E$18,$G216:$BB216),SUMIF($G$6:$BB$6,BF$6&amp;" "&amp;'Input-Allocators'!$B$20,$G216:$BB216))+SUMIF($G$6:$BB$6,BF$6&amp;" "&amp;'Input-Allocators'!$F$18,$G216:$BB216))&lt;Check_Limit,0,1),1)</f>
        <v>0</v>
      </c>
      <c r="BG216" s="44">
        <f ca="1">IFERROR(IF(SUMIF($G$6:$BB$6,BG$6&amp;" Total",$G216:$BB216)-(SUMIF($G$6:$BB$6,BG$6&amp;" "&amp;'Input-Allocators'!$D$18,$G216:$BB216)+IFERROR(SUMIF($G$6:$BB$6,BG$6&amp;" "&amp;'Input-Allocators'!$E$18,$G216:$BB216),SUMIF($G$6:$BB$6,BG$6&amp;" "&amp;'Input-Allocators'!$B$20,$G216:$BB216))+SUMIF($G$6:$BB$6,BG$6&amp;" "&amp;'Input-Allocators'!$F$18,$G216:$BB216))&lt;Check_Limit,0,1),1)</f>
        <v>0</v>
      </c>
      <c r="BH216" s="44">
        <f ca="1">IFERROR(IF(SUMIF($G$6:$BB$6,BH$6&amp;" Total",$G216:$BB216)-(SUMIF($G$6:$BB$6,BH$6&amp;" "&amp;'Input-Allocators'!$D$18,$G216:$BB216)+IFERROR(SUMIF($G$6:$BB$6,BH$6&amp;" "&amp;'Input-Allocators'!$E$18,$G216:$BB216),SUMIF($G$6:$BB$6,BH$6&amp;" "&amp;'Input-Allocators'!$B$20,$G216:$BB216))+SUMIF($G$6:$BB$6,BH$6&amp;" "&amp;'Input-Allocators'!$F$18,$G216:$BB216))&lt;Check_Limit,0,1),1)</f>
        <v>0</v>
      </c>
      <c r="BI216" s="44">
        <f ca="1">IFERROR(IF(SUMIF($G$6:$BB$6,BI$6&amp;" Total",$G216:$BB216)-(SUMIF($G$6:$BB$6,BI$6&amp;" "&amp;'Input-Allocators'!$D$18,$G216:$BB216)+IFERROR(SUMIF($G$6:$BB$6,BI$6&amp;" "&amp;'Input-Allocators'!$E$18,$G216:$BB216),SUMIF($G$6:$BB$6,BI$6&amp;" "&amp;'Input-Allocators'!$B$20,$G216:$BB216))+SUMIF($G$6:$BB$6,BI$6&amp;" "&amp;'Input-Allocators'!$F$18,$G216:$BB216))&lt;Check_Limit,0,1),1)</f>
        <v>0</v>
      </c>
      <c r="BJ216" s="44">
        <f ca="1">IFERROR(IF(SUMIF($G$6:$BB$6,BJ$6&amp;" Total",$G216:$BB216)-(SUMIF($G$6:$BB$6,BJ$6&amp;" "&amp;'Input-Allocators'!$D$18,$G216:$BB216)+IFERROR(SUMIF($G$6:$BB$6,BJ$6&amp;" "&amp;'Input-Allocators'!$E$18,$G216:$BB216),SUMIF($G$6:$BB$6,BJ$6&amp;" "&amp;'Input-Allocators'!$B$20,$G216:$BB216))+SUMIF($G$6:$BB$6,BJ$6&amp;" "&amp;'Input-Allocators'!$F$18,$G216:$BB216))&lt;Check_Limit,0,1),1)</f>
        <v>0</v>
      </c>
      <c r="BK216" s="44">
        <f ca="1">IFERROR(IF(SUMIF($G$6:$BB$6,BK$6&amp;" Total",$G216:$BB216)-(SUMIF($G$6:$BB$6,BK$6&amp;" "&amp;'Input-Allocators'!$D$18,$G216:$BB216)+IFERROR(SUMIF($G$6:$BB$6,BK$6&amp;" "&amp;'Input-Allocators'!$E$18,$G216:$BB216),SUMIF($G$6:$BB$6,BK$6&amp;" "&amp;'Input-Allocators'!$B$20,$G216:$BB216))+SUMIF($G$6:$BB$6,BK$6&amp;" "&amp;'Input-Allocators'!$F$18,$G216:$BB216))&lt;Check_Limit,0,1),1)</f>
        <v>0</v>
      </c>
      <c r="BL216" s="44">
        <f ca="1">IFERROR(IF(SUMIF($G$6:$BB$6,BL$6&amp;" Total",$G216:$BB216)-(SUMIF($G$6:$BB$6,BL$6&amp;" "&amp;'Input-Allocators'!$D$18,$G216:$BB216)+IFERROR(SUMIF($G$6:$BB$6,BL$6&amp;" "&amp;'Input-Allocators'!$E$18,$G216:$BB216),SUMIF($G$6:$BB$6,BL$6&amp;" "&amp;'Input-Allocators'!$B$20,$G216:$BB216))+SUMIF($G$6:$BB$6,BL$6&amp;" "&amp;'Input-Allocators'!$F$18,$G216:$BB216))&lt;Check_Limit,0,1),1)</f>
        <v>0</v>
      </c>
      <c r="BM216" s="44">
        <f ca="1">IFERROR(IF(SUMIF($G$6:$BB$6,BM$6&amp;" Total",$G216:$BB216)-(SUMIF($G$6:$BB$6,BM$6&amp;" "&amp;'Input-Allocators'!$D$18,$G216:$BB216)+IFERROR(SUMIF($G$6:$BB$6,BM$6&amp;" "&amp;'Input-Allocators'!$E$18,$G216:$BB216),SUMIF($G$6:$BB$6,BM$6&amp;" "&amp;'Input-Allocators'!$B$20,$G216:$BB216))+SUMIF($G$6:$BB$6,BM$6&amp;" "&amp;'Input-Allocators'!$F$18,$G216:$BB216))&lt;Check_Limit,0,1),1)</f>
        <v>0</v>
      </c>
      <c r="BN216" s="44">
        <f ca="1">IFERROR(IF(SUMIF($G$6:$BB$6,BN$6&amp;" Total",$G216:$BB216)-(SUMIF($G$6:$BB$6,BN$6&amp;" "&amp;'Input-Allocators'!$D$18,$G216:$BB216)+IFERROR(SUMIF($G$6:$BB$6,BN$6&amp;" "&amp;'Input-Allocators'!$E$18,$G216:$BB216),SUMIF($G$6:$BB$6,BN$6&amp;" "&amp;'Input-Allocators'!$B$20,$G216:$BB216))+SUMIF($G$6:$BB$6,BN$6&amp;" "&amp;'Input-Allocators'!$F$18,$G216:$BB216))&lt;Check_Limit,0,1),1)</f>
        <v>0</v>
      </c>
      <c r="BO216" s="44">
        <f ca="1">IFERROR(IF(SUMIF($G$6:$BB$6,BO$6&amp;" Total",$G216:$BB216)-(SUMIF($G$6:$BB$6,BO$6&amp;" "&amp;'Input-Allocators'!$D$18,$G216:$BB216)+IFERROR(SUMIF($G$6:$BB$6,BO$6&amp;" "&amp;'Input-Allocators'!$E$18,$G216:$BB216),SUMIF($G$6:$BB$6,BO$6&amp;" "&amp;'Input-Allocators'!$B$20,$G216:$BB216))+SUMIF($G$6:$BB$6,BO$6&amp;" "&amp;'Input-Allocators'!$F$18,$G216:$BB216))&lt;Check_Limit,0,1),1)</f>
        <v>0</v>
      </c>
    </row>
    <row r="217" spans="1:67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>Functionalization!$D217</f>
        <v>0</v>
      </c>
      <c r="E217" s="14">
        <f t="shared" ca="1" si="35"/>
        <v>0</v>
      </c>
      <c r="F217" s="3" t="str">
        <f>IF($D217=0,"-",IF('Input-Accounts'!$E217&lt;&gt;0,'Input-Accounts'!$E217,'Input-Accounts'!$G217))</f>
        <v>-</v>
      </c>
      <c r="G217" s="14">
        <f ca="1">IF(G$5&lt;&gt;"",HLOOKUP(G$5,Functionalization!$G$6:$R$343,ROW($A217)-5,FALSE),IFERROR(INDEX(G$320:G$343,MATCH($F217,$B$320:$B$343,0))/VLOOKUP($F217,$B$320:$BB$343,MATCH(LEFT(TRIM(G$6),FIND("~",SUBSTITUTE(G$6,"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217))*HLOOKUP(LEFT(TRIM(G$6),FIND("~",SUBSTITUTE(G$6," ","~",LEN(TRIM(G$6))-LEN(SUBSTITUTE(TRIM(G$6)," ",""))))-1)&amp;" Total",$B$6:$BB$343,ROW($A217)-5,FALSE))</f>
        <v>0</v>
      </c>
      <c r="H217" s="14">
        <f ca="1">IF(H$5&lt;&gt;"",HLOOKUP(H$5,Functionalization!$G$6:$R$343,ROW($A217)-5,FALSE),IFERROR(INDEX(H$320:H$343,MATCH($F217,$B$320:$B$343,0))/VLOOKUP($F217,$B$320:$BB$343,MATCH(LEFT(TRIM(H$6),FIND("~",SUBSTITUTE(H$6,"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217))*HLOOKUP(LEFT(TRIM(H$6),FIND("~",SUBSTITUTE(H$6," ","~",LEN(TRIM(H$6))-LEN(SUBSTITUTE(TRIM(H$6)," ",""))))-1)&amp;" Total",$B$6:$BB$343,ROW($A217)-5,FALSE))</f>
        <v>0</v>
      </c>
      <c r="I217" s="14">
        <f ca="1">IF(I$5&lt;&gt;"",HLOOKUP(I$5,Functionalization!$G$6:$R$343,ROW($A217)-5,FALSE),IFERROR(INDEX(I$320:I$343,MATCH($F217,$B$320:$B$343,0))/VLOOKUP($F217,$B$320:$BB$343,MATCH(LEFT(TRIM(I$6),FIND("~",SUBSTITUTE(I$6,"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217))*HLOOKUP(LEFT(TRIM(I$6),FIND("~",SUBSTITUTE(I$6," ","~",LEN(TRIM(I$6))-LEN(SUBSTITUTE(TRIM(I$6)," ",""))))-1)&amp;" Total",$B$6:$BB$343,ROW($A217)-5,FALSE))</f>
        <v>0</v>
      </c>
      <c r="J217" s="14">
        <f ca="1">IF(J$5&lt;&gt;"",HLOOKUP(J$5,Functionalization!$G$6:$R$343,ROW($A217)-5,FALSE),IFERROR(INDEX(J$320:J$343,MATCH($F217,$B$320:$B$343,0))/VLOOKUP($F217,$B$320:$BB$343,MATCH(LEFT(TRIM(J$6),FIND("~",SUBSTITUTE(J$6,"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217))*HLOOKUP(LEFT(TRIM(J$6),FIND("~",SUBSTITUTE(J$6," ","~",LEN(TRIM(J$6))-LEN(SUBSTITUTE(TRIM(J$6)," ",""))))-1)&amp;" Total",$B$6:$BB$343,ROW($A217)-5,FALSE))</f>
        <v>0</v>
      </c>
      <c r="K217" s="14">
        <f ca="1">IF(K$5&lt;&gt;"",HLOOKUP(K$5,Functionalization!$G$6:$R$343,ROW($A217)-5,FALSE),IFERROR(INDEX(K$320:K$343,MATCH($F217,$B$320:$B$343,0))/VLOOKUP($F217,$B$320:$BB$343,MATCH(LEFT(TRIM(K$6),FIND("~",SUBSTITUTE(K$6,"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217))*HLOOKUP(LEFT(TRIM(K$6),FIND("~",SUBSTITUTE(K$6," ","~",LEN(TRIM(K$6))-LEN(SUBSTITUTE(TRIM(K$6)," ",""))))-1)&amp;" Total",$B$6:$BB$343,ROW($A217)-5,FALSE))</f>
        <v>0</v>
      </c>
      <c r="L217" s="14">
        <f ca="1">IF(L$5&lt;&gt;"",HLOOKUP(L$5,Functionalization!$G$6:$R$343,ROW($A217)-5,FALSE),IFERROR(INDEX(L$320:L$343,MATCH($F217,$B$320:$B$343,0))/VLOOKUP($F217,$B$320:$BB$343,MATCH(LEFT(TRIM(L$6),FIND("~",SUBSTITUTE(L$6,"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217))*HLOOKUP(LEFT(TRIM(L$6),FIND("~",SUBSTITUTE(L$6," ","~",LEN(TRIM(L$6))-LEN(SUBSTITUTE(TRIM(L$6)," ",""))))-1)&amp;" Total",$B$6:$BB$343,ROW($A217)-5,FALSE))</f>
        <v>0</v>
      </c>
      <c r="M217" s="14">
        <f ca="1">IF(M$5&lt;&gt;"",HLOOKUP(M$5,Functionalization!$G$6:$R$343,ROW($A217)-5,FALSE),IFERROR(INDEX(M$320:M$343,MATCH($F217,$B$320:$B$343,0))/VLOOKUP($F217,$B$320:$BB$343,MATCH(LEFT(TRIM(M$6),FIND("~",SUBSTITUTE(M$6,"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217))*HLOOKUP(LEFT(TRIM(M$6),FIND("~",SUBSTITUTE(M$6," ","~",LEN(TRIM(M$6))-LEN(SUBSTITUTE(TRIM(M$6)," ",""))))-1)&amp;" Total",$B$6:$BB$343,ROW($A217)-5,FALSE))</f>
        <v>0</v>
      </c>
      <c r="N217" s="14">
        <f ca="1">IF(N$5&lt;&gt;"",HLOOKUP(N$5,Functionalization!$G$6:$R$343,ROW($A217)-5,FALSE),IFERROR(INDEX(N$320:N$343,MATCH($F217,$B$320:$B$343,0))/VLOOKUP($F217,$B$320:$BB$343,MATCH(LEFT(TRIM(N$6),FIND("~",SUBSTITUTE(N$6,"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217))*HLOOKUP(LEFT(TRIM(N$6),FIND("~",SUBSTITUTE(N$6," ","~",LEN(TRIM(N$6))-LEN(SUBSTITUTE(TRIM(N$6)," ",""))))-1)&amp;" Total",$B$6:$BB$343,ROW($A217)-5,FALSE))</f>
        <v>0</v>
      </c>
      <c r="O217" s="14">
        <f ca="1">IF(O$5&lt;&gt;"",HLOOKUP(O$5,Functionalization!$G$6:$R$343,ROW($A217)-5,FALSE),IFERROR(INDEX(O$320:O$343,MATCH($F217,$B$320:$B$343,0))/VLOOKUP($F217,$B$320:$BB$343,MATCH(LEFT(TRIM(O$6),FIND("~",SUBSTITUTE(O$6,"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217))*HLOOKUP(LEFT(TRIM(O$6),FIND("~",SUBSTITUTE(O$6," ","~",LEN(TRIM(O$6))-LEN(SUBSTITUTE(TRIM(O$6)," ",""))))-1)&amp;" Total",$B$6:$BB$343,ROW($A217)-5,FALSE))</f>
        <v>0</v>
      </c>
      <c r="P217" s="14">
        <f ca="1">IF(P$5&lt;&gt;"",HLOOKUP(P$5,Functionalization!$G$6:$R$343,ROW($A217)-5,FALSE),IFERROR(INDEX(P$320:P$343,MATCH($F217,$B$320:$B$343,0))/VLOOKUP($F217,$B$320:$BB$343,MATCH(LEFT(TRIM(P$6),FIND("~",SUBSTITUTE(P$6,"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217))*HLOOKUP(LEFT(TRIM(P$6),FIND("~",SUBSTITUTE(P$6," ","~",LEN(TRIM(P$6))-LEN(SUBSTITUTE(TRIM(P$6)," ",""))))-1)&amp;" Total",$B$6:$BB$343,ROW($A217)-5,FALSE))</f>
        <v>0</v>
      </c>
      <c r="Q217" s="14">
        <f ca="1">IF(Q$5&lt;&gt;"",HLOOKUP(Q$5,Functionalization!$G$6:$R$343,ROW($A217)-5,FALSE),IFERROR(INDEX(Q$320:Q$343,MATCH($F217,$B$320:$B$343,0))/VLOOKUP($F217,$B$320:$BB$343,MATCH(LEFT(TRIM(Q$6),FIND("~",SUBSTITUTE(Q$6,"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217))*HLOOKUP(LEFT(TRIM(Q$6),FIND("~",SUBSTITUTE(Q$6," ","~",LEN(TRIM(Q$6))-LEN(SUBSTITUTE(TRIM(Q$6)," ",""))))-1)&amp;" Total",$B$6:$BB$343,ROW($A217)-5,FALSE))</f>
        <v>0</v>
      </c>
      <c r="R217" s="14">
        <f ca="1">IF(R$5&lt;&gt;"",HLOOKUP(R$5,Functionalization!$G$6:$R$343,ROW($A217)-5,FALSE),IFERROR(INDEX(R$320:R$343,MATCH($F217,$B$320:$B$343,0))/VLOOKUP($F217,$B$320:$BB$343,MATCH(LEFT(TRIM(R$6),FIND("~",SUBSTITUTE(R$6,"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217))*HLOOKUP(LEFT(TRIM(R$6),FIND("~",SUBSTITUTE(R$6," ","~",LEN(TRIM(R$6))-LEN(SUBSTITUTE(TRIM(R$6)," ",""))))-1)&amp;" Total",$B$6:$BB$343,ROW($A217)-5,FALSE))</f>
        <v>0</v>
      </c>
      <c r="S217" s="14">
        <f ca="1">IF(S$5&lt;&gt;"",HLOOKUP(S$5,Functionalization!$G$6:$R$343,ROW($A217)-5,FALSE),IFERROR(INDEX(S$320:S$343,MATCH($F217,$B$320:$B$343,0))/VLOOKUP($F217,$B$320:$BB$343,MATCH(LEFT(TRIM(S$6),FIND("~",SUBSTITUTE(S$6,"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217))*HLOOKUP(LEFT(TRIM(S$6),FIND("~",SUBSTITUTE(S$6," ","~",LEN(TRIM(S$6))-LEN(SUBSTITUTE(TRIM(S$6)," ",""))))-1)&amp;" Total",$B$6:$BB$343,ROW($A217)-5,FALSE))</f>
        <v>0</v>
      </c>
      <c r="T217" s="14">
        <f ca="1">IF(T$5&lt;&gt;"",HLOOKUP(T$5,Functionalization!$G$6:$R$343,ROW($A217)-5,FALSE),IFERROR(INDEX(T$320:T$343,MATCH($F217,$B$320:$B$343,0))/VLOOKUP($F217,$B$320:$BB$343,MATCH(LEFT(TRIM(T$6),FIND("~",SUBSTITUTE(T$6,"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217))*HLOOKUP(LEFT(TRIM(T$6),FIND("~",SUBSTITUTE(T$6," ","~",LEN(TRIM(T$6))-LEN(SUBSTITUTE(TRIM(T$6)," ",""))))-1)&amp;" Total",$B$6:$BB$343,ROW($A217)-5,FALSE))</f>
        <v>0</v>
      </c>
      <c r="U217" s="14">
        <f ca="1">IF(U$5&lt;&gt;"",HLOOKUP(U$5,Functionalization!$G$6:$R$343,ROW($A217)-5,FALSE),IFERROR(INDEX(U$320:U$343,MATCH($F217,$B$320:$B$343,0))/VLOOKUP($F217,$B$320:$BB$343,MATCH(LEFT(TRIM(U$6),FIND("~",SUBSTITUTE(U$6,"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217))*HLOOKUP(LEFT(TRIM(U$6),FIND("~",SUBSTITUTE(U$6," ","~",LEN(TRIM(U$6))-LEN(SUBSTITUTE(TRIM(U$6)," ",""))))-1)&amp;" Total",$B$6:$BB$343,ROW($A217)-5,FALSE))</f>
        <v>0</v>
      </c>
      <c r="V217" s="14">
        <f ca="1">IF(V$5&lt;&gt;"",HLOOKUP(V$5,Functionalization!$G$6:$R$343,ROW($A217)-5,FALSE),IFERROR(INDEX(V$320:V$343,MATCH($F217,$B$320:$B$343,0))/VLOOKUP($F217,$B$320:$BB$343,MATCH(LEFT(TRIM(V$6),FIND("~",SUBSTITUTE(V$6,"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217))*HLOOKUP(LEFT(TRIM(V$6),FIND("~",SUBSTITUTE(V$6," ","~",LEN(TRIM(V$6))-LEN(SUBSTITUTE(TRIM(V$6)," ",""))))-1)&amp;" Total",$B$6:$BB$343,ROW($A217)-5,FALSE))</f>
        <v>0</v>
      </c>
      <c r="W217" s="14">
        <f ca="1">IF(W$5&lt;&gt;"",HLOOKUP(W$5,Functionalization!$G$6:$R$343,ROW($A217)-5,FALSE),IFERROR(INDEX(W$320:W$343,MATCH($F217,$B$320:$B$343,0))/VLOOKUP($F217,$B$320:$BB$343,MATCH(LEFT(TRIM(W$6),FIND("~",SUBSTITUTE(W$6,"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217))*HLOOKUP(LEFT(TRIM(W$6),FIND("~",SUBSTITUTE(W$6," ","~",LEN(TRIM(W$6))-LEN(SUBSTITUTE(TRIM(W$6)," ",""))))-1)&amp;" Total",$B$6:$BB$343,ROW($A217)-5,FALSE))</f>
        <v>0</v>
      </c>
      <c r="X217" s="14">
        <f ca="1">IF(X$5&lt;&gt;"",HLOOKUP(X$5,Functionalization!$G$6:$R$343,ROW($A217)-5,FALSE),IFERROR(INDEX(X$320:X$343,MATCH($F217,$B$320:$B$343,0))/VLOOKUP($F217,$B$320:$BB$343,MATCH(LEFT(TRIM(X$6),FIND("~",SUBSTITUTE(X$6,"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217))*HLOOKUP(LEFT(TRIM(X$6),FIND("~",SUBSTITUTE(X$6," ","~",LEN(TRIM(X$6))-LEN(SUBSTITUTE(TRIM(X$6)," ",""))))-1)&amp;" Total",$B$6:$BB$343,ROW($A217)-5,FALSE))</f>
        <v>0</v>
      </c>
      <c r="Y217" s="14">
        <f ca="1">IF(Y$5&lt;&gt;"",HLOOKUP(Y$5,Functionalization!$G$6:$R$343,ROW($A217)-5,FALSE),IFERROR(INDEX(Y$320:Y$343,MATCH($F217,$B$320:$B$343,0))/VLOOKUP($F217,$B$320:$BB$343,MATCH(LEFT(TRIM(Y$6),FIND("~",SUBSTITUTE(Y$6,"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217))*HLOOKUP(LEFT(TRIM(Y$6),FIND("~",SUBSTITUTE(Y$6," ","~",LEN(TRIM(Y$6))-LEN(SUBSTITUTE(TRIM(Y$6)," ",""))))-1)&amp;" Total",$B$6:$BB$343,ROW($A217)-5,FALSE))</f>
        <v>0</v>
      </c>
      <c r="Z217" s="14">
        <f ca="1">IF(Z$5&lt;&gt;"",HLOOKUP(Z$5,Functionalization!$G$6:$R$343,ROW($A217)-5,FALSE),IFERROR(INDEX(Z$320:Z$343,MATCH($F217,$B$320:$B$343,0))/VLOOKUP($F217,$B$320:$BB$343,MATCH(LEFT(TRIM(Z$6),FIND("~",SUBSTITUTE(Z$6,"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217))*HLOOKUP(LEFT(TRIM(Z$6),FIND("~",SUBSTITUTE(Z$6," ","~",LEN(TRIM(Z$6))-LEN(SUBSTITUTE(TRIM(Z$6)," ",""))))-1)&amp;" Total",$B$6:$BB$343,ROW($A217)-5,FALSE))</f>
        <v>0</v>
      </c>
      <c r="AA217" s="14">
        <f ca="1">IF(AA$5&lt;&gt;"",HLOOKUP(AA$5,Functionalization!$G$6:$R$343,ROW($A217)-5,FALSE),IFERROR(INDEX(AA$320:AA$343,MATCH($F217,$B$320:$B$343,0))/VLOOKUP($F217,$B$320:$BB$343,MATCH(LEFT(TRIM(AA$6),FIND("~",SUBSTITUTE(AA$6,"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217))*HLOOKUP(LEFT(TRIM(AA$6),FIND("~",SUBSTITUTE(AA$6," ","~",LEN(TRIM(AA$6))-LEN(SUBSTITUTE(TRIM(AA$6)," ",""))))-1)&amp;" Total",$B$6:$BB$343,ROW($A217)-5,FALSE))</f>
        <v>0</v>
      </c>
      <c r="AB217" s="14">
        <f ca="1">IF(AB$5&lt;&gt;"",HLOOKUP(AB$5,Functionalization!$G$6:$R$343,ROW($A217)-5,FALSE),IFERROR(INDEX(AB$320:AB$343,MATCH($F217,$B$320:$B$343,0))/VLOOKUP($F217,$B$320:$BB$343,MATCH(LEFT(TRIM(AB$6),FIND("~",SUBSTITUTE(AB$6,"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217))*HLOOKUP(LEFT(TRIM(AB$6),FIND("~",SUBSTITUTE(AB$6," ","~",LEN(TRIM(AB$6))-LEN(SUBSTITUTE(TRIM(AB$6)," ",""))))-1)&amp;" Total",$B$6:$BB$343,ROW($A217)-5,FALSE))</f>
        <v>0</v>
      </c>
      <c r="AC217" s="14">
        <f ca="1">IF(AC$5&lt;&gt;"",HLOOKUP(AC$5,Functionalization!$G$6:$R$343,ROW($A217)-5,FALSE),IFERROR(INDEX(AC$320:AC$343,MATCH($F217,$B$320:$B$343,0))/VLOOKUP($F217,$B$320:$BB$343,MATCH(LEFT(TRIM(AC$6),FIND("~",SUBSTITUTE(AC$6,"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217))*HLOOKUP(LEFT(TRIM(AC$6),FIND("~",SUBSTITUTE(AC$6," ","~",LEN(TRIM(AC$6))-LEN(SUBSTITUTE(TRIM(AC$6)," ",""))))-1)&amp;" Total",$B$6:$BB$343,ROW($A217)-5,FALSE))</f>
        <v>0</v>
      </c>
      <c r="AD217" s="14">
        <f ca="1">IF(AD$5&lt;&gt;"",HLOOKUP(AD$5,Functionalization!$G$6:$R$343,ROW($A217)-5,FALSE),IFERROR(INDEX(AD$320:AD$343,MATCH($F217,$B$320:$B$343,0))/VLOOKUP($F217,$B$320:$BB$343,MATCH(LEFT(TRIM(AD$6),FIND("~",SUBSTITUTE(AD$6,"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217))*HLOOKUP(LEFT(TRIM(AD$6),FIND("~",SUBSTITUTE(AD$6," ","~",LEN(TRIM(AD$6))-LEN(SUBSTITUTE(TRIM(AD$6)," ",""))))-1)&amp;" Total",$B$6:$BB$343,ROW($A217)-5,FALSE))</f>
        <v>0</v>
      </c>
      <c r="AE217" s="14">
        <f ca="1">IF(AE$5&lt;&gt;"",HLOOKUP(AE$5,Functionalization!$G$6:$R$343,ROW($A217)-5,FALSE),IFERROR(INDEX(AE$320:AE$343,MATCH($F217,$B$320:$B$343,0))/VLOOKUP($F217,$B$320:$BB$343,MATCH(LEFT(TRIM(AE$6),FIND("~",SUBSTITUTE(AE$6,"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217))*HLOOKUP(LEFT(TRIM(AE$6),FIND("~",SUBSTITUTE(AE$6," ","~",LEN(TRIM(AE$6))-LEN(SUBSTITUTE(TRIM(AE$6)," ",""))))-1)&amp;" Total",$B$6:$BB$343,ROW($A217)-5,FALSE))</f>
        <v>0</v>
      </c>
      <c r="AF217" s="14">
        <f ca="1">IF(AF$5&lt;&gt;"",HLOOKUP(AF$5,Functionalization!$G$6:$R$343,ROW($A217)-5,FALSE),IFERROR(INDEX(AF$320:AF$343,MATCH($F217,$B$320:$B$343,0))/VLOOKUP($F217,$B$320:$BB$343,MATCH(LEFT(TRIM(AF$6),FIND("~",SUBSTITUTE(AF$6,"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217))*HLOOKUP(LEFT(TRIM(AF$6),FIND("~",SUBSTITUTE(AF$6," ","~",LEN(TRIM(AF$6))-LEN(SUBSTITUTE(TRIM(AF$6)," ",""))))-1)&amp;" Total",$B$6:$BB$343,ROW($A217)-5,FALSE))</f>
        <v>0</v>
      </c>
      <c r="AG217" s="14">
        <f ca="1">IF(AG$5&lt;&gt;"",HLOOKUP(AG$5,Functionalization!$G$6:$R$343,ROW($A217)-5,FALSE),IFERROR(INDEX(AG$320:AG$343,MATCH($F217,$B$320:$B$343,0))/VLOOKUP($F217,$B$320:$BB$343,MATCH(LEFT(TRIM(AG$6),FIND("~",SUBSTITUTE(AG$6,"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217))*HLOOKUP(LEFT(TRIM(AG$6),FIND("~",SUBSTITUTE(AG$6," ","~",LEN(TRIM(AG$6))-LEN(SUBSTITUTE(TRIM(AG$6)," ",""))))-1)&amp;" Total",$B$6:$BB$343,ROW($A217)-5,FALSE))</f>
        <v>0</v>
      </c>
      <c r="AH217" s="14">
        <f ca="1">IF(AH$5&lt;&gt;"",HLOOKUP(AH$5,Functionalization!$G$6:$R$343,ROW($A217)-5,FALSE),IFERROR(INDEX(AH$320:AH$343,MATCH($F217,$B$320:$B$343,0))/VLOOKUP($F217,$B$320:$BB$343,MATCH(LEFT(TRIM(AH$6),FIND("~",SUBSTITUTE(AH$6,"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217))*HLOOKUP(LEFT(TRIM(AH$6),FIND("~",SUBSTITUTE(AH$6," ","~",LEN(TRIM(AH$6))-LEN(SUBSTITUTE(TRIM(AH$6)," ",""))))-1)&amp;" Total",$B$6:$BB$343,ROW($A217)-5,FALSE))</f>
        <v>0</v>
      </c>
      <c r="AI217" s="14">
        <f ca="1">IF(AI$5&lt;&gt;"",HLOOKUP(AI$5,Functionalization!$G$6:$R$343,ROW($A217)-5,FALSE),IFERROR(INDEX(AI$320:AI$343,MATCH($F217,$B$320:$B$343,0))/VLOOKUP($F217,$B$320:$BB$343,MATCH(LEFT(TRIM(AI$6),FIND("~",SUBSTITUTE(AI$6,"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217))*HLOOKUP(LEFT(TRIM(AI$6),FIND("~",SUBSTITUTE(AI$6," ","~",LEN(TRIM(AI$6))-LEN(SUBSTITUTE(TRIM(AI$6)," ",""))))-1)&amp;" Total",$B$6:$BB$343,ROW($A217)-5,FALSE))</f>
        <v>0</v>
      </c>
      <c r="AJ217" s="14">
        <f ca="1">IF(AJ$5&lt;&gt;"",HLOOKUP(AJ$5,Functionalization!$G$6:$R$343,ROW($A217)-5,FALSE),IFERROR(INDEX(AJ$320:AJ$343,MATCH($F217,$B$320:$B$343,0))/VLOOKUP($F217,$B$320:$BB$343,MATCH(LEFT(TRIM(AJ$6),FIND("~",SUBSTITUTE(AJ$6,"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217))*HLOOKUP(LEFT(TRIM(AJ$6),FIND("~",SUBSTITUTE(AJ$6," ","~",LEN(TRIM(AJ$6))-LEN(SUBSTITUTE(TRIM(AJ$6)," ",""))))-1)&amp;" Total",$B$6:$BB$343,ROW($A217)-5,FALSE))</f>
        <v>0</v>
      </c>
      <c r="AK217" s="14">
        <f ca="1">IF(AK$5&lt;&gt;"",HLOOKUP(AK$5,Functionalization!$G$6:$R$343,ROW($A217)-5,FALSE),IFERROR(INDEX(AK$320:AK$343,MATCH($F217,$B$320:$B$343,0))/VLOOKUP($F217,$B$320:$BB$343,MATCH(LEFT(TRIM(AK$6),FIND("~",SUBSTITUTE(AK$6,"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217))*HLOOKUP(LEFT(TRIM(AK$6),FIND("~",SUBSTITUTE(AK$6," ","~",LEN(TRIM(AK$6))-LEN(SUBSTITUTE(TRIM(AK$6)," ",""))))-1)&amp;" Total",$B$6:$BB$343,ROW($A217)-5,FALSE))</f>
        <v>0</v>
      </c>
      <c r="AL217" s="14">
        <f ca="1">IF(AL$5&lt;&gt;"",HLOOKUP(AL$5,Functionalization!$G$6:$R$343,ROW($A217)-5,FALSE),IFERROR(INDEX(AL$320:AL$343,MATCH($F217,$B$320:$B$343,0))/VLOOKUP($F217,$B$320:$BB$343,MATCH(LEFT(TRIM(AL$6),FIND("~",SUBSTITUTE(AL$6,"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217))*HLOOKUP(LEFT(TRIM(AL$6),FIND("~",SUBSTITUTE(AL$6," ","~",LEN(TRIM(AL$6))-LEN(SUBSTITUTE(TRIM(AL$6)," ",""))))-1)&amp;" Total",$B$6:$BB$343,ROW($A217)-5,FALSE))</f>
        <v>0</v>
      </c>
      <c r="AM217" s="14">
        <f ca="1">IF(AM$5&lt;&gt;"",HLOOKUP(AM$5,Functionalization!$G$6:$R$343,ROW($A217)-5,FALSE),IFERROR(INDEX(AM$320:AM$343,MATCH($F217,$B$320:$B$343,0))/VLOOKUP($F217,$B$320:$BB$343,MATCH(LEFT(TRIM(AM$6),FIND("~",SUBSTITUTE(AM$6,"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217))*HLOOKUP(LEFT(TRIM(AM$6),FIND("~",SUBSTITUTE(AM$6," ","~",LEN(TRIM(AM$6))-LEN(SUBSTITUTE(TRIM(AM$6)," ",""))))-1)&amp;" Total",$B$6:$BB$343,ROW($A217)-5,FALSE))</f>
        <v>0</v>
      </c>
      <c r="AN217" s="14">
        <f ca="1">IF(AN$5&lt;&gt;"",HLOOKUP(AN$5,Functionalization!$G$6:$R$343,ROW($A217)-5,FALSE),IFERROR(INDEX(AN$320:AN$343,MATCH($F217,$B$320:$B$343,0))/VLOOKUP($F217,$B$320:$BB$343,MATCH(LEFT(TRIM(AN$6),FIND("~",SUBSTITUTE(AN$6,"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217))*HLOOKUP(LEFT(TRIM(AN$6),FIND("~",SUBSTITUTE(AN$6," ","~",LEN(TRIM(AN$6))-LEN(SUBSTITUTE(TRIM(AN$6)," ",""))))-1)&amp;" Total",$B$6:$BB$343,ROW($A217)-5,FALSE))</f>
        <v>0</v>
      </c>
      <c r="AO217" s="14">
        <f ca="1">IF(AO$5&lt;&gt;"",HLOOKUP(AO$5,Functionalization!$G$6:$R$343,ROW($A217)-5,FALSE),IFERROR(INDEX(AO$320:AO$343,MATCH($F217,$B$320:$B$343,0))/VLOOKUP($F217,$B$320:$BB$343,MATCH(LEFT(TRIM(AO$6),FIND("~",SUBSTITUTE(AO$6,"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217))*HLOOKUP(LEFT(TRIM(AO$6),FIND("~",SUBSTITUTE(AO$6," ","~",LEN(TRIM(AO$6))-LEN(SUBSTITUTE(TRIM(AO$6)," ",""))))-1)&amp;" Total",$B$6:$BB$343,ROW($A217)-5,FALSE))</f>
        <v>0</v>
      </c>
      <c r="AP217" s="14">
        <f ca="1">IF(AP$5&lt;&gt;"",HLOOKUP(AP$5,Functionalization!$G$6:$R$343,ROW($A217)-5,FALSE),IFERROR(INDEX(AP$320:AP$343,MATCH($F217,$B$320:$B$343,0))/VLOOKUP($F217,$B$320:$BB$343,MATCH(LEFT(TRIM(AP$6),FIND("~",SUBSTITUTE(AP$6,"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217))*HLOOKUP(LEFT(TRIM(AP$6),FIND("~",SUBSTITUTE(AP$6," ","~",LEN(TRIM(AP$6))-LEN(SUBSTITUTE(TRIM(AP$6)," ",""))))-1)&amp;" Total",$B$6:$BB$343,ROW($A217)-5,FALSE))</f>
        <v>0</v>
      </c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D217" s="44">
        <f ca="1">IFERROR(IF(SUMIF($G$6:$BB$6,BD$6&amp;" Total",$G217:$BB217)-(SUMIF($G$6:$BB$6,BD$6&amp;" "&amp;'Input-Allocators'!$D$18,$G217:$BB217)+IFERROR(SUMIF($G$6:$BB$6,BD$6&amp;" "&amp;'Input-Allocators'!$E$18,$G217:$BB217),SUMIF($G$6:$BB$6,BD$6&amp;" "&amp;'Input-Allocators'!$B$20,$G217:$BB217))+SUMIF($G$6:$BB$6,BD$6&amp;" "&amp;'Input-Allocators'!$F$18,$G217:$BB217))&lt;Check_Limit,0,1),1)</f>
        <v>0</v>
      </c>
      <c r="BE217" s="44">
        <f ca="1">IFERROR(IF(SUMIF($G$6:$BB$6,BE$6&amp;" Total",$G217:$BB217)-(SUMIF($G$6:$BB$6,BE$6&amp;" "&amp;'Input-Allocators'!$D$18,$G217:$BB217)+IFERROR(SUMIF($G$6:$BB$6,BE$6&amp;" "&amp;'Input-Allocators'!$E$18,$G217:$BB217),SUMIF($G$6:$BB$6,BE$6&amp;" "&amp;'Input-Allocators'!$B$20,$G217:$BB217))+SUMIF($G$6:$BB$6,BE$6&amp;" "&amp;'Input-Allocators'!$F$18,$G217:$BB217))&lt;Check_Limit,0,1),1)</f>
        <v>0</v>
      </c>
      <c r="BF217" s="44">
        <f ca="1">IFERROR(IF(SUMIF($G$6:$BB$6,BF$6&amp;" Total",$G217:$BB217)-(SUMIF($G$6:$BB$6,BF$6&amp;" "&amp;'Input-Allocators'!$D$18,$G217:$BB217)+IFERROR(SUMIF($G$6:$BB$6,BF$6&amp;" "&amp;'Input-Allocators'!$E$18,$G217:$BB217),SUMIF($G$6:$BB$6,BF$6&amp;" "&amp;'Input-Allocators'!$B$20,$G217:$BB217))+SUMIF($G$6:$BB$6,BF$6&amp;" "&amp;'Input-Allocators'!$F$18,$G217:$BB217))&lt;Check_Limit,0,1),1)</f>
        <v>0</v>
      </c>
      <c r="BG217" s="44">
        <f ca="1">IFERROR(IF(SUMIF($G$6:$BB$6,BG$6&amp;" Total",$G217:$BB217)-(SUMIF($G$6:$BB$6,BG$6&amp;" "&amp;'Input-Allocators'!$D$18,$G217:$BB217)+IFERROR(SUMIF($G$6:$BB$6,BG$6&amp;" "&amp;'Input-Allocators'!$E$18,$G217:$BB217),SUMIF($G$6:$BB$6,BG$6&amp;" "&amp;'Input-Allocators'!$B$20,$G217:$BB217))+SUMIF($G$6:$BB$6,BG$6&amp;" "&amp;'Input-Allocators'!$F$18,$G217:$BB217))&lt;Check_Limit,0,1),1)</f>
        <v>0</v>
      </c>
      <c r="BH217" s="44">
        <f ca="1">IFERROR(IF(SUMIF($G$6:$BB$6,BH$6&amp;" Total",$G217:$BB217)-(SUMIF($G$6:$BB$6,BH$6&amp;" "&amp;'Input-Allocators'!$D$18,$G217:$BB217)+IFERROR(SUMIF($G$6:$BB$6,BH$6&amp;" "&amp;'Input-Allocators'!$E$18,$G217:$BB217),SUMIF($G$6:$BB$6,BH$6&amp;" "&amp;'Input-Allocators'!$B$20,$G217:$BB217))+SUMIF($G$6:$BB$6,BH$6&amp;" "&amp;'Input-Allocators'!$F$18,$G217:$BB217))&lt;Check_Limit,0,1),1)</f>
        <v>0</v>
      </c>
      <c r="BI217" s="44">
        <f ca="1">IFERROR(IF(SUMIF($G$6:$BB$6,BI$6&amp;" Total",$G217:$BB217)-(SUMIF($G$6:$BB$6,BI$6&amp;" "&amp;'Input-Allocators'!$D$18,$G217:$BB217)+IFERROR(SUMIF($G$6:$BB$6,BI$6&amp;" "&amp;'Input-Allocators'!$E$18,$G217:$BB217),SUMIF($G$6:$BB$6,BI$6&amp;" "&amp;'Input-Allocators'!$B$20,$G217:$BB217))+SUMIF($G$6:$BB$6,BI$6&amp;" "&amp;'Input-Allocators'!$F$18,$G217:$BB217))&lt;Check_Limit,0,1),1)</f>
        <v>0</v>
      </c>
      <c r="BJ217" s="44">
        <f ca="1">IFERROR(IF(SUMIF($G$6:$BB$6,BJ$6&amp;" Total",$G217:$BB217)-(SUMIF($G$6:$BB$6,BJ$6&amp;" "&amp;'Input-Allocators'!$D$18,$G217:$BB217)+IFERROR(SUMIF($G$6:$BB$6,BJ$6&amp;" "&amp;'Input-Allocators'!$E$18,$G217:$BB217),SUMIF($G$6:$BB$6,BJ$6&amp;" "&amp;'Input-Allocators'!$B$20,$G217:$BB217))+SUMIF($G$6:$BB$6,BJ$6&amp;" "&amp;'Input-Allocators'!$F$18,$G217:$BB217))&lt;Check_Limit,0,1),1)</f>
        <v>0</v>
      </c>
      <c r="BK217" s="44">
        <f ca="1">IFERROR(IF(SUMIF($G$6:$BB$6,BK$6&amp;" Total",$G217:$BB217)-(SUMIF($G$6:$BB$6,BK$6&amp;" "&amp;'Input-Allocators'!$D$18,$G217:$BB217)+IFERROR(SUMIF($G$6:$BB$6,BK$6&amp;" "&amp;'Input-Allocators'!$E$18,$G217:$BB217),SUMIF($G$6:$BB$6,BK$6&amp;" "&amp;'Input-Allocators'!$B$20,$G217:$BB217))+SUMIF($G$6:$BB$6,BK$6&amp;" "&amp;'Input-Allocators'!$F$18,$G217:$BB217))&lt;Check_Limit,0,1),1)</f>
        <v>0</v>
      </c>
      <c r="BL217" s="44">
        <f ca="1">IFERROR(IF(SUMIF($G$6:$BB$6,BL$6&amp;" Total",$G217:$BB217)-(SUMIF($G$6:$BB$6,BL$6&amp;" "&amp;'Input-Allocators'!$D$18,$G217:$BB217)+IFERROR(SUMIF($G$6:$BB$6,BL$6&amp;" "&amp;'Input-Allocators'!$E$18,$G217:$BB217),SUMIF($G$6:$BB$6,BL$6&amp;" "&amp;'Input-Allocators'!$B$20,$G217:$BB217))+SUMIF($G$6:$BB$6,BL$6&amp;" "&amp;'Input-Allocators'!$F$18,$G217:$BB217))&lt;Check_Limit,0,1),1)</f>
        <v>0</v>
      </c>
      <c r="BM217" s="44">
        <f ca="1">IFERROR(IF(SUMIF($G$6:$BB$6,BM$6&amp;" Total",$G217:$BB217)-(SUMIF($G$6:$BB$6,BM$6&amp;" "&amp;'Input-Allocators'!$D$18,$G217:$BB217)+IFERROR(SUMIF($G$6:$BB$6,BM$6&amp;" "&amp;'Input-Allocators'!$E$18,$G217:$BB217),SUMIF($G$6:$BB$6,BM$6&amp;" "&amp;'Input-Allocators'!$B$20,$G217:$BB217))+SUMIF($G$6:$BB$6,BM$6&amp;" "&amp;'Input-Allocators'!$F$18,$G217:$BB217))&lt;Check_Limit,0,1),1)</f>
        <v>0</v>
      </c>
      <c r="BN217" s="44">
        <f ca="1">IFERROR(IF(SUMIF($G$6:$BB$6,BN$6&amp;" Total",$G217:$BB217)-(SUMIF($G$6:$BB$6,BN$6&amp;" "&amp;'Input-Allocators'!$D$18,$G217:$BB217)+IFERROR(SUMIF($G$6:$BB$6,BN$6&amp;" "&amp;'Input-Allocators'!$E$18,$G217:$BB217),SUMIF($G$6:$BB$6,BN$6&amp;" "&amp;'Input-Allocators'!$B$20,$G217:$BB217))+SUMIF($G$6:$BB$6,BN$6&amp;" "&amp;'Input-Allocators'!$F$18,$G217:$BB217))&lt;Check_Limit,0,1),1)</f>
        <v>0</v>
      </c>
      <c r="BO217" s="44">
        <f ca="1">IFERROR(IF(SUMIF($G$6:$BB$6,BO$6&amp;" Total",$G217:$BB217)-(SUMIF($G$6:$BB$6,BO$6&amp;" "&amp;'Input-Allocators'!$D$18,$G217:$BB217)+IFERROR(SUMIF($G$6:$BB$6,BO$6&amp;" "&amp;'Input-Allocators'!$E$18,$G217:$BB217),SUMIF($G$6:$BB$6,BO$6&amp;" "&amp;'Input-Allocators'!$B$20,$G217:$BB217))+SUMIF($G$6:$BB$6,BO$6&amp;" "&amp;'Input-Allocators'!$F$18,$G217:$BB217))&lt;Check_Limit,0,1),1)</f>
        <v>0</v>
      </c>
    </row>
    <row r="218" spans="1:67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>Functionalization!$D218</f>
        <v>554.99542383527432</v>
      </c>
      <c r="E218" s="14">
        <f t="shared" ca="1" si="35"/>
        <v>0</v>
      </c>
      <c r="F218" s="3" t="str">
        <f>IF($D218=0,"-",IF('Input-Accounts'!$E218&lt;&gt;0,'Input-Accounts'!$E218,'Input-Accounts'!$G218))</f>
        <v>CUSTOMER</v>
      </c>
      <c r="G218" s="14">
        <f ca="1">IF(G$5&lt;&gt;"",HLOOKUP(G$5,Functionalization!$G$6:$R$343,ROW($A218)-5,FALSE),IFERROR(INDEX(G$320:G$343,MATCH($F218,$B$320:$B$343,0))/VLOOKUP($F218,$B$320:$BB$343,MATCH(LEFT(TRIM(G$6),FIND("~",SUBSTITUTE(G$6,"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218))*HLOOKUP(LEFT(TRIM(G$6),FIND("~",SUBSTITUTE(G$6," ","~",LEN(TRIM(G$6))-LEN(SUBSTITUTE(TRIM(G$6)," ",""))))-1)&amp;" Total",$B$6:$BB$343,ROW($A218)-5,FALSE))</f>
        <v>0</v>
      </c>
      <c r="H218" s="14">
        <f ca="1">IF(H$5&lt;&gt;"",HLOOKUP(H$5,Functionalization!$G$6:$R$343,ROW($A218)-5,FALSE),IFERROR(INDEX(H$320:H$343,MATCH($F218,$B$320:$B$343,0))/VLOOKUP($F218,$B$320:$BB$343,MATCH(LEFT(TRIM(H$6),FIND("~",SUBSTITUTE(H$6,"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218))*HLOOKUP(LEFT(TRIM(H$6),FIND("~",SUBSTITUTE(H$6," ","~",LEN(TRIM(H$6))-LEN(SUBSTITUTE(TRIM(H$6)," ",""))))-1)&amp;" Total",$B$6:$BB$343,ROW($A218)-5,FALSE))</f>
        <v>0</v>
      </c>
      <c r="I218" s="14">
        <f ca="1">IF(I$5&lt;&gt;"",HLOOKUP(I$5,Functionalization!$G$6:$R$343,ROW($A218)-5,FALSE),IFERROR(INDEX(I$320:I$343,MATCH($F218,$B$320:$B$343,0))/VLOOKUP($F218,$B$320:$BB$343,MATCH(LEFT(TRIM(I$6),FIND("~",SUBSTITUTE(I$6,"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218))*HLOOKUP(LEFT(TRIM(I$6),FIND("~",SUBSTITUTE(I$6," ","~",LEN(TRIM(I$6))-LEN(SUBSTITUTE(TRIM(I$6)," ",""))))-1)&amp;" Total",$B$6:$BB$343,ROW($A218)-5,FALSE))</f>
        <v>0</v>
      </c>
      <c r="J218" s="14">
        <f ca="1">IF(J$5&lt;&gt;"",HLOOKUP(J$5,Functionalization!$G$6:$R$343,ROW($A218)-5,FALSE),IFERROR(INDEX(J$320:J$343,MATCH($F218,$B$320:$B$343,0))/VLOOKUP($F218,$B$320:$BB$343,MATCH(LEFT(TRIM(J$6),FIND("~",SUBSTITUTE(J$6,"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218))*HLOOKUP(LEFT(TRIM(J$6),FIND("~",SUBSTITUTE(J$6," ","~",LEN(TRIM(J$6))-LEN(SUBSTITUTE(TRIM(J$6)," ",""))))-1)&amp;" Total",$B$6:$BB$343,ROW($A218)-5,FALSE))</f>
        <v>0</v>
      </c>
      <c r="K218" s="14">
        <f ca="1">IF(K$5&lt;&gt;"",HLOOKUP(K$5,Functionalization!$G$6:$R$343,ROW($A218)-5,FALSE),IFERROR(INDEX(K$320:K$343,MATCH($F218,$B$320:$B$343,0))/VLOOKUP($F218,$B$320:$BB$343,MATCH(LEFT(TRIM(K$6),FIND("~",SUBSTITUTE(K$6,"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218))*HLOOKUP(LEFT(TRIM(K$6),FIND("~",SUBSTITUTE(K$6," ","~",LEN(TRIM(K$6))-LEN(SUBSTITUTE(TRIM(K$6)," ",""))))-1)&amp;" Total",$B$6:$BB$343,ROW($A218)-5,FALSE))</f>
        <v>0</v>
      </c>
      <c r="L218" s="14">
        <f ca="1">IF(L$5&lt;&gt;"",HLOOKUP(L$5,Functionalization!$G$6:$R$343,ROW($A218)-5,FALSE),IFERROR(INDEX(L$320:L$343,MATCH($F218,$B$320:$B$343,0))/VLOOKUP($F218,$B$320:$BB$343,MATCH(LEFT(TRIM(L$6),FIND("~",SUBSTITUTE(L$6,"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218))*HLOOKUP(LEFT(TRIM(L$6),FIND("~",SUBSTITUTE(L$6," ","~",LEN(TRIM(L$6))-LEN(SUBSTITUTE(TRIM(L$6)," ",""))))-1)&amp;" Total",$B$6:$BB$343,ROW($A218)-5,FALSE))</f>
        <v>0</v>
      </c>
      <c r="M218" s="14">
        <f ca="1">IF(M$5&lt;&gt;"",HLOOKUP(M$5,Functionalization!$G$6:$R$343,ROW($A218)-5,FALSE),IFERROR(INDEX(M$320:M$343,MATCH($F218,$B$320:$B$343,0))/VLOOKUP($F218,$B$320:$BB$343,MATCH(LEFT(TRIM(M$6),FIND("~",SUBSTITUTE(M$6,"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218))*HLOOKUP(LEFT(TRIM(M$6),FIND("~",SUBSTITUTE(M$6," ","~",LEN(TRIM(M$6))-LEN(SUBSTITUTE(TRIM(M$6)," ",""))))-1)&amp;" Total",$B$6:$BB$343,ROW($A218)-5,FALSE))</f>
        <v>0</v>
      </c>
      <c r="N218" s="14">
        <f ca="1">IF(N$5&lt;&gt;"",HLOOKUP(N$5,Functionalization!$G$6:$R$343,ROW($A218)-5,FALSE),IFERROR(INDEX(N$320:N$343,MATCH($F218,$B$320:$B$343,0))/VLOOKUP($F218,$B$320:$BB$343,MATCH(LEFT(TRIM(N$6),FIND("~",SUBSTITUTE(N$6,"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218))*HLOOKUP(LEFT(TRIM(N$6),FIND("~",SUBSTITUTE(N$6," ","~",LEN(TRIM(N$6))-LEN(SUBSTITUTE(TRIM(N$6)," ",""))))-1)&amp;" Total",$B$6:$BB$343,ROW($A218)-5,FALSE))</f>
        <v>0</v>
      </c>
      <c r="O218" s="14">
        <f ca="1">IF(O$5&lt;&gt;"",HLOOKUP(O$5,Functionalization!$G$6:$R$343,ROW($A218)-5,FALSE),IFERROR(INDEX(O$320:O$343,MATCH($F218,$B$320:$B$343,0))/VLOOKUP($F218,$B$320:$BB$343,MATCH(LEFT(TRIM(O$6),FIND("~",SUBSTITUTE(O$6,"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218))*HLOOKUP(LEFT(TRIM(O$6),FIND("~",SUBSTITUTE(O$6," ","~",LEN(TRIM(O$6))-LEN(SUBSTITUTE(TRIM(O$6)," ",""))))-1)&amp;" Total",$B$6:$BB$343,ROW($A218)-5,FALSE))</f>
        <v>554.99542383527432</v>
      </c>
      <c r="P218" s="14">
        <f ca="1">IF(P$5&lt;&gt;"",HLOOKUP(P$5,Functionalization!$G$6:$R$343,ROW($A218)-5,FALSE),IFERROR(INDEX(P$320:P$343,MATCH($F218,$B$320:$B$343,0))/VLOOKUP($F218,$B$320:$BB$343,MATCH(LEFT(TRIM(P$6),FIND("~",SUBSTITUTE(P$6,"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218))*HLOOKUP(LEFT(TRIM(P$6),FIND("~",SUBSTITUTE(P$6," ","~",LEN(TRIM(P$6))-LEN(SUBSTITUTE(TRIM(P$6)," ",""))))-1)&amp;" Total",$B$6:$BB$343,ROW($A218)-5,FALSE))</f>
        <v>0</v>
      </c>
      <c r="Q218" s="14">
        <f ca="1">IF(Q$5&lt;&gt;"",HLOOKUP(Q$5,Functionalization!$G$6:$R$343,ROW($A218)-5,FALSE),IFERROR(INDEX(Q$320:Q$343,MATCH($F218,$B$320:$B$343,0))/VLOOKUP($F218,$B$320:$BB$343,MATCH(LEFT(TRIM(Q$6),FIND("~",SUBSTITUTE(Q$6,"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218))*HLOOKUP(LEFT(TRIM(Q$6),FIND("~",SUBSTITUTE(Q$6," ","~",LEN(TRIM(Q$6))-LEN(SUBSTITUTE(TRIM(Q$6)," ",""))))-1)&amp;" Total",$B$6:$BB$343,ROW($A218)-5,FALSE))</f>
        <v>0</v>
      </c>
      <c r="R218" s="14">
        <f ca="1">IF(R$5&lt;&gt;"",HLOOKUP(R$5,Functionalization!$G$6:$R$343,ROW($A218)-5,FALSE),IFERROR(INDEX(R$320:R$343,MATCH($F218,$B$320:$B$343,0))/VLOOKUP($F218,$B$320:$BB$343,MATCH(LEFT(TRIM(R$6),FIND("~",SUBSTITUTE(R$6,"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218))*HLOOKUP(LEFT(TRIM(R$6),FIND("~",SUBSTITUTE(R$6," ","~",LEN(TRIM(R$6))-LEN(SUBSTITUTE(TRIM(R$6)," ",""))))-1)&amp;" Total",$B$6:$BB$343,ROW($A218)-5,FALSE))</f>
        <v>554.99542383527432</v>
      </c>
      <c r="S218" s="14">
        <f ca="1">IF(S$5&lt;&gt;"",HLOOKUP(S$5,Functionalization!$G$6:$R$343,ROW($A218)-5,FALSE),IFERROR(INDEX(S$320:S$343,MATCH($F218,$B$320:$B$343,0))/VLOOKUP($F218,$B$320:$BB$343,MATCH(LEFT(TRIM(S$6),FIND("~",SUBSTITUTE(S$6,"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218))*HLOOKUP(LEFT(TRIM(S$6),FIND("~",SUBSTITUTE(S$6," ","~",LEN(TRIM(S$6))-LEN(SUBSTITUTE(TRIM(S$6)," ",""))))-1)&amp;" Total",$B$6:$BB$343,ROW($A218)-5,FALSE))</f>
        <v>0</v>
      </c>
      <c r="T218" s="14">
        <f ca="1">IF(T$5&lt;&gt;"",HLOOKUP(T$5,Functionalization!$G$6:$R$343,ROW($A218)-5,FALSE),IFERROR(INDEX(T$320:T$343,MATCH($F218,$B$320:$B$343,0))/VLOOKUP($F218,$B$320:$BB$343,MATCH(LEFT(TRIM(T$6),FIND("~",SUBSTITUTE(T$6,"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218))*HLOOKUP(LEFT(TRIM(T$6),FIND("~",SUBSTITUTE(T$6," ","~",LEN(TRIM(T$6))-LEN(SUBSTITUTE(TRIM(T$6)," ",""))))-1)&amp;" Total",$B$6:$BB$343,ROW($A218)-5,FALSE))</f>
        <v>0</v>
      </c>
      <c r="U218" s="14">
        <f ca="1">IF(U$5&lt;&gt;"",HLOOKUP(U$5,Functionalization!$G$6:$R$343,ROW($A218)-5,FALSE),IFERROR(INDEX(U$320:U$343,MATCH($F218,$B$320:$B$343,0))/VLOOKUP($F218,$B$320:$BB$343,MATCH(LEFT(TRIM(U$6),FIND("~",SUBSTITUTE(U$6,"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218))*HLOOKUP(LEFT(TRIM(U$6),FIND("~",SUBSTITUTE(U$6," ","~",LEN(TRIM(U$6))-LEN(SUBSTITUTE(TRIM(U$6)," ",""))))-1)&amp;" Total",$B$6:$BB$343,ROW($A218)-5,FALSE))</f>
        <v>0</v>
      </c>
      <c r="V218" s="14">
        <f ca="1">IF(V$5&lt;&gt;"",HLOOKUP(V$5,Functionalization!$G$6:$R$343,ROW($A218)-5,FALSE),IFERROR(INDEX(V$320:V$343,MATCH($F218,$B$320:$B$343,0))/VLOOKUP($F218,$B$320:$BB$343,MATCH(LEFT(TRIM(V$6),FIND("~",SUBSTITUTE(V$6,"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218))*HLOOKUP(LEFT(TRIM(V$6),FIND("~",SUBSTITUTE(V$6," ","~",LEN(TRIM(V$6))-LEN(SUBSTITUTE(TRIM(V$6)," ",""))))-1)&amp;" Total",$B$6:$BB$343,ROW($A218)-5,FALSE))</f>
        <v>0</v>
      </c>
      <c r="W218" s="14">
        <f ca="1">IF(W$5&lt;&gt;"",HLOOKUP(W$5,Functionalization!$G$6:$R$343,ROW($A218)-5,FALSE),IFERROR(INDEX(W$320:W$343,MATCH($F218,$B$320:$B$343,0))/VLOOKUP($F218,$B$320:$BB$343,MATCH(LEFT(TRIM(W$6),FIND("~",SUBSTITUTE(W$6,"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218))*HLOOKUP(LEFT(TRIM(W$6),FIND("~",SUBSTITUTE(W$6," ","~",LEN(TRIM(W$6))-LEN(SUBSTITUTE(TRIM(W$6)," ",""))))-1)&amp;" Total",$B$6:$BB$343,ROW($A218)-5,FALSE))</f>
        <v>0</v>
      </c>
      <c r="X218" s="14">
        <f ca="1">IF(X$5&lt;&gt;"",HLOOKUP(X$5,Functionalization!$G$6:$R$343,ROW($A218)-5,FALSE),IFERROR(INDEX(X$320:X$343,MATCH($F218,$B$320:$B$343,0))/VLOOKUP($F218,$B$320:$BB$343,MATCH(LEFT(TRIM(X$6),FIND("~",SUBSTITUTE(X$6,"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218))*HLOOKUP(LEFT(TRIM(X$6),FIND("~",SUBSTITUTE(X$6," ","~",LEN(TRIM(X$6))-LEN(SUBSTITUTE(TRIM(X$6)," ",""))))-1)&amp;" Total",$B$6:$BB$343,ROW($A218)-5,FALSE))</f>
        <v>0</v>
      </c>
      <c r="Y218" s="14">
        <f ca="1">IF(Y$5&lt;&gt;"",HLOOKUP(Y$5,Functionalization!$G$6:$R$343,ROW($A218)-5,FALSE),IFERROR(INDEX(Y$320:Y$343,MATCH($F218,$B$320:$B$343,0))/VLOOKUP($F218,$B$320:$BB$343,MATCH(LEFT(TRIM(Y$6),FIND("~",SUBSTITUTE(Y$6,"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218))*HLOOKUP(LEFT(TRIM(Y$6),FIND("~",SUBSTITUTE(Y$6," ","~",LEN(TRIM(Y$6))-LEN(SUBSTITUTE(TRIM(Y$6)," ",""))))-1)&amp;" Total",$B$6:$BB$343,ROW($A218)-5,FALSE))</f>
        <v>0</v>
      </c>
      <c r="Z218" s="14">
        <f ca="1">IF(Z$5&lt;&gt;"",HLOOKUP(Z$5,Functionalization!$G$6:$R$343,ROW($A218)-5,FALSE),IFERROR(INDEX(Z$320:Z$343,MATCH($F218,$B$320:$B$343,0))/VLOOKUP($F218,$B$320:$BB$343,MATCH(LEFT(TRIM(Z$6),FIND("~",SUBSTITUTE(Z$6,"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218))*HLOOKUP(LEFT(TRIM(Z$6),FIND("~",SUBSTITUTE(Z$6," ","~",LEN(TRIM(Z$6))-LEN(SUBSTITUTE(TRIM(Z$6)," ",""))))-1)&amp;" Total",$B$6:$BB$343,ROW($A218)-5,FALSE))</f>
        <v>0</v>
      </c>
      <c r="AA218" s="14">
        <f ca="1">IF(AA$5&lt;&gt;"",HLOOKUP(AA$5,Functionalization!$G$6:$R$343,ROW($A218)-5,FALSE),IFERROR(INDEX(AA$320:AA$343,MATCH($F218,$B$320:$B$343,0))/VLOOKUP($F218,$B$320:$BB$343,MATCH(LEFT(TRIM(AA$6),FIND("~",SUBSTITUTE(AA$6,"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218))*HLOOKUP(LEFT(TRIM(AA$6),FIND("~",SUBSTITUTE(AA$6," ","~",LEN(TRIM(AA$6))-LEN(SUBSTITUTE(TRIM(AA$6)," ",""))))-1)&amp;" Total",$B$6:$BB$343,ROW($A218)-5,FALSE))</f>
        <v>0</v>
      </c>
      <c r="AB218" s="14">
        <f ca="1">IF(AB$5&lt;&gt;"",HLOOKUP(AB$5,Functionalization!$G$6:$R$343,ROW($A218)-5,FALSE),IFERROR(INDEX(AB$320:AB$343,MATCH($F218,$B$320:$B$343,0))/VLOOKUP($F218,$B$320:$BB$343,MATCH(LEFT(TRIM(AB$6),FIND("~",SUBSTITUTE(AB$6,"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218))*HLOOKUP(LEFT(TRIM(AB$6),FIND("~",SUBSTITUTE(AB$6," ","~",LEN(TRIM(AB$6))-LEN(SUBSTITUTE(TRIM(AB$6)," ",""))))-1)&amp;" Total",$B$6:$BB$343,ROW($A218)-5,FALSE))</f>
        <v>0</v>
      </c>
      <c r="AC218" s="14">
        <f ca="1">IF(AC$5&lt;&gt;"",HLOOKUP(AC$5,Functionalization!$G$6:$R$343,ROW($A218)-5,FALSE),IFERROR(INDEX(AC$320:AC$343,MATCH($F218,$B$320:$B$343,0))/VLOOKUP($F218,$B$320:$BB$343,MATCH(LEFT(TRIM(AC$6),FIND("~",SUBSTITUTE(AC$6,"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218))*HLOOKUP(LEFT(TRIM(AC$6),FIND("~",SUBSTITUTE(AC$6," ","~",LEN(TRIM(AC$6))-LEN(SUBSTITUTE(TRIM(AC$6)," ",""))))-1)&amp;" Total",$B$6:$BB$343,ROW($A218)-5,FALSE))</f>
        <v>0</v>
      </c>
      <c r="AD218" s="14">
        <f ca="1">IF(AD$5&lt;&gt;"",HLOOKUP(AD$5,Functionalization!$G$6:$R$343,ROW($A218)-5,FALSE),IFERROR(INDEX(AD$320:AD$343,MATCH($F218,$B$320:$B$343,0))/VLOOKUP($F218,$B$320:$BB$343,MATCH(LEFT(TRIM(AD$6),FIND("~",SUBSTITUTE(AD$6,"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218))*HLOOKUP(LEFT(TRIM(AD$6),FIND("~",SUBSTITUTE(AD$6," ","~",LEN(TRIM(AD$6))-LEN(SUBSTITUTE(TRIM(AD$6)," ",""))))-1)&amp;" Total",$B$6:$BB$343,ROW($A218)-5,FALSE))</f>
        <v>0</v>
      </c>
      <c r="AE218" s="14">
        <f ca="1">IF(AE$5&lt;&gt;"",HLOOKUP(AE$5,Functionalization!$G$6:$R$343,ROW($A218)-5,FALSE),IFERROR(INDEX(AE$320:AE$343,MATCH($F218,$B$320:$B$343,0))/VLOOKUP($F218,$B$320:$BB$343,MATCH(LEFT(TRIM(AE$6),FIND("~",SUBSTITUTE(AE$6,"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218))*HLOOKUP(LEFT(TRIM(AE$6),FIND("~",SUBSTITUTE(AE$6," ","~",LEN(TRIM(AE$6))-LEN(SUBSTITUTE(TRIM(AE$6)," ",""))))-1)&amp;" Total",$B$6:$BB$343,ROW($A218)-5,FALSE))</f>
        <v>0</v>
      </c>
      <c r="AF218" s="14">
        <f ca="1">IF(AF$5&lt;&gt;"",HLOOKUP(AF$5,Functionalization!$G$6:$R$343,ROW($A218)-5,FALSE),IFERROR(INDEX(AF$320:AF$343,MATCH($F218,$B$320:$B$343,0))/VLOOKUP($F218,$B$320:$BB$343,MATCH(LEFT(TRIM(AF$6),FIND("~",SUBSTITUTE(AF$6,"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218))*HLOOKUP(LEFT(TRIM(AF$6),FIND("~",SUBSTITUTE(AF$6," ","~",LEN(TRIM(AF$6))-LEN(SUBSTITUTE(TRIM(AF$6)," ",""))))-1)&amp;" Total",$B$6:$BB$343,ROW($A218)-5,FALSE))</f>
        <v>0</v>
      </c>
      <c r="AG218" s="14">
        <f ca="1">IF(AG$5&lt;&gt;"",HLOOKUP(AG$5,Functionalization!$G$6:$R$343,ROW($A218)-5,FALSE),IFERROR(INDEX(AG$320:AG$343,MATCH($F218,$B$320:$B$343,0))/VLOOKUP($F218,$B$320:$BB$343,MATCH(LEFT(TRIM(AG$6),FIND("~",SUBSTITUTE(AG$6,"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218))*HLOOKUP(LEFT(TRIM(AG$6),FIND("~",SUBSTITUTE(AG$6," ","~",LEN(TRIM(AG$6))-LEN(SUBSTITUTE(TRIM(AG$6)," ",""))))-1)&amp;" Total",$B$6:$BB$343,ROW($A218)-5,FALSE))</f>
        <v>0</v>
      </c>
      <c r="AH218" s="14">
        <f ca="1">IF(AH$5&lt;&gt;"",HLOOKUP(AH$5,Functionalization!$G$6:$R$343,ROW($A218)-5,FALSE),IFERROR(INDEX(AH$320:AH$343,MATCH($F218,$B$320:$B$343,0))/VLOOKUP($F218,$B$320:$BB$343,MATCH(LEFT(TRIM(AH$6),FIND("~",SUBSTITUTE(AH$6,"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218))*HLOOKUP(LEFT(TRIM(AH$6),FIND("~",SUBSTITUTE(AH$6," ","~",LEN(TRIM(AH$6))-LEN(SUBSTITUTE(TRIM(AH$6)," ",""))))-1)&amp;" Total",$B$6:$BB$343,ROW($A218)-5,FALSE))</f>
        <v>0</v>
      </c>
      <c r="AI218" s="14">
        <f ca="1">IF(AI$5&lt;&gt;"",HLOOKUP(AI$5,Functionalization!$G$6:$R$343,ROW($A218)-5,FALSE),IFERROR(INDEX(AI$320:AI$343,MATCH($F218,$B$320:$B$343,0))/VLOOKUP($F218,$B$320:$BB$343,MATCH(LEFT(TRIM(AI$6),FIND("~",SUBSTITUTE(AI$6,"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218))*HLOOKUP(LEFT(TRIM(AI$6),FIND("~",SUBSTITUTE(AI$6," ","~",LEN(TRIM(AI$6))-LEN(SUBSTITUTE(TRIM(AI$6)," ",""))))-1)&amp;" Total",$B$6:$BB$343,ROW($A218)-5,FALSE))</f>
        <v>0</v>
      </c>
      <c r="AJ218" s="14">
        <f ca="1">IF(AJ$5&lt;&gt;"",HLOOKUP(AJ$5,Functionalization!$G$6:$R$343,ROW($A218)-5,FALSE),IFERROR(INDEX(AJ$320:AJ$343,MATCH($F218,$B$320:$B$343,0))/VLOOKUP($F218,$B$320:$BB$343,MATCH(LEFT(TRIM(AJ$6),FIND("~",SUBSTITUTE(AJ$6,"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218))*HLOOKUP(LEFT(TRIM(AJ$6),FIND("~",SUBSTITUTE(AJ$6," ","~",LEN(TRIM(AJ$6))-LEN(SUBSTITUTE(TRIM(AJ$6)," ",""))))-1)&amp;" Total",$B$6:$BB$343,ROW($A218)-5,FALSE))</f>
        <v>0</v>
      </c>
      <c r="AK218" s="14">
        <f ca="1">IF(AK$5&lt;&gt;"",HLOOKUP(AK$5,Functionalization!$G$6:$R$343,ROW($A218)-5,FALSE),IFERROR(INDEX(AK$320:AK$343,MATCH($F218,$B$320:$B$343,0))/VLOOKUP($F218,$B$320:$BB$343,MATCH(LEFT(TRIM(AK$6),FIND("~",SUBSTITUTE(AK$6,"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218))*HLOOKUP(LEFT(TRIM(AK$6),FIND("~",SUBSTITUTE(AK$6," ","~",LEN(TRIM(AK$6))-LEN(SUBSTITUTE(TRIM(AK$6)," ",""))))-1)&amp;" Total",$B$6:$BB$343,ROW($A218)-5,FALSE))</f>
        <v>0</v>
      </c>
      <c r="AL218" s="14">
        <f ca="1">IF(AL$5&lt;&gt;"",HLOOKUP(AL$5,Functionalization!$G$6:$R$343,ROW($A218)-5,FALSE),IFERROR(INDEX(AL$320:AL$343,MATCH($F218,$B$320:$B$343,0))/VLOOKUP($F218,$B$320:$BB$343,MATCH(LEFT(TRIM(AL$6),FIND("~",SUBSTITUTE(AL$6,"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218))*HLOOKUP(LEFT(TRIM(AL$6),FIND("~",SUBSTITUTE(AL$6," ","~",LEN(TRIM(AL$6))-LEN(SUBSTITUTE(TRIM(AL$6)," ",""))))-1)&amp;" Total",$B$6:$BB$343,ROW($A218)-5,FALSE))</f>
        <v>0</v>
      </c>
      <c r="AM218" s="14">
        <f ca="1">IF(AM$5&lt;&gt;"",HLOOKUP(AM$5,Functionalization!$G$6:$R$343,ROW($A218)-5,FALSE),IFERROR(INDEX(AM$320:AM$343,MATCH($F218,$B$320:$B$343,0))/VLOOKUP($F218,$B$320:$BB$343,MATCH(LEFT(TRIM(AM$6),FIND("~",SUBSTITUTE(AM$6,"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218))*HLOOKUP(LEFT(TRIM(AM$6),FIND("~",SUBSTITUTE(AM$6," ","~",LEN(TRIM(AM$6))-LEN(SUBSTITUTE(TRIM(AM$6)," ",""))))-1)&amp;" Total",$B$6:$BB$343,ROW($A218)-5,FALSE))</f>
        <v>0</v>
      </c>
      <c r="AN218" s="14">
        <f ca="1">IF(AN$5&lt;&gt;"",HLOOKUP(AN$5,Functionalization!$G$6:$R$343,ROW($A218)-5,FALSE),IFERROR(INDEX(AN$320:AN$343,MATCH($F218,$B$320:$B$343,0))/VLOOKUP($F218,$B$320:$BB$343,MATCH(LEFT(TRIM(AN$6),FIND("~",SUBSTITUTE(AN$6,"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218))*HLOOKUP(LEFT(TRIM(AN$6),FIND("~",SUBSTITUTE(AN$6," ","~",LEN(TRIM(AN$6))-LEN(SUBSTITUTE(TRIM(AN$6)," ",""))))-1)&amp;" Total",$B$6:$BB$343,ROW($A218)-5,FALSE))</f>
        <v>0</v>
      </c>
      <c r="AO218" s="14">
        <f ca="1">IF(AO$5&lt;&gt;"",HLOOKUP(AO$5,Functionalization!$G$6:$R$343,ROW($A218)-5,FALSE),IFERROR(INDEX(AO$320:AO$343,MATCH($F218,$B$320:$B$343,0))/VLOOKUP($F218,$B$320:$BB$343,MATCH(LEFT(TRIM(AO$6),FIND("~",SUBSTITUTE(AO$6,"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218))*HLOOKUP(LEFT(TRIM(AO$6),FIND("~",SUBSTITUTE(AO$6," ","~",LEN(TRIM(AO$6))-LEN(SUBSTITUTE(TRIM(AO$6)," ",""))))-1)&amp;" Total",$B$6:$BB$343,ROW($A218)-5,FALSE))</f>
        <v>0</v>
      </c>
      <c r="AP218" s="14">
        <f ca="1">IF(AP$5&lt;&gt;"",HLOOKUP(AP$5,Functionalization!$G$6:$R$343,ROW($A218)-5,FALSE),IFERROR(INDEX(AP$320:AP$343,MATCH($F218,$B$320:$B$343,0))/VLOOKUP($F218,$B$320:$BB$343,MATCH(LEFT(TRIM(AP$6),FIND("~",SUBSTITUTE(AP$6,"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218))*HLOOKUP(LEFT(TRIM(AP$6),FIND("~",SUBSTITUTE(AP$6," ","~",LEN(TRIM(AP$6))-LEN(SUBSTITUTE(TRIM(AP$6)," ",""))))-1)&amp;" Total",$B$6:$BB$343,ROW($A218)-5,FALSE))</f>
        <v>0</v>
      </c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D218" s="44">
        <f ca="1">IFERROR(IF(SUMIF($G$6:$BB$6,BD$6&amp;" Total",$G218:$BB218)-(SUMIF($G$6:$BB$6,BD$6&amp;" "&amp;'Input-Allocators'!$D$18,$G218:$BB218)+IFERROR(SUMIF($G$6:$BB$6,BD$6&amp;" "&amp;'Input-Allocators'!$E$18,$G218:$BB218),SUMIF($G$6:$BB$6,BD$6&amp;" "&amp;'Input-Allocators'!$B$20,$G218:$BB218))+SUMIF($G$6:$BB$6,BD$6&amp;" "&amp;'Input-Allocators'!$F$18,$G218:$BB218))&lt;Check_Limit,0,1),1)</f>
        <v>0</v>
      </c>
      <c r="BE218" s="44">
        <f ca="1">IFERROR(IF(SUMIF($G$6:$BB$6,BE$6&amp;" Total",$G218:$BB218)-(SUMIF($G$6:$BB$6,BE$6&amp;" "&amp;'Input-Allocators'!$D$18,$G218:$BB218)+IFERROR(SUMIF($G$6:$BB$6,BE$6&amp;" "&amp;'Input-Allocators'!$E$18,$G218:$BB218),SUMIF($G$6:$BB$6,BE$6&amp;" "&amp;'Input-Allocators'!$B$20,$G218:$BB218))+SUMIF($G$6:$BB$6,BE$6&amp;" "&amp;'Input-Allocators'!$F$18,$G218:$BB218))&lt;Check_Limit,0,1),1)</f>
        <v>0</v>
      </c>
      <c r="BF218" s="44">
        <f ca="1">IFERROR(IF(SUMIF($G$6:$BB$6,BF$6&amp;" Total",$G218:$BB218)-(SUMIF($G$6:$BB$6,BF$6&amp;" "&amp;'Input-Allocators'!$D$18,$G218:$BB218)+IFERROR(SUMIF($G$6:$BB$6,BF$6&amp;" "&amp;'Input-Allocators'!$E$18,$G218:$BB218),SUMIF($G$6:$BB$6,BF$6&amp;" "&amp;'Input-Allocators'!$B$20,$G218:$BB218))+SUMIF($G$6:$BB$6,BF$6&amp;" "&amp;'Input-Allocators'!$F$18,$G218:$BB218))&lt;Check_Limit,0,1),1)</f>
        <v>0</v>
      </c>
      <c r="BG218" s="44">
        <f ca="1">IFERROR(IF(SUMIF($G$6:$BB$6,BG$6&amp;" Total",$G218:$BB218)-(SUMIF($G$6:$BB$6,BG$6&amp;" "&amp;'Input-Allocators'!$D$18,$G218:$BB218)+IFERROR(SUMIF($G$6:$BB$6,BG$6&amp;" "&amp;'Input-Allocators'!$E$18,$G218:$BB218),SUMIF($G$6:$BB$6,BG$6&amp;" "&amp;'Input-Allocators'!$B$20,$G218:$BB218))+SUMIF($G$6:$BB$6,BG$6&amp;" "&amp;'Input-Allocators'!$F$18,$G218:$BB218))&lt;Check_Limit,0,1),1)</f>
        <v>0</v>
      </c>
      <c r="BH218" s="44">
        <f ca="1">IFERROR(IF(SUMIF($G$6:$BB$6,BH$6&amp;" Total",$G218:$BB218)-(SUMIF($G$6:$BB$6,BH$6&amp;" "&amp;'Input-Allocators'!$D$18,$G218:$BB218)+IFERROR(SUMIF($G$6:$BB$6,BH$6&amp;" "&amp;'Input-Allocators'!$E$18,$G218:$BB218),SUMIF($G$6:$BB$6,BH$6&amp;" "&amp;'Input-Allocators'!$B$20,$G218:$BB218))+SUMIF($G$6:$BB$6,BH$6&amp;" "&amp;'Input-Allocators'!$F$18,$G218:$BB218))&lt;Check_Limit,0,1),1)</f>
        <v>0</v>
      </c>
      <c r="BI218" s="44">
        <f ca="1">IFERROR(IF(SUMIF($G$6:$BB$6,BI$6&amp;" Total",$G218:$BB218)-(SUMIF($G$6:$BB$6,BI$6&amp;" "&amp;'Input-Allocators'!$D$18,$G218:$BB218)+IFERROR(SUMIF($G$6:$BB$6,BI$6&amp;" "&amp;'Input-Allocators'!$E$18,$G218:$BB218),SUMIF($G$6:$BB$6,BI$6&amp;" "&amp;'Input-Allocators'!$B$20,$G218:$BB218))+SUMIF($G$6:$BB$6,BI$6&amp;" "&amp;'Input-Allocators'!$F$18,$G218:$BB218))&lt;Check_Limit,0,1),1)</f>
        <v>0</v>
      </c>
      <c r="BJ218" s="44">
        <f ca="1">IFERROR(IF(SUMIF($G$6:$BB$6,BJ$6&amp;" Total",$G218:$BB218)-(SUMIF($G$6:$BB$6,BJ$6&amp;" "&amp;'Input-Allocators'!$D$18,$G218:$BB218)+IFERROR(SUMIF($G$6:$BB$6,BJ$6&amp;" "&amp;'Input-Allocators'!$E$18,$G218:$BB218),SUMIF($G$6:$BB$6,BJ$6&amp;" "&amp;'Input-Allocators'!$B$20,$G218:$BB218))+SUMIF($G$6:$BB$6,BJ$6&amp;" "&amp;'Input-Allocators'!$F$18,$G218:$BB218))&lt;Check_Limit,0,1),1)</f>
        <v>0</v>
      </c>
      <c r="BK218" s="44">
        <f ca="1">IFERROR(IF(SUMIF($G$6:$BB$6,BK$6&amp;" Total",$G218:$BB218)-(SUMIF($G$6:$BB$6,BK$6&amp;" "&amp;'Input-Allocators'!$D$18,$G218:$BB218)+IFERROR(SUMIF($G$6:$BB$6,BK$6&amp;" "&amp;'Input-Allocators'!$E$18,$G218:$BB218),SUMIF($G$6:$BB$6,BK$6&amp;" "&amp;'Input-Allocators'!$B$20,$G218:$BB218))+SUMIF($G$6:$BB$6,BK$6&amp;" "&amp;'Input-Allocators'!$F$18,$G218:$BB218))&lt;Check_Limit,0,1),1)</f>
        <v>0</v>
      </c>
      <c r="BL218" s="44">
        <f ca="1">IFERROR(IF(SUMIF($G$6:$BB$6,BL$6&amp;" Total",$G218:$BB218)-(SUMIF($G$6:$BB$6,BL$6&amp;" "&amp;'Input-Allocators'!$D$18,$G218:$BB218)+IFERROR(SUMIF($G$6:$BB$6,BL$6&amp;" "&amp;'Input-Allocators'!$E$18,$G218:$BB218),SUMIF($G$6:$BB$6,BL$6&amp;" "&amp;'Input-Allocators'!$B$20,$G218:$BB218))+SUMIF($G$6:$BB$6,BL$6&amp;" "&amp;'Input-Allocators'!$F$18,$G218:$BB218))&lt;Check_Limit,0,1),1)</f>
        <v>0</v>
      </c>
      <c r="BM218" s="44">
        <f ca="1">IFERROR(IF(SUMIF($G$6:$BB$6,BM$6&amp;" Total",$G218:$BB218)-(SUMIF($G$6:$BB$6,BM$6&amp;" "&amp;'Input-Allocators'!$D$18,$G218:$BB218)+IFERROR(SUMIF($G$6:$BB$6,BM$6&amp;" "&amp;'Input-Allocators'!$E$18,$G218:$BB218),SUMIF($G$6:$BB$6,BM$6&amp;" "&amp;'Input-Allocators'!$B$20,$G218:$BB218))+SUMIF($G$6:$BB$6,BM$6&amp;" "&amp;'Input-Allocators'!$F$18,$G218:$BB218))&lt;Check_Limit,0,1),1)</f>
        <v>0</v>
      </c>
      <c r="BN218" s="44">
        <f ca="1">IFERROR(IF(SUMIF($G$6:$BB$6,BN$6&amp;" Total",$G218:$BB218)-(SUMIF($G$6:$BB$6,BN$6&amp;" "&amp;'Input-Allocators'!$D$18,$G218:$BB218)+IFERROR(SUMIF($G$6:$BB$6,BN$6&amp;" "&amp;'Input-Allocators'!$E$18,$G218:$BB218),SUMIF($G$6:$BB$6,BN$6&amp;" "&amp;'Input-Allocators'!$B$20,$G218:$BB218))+SUMIF($G$6:$BB$6,BN$6&amp;" "&amp;'Input-Allocators'!$F$18,$G218:$BB218))&lt;Check_Limit,0,1),1)</f>
        <v>0</v>
      </c>
      <c r="BO218" s="44">
        <f ca="1">IFERROR(IF(SUMIF($G$6:$BB$6,BO$6&amp;" Total",$G218:$BB218)-(SUMIF($G$6:$BB$6,BO$6&amp;" "&amp;'Input-Allocators'!$D$18,$G218:$BB218)+IFERROR(SUMIF($G$6:$BB$6,BO$6&amp;" "&amp;'Input-Allocators'!$E$18,$G218:$BB218),SUMIF($G$6:$BB$6,BO$6&amp;" "&amp;'Input-Allocators'!$B$20,$G218:$BB218))+SUMIF($G$6:$BB$6,BO$6&amp;" "&amp;'Input-Allocators'!$F$18,$G218:$BB218))&lt;Check_Limit,0,1),1)</f>
        <v>0</v>
      </c>
    </row>
    <row r="219" spans="1:67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>Functionalization!$D219</f>
        <v>444.90735387236708</v>
      </c>
      <c r="E219" s="14">
        <f t="shared" ca="1" si="35"/>
        <v>0</v>
      </c>
      <c r="F219" s="3" t="str">
        <f>IF($D219=0,"-",IF('Input-Accounts'!$E219&lt;&gt;0,'Input-Accounts'!$E219,'Input-Accounts'!$G219))</f>
        <v>CUSTOMER</v>
      </c>
      <c r="G219" s="14">
        <f ca="1">IF(G$5&lt;&gt;"",HLOOKUP(G$5,Functionalization!$G$6:$R$343,ROW($A219)-5,FALSE),IFERROR(INDEX(G$320:G$343,MATCH($F219,$B$320:$B$343,0))/VLOOKUP($F219,$B$320:$BB$343,MATCH(LEFT(TRIM(G$6),FIND("~",SUBSTITUTE(G$6,"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219))*HLOOKUP(LEFT(TRIM(G$6),FIND("~",SUBSTITUTE(G$6," ","~",LEN(TRIM(G$6))-LEN(SUBSTITUTE(TRIM(G$6)," ",""))))-1)&amp;" Total",$B$6:$BB$343,ROW($A219)-5,FALSE))</f>
        <v>0</v>
      </c>
      <c r="H219" s="14">
        <f ca="1">IF(H$5&lt;&gt;"",HLOOKUP(H$5,Functionalization!$G$6:$R$343,ROW($A219)-5,FALSE),IFERROR(INDEX(H$320:H$343,MATCH($F219,$B$320:$B$343,0))/VLOOKUP($F219,$B$320:$BB$343,MATCH(LEFT(TRIM(H$6),FIND("~",SUBSTITUTE(H$6,"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219))*HLOOKUP(LEFT(TRIM(H$6),FIND("~",SUBSTITUTE(H$6," ","~",LEN(TRIM(H$6))-LEN(SUBSTITUTE(TRIM(H$6)," ",""))))-1)&amp;" Total",$B$6:$BB$343,ROW($A219)-5,FALSE))</f>
        <v>0</v>
      </c>
      <c r="I219" s="14">
        <f ca="1">IF(I$5&lt;&gt;"",HLOOKUP(I$5,Functionalization!$G$6:$R$343,ROW($A219)-5,FALSE),IFERROR(INDEX(I$320:I$343,MATCH($F219,$B$320:$B$343,0))/VLOOKUP($F219,$B$320:$BB$343,MATCH(LEFT(TRIM(I$6),FIND("~",SUBSTITUTE(I$6,"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219))*HLOOKUP(LEFT(TRIM(I$6),FIND("~",SUBSTITUTE(I$6," ","~",LEN(TRIM(I$6))-LEN(SUBSTITUTE(TRIM(I$6)," ",""))))-1)&amp;" Total",$B$6:$BB$343,ROW($A219)-5,FALSE))</f>
        <v>0</v>
      </c>
      <c r="J219" s="14">
        <f ca="1">IF(J$5&lt;&gt;"",HLOOKUP(J$5,Functionalization!$G$6:$R$343,ROW($A219)-5,FALSE),IFERROR(INDEX(J$320:J$343,MATCH($F219,$B$320:$B$343,0))/VLOOKUP($F219,$B$320:$BB$343,MATCH(LEFT(TRIM(J$6),FIND("~",SUBSTITUTE(J$6,"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219))*HLOOKUP(LEFT(TRIM(J$6),FIND("~",SUBSTITUTE(J$6," ","~",LEN(TRIM(J$6))-LEN(SUBSTITUTE(TRIM(J$6)," ",""))))-1)&amp;" Total",$B$6:$BB$343,ROW($A219)-5,FALSE))</f>
        <v>0</v>
      </c>
      <c r="K219" s="14">
        <f ca="1">IF(K$5&lt;&gt;"",HLOOKUP(K$5,Functionalization!$G$6:$R$343,ROW($A219)-5,FALSE),IFERROR(INDEX(K$320:K$343,MATCH($F219,$B$320:$B$343,0))/VLOOKUP($F219,$B$320:$BB$343,MATCH(LEFT(TRIM(K$6),FIND("~",SUBSTITUTE(K$6,"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219))*HLOOKUP(LEFT(TRIM(K$6),FIND("~",SUBSTITUTE(K$6," ","~",LEN(TRIM(K$6))-LEN(SUBSTITUTE(TRIM(K$6)," ",""))))-1)&amp;" Total",$B$6:$BB$343,ROW($A219)-5,FALSE))</f>
        <v>0</v>
      </c>
      <c r="L219" s="14">
        <f ca="1">IF(L$5&lt;&gt;"",HLOOKUP(L$5,Functionalization!$G$6:$R$343,ROW($A219)-5,FALSE),IFERROR(INDEX(L$320:L$343,MATCH($F219,$B$320:$B$343,0))/VLOOKUP($F219,$B$320:$BB$343,MATCH(LEFT(TRIM(L$6),FIND("~",SUBSTITUTE(L$6,"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219))*HLOOKUP(LEFT(TRIM(L$6),FIND("~",SUBSTITUTE(L$6," ","~",LEN(TRIM(L$6))-LEN(SUBSTITUTE(TRIM(L$6)," ",""))))-1)&amp;" Total",$B$6:$BB$343,ROW($A219)-5,FALSE))</f>
        <v>0</v>
      </c>
      <c r="M219" s="14">
        <f ca="1">IF(M$5&lt;&gt;"",HLOOKUP(M$5,Functionalization!$G$6:$R$343,ROW($A219)-5,FALSE),IFERROR(INDEX(M$320:M$343,MATCH($F219,$B$320:$B$343,0))/VLOOKUP($F219,$B$320:$BB$343,MATCH(LEFT(TRIM(M$6),FIND("~",SUBSTITUTE(M$6,"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219))*HLOOKUP(LEFT(TRIM(M$6),FIND("~",SUBSTITUTE(M$6," ","~",LEN(TRIM(M$6))-LEN(SUBSTITUTE(TRIM(M$6)," ",""))))-1)&amp;" Total",$B$6:$BB$343,ROW($A219)-5,FALSE))</f>
        <v>0</v>
      </c>
      <c r="N219" s="14">
        <f ca="1">IF(N$5&lt;&gt;"",HLOOKUP(N$5,Functionalization!$G$6:$R$343,ROW($A219)-5,FALSE),IFERROR(INDEX(N$320:N$343,MATCH($F219,$B$320:$B$343,0))/VLOOKUP($F219,$B$320:$BB$343,MATCH(LEFT(TRIM(N$6),FIND("~",SUBSTITUTE(N$6,"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219))*HLOOKUP(LEFT(TRIM(N$6),FIND("~",SUBSTITUTE(N$6," ","~",LEN(TRIM(N$6))-LEN(SUBSTITUTE(TRIM(N$6)," ",""))))-1)&amp;" Total",$B$6:$BB$343,ROW($A219)-5,FALSE))</f>
        <v>0</v>
      </c>
      <c r="O219" s="14">
        <f ca="1">IF(O$5&lt;&gt;"",HLOOKUP(O$5,Functionalization!$G$6:$R$343,ROW($A219)-5,FALSE),IFERROR(INDEX(O$320:O$343,MATCH($F219,$B$320:$B$343,0))/VLOOKUP($F219,$B$320:$BB$343,MATCH(LEFT(TRIM(O$6),FIND("~",SUBSTITUTE(O$6,"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219))*HLOOKUP(LEFT(TRIM(O$6),FIND("~",SUBSTITUTE(O$6," ","~",LEN(TRIM(O$6))-LEN(SUBSTITUTE(TRIM(O$6)," ",""))))-1)&amp;" Total",$B$6:$BB$343,ROW($A219)-5,FALSE))</f>
        <v>444.90735387236708</v>
      </c>
      <c r="P219" s="14">
        <f ca="1">IF(P$5&lt;&gt;"",HLOOKUP(P$5,Functionalization!$G$6:$R$343,ROW($A219)-5,FALSE),IFERROR(INDEX(P$320:P$343,MATCH($F219,$B$320:$B$343,0))/VLOOKUP($F219,$B$320:$BB$343,MATCH(LEFT(TRIM(P$6),FIND("~",SUBSTITUTE(P$6,"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219))*HLOOKUP(LEFT(TRIM(P$6),FIND("~",SUBSTITUTE(P$6," ","~",LEN(TRIM(P$6))-LEN(SUBSTITUTE(TRIM(P$6)," ",""))))-1)&amp;" Total",$B$6:$BB$343,ROW($A219)-5,FALSE))</f>
        <v>0</v>
      </c>
      <c r="Q219" s="14">
        <f ca="1">IF(Q$5&lt;&gt;"",HLOOKUP(Q$5,Functionalization!$G$6:$R$343,ROW($A219)-5,FALSE),IFERROR(INDEX(Q$320:Q$343,MATCH($F219,$B$320:$B$343,0))/VLOOKUP($F219,$B$320:$BB$343,MATCH(LEFT(TRIM(Q$6),FIND("~",SUBSTITUTE(Q$6,"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219))*HLOOKUP(LEFT(TRIM(Q$6),FIND("~",SUBSTITUTE(Q$6," ","~",LEN(TRIM(Q$6))-LEN(SUBSTITUTE(TRIM(Q$6)," ",""))))-1)&amp;" Total",$B$6:$BB$343,ROW($A219)-5,FALSE))</f>
        <v>0</v>
      </c>
      <c r="R219" s="14">
        <f ca="1">IF(R$5&lt;&gt;"",HLOOKUP(R$5,Functionalization!$G$6:$R$343,ROW($A219)-5,FALSE),IFERROR(INDEX(R$320:R$343,MATCH($F219,$B$320:$B$343,0))/VLOOKUP($F219,$B$320:$BB$343,MATCH(LEFT(TRIM(R$6),FIND("~",SUBSTITUTE(R$6,"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219))*HLOOKUP(LEFT(TRIM(R$6),FIND("~",SUBSTITUTE(R$6," ","~",LEN(TRIM(R$6))-LEN(SUBSTITUTE(TRIM(R$6)," ",""))))-1)&amp;" Total",$B$6:$BB$343,ROW($A219)-5,FALSE))</f>
        <v>444.90735387236708</v>
      </c>
      <c r="S219" s="14">
        <f ca="1">IF(S$5&lt;&gt;"",HLOOKUP(S$5,Functionalization!$G$6:$R$343,ROW($A219)-5,FALSE),IFERROR(INDEX(S$320:S$343,MATCH($F219,$B$320:$B$343,0))/VLOOKUP($F219,$B$320:$BB$343,MATCH(LEFT(TRIM(S$6),FIND("~",SUBSTITUTE(S$6,"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219))*HLOOKUP(LEFT(TRIM(S$6),FIND("~",SUBSTITUTE(S$6," ","~",LEN(TRIM(S$6))-LEN(SUBSTITUTE(TRIM(S$6)," ",""))))-1)&amp;" Total",$B$6:$BB$343,ROW($A219)-5,FALSE))</f>
        <v>0</v>
      </c>
      <c r="T219" s="14">
        <f ca="1">IF(T$5&lt;&gt;"",HLOOKUP(T$5,Functionalization!$G$6:$R$343,ROW($A219)-5,FALSE),IFERROR(INDEX(T$320:T$343,MATCH($F219,$B$320:$B$343,0))/VLOOKUP($F219,$B$320:$BB$343,MATCH(LEFT(TRIM(T$6),FIND("~",SUBSTITUTE(T$6,"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219))*HLOOKUP(LEFT(TRIM(T$6),FIND("~",SUBSTITUTE(T$6," ","~",LEN(TRIM(T$6))-LEN(SUBSTITUTE(TRIM(T$6)," ",""))))-1)&amp;" Total",$B$6:$BB$343,ROW($A219)-5,FALSE))</f>
        <v>0</v>
      </c>
      <c r="U219" s="14">
        <f ca="1">IF(U$5&lt;&gt;"",HLOOKUP(U$5,Functionalization!$G$6:$R$343,ROW($A219)-5,FALSE),IFERROR(INDEX(U$320:U$343,MATCH($F219,$B$320:$B$343,0))/VLOOKUP($F219,$B$320:$BB$343,MATCH(LEFT(TRIM(U$6),FIND("~",SUBSTITUTE(U$6,"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219))*HLOOKUP(LEFT(TRIM(U$6),FIND("~",SUBSTITUTE(U$6," ","~",LEN(TRIM(U$6))-LEN(SUBSTITUTE(TRIM(U$6)," ",""))))-1)&amp;" Total",$B$6:$BB$343,ROW($A219)-5,FALSE))</f>
        <v>0</v>
      </c>
      <c r="V219" s="14">
        <f ca="1">IF(V$5&lt;&gt;"",HLOOKUP(V$5,Functionalization!$G$6:$R$343,ROW($A219)-5,FALSE),IFERROR(INDEX(V$320:V$343,MATCH($F219,$B$320:$B$343,0))/VLOOKUP($F219,$B$320:$BB$343,MATCH(LEFT(TRIM(V$6),FIND("~",SUBSTITUTE(V$6,"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219))*HLOOKUP(LEFT(TRIM(V$6),FIND("~",SUBSTITUTE(V$6," ","~",LEN(TRIM(V$6))-LEN(SUBSTITUTE(TRIM(V$6)," ",""))))-1)&amp;" Total",$B$6:$BB$343,ROW($A219)-5,FALSE))</f>
        <v>0</v>
      </c>
      <c r="W219" s="14">
        <f ca="1">IF(W$5&lt;&gt;"",HLOOKUP(W$5,Functionalization!$G$6:$R$343,ROW($A219)-5,FALSE),IFERROR(INDEX(W$320:W$343,MATCH($F219,$B$320:$B$343,0))/VLOOKUP($F219,$B$320:$BB$343,MATCH(LEFT(TRIM(W$6),FIND("~",SUBSTITUTE(W$6,"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219))*HLOOKUP(LEFT(TRIM(W$6),FIND("~",SUBSTITUTE(W$6," ","~",LEN(TRIM(W$6))-LEN(SUBSTITUTE(TRIM(W$6)," ",""))))-1)&amp;" Total",$B$6:$BB$343,ROW($A219)-5,FALSE))</f>
        <v>0</v>
      </c>
      <c r="X219" s="14">
        <f ca="1">IF(X$5&lt;&gt;"",HLOOKUP(X$5,Functionalization!$G$6:$R$343,ROW($A219)-5,FALSE),IFERROR(INDEX(X$320:X$343,MATCH($F219,$B$320:$B$343,0))/VLOOKUP($F219,$B$320:$BB$343,MATCH(LEFT(TRIM(X$6),FIND("~",SUBSTITUTE(X$6,"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219))*HLOOKUP(LEFT(TRIM(X$6),FIND("~",SUBSTITUTE(X$6," ","~",LEN(TRIM(X$6))-LEN(SUBSTITUTE(TRIM(X$6)," ",""))))-1)&amp;" Total",$B$6:$BB$343,ROW($A219)-5,FALSE))</f>
        <v>0</v>
      </c>
      <c r="Y219" s="14">
        <f ca="1">IF(Y$5&lt;&gt;"",HLOOKUP(Y$5,Functionalization!$G$6:$R$343,ROW($A219)-5,FALSE),IFERROR(INDEX(Y$320:Y$343,MATCH($F219,$B$320:$B$343,0))/VLOOKUP($F219,$B$320:$BB$343,MATCH(LEFT(TRIM(Y$6),FIND("~",SUBSTITUTE(Y$6,"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219))*HLOOKUP(LEFT(TRIM(Y$6),FIND("~",SUBSTITUTE(Y$6," ","~",LEN(TRIM(Y$6))-LEN(SUBSTITUTE(TRIM(Y$6)," ",""))))-1)&amp;" Total",$B$6:$BB$343,ROW($A219)-5,FALSE))</f>
        <v>0</v>
      </c>
      <c r="Z219" s="14">
        <f ca="1">IF(Z$5&lt;&gt;"",HLOOKUP(Z$5,Functionalization!$G$6:$R$343,ROW($A219)-5,FALSE),IFERROR(INDEX(Z$320:Z$343,MATCH($F219,$B$320:$B$343,0))/VLOOKUP($F219,$B$320:$BB$343,MATCH(LEFT(TRIM(Z$6),FIND("~",SUBSTITUTE(Z$6,"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219))*HLOOKUP(LEFT(TRIM(Z$6),FIND("~",SUBSTITUTE(Z$6," ","~",LEN(TRIM(Z$6))-LEN(SUBSTITUTE(TRIM(Z$6)," ",""))))-1)&amp;" Total",$B$6:$BB$343,ROW($A219)-5,FALSE))</f>
        <v>0</v>
      </c>
      <c r="AA219" s="14">
        <f ca="1">IF(AA$5&lt;&gt;"",HLOOKUP(AA$5,Functionalization!$G$6:$R$343,ROW($A219)-5,FALSE),IFERROR(INDEX(AA$320:AA$343,MATCH($F219,$B$320:$B$343,0))/VLOOKUP($F219,$B$320:$BB$343,MATCH(LEFT(TRIM(AA$6),FIND("~",SUBSTITUTE(AA$6,"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219))*HLOOKUP(LEFT(TRIM(AA$6),FIND("~",SUBSTITUTE(AA$6," ","~",LEN(TRIM(AA$6))-LEN(SUBSTITUTE(TRIM(AA$6)," ",""))))-1)&amp;" Total",$B$6:$BB$343,ROW($A219)-5,FALSE))</f>
        <v>0</v>
      </c>
      <c r="AB219" s="14">
        <f ca="1">IF(AB$5&lt;&gt;"",HLOOKUP(AB$5,Functionalization!$G$6:$R$343,ROW($A219)-5,FALSE),IFERROR(INDEX(AB$320:AB$343,MATCH($F219,$B$320:$B$343,0))/VLOOKUP($F219,$B$320:$BB$343,MATCH(LEFT(TRIM(AB$6),FIND("~",SUBSTITUTE(AB$6,"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219))*HLOOKUP(LEFT(TRIM(AB$6),FIND("~",SUBSTITUTE(AB$6," ","~",LEN(TRIM(AB$6))-LEN(SUBSTITUTE(TRIM(AB$6)," ",""))))-1)&amp;" Total",$B$6:$BB$343,ROW($A219)-5,FALSE))</f>
        <v>0</v>
      </c>
      <c r="AC219" s="14">
        <f ca="1">IF(AC$5&lt;&gt;"",HLOOKUP(AC$5,Functionalization!$G$6:$R$343,ROW($A219)-5,FALSE),IFERROR(INDEX(AC$320:AC$343,MATCH($F219,$B$320:$B$343,0))/VLOOKUP($F219,$B$320:$BB$343,MATCH(LEFT(TRIM(AC$6),FIND("~",SUBSTITUTE(AC$6,"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219))*HLOOKUP(LEFT(TRIM(AC$6),FIND("~",SUBSTITUTE(AC$6," ","~",LEN(TRIM(AC$6))-LEN(SUBSTITUTE(TRIM(AC$6)," ",""))))-1)&amp;" Total",$B$6:$BB$343,ROW($A219)-5,FALSE))</f>
        <v>0</v>
      </c>
      <c r="AD219" s="14">
        <f ca="1">IF(AD$5&lt;&gt;"",HLOOKUP(AD$5,Functionalization!$G$6:$R$343,ROW($A219)-5,FALSE),IFERROR(INDEX(AD$320:AD$343,MATCH($F219,$B$320:$B$343,0))/VLOOKUP($F219,$B$320:$BB$343,MATCH(LEFT(TRIM(AD$6),FIND("~",SUBSTITUTE(AD$6,"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219))*HLOOKUP(LEFT(TRIM(AD$6),FIND("~",SUBSTITUTE(AD$6," ","~",LEN(TRIM(AD$6))-LEN(SUBSTITUTE(TRIM(AD$6)," ",""))))-1)&amp;" Total",$B$6:$BB$343,ROW($A219)-5,FALSE))</f>
        <v>0</v>
      </c>
      <c r="AE219" s="14">
        <f ca="1">IF(AE$5&lt;&gt;"",HLOOKUP(AE$5,Functionalization!$G$6:$R$343,ROW($A219)-5,FALSE),IFERROR(INDEX(AE$320:AE$343,MATCH($F219,$B$320:$B$343,0))/VLOOKUP($F219,$B$320:$BB$343,MATCH(LEFT(TRIM(AE$6),FIND("~",SUBSTITUTE(AE$6,"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219))*HLOOKUP(LEFT(TRIM(AE$6),FIND("~",SUBSTITUTE(AE$6," ","~",LEN(TRIM(AE$6))-LEN(SUBSTITUTE(TRIM(AE$6)," ",""))))-1)&amp;" Total",$B$6:$BB$343,ROW($A219)-5,FALSE))</f>
        <v>0</v>
      </c>
      <c r="AF219" s="14">
        <f ca="1">IF(AF$5&lt;&gt;"",HLOOKUP(AF$5,Functionalization!$G$6:$R$343,ROW($A219)-5,FALSE),IFERROR(INDEX(AF$320:AF$343,MATCH($F219,$B$320:$B$343,0))/VLOOKUP($F219,$B$320:$BB$343,MATCH(LEFT(TRIM(AF$6),FIND("~",SUBSTITUTE(AF$6,"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219))*HLOOKUP(LEFT(TRIM(AF$6),FIND("~",SUBSTITUTE(AF$6," ","~",LEN(TRIM(AF$6))-LEN(SUBSTITUTE(TRIM(AF$6)," ",""))))-1)&amp;" Total",$B$6:$BB$343,ROW($A219)-5,FALSE))</f>
        <v>0</v>
      </c>
      <c r="AG219" s="14">
        <f ca="1">IF(AG$5&lt;&gt;"",HLOOKUP(AG$5,Functionalization!$G$6:$R$343,ROW($A219)-5,FALSE),IFERROR(INDEX(AG$320:AG$343,MATCH($F219,$B$320:$B$343,0))/VLOOKUP($F219,$B$320:$BB$343,MATCH(LEFT(TRIM(AG$6),FIND("~",SUBSTITUTE(AG$6,"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219))*HLOOKUP(LEFT(TRIM(AG$6),FIND("~",SUBSTITUTE(AG$6," ","~",LEN(TRIM(AG$6))-LEN(SUBSTITUTE(TRIM(AG$6)," ",""))))-1)&amp;" Total",$B$6:$BB$343,ROW($A219)-5,FALSE))</f>
        <v>0</v>
      </c>
      <c r="AH219" s="14">
        <f ca="1">IF(AH$5&lt;&gt;"",HLOOKUP(AH$5,Functionalization!$G$6:$R$343,ROW($A219)-5,FALSE),IFERROR(INDEX(AH$320:AH$343,MATCH($F219,$B$320:$B$343,0))/VLOOKUP($F219,$B$320:$BB$343,MATCH(LEFT(TRIM(AH$6),FIND("~",SUBSTITUTE(AH$6,"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219))*HLOOKUP(LEFT(TRIM(AH$6),FIND("~",SUBSTITUTE(AH$6," ","~",LEN(TRIM(AH$6))-LEN(SUBSTITUTE(TRIM(AH$6)," ",""))))-1)&amp;" Total",$B$6:$BB$343,ROW($A219)-5,FALSE))</f>
        <v>0</v>
      </c>
      <c r="AI219" s="14">
        <f ca="1">IF(AI$5&lt;&gt;"",HLOOKUP(AI$5,Functionalization!$G$6:$R$343,ROW($A219)-5,FALSE),IFERROR(INDEX(AI$320:AI$343,MATCH($F219,$B$320:$B$343,0))/VLOOKUP($F219,$B$320:$BB$343,MATCH(LEFT(TRIM(AI$6),FIND("~",SUBSTITUTE(AI$6,"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219))*HLOOKUP(LEFT(TRIM(AI$6),FIND("~",SUBSTITUTE(AI$6," ","~",LEN(TRIM(AI$6))-LEN(SUBSTITUTE(TRIM(AI$6)," ",""))))-1)&amp;" Total",$B$6:$BB$343,ROW($A219)-5,FALSE))</f>
        <v>0</v>
      </c>
      <c r="AJ219" s="14">
        <f ca="1">IF(AJ$5&lt;&gt;"",HLOOKUP(AJ$5,Functionalization!$G$6:$R$343,ROW($A219)-5,FALSE),IFERROR(INDEX(AJ$320:AJ$343,MATCH($F219,$B$320:$B$343,0))/VLOOKUP($F219,$B$320:$BB$343,MATCH(LEFT(TRIM(AJ$6),FIND("~",SUBSTITUTE(AJ$6,"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219))*HLOOKUP(LEFT(TRIM(AJ$6),FIND("~",SUBSTITUTE(AJ$6," ","~",LEN(TRIM(AJ$6))-LEN(SUBSTITUTE(TRIM(AJ$6)," ",""))))-1)&amp;" Total",$B$6:$BB$343,ROW($A219)-5,FALSE))</f>
        <v>0</v>
      </c>
      <c r="AK219" s="14">
        <f ca="1">IF(AK$5&lt;&gt;"",HLOOKUP(AK$5,Functionalization!$G$6:$R$343,ROW($A219)-5,FALSE),IFERROR(INDEX(AK$320:AK$343,MATCH($F219,$B$320:$B$343,0))/VLOOKUP($F219,$B$320:$BB$343,MATCH(LEFT(TRIM(AK$6),FIND("~",SUBSTITUTE(AK$6,"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219))*HLOOKUP(LEFT(TRIM(AK$6),FIND("~",SUBSTITUTE(AK$6," ","~",LEN(TRIM(AK$6))-LEN(SUBSTITUTE(TRIM(AK$6)," ",""))))-1)&amp;" Total",$B$6:$BB$343,ROW($A219)-5,FALSE))</f>
        <v>0</v>
      </c>
      <c r="AL219" s="14">
        <f ca="1">IF(AL$5&lt;&gt;"",HLOOKUP(AL$5,Functionalization!$G$6:$R$343,ROW($A219)-5,FALSE),IFERROR(INDEX(AL$320:AL$343,MATCH($F219,$B$320:$B$343,0))/VLOOKUP($F219,$B$320:$BB$343,MATCH(LEFT(TRIM(AL$6),FIND("~",SUBSTITUTE(AL$6,"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219))*HLOOKUP(LEFT(TRIM(AL$6),FIND("~",SUBSTITUTE(AL$6," ","~",LEN(TRIM(AL$6))-LEN(SUBSTITUTE(TRIM(AL$6)," ",""))))-1)&amp;" Total",$B$6:$BB$343,ROW($A219)-5,FALSE))</f>
        <v>0</v>
      </c>
      <c r="AM219" s="14">
        <f ca="1">IF(AM$5&lt;&gt;"",HLOOKUP(AM$5,Functionalization!$G$6:$R$343,ROW($A219)-5,FALSE),IFERROR(INDEX(AM$320:AM$343,MATCH($F219,$B$320:$B$343,0))/VLOOKUP($F219,$B$320:$BB$343,MATCH(LEFT(TRIM(AM$6),FIND("~",SUBSTITUTE(AM$6,"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219))*HLOOKUP(LEFT(TRIM(AM$6),FIND("~",SUBSTITUTE(AM$6," ","~",LEN(TRIM(AM$6))-LEN(SUBSTITUTE(TRIM(AM$6)," ",""))))-1)&amp;" Total",$B$6:$BB$343,ROW($A219)-5,FALSE))</f>
        <v>0</v>
      </c>
      <c r="AN219" s="14">
        <f ca="1">IF(AN$5&lt;&gt;"",HLOOKUP(AN$5,Functionalization!$G$6:$R$343,ROW($A219)-5,FALSE),IFERROR(INDEX(AN$320:AN$343,MATCH($F219,$B$320:$B$343,0))/VLOOKUP($F219,$B$320:$BB$343,MATCH(LEFT(TRIM(AN$6),FIND("~",SUBSTITUTE(AN$6,"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219))*HLOOKUP(LEFT(TRIM(AN$6),FIND("~",SUBSTITUTE(AN$6," ","~",LEN(TRIM(AN$6))-LEN(SUBSTITUTE(TRIM(AN$6)," ",""))))-1)&amp;" Total",$B$6:$BB$343,ROW($A219)-5,FALSE))</f>
        <v>0</v>
      </c>
      <c r="AO219" s="14">
        <f ca="1">IF(AO$5&lt;&gt;"",HLOOKUP(AO$5,Functionalization!$G$6:$R$343,ROW($A219)-5,FALSE),IFERROR(INDEX(AO$320:AO$343,MATCH($F219,$B$320:$B$343,0))/VLOOKUP($F219,$B$320:$BB$343,MATCH(LEFT(TRIM(AO$6),FIND("~",SUBSTITUTE(AO$6,"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219))*HLOOKUP(LEFT(TRIM(AO$6),FIND("~",SUBSTITUTE(AO$6," ","~",LEN(TRIM(AO$6))-LEN(SUBSTITUTE(TRIM(AO$6)," ",""))))-1)&amp;" Total",$B$6:$BB$343,ROW($A219)-5,FALSE))</f>
        <v>0</v>
      </c>
      <c r="AP219" s="14">
        <f ca="1">IF(AP$5&lt;&gt;"",HLOOKUP(AP$5,Functionalization!$G$6:$R$343,ROW($A219)-5,FALSE),IFERROR(INDEX(AP$320:AP$343,MATCH($F219,$B$320:$B$343,0))/VLOOKUP($F219,$B$320:$BB$343,MATCH(LEFT(TRIM(AP$6),FIND("~",SUBSTITUTE(AP$6,"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219))*HLOOKUP(LEFT(TRIM(AP$6),FIND("~",SUBSTITUTE(AP$6," ","~",LEN(TRIM(AP$6))-LEN(SUBSTITUTE(TRIM(AP$6)," ",""))))-1)&amp;" Total",$B$6:$BB$343,ROW($A219)-5,FALSE))</f>
        <v>0</v>
      </c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D219" s="44">
        <f ca="1">IFERROR(IF(SUMIF($G$6:$BB$6,BD$6&amp;" Total",$G219:$BB219)-(SUMIF($G$6:$BB$6,BD$6&amp;" "&amp;'Input-Allocators'!$D$18,$G219:$BB219)+IFERROR(SUMIF($G$6:$BB$6,BD$6&amp;" "&amp;'Input-Allocators'!$E$18,$G219:$BB219),SUMIF($G$6:$BB$6,BD$6&amp;" "&amp;'Input-Allocators'!$B$20,$G219:$BB219))+SUMIF($G$6:$BB$6,BD$6&amp;" "&amp;'Input-Allocators'!$F$18,$G219:$BB219))&lt;Check_Limit,0,1),1)</f>
        <v>0</v>
      </c>
      <c r="BE219" s="44">
        <f ca="1">IFERROR(IF(SUMIF($G$6:$BB$6,BE$6&amp;" Total",$G219:$BB219)-(SUMIF($G$6:$BB$6,BE$6&amp;" "&amp;'Input-Allocators'!$D$18,$G219:$BB219)+IFERROR(SUMIF($G$6:$BB$6,BE$6&amp;" "&amp;'Input-Allocators'!$E$18,$G219:$BB219),SUMIF($G$6:$BB$6,BE$6&amp;" "&amp;'Input-Allocators'!$B$20,$G219:$BB219))+SUMIF($G$6:$BB$6,BE$6&amp;" "&amp;'Input-Allocators'!$F$18,$G219:$BB219))&lt;Check_Limit,0,1),1)</f>
        <v>0</v>
      </c>
      <c r="BF219" s="44">
        <f ca="1">IFERROR(IF(SUMIF($G$6:$BB$6,BF$6&amp;" Total",$G219:$BB219)-(SUMIF($G$6:$BB$6,BF$6&amp;" "&amp;'Input-Allocators'!$D$18,$G219:$BB219)+IFERROR(SUMIF($G$6:$BB$6,BF$6&amp;" "&amp;'Input-Allocators'!$E$18,$G219:$BB219),SUMIF($G$6:$BB$6,BF$6&amp;" "&amp;'Input-Allocators'!$B$20,$G219:$BB219))+SUMIF($G$6:$BB$6,BF$6&amp;" "&amp;'Input-Allocators'!$F$18,$G219:$BB219))&lt;Check_Limit,0,1),1)</f>
        <v>0</v>
      </c>
      <c r="BG219" s="44">
        <f ca="1">IFERROR(IF(SUMIF($G$6:$BB$6,BG$6&amp;" Total",$G219:$BB219)-(SUMIF($G$6:$BB$6,BG$6&amp;" "&amp;'Input-Allocators'!$D$18,$G219:$BB219)+IFERROR(SUMIF($G$6:$BB$6,BG$6&amp;" "&amp;'Input-Allocators'!$E$18,$G219:$BB219),SUMIF($G$6:$BB$6,BG$6&amp;" "&amp;'Input-Allocators'!$B$20,$G219:$BB219))+SUMIF($G$6:$BB$6,BG$6&amp;" "&amp;'Input-Allocators'!$F$18,$G219:$BB219))&lt;Check_Limit,0,1),1)</f>
        <v>0</v>
      </c>
      <c r="BH219" s="44">
        <f ca="1">IFERROR(IF(SUMIF($G$6:$BB$6,BH$6&amp;" Total",$G219:$BB219)-(SUMIF($G$6:$BB$6,BH$6&amp;" "&amp;'Input-Allocators'!$D$18,$G219:$BB219)+IFERROR(SUMIF($G$6:$BB$6,BH$6&amp;" "&amp;'Input-Allocators'!$E$18,$G219:$BB219),SUMIF($G$6:$BB$6,BH$6&amp;" "&amp;'Input-Allocators'!$B$20,$G219:$BB219))+SUMIF($G$6:$BB$6,BH$6&amp;" "&amp;'Input-Allocators'!$F$18,$G219:$BB219))&lt;Check_Limit,0,1),1)</f>
        <v>0</v>
      </c>
      <c r="BI219" s="44">
        <f ca="1">IFERROR(IF(SUMIF($G$6:$BB$6,BI$6&amp;" Total",$G219:$BB219)-(SUMIF($G$6:$BB$6,BI$6&amp;" "&amp;'Input-Allocators'!$D$18,$G219:$BB219)+IFERROR(SUMIF($G$6:$BB$6,BI$6&amp;" "&amp;'Input-Allocators'!$E$18,$G219:$BB219),SUMIF($G$6:$BB$6,BI$6&amp;" "&amp;'Input-Allocators'!$B$20,$G219:$BB219))+SUMIF($G$6:$BB$6,BI$6&amp;" "&amp;'Input-Allocators'!$F$18,$G219:$BB219))&lt;Check_Limit,0,1),1)</f>
        <v>0</v>
      </c>
      <c r="BJ219" s="44">
        <f ca="1">IFERROR(IF(SUMIF($G$6:$BB$6,BJ$6&amp;" Total",$G219:$BB219)-(SUMIF($G$6:$BB$6,BJ$6&amp;" "&amp;'Input-Allocators'!$D$18,$G219:$BB219)+IFERROR(SUMIF($G$6:$BB$6,BJ$6&amp;" "&amp;'Input-Allocators'!$E$18,$G219:$BB219),SUMIF($G$6:$BB$6,BJ$6&amp;" "&amp;'Input-Allocators'!$B$20,$G219:$BB219))+SUMIF($G$6:$BB$6,BJ$6&amp;" "&amp;'Input-Allocators'!$F$18,$G219:$BB219))&lt;Check_Limit,0,1),1)</f>
        <v>0</v>
      </c>
      <c r="BK219" s="44">
        <f ca="1">IFERROR(IF(SUMIF($G$6:$BB$6,BK$6&amp;" Total",$G219:$BB219)-(SUMIF($G$6:$BB$6,BK$6&amp;" "&amp;'Input-Allocators'!$D$18,$G219:$BB219)+IFERROR(SUMIF($G$6:$BB$6,BK$6&amp;" "&amp;'Input-Allocators'!$E$18,$G219:$BB219),SUMIF($G$6:$BB$6,BK$6&amp;" "&amp;'Input-Allocators'!$B$20,$G219:$BB219))+SUMIF($G$6:$BB$6,BK$6&amp;" "&amp;'Input-Allocators'!$F$18,$G219:$BB219))&lt;Check_Limit,0,1),1)</f>
        <v>0</v>
      </c>
      <c r="BL219" s="44">
        <f ca="1">IFERROR(IF(SUMIF($G$6:$BB$6,BL$6&amp;" Total",$G219:$BB219)-(SUMIF($G$6:$BB$6,BL$6&amp;" "&amp;'Input-Allocators'!$D$18,$G219:$BB219)+IFERROR(SUMIF($G$6:$BB$6,BL$6&amp;" "&amp;'Input-Allocators'!$E$18,$G219:$BB219),SUMIF($G$6:$BB$6,BL$6&amp;" "&amp;'Input-Allocators'!$B$20,$G219:$BB219))+SUMIF($G$6:$BB$6,BL$6&amp;" "&amp;'Input-Allocators'!$F$18,$G219:$BB219))&lt;Check_Limit,0,1),1)</f>
        <v>0</v>
      </c>
      <c r="BM219" s="44">
        <f ca="1">IFERROR(IF(SUMIF($G$6:$BB$6,BM$6&amp;" Total",$G219:$BB219)-(SUMIF($G$6:$BB$6,BM$6&amp;" "&amp;'Input-Allocators'!$D$18,$G219:$BB219)+IFERROR(SUMIF($G$6:$BB$6,BM$6&amp;" "&amp;'Input-Allocators'!$E$18,$G219:$BB219),SUMIF($G$6:$BB$6,BM$6&amp;" "&amp;'Input-Allocators'!$B$20,$G219:$BB219))+SUMIF($G$6:$BB$6,BM$6&amp;" "&amp;'Input-Allocators'!$F$18,$G219:$BB219))&lt;Check_Limit,0,1),1)</f>
        <v>0</v>
      </c>
      <c r="BN219" s="44">
        <f ca="1">IFERROR(IF(SUMIF($G$6:$BB$6,BN$6&amp;" Total",$G219:$BB219)-(SUMIF($G$6:$BB$6,BN$6&amp;" "&amp;'Input-Allocators'!$D$18,$G219:$BB219)+IFERROR(SUMIF($G$6:$BB$6,BN$6&amp;" "&amp;'Input-Allocators'!$E$18,$G219:$BB219),SUMIF($G$6:$BB$6,BN$6&amp;" "&amp;'Input-Allocators'!$B$20,$G219:$BB219))+SUMIF($G$6:$BB$6,BN$6&amp;" "&amp;'Input-Allocators'!$F$18,$G219:$BB219))&lt;Check_Limit,0,1),1)</f>
        <v>0</v>
      </c>
      <c r="BO219" s="44">
        <f ca="1">IFERROR(IF(SUMIF($G$6:$BB$6,BO$6&amp;" Total",$G219:$BB219)-(SUMIF($G$6:$BB$6,BO$6&amp;" "&amp;'Input-Allocators'!$D$18,$G219:$BB219)+IFERROR(SUMIF($G$6:$BB$6,BO$6&amp;" "&amp;'Input-Allocators'!$E$18,$G219:$BB219),SUMIF($G$6:$BB$6,BO$6&amp;" "&amp;'Input-Allocators'!$B$20,$G219:$BB219))+SUMIF($G$6:$BB$6,BO$6&amp;" "&amp;'Input-Allocators'!$F$18,$G219:$BB219))&lt;Check_Limit,0,1),1)</f>
        <v>0</v>
      </c>
    </row>
    <row r="220" spans="1:67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>Functionalization!$D220</f>
        <v>98.099234458017435</v>
      </c>
      <c r="E220" s="14">
        <f t="shared" ca="1" si="35"/>
        <v>0</v>
      </c>
      <c r="F220" s="3" t="str">
        <f>IF($D220=0,"-",IF('Input-Accounts'!$E220&lt;&gt;0,'Input-Accounts'!$E220,'Input-Accounts'!$G220))</f>
        <v>INT_OM_DIST_SUBTOTAL</v>
      </c>
      <c r="G220" s="14">
        <f ca="1">IF(G$5&lt;&gt;"",HLOOKUP(G$5,Functionalization!$G$6:$R$343,ROW($A220)-5,FALSE),IFERROR(INDEX(G$320:G$343,MATCH($F220,$B$320:$B$343,0))/VLOOKUP($F220,$B$320:$BB$343,MATCH(LEFT(TRIM(G$6),FIND("~",SUBSTITUTE(G$6,"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220))*HLOOKUP(LEFT(TRIM(G$6),FIND("~",SUBSTITUTE(G$6," ","~",LEN(TRIM(G$6))-LEN(SUBSTITUTE(TRIM(G$6)," ",""))))-1)&amp;" Total",$B$6:$BB$343,ROW($A220)-5,FALSE))</f>
        <v>0</v>
      </c>
      <c r="H220" s="14">
        <f ca="1">IF(H$5&lt;&gt;"",HLOOKUP(H$5,Functionalization!$G$6:$R$343,ROW($A220)-5,FALSE),IFERROR(INDEX(H$320:H$343,MATCH($F220,$B$320:$B$343,0))/VLOOKUP($F220,$B$320:$BB$343,MATCH(LEFT(TRIM(H$6),FIND("~",SUBSTITUTE(H$6,"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220))*HLOOKUP(LEFT(TRIM(H$6),FIND("~",SUBSTITUTE(H$6," ","~",LEN(TRIM(H$6))-LEN(SUBSTITUTE(TRIM(H$6)," ",""))))-1)&amp;" Total",$B$6:$BB$343,ROW($A220)-5,FALSE))</f>
        <v>0</v>
      </c>
      <c r="I220" s="14">
        <f ca="1">IF(I$5&lt;&gt;"",HLOOKUP(I$5,Functionalization!$G$6:$R$343,ROW($A220)-5,FALSE),IFERROR(INDEX(I$320:I$343,MATCH($F220,$B$320:$B$343,0))/VLOOKUP($F220,$B$320:$BB$343,MATCH(LEFT(TRIM(I$6),FIND("~",SUBSTITUTE(I$6,"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220))*HLOOKUP(LEFT(TRIM(I$6),FIND("~",SUBSTITUTE(I$6," ","~",LEN(TRIM(I$6))-LEN(SUBSTITUTE(TRIM(I$6)," ",""))))-1)&amp;" Total",$B$6:$BB$343,ROW($A220)-5,FALSE))</f>
        <v>0</v>
      </c>
      <c r="J220" s="14">
        <f ca="1">IF(J$5&lt;&gt;"",HLOOKUP(J$5,Functionalization!$G$6:$R$343,ROW($A220)-5,FALSE),IFERROR(INDEX(J$320:J$343,MATCH($F220,$B$320:$B$343,0))/VLOOKUP($F220,$B$320:$BB$343,MATCH(LEFT(TRIM(J$6),FIND("~",SUBSTITUTE(J$6,"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220))*HLOOKUP(LEFT(TRIM(J$6),FIND("~",SUBSTITUTE(J$6," ","~",LEN(TRIM(J$6))-LEN(SUBSTITUTE(TRIM(J$6)," ",""))))-1)&amp;" Total",$B$6:$BB$343,ROW($A220)-5,FALSE))</f>
        <v>0</v>
      </c>
      <c r="K220" s="14">
        <f ca="1">IF(K$5&lt;&gt;"",HLOOKUP(K$5,Functionalization!$G$6:$R$343,ROW($A220)-5,FALSE),IFERROR(INDEX(K$320:K$343,MATCH($F220,$B$320:$B$343,0))/VLOOKUP($F220,$B$320:$BB$343,MATCH(LEFT(TRIM(K$6),FIND("~",SUBSTITUTE(K$6,"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220))*HLOOKUP(LEFT(TRIM(K$6),FIND("~",SUBSTITUTE(K$6," ","~",LEN(TRIM(K$6))-LEN(SUBSTITUTE(TRIM(K$6)," ",""))))-1)&amp;" Total",$B$6:$BB$343,ROW($A220)-5,FALSE))</f>
        <v>0</v>
      </c>
      <c r="L220" s="14">
        <f ca="1">IF(L$5&lt;&gt;"",HLOOKUP(L$5,Functionalization!$G$6:$R$343,ROW($A220)-5,FALSE),IFERROR(INDEX(L$320:L$343,MATCH($F220,$B$320:$B$343,0))/VLOOKUP($F220,$B$320:$BB$343,MATCH(LEFT(TRIM(L$6),FIND("~",SUBSTITUTE(L$6,"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220))*HLOOKUP(LEFT(TRIM(L$6),FIND("~",SUBSTITUTE(L$6," ","~",LEN(TRIM(L$6))-LEN(SUBSTITUTE(TRIM(L$6)," ",""))))-1)&amp;" Total",$B$6:$BB$343,ROW($A220)-5,FALSE))</f>
        <v>0</v>
      </c>
      <c r="M220" s="14">
        <f ca="1">IF(M$5&lt;&gt;"",HLOOKUP(M$5,Functionalization!$G$6:$R$343,ROW($A220)-5,FALSE),IFERROR(INDEX(M$320:M$343,MATCH($F220,$B$320:$B$343,0))/VLOOKUP($F220,$B$320:$BB$343,MATCH(LEFT(TRIM(M$6),FIND("~",SUBSTITUTE(M$6,"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220))*HLOOKUP(LEFT(TRIM(M$6),FIND("~",SUBSTITUTE(M$6," ","~",LEN(TRIM(M$6))-LEN(SUBSTITUTE(TRIM(M$6)," ",""))))-1)&amp;" Total",$B$6:$BB$343,ROW($A220)-5,FALSE))</f>
        <v>0</v>
      </c>
      <c r="N220" s="14">
        <f ca="1">IF(N$5&lt;&gt;"",HLOOKUP(N$5,Functionalization!$G$6:$R$343,ROW($A220)-5,FALSE),IFERROR(INDEX(N$320:N$343,MATCH($F220,$B$320:$B$343,0))/VLOOKUP($F220,$B$320:$BB$343,MATCH(LEFT(TRIM(N$6),FIND("~",SUBSTITUTE(N$6,"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220))*HLOOKUP(LEFT(TRIM(N$6),FIND("~",SUBSTITUTE(N$6," ","~",LEN(TRIM(N$6))-LEN(SUBSTITUTE(TRIM(N$6)," ",""))))-1)&amp;" Total",$B$6:$BB$343,ROW($A220)-5,FALSE))</f>
        <v>0</v>
      </c>
      <c r="O220" s="14">
        <f ca="1">IF(O$5&lt;&gt;"",HLOOKUP(O$5,Functionalization!$G$6:$R$343,ROW($A220)-5,FALSE),IFERROR(INDEX(O$320:O$343,MATCH($F220,$B$320:$B$343,0))/VLOOKUP($F220,$B$320:$BB$343,MATCH(LEFT(TRIM(O$6),FIND("~",SUBSTITUTE(O$6,"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220))*HLOOKUP(LEFT(TRIM(O$6),FIND("~",SUBSTITUTE(O$6," ","~",LEN(TRIM(O$6))-LEN(SUBSTITUTE(TRIM(O$6)," ",""))))-1)&amp;" Total",$B$6:$BB$343,ROW($A220)-5,FALSE))</f>
        <v>61.701989548696567</v>
      </c>
      <c r="P220" s="14">
        <f ca="1">IF(P$5&lt;&gt;"",HLOOKUP(P$5,Functionalization!$G$6:$R$343,ROW($A220)-5,FALSE),IFERROR(INDEX(P$320:P$343,MATCH($F220,$B$320:$B$343,0))/VLOOKUP($F220,$B$320:$BB$343,MATCH(LEFT(TRIM(P$6),FIND("~",SUBSTITUTE(P$6,"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220))*HLOOKUP(LEFT(TRIM(P$6),FIND("~",SUBSTITUTE(P$6," ","~",LEN(TRIM(P$6))-LEN(SUBSTITUTE(TRIM(P$6)," ",""))))-1)&amp;" Total",$B$6:$BB$343,ROW($A220)-5,FALSE))</f>
        <v>53.603377816578117</v>
      </c>
      <c r="Q220" s="14">
        <f ca="1">IF(Q$5&lt;&gt;"",HLOOKUP(Q$5,Functionalization!$G$6:$R$343,ROW($A220)-5,FALSE),IFERROR(INDEX(Q$320:Q$343,MATCH($F220,$B$320:$B$343,0))/VLOOKUP($F220,$B$320:$BB$343,MATCH(LEFT(TRIM(Q$6),FIND("~",SUBSTITUTE(Q$6,"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220))*HLOOKUP(LEFT(TRIM(Q$6),FIND("~",SUBSTITUTE(Q$6," ","~",LEN(TRIM(Q$6))-LEN(SUBSTITUTE(TRIM(Q$6)," ",""))))-1)&amp;" Total",$B$6:$BB$343,ROW($A220)-5,FALSE))</f>
        <v>0</v>
      </c>
      <c r="R220" s="14">
        <f ca="1">IF(R$5&lt;&gt;"",HLOOKUP(R$5,Functionalization!$G$6:$R$343,ROW($A220)-5,FALSE),IFERROR(INDEX(R$320:R$343,MATCH($F220,$B$320:$B$343,0))/VLOOKUP($F220,$B$320:$BB$343,MATCH(LEFT(TRIM(R$6),FIND("~",SUBSTITUTE(R$6,"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220))*HLOOKUP(LEFT(TRIM(R$6),FIND("~",SUBSTITUTE(R$6," ","~",LEN(TRIM(R$6))-LEN(SUBSTITUTE(TRIM(R$6)," ",""))))-1)&amp;" Total",$B$6:$BB$343,ROW($A220)-5,FALSE))</f>
        <v>8.0986117321184459</v>
      </c>
      <c r="S220" s="14">
        <f ca="1">IF(S$5&lt;&gt;"",HLOOKUP(S$5,Functionalization!$G$6:$R$343,ROW($A220)-5,FALSE),IFERROR(INDEX(S$320:S$343,MATCH($F220,$B$320:$B$343,0))/VLOOKUP($F220,$B$320:$BB$343,MATCH(LEFT(TRIM(S$6),FIND("~",SUBSTITUTE(S$6,"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220))*HLOOKUP(LEFT(TRIM(S$6),FIND("~",SUBSTITUTE(S$6," ","~",LEN(TRIM(S$6))-LEN(SUBSTITUTE(TRIM(S$6)," ",""))))-1)&amp;" Total",$B$6:$BB$343,ROW($A220)-5,FALSE))</f>
        <v>36.397244909320882</v>
      </c>
      <c r="T220" s="14">
        <f ca="1">IF(T$5&lt;&gt;"",HLOOKUP(T$5,Functionalization!$G$6:$R$343,ROW($A220)-5,FALSE),IFERROR(INDEX(T$320:T$343,MATCH($F220,$B$320:$B$343,0))/VLOOKUP($F220,$B$320:$BB$343,MATCH(LEFT(TRIM(T$6),FIND("~",SUBSTITUTE(T$6,"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220))*HLOOKUP(LEFT(TRIM(T$6),FIND("~",SUBSTITUTE(T$6," ","~",LEN(TRIM(T$6))-LEN(SUBSTITUTE(TRIM(T$6)," ",""))))-1)&amp;" Total",$B$6:$BB$343,ROW($A220)-5,FALSE))</f>
        <v>0</v>
      </c>
      <c r="U220" s="14">
        <f ca="1">IF(U$5&lt;&gt;"",HLOOKUP(U$5,Functionalization!$G$6:$R$343,ROW($A220)-5,FALSE),IFERROR(INDEX(U$320:U$343,MATCH($F220,$B$320:$B$343,0))/VLOOKUP($F220,$B$320:$BB$343,MATCH(LEFT(TRIM(U$6),FIND("~",SUBSTITUTE(U$6,"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220))*HLOOKUP(LEFT(TRIM(U$6),FIND("~",SUBSTITUTE(U$6," ","~",LEN(TRIM(U$6))-LEN(SUBSTITUTE(TRIM(U$6)," ",""))))-1)&amp;" Total",$B$6:$BB$343,ROW($A220)-5,FALSE))</f>
        <v>0</v>
      </c>
      <c r="V220" s="14">
        <f ca="1">IF(V$5&lt;&gt;"",HLOOKUP(V$5,Functionalization!$G$6:$R$343,ROW($A220)-5,FALSE),IFERROR(INDEX(V$320:V$343,MATCH($F220,$B$320:$B$343,0))/VLOOKUP($F220,$B$320:$BB$343,MATCH(LEFT(TRIM(V$6),FIND("~",SUBSTITUTE(V$6,"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220))*HLOOKUP(LEFT(TRIM(V$6),FIND("~",SUBSTITUTE(V$6," ","~",LEN(TRIM(V$6))-LEN(SUBSTITUTE(TRIM(V$6)," ",""))))-1)&amp;" Total",$B$6:$BB$343,ROW($A220)-5,FALSE))</f>
        <v>36.397244909320882</v>
      </c>
      <c r="W220" s="14">
        <f ca="1">IF(W$5&lt;&gt;"",HLOOKUP(W$5,Functionalization!$G$6:$R$343,ROW($A220)-5,FALSE),IFERROR(INDEX(W$320:W$343,MATCH($F220,$B$320:$B$343,0))/VLOOKUP($F220,$B$320:$BB$343,MATCH(LEFT(TRIM(W$6),FIND("~",SUBSTITUTE(W$6,"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220))*HLOOKUP(LEFT(TRIM(W$6),FIND("~",SUBSTITUTE(W$6," ","~",LEN(TRIM(W$6))-LEN(SUBSTITUTE(TRIM(W$6)," ",""))))-1)&amp;" Total",$B$6:$BB$343,ROW($A220)-5,FALSE))</f>
        <v>0</v>
      </c>
      <c r="X220" s="14">
        <f ca="1">IF(X$5&lt;&gt;"",HLOOKUP(X$5,Functionalization!$G$6:$R$343,ROW($A220)-5,FALSE),IFERROR(INDEX(X$320:X$343,MATCH($F220,$B$320:$B$343,0))/VLOOKUP($F220,$B$320:$BB$343,MATCH(LEFT(TRIM(X$6),FIND("~",SUBSTITUTE(X$6,"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220))*HLOOKUP(LEFT(TRIM(X$6),FIND("~",SUBSTITUTE(X$6," ","~",LEN(TRIM(X$6))-LEN(SUBSTITUTE(TRIM(X$6)," ",""))))-1)&amp;" Total",$B$6:$BB$343,ROW($A220)-5,FALSE))</f>
        <v>0</v>
      </c>
      <c r="Y220" s="14">
        <f ca="1">IF(Y$5&lt;&gt;"",HLOOKUP(Y$5,Functionalization!$G$6:$R$343,ROW($A220)-5,FALSE),IFERROR(INDEX(Y$320:Y$343,MATCH($F220,$B$320:$B$343,0))/VLOOKUP($F220,$B$320:$BB$343,MATCH(LEFT(TRIM(Y$6),FIND("~",SUBSTITUTE(Y$6,"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220))*HLOOKUP(LEFT(TRIM(Y$6),FIND("~",SUBSTITUTE(Y$6," ","~",LEN(TRIM(Y$6))-LEN(SUBSTITUTE(TRIM(Y$6)," ",""))))-1)&amp;" Total",$B$6:$BB$343,ROW($A220)-5,FALSE))</f>
        <v>0</v>
      </c>
      <c r="Z220" s="14">
        <f ca="1">IF(Z$5&lt;&gt;"",HLOOKUP(Z$5,Functionalization!$G$6:$R$343,ROW($A220)-5,FALSE),IFERROR(INDEX(Z$320:Z$343,MATCH($F220,$B$320:$B$343,0))/VLOOKUP($F220,$B$320:$BB$343,MATCH(LEFT(TRIM(Z$6),FIND("~",SUBSTITUTE(Z$6,"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220))*HLOOKUP(LEFT(TRIM(Z$6),FIND("~",SUBSTITUTE(Z$6," ","~",LEN(TRIM(Z$6))-LEN(SUBSTITUTE(TRIM(Z$6)," ",""))))-1)&amp;" Total",$B$6:$BB$343,ROW($A220)-5,FALSE))</f>
        <v>0</v>
      </c>
      <c r="AA220" s="14">
        <f ca="1">IF(AA$5&lt;&gt;"",HLOOKUP(AA$5,Functionalization!$G$6:$R$343,ROW($A220)-5,FALSE),IFERROR(INDEX(AA$320:AA$343,MATCH($F220,$B$320:$B$343,0))/VLOOKUP($F220,$B$320:$BB$343,MATCH(LEFT(TRIM(AA$6),FIND("~",SUBSTITUTE(AA$6,"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220))*HLOOKUP(LEFT(TRIM(AA$6),FIND("~",SUBSTITUTE(AA$6," ","~",LEN(TRIM(AA$6))-LEN(SUBSTITUTE(TRIM(AA$6)," ",""))))-1)&amp;" Total",$B$6:$BB$343,ROW($A220)-5,FALSE))</f>
        <v>0</v>
      </c>
      <c r="AB220" s="14">
        <f ca="1">IF(AB$5&lt;&gt;"",HLOOKUP(AB$5,Functionalization!$G$6:$R$343,ROW($A220)-5,FALSE),IFERROR(INDEX(AB$320:AB$343,MATCH($F220,$B$320:$B$343,0))/VLOOKUP($F220,$B$320:$BB$343,MATCH(LEFT(TRIM(AB$6),FIND("~",SUBSTITUTE(AB$6,"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220))*HLOOKUP(LEFT(TRIM(AB$6),FIND("~",SUBSTITUTE(AB$6," ","~",LEN(TRIM(AB$6))-LEN(SUBSTITUTE(TRIM(AB$6)," ",""))))-1)&amp;" Total",$B$6:$BB$343,ROW($A220)-5,FALSE))</f>
        <v>0</v>
      </c>
      <c r="AC220" s="14">
        <f ca="1">IF(AC$5&lt;&gt;"",HLOOKUP(AC$5,Functionalization!$G$6:$R$343,ROW($A220)-5,FALSE),IFERROR(INDEX(AC$320:AC$343,MATCH($F220,$B$320:$B$343,0))/VLOOKUP($F220,$B$320:$BB$343,MATCH(LEFT(TRIM(AC$6),FIND("~",SUBSTITUTE(AC$6,"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220))*HLOOKUP(LEFT(TRIM(AC$6),FIND("~",SUBSTITUTE(AC$6," ","~",LEN(TRIM(AC$6))-LEN(SUBSTITUTE(TRIM(AC$6)," ",""))))-1)&amp;" Total",$B$6:$BB$343,ROW($A220)-5,FALSE))</f>
        <v>0</v>
      </c>
      <c r="AD220" s="14">
        <f ca="1">IF(AD$5&lt;&gt;"",HLOOKUP(AD$5,Functionalization!$G$6:$R$343,ROW($A220)-5,FALSE),IFERROR(INDEX(AD$320:AD$343,MATCH($F220,$B$320:$B$343,0))/VLOOKUP($F220,$B$320:$BB$343,MATCH(LEFT(TRIM(AD$6),FIND("~",SUBSTITUTE(AD$6,"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220))*HLOOKUP(LEFT(TRIM(AD$6),FIND("~",SUBSTITUTE(AD$6," ","~",LEN(TRIM(AD$6))-LEN(SUBSTITUTE(TRIM(AD$6)," ",""))))-1)&amp;" Total",$B$6:$BB$343,ROW($A220)-5,FALSE))</f>
        <v>0</v>
      </c>
      <c r="AE220" s="14">
        <f ca="1">IF(AE$5&lt;&gt;"",HLOOKUP(AE$5,Functionalization!$G$6:$R$343,ROW($A220)-5,FALSE),IFERROR(INDEX(AE$320:AE$343,MATCH($F220,$B$320:$B$343,0))/VLOOKUP($F220,$B$320:$BB$343,MATCH(LEFT(TRIM(AE$6),FIND("~",SUBSTITUTE(AE$6,"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220))*HLOOKUP(LEFT(TRIM(AE$6),FIND("~",SUBSTITUTE(AE$6," ","~",LEN(TRIM(AE$6))-LEN(SUBSTITUTE(TRIM(AE$6)," ",""))))-1)&amp;" Total",$B$6:$BB$343,ROW($A220)-5,FALSE))</f>
        <v>0</v>
      </c>
      <c r="AF220" s="14">
        <f ca="1">IF(AF$5&lt;&gt;"",HLOOKUP(AF$5,Functionalization!$G$6:$R$343,ROW($A220)-5,FALSE),IFERROR(INDEX(AF$320:AF$343,MATCH($F220,$B$320:$B$343,0))/VLOOKUP($F220,$B$320:$BB$343,MATCH(LEFT(TRIM(AF$6),FIND("~",SUBSTITUTE(AF$6,"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220))*HLOOKUP(LEFT(TRIM(AF$6),FIND("~",SUBSTITUTE(AF$6," ","~",LEN(TRIM(AF$6))-LEN(SUBSTITUTE(TRIM(AF$6)," ",""))))-1)&amp;" Total",$B$6:$BB$343,ROW($A220)-5,FALSE))</f>
        <v>0</v>
      </c>
      <c r="AG220" s="14">
        <f ca="1">IF(AG$5&lt;&gt;"",HLOOKUP(AG$5,Functionalization!$G$6:$R$343,ROW($A220)-5,FALSE),IFERROR(INDEX(AG$320:AG$343,MATCH($F220,$B$320:$B$343,0))/VLOOKUP($F220,$B$320:$BB$343,MATCH(LEFT(TRIM(AG$6),FIND("~",SUBSTITUTE(AG$6,"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220))*HLOOKUP(LEFT(TRIM(AG$6),FIND("~",SUBSTITUTE(AG$6," ","~",LEN(TRIM(AG$6))-LEN(SUBSTITUTE(TRIM(AG$6)," ",""))))-1)&amp;" Total",$B$6:$BB$343,ROW($A220)-5,FALSE))</f>
        <v>0</v>
      </c>
      <c r="AH220" s="14">
        <f ca="1">IF(AH$5&lt;&gt;"",HLOOKUP(AH$5,Functionalization!$G$6:$R$343,ROW($A220)-5,FALSE),IFERROR(INDEX(AH$320:AH$343,MATCH($F220,$B$320:$B$343,0))/VLOOKUP($F220,$B$320:$BB$343,MATCH(LEFT(TRIM(AH$6),FIND("~",SUBSTITUTE(AH$6,"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220))*HLOOKUP(LEFT(TRIM(AH$6),FIND("~",SUBSTITUTE(AH$6," ","~",LEN(TRIM(AH$6))-LEN(SUBSTITUTE(TRIM(AH$6)," ",""))))-1)&amp;" Total",$B$6:$BB$343,ROW($A220)-5,FALSE))</f>
        <v>0</v>
      </c>
      <c r="AI220" s="14">
        <f ca="1">IF(AI$5&lt;&gt;"",HLOOKUP(AI$5,Functionalization!$G$6:$R$343,ROW($A220)-5,FALSE),IFERROR(INDEX(AI$320:AI$343,MATCH($F220,$B$320:$B$343,0))/VLOOKUP($F220,$B$320:$BB$343,MATCH(LEFT(TRIM(AI$6),FIND("~",SUBSTITUTE(AI$6,"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220))*HLOOKUP(LEFT(TRIM(AI$6),FIND("~",SUBSTITUTE(AI$6," ","~",LEN(TRIM(AI$6))-LEN(SUBSTITUTE(TRIM(AI$6)," ",""))))-1)&amp;" Total",$B$6:$BB$343,ROW($A220)-5,FALSE))</f>
        <v>0</v>
      </c>
      <c r="AJ220" s="14">
        <f ca="1">IF(AJ$5&lt;&gt;"",HLOOKUP(AJ$5,Functionalization!$G$6:$R$343,ROW($A220)-5,FALSE),IFERROR(INDEX(AJ$320:AJ$343,MATCH($F220,$B$320:$B$343,0))/VLOOKUP($F220,$B$320:$BB$343,MATCH(LEFT(TRIM(AJ$6),FIND("~",SUBSTITUTE(AJ$6,"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220))*HLOOKUP(LEFT(TRIM(AJ$6),FIND("~",SUBSTITUTE(AJ$6," ","~",LEN(TRIM(AJ$6))-LEN(SUBSTITUTE(TRIM(AJ$6)," ",""))))-1)&amp;" Total",$B$6:$BB$343,ROW($A220)-5,FALSE))</f>
        <v>0</v>
      </c>
      <c r="AK220" s="14">
        <f ca="1">IF(AK$5&lt;&gt;"",HLOOKUP(AK$5,Functionalization!$G$6:$R$343,ROW($A220)-5,FALSE),IFERROR(INDEX(AK$320:AK$343,MATCH($F220,$B$320:$B$343,0))/VLOOKUP($F220,$B$320:$BB$343,MATCH(LEFT(TRIM(AK$6),FIND("~",SUBSTITUTE(AK$6,"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220))*HLOOKUP(LEFT(TRIM(AK$6),FIND("~",SUBSTITUTE(AK$6," ","~",LEN(TRIM(AK$6))-LEN(SUBSTITUTE(TRIM(AK$6)," ",""))))-1)&amp;" Total",$B$6:$BB$343,ROW($A220)-5,FALSE))</f>
        <v>0</v>
      </c>
      <c r="AL220" s="14">
        <f ca="1">IF(AL$5&lt;&gt;"",HLOOKUP(AL$5,Functionalization!$G$6:$R$343,ROW($A220)-5,FALSE),IFERROR(INDEX(AL$320:AL$343,MATCH($F220,$B$320:$B$343,0))/VLOOKUP($F220,$B$320:$BB$343,MATCH(LEFT(TRIM(AL$6),FIND("~",SUBSTITUTE(AL$6,"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220))*HLOOKUP(LEFT(TRIM(AL$6),FIND("~",SUBSTITUTE(AL$6," ","~",LEN(TRIM(AL$6))-LEN(SUBSTITUTE(TRIM(AL$6)," ",""))))-1)&amp;" Total",$B$6:$BB$343,ROW($A220)-5,FALSE))</f>
        <v>0</v>
      </c>
      <c r="AM220" s="14">
        <f ca="1">IF(AM$5&lt;&gt;"",HLOOKUP(AM$5,Functionalization!$G$6:$R$343,ROW($A220)-5,FALSE),IFERROR(INDEX(AM$320:AM$343,MATCH($F220,$B$320:$B$343,0))/VLOOKUP($F220,$B$320:$BB$343,MATCH(LEFT(TRIM(AM$6),FIND("~",SUBSTITUTE(AM$6,"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220))*HLOOKUP(LEFT(TRIM(AM$6),FIND("~",SUBSTITUTE(AM$6," ","~",LEN(TRIM(AM$6))-LEN(SUBSTITUTE(TRIM(AM$6)," ",""))))-1)&amp;" Total",$B$6:$BB$343,ROW($A220)-5,FALSE))</f>
        <v>0</v>
      </c>
      <c r="AN220" s="14">
        <f ca="1">IF(AN$5&lt;&gt;"",HLOOKUP(AN$5,Functionalization!$G$6:$R$343,ROW($A220)-5,FALSE),IFERROR(INDEX(AN$320:AN$343,MATCH($F220,$B$320:$B$343,0))/VLOOKUP($F220,$B$320:$BB$343,MATCH(LEFT(TRIM(AN$6),FIND("~",SUBSTITUTE(AN$6,"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220))*HLOOKUP(LEFT(TRIM(AN$6),FIND("~",SUBSTITUTE(AN$6," ","~",LEN(TRIM(AN$6))-LEN(SUBSTITUTE(TRIM(AN$6)," ",""))))-1)&amp;" Total",$B$6:$BB$343,ROW($A220)-5,FALSE))</f>
        <v>0</v>
      </c>
      <c r="AO220" s="14">
        <f ca="1">IF(AO$5&lt;&gt;"",HLOOKUP(AO$5,Functionalization!$G$6:$R$343,ROW($A220)-5,FALSE),IFERROR(INDEX(AO$320:AO$343,MATCH($F220,$B$320:$B$343,0))/VLOOKUP($F220,$B$320:$BB$343,MATCH(LEFT(TRIM(AO$6),FIND("~",SUBSTITUTE(AO$6,"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220))*HLOOKUP(LEFT(TRIM(AO$6),FIND("~",SUBSTITUTE(AO$6," ","~",LEN(TRIM(AO$6))-LEN(SUBSTITUTE(TRIM(AO$6)," ",""))))-1)&amp;" Total",$B$6:$BB$343,ROW($A220)-5,FALSE))</f>
        <v>0</v>
      </c>
      <c r="AP220" s="14">
        <f ca="1">IF(AP$5&lt;&gt;"",HLOOKUP(AP$5,Functionalization!$G$6:$R$343,ROW($A220)-5,FALSE),IFERROR(INDEX(AP$320:AP$343,MATCH($F220,$B$320:$B$343,0))/VLOOKUP($F220,$B$320:$BB$343,MATCH(LEFT(TRIM(AP$6),FIND("~",SUBSTITUTE(AP$6,"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220))*HLOOKUP(LEFT(TRIM(AP$6),FIND("~",SUBSTITUTE(AP$6," ","~",LEN(TRIM(AP$6))-LEN(SUBSTITUTE(TRIM(AP$6)," ",""))))-1)&amp;" Total",$B$6:$BB$343,ROW($A220)-5,FALSE))</f>
        <v>0</v>
      </c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44">
        <f ca="1">IFERROR(IF(SUMIF($G$6:$BB$6,BD$6&amp;" Total",$G220:$BB220)-(SUMIF($G$6:$BB$6,BD$6&amp;" "&amp;'Input-Allocators'!$D$18,$G220:$BB220)+IFERROR(SUMIF($G$6:$BB$6,BD$6&amp;" "&amp;'Input-Allocators'!$E$18,$G220:$BB220),SUMIF($G$6:$BB$6,BD$6&amp;" "&amp;'Input-Allocators'!$B$20,$G220:$BB220))+SUMIF($G$6:$BB$6,BD$6&amp;" "&amp;'Input-Allocators'!$F$18,$G220:$BB220))&lt;Check_Limit,0,1),1)</f>
        <v>0</v>
      </c>
      <c r="BE220" s="44">
        <f ca="1">IFERROR(IF(SUMIF($G$6:$BB$6,BE$6&amp;" Total",$G220:$BB220)-(SUMIF($G$6:$BB$6,BE$6&amp;" "&amp;'Input-Allocators'!$D$18,$G220:$BB220)+IFERROR(SUMIF($G$6:$BB$6,BE$6&amp;" "&amp;'Input-Allocators'!$E$18,$G220:$BB220),SUMIF($G$6:$BB$6,BE$6&amp;" "&amp;'Input-Allocators'!$B$20,$G220:$BB220))+SUMIF($G$6:$BB$6,BE$6&amp;" "&amp;'Input-Allocators'!$F$18,$G220:$BB220))&lt;Check_Limit,0,1),1)</f>
        <v>0</v>
      </c>
      <c r="BF220" s="44">
        <f ca="1">IFERROR(IF(SUMIF($G$6:$BB$6,BF$6&amp;" Total",$G220:$BB220)-(SUMIF($G$6:$BB$6,BF$6&amp;" "&amp;'Input-Allocators'!$D$18,$G220:$BB220)+IFERROR(SUMIF($G$6:$BB$6,BF$6&amp;" "&amp;'Input-Allocators'!$E$18,$G220:$BB220),SUMIF($G$6:$BB$6,BF$6&amp;" "&amp;'Input-Allocators'!$B$20,$G220:$BB220))+SUMIF($G$6:$BB$6,BF$6&amp;" "&amp;'Input-Allocators'!$F$18,$G220:$BB220))&lt;Check_Limit,0,1),1)</f>
        <v>0</v>
      </c>
      <c r="BG220" s="44">
        <f ca="1">IFERROR(IF(SUMIF($G$6:$BB$6,BG$6&amp;" Total",$G220:$BB220)-(SUMIF($G$6:$BB$6,BG$6&amp;" "&amp;'Input-Allocators'!$D$18,$G220:$BB220)+IFERROR(SUMIF($G$6:$BB$6,BG$6&amp;" "&amp;'Input-Allocators'!$E$18,$G220:$BB220),SUMIF($G$6:$BB$6,BG$6&amp;" "&amp;'Input-Allocators'!$B$20,$G220:$BB220))+SUMIF($G$6:$BB$6,BG$6&amp;" "&amp;'Input-Allocators'!$F$18,$G220:$BB220))&lt;Check_Limit,0,1),1)</f>
        <v>0</v>
      </c>
      <c r="BH220" s="44">
        <f ca="1">IFERROR(IF(SUMIF($G$6:$BB$6,BH$6&amp;" Total",$G220:$BB220)-(SUMIF($G$6:$BB$6,BH$6&amp;" "&amp;'Input-Allocators'!$D$18,$G220:$BB220)+IFERROR(SUMIF($G$6:$BB$6,BH$6&amp;" "&amp;'Input-Allocators'!$E$18,$G220:$BB220),SUMIF($G$6:$BB$6,BH$6&amp;" "&amp;'Input-Allocators'!$B$20,$G220:$BB220))+SUMIF($G$6:$BB$6,BH$6&amp;" "&amp;'Input-Allocators'!$F$18,$G220:$BB220))&lt;Check_Limit,0,1),1)</f>
        <v>0</v>
      </c>
      <c r="BI220" s="44">
        <f ca="1">IFERROR(IF(SUMIF($G$6:$BB$6,BI$6&amp;" Total",$G220:$BB220)-(SUMIF($G$6:$BB$6,BI$6&amp;" "&amp;'Input-Allocators'!$D$18,$G220:$BB220)+IFERROR(SUMIF($G$6:$BB$6,BI$6&amp;" "&amp;'Input-Allocators'!$E$18,$G220:$BB220),SUMIF($G$6:$BB$6,BI$6&amp;" "&amp;'Input-Allocators'!$B$20,$G220:$BB220))+SUMIF($G$6:$BB$6,BI$6&amp;" "&amp;'Input-Allocators'!$F$18,$G220:$BB220))&lt;Check_Limit,0,1),1)</f>
        <v>0</v>
      </c>
      <c r="BJ220" s="44">
        <f ca="1">IFERROR(IF(SUMIF($G$6:$BB$6,BJ$6&amp;" Total",$G220:$BB220)-(SUMIF($G$6:$BB$6,BJ$6&amp;" "&amp;'Input-Allocators'!$D$18,$G220:$BB220)+IFERROR(SUMIF($G$6:$BB$6,BJ$6&amp;" "&amp;'Input-Allocators'!$E$18,$G220:$BB220),SUMIF($G$6:$BB$6,BJ$6&amp;" "&amp;'Input-Allocators'!$B$20,$G220:$BB220))+SUMIF($G$6:$BB$6,BJ$6&amp;" "&amp;'Input-Allocators'!$F$18,$G220:$BB220))&lt;Check_Limit,0,1),1)</f>
        <v>0</v>
      </c>
      <c r="BK220" s="44">
        <f ca="1">IFERROR(IF(SUMIF($G$6:$BB$6,BK$6&amp;" Total",$G220:$BB220)-(SUMIF($G$6:$BB$6,BK$6&amp;" "&amp;'Input-Allocators'!$D$18,$G220:$BB220)+IFERROR(SUMIF($G$6:$BB$6,BK$6&amp;" "&amp;'Input-Allocators'!$E$18,$G220:$BB220),SUMIF($G$6:$BB$6,BK$6&amp;" "&amp;'Input-Allocators'!$B$20,$G220:$BB220))+SUMIF($G$6:$BB$6,BK$6&amp;" "&amp;'Input-Allocators'!$F$18,$G220:$BB220))&lt;Check_Limit,0,1),1)</f>
        <v>0</v>
      </c>
      <c r="BL220" s="44">
        <f ca="1">IFERROR(IF(SUMIF($G$6:$BB$6,BL$6&amp;" Total",$G220:$BB220)-(SUMIF($G$6:$BB$6,BL$6&amp;" "&amp;'Input-Allocators'!$D$18,$G220:$BB220)+IFERROR(SUMIF($G$6:$BB$6,BL$6&amp;" "&amp;'Input-Allocators'!$E$18,$G220:$BB220),SUMIF($G$6:$BB$6,BL$6&amp;" "&amp;'Input-Allocators'!$B$20,$G220:$BB220))+SUMIF($G$6:$BB$6,BL$6&amp;" "&amp;'Input-Allocators'!$F$18,$G220:$BB220))&lt;Check_Limit,0,1),1)</f>
        <v>0</v>
      </c>
      <c r="BM220" s="44">
        <f ca="1">IFERROR(IF(SUMIF($G$6:$BB$6,BM$6&amp;" Total",$G220:$BB220)-(SUMIF($G$6:$BB$6,BM$6&amp;" "&amp;'Input-Allocators'!$D$18,$G220:$BB220)+IFERROR(SUMIF($G$6:$BB$6,BM$6&amp;" "&amp;'Input-Allocators'!$E$18,$G220:$BB220),SUMIF($G$6:$BB$6,BM$6&amp;" "&amp;'Input-Allocators'!$B$20,$G220:$BB220))+SUMIF($G$6:$BB$6,BM$6&amp;" "&amp;'Input-Allocators'!$F$18,$G220:$BB220))&lt;Check_Limit,0,1),1)</f>
        <v>0</v>
      </c>
      <c r="BN220" s="44">
        <f ca="1">IFERROR(IF(SUMIF($G$6:$BB$6,BN$6&amp;" Total",$G220:$BB220)-(SUMIF($G$6:$BB$6,BN$6&amp;" "&amp;'Input-Allocators'!$D$18,$G220:$BB220)+IFERROR(SUMIF($G$6:$BB$6,BN$6&amp;" "&amp;'Input-Allocators'!$E$18,$G220:$BB220),SUMIF($G$6:$BB$6,BN$6&amp;" "&amp;'Input-Allocators'!$B$20,$G220:$BB220))+SUMIF($G$6:$BB$6,BN$6&amp;" "&amp;'Input-Allocators'!$F$18,$G220:$BB220))&lt;Check_Limit,0,1),1)</f>
        <v>0</v>
      </c>
      <c r="BO220" s="44">
        <f ca="1">IFERROR(IF(SUMIF($G$6:$BB$6,BO$6&amp;" Total",$G220:$BB220)-(SUMIF($G$6:$BB$6,BO$6&amp;" "&amp;'Input-Allocators'!$D$18,$G220:$BB220)+IFERROR(SUMIF($G$6:$BB$6,BO$6&amp;" "&amp;'Input-Allocators'!$E$18,$G220:$BB220),SUMIF($G$6:$BB$6,BO$6&amp;" "&amp;'Input-Allocators'!$B$20,$G220:$BB220))+SUMIF($G$6:$BB$6,BO$6&amp;" "&amp;'Input-Allocators'!$F$18,$G220:$BB220))&lt;Check_Limit,0,1),1)</f>
        <v>0</v>
      </c>
    </row>
    <row r="221" spans="1:67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>SUBTOTAL(9,D211:D220)</f>
        <v>4829.9326221050651</v>
      </c>
      <c r="E221" s="14">
        <f t="shared" ca="1" si="35"/>
        <v>0</v>
      </c>
      <c r="F221" s="3"/>
      <c r="G221" s="174">
        <f t="shared" ref="G221:AP221" ca="1" si="37">SUBTOTAL(9,G211:G220)</f>
        <v>0</v>
      </c>
      <c r="H221" s="174">
        <f t="shared" ca="1" si="37"/>
        <v>0</v>
      </c>
      <c r="I221" s="174">
        <f t="shared" ca="1" si="37"/>
        <v>0</v>
      </c>
      <c r="J221" s="174">
        <f t="shared" ca="1" si="37"/>
        <v>0</v>
      </c>
      <c r="K221" s="174">
        <f t="shared" ca="1" si="37"/>
        <v>0</v>
      </c>
      <c r="L221" s="174">
        <f t="shared" ca="1" si="37"/>
        <v>0</v>
      </c>
      <c r="M221" s="174">
        <f t="shared" ca="1" si="37"/>
        <v>0</v>
      </c>
      <c r="N221" s="174">
        <f t="shared" ca="1" si="37"/>
        <v>0</v>
      </c>
      <c r="O221" s="174">
        <f t="shared" ca="1" si="37"/>
        <v>4710.0957544905459</v>
      </c>
      <c r="P221" s="174">
        <f t="shared" ca="1" si="37"/>
        <v>3463.7449137309718</v>
      </c>
      <c r="Q221" s="174">
        <f t="shared" ca="1" si="37"/>
        <v>0</v>
      </c>
      <c r="R221" s="174">
        <f t="shared" ca="1" si="37"/>
        <v>1246.3508407595743</v>
      </c>
      <c r="S221" s="174">
        <f t="shared" ca="1" si="37"/>
        <v>119.83686761451938</v>
      </c>
      <c r="T221" s="174">
        <f t="shared" ca="1" si="37"/>
        <v>0</v>
      </c>
      <c r="U221" s="174">
        <f t="shared" ca="1" si="37"/>
        <v>0</v>
      </c>
      <c r="V221" s="174">
        <f t="shared" ca="1" si="37"/>
        <v>119.83686761451938</v>
      </c>
      <c r="W221" s="174">
        <f t="shared" ca="1" si="37"/>
        <v>0</v>
      </c>
      <c r="X221" s="174">
        <f t="shared" ca="1" si="37"/>
        <v>0</v>
      </c>
      <c r="Y221" s="174">
        <f t="shared" ca="1" si="37"/>
        <v>0</v>
      </c>
      <c r="Z221" s="174">
        <f t="shared" ca="1" si="37"/>
        <v>0</v>
      </c>
      <c r="AA221" s="174">
        <f t="shared" ca="1" si="37"/>
        <v>0</v>
      </c>
      <c r="AB221" s="174">
        <f t="shared" ca="1" si="37"/>
        <v>0</v>
      </c>
      <c r="AC221" s="174">
        <f t="shared" ca="1" si="37"/>
        <v>0</v>
      </c>
      <c r="AD221" s="174">
        <f t="shared" ca="1" si="37"/>
        <v>0</v>
      </c>
      <c r="AE221" s="174">
        <f t="shared" ca="1" si="37"/>
        <v>0</v>
      </c>
      <c r="AF221" s="174">
        <f t="shared" ca="1" si="37"/>
        <v>0</v>
      </c>
      <c r="AG221" s="174">
        <f t="shared" ca="1" si="37"/>
        <v>0</v>
      </c>
      <c r="AH221" s="174">
        <f t="shared" ca="1" si="37"/>
        <v>0</v>
      </c>
      <c r="AI221" s="174">
        <f t="shared" ca="1" si="37"/>
        <v>0</v>
      </c>
      <c r="AJ221" s="174">
        <f t="shared" ca="1" si="37"/>
        <v>0</v>
      </c>
      <c r="AK221" s="174">
        <f t="shared" ca="1" si="37"/>
        <v>0</v>
      </c>
      <c r="AL221" s="174">
        <f t="shared" ca="1" si="37"/>
        <v>0</v>
      </c>
      <c r="AM221" s="174">
        <f t="shared" ca="1" si="37"/>
        <v>0</v>
      </c>
      <c r="AN221" s="174">
        <f t="shared" ca="1" si="37"/>
        <v>0</v>
      </c>
      <c r="AO221" s="174">
        <f t="shared" ca="1" si="37"/>
        <v>0</v>
      </c>
      <c r="AP221" s="174">
        <f t="shared" ca="1" si="37"/>
        <v>0</v>
      </c>
      <c r="AQ221" s="174"/>
      <c r="AR221" s="174"/>
      <c r="AS221" s="174"/>
      <c r="AT221" s="174"/>
      <c r="AU221" s="174"/>
      <c r="AV221" s="174"/>
      <c r="AW221" s="174"/>
      <c r="AX221" s="174"/>
      <c r="AY221" s="174"/>
      <c r="AZ221" s="174"/>
      <c r="BA221" s="174"/>
      <c r="BB221" s="174"/>
      <c r="BC221" s="14"/>
      <c r="BD221" s="44">
        <f ca="1">IFERROR(IF(SUMIF($G$6:$BB$6,BD$6&amp;" Total",$G221:$BB221)-(SUMIF($G$6:$BB$6,BD$6&amp;" "&amp;'Input-Allocators'!$D$18,$G221:$BB221)+IFERROR(SUMIF($G$6:$BB$6,BD$6&amp;" "&amp;'Input-Allocators'!$E$18,$G221:$BB221),SUMIF($G$6:$BB$6,BD$6&amp;" "&amp;'Input-Allocators'!$B$20,$G221:$BB221))+SUMIF($G$6:$BB$6,BD$6&amp;" "&amp;'Input-Allocators'!$F$18,$G221:$BB221))&lt;Check_Limit,0,1),1)</f>
        <v>0</v>
      </c>
      <c r="BE221" s="44">
        <f ca="1">IFERROR(IF(SUMIF($G$6:$BB$6,BE$6&amp;" Total",$G221:$BB221)-(SUMIF($G$6:$BB$6,BE$6&amp;" "&amp;'Input-Allocators'!$D$18,$G221:$BB221)+IFERROR(SUMIF($G$6:$BB$6,BE$6&amp;" "&amp;'Input-Allocators'!$E$18,$G221:$BB221),SUMIF($G$6:$BB$6,BE$6&amp;" "&amp;'Input-Allocators'!$B$20,$G221:$BB221))+SUMIF($G$6:$BB$6,BE$6&amp;" "&amp;'Input-Allocators'!$F$18,$G221:$BB221))&lt;Check_Limit,0,1),1)</f>
        <v>0</v>
      </c>
      <c r="BF221" s="44">
        <f ca="1">IFERROR(IF(SUMIF($G$6:$BB$6,BF$6&amp;" Total",$G221:$BB221)-(SUMIF($G$6:$BB$6,BF$6&amp;" "&amp;'Input-Allocators'!$D$18,$G221:$BB221)+IFERROR(SUMIF($G$6:$BB$6,BF$6&amp;" "&amp;'Input-Allocators'!$E$18,$G221:$BB221),SUMIF($G$6:$BB$6,BF$6&amp;" "&amp;'Input-Allocators'!$B$20,$G221:$BB221))+SUMIF($G$6:$BB$6,BF$6&amp;" "&amp;'Input-Allocators'!$F$18,$G221:$BB221))&lt;Check_Limit,0,1),1)</f>
        <v>0</v>
      </c>
      <c r="BG221" s="44">
        <f ca="1">IFERROR(IF(SUMIF($G$6:$BB$6,BG$6&amp;" Total",$G221:$BB221)-(SUMIF($G$6:$BB$6,BG$6&amp;" "&amp;'Input-Allocators'!$D$18,$G221:$BB221)+IFERROR(SUMIF($G$6:$BB$6,BG$6&amp;" "&amp;'Input-Allocators'!$E$18,$G221:$BB221),SUMIF($G$6:$BB$6,BG$6&amp;" "&amp;'Input-Allocators'!$B$20,$G221:$BB221))+SUMIF($G$6:$BB$6,BG$6&amp;" "&amp;'Input-Allocators'!$F$18,$G221:$BB221))&lt;Check_Limit,0,1),1)</f>
        <v>0</v>
      </c>
      <c r="BH221" s="44">
        <f ca="1">IFERROR(IF(SUMIF($G$6:$BB$6,BH$6&amp;" Total",$G221:$BB221)-(SUMIF($G$6:$BB$6,BH$6&amp;" "&amp;'Input-Allocators'!$D$18,$G221:$BB221)+IFERROR(SUMIF($G$6:$BB$6,BH$6&amp;" "&amp;'Input-Allocators'!$E$18,$G221:$BB221),SUMIF($G$6:$BB$6,BH$6&amp;" "&amp;'Input-Allocators'!$B$20,$G221:$BB221))+SUMIF($G$6:$BB$6,BH$6&amp;" "&amp;'Input-Allocators'!$F$18,$G221:$BB221))&lt;Check_Limit,0,1),1)</f>
        <v>0</v>
      </c>
      <c r="BI221" s="44">
        <f ca="1">IFERROR(IF(SUMIF($G$6:$BB$6,BI$6&amp;" Total",$G221:$BB221)-(SUMIF($G$6:$BB$6,BI$6&amp;" "&amp;'Input-Allocators'!$D$18,$G221:$BB221)+IFERROR(SUMIF($G$6:$BB$6,BI$6&amp;" "&amp;'Input-Allocators'!$E$18,$G221:$BB221),SUMIF($G$6:$BB$6,BI$6&amp;" "&amp;'Input-Allocators'!$B$20,$G221:$BB221))+SUMIF($G$6:$BB$6,BI$6&amp;" "&amp;'Input-Allocators'!$F$18,$G221:$BB221))&lt;Check_Limit,0,1),1)</f>
        <v>0</v>
      </c>
      <c r="BJ221" s="44">
        <f ca="1">IFERROR(IF(SUMIF($G$6:$BB$6,BJ$6&amp;" Total",$G221:$BB221)-(SUMIF($G$6:$BB$6,BJ$6&amp;" "&amp;'Input-Allocators'!$D$18,$G221:$BB221)+IFERROR(SUMIF($G$6:$BB$6,BJ$6&amp;" "&amp;'Input-Allocators'!$E$18,$G221:$BB221),SUMIF($G$6:$BB$6,BJ$6&amp;" "&amp;'Input-Allocators'!$B$20,$G221:$BB221))+SUMIF($G$6:$BB$6,BJ$6&amp;" "&amp;'Input-Allocators'!$F$18,$G221:$BB221))&lt;Check_Limit,0,1),1)</f>
        <v>0</v>
      </c>
      <c r="BK221" s="44">
        <f ca="1">IFERROR(IF(SUMIF($G$6:$BB$6,BK$6&amp;" Total",$G221:$BB221)-(SUMIF($G$6:$BB$6,BK$6&amp;" "&amp;'Input-Allocators'!$D$18,$G221:$BB221)+IFERROR(SUMIF($G$6:$BB$6,BK$6&amp;" "&amp;'Input-Allocators'!$E$18,$G221:$BB221),SUMIF($G$6:$BB$6,BK$6&amp;" "&amp;'Input-Allocators'!$B$20,$G221:$BB221))+SUMIF($G$6:$BB$6,BK$6&amp;" "&amp;'Input-Allocators'!$F$18,$G221:$BB221))&lt;Check_Limit,0,1),1)</f>
        <v>0</v>
      </c>
      <c r="BL221" s="44">
        <f ca="1">IFERROR(IF(SUMIF($G$6:$BB$6,BL$6&amp;" Total",$G221:$BB221)-(SUMIF($G$6:$BB$6,BL$6&amp;" "&amp;'Input-Allocators'!$D$18,$G221:$BB221)+IFERROR(SUMIF($G$6:$BB$6,BL$6&amp;" "&amp;'Input-Allocators'!$E$18,$G221:$BB221),SUMIF($G$6:$BB$6,BL$6&amp;" "&amp;'Input-Allocators'!$B$20,$G221:$BB221))+SUMIF($G$6:$BB$6,BL$6&amp;" "&amp;'Input-Allocators'!$F$18,$G221:$BB221))&lt;Check_Limit,0,1),1)</f>
        <v>0</v>
      </c>
      <c r="BM221" s="44">
        <f ca="1">IFERROR(IF(SUMIF($G$6:$BB$6,BM$6&amp;" Total",$G221:$BB221)-(SUMIF($G$6:$BB$6,BM$6&amp;" "&amp;'Input-Allocators'!$D$18,$G221:$BB221)+IFERROR(SUMIF($G$6:$BB$6,BM$6&amp;" "&amp;'Input-Allocators'!$E$18,$G221:$BB221),SUMIF($G$6:$BB$6,BM$6&amp;" "&amp;'Input-Allocators'!$B$20,$G221:$BB221))+SUMIF($G$6:$BB$6,BM$6&amp;" "&amp;'Input-Allocators'!$F$18,$G221:$BB221))&lt;Check_Limit,0,1),1)</f>
        <v>0</v>
      </c>
      <c r="BN221" s="44">
        <f ca="1">IFERROR(IF(SUMIF($G$6:$BB$6,BN$6&amp;" Total",$G221:$BB221)-(SUMIF($G$6:$BB$6,BN$6&amp;" "&amp;'Input-Allocators'!$D$18,$G221:$BB221)+IFERROR(SUMIF($G$6:$BB$6,BN$6&amp;" "&amp;'Input-Allocators'!$E$18,$G221:$BB221),SUMIF($G$6:$BB$6,BN$6&amp;" "&amp;'Input-Allocators'!$B$20,$G221:$BB221))+SUMIF($G$6:$BB$6,BN$6&amp;" "&amp;'Input-Allocators'!$F$18,$G221:$BB221))&lt;Check_Limit,0,1),1)</f>
        <v>0</v>
      </c>
      <c r="BO221" s="44">
        <f ca="1">IFERROR(IF(SUMIF($G$6:$BB$6,BO$6&amp;" Total",$G221:$BB221)-(SUMIF($G$6:$BB$6,BO$6&amp;" "&amp;'Input-Allocators'!$D$18,$G221:$BB221)+IFERROR(SUMIF($G$6:$BB$6,BO$6&amp;" "&amp;'Input-Allocators'!$E$18,$G221:$BB221),SUMIF($G$6:$BB$6,BO$6&amp;" "&amp;'Input-Allocators'!$B$20,$G221:$BB221))+SUMIF($G$6:$BB$6,BO$6&amp;" "&amp;'Input-Allocators'!$F$18,$G221:$BB221))&lt;Check_Limit,0,1),1)</f>
        <v>0</v>
      </c>
    </row>
    <row r="222" spans="1:67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C222" s="46" t="str">
        <f>IF(ISBLANK('Input-Accounts'!C222),"",'Input-Accounts'!C222)</f>
        <v/>
      </c>
      <c r="D222" s="14"/>
      <c r="E222" s="14"/>
      <c r="F222" s="3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D222" s="44">
        <f>IFERROR(IF(SUMIF($G$6:$BB$6,BD$6&amp;" Total",$G222:$BB222)-(SUMIF($G$6:$BB$6,BD$6&amp;" "&amp;'Input-Allocators'!$D$18,$G222:$BB222)+IFERROR(SUMIF($G$6:$BB$6,BD$6&amp;" "&amp;'Input-Allocators'!$E$18,$G222:$BB222),SUMIF($G$6:$BB$6,BD$6&amp;" "&amp;'Input-Allocators'!$B$20,$G222:$BB222))+SUMIF($G$6:$BB$6,BD$6&amp;" "&amp;'Input-Allocators'!$F$18,$G222:$BB222))&lt;Check_Limit,0,1),1)</f>
        <v>0</v>
      </c>
      <c r="BE222" s="44">
        <f>IFERROR(IF(SUMIF($G$6:$BB$6,BE$6&amp;" Total",$G222:$BB222)-(SUMIF($G$6:$BB$6,BE$6&amp;" "&amp;'Input-Allocators'!$D$18,$G222:$BB222)+IFERROR(SUMIF($G$6:$BB$6,BE$6&amp;" "&amp;'Input-Allocators'!$E$18,$G222:$BB222),SUMIF($G$6:$BB$6,BE$6&amp;" "&amp;'Input-Allocators'!$B$20,$G222:$BB222))+SUMIF($G$6:$BB$6,BE$6&amp;" "&amp;'Input-Allocators'!$F$18,$G222:$BB222))&lt;Check_Limit,0,1),1)</f>
        <v>0</v>
      </c>
      <c r="BF222" s="44">
        <f>IFERROR(IF(SUMIF($G$6:$BB$6,BF$6&amp;" Total",$G222:$BB222)-(SUMIF($G$6:$BB$6,BF$6&amp;" "&amp;'Input-Allocators'!$D$18,$G222:$BB222)+IFERROR(SUMIF($G$6:$BB$6,BF$6&amp;" "&amp;'Input-Allocators'!$E$18,$G222:$BB222),SUMIF($G$6:$BB$6,BF$6&amp;" "&amp;'Input-Allocators'!$B$20,$G222:$BB222))+SUMIF($G$6:$BB$6,BF$6&amp;" "&amp;'Input-Allocators'!$F$18,$G222:$BB222))&lt;Check_Limit,0,1),1)</f>
        <v>0</v>
      </c>
      <c r="BG222" s="44">
        <f>IFERROR(IF(SUMIF($G$6:$BB$6,BG$6&amp;" Total",$G222:$BB222)-(SUMIF($G$6:$BB$6,BG$6&amp;" "&amp;'Input-Allocators'!$D$18,$G222:$BB222)+IFERROR(SUMIF($G$6:$BB$6,BG$6&amp;" "&amp;'Input-Allocators'!$E$18,$G222:$BB222),SUMIF($G$6:$BB$6,BG$6&amp;" "&amp;'Input-Allocators'!$B$20,$G222:$BB222))+SUMIF($G$6:$BB$6,BG$6&amp;" "&amp;'Input-Allocators'!$F$18,$G222:$BB222))&lt;Check_Limit,0,1),1)</f>
        <v>0</v>
      </c>
      <c r="BH222" s="44">
        <f>IFERROR(IF(SUMIF($G$6:$BB$6,BH$6&amp;" Total",$G222:$BB222)-(SUMIF($G$6:$BB$6,BH$6&amp;" "&amp;'Input-Allocators'!$D$18,$G222:$BB222)+IFERROR(SUMIF($G$6:$BB$6,BH$6&amp;" "&amp;'Input-Allocators'!$E$18,$G222:$BB222),SUMIF($G$6:$BB$6,BH$6&amp;" "&amp;'Input-Allocators'!$B$20,$G222:$BB222))+SUMIF($G$6:$BB$6,BH$6&amp;" "&amp;'Input-Allocators'!$F$18,$G222:$BB222))&lt;Check_Limit,0,1),1)</f>
        <v>0</v>
      </c>
      <c r="BI222" s="44">
        <f>IFERROR(IF(SUMIF($G$6:$BB$6,BI$6&amp;" Total",$G222:$BB222)-(SUMIF($G$6:$BB$6,BI$6&amp;" "&amp;'Input-Allocators'!$D$18,$G222:$BB222)+IFERROR(SUMIF($G$6:$BB$6,BI$6&amp;" "&amp;'Input-Allocators'!$E$18,$G222:$BB222),SUMIF($G$6:$BB$6,BI$6&amp;" "&amp;'Input-Allocators'!$B$20,$G222:$BB222))+SUMIF($G$6:$BB$6,BI$6&amp;" "&amp;'Input-Allocators'!$F$18,$G222:$BB222))&lt;Check_Limit,0,1),1)</f>
        <v>0</v>
      </c>
      <c r="BJ222" s="44">
        <f>IFERROR(IF(SUMIF($G$6:$BB$6,BJ$6&amp;" Total",$G222:$BB222)-(SUMIF($G$6:$BB$6,BJ$6&amp;" "&amp;'Input-Allocators'!$D$18,$G222:$BB222)+IFERROR(SUMIF($G$6:$BB$6,BJ$6&amp;" "&amp;'Input-Allocators'!$E$18,$G222:$BB222),SUMIF($G$6:$BB$6,BJ$6&amp;" "&amp;'Input-Allocators'!$B$20,$G222:$BB222))+SUMIF($G$6:$BB$6,BJ$6&amp;" "&amp;'Input-Allocators'!$F$18,$G222:$BB222))&lt;Check_Limit,0,1),1)</f>
        <v>0</v>
      </c>
      <c r="BK222" s="44">
        <f>IFERROR(IF(SUMIF($G$6:$BB$6,BK$6&amp;" Total",$G222:$BB222)-(SUMIF($G$6:$BB$6,BK$6&amp;" "&amp;'Input-Allocators'!$D$18,$G222:$BB222)+IFERROR(SUMIF($G$6:$BB$6,BK$6&amp;" "&amp;'Input-Allocators'!$E$18,$G222:$BB222),SUMIF($G$6:$BB$6,BK$6&amp;" "&amp;'Input-Allocators'!$B$20,$G222:$BB222))+SUMIF($G$6:$BB$6,BK$6&amp;" "&amp;'Input-Allocators'!$F$18,$G222:$BB222))&lt;Check_Limit,0,1),1)</f>
        <v>0</v>
      </c>
      <c r="BL222" s="44">
        <f>IFERROR(IF(SUMIF($G$6:$BB$6,BL$6&amp;" Total",$G222:$BB222)-(SUMIF($G$6:$BB$6,BL$6&amp;" "&amp;'Input-Allocators'!$D$18,$G222:$BB222)+IFERROR(SUMIF($G$6:$BB$6,BL$6&amp;" "&amp;'Input-Allocators'!$E$18,$G222:$BB222),SUMIF($G$6:$BB$6,BL$6&amp;" "&amp;'Input-Allocators'!$B$20,$G222:$BB222))+SUMIF($G$6:$BB$6,BL$6&amp;" "&amp;'Input-Allocators'!$F$18,$G222:$BB222))&lt;Check_Limit,0,1),1)</f>
        <v>0</v>
      </c>
      <c r="BM222" s="44">
        <f>IFERROR(IF(SUMIF($G$6:$BB$6,BM$6&amp;" Total",$G222:$BB222)-(SUMIF($G$6:$BB$6,BM$6&amp;" "&amp;'Input-Allocators'!$D$18,$G222:$BB222)+IFERROR(SUMIF($G$6:$BB$6,BM$6&amp;" "&amp;'Input-Allocators'!$E$18,$G222:$BB222),SUMIF($G$6:$BB$6,BM$6&amp;" "&amp;'Input-Allocators'!$B$20,$G222:$BB222))+SUMIF($G$6:$BB$6,BM$6&amp;" "&amp;'Input-Allocators'!$F$18,$G222:$BB222))&lt;Check_Limit,0,1),1)</f>
        <v>0</v>
      </c>
      <c r="BN222" s="44">
        <f>IFERROR(IF(SUMIF($G$6:$BB$6,BN$6&amp;" Total",$G222:$BB222)-(SUMIF($G$6:$BB$6,BN$6&amp;" "&amp;'Input-Allocators'!$D$18,$G222:$BB222)+IFERROR(SUMIF($G$6:$BB$6,BN$6&amp;" "&amp;'Input-Allocators'!$E$18,$G222:$BB222),SUMIF($G$6:$BB$6,BN$6&amp;" "&amp;'Input-Allocators'!$B$20,$G222:$BB222))+SUMIF($G$6:$BB$6,BN$6&amp;" "&amp;'Input-Allocators'!$F$18,$G222:$BB222))&lt;Check_Limit,0,1),1)</f>
        <v>0</v>
      </c>
      <c r="BO222" s="44">
        <f>IFERROR(IF(SUMIF($G$6:$BB$6,BO$6&amp;" Total",$G222:$BB222)-(SUMIF($G$6:$BB$6,BO$6&amp;" "&amp;'Input-Allocators'!$D$18,$G222:$BB222)+IFERROR(SUMIF($G$6:$BB$6,BO$6&amp;" "&amp;'Input-Allocators'!$E$18,$G222:$BB222),SUMIF($G$6:$BB$6,BO$6&amp;" "&amp;'Input-Allocators'!$B$20,$G222:$BB222))+SUMIF($G$6:$BB$6,BO$6&amp;" "&amp;'Input-Allocators'!$F$18,$G222:$BB222))&lt;Check_Limit,0,1),1)</f>
        <v>0</v>
      </c>
    </row>
    <row r="223" spans="1:67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>SUBTOTAL(9,D129:D221)</f>
        <v>214360.63163593248</v>
      </c>
      <c r="E223" s="14">
        <f t="shared" ca="1" si="35"/>
        <v>0</v>
      </c>
      <c r="G223" s="175">
        <f t="shared" ref="G223:AP223" ca="1" si="38">SUBTOTAL(9,G129:G221)</f>
        <v>131.94362687398626</v>
      </c>
      <c r="H223" s="175">
        <f t="shared" ca="1" si="38"/>
        <v>0</v>
      </c>
      <c r="I223" s="175">
        <f t="shared" ca="1" si="38"/>
        <v>131.94362687398626</v>
      </c>
      <c r="J223" s="175">
        <f t="shared" ca="1" si="38"/>
        <v>0</v>
      </c>
      <c r="K223" s="175">
        <f t="shared" ca="1" si="38"/>
        <v>1327.2833176747295</v>
      </c>
      <c r="L223" s="175">
        <f t="shared" ca="1" si="38"/>
        <v>1327.2833176747295</v>
      </c>
      <c r="M223" s="175">
        <f t="shared" ca="1" si="38"/>
        <v>0</v>
      </c>
      <c r="N223" s="175">
        <f t="shared" ca="1" si="38"/>
        <v>0</v>
      </c>
      <c r="O223" s="175">
        <f t="shared" ca="1" si="38"/>
        <v>15464.667574664041</v>
      </c>
      <c r="P223" s="175">
        <f t="shared" ca="1" si="38"/>
        <v>13489.356743590557</v>
      </c>
      <c r="Q223" s="175">
        <f t="shared" ca="1" si="38"/>
        <v>0</v>
      </c>
      <c r="R223" s="175">
        <f t="shared" ca="1" si="38"/>
        <v>1975.3108310734824</v>
      </c>
      <c r="S223" s="175">
        <f t="shared" ca="1" si="38"/>
        <v>9892.677116719733</v>
      </c>
      <c r="T223" s="175">
        <f t="shared" ca="1" si="38"/>
        <v>0</v>
      </c>
      <c r="U223" s="175">
        <f t="shared" ca="1" si="38"/>
        <v>0</v>
      </c>
      <c r="V223" s="175">
        <f t="shared" ca="1" si="38"/>
        <v>9892.677116719733</v>
      </c>
      <c r="W223" s="175">
        <f t="shared" ca="1" si="38"/>
        <v>187544.06000000006</v>
      </c>
      <c r="X223" s="175">
        <f t="shared" ca="1" si="38"/>
        <v>0</v>
      </c>
      <c r="Y223" s="175">
        <f t="shared" ca="1" si="38"/>
        <v>187544.06000000006</v>
      </c>
      <c r="Z223" s="175">
        <f t="shared" ca="1" si="38"/>
        <v>0</v>
      </c>
      <c r="AA223" s="175">
        <f t="shared" ca="1" si="38"/>
        <v>0</v>
      </c>
      <c r="AB223" s="175">
        <f t="shared" ca="1" si="38"/>
        <v>0</v>
      </c>
      <c r="AC223" s="175">
        <f t="shared" ca="1" si="38"/>
        <v>0</v>
      </c>
      <c r="AD223" s="175">
        <f t="shared" ca="1" si="38"/>
        <v>0</v>
      </c>
      <c r="AE223" s="175">
        <f t="shared" ca="1" si="38"/>
        <v>0</v>
      </c>
      <c r="AF223" s="175">
        <f t="shared" ca="1" si="38"/>
        <v>0</v>
      </c>
      <c r="AG223" s="175">
        <f t="shared" ca="1" si="38"/>
        <v>0</v>
      </c>
      <c r="AH223" s="175">
        <f t="shared" ca="1" si="38"/>
        <v>0</v>
      </c>
      <c r="AI223" s="175">
        <f t="shared" ca="1" si="38"/>
        <v>0</v>
      </c>
      <c r="AJ223" s="175">
        <f t="shared" ca="1" si="38"/>
        <v>0</v>
      </c>
      <c r="AK223" s="175">
        <f t="shared" ca="1" si="38"/>
        <v>0</v>
      </c>
      <c r="AL223" s="175">
        <f t="shared" ca="1" si="38"/>
        <v>0</v>
      </c>
      <c r="AM223" s="175">
        <f t="shared" ca="1" si="38"/>
        <v>0</v>
      </c>
      <c r="AN223" s="175">
        <f t="shared" ca="1" si="38"/>
        <v>0</v>
      </c>
      <c r="AO223" s="175">
        <f t="shared" ca="1" si="38"/>
        <v>0</v>
      </c>
      <c r="AP223" s="175">
        <f t="shared" ca="1" si="38"/>
        <v>0</v>
      </c>
      <c r="AQ223" s="175"/>
      <c r="AR223" s="175"/>
      <c r="AS223" s="175"/>
      <c r="AT223" s="175"/>
      <c r="AU223" s="175"/>
      <c r="AV223" s="175"/>
      <c r="AW223" s="175"/>
      <c r="AX223" s="175"/>
      <c r="AY223" s="175"/>
      <c r="AZ223" s="175"/>
      <c r="BA223" s="175"/>
      <c r="BB223" s="175"/>
      <c r="BD223" s="44">
        <f ca="1">IFERROR(IF(SUMIF($G$6:$BB$6,BD$6&amp;" Total",$G223:$BB223)-(SUMIF($G$6:$BB$6,BD$6&amp;" "&amp;'Input-Allocators'!$D$18,$G223:$BB223)+IFERROR(SUMIF($G$6:$BB$6,BD$6&amp;" "&amp;'Input-Allocators'!$E$18,$G223:$BB223),SUMIF($G$6:$BB$6,BD$6&amp;" "&amp;'Input-Allocators'!$B$20,$G223:$BB223))+SUMIF($G$6:$BB$6,BD$6&amp;" "&amp;'Input-Allocators'!$F$18,$G223:$BB223))&lt;Check_Limit,0,1),1)</f>
        <v>0</v>
      </c>
      <c r="BE223" s="44">
        <f ca="1">IFERROR(IF(SUMIF($G$6:$BB$6,BE$6&amp;" Total",$G223:$BB223)-(SUMIF($G$6:$BB$6,BE$6&amp;" "&amp;'Input-Allocators'!$D$18,$G223:$BB223)+IFERROR(SUMIF($G$6:$BB$6,BE$6&amp;" "&amp;'Input-Allocators'!$E$18,$G223:$BB223),SUMIF($G$6:$BB$6,BE$6&amp;" "&amp;'Input-Allocators'!$B$20,$G223:$BB223))+SUMIF($G$6:$BB$6,BE$6&amp;" "&amp;'Input-Allocators'!$F$18,$G223:$BB223))&lt;Check_Limit,0,1),1)</f>
        <v>0</v>
      </c>
      <c r="BF223" s="44">
        <f ca="1">IFERROR(IF(SUMIF($G$6:$BB$6,BF$6&amp;" Total",$G223:$BB223)-(SUMIF($G$6:$BB$6,BF$6&amp;" "&amp;'Input-Allocators'!$D$18,$G223:$BB223)+IFERROR(SUMIF($G$6:$BB$6,BF$6&amp;" "&amp;'Input-Allocators'!$E$18,$G223:$BB223),SUMIF($G$6:$BB$6,BF$6&amp;" "&amp;'Input-Allocators'!$B$20,$G223:$BB223))+SUMIF($G$6:$BB$6,BF$6&amp;" "&amp;'Input-Allocators'!$F$18,$G223:$BB223))&lt;Check_Limit,0,1),1)</f>
        <v>0</v>
      </c>
      <c r="BG223" s="44">
        <f ca="1">IFERROR(IF(SUMIF($G$6:$BB$6,BG$6&amp;" Total",$G223:$BB223)-(SUMIF($G$6:$BB$6,BG$6&amp;" "&amp;'Input-Allocators'!$D$18,$G223:$BB223)+IFERROR(SUMIF($G$6:$BB$6,BG$6&amp;" "&amp;'Input-Allocators'!$E$18,$G223:$BB223),SUMIF($G$6:$BB$6,BG$6&amp;" "&amp;'Input-Allocators'!$B$20,$G223:$BB223))+SUMIF($G$6:$BB$6,BG$6&amp;" "&amp;'Input-Allocators'!$F$18,$G223:$BB223))&lt;Check_Limit,0,1),1)</f>
        <v>0</v>
      </c>
      <c r="BH223" s="44">
        <f ca="1">IFERROR(IF(SUMIF($G$6:$BB$6,BH$6&amp;" Total",$G223:$BB223)-(SUMIF($G$6:$BB$6,BH$6&amp;" "&amp;'Input-Allocators'!$D$18,$G223:$BB223)+IFERROR(SUMIF($G$6:$BB$6,BH$6&amp;" "&amp;'Input-Allocators'!$E$18,$G223:$BB223),SUMIF($G$6:$BB$6,BH$6&amp;" "&amp;'Input-Allocators'!$B$20,$G223:$BB223))+SUMIF($G$6:$BB$6,BH$6&amp;" "&amp;'Input-Allocators'!$F$18,$G223:$BB223))&lt;Check_Limit,0,1),1)</f>
        <v>0</v>
      </c>
      <c r="BI223" s="44">
        <f ca="1">IFERROR(IF(SUMIF($G$6:$BB$6,BI$6&amp;" Total",$G223:$BB223)-(SUMIF($G$6:$BB$6,BI$6&amp;" "&amp;'Input-Allocators'!$D$18,$G223:$BB223)+IFERROR(SUMIF($G$6:$BB$6,BI$6&amp;" "&amp;'Input-Allocators'!$E$18,$G223:$BB223),SUMIF($G$6:$BB$6,BI$6&amp;" "&amp;'Input-Allocators'!$B$20,$G223:$BB223))+SUMIF($G$6:$BB$6,BI$6&amp;" "&amp;'Input-Allocators'!$F$18,$G223:$BB223))&lt;Check_Limit,0,1),1)</f>
        <v>0</v>
      </c>
      <c r="BJ223" s="44">
        <f ca="1">IFERROR(IF(SUMIF($G$6:$BB$6,BJ$6&amp;" Total",$G223:$BB223)-(SUMIF($G$6:$BB$6,BJ$6&amp;" "&amp;'Input-Allocators'!$D$18,$G223:$BB223)+IFERROR(SUMIF($G$6:$BB$6,BJ$6&amp;" "&amp;'Input-Allocators'!$E$18,$G223:$BB223),SUMIF($G$6:$BB$6,BJ$6&amp;" "&amp;'Input-Allocators'!$B$20,$G223:$BB223))+SUMIF($G$6:$BB$6,BJ$6&amp;" "&amp;'Input-Allocators'!$F$18,$G223:$BB223))&lt;Check_Limit,0,1),1)</f>
        <v>0</v>
      </c>
      <c r="BK223" s="44">
        <f ca="1">IFERROR(IF(SUMIF($G$6:$BB$6,BK$6&amp;" Total",$G223:$BB223)-(SUMIF($G$6:$BB$6,BK$6&amp;" "&amp;'Input-Allocators'!$D$18,$G223:$BB223)+IFERROR(SUMIF($G$6:$BB$6,BK$6&amp;" "&amp;'Input-Allocators'!$E$18,$G223:$BB223),SUMIF($G$6:$BB$6,BK$6&amp;" "&amp;'Input-Allocators'!$B$20,$G223:$BB223))+SUMIF($G$6:$BB$6,BK$6&amp;" "&amp;'Input-Allocators'!$F$18,$G223:$BB223))&lt;Check_Limit,0,1),1)</f>
        <v>0</v>
      </c>
      <c r="BL223" s="44">
        <f ca="1">IFERROR(IF(SUMIF($G$6:$BB$6,BL$6&amp;" Total",$G223:$BB223)-(SUMIF($G$6:$BB$6,BL$6&amp;" "&amp;'Input-Allocators'!$D$18,$G223:$BB223)+IFERROR(SUMIF($G$6:$BB$6,BL$6&amp;" "&amp;'Input-Allocators'!$E$18,$G223:$BB223),SUMIF($G$6:$BB$6,BL$6&amp;" "&amp;'Input-Allocators'!$B$20,$G223:$BB223))+SUMIF($G$6:$BB$6,BL$6&amp;" "&amp;'Input-Allocators'!$F$18,$G223:$BB223))&lt;Check_Limit,0,1),1)</f>
        <v>0</v>
      </c>
      <c r="BM223" s="44">
        <f ca="1">IFERROR(IF(SUMIF($G$6:$BB$6,BM$6&amp;" Total",$G223:$BB223)-(SUMIF($G$6:$BB$6,BM$6&amp;" "&amp;'Input-Allocators'!$D$18,$G223:$BB223)+IFERROR(SUMIF($G$6:$BB$6,BM$6&amp;" "&amp;'Input-Allocators'!$E$18,$G223:$BB223),SUMIF($G$6:$BB$6,BM$6&amp;" "&amp;'Input-Allocators'!$B$20,$G223:$BB223))+SUMIF($G$6:$BB$6,BM$6&amp;" "&amp;'Input-Allocators'!$F$18,$G223:$BB223))&lt;Check_Limit,0,1),1)</f>
        <v>0</v>
      </c>
      <c r="BN223" s="44">
        <f ca="1">IFERROR(IF(SUMIF($G$6:$BB$6,BN$6&amp;" Total",$G223:$BB223)-(SUMIF($G$6:$BB$6,BN$6&amp;" "&amp;'Input-Allocators'!$D$18,$G223:$BB223)+IFERROR(SUMIF($G$6:$BB$6,BN$6&amp;" "&amp;'Input-Allocators'!$E$18,$G223:$BB223),SUMIF($G$6:$BB$6,BN$6&amp;" "&amp;'Input-Allocators'!$B$20,$G223:$BB223))+SUMIF($G$6:$BB$6,BN$6&amp;" "&amp;'Input-Allocators'!$F$18,$G223:$BB223))&lt;Check_Limit,0,1),1)</f>
        <v>0</v>
      </c>
      <c r="BO223" s="44">
        <f ca="1">IFERROR(IF(SUMIF($G$6:$BB$6,BO$6&amp;" Total",$G223:$BB223)-(SUMIF($G$6:$BB$6,BO$6&amp;" "&amp;'Input-Allocators'!$D$18,$G223:$BB223)+IFERROR(SUMIF($G$6:$BB$6,BO$6&amp;" "&amp;'Input-Allocators'!$E$18,$G223:$BB223),SUMIF($G$6:$BB$6,BO$6&amp;" "&amp;'Input-Allocators'!$B$20,$G223:$BB223))+SUMIF($G$6:$BB$6,BO$6&amp;" "&amp;'Input-Allocators'!$F$18,$G223:$BB223))&lt;Check_Limit,0,1),1)</f>
        <v>0</v>
      </c>
    </row>
    <row r="224" spans="1:67">
      <c r="A224" s="46" t="str">
        <f>IF(ISBLANK('Input-Accounts'!A224),"",'Input-Accounts'!A224)</f>
        <v/>
      </c>
      <c r="B224" t="str">
        <f>IF(ISBLANK('Input-Accounts'!B224),"",'Input-Accounts'!B224)</f>
        <v/>
      </c>
      <c r="C224" s="46" t="str">
        <f>IF(ISBLANK('Input-Accounts'!C224),"",'Input-Accounts'!C224)</f>
        <v/>
      </c>
      <c r="D224" s="14"/>
      <c r="E224" s="14"/>
      <c r="F224" s="3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D224" s="44">
        <f>IFERROR(IF(SUMIF($G$6:$BB$6,BD$6&amp;" Total",$G224:$BB224)-(SUMIF($G$6:$BB$6,BD$6&amp;" "&amp;'Input-Allocators'!$D$18,$G224:$BB224)+IFERROR(SUMIF($G$6:$BB$6,BD$6&amp;" "&amp;'Input-Allocators'!$E$18,$G224:$BB224),SUMIF($G$6:$BB$6,BD$6&amp;" "&amp;'Input-Allocators'!$B$20,$G224:$BB224))+SUMIF($G$6:$BB$6,BD$6&amp;" "&amp;'Input-Allocators'!$F$18,$G224:$BB224))&lt;Check_Limit,0,1),1)</f>
        <v>0</v>
      </c>
      <c r="BE224" s="44">
        <f>IFERROR(IF(SUMIF($G$6:$BB$6,BE$6&amp;" Total",$G224:$BB224)-(SUMIF($G$6:$BB$6,BE$6&amp;" "&amp;'Input-Allocators'!$D$18,$G224:$BB224)+IFERROR(SUMIF($G$6:$BB$6,BE$6&amp;" "&amp;'Input-Allocators'!$E$18,$G224:$BB224),SUMIF($G$6:$BB$6,BE$6&amp;" "&amp;'Input-Allocators'!$B$20,$G224:$BB224))+SUMIF($G$6:$BB$6,BE$6&amp;" "&amp;'Input-Allocators'!$F$18,$G224:$BB224))&lt;Check_Limit,0,1),1)</f>
        <v>0</v>
      </c>
      <c r="BF224" s="44">
        <f>IFERROR(IF(SUMIF($G$6:$BB$6,BF$6&amp;" Total",$G224:$BB224)-(SUMIF($G$6:$BB$6,BF$6&amp;" "&amp;'Input-Allocators'!$D$18,$G224:$BB224)+IFERROR(SUMIF($G$6:$BB$6,BF$6&amp;" "&amp;'Input-Allocators'!$E$18,$G224:$BB224),SUMIF($G$6:$BB$6,BF$6&amp;" "&amp;'Input-Allocators'!$B$20,$G224:$BB224))+SUMIF($G$6:$BB$6,BF$6&amp;" "&amp;'Input-Allocators'!$F$18,$G224:$BB224))&lt;Check_Limit,0,1),1)</f>
        <v>0</v>
      </c>
      <c r="BG224" s="44">
        <f>IFERROR(IF(SUMIF($G$6:$BB$6,BG$6&amp;" Total",$G224:$BB224)-(SUMIF($G$6:$BB$6,BG$6&amp;" "&amp;'Input-Allocators'!$D$18,$G224:$BB224)+IFERROR(SUMIF($G$6:$BB$6,BG$6&amp;" "&amp;'Input-Allocators'!$E$18,$G224:$BB224),SUMIF($G$6:$BB$6,BG$6&amp;" "&amp;'Input-Allocators'!$B$20,$G224:$BB224))+SUMIF($G$6:$BB$6,BG$6&amp;" "&amp;'Input-Allocators'!$F$18,$G224:$BB224))&lt;Check_Limit,0,1),1)</f>
        <v>0</v>
      </c>
      <c r="BH224" s="44">
        <f>IFERROR(IF(SUMIF($G$6:$BB$6,BH$6&amp;" Total",$G224:$BB224)-(SUMIF($G$6:$BB$6,BH$6&amp;" "&amp;'Input-Allocators'!$D$18,$G224:$BB224)+IFERROR(SUMIF($G$6:$BB$6,BH$6&amp;" "&amp;'Input-Allocators'!$E$18,$G224:$BB224),SUMIF($G$6:$BB$6,BH$6&amp;" "&amp;'Input-Allocators'!$B$20,$G224:$BB224))+SUMIF($G$6:$BB$6,BH$6&amp;" "&amp;'Input-Allocators'!$F$18,$G224:$BB224))&lt;Check_Limit,0,1),1)</f>
        <v>0</v>
      </c>
      <c r="BI224" s="44">
        <f>IFERROR(IF(SUMIF($G$6:$BB$6,BI$6&amp;" Total",$G224:$BB224)-(SUMIF($G$6:$BB$6,BI$6&amp;" "&amp;'Input-Allocators'!$D$18,$G224:$BB224)+IFERROR(SUMIF($G$6:$BB$6,BI$6&amp;" "&amp;'Input-Allocators'!$E$18,$G224:$BB224),SUMIF($G$6:$BB$6,BI$6&amp;" "&amp;'Input-Allocators'!$B$20,$G224:$BB224))+SUMIF($G$6:$BB$6,BI$6&amp;" "&amp;'Input-Allocators'!$F$18,$G224:$BB224))&lt;Check_Limit,0,1),1)</f>
        <v>0</v>
      </c>
      <c r="BJ224" s="44">
        <f>IFERROR(IF(SUMIF($G$6:$BB$6,BJ$6&amp;" Total",$G224:$BB224)-(SUMIF($G$6:$BB$6,BJ$6&amp;" "&amp;'Input-Allocators'!$D$18,$G224:$BB224)+IFERROR(SUMIF($G$6:$BB$6,BJ$6&amp;" "&amp;'Input-Allocators'!$E$18,$G224:$BB224),SUMIF($G$6:$BB$6,BJ$6&amp;" "&amp;'Input-Allocators'!$B$20,$G224:$BB224))+SUMIF($G$6:$BB$6,BJ$6&amp;" "&amp;'Input-Allocators'!$F$18,$G224:$BB224))&lt;Check_Limit,0,1),1)</f>
        <v>0</v>
      </c>
      <c r="BK224" s="44">
        <f>IFERROR(IF(SUMIF($G$6:$BB$6,BK$6&amp;" Total",$G224:$BB224)-(SUMIF($G$6:$BB$6,BK$6&amp;" "&amp;'Input-Allocators'!$D$18,$G224:$BB224)+IFERROR(SUMIF($G$6:$BB$6,BK$6&amp;" "&amp;'Input-Allocators'!$E$18,$G224:$BB224),SUMIF($G$6:$BB$6,BK$6&amp;" "&amp;'Input-Allocators'!$B$20,$G224:$BB224))+SUMIF($G$6:$BB$6,BK$6&amp;" "&amp;'Input-Allocators'!$F$18,$G224:$BB224))&lt;Check_Limit,0,1),1)</f>
        <v>0</v>
      </c>
      <c r="BL224" s="44">
        <f>IFERROR(IF(SUMIF($G$6:$BB$6,BL$6&amp;" Total",$G224:$BB224)-(SUMIF($G$6:$BB$6,BL$6&amp;" "&amp;'Input-Allocators'!$D$18,$G224:$BB224)+IFERROR(SUMIF($G$6:$BB$6,BL$6&amp;" "&amp;'Input-Allocators'!$E$18,$G224:$BB224),SUMIF($G$6:$BB$6,BL$6&amp;" "&amp;'Input-Allocators'!$B$20,$G224:$BB224))+SUMIF($G$6:$BB$6,BL$6&amp;" "&amp;'Input-Allocators'!$F$18,$G224:$BB224))&lt;Check_Limit,0,1),1)</f>
        <v>0</v>
      </c>
      <c r="BM224" s="44">
        <f>IFERROR(IF(SUMIF($G$6:$BB$6,BM$6&amp;" Total",$G224:$BB224)-(SUMIF($G$6:$BB$6,BM$6&amp;" "&amp;'Input-Allocators'!$D$18,$G224:$BB224)+IFERROR(SUMIF($G$6:$BB$6,BM$6&amp;" "&amp;'Input-Allocators'!$E$18,$G224:$BB224),SUMIF($G$6:$BB$6,BM$6&amp;" "&amp;'Input-Allocators'!$B$20,$G224:$BB224))+SUMIF($G$6:$BB$6,BM$6&amp;" "&amp;'Input-Allocators'!$F$18,$G224:$BB224))&lt;Check_Limit,0,1),1)</f>
        <v>0</v>
      </c>
      <c r="BN224" s="44">
        <f>IFERROR(IF(SUMIF($G$6:$BB$6,BN$6&amp;" Total",$G224:$BB224)-(SUMIF($G$6:$BB$6,BN$6&amp;" "&amp;'Input-Allocators'!$D$18,$G224:$BB224)+IFERROR(SUMIF($G$6:$BB$6,BN$6&amp;" "&amp;'Input-Allocators'!$E$18,$G224:$BB224),SUMIF($G$6:$BB$6,BN$6&amp;" "&amp;'Input-Allocators'!$B$20,$G224:$BB224))+SUMIF($G$6:$BB$6,BN$6&amp;" "&amp;'Input-Allocators'!$F$18,$G224:$BB224))&lt;Check_Limit,0,1),1)</f>
        <v>0</v>
      </c>
      <c r="BO224" s="44">
        <f>IFERROR(IF(SUMIF($G$6:$BB$6,BO$6&amp;" Total",$G224:$BB224)-(SUMIF($G$6:$BB$6,BO$6&amp;" "&amp;'Input-Allocators'!$D$18,$G224:$BB224)+IFERROR(SUMIF($G$6:$BB$6,BO$6&amp;" "&amp;'Input-Allocators'!$E$18,$G224:$BB224),SUMIF($G$6:$BB$6,BO$6&amp;" "&amp;'Input-Allocators'!$B$20,$G224:$BB224))+SUMIF($G$6:$BB$6,BO$6&amp;" "&amp;'Input-Allocators'!$F$18,$G224:$BB224))&lt;Check_Limit,0,1),1)</f>
        <v>0</v>
      </c>
    </row>
    <row r="225" spans="1:67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 t="str">
        <f>IF(ISBLANK('Input-Accounts'!C225),"",'Input-Accounts'!C225)</f>
        <v/>
      </c>
      <c r="D225" s="14"/>
      <c r="E225" s="14"/>
      <c r="F225" s="3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D225" s="44">
        <f>IFERROR(IF(SUMIF($G$6:$BB$6,BD$6&amp;" Total",$G225:$BB225)-(SUMIF($G$6:$BB$6,BD$6&amp;" "&amp;'Input-Allocators'!$D$18,$G225:$BB225)+IFERROR(SUMIF($G$6:$BB$6,BD$6&amp;" "&amp;'Input-Allocators'!$E$18,$G225:$BB225),SUMIF($G$6:$BB$6,BD$6&amp;" "&amp;'Input-Allocators'!$B$20,$G225:$BB225))+SUMIF($G$6:$BB$6,BD$6&amp;" "&amp;'Input-Allocators'!$F$18,$G225:$BB225))&lt;Check_Limit,0,1),1)</f>
        <v>0</v>
      </c>
      <c r="BE225" s="44">
        <f>IFERROR(IF(SUMIF($G$6:$BB$6,BE$6&amp;" Total",$G225:$BB225)-(SUMIF($G$6:$BB$6,BE$6&amp;" "&amp;'Input-Allocators'!$D$18,$G225:$BB225)+IFERROR(SUMIF($G$6:$BB$6,BE$6&amp;" "&amp;'Input-Allocators'!$E$18,$G225:$BB225),SUMIF($G$6:$BB$6,BE$6&amp;" "&amp;'Input-Allocators'!$B$20,$G225:$BB225))+SUMIF($G$6:$BB$6,BE$6&amp;" "&amp;'Input-Allocators'!$F$18,$G225:$BB225))&lt;Check_Limit,0,1),1)</f>
        <v>0</v>
      </c>
      <c r="BF225" s="44">
        <f>IFERROR(IF(SUMIF($G$6:$BB$6,BF$6&amp;" Total",$G225:$BB225)-(SUMIF($G$6:$BB$6,BF$6&amp;" "&amp;'Input-Allocators'!$D$18,$G225:$BB225)+IFERROR(SUMIF($G$6:$BB$6,BF$6&amp;" "&amp;'Input-Allocators'!$E$18,$G225:$BB225),SUMIF($G$6:$BB$6,BF$6&amp;" "&amp;'Input-Allocators'!$B$20,$G225:$BB225))+SUMIF($G$6:$BB$6,BF$6&amp;" "&amp;'Input-Allocators'!$F$18,$G225:$BB225))&lt;Check_Limit,0,1),1)</f>
        <v>0</v>
      </c>
      <c r="BG225" s="44">
        <f>IFERROR(IF(SUMIF($G$6:$BB$6,BG$6&amp;" Total",$G225:$BB225)-(SUMIF($G$6:$BB$6,BG$6&amp;" "&amp;'Input-Allocators'!$D$18,$G225:$BB225)+IFERROR(SUMIF($G$6:$BB$6,BG$6&amp;" "&amp;'Input-Allocators'!$E$18,$G225:$BB225),SUMIF($G$6:$BB$6,BG$6&amp;" "&amp;'Input-Allocators'!$B$20,$G225:$BB225))+SUMIF($G$6:$BB$6,BG$6&amp;" "&amp;'Input-Allocators'!$F$18,$G225:$BB225))&lt;Check_Limit,0,1),1)</f>
        <v>0</v>
      </c>
      <c r="BH225" s="44">
        <f>IFERROR(IF(SUMIF($G$6:$BB$6,BH$6&amp;" Total",$G225:$BB225)-(SUMIF($G$6:$BB$6,BH$6&amp;" "&amp;'Input-Allocators'!$D$18,$G225:$BB225)+IFERROR(SUMIF($G$6:$BB$6,BH$6&amp;" "&amp;'Input-Allocators'!$E$18,$G225:$BB225),SUMIF($G$6:$BB$6,BH$6&amp;" "&amp;'Input-Allocators'!$B$20,$G225:$BB225))+SUMIF($G$6:$BB$6,BH$6&amp;" "&amp;'Input-Allocators'!$F$18,$G225:$BB225))&lt;Check_Limit,0,1),1)</f>
        <v>0</v>
      </c>
      <c r="BI225" s="44">
        <f>IFERROR(IF(SUMIF($G$6:$BB$6,BI$6&amp;" Total",$G225:$BB225)-(SUMIF($G$6:$BB$6,BI$6&amp;" "&amp;'Input-Allocators'!$D$18,$G225:$BB225)+IFERROR(SUMIF($G$6:$BB$6,BI$6&amp;" "&amp;'Input-Allocators'!$E$18,$G225:$BB225),SUMIF($G$6:$BB$6,BI$6&amp;" "&amp;'Input-Allocators'!$B$20,$G225:$BB225))+SUMIF($G$6:$BB$6,BI$6&amp;" "&amp;'Input-Allocators'!$F$18,$G225:$BB225))&lt;Check_Limit,0,1),1)</f>
        <v>0</v>
      </c>
      <c r="BJ225" s="44">
        <f>IFERROR(IF(SUMIF($G$6:$BB$6,BJ$6&amp;" Total",$G225:$BB225)-(SUMIF($G$6:$BB$6,BJ$6&amp;" "&amp;'Input-Allocators'!$D$18,$G225:$BB225)+IFERROR(SUMIF($G$6:$BB$6,BJ$6&amp;" "&amp;'Input-Allocators'!$E$18,$G225:$BB225),SUMIF($G$6:$BB$6,BJ$6&amp;" "&amp;'Input-Allocators'!$B$20,$G225:$BB225))+SUMIF($G$6:$BB$6,BJ$6&amp;" "&amp;'Input-Allocators'!$F$18,$G225:$BB225))&lt;Check_Limit,0,1),1)</f>
        <v>0</v>
      </c>
      <c r="BK225" s="44">
        <f>IFERROR(IF(SUMIF($G$6:$BB$6,BK$6&amp;" Total",$G225:$BB225)-(SUMIF($G$6:$BB$6,BK$6&amp;" "&amp;'Input-Allocators'!$D$18,$G225:$BB225)+IFERROR(SUMIF($G$6:$BB$6,BK$6&amp;" "&amp;'Input-Allocators'!$E$18,$G225:$BB225),SUMIF($G$6:$BB$6,BK$6&amp;" "&amp;'Input-Allocators'!$B$20,$G225:$BB225))+SUMIF($G$6:$BB$6,BK$6&amp;" "&amp;'Input-Allocators'!$F$18,$G225:$BB225))&lt;Check_Limit,0,1),1)</f>
        <v>0</v>
      </c>
      <c r="BL225" s="44">
        <f>IFERROR(IF(SUMIF($G$6:$BB$6,BL$6&amp;" Total",$G225:$BB225)-(SUMIF($G$6:$BB$6,BL$6&amp;" "&amp;'Input-Allocators'!$D$18,$G225:$BB225)+IFERROR(SUMIF($G$6:$BB$6,BL$6&amp;" "&amp;'Input-Allocators'!$E$18,$G225:$BB225),SUMIF($G$6:$BB$6,BL$6&amp;" "&amp;'Input-Allocators'!$B$20,$G225:$BB225))+SUMIF($G$6:$BB$6,BL$6&amp;" "&amp;'Input-Allocators'!$F$18,$G225:$BB225))&lt;Check_Limit,0,1),1)</f>
        <v>0</v>
      </c>
      <c r="BM225" s="44">
        <f>IFERROR(IF(SUMIF($G$6:$BB$6,BM$6&amp;" Total",$G225:$BB225)-(SUMIF($G$6:$BB$6,BM$6&amp;" "&amp;'Input-Allocators'!$D$18,$G225:$BB225)+IFERROR(SUMIF($G$6:$BB$6,BM$6&amp;" "&amp;'Input-Allocators'!$E$18,$G225:$BB225),SUMIF($G$6:$BB$6,BM$6&amp;" "&amp;'Input-Allocators'!$B$20,$G225:$BB225))+SUMIF($G$6:$BB$6,BM$6&amp;" "&amp;'Input-Allocators'!$F$18,$G225:$BB225))&lt;Check_Limit,0,1),1)</f>
        <v>0</v>
      </c>
      <c r="BN225" s="44">
        <f>IFERROR(IF(SUMIF($G$6:$BB$6,BN$6&amp;" Total",$G225:$BB225)-(SUMIF($G$6:$BB$6,BN$6&amp;" "&amp;'Input-Allocators'!$D$18,$G225:$BB225)+IFERROR(SUMIF($G$6:$BB$6,BN$6&amp;" "&amp;'Input-Allocators'!$E$18,$G225:$BB225),SUMIF($G$6:$BB$6,BN$6&amp;" "&amp;'Input-Allocators'!$B$20,$G225:$BB225))+SUMIF($G$6:$BB$6,BN$6&amp;" "&amp;'Input-Allocators'!$F$18,$G225:$BB225))&lt;Check_Limit,0,1),1)</f>
        <v>0</v>
      </c>
      <c r="BO225" s="44">
        <f>IFERROR(IF(SUMIF($G$6:$BB$6,BO$6&amp;" Total",$G225:$BB225)-(SUMIF($G$6:$BB$6,BO$6&amp;" "&amp;'Input-Allocators'!$D$18,$G225:$BB225)+IFERROR(SUMIF($G$6:$BB$6,BO$6&amp;" "&amp;'Input-Allocators'!$E$18,$G225:$BB225),SUMIF($G$6:$BB$6,BO$6&amp;" "&amp;'Input-Allocators'!$B$20,$G225:$BB225))+SUMIF($G$6:$BB$6,BO$6&amp;" "&amp;'Input-Allocators'!$F$18,$G225:$BB225))&lt;Check_Limit,0,1),1)</f>
        <v>0</v>
      </c>
    </row>
    <row r="226" spans="1:67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C226" s="46" t="str">
        <f>IF(ISBLANK('Input-Accounts'!C226),"",'Input-Accounts'!C226)</f>
        <v/>
      </c>
      <c r="D226" s="14"/>
      <c r="E226" s="14"/>
      <c r="F226" s="3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D226" s="44">
        <f>IFERROR(IF(SUMIF($G$6:$BB$6,BD$6&amp;" Total",$G226:$BB226)-(SUMIF($G$6:$BB$6,BD$6&amp;" "&amp;'Input-Allocators'!$D$18,$G226:$BB226)+IFERROR(SUMIF($G$6:$BB$6,BD$6&amp;" "&amp;'Input-Allocators'!$E$18,$G226:$BB226),SUMIF($G$6:$BB$6,BD$6&amp;" "&amp;'Input-Allocators'!$B$20,$G226:$BB226))+SUMIF($G$6:$BB$6,BD$6&amp;" "&amp;'Input-Allocators'!$F$18,$G226:$BB226))&lt;Check_Limit,0,1),1)</f>
        <v>0</v>
      </c>
      <c r="BE226" s="44">
        <f>IFERROR(IF(SUMIF($G$6:$BB$6,BE$6&amp;" Total",$G226:$BB226)-(SUMIF($G$6:$BB$6,BE$6&amp;" "&amp;'Input-Allocators'!$D$18,$G226:$BB226)+IFERROR(SUMIF($G$6:$BB$6,BE$6&amp;" "&amp;'Input-Allocators'!$E$18,$G226:$BB226),SUMIF($G$6:$BB$6,BE$6&amp;" "&amp;'Input-Allocators'!$B$20,$G226:$BB226))+SUMIF($G$6:$BB$6,BE$6&amp;" "&amp;'Input-Allocators'!$F$18,$G226:$BB226))&lt;Check_Limit,0,1),1)</f>
        <v>0</v>
      </c>
      <c r="BF226" s="44">
        <f>IFERROR(IF(SUMIF($G$6:$BB$6,BF$6&amp;" Total",$G226:$BB226)-(SUMIF($G$6:$BB$6,BF$6&amp;" "&amp;'Input-Allocators'!$D$18,$G226:$BB226)+IFERROR(SUMIF($G$6:$BB$6,BF$6&amp;" "&amp;'Input-Allocators'!$E$18,$G226:$BB226),SUMIF($G$6:$BB$6,BF$6&amp;" "&amp;'Input-Allocators'!$B$20,$G226:$BB226))+SUMIF($G$6:$BB$6,BF$6&amp;" "&amp;'Input-Allocators'!$F$18,$G226:$BB226))&lt;Check_Limit,0,1),1)</f>
        <v>0</v>
      </c>
      <c r="BG226" s="44">
        <f>IFERROR(IF(SUMIF($G$6:$BB$6,BG$6&amp;" Total",$G226:$BB226)-(SUMIF($G$6:$BB$6,BG$6&amp;" "&amp;'Input-Allocators'!$D$18,$G226:$BB226)+IFERROR(SUMIF($G$6:$BB$6,BG$6&amp;" "&amp;'Input-Allocators'!$E$18,$G226:$BB226),SUMIF($G$6:$BB$6,BG$6&amp;" "&amp;'Input-Allocators'!$B$20,$G226:$BB226))+SUMIF($G$6:$BB$6,BG$6&amp;" "&amp;'Input-Allocators'!$F$18,$G226:$BB226))&lt;Check_Limit,0,1),1)</f>
        <v>0</v>
      </c>
      <c r="BH226" s="44">
        <f>IFERROR(IF(SUMIF($G$6:$BB$6,BH$6&amp;" Total",$G226:$BB226)-(SUMIF($G$6:$BB$6,BH$6&amp;" "&amp;'Input-Allocators'!$D$18,$G226:$BB226)+IFERROR(SUMIF($G$6:$BB$6,BH$6&amp;" "&amp;'Input-Allocators'!$E$18,$G226:$BB226),SUMIF($G$6:$BB$6,BH$6&amp;" "&amp;'Input-Allocators'!$B$20,$G226:$BB226))+SUMIF($G$6:$BB$6,BH$6&amp;" "&amp;'Input-Allocators'!$F$18,$G226:$BB226))&lt;Check_Limit,0,1),1)</f>
        <v>0</v>
      </c>
      <c r="BI226" s="44">
        <f>IFERROR(IF(SUMIF($G$6:$BB$6,BI$6&amp;" Total",$G226:$BB226)-(SUMIF($G$6:$BB$6,BI$6&amp;" "&amp;'Input-Allocators'!$D$18,$G226:$BB226)+IFERROR(SUMIF($G$6:$BB$6,BI$6&amp;" "&amp;'Input-Allocators'!$E$18,$G226:$BB226),SUMIF($G$6:$BB$6,BI$6&amp;" "&amp;'Input-Allocators'!$B$20,$G226:$BB226))+SUMIF($G$6:$BB$6,BI$6&amp;" "&amp;'Input-Allocators'!$F$18,$G226:$BB226))&lt;Check_Limit,0,1),1)</f>
        <v>0</v>
      </c>
      <c r="BJ226" s="44">
        <f>IFERROR(IF(SUMIF($G$6:$BB$6,BJ$6&amp;" Total",$G226:$BB226)-(SUMIF($G$6:$BB$6,BJ$6&amp;" "&amp;'Input-Allocators'!$D$18,$G226:$BB226)+IFERROR(SUMIF($G$6:$BB$6,BJ$6&amp;" "&amp;'Input-Allocators'!$E$18,$G226:$BB226),SUMIF($G$6:$BB$6,BJ$6&amp;" "&amp;'Input-Allocators'!$B$20,$G226:$BB226))+SUMIF($G$6:$BB$6,BJ$6&amp;" "&amp;'Input-Allocators'!$F$18,$G226:$BB226))&lt;Check_Limit,0,1),1)</f>
        <v>0</v>
      </c>
      <c r="BK226" s="44">
        <f>IFERROR(IF(SUMIF($G$6:$BB$6,BK$6&amp;" Total",$G226:$BB226)-(SUMIF($G$6:$BB$6,BK$6&amp;" "&amp;'Input-Allocators'!$D$18,$G226:$BB226)+IFERROR(SUMIF($G$6:$BB$6,BK$6&amp;" "&amp;'Input-Allocators'!$E$18,$G226:$BB226),SUMIF($G$6:$BB$6,BK$6&amp;" "&amp;'Input-Allocators'!$B$20,$G226:$BB226))+SUMIF($G$6:$BB$6,BK$6&amp;" "&amp;'Input-Allocators'!$F$18,$G226:$BB226))&lt;Check_Limit,0,1),1)</f>
        <v>0</v>
      </c>
      <c r="BL226" s="44">
        <f>IFERROR(IF(SUMIF($G$6:$BB$6,BL$6&amp;" Total",$G226:$BB226)-(SUMIF($G$6:$BB$6,BL$6&amp;" "&amp;'Input-Allocators'!$D$18,$G226:$BB226)+IFERROR(SUMIF($G$6:$BB$6,BL$6&amp;" "&amp;'Input-Allocators'!$E$18,$G226:$BB226),SUMIF($G$6:$BB$6,BL$6&amp;" "&amp;'Input-Allocators'!$B$20,$G226:$BB226))+SUMIF($G$6:$BB$6,BL$6&amp;" "&amp;'Input-Allocators'!$F$18,$G226:$BB226))&lt;Check_Limit,0,1),1)</f>
        <v>0</v>
      </c>
      <c r="BM226" s="44">
        <f>IFERROR(IF(SUMIF($G$6:$BB$6,BM$6&amp;" Total",$G226:$BB226)-(SUMIF($G$6:$BB$6,BM$6&amp;" "&amp;'Input-Allocators'!$D$18,$G226:$BB226)+IFERROR(SUMIF($G$6:$BB$6,BM$6&amp;" "&amp;'Input-Allocators'!$E$18,$G226:$BB226),SUMIF($G$6:$BB$6,BM$6&amp;" "&amp;'Input-Allocators'!$B$20,$G226:$BB226))+SUMIF($G$6:$BB$6,BM$6&amp;" "&amp;'Input-Allocators'!$F$18,$G226:$BB226))&lt;Check_Limit,0,1),1)</f>
        <v>0</v>
      </c>
      <c r="BN226" s="44">
        <f>IFERROR(IF(SUMIF($G$6:$BB$6,BN$6&amp;" Total",$G226:$BB226)-(SUMIF($G$6:$BB$6,BN$6&amp;" "&amp;'Input-Allocators'!$D$18,$G226:$BB226)+IFERROR(SUMIF($G$6:$BB$6,BN$6&amp;" "&amp;'Input-Allocators'!$E$18,$G226:$BB226),SUMIF($G$6:$BB$6,BN$6&amp;" "&amp;'Input-Allocators'!$B$20,$G226:$BB226))+SUMIF($G$6:$BB$6,BN$6&amp;" "&amp;'Input-Allocators'!$F$18,$G226:$BB226))&lt;Check_Limit,0,1),1)</f>
        <v>0</v>
      </c>
      <c r="BO226" s="44">
        <f>IFERROR(IF(SUMIF($G$6:$BB$6,BO$6&amp;" Total",$G226:$BB226)-(SUMIF($G$6:$BB$6,BO$6&amp;" "&amp;'Input-Allocators'!$D$18,$G226:$BB226)+IFERROR(SUMIF($G$6:$BB$6,BO$6&amp;" "&amp;'Input-Allocators'!$E$18,$G226:$BB226),SUMIF($G$6:$BB$6,BO$6&amp;" "&amp;'Input-Allocators'!$B$20,$G226:$BB226))+SUMIF($G$6:$BB$6,BO$6&amp;" "&amp;'Input-Allocators'!$F$18,$G226:$BB226))&lt;Check_Limit,0,1),1)</f>
        <v>0</v>
      </c>
    </row>
    <row r="227" spans="1:67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>Functionalization!$D227</f>
        <v>1237.3987558815804</v>
      </c>
      <c r="E227" s="14">
        <f t="shared" ca="1" si="35"/>
        <v>0</v>
      </c>
      <c r="F227" s="3" t="str">
        <f>IF($D227=0,"-",IF('Input-Accounts'!$E227&lt;&gt;0,'Input-Accounts'!$E227,'Input-Accounts'!$G227))</f>
        <v>INT_CUSTACC</v>
      </c>
      <c r="G227" s="14">
        <f ca="1">IF(G$5&lt;&gt;"",HLOOKUP(G$5,Functionalization!$G$6:$R$343,ROW($A227)-5,FALSE),IFERROR(INDEX(G$320:G$343,MATCH($F227,$B$320:$B$343,0))/VLOOKUP($F227,$B$320:$BB$343,MATCH(LEFT(TRIM(G$6),FIND("~",SUBSTITUTE(G$6,"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227))*HLOOKUP(LEFT(TRIM(G$6),FIND("~",SUBSTITUTE(G$6," ","~",LEN(TRIM(G$6))-LEN(SUBSTITUTE(TRIM(G$6)," ",""))))-1)&amp;" Total",$B$6:$BB$343,ROW($A227)-5,FALSE))</f>
        <v>0</v>
      </c>
      <c r="H227" s="14">
        <f ca="1">IF(H$5&lt;&gt;"",HLOOKUP(H$5,Functionalization!$G$6:$R$343,ROW($A227)-5,FALSE),IFERROR(INDEX(H$320:H$343,MATCH($F227,$B$320:$B$343,0))/VLOOKUP($F227,$B$320:$BB$343,MATCH(LEFT(TRIM(H$6),FIND("~",SUBSTITUTE(H$6,"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227))*HLOOKUP(LEFT(TRIM(H$6),FIND("~",SUBSTITUTE(H$6," ","~",LEN(TRIM(H$6))-LEN(SUBSTITUTE(TRIM(H$6)," ",""))))-1)&amp;" Total",$B$6:$BB$343,ROW($A227)-5,FALSE))</f>
        <v>0</v>
      </c>
      <c r="I227" s="14">
        <f ca="1">IF(I$5&lt;&gt;"",HLOOKUP(I$5,Functionalization!$G$6:$R$343,ROW($A227)-5,FALSE),IFERROR(INDEX(I$320:I$343,MATCH($F227,$B$320:$B$343,0))/VLOOKUP($F227,$B$320:$BB$343,MATCH(LEFT(TRIM(I$6),FIND("~",SUBSTITUTE(I$6,"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227))*HLOOKUP(LEFT(TRIM(I$6),FIND("~",SUBSTITUTE(I$6," ","~",LEN(TRIM(I$6))-LEN(SUBSTITUTE(TRIM(I$6)," ",""))))-1)&amp;" Total",$B$6:$BB$343,ROW($A227)-5,FALSE))</f>
        <v>0</v>
      </c>
      <c r="J227" s="14">
        <f ca="1">IF(J$5&lt;&gt;"",HLOOKUP(J$5,Functionalization!$G$6:$R$343,ROW($A227)-5,FALSE),IFERROR(INDEX(J$320:J$343,MATCH($F227,$B$320:$B$343,0))/VLOOKUP($F227,$B$320:$BB$343,MATCH(LEFT(TRIM(J$6),FIND("~",SUBSTITUTE(J$6,"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227))*HLOOKUP(LEFT(TRIM(J$6),FIND("~",SUBSTITUTE(J$6," ","~",LEN(TRIM(J$6))-LEN(SUBSTITUTE(TRIM(J$6)," ",""))))-1)&amp;" Total",$B$6:$BB$343,ROW($A227)-5,FALSE))</f>
        <v>0</v>
      </c>
      <c r="K227" s="14">
        <f ca="1">IF(K$5&lt;&gt;"",HLOOKUP(K$5,Functionalization!$G$6:$R$343,ROW($A227)-5,FALSE),IFERROR(INDEX(K$320:K$343,MATCH($F227,$B$320:$B$343,0))/VLOOKUP($F227,$B$320:$BB$343,MATCH(LEFT(TRIM(K$6),FIND("~",SUBSTITUTE(K$6,"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227))*HLOOKUP(LEFT(TRIM(K$6),FIND("~",SUBSTITUTE(K$6," ","~",LEN(TRIM(K$6))-LEN(SUBSTITUTE(TRIM(K$6)," ",""))))-1)&amp;" Total",$B$6:$BB$343,ROW($A227)-5,FALSE))</f>
        <v>0</v>
      </c>
      <c r="L227" s="14">
        <f ca="1">IF(L$5&lt;&gt;"",HLOOKUP(L$5,Functionalization!$G$6:$R$343,ROW($A227)-5,FALSE),IFERROR(INDEX(L$320:L$343,MATCH($F227,$B$320:$B$343,0))/VLOOKUP($F227,$B$320:$BB$343,MATCH(LEFT(TRIM(L$6),FIND("~",SUBSTITUTE(L$6,"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227))*HLOOKUP(LEFT(TRIM(L$6),FIND("~",SUBSTITUTE(L$6," ","~",LEN(TRIM(L$6))-LEN(SUBSTITUTE(TRIM(L$6)," ",""))))-1)&amp;" Total",$B$6:$BB$343,ROW($A227)-5,FALSE))</f>
        <v>0</v>
      </c>
      <c r="M227" s="14">
        <f ca="1">IF(M$5&lt;&gt;"",HLOOKUP(M$5,Functionalization!$G$6:$R$343,ROW($A227)-5,FALSE),IFERROR(INDEX(M$320:M$343,MATCH($F227,$B$320:$B$343,0))/VLOOKUP($F227,$B$320:$BB$343,MATCH(LEFT(TRIM(M$6),FIND("~",SUBSTITUTE(M$6,"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227))*HLOOKUP(LEFT(TRIM(M$6),FIND("~",SUBSTITUTE(M$6," ","~",LEN(TRIM(M$6))-LEN(SUBSTITUTE(TRIM(M$6)," ",""))))-1)&amp;" Total",$B$6:$BB$343,ROW($A227)-5,FALSE))</f>
        <v>0</v>
      </c>
      <c r="N227" s="14">
        <f ca="1">IF(N$5&lt;&gt;"",HLOOKUP(N$5,Functionalization!$G$6:$R$343,ROW($A227)-5,FALSE),IFERROR(INDEX(N$320:N$343,MATCH($F227,$B$320:$B$343,0))/VLOOKUP($F227,$B$320:$BB$343,MATCH(LEFT(TRIM(N$6),FIND("~",SUBSTITUTE(N$6,"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227))*HLOOKUP(LEFT(TRIM(N$6),FIND("~",SUBSTITUTE(N$6," ","~",LEN(TRIM(N$6))-LEN(SUBSTITUTE(TRIM(N$6)," ",""))))-1)&amp;" Total",$B$6:$BB$343,ROW($A227)-5,FALSE))</f>
        <v>0</v>
      </c>
      <c r="O227" s="14">
        <f ca="1">IF(O$5&lt;&gt;"",HLOOKUP(O$5,Functionalization!$G$6:$R$343,ROW($A227)-5,FALSE),IFERROR(INDEX(O$320:O$343,MATCH($F227,$B$320:$B$343,0))/VLOOKUP($F227,$B$320:$BB$343,MATCH(LEFT(TRIM(O$6),FIND("~",SUBSTITUTE(O$6,"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227))*HLOOKUP(LEFT(TRIM(O$6),FIND("~",SUBSTITUTE(O$6," ","~",LEN(TRIM(O$6))-LEN(SUBSTITUTE(TRIM(O$6)," ",""))))-1)&amp;" Total",$B$6:$BB$343,ROW($A227)-5,FALSE))</f>
        <v>0</v>
      </c>
      <c r="P227" s="14">
        <f ca="1">IF(P$5&lt;&gt;"",HLOOKUP(P$5,Functionalization!$G$6:$R$343,ROW($A227)-5,FALSE),IFERROR(INDEX(P$320:P$343,MATCH($F227,$B$320:$B$343,0))/VLOOKUP($F227,$B$320:$BB$343,MATCH(LEFT(TRIM(P$6),FIND("~",SUBSTITUTE(P$6,"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227))*HLOOKUP(LEFT(TRIM(P$6),FIND("~",SUBSTITUTE(P$6," ","~",LEN(TRIM(P$6))-LEN(SUBSTITUTE(TRIM(P$6)," ",""))))-1)&amp;" Total",$B$6:$BB$343,ROW($A227)-5,FALSE))</f>
        <v>0</v>
      </c>
      <c r="Q227" s="14">
        <f ca="1">IF(Q$5&lt;&gt;"",HLOOKUP(Q$5,Functionalization!$G$6:$R$343,ROW($A227)-5,FALSE),IFERROR(INDEX(Q$320:Q$343,MATCH($F227,$B$320:$B$343,0))/VLOOKUP($F227,$B$320:$BB$343,MATCH(LEFT(TRIM(Q$6),FIND("~",SUBSTITUTE(Q$6,"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227))*HLOOKUP(LEFT(TRIM(Q$6),FIND("~",SUBSTITUTE(Q$6," ","~",LEN(TRIM(Q$6))-LEN(SUBSTITUTE(TRIM(Q$6)," ",""))))-1)&amp;" Total",$B$6:$BB$343,ROW($A227)-5,FALSE))</f>
        <v>0</v>
      </c>
      <c r="R227" s="14">
        <f ca="1">IF(R$5&lt;&gt;"",HLOOKUP(R$5,Functionalization!$G$6:$R$343,ROW($A227)-5,FALSE),IFERROR(INDEX(R$320:R$343,MATCH($F227,$B$320:$B$343,0))/VLOOKUP($F227,$B$320:$BB$343,MATCH(LEFT(TRIM(R$6),FIND("~",SUBSTITUTE(R$6,"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227))*HLOOKUP(LEFT(TRIM(R$6),FIND("~",SUBSTITUTE(R$6," ","~",LEN(TRIM(R$6))-LEN(SUBSTITUTE(TRIM(R$6)," ",""))))-1)&amp;" Total",$B$6:$BB$343,ROW($A227)-5,FALSE))</f>
        <v>0</v>
      </c>
      <c r="S227" s="14">
        <f ca="1">IF(S$5&lt;&gt;"",HLOOKUP(S$5,Functionalization!$G$6:$R$343,ROW($A227)-5,FALSE),IFERROR(INDEX(S$320:S$343,MATCH($F227,$B$320:$B$343,0))/VLOOKUP($F227,$B$320:$BB$343,MATCH(LEFT(TRIM(S$6),FIND("~",SUBSTITUTE(S$6,"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227))*HLOOKUP(LEFT(TRIM(S$6),FIND("~",SUBSTITUTE(S$6," ","~",LEN(TRIM(S$6))-LEN(SUBSTITUTE(TRIM(S$6)," ",""))))-1)&amp;" Total",$B$6:$BB$343,ROW($A227)-5,FALSE))</f>
        <v>1237.3987558815804</v>
      </c>
      <c r="T227" s="14">
        <f ca="1">IF(T$5&lt;&gt;"",HLOOKUP(T$5,Functionalization!$G$6:$R$343,ROW($A227)-5,FALSE),IFERROR(INDEX(T$320:T$343,MATCH($F227,$B$320:$B$343,0))/VLOOKUP($F227,$B$320:$BB$343,MATCH(LEFT(TRIM(T$6),FIND("~",SUBSTITUTE(T$6,"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227))*HLOOKUP(LEFT(TRIM(T$6),FIND("~",SUBSTITUTE(T$6," ","~",LEN(TRIM(T$6))-LEN(SUBSTITUTE(TRIM(T$6)," ",""))))-1)&amp;" Total",$B$6:$BB$343,ROW($A227)-5,FALSE))</f>
        <v>0</v>
      </c>
      <c r="U227" s="14">
        <f ca="1">IF(U$5&lt;&gt;"",HLOOKUP(U$5,Functionalization!$G$6:$R$343,ROW($A227)-5,FALSE),IFERROR(INDEX(U$320:U$343,MATCH($F227,$B$320:$B$343,0))/VLOOKUP($F227,$B$320:$BB$343,MATCH(LEFT(TRIM(U$6),FIND("~",SUBSTITUTE(U$6,"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227))*HLOOKUP(LEFT(TRIM(U$6),FIND("~",SUBSTITUTE(U$6," ","~",LEN(TRIM(U$6))-LEN(SUBSTITUTE(TRIM(U$6)," ",""))))-1)&amp;" Total",$B$6:$BB$343,ROW($A227)-5,FALSE))</f>
        <v>0</v>
      </c>
      <c r="V227" s="14">
        <f ca="1">IF(V$5&lt;&gt;"",HLOOKUP(V$5,Functionalization!$G$6:$R$343,ROW($A227)-5,FALSE),IFERROR(INDEX(V$320:V$343,MATCH($F227,$B$320:$B$343,0))/VLOOKUP($F227,$B$320:$BB$343,MATCH(LEFT(TRIM(V$6),FIND("~",SUBSTITUTE(V$6,"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227))*HLOOKUP(LEFT(TRIM(V$6),FIND("~",SUBSTITUTE(V$6," ","~",LEN(TRIM(V$6))-LEN(SUBSTITUTE(TRIM(V$6)," ",""))))-1)&amp;" Total",$B$6:$BB$343,ROW($A227)-5,FALSE))</f>
        <v>1237.3987558815804</v>
      </c>
      <c r="W227" s="14">
        <f ca="1">IF(W$5&lt;&gt;"",HLOOKUP(W$5,Functionalization!$G$6:$R$343,ROW($A227)-5,FALSE),IFERROR(INDEX(W$320:W$343,MATCH($F227,$B$320:$B$343,0))/VLOOKUP($F227,$B$320:$BB$343,MATCH(LEFT(TRIM(W$6),FIND("~",SUBSTITUTE(W$6,"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227))*HLOOKUP(LEFT(TRIM(W$6),FIND("~",SUBSTITUTE(W$6," ","~",LEN(TRIM(W$6))-LEN(SUBSTITUTE(TRIM(W$6)," ",""))))-1)&amp;" Total",$B$6:$BB$343,ROW($A227)-5,FALSE))</f>
        <v>0</v>
      </c>
      <c r="X227" s="14">
        <f ca="1">IF(X$5&lt;&gt;"",HLOOKUP(X$5,Functionalization!$G$6:$R$343,ROW($A227)-5,FALSE),IFERROR(INDEX(X$320:X$343,MATCH($F227,$B$320:$B$343,0))/VLOOKUP($F227,$B$320:$BB$343,MATCH(LEFT(TRIM(X$6),FIND("~",SUBSTITUTE(X$6,"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227))*HLOOKUP(LEFT(TRIM(X$6),FIND("~",SUBSTITUTE(X$6," ","~",LEN(TRIM(X$6))-LEN(SUBSTITUTE(TRIM(X$6)," ",""))))-1)&amp;" Total",$B$6:$BB$343,ROW($A227)-5,FALSE))</f>
        <v>0</v>
      </c>
      <c r="Y227" s="14">
        <f ca="1">IF(Y$5&lt;&gt;"",HLOOKUP(Y$5,Functionalization!$G$6:$R$343,ROW($A227)-5,FALSE),IFERROR(INDEX(Y$320:Y$343,MATCH($F227,$B$320:$B$343,0))/VLOOKUP($F227,$B$320:$BB$343,MATCH(LEFT(TRIM(Y$6),FIND("~",SUBSTITUTE(Y$6,"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227))*HLOOKUP(LEFT(TRIM(Y$6),FIND("~",SUBSTITUTE(Y$6," ","~",LEN(TRIM(Y$6))-LEN(SUBSTITUTE(TRIM(Y$6)," ",""))))-1)&amp;" Total",$B$6:$BB$343,ROW($A227)-5,FALSE))</f>
        <v>0</v>
      </c>
      <c r="Z227" s="14">
        <f ca="1">IF(Z$5&lt;&gt;"",HLOOKUP(Z$5,Functionalization!$G$6:$R$343,ROW($A227)-5,FALSE),IFERROR(INDEX(Z$320:Z$343,MATCH($F227,$B$320:$B$343,0))/VLOOKUP($F227,$B$320:$BB$343,MATCH(LEFT(TRIM(Z$6),FIND("~",SUBSTITUTE(Z$6,"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227))*HLOOKUP(LEFT(TRIM(Z$6),FIND("~",SUBSTITUTE(Z$6," ","~",LEN(TRIM(Z$6))-LEN(SUBSTITUTE(TRIM(Z$6)," ",""))))-1)&amp;" Total",$B$6:$BB$343,ROW($A227)-5,FALSE))</f>
        <v>0</v>
      </c>
      <c r="AA227" s="14">
        <f ca="1">IF(AA$5&lt;&gt;"",HLOOKUP(AA$5,Functionalization!$G$6:$R$343,ROW($A227)-5,FALSE),IFERROR(INDEX(AA$320:AA$343,MATCH($F227,$B$320:$B$343,0))/VLOOKUP($F227,$B$320:$BB$343,MATCH(LEFT(TRIM(AA$6),FIND("~",SUBSTITUTE(AA$6,"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227))*HLOOKUP(LEFT(TRIM(AA$6),FIND("~",SUBSTITUTE(AA$6," ","~",LEN(TRIM(AA$6))-LEN(SUBSTITUTE(TRIM(AA$6)," ",""))))-1)&amp;" Total",$B$6:$BB$343,ROW($A227)-5,FALSE))</f>
        <v>0</v>
      </c>
      <c r="AB227" s="14">
        <f ca="1">IF(AB$5&lt;&gt;"",HLOOKUP(AB$5,Functionalization!$G$6:$R$343,ROW($A227)-5,FALSE),IFERROR(INDEX(AB$320:AB$343,MATCH($F227,$B$320:$B$343,0))/VLOOKUP($F227,$B$320:$BB$343,MATCH(LEFT(TRIM(AB$6),FIND("~",SUBSTITUTE(AB$6,"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227))*HLOOKUP(LEFT(TRIM(AB$6),FIND("~",SUBSTITUTE(AB$6," ","~",LEN(TRIM(AB$6))-LEN(SUBSTITUTE(TRIM(AB$6)," ",""))))-1)&amp;" Total",$B$6:$BB$343,ROW($A227)-5,FALSE))</f>
        <v>0</v>
      </c>
      <c r="AC227" s="14">
        <f ca="1">IF(AC$5&lt;&gt;"",HLOOKUP(AC$5,Functionalization!$G$6:$R$343,ROW($A227)-5,FALSE),IFERROR(INDEX(AC$320:AC$343,MATCH($F227,$B$320:$B$343,0))/VLOOKUP($F227,$B$320:$BB$343,MATCH(LEFT(TRIM(AC$6),FIND("~",SUBSTITUTE(AC$6,"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227))*HLOOKUP(LEFT(TRIM(AC$6),FIND("~",SUBSTITUTE(AC$6," ","~",LEN(TRIM(AC$6))-LEN(SUBSTITUTE(TRIM(AC$6)," ",""))))-1)&amp;" Total",$B$6:$BB$343,ROW($A227)-5,FALSE))</f>
        <v>0</v>
      </c>
      <c r="AD227" s="14">
        <f ca="1">IF(AD$5&lt;&gt;"",HLOOKUP(AD$5,Functionalization!$G$6:$R$343,ROW($A227)-5,FALSE),IFERROR(INDEX(AD$320:AD$343,MATCH($F227,$B$320:$B$343,0))/VLOOKUP($F227,$B$320:$BB$343,MATCH(LEFT(TRIM(AD$6),FIND("~",SUBSTITUTE(AD$6,"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227))*HLOOKUP(LEFT(TRIM(AD$6),FIND("~",SUBSTITUTE(AD$6," ","~",LEN(TRIM(AD$6))-LEN(SUBSTITUTE(TRIM(AD$6)," ",""))))-1)&amp;" Total",$B$6:$BB$343,ROW($A227)-5,FALSE))</f>
        <v>0</v>
      </c>
      <c r="AE227" s="14">
        <f ca="1">IF(AE$5&lt;&gt;"",HLOOKUP(AE$5,Functionalization!$G$6:$R$343,ROW($A227)-5,FALSE),IFERROR(INDEX(AE$320:AE$343,MATCH($F227,$B$320:$B$343,0))/VLOOKUP($F227,$B$320:$BB$343,MATCH(LEFT(TRIM(AE$6),FIND("~",SUBSTITUTE(AE$6,"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227))*HLOOKUP(LEFT(TRIM(AE$6),FIND("~",SUBSTITUTE(AE$6," ","~",LEN(TRIM(AE$6))-LEN(SUBSTITUTE(TRIM(AE$6)," ",""))))-1)&amp;" Total",$B$6:$BB$343,ROW($A227)-5,FALSE))</f>
        <v>0</v>
      </c>
      <c r="AF227" s="14">
        <f ca="1">IF(AF$5&lt;&gt;"",HLOOKUP(AF$5,Functionalization!$G$6:$R$343,ROW($A227)-5,FALSE),IFERROR(INDEX(AF$320:AF$343,MATCH($F227,$B$320:$B$343,0))/VLOOKUP($F227,$B$320:$BB$343,MATCH(LEFT(TRIM(AF$6),FIND("~",SUBSTITUTE(AF$6,"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227))*HLOOKUP(LEFT(TRIM(AF$6),FIND("~",SUBSTITUTE(AF$6," ","~",LEN(TRIM(AF$6))-LEN(SUBSTITUTE(TRIM(AF$6)," ",""))))-1)&amp;" Total",$B$6:$BB$343,ROW($A227)-5,FALSE))</f>
        <v>0</v>
      </c>
      <c r="AG227" s="14">
        <f ca="1">IF(AG$5&lt;&gt;"",HLOOKUP(AG$5,Functionalization!$G$6:$R$343,ROW($A227)-5,FALSE),IFERROR(INDEX(AG$320:AG$343,MATCH($F227,$B$320:$B$343,0))/VLOOKUP($F227,$B$320:$BB$343,MATCH(LEFT(TRIM(AG$6),FIND("~",SUBSTITUTE(AG$6,"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227))*HLOOKUP(LEFT(TRIM(AG$6),FIND("~",SUBSTITUTE(AG$6," ","~",LEN(TRIM(AG$6))-LEN(SUBSTITUTE(TRIM(AG$6)," ",""))))-1)&amp;" Total",$B$6:$BB$343,ROW($A227)-5,FALSE))</f>
        <v>0</v>
      </c>
      <c r="AH227" s="14">
        <f ca="1">IF(AH$5&lt;&gt;"",HLOOKUP(AH$5,Functionalization!$G$6:$R$343,ROW($A227)-5,FALSE),IFERROR(INDEX(AH$320:AH$343,MATCH($F227,$B$320:$B$343,0))/VLOOKUP($F227,$B$320:$BB$343,MATCH(LEFT(TRIM(AH$6),FIND("~",SUBSTITUTE(AH$6,"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227))*HLOOKUP(LEFT(TRIM(AH$6),FIND("~",SUBSTITUTE(AH$6," ","~",LEN(TRIM(AH$6))-LEN(SUBSTITUTE(TRIM(AH$6)," ",""))))-1)&amp;" Total",$B$6:$BB$343,ROW($A227)-5,FALSE))</f>
        <v>0</v>
      </c>
      <c r="AI227" s="14">
        <f ca="1">IF(AI$5&lt;&gt;"",HLOOKUP(AI$5,Functionalization!$G$6:$R$343,ROW($A227)-5,FALSE),IFERROR(INDEX(AI$320:AI$343,MATCH($F227,$B$320:$B$343,0))/VLOOKUP($F227,$B$320:$BB$343,MATCH(LEFT(TRIM(AI$6),FIND("~",SUBSTITUTE(AI$6,"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227))*HLOOKUP(LEFT(TRIM(AI$6),FIND("~",SUBSTITUTE(AI$6," ","~",LEN(TRIM(AI$6))-LEN(SUBSTITUTE(TRIM(AI$6)," ",""))))-1)&amp;" Total",$B$6:$BB$343,ROW($A227)-5,FALSE))</f>
        <v>0</v>
      </c>
      <c r="AJ227" s="14">
        <f ca="1">IF(AJ$5&lt;&gt;"",HLOOKUP(AJ$5,Functionalization!$G$6:$R$343,ROW($A227)-5,FALSE),IFERROR(INDEX(AJ$320:AJ$343,MATCH($F227,$B$320:$B$343,0))/VLOOKUP($F227,$B$320:$BB$343,MATCH(LEFT(TRIM(AJ$6),FIND("~",SUBSTITUTE(AJ$6,"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227))*HLOOKUP(LEFT(TRIM(AJ$6),FIND("~",SUBSTITUTE(AJ$6," ","~",LEN(TRIM(AJ$6))-LEN(SUBSTITUTE(TRIM(AJ$6)," ",""))))-1)&amp;" Total",$B$6:$BB$343,ROW($A227)-5,FALSE))</f>
        <v>0</v>
      </c>
      <c r="AK227" s="14">
        <f ca="1">IF(AK$5&lt;&gt;"",HLOOKUP(AK$5,Functionalization!$G$6:$R$343,ROW($A227)-5,FALSE),IFERROR(INDEX(AK$320:AK$343,MATCH($F227,$B$320:$B$343,0))/VLOOKUP($F227,$B$320:$BB$343,MATCH(LEFT(TRIM(AK$6),FIND("~",SUBSTITUTE(AK$6,"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227))*HLOOKUP(LEFT(TRIM(AK$6),FIND("~",SUBSTITUTE(AK$6," ","~",LEN(TRIM(AK$6))-LEN(SUBSTITUTE(TRIM(AK$6)," ",""))))-1)&amp;" Total",$B$6:$BB$343,ROW($A227)-5,FALSE))</f>
        <v>0</v>
      </c>
      <c r="AL227" s="14">
        <f ca="1">IF(AL$5&lt;&gt;"",HLOOKUP(AL$5,Functionalization!$G$6:$R$343,ROW($A227)-5,FALSE),IFERROR(INDEX(AL$320:AL$343,MATCH($F227,$B$320:$B$343,0))/VLOOKUP($F227,$B$320:$BB$343,MATCH(LEFT(TRIM(AL$6),FIND("~",SUBSTITUTE(AL$6,"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227))*HLOOKUP(LEFT(TRIM(AL$6),FIND("~",SUBSTITUTE(AL$6," ","~",LEN(TRIM(AL$6))-LEN(SUBSTITUTE(TRIM(AL$6)," ",""))))-1)&amp;" Total",$B$6:$BB$343,ROW($A227)-5,FALSE))</f>
        <v>0</v>
      </c>
      <c r="AM227" s="14">
        <f ca="1">IF(AM$5&lt;&gt;"",HLOOKUP(AM$5,Functionalization!$G$6:$R$343,ROW($A227)-5,FALSE),IFERROR(INDEX(AM$320:AM$343,MATCH($F227,$B$320:$B$343,0))/VLOOKUP($F227,$B$320:$BB$343,MATCH(LEFT(TRIM(AM$6),FIND("~",SUBSTITUTE(AM$6,"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227))*HLOOKUP(LEFT(TRIM(AM$6),FIND("~",SUBSTITUTE(AM$6," ","~",LEN(TRIM(AM$6))-LEN(SUBSTITUTE(TRIM(AM$6)," ",""))))-1)&amp;" Total",$B$6:$BB$343,ROW($A227)-5,FALSE))</f>
        <v>0</v>
      </c>
      <c r="AN227" s="14">
        <f ca="1">IF(AN$5&lt;&gt;"",HLOOKUP(AN$5,Functionalization!$G$6:$R$343,ROW($A227)-5,FALSE),IFERROR(INDEX(AN$320:AN$343,MATCH($F227,$B$320:$B$343,0))/VLOOKUP($F227,$B$320:$BB$343,MATCH(LEFT(TRIM(AN$6),FIND("~",SUBSTITUTE(AN$6,"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227))*HLOOKUP(LEFT(TRIM(AN$6),FIND("~",SUBSTITUTE(AN$6," ","~",LEN(TRIM(AN$6))-LEN(SUBSTITUTE(TRIM(AN$6)," ",""))))-1)&amp;" Total",$B$6:$BB$343,ROW($A227)-5,FALSE))</f>
        <v>0</v>
      </c>
      <c r="AO227" s="14">
        <f ca="1">IF(AO$5&lt;&gt;"",HLOOKUP(AO$5,Functionalization!$G$6:$R$343,ROW($A227)-5,FALSE),IFERROR(INDEX(AO$320:AO$343,MATCH($F227,$B$320:$B$343,0))/VLOOKUP($F227,$B$320:$BB$343,MATCH(LEFT(TRIM(AO$6),FIND("~",SUBSTITUTE(AO$6,"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227))*HLOOKUP(LEFT(TRIM(AO$6),FIND("~",SUBSTITUTE(AO$6," ","~",LEN(TRIM(AO$6))-LEN(SUBSTITUTE(TRIM(AO$6)," ",""))))-1)&amp;" Total",$B$6:$BB$343,ROW($A227)-5,FALSE))</f>
        <v>0</v>
      </c>
      <c r="AP227" s="14">
        <f ca="1">IF(AP$5&lt;&gt;"",HLOOKUP(AP$5,Functionalization!$G$6:$R$343,ROW($A227)-5,FALSE),IFERROR(INDEX(AP$320:AP$343,MATCH($F227,$B$320:$B$343,0))/VLOOKUP($F227,$B$320:$BB$343,MATCH(LEFT(TRIM(AP$6),FIND("~",SUBSTITUTE(AP$6,"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227))*HLOOKUP(LEFT(TRIM(AP$6),FIND("~",SUBSTITUTE(AP$6," ","~",LEN(TRIM(AP$6))-LEN(SUBSTITUTE(TRIM(AP$6)," ",""))))-1)&amp;" Total",$B$6:$BB$343,ROW($A227)-5,FALSE))</f>
        <v>0</v>
      </c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D227" s="44">
        <f ca="1">IFERROR(IF(SUMIF($G$6:$BB$6,BD$6&amp;" Total",$G227:$BB227)-(SUMIF($G$6:$BB$6,BD$6&amp;" "&amp;'Input-Allocators'!$D$18,$G227:$BB227)+IFERROR(SUMIF($G$6:$BB$6,BD$6&amp;" "&amp;'Input-Allocators'!$E$18,$G227:$BB227),SUMIF($G$6:$BB$6,BD$6&amp;" "&amp;'Input-Allocators'!$B$20,$G227:$BB227))+SUMIF($G$6:$BB$6,BD$6&amp;" "&amp;'Input-Allocators'!$F$18,$G227:$BB227))&lt;Check_Limit,0,1),1)</f>
        <v>0</v>
      </c>
      <c r="BE227" s="44">
        <f ca="1">IFERROR(IF(SUMIF($G$6:$BB$6,BE$6&amp;" Total",$G227:$BB227)-(SUMIF($G$6:$BB$6,BE$6&amp;" "&amp;'Input-Allocators'!$D$18,$G227:$BB227)+IFERROR(SUMIF($G$6:$BB$6,BE$6&amp;" "&amp;'Input-Allocators'!$E$18,$G227:$BB227),SUMIF($G$6:$BB$6,BE$6&amp;" "&amp;'Input-Allocators'!$B$20,$G227:$BB227))+SUMIF($G$6:$BB$6,BE$6&amp;" "&amp;'Input-Allocators'!$F$18,$G227:$BB227))&lt;Check_Limit,0,1),1)</f>
        <v>0</v>
      </c>
      <c r="BF227" s="44">
        <f ca="1">IFERROR(IF(SUMIF($G$6:$BB$6,BF$6&amp;" Total",$G227:$BB227)-(SUMIF($G$6:$BB$6,BF$6&amp;" "&amp;'Input-Allocators'!$D$18,$G227:$BB227)+IFERROR(SUMIF($G$6:$BB$6,BF$6&amp;" "&amp;'Input-Allocators'!$E$18,$G227:$BB227),SUMIF($G$6:$BB$6,BF$6&amp;" "&amp;'Input-Allocators'!$B$20,$G227:$BB227))+SUMIF($G$6:$BB$6,BF$6&amp;" "&amp;'Input-Allocators'!$F$18,$G227:$BB227))&lt;Check_Limit,0,1),1)</f>
        <v>0</v>
      </c>
      <c r="BG227" s="44">
        <f ca="1">IFERROR(IF(SUMIF($G$6:$BB$6,BG$6&amp;" Total",$G227:$BB227)-(SUMIF($G$6:$BB$6,BG$6&amp;" "&amp;'Input-Allocators'!$D$18,$G227:$BB227)+IFERROR(SUMIF($G$6:$BB$6,BG$6&amp;" "&amp;'Input-Allocators'!$E$18,$G227:$BB227),SUMIF($G$6:$BB$6,BG$6&amp;" "&amp;'Input-Allocators'!$B$20,$G227:$BB227))+SUMIF($G$6:$BB$6,BG$6&amp;" "&amp;'Input-Allocators'!$F$18,$G227:$BB227))&lt;Check_Limit,0,1),1)</f>
        <v>0</v>
      </c>
      <c r="BH227" s="44">
        <f ca="1">IFERROR(IF(SUMIF($G$6:$BB$6,BH$6&amp;" Total",$G227:$BB227)-(SUMIF($G$6:$BB$6,BH$6&amp;" "&amp;'Input-Allocators'!$D$18,$G227:$BB227)+IFERROR(SUMIF($G$6:$BB$6,BH$6&amp;" "&amp;'Input-Allocators'!$E$18,$G227:$BB227),SUMIF($G$6:$BB$6,BH$6&amp;" "&amp;'Input-Allocators'!$B$20,$G227:$BB227))+SUMIF($G$6:$BB$6,BH$6&amp;" "&amp;'Input-Allocators'!$F$18,$G227:$BB227))&lt;Check_Limit,0,1),1)</f>
        <v>0</v>
      </c>
      <c r="BI227" s="44">
        <f ca="1">IFERROR(IF(SUMIF($G$6:$BB$6,BI$6&amp;" Total",$G227:$BB227)-(SUMIF($G$6:$BB$6,BI$6&amp;" "&amp;'Input-Allocators'!$D$18,$G227:$BB227)+IFERROR(SUMIF($G$6:$BB$6,BI$6&amp;" "&amp;'Input-Allocators'!$E$18,$G227:$BB227),SUMIF($G$6:$BB$6,BI$6&amp;" "&amp;'Input-Allocators'!$B$20,$G227:$BB227))+SUMIF($G$6:$BB$6,BI$6&amp;" "&amp;'Input-Allocators'!$F$18,$G227:$BB227))&lt;Check_Limit,0,1),1)</f>
        <v>0</v>
      </c>
      <c r="BJ227" s="44">
        <f ca="1">IFERROR(IF(SUMIF($G$6:$BB$6,BJ$6&amp;" Total",$G227:$BB227)-(SUMIF($G$6:$BB$6,BJ$6&amp;" "&amp;'Input-Allocators'!$D$18,$G227:$BB227)+IFERROR(SUMIF($G$6:$BB$6,BJ$6&amp;" "&amp;'Input-Allocators'!$E$18,$G227:$BB227),SUMIF($G$6:$BB$6,BJ$6&amp;" "&amp;'Input-Allocators'!$B$20,$G227:$BB227))+SUMIF($G$6:$BB$6,BJ$6&amp;" "&amp;'Input-Allocators'!$F$18,$G227:$BB227))&lt;Check_Limit,0,1),1)</f>
        <v>0</v>
      </c>
      <c r="BK227" s="44">
        <f ca="1">IFERROR(IF(SUMIF($G$6:$BB$6,BK$6&amp;" Total",$G227:$BB227)-(SUMIF($G$6:$BB$6,BK$6&amp;" "&amp;'Input-Allocators'!$D$18,$G227:$BB227)+IFERROR(SUMIF($G$6:$BB$6,BK$6&amp;" "&amp;'Input-Allocators'!$E$18,$G227:$BB227),SUMIF($G$6:$BB$6,BK$6&amp;" "&amp;'Input-Allocators'!$B$20,$G227:$BB227))+SUMIF($G$6:$BB$6,BK$6&amp;" "&amp;'Input-Allocators'!$F$18,$G227:$BB227))&lt;Check_Limit,0,1),1)</f>
        <v>0</v>
      </c>
      <c r="BL227" s="44">
        <f ca="1">IFERROR(IF(SUMIF($G$6:$BB$6,BL$6&amp;" Total",$G227:$BB227)-(SUMIF($G$6:$BB$6,BL$6&amp;" "&amp;'Input-Allocators'!$D$18,$G227:$BB227)+IFERROR(SUMIF($G$6:$BB$6,BL$6&amp;" "&amp;'Input-Allocators'!$E$18,$G227:$BB227),SUMIF($G$6:$BB$6,BL$6&amp;" "&amp;'Input-Allocators'!$B$20,$G227:$BB227))+SUMIF($G$6:$BB$6,BL$6&amp;" "&amp;'Input-Allocators'!$F$18,$G227:$BB227))&lt;Check_Limit,0,1),1)</f>
        <v>0</v>
      </c>
      <c r="BM227" s="44">
        <f ca="1">IFERROR(IF(SUMIF($G$6:$BB$6,BM$6&amp;" Total",$G227:$BB227)-(SUMIF($G$6:$BB$6,BM$6&amp;" "&amp;'Input-Allocators'!$D$18,$G227:$BB227)+IFERROR(SUMIF($G$6:$BB$6,BM$6&amp;" "&amp;'Input-Allocators'!$E$18,$G227:$BB227),SUMIF($G$6:$BB$6,BM$6&amp;" "&amp;'Input-Allocators'!$B$20,$G227:$BB227))+SUMIF($G$6:$BB$6,BM$6&amp;" "&amp;'Input-Allocators'!$F$18,$G227:$BB227))&lt;Check_Limit,0,1),1)</f>
        <v>0</v>
      </c>
      <c r="BN227" s="44">
        <f ca="1">IFERROR(IF(SUMIF($G$6:$BB$6,BN$6&amp;" Total",$G227:$BB227)-(SUMIF($G$6:$BB$6,BN$6&amp;" "&amp;'Input-Allocators'!$D$18,$G227:$BB227)+IFERROR(SUMIF($G$6:$BB$6,BN$6&amp;" "&amp;'Input-Allocators'!$E$18,$G227:$BB227),SUMIF($G$6:$BB$6,BN$6&amp;" "&amp;'Input-Allocators'!$B$20,$G227:$BB227))+SUMIF($G$6:$BB$6,BN$6&amp;" "&amp;'Input-Allocators'!$F$18,$G227:$BB227))&lt;Check_Limit,0,1),1)</f>
        <v>0</v>
      </c>
      <c r="BO227" s="44">
        <f ca="1">IFERROR(IF(SUMIF($G$6:$BB$6,BO$6&amp;" Total",$G227:$BB227)-(SUMIF($G$6:$BB$6,BO$6&amp;" "&amp;'Input-Allocators'!$D$18,$G227:$BB227)+IFERROR(SUMIF($G$6:$BB$6,BO$6&amp;" "&amp;'Input-Allocators'!$E$18,$G227:$BB227),SUMIF($G$6:$BB$6,BO$6&amp;" "&amp;'Input-Allocators'!$B$20,$G227:$BB227))+SUMIF($G$6:$BB$6,BO$6&amp;" "&amp;'Input-Allocators'!$F$18,$G227:$BB227))&lt;Check_Limit,0,1),1)</f>
        <v>0</v>
      </c>
    </row>
    <row r="228" spans="1:67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>Functionalization!$D228</f>
        <v>1888.2069528695706</v>
      </c>
      <c r="E228" s="14">
        <f t="shared" ca="1" si="35"/>
        <v>0</v>
      </c>
      <c r="F228" s="3" t="str">
        <f>IF($D228=0,"-",IF('Input-Accounts'!$E228&lt;&gt;0,'Input-Accounts'!$E228,'Input-Accounts'!$G228))</f>
        <v>CUSTOMER</v>
      </c>
      <c r="G228" s="14">
        <f ca="1">IF(G$5&lt;&gt;"",HLOOKUP(G$5,Functionalization!$G$6:$R$343,ROW($A228)-5,FALSE),IFERROR(INDEX(G$320:G$343,MATCH($F228,$B$320:$B$343,0))/VLOOKUP($F228,$B$320:$BB$343,MATCH(LEFT(TRIM(G$6),FIND("~",SUBSTITUTE(G$6,"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228))*HLOOKUP(LEFT(TRIM(G$6),FIND("~",SUBSTITUTE(G$6," ","~",LEN(TRIM(G$6))-LEN(SUBSTITUTE(TRIM(G$6)," ",""))))-1)&amp;" Total",$B$6:$BB$343,ROW($A228)-5,FALSE))</f>
        <v>0</v>
      </c>
      <c r="H228" s="14">
        <f ca="1">IF(H$5&lt;&gt;"",HLOOKUP(H$5,Functionalization!$G$6:$R$343,ROW($A228)-5,FALSE),IFERROR(INDEX(H$320:H$343,MATCH($F228,$B$320:$B$343,0))/VLOOKUP($F228,$B$320:$BB$343,MATCH(LEFT(TRIM(H$6),FIND("~",SUBSTITUTE(H$6,"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228))*HLOOKUP(LEFT(TRIM(H$6),FIND("~",SUBSTITUTE(H$6," ","~",LEN(TRIM(H$6))-LEN(SUBSTITUTE(TRIM(H$6)," ",""))))-1)&amp;" Total",$B$6:$BB$343,ROW($A228)-5,FALSE))</f>
        <v>0</v>
      </c>
      <c r="I228" s="14">
        <f ca="1">IF(I$5&lt;&gt;"",HLOOKUP(I$5,Functionalization!$G$6:$R$343,ROW($A228)-5,FALSE),IFERROR(INDEX(I$320:I$343,MATCH($F228,$B$320:$B$343,0))/VLOOKUP($F228,$B$320:$BB$343,MATCH(LEFT(TRIM(I$6),FIND("~",SUBSTITUTE(I$6,"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228))*HLOOKUP(LEFT(TRIM(I$6),FIND("~",SUBSTITUTE(I$6," ","~",LEN(TRIM(I$6))-LEN(SUBSTITUTE(TRIM(I$6)," ",""))))-1)&amp;" Total",$B$6:$BB$343,ROW($A228)-5,FALSE))</f>
        <v>0</v>
      </c>
      <c r="J228" s="14">
        <f ca="1">IF(J$5&lt;&gt;"",HLOOKUP(J$5,Functionalization!$G$6:$R$343,ROW($A228)-5,FALSE),IFERROR(INDEX(J$320:J$343,MATCH($F228,$B$320:$B$343,0))/VLOOKUP($F228,$B$320:$BB$343,MATCH(LEFT(TRIM(J$6),FIND("~",SUBSTITUTE(J$6,"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228))*HLOOKUP(LEFT(TRIM(J$6),FIND("~",SUBSTITUTE(J$6," ","~",LEN(TRIM(J$6))-LEN(SUBSTITUTE(TRIM(J$6)," ",""))))-1)&amp;" Total",$B$6:$BB$343,ROW($A228)-5,FALSE))</f>
        <v>0</v>
      </c>
      <c r="K228" s="14">
        <f ca="1">IF(K$5&lt;&gt;"",HLOOKUP(K$5,Functionalization!$G$6:$R$343,ROW($A228)-5,FALSE),IFERROR(INDEX(K$320:K$343,MATCH($F228,$B$320:$B$343,0))/VLOOKUP($F228,$B$320:$BB$343,MATCH(LEFT(TRIM(K$6),FIND("~",SUBSTITUTE(K$6,"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228))*HLOOKUP(LEFT(TRIM(K$6),FIND("~",SUBSTITUTE(K$6," ","~",LEN(TRIM(K$6))-LEN(SUBSTITUTE(TRIM(K$6)," ",""))))-1)&amp;" Total",$B$6:$BB$343,ROW($A228)-5,FALSE))</f>
        <v>0</v>
      </c>
      <c r="L228" s="14">
        <f ca="1">IF(L$5&lt;&gt;"",HLOOKUP(L$5,Functionalization!$G$6:$R$343,ROW($A228)-5,FALSE),IFERROR(INDEX(L$320:L$343,MATCH($F228,$B$320:$B$343,0))/VLOOKUP($F228,$B$320:$BB$343,MATCH(LEFT(TRIM(L$6),FIND("~",SUBSTITUTE(L$6,"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228))*HLOOKUP(LEFT(TRIM(L$6),FIND("~",SUBSTITUTE(L$6," ","~",LEN(TRIM(L$6))-LEN(SUBSTITUTE(TRIM(L$6)," ",""))))-1)&amp;" Total",$B$6:$BB$343,ROW($A228)-5,FALSE))</f>
        <v>0</v>
      </c>
      <c r="M228" s="14">
        <f ca="1">IF(M$5&lt;&gt;"",HLOOKUP(M$5,Functionalization!$G$6:$R$343,ROW($A228)-5,FALSE),IFERROR(INDEX(M$320:M$343,MATCH($F228,$B$320:$B$343,0))/VLOOKUP($F228,$B$320:$BB$343,MATCH(LEFT(TRIM(M$6),FIND("~",SUBSTITUTE(M$6,"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228))*HLOOKUP(LEFT(TRIM(M$6),FIND("~",SUBSTITUTE(M$6," ","~",LEN(TRIM(M$6))-LEN(SUBSTITUTE(TRIM(M$6)," ",""))))-1)&amp;" Total",$B$6:$BB$343,ROW($A228)-5,FALSE))</f>
        <v>0</v>
      </c>
      <c r="N228" s="14">
        <f ca="1">IF(N$5&lt;&gt;"",HLOOKUP(N$5,Functionalization!$G$6:$R$343,ROW($A228)-5,FALSE),IFERROR(INDEX(N$320:N$343,MATCH($F228,$B$320:$B$343,0))/VLOOKUP($F228,$B$320:$BB$343,MATCH(LEFT(TRIM(N$6),FIND("~",SUBSTITUTE(N$6,"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228))*HLOOKUP(LEFT(TRIM(N$6),FIND("~",SUBSTITUTE(N$6," ","~",LEN(TRIM(N$6))-LEN(SUBSTITUTE(TRIM(N$6)," ",""))))-1)&amp;" Total",$B$6:$BB$343,ROW($A228)-5,FALSE))</f>
        <v>0</v>
      </c>
      <c r="O228" s="14">
        <f ca="1">IF(O$5&lt;&gt;"",HLOOKUP(O$5,Functionalization!$G$6:$R$343,ROW($A228)-5,FALSE),IFERROR(INDEX(O$320:O$343,MATCH($F228,$B$320:$B$343,0))/VLOOKUP($F228,$B$320:$BB$343,MATCH(LEFT(TRIM(O$6),FIND("~",SUBSTITUTE(O$6,"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228))*HLOOKUP(LEFT(TRIM(O$6),FIND("~",SUBSTITUTE(O$6," ","~",LEN(TRIM(O$6))-LEN(SUBSTITUTE(TRIM(O$6)," ",""))))-1)&amp;" Total",$B$6:$BB$343,ROW($A228)-5,FALSE))</f>
        <v>0</v>
      </c>
      <c r="P228" s="14">
        <f ca="1">IF(P$5&lt;&gt;"",HLOOKUP(P$5,Functionalization!$G$6:$R$343,ROW($A228)-5,FALSE),IFERROR(INDEX(P$320:P$343,MATCH($F228,$B$320:$B$343,0))/VLOOKUP($F228,$B$320:$BB$343,MATCH(LEFT(TRIM(P$6),FIND("~",SUBSTITUTE(P$6,"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228))*HLOOKUP(LEFT(TRIM(P$6),FIND("~",SUBSTITUTE(P$6," ","~",LEN(TRIM(P$6))-LEN(SUBSTITUTE(TRIM(P$6)," ",""))))-1)&amp;" Total",$B$6:$BB$343,ROW($A228)-5,FALSE))</f>
        <v>0</v>
      </c>
      <c r="Q228" s="14">
        <f ca="1">IF(Q$5&lt;&gt;"",HLOOKUP(Q$5,Functionalization!$G$6:$R$343,ROW($A228)-5,FALSE),IFERROR(INDEX(Q$320:Q$343,MATCH($F228,$B$320:$B$343,0))/VLOOKUP($F228,$B$320:$BB$343,MATCH(LEFT(TRIM(Q$6),FIND("~",SUBSTITUTE(Q$6,"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228))*HLOOKUP(LEFT(TRIM(Q$6),FIND("~",SUBSTITUTE(Q$6," ","~",LEN(TRIM(Q$6))-LEN(SUBSTITUTE(TRIM(Q$6)," ",""))))-1)&amp;" Total",$B$6:$BB$343,ROW($A228)-5,FALSE))</f>
        <v>0</v>
      </c>
      <c r="R228" s="14">
        <f ca="1">IF(R$5&lt;&gt;"",HLOOKUP(R$5,Functionalization!$G$6:$R$343,ROW($A228)-5,FALSE),IFERROR(INDEX(R$320:R$343,MATCH($F228,$B$320:$B$343,0))/VLOOKUP($F228,$B$320:$BB$343,MATCH(LEFT(TRIM(R$6),FIND("~",SUBSTITUTE(R$6,"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228))*HLOOKUP(LEFT(TRIM(R$6),FIND("~",SUBSTITUTE(R$6," ","~",LEN(TRIM(R$6))-LEN(SUBSTITUTE(TRIM(R$6)," ",""))))-1)&amp;" Total",$B$6:$BB$343,ROW($A228)-5,FALSE))</f>
        <v>0</v>
      </c>
      <c r="S228" s="14">
        <f ca="1">IF(S$5&lt;&gt;"",HLOOKUP(S$5,Functionalization!$G$6:$R$343,ROW($A228)-5,FALSE),IFERROR(INDEX(S$320:S$343,MATCH($F228,$B$320:$B$343,0))/VLOOKUP($F228,$B$320:$BB$343,MATCH(LEFT(TRIM(S$6),FIND("~",SUBSTITUTE(S$6,"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228))*HLOOKUP(LEFT(TRIM(S$6),FIND("~",SUBSTITUTE(S$6," ","~",LEN(TRIM(S$6))-LEN(SUBSTITUTE(TRIM(S$6)," ",""))))-1)&amp;" Total",$B$6:$BB$343,ROW($A228)-5,FALSE))</f>
        <v>1888.2069528695706</v>
      </c>
      <c r="T228" s="14">
        <f ca="1">IF(T$5&lt;&gt;"",HLOOKUP(T$5,Functionalization!$G$6:$R$343,ROW($A228)-5,FALSE),IFERROR(INDEX(T$320:T$343,MATCH($F228,$B$320:$B$343,0))/VLOOKUP($F228,$B$320:$BB$343,MATCH(LEFT(TRIM(T$6),FIND("~",SUBSTITUTE(T$6,"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228))*HLOOKUP(LEFT(TRIM(T$6),FIND("~",SUBSTITUTE(T$6," ","~",LEN(TRIM(T$6))-LEN(SUBSTITUTE(TRIM(T$6)," ",""))))-1)&amp;" Total",$B$6:$BB$343,ROW($A228)-5,FALSE))</f>
        <v>0</v>
      </c>
      <c r="U228" s="14">
        <f ca="1">IF(U$5&lt;&gt;"",HLOOKUP(U$5,Functionalization!$G$6:$R$343,ROW($A228)-5,FALSE),IFERROR(INDEX(U$320:U$343,MATCH($F228,$B$320:$B$343,0))/VLOOKUP($F228,$B$320:$BB$343,MATCH(LEFT(TRIM(U$6),FIND("~",SUBSTITUTE(U$6,"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228))*HLOOKUP(LEFT(TRIM(U$6),FIND("~",SUBSTITUTE(U$6," ","~",LEN(TRIM(U$6))-LEN(SUBSTITUTE(TRIM(U$6)," ",""))))-1)&amp;" Total",$B$6:$BB$343,ROW($A228)-5,FALSE))</f>
        <v>0</v>
      </c>
      <c r="V228" s="14">
        <f ca="1">IF(V$5&lt;&gt;"",HLOOKUP(V$5,Functionalization!$G$6:$R$343,ROW($A228)-5,FALSE),IFERROR(INDEX(V$320:V$343,MATCH($F228,$B$320:$B$343,0))/VLOOKUP($F228,$B$320:$BB$343,MATCH(LEFT(TRIM(V$6),FIND("~",SUBSTITUTE(V$6,"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228))*HLOOKUP(LEFT(TRIM(V$6),FIND("~",SUBSTITUTE(V$6," ","~",LEN(TRIM(V$6))-LEN(SUBSTITUTE(TRIM(V$6)," ",""))))-1)&amp;" Total",$B$6:$BB$343,ROW($A228)-5,FALSE))</f>
        <v>1888.2069528695706</v>
      </c>
      <c r="W228" s="14">
        <f ca="1">IF(W$5&lt;&gt;"",HLOOKUP(W$5,Functionalization!$G$6:$R$343,ROW($A228)-5,FALSE),IFERROR(INDEX(W$320:W$343,MATCH($F228,$B$320:$B$343,0))/VLOOKUP($F228,$B$320:$BB$343,MATCH(LEFT(TRIM(W$6),FIND("~",SUBSTITUTE(W$6,"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228))*HLOOKUP(LEFT(TRIM(W$6),FIND("~",SUBSTITUTE(W$6," ","~",LEN(TRIM(W$6))-LEN(SUBSTITUTE(TRIM(W$6)," ",""))))-1)&amp;" Total",$B$6:$BB$343,ROW($A228)-5,FALSE))</f>
        <v>0</v>
      </c>
      <c r="X228" s="14">
        <f ca="1">IF(X$5&lt;&gt;"",HLOOKUP(X$5,Functionalization!$G$6:$R$343,ROW($A228)-5,FALSE),IFERROR(INDEX(X$320:X$343,MATCH($F228,$B$320:$B$343,0))/VLOOKUP($F228,$B$320:$BB$343,MATCH(LEFT(TRIM(X$6),FIND("~",SUBSTITUTE(X$6,"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228))*HLOOKUP(LEFT(TRIM(X$6),FIND("~",SUBSTITUTE(X$6," ","~",LEN(TRIM(X$6))-LEN(SUBSTITUTE(TRIM(X$6)," ",""))))-1)&amp;" Total",$B$6:$BB$343,ROW($A228)-5,FALSE))</f>
        <v>0</v>
      </c>
      <c r="Y228" s="14">
        <f ca="1">IF(Y$5&lt;&gt;"",HLOOKUP(Y$5,Functionalization!$G$6:$R$343,ROW($A228)-5,FALSE),IFERROR(INDEX(Y$320:Y$343,MATCH($F228,$B$320:$B$343,0))/VLOOKUP($F228,$B$320:$BB$343,MATCH(LEFT(TRIM(Y$6),FIND("~",SUBSTITUTE(Y$6,"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228))*HLOOKUP(LEFT(TRIM(Y$6),FIND("~",SUBSTITUTE(Y$6," ","~",LEN(TRIM(Y$6))-LEN(SUBSTITUTE(TRIM(Y$6)," ",""))))-1)&amp;" Total",$B$6:$BB$343,ROW($A228)-5,FALSE))</f>
        <v>0</v>
      </c>
      <c r="Z228" s="14">
        <f ca="1">IF(Z$5&lt;&gt;"",HLOOKUP(Z$5,Functionalization!$G$6:$R$343,ROW($A228)-5,FALSE),IFERROR(INDEX(Z$320:Z$343,MATCH($F228,$B$320:$B$343,0))/VLOOKUP($F228,$B$320:$BB$343,MATCH(LEFT(TRIM(Z$6),FIND("~",SUBSTITUTE(Z$6,"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228))*HLOOKUP(LEFT(TRIM(Z$6),FIND("~",SUBSTITUTE(Z$6," ","~",LEN(TRIM(Z$6))-LEN(SUBSTITUTE(TRIM(Z$6)," ",""))))-1)&amp;" Total",$B$6:$BB$343,ROW($A228)-5,FALSE))</f>
        <v>0</v>
      </c>
      <c r="AA228" s="14">
        <f ca="1">IF(AA$5&lt;&gt;"",HLOOKUP(AA$5,Functionalization!$G$6:$R$343,ROW($A228)-5,FALSE),IFERROR(INDEX(AA$320:AA$343,MATCH($F228,$B$320:$B$343,0))/VLOOKUP($F228,$B$320:$BB$343,MATCH(LEFT(TRIM(AA$6),FIND("~",SUBSTITUTE(AA$6,"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228))*HLOOKUP(LEFT(TRIM(AA$6),FIND("~",SUBSTITUTE(AA$6," ","~",LEN(TRIM(AA$6))-LEN(SUBSTITUTE(TRIM(AA$6)," ",""))))-1)&amp;" Total",$B$6:$BB$343,ROW($A228)-5,FALSE))</f>
        <v>0</v>
      </c>
      <c r="AB228" s="14">
        <f ca="1">IF(AB$5&lt;&gt;"",HLOOKUP(AB$5,Functionalization!$G$6:$R$343,ROW($A228)-5,FALSE),IFERROR(INDEX(AB$320:AB$343,MATCH($F228,$B$320:$B$343,0))/VLOOKUP($F228,$B$320:$BB$343,MATCH(LEFT(TRIM(AB$6),FIND("~",SUBSTITUTE(AB$6,"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228))*HLOOKUP(LEFT(TRIM(AB$6),FIND("~",SUBSTITUTE(AB$6," ","~",LEN(TRIM(AB$6))-LEN(SUBSTITUTE(TRIM(AB$6)," ",""))))-1)&amp;" Total",$B$6:$BB$343,ROW($A228)-5,FALSE))</f>
        <v>0</v>
      </c>
      <c r="AC228" s="14">
        <f ca="1">IF(AC$5&lt;&gt;"",HLOOKUP(AC$5,Functionalization!$G$6:$R$343,ROW($A228)-5,FALSE),IFERROR(INDEX(AC$320:AC$343,MATCH($F228,$B$320:$B$343,0))/VLOOKUP($F228,$B$320:$BB$343,MATCH(LEFT(TRIM(AC$6),FIND("~",SUBSTITUTE(AC$6,"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228))*HLOOKUP(LEFT(TRIM(AC$6),FIND("~",SUBSTITUTE(AC$6," ","~",LEN(TRIM(AC$6))-LEN(SUBSTITUTE(TRIM(AC$6)," ",""))))-1)&amp;" Total",$B$6:$BB$343,ROW($A228)-5,FALSE))</f>
        <v>0</v>
      </c>
      <c r="AD228" s="14">
        <f ca="1">IF(AD$5&lt;&gt;"",HLOOKUP(AD$5,Functionalization!$G$6:$R$343,ROW($A228)-5,FALSE),IFERROR(INDEX(AD$320:AD$343,MATCH($F228,$B$320:$B$343,0))/VLOOKUP($F228,$B$320:$BB$343,MATCH(LEFT(TRIM(AD$6),FIND("~",SUBSTITUTE(AD$6,"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228))*HLOOKUP(LEFT(TRIM(AD$6),FIND("~",SUBSTITUTE(AD$6," ","~",LEN(TRIM(AD$6))-LEN(SUBSTITUTE(TRIM(AD$6)," ",""))))-1)&amp;" Total",$B$6:$BB$343,ROW($A228)-5,FALSE))</f>
        <v>0</v>
      </c>
      <c r="AE228" s="14">
        <f ca="1">IF(AE$5&lt;&gt;"",HLOOKUP(AE$5,Functionalization!$G$6:$R$343,ROW($A228)-5,FALSE),IFERROR(INDEX(AE$320:AE$343,MATCH($F228,$B$320:$B$343,0))/VLOOKUP($F228,$B$320:$BB$343,MATCH(LEFT(TRIM(AE$6),FIND("~",SUBSTITUTE(AE$6,"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228))*HLOOKUP(LEFT(TRIM(AE$6),FIND("~",SUBSTITUTE(AE$6," ","~",LEN(TRIM(AE$6))-LEN(SUBSTITUTE(TRIM(AE$6)," ",""))))-1)&amp;" Total",$B$6:$BB$343,ROW($A228)-5,FALSE))</f>
        <v>0</v>
      </c>
      <c r="AF228" s="14">
        <f ca="1">IF(AF$5&lt;&gt;"",HLOOKUP(AF$5,Functionalization!$G$6:$R$343,ROW($A228)-5,FALSE),IFERROR(INDEX(AF$320:AF$343,MATCH($F228,$B$320:$B$343,0))/VLOOKUP($F228,$B$320:$BB$343,MATCH(LEFT(TRIM(AF$6),FIND("~",SUBSTITUTE(AF$6,"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228))*HLOOKUP(LEFT(TRIM(AF$6),FIND("~",SUBSTITUTE(AF$6," ","~",LEN(TRIM(AF$6))-LEN(SUBSTITUTE(TRIM(AF$6)," ",""))))-1)&amp;" Total",$B$6:$BB$343,ROW($A228)-5,FALSE))</f>
        <v>0</v>
      </c>
      <c r="AG228" s="14">
        <f ca="1">IF(AG$5&lt;&gt;"",HLOOKUP(AG$5,Functionalization!$G$6:$R$343,ROW($A228)-5,FALSE),IFERROR(INDEX(AG$320:AG$343,MATCH($F228,$B$320:$B$343,0))/VLOOKUP($F228,$B$320:$BB$343,MATCH(LEFT(TRIM(AG$6),FIND("~",SUBSTITUTE(AG$6,"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228))*HLOOKUP(LEFT(TRIM(AG$6),FIND("~",SUBSTITUTE(AG$6," ","~",LEN(TRIM(AG$6))-LEN(SUBSTITUTE(TRIM(AG$6)," ",""))))-1)&amp;" Total",$B$6:$BB$343,ROW($A228)-5,FALSE))</f>
        <v>0</v>
      </c>
      <c r="AH228" s="14">
        <f ca="1">IF(AH$5&lt;&gt;"",HLOOKUP(AH$5,Functionalization!$G$6:$R$343,ROW($A228)-5,FALSE),IFERROR(INDEX(AH$320:AH$343,MATCH($F228,$B$320:$B$343,0))/VLOOKUP($F228,$B$320:$BB$343,MATCH(LEFT(TRIM(AH$6),FIND("~",SUBSTITUTE(AH$6,"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228))*HLOOKUP(LEFT(TRIM(AH$6),FIND("~",SUBSTITUTE(AH$6," ","~",LEN(TRIM(AH$6))-LEN(SUBSTITUTE(TRIM(AH$6)," ",""))))-1)&amp;" Total",$B$6:$BB$343,ROW($A228)-5,FALSE))</f>
        <v>0</v>
      </c>
      <c r="AI228" s="14">
        <f ca="1">IF(AI$5&lt;&gt;"",HLOOKUP(AI$5,Functionalization!$G$6:$R$343,ROW($A228)-5,FALSE),IFERROR(INDEX(AI$320:AI$343,MATCH($F228,$B$320:$B$343,0))/VLOOKUP($F228,$B$320:$BB$343,MATCH(LEFT(TRIM(AI$6),FIND("~",SUBSTITUTE(AI$6,"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228))*HLOOKUP(LEFT(TRIM(AI$6),FIND("~",SUBSTITUTE(AI$6," ","~",LEN(TRIM(AI$6))-LEN(SUBSTITUTE(TRIM(AI$6)," ",""))))-1)&amp;" Total",$B$6:$BB$343,ROW($A228)-5,FALSE))</f>
        <v>0</v>
      </c>
      <c r="AJ228" s="14">
        <f ca="1">IF(AJ$5&lt;&gt;"",HLOOKUP(AJ$5,Functionalization!$G$6:$R$343,ROW($A228)-5,FALSE),IFERROR(INDEX(AJ$320:AJ$343,MATCH($F228,$B$320:$B$343,0))/VLOOKUP($F228,$B$320:$BB$343,MATCH(LEFT(TRIM(AJ$6),FIND("~",SUBSTITUTE(AJ$6,"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228))*HLOOKUP(LEFT(TRIM(AJ$6),FIND("~",SUBSTITUTE(AJ$6," ","~",LEN(TRIM(AJ$6))-LEN(SUBSTITUTE(TRIM(AJ$6)," ",""))))-1)&amp;" Total",$B$6:$BB$343,ROW($A228)-5,FALSE))</f>
        <v>0</v>
      </c>
      <c r="AK228" s="14">
        <f ca="1">IF(AK$5&lt;&gt;"",HLOOKUP(AK$5,Functionalization!$G$6:$R$343,ROW($A228)-5,FALSE),IFERROR(INDEX(AK$320:AK$343,MATCH($F228,$B$320:$B$343,0))/VLOOKUP($F228,$B$320:$BB$343,MATCH(LEFT(TRIM(AK$6),FIND("~",SUBSTITUTE(AK$6,"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228))*HLOOKUP(LEFT(TRIM(AK$6),FIND("~",SUBSTITUTE(AK$6," ","~",LEN(TRIM(AK$6))-LEN(SUBSTITUTE(TRIM(AK$6)," ",""))))-1)&amp;" Total",$B$6:$BB$343,ROW($A228)-5,FALSE))</f>
        <v>0</v>
      </c>
      <c r="AL228" s="14">
        <f ca="1">IF(AL$5&lt;&gt;"",HLOOKUP(AL$5,Functionalization!$G$6:$R$343,ROW($A228)-5,FALSE),IFERROR(INDEX(AL$320:AL$343,MATCH($F228,$B$320:$B$343,0))/VLOOKUP($F228,$B$320:$BB$343,MATCH(LEFT(TRIM(AL$6),FIND("~",SUBSTITUTE(AL$6,"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228))*HLOOKUP(LEFT(TRIM(AL$6),FIND("~",SUBSTITUTE(AL$6," ","~",LEN(TRIM(AL$6))-LEN(SUBSTITUTE(TRIM(AL$6)," ",""))))-1)&amp;" Total",$B$6:$BB$343,ROW($A228)-5,FALSE))</f>
        <v>0</v>
      </c>
      <c r="AM228" s="14">
        <f ca="1">IF(AM$5&lt;&gt;"",HLOOKUP(AM$5,Functionalization!$G$6:$R$343,ROW($A228)-5,FALSE),IFERROR(INDEX(AM$320:AM$343,MATCH($F228,$B$320:$B$343,0))/VLOOKUP($F228,$B$320:$BB$343,MATCH(LEFT(TRIM(AM$6),FIND("~",SUBSTITUTE(AM$6,"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228))*HLOOKUP(LEFT(TRIM(AM$6),FIND("~",SUBSTITUTE(AM$6," ","~",LEN(TRIM(AM$6))-LEN(SUBSTITUTE(TRIM(AM$6)," ",""))))-1)&amp;" Total",$B$6:$BB$343,ROW($A228)-5,FALSE))</f>
        <v>0</v>
      </c>
      <c r="AN228" s="14">
        <f ca="1">IF(AN$5&lt;&gt;"",HLOOKUP(AN$5,Functionalization!$G$6:$R$343,ROW($A228)-5,FALSE),IFERROR(INDEX(AN$320:AN$343,MATCH($F228,$B$320:$B$343,0))/VLOOKUP($F228,$B$320:$BB$343,MATCH(LEFT(TRIM(AN$6),FIND("~",SUBSTITUTE(AN$6,"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228))*HLOOKUP(LEFT(TRIM(AN$6),FIND("~",SUBSTITUTE(AN$6," ","~",LEN(TRIM(AN$6))-LEN(SUBSTITUTE(TRIM(AN$6)," ",""))))-1)&amp;" Total",$B$6:$BB$343,ROW($A228)-5,FALSE))</f>
        <v>0</v>
      </c>
      <c r="AO228" s="14">
        <f ca="1">IF(AO$5&lt;&gt;"",HLOOKUP(AO$5,Functionalization!$G$6:$R$343,ROW($A228)-5,FALSE),IFERROR(INDEX(AO$320:AO$343,MATCH($F228,$B$320:$B$343,0))/VLOOKUP($F228,$B$320:$BB$343,MATCH(LEFT(TRIM(AO$6),FIND("~",SUBSTITUTE(AO$6,"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228))*HLOOKUP(LEFT(TRIM(AO$6),FIND("~",SUBSTITUTE(AO$6," ","~",LEN(TRIM(AO$6))-LEN(SUBSTITUTE(TRIM(AO$6)," ",""))))-1)&amp;" Total",$B$6:$BB$343,ROW($A228)-5,FALSE))</f>
        <v>0</v>
      </c>
      <c r="AP228" s="14">
        <f ca="1">IF(AP$5&lt;&gt;"",HLOOKUP(AP$5,Functionalization!$G$6:$R$343,ROW($A228)-5,FALSE),IFERROR(INDEX(AP$320:AP$343,MATCH($F228,$B$320:$B$343,0))/VLOOKUP($F228,$B$320:$BB$343,MATCH(LEFT(TRIM(AP$6),FIND("~",SUBSTITUTE(AP$6,"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228))*HLOOKUP(LEFT(TRIM(AP$6),FIND("~",SUBSTITUTE(AP$6," ","~",LEN(TRIM(AP$6))-LEN(SUBSTITUTE(TRIM(AP$6)," ",""))))-1)&amp;" Total",$B$6:$BB$343,ROW($A228)-5,FALSE))</f>
        <v>0</v>
      </c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D228" s="44">
        <f ca="1">IFERROR(IF(SUMIF($G$6:$BB$6,BD$6&amp;" Total",$G228:$BB228)-(SUMIF($G$6:$BB$6,BD$6&amp;" "&amp;'Input-Allocators'!$D$18,$G228:$BB228)+IFERROR(SUMIF($G$6:$BB$6,BD$6&amp;" "&amp;'Input-Allocators'!$E$18,$G228:$BB228),SUMIF($G$6:$BB$6,BD$6&amp;" "&amp;'Input-Allocators'!$B$20,$G228:$BB228))+SUMIF($G$6:$BB$6,BD$6&amp;" "&amp;'Input-Allocators'!$F$18,$G228:$BB228))&lt;Check_Limit,0,1),1)</f>
        <v>0</v>
      </c>
      <c r="BE228" s="44">
        <f ca="1">IFERROR(IF(SUMIF($G$6:$BB$6,BE$6&amp;" Total",$G228:$BB228)-(SUMIF($G$6:$BB$6,BE$6&amp;" "&amp;'Input-Allocators'!$D$18,$G228:$BB228)+IFERROR(SUMIF($G$6:$BB$6,BE$6&amp;" "&amp;'Input-Allocators'!$E$18,$G228:$BB228),SUMIF($G$6:$BB$6,BE$6&amp;" "&amp;'Input-Allocators'!$B$20,$G228:$BB228))+SUMIF($G$6:$BB$6,BE$6&amp;" "&amp;'Input-Allocators'!$F$18,$G228:$BB228))&lt;Check_Limit,0,1),1)</f>
        <v>0</v>
      </c>
      <c r="BF228" s="44">
        <f ca="1">IFERROR(IF(SUMIF($G$6:$BB$6,BF$6&amp;" Total",$G228:$BB228)-(SUMIF($G$6:$BB$6,BF$6&amp;" "&amp;'Input-Allocators'!$D$18,$G228:$BB228)+IFERROR(SUMIF($G$6:$BB$6,BF$6&amp;" "&amp;'Input-Allocators'!$E$18,$G228:$BB228),SUMIF($G$6:$BB$6,BF$6&amp;" "&amp;'Input-Allocators'!$B$20,$G228:$BB228))+SUMIF($G$6:$BB$6,BF$6&amp;" "&amp;'Input-Allocators'!$F$18,$G228:$BB228))&lt;Check_Limit,0,1),1)</f>
        <v>0</v>
      </c>
      <c r="BG228" s="44">
        <f ca="1">IFERROR(IF(SUMIF($G$6:$BB$6,BG$6&amp;" Total",$G228:$BB228)-(SUMIF($G$6:$BB$6,BG$6&amp;" "&amp;'Input-Allocators'!$D$18,$G228:$BB228)+IFERROR(SUMIF($G$6:$BB$6,BG$6&amp;" "&amp;'Input-Allocators'!$E$18,$G228:$BB228),SUMIF($G$6:$BB$6,BG$6&amp;" "&amp;'Input-Allocators'!$B$20,$G228:$BB228))+SUMIF($G$6:$BB$6,BG$6&amp;" "&amp;'Input-Allocators'!$F$18,$G228:$BB228))&lt;Check_Limit,0,1),1)</f>
        <v>0</v>
      </c>
      <c r="BH228" s="44">
        <f ca="1">IFERROR(IF(SUMIF($G$6:$BB$6,BH$6&amp;" Total",$G228:$BB228)-(SUMIF($G$6:$BB$6,BH$6&amp;" "&amp;'Input-Allocators'!$D$18,$G228:$BB228)+IFERROR(SUMIF($G$6:$BB$6,BH$6&amp;" "&amp;'Input-Allocators'!$E$18,$G228:$BB228),SUMIF($G$6:$BB$6,BH$6&amp;" "&amp;'Input-Allocators'!$B$20,$G228:$BB228))+SUMIF($G$6:$BB$6,BH$6&amp;" "&amp;'Input-Allocators'!$F$18,$G228:$BB228))&lt;Check_Limit,0,1),1)</f>
        <v>0</v>
      </c>
      <c r="BI228" s="44">
        <f ca="1">IFERROR(IF(SUMIF($G$6:$BB$6,BI$6&amp;" Total",$G228:$BB228)-(SUMIF($G$6:$BB$6,BI$6&amp;" "&amp;'Input-Allocators'!$D$18,$G228:$BB228)+IFERROR(SUMIF($G$6:$BB$6,BI$6&amp;" "&amp;'Input-Allocators'!$E$18,$G228:$BB228),SUMIF($G$6:$BB$6,BI$6&amp;" "&amp;'Input-Allocators'!$B$20,$G228:$BB228))+SUMIF($G$6:$BB$6,BI$6&amp;" "&amp;'Input-Allocators'!$F$18,$G228:$BB228))&lt;Check_Limit,0,1),1)</f>
        <v>0</v>
      </c>
      <c r="BJ228" s="44">
        <f ca="1">IFERROR(IF(SUMIF($G$6:$BB$6,BJ$6&amp;" Total",$G228:$BB228)-(SUMIF($G$6:$BB$6,BJ$6&amp;" "&amp;'Input-Allocators'!$D$18,$G228:$BB228)+IFERROR(SUMIF($G$6:$BB$6,BJ$6&amp;" "&amp;'Input-Allocators'!$E$18,$G228:$BB228),SUMIF($G$6:$BB$6,BJ$6&amp;" "&amp;'Input-Allocators'!$B$20,$G228:$BB228))+SUMIF($G$6:$BB$6,BJ$6&amp;" "&amp;'Input-Allocators'!$F$18,$G228:$BB228))&lt;Check_Limit,0,1),1)</f>
        <v>0</v>
      </c>
      <c r="BK228" s="44">
        <f ca="1">IFERROR(IF(SUMIF($G$6:$BB$6,BK$6&amp;" Total",$G228:$BB228)-(SUMIF($G$6:$BB$6,BK$6&amp;" "&amp;'Input-Allocators'!$D$18,$G228:$BB228)+IFERROR(SUMIF($G$6:$BB$6,BK$6&amp;" "&amp;'Input-Allocators'!$E$18,$G228:$BB228),SUMIF($G$6:$BB$6,BK$6&amp;" "&amp;'Input-Allocators'!$B$20,$G228:$BB228))+SUMIF($G$6:$BB$6,BK$6&amp;" "&amp;'Input-Allocators'!$F$18,$G228:$BB228))&lt;Check_Limit,0,1),1)</f>
        <v>0</v>
      </c>
      <c r="BL228" s="44">
        <f ca="1">IFERROR(IF(SUMIF($G$6:$BB$6,BL$6&amp;" Total",$G228:$BB228)-(SUMIF($G$6:$BB$6,BL$6&amp;" "&amp;'Input-Allocators'!$D$18,$G228:$BB228)+IFERROR(SUMIF($G$6:$BB$6,BL$6&amp;" "&amp;'Input-Allocators'!$E$18,$G228:$BB228),SUMIF($G$6:$BB$6,BL$6&amp;" "&amp;'Input-Allocators'!$B$20,$G228:$BB228))+SUMIF($G$6:$BB$6,BL$6&amp;" "&amp;'Input-Allocators'!$F$18,$G228:$BB228))&lt;Check_Limit,0,1),1)</f>
        <v>0</v>
      </c>
      <c r="BM228" s="44">
        <f ca="1">IFERROR(IF(SUMIF($G$6:$BB$6,BM$6&amp;" Total",$G228:$BB228)-(SUMIF($G$6:$BB$6,BM$6&amp;" "&amp;'Input-Allocators'!$D$18,$G228:$BB228)+IFERROR(SUMIF($G$6:$BB$6,BM$6&amp;" "&amp;'Input-Allocators'!$E$18,$G228:$BB228),SUMIF($G$6:$BB$6,BM$6&amp;" "&amp;'Input-Allocators'!$B$20,$G228:$BB228))+SUMIF($G$6:$BB$6,BM$6&amp;" "&amp;'Input-Allocators'!$F$18,$G228:$BB228))&lt;Check_Limit,0,1),1)</f>
        <v>0</v>
      </c>
      <c r="BN228" s="44">
        <f ca="1">IFERROR(IF(SUMIF($G$6:$BB$6,BN$6&amp;" Total",$G228:$BB228)-(SUMIF($G$6:$BB$6,BN$6&amp;" "&amp;'Input-Allocators'!$D$18,$G228:$BB228)+IFERROR(SUMIF($G$6:$BB$6,BN$6&amp;" "&amp;'Input-Allocators'!$E$18,$G228:$BB228),SUMIF($G$6:$BB$6,BN$6&amp;" "&amp;'Input-Allocators'!$B$20,$G228:$BB228))+SUMIF($G$6:$BB$6,BN$6&amp;" "&amp;'Input-Allocators'!$F$18,$G228:$BB228))&lt;Check_Limit,0,1),1)</f>
        <v>0</v>
      </c>
      <c r="BO228" s="44">
        <f ca="1">IFERROR(IF(SUMIF($G$6:$BB$6,BO$6&amp;" Total",$G228:$BB228)-(SUMIF($G$6:$BB$6,BO$6&amp;" "&amp;'Input-Allocators'!$D$18,$G228:$BB228)+IFERROR(SUMIF($G$6:$BB$6,BO$6&amp;" "&amp;'Input-Allocators'!$E$18,$G228:$BB228),SUMIF($G$6:$BB$6,BO$6&amp;" "&amp;'Input-Allocators'!$B$20,$G228:$BB228))+SUMIF($G$6:$BB$6,BO$6&amp;" "&amp;'Input-Allocators'!$F$18,$G228:$BB228))&lt;Check_Limit,0,1),1)</f>
        <v>0</v>
      </c>
    </row>
    <row r="229" spans="1:67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>Functionalization!$D229</f>
        <v>8626.0971059930289</v>
      </c>
      <c r="E229" s="14">
        <f t="shared" ca="1" si="35"/>
        <v>0</v>
      </c>
      <c r="F229" s="3" t="str">
        <f>IF($D229=0,"-",IF('Input-Accounts'!$E229&lt;&gt;0,'Input-Accounts'!$E229,'Input-Accounts'!$G229))</f>
        <v>CUSTOMER</v>
      </c>
      <c r="G229" s="14">
        <f ca="1">IF(G$5&lt;&gt;"",HLOOKUP(G$5,Functionalization!$G$6:$R$343,ROW($A229)-5,FALSE),IFERROR(INDEX(G$320:G$343,MATCH($F229,$B$320:$B$343,0))/VLOOKUP($F229,$B$320:$BB$343,MATCH(LEFT(TRIM(G$6),FIND("~",SUBSTITUTE(G$6,"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229))*HLOOKUP(LEFT(TRIM(G$6),FIND("~",SUBSTITUTE(G$6," ","~",LEN(TRIM(G$6))-LEN(SUBSTITUTE(TRIM(G$6)," ",""))))-1)&amp;" Total",$B$6:$BB$343,ROW($A229)-5,FALSE))</f>
        <v>0</v>
      </c>
      <c r="H229" s="14">
        <f ca="1">IF(H$5&lt;&gt;"",HLOOKUP(H$5,Functionalization!$G$6:$R$343,ROW($A229)-5,FALSE),IFERROR(INDEX(H$320:H$343,MATCH($F229,$B$320:$B$343,0))/VLOOKUP($F229,$B$320:$BB$343,MATCH(LEFT(TRIM(H$6),FIND("~",SUBSTITUTE(H$6,"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229))*HLOOKUP(LEFT(TRIM(H$6),FIND("~",SUBSTITUTE(H$6," ","~",LEN(TRIM(H$6))-LEN(SUBSTITUTE(TRIM(H$6)," ",""))))-1)&amp;" Total",$B$6:$BB$343,ROW($A229)-5,FALSE))</f>
        <v>0</v>
      </c>
      <c r="I229" s="14">
        <f ca="1">IF(I$5&lt;&gt;"",HLOOKUP(I$5,Functionalization!$G$6:$R$343,ROW($A229)-5,FALSE),IFERROR(INDEX(I$320:I$343,MATCH($F229,$B$320:$B$343,0))/VLOOKUP($F229,$B$320:$BB$343,MATCH(LEFT(TRIM(I$6),FIND("~",SUBSTITUTE(I$6,"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229))*HLOOKUP(LEFT(TRIM(I$6),FIND("~",SUBSTITUTE(I$6," ","~",LEN(TRIM(I$6))-LEN(SUBSTITUTE(TRIM(I$6)," ",""))))-1)&amp;" Total",$B$6:$BB$343,ROW($A229)-5,FALSE))</f>
        <v>0</v>
      </c>
      <c r="J229" s="14">
        <f ca="1">IF(J$5&lt;&gt;"",HLOOKUP(J$5,Functionalization!$G$6:$R$343,ROW($A229)-5,FALSE),IFERROR(INDEX(J$320:J$343,MATCH($F229,$B$320:$B$343,0))/VLOOKUP($F229,$B$320:$BB$343,MATCH(LEFT(TRIM(J$6),FIND("~",SUBSTITUTE(J$6,"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229))*HLOOKUP(LEFT(TRIM(J$6),FIND("~",SUBSTITUTE(J$6," ","~",LEN(TRIM(J$6))-LEN(SUBSTITUTE(TRIM(J$6)," ",""))))-1)&amp;" Total",$B$6:$BB$343,ROW($A229)-5,FALSE))</f>
        <v>0</v>
      </c>
      <c r="K229" s="14">
        <f ca="1">IF(K$5&lt;&gt;"",HLOOKUP(K$5,Functionalization!$G$6:$R$343,ROW($A229)-5,FALSE),IFERROR(INDEX(K$320:K$343,MATCH($F229,$B$320:$B$343,0))/VLOOKUP($F229,$B$320:$BB$343,MATCH(LEFT(TRIM(K$6),FIND("~",SUBSTITUTE(K$6,"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229))*HLOOKUP(LEFT(TRIM(K$6),FIND("~",SUBSTITUTE(K$6," ","~",LEN(TRIM(K$6))-LEN(SUBSTITUTE(TRIM(K$6)," ",""))))-1)&amp;" Total",$B$6:$BB$343,ROW($A229)-5,FALSE))</f>
        <v>0</v>
      </c>
      <c r="L229" s="14">
        <f ca="1">IF(L$5&lt;&gt;"",HLOOKUP(L$5,Functionalization!$G$6:$R$343,ROW($A229)-5,FALSE),IFERROR(INDEX(L$320:L$343,MATCH($F229,$B$320:$B$343,0))/VLOOKUP($F229,$B$320:$BB$343,MATCH(LEFT(TRIM(L$6),FIND("~",SUBSTITUTE(L$6,"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229))*HLOOKUP(LEFT(TRIM(L$6),FIND("~",SUBSTITUTE(L$6," ","~",LEN(TRIM(L$6))-LEN(SUBSTITUTE(TRIM(L$6)," ",""))))-1)&amp;" Total",$B$6:$BB$343,ROW($A229)-5,FALSE))</f>
        <v>0</v>
      </c>
      <c r="M229" s="14">
        <f ca="1">IF(M$5&lt;&gt;"",HLOOKUP(M$5,Functionalization!$G$6:$R$343,ROW($A229)-5,FALSE),IFERROR(INDEX(M$320:M$343,MATCH($F229,$B$320:$B$343,0))/VLOOKUP($F229,$B$320:$BB$343,MATCH(LEFT(TRIM(M$6),FIND("~",SUBSTITUTE(M$6,"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229))*HLOOKUP(LEFT(TRIM(M$6),FIND("~",SUBSTITUTE(M$6," ","~",LEN(TRIM(M$6))-LEN(SUBSTITUTE(TRIM(M$6)," ",""))))-1)&amp;" Total",$B$6:$BB$343,ROW($A229)-5,FALSE))</f>
        <v>0</v>
      </c>
      <c r="N229" s="14">
        <f ca="1">IF(N$5&lt;&gt;"",HLOOKUP(N$5,Functionalization!$G$6:$R$343,ROW($A229)-5,FALSE),IFERROR(INDEX(N$320:N$343,MATCH($F229,$B$320:$B$343,0))/VLOOKUP($F229,$B$320:$BB$343,MATCH(LEFT(TRIM(N$6),FIND("~",SUBSTITUTE(N$6,"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229))*HLOOKUP(LEFT(TRIM(N$6),FIND("~",SUBSTITUTE(N$6," ","~",LEN(TRIM(N$6))-LEN(SUBSTITUTE(TRIM(N$6)," ",""))))-1)&amp;" Total",$B$6:$BB$343,ROW($A229)-5,FALSE))</f>
        <v>0</v>
      </c>
      <c r="O229" s="14">
        <f ca="1">IF(O$5&lt;&gt;"",HLOOKUP(O$5,Functionalization!$G$6:$R$343,ROW($A229)-5,FALSE),IFERROR(INDEX(O$320:O$343,MATCH($F229,$B$320:$B$343,0))/VLOOKUP($F229,$B$320:$BB$343,MATCH(LEFT(TRIM(O$6),FIND("~",SUBSTITUTE(O$6,"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229))*HLOOKUP(LEFT(TRIM(O$6),FIND("~",SUBSTITUTE(O$6," ","~",LEN(TRIM(O$6))-LEN(SUBSTITUTE(TRIM(O$6)," ",""))))-1)&amp;" Total",$B$6:$BB$343,ROW($A229)-5,FALSE))</f>
        <v>0</v>
      </c>
      <c r="P229" s="14">
        <f ca="1">IF(P$5&lt;&gt;"",HLOOKUP(P$5,Functionalization!$G$6:$R$343,ROW($A229)-5,FALSE),IFERROR(INDEX(P$320:P$343,MATCH($F229,$B$320:$B$343,0))/VLOOKUP($F229,$B$320:$BB$343,MATCH(LEFT(TRIM(P$6),FIND("~",SUBSTITUTE(P$6,"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229))*HLOOKUP(LEFT(TRIM(P$6),FIND("~",SUBSTITUTE(P$6," ","~",LEN(TRIM(P$6))-LEN(SUBSTITUTE(TRIM(P$6)," ",""))))-1)&amp;" Total",$B$6:$BB$343,ROW($A229)-5,FALSE))</f>
        <v>0</v>
      </c>
      <c r="Q229" s="14">
        <f ca="1">IF(Q$5&lt;&gt;"",HLOOKUP(Q$5,Functionalization!$G$6:$R$343,ROW($A229)-5,FALSE),IFERROR(INDEX(Q$320:Q$343,MATCH($F229,$B$320:$B$343,0))/VLOOKUP($F229,$B$320:$BB$343,MATCH(LEFT(TRIM(Q$6),FIND("~",SUBSTITUTE(Q$6,"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229))*HLOOKUP(LEFT(TRIM(Q$6),FIND("~",SUBSTITUTE(Q$6," ","~",LEN(TRIM(Q$6))-LEN(SUBSTITUTE(TRIM(Q$6)," ",""))))-1)&amp;" Total",$B$6:$BB$343,ROW($A229)-5,FALSE))</f>
        <v>0</v>
      </c>
      <c r="R229" s="14">
        <f ca="1">IF(R$5&lt;&gt;"",HLOOKUP(R$5,Functionalization!$G$6:$R$343,ROW($A229)-5,FALSE),IFERROR(INDEX(R$320:R$343,MATCH($F229,$B$320:$B$343,0))/VLOOKUP($F229,$B$320:$BB$343,MATCH(LEFT(TRIM(R$6),FIND("~",SUBSTITUTE(R$6,"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229))*HLOOKUP(LEFT(TRIM(R$6),FIND("~",SUBSTITUTE(R$6," ","~",LEN(TRIM(R$6))-LEN(SUBSTITUTE(TRIM(R$6)," ",""))))-1)&amp;" Total",$B$6:$BB$343,ROW($A229)-5,FALSE))</f>
        <v>0</v>
      </c>
      <c r="S229" s="14">
        <f ca="1">IF(S$5&lt;&gt;"",HLOOKUP(S$5,Functionalization!$G$6:$R$343,ROW($A229)-5,FALSE),IFERROR(INDEX(S$320:S$343,MATCH($F229,$B$320:$B$343,0))/VLOOKUP($F229,$B$320:$BB$343,MATCH(LEFT(TRIM(S$6),FIND("~",SUBSTITUTE(S$6,"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229))*HLOOKUP(LEFT(TRIM(S$6),FIND("~",SUBSTITUTE(S$6," ","~",LEN(TRIM(S$6))-LEN(SUBSTITUTE(TRIM(S$6)," ",""))))-1)&amp;" Total",$B$6:$BB$343,ROW($A229)-5,FALSE))</f>
        <v>8626.0971059930289</v>
      </c>
      <c r="T229" s="14">
        <f ca="1">IF(T$5&lt;&gt;"",HLOOKUP(T$5,Functionalization!$G$6:$R$343,ROW($A229)-5,FALSE),IFERROR(INDEX(T$320:T$343,MATCH($F229,$B$320:$B$343,0))/VLOOKUP($F229,$B$320:$BB$343,MATCH(LEFT(TRIM(T$6),FIND("~",SUBSTITUTE(T$6,"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229))*HLOOKUP(LEFT(TRIM(T$6),FIND("~",SUBSTITUTE(T$6," ","~",LEN(TRIM(T$6))-LEN(SUBSTITUTE(TRIM(T$6)," ",""))))-1)&amp;" Total",$B$6:$BB$343,ROW($A229)-5,FALSE))</f>
        <v>0</v>
      </c>
      <c r="U229" s="14">
        <f ca="1">IF(U$5&lt;&gt;"",HLOOKUP(U$5,Functionalization!$G$6:$R$343,ROW($A229)-5,FALSE),IFERROR(INDEX(U$320:U$343,MATCH($F229,$B$320:$B$343,0))/VLOOKUP($F229,$B$320:$BB$343,MATCH(LEFT(TRIM(U$6),FIND("~",SUBSTITUTE(U$6,"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229))*HLOOKUP(LEFT(TRIM(U$6),FIND("~",SUBSTITUTE(U$6," ","~",LEN(TRIM(U$6))-LEN(SUBSTITUTE(TRIM(U$6)," ",""))))-1)&amp;" Total",$B$6:$BB$343,ROW($A229)-5,FALSE))</f>
        <v>0</v>
      </c>
      <c r="V229" s="14">
        <f ca="1">IF(V$5&lt;&gt;"",HLOOKUP(V$5,Functionalization!$G$6:$R$343,ROW($A229)-5,FALSE),IFERROR(INDEX(V$320:V$343,MATCH($F229,$B$320:$B$343,0))/VLOOKUP($F229,$B$320:$BB$343,MATCH(LEFT(TRIM(V$6),FIND("~",SUBSTITUTE(V$6,"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229))*HLOOKUP(LEFT(TRIM(V$6),FIND("~",SUBSTITUTE(V$6," ","~",LEN(TRIM(V$6))-LEN(SUBSTITUTE(TRIM(V$6)," ",""))))-1)&amp;" Total",$B$6:$BB$343,ROW($A229)-5,FALSE))</f>
        <v>8626.0971059930289</v>
      </c>
      <c r="W229" s="14">
        <f ca="1">IF(W$5&lt;&gt;"",HLOOKUP(W$5,Functionalization!$G$6:$R$343,ROW($A229)-5,FALSE),IFERROR(INDEX(W$320:W$343,MATCH($F229,$B$320:$B$343,0))/VLOOKUP($F229,$B$320:$BB$343,MATCH(LEFT(TRIM(W$6),FIND("~",SUBSTITUTE(W$6,"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229))*HLOOKUP(LEFT(TRIM(W$6),FIND("~",SUBSTITUTE(W$6," ","~",LEN(TRIM(W$6))-LEN(SUBSTITUTE(TRIM(W$6)," ",""))))-1)&amp;" Total",$B$6:$BB$343,ROW($A229)-5,FALSE))</f>
        <v>0</v>
      </c>
      <c r="X229" s="14">
        <f ca="1">IF(X$5&lt;&gt;"",HLOOKUP(X$5,Functionalization!$G$6:$R$343,ROW($A229)-5,FALSE),IFERROR(INDEX(X$320:X$343,MATCH($F229,$B$320:$B$343,0))/VLOOKUP($F229,$B$320:$BB$343,MATCH(LEFT(TRIM(X$6),FIND("~",SUBSTITUTE(X$6,"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229))*HLOOKUP(LEFT(TRIM(X$6),FIND("~",SUBSTITUTE(X$6," ","~",LEN(TRIM(X$6))-LEN(SUBSTITUTE(TRIM(X$6)," ",""))))-1)&amp;" Total",$B$6:$BB$343,ROW($A229)-5,FALSE))</f>
        <v>0</v>
      </c>
      <c r="Y229" s="14">
        <f ca="1">IF(Y$5&lt;&gt;"",HLOOKUP(Y$5,Functionalization!$G$6:$R$343,ROW($A229)-5,FALSE),IFERROR(INDEX(Y$320:Y$343,MATCH($F229,$B$320:$B$343,0))/VLOOKUP($F229,$B$320:$BB$343,MATCH(LEFT(TRIM(Y$6),FIND("~",SUBSTITUTE(Y$6,"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229))*HLOOKUP(LEFT(TRIM(Y$6),FIND("~",SUBSTITUTE(Y$6," ","~",LEN(TRIM(Y$6))-LEN(SUBSTITUTE(TRIM(Y$6)," ",""))))-1)&amp;" Total",$B$6:$BB$343,ROW($A229)-5,FALSE))</f>
        <v>0</v>
      </c>
      <c r="Z229" s="14">
        <f ca="1">IF(Z$5&lt;&gt;"",HLOOKUP(Z$5,Functionalization!$G$6:$R$343,ROW($A229)-5,FALSE),IFERROR(INDEX(Z$320:Z$343,MATCH($F229,$B$320:$B$343,0))/VLOOKUP($F229,$B$320:$BB$343,MATCH(LEFT(TRIM(Z$6),FIND("~",SUBSTITUTE(Z$6,"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229))*HLOOKUP(LEFT(TRIM(Z$6),FIND("~",SUBSTITUTE(Z$6," ","~",LEN(TRIM(Z$6))-LEN(SUBSTITUTE(TRIM(Z$6)," ",""))))-1)&amp;" Total",$B$6:$BB$343,ROW($A229)-5,FALSE))</f>
        <v>0</v>
      </c>
      <c r="AA229" s="14">
        <f ca="1">IF(AA$5&lt;&gt;"",HLOOKUP(AA$5,Functionalization!$G$6:$R$343,ROW($A229)-5,FALSE),IFERROR(INDEX(AA$320:AA$343,MATCH($F229,$B$320:$B$343,0))/VLOOKUP($F229,$B$320:$BB$343,MATCH(LEFT(TRIM(AA$6),FIND("~",SUBSTITUTE(AA$6,"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229))*HLOOKUP(LEFT(TRIM(AA$6),FIND("~",SUBSTITUTE(AA$6," ","~",LEN(TRIM(AA$6))-LEN(SUBSTITUTE(TRIM(AA$6)," ",""))))-1)&amp;" Total",$B$6:$BB$343,ROW($A229)-5,FALSE))</f>
        <v>0</v>
      </c>
      <c r="AB229" s="14">
        <f ca="1">IF(AB$5&lt;&gt;"",HLOOKUP(AB$5,Functionalization!$G$6:$R$343,ROW($A229)-5,FALSE),IFERROR(INDEX(AB$320:AB$343,MATCH($F229,$B$320:$B$343,0))/VLOOKUP($F229,$B$320:$BB$343,MATCH(LEFT(TRIM(AB$6),FIND("~",SUBSTITUTE(AB$6,"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229))*HLOOKUP(LEFT(TRIM(AB$6),FIND("~",SUBSTITUTE(AB$6," ","~",LEN(TRIM(AB$6))-LEN(SUBSTITUTE(TRIM(AB$6)," ",""))))-1)&amp;" Total",$B$6:$BB$343,ROW($A229)-5,FALSE))</f>
        <v>0</v>
      </c>
      <c r="AC229" s="14">
        <f ca="1">IF(AC$5&lt;&gt;"",HLOOKUP(AC$5,Functionalization!$G$6:$R$343,ROW($A229)-5,FALSE),IFERROR(INDEX(AC$320:AC$343,MATCH($F229,$B$320:$B$343,0))/VLOOKUP($F229,$B$320:$BB$343,MATCH(LEFT(TRIM(AC$6),FIND("~",SUBSTITUTE(AC$6,"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229))*HLOOKUP(LEFT(TRIM(AC$6),FIND("~",SUBSTITUTE(AC$6," ","~",LEN(TRIM(AC$6))-LEN(SUBSTITUTE(TRIM(AC$6)," ",""))))-1)&amp;" Total",$B$6:$BB$343,ROW($A229)-5,FALSE))</f>
        <v>0</v>
      </c>
      <c r="AD229" s="14">
        <f ca="1">IF(AD$5&lt;&gt;"",HLOOKUP(AD$5,Functionalization!$G$6:$R$343,ROW($A229)-5,FALSE),IFERROR(INDEX(AD$320:AD$343,MATCH($F229,$B$320:$B$343,0))/VLOOKUP($F229,$B$320:$BB$343,MATCH(LEFT(TRIM(AD$6),FIND("~",SUBSTITUTE(AD$6,"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229))*HLOOKUP(LEFT(TRIM(AD$6),FIND("~",SUBSTITUTE(AD$6," ","~",LEN(TRIM(AD$6))-LEN(SUBSTITUTE(TRIM(AD$6)," ",""))))-1)&amp;" Total",$B$6:$BB$343,ROW($A229)-5,FALSE))</f>
        <v>0</v>
      </c>
      <c r="AE229" s="14">
        <f ca="1">IF(AE$5&lt;&gt;"",HLOOKUP(AE$5,Functionalization!$G$6:$R$343,ROW($A229)-5,FALSE),IFERROR(INDEX(AE$320:AE$343,MATCH($F229,$B$320:$B$343,0))/VLOOKUP($F229,$B$320:$BB$343,MATCH(LEFT(TRIM(AE$6),FIND("~",SUBSTITUTE(AE$6,"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229))*HLOOKUP(LEFT(TRIM(AE$6),FIND("~",SUBSTITUTE(AE$6," ","~",LEN(TRIM(AE$6))-LEN(SUBSTITUTE(TRIM(AE$6)," ",""))))-1)&amp;" Total",$B$6:$BB$343,ROW($A229)-5,FALSE))</f>
        <v>0</v>
      </c>
      <c r="AF229" s="14">
        <f ca="1">IF(AF$5&lt;&gt;"",HLOOKUP(AF$5,Functionalization!$G$6:$R$343,ROW($A229)-5,FALSE),IFERROR(INDEX(AF$320:AF$343,MATCH($F229,$B$320:$B$343,0))/VLOOKUP($F229,$B$320:$BB$343,MATCH(LEFT(TRIM(AF$6),FIND("~",SUBSTITUTE(AF$6,"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229))*HLOOKUP(LEFT(TRIM(AF$6),FIND("~",SUBSTITUTE(AF$6," ","~",LEN(TRIM(AF$6))-LEN(SUBSTITUTE(TRIM(AF$6)," ",""))))-1)&amp;" Total",$B$6:$BB$343,ROW($A229)-5,FALSE))</f>
        <v>0</v>
      </c>
      <c r="AG229" s="14">
        <f ca="1">IF(AG$5&lt;&gt;"",HLOOKUP(AG$5,Functionalization!$G$6:$R$343,ROW($A229)-5,FALSE),IFERROR(INDEX(AG$320:AG$343,MATCH($F229,$B$320:$B$343,0))/VLOOKUP($F229,$B$320:$BB$343,MATCH(LEFT(TRIM(AG$6),FIND("~",SUBSTITUTE(AG$6,"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229))*HLOOKUP(LEFT(TRIM(AG$6),FIND("~",SUBSTITUTE(AG$6," ","~",LEN(TRIM(AG$6))-LEN(SUBSTITUTE(TRIM(AG$6)," ",""))))-1)&amp;" Total",$B$6:$BB$343,ROW($A229)-5,FALSE))</f>
        <v>0</v>
      </c>
      <c r="AH229" s="14">
        <f ca="1">IF(AH$5&lt;&gt;"",HLOOKUP(AH$5,Functionalization!$G$6:$R$343,ROW($A229)-5,FALSE),IFERROR(INDEX(AH$320:AH$343,MATCH($F229,$B$320:$B$343,0))/VLOOKUP($F229,$B$320:$BB$343,MATCH(LEFT(TRIM(AH$6),FIND("~",SUBSTITUTE(AH$6,"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229))*HLOOKUP(LEFT(TRIM(AH$6),FIND("~",SUBSTITUTE(AH$6," ","~",LEN(TRIM(AH$6))-LEN(SUBSTITUTE(TRIM(AH$6)," ",""))))-1)&amp;" Total",$B$6:$BB$343,ROW($A229)-5,FALSE))</f>
        <v>0</v>
      </c>
      <c r="AI229" s="14">
        <f ca="1">IF(AI$5&lt;&gt;"",HLOOKUP(AI$5,Functionalization!$G$6:$R$343,ROW($A229)-5,FALSE),IFERROR(INDEX(AI$320:AI$343,MATCH($F229,$B$320:$B$343,0))/VLOOKUP($F229,$B$320:$BB$343,MATCH(LEFT(TRIM(AI$6),FIND("~",SUBSTITUTE(AI$6,"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229))*HLOOKUP(LEFT(TRIM(AI$6),FIND("~",SUBSTITUTE(AI$6," ","~",LEN(TRIM(AI$6))-LEN(SUBSTITUTE(TRIM(AI$6)," ",""))))-1)&amp;" Total",$B$6:$BB$343,ROW($A229)-5,FALSE))</f>
        <v>0</v>
      </c>
      <c r="AJ229" s="14">
        <f ca="1">IF(AJ$5&lt;&gt;"",HLOOKUP(AJ$5,Functionalization!$G$6:$R$343,ROW($A229)-5,FALSE),IFERROR(INDEX(AJ$320:AJ$343,MATCH($F229,$B$320:$B$343,0))/VLOOKUP($F229,$B$320:$BB$343,MATCH(LEFT(TRIM(AJ$6),FIND("~",SUBSTITUTE(AJ$6,"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229))*HLOOKUP(LEFT(TRIM(AJ$6),FIND("~",SUBSTITUTE(AJ$6," ","~",LEN(TRIM(AJ$6))-LEN(SUBSTITUTE(TRIM(AJ$6)," ",""))))-1)&amp;" Total",$B$6:$BB$343,ROW($A229)-5,FALSE))</f>
        <v>0</v>
      </c>
      <c r="AK229" s="14">
        <f ca="1">IF(AK$5&lt;&gt;"",HLOOKUP(AK$5,Functionalization!$G$6:$R$343,ROW($A229)-5,FALSE),IFERROR(INDEX(AK$320:AK$343,MATCH($F229,$B$320:$B$343,0))/VLOOKUP($F229,$B$320:$BB$343,MATCH(LEFT(TRIM(AK$6),FIND("~",SUBSTITUTE(AK$6,"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229))*HLOOKUP(LEFT(TRIM(AK$6),FIND("~",SUBSTITUTE(AK$6," ","~",LEN(TRIM(AK$6))-LEN(SUBSTITUTE(TRIM(AK$6)," ",""))))-1)&amp;" Total",$B$6:$BB$343,ROW($A229)-5,FALSE))</f>
        <v>0</v>
      </c>
      <c r="AL229" s="14">
        <f ca="1">IF(AL$5&lt;&gt;"",HLOOKUP(AL$5,Functionalization!$G$6:$R$343,ROW($A229)-5,FALSE),IFERROR(INDEX(AL$320:AL$343,MATCH($F229,$B$320:$B$343,0))/VLOOKUP($F229,$B$320:$BB$343,MATCH(LEFT(TRIM(AL$6),FIND("~",SUBSTITUTE(AL$6,"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229))*HLOOKUP(LEFT(TRIM(AL$6),FIND("~",SUBSTITUTE(AL$6," ","~",LEN(TRIM(AL$6))-LEN(SUBSTITUTE(TRIM(AL$6)," ",""))))-1)&amp;" Total",$B$6:$BB$343,ROW($A229)-5,FALSE))</f>
        <v>0</v>
      </c>
      <c r="AM229" s="14">
        <f ca="1">IF(AM$5&lt;&gt;"",HLOOKUP(AM$5,Functionalization!$G$6:$R$343,ROW($A229)-5,FALSE),IFERROR(INDEX(AM$320:AM$343,MATCH($F229,$B$320:$B$343,0))/VLOOKUP($F229,$B$320:$BB$343,MATCH(LEFT(TRIM(AM$6),FIND("~",SUBSTITUTE(AM$6,"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229))*HLOOKUP(LEFT(TRIM(AM$6),FIND("~",SUBSTITUTE(AM$6," ","~",LEN(TRIM(AM$6))-LEN(SUBSTITUTE(TRIM(AM$6)," ",""))))-1)&amp;" Total",$B$6:$BB$343,ROW($A229)-5,FALSE))</f>
        <v>0</v>
      </c>
      <c r="AN229" s="14">
        <f ca="1">IF(AN$5&lt;&gt;"",HLOOKUP(AN$5,Functionalization!$G$6:$R$343,ROW($A229)-5,FALSE),IFERROR(INDEX(AN$320:AN$343,MATCH($F229,$B$320:$B$343,0))/VLOOKUP($F229,$B$320:$BB$343,MATCH(LEFT(TRIM(AN$6),FIND("~",SUBSTITUTE(AN$6,"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229))*HLOOKUP(LEFT(TRIM(AN$6),FIND("~",SUBSTITUTE(AN$6," ","~",LEN(TRIM(AN$6))-LEN(SUBSTITUTE(TRIM(AN$6)," ",""))))-1)&amp;" Total",$B$6:$BB$343,ROW($A229)-5,FALSE))</f>
        <v>0</v>
      </c>
      <c r="AO229" s="14">
        <f ca="1">IF(AO$5&lt;&gt;"",HLOOKUP(AO$5,Functionalization!$G$6:$R$343,ROW($A229)-5,FALSE),IFERROR(INDEX(AO$320:AO$343,MATCH($F229,$B$320:$B$343,0))/VLOOKUP($F229,$B$320:$BB$343,MATCH(LEFT(TRIM(AO$6),FIND("~",SUBSTITUTE(AO$6,"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229))*HLOOKUP(LEFT(TRIM(AO$6),FIND("~",SUBSTITUTE(AO$6," ","~",LEN(TRIM(AO$6))-LEN(SUBSTITUTE(TRIM(AO$6)," ",""))))-1)&amp;" Total",$B$6:$BB$343,ROW($A229)-5,FALSE))</f>
        <v>0</v>
      </c>
      <c r="AP229" s="14">
        <f ca="1">IF(AP$5&lt;&gt;"",HLOOKUP(AP$5,Functionalization!$G$6:$R$343,ROW($A229)-5,FALSE),IFERROR(INDEX(AP$320:AP$343,MATCH($F229,$B$320:$B$343,0))/VLOOKUP($F229,$B$320:$BB$343,MATCH(LEFT(TRIM(AP$6),FIND("~",SUBSTITUTE(AP$6,"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229))*HLOOKUP(LEFT(TRIM(AP$6),FIND("~",SUBSTITUTE(AP$6," ","~",LEN(TRIM(AP$6))-LEN(SUBSTITUTE(TRIM(AP$6)," ",""))))-1)&amp;" Total",$B$6:$BB$343,ROW($A229)-5,FALSE))</f>
        <v>0</v>
      </c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D229" s="44">
        <f ca="1">IFERROR(IF(SUMIF($G$6:$BB$6,BD$6&amp;" Total",$G229:$BB229)-(SUMIF($G$6:$BB$6,BD$6&amp;" "&amp;'Input-Allocators'!$D$18,$G229:$BB229)+IFERROR(SUMIF($G$6:$BB$6,BD$6&amp;" "&amp;'Input-Allocators'!$E$18,$G229:$BB229),SUMIF($G$6:$BB$6,BD$6&amp;" "&amp;'Input-Allocators'!$B$20,$G229:$BB229))+SUMIF($G$6:$BB$6,BD$6&amp;" "&amp;'Input-Allocators'!$F$18,$G229:$BB229))&lt;Check_Limit,0,1),1)</f>
        <v>0</v>
      </c>
      <c r="BE229" s="44">
        <f ca="1">IFERROR(IF(SUMIF($G$6:$BB$6,BE$6&amp;" Total",$G229:$BB229)-(SUMIF($G$6:$BB$6,BE$6&amp;" "&amp;'Input-Allocators'!$D$18,$G229:$BB229)+IFERROR(SUMIF($G$6:$BB$6,BE$6&amp;" "&amp;'Input-Allocators'!$E$18,$G229:$BB229),SUMIF($G$6:$BB$6,BE$6&amp;" "&amp;'Input-Allocators'!$B$20,$G229:$BB229))+SUMIF($G$6:$BB$6,BE$6&amp;" "&amp;'Input-Allocators'!$F$18,$G229:$BB229))&lt;Check_Limit,0,1),1)</f>
        <v>0</v>
      </c>
      <c r="BF229" s="44">
        <f ca="1">IFERROR(IF(SUMIF($G$6:$BB$6,BF$6&amp;" Total",$G229:$BB229)-(SUMIF($G$6:$BB$6,BF$6&amp;" "&amp;'Input-Allocators'!$D$18,$G229:$BB229)+IFERROR(SUMIF($G$6:$BB$6,BF$6&amp;" "&amp;'Input-Allocators'!$E$18,$G229:$BB229),SUMIF($G$6:$BB$6,BF$6&amp;" "&amp;'Input-Allocators'!$B$20,$G229:$BB229))+SUMIF($G$6:$BB$6,BF$6&amp;" "&amp;'Input-Allocators'!$F$18,$G229:$BB229))&lt;Check_Limit,0,1),1)</f>
        <v>0</v>
      </c>
      <c r="BG229" s="44">
        <f ca="1">IFERROR(IF(SUMIF($G$6:$BB$6,BG$6&amp;" Total",$G229:$BB229)-(SUMIF($G$6:$BB$6,BG$6&amp;" "&amp;'Input-Allocators'!$D$18,$G229:$BB229)+IFERROR(SUMIF($G$6:$BB$6,BG$6&amp;" "&amp;'Input-Allocators'!$E$18,$G229:$BB229),SUMIF($G$6:$BB$6,BG$6&amp;" "&amp;'Input-Allocators'!$B$20,$G229:$BB229))+SUMIF($G$6:$BB$6,BG$6&amp;" "&amp;'Input-Allocators'!$F$18,$G229:$BB229))&lt;Check_Limit,0,1),1)</f>
        <v>0</v>
      </c>
      <c r="BH229" s="44">
        <f ca="1">IFERROR(IF(SUMIF($G$6:$BB$6,BH$6&amp;" Total",$G229:$BB229)-(SUMIF($G$6:$BB$6,BH$6&amp;" "&amp;'Input-Allocators'!$D$18,$G229:$BB229)+IFERROR(SUMIF($G$6:$BB$6,BH$6&amp;" "&amp;'Input-Allocators'!$E$18,$G229:$BB229),SUMIF($G$6:$BB$6,BH$6&amp;" "&amp;'Input-Allocators'!$B$20,$G229:$BB229))+SUMIF($G$6:$BB$6,BH$6&amp;" "&amp;'Input-Allocators'!$F$18,$G229:$BB229))&lt;Check_Limit,0,1),1)</f>
        <v>0</v>
      </c>
      <c r="BI229" s="44">
        <f ca="1">IFERROR(IF(SUMIF($G$6:$BB$6,BI$6&amp;" Total",$G229:$BB229)-(SUMIF($G$6:$BB$6,BI$6&amp;" "&amp;'Input-Allocators'!$D$18,$G229:$BB229)+IFERROR(SUMIF($G$6:$BB$6,BI$6&amp;" "&amp;'Input-Allocators'!$E$18,$G229:$BB229),SUMIF($G$6:$BB$6,BI$6&amp;" "&amp;'Input-Allocators'!$B$20,$G229:$BB229))+SUMIF($G$6:$BB$6,BI$6&amp;" "&amp;'Input-Allocators'!$F$18,$G229:$BB229))&lt;Check_Limit,0,1),1)</f>
        <v>0</v>
      </c>
      <c r="BJ229" s="44">
        <f ca="1">IFERROR(IF(SUMIF($G$6:$BB$6,BJ$6&amp;" Total",$G229:$BB229)-(SUMIF($G$6:$BB$6,BJ$6&amp;" "&amp;'Input-Allocators'!$D$18,$G229:$BB229)+IFERROR(SUMIF($G$6:$BB$6,BJ$6&amp;" "&amp;'Input-Allocators'!$E$18,$G229:$BB229),SUMIF($G$6:$BB$6,BJ$6&amp;" "&amp;'Input-Allocators'!$B$20,$G229:$BB229))+SUMIF($G$6:$BB$6,BJ$6&amp;" "&amp;'Input-Allocators'!$F$18,$G229:$BB229))&lt;Check_Limit,0,1),1)</f>
        <v>0</v>
      </c>
      <c r="BK229" s="44">
        <f ca="1">IFERROR(IF(SUMIF($G$6:$BB$6,BK$6&amp;" Total",$G229:$BB229)-(SUMIF($G$6:$BB$6,BK$6&amp;" "&amp;'Input-Allocators'!$D$18,$G229:$BB229)+IFERROR(SUMIF($G$6:$BB$6,BK$6&amp;" "&amp;'Input-Allocators'!$E$18,$G229:$BB229),SUMIF($G$6:$BB$6,BK$6&amp;" "&amp;'Input-Allocators'!$B$20,$G229:$BB229))+SUMIF($G$6:$BB$6,BK$6&amp;" "&amp;'Input-Allocators'!$F$18,$G229:$BB229))&lt;Check_Limit,0,1),1)</f>
        <v>0</v>
      </c>
      <c r="BL229" s="44">
        <f ca="1">IFERROR(IF(SUMIF($G$6:$BB$6,BL$6&amp;" Total",$G229:$BB229)-(SUMIF($G$6:$BB$6,BL$6&amp;" "&amp;'Input-Allocators'!$D$18,$G229:$BB229)+IFERROR(SUMIF($G$6:$BB$6,BL$6&amp;" "&amp;'Input-Allocators'!$E$18,$G229:$BB229),SUMIF($G$6:$BB$6,BL$6&amp;" "&amp;'Input-Allocators'!$B$20,$G229:$BB229))+SUMIF($G$6:$BB$6,BL$6&amp;" "&amp;'Input-Allocators'!$F$18,$G229:$BB229))&lt;Check_Limit,0,1),1)</f>
        <v>0</v>
      </c>
      <c r="BM229" s="44">
        <f ca="1">IFERROR(IF(SUMIF($G$6:$BB$6,BM$6&amp;" Total",$G229:$BB229)-(SUMIF($G$6:$BB$6,BM$6&amp;" "&amp;'Input-Allocators'!$D$18,$G229:$BB229)+IFERROR(SUMIF($G$6:$BB$6,BM$6&amp;" "&amp;'Input-Allocators'!$E$18,$G229:$BB229),SUMIF($G$6:$BB$6,BM$6&amp;" "&amp;'Input-Allocators'!$B$20,$G229:$BB229))+SUMIF($G$6:$BB$6,BM$6&amp;" "&amp;'Input-Allocators'!$F$18,$G229:$BB229))&lt;Check_Limit,0,1),1)</f>
        <v>0</v>
      </c>
      <c r="BN229" s="44">
        <f ca="1">IFERROR(IF(SUMIF($G$6:$BB$6,BN$6&amp;" Total",$G229:$BB229)-(SUMIF($G$6:$BB$6,BN$6&amp;" "&amp;'Input-Allocators'!$D$18,$G229:$BB229)+IFERROR(SUMIF($G$6:$BB$6,BN$6&amp;" "&amp;'Input-Allocators'!$E$18,$G229:$BB229),SUMIF($G$6:$BB$6,BN$6&amp;" "&amp;'Input-Allocators'!$B$20,$G229:$BB229))+SUMIF($G$6:$BB$6,BN$6&amp;" "&amp;'Input-Allocators'!$F$18,$G229:$BB229))&lt;Check_Limit,0,1),1)</f>
        <v>0</v>
      </c>
      <c r="BO229" s="44">
        <f ca="1">IFERROR(IF(SUMIF($G$6:$BB$6,BO$6&amp;" Total",$G229:$BB229)-(SUMIF($G$6:$BB$6,BO$6&amp;" "&amp;'Input-Allocators'!$D$18,$G229:$BB229)+IFERROR(SUMIF($G$6:$BB$6,BO$6&amp;" "&amp;'Input-Allocators'!$E$18,$G229:$BB229),SUMIF($G$6:$BB$6,BO$6&amp;" "&amp;'Input-Allocators'!$B$20,$G229:$BB229))+SUMIF($G$6:$BB$6,BO$6&amp;" "&amp;'Input-Allocators'!$F$18,$G229:$BB229))&lt;Check_Limit,0,1),1)</f>
        <v>0</v>
      </c>
    </row>
    <row r="230" spans="1:67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>Functionalization!$D230</f>
        <v>4392.03303291462</v>
      </c>
      <c r="E230" s="14">
        <f t="shared" ca="1" si="35"/>
        <v>0</v>
      </c>
      <c r="F230" s="3" t="str">
        <f>IF($D230=0,"-",IF('Input-Accounts'!$E230&lt;&gt;0,'Input-Accounts'!$E230,'Input-Accounts'!$G230))</f>
        <v>CUSTOMER</v>
      </c>
      <c r="G230" s="14">
        <f ca="1">IF(G$5&lt;&gt;"",HLOOKUP(G$5,Functionalization!$G$6:$R$343,ROW($A230)-5,FALSE),IFERROR(INDEX(G$320:G$343,MATCH($F230,$B$320:$B$343,0))/VLOOKUP($F230,$B$320:$BB$343,MATCH(LEFT(TRIM(G$6),FIND("~",SUBSTITUTE(G$6,"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230))*HLOOKUP(LEFT(TRIM(G$6),FIND("~",SUBSTITUTE(G$6," ","~",LEN(TRIM(G$6))-LEN(SUBSTITUTE(TRIM(G$6)," ",""))))-1)&amp;" Total",$B$6:$BB$343,ROW($A230)-5,FALSE))</f>
        <v>0</v>
      </c>
      <c r="H230" s="14">
        <f ca="1">IF(H$5&lt;&gt;"",HLOOKUP(H$5,Functionalization!$G$6:$R$343,ROW($A230)-5,FALSE),IFERROR(INDEX(H$320:H$343,MATCH($F230,$B$320:$B$343,0))/VLOOKUP($F230,$B$320:$BB$343,MATCH(LEFT(TRIM(H$6),FIND("~",SUBSTITUTE(H$6,"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230))*HLOOKUP(LEFT(TRIM(H$6),FIND("~",SUBSTITUTE(H$6," ","~",LEN(TRIM(H$6))-LEN(SUBSTITUTE(TRIM(H$6)," ",""))))-1)&amp;" Total",$B$6:$BB$343,ROW($A230)-5,FALSE))</f>
        <v>0</v>
      </c>
      <c r="I230" s="14">
        <f ca="1">IF(I$5&lt;&gt;"",HLOOKUP(I$5,Functionalization!$G$6:$R$343,ROW($A230)-5,FALSE),IFERROR(INDEX(I$320:I$343,MATCH($F230,$B$320:$B$343,0))/VLOOKUP($F230,$B$320:$BB$343,MATCH(LEFT(TRIM(I$6),FIND("~",SUBSTITUTE(I$6,"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230))*HLOOKUP(LEFT(TRIM(I$6),FIND("~",SUBSTITUTE(I$6," ","~",LEN(TRIM(I$6))-LEN(SUBSTITUTE(TRIM(I$6)," ",""))))-1)&amp;" Total",$B$6:$BB$343,ROW($A230)-5,FALSE))</f>
        <v>0</v>
      </c>
      <c r="J230" s="14">
        <f ca="1">IF(J$5&lt;&gt;"",HLOOKUP(J$5,Functionalization!$G$6:$R$343,ROW($A230)-5,FALSE),IFERROR(INDEX(J$320:J$343,MATCH($F230,$B$320:$B$343,0))/VLOOKUP($F230,$B$320:$BB$343,MATCH(LEFT(TRIM(J$6),FIND("~",SUBSTITUTE(J$6,"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230))*HLOOKUP(LEFT(TRIM(J$6),FIND("~",SUBSTITUTE(J$6," ","~",LEN(TRIM(J$6))-LEN(SUBSTITUTE(TRIM(J$6)," ",""))))-1)&amp;" Total",$B$6:$BB$343,ROW($A230)-5,FALSE))</f>
        <v>0</v>
      </c>
      <c r="K230" s="14">
        <f ca="1">IF(K$5&lt;&gt;"",HLOOKUP(K$5,Functionalization!$G$6:$R$343,ROW($A230)-5,FALSE),IFERROR(INDEX(K$320:K$343,MATCH($F230,$B$320:$B$343,0))/VLOOKUP($F230,$B$320:$BB$343,MATCH(LEFT(TRIM(K$6),FIND("~",SUBSTITUTE(K$6,"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230))*HLOOKUP(LEFT(TRIM(K$6),FIND("~",SUBSTITUTE(K$6," ","~",LEN(TRIM(K$6))-LEN(SUBSTITUTE(TRIM(K$6)," ",""))))-1)&amp;" Total",$B$6:$BB$343,ROW($A230)-5,FALSE))</f>
        <v>0</v>
      </c>
      <c r="L230" s="14">
        <f ca="1">IF(L$5&lt;&gt;"",HLOOKUP(L$5,Functionalization!$G$6:$R$343,ROW($A230)-5,FALSE),IFERROR(INDEX(L$320:L$343,MATCH($F230,$B$320:$B$343,0))/VLOOKUP($F230,$B$320:$BB$343,MATCH(LEFT(TRIM(L$6),FIND("~",SUBSTITUTE(L$6,"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230))*HLOOKUP(LEFT(TRIM(L$6),FIND("~",SUBSTITUTE(L$6," ","~",LEN(TRIM(L$6))-LEN(SUBSTITUTE(TRIM(L$6)," ",""))))-1)&amp;" Total",$B$6:$BB$343,ROW($A230)-5,FALSE))</f>
        <v>0</v>
      </c>
      <c r="M230" s="14">
        <f ca="1">IF(M$5&lt;&gt;"",HLOOKUP(M$5,Functionalization!$G$6:$R$343,ROW($A230)-5,FALSE),IFERROR(INDEX(M$320:M$343,MATCH($F230,$B$320:$B$343,0))/VLOOKUP($F230,$B$320:$BB$343,MATCH(LEFT(TRIM(M$6),FIND("~",SUBSTITUTE(M$6,"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230))*HLOOKUP(LEFT(TRIM(M$6),FIND("~",SUBSTITUTE(M$6," ","~",LEN(TRIM(M$6))-LEN(SUBSTITUTE(TRIM(M$6)," ",""))))-1)&amp;" Total",$B$6:$BB$343,ROW($A230)-5,FALSE))</f>
        <v>0</v>
      </c>
      <c r="N230" s="14">
        <f ca="1">IF(N$5&lt;&gt;"",HLOOKUP(N$5,Functionalization!$G$6:$R$343,ROW($A230)-5,FALSE),IFERROR(INDEX(N$320:N$343,MATCH($F230,$B$320:$B$343,0))/VLOOKUP($F230,$B$320:$BB$343,MATCH(LEFT(TRIM(N$6),FIND("~",SUBSTITUTE(N$6,"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230))*HLOOKUP(LEFT(TRIM(N$6),FIND("~",SUBSTITUTE(N$6," ","~",LEN(TRIM(N$6))-LEN(SUBSTITUTE(TRIM(N$6)," ",""))))-1)&amp;" Total",$B$6:$BB$343,ROW($A230)-5,FALSE))</f>
        <v>0</v>
      </c>
      <c r="O230" s="14">
        <f ca="1">IF(O$5&lt;&gt;"",HLOOKUP(O$5,Functionalization!$G$6:$R$343,ROW($A230)-5,FALSE),IFERROR(INDEX(O$320:O$343,MATCH($F230,$B$320:$B$343,0))/VLOOKUP($F230,$B$320:$BB$343,MATCH(LEFT(TRIM(O$6),FIND("~",SUBSTITUTE(O$6,"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230))*HLOOKUP(LEFT(TRIM(O$6),FIND("~",SUBSTITUTE(O$6," ","~",LEN(TRIM(O$6))-LEN(SUBSTITUTE(TRIM(O$6)," ",""))))-1)&amp;" Total",$B$6:$BB$343,ROW($A230)-5,FALSE))</f>
        <v>0</v>
      </c>
      <c r="P230" s="14">
        <f ca="1">IF(P$5&lt;&gt;"",HLOOKUP(P$5,Functionalization!$G$6:$R$343,ROW($A230)-5,FALSE),IFERROR(INDEX(P$320:P$343,MATCH($F230,$B$320:$B$343,0))/VLOOKUP($F230,$B$320:$BB$343,MATCH(LEFT(TRIM(P$6),FIND("~",SUBSTITUTE(P$6,"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230))*HLOOKUP(LEFT(TRIM(P$6),FIND("~",SUBSTITUTE(P$6," ","~",LEN(TRIM(P$6))-LEN(SUBSTITUTE(TRIM(P$6)," ",""))))-1)&amp;" Total",$B$6:$BB$343,ROW($A230)-5,FALSE))</f>
        <v>0</v>
      </c>
      <c r="Q230" s="14">
        <f ca="1">IF(Q$5&lt;&gt;"",HLOOKUP(Q$5,Functionalization!$G$6:$R$343,ROW($A230)-5,FALSE),IFERROR(INDEX(Q$320:Q$343,MATCH($F230,$B$320:$B$343,0))/VLOOKUP($F230,$B$320:$BB$343,MATCH(LEFT(TRIM(Q$6),FIND("~",SUBSTITUTE(Q$6,"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230))*HLOOKUP(LEFT(TRIM(Q$6),FIND("~",SUBSTITUTE(Q$6," ","~",LEN(TRIM(Q$6))-LEN(SUBSTITUTE(TRIM(Q$6)," ",""))))-1)&amp;" Total",$B$6:$BB$343,ROW($A230)-5,FALSE))</f>
        <v>0</v>
      </c>
      <c r="R230" s="14">
        <f ca="1">IF(R$5&lt;&gt;"",HLOOKUP(R$5,Functionalization!$G$6:$R$343,ROW($A230)-5,FALSE),IFERROR(INDEX(R$320:R$343,MATCH($F230,$B$320:$B$343,0))/VLOOKUP($F230,$B$320:$BB$343,MATCH(LEFT(TRIM(R$6),FIND("~",SUBSTITUTE(R$6,"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230))*HLOOKUP(LEFT(TRIM(R$6),FIND("~",SUBSTITUTE(R$6," ","~",LEN(TRIM(R$6))-LEN(SUBSTITUTE(TRIM(R$6)," ",""))))-1)&amp;" Total",$B$6:$BB$343,ROW($A230)-5,FALSE))</f>
        <v>0</v>
      </c>
      <c r="S230" s="14">
        <f ca="1">IF(S$5&lt;&gt;"",HLOOKUP(S$5,Functionalization!$G$6:$R$343,ROW($A230)-5,FALSE),IFERROR(INDEX(S$320:S$343,MATCH($F230,$B$320:$B$343,0))/VLOOKUP($F230,$B$320:$BB$343,MATCH(LEFT(TRIM(S$6),FIND("~",SUBSTITUTE(S$6,"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230))*HLOOKUP(LEFT(TRIM(S$6),FIND("~",SUBSTITUTE(S$6," ","~",LEN(TRIM(S$6))-LEN(SUBSTITUTE(TRIM(S$6)," ",""))))-1)&amp;" Total",$B$6:$BB$343,ROW($A230)-5,FALSE))</f>
        <v>4392.03303291462</v>
      </c>
      <c r="T230" s="14">
        <f ca="1">IF(T$5&lt;&gt;"",HLOOKUP(T$5,Functionalization!$G$6:$R$343,ROW($A230)-5,FALSE),IFERROR(INDEX(T$320:T$343,MATCH($F230,$B$320:$B$343,0))/VLOOKUP($F230,$B$320:$BB$343,MATCH(LEFT(TRIM(T$6),FIND("~",SUBSTITUTE(T$6,"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230))*HLOOKUP(LEFT(TRIM(T$6),FIND("~",SUBSTITUTE(T$6," ","~",LEN(TRIM(T$6))-LEN(SUBSTITUTE(TRIM(T$6)," ",""))))-1)&amp;" Total",$B$6:$BB$343,ROW($A230)-5,FALSE))</f>
        <v>0</v>
      </c>
      <c r="U230" s="14">
        <f ca="1">IF(U$5&lt;&gt;"",HLOOKUP(U$5,Functionalization!$G$6:$R$343,ROW($A230)-5,FALSE),IFERROR(INDEX(U$320:U$343,MATCH($F230,$B$320:$B$343,0))/VLOOKUP($F230,$B$320:$BB$343,MATCH(LEFT(TRIM(U$6),FIND("~",SUBSTITUTE(U$6,"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230))*HLOOKUP(LEFT(TRIM(U$6),FIND("~",SUBSTITUTE(U$6," ","~",LEN(TRIM(U$6))-LEN(SUBSTITUTE(TRIM(U$6)," ",""))))-1)&amp;" Total",$B$6:$BB$343,ROW($A230)-5,FALSE))</f>
        <v>0</v>
      </c>
      <c r="V230" s="14">
        <f ca="1">IF(V$5&lt;&gt;"",HLOOKUP(V$5,Functionalization!$G$6:$R$343,ROW($A230)-5,FALSE),IFERROR(INDEX(V$320:V$343,MATCH($F230,$B$320:$B$343,0))/VLOOKUP($F230,$B$320:$BB$343,MATCH(LEFT(TRIM(V$6),FIND("~",SUBSTITUTE(V$6,"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230))*HLOOKUP(LEFT(TRIM(V$6),FIND("~",SUBSTITUTE(V$6," ","~",LEN(TRIM(V$6))-LEN(SUBSTITUTE(TRIM(V$6)," ",""))))-1)&amp;" Total",$B$6:$BB$343,ROW($A230)-5,FALSE))</f>
        <v>4392.03303291462</v>
      </c>
      <c r="W230" s="14">
        <f ca="1">IF(W$5&lt;&gt;"",HLOOKUP(W$5,Functionalization!$G$6:$R$343,ROW($A230)-5,FALSE),IFERROR(INDEX(W$320:W$343,MATCH($F230,$B$320:$B$343,0))/VLOOKUP($F230,$B$320:$BB$343,MATCH(LEFT(TRIM(W$6),FIND("~",SUBSTITUTE(W$6,"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230))*HLOOKUP(LEFT(TRIM(W$6),FIND("~",SUBSTITUTE(W$6," ","~",LEN(TRIM(W$6))-LEN(SUBSTITUTE(TRIM(W$6)," ",""))))-1)&amp;" Total",$B$6:$BB$343,ROW($A230)-5,FALSE))</f>
        <v>0</v>
      </c>
      <c r="X230" s="14">
        <f ca="1">IF(X$5&lt;&gt;"",HLOOKUP(X$5,Functionalization!$G$6:$R$343,ROW($A230)-5,FALSE),IFERROR(INDEX(X$320:X$343,MATCH($F230,$B$320:$B$343,0))/VLOOKUP($F230,$B$320:$BB$343,MATCH(LEFT(TRIM(X$6),FIND("~",SUBSTITUTE(X$6,"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230))*HLOOKUP(LEFT(TRIM(X$6),FIND("~",SUBSTITUTE(X$6," ","~",LEN(TRIM(X$6))-LEN(SUBSTITUTE(TRIM(X$6)," ",""))))-1)&amp;" Total",$B$6:$BB$343,ROW($A230)-5,FALSE))</f>
        <v>0</v>
      </c>
      <c r="Y230" s="14">
        <f ca="1">IF(Y$5&lt;&gt;"",HLOOKUP(Y$5,Functionalization!$G$6:$R$343,ROW($A230)-5,FALSE),IFERROR(INDEX(Y$320:Y$343,MATCH($F230,$B$320:$B$343,0))/VLOOKUP($F230,$B$320:$BB$343,MATCH(LEFT(TRIM(Y$6),FIND("~",SUBSTITUTE(Y$6,"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230))*HLOOKUP(LEFT(TRIM(Y$6),FIND("~",SUBSTITUTE(Y$6," ","~",LEN(TRIM(Y$6))-LEN(SUBSTITUTE(TRIM(Y$6)," ",""))))-1)&amp;" Total",$B$6:$BB$343,ROW($A230)-5,FALSE))</f>
        <v>0</v>
      </c>
      <c r="Z230" s="14">
        <f ca="1">IF(Z$5&lt;&gt;"",HLOOKUP(Z$5,Functionalization!$G$6:$R$343,ROW($A230)-5,FALSE),IFERROR(INDEX(Z$320:Z$343,MATCH($F230,$B$320:$B$343,0))/VLOOKUP($F230,$B$320:$BB$343,MATCH(LEFT(TRIM(Z$6),FIND("~",SUBSTITUTE(Z$6,"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230))*HLOOKUP(LEFT(TRIM(Z$6),FIND("~",SUBSTITUTE(Z$6," ","~",LEN(TRIM(Z$6))-LEN(SUBSTITUTE(TRIM(Z$6)," ",""))))-1)&amp;" Total",$B$6:$BB$343,ROW($A230)-5,FALSE))</f>
        <v>0</v>
      </c>
      <c r="AA230" s="14">
        <f ca="1">IF(AA$5&lt;&gt;"",HLOOKUP(AA$5,Functionalization!$G$6:$R$343,ROW($A230)-5,FALSE),IFERROR(INDEX(AA$320:AA$343,MATCH($F230,$B$320:$B$343,0))/VLOOKUP($F230,$B$320:$BB$343,MATCH(LEFT(TRIM(AA$6),FIND("~",SUBSTITUTE(AA$6,"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230))*HLOOKUP(LEFT(TRIM(AA$6),FIND("~",SUBSTITUTE(AA$6," ","~",LEN(TRIM(AA$6))-LEN(SUBSTITUTE(TRIM(AA$6)," ",""))))-1)&amp;" Total",$B$6:$BB$343,ROW($A230)-5,FALSE))</f>
        <v>0</v>
      </c>
      <c r="AB230" s="14">
        <f ca="1">IF(AB$5&lt;&gt;"",HLOOKUP(AB$5,Functionalization!$G$6:$R$343,ROW($A230)-5,FALSE),IFERROR(INDEX(AB$320:AB$343,MATCH($F230,$B$320:$B$343,0))/VLOOKUP($F230,$B$320:$BB$343,MATCH(LEFT(TRIM(AB$6),FIND("~",SUBSTITUTE(AB$6,"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230))*HLOOKUP(LEFT(TRIM(AB$6),FIND("~",SUBSTITUTE(AB$6," ","~",LEN(TRIM(AB$6))-LEN(SUBSTITUTE(TRIM(AB$6)," ",""))))-1)&amp;" Total",$B$6:$BB$343,ROW($A230)-5,FALSE))</f>
        <v>0</v>
      </c>
      <c r="AC230" s="14">
        <f ca="1">IF(AC$5&lt;&gt;"",HLOOKUP(AC$5,Functionalization!$G$6:$R$343,ROW($A230)-5,FALSE),IFERROR(INDEX(AC$320:AC$343,MATCH($F230,$B$320:$B$343,0))/VLOOKUP($F230,$B$320:$BB$343,MATCH(LEFT(TRIM(AC$6),FIND("~",SUBSTITUTE(AC$6,"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230))*HLOOKUP(LEFT(TRIM(AC$6),FIND("~",SUBSTITUTE(AC$6," ","~",LEN(TRIM(AC$6))-LEN(SUBSTITUTE(TRIM(AC$6)," ",""))))-1)&amp;" Total",$B$6:$BB$343,ROW($A230)-5,FALSE))</f>
        <v>0</v>
      </c>
      <c r="AD230" s="14">
        <f ca="1">IF(AD$5&lt;&gt;"",HLOOKUP(AD$5,Functionalization!$G$6:$R$343,ROW($A230)-5,FALSE),IFERROR(INDEX(AD$320:AD$343,MATCH($F230,$B$320:$B$343,0))/VLOOKUP($F230,$B$320:$BB$343,MATCH(LEFT(TRIM(AD$6),FIND("~",SUBSTITUTE(AD$6,"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230))*HLOOKUP(LEFT(TRIM(AD$6),FIND("~",SUBSTITUTE(AD$6," ","~",LEN(TRIM(AD$6))-LEN(SUBSTITUTE(TRIM(AD$6)," ",""))))-1)&amp;" Total",$B$6:$BB$343,ROW($A230)-5,FALSE))</f>
        <v>0</v>
      </c>
      <c r="AE230" s="14">
        <f ca="1">IF(AE$5&lt;&gt;"",HLOOKUP(AE$5,Functionalization!$G$6:$R$343,ROW($A230)-5,FALSE),IFERROR(INDEX(AE$320:AE$343,MATCH($F230,$B$320:$B$343,0))/VLOOKUP($F230,$B$320:$BB$343,MATCH(LEFT(TRIM(AE$6),FIND("~",SUBSTITUTE(AE$6,"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230))*HLOOKUP(LEFT(TRIM(AE$6),FIND("~",SUBSTITUTE(AE$6," ","~",LEN(TRIM(AE$6))-LEN(SUBSTITUTE(TRIM(AE$6)," ",""))))-1)&amp;" Total",$B$6:$BB$343,ROW($A230)-5,FALSE))</f>
        <v>0</v>
      </c>
      <c r="AF230" s="14">
        <f ca="1">IF(AF$5&lt;&gt;"",HLOOKUP(AF$5,Functionalization!$G$6:$R$343,ROW($A230)-5,FALSE),IFERROR(INDEX(AF$320:AF$343,MATCH($F230,$B$320:$B$343,0))/VLOOKUP($F230,$B$320:$BB$343,MATCH(LEFT(TRIM(AF$6),FIND("~",SUBSTITUTE(AF$6,"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230))*HLOOKUP(LEFT(TRIM(AF$6),FIND("~",SUBSTITUTE(AF$6," ","~",LEN(TRIM(AF$6))-LEN(SUBSTITUTE(TRIM(AF$6)," ",""))))-1)&amp;" Total",$B$6:$BB$343,ROW($A230)-5,FALSE))</f>
        <v>0</v>
      </c>
      <c r="AG230" s="14">
        <f ca="1">IF(AG$5&lt;&gt;"",HLOOKUP(AG$5,Functionalization!$G$6:$R$343,ROW($A230)-5,FALSE),IFERROR(INDEX(AG$320:AG$343,MATCH($F230,$B$320:$B$343,0))/VLOOKUP($F230,$B$320:$BB$343,MATCH(LEFT(TRIM(AG$6),FIND("~",SUBSTITUTE(AG$6,"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230))*HLOOKUP(LEFT(TRIM(AG$6),FIND("~",SUBSTITUTE(AG$6," ","~",LEN(TRIM(AG$6))-LEN(SUBSTITUTE(TRIM(AG$6)," ",""))))-1)&amp;" Total",$B$6:$BB$343,ROW($A230)-5,FALSE))</f>
        <v>0</v>
      </c>
      <c r="AH230" s="14">
        <f ca="1">IF(AH$5&lt;&gt;"",HLOOKUP(AH$5,Functionalization!$G$6:$R$343,ROW($A230)-5,FALSE),IFERROR(INDEX(AH$320:AH$343,MATCH($F230,$B$320:$B$343,0))/VLOOKUP($F230,$B$320:$BB$343,MATCH(LEFT(TRIM(AH$6),FIND("~",SUBSTITUTE(AH$6,"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230))*HLOOKUP(LEFT(TRIM(AH$6),FIND("~",SUBSTITUTE(AH$6," ","~",LEN(TRIM(AH$6))-LEN(SUBSTITUTE(TRIM(AH$6)," ",""))))-1)&amp;" Total",$B$6:$BB$343,ROW($A230)-5,FALSE))</f>
        <v>0</v>
      </c>
      <c r="AI230" s="14">
        <f ca="1">IF(AI$5&lt;&gt;"",HLOOKUP(AI$5,Functionalization!$G$6:$R$343,ROW($A230)-5,FALSE),IFERROR(INDEX(AI$320:AI$343,MATCH($F230,$B$320:$B$343,0))/VLOOKUP($F230,$B$320:$BB$343,MATCH(LEFT(TRIM(AI$6),FIND("~",SUBSTITUTE(AI$6,"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230))*HLOOKUP(LEFT(TRIM(AI$6),FIND("~",SUBSTITUTE(AI$6," ","~",LEN(TRIM(AI$6))-LEN(SUBSTITUTE(TRIM(AI$6)," ",""))))-1)&amp;" Total",$B$6:$BB$343,ROW($A230)-5,FALSE))</f>
        <v>0</v>
      </c>
      <c r="AJ230" s="14">
        <f ca="1">IF(AJ$5&lt;&gt;"",HLOOKUP(AJ$5,Functionalization!$G$6:$R$343,ROW($A230)-5,FALSE),IFERROR(INDEX(AJ$320:AJ$343,MATCH($F230,$B$320:$B$343,0))/VLOOKUP($F230,$B$320:$BB$343,MATCH(LEFT(TRIM(AJ$6),FIND("~",SUBSTITUTE(AJ$6,"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230))*HLOOKUP(LEFT(TRIM(AJ$6),FIND("~",SUBSTITUTE(AJ$6," ","~",LEN(TRIM(AJ$6))-LEN(SUBSTITUTE(TRIM(AJ$6)," ",""))))-1)&amp;" Total",$B$6:$BB$343,ROW($A230)-5,FALSE))</f>
        <v>0</v>
      </c>
      <c r="AK230" s="14">
        <f ca="1">IF(AK$5&lt;&gt;"",HLOOKUP(AK$5,Functionalization!$G$6:$R$343,ROW($A230)-5,FALSE),IFERROR(INDEX(AK$320:AK$343,MATCH($F230,$B$320:$B$343,0))/VLOOKUP($F230,$B$320:$BB$343,MATCH(LEFT(TRIM(AK$6),FIND("~",SUBSTITUTE(AK$6,"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230))*HLOOKUP(LEFT(TRIM(AK$6),FIND("~",SUBSTITUTE(AK$6," ","~",LEN(TRIM(AK$6))-LEN(SUBSTITUTE(TRIM(AK$6)," ",""))))-1)&amp;" Total",$B$6:$BB$343,ROW($A230)-5,FALSE))</f>
        <v>0</v>
      </c>
      <c r="AL230" s="14">
        <f ca="1">IF(AL$5&lt;&gt;"",HLOOKUP(AL$5,Functionalization!$G$6:$R$343,ROW($A230)-5,FALSE),IFERROR(INDEX(AL$320:AL$343,MATCH($F230,$B$320:$B$343,0))/VLOOKUP($F230,$B$320:$BB$343,MATCH(LEFT(TRIM(AL$6),FIND("~",SUBSTITUTE(AL$6,"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230))*HLOOKUP(LEFT(TRIM(AL$6),FIND("~",SUBSTITUTE(AL$6," ","~",LEN(TRIM(AL$6))-LEN(SUBSTITUTE(TRIM(AL$6)," ",""))))-1)&amp;" Total",$B$6:$BB$343,ROW($A230)-5,FALSE))</f>
        <v>0</v>
      </c>
      <c r="AM230" s="14">
        <f ca="1">IF(AM$5&lt;&gt;"",HLOOKUP(AM$5,Functionalization!$G$6:$R$343,ROW($A230)-5,FALSE),IFERROR(INDEX(AM$320:AM$343,MATCH($F230,$B$320:$B$343,0))/VLOOKUP($F230,$B$320:$BB$343,MATCH(LEFT(TRIM(AM$6),FIND("~",SUBSTITUTE(AM$6,"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230))*HLOOKUP(LEFT(TRIM(AM$6),FIND("~",SUBSTITUTE(AM$6," ","~",LEN(TRIM(AM$6))-LEN(SUBSTITUTE(TRIM(AM$6)," ",""))))-1)&amp;" Total",$B$6:$BB$343,ROW($A230)-5,FALSE))</f>
        <v>0</v>
      </c>
      <c r="AN230" s="14">
        <f ca="1">IF(AN$5&lt;&gt;"",HLOOKUP(AN$5,Functionalization!$G$6:$R$343,ROW($A230)-5,FALSE),IFERROR(INDEX(AN$320:AN$343,MATCH($F230,$B$320:$B$343,0))/VLOOKUP($F230,$B$320:$BB$343,MATCH(LEFT(TRIM(AN$6),FIND("~",SUBSTITUTE(AN$6,"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230))*HLOOKUP(LEFT(TRIM(AN$6),FIND("~",SUBSTITUTE(AN$6," ","~",LEN(TRIM(AN$6))-LEN(SUBSTITUTE(TRIM(AN$6)," ",""))))-1)&amp;" Total",$B$6:$BB$343,ROW($A230)-5,FALSE))</f>
        <v>0</v>
      </c>
      <c r="AO230" s="14">
        <f ca="1">IF(AO$5&lt;&gt;"",HLOOKUP(AO$5,Functionalization!$G$6:$R$343,ROW($A230)-5,FALSE),IFERROR(INDEX(AO$320:AO$343,MATCH($F230,$B$320:$B$343,0))/VLOOKUP($F230,$B$320:$BB$343,MATCH(LEFT(TRIM(AO$6),FIND("~",SUBSTITUTE(AO$6,"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230))*HLOOKUP(LEFT(TRIM(AO$6),FIND("~",SUBSTITUTE(AO$6," ","~",LEN(TRIM(AO$6))-LEN(SUBSTITUTE(TRIM(AO$6)," ",""))))-1)&amp;" Total",$B$6:$BB$343,ROW($A230)-5,FALSE))</f>
        <v>0</v>
      </c>
      <c r="AP230" s="14">
        <f ca="1">IF(AP$5&lt;&gt;"",HLOOKUP(AP$5,Functionalization!$G$6:$R$343,ROW($A230)-5,FALSE),IFERROR(INDEX(AP$320:AP$343,MATCH($F230,$B$320:$B$343,0))/VLOOKUP($F230,$B$320:$BB$343,MATCH(LEFT(TRIM(AP$6),FIND("~",SUBSTITUTE(AP$6,"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230))*HLOOKUP(LEFT(TRIM(AP$6),FIND("~",SUBSTITUTE(AP$6," ","~",LEN(TRIM(AP$6))-LEN(SUBSTITUTE(TRIM(AP$6)," ",""))))-1)&amp;" Total",$B$6:$BB$343,ROW($A230)-5,FALSE))</f>
        <v>0</v>
      </c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D230" s="44">
        <f ca="1">IFERROR(IF(SUMIF($G$6:$BB$6,BD$6&amp;" Total",$G230:$BB230)-(SUMIF($G$6:$BB$6,BD$6&amp;" "&amp;'Input-Allocators'!$D$18,$G230:$BB230)+IFERROR(SUMIF($G$6:$BB$6,BD$6&amp;" "&amp;'Input-Allocators'!$E$18,$G230:$BB230),SUMIF($G$6:$BB$6,BD$6&amp;" "&amp;'Input-Allocators'!$B$20,$G230:$BB230))+SUMIF($G$6:$BB$6,BD$6&amp;" "&amp;'Input-Allocators'!$F$18,$G230:$BB230))&lt;Check_Limit,0,1),1)</f>
        <v>0</v>
      </c>
      <c r="BE230" s="44">
        <f ca="1">IFERROR(IF(SUMIF($G$6:$BB$6,BE$6&amp;" Total",$G230:$BB230)-(SUMIF($G$6:$BB$6,BE$6&amp;" "&amp;'Input-Allocators'!$D$18,$G230:$BB230)+IFERROR(SUMIF($G$6:$BB$6,BE$6&amp;" "&amp;'Input-Allocators'!$E$18,$G230:$BB230),SUMIF($G$6:$BB$6,BE$6&amp;" "&amp;'Input-Allocators'!$B$20,$G230:$BB230))+SUMIF($G$6:$BB$6,BE$6&amp;" "&amp;'Input-Allocators'!$F$18,$G230:$BB230))&lt;Check_Limit,0,1),1)</f>
        <v>0</v>
      </c>
      <c r="BF230" s="44">
        <f ca="1">IFERROR(IF(SUMIF($G$6:$BB$6,BF$6&amp;" Total",$G230:$BB230)-(SUMIF($G$6:$BB$6,BF$6&amp;" "&amp;'Input-Allocators'!$D$18,$G230:$BB230)+IFERROR(SUMIF($G$6:$BB$6,BF$6&amp;" "&amp;'Input-Allocators'!$E$18,$G230:$BB230),SUMIF($G$6:$BB$6,BF$6&amp;" "&amp;'Input-Allocators'!$B$20,$G230:$BB230))+SUMIF($G$6:$BB$6,BF$6&amp;" "&amp;'Input-Allocators'!$F$18,$G230:$BB230))&lt;Check_Limit,0,1),1)</f>
        <v>0</v>
      </c>
      <c r="BG230" s="44">
        <f ca="1">IFERROR(IF(SUMIF($G$6:$BB$6,BG$6&amp;" Total",$G230:$BB230)-(SUMIF($G$6:$BB$6,BG$6&amp;" "&amp;'Input-Allocators'!$D$18,$G230:$BB230)+IFERROR(SUMIF($G$6:$BB$6,BG$6&amp;" "&amp;'Input-Allocators'!$E$18,$G230:$BB230),SUMIF($G$6:$BB$6,BG$6&amp;" "&amp;'Input-Allocators'!$B$20,$G230:$BB230))+SUMIF($G$6:$BB$6,BG$6&amp;" "&amp;'Input-Allocators'!$F$18,$G230:$BB230))&lt;Check_Limit,0,1),1)</f>
        <v>0</v>
      </c>
      <c r="BH230" s="44">
        <f ca="1">IFERROR(IF(SUMIF($G$6:$BB$6,BH$6&amp;" Total",$G230:$BB230)-(SUMIF($G$6:$BB$6,BH$6&amp;" "&amp;'Input-Allocators'!$D$18,$G230:$BB230)+IFERROR(SUMIF($G$6:$BB$6,BH$6&amp;" "&amp;'Input-Allocators'!$E$18,$G230:$BB230),SUMIF($G$6:$BB$6,BH$6&amp;" "&amp;'Input-Allocators'!$B$20,$G230:$BB230))+SUMIF($G$6:$BB$6,BH$6&amp;" "&amp;'Input-Allocators'!$F$18,$G230:$BB230))&lt;Check_Limit,0,1),1)</f>
        <v>0</v>
      </c>
      <c r="BI230" s="44">
        <f ca="1">IFERROR(IF(SUMIF($G$6:$BB$6,BI$6&amp;" Total",$G230:$BB230)-(SUMIF($G$6:$BB$6,BI$6&amp;" "&amp;'Input-Allocators'!$D$18,$G230:$BB230)+IFERROR(SUMIF($G$6:$BB$6,BI$6&amp;" "&amp;'Input-Allocators'!$E$18,$G230:$BB230),SUMIF($G$6:$BB$6,BI$6&amp;" "&amp;'Input-Allocators'!$B$20,$G230:$BB230))+SUMIF($G$6:$BB$6,BI$6&amp;" "&amp;'Input-Allocators'!$F$18,$G230:$BB230))&lt;Check_Limit,0,1),1)</f>
        <v>0</v>
      </c>
      <c r="BJ230" s="44">
        <f ca="1">IFERROR(IF(SUMIF($G$6:$BB$6,BJ$6&amp;" Total",$G230:$BB230)-(SUMIF($G$6:$BB$6,BJ$6&amp;" "&amp;'Input-Allocators'!$D$18,$G230:$BB230)+IFERROR(SUMIF($G$6:$BB$6,BJ$6&amp;" "&amp;'Input-Allocators'!$E$18,$G230:$BB230),SUMIF($G$6:$BB$6,BJ$6&amp;" "&amp;'Input-Allocators'!$B$20,$G230:$BB230))+SUMIF($G$6:$BB$6,BJ$6&amp;" "&amp;'Input-Allocators'!$F$18,$G230:$BB230))&lt;Check_Limit,0,1),1)</f>
        <v>0</v>
      </c>
      <c r="BK230" s="44">
        <f ca="1">IFERROR(IF(SUMIF($G$6:$BB$6,BK$6&amp;" Total",$G230:$BB230)-(SUMIF($G$6:$BB$6,BK$6&amp;" "&amp;'Input-Allocators'!$D$18,$G230:$BB230)+IFERROR(SUMIF($G$6:$BB$6,BK$6&amp;" "&amp;'Input-Allocators'!$E$18,$G230:$BB230),SUMIF($G$6:$BB$6,BK$6&amp;" "&amp;'Input-Allocators'!$B$20,$G230:$BB230))+SUMIF($G$6:$BB$6,BK$6&amp;" "&amp;'Input-Allocators'!$F$18,$G230:$BB230))&lt;Check_Limit,0,1),1)</f>
        <v>0</v>
      </c>
      <c r="BL230" s="44">
        <f ca="1">IFERROR(IF(SUMIF($G$6:$BB$6,BL$6&amp;" Total",$G230:$BB230)-(SUMIF($G$6:$BB$6,BL$6&amp;" "&amp;'Input-Allocators'!$D$18,$G230:$BB230)+IFERROR(SUMIF($G$6:$BB$6,BL$6&amp;" "&amp;'Input-Allocators'!$E$18,$G230:$BB230),SUMIF($G$6:$BB$6,BL$6&amp;" "&amp;'Input-Allocators'!$B$20,$G230:$BB230))+SUMIF($G$6:$BB$6,BL$6&amp;" "&amp;'Input-Allocators'!$F$18,$G230:$BB230))&lt;Check_Limit,0,1),1)</f>
        <v>0</v>
      </c>
      <c r="BM230" s="44">
        <f ca="1">IFERROR(IF(SUMIF($G$6:$BB$6,BM$6&amp;" Total",$G230:$BB230)-(SUMIF($G$6:$BB$6,BM$6&amp;" "&amp;'Input-Allocators'!$D$18,$G230:$BB230)+IFERROR(SUMIF($G$6:$BB$6,BM$6&amp;" "&amp;'Input-Allocators'!$E$18,$G230:$BB230),SUMIF($G$6:$BB$6,BM$6&amp;" "&amp;'Input-Allocators'!$B$20,$G230:$BB230))+SUMIF($G$6:$BB$6,BM$6&amp;" "&amp;'Input-Allocators'!$F$18,$G230:$BB230))&lt;Check_Limit,0,1),1)</f>
        <v>0</v>
      </c>
      <c r="BN230" s="44">
        <f ca="1">IFERROR(IF(SUMIF($G$6:$BB$6,BN$6&amp;" Total",$G230:$BB230)-(SUMIF($G$6:$BB$6,BN$6&amp;" "&amp;'Input-Allocators'!$D$18,$G230:$BB230)+IFERROR(SUMIF($G$6:$BB$6,BN$6&amp;" "&amp;'Input-Allocators'!$E$18,$G230:$BB230),SUMIF($G$6:$BB$6,BN$6&amp;" "&amp;'Input-Allocators'!$B$20,$G230:$BB230))+SUMIF($G$6:$BB$6,BN$6&amp;" "&amp;'Input-Allocators'!$F$18,$G230:$BB230))&lt;Check_Limit,0,1),1)</f>
        <v>0</v>
      </c>
      <c r="BO230" s="44">
        <f ca="1">IFERROR(IF(SUMIF($G$6:$BB$6,BO$6&amp;" Total",$G230:$BB230)-(SUMIF($G$6:$BB$6,BO$6&amp;" "&amp;'Input-Allocators'!$D$18,$G230:$BB230)+IFERROR(SUMIF($G$6:$BB$6,BO$6&amp;" "&amp;'Input-Allocators'!$E$18,$G230:$BB230),SUMIF($G$6:$BB$6,BO$6&amp;" "&amp;'Input-Allocators'!$B$20,$G230:$BB230))+SUMIF($G$6:$BB$6,BO$6&amp;" "&amp;'Input-Allocators'!$F$18,$G230:$BB230))&lt;Check_Limit,0,1),1)</f>
        <v>0</v>
      </c>
    </row>
    <row r="231" spans="1:67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>Functionalization!$D231</f>
        <v>472.13076334614664</v>
      </c>
      <c r="E231" s="14">
        <f t="shared" ca="1" si="35"/>
        <v>0</v>
      </c>
      <c r="F231" s="3" t="str">
        <f>IF($D231=0,"-",IF('Input-Accounts'!$E231&lt;&gt;0,'Input-Accounts'!$E231,'Input-Accounts'!$G231))</f>
        <v>INT_CUSTACC</v>
      </c>
      <c r="G231" s="14">
        <f ca="1">IF(G$5&lt;&gt;"",HLOOKUP(G$5,Functionalization!$G$6:$R$343,ROW($A231)-5,FALSE),IFERROR(INDEX(G$320:G$343,MATCH($F231,$B$320:$B$343,0))/VLOOKUP($F231,$B$320:$BB$343,MATCH(LEFT(TRIM(G$6),FIND("~",SUBSTITUTE(G$6,"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231))*HLOOKUP(LEFT(TRIM(G$6),FIND("~",SUBSTITUTE(G$6," ","~",LEN(TRIM(G$6))-LEN(SUBSTITUTE(TRIM(G$6)," ",""))))-1)&amp;" Total",$B$6:$BB$343,ROW($A231)-5,FALSE))</f>
        <v>0</v>
      </c>
      <c r="H231" s="14">
        <f ca="1">IF(H$5&lt;&gt;"",HLOOKUP(H$5,Functionalization!$G$6:$R$343,ROW($A231)-5,FALSE),IFERROR(INDEX(H$320:H$343,MATCH($F231,$B$320:$B$343,0))/VLOOKUP($F231,$B$320:$BB$343,MATCH(LEFT(TRIM(H$6),FIND("~",SUBSTITUTE(H$6,"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231))*HLOOKUP(LEFT(TRIM(H$6),FIND("~",SUBSTITUTE(H$6," ","~",LEN(TRIM(H$6))-LEN(SUBSTITUTE(TRIM(H$6)," ",""))))-1)&amp;" Total",$B$6:$BB$343,ROW($A231)-5,FALSE))</f>
        <v>0</v>
      </c>
      <c r="I231" s="14">
        <f ca="1">IF(I$5&lt;&gt;"",HLOOKUP(I$5,Functionalization!$G$6:$R$343,ROW($A231)-5,FALSE),IFERROR(INDEX(I$320:I$343,MATCH($F231,$B$320:$B$343,0))/VLOOKUP($F231,$B$320:$BB$343,MATCH(LEFT(TRIM(I$6),FIND("~",SUBSTITUTE(I$6,"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231))*HLOOKUP(LEFT(TRIM(I$6),FIND("~",SUBSTITUTE(I$6," ","~",LEN(TRIM(I$6))-LEN(SUBSTITUTE(TRIM(I$6)," ",""))))-1)&amp;" Total",$B$6:$BB$343,ROW($A231)-5,FALSE))</f>
        <v>0</v>
      </c>
      <c r="J231" s="14">
        <f ca="1">IF(J$5&lt;&gt;"",HLOOKUP(J$5,Functionalization!$G$6:$R$343,ROW($A231)-5,FALSE),IFERROR(INDEX(J$320:J$343,MATCH($F231,$B$320:$B$343,0))/VLOOKUP($F231,$B$320:$BB$343,MATCH(LEFT(TRIM(J$6),FIND("~",SUBSTITUTE(J$6,"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231))*HLOOKUP(LEFT(TRIM(J$6),FIND("~",SUBSTITUTE(J$6," ","~",LEN(TRIM(J$6))-LEN(SUBSTITUTE(TRIM(J$6)," ",""))))-1)&amp;" Total",$B$6:$BB$343,ROW($A231)-5,FALSE))</f>
        <v>0</v>
      </c>
      <c r="K231" s="14">
        <f ca="1">IF(K$5&lt;&gt;"",HLOOKUP(K$5,Functionalization!$G$6:$R$343,ROW($A231)-5,FALSE),IFERROR(INDEX(K$320:K$343,MATCH($F231,$B$320:$B$343,0))/VLOOKUP($F231,$B$320:$BB$343,MATCH(LEFT(TRIM(K$6),FIND("~",SUBSTITUTE(K$6,"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231))*HLOOKUP(LEFT(TRIM(K$6),FIND("~",SUBSTITUTE(K$6," ","~",LEN(TRIM(K$6))-LEN(SUBSTITUTE(TRIM(K$6)," ",""))))-1)&amp;" Total",$B$6:$BB$343,ROW($A231)-5,FALSE))</f>
        <v>0</v>
      </c>
      <c r="L231" s="14">
        <f ca="1">IF(L$5&lt;&gt;"",HLOOKUP(L$5,Functionalization!$G$6:$R$343,ROW($A231)-5,FALSE),IFERROR(INDEX(L$320:L$343,MATCH($F231,$B$320:$B$343,0))/VLOOKUP($F231,$B$320:$BB$343,MATCH(LEFT(TRIM(L$6),FIND("~",SUBSTITUTE(L$6,"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231))*HLOOKUP(LEFT(TRIM(L$6),FIND("~",SUBSTITUTE(L$6," ","~",LEN(TRIM(L$6))-LEN(SUBSTITUTE(TRIM(L$6)," ",""))))-1)&amp;" Total",$B$6:$BB$343,ROW($A231)-5,FALSE))</f>
        <v>0</v>
      </c>
      <c r="M231" s="14">
        <f ca="1">IF(M$5&lt;&gt;"",HLOOKUP(M$5,Functionalization!$G$6:$R$343,ROW($A231)-5,FALSE),IFERROR(INDEX(M$320:M$343,MATCH($F231,$B$320:$B$343,0))/VLOOKUP($F231,$B$320:$BB$343,MATCH(LEFT(TRIM(M$6),FIND("~",SUBSTITUTE(M$6,"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231))*HLOOKUP(LEFT(TRIM(M$6),FIND("~",SUBSTITUTE(M$6," ","~",LEN(TRIM(M$6))-LEN(SUBSTITUTE(TRIM(M$6)," ",""))))-1)&amp;" Total",$B$6:$BB$343,ROW($A231)-5,FALSE))</f>
        <v>0</v>
      </c>
      <c r="N231" s="14">
        <f ca="1">IF(N$5&lt;&gt;"",HLOOKUP(N$5,Functionalization!$G$6:$R$343,ROW($A231)-5,FALSE),IFERROR(INDEX(N$320:N$343,MATCH($F231,$B$320:$B$343,0))/VLOOKUP($F231,$B$320:$BB$343,MATCH(LEFT(TRIM(N$6),FIND("~",SUBSTITUTE(N$6,"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231))*HLOOKUP(LEFT(TRIM(N$6),FIND("~",SUBSTITUTE(N$6," ","~",LEN(TRIM(N$6))-LEN(SUBSTITUTE(TRIM(N$6)," ",""))))-1)&amp;" Total",$B$6:$BB$343,ROW($A231)-5,FALSE))</f>
        <v>0</v>
      </c>
      <c r="O231" s="14">
        <f ca="1">IF(O$5&lt;&gt;"",HLOOKUP(O$5,Functionalization!$G$6:$R$343,ROW($A231)-5,FALSE),IFERROR(INDEX(O$320:O$343,MATCH($F231,$B$320:$B$343,0))/VLOOKUP($F231,$B$320:$BB$343,MATCH(LEFT(TRIM(O$6),FIND("~",SUBSTITUTE(O$6,"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231))*HLOOKUP(LEFT(TRIM(O$6),FIND("~",SUBSTITUTE(O$6," ","~",LEN(TRIM(O$6))-LEN(SUBSTITUTE(TRIM(O$6)," ",""))))-1)&amp;" Total",$B$6:$BB$343,ROW($A231)-5,FALSE))</f>
        <v>0</v>
      </c>
      <c r="P231" s="14">
        <f ca="1">IF(P$5&lt;&gt;"",HLOOKUP(P$5,Functionalization!$G$6:$R$343,ROW($A231)-5,FALSE),IFERROR(INDEX(P$320:P$343,MATCH($F231,$B$320:$B$343,0))/VLOOKUP($F231,$B$320:$BB$343,MATCH(LEFT(TRIM(P$6),FIND("~",SUBSTITUTE(P$6,"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231))*HLOOKUP(LEFT(TRIM(P$6),FIND("~",SUBSTITUTE(P$6," ","~",LEN(TRIM(P$6))-LEN(SUBSTITUTE(TRIM(P$6)," ",""))))-1)&amp;" Total",$B$6:$BB$343,ROW($A231)-5,FALSE))</f>
        <v>0</v>
      </c>
      <c r="Q231" s="14">
        <f ca="1">IF(Q$5&lt;&gt;"",HLOOKUP(Q$5,Functionalization!$G$6:$R$343,ROW($A231)-5,FALSE),IFERROR(INDEX(Q$320:Q$343,MATCH($F231,$B$320:$B$343,0))/VLOOKUP($F231,$B$320:$BB$343,MATCH(LEFT(TRIM(Q$6),FIND("~",SUBSTITUTE(Q$6,"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231))*HLOOKUP(LEFT(TRIM(Q$6),FIND("~",SUBSTITUTE(Q$6," ","~",LEN(TRIM(Q$6))-LEN(SUBSTITUTE(TRIM(Q$6)," ",""))))-1)&amp;" Total",$B$6:$BB$343,ROW($A231)-5,FALSE))</f>
        <v>0</v>
      </c>
      <c r="R231" s="14">
        <f ca="1">IF(R$5&lt;&gt;"",HLOOKUP(R$5,Functionalization!$G$6:$R$343,ROW($A231)-5,FALSE),IFERROR(INDEX(R$320:R$343,MATCH($F231,$B$320:$B$343,0))/VLOOKUP($F231,$B$320:$BB$343,MATCH(LEFT(TRIM(R$6),FIND("~",SUBSTITUTE(R$6,"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231))*HLOOKUP(LEFT(TRIM(R$6),FIND("~",SUBSTITUTE(R$6," ","~",LEN(TRIM(R$6))-LEN(SUBSTITUTE(TRIM(R$6)," ",""))))-1)&amp;" Total",$B$6:$BB$343,ROW($A231)-5,FALSE))</f>
        <v>0</v>
      </c>
      <c r="S231" s="14">
        <f ca="1">IF(S$5&lt;&gt;"",HLOOKUP(S$5,Functionalization!$G$6:$R$343,ROW($A231)-5,FALSE),IFERROR(INDEX(S$320:S$343,MATCH($F231,$B$320:$B$343,0))/VLOOKUP($F231,$B$320:$BB$343,MATCH(LEFT(TRIM(S$6),FIND("~",SUBSTITUTE(S$6,"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231))*HLOOKUP(LEFT(TRIM(S$6),FIND("~",SUBSTITUTE(S$6," ","~",LEN(TRIM(S$6))-LEN(SUBSTITUTE(TRIM(S$6)," ",""))))-1)&amp;" Total",$B$6:$BB$343,ROW($A231)-5,FALSE))</f>
        <v>472.13076334614664</v>
      </c>
      <c r="T231" s="14">
        <f ca="1">IF(T$5&lt;&gt;"",HLOOKUP(T$5,Functionalization!$G$6:$R$343,ROW($A231)-5,FALSE),IFERROR(INDEX(T$320:T$343,MATCH($F231,$B$320:$B$343,0))/VLOOKUP($F231,$B$320:$BB$343,MATCH(LEFT(TRIM(T$6),FIND("~",SUBSTITUTE(T$6,"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231))*HLOOKUP(LEFT(TRIM(T$6),FIND("~",SUBSTITUTE(T$6," ","~",LEN(TRIM(T$6))-LEN(SUBSTITUTE(TRIM(T$6)," ",""))))-1)&amp;" Total",$B$6:$BB$343,ROW($A231)-5,FALSE))</f>
        <v>0</v>
      </c>
      <c r="U231" s="14">
        <f ca="1">IF(U$5&lt;&gt;"",HLOOKUP(U$5,Functionalization!$G$6:$R$343,ROW($A231)-5,FALSE),IFERROR(INDEX(U$320:U$343,MATCH($F231,$B$320:$B$343,0))/VLOOKUP($F231,$B$320:$BB$343,MATCH(LEFT(TRIM(U$6),FIND("~",SUBSTITUTE(U$6,"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231))*HLOOKUP(LEFT(TRIM(U$6),FIND("~",SUBSTITUTE(U$6," ","~",LEN(TRIM(U$6))-LEN(SUBSTITUTE(TRIM(U$6)," ",""))))-1)&amp;" Total",$B$6:$BB$343,ROW($A231)-5,FALSE))</f>
        <v>0</v>
      </c>
      <c r="V231" s="14">
        <f ca="1">IF(V$5&lt;&gt;"",HLOOKUP(V$5,Functionalization!$G$6:$R$343,ROW($A231)-5,FALSE),IFERROR(INDEX(V$320:V$343,MATCH($F231,$B$320:$B$343,0))/VLOOKUP($F231,$B$320:$BB$343,MATCH(LEFT(TRIM(V$6),FIND("~",SUBSTITUTE(V$6,"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231))*HLOOKUP(LEFT(TRIM(V$6),FIND("~",SUBSTITUTE(V$6," ","~",LEN(TRIM(V$6))-LEN(SUBSTITUTE(TRIM(V$6)," ",""))))-1)&amp;" Total",$B$6:$BB$343,ROW($A231)-5,FALSE))</f>
        <v>472.13076334614664</v>
      </c>
      <c r="W231" s="14">
        <f ca="1">IF(W$5&lt;&gt;"",HLOOKUP(W$5,Functionalization!$G$6:$R$343,ROW($A231)-5,FALSE),IFERROR(INDEX(W$320:W$343,MATCH($F231,$B$320:$B$343,0))/VLOOKUP($F231,$B$320:$BB$343,MATCH(LEFT(TRIM(W$6),FIND("~",SUBSTITUTE(W$6,"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231))*HLOOKUP(LEFT(TRIM(W$6),FIND("~",SUBSTITUTE(W$6," ","~",LEN(TRIM(W$6))-LEN(SUBSTITUTE(TRIM(W$6)," ",""))))-1)&amp;" Total",$B$6:$BB$343,ROW($A231)-5,FALSE))</f>
        <v>0</v>
      </c>
      <c r="X231" s="14">
        <f ca="1">IF(X$5&lt;&gt;"",HLOOKUP(X$5,Functionalization!$G$6:$R$343,ROW($A231)-5,FALSE),IFERROR(INDEX(X$320:X$343,MATCH($F231,$B$320:$B$343,0))/VLOOKUP($F231,$B$320:$BB$343,MATCH(LEFT(TRIM(X$6),FIND("~",SUBSTITUTE(X$6,"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231))*HLOOKUP(LEFT(TRIM(X$6),FIND("~",SUBSTITUTE(X$6," ","~",LEN(TRIM(X$6))-LEN(SUBSTITUTE(TRIM(X$6)," ",""))))-1)&amp;" Total",$B$6:$BB$343,ROW($A231)-5,FALSE))</f>
        <v>0</v>
      </c>
      <c r="Y231" s="14">
        <f ca="1">IF(Y$5&lt;&gt;"",HLOOKUP(Y$5,Functionalization!$G$6:$R$343,ROW($A231)-5,FALSE),IFERROR(INDEX(Y$320:Y$343,MATCH($F231,$B$320:$B$343,0))/VLOOKUP($F231,$B$320:$BB$343,MATCH(LEFT(TRIM(Y$6),FIND("~",SUBSTITUTE(Y$6,"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231))*HLOOKUP(LEFT(TRIM(Y$6),FIND("~",SUBSTITUTE(Y$6," ","~",LEN(TRIM(Y$6))-LEN(SUBSTITUTE(TRIM(Y$6)," ",""))))-1)&amp;" Total",$B$6:$BB$343,ROW($A231)-5,FALSE))</f>
        <v>0</v>
      </c>
      <c r="Z231" s="14">
        <f ca="1">IF(Z$5&lt;&gt;"",HLOOKUP(Z$5,Functionalization!$G$6:$R$343,ROW($A231)-5,FALSE),IFERROR(INDEX(Z$320:Z$343,MATCH($F231,$B$320:$B$343,0))/VLOOKUP($F231,$B$320:$BB$343,MATCH(LEFT(TRIM(Z$6),FIND("~",SUBSTITUTE(Z$6,"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231))*HLOOKUP(LEFT(TRIM(Z$6),FIND("~",SUBSTITUTE(Z$6," ","~",LEN(TRIM(Z$6))-LEN(SUBSTITUTE(TRIM(Z$6)," ",""))))-1)&amp;" Total",$B$6:$BB$343,ROW($A231)-5,FALSE))</f>
        <v>0</v>
      </c>
      <c r="AA231" s="14">
        <f ca="1">IF(AA$5&lt;&gt;"",HLOOKUP(AA$5,Functionalization!$G$6:$R$343,ROW($A231)-5,FALSE),IFERROR(INDEX(AA$320:AA$343,MATCH($F231,$B$320:$B$343,0))/VLOOKUP($F231,$B$320:$BB$343,MATCH(LEFT(TRIM(AA$6),FIND("~",SUBSTITUTE(AA$6,"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231))*HLOOKUP(LEFT(TRIM(AA$6),FIND("~",SUBSTITUTE(AA$6," ","~",LEN(TRIM(AA$6))-LEN(SUBSTITUTE(TRIM(AA$6)," ",""))))-1)&amp;" Total",$B$6:$BB$343,ROW($A231)-5,FALSE))</f>
        <v>0</v>
      </c>
      <c r="AB231" s="14">
        <f ca="1">IF(AB$5&lt;&gt;"",HLOOKUP(AB$5,Functionalization!$G$6:$R$343,ROW($A231)-5,FALSE),IFERROR(INDEX(AB$320:AB$343,MATCH($F231,$B$320:$B$343,0))/VLOOKUP($F231,$B$320:$BB$343,MATCH(LEFT(TRIM(AB$6),FIND("~",SUBSTITUTE(AB$6,"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231))*HLOOKUP(LEFT(TRIM(AB$6),FIND("~",SUBSTITUTE(AB$6," ","~",LEN(TRIM(AB$6))-LEN(SUBSTITUTE(TRIM(AB$6)," ",""))))-1)&amp;" Total",$B$6:$BB$343,ROW($A231)-5,FALSE))</f>
        <v>0</v>
      </c>
      <c r="AC231" s="14">
        <f ca="1">IF(AC$5&lt;&gt;"",HLOOKUP(AC$5,Functionalization!$G$6:$R$343,ROW($A231)-5,FALSE),IFERROR(INDEX(AC$320:AC$343,MATCH($F231,$B$320:$B$343,0))/VLOOKUP($F231,$B$320:$BB$343,MATCH(LEFT(TRIM(AC$6),FIND("~",SUBSTITUTE(AC$6,"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231))*HLOOKUP(LEFT(TRIM(AC$6),FIND("~",SUBSTITUTE(AC$6," ","~",LEN(TRIM(AC$6))-LEN(SUBSTITUTE(TRIM(AC$6)," ",""))))-1)&amp;" Total",$B$6:$BB$343,ROW($A231)-5,FALSE))</f>
        <v>0</v>
      </c>
      <c r="AD231" s="14">
        <f ca="1">IF(AD$5&lt;&gt;"",HLOOKUP(AD$5,Functionalization!$G$6:$R$343,ROW($A231)-5,FALSE),IFERROR(INDEX(AD$320:AD$343,MATCH($F231,$B$320:$B$343,0))/VLOOKUP($F231,$B$320:$BB$343,MATCH(LEFT(TRIM(AD$6),FIND("~",SUBSTITUTE(AD$6,"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231))*HLOOKUP(LEFT(TRIM(AD$6),FIND("~",SUBSTITUTE(AD$6," ","~",LEN(TRIM(AD$6))-LEN(SUBSTITUTE(TRIM(AD$6)," ",""))))-1)&amp;" Total",$B$6:$BB$343,ROW($A231)-5,FALSE))</f>
        <v>0</v>
      </c>
      <c r="AE231" s="14">
        <f ca="1">IF(AE$5&lt;&gt;"",HLOOKUP(AE$5,Functionalization!$G$6:$R$343,ROW($A231)-5,FALSE),IFERROR(INDEX(AE$320:AE$343,MATCH($F231,$B$320:$B$343,0))/VLOOKUP($F231,$B$320:$BB$343,MATCH(LEFT(TRIM(AE$6),FIND("~",SUBSTITUTE(AE$6,"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231))*HLOOKUP(LEFT(TRIM(AE$6),FIND("~",SUBSTITUTE(AE$6," ","~",LEN(TRIM(AE$6))-LEN(SUBSTITUTE(TRIM(AE$6)," ",""))))-1)&amp;" Total",$B$6:$BB$343,ROW($A231)-5,FALSE))</f>
        <v>0</v>
      </c>
      <c r="AF231" s="14">
        <f ca="1">IF(AF$5&lt;&gt;"",HLOOKUP(AF$5,Functionalization!$G$6:$R$343,ROW($A231)-5,FALSE),IFERROR(INDEX(AF$320:AF$343,MATCH($F231,$B$320:$B$343,0))/VLOOKUP($F231,$B$320:$BB$343,MATCH(LEFT(TRIM(AF$6),FIND("~",SUBSTITUTE(AF$6,"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231))*HLOOKUP(LEFT(TRIM(AF$6),FIND("~",SUBSTITUTE(AF$6," ","~",LEN(TRIM(AF$6))-LEN(SUBSTITUTE(TRIM(AF$6)," ",""))))-1)&amp;" Total",$B$6:$BB$343,ROW($A231)-5,FALSE))</f>
        <v>0</v>
      </c>
      <c r="AG231" s="14">
        <f ca="1">IF(AG$5&lt;&gt;"",HLOOKUP(AG$5,Functionalization!$G$6:$R$343,ROW($A231)-5,FALSE),IFERROR(INDEX(AG$320:AG$343,MATCH($F231,$B$320:$B$343,0))/VLOOKUP($F231,$B$320:$BB$343,MATCH(LEFT(TRIM(AG$6),FIND("~",SUBSTITUTE(AG$6,"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231))*HLOOKUP(LEFT(TRIM(AG$6),FIND("~",SUBSTITUTE(AG$6," ","~",LEN(TRIM(AG$6))-LEN(SUBSTITUTE(TRIM(AG$6)," ",""))))-1)&amp;" Total",$B$6:$BB$343,ROW($A231)-5,FALSE))</f>
        <v>0</v>
      </c>
      <c r="AH231" s="14">
        <f ca="1">IF(AH$5&lt;&gt;"",HLOOKUP(AH$5,Functionalization!$G$6:$R$343,ROW($A231)-5,FALSE),IFERROR(INDEX(AH$320:AH$343,MATCH($F231,$B$320:$B$343,0))/VLOOKUP($F231,$B$320:$BB$343,MATCH(LEFT(TRIM(AH$6),FIND("~",SUBSTITUTE(AH$6,"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231))*HLOOKUP(LEFT(TRIM(AH$6),FIND("~",SUBSTITUTE(AH$6," ","~",LEN(TRIM(AH$6))-LEN(SUBSTITUTE(TRIM(AH$6)," ",""))))-1)&amp;" Total",$B$6:$BB$343,ROW($A231)-5,FALSE))</f>
        <v>0</v>
      </c>
      <c r="AI231" s="14">
        <f ca="1">IF(AI$5&lt;&gt;"",HLOOKUP(AI$5,Functionalization!$G$6:$R$343,ROW($A231)-5,FALSE),IFERROR(INDEX(AI$320:AI$343,MATCH($F231,$B$320:$B$343,0))/VLOOKUP($F231,$B$320:$BB$343,MATCH(LEFT(TRIM(AI$6),FIND("~",SUBSTITUTE(AI$6,"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231))*HLOOKUP(LEFT(TRIM(AI$6),FIND("~",SUBSTITUTE(AI$6," ","~",LEN(TRIM(AI$6))-LEN(SUBSTITUTE(TRIM(AI$6)," ",""))))-1)&amp;" Total",$B$6:$BB$343,ROW($A231)-5,FALSE))</f>
        <v>0</v>
      </c>
      <c r="AJ231" s="14">
        <f ca="1">IF(AJ$5&lt;&gt;"",HLOOKUP(AJ$5,Functionalization!$G$6:$R$343,ROW($A231)-5,FALSE),IFERROR(INDEX(AJ$320:AJ$343,MATCH($F231,$B$320:$B$343,0))/VLOOKUP($F231,$B$320:$BB$343,MATCH(LEFT(TRIM(AJ$6),FIND("~",SUBSTITUTE(AJ$6,"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231))*HLOOKUP(LEFT(TRIM(AJ$6),FIND("~",SUBSTITUTE(AJ$6," ","~",LEN(TRIM(AJ$6))-LEN(SUBSTITUTE(TRIM(AJ$6)," ",""))))-1)&amp;" Total",$B$6:$BB$343,ROW($A231)-5,FALSE))</f>
        <v>0</v>
      </c>
      <c r="AK231" s="14">
        <f ca="1">IF(AK$5&lt;&gt;"",HLOOKUP(AK$5,Functionalization!$G$6:$R$343,ROW($A231)-5,FALSE),IFERROR(INDEX(AK$320:AK$343,MATCH($F231,$B$320:$B$343,0))/VLOOKUP($F231,$B$320:$BB$343,MATCH(LEFT(TRIM(AK$6),FIND("~",SUBSTITUTE(AK$6,"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231))*HLOOKUP(LEFT(TRIM(AK$6),FIND("~",SUBSTITUTE(AK$6," ","~",LEN(TRIM(AK$6))-LEN(SUBSTITUTE(TRIM(AK$6)," ",""))))-1)&amp;" Total",$B$6:$BB$343,ROW($A231)-5,FALSE))</f>
        <v>0</v>
      </c>
      <c r="AL231" s="14">
        <f ca="1">IF(AL$5&lt;&gt;"",HLOOKUP(AL$5,Functionalization!$G$6:$R$343,ROW($A231)-5,FALSE),IFERROR(INDEX(AL$320:AL$343,MATCH($F231,$B$320:$B$343,0))/VLOOKUP($F231,$B$320:$BB$343,MATCH(LEFT(TRIM(AL$6),FIND("~",SUBSTITUTE(AL$6,"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231))*HLOOKUP(LEFT(TRIM(AL$6),FIND("~",SUBSTITUTE(AL$6," ","~",LEN(TRIM(AL$6))-LEN(SUBSTITUTE(TRIM(AL$6)," ",""))))-1)&amp;" Total",$B$6:$BB$343,ROW($A231)-5,FALSE))</f>
        <v>0</v>
      </c>
      <c r="AM231" s="14">
        <f ca="1">IF(AM$5&lt;&gt;"",HLOOKUP(AM$5,Functionalization!$G$6:$R$343,ROW($A231)-5,FALSE),IFERROR(INDEX(AM$320:AM$343,MATCH($F231,$B$320:$B$343,0))/VLOOKUP($F231,$B$320:$BB$343,MATCH(LEFT(TRIM(AM$6),FIND("~",SUBSTITUTE(AM$6,"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231))*HLOOKUP(LEFT(TRIM(AM$6),FIND("~",SUBSTITUTE(AM$6," ","~",LEN(TRIM(AM$6))-LEN(SUBSTITUTE(TRIM(AM$6)," ",""))))-1)&amp;" Total",$B$6:$BB$343,ROW($A231)-5,FALSE))</f>
        <v>0</v>
      </c>
      <c r="AN231" s="14">
        <f ca="1">IF(AN$5&lt;&gt;"",HLOOKUP(AN$5,Functionalization!$G$6:$R$343,ROW($A231)-5,FALSE),IFERROR(INDEX(AN$320:AN$343,MATCH($F231,$B$320:$B$343,0))/VLOOKUP($F231,$B$320:$BB$343,MATCH(LEFT(TRIM(AN$6),FIND("~",SUBSTITUTE(AN$6,"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231))*HLOOKUP(LEFT(TRIM(AN$6),FIND("~",SUBSTITUTE(AN$6," ","~",LEN(TRIM(AN$6))-LEN(SUBSTITUTE(TRIM(AN$6)," ",""))))-1)&amp;" Total",$B$6:$BB$343,ROW($A231)-5,FALSE))</f>
        <v>0</v>
      </c>
      <c r="AO231" s="14">
        <f ca="1">IF(AO$5&lt;&gt;"",HLOOKUP(AO$5,Functionalization!$G$6:$R$343,ROW($A231)-5,FALSE),IFERROR(INDEX(AO$320:AO$343,MATCH($F231,$B$320:$B$343,0))/VLOOKUP($F231,$B$320:$BB$343,MATCH(LEFT(TRIM(AO$6),FIND("~",SUBSTITUTE(AO$6,"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231))*HLOOKUP(LEFT(TRIM(AO$6),FIND("~",SUBSTITUTE(AO$6," ","~",LEN(TRIM(AO$6))-LEN(SUBSTITUTE(TRIM(AO$6)," ",""))))-1)&amp;" Total",$B$6:$BB$343,ROW($A231)-5,FALSE))</f>
        <v>0</v>
      </c>
      <c r="AP231" s="14">
        <f ca="1">IF(AP$5&lt;&gt;"",HLOOKUP(AP$5,Functionalization!$G$6:$R$343,ROW($A231)-5,FALSE),IFERROR(INDEX(AP$320:AP$343,MATCH($F231,$B$320:$B$343,0))/VLOOKUP($F231,$B$320:$BB$343,MATCH(LEFT(TRIM(AP$6),FIND("~",SUBSTITUTE(AP$6,"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231))*HLOOKUP(LEFT(TRIM(AP$6),FIND("~",SUBSTITUTE(AP$6," ","~",LEN(TRIM(AP$6))-LEN(SUBSTITUTE(TRIM(AP$6)," ",""))))-1)&amp;" Total",$B$6:$BB$343,ROW($A231)-5,FALSE))</f>
        <v>0</v>
      </c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44">
        <f ca="1">IFERROR(IF(SUMIF($G$6:$BB$6,BD$6&amp;" Total",$G231:$BB231)-(SUMIF($G$6:$BB$6,BD$6&amp;" "&amp;'Input-Allocators'!$D$18,$G231:$BB231)+IFERROR(SUMIF($G$6:$BB$6,BD$6&amp;" "&amp;'Input-Allocators'!$E$18,$G231:$BB231),SUMIF($G$6:$BB$6,BD$6&amp;" "&amp;'Input-Allocators'!$B$20,$G231:$BB231))+SUMIF($G$6:$BB$6,BD$6&amp;" "&amp;'Input-Allocators'!$F$18,$G231:$BB231))&lt;Check_Limit,0,1),1)</f>
        <v>0</v>
      </c>
      <c r="BE231" s="44">
        <f ca="1">IFERROR(IF(SUMIF($G$6:$BB$6,BE$6&amp;" Total",$G231:$BB231)-(SUMIF($G$6:$BB$6,BE$6&amp;" "&amp;'Input-Allocators'!$D$18,$G231:$BB231)+IFERROR(SUMIF($G$6:$BB$6,BE$6&amp;" "&amp;'Input-Allocators'!$E$18,$G231:$BB231),SUMIF($G$6:$BB$6,BE$6&amp;" "&amp;'Input-Allocators'!$B$20,$G231:$BB231))+SUMIF($G$6:$BB$6,BE$6&amp;" "&amp;'Input-Allocators'!$F$18,$G231:$BB231))&lt;Check_Limit,0,1),1)</f>
        <v>0</v>
      </c>
      <c r="BF231" s="44">
        <f ca="1">IFERROR(IF(SUMIF($G$6:$BB$6,BF$6&amp;" Total",$G231:$BB231)-(SUMIF($G$6:$BB$6,BF$6&amp;" "&amp;'Input-Allocators'!$D$18,$G231:$BB231)+IFERROR(SUMIF($G$6:$BB$6,BF$6&amp;" "&amp;'Input-Allocators'!$E$18,$G231:$BB231),SUMIF($G$6:$BB$6,BF$6&amp;" "&amp;'Input-Allocators'!$B$20,$G231:$BB231))+SUMIF($G$6:$BB$6,BF$6&amp;" "&amp;'Input-Allocators'!$F$18,$G231:$BB231))&lt;Check_Limit,0,1),1)</f>
        <v>0</v>
      </c>
      <c r="BG231" s="44">
        <f ca="1">IFERROR(IF(SUMIF($G$6:$BB$6,BG$6&amp;" Total",$G231:$BB231)-(SUMIF($G$6:$BB$6,BG$6&amp;" "&amp;'Input-Allocators'!$D$18,$G231:$BB231)+IFERROR(SUMIF($G$6:$BB$6,BG$6&amp;" "&amp;'Input-Allocators'!$E$18,$G231:$BB231),SUMIF($G$6:$BB$6,BG$6&amp;" "&amp;'Input-Allocators'!$B$20,$G231:$BB231))+SUMIF($G$6:$BB$6,BG$6&amp;" "&amp;'Input-Allocators'!$F$18,$G231:$BB231))&lt;Check_Limit,0,1),1)</f>
        <v>0</v>
      </c>
      <c r="BH231" s="44">
        <f ca="1">IFERROR(IF(SUMIF($G$6:$BB$6,BH$6&amp;" Total",$G231:$BB231)-(SUMIF($G$6:$BB$6,BH$6&amp;" "&amp;'Input-Allocators'!$D$18,$G231:$BB231)+IFERROR(SUMIF($G$6:$BB$6,BH$6&amp;" "&amp;'Input-Allocators'!$E$18,$G231:$BB231),SUMIF($G$6:$BB$6,BH$6&amp;" "&amp;'Input-Allocators'!$B$20,$G231:$BB231))+SUMIF($G$6:$BB$6,BH$6&amp;" "&amp;'Input-Allocators'!$F$18,$G231:$BB231))&lt;Check_Limit,0,1),1)</f>
        <v>0</v>
      </c>
      <c r="BI231" s="44">
        <f ca="1">IFERROR(IF(SUMIF($G$6:$BB$6,BI$6&amp;" Total",$G231:$BB231)-(SUMIF($G$6:$BB$6,BI$6&amp;" "&amp;'Input-Allocators'!$D$18,$G231:$BB231)+IFERROR(SUMIF($G$6:$BB$6,BI$6&amp;" "&amp;'Input-Allocators'!$E$18,$G231:$BB231),SUMIF($G$6:$BB$6,BI$6&amp;" "&amp;'Input-Allocators'!$B$20,$G231:$BB231))+SUMIF($G$6:$BB$6,BI$6&amp;" "&amp;'Input-Allocators'!$F$18,$G231:$BB231))&lt;Check_Limit,0,1),1)</f>
        <v>0</v>
      </c>
      <c r="BJ231" s="44">
        <f ca="1">IFERROR(IF(SUMIF($G$6:$BB$6,BJ$6&amp;" Total",$G231:$BB231)-(SUMIF($G$6:$BB$6,BJ$6&amp;" "&amp;'Input-Allocators'!$D$18,$G231:$BB231)+IFERROR(SUMIF($G$6:$BB$6,BJ$6&amp;" "&amp;'Input-Allocators'!$E$18,$G231:$BB231),SUMIF($G$6:$BB$6,BJ$6&amp;" "&amp;'Input-Allocators'!$B$20,$G231:$BB231))+SUMIF($G$6:$BB$6,BJ$6&amp;" "&amp;'Input-Allocators'!$F$18,$G231:$BB231))&lt;Check_Limit,0,1),1)</f>
        <v>0</v>
      </c>
      <c r="BK231" s="44">
        <f ca="1">IFERROR(IF(SUMIF($G$6:$BB$6,BK$6&amp;" Total",$G231:$BB231)-(SUMIF($G$6:$BB$6,BK$6&amp;" "&amp;'Input-Allocators'!$D$18,$G231:$BB231)+IFERROR(SUMIF($G$6:$BB$6,BK$6&amp;" "&amp;'Input-Allocators'!$E$18,$G231:$BB231),SUMIF($G$6:$BB$6,BK$6&amp;" "&amp;'Input-Allocators'!$B$20,$G231:$BB231))+SUMIF($G$6:$BB$6,BK$6&amp;" "&amp;'Input-Allocators'!$F$18,$G231:$BB231))&lt;Check_Limit,0,1),1)</f>
        <v>0</v>
      </c>
      <c r="BL231" s="44">
        <f ca="1">IFERROR(IF(SUMIF($G$6:$BB$6,BL$6&amp;" Total",$G231:$BB231)-(SUMIF($G$6:$BB$6,BL$6&amp;" "&amp;'Input-Allocators'!$D$18,$G231:$BB231)+IFERROR(SUMIF($G$6:$BB$6,BL$6&amp;" "&amp;'Input-Allocators'!$E$18,$G231:$BB231),SUMIF($G$6:$BB$6,BL$6&amp;" "&amp;'Input-Allocators'!$B$20,$G231:$BB231))+SUMIF($G$6:$BB$6,BL$6&amp;" "&amp;'Input-Allocators'!$F$18,$G231:$BB231))&lt;Check_Limit,0,1),1)</f>
        <v>0</v>
      </c>
      <c r="BM231" s="44">
        <f ca="1">IFERROR(IF(SUMIF($G$6:$BB$6,BM$6&amp;" Total",$G231:$BB231)-(SUMIF($G$6:$BB$6,BM$6&amp;" "&amp;'Input-Allocators'!$D$18,$G231:$BB231)+IFERROR(SUMIF($G$6:$BB$6,BM$6&amp;" "&amp;'Input-Allocators'!$E$18,$G231:$BB231),SUMIF($G$6:$BB$6,BM$6&amp;" "&amp;'Input-Allocators'!$B$20,$G231:$BB231))+SUMIF($G$6:$BB$6,BM$6&amp;" "&amp;'Input-Allocators'!$F$18,$G231:$BB231))&lt;Check_Limit,0,1),1)</f>
        <v>0</v>
      </c>
      <c r="BN231" s="44">
        <f ca="1">IFERROR(IF(SUMIF($G$6:$BB$6,BN$6&amp;" Total",$G231:$BB231)-(SUMIF($G$6:$BB$6,BN$6&amp;" "&amp;'Input-Allocators'!$D$18,$G231:$BB231)+IFERROR(SUMIF($G$6:$BB$6,BN$6&amp;" "&amp;'Input-Allocators'!$E$18,$G231:$BB231),SUMIF($G$6:$BB$6,BN$6&amp;" "&amp;'Input-Allocators'!$B$20,$G231:$BB231))+SUMIF($G$6:$BB$6,BN$6&amp;" "&amp;'Input-Allocators'!$F$18,$G231:$BB231))&lt;Check_Limit,0,1),1)</f>
        <v>0</v>
      </c>
      <c r="BO231" s="44">
        <f ca="1">IFERROR(IF(SUMIF($G$6:$BB$6,BO$6&amp;" Total",$G231:$BB231)-(SUMIF($G$6:$BB$6,BO$6&amp;" "&amp;'Input-Allocators'!$D$18,$G231:$BB231)+IFERROR(SUMIF($G$6:$BB$6,BO$6&amp;" "&amp;'Input-Allocators'!$E$18,$G231:$BB231),SUMIF($G$6:$BB$6,BO$6&amp;" "&amp;'Input-Allocators'!$B$20,$G231:$BB231))+SUMIF($G$6:$BB$6,BO$6&amp;" "&amp;'Input-Allocators'!$F$18,$G231:$BB231))&lt;Check_Limit,0,1),1)</f>
        <v>0</v>
      </c>
    </row>
    <row r="232" spans="1:67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>SUBTOTAL(9,D227:D231)</f>
        <v>16615.866611004945</v>
      </c>
      <c r="E232" s="14">
        <f t="shared" ca="1" si="35"/>
        <v>0</v>
      </c>
      <c r="F232" s="3"/>
      <c r="G232" s="174">
        <f t="shared" ref="G232:AP232" ca="1" si="39">SUBTOTAL(9,G227:G231)</f>
        <v>0</v>
      </c>
      <c r="H232" s="174">
        <f t="shared" ca="1" si="39"/>
        <v>0</v>
      </c>
      <c r="I232" s="174">
        <f t="shared" ca="1" si="39"/>
        <v>0</v>
      </c>
      <c r="J232" s="174">
        <f t="shared" ca="1" si="39"/>
        <v>0</v>
      </c>
      <c r="K232" s="174">
        <f t="shared" ca="1" si="39"/>
        <v>0</v>
      </c>
      <c r="L232" s="174">
        <f t="shared" ca="1" si="39"/>
        <v>0</v>
      </c>
      <c r="M232" s="174">
        <f t="shared" ca="1" si="39"/>
        <v>0</v>
      </c>
      <c r="N232" s="174">
        <f t="shared" ca="1" si="39"/>
        <v>0</v>
      </c>
      <c r="O232" s="174">
        <f t="shared" ca="1" si="39"/>
        <v>0</v>
      </c>
      <c r="P232" s="174">
        <f t="shared" ca="1" si="39"/>
        <v>0</v>
      </c>
      <c r="Q232" s="174">
        <f t="shared" ca="1" si="39"/>
        <v>0</v>
      </c>
      <c r="R232" s="174">
        <f t="shared" ca="1" si="39"/>
        <v>0</v>
      </c>
      <c r="S232" s="174">
        <f t="shared" ca="1" si="39"/>
        <v>16615.866611004945</v>
      </c>
      <c r="T232" s="174">
        <f t="shared" ca="1" si="39"/>
        <v>0</v>
      </c>
      <c r="U232" s="174">
        <f t="shared" ca="1" si="39"/>
        <v>0</v>
      </c>
      <c r="V232" s="174">
        <f t="shared" ca="1" si="39"/>
        <v>16615.866611004945</v>
      </c>
      <c r="W232" s="174">
        <f t="shared" ca="1" si="39"/>
        <v>0</v>
      </c>
      <c r="X232" s="174">
        <f t="shared" ca="1" si="39"/>
        <v>0</v>
      </c>
      <c r="Y232" s="174">
        <f t="shared" ca="1" si="39"/>
        <v>0</v>
      </c>
      <c r="Z232" s="174">
        <f t="shared" ca="1" si="39"/>
        <v>0</v>
      </c>
      <c r="AA232" s="174">
        <f t="shared" ca="1" si="39"/>
        <v>0</v>
      </c>
      <c r="AB232" s="174">
        <f t="shared" ca="1" si="39"/>
        <v>0</v>
      </c>
      <c r="AC232" s="174">
        <f t="shared" ca="1" si="39"/>
        <v>0</v>
      </c>
      <c r="AD232" s="174">
        <f t="shared" ca="1" si="39"/>
        <v>0</v>
      </c>
      <c r="AE232" s="174">
        <f t="shared" ca="1" si="39"/>
        <v>0</v>
      </c>
      <c r="AF232" s="174">
        <f t="shared" ca="1" si="39"/>
        <v>0</v>
      </c>
      <c r="AG232" s="174">
        <f t="shared" ca="1" si="39"/>
        <v>0</v>
      </c>
      <c r="AH232" s="174">
        <f t="shared" ca="1" si="39"/>
        <v>0</v>
      </c>
      <c r="AI232" s="174">
        <f t="shared" ca="1" si="39"/>
        <v>0</v>
      </c>
      <c r="AJ232" s="174">
        <f t="shared" ca="1" si="39"/>
        <v>0</v>
      </c>
      <c r="AK232" s="174">
        <f t="shared" ca="1" si="39"/>
        <v>0</v>
      </c>
      <c r="AL232" s="174">
        <f t="shared" ca="1" si="39"/>
        <v>0</v>
      </c>
      <c r="AM232" s="174">
        <f t="shared" ca="1" si="39"/>
        <v>0</v>
      </c>
      <c r="AN232" s="174">
        <f t="shared" ca="1" si="39"/>
        <v>0</v>
      </c>
      <c r="AO232" s="174">
        <f t="shared" ca="1" si="39"/>
        <v>0</v>
      </c>
      <c r="AP232" s="174">
        <f t="shared" ca="1" si="39"/>
        <v>0</v>
      </c>
      <c r="AQ232" s="174"/>
      <c r="AR232" s="174"/>
      <c r="AS232" s="174"/>
      <c r="AT232" s="174"/>
      <c r="AU232" s="174"/>
      <c r="AV232" s="174"/>
      <c r="AW232" s="174"/>
      <c r="AX232" s="174"/>
      <c r="AY232" s="174"/>
      <c r="AZ232" s="174"/>
      <c r="BA232" s="174"/>
      <c r="BB232" s="174"/>
      <c r="BC232" s="14"/>
      <c r="BD232" s="44">
        <f ca="1">IFERROR(IF(SUMIF($G$6:$BB$6,BD$6&amp;" Total",$G232:$BB232)-(SUMIF($G$6:$BB$6,BD$6&amp;" "&amp;'Input-Allocators'!$D$18,$G232:$BB232)+IFERROR(SUMIF($G$6:$BB$6,BD$6&amp;" "&amp;'Input-Allocators'!$E$18,$G232:$BB232),SUMIF($G$6:$BB$6,BD$6&amp;" "&amp;'Input-Allocators'!$B$20,$G232:$BB232))+SUMIF($G$6:$BB$6,BD$6&amp;" "&amp;'Input-Allocators'!$F$18,$G232:$BB232))&lt;Check_Limit,0,1),1)</f>
        <v>0</v>
      </c>
      <c r="BE232" s="44">
        <f ca="1">IFERROR(IF(SUMIF($G$6:$BB$6,BE$6&amp;" Total",$G232:$BB232)-(SUMIF($G$6:$BB$6,BE$6&amp;" "&amp;'Input-Allocators'!$D$18,$G232:$BB232)+IFERROR(SUMIF($G$6:$BB$6,BE$6&amp;" "&amp;'Input-Allocators'!$E$18,$G232:$BB232),SUMIF($G$6:$BB$6,BE$6&amp;" "&amp;'Input-Allocators'!$B$20,$G232:$BB232))+SUMIF($G$6:$BB$6,BE$6&amp;" "&amp;'Input-Allocators'!$F$18,$G232:$BB232))&lt;Check_Limit,0,1),1)</f>
        <v>0</v>
      </c>
      <c r="BF232" s="44">
        <f ca="1">IFERROR(IF(SUMIF($G$6:$BB$6,BF$6&amp;" Total",$G232:$BB232)-(SUMIF($G$6:$BB$6,BF$6&amp;" "&amp;'Input-Allocators'!$D$18,$G232:$BB232)+IFERROR(SUMIF($G$6:$BB$6,BF$6&amp;" "&amp;'Input-Allocators'!$E$18,$G232:$BB232),SUMIF($G$6:$BB$6,BF$6&amp;" "&amp;'Input-Allocators'!$B$20,$G232:$BB232))+SUMIF($G$6:$BB$6,BF$6&amp;" "&amp;'Input-Allocators'!$F$18,$G232:$BB232))&lt;Check_Limit,0,1),1)</f>
        <v>0</v>
      </c>
      <c r="BG232" s="44">
        <f ca="1">IFERROR(IF(SUMIF($G$6:$BB$6,BG$6&amp;" Total",$G232:$BB232)-(SUMIF($G$6:$BB$6,BG$6&amp;" "&amp;'Input-Allocators'!$D$18,$G232:$BB232)+IFERROR(SUMIF($G$6:$BB$6,BG$6&amp;" "&amp;'Input-Allocators'!$E$18,$G232:$BB232),SUMIF($G$6:$BB$6,BG$6&amp;" "&amp;'Input-Allocators'!$B$20,$G232:$BB232))+SUMIF($G$6:$BB$6,BG$6&amp;" "&amp;'Input-Allocators'!$F$18,$G232:$BB232))&lt;Check_Limit,0,1),1)</f>
        <v>0</v>
      </c>
      <c r="BH232" s="44">
        <f ca="1">IFERROR(IF(SUMIF($G$6:$BB$6,BH$6&amp;" Total",$G232:$BB232)-(SUMIF($G$6:$BB$6,BH$6&amp;" "&amp;'Input-Allocators'!$D$18,$G232:$BB232)+IFERROR(SUMIF($G$6:$BB$6,BH$6&amp;" "&amp;'Input-Allocators'!$E$18,$G232:$BB232),SUMIF($G$6:$BB$6,BH$6&amp;" "&amp;'Input-Allocators'!$B$20,$G232:$BB232))+SUMIF($G$6:$BB$6,BH$6&amp;" "&amp;'Input-Allocators'!$F$18,$G232:$BB232))&lt;Check_Limit,0,1),1)</f>
        <v>0</v>
      </c>
      <c r="BI232" s="44">
        <f ca="1">IFERROR(IF(SUMIF($G$6:$BB$6,BI$6&amp;" Total",$G232:$BB232)-(SUMIF($G$6:$BB$6,BI$6&amp;" "&amp;'Input-Allocators'!$D$18,$G232:$BB232)+IFERROR(SUMIF($G$6:$BB$6,BI$6&amp;" "&amp;'Input-Allocators'!$E$18,$G232:$BB232),SUMIF($G$6:$BB$6,BI$6&amp;" "&amp;'Input-Allocators'!$B$20,$G232:$BB232))+SUMIF($G$6:$BB$6,BI$6&amp;" "&amp;'Input-Allocators'!$F$18,$G232:$BB232))&lt;Check_Limit,0,1),1)</f>
        <v>0</v>
      </c>
      <c r="BJ232" s="44">
        <f ca="1">IFERROR(IF(SUMIF($G$6:$BB$6,BJ$6&amp;" Total",$G232:$BB232)-(SUMIF($G$6:$BB$6,BJ$6&amp;" "&amp;'Input-Allocators'!$D$18,$G232:$BB232)+IFERROR(SUMIF($G$6:$BB$6,BJ$6&amp;" "&amp;'Input-Allocators'!$E$18,$G232:$BB232),SUMIF($G$6:$BB$6,BJ$6&amp;" "&amp;'Input-Allocators'!$B$20,$G232:$BB232))+SUMIF($G$6:$BB$6,BJ$6&amp;" "&amp;'Input-Allocators'!$F$18,$G232:$BB232))&lt;Check_Limit,0,1),1)</f>
        <v>0</v>
      </c>
      <c r="BK232" s="44">
        <f ca="1">IFERROR(IF(SUMIF($G$6:$BB$6,BK$6&amp;" Total",$G232:$BB232)-(SUMIF($G$6:$BB$6,BK$6&amp;" "&amp;'Input-Allocators'!$D$18,$G232:$BB232)+IFERROR(SUMIF($G$6:$BB$6,BK$6&amp;" "&amp;'Input-Allocators'!$E$18,$G232:$BB232),SUMIF($G$6:$BB$6,BK$6&amp;" "&amp;'Input-Allocators'!$B$20,$G232:$BB232))+SUMIF($G$6:$BB$6,BK$6&amp;" "&amp;'Input-Allocators'!$F$18,$G232:$BB232))&lt;Check_Limit,0,1),1)</f>
        <v>0</v>
      </c>
      <c r="BL232" s="44">
        <f ca="1">IFERROR(IF(SUMIF($G$6:$BB$6,BL$6&amp;" Total",$G232:$BB232)-(SUMIF($G$6:$BB$6,BL$6&amp;" "&amp;'Input-Allocators'!$D$18,$G232:$BB232)+IFERROR(SUMIF($G$6:$BB$6,BL$6&amp;" "&amp;'Input-Allocators'!$E$18,$G232:$BB232),SUMIF($G$6:$BB$6,BL$6&amp;" "&amp;'Input-Allocators'!$B$20,$G232:$BB232))+SUMIF($G$6:$BB$6,BL$6&amp;" "&amp;'Input-Allocators'!$F$18,$G232:$BB232))&lt;Check_Limit,0,1),1)</f>
        <v>0</v>
      </c>
      <c r="BM232" s="44">
        <f ca="1">IFERROR(IF(SUMIF($G$6:$BB$6,BM$6&amp;" Total",$G232:$BB232)-(SUMIF($G$6:$BB$6,BM$6&amp;" "&amp;'Input-Allocators'!$D$18,$G232:$BB232)+IFERROR(SUMIF($G$6:$BB$6,BM$6&amp;" "&amp;'Input-Allocators'!$E$18,$G232:$BB232),SUMIF($G$6:$BB$6,BM$6&amp;" "&amp;'Input-Allocators'!$B$20,$G232:$BB232))+SUMIF($G$6:$BB$6,BM$6&amp;" "&amp;'Input-Allocators'!$F$18,$G232:$BB232))&lt;Check_Limit,0,1),1)</f>
        <v>0</v>
      </c>
      <c r="BN232" s="44">
        <f ca="1">IFERROR(IF(SUMIF($G$6:$BB$6,BN$6&amp;" Total",$G232:$BB232)-(SUMIF($G$6:$BB$6,BN$6&amp;" "&amp;'Input-Allocators'!$D$18,$G232:$BB232)+IFERROR(SUMIF($G$6:$BB$6,BN$6&amp;" "&amp;'Input-Allocators'!$E$18,$G232:$BB232),SUMIF($G$6:$BB$6,BN$6&amp;" "&amp;'Input-Allocators'!$B$20,$G232:$BB232))+SUMIF($G$6:$BB$6,BN$6&amp;" "&amp;'Input-Allocators'!$F$18,$G232:$BB232))&lt;Check_Limit,0,1),1)</f>
        <v>0</v>
      </c>
      <c r="BO232" s="44">
        <f ca="1">IFERROR(IF(SUMIF($G$6:$BB$6,BO$6&amp;" Total",$G232:$BB232)-(SUMIF($G$6:$BB$6,BO$6&amp;" "&amp;'Input-Allocators'!$D$18,$G232:$BB232)+IFERROR(SUMIF($G$6:$BB$6,BO$6&amp;" "&amp;'Input-Allocators'!$E$18,$G232:$BB232),SUMIF($G$6:$BB$6,BO$6&amp;" "&amp;'Input-Allocators'!$B$20,$G232:$BB232))+SUMIF($G$6:$BB$6,BO$6&amp;" "&amp;'Input-Allocators'!$F$18,$G232:$BB232))&lt;Check_Limit,0,1),1)</f>
        <v>0</v>
      </c>
    </row>
    <row r="233" spans="1:67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C233" s="46" t="str">
        <f>IF(ISBLANK('Input-Accounts'!C233),"",'Input-Accounts'!C233)</f>
        <v/>
      </c>
      <c r="D233" s="14"/>
      <c r="E233" s="14"/>
      <c r="F233" s="3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D233" s="44">
        <f>IFERROR(IF(SUMIF($G$6:$BB$6,BD$6&amp;" Total",$G233:$BB233)-(SUMIF($G$6:$BB$6,BD$6&amp;" "&amp;'Input-Allocators'!$D$18,$G233:$BB233)+IFERROR(SUMIF($G$6:$BB$6,BD$6&amp;" "&amp;'Input-Allocators'!$E$18,$G233:$BB233),SUMIF($G$6:$BB$6,BD$6&amp;" "&amp;'Input-Allocators'!$B$20,$G233:$BB233))+SUMIF($G$6:$BB$6,BD$6&amp;" "&amp;'Input-Allocators'!$F$18,$G233:$BB233))&lt;Check_Limit,0,1),1)</f>
        <v>0</v>
      </c>
      <c r="BE233" s="44">
        <f>IFERROR(IF(SUMIF($G$6:$BB$6,BE$6&amp;" Total",$G233:$BB233)-(SUMIF($G$6:$BB$6,BE$6&amp;" "&amp;'Input-Allocators'!$D$18,$G233:$BB233)+IFERROR(SUMIF($G$6:$BB$6,BE$6&amp;" "&amp;'Input-Allocators'!$E$18,$G233:$BB233),SUMIF($G$6:$BB$6,BE$6&amp;" "&amp;'Input-Allocators'!$B$20,$G233:$BB233))+SUMIF($G$6:$BB$6,BE$6&amp;" "&amp;'Input-Allocators'!$F$18,$G233:$BB233))&lt;Check_Limit,0,1),1)</f>
        <v>0</v>
      </c>
      <c r="BF233" s="44">
        <f>IFERROR(IF(SUMIF($G$6:$BB$6,BF$6&amp;" Total",$G233:$BB233)-(SUMIF($G$6:$BB$6,BF$6&amp;" "&amp;'Input-Allocators'!$D$18,$G233:$BB233)+IFERROR(SUMIF($G$6:$BB$6,BF$6&amp;" "&amp;'Input-Allocators'!$E$18,$G233:$BB233),SUMIF($G$6:$BB$6,BF$6&amp;" "&amp;'Input-Allocators'!$B$20,$G233:$BB233))+SUMIF($G$6:$BB$6,BF$6&amp;" "&amp;'Input-Allocators'!$F$18,$G233:$BB233))&lt;Check_Limit,0,1),1)</f>
        <v>0</v>
      </c>
      <c r="BG233" s="44">
        <f>IFERROR(IF(SUMIF($G$6:$BB$6,BG$6&amp;" Total",$G233:$BB233)-(SUMIF($G$6:$BB$6,BG$6&amp;" "&amp;'Input-Allocators'!$D$18,$G233:$BB233)+IFERROR(SUMIF($G$6:$BB$6,BG$6&amp;" "&amp;'Input-Allocators'!$E$18,$G233:$BB233),SUMIF($G$6:$BB$6,BG$6&amp;" "&amp;'Input-Allocators'!$B$20,$G233:$BB233))+SUMIF($G$6:$BB$6,BG$6&amp;" "&amp;'Input-Allocators'!$F$18,$G233:$BB233))&lt;Check_Limit,0,1),1)</f>
        <v>0</v>
      </c>
      <c r="BH233" s="44">
        <f>IFERROR(IF(SUMIF($G$6:$BB$6,BH$6&amp;" Total",$G233:$BB233)-(SUMIF($G$6:$BB$6,BH$6&amp;" "&amp;'Input-Allocators'!$D$18,$G233:$BB233)+IFERROR(SUMIF($G$6:$BB$6,BH$6&amp;" "&amp;'Input-Allocators'!$E$18,$G233:$BB233),SUMIF($G$6:$BB$6,BH$6&amp;" "&amp;'Input-Allocators'!$B$20,$G233:$BB233))+SUMIF($G$6:$BB$6,BH$6&amp;" "&amp;'Input-Allocators'!$F$18,$G233:$BB233))&lt;Check_Limit,0,1),1)</f>
        <v>0</v>
      </c>
      <c r="BI233" s="44">
        <f>IFERROR(IF(SUMIF($G$6:$BB$6,BI$6&amp;" Total",$G233:$BB233)-(SUMIF($G$6:$BB$6,BI$6&amp;" "&amp;'Input-Allocators'!$D$18,$G233:$BB233)+IFERROR(SUMIF($G$6:$BB$6,BI$6&amp;" "&amp;'Input-Allocators'!$E$18,$G233:$BB233),SUMIF($G$6:$BB$6,BI$6&amp;" "&amp;'Input-Allocators'!$B$20,$G233:$BB233))+SUMIF($G$6:$BB$6,BI$6&amp;" "&amp;'Input-Allocators'!$F$18,$G233:$BB233))&lt;Check_Limit,0,1),1)</f>
        <v>0</v>
      </c>
      <c r="BJ233" s="44">
        <f>IFERROR(IF(SUMIF($G$6:$BB$6,BJ$6&amp;" Total",$G233:$BB233)-(SUMIF($G$6:$BB$6,BJ$6&amp;" "&amp;'Input-Allocators'!$D$18,$G233:$BB233)+IFERROR(SUMIF($G$6:$BB$6,BJ$6&amp;" "&amp;'Input-Allocators'!$E$18,$G233:$BB233),SUMIF($G$6:$BB$6,BJ$6&amp;" "&amp;'Input-Allocators'!$B$20,$G233:$BB233))+SUMIF($G$6:$BB$6,BJ$6&amp;" "&amp;'Input-Allocators'!$F$18,$G233:$BB233))&lt;Check_Limit,0,1),1)</f>
        <v>0</v>
      </c>
      <c r="BK233" s="44">
        <f>IFERROR(IF(SUMIF($G$6:$BB$6,BK$6&amp;" Total",$G233:$BB233)-(SUMIF($G$6:$BB$6,BK$6&amp;" "&amp;'Input-Allocators'!$D$18,$G233:$BB233)+IFERROR(SUMIF($G$6:$BB$6,BK$6&amp;" "&amp;'Input-Allocators'!$E$18,$G233:$BB233),SUMIF($G$6:$BB$6,BK$6&amp;" "&amp;'Input-Allocators'!$B$20,$G233:$BB233))+SUMIF($G$6:$BB$6,BK$6&amp;" "&amp;'Input-Allocators'!$F$18,$G233:$BB233))&lt;Check_Limit,0,1),1)</f>
        <v>0</v>
      </c>
      <c r="BL233" s="44">
        <f>IFERROR(IF(SUMIF($G$6:$BB$6,BL$6&amp;" Total",$G233:$BB233)-(SUMIF($G$6:$BB$6,BL$6&amp;" "&amp;'Input-Allocators'!$D$18,$G233:$BB233)+IFERROR(SUMIF($G$6:$BB$6,BL$6&amp;" "&amp;'Input-Allocators'!$E$18,$G233:$BB233),SUMIF($G$6:$BB$6,BL$6&amp;" "&amp;'Input-Allocators'!$B$20,$G233:$BB233))+SUMIF($G$6:$BB$6,BL$6&amp;" "&amp;'Input-Allocators'!$F$18,$G233:$BB233))&lt;Check_Limit,0,1),1)</f>
        <v>0</v>
      </c>
      <c r="BM233" s="44">
        <f>IFERROR(IF(SUMIF($G$6:$BB$6,BM$6&amp;" Total",$G233:$BB233)-(SUMIF($G$6:$BB$6,BM$6&amp;" "&amp;'Input-Allocators'!$D$18,$G233:$BB233)+IFERROR(SUMIF($G$6:$BB$6,BM$6&amp;" "&amp;'Input-Allocators'!$E$18,$G233:$BB233),SUMIF($G$6:$BB$6,BM$6&amp;" "&amp;'Input-Allocators'!$B$20,$G233:$BB233))+SUMIF($G$6:$BB$6,BM$6&amp;" "&amp;'Input-Allocators'!$F$18,$G233:$BB233))&lt;Check_Limit,0,1),1)</f>
        <v>0</v>
      </c>
      <c r="BN233" s="44">
        <f>IFERROR(IF(SUMIF($G$6:$BB$6,BN$6&amp;" Total",$G233:$BB233)-(SUMIF($G$6:$BB$6,BN$6&amp;" "&amp;'Input-Allocators'!$D$18,$G233:$BB233)+IFERROR(SUMIF($G$6:$BB$6,BN$6&amp;" "&amp;'Input-Allocators'!$E$18,$G233:$BB233),SUMIF($G$6:$BB$6,BN$6&amp;" "&amp;'Input-Allocators'!$B$20,$G233:$BB233))+SUMIF($G$6:$BB$6,BN$6&amp;" "&amp;'Input-Allocators'!$F$18,$G233:$BB233))&lt;Check_Limit,0,1),1)</f>
        <v>0</v>
      </c>
      <c r="BO233" s="44">
        <f>IFERROR(IF(SUMIF($G$6:$BB$6,BO$6&amp;" Total",$G233:$BB233)-(SUMIF($G$6:$BB$6,BO$6&amp;" "&amp;'Input-Allocators'!$D$18,$G233:$BB233)+IFERROR(SUMIF($G$6:$BB$6,BO$6&amp;" "&amp;'Input-Allocators'!$E$18,$G233:$BB233),SUMIF($G$6:$BB$6,BO$6&amp;" "&amp;'Input-Allocators'!$B$20,$G233:$BB233))+SUMIF($G$6:$BB$6,BO$6&amp;" "&amp;'Input-Allocators'!$F$18,$G233:$BB233))&lt;Check_Limit,0,1),1)</f>
        <v>0</v>
      </c>
    </row>
    <row r="234" spans="1:67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C234" s="46" t="str">
        <f>IF(ISBLANK('Input-Accounts'!C234),"",'Input-Accounts'!C234)</f>
        <v/>
      </c>
      <c r="D234" s="14"/>
      <c r="E234" s="14"/>
      <c r="F234" s="3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D234" s="44">
        <f>IFERROR(IF(SUMIF($G$6:$BB$6,BD$6&amp;" Total",$G234:$BB234)-(SUMIF($G$6:$BB$6,BD$6&amp;" "&amp;'Input-Allocators'!$D$18,$G234:$BB234)+IFERROR(SUMIF($G$6:$BB$6,BD$6&amp;" "&amp;'Input-Allocators'!$E$18,$G234:$BB234),SUMIF($G$6:$BB$6,BD$6&amp;" "&amp;'Input-Allocators'!$B$20,$G234:$BB234))+SUMIF($G$6:$BB$6,BD$6&amp;" "&amp;'Input-Allocators'!$F$18,$G234:$BB234))&lt;Check_Limit,0,1),1)</f>
        <v>0</v>
      </c>
      <c r="BE234" s="44">
        <f>IFERROR(IF(SUMIF($G$6:$BB$6,BE$6&amp;" Total",$G234:$BB234)-(SUMIF($G$6:$BB$6,BE$6&amp;" "&amp;'Input-Allocators'!$D$18,$G234:$BB234)+IFERROR(SUMIF($G$6:$BB$6,BE$6&amp;" "&amp;'Input-Allocators'!$E$18,$G234:$BB234),SUMIF($G$6:$BB$6,BE$6&amp;" "&amp;'Input-Allocators'!$B$20,$G234:$BB234))+SUMIF($G$6:$BB$6,BE$6&amp;" "&amp;'Input-Allocators'!$F$18,$G234:$BB234))&lt;Check_Limit,0,1),1)</f>
        <v>0</v>
      </c>
      <c r="BF234" s="44">
        <f>IFERROR(IF(SUMIF($G$6:$BB$6,BF$6&amp;" Total",$G234:$BB234)-(SUMIF($G$6:$BB$6,BF$6&amp;" "&amp;'Input-Allocators'!$D$18,$G234:$BB234)+IFERROR(SUMIF($G$6:$BB$6,BF$6&amp;" "&amp;'Input-Allocators'!$E$18,$G234:$BB234),SUMIF($G$6:$BB$6,BF$6&amp;" "&amp;'Input-Allocators'!$B$20,$G234:$BB234))+SUMIF($G$6:$BB$6,BF$6&amp;" "&amp;'Input-Allocators'!$F$18,$G234:$BB234))&lt;Check_Limit,0,1),1)</f>
        <v>0</v>
      </c>
      <c r="BG234" s="44">
        <f>IFERROR(IF(SUMIF($G$6:$BB$6,BG$6&amp;" Total",$G234:$BB234)-(SUMIF($G$6:$BB$6,BG$6&amp;" "&amp;'Input-Allocators'!$D$18,$G234:$BB234)+IFERROR(SUMIF($G$6:$BB$6,BG$6&amp;" "&amp;'Input-Allocators'!$E$18,$G234:$BB234),SUMIF($G$6:$BB$6,BG$6&amp;" "&amp;'Input-Allocators'!$B$20,$G234:$BB234))+SUMIF($G$6:$BB$6,BG$6&amp;" "&amp;'Input-Allocators'!$F$18,$G234:$BB234))&lt;Check_Limit,0,1),1)</f>
        <v>0</v>
      </c>
      <c r="BH234" s="44">
        <f>IFERROR(IF(SUMIF($G$6:$BB$6,BH$6&amp;" Total",$G234:$BB234)-(SUMIF($G$6:$BB$6,BH$6&amp;" "&amp;'Input-Allocators'!$D$18,$G234:$BB234)+IFERROR(SUMIF($G$6:$BB$6,BH$6&amp;" "&amp;'Input-Allocators'!$E$18,$G234:$BB234),SUMIF($G$6:$BB$6,BH$6&amp;" "&amp;'Input-Allocators'!$B$20,$G234:$BB234))+SUMIF($G$6:$BB$6,BH$6&amp;" "&amp;'Input-Allocators'!$F$18,$G234:$BB234))&lt;Check_Limit,0,1),1)</f>
        <v>0</v>
      </c>
      <c r="BI234" s="44">
        <f>IFERROR(IF(SUMIF($G$6:$BB$6,BI$6&amp;" Total",$G234:$BB234)-(SUMIF($G$6:$BB$6,BI$6&amp;" "&amp;'Input-Allocators'!$D$18,$G234:$BB234)+IFERROR(SUMIF($G$6:$BB$6,BI$6&amp;" "&amp;'Input-Allocators'!$E$18,$G234:$BB234),SUMIF($G$6:$BB$6,BI$6&amp;" "&amp;'Input-Allocators'!$B$20,$G234:$BB234))+SUMIF($G$6:$BB$6,BI$6&amp;" "&amp;'Input-Allocators'!$F$18,$G234:$BB234))&lt;Check_Limit,0,1),1)</f>
        <v>0</v>
      </c>
      <c r="BJ234" s="44">
        <f>IFERROR(IF(SUMIF($G$6:$BB$6,BJ$6&amp;" Total",$G234:$BB234)-(SUMIF($G$6:$BB$6,BJ$6&amp;" "&amp;'Input-Allocators'!$D$18,$G234:$BB234)+IFERROR(SUMIF($G$6:$BB$6,BJ$6&amp;" "&amp;'Input-Allocators'!$E$18,$G234:$BB234),SUMIF($G$6:$BB$6,BJ$6&amp;" "&amp;'Input-Allocators'!$B$20,$G234:$BB234))+SUMIF($G$6:$BB$6,BJ$6&amp;" "&amp;'Input-Allocators'!$F$18,$G234:$BB234))&lt;Check_Limit,0,1),1)</f>
        <v>0</v>
      </c>
      <c r="BK234" s="44">
        <f>IFERROR(IF(SUMIF($G$6:$BB$6,BK$6&amp;" Total",$G234:$BB234)-(SUMIF($G$6:$BB$6,BK$6&amp;" "&amp;'Input-Allocators'!$D$18,$G234:$BB234)+IFERROR(SUMIF($G$6:$BB$6,BK$6&amp;" "&amp;'Input-Allocators'!$E$18,$G234:$BB234),SUMIF($G$6:$BB$6,BK$6&amp;" "&amp;'Input-Allocators'!$B$20,$G234:$BB234))+SUMIF($G$6:$BB$6,BK$6&amp;" "&amp;'Input-Allocators'!$F$18,$G234:$BB234))&lt;Check_Limit,0,1),1)</f>
        <v>0</v>
      </c>
      <c r="BL234" s="44">
        <f>IFERROR(IF(SUMIF($G$6:$BB$6,BL$6&amp;" Total",$G234:$BB234)-(SUMIF($G$6:$BB$6,BL$6&amp;" "&amp;'Input-Allocators'!$D$18,$G234:$BB234)+IFERROR(SUMIF($G$6:$BB$6,BL$6&amp;" "&amp;'Input-Allocators'!$E$18,$G234:$BB234),SUMIF($G$6:$BB$6,BL$6&amp;" "&amp;'Input-Allocators'!$B$20,$G234:$BB234))+SUMIF($G$6:$BB$6,BL$6&amp;" "&amp;'Input-Allocators'!$F$18,$G234:$BB234))&lt;Check_Limit,0,1),1)</f>
        <v>0</v>
      </c>
      <c r="BM234" s="44">
        <f>IFERROR(IF(SUMIF($G$6:$BB$6,BM$6&amp;" Total",$G234:$BB234)-(SUMIF($G$6:$BB$6,BM$6&amp;" "&amp;'Input-Allocators'!$D$18,$G234:$BB234)+IFERROR(SUMIF($G$6:$BB$6,BM$6&amp;" "&amp;'Input-Allocators'!$E$18,$G234:$BB234),SUMIF($G$6:$BB$6,BM$6&amp;" "&amp;'Input-Allocators'!$B$20,$G234:$BB234))+SUMIF($G$6:$BB$6,BM$6&amp;" "&amp;'Input-Allocators'!$F$18,$G234:$BB234))&lt;Check_Limit,0,1),1)</f>
        <v>0</v>
      </c>
      <c r="BN234" s="44">
        <f>IFERROR(IF(SUMIF($G$6:$BB$6,BN$6&amp;" Total",$G234:$BB234)-(SUMIF($G$6:$BB$6,BN$6&amp;" "&amp;'Input-Allocators'!$D$18,$G234:$BB234)+IFERROR(SUMIF($G$6:$BB$6,BN$6&amp;" "&amp;'Input-Allocators'!$E$18,$G234:$BB234),SUMIF($G$6:$BB$6,BN$6&amp;" "&amp;'Input-Allocators'!$B$20,$G234:$BB234))+SUMIF($G$6:$BB$6,BN$6&amp;" "&amp;'Input-Allocators'!$F$18,$G234:$BB234))&lt;Check_Limit,0,1),1)</f>
        <v>0</v>
      </c>
      <c r="BO234" s="44">
        <f>IFERROR(IF(SUMIF($G$6:$BB$6,BO$6&amp;" Total",$G234:$BB234)-(SUMIF($G$6:$BB$6,BO$6&amp;" "&amp;'Input-Allocators'!$D$18,$G234:$BB234)+IFERROR(SUMIF($G$6:$BB$6,BO$6&amp;" "&amp;'Input-Allocators'!$E$18,$G234:$BB234),SUMIF($G$6:$BB$6,BO$6&amp;" "&amp;'Input-Allocators'!$B$20,$G234:$BB234))+SUMIF($G$6:$BB$6,BO$6&amp;" "&amp;'Input-Allocators'!$F$18,$G234:$BB234))&lt;Check_Limit,0,1),1)</f>
        <v>0</v>
      </c>
    </row>
    <row r="235" spans="1:67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>Functionalization!$D235</f>
        <v>26.094616447485286</v>
      </c>
      <c r="E235" s="14">
        <f t="shared" ca="1" si="35"/>
        <v>0</v>
      </c>
      <c r="F235" s="3" t="str">
        <f>IF($D235=0,"-",IF('Input-Accounts'!$E235&lt;&gt;0,'Input-Accounts'!$E235,'Input-Accounts'!$G235))</f>
        <v>CUSTOMER</v>
      </c>
      <c r="G235" s="14">
        <f ca="1">IF(G$5&lt;&gt;"",HLOOKUP(G$5,Functionalization!$G$6:$R$343,ROW($A235)-5,FALSE),IFERROR(INDEX(G$320:G$343,MATCH($F235,$B$320:$B$343,0))/VLOOKUP($F235,$B$320:$BB$343,MATCH(LEFT(TRIM(G$6),FIND("~",SUBSTITUTE(G$6,"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235))*HLOOKUP(LEFT(TRIM(G$6),FIND("~",SUBSTITUTE(G$6," ","~",LEN(TRIM(G$6))-LEN(SUBSTITUTE(TRIM(G$6)," ",""))))-1)&amp;" Total",$B$6:$BB$343,ROW($A235)-5,FALSE))</f>
        <v>0</v>
      </c>
      <c r="H235" s="14">
        <f ca="1">IF(H$5&lt;&gt;"",HLOOKUP(H$5,Functionalization!$G$6:$R$343,ROW($A235)-5,FALSE),IFERROR(INDEX(H$320:H$343,MATCH($F235,$B$320:$B$343,0))/VLOOKUP($F235,$B$320:$BB$343,MATCH(LEFT(TRIM(H$6),FIND("~",SUBSTITUTE(H$6,"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235))*HLOOKUP(LEFT(TRIM(H$6),FIND("~",SUBSTITUTE(H$6," ","~",LEN(TRIM(H$6))-LEN(SUBSTITUTE(TRIM(H$6)," ",""))))-1)&amp;" Total",$B$6:$BB$343,ROW($A235)-5,FALSE))</f>
        <v>0</v>
      </c>
      <c r="I235" s="14">
        <f ca="1">IF(I$5&lt;&gt;"",HLOOKUP(I$5,Functionalization!$G$6:$R$343,ROW($A235)-5,FALSE),IFERROR(INDEX(I$320:I$343,MATCH($F235,$B$320:$B$343,0))/VLOOKUP($F235,$B$320:$BB$343,MATCH(LEFT(TRIM(I$6),FIND("~",SUBSTITUTE(I$6,"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235))*HLOOKUP(LEFT(TRIM(I$6),FIND("~",SUBSTITUTE(I$6," ","~",LEN(TRIM(I$6))-LEN(SUBSTITUTE(TRIM(I$6)," ",""))))-1)&amp;" Total",$B$6:$BB$343,ROW($A235)-5,FALSE))</f>
        <v>0</v>
      </c>
      <c r="J235" s="14">
        <f ca="1">IF(J$5&lt;&gt;"",HLOOKUP(J$5,Functionalization!$G$6:$R$343,ROW($A235)-5,FALSE),IFERROR(INDEX(J$320:J$343,MATCH($F235,$B$320:$B$343,0))/VLOOKUP($F235,$B$320:$BB$343,MATCH(LEFT(TRIM(J$6),FIND("~",SUBSTITUTE(J$6,"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235))*HLOOKUP(LEFT(TRIM(J$6),FIND("~",SUBSTITUTE(J$6," ","~",LEN(TRIM(J$6))-LEN(SUBSTITUTE(TRIM(J$6)," ",""))))-1)&amp;" Total",$B$6:$BB$343,ROW($A235)-5,FALSE))</f>
        <v>0</v>
      </c>
      <c r="K235" s="14">
        <f ca="1">IF(K$5&lt;&gt;"",HLOOKUP(K$5,Functionalization!$G$6:$R$343,ROW($A235)-5,FALSE),IFERROR(INDEX(K$320:K$343,MATCH($F235,$B$320:$B$343,0))/VLOOKUP($F235,$B$320:$BB$343,MATCH(LEFT(TRIM(K$6),FIND("~",SUBSTITUTE(K$6,"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235))*HLOOKUP(LEFT(TRIM(K$6),FIND("~",SUBSTITUTE(K$6," ","~",LEN(TRIM(K$6))-LEN(SUBSTITUTE(TRIM(K$6)," ",""))))-1)&amp;" Total",$B$6:$BB$343,ROW($A235)-5,FALSE))</f>
        <v>0</v>
      </c>
      <c r="L235" s="14">
        <f ca="1">IF(L$5&lt;&gt;"",HLOOKUP(L$5,Functionalization!$G$6:$R$343,ROW($A235)-5,FALSE),IFERROR(INDEX(L$320:L$343,MATCH($F235,$B$320:$B$343,0))/VLOOKUP($F235,$B$320:$BB$343,MATCH(LEFT(TRIM(L$6),FIND("~",SUBSTITUTE(L$6,"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235))*HLOOKUP(LEFT(TRIM(L$6),FIND("~",SUBSTITUTE(L$6," ","~",LEN(TRIM(L$6))-LEN(SUBSTITUTE(TRIM(L$6)," ",""))))-1)&amp;" Total",$B$6:$BB$343,ROW($A235)-5,FALSE))</f>
        <v>0</v>
      </c>
      <c r="M235" s="14">
        <f ca="1">IF(M$5&lt;&gt;"",HLOOKUP(M$5,Functionalization!$G$6:$R$343,ROW($A235)-5,FALSE),IFERROR(INDEX(M$320:M$343,MATCH($F235,$B$320:$B$343,0))/VLOOKUP($F235,$B$320:$BB$343,MATCH(LEFT(TRIM(M$6),FIND("~",SUBSTITUTE(M$6,"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235))*HLOOKUP(LEFT(TRIM(M$6),FIND("~",SUBSTITUTE(M$6," ","~",LEN(TRIM(M$6))-LEN(SUBSTITUTE(TRIM(M$6)," ",""))))-1)&amp;" Total",$B$6:$BB$343,ROW($A235)-5,FALSE))</f>
        <v>0</v>
      </c>
      <c r="N235" s="14">
        <f ca="1">IF(N$5&lt;&gt;"",HLOOKUP(N$5,Functionalization!$G$6:$R$343,ROW($A235)-5,FALSE),IFERROR(INDEX(N$320:N$343,MATCH($F235,$B$320:$B$343,0))/VLOOKUP($F235,$B$320:$BB$343,MATCH(LEFT(TRIM(N$6),FIND("~",SUBSTITUTE(N$6,"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235))*HLOOKUP(LEFT(TRIM(N$6),FIND("~",SUBSTITUTE(N$6," ","~",LEN(TRIM(N$6))-LEN(SUBSTITUTE(TRIM(N$6)," ",""))))-1)&amp;" Total",$B$6:$BB$343,ROW($A235)-5,FALSE))</f>
        <v>0</v>
      </c>
      <c r="O235" s="14">
        <f ca="1">IF(O$5&lt;&gt;"",HLOOKUP(O$5,Functionalization!$G$6:$R$343,ROW($A235)-5,FALSE),IFERROR(INDEX(O$320:O$343,MATCH($F235,$B$320:$B$343,0))/VLOOKUP($F235,$B$320:$BB$343,MATCH(LEFT(TRIM(O$6),FIND("~",SUBSTITUTE(O$6,"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235))*HLOOKUP(LEFT(TRIM(O$6),FIND("~",SUBSTITUTE(O$6," ","~",LEN(TRIM(O$6))-LEN(SUBSTITUTE(TRIM(O$6)," ",""))))-1)&amp;" Total",$B$6:$BB$343,ROW($A235)-5,FALSE))</f>
        <v>0</v>
      </c>
      <c r="P235" s="14">
        <f ca="1">IF(P$5&lt;&gt;"",HLOOKUP(P$5,Functionalization!$G$6:$R$343,ROW($A235)-5,FALSE),IFERROR(INDEX(P$320:P$343,MATCH($F235,$B$320:$B$343,0))/VLOOKUP($F235,$B$320:$BB$343,MATCH(LEFT(TRIM(P$6),FIND("~",SUBSTITUTE(P$6,"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235))*HLOOKUP(LEFT(TRIM(P$6),FIND("~",SUBSTITUTE(P$6," ","~",LEN(TRIM(P$6))-LEN(SUBSTITUTE(TRIM(P$6)," ",""))))-1)&amp;" Total",$B$6:$BB$343,ROW($A235)-5,FALSE))</f>
        <v>0</v>
      </c>
      <c r="Q235" s="14">
        <f ca="1">IF(Q$5&lt;&gt;"",HLOOKUP(Q$5,Functionalization!$G$6:$R$343,ROW($A235)-5,FALSE),IFERROR(INDEX(Q$320:Q$343,MATCH($F235,$B$320:$B$343,0))/VLOOKUP($F235,$B$320:$BB$343,MATCH(LEFT(TRIM(Q$6),FIND("~",SUBSTITUTE(Q$6,"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235))*HLOOKUP(LEFT(TRIM(Q$6),FIND("~",SUBSTITUTE(Q$6," ","~",LEN(TRIM(Q$6))-LEN(SUBSTITUTE(TRIM(Q$6)," ",""))))-1)&amp;" Total",$B$6:$BB$343,ROW($A235)-5,FALSE))</f>
        <v>0</v>
      </c>
      <c r="R235" s="14">
        <f ca="1">IF(R$5&lt;&gt;"",HLOOKUP(R$5,Functionalization!$G$6:$R$343,ROW($A235)-5,FALSE),IFERROR(INDEX(R$320:R$343,MATCH($F235,$B$320:$B$343,0))/VLOOKUP($F235,$B$320:$BB$343,MATCH(LEFT(TRIM(R$6),FIND("~",SUBSTITUTE(R$6,"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235))*HLOOKUP(LEFT(TRIM(R$6),FIND("~",SUBSTITUTE(R$6," ","~",LEN(TRIM(R$6))-LEN(SUBSTITUTE(TRIM(R$6)," ",""))))-1)&amp;" Total",$B$6:$BB$343,ROW($A235)-5,FALSE))</f>
        <v>0</v>
      </c>
      <c r="S235" s="14">
        <f ca="1">IF(S$5&lt;&gt;"",HLOOKUP(S$5,Functionalization!$G$6:$R$343,ROW($A235)-5,FALSE),IFERROR(INDEX(S$320:S$343,MATCH($F235,$B$320:$B$343,0))/VLOOKUP($F235,$B$320:$BB$343,MATCH(LEFT(TRIM(S$6),FIND("~",SUBSTITUTE(S$6,"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235))*HLOOKUP(LEFT(TRIM(S$6),FIND("~",SUBSTITUTE(S$6," ","~",LEN(TRIM(S$6))-LEN(SUBSTITUTE(TRIM(S$6)," ",""))))-1)&amp;" Total",$B$6:$BB$343,ROW($A235)-5,FALSE))</f>
        <v>26.094616447485286</v>
      </c>
      <c r="T235" s="14">
        <f ca="1">IF(T$5&lt;&gt;"",HLOOKUP(T$5,Functionalization!$G$6:$R$343,ROW($A235)-5,FALSE),IFERROR(INDEX(T$320:T$343,MATCH($F235,$B$320:$B$343,0))/VLOOKUP($F235,$B$320:$BB$343,MATCH(LEFT(TRIM(T$6),FIND("~",SUBSTITUTE(T$6,"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235))*HLOOKUP(LEFT(TRIM(T$6),FIND("~",SUBSTITUTE(T$6," ","~",LEN(TRIM(T$6))-LEN(SUBSTITUTE(TRIM(T$6)," ",""))))-1)&amp;" Total",$B$6:$BB$343,ROW($A235)-5,FALSE))</f>
        <v>0</v>
      </c>
      <c r="U235" s="14">
        <f ca="1">IF(U$5&lt;&gt;"",HLOOKUP(U$5,Functionalization!$G$6:$R$343,ROW($A235)-5,FALSE),IFERROR(INDEX(U$320:U$343,MATCH($F235,$B$320:$B$343,0))/VLOOKUP($F235,$B$320:$BB$343,MATCH(LEFT(TRIM(U$6),FIND("~",SUBSTITUTE(U$6,"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235))*HLOOKUP(LEFT(TRIM(U$6),FIND("~",SUBSTITUTE(U$6," ","~",LEN(TRIM(U$6))-LEN(SUBSTITUTE(TRIM(U$6)," ",""))))-1)&amp;" Total",$B$6:$BB$343,ROW($A235)-5,FALSE))</f>
        <v>0</v>
      </c>
      <c r="V235" s="14">
        <f ca="1">IF(V$5&lt;&gt;"",HLOOKUP(V$5,Functionalization!$G$6:$R$343,ROW($A235)-5,FALSE),IFERROR(INDEX(V$320:V$343,MATCH($F235,$B$320:$B$343,0))/VLOOKUP($F235,$B$320:$BB$343,MATCH(LEFT(TRIM(V$6),FIND("~",SUBSTITUTE(V$6,"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235))*HLOOKUP(LEFT(TRIM(V$6),FIND("~",SUBSTITUTE(V$6," ","~",LEN(TRIM(V$6))-LEN(SUBSTITUTE(TRIM(V$6)," ",""))))-1)&amp;" Total",$B$6:$BB$343,ROW($A235)-5,FALSE))</f>
        <v>26.094616447485286</v>
      </c>
      <c r="W235" s="14">
        <f ca="1">IF(W$5&lt;&gt;"",HLOOKUP(W$5,Functionalization!$G$6:$R$343,ROW($A235)-5,FALSE),IFERROR(INDEX(W$320:W$343,MATCH($F235,$B$320:$B$343,0))/VLOOKUP($F235,$B$320:$BB$343,MATCH(LEFT(TRIM(W$6),FIND("~",SUBSTITUTE(W$6,"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235))*HLOOKUP(LEFT(TRIM(W$6),FIND("~",SUBSTITUTE(W$6," ","~",LEN(TRIM(W$6))-LEN(SUBSTITUTE(TRIM(W$6)," ",""))))-1)&amp;" Total",$B$6:$BB$343,ROW($A235)-5,FALSE))</f>
        <v>0</v>
      </c>
      <c r="X235" s="14">
        <f ca="1">IF(X$5&lt;&gt;"",HLOOKUP(X$5,Functionalization!$G$6:$R$343,ROW($A235)-5,FALSE),IFERROR(INDEX(X$320:X$343,MATCH($F235,$B$320:$B$343,0))/VLOOKUP($F235,$B$320:$BB$343,MATCH(LEFT(TRIM(X$6),FIND("~",SUBSTITUTE(X$6,"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235))*HLOOKUP(LEFT(TRIM(X$6),FIND("~",SUBSTITUTE(X$6," ","~",LEN(TRIM(X$6))-LEN(SUBSTITUTE(TRIM(X$6)," ",""))))-1)&amp;" Total",$B$6:$BB$343,ROW($A235)-5,FALSE))</f>
        <v>0</v>
      </c>
      <c r="Y235" s="14">
        <f ca="1">IF(Y$5&lt;&gt;"",HLOOKUP(Y$5,Functionalization!$G$6:$R$343,ROW($A235)-5,FALSE),IFERROR(INDEX(Y$320:Y$343,MATCH($F235,$B$320:$B$343,0))/VLOOKUP($F235,$B$320:$BB$343,MATCH(LEFT(TRIM(Y$6),FIND("~",SUBSTITUTE(Y$6,"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235))*HLOOKUP(LEFT(TRIM(Y$6),FIND("~",SUBSTITUTE(Y$6," ","~",LEN(TRIM(Y$6))-LEN(SUBSTITUTE(TRIM(Y$6)," ",""))))-1)&amp;" Total",$B$6:$BB$343,ROW($A235)-5,FALSE))</f>
        <v>0</v>
      </c>
      <c r="Z235" s="14">
        <f ca="1">IF(Z$5&lt;&gt;"",HLOOKUP(Z$5,Functionalization!$G$6:$R$343,ROW($A235)-5,FALSE),IFERROR(INDEX(Z$320:Z$343,MATCH($F235,$B$320:$B$343,0))/VLOOKUP($F235,$B$320:$BB$343,MATCH(LEFT(TRIM(Z$6),FIND("~",SUBSTITUTE(Z$6,"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235))*HLOOKUP(LEFT(TRIM(Z$6),FIND("~",SUBSTITUTE(Z$6," ","~",LEN(TRIM(Z$6))-LEN(SUBSTITUTE(TRIM(Z$6)," ",""))))-1)&amp;" Total",$B$6:$BB$343,ROW($A235)-5,FALSE))</f>
        <v>0</v>
      </c>
      <c r="AA235" s="14">
        <f ca="1">IF(AA$5&lt;&gt;"",HLOOKUP(AA$5,Functionalization!$G$6:$R$343,ROW($A235)-5,FALSE),IFERROR(INDEX(AA$320:AA$343,MATCH($F235,$B$320:$B$343,0))/VLOOKUP($F235,$B$320:$BB$343,MATCH(LEFT(TRIM(AA$6),FIND("~",SUBSTITUTE(AA$6,"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235))*HLOOKUP(LEFT(TRIM(AA$6),FIND("~",SUBSTITUTE(AA$6," ","~",LEN(TRIM(AA$6))-LEN(SUBSTITUTE(TRIM(AA$6)," ",""))))-1)&amp;" Total",$B$6:$BB$343,ROW($A235)-5,FALSE))</f>
        <v>0</v>
      </c>
      <c r="AB235" s="14">
        <f ca="1">IF(AB$5&lt;&gt;"",HLOOKUP(AB$5,Functionalization!$G$6:$R$343,ROW($A235)-5,FALSE),IFERROR(INDEX(AB$320:AB$343,MATCH($F235,$B$320:$B$343,0))/VLOOKUP($F235,$B$320:$BB$343,MATCH(LEFT(TRIM(AB$6),FIND("~",SUBSTITUTE(AB$6,"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235))*HLOOKUP(LEFT(TRIM(AB$6),FIND("~",SUBSTITUTE(AB$6," ","~",LEN(TRIM(AB$6))-LEN(SUBSTITUTE(TRIM(AB$6)," ",""))))-1)&amp;" Total",$B$6:$BB$343,ROW($A235)-5,FALSE))</f>
        <v>0</v>
      </c>
      <c r="AC235" s="14">
        <f ca="1">IF(AC$5&lt;&gt;"",HLOOKUP(AC$5,Functionalization!$G$6:$R$343,ROW($A235)-5,FALSE),IFERROR(INDEX(AC$320:AC$343,MATCH($F235,$B$320:$B$343,0))/VLOOKUP($F235,$B$320:$BB$343,MATCH(LEFT(TRIM(AC$6),FIND("~",SUBSTITUTE(AC$6,"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235))*HLOOKUP(LEFT(TRIM(AC$6),FIND("~",SUBSTITUTE(AC$6," ","~",LEN(TRIM(AC$6))-LEN(SUBSTITUTE(TRIM(AC$6)," ",""))))-1)&amp;" Total",$B$6:$BB$343,ROW($A235)-5,FALSE))</f>
        <v>0</v>
      </c>
      <c r="AD235" s="14">
        <f ca="1">IF(AD$5&lt;&gt;"",HLOOKUP(AD$5,Functionalization!$G$6:$R$343,ROW($A235)-5,FALSE),IFERROR(INDEX(AD$320:AD$343,MATCH($F235,$B$320:$B$343,0))/VLOOKUP($F235,$B$320:$BB$343,MATCH(LEFT(TRIM(AD$6),FIND("~",SUBSTITUTE(AD$6,"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235))*HLOOKUP(LEFT(TRIM(AD$6),FIND("~",SUBSTITUTE(AD$6," ","~",LEN(TRIM(AD$6))-LEN(SUBSTITUTE(TRIM(AD$6)," ",""))))-1)&amp;" Total",$B$6:$BB$343,ROW($A235)-5,FALSE))</f>
        <v>0</v>
      </c>
      <c r="AE235" s="14">
        <f ca="1">IF(AE$5&lt;&gt;"",HLOOKUP(AE$5,Functionalization!$G$6:$R$343,ROW($A235)-5,FALSE),IFERROR(INDEX(AE$320:AE$343,MATCH($F235,$B$320:$B$343,0))/VLOOKUP($F235,$B$320:$BB$343,MATCH(LEFT(TRIM(AE$6),FIND("~",SUBSTITUTE(AE$6,"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235))*HLOOKUP(LEFT(TRIM(AE$6),FIND("~",SUBSTITUTE(AE$6," ","~",LEN(TRIM(AE$6))-LEN(SUBSTITUTE(TRIM(AE$6)," ",""))))-1)&amp;" Total",$B$6:$BB$343,ROW($A235)-5,FALSE))</f>
        <v>0</v>
      </c>
      <c r="AF235" s="14">
        <f ca="1">IF(AF$5&lt;&gt;"",HLOOKUP(AF$5,Functionalization!$G$6:$R$343,ROW($A235)-5,FALSE),IFERROR(INDEX(AF$320:AF$343,MATCH($F235,$B$320:$B$343,0))/VLOOKUP($F235,$B$320:$BB$343,MATCH(LEFT(TRIM(AF$6),FIND("~",SUBSTITUTE(AF$6,"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235))*HLOOKUP(LEFT(TRIM(AF$6),FIND("~",SUBSTITUTE(AF$6," ","~",LEN(TRIM(AF$6))-LEN(SUBSTITUTE(TRIM(AF$6)," ",""))))-1)&amp;" Total",$B$6:$BB$343,ROW($A235)-5,FALSE))</f>
        <v>0</v>
      </c>
      <c r="AG235" s="14">
        <f ca="1">IF(AG$5&lt;&gt;"",HLOOKUP(AG$5,Functionalization!$G$6:$R$343,ROW($A235)-5,FALSE),IFERROR(INDEX(AG$320:AG$343,MATCH($F235,$B$320:$B$343,0))/VLOOKUP($F235,$B$320:$BB$343,MATCH(LEFT(TRIM(AG$6),FIND("~",SUBSTITUTE(AG$6,"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235))*HLOOKUP(LEFT(TRIM(AG$6),FIND("~",SUBSTITUTE(AG$6," ","~",LEN(TRIM(AG$6))-LEN(SUBSTITUTE(TRIM(AG$6)," ",""))))-1)&amp;" Total",$B$6:$BB$343,ROW($A235)-5,FALSE))</f>
        <v>0</v>
      </c>
      <c r="AH235" s="14">
        <f ca="1">IF(AH$5&lt;&gt;"",HLOOKUP(AH$5,Functionalization!$G$6:$R$343,ROW($A235)-5,FALSE),IFERROR(INDEX(AH$320:AH$343,MATCH($F235,$B$320:$B$343,0))/VLOOKUP($F235,$B$320:$BB$343,MATCH(LEFT(TRIM(AH$6),FIND("~",SUBSTITUTE(AH$6,"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235))*HLOOKUP(LEFT(TRIM(AH$6),FIND("~",SUBSTITUTE(AH$6," ","~",LEN(TRIM(AH$6))-LEN(SUBSTITUTE(TRIM(AH$6)," ",""))))-1)&amp;" Total",$B$6:$BB$343,ROW($A235)-5,FALSE))</f>
        <v>0</v>
      </c>
      <c r="AI235" s="14">
        <f ca="1">IF(AI$5&lt;&gt;"",HLOOKUP(AI$5,Functionalization!$G$6:$R$343,ROW($A235)-5,FALSE),IFERROR(INDEX(AI$320:AI$343,MATCH($F235,$B$320:$B$343,0))/VLOOKUP($F235,$B$320:$BB$343,MATCH(LEFT(TRIM(AI$6),FIND("~",SUBSTITUTE(AI$6,"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235))*HLOOKUP(LEFT(TRIM(AI$6),FIND("~",SUBSTITUTE(AI$6," ","~",LEN(TRIM(AI$6))-LEN(SUBSTITUTE(TRIM(AI$6)," ",""))))-1)&amp;" Total",$B$6:$BB$343,ROW($A235)-5,FALSE))</f>
        <v>0</v>
      </c>
      <c r="AJ235" s="14">
        <f ca="1">IF(AJ$5&lt;&gt;"",HLOOKUP(AJ$5,Functionalization!$G$6:$R$343,ROW($A235)-5,FALSE),IFERROR(INDEX(AJ$320:AJ$343,MATCH($F235,$B$320:$B$343,0))/VLOOKUP($F235,$B$320:$BB$343,MATCH(LEFT(TRIM(AJ$6),FIND("~",SUBSTITUTE(AJ$6,"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235))*HLOOKUP(LEFT(TRIM(AJ$6),FIND("~",SUBSTITUTE(AJ$6," ","~",LEN(TRIM(AJ$6))-LEN(SUBSTITUTE(TRIM(AJ$6)," ",""))))-1)&amp;" Total",$B$6:$BB$343,ROW($A235)-5,FALSE))</f>
        <v>0</v>
      </c>
      <c r="AK235" s="14">
        <f ca="1">IF(AK$5&lt;&gt;"",HLOOKUP(AK$5,Functionalization!$G$6:$R$343,ROW($A235)-5,FALSE),IFERROR(INDEX(AK$320:AK$343,MATCH($F235,$B$320:$B$343,0))/VLOOKUP($F235,$B$320:$BB$343,MATCH(LEFT(TRIM(AK$6),FIND("~",SUBSTITUTE(AK$6,"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235))*HLOOKUP(LEFT(TRIM(AK$6),FIND("~",SUBSTITUTE(AK$6," ","~",LEN(TRIM(AK$6))-LEN(SUBSTITUTE(TRIM(AK$6)," ",""))))-1)&amp;" Total",$B$6:$BB$343,ROW($A235)-5,FALSE))</f>
        <v>0</v>
      </c>
      <c r="AL235" s="14">
        <f ca="1">IF(AL$5&lt;&gt;"",HLOOKUP(AL$5,Functionalization!$G$6:$R$343,ROW($A235)-5,FALSE),IFERROR(INDEX(AL$320:AL$343,MATCH($F235,$B$320:$B$343,0))/VLOOKUP($F235,$B$320:$BB$343,MATCH(LEFT(TRIM(AL$6),FIND("~",SUBSTITUTE(AL$6,"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235))*HLOOKUP(LEFT(TRIM(AL$6),FIND("~",SUBSTITUTE(AL$6," ","~",LEN(TRIM(AL$6))-LEN(SUBSTITUTE(TRIM(AL$6)," ",""))))-1)&amp;" Total",$B$6:$BB$343,ROW($A235)-5,FALSE))</f>
        <v>0</v>
      </c>
      <c r="AM235" s="14">
        <f ca="1">IF(AM$5&lt;&gt;"",HLOOKUP(AM$5,Functionalization!$G$6:$R$343,ROW($A235)-5,FALSE),IFERROR(INDEX(AM$320:AM$343,MATCH($F235,$B$320:$B$343,0))/VLOOKUP($F235,$B$320:$BB$343,MATCH(LEFT(TRIM(AM$6),FIND("~",SUBSTITUTE(AM$6,"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235))*HLOOKUP(LEFT(TRIM(AM$6),FIND("~",SUBSTITUTE(AM$6," ","~",LEN(TRIM(AM$6))-LEN(SUBSTITUTE(TRIM(AM$6)," ",""))))-1)&amp;" Total",$B$6:$BB$343,ROW($A235)-5,FALSE))</f>
        <v>0</v>
      </c>
      <c r="AN235" s="14">
        <f ca="1">IF(AN$5&lt;&gt;"",HLOOKUP(AN$5,Functionalization!$G$6:$R$343,ROW($A235)-5,FALSE),IFERROR(INDEX(AN$320:AN$343,MATCH($F235,$B$320:$B$343,0))/VLOOKUP($F235,$B$320:$BB$343,MATCH(LEFT(TRIM(AN$6),FIND("~",SUBSTITUTE(AN$6,"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235))*HLOOKUP(LEFT(TRIM(AN$6),FIND("~",SUBSTITUTE(AN$6," ","~",LEN(TRIM(AN$6))-LEN(SUBSTITUTE(TRIM(AN$6)," ",""))))-1)&amp;" Total",$B$6:$BB$343,ROW($A235)-5,FALSE))</f>
        <v>0</v>
      </c>
      <c r="AO235" s="14">
        <f ca="1">IF(AO$5&lt;&gt;"",HLOOKUP(AO$5,Functionalization!$G$6:$R$343,ROW($A235)-5,FALSE),IFERROR(INDEX(AO$320:AO$343,MATCH($F235,$B$320:$B$343,0))/VLOOKUP($F235,$B$320:$BB$343,MATCH(LEFT(TRIM(AO$6),FIND("~",SUBSTITUTE(AO$6,"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235))*HLOOKUP(LEFT(TRIM(AO$6),FIND("~",SUBSTITUTE(AO$6," ","~",LEN(TRIM(AO$6))-LEN(SUBSTITUTE(TRIM(AO$6)," ",""))))-1)&amp;" Total",$B$6:$BB$343,ROW($A235)-5,FALSE))</f>
        <v>0</v>
      </c>
      <c r="AP235" s="14">
        <f ca="1">IF(AP$5&lt;&gt;"",HLOOKUP(AP$5,Functionalization!$G$6:$R$343,ROW($A235)-5,FALSE),IFERROR(INDEX(AP$320:AP$343,MATCH($F235,$B$320:$B$343,0))/VLOOKUP($F235,$B$320:$BB$343,MATCH(LEFT(TRIM(AP$6),FIND("~",SUBSTITUTE(AP$6,"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235))*HLOOKUP(LEFT(TRIM(AP$6),FIND("~",SUBSTITUTE(AP$6," ","~",LEN(TRIM(AP$6))-LEN(SUBSTITUTE(TRIM(AP$6)," ",""))))-1)&amp;" Total",$B$6:$BB$343,ROW($A235)-5,FALSE))</f>
        <v>0</v>
      </c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D235" s="44">
        <f ca="1">IFERROR(IF(SUMIF($G$6:$BB$6,BD$6&amp;" Total",$G235:$BB235)-(SUMIF($G$6:$BB$6,BD$6&amp;" "&amp;'Input-Allocators'!$D$18,$G235:$BB235)+IFERROR(SUMIF($G$6:$BB$6,BD$6&amp;" "&amp;'Input-Allocators'!$E$18,$G235:$BB235),SUMIF($G$6:$BB$6,BD$6&amp;" "&amp;'Input-Allocators'!$B$20,$G235:$BB235))+SUMIF($G$6:$BB$6,BD$6&amp;" "&amp;'Input-Allocators'!$F$18,$G235:$BB235))&lt;Check_Limit,0,1),1)</f>
        <v>0</v>
      </c>
      <c r="BE235" s="44">
        <f ca="1">IFERROR(IF(SUMIF($G$6:$BB$6,BE$6&amp;" Total",$G235:$BB235)-(SUMIF($G$6:$BB$6,BE$6&amp;" "&amp;'Input-Allocators'!$D$18,$G235:$BB235)+IFERROR(SUMIF($G$6:$BB$6,BE$6&amp;" "&amp;'Input-Allocators'!$E$18,$G235:$BB235),SUMIF($G$6:$BB$6,BE$6&amp;" "&amp;'Input-Allocators'!$B$20,$G235:$BB235))+SUMIF($G$6:$BB$6,BE$6&amp;" "&amp;'Input-Allocators'!$F$18,$G235:$BB235))&lt;Check_Limit,0,1),1)</f>
        <v>0</v>
      </c>
      <c r="BF235" s="44">
        <f ca="1">IFERROR(IF(SUMIF($G$6:$BB$6,BF$6&amp;" Total",$G235:$BB235)-(SUMIF($G$6:$BB$6,BF$6&amp;" "&amp;'Input-Allocators'!$D$18,$G235:$BB235)+IFERROR(SUMIF($G$6:$BB$6,BF$6&amp;" "&amp;'Input-Allocators'!$E$18,$G235:$BB235),SUMIF($G$6:$BB$6,BF$6&amp;" "&amp;'Input-Allocators'!$B$20,$G235:$BB235))+SUMIF($G$6:$BB$6,BF$6&amp;" "&amp;'Input-Allocators'!$F$18,$G235:$BB235))&lt;Check_Limit,0,1),1)</f>
        <v>0</v>
      </c>
      <c r="BG235" s="44">
        <f ca="1">IFERROR(IF(SUMIF($G$6:$BB$6,BG$6&amp;" Total",$G235:$BB235)-(SUMIF($G$6:$BB$6,BG$6&amp;" "&amp;'Input-Allocators'!$D$18,$G235:$BB235)+IFERROR(SUMIF($G$6:$BB$6,BG$6&amp;" "&amp;'Input-Allocators'!$E$18,$G235:$BB235),SUMIF($G$6:$BB$6,BG$6&amp;" "&amp;'Input-Allocators'!$B$20,$G235:$BB235))+SUMIF($G$6:$BB$6,BG$6&amp;" "&amp;'Input-Allocators'!$F$18,$G235:$BB235))&lt;Check_Limit,0,1),1)</f>
        <v>0</v>
      </c>
      <c r="BH235" s="44">
        <f ca="1">IFERROR(IF(SUMIF($G$6:$BB$6,BH$6&amp;" Total",$G235:$BB235)-(SUMIF($G$6:$BB$6,BH$6&amp;" "&amp;'Input-Allocators'!$D$18,$G235:$BB235)+IFERROR(SUMIF($G$6:$BB$6,BH$6&amp;" "&amp;'Input-Allocators'!$E$18,$G235:$BB235),SUMIF($G$6:$BB$6,BH$6&amp;" "&amp;'Input-Allocators'!$B$20,$G235:$BB235))+SUMIF($G$6:$BB$6,BH$6&amp;" "&amp;'Input-Allocators'!$F$18,$G235:$BB235))&lt;Check_Limit,0,1),1)</f>
        <v>0</v>
      </c>
      <c r="BI235" s="44">
        <f ca="1">IFERROR(IF(SUMIF($G$6:$BB$6,BI$6&amp;" Total",$G235:$BB235)-(SUMIF($G$6:$BB$6,BI$6&amp;" "&amp;'Input-Allocators'!$D$18,$G235:$BB235)+IFERROR(SUMIF($G$6:$BB$6,BI$6&amp;" "&amp;'Input-Allocators'!$E$18,$G235:$BB235),SUMIF($G$6:$BB$6,BI$6&amp;" "&amp;'Input-Allocators'!$B$20,$G235:$BB235))+SUMIF($G$6:$BB$6,BI$6&amp;" "&amp;'Input-Allocators'!$F$18,$G235:$BB235))&lt;Check_Limit,0,1),1)</f>
        <v>0</v>
      </c>
      <c r="BJ235" s="44">
        <f ca="1">IFERROR(IF(SUMIF($G$6:$BB$6,BJ$6&amp;" Total",$G235:$BB235)-(SUMIF($G$6:$BB$6,BJ$6&amp;" "&amp;'Input-Allocators'!$D$18,$G235:$BB235)+IFERROR(SUMIF($G$6:$BB$6,BJ$6&amp;" "&amp;'Input-Allocators'!$E$18,$G235:$BB235),SUMIF($G$6:$BB$6,BJ$6&amp;" "&amp;'Input-Allocators'!$B$20,$G235:$BB235))+SUMIF($G$6:$BB$6,BJ$6&amp;" "&amp;'Input-Allocators'!$F$18,$G235:$BB235))&lt;Check_Limit,0,1),1)</f>
        <v>0</v>
      </c>
      <c r="BK235" s="44">
        <f ca="1">IFERROR(IF(SUMIF($G$6:$BB$6,BK$6&amp;" Total",$G235:$BB235)-(SUMIF($G$6:$BB$6,BK$6&amp;" "&amp;'Input-Allocators'!$D$18,$G235:$BB235)+IFERROR(SUMIF($G$6:$BB$6,BK$6&amp;" "&amp;'Input-Allocators'!$E$18,$G235:$BB235),SUMIF($G$6:$BB$6,BK$6&amp;" "&amp;'Input-Allocators'!$B$20,$G235:$BB235))+SUMIF($G$6:$BB$6,BK$6&amp;" "&amp;'Input-Allocators'!$F$18,$G235:$BB235))&lt;Check_Limit,0,1),1)</f>
        <v>0</v>
      </c>
      <c r="BL235" s="44">
        <f ca="1">IFERROR(IF(SUMIF($G$6:$BB$6,BL$6&amp;" Total",$G235:$BB235)-(SUMIF($G$6:$BB$6,BL$6&amp;" "&amp;'Input-Allocators'!$D$18,$G235:$BB235)+IFERROR(SUMIF($G$6:$BB$6,BL$6&amp;" "&amp;'Input-Allocators'!$E$18,$G235:$BB235),SUMIF($G$6:$BB$6,BL$6&amp;" "&amp;'Input-Allocators'!$B$20,$G235:$BB235))+SUMIF($G$6:$BB$6,BL$6&amp;" "&amp;'Input-Allocators'!$F$18,$G235:$BB235))&lt;Check_Limit,0,1),1)</f>
        <v>0</v>
      </c>
      <c r="BM235" s="44">
        <f ca="1">IFERROR(IF(SUMIF($G$6:$BB$6,BM$6&amp;" Total",$G235:$BB235)-(SUMIF($G$6:$BB$6,BM$6&amp;" "&amp;'Input-Allocators'!$D$18,$G235:$BB235)+IFERROR(SUMIF($G$6:$BB$6,BM$6&amp;" "&amp;'Input-Allocators'!$E$18,$G235:$BB235),SUMIF($G$6:$BB$6,BM$6&amp;" "&amp;'Input-Allocators'!$B$20,$G235:$BB235))+SUMIF($G$6:$BB$6,BM$6&amp;" "&amp;'Input-Allocators'!$F$18,$G235:$BB235))&lt;Check_Limit,0,1),1)</f>
        <v>0</v>
      </c>
      <c r="BN235" s="44">
        <f ca="1">IFERROR(IF(SUMIF($G$6:$BB$6,BN$6&amp;" Total",$G235:$BB235)-(SUMIF($G$6:$BB$6,BN$6&amp;" "&amp;'Input-Allocators'!$D$18,$G235:$BB235)+IFERROR(SUMIF($G$6:$BB$6,BN$6&amp;" "&amp;'Input-Allocators'!$E$18,$G235:$BB235),SUMIF($G$6:$BB$6,BN$6&amp;" "&amp;'Input-Allocators'!$B$20,$G235:$BB235))+SUMIF($G$6:$BB$6,BN$6&amp;" "&amp;'Input-Allocators'!$F$18,$G235:$BB235))&lt;Check_Limit,0,1),1)</f>
        <v>0</v>
      </c>
      <c r="BO235" s="44">
        <f ca="1">IFERROR(IF(SUMIF($G$6:$BB$6,BO$6&amp;" Total",$G235:$BB235)-(SUMIF($G$6:$BB$6,BO$6&amp;" "&amp;'Input-Allocators'!$D$18,$G235:$BB235)+IFERROR(SUMIF($G$6:$BB$6,BO$6&amp;" "&amp;'Input-Allocators'!$E$18,$G235:$BB235),SUMIF($G$6:$BB$6,BO$6&amp;" "&amp;'Input-Allocators'!$B$20,$G235:$BB235))+SUMIF($G$6:$BB$6,BO$6&amp;" "&amp;'Input-Allocators'!$F$18,$G235:$BB235))&lt;Check_Limit,0,1),1)</f>
        <v>0</v>
      </c>
    </row>
    <row r="236" spans="1:67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>Functionalization!$D236</f>
        <v>3033.2323056485884</v>
      </c>
      <c r="E236" s="14">
        <f t="shared" ca="1" si="35"/>
        <v>0</v>
      </c>
      <c r="F236" s="3" t="str">
        <f>IF($D236=0,"-",IF('Input-Accounts'!$E236&lt;&gt;0,'Input-Accounts'!$E236,'Input-Accounts'!$G236))</f>
        <v>CUSTOMER</v>
      </c>
      <c r="G236" s="14">
        <f ca="1">IF(G$5&lt;&gt;"",HLOOKUP(G$5,Functionalization!$G$6:$R$343,ROW($A236)-5,FALSE),IFERROR(INDEX(G$320:G$343,MATCH($F236,$B$320:$B$343,0))/VLOOKUP($F236,$B$320:$BB$343,MATCH(LEFT(TRIM(G$6),FIND("~",SUBSTITUTE(G$6,"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236))*HLOOKUP(LEFT(TRIM(G$6),FIND("~",SUBSTITUTE(G$6," ","~",LEN(TRIM(G$6))-LEN(SUBSTITUTE(TRIM(G$6)," ",""))))-1)&amp;" Total",$B$6:$BB$343,ROW($A236)-5,FALSE))</f>
        <v>0</v>
      </c>
      <c r="H236" s="14">
        <f ca="1">IF(H$5&lt;&gt;"",HLOOKUP(H$5,Functionalization!$G$6:$R$343,ROW($A236)-5,FALSE),IFERROR(INDEX(H$320:H$343,MATCH($F236,$B$320:$B$343,0))/VLOOKUP($F236,$B$320:$BB$343,MATCH(LEFT(TRIM(H$6),FIND("~",SUBSTITUTE(H$6,"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236))*HLOOKUP(LEFT(TRIM(H$6),FIND("~",SUBSTITUTE(H$6," ","~",LEN(TRIM(H$6))-LEN(SUBSTITUTE(TRIM(H$6)," ",""))))-1)&amp;" Total",$B$6:$BB$343,ROW($A236)-5,FALSE))</f>
        <v>0</v>
      </c>
      <c r="I236" s="14">
        <f ca="1">IF(I$5&lt;&gt;"",HLOOKUP(I$5,Functionalization!$G$6:$R$343,ROW($A236)-5,FALSE),IFERROR(INDEX(I$320:I$343,MATCH($F236,$B$320:$B$343,0))/VLOOKUP($F236,$B$320:$BB$343,MATCH(LEFT(TRIM(I$6),FIND("~",SUBSTITUTE(I$6,"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236))*HLOOKUP(LEFT(TRIM(I$6),FIND("~",SUBSTITUTE(I$6," ","~",LEN(TRIM(I$6))-LEN(SUBSTITUTE(TRIM(I$6)," ",""))))-1)&amp;" Total",$B$6:$BB$343,ROW($A236)-5,FALSE))</f>
        <v>0</v>
      </c>
      <c r="J236" s="14">
        <f ca="1">IF(J$5&lt;&gt;"",HLOOKUP(J$5,Functionalization!$G$6:$R$343,ROW($A236)-5,FALSE),IFERROR(INDEX(J$320:J$343,MATCH($F236,$B$320:$B$343,0))/VLOOKUP($F236,$B$320:$BB$343,MATCH(LEFT(TRIM(J$6),FIND("~",SUBSTITUTE(J$6,"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236))*HLOOKUP(LEFT(TRIM(J$6),FIND("~",SUBSTITUTE(J$6," ","~",LEN(TRIM(J$6))-LEN(SUBSTITUTE(TRIM(J$6)," ",""))))-1)&amp;" Total",$B$6:$BB$343,ROW($A236)-5,FALSE))</f>
        <v>0</v>
      </c>
      <c r="K236" s="14">
        <f ca="1">IF(K$5&lt;&gt;"",HLOOKUP(K$5,Functionalization!$G$6:$R$343,ROW($A236)-5,FALSE),IFERROR(INDEX(K$320:K$343,MATCH($F236,$B$320:$B$343,0))/VLOOKUP($F236,$B$320:$BB$343,MATCH(LEFT(TRIM(K$6),FIND("~",SUBSTITUTE(K$6,"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236))*HLOOKUP(LEFT(TRIM(K$6),FIND("~",SUBSTITUTE(K$6," ","~",LEN(TRIM(K$6))-LEN(SUBSTITUTE(TRIM(K$6)," ",""))))-1)&amp;" Total",$B$6:$BB$343,ROW($A236)-5,FALSE))</f>
        <v>0</v>
      </c>
      <c r="L236" s="14">
        <f ca="1">IF(L$5&lt;&gt;"",HLOOKUP(L$5,Functionalization!$G$6:$R$343,ROW($A236)-5,FALSE),IFERROR(INDEX(L$320:L$343,MATCH($F236,$B$320:$B$343,0))/VLOOKUP($F236,$B$320:$BB$343,MATCH(LEFT(TRIM(L$6),FIND("~",SUBSTITUTE(L$6,"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236))*HLOOKUP(LEFT(TRIM(L$6),FIND("~",SUBSTITUTE(L$6," ","~",LEN(TRIM(L$6))-LEN(SUBSTITUTE(TRIM(L$6)," ",""))))-1)&amp;" Total",$B$6:$BB$343,ROW($A236)-5,FALSE))</f>
        <v>0</v>
      </c>
      <c r="M236" s="14">
        <f ca="1">IF(M$5&lt;&gt;"",HLOOKUP(M$5,Functionalization!$G$6:$R$343,ROW($A236)-5,FALSE),IFERROR(INDEX(M$320:M$343,MATCH($F236,$B$320:$B$343,0))/VLOOKUP($F236,$B$320:$BB$343,MATCH(LEFT(TRIM(M$6),FIND("~",SUBSTITUTE(M$6,"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236))*HLOOKUP(LEFT(TRIM(M$6),FIND("~",SUBSTITUTE(M$6," ","~",LEN(TRIM(M$6))-LEN(SUBSTITUTE(TRIM(M$6)," ",""))))-1)&amp;" Total",$B$6:$BB$343,ROW($A236)-5,FALSE))</f>
        <v>0</v>
      </c>
      <c r="N236" s="14">
        <f ca="1">IF(N$5&lt;&gt;"",HLOOKUP(N$5,Functionalization!$G$6:$R$343,ROW($A236)-5,FALSE),IFERROR(INDEX(N$320:N$343,MATCH($F236,$B$320:$B$343,0))/VLOOKUP($F236,$B$320:$BB$343,MATCH(LEFT(TRIM(N$6),FIND("~",SUBSTITUTE(N$6,"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236))*HLOOKUP(LEFT(TRIM(N$6),FIND("~",SUBSTITUTE(N$6," ","~",LEN(TRIM(N$6))-LEN(SUBSTITUTE(TRIM(N$6)," ",""))))-1)&amp;" Total",$B$6:$BB$343,ROW($A236)-5,FALSE))</f>
        <v>0</v>
      </c>
      <c r="O236" s="14">
        <f ca="1">IF(O$5&lt;&gt;"",HLOOKUP(O$5,Functionalization!$G$6:$R$343,ROW($A236)-5,FALSE),IFERROR(INDEX(O$320:O$343,MATCH($F236,$B$320:$B$343,0))/VLOOKUP($F236,$B$320:$BB$343,MATCH(LEFT(TRIM(O$6),FIND("~",SUBSTITUTE(O$6,"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236))*HLOOKUP(LEFT(TRIM(O$6),FIND("~",SUBSTITUTE(O$6," ","~",LEN(TRIM(O$6))-LEN(SUBSTITUTE(TRIM(O$6)," ",""))))-1)&amp;" Total",$B$6:$BB$343,ROW($A236)-5,FALSE))</f>
        <v>0</v>
      </c>
      <c r="P236" s="14">
        <f ca="1">IF(P$5&lt;&gt;"",HLOOKUP(P$5,Functionalization!$G$6:$R$343,ROW($A236)-5,FALSE),IFERROR(INDEX(P$320:P$343,MATCH($F236,$B$320:$B$343,0))/VLOOKUP($F236,$B$320:$BB$343,MATCH(LEFT(TRIM(P$6),FIND("~",SUBSTITUTE(P$6,"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236))*HLOOKUP(LEFT(TRIM(P$6),FIND("~",SUBSTITUTE(P$6," ","~",LEN(TRIM(P$6))-LEN(SUBSTITUTE(TRIM(P$6)," ",""))))-1)&amp;" Total",$B$6:$BB$343,ROW($A236)-5,FALSE))</f>
        <v>0</v>
      </c>
      <c r="Q236" s="14">
        <f ca="1">IF(Q$5&lt;&gt;"",HLOOKUP(Q$5,Functionalization!$G$6:$R$343,ROW($A236)-5,FALSE),IFERROR(INDEX(Q$320:Q$343,MATCH($F236,$B$320:$B$343,0))/VLOOKUP($F236,$B$320:$BB$343,MATCH(LEFT(TRIM(Q$6),FIND("~",SUBSTITUTE(Q$6,"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236))*HLOOKUP(LEFT(TRIM(Q$6),FIND("~",SUBSTITUTE(Q$6," ","~",LEN(TRIM(Q$6))-LEN(SUBSTITUTE(TRIM(Q$6)," ",""))))-1)&amp;" Total",$B$6:$BB$343,ROW($A236)-5,FALSE))</f>
        <v>0</v>
      </c>
      <c r="R236" s="14">
        <f ca="1">IF(R$5&lt;&gt;"",HLOOKUP(R$5,Functionalization!$G$6:$R$343,ROW($A236)-5,FALSE),IFERROR(INDEX(R$320:R$343,MATCH($F236,$B$320:$B$343,0))/VLOOKUP($F236,$B$320:$BB$343,MATCH(LEFT(TRIM(R$6),FIND("~",SUBSTITUTE(R$6,"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236))*HLOOKUP(LEFT(TRIM(R$6),FIND("~",SUBSTITUTE(R$6," ","~",LEN(TRIM(R$6))-LEN(SUBSTITUTE(TRIM(R$6)," ",""))))-1)&amp;" Total",$B$6:$BB$343,ROW($A236)-5,FALSE))</f>
        <v>0</v>
      </c>
      <c r="S236" s="14">
        <f ca="1">IF(S$5&lt;&gt;"",HLOOKUP(S$5,Functionalization!$G$6:$R$343,ROW($A236)-5,FALSE),IFERROR(INDEX(S$320:S$343,MATCH($F236,$B$320:$B$343,0))/VLOOKUP($F236,$B$320:$BB$343,MATCH(LEFT(TRIM(S$6),FIND("~",SUBSTITUTE(S$6,"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236))*HLOOKUP(LEFT(TRIM(S$6),FIND("~",SUBSTITUTE(S$6," ","~",LEN(TRIM(S$6))-LEN(SUBSTITUTE(TRIM(S$6)," ",""))))-1)&amp;" Total",$B$6:$BB$343,ROW($A236)-5,FALSE))</f>
        <v>3033.2323056485884</v>
      </c>
      <c r="T236" s="14">
        <f ca="1">IF(T$5&lt;&gt;"",HLOOKUP(T$5,Functionalization!$G$6:$R$343,ROW($A236)-5,FALSE),IFERROR(INDEX(T$320:T$343,MATCH($F236,$B$320:$B$343,0))/VLOOKUP($F236,$B$320:$BB$343,MATCH(LEFT(TRIM(T$6),FIND("~",SUBSTITUTE(T$6,"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236))*HLOOKUP(LEFT(TRIM(T$6),FIND("~",SUBSTITUTE(T$6," ","~",LEN(TRIM(T$6))-LEN(SUBSTITUTE(TRIM(T$6)," ",""))))-1)&amp;" Total",$B$6:$BB$343,ROW($A236)-5,FALSE))</f>
        <v>0</v>
      </c>
      <c r="U236" s="14">
        <f ca="1">IF(U$5&lt;&gt;"",HLOOKUP(U$5,Functionalization!$G$6:$R$343,ROW($A236)-5,FALSE),IFERROR(INDEX(U$320:U$343,MATCH($F236,$B$320:$B$343,0))/VLOOKUP($F236,$B$320:$BB$343,MATCH(LEFT(TRIM(U$6),FIND("~",SUBSTITUTE(U$6,"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236))*HLOOKUP(LEFT(TRIM(U$6),FIND("~",SUBSTITUTE(U$6," ","~",LEN(TRIM(U$6))-LEN(SUBSTITUTE(TRIM(U$6)," ",""))))-1)&amp;" Total",$B$6:$BB$343,ROW($A236)-5,FALSE))</f>
        <v>0</v>
      </c>
      <c r="V236" s="14">
        <f ca="1">IF(V$5&lt;&gt;"",HLOOKUP(V$5,Functionalization!$G$6:$R$343,ROW($A236)-5,FALSE),IFERROR(INDEX(V$320:V$343,MATCH($F236,$B$320:$B$343,0))/VLOOKUP($F236,$B$320:$BB$343,MATCH(LEFT(TRIM(V$6),FIND("~",SUBSTITUTE(V$6,"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236))*HLOOKUP(LEFT(TRIM(V$6),FIND("~",SUBSTITUTE(V$6," ","~",LEN(TRIM(V$6))-LEN(SUBSTITUTE(TRIM(V$6)," ",""))))-1)&amp;" Total",$B$6:$BB$343,ROW($A236)-5,FALSE))</f>
        <v>3033.2323056485884</v>
      </c>
      <c r="W236" s="14">
        <f ca="1">IF(W$5&lt;&gt;"",HLOOKUP(W$5,Functionalization!$G$6:$R$343,ROW($A236)-5,FALSE),IFERROR(INDEX(W$320:W$343,MATCH($F236,$B$320:$B$343,0))/VLOOKUP($F236,$B$320:$BB$343,MATCH(LEFT(TRIM(W$6),FIND("~",SUBSTITUTE(W$6,"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236))*HLOOKUP(LEFT(TRIM(W$6),FIND("~",SUBSTITUTE(W$6," ","~",LEN(TRIM(W$6))-LEN(SUBSTITUTE(TRIM(W$6)," ",""))))-1)&amp;" Total",$B$6:$BB$343,ROW($A236)-5,FALSE))</f>
        <v>0</v>
      </c>
      <c r="X236" s="14">
        <f ca="1">IF(X$5&lt;&gt;"",HLOOKUP(X$5,Functionalization!$G$6:$R$343,ROW($A236)-5,FALSE),IFERROR(INDEX(X$320:X$343,MATCH($F236,$B$320:$B$343,0))/VLOOKUP($F236,$B$320:$BB$343,MATCH(LEFT(TRIM(X$6),FIND("~",SUBSTITUTE(X$6,"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236))*HLOOKUP(LEFT(TRIM(X$6),FIND("~",SUBSTITUTE(X$6," ","~",LEN(TRIM(X$6))-LEN(SUBSTITUTE(TRIM(X$6)," ",""))))-1)&amp;" Total",$B$6:$BB$343,ROW($A236)-5,FALSE))</f>
        <v>0</v>
      </c>
      <c r="Y236" s="14">
        <f ca="1">IF(Y$5&lt;&gt;"",HLOOKUP(Y$5,Functionalization!$G$6:$R$343,ROW($A236)-5,FALSE),IFERROR(INDEX(Y$320:Y$343,MATCH($F236,$B$320:$B$343,0))/VLOOKUP($F236,$B$320:$BB$343,MATCH(LEFT(TRIM(Y$6),FIND("~",SUBSTITUTE(Y$6,"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236))*HLOOKUP(LEFT(TRIM(Y$6),FIND("~",SUBSTITUTE(Y$6," ","~",LEN(TRIM(Y$6))-LEN(SUBSTITUTE(TRIM(Y$6)," ",""))))-1)&amp;" Total",$B$6:$BB$343,ROW($A236)-5,FALSE))</f>
        <v>0</v>
      </c>
      <c r="Z236" s="14">
        <f ca="1">IF(Z$5&lt;&gt;"",HLOOKUP(Z$5,Functionalization!$G$6:$R$343,ROW($A236)-5,FALSE),IFERROR(INDEX(Z$320:Z$343,MATCH($F236,$B$320:$B$343,0))/VLOOKUP($F236,$B$320:$BB$343,MATCH(LEFT(TRIM(Z$6),FIND("~",SUBSTITUTE(Z$6,"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236))*HLOOKUP(LEFT(TRIM(Z$6),FIND("~",SUBSTITUTE(Z$6," ","~",LEN(TRIM(Z$6))-LEN(SUBSTITUTE(TRIM(Z$6)," ",""))))-1)&amp;" Total",$B$6:$BB$343,ROW($A236)-5,FALSE))</f>
        <v>0</v>
      </c>
      <c r="AA236" s="14">
        <f ca="1">IF(AA$5&lt;&gt;"",HLOOKUP(AA$5,Functionalization!$G$6:$R$343,ROW($A236)-5,FALSE),IFERROR(INDEX(AA$320:AA$343,MATCH($F236,$B$320:$B$343,0))/VLOOKUP($F236,$B$320:$BB$343,MATCH(LEFT(TRIM(AA$6),FIND("~",SUBSTITUTE(AA$6,"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236))*HLOOKUP(LEFT(TRIM(AA$6),FIND("~",SUBSTITUTE(AA$6," ","~",LEN(TRIM(AA$6))-LEN(SUBSTITUTE(TRIM(AA$6)," ",""))))-1)&amp;" Total",$B$6:$BB$343,ROW($A236)-5,FALSE))</f>
        <v>0</v>
      </c>
      <c r="AB236" s="14">
        <f ca="1">IF(AB$5&lt;&gt;"",HLOOKUP(AB$5,Functionalization!$G$6:$R$343,ROW($A236)-5,FALSE),IFERROR(INDEX(AB$320:AB$343,MATCH($F236,$B$320:$B$343,0))/VLOOKUP($F236,$B$320:$BB$343,MATCH(LEFT(TRIM(AB$6),FIND("~",SUBSTITUTE(AB$6,"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236))*HLOOKUP(LEFT(TRIM(AB$6),FIND("~",SUBSTITUTE(AB$6," ","~",LEN(TRIM(AB$6))-LEN(SUBSTITUTE(TRIM(AB$6)," ",""))))-1)&amp;" Total",$B$6:$BB$343,ROW($A236)-5,FALSE))</f>
        <v>0</v>
      </c>
      <c r="AC236" s="14">
        <f ca="1">IF(AC$5&lt;&gt;"",HLOOKUP(AC$5,Functionalization!$G$6:$R$343,ROW($A236)-5,FALSE),IFERROR(INDEX(AC$320:AC$343,MATCH($F236,$B$320:$B$343,0))/VLOOKUP($F236,$B$320:$BB$343,MATCH(LEFT(TRIM(AC$6),FIND("~",SUBSTITUTE(AC$6,"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236))*HLOOKUP(LEFT(TRIM(AC$6),FIND("~",SUBSTITUTE(AC$6," ","~",LEN(TRIM(AC$6))-LEN(SUBSTITUTE(TRIM(AC$6)," ",""))))-1)&amp;" Total",$B$6:$BB$343,ROW($A236)-5,FALSE))</f>
        <v>0</v>
      </c>
      <c r="AD236" s="14">
        <f ca="1">IF(AD$5&lt;&gt;"",HLOOKUP(AD$5,Functionalization!$G$6:$R$343,ROW($A236)-5,FALSE),IFERROR(INDEX(AD$320:AD$343,MATCH($F236,$B$320:$B$343,0))/VLOOKUP($F236,$B$320:$BB$343,MATCH(LEFT(TRIM(AD$6),FIND("~",SUBSTITUTE(AD$6,"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236))*HLOOKUP(LEFT(TRIM(AD$6),FIND("~",SUBSTITUTE(AD$6," ","~",LEN(TRIM(AD$6))-LEN(SUBSTITUTE(TRIM(AD$6)," ",""))))-1)&amp;" Total",$B$6:$BB$343,ROW($A236)-5,FALSE))</f>
        <v>0</v>
      </c>
      <c r="AE236" s="14">
        <f ca="1">IF(AE$5&lt;&gt;"",HLOOKUP(AE$5,Functionalization!$G$6:$R$343,ROW($A236)-5,FALSE),IFERROR(INDEX(AE$320:AE$343,MATCH($F236,$B$320:$B$343,0))/VLOOKUP($F236,$B$320:$BB$343,MATCH(LEFT(TRIM(AE$6),FIND("~",SUBSTITUTE(AE$6,"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236))*HLOOKUP(LEFT(TRIM(AE$6),FIND("~",SUBSTITUTE(AE$6," ","~",LEN(TRIM(AE$6))-LEN(SUBSTITUTE(TRIM(AE$6)," ",""))))-1)&amp;" Total",$B$6:$BB$343,ROW($A236)-5,FALSE))</f>
        <v>0</v>
      </c>
      <c r="AF236" s="14">
        <f ca="1">IF(AF$5&lt;&gt;"",HLOOKUP(AF$5,Functionalization!$G$6:$R$343,ROW($A236)-5,FALSE),IFERROR(INDEX(AF$320:AF$343,MATCH($F236,$B$320:$B$343,0))/VLOOKUP($F236,$B$320:$BB$343,MATCH(LEFT(TRIM(AF$6),FIND("~",SUBSTITUTE(AF$6,"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236))*HLOOKUP(LEFT(TRIM(AF$6),FIND("~",SUBSTITUTE(AF$6," ","~",LEN(TRIM(AF$6))-LEN(SUBSTITUTE(TRIM(AF$6)," ",""))))-1)&amp;" Total",$B$6:$BB$343,ROW($A236)-5,FALSE))</f>
        <v>0</v>
      </c>
      <c r="AG236" s="14">
        <f ca="1">IF(AG$5&lt;&gt;"",HLOOKUP(AG$5,Functionalization!$G$6:$R$343,ROW($A236)-5,FALSE),IFERROR(INDEX(AG$320:AG$343,MATCH($F236,$B$320:$B$343,0))/VLOOKUP($F236,$B$320:$BB$343,MATCH(LEFT(TRIM(AG$6),FIND("~",SUBSTITUTE(AG$6,"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236))*HLOOKUP(LEFT(TRIM(AG$6),FIND("~",SUBSTITUTE(AG$6," ","~",LEN(TRIM(AG$6))-LEN(SUBSTITUTE(TRIM(AG$6)," ",""))))-1)&amp;" Total",$B$6:$BB$343,ROW($A236)-5,FALSE))</f>
        <v>0</v>
      </c>
      <c r="AH236" s="14">
        <f ca="1">IF(AH$5&lt;&gt;"",HLOOKUP(AH$5,Functionalization!$G$6:$R$343,ROW($A236)-5,FALSE),IFERROR(INDEX(AH$320:AH$343,MATCH($F236,$B$320:$B$343,0))/VLOOKUP($F236,$B$320:$BB$343,MATCH(LEFT(TRIM(AH$6),FIND("~",SUBSTITUTE(AH$6,"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236))*HLOOKUP(LEFT(TRIM(AH$6),FIND("~",SUBSTITUTE(AH$6," ","~",LEN(TRIM(AH$6))-LEN(SUBSTITUTE(TRIM(AH$6)," ",""))))-1)&amp;" Total",$B$6:$BB$343,ROW($A236)-5,FALSE))</f>
        <v>0</v>
      </c>
      <c r="AI236" s="14">
        <f ca="1">IF(AI$5&lt;&gt;"",HLOOKUP(AI$5,Functionalization!$G$6:$R$343,ROW($A236)-5,FALSE),IFERROR(INDEX(AI$320:AI$343,MATCH($F236,$B$320:$B$343,0))/VLOOKUP($F236,$B$320:$BB$343,MATCH(LEFT(TRIM(AI$6),FIND("~",SUBSTITUTE(AI$6,"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236))*HLOOKUP(LEFT(TRIM(AI$6),FIND("~",SUBSTITUTE(AI$6," ","~",LEN(TRIM(AI$6))-LEN(SUBSTITUTE(TRIM(AI$6)," ",""))))-1)&amp;" Total",$B$6:$BB$343,ROW($A236)-5,FALSE))</f>
        <v>0</v>
      </c>
      <c r="AJ236" s="14">
        <f ca="1">IF(AJ$5&lt;&gt;"",HLOOKUP(AJ$5,Functionalization!$G$6:$R$343,ROW($A236)-5,FALSE),IFERROR(INDEX(AJ$320:AJ$343,MATCH($F236,$B$320:$B$343,0))/VLOOKUP($F236,$B$320:$BB$343,MATCH(LEFT(TRIM(AJ$6),FIND("~",SUBSTITUTE(AJ$6,"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236))*HLOOKUP(LEFT(TRIM(AJ$6),FIND("~",SUBSTITUTE(AJ$6," ","~",LEN(TRIM(AJ$6))-LEN(SUBSTITUTE(TRIM(AJ$6)," ",""))))-1)&amp;" Total",$B$6:$BB$343,ROW($A236)-5,FALSE))</f>
        <v>0</v>
      </c>
      <c r="AK236" s="14">
        <f ca="1">IF(AK$5&lt;&gt;"",HLOOKUP(AK$5,Functionalization!$G$6:$R$343,ROW($A236)-5,FALSE),IFERROR(INDEX(AK$320:AK$343,MATCH($F236,$B$320:$B$343,0))/VLOOKUP($F236,$B$320:$BB$343,MATCH(LEFT(TRIM(AK$6),FIND("~",SUBSTITUTE(AK$6,"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236))*HLOOKUP(LEFT(TRIM(AK$6),FIND("~",SUBSTITUTE(AK$6," ","~",LEN(TRIM(AK$6))-LEN(SUBSTITUTE(TRIM(AK$6)," ",""))))-1)&amp;" Total",$B$6:$BB$343,ROW($A236)-5,FALSE))</f>
        <v>0</v>
      </c>
      <c r="AL236" s="14">
        <f ca="1">IF(AL$5&lt;&gt;"",HLOOKUP(AL$5,Functionalization!$G$6:$R$343,ROW($A236)-5,FALSE),IFERROR(INDEX(AL$320:AL$343,MATCH($F236,$B$320:$B$343,0))/VLOOKUP($F236,$B$320:$BB$343,MATCH(LEFT(TRIM(AL$6),FIND("~",SUBSTITUTE(AL$6,"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236))*HLOOKUP(LEFT(TRIM(AL$6),FIND("~",SUBSTITUTE(AL$6," ","~",LEN(TRIM(AL$6))-LEN(SUBSTITUTE(TRIM(AL$6)," ",""))))-1)&amp;" Total",$B$6:$BB$343,ROW($A236)-5,FALSE))</f>
        <v>0</v>
      </c>
      <c r="AM236" s="14">
        <f ca="1">IF(AM$5&lt;&gt;"",HLOOKUP(AM$5,Functionalization!$G$6:$R$343,ROW($A236)-5,FALSE),IFERROR(INDEX(AM$320:AM$343,MATCH($F236,$B$320:$B$343,0))/VLOOKUP($F236,$B$320:$BB$343,MATCH(LEFT(TRIM(AM$6),FIND("~",SUBSTITUTE(AM$6,"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236))*HLOOKUP(LEFT(TRIM(AM$6),FIND("~",SUBSTITUTE(AM$6," ","~",LEN(TRIM(AM$6))-LEN(SUBSTITUTE(TRIM(AM$6)," ",""))))-1)&amp;" Total",$B$6:$BB$343,ROW($A236)-5,FALSE))</f>
        <v>0</v>
      </c>
      <c r="AN236" s="14">
        <f ca="1">IF(AN$5&lt;&gt;"",HLOOKUP(AN$5,Functionalization!$G$6:$R$343,ROW($A236)-5,FALSE),IFERROR(INDEX(AN$320:AN$343,MATCH($F236,$B$320:$B$343,0))/VLOOKUP($F236,$B$320:$BB$343,MATCH(LEFT(TRIM(AN$6),FIND("~",SUBSTITUTE(AN$6,"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236))*HLOOKUP(LEFT(TRIM(AN$6),FIND("~",SUBSTITUTE(AN$6," ","~",LEN(TRIM(AN$6))-LEN(SUBSTITUTE(TRIM(AN$6)," ",""))))-1)&amp;" Total",$B$6:$BB$343,ROW($A236)-5,FALSE))</f>
        <v>0</v>
      </c>
      <c r="AO236" s="14">
        <f ca="1">IF(AO$5&lt;&gt;"",HLOOKUP(AO$5,Functionalization!$G$6:$R$343,ROW($A236)-5,FALSE),IFERROR(INDEX(AO$320:AO$343,MATCH($F236,$B$320:$B$343,0))/VLOOKUP($F236,$B$320:$BB$343,MATCH(LEFT(TRIM(AO$6),FIND("~",SUBSTITUTE(AO$6,"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236))*HLOOKUP(LEFT(TRIM(AO$6),FIND("~",SUBSTITUTE(AO$6," ","~",LEN(TRIM(AO$6))-LEN(SUBSTITUTE(TRIM(AO$6)," ",""))))-1)&amp;" Total",$B$6:$BB$343,ROW($A236)-5,FALSE))</f>
        <v>0</v>
      </c>
      <c r="AP236" s="14">
        <f ca="1">IF(AP$5&lt;&gt;"",HLOOKUP(AP$5,Functionalization!$G$6:$R$343,ROW($A236)-5,FALSE),IFERROR(INDEX(AP$320:AP$343,MATCH($F236,$B$320:$B$343,0))/VLOOKUP($F236,$B$320:$BB$343,MATCH(LEFT(TRIM(AP$6),FIND("~",SUBSTITUTE(AP$6,"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236))*HLOOKUP(LEFT(TRIM(AP$6),FIND("~",SUBSTITUTE(AP$6," ","~",LEN(TRIM(AP$6))-LEN(SUBSTITUTE(TRIM(AP$6)," ",""))))-1)&amp;" Total",$B$6:$BB$343,ROW($A236)-5,FALSE))</f>
        <v>0</v>
      </c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D236" s="44">
        <f ca="1">IFERROR(IF(SUMIF($G$6:$BB$6,BD$6&amp;" Total",$G236:$BB236)-(SUMIF($G$6:$BB$6,BD$6&amp;" "&amp;'Input-Allocators'!$D$18,$G236:$BB236)+IFERROR(SUMIF($G$6:$BB$6,BD$6&amp;" "&amp;'Input-Allocators'!$E$18,$G236:$BB236),SUMIF($G$6:$BB$6,BD$6&amp;" "&amp;'Input-Allocators'!$B$20,$G236:$BB236))+SUMIF($G$6:$BB$6,BD$6&amp;" "&amp;'Input-Allocators'!$F$18,$G236:$BB236))&lt;Check_Limit,0,1),1)</f>
        <v>0</v>
      </c>
      <c r="BE236" s="44">
        <f ca="1">IFERROR(IF(SUMIF($G$6:$BB$6,BE$6&amp;" Total",$G236:$BB236)-(SUMIF($G$6:$BB$6,BE$6&amp;" "&amp;'Input-Allocators'!$D$18,$G236:$BB236)+IFERROR(SUMIF($G$6:$BB$6,BE$6&amp;" "&amp;'Input-Allocators'!$E$18,$G236:$BB236),SUMIF($G$6:$BB$6,BE$6&amp;" "&amp;'Input-Allocators'!$B$20,$G236:$BB236))+SUMIF($G$6:$BB$6,BE$6&amp;" "&amp;'Input-Allocators'!$F$18,$G236:$BB236))&lt;Check_Limit,0,1),1)</f>
        <v>0</v>
      </c>
      <c r="BF236" s="44">
        <f ca="1">IFERROR(IF(SUMIF($G$6:$BB$6,BF$6&amp;" Total",$G236:$BB236)-(SUMIF($G$6:$BB$6,BF$6&amp;" "&amp;'Input-Allocators'!$D$18,$G236:$BB236)+IFERROR(SUMIF($G$6:$BB$6,BF$6&amp;" "&amp;'Input-Allocators'!$E$18,$G236:$BB236),SUMIF($G$6:$BB$6,BF$6&amp;" "&amp;'Input-Allocators'!$B$20,$G236:$BB236))+SUMIF($G$6:$BB$6,BF$6&amp;" "&amp;'Input-Allocators'!$F$18,$G236:$BB236))&lt;Check_Limit,0,1),1)</f>
        <v>0</v>
      </c>
      <c r="BG236" s="44">
        <f ca="1">IFERROR(IF(SUMIF($G$6:$BB$6,BG$6&amp;" Total",$G236:$BB236)-(SUMIF($G$6:$BB$6,BG$6&amp;" "&amp;'Input-Allocators'!$D$18,$G236:$BB236)+IFERROR(SUMIF($G$6:$BB$6,BG$6&amp;" "&amp;'Input-Allocators'!$E$18,$G236:$BB236),SUMIF($G$6:$BB$6,BG$6&amp;" "&amp;'Input-Allocators'!$B$20,$G236:$BB236))+SUMIF($G$6:$BB$6,BG$6&amp;" "&amp;'Input-Allocators'!$F$18,$G236:$BB236))&lt;Check_Limit,0,1),1)</f>
        <v>0</v>
      </c>
      <c r="BH236" s="44">
        <f ca="1">IFERROR(IF(SUMIF($G$6:$BB$6,BH$6&amp;" Total",$G236:$BB236)-(SUMIF($G$6:$BB$6,BH$6&amp;" "&amp;'Input-Allocators'!$D$18,$G236:$BB236)+IFERROR(SUMIF($G$6:$BB$6,BH$6&amp;" "&amp;'Input-Allocators'!$E$18,$G236:$BB236),SUMIF($G$6:$BB$6,BH$6&amp;" "&amp;'Input-Allocators'!$B$20,$G236:$BB236))+SUMIF($G$6:$BB$6,BH$6&amp;" "&amp;'Input-Allocators'!$F$18,$G236:$BB236))&lt;Check_Limit,0,1),1)</f>
        <v>0</v>
      </c>
      <c r="BI236" s="44">
        <f ca="1">IFERROR(IF(SUMIF($G$6:$BB$6,BI$6&amp;" Total",$G236:$BB236)-(SUMIF($G$6:$BB$6,BI$6&amp;" "&amp;'Input-Allocators'!$D$18,$G236:$BB236)+IFERROR(SUMIF($G$6:$BB$6,BI$6&amp;" "&amp;'Input-Allocators'!$E$18,$G236:$BB236),SUMIF($G$6:$BB$6,BI$6&amp;" "&amp;'Input-Allocators'!$B$20,$G236:$BB236))+SUMIF($G$6:$BB$6,BI$6&amp;" "&amp;'Input-Allocators'!$F$18,$G236:$BB236))&lt;Check_Limit,0,1),1)</f>
        <v>0</v>
      </c>
      <c r="BJ236" s="44">
        <f ca="1">IFERROR(IF(SUMIF($G$6:$BB$6,BJ$6&amp;" Total",$G236:$BB236)-(SUMIF($G$6:$BB$6,BJ$6&amp;" "&amp;'Input-Allocators'!$D$18,$G236:$BB236)+IFERROR(SUMIF($G$6:$BB$6,BJ$6&amp;" "&amp;'Input-Allocators'!$E$18,$G236:$BB236),SUMIF($G$6:$BB$6,BJ$6&amp;" "&amp;'Input-Allocators'!$B$20,$G236:$BB236))+SUMIF($G$6:$BB$6,BJ$6&amp;" "&amp;'Input-Allocators'!$F$18,$G236:$BB236))&lt;Check_Limit,0,1),1)</f>
        <v>0</v>
      </c>
      <c r="BK236" s="44">
        <f ca="1">IFERROR(IF(SUMIF($G$6:$BB$6,BK$6&amp;" Total",$G236:$BB236)-(SUMIF($G$6:$BB$6,BK$6&amp;" "&amp;'Input-Allocators'!$D$18,$G236:$BB236)+IFERROR(SUMIF($G$6:$BB$6,BK$6&amp;" "&amp;'Input-Allocators'!$E$18,$G236:$BB236),SUMIF($G$6:$BB$6,BK$6&amp;" "&amp;'Input-Allocators'!$B$20,$G236:$BB236))+SUMIF($G$6:$BB$6,BK$6&amp;" "&amp;'Input-Allocators'!$F$18,$G236:$BB236))&lt;Check_Limit,0,1),1)</f>
        <v>0</v>
      </c>
      <c r="BL236" s="44">
        <f ca="1">IFERROR(IF(SUMIF($G$6:$BB$6,BL$6&amp;" Total",$G236:$BB236)-(SUMIF($G$6:$BB$6,BL$6&amp;" "&amp;'Input-Allocators'!$D$18,$G236:$BB236)+IFERROR(SUMIF($G$6:$BB$6,BL$6&amp;" "&amp;'Input-Allocators'!$E$18,$G236:$BB236),SUMIF($G$6:$BB$6,BL$6&amp;" "&amp;'Input-Allocators'!$B$20,$G236:$BB236))+SUMIF($G$6:$BB$6,BL$6&amp;" "&amp;'Input-Allocators'!$F$18,$G236:$BB236))&lt;Check_Limit,0,1),1)</f>
        <v>0</v>
      </c>
      <c r="BM236" s="44">
        <f ca="1">IFERROR(IF(SUMIF($G$6:$BB$6,BM$6&amp;" Total",$G236:$BB236)-(SUMIF($G$6:$BB$6,BM$6&amp;" "&amp;'Input-Allocators'!$D$18,$G236:$BB236)+IFERROR(SUMIF($G$6:$BB$6,BM$6&amp;" "&amp;'Input-Allocators'!$E$18,$G236:$BB236),SUMIF($G$6:$BB$6,BM$6&amp;" "&amp;'Input-Allocators'!$B$20,$G236:$BB236))+SUMIF($G$6:$BB$6,BM$6&amp;" "&amp;'Input-Allocators'!$F$18,$G236:$BB236))&lt;Check_Limit,0,1),1)</f>
        <v>0</v>
      </c>
      <c r="BN236" s="44">
        <f ca="1">IFERROR(IF(SUMIF($G$6:$BB$6,BN$6&amp;" Total",$G236:$BB236)-(SUMIF($G$6:$BB$6,BN$6&amp;" "&amp;'Input-Allocators'!$D$18,$G236:$BB236)+IFERROR(SUMIF($G$6:$BB$6,BN$6&amp;" "&amp;'Input-Allocators'!$E$18,$G236:$BB236),SUMIF($G$6:$BB$6,BN$6&amp;" "&amp;'Input-Allocators'!$B$20,$G236:$BB236))+SUMIF($G$6:$BB$6,BN$6&amp;" "&amp;'Input-Allocators'!$F$18,$G236:$BB236))&lt;Check_Limit,0,1),1)</f>
        <v>0</v>
      </c>
      <c r="BO236" s="44">
        <f ca="1">IFERROR(IF(SUMIF($G$6:$BB$6,BO$6&amp;" Total",$G236:$BB236)-(SUMIF($G$6:$BB$6,BO$6&amp;" "&amp;'Input-Allocators'!$D$18,$G236:$BB236)+IFERROR(SUMIF($G$6:$BB$6,BO$6&amp;" "&amp;'Input-Allocators'!$E$18,$G236:$BB236),SUMIF($G$6:$BB$6,BO$6&amp;" "&amp;'Input-Allocators'!$B$20,$G236:$BB236))+SUMIF($G$6:$BB$6,BO$6&amp;" "&amp;'Input-Allocators'!$F$18,$G236:$BB236))&lt;Check_Limit,0,1),1)</f>
        <v>0</v>
      </c>
    </row>
    <row r="237" spans="1:67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>Functionalization!$D237</f>
        <v>635.14230127758242</v>
      </c>
      <c r="E237" s="14">
        <f t="shared" ca="1" si="35"/>
        <v>0</v>
      </c>
      <c r="F237" s="3" t="str">
        <f>IF($D237=0,"-",IF('Input-Accounts'!$E237&lt;&gt;0,'Input-Accounts'!$E237,'Input-Accounts'!$G237))</f>
        <v>CUSTOMER</v>
      </c>
      <c r="G237" s="14">
        <f ca="1">IF(G$5&lt;&gt;"",HLOOKUP(G$5,Functionalization!$G$6:$R$343,ROW($A237)-5,FALSE),IFERROR(INDEX(G$320:G$343,MATCH($F237,$B$320:$B$343,0))/VLOOKUP($F237,$B$320:$BB$343,MATCH(LEFT(TRIM(G$6),FIND("~",SUBSTITUTE(G$6,"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237))*HLOOKUP(LEFT(TRIM(G$6),FIND("~",SUBSTITUTE(G$6," ","~",LEN(TRIM(G$6))-LEN(SUBSTITUTE(TRIM(G$6)," ",""))))-1)&amp;" Total",$B$6:$BB$343,ROW($A237)-5,FALSE))</f>
        <v>0</v>
      </c>
      <c r="H237" s="14">
        <f ca="1">IF(H$5&lt;&gt;"",HLOOKUP(H$5,Functionalization!$G$6:$R$343,ROW($A237)-5,FALSE),IFERROR(INDEX(H$320:H$343,MATCH($F237,$B$320:$B$343,0))/VLOOKUP($F237,$B$320:$BB$343,MATCH(LEFT(TRIM(H$6),FIND("~",SUBSTITUTE(H$6,"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237))*HLOOKUP(LEFT(TRIM(H$6),FIND("~",SUBSTITUTE(H$6," ","~",LEN(TRIM(H$6))-LEN(SUBSTITUTE(TRIM(H$6)," ",""))))-1)&amp;" Total",$B$6:$BB$343,ROW($A237)-5,FALSE))</f>
        <v>0</v>
      </c>
      <c r="I237" s="14">
        <f ca="1">IF(I$5&lt;&gt;"",HLOOKUP(I$5,Functionalization!$G$6:$R$343,ROW($A237)-5,FALSE),IFERROR(INDEX(I$320:I$343,MATCH($F237,$B$320:$B$343,0))/VLOOKUP($F237,$B$320:$BB$343,MATCH(LEFT(TRIM(I$6),FIND("~",SUBSTITUTE(I$6,"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237))*HLOOKUP(LEFT(TRIM(I$6),FIND("~",SUBSTITUTE(I$6," ","~",LEN(TRIM(I$6))-LEN(SUBSTITUTE(TRIM(I$6)," ",""))))-1)&amp;" Total",$B$6:$BB$343,ROW($A237)-5,FALSE))</f>
        <v>0</v>
      </c>
      <c r="J237" s="14">
        <f ca="1">IF(J$5&lt;&gt;"",HLOOKUP(J$5,Functionalization!$G$6:$R$343,ROW($A237)-5,FALSE),IFERROR(INDEX(J$320:J$343,MATCH($F237,$B$320:$B$343,0))/VLOOKUP($F237,$B$320:$BB$343,MATCH(LEFT(TRIM(J$6),FIND("~",SUBSTITUTE(J$6,"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237))*HLOOKUP(LEFT(TRIM(J$6),FIND("~",SUBSTITUTE(J$6," ","~",LEN(TRIM(J$6))-LEN(SUBSTITUTE(TRIM(J$6)," ",""))))-1)&amp;" Total",$B$6:$BB$343,ROW($A237)-5,FALSE))</f>
        <v>0</v>
      </c>
      <c r="K237" s="14">
        <f ca="1">IF(K$5&lt;&gt;"",HLOOKUP(K$5,Functionalization!$G$6:$R$343,ROW($A237)-5,FALSE),IFERROR(INDEX(K$320:K$343,MATCH($F237,$B$320:$B$343,0))/VLOOKUP($F237,$B$320:$BB$343,MATCH(LEFT(TRIM(K$6),FIND("~",SUBSTITUTE(K$6,"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237))*HLOOKUP(LEFT(TRIM(K$6),FIND("~",SUBSTITUTE(K$6," ","~",LEN(TRIM(K$6))-LEN(SUBSTITUTE(TRIM(K$6)," ",""))))-1)&amp;" Total",$B$6:$BB$343,ROW($A237)-5,FALSE))</f>
        <v>0</v>
      </c>
      <c r="L237" s="14">
        <f ca="1">IF(L$5&lt;&gt;"",HLOOKUP(L$5,Functionalization!$G$6:$R$343,ROW($A237)-5,FALSE),IFERROR(INDEX(L$320:L$343,MATCH($F237,$B$320:$B$343,0))/VLOOKUP($F237,$B$320:$BB$343,MATCH(LEFT(TRIM(L$6),FIND("~",SUBSTITUTE(L$6,"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237))*HLOOKUP(LEFT(TRIM(L$6),FIND("~",SUBSTITUTE(L$6," ","~",LEN(TRIM(L$6))-LEN(SUBSTITUTE(TRIM(L$6)," ",""))))-1)&amp;" Total",$B$6:$BB$343,ROW($A237)-5,FALSE))</f>
        <v>0</v>
      </c>
      <c r="M237" s="14">
        <f ca="1">IF(M$5&lt;&gt;"",HLOOKUP(M$5,Functionalization!$G$6:$R$343,ROW($A237)-5,FALSE),IFERROR(INDEX(M$320:M$343,MATCH($F237,$B$320:$B$343,0))/VLOOKUP($F237,$B$320:$BB$343,MATCH(LEFT(TRIM(M$6),FIND("~",SUBSTITUTE(M$6,"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237))*HLOOKUP(LEFT(TRIM(M$6),FIND("~",SUBSTITUTE(M$6," ","~",LEN(TRIM(M$6))-LEN(SUBSTITUTE(TRIM(M$6)," ",""))))-1)&amp;" Total",$B$6:$BB$343,ROW($A237)-5,FALSE))</f>
        <v>0</v>
      </c>
      <c r="N237" s="14">
        <f ca="1">IF(N$5&lt;&gt;"",HLOOKUP(N$5,Functionalization!$G$6:$R$343,ROW($A237)-5,FALSE),IFERROR(INDEX(N$320:N$343,MATCH($F237,$B$320:$B$343,0))/VLOOKUP($F237,$B$320:$BB$343,MATCH(LEFT(TRIM(N$6),FIND("~",SUBSTITUTE(N$6,"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237))*HLOOKUP(LEFT(TRIM(N$6),FIND("~",SUBSTITUTE(N$6," ","~",LEN(TRIM(N$6))-LEN(SUBSTITUTE(TRIM(N$6)," ",""))))-1)&amp;" Total",$B$6:$BB$343,ROW($A237)-5,FALSE))</f>
        <v>0</v>
      </c>
      <c r="O237" s="14">
        <f ca="1">IF(O$5&lt;&gt;"",HLOOKUP(O$5,Functionalization!$G$6:$R$343,ROW($A237)-5,FALSE),IFERROR(INDEX(O$320:O$343,MATCH($F237,$B$320:$B$343,0))/VLOOKUP($F237,$B$320:$BB$343,MATCH(LEFT(TRIM(O$6),FIND("~",SUBSTITUTE(O$6,"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237))*HLOOKUP(LEFT(TRIM(O$6),FIND("~",SUBSTITUTE(O$6," ","~",LEN(TRIM(O$6))-LEN(SUBSTITUTE(TRIM(O$6)," ",""))))-1)&amp;" Total",$B$6:$BB$343,ROW($A237)-5,FALSE))</f>
        <v>0</v>
      </c>
      <c r="P237" s="14">
        <f ca="1">IF(P$5&lt;&gt;"",HLOOKUP(P$5,Functionalization!$G$6:$R$343,ROW($A237)-5,FALSE),IFERROR(INDEX(P$320:P$343,MATCH($F237,$B$320:$B$343,0))/VLOOKUP($F237,$B$320:$BB$343,MATCH(LEFT(TRIM(P$6),FIND("~",SUBSTITUTE(P$6,"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237))*HLOOKUP(LEFT(TRIM(P$6),FIND("~",SUBSTITUTE(P$6," ","~",LEN(TRIM(P$6))-LEN(SUBSTITUTE(TRIM(P$6)," ",""))))-1)&amp;" Total",$B$6:$BB$343,ROW($A237)-5,FALSE))</f>
        <v>0</v>
      </c>
      <c r="Q237" s="14">
        <f ca="1">IF(Q$5&lt;&gt;"",HLOOKUP(Q$5,Functionalization!$G$6:$R$343,ROW($A237)-5,FALSE),IFERROR(INDEX(Q$320:Q$343,MATCH($F237,$B$320:$B$343,0))/VLOOKUP($F237,$B$320:$BB$343,MATCH(LEFT(TRIM(Q$6),FIND("~",SUBSTITUTE(Q$6,"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237))*HLOOKUP(LEFT(TRIM(Q$6),FIND("~",SUBSTITUTE(Q$6," ","~",LEN(TRIM(Q$6))-LEN(SUBSTITUTE(TRIM(Q$6)," ",""))))-1)&amp;" Total",$B$6:$BB$343,ROW($A237)-5,FALSE))</f>
        <v>0</v>
      </c>
      <c r="R237" s="14">
        <f ca="1">IF(R$5&lt;&gt;"",HLOOKUP(R$5,Functionalization!$G$6:$R$343,ROW($A237)-5,FALSE),IFERROR(INDEX(R$320:R$343,MATCH($F237,$B$320:$B$343,0))/VLOOKUP($F237,$B$320:$BB$343,MATCH(LEFT(TRIM(R$6),FIND("~",SUBSTITUTE(R$6,"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237))*HLOOKUP(LEFT(TRIM(R$6),FIND("~",SUBSTITUTE(R$6," ","~",LEN(TRIM(R$6))-LEN(SUBSTITUTE(TRIM(R$6)," ",""))))-1)&amp;" Total",$B$6:$BB$343,ROW($A237)-5,FALSE))</f>
        <v>0</v>
      </c>
      <c r="S237" s="14">
        <f ca="1">IF(S$5&lt;&gt;"",HLOOKUP(S$5,Functionalization!$G$6:$R$343,ROW($A237)-5,FALSE),IFERROR(INDEX(S$320:S$343,MATCH($F237,$B$320:$B$343,0))/VLOOKUP($F237,$B$320:$BB$343,MATCH(LEFT(TRIM(S$6),FIND("~",SUBSTITUTE(S$6,"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237))*HLOOKUP(LEFT(TRIM(S$6),FIND("~",SUBSTITUTE(S$6," ","~",LEN(TRIM(S$6))-LEN(SUBSTITUTE(TRIM(S$6)," ",""))))-1)&amp;" Total",$B$6:$BB$343,ROW($A237)-5,FALSE))</f>
        <v>635.14230127758242</v>
      </c>
      <c r="T237" s="14">
        <f ca="1">IF(T$5&lt;&gt;"",HLOOKUP(T$5,Functionalization!$G$6:$R$343,ROW($A237)-5,FALSE),IFERROR(INDEX(T$320:T$343,MATCH($F237,$B$320:$B$343,0))/VLOOKUP($F237,$B$320:$BB$343,MATCH(LEFT(TRIM(T$6),FIND("~",SUBSTITUTE(T$6,"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237))*HLOOKUP(LEFT(TRIM(T$6),FIND("~",SUBSTITUTE(T$6," ","~",LEN(TRIM(T$6))-LEN(SUBSTITUTE(TRIM(T$6)," ",""))))-1)&amp;" Total",$B$6:$BB$343,ROW($A237)-5,FALSE))</f>
        <v>0</v>
      </c>
      <c r="U237" s="14">
        <f ca="1">IF(U$5&lt;&gt;"",HLOOKUP(U$5,Functionalization!$G$6:$R$343,ROW($A237)-5,FALSE),IFERROR(INDEX(U$320:U$343,MATCH($F237,$B$320:$B$343,0))/VLOOKUP($F237,$B$320:$BB$343,MATCH(LEFT(TRIM(U$6),FIND("~",SUBSTITUTE(U$6,"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237))*HLOOKUP(LEFT(TRIM(U$6),FIND("~",SUBSTITUTE(U$6," ","~",LEN(TRIM(U$6))-LEN(SUBSTITUTE(TRIM(U$6)," ",""))))-1)&amp;" Total",$B$6:$BB$343,ROW($A237)-5,FALSE))</f>
        <v>0</v>
      </c>
      <c r="V237" s="14">
        <f ca="1">IF(V$5&lt;&gt;"",HLOOKUP(V$5,Functionalization!$G$6:$R$343,ROW($A237)-5,FALSE),IFERROR(INDEX(V$320:V$343,MATCH($F237,$B$320:$B$343,0))/VLOOKUP($F237,$B$320:$BB$343,MATCH(LEFT(TRIM(V$6),FIND("~",SUBSTITUTE(V$6,"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237))*HLOOKUP(LEFT(TRIM(V$6),FIND("~",SUBSTITUTE(V$6," ","~",LEN(TRIM(V$6))-LEN(SUBSTITUTE(TRIM(V$6)," ",""))))-1)&amp;" Total",$B$6:$BB$343,ROW($A237)-5,FALSE))</f>
        <v>635.14230127758242</v>
      </c>
      <c r="W237" s="14">
        <f ca="1">IF(W$5&lt;&gt;"",HLOOKUP(W$5,Functionalization!$G$6:$R$343,ROW($A237)-5,FALSE),IFERROR(INDEX(W$320:W$343,MATCH($F237,$B$320:$B$343,0))/VLOOKUP($F237,$B$320:$BB$343,MATCH(LEFT(TRIM(W$6),FIND("~",SUBSTITUTE(W$6,"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237))*HLOOKUP(LEFT(TRIM(W$6),FIND("~",SUBSTITUTE(W$6," ","~",LEN(TRIM(W$6))-LEN(SUBSTITUTE(TRIM(W$6)," ",""))))-1)&amp;" Total",$B$6:$BB$343,ROW($A237)-5,FALSE))</f>
        <v>0</v>
      </c>
      <c r="X237" s="14">
        <f ca="1">IF(X$5&lt;&gt;"",HLOOKUP(X$5,Functionalization!$G$6:$R$343,ROW($A237)-5,FALSE),IFERROR(INDEX(X$320:X$343,MATCH($F237,$B$320:$B$343,0))/VLOOKUP($F237,$B$320:$BB$343,MATCH(LEFT(TRIM(X$6),FIND("~",SUBSTITUTE(X$6,"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237))*HLOOKUP(LEFT(TRIM(X$6),FIND("~",SUBSTITUTE(X$6," ","~",LEN(TRIM(X$6))-LEN(SUBSTITUTE(TRIM(X$6)," ",""))))-1)&amp;" Total",$B$6:$BB$343,ROW($A237)-5,FALSE))</f>
        <v>0</v>
      </c>
      <c r="Y237" s="14">
        <f ca="1">IF(Y$5&lt;&gt;"",HLOOKUP(Y$5,Functionalization!$G$6:$R$343,ROW($A237)-5,FALSE),IFERROR(INDEX(Y$320:Y$343,MATCH($F237,$B$320:$B$343,0))/VLOOKUP($F237,$B$320:$BB$343,MATCH(LEFT(TRIM(Y$6),FIND("~",SUBSTITUTE(Y$6,"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237))*HLOOKUP(LEFT(TRIM(Y$6),FIND("~",SUBSTITUTE(Y$6," ","~",LEN(TRIM(Y$6))-LEN(SUBSTITUTE(TRIM(Y$6)," ",""))))-1)&amp;" Total",$B$6:$BB$343,ROW($A237)-5,FALSE))</f>
        <v>0</v>
      </c>
      <c r="Z237" s="14">
        <f ca="1">IF(Z$5&lt;&gt;"",HLOOKUP(Z$5,Functionalization!$G$6:$R$343,ROW($A237)-5,FALSE),IFERROR(INDEX(Z$320:Z$343,MATCH($F237,$B$320:$B$343,0))/VLOOKUP($F237,$B$320:$BB$343,MATCH(LEFT(TRIM(Z$6),FIND("~",SUBSTITUTE(Z$6,"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237))*HLOOKUP(LEFT(TRIM(Z$6),FIND("~",SUBSTITUTE(Z$6," ","~",LEN(TRIM(Z$6))-LEN(SUBSTITUTE(TRIM(Z$6)," ",""))))-1)&amp;" Total",$B$6:$BB$343,ROW($A237)-5,FALSE))</f>
        <v>0</v>
      </c>
      <c r="AA237" s="14">
        <f ca="1">IF(AA$5&lt;&gt;"",HLOOKUP(AA$5,Functionalization!$G$6:$R$343,ROW($A237)-5,FALSE),IFERROR(INDEX(AA$320:AA$343,MATCH($F237,$B$320:$B$343,0))/VLOOKUP($F237,$B$320:$BB$343,MATCH(LEFT(TRIM(AA$6),FIND("~",SUBSTITUTE(AA$6,"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237))*HLOOKUP(LEFT(TRIM(AA$6),FIND("~",SUBSTITUTE(AA$6," ","~",LEN(TRIM(AA$6))-LEN(SUBSTITUTE(TRIM(AA$6)," ",""))))-1)&amp;" Total",$B$6:$BB$343,ROW($A237)-5,FALSE))</f>
        <v>0</v>
      </c>
      <c r="AB237" s="14">
        <f ca="1">IF(AB$5&lt;&gt;"",HLOOKUP(AB$5,Functionalization!$G$6:$R$343,ROW($A237)-5,FALSE),IFERROR(INDEX(AB$320:AB$343,MATCH($F237,$B$320:$B$343,0))/VLOOKUP($F237,$B$320:$BB$343,MATCH(LEFT(TRIM(AB$6),FIND("~",SUBSTITUTE(AB$6,"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237))*HLOOKUP(LEFT(TRIM(AB$6),FIND("~",SUBSTITUTE(AB$6," ","~",LEN(TRIM(AB$6))-LEN(SUBSTITUTE(TRIM(AB$6)," ",""))))-1)&amp;" Total",$B$6:$BB$343,ROW($A237)-5,FALSE))</f>
        <v>0</v>
      </c>
      <c r="AC237" s="14">
        <f ca="1">IF(AC$5&lt;&gt;"",HLOOKUP(AC$5,Functionalization!$G$6:$R$343,ROW($A237)-5,FALSE),IFERROR(INDEX(AC$320:AC$343,MATCH($F237,$B$320:$B$343,0))/VLOOKUP($F237,$B$320:$BB$343,MATCH(LEFT(TRIM(AC$6),FIND("~",SUBSTITUTE(AC$6,"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237))*HLOOKUP(LEFT(TRIM(AC$6),FIND("~",SUBSTITUTE(AC$6," ","~",LEN(TRIM(AC$6))-LEN(SUBSTITUTE(TRIM(AC$6)," ",""))))-1)&amp;" Total",$B$6:$BB$343,ROW($A237)-5,FALSE))</f>
        <v>0</v>
      </c>
      <c r="AD237" s="14">
        <f ca="1">IF(AD$5&lt;&gt;"",HLOOKUP(AD$5,Functionalization!$G$6:$R$343,ROW($A237)-5,FALSE),IFERROR(INDEX(AD$320:AD$343,MATCH($F237,$B$320:$B$343,0))/VLOOKUP($F237,$B$320:$BB$343,MATCH(LEFT(TRIM(AD$6),FIND("~",SUBSTITUTE(AD$6,"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237))*HLOOKUP(LEFT(TRIM(AD$6),FIND("~",SUBSTITUTE(AD$6," ","~",LEN(TRIM(AD$6))-LEN(SUBSTITUTE(TRIM(AD$6)," ",""))))-1)&amp;" Total",$B$6:$BB$343,ROW($A237)-5,FALSE))</f>
        <v>0</v>
      </c>
      <c r="AE237" s="14">
        <f ca="1">IF(AE$5&lt;&gt;"",HLOOKUP(AE$5,Functionalization!$G$6:$R$343,ROW($A237)-5,FALSE),IFERROR(INDEX(AE$320:AE$343,MATCH($F237,$B$320:$B$343,0))/VLOOKUP($F237,$B$320:$BB$343,MATCH(LEFT(TRIM(AE$6),FIND("~",SUBSTITUTE(AE$6,"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237))*HLOOKUP(LEFT(TRIM(AE$6),FIND("~",SUBSTITUTE(AE$6," ","~",LEN(TRIM(AE$6))-LEN(SUBSTITUTE(TRIM(AE$6)," ",""))))-1)&amp;" Total",$B$6:$BB$343,ROW($A237)-5,FALSE))</f>
        <v>0</v>
      </c>
      <c r="AF237" s="14">
        <f ca="1">IF(AF$5&lt;&gt;"",HLOOKUP(AF$5,Functionalization!$G$6:$R$343,ROW($A237)-5,FALSE),IFERROR(INDEX(AF$320:AF$343,MATCH($F237,$B$320:$B$343,0))/VLOOKUP($F237,$B$320:$BB$343,MATCH(LEFT(TRIM(AF$6),FIND("~",SUBSTITUTE(AF$6,"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237))*HLOOKUP(LEFT(TRIM(AF$6),FIND("~",SUBSTITUTE(AF$6," ","~",LEN(TRIM(AF$6))-LEN(SUBSTITUTE(TRIM(AF$6)," ",""))))-1)&amp;" Total",$B$6:$BB$343,ROW($A237)-5,FALSE))</f>
        <v>0</v>
      </c>
      <c r="AG237" s="14">
        <f ca="1">IF(AG$5&lt;&gt;"",HLOOKUP(AG$5,Functionalization!$G$6:$R$343,ROW($A237)-5,FALSE),IFERROR(INDEX(AG$320:AG$343,MATCH($F237,$B$320:$B$343,0))/VLOOKUP($F237,$B$320:$BB$343,MATCH(LEFT(TRIM(AG$6),FIND("~",SUBSTITUTE(AG$6,"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237))*HLOOKUP(LEFT(TRIM(AG$6),FIND("~",SUBSTITUTE(AG$6," ","~",LEN(TRIM(AG$6))-LEN(SUBSTITUTE(TRIM(AG$6)," ",""))))-1)&amp;" Total",$B$6:$BB$343,ROW($A237)-5,FALSE))</f>
        <v>0</v>
      </c>
      <c r="AH237" s="14">
        <f ca="1">IF(AH$5&lt;&gt;"",HLOOKUP(AH$5,Functionalization!$G$6:$R$343,ROW($A237)-5,FALSE),IFERROR(INDEX(AH$320:AH$343,MATCH($F237,$B$320:$B$343,0))/VLOOKUP($F237,$B$320:$BB$343,MATCH(LEFT(TRIM(AH$6),FIND("~",SUBSTITUTE(AH$6,"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237))*HLOOKUP(LEFT(TRIM(AH$6),FIND("~",SUBSTITUTE(AH$6," ","~",LEN(TRIM(AH$6))-LEN(SUBSTITUTE(TRIM(AH$6)," ",""))))-1)&amp;" Total",$B$6:$BB$343,ROW($A237)-5,FALSE))</f>
        <v>0</v>
      </c>
      <c r="AI237" s="14">
        <f ca="1">IF(AI$5&lt;&gt;"",HLOOKUP(AI$5,Functionalization!$G$6:$R$343,ROW($A237)-5,FALSE),IFERROR(INDEX(AI$320:AI$343,MATCH($F237,$B$320:$B$343,0))/VLOOKUP($F237,$B$320:$BB$343,MATCH(LEFT(TRIM(AI$6),FIND("~",SUBSTITUTE(AI$6,"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237))*HLOOKUP(LEFT(TRIM(AI$6),FIND("~",SUBSTITUTE(AI$6," ","~",LEN(TRIM(AI$6))-LEN(SUBSTITUTE(TRIM(AI$6)," ",""))))-1)&amp;" Total",$B$6:$BB$343,ROW($A237)-5,FALSE))</f>
        <v>0</v>
      </c>
      <c r="AJ237" s="14">
        <f ca="1">IF(AJ$5&lt;&gt;"",HLOOKUP(AJ$5,Functionalization!$G$6:$R$343,ROW($A237)-5,FALSE),IFERROR(INDEX(AJ$320:AJ$343,MATCH($F237,$B$320:$B$343,0))/VLOOKUP($F237,$B$320:$BB$343,MATCH(LEFT(TRIM(AJ$6),FIND("~",SUBSTITUTE(AJ$6,"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237))*HLOOKUP(LEFT(TRIM(AJ$6),FIND("~",SUBSTITUTE(AJ$6," ","~",LEN(TRIM(AJ$6))-LEN(SUBSTITUTE(TRIM(AJ$6)," ",""))))-1)&amp;" Total",$B$6:$BB$343,ROW($A237)-5,FALSE))</f>
        <v>0</v>
      </c>
      <c r="AK237" s="14">
        <f ca="1">IF(AK$5&lt;&gt;"",HLOOKUP(AK$5,Functionalization!$G$6:$R$343,ROW($A237)-5,FALSE),IFERROR(INDEX(AK$320:AK$343,MATCH($F237,$B$320:$B$343,0))/VLOOKUP($F237,$B$320:$BB$343,MATCH(LEFT(TRIM(AK$6),FIND("~",SUBSTITUTE(AK$6,"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237))*HLOOKUP(LEFT(TRIM(AK$6),FIND("~",SUBSTITUTE(AK$6," ","~",LEN(TRIM(AK$6))-LEN(SUBSTITUTE(TRIM(AK$6)," ",""))))-1)&amp;" Total",$B$6:$BB$343,ROW($A237)-5,FALSE))</f>
        <v>0</v>
      </c>
      <c r="AL237" s="14">
        <f ca="1">IF(AL$5&lt;&gt;"",HLOOKUP(AL$5,Functionalization!$G$6:$R$343,ROW($A237)-5,FALSE),IFERROR(INDEX(AL$320:AL$343,MATCH($F237,$B$320:$B$343,0))/VLOOKUP($F237,$B$320:$BB$343,MATCH(LEFT(TRIM(AL$6),FIND("~",SUBSTITUTE(AL$6,"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237))*HLOOKUP(LEFT(TRIM(AL$6),FIND("~",SUBSTITUTE(AL$6," ","~",LEN(TRIM(AL$6))-LEN(SUBSTITUTE(TRIM(AL$6)," ",""))))-1)&amp;" Total",$B$6:$BB$343,ROW($A237)-5,FALSE))</f>
        <v>0</v>
      </c>
      <c r="AM237" s="14">
        <f ca="1">IF(AM$5&lt;&gt;"",HLOOKUP(AM$5,Functionalization!$G$6:$R$343,ROW($A237)-5,FALSE),IFERROR(INDEX(AM$320:AM$343,MATCH($F237,$B$320:$B$343,0))/VLOOKUP($F237,$B$320:$BB$343,MATCH(LEFT(TRIM(AM$6),FIND("~",SUBSTITUTE(AM$6,"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237))*HLOOKUP(LEFT(TRIM(AM$6),FIND("~",SUBSTITUTE(AM$6," ","~",LEN(TRIM(AM$6))-LEN(SUBSTITUTE(TRIM(AM$6)," ",""))))-1)&amp;" Total",$B$6:$BB$343,ROW($A237)-5,FALSE))</f>
        <v>0</v>
      </c>
      <c r="AN237" s="14">
        <f ca="1">IF(AN$5&lt;&gt;"",HLOOKUP(AN$5,Functionalization!$G$6:$R$343,ROW($A237)-5,FALSE),IFERROR(INDEX(AN$320:AN$343,MATCH($F237,$B$320:$B$343,0))/VLOOKUP($F237,$B$320:$BB$343,MATCH(LEFT(TRIM(AN$6),FIND("~",SUBSTITUTE(AN$6,"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237))*HLOOKUP(LEFT(TRIM(AN$6),FIND("~",SUBSTITUTE(AN$6," ","~",LEN(TRIM(AN$6))-LEN(SUBSTITUTE(TRIM(AN$6)," ",""))))-1)&amp;" Total",$B$6:$BB$343,ROW($A237)-5,FALSE))</f>
        <v>0</v>
      </c>
      <c r="AO237" s="14">
        <f ca="1">IF(AO$5&lt;&gt;"",HLOOKUP(AO$5,Functionalization!$G$6:$R$343,ROW($A237)-5,FALSE),IFERROR(INDEX(AO$320:AO$343,MATCH($F237,$B$320:$B$343,0))/VLOOKUP($F237,$B$320:$BB$343,MATCH(LEFT(TRIM(AO$6),FIND("~",SUBSTITUTE(AO$6,"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237))*HLOOKUP(LEFT(TRIM(AO$6),FIND("~",SUBSTITUTE(AO$6," ","~",LEN(TRIM(AO$6))-LEN(SUBSTITUTE(TRIM(AO$6)," ",""))))-1)&amp;" Total",$B$6:$BB$343,ROW($A237)-5,FALSE))</f>
        <v>0</v>
      </c>
      <c r="AP237" s="14">
        <f ca="1">IF(AP$5&lt;&gt;"",HLOOKUP(AP$5,Functionalization!$G$6:$R$343,ROW($A237)-5,FALSE),IFERROR(INDEX(AP$320:AP$343,MATCH($F237,$B$320:$B$343,0))/VLOOKUP($F237,$B$320:$BB$343,MATCH(LEFT(TRIM(AP$6),FIND("~",SUBSTITUTE(AP$6,"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237))*HLOOKUP(LEFT(TRIM(AP$6),FIND("~",SUBSTITUTE(AP$6," ","~",LEN(TRIM(AP$6))-LEN(SUBSTITUTE(TRIM(AP$6)," ",""))))-1)&amp;" Total",$B$6:$BB$343,ROW($A237)-5,FALSE))</f>
        <v>0</v>
      </c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D237" s="44">
        <f ca="1">IFERROR(IF(SUMIF($G$6:$BB$6,BD$6&amp;" Total",$G237:$BB237)-(SUMIF($G$6:$BB$6,BD$6&amp;" "&amp;'Input-Allocators'!$D$18,$G237:$BB237)+IFERROR(SUMIF($G$6:$BB$6,BD$6&amp;" "&amp;'Input-Allocators'!$E$18,$G237:$BB237),SUMIF($G$6:$BB$6,BD$6&amp;" "&amp;'Input-Allocators'!$B$20,$G237:$BB237))+SUMIF($G$6:$BB$6,BD$6&amp;" "&amp;'Input-Allocators'!$F$18,$G237:$BB237))&lt;Check_Limit,0,1),1)</f>
        <v>0</v>
      </c>
      <c r="BE237" s="44">
        <f ca="1">IFERROR(IF(SUMIF($G$6:$BB$6,BE$6&amp;" Total",$G237:$BB237)-(SUMIF($G$6:$BB$6,BE$6&amp;" "&amp;'Input-Allocators'!$D$18,$G237:$BB237)+IFERROR(SUMIF($G$6:$BB$6,BE$6&amp;" "&amp;'Input-Allocators'!$E$18,$G237:$BB237),SUMIF($G$6:$BB$6,BE$6&amp;" "&amp;'Input-Allocators'!$B$20,$G237:$BB237))+SUMIF($G$6:$BB$6,BE$6&amp;" "&amp;'Input-Allocators'!$F$18,$G237:$BB237))&lt;Check_Limit,0,1),1)</f>
        <v>0</v>
      </c>
      <c r="BF237" s="44">
        <f ca="1">IFERROR(IF(SUMIF($G$6:$BB$6,BF$6&amp;" Total",$G237:$BB237)-(SUMIF($G$6:$BB$6,BF$6&amp;" "&amp;'Input-Allocators'!$D$18,$G237:$BB237)+IFERROR(SUMIF($G$6:$BB$6,BF$6&amp;" "&amp;'Input-Allocators'!$E$18,$G237:$BB237),SUMIF($G$6:$BB$6,BF$6&amp;" "&amp;'Input-Allocators'!$B$20,$G237:$BB237))+SUMIF($G$6:$BB$6,BF$6&amp;" "&amp;'Input-Allocators'!$F$18,$G237:$BB237))&lt;Check_Limit,0,1),1)</f>
        <v>0</v>
      </c>
      <c r="BG237" s="44">
        <f ca="1">IFERROR(IF(SUMIF($G$6:$BB$6,BG$6&amp;" Total",$G237:$BB237)-(SUMIF($G$6:$BB$6,BG$6&amp;" "&amp;'Input-Allocators'!$D$18,$G237:$BB237)+IFERROR(SUMIF($G$6:$BB$6,BG$6&amp;" "&amp;'Input-Allocators'!$E$18,$G237:$BB237),SUMIF($G$6:$BB$6,BG$6&amp;" "&amp;'Input-Allocators'!$B$20,$G237:$BB237))+SUMIF($G$6:$BB$6,BG$6&amp;" "&amp;'Input-Allocators'!$F$18,$G237:$BB237))&lt;Check_Limit,0,1),1)</f>
        <v>0</v>
      </c>
      <c r="BH237" s="44">
        <f ca="1">IFERROR(IF(SUMIF($G$6:$BB$6,BH$6&amp;" Total",$G237:$BB237)-(SUMIF($G$6:$BB$6,BH$6&amp;" "&amp;'Input-Allocators'!$D$18,$G237:$BB237)+IFERROR(SUMIF($G$6:$BB$6,BH$6&amp;" "&amp;'Input-Allocators'!$E$18,$G237:$BB237),SUMIF($G$6:$BB$6,BH$6&amp;" "&amp;'Input-Allocators'!$B$20,$G237:$BB237))+SUMIF($G$6:$BB$6,BH$6&amp;" "&amp;'Input-Allocators'!$F$18,$G237:$BB237))&lt;Check_Limit,0,1),1)</f>
        <v>0</v>
      </c>
      <c r="BI237" s="44">
        <f ca="1">IFERROR(IF(SUMIF($G$6:$BB$6,BI$6&amp;" Total",$G237:$BB237)-(SUMIF($G$6:$BB$6,BI$6&amp;" "&amp;'Input-Allocators'!$D$18,$G237:$BB237)+IFERROR(SUMIF($G$6:$BB$6,BI$6&amp;" "&amp;'Input-Allocators'!$E$18,$G237:$BB237),SUMIF($G$6:$BB$6,BI$6&amp;" "&amp;'Input-Allocators'!$B$20,$G237:$BB237))+SUMIF($G$6:$BB$6,BI$6&amp;" "&amp;'Input-Allocators'!$F$18,$G237:$BB237))&lt;Check_Limit,0,1),1)</f>
        <v>0</v>
      </c>
      <c r="BJ237" s="44">
        <f ca="1">IFERROR(IF(SUMIF($G$6:$BB$6,BJ$6&amp;" Total",$G237:$BB237)-(SUMIF($G$6:$BB$6,BJ$6&amp;" "&amp;'Input-Allocators'!$D$18,$G237:$BB237)+IFERROR(SUMIF($G$6:$BB$6,BJ$6&amp;" "&amp;'Input-Allocators'!$E$18,$G237:$BB237),SUMIF($G$6:$BB$6,BJ$6&amp;" "&amp;'Input-Allocators'!$B$20,$G237:$BB237))+SUMIF($G$6:$BB$6,BJ$6&amp;" "&amp;'Input-Allocators'!$F$18,$G237:$BB237))&lt;Check_Limit,0,1),1)</f>
        <v>0</v>
      </c>
      <c r="BK237" s="44">
        <f ca="1">IFERROR(IF(SUMIF($G$6:$BB$6,BK$6&amp;" Total",$G237:$BB237)-(SUMIF($G$6:$BB$6,BK$6&amp;" "&amp;'Input-Allocators'!$D$18,$G237:$BB237)+IFERROR(SUMIF($G$6:$BB$6,BK$6&amp;" "&amp;'Input-Allocators'!$E$18,$G237:$BB237),SUMIF($G$6:$BB$6,BK$6&amp;" "&amp;'Input-Allocators'!$B$20,$G237:$BB237))+SUMIF($G$6:$BB$6,BK$6&amp;" "&amp;'Input-Allocators'!$F$18,$G237:$BB237))&lt;Check_Limit,0,1),1)</f>
        <v>0</v>
      </c>
      <c r="BL237" s="44">
        <f ca="1">IFERROR(IF(SUMIF($G$6:$BB$6,BL$6&amp;" Total",$G237:$BB237)-(SUMIF($G$6:$BB$6,BL$6&amp;" "&amp;'Input-Allocators'!$D$18,$G237:$BB237)+IFERROR(SUMIF($G$6:$BB$6,BL$6&amp;" "&amp;'Input-Allocators'!$E$18,$G237:$BB237),SUMIF($G$6:$BB$6,BL$6&amp;" "&amp;'Input-Allocators'!$B$20,$G237:$BB237))+SUMIF($G$6:$BB$6,BL$6&amp;" "&amp;'Input-Allocators'!$F$18,$G237:$BB237))&lt;Check_Limit,0,1),1)</f>
        <v>0</v>
      </c>
      <c r="BM237" s="44">
        <f ca="1">IFERROR(IF(SUMIF($G$6:$BB$6,BM$6&amp;" Total",$G237:$BB237)-(SUMIF($G$6:$BB$6,BM$6&amp;" "&amp;'Input-Allocators'!$D$18,$G237:$BB237)+IFERROR(SUMIF($G$6:$BB$6,BM$6&amp;" "&amp;'Input-Allocators'!$E$18,$G237:$BB237),SUMIF($G$6:$BB$6,BM$6&amp;" "&amp;'Input-Allocators'!$B$20,$G237:$BB237))+SUMIF($G$6:$BB$6,BM$6&amp;" "&amp;'Input-Allocators'!$F$18,$G237:$BB237))&lt;Check_Limit,0,1),1)</f>
        <v>0</v>
      </c>
      <c r="BN237" s="44">
        <f ca="1">IFERROR(IF(SUMIF($G$6:$BB$6,BN$6&amp;" Total",$G237:$BB237)-(SUMIF($G$6:$BB$6,BN$6&amp;" "&amp;'Input-Allocators'!$D$18,$G237:$BB237)+IFERROR(SUMIF($G$6:$BB$6,BN$6&amp;" "&amp;'Input-Allocators'!$E$18,$G237:$BB237),SUMIF($G$6:$BB$6,BN$6&amp;" "&amp;'Input-Allocators'!$B$20,$G237:$BB237))+SUMIF($G$6:$BB$6,BN$6&amp;" "&amp;'Input-Allocators'!$F$18,$G237:$BB237))&lt;Check_Limit,0,1),1)</f>
        <v>0</v>
      </c>
      <c r="BO237" s="44">
        <f ca="1">IFERROR(IF(SUMIF($G$6:$BB$6,BO$6&amp;" Total",$G237:$BB237)-(SUMIF($G$6:$BB$6,BO$6&amp;" "&amp;'Input-Allocators'!$D$18,$G237:$BB237)+IFERROR(SUMIF($G$6:$BB$6,BO$6&amp;" "&amp;'Input-Allocators'!$E$18,$G237:$BB237),SUMIF($G$6:$BB$6,BO$6&amp;" "&amp;'Input-Allocators'!$B$20,$G237:$BB237))+SUMIF($G$6:$BB$6,BO$6&amp;" "&amp;'Input-Allocators'!$F$18,$G237:$BB237))&lt;Check_Limit,0,1),1)</f>
        <v>0</v>
      </c>
    </row>
    <row r="238" spans="1:67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>Functionalization!$D238</f>
        <v>319.2501018082346</v>
      </c>
      <c r="E238" s="14">
        <f t="shared" ca="1" si="35"/>
        <v>0</v>
      </c>
      <c r="F238" s="3" t="str">
        <f>IF($D238=0,"-",IF('Input-Accounts'!$E238&lt;&gt;0,'Input-Accounts'!$E238,'Input-Accounts'!$G238))</f>
        <v>CUSTOMER</v>
      </c>
      <c r="G238" s="14">
        <f ca="1">IF(G$5&lt;&gt;"",HLOOKUP(G$5,Functionalization!$G$6:$R$343,ROW($A238)-5,FALSE),IFERROR(INDEX(G$320:G$343,MATCH($F238,$B$320:$B$343,0))/VLOOKUP($F238,$B$320:$BB$343,MATCH(LEFT(TRIM(G$6),FIND("~",SUBSTITUTE(G$6,"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238))*HLOOKUP(LEFT(TRIM(G$6),FIND("~",SUBSTITUTE(G$6," ","~",LEN(TRIM(G$6))-LEN(SUBSTITUTE(TRIM(G$6)," ",""))))-1)&amp;" Total",$B$6:$BB$343,ROW($A238)-5,FALSE))</f>
        <v>0</v>
      </c>
      <c r="H238" s="14">
        <f ca="1">IF(H$5&lt;&gt;"",HLOOKUP(H$5,Functionalization!$G$6:$R$343,ROW($A238)-5,FALSE),IFERROR(INDEX(H$320:H$343,MATCH($F238,$B$320:$B$343,0))/VLOOKUP($F238,$B$320:$BB$343,MATCH(LEFT(TRIM(H$6),FIND("~",SUBSTITUTE(H$6,"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238))*HLOOKUP(LEFT(TRIM(H$6),FIND("~",SUBSTITUTE(H$6," ","~",LEN(TRIM(H$6))-LEN(SUBSTITUTE(TRIM(H$6)," ",""))))-1)&amp;" Total",$B$6:$BB$343,ROW($A238)-5,FALSE))</f>
        <v>0</v>
      </c>
      <c r="I238" s="14">
        <f ca="1">IF(I$5&lt;&gt;"",HLOOKUP(I$5,Functionalization!$G$6:$R$343,ROW($A238)-5,FALSE),IFERROR(INDEX(I$320:I$343,MATCH($F238,$B$320:$B$343,0))/VLOOKUP($F238,$B$320:$BB$343,MATCH(LEFT(TRIM(I$6),FIND("~",SUBSTITUTE(I$6,"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238))*HLOOKUP(LEFT(TRIM(I$6),FIND("~",SUBSTITUTE(I$6," ","~",LEN(TRIM(I$6))-LEN(SUBSTITUTE(TRIM(I$6)," ",""))))-1)&amp;" Total",$B$6:$BB$343,ROW($A238)-5,FALSE))</f>
        <v>0</v>
      </c>
      <c r="J238" s="14">
        <f ca="1">IF(J$5&lt;&gt;"",HLOOKUP(J$5,Functionalization!$G$6:$R$343,ROW($A238)-5,FALSE),IFERROR(INDEX(J$320:J$343,MATCH($F238,$B$320:$B$343,0))/VLOOKUP($F238,$B$320:$BB$343,MATCH(LEFT(TRIM(J$6),FIND("~",SUBSTITUTE(J$6,"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238))*HLOOKUP(LEFT(TRIM(J$6),FIND("~",SUBSTITUTE(J$6," ","~",LEN(TRIM(J$6))-LEN(SUBSTITUTE(TRIM(J$6)," ",""))))-1)&amp;" Total",$B$6:$BB$343,ROW($A238)-5,FALSE))</f>
        <v>0</v>
      </c>
      <c r="K238" s="14">
        <f ca="1">IF(K$5&lt;&gt;"",HLOOKUP(K$5,Functionalization!$G$6:$R$343,ROW($A238)-5,FALSE),IFERROR(INDEX(K$320:K$343,MATCH($F238,$B$320:$B$343,0))/VLOOKUP($F238,$B$320:$BB$343,MATCH(LEFT(TRIM(K$6),FIND("~",SUBSTITUTE(K$6,"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238))*HLOOKUP(LEFT(TRIM(K$6),FIND("~",SUBSTITUTE(K$6," ","~",LEN(TRIM(K$6))-LEN(SUBSTITUTE(TRIM(K$6)," ",""))))-1)&amp;" Total",$B$6:$BB$343,ROW($A238)-5,FALSE))</f>
        <v>0</v>
      </c>
      <c r="L238" s="14">
        <f ca="1">IF(L$5&lt;&gt;"",HLOOKUP(L$5,Functionalization!$G$6:$R$343,ROW($A238)-5,FALSE),IFERROR(INDEX(L$320:L$343,MATCH($F238,$B$320:$B$343,0))/VLOOKUP($F238,$B$320:$BB$343,MATCH(LEFT(TRIM(L$6),FIND("~",SUBSTITUTE(L$6,"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238))*HLOOKUP(LEFT(TRIM(L$6),FIND("~",SUBSTITUTE(L$6," ","~",LEN(TRIM(L$6))-LEN(SUBSTITUTE(TRIM(L$6)," ",""))))-1)&amp;" Total",$B$6:$BB$343,ROW($A238)-5,FALSE))</f>
        <v>0</v>
      </c>
      <c r="M238" s="14">
        <f ca="1">IF(M$5&lt;&gt;"",HLOOKUP(M$5,Functionalization!$G$6:$R$343,ROW($A238)-5,FALSE),IFERROR(INDEX(M$320:M$343,MATCH($F238,$B$320:$B$343,0))/VLOOKUP($F238,$B$320:$BB$343,MATCH(LEFT(TRIM(M$6),FIND("~",SUBSTITUTE(M$6,"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238))*HLOOKUP(LEFT(TRIM(M$6),FIND("~",SUBSTITUTE(M$6," ","~",LEN(TRIM(M$6))-LEN(SUBSTITUTE(TRIM(M$6)," ",""))))-1)&amp;" Total",$B$6:$BB$343,ROW($A238)-5,FALSE))</f>
        <v>0</v>
      </c>
      <c r="N238" s="14">
        <f ca="1">IF(N$5&lt;&gt;"",HLOOKUP(N$5,Functionalization!$G$6:$R$343,ROW($A238)-5,FALSE),IFERROR(INDEX(N$320:N$343,MATCH($F238,$B$320:$B$343,0))/VLOOKUP($F238,$B$320:$BB$343,MATCH(LEFT(TRIM(N$6),FIND("~",SUBSTITUTE(N$6,"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238))*HLOOKUP(LEFT(TRIM(N$6),FIND("~",SUBSTITUTE(N$6," ","~",LEN(TRIM(N$6))-LEN(SUBSTITUTE(TRIM(N$6)," ",""))))-1)&amp;" Total",$B$6:$BB$343,ROW($A238)-5,FALSE))</f>
        <v>0</v>
      </c>
      <c r="O238" s="14">
        <f ca="1">IF(O$5&lt;&gt;"",HLOOKUP(O$5,Functionalization!$G$6:$R$343,ROW($A238)-5,FALSE),IFERROR(INDEX(O$320:O$343,MATCH($F238,$B$320:$B$343,0))/VLOOKUP($F238,$B$320:$BB$343,MATCH(LEFT(TRIM(O$6),FIND("~",SUBSTITUTE(O$6,"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238))*HLOOKUP(LEFT(TRIM(O$6),FIND("~",SUBSTITUTE(O$6," ","~",LEN(TRIM(O$6))-LEN(SUBSTITUTE(TRIM(O$6)," ",""))))-1)&amp;" Total",$B$6:$BB$343,ROW($A238)-5,FALSE))</f>
        <v>0</v>
      </c>
      <c r="P238" s="14">
        <f ca="1">IF(P$5&lt;&gt;"",HLOOKUP(P$5,Functionalization!$G$6:$R$343,ROW($A238)-5,FALSE),IFERROR(INDEX(P$320:P$343,MATCH($F238,$B$320:$B$343,0))/VLOOKUP($F238,$B$320:$BB$343,MATCH(LEFT(TRIM(P$6),FIND("~",SUBSTITUTE(P$6,"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238))*HLOOKUP(LEFT(TRIM(P$6),FIND("~",SUBSTITUTE(P$6," ","~",LEN(TRIM(P$6))-LEN(SUBSTITUTE(TRIM(P$6)," ",""))))-1)&amp;" Total",$B$6:$BB$343,ROW($A238)-5,FALSE))</f>
        <v>0</v>
      </c>
      <c r="Q238" s="14">
        <f ca="1">IF(Q$5&lt;&gt;"",HLOOKUP(Q$5,Functionalization!$G$6:$R$343,ROW($A238)-5,FALSE),IFERROR(INDEX(Q$320:Q$343,MATCH($F238,$B$320:$B$343,0))/VLOOKUP($F238,$B$320:$BB$343,MATCH(LEFT(TRIM(Q$6),FIND("~",SUBSTITUTE(Q$6,"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238))*HLOOKUP(LEFT(TRIM(Q$6),FIND("~",SUBSTITUTE(Q$6," ","~",LEN(TRIM(Q$6))-LEN(SUBSTITUTE(TRIM(Q$6)," ",""))))-1)&amp;" Total",$B$6:$BB$343,ROW($A238)-5,FALSE))</f>
        <v>0</v>
      </c>
      <c r="R238" s="14">
        <f ca="1">IF(R$5&lt;&gt;"",HLOOKUP(R$5,Functionalization!$G$6:$R$343,ROW($A238)-5,FALSE),IFERROR(INDEX(R$320:R$343,MATCH($F238,$B$320:$B$343,0))/VLOOKUP($F238,$B$320:$BB$343,MATCH(LEFT(TRIM(R$6),FIND("~",SUBSTITUTE(R$6,"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238))*HLOOKUP(LEFT(TRIM(R$6),FIND("~",SUBSTITUTE(R$6," ","~",LEN(TRIM(R$6))-LEN(SUBSTITUTE(TRIM(R$6)," ",""))))-1)&amp;" Total",$B$6:$BB$343,ROW($A238)-5,FALSE))</f>
        <v>0</v>
      </c>
      <c r="S238" s="14">
        <f ca="1">IF(S$5&lt;&gt;"",HLOOKUP(S$5,Functionalization!$G$6:$R$343,ROW($A238)-5,FALSE),IFERROR(INDEX(S$320:S$343,MATCH($F238,$B$320:$B$343,0))/VLOOKUP($F238,$B$320:$BB$343,MATCH(LEFT(TRIM(S$6),FIND("~",SUBSTITUTE(S$6,"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238))*HLOOKUP(LEFT(TRIM(S$6),FIND("~",SUBSTITUTE(S$6," ","~",LEN(TRIM(S$6))-LEN(SUBSTITUTE(TRIM(S$6)," ",""))))-1)&amp;" Total",$B$6:$BB$343,ROW($A238)-5,FALSE))</f>
        <v>319.2501018082346</v>
      </c>
      <c r="T238" s="14">
        <f ca="1">IF(T$5&lt;&gt;"",HLOOKUP(T$5,Functionalization!$G$6:$R$343,ROW($A238)-5,FALSE),IFERROR(INDEX(T$320:T$343,MATCH($F238,$B$320:$B$343,0))/VLOOKUP($F238,$B$320:$BB$343,MATCH(LEFT(TRIM(T$6),FIND("~",SUBSTITUTE(T$6,"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238))*HLOOKUP(LEFT(TRIM(T$6),FIND("~",SUBSTITUTE(T$6," ","~",LEN(TRIM(T$6))-LEN(SUBSTITUTE(TRIM(T$6)," ",""))))-1)&amp;" Total",$B$6:$BB$343,ROW($A238)-5,FALSE))</f>
        <v>0</v>
      </c>
      <c r="U238" s="14">
        <f ca="1">IF(U$5&lt;&gt;"",HLOOKUP(U$5,Functionalization!$G$6:$R$343,ROW($A238)-5,FALSE),IFERROR(INDEX(U$320:U$343,MATCH($F238,$B$320:$B$343,0))/VLOOKUP($F238,$B$320:$BB$343,MATCH(LEFT(TRIM(U$6),FIND("~",SUBSTITUTE(U$6,"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238))*HLOOKUP(LEFT(TRIM(U$6),FIND("~",SUBSTITUTE(U$6," ","~",LEN(TRIM(U$6))-LEN(SUBSTITUTE(TRIM(U$6)," ",""))))-1)&amp;" Total",$B$6:$BB$343,ROW($A238)-5,FALSE))</f>
        <v>0</v>
      </c>
      <c r="V238" s="14">
        <f ca="1">IF(V$5&lt;&gt;"",HLOOKUP(V$5,Functionalization!$G$6:$R$343,ROW($A238)-5,FALSE),IFERROR(INDEX(V$320:V$343,MATCH($F238,$B$320:$B$343,0))/VLOOKUP($F238,$B$320:$BB$343,MATCH(LEFT(TRIM(V$6),FIND("~",SUBSTITUTE(V$6,"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238))*HLOOKUP(LEFT(TRIM(V$6),FIND("~",SUBSTITUTE(V$6," ","~",LEN(TRIM(V$6))-LEN(SUBSTITUTE(TRIM(V$6)," ",""))))-1)&amp;" Total",$B$6:$BB$343,ROW($A238)-5,FALSE))</f>
        <v>319.2501018082346</v>
      </c>
      <c r="W238" s="14">
        <f ca="1">IF(W$5&lt;&gt;"",HLOOKUP(W$5,Functionalization!$G$6:$R$343,ROW($A238)-5,FALSE),IFERROR(INDEX(W$320:W$343,MATCH($F238,$B$320:$B$343,0))/VLOOKUP($F238,$B$320:$BB$343,MATCH(LEFT(TRIM(W$6),FIND("~",SUBSTITUTE(W$6,"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238))*HLOOKUP(LEFT(TRIM(W$6),FIND("~",SUBSTITUTE(W$6," ","~",LEN(TRIM(W$6))-LEN(SUBSTITUTE(TRIM(W$6)," ",""))))-1)&amp;" Total",$B$6:$BB$343,ROW($A238)-5,FALSE))</f>
        <v>0</v>
      </c>
      <c r="X238" s="14">
        <f ca="1">IF(X$5&lt;&gt;"",HLOOKUP(X$5,Functionalization!$G$6:$R$343,ROW($A238)-5,FALSE),IFERROR(INDEX(X$320:X$343,MATCH($F238,$B$320:$B$343,0))/VLOOKUP($F238,$B$320:$BB$343,MATCH(LEFT(TRIM(X$6),FIND("~",SUBSTITUTE(X$6,"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238))*HLOOKUP(LEFT(TRIM(X$6),FIND("~",SUBSTITUTE(X$6," ","~",LEN(TRIM(X$6))-LEN(SUBSTITUTE(TRIM(X$6)," ",""))))-1)&amp;" Total",$B$6:$BB$343,ROW($A238)-5,FALSE))</f>
        <v>0</v>
      </c>
      <c r="Y238" s="14">
        <f ca="1">IF(Y$5&lt;&gt;"",HLOOKUP(Y$5,Functionalization!$G$6:$R$343,ROW($A238)-5,FALSE),IFERROR(INDEX(Y$320:Y$343,MATCH($F238,$B$320:$B$343,0))/VLOOKUP($F238,$B$320:$BB$343,MATCH(LEFT(TRIM(Y$6),FIND("~",SUBSTITUTE(Y$6,"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238))*HLOOKUP(LEFT(TRIM(Y$6),FIND("~",SUBSTITUTE(Y$6," ","~",LEN(TRIM(Y$6))-LEN(SUBSTITUTE(TRIM(Y$6)," ",""))))-1)&amp;" Total",$B$6:$BB$343,ROW($A238)-5,FALSE))</f>
        <v>0</v>
      </c>
      <c r="Z238" s="14">
        <f ca="1">IF(Z$5&lt;&gt;"",HLOOKUP(Z$5,Functionalization!$G$6:$R$343,ROW($A238)-5,FALSE),IFERROR(INDEX(Z$320:Z$343,MATCH($F238,$B$320:$B$343,0))/VLOOKUP($F238,$B$320:$BB$343,MATCH(LEFT(TRIM(Z$6),FIND("~",SUBSTITUTE(Z$6,"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238))*HLOOKUP(LEFT(TRIM(Z$6),FIND("~",SUBSTITUTE(Z$6," ","~",LEN(TRIM(Z$6))-LEN(SUBSTITUTE(TRIM(Z$6)," ",""))))-1)&amp;" Total",$B$6:$BB$343,ROW($A238)-5,FALSE))</f>
        <v>0</v>
      </c>
      <c r="AA238" s="14">
        <f ca="1">IF(AA$5&lt;&gt;"",HLOOKUP(AA$5,Functionalization!$G$6:$R$343,ROW($A238)-5,FALSE),IFERROR(INDEX(AA$320:AA$343,MATCH($F238,$B$320:$B$343,0))/VLOOKUP($F238,$B$320:$BB$343,MATCH(LEFT(TRIM(AA$6),FIND("~",SUBSTITUTE(AA$6,"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238))*HLOOKUP(LEFT(TRIM(AA$6),FIND("~",SUBSTITUTE(AA$6," ","~",LEN(TRIM(AA$6))-LEN(SUBSTITUTE(TRIM(AA$6)," ",""))))-1)&amp;" Total",$B$6:$BB$343,ROW($A238)-5,FALSE))</f>
        <v>0</v>
      </c>
      <c r="AB238" s="14">
        <f ca="1">IF(AB$5&lt;&gt;"",HLOOKUP(AB$5,Functionalization!$G$6:$R$343,ROW($A238)-5,FALSE),IFERROR(INDEX(AB$320:AB$343,MATCH($F238,$B$320:$B$343,0))/VLOOKUP($F238,$B$320:$BB$343,MATCH(LEFT(TRIM(AB$6),FIND("~",SUBSTITUTE(AB$6,"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238))*HLOOKUP(LEFT(TRIM(AB$6),FIND("~",SUBSTITUTE(AB$6," ","~",LEN(TRIM(AB$6))-LEN(SUBSTITUTE(TRIM(AB$6)," ",""))))-1)&amp;" Total",$B$6:$BB$343,ROW($A238)-5,FALSE))</f>
        <v>0</v>
      </c>
      <c r="AC238" s="14">
        <f ca="1">IF(AC$5&lt;&gt;"",HLOOKUP(AC$5,Functionalization!$G$6:$R$343,ROW($A238)-5,FALSE),IFERROR(INDEX(AC$320:AC$343,MATCH($F238,$B$320:$B$343,0))/VLOOKUP($F238,$B$320:$BB$343,MATCH(LEFT(TRIM(AC$6),FIND("~",SUBSTITUTE(AC$6,"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238))*HLOOKUP(LEFT(TRIM(AC$6),FIND("~",SUBSTITUTE(AC$6," ","~",LEN(TRIM(AC$6))-LEN(SUBSTITUTE(TRIM(AC$6)," ",""))))-1)&amp;" Total",$B$6:$BB$343,ROW($A238)-5,FALSE))</f>
        <v>0</v>
      </c>
      <c r="AD238" s="14">
        <f ca="1">IF(AD$5&lt;&gt;"",HLOOKUP(AD$5,Functionalization!$G$6:$R$343,ROW($A238)-5,FALSE),IFERROR(INDEX(AD$320:AD$343,MATCH($F238,$B$320:$B$343,0))/VLOOKUP($F238,$B$320:$BB$343,MATCH(LEFT(TRIM(AD$6),FIND("~",SUBSTITUTE(AD$6,"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238))*HLOOKUP(LEFT(TRIM(AD$6),FIND("~",SUBSTITUTE(AD$6," ","~",LEN(TRIM(AD$6))-LEN(SUBSTITUTE(TRIM(AD$6)," ",""))))-1)&amp;" Total",$B$6:$BB$343,ROW($A238)-5,FALSE))</f>
        <v>0</v>
      </c>
      <c r="AE238" s="14">
        <f ca="1">IF(AE$5&lt;&gt;"",HLOOKUP(AE$5,Functionalization!$G$6:$R$343,ROW($A238)-5,FALSE),IFERROR(INDEX(AE$320:AE$343,MATCH($F238,$B$320:$B$343,0))/VLOOKUP($F238,$B$320:$BB$343,MATCH(LEFT(TRIM(AE$6),FIND("~",SUBSTITUTE(AE$6,"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238))*HLOOKUP(LEFT(TRIM(AE$6),FIND("~",SUBSTITUTE(AE$6," ","~",LEN(TRIM(AE$6))-LEN(SUBSTITUTE(TRIM(AE$6)," ",""))))-1)&amp;" Total",$B$6:$BB$343,ROW($A238)-5,FALSE))</f>
        <v>0</v>
      </c>
      <c r="AF238" s="14">
        <f ca="1">IF(AF$5&lt;&gt;"",HLOOKUP(AF$5,Functionalization!$G$6:$R$343,ROW($A238)-5,FALSE),IFERROR(INDEX(AF$320:AF$343,MATCH($F238,$B$320:$B$343,0))/VLOOKUP($F238,$B$320:$BB$343,MATCH(LEFT(TRIM(AF$6),FIND("~",SUBSTITUTE(AF$6,"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238))*HLOOKUP(LEFT(TRIM(AF$6),FIND("~",SUBSTITUTE(AF$6," ","~",LEN(TRIM(AF$6))-LEN(SUBSTITUTE(TRIM(AF$6)," ",""))))-1)&amp;" Total",$B$6:$BB$343,ROW($A238)-5,FALSE))</f>
        <v>0</v>
      </c>
      <c r="AG238" s="14">
        <f ca="1">IF(AG$5&lt;&gt;"",HLOOKUP(AG$5,Functionalization!$G$6:$R$343,ROW($A238)-5,FALSE),IFERROR(INDEX(AG$320:AG$343,MATCH($F238,$B$320:$B$343,0))/VLOOKUP($F238,$B$320:$BB$343,MATCH(LEFT(TRIM(AG$6),FIND("~",SUBSTITUTE(AG$6,"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238))*HLOOKUP(LEFT(TRIM(AG$6),FIND("~",SUBSTITUTE(AG$6," ","~",LEN(TRIM(AG$6))-LEN(SUBSTITUTE(TRIM(AG$6)," ",""))))-1)&amp;" Total",$B$6:$BB$343,ROW($A238)-5,FALSE))</f>
        <v>0</v>
      </c>
      <c r="AH238" s="14">
        <f ca="1">IF(AH$5&lt;&gt;"",HLOOKUP(AH$5,Functionalization!$G$6:$R$343,ROW($A238)-5,FALSE),IFERROR(INDEX(AH$320:AH$343,MATCH($F238,$B$320:$B$343,0))/VLOOKUP($F238,$B$320:$BB$343,MATCH(LEFT(TRIM(AH$6),FIND("~",SUBSTITUTE(AH$6,"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238))*HLOOKUP(LEFT(TRIM(AH$6),FIND("~",SUBSTITUTE(AH$6," ","~",LEN(TRIM(AH$6))-LEN(SUBSTITUTE(TRIM(AH$6)," ",""))))-1)&amp;" Total",$B$6:$BB$343,ROW($A238)-5,FALSE))</f>
        <v>0</v>
      </c>
      <c r="AI238" s="14">
        <f ca="1">IF(AI$5&lt;&gt;"",HLOOKUP(AI$5,Functionalization!$G$6:$R$343,ROW($A238)-5,FALSE),IFERROR(INDEX(AI$320:AI$343,MATCH($F238,$B$320:$B$343,0))/VLOOKUP($F238,$B$320:$BB$343,MATCH(LEFT(TRIM(AI$6),FIND("~",SUBSTITUTE(AI$6,"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238))*HLOOKUP(LEFT(TRIM(AI$6),FIND("~",SUBSTITUTE(AI$6," ","~",LEN(TRIM(AI$6))-LEN(SUBSTITUTE(TRIM(AI$6)," ",""))))-1)&amp;" Total",$B$6:$BB$343,ROW($A238)-5,FALSE))</f>
        <v>0</v>
      </c>
      <c r="AJ238" s="14">
        <f ca="1">IF(AJ$5&lt;&gt;"",HLOOKUP(AJ$5,Functionalization!$G$6:$R$343,ROW($A238)-5,FALSE),IFERROR(INDEX(AJ$320:AJ$343,MATCH($F238,$B$320:$B$343,0))/VLOOKUP($F238,$B$320:$BB$343,MATCH(LEFT(TRIM(AJ$6),FIND("~",SUBSTITUTE(AJ$6,"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238))*HLOOKUP(LEFT(TRIM(AJ$6),FIND("~",SUBSTITUTE(AJ$6," ","~",LEN(TRIM(AJ$6))-LEN(SUBSTITUTE(TRIM(AJ$6)," ",""))))-1)&amp;" Total",$B$6:$BB$343,ROW($A238)-5,FALSE))</f>
        <v>0</v>
      </c>
      <c r="AK238" s="14">
        <f ca="1">IF(AK$5&lt;&gt;"",HLOOKUP(AK$5,Functionalization!$G$6:$R$343,ROW($A238)-5,FALSE),IFERROR(INDEX(AK$320:AK$343,MATCH($F238,$B$320:$B$343,0))/VLOOKUP($F238,$B$320:$BB$343,MATCH(LEFT(TRIM(AK$6),FIND("~",SUBSTITUTE(AK$6,"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238))*HLOOKUP(LEFT(TRIM(AK$6),FIND("~",SUBSTITUTE(AK$6," ","~",LEN(TRIM(AK$6))-LEN(SUBSTITUTE(TRIM(AK$6)," ",""))))-1)&amp;" Total",$B$6:$BB$343,ROW($A238)-5,FALSE))</f>
        <v>0</v>
      </c>
      <c r="AL238" s="14">
        <f ca="1">IF(AL$5&lt;&gt;"",HLOOKUP(AL$5,Functionalization!$G$6:$R$343,ROW($A238)-5,FALSE),IFERROR(INDEX(AL$320:AL$343,MATCH($F238,$B$320:$B$343,0))/VLOOKUP($F238,$B$320:$BB$343,MATCH(LEFT(TRIM(AL$6),FIND("~",SUBSTITUTE(AL$6,"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238))*HLOOKUP(LEFT(TRIM(AL$6),FIND("~",SUBSTITUTE(AL$6," ","~",LEN(TRIM(AL$6))-LEN(SUBSTITUTE(TRIM(AL$6)," ",""))))-1)&amp;" Total",$B$6:$BB$343,ROW($A238)-5,FALSE))</f>
        <v>0</v>
      </c>
      <c r="AM238" s="14">
        <f ca="1">IF(AM$5&lt;&gt;"",HLOOKUP(AM$5,Functionalization!$G$6:$R$343,ROW($A238)-5,FALSE),IFERROR(INDEX(AM$320:AM$343,MATCH($F238,$B$320:$B$343,0))/VLOOKUP($F238,$B$320:$BB$343,MATCH(LEFT(TRIM(AM$6),FIND("~",SUBSTITUTE(AM$6,"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238))*HLOOKUP(LEFT(TRIM(AM$6),FIND("~",SUBSTITUTE(AM$6," ","~",LEN(TRIM(AM$6))-LEN(SUBSTITUTE(TRIM(AM$6)," ",""))))-1)&amp;" Total",$B$6:$BB$343,ROW($A238)-5,FALSE))</f>
        <v>0</v>
      </c>
      <c r="AN238" s="14">
        <f ca="1">IF(AN$5&lt;&gt;"",HLOOKUP(AN$5,Functionalization!$G$6:$R$343,ROW($A238)-5,FALSE),IFERROR(INDEX(AN$320:AN$343,MATCH($F238,$B$320:$B$343,0))/VLOOKUP($F238,$B$320:$BB$343,MATCH(LEFT(TRIM(AN$6),FIND("~",SUBSTITUTE(AN$6,"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238))*HLOOKUP(LEFT(TRIM(AN$6),FIND("~",SUBSTITUTE(AN$6," ","~",LEN(TRIM(AN$6))-LEN(SUBSTITUTE(TRIM(AN$6)," ",""))))-1)&amp;" Total",$B$6:$BB$343,ROW($A238)-5,FALSE))</f>
        <v>0</v>
      </c>
      <c r="AO238" s="14">
        <f ca="1">IF(AO$5&lt;&gt;"",HLOOKUP(AO$5,Functionalization!$G$6:$R$343,ROW($A238)-5,FALSE),IFERROR(INDEX(AO$320:AO$343,MATCH($F238,$B$320:$B$343,0))/VLOOKUP($F238,$B$320:$BB$343,MATCH(LEFT(TRIM(AO$6),FIND("~",SUBSTITUTE(AO$6,"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238))*HLOOKUP(LEFT(TRIM(AO$6),FIND("~",SUBSTITUTE(AO$6," ","~",LEN(TRIM(AO$6))-LEN(SUBSTITUTE(TRIM(AO$6)," ",""))))-1)&amp;" Total",$B$6:$BB$343,ROW($A238)-5,FALSE))</f>
        <v>0</v>
      </c>
      <c r="AP238" s="14">
        <f ca="1">IF(AP$5&lt;&gt;"",HLOOKUP(AP$5,Functionalization!$G$6:$R$343,ROW($A238)-5,FALSE),IFERROR(INDEX(AP$320:AP$343,MATCH($F238,$B$320:$B$343,0))/VLOOKUP($F238,$B$320:$BB$343,MATCH(LEFT(TRIM(AP$6),FIND("~",SUBSTITUTE(AP$6,"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238))*HLOOKUP(LEFT(TRIM(AP$6),FIND("~",SUBSTITUTE(AP$6," ","~",LEN(TRIM(AP$6))-LEN(SUBSTITUTE(TRIM(AP$6)," ",""))))-1)&amp;" Total",$B$6:$BB$343,ROW($A238)-5,FALSE))</f>
        <v>0</v>
      </c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44">
        <f ca="1">IFERROR(IF(SUMIF($G$6:$BB$6,BD$6&amp;" Total",$G238:$BB238)-(SUMIF($G$6:$BB$6,BD$6&amp;" "&amp;'Input-Allocators'!$D$18,$G238:$BB238)+IFERROR(SUMIF($G$6:$BB$6,BD$6&amp;" "&amp;'Input-Allocators'!$E$18,$G238:$BB238),SUMIF($G$6:$BB$6,BD$6&amp;" "&amp;'Input-Allocators'!$B$20,$G238:$BB238))+SUMIF($G$6:$BB$6,BD$6&amp;" "&amp;'Input-Allocators'!$F$18,$G238:$BB238))&lt;Check_Limit,0,1),1)</f>
        <v>0</v>
      </c>
      <c r="BE238" s="44">
        <f ca="1">IFERROR(IF(SUMIF($G$6:$BB$6,BE$6&amp;" Total",$G238:$BB238)-(SUMIF($G$6:$BB$6,BE$6&amp;" "&amp;'Input-Allocators'!$D$18,$G238:$BB238)+IFERROR(SUMIF($G$6:$BB$6,BE$6&amp;" "&amp;'Input-Allocators'!$E$18,$G238:$BB238),SUMIF($G$6:$BB$6,BE$6&amp;" "&amp;'Input-Allocators'!$B$20,$G238:$BB238))+SUMIF($G$6:$BB$6,BE$6&amp;" "&amp;'Input-Allocators'!$F$18,$G238:$BB238))&lt;Check_Limit,0,1),1)</f>
        <v>0</v>
      </c>
      <c r="BF238" s="44">
        <f ca="1">IFERROR(IF(SUMIF($G$6:$BB$6,BF$6&amp;" Total",$G238:$BB238)-(SUMIF($G$6:$BB$6,BF$6&amp;" "&amp;'Input-Allocators'!$D$18,$G238:$BB238)+IFERROR(SUMIF($G$6:$BB$6,BF$6&amp;" "&amp;'Input-Allocators'!$E$18,$G238:$BB238),SUMIF($G$6:$BB$6,BF$6&amp;" "&amp;'Input-Allocators'!$B$20,$G238:$BB238))+SUMIF($G$6:$BB$6,BF$6&amp;" "&amp;'Input-Allocators'!$F$18,$G238:$BB238))&lt;Check_Limit,0,1),1)</f>
        <v>0</v>
      </c>
      <c r="BG238" s="44">
        <f ca="1">IFERROR(IF(SUMIF($G$6:$BB$6,BG$6&amp;" Total",$G238:$BB238)-(SUMIF($G$6:$BB$6,BG$6&amp;" "&amp;'Input-Allocators'!$D$18,$G238:$BB238)+IFERROR(SUMIF($G$6:$BB$6,BG$6&amp;" "&amp;'Input-Allocators'!$E$18,$G238:$BB238),SUMIF($G$6:$BB$6,BG$6&amp;" "&amp;'Input-Allocators'!$B$20,$G238:$BB238))+SUMIF($G$6:$BB$6,BG$6&amp;" "&amp;'Input-Allocators'!$F$18,$G238:$BB238))&lt;Check_Limit,0,1),1)</f>
        <v>0</v>
      </c>
      <c r="BH238" s="44">
        <f ca="1">IFERROR(IF(SUMIF($G$6:$BB$6,BH$6&amp;" Total",$G238:$BB238)-(SUMIF($G$6:$BB$6,BH$6&amp;" "&amp;'Input-Allocators'!$D$18,$G238:$BB238)+IFERROR(SUMIF($G$6:$BB$6,BH$6&amp;" "&amp;'Input-Allocators'!$E$18,$G238:$BB238),SUMIF($G$6:$BB$6,BH$6&amp;" "&amp;'Input-Allocators'!$B$20,$G238:$BB238))+SUMIF($G$6:$BB$6,BH$6&amp;" "&amp;'Input-Allocators'!$F$18,$G238:$BB238))&lt;Check_Limit,0,1),1)</f>
        <v>0</v>
      </c>
      <c r="BI238" s="44">
        <f ca="1">IFERROR(IF(SUMIF($G$6:$BB$6,BI$6&amp;" Total",$G238:$BB238)-(SUMIF($G$6:$BB$6,BI$6&amp;" "&amp;'Input-Allocators'!$D$18,$G238:$BB238)+IFERROR(SUMIF($G$6:$BB$6,BI$6&amp;" "&amp;'Input-Allocators'!$E$18,$G238:$BB238),SUMIF($G$6:$BB$6,BI$6&amp;" "&amp;'Input-Allocators'!$B$20,$G238:$BB238))+SUMIF($G$6:$BB$6,BI$6&amp;" "&amp;'Input-Allocators'!$F$18,$G238:$BB238))&lt;Check_Limit,0,1),1)</f>
        <v>0</v>
      </c>
      <c r="BJ238" s="44">
        <f ca="1">IFERROR(IF(SUMIF($G$6:$BB$6,BJ$6&amp;" Total",$G238:$BB238)-(SUMIF($G$6:$BB$6,BJ$6&amp;" "&amp;'Input-Allocators'!$D$18,$G238:$BB238)+IFERROR(SUMIF($G$6:$BB$6,BJ$6&amp;" "&amp;'Input-Allocators'!$E$18,$G238:$BB238),SUMIF($G$6:$BB$6,BJ$6&amp;" "&amp;'Input-Allocators'!$B$20,$G238:$BB238))+SUMIF($G$6:$BB$6,BJ$6&amp;" "&amp;'Input-Allocators'!$F$18,$G238:$BB238))&lt;Check_Limit,0,1),1)</f>
        <v>0</v>
      </c>
      <c r="BK238" s="44">
        <f ca="1">IFERROR(IF(SUMIF($G$6:$BB$6,BK$6&amp;" Total",$G238:$BB238)-(SUMIF($G$6:$BB$6,BK$6&amp;" "&amp;'Input-Allocators'!$D$18,$G238:$BB238)+IFERROR(SUMIF($G$6:$BB$6,BK$6&amp;" "&amp;'Input-Allocators'!$E$18,$G238:$BB238),SUMIF($G$6:$BB$6,BK$6&amp;" "&amp;'Input-Allocators'!$B$20,$G238:$BB238))+SUMIF($G$6:$BB$6,BK$6&amp;" "&amp;'Input-Allocators'!$F$18,$G238:$BB238))&lt;Check_Limit,0,1),1)</f>
        <v>0</v>
      </c>
      <c r="BL238" s="44">
        <f ca="1">IFERROR(IF(SUMIF($G$6:$BB$6,BL$6&amp;" Total",$G238:$BB238)-(SUMIF($G$6:$BB$6,BL$6&amp;" "&amp;'Input-Allocators'!$D$18,$G238:$BB238)+IFERROR(SUMIF($G$6:$BB$6,BL$6&amp;" "&amp;'Input-Allocators'!$E$18,$G238:$BB238),SUMIF($G$6:$BB$6,BL$6&amp;" "&amp;'Input-Allocators'!$B$20,$G238:$BB238))+SUMIF($G$6:$BB$6,BL$6&amp;" "&amp;'Input-Allocators'!$F$18,$G238:$BB238))&lt;Check_Limit,0,1),1)</f>
        <v>0</v>
      </c>
      <c r="BM238" s="44">
        <f ca="1">IFERROR(IF(SUMIF($G$6:$BB$6,BM$6&amp;" Total",$G238:$BB238)-(SUMIF($G$6:$BB$6,BM$6&amp;" "&amp;'Input-Allocators'!$D$18,$G238:$BB238)+IFERROR(SUMIF($G$6:$BB$6,BM$6&amp;" "&amp;'Input-Allocators'!$E$18,$G238:$BB238),SUMIF($G$6:$BB$6,BM$6&amp;" "&amp;'Input-Allocators'!$B$20,$G238:$BB238))+SUMIF($G$6:$BB$6,BM$6&amp;" "&amp;'Input-Allocators'!$F$18,$G238:$BB238))&lt;Check_Limit,0,1),1)</f>
        <v>0</v>
      </c>
      <c r="BN238" s="44">
        <f ca="1">IFERROR(IF(SUMIF($G$6:$BB$6,BN$6&amp;" Total",$G238:$BB238)-(SUMIF($G$6:$BB$6,BN$6&amp;" "&amp;'Input-Allocators'!$D$18,$G238:$BB238)+IFERROR(SUMIF($G$6:$BB$6,BN$6&amp;" "&amp;'Input-Allocators'!$E$18,$G238:$BB238),SUMIF($G$6:$BB$6,BN$6&amp;" "&amp;'Input-Allocators'!$B$20,$G238:$BB238))+SUMIF($G$6:$BB$6,BN$6&amp;" "&amp;'Input-Allocators'!$F$18,$G238:$BB238))&lt;Check_Limit,0,1),1)</f>
        <v>0</v>
      </c>
      <c r="BO238" s="44">
        <f ca="1">IFERROR(IF(SUMIF($G$6:$BB$6,BO$6&amp;" Total",$G238:$BB238)-(SUMIF($G$6:$BB$6,BO$6&amp;" "&amp;'Input-Allocators'!$D$18,$G238:$BB238)+IFERROR(SUMIF($G$6:$BB$6,BO$6&amp;" "&amp;'Input-Allocators'!$E$18,$G238:$BB238),SUMIF($G$6:$BB$6,BO$6&amp;" "&amp;'Input-Allocators'!$B$20,$G238:$BB238))+SUMIF($G$6:$BB$6,BO$6&amp;" "&amp;'Input-Allocators'!$F$18,$G238:$BB238))&lt;Check_Limit,0,1),1)</f>
        <v>0</v>
      </c>
    </row>
    <row r="239" spans="1:67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>SUBTOTAL(9,D235:D238)</f>
        <v>4013.7193251818908</v>
      </c>
      <c r="E239" s="14">
        <f t="shared" ca="1" si="35"/>
        <v>0</v>
      </c>
      <c r="F239" s="3"/>
      <c r="G239" s="174">
        <f t="shared" ref="G239:AP239" ca="1" si="40">SUBTOTAL(9,G235:G238)</f>
        <v>0</v>
      </c>
      <c r="H239" s="174">
        <f t="shared" ca="1" si="40"/>
        <v>0</v>
      </c>
      <c r="I239" s="174">
        <f t="shared" ca="1" si="40"/>
        <v>0</v>
      </c>
      <c r="J239" s="174">
        <f t="shared" ca="1" si="40"/>
        <v>0</v>
      </c>
      <c r="K239" s="174">
        <f t="shared" ca="1" si="40"/>
        <v>0</v>
      </c>
      <c r="L239" s="174">
        <f t="shared" ca="1" si="40"/>
        <v>0</v>
      </c>
      <c r="M239" s="174">
        <f t="shared" ca="1" si="40"/>
        <v>0</v>
      </c>
      <c r="N239" s="174">
        <f t="shared" ca="1" si="40"/>
        <v>0</v>
      </c>
      <c r="O239" s="174">
        <f t="shared" ca="1" si="40"/>
        <v>0</v>
      </c>
      <c r="P239" s="174">
        <f t="shared" ca="1" si="40"/>
        <v>0</v>
      </c>
      <c r="Q239" s="174">
        <f t="shared" ca="1" si="40"/>
        <v>0</v>
      </c>
      <c r="R239" s="174">
        <f t="shared" ca="1" si="40"/>
        <v>0</v>
      </c>
      <c r="S239" s="174">
        <f t="shared" ca="1" si="40"/>
        <v>4013.7193251818908</v>
      </c>
      <c r="T239" s="174">
        <f t="shared" ca="1" si="40"/>
        <v>0</v>
      </c>
      <c r="U239" s="174">
        <f t="shared" ca="1" si="40"/>
        <v>0</v>
      </c>
      <c r="V239" s="174">
        <f t="shared" ca="1" si="40"/>
        <v>4013.7193251818908</v>
      </c>
      <c r="W239" s="174">
        <f t="shared" ca="1" si="40"/>
        <v>0</v>
      </c>
      <c r="X239" s="174">
        <f t="shared" ca="1" si="40"/>
        <v>0</v>
      </c>
      <c r="Y239" s="174">
        <f t="shared" ca="1" si="40"/>
        <v>0</v>
      </c>
      <c r="Z239" s="174">
        <f t="shared" ca="1" si="40"/>
        <v>0</v>
      </c>
      <c r="AA239" s="174">
        <f t="shared" ca="1" si="40"/>
        <v>0</v>
      </c>
      <c r="AB239" s="174">
        <f t="shared" ca="1" si="40"/>
        <v>0</v>
      </c>
      <c r="AC239" s="174">
        <f t="shared" ca="1" si="40"/>
        <v>0</v>
      </c>
      <c r="AD239" s="174">
        <f t="shared" ca="1" si="40"/>
        <v>0</v>
      </c>
      <c r="AE239" s="174">
        <f t="shared" ca="1" si="40"/>
        <v>0</v>
      </c>
      <c r="AF239" s="174">
        <f t="shared" ca="1" si="40"/>
        <v>0</v>
      </c>
      <c r="AG239" s="174">
        <f t="shared" ca="1" si="40"/>
        <v>0</v>
      </c>
      <c r="AH239" s="174">
        <f t="shared" ca="1" si="40"/>
        <v>0</v>
      </c>
      <c r="AI239" s="174">
        <f t="shared" ca="1" si="40"/>
        <v>0</v>
      </c>
      <c r="AJ239" s="174">
        <f t="shared" ca="1" si="40"/>
        <v>0</v>
      </c>
      <c r="AK239" s="174">
        <f t="shared" ca="1" si="40"/>
        <v>0</v>
      </c>
      <c r="AL239" s="174">
        <f t="shared" ca="1" si="40"/>
        <v>0</v>
      </c>
      <c r="AM239" s="174">
        <f t="shared" ca="1" si="40"/>
        <v>0</v>
      </c>
      <c r="AN239" s="174">
        <f t="shared" ca="1" si="40"/>
        <v>0</v>
      </c>
      <c r="AO239" s="174">
        <f t="shared" ca="1" si="40"/>
        <v>0</v>
      </c>
      <c r="AP239" s="174">
        <f t="shared" ca="1" si="40"/>
        <v>0</v>
      </c>
      <c r="AQ239" s="174"/>
      <c r="AR239" s="174"/>
      <c r="AS239" s="174"/>
      <c r="AT239" s="174"/>
      <c r="AU239" s="174"/>
      <c r="AV239" s="174"/>
      <c r="AW239" s="174"/>
      <c r="AX239" s="174"/>
      <c r="AY239" s="174"/>
      <c r="AZ239" s="174"/>
      <c r="BA239" s="174"/>
      <c r="BB239" s="174"/>
      <c r="BC239" s="14"/>
      <c r="BD239" s="44">
        <f ca="1">IFERROR(IF(SUMIF($G$6:$BB$6,BD$6&amp;" Total",$G239:$BB239)-(SUMIF($G$6:$BB$6,BD$6&amp;" "&amp;'Input-Allocators'!$D$18,$G239:$BB239)+IFERROR(SUMIF($G$6:$BB$6,BD$6&amp;" "&amp;'Input-Allocators'!$E$18,$G239:$BB239),SUMIF($G$6:$BB$6,BD$6&amp;" "&amp;'Input-Allocators'!$B$20,$G239:$BB239))+SUMIF($G$6:$BB$6,BD$6&amp;" "&amp;'Input-Allocators'!$F$18,$G239:$BB239))&lt;Check_Limit,0,1),1)</f>
        <v>0</v>
      </c>
      <c r="BE239" s="44">
        <f ca="1">IFERROR(IF(SUMIF($G$6:$BB$6,BE$6&amp;" Total",$G239:$BB239)-(SUMIF($G$6:$BB$6,BE$6&amp;" "&amp;'Input-Allocators'!$D$18,$G239:$BB239)+IFERROR(SUMIF($G$6:$BB$6,BE$6&amp;" "&amp;'Input-Allocators'!$E$18,$G239:$BB239),SUMIF($G$6:$BB$6,BE$6&amp;" "&amp;'Input-Allocators'!$B$20,$G239:$BB239))+SUMIF($G$6:$BB$6,BE$6&amp;" "&amp;'Input-Allocators'!$F$18,$G239:$BB239))&lt;Check_Limit,0,1),1)</f>
        <v>0</v>
      </c>
      <c r="BF239" s="44">
        <f ca="1">IFERROR(IF(SUMIF($G$6:$BB$6,BF$6&amp;" Total",$G239:$BB239)-(SUMIF($G$6:$BB$6,BF$6&amp;" "&amp;'Input-Allocators'!$D$18,$G239:$BB239)+IFERROR(SUMIF($G$6:$BB$6,BF$6&amp;" "&amp;'Input-Allocators'!$E$18,$G239:$BB239),SUMIF($G$6:$BB$6,BF$6&amp;" "&amp;'Input-Allocators'!$B$20,$G239:$BB239))+SUMIF($G$6:$BB$6,BF$6&amp;" "&amp;'Input-Allocators'!$F$18,$G239:$BB239))&lt;Check_Limit,0,1),1)</f>
        <v>0</v>
      </c>
      <c r="BG239" s="44">
        <f ca="1">IFERROR(IF(SUMIF($G$6:$BB$6,BG$6&amp;" Total",$G239:$BB239)-(SUMIF($G$6:$BB$6,BG$6&amp;" "&amp;'Input-Allocators'!$D$18,$G239:$BB239)+IFERROR(SUMIF($G$6:$BB$6,BG$6&amp;" "&amp;'Input-Allocators'!$E$18,$G239:$BB239),SUMIF($G$6:$BB$6,BG$6&amp;" "&amp;'Input-Allocators'!$B$20,$G239:$BB239))+SUMIF($G$6:$BB$6,BG$6&amp;" "&amp;'Input-Allocators'!$F$18,$G239:$BB239))&lt;Check_Limit,0,1),1)</f>
        <v>0</v>
      </c>
      <c r="BH239" s="44">
        <f ca="1">IFERROR(IF(SUMIF($G$6:$BB$6,BH$6&amp;" Total",$G239:$BB239)-(SUMIF($G$6:$BB$6,BH$6&amp;" "&amp;'Input-Allocators'!$D$18,$G239:$BB239)+IFERROR(SUMIF($G$6:$BB$6,BH$6&amp;" "&amp;'Input-Allocators'!$E$18,$G239:$BB239),SUMIF($G$6:$BB$6,BH$6&amp;" "&amp;'Input-Allocators'!$B$20,$G239:$BB239))+SUMIF($G$6:$BB$6,BH$6&amp;" "&amp;'Input-Allocators'!$F$18,$G239:$BB239))&lt;Check_Limit,0,1),1)</f>
        <v>0</v>
      </c>
      <c r="BI239" s="44">
        <f ca="1">IFERROR(IF(SUMIF($G$6:$BB$6,BI$6&amp;" Total",$G239:$BB239)-(SUMIF($G$6:$BB$6,BI$6&amp;" "&amp;'Input-Allocators'!$D$18,$G239:$BB239)+IFERROR(SUMIF($G$6:$BB$6,BI$6&amp;" "&amp;'Input-Allocators'!$E$18,$G239:$BB239),SUMIF($G$6:$BB$6,BI$6&amp;" "&amp;'Input-Allocators'!$B$20,$G239:$BB239))+SUMIF($G$6:$BB$6,BI$6&amp;" "&amp;'Input-Allocators'!$F$18,$G239:$BB239))&lt;Check_Limit,0,1),1)</f>
        <v>0</v>
      </c>
      <c r="BJ239" s="44">
        <f ca="1">IFERROR(IF(SUMIF($G$6:$BB$6,BJ$6&amp;" Total",$G239:$BB239)-(SUMIF($G$6:$BB$6,BJ$6&amp;" "&amp;'Input-Allocators'!$D$18,$G239:$BB239)+IFERROR(SUMIF($G$6:$BB$6,BJ$6&amp;" "&amp;'Input-Allocators'!$E$18,$G239:$BB239),SUMIF($G$6:$BB$6,BJ$6&amp;" "&amp;'Input-Allocators'!$B$20,$G239:$BB239))+SUMIF($G$6:$BB$6,BJ$6&amp;" "&amp;'Input-Allocators'!$F$18,$G239:$BB239))&lt;Check_Limit,0,1),1)</f>
        <v>0</v>
      </c>
      <c r="BK239" s="44">
        <f ca="1">IFERROR(IF(SUMIF($G$6:$BB$6,BK$6&amp;" Total",$G239:$BB239)-(SUMIF($G$6:$BB$6,BK$6&amp;" "&amp;'Input-Allocators'!$D$18,$G239:$BB239)+IFERROR(SUMIF($G$6:$BB$6,BK$6&amp;" "&amp;'Input-Allocators'!$E$18,$G239:$BB239),SUMIF($G$6:$BB$6,BK$6&amp;" "&amp;'Input-Allocators'!$B$20,$G239:$BB239))+SUMIF($G$6:$BB$6,BK$6&amp;" "&amp;'Input-Allocators'!$F$18,$G239:$BB239))&lt;Check_Limit,0,1),1)</f>
        <v>0</v>
      </c>
      <c r="BL239" s="44">
        <f ca="1">IFERROR(IF(SUMIF($G$6:$BB$6,BL$6&amp;" Total",$G239:$BB239)-(SUMIF($G$6:$BB$6,BL$6&amp;" "&amp;'Input-Allocators'!$D$18,$G239:$BB239)+IFERROR(SUMIF($G$6:$BB$6,BL$6&amp;" "&amp;'Input-Allocators'!$E$18,$G239:$BB239),SUMIF($G$6:$BB$6,BL$6&amp;" "&amp;'Input-Allocators'!$B$20,$G239:$BB239))+SUMIF($G$6:$BB$6,BL$6&amp;" "&amp;'Input-Allocators'!$F$18,$G239:$BB239))&lt;Check_Limit,0,1),1)</f>
        <v>0</v>
      </c>
      <c r="BM239" s="44">
        <f ca="1">IFERROR(IF(SUMIF($G$6:$BB$6,BM$6&amp;" Total",$G239:$BB239)-(SUMIF($G$6:$BB$6,BM$6&amp;" "&amp;'Input-Allocators'!$D$18,$G239:$BB239)+IFERROR(SUMIF($G$6:$BB$6,BM$6&amp;" "&amp;'Input-Allocators'!$E$18,$G239:$BB239),SUMIF($G$6:$BB$6,BM$6&amp;" "&amp;'Input-Allocators'!$B$20,$G239:$BB239))+SUMIF($G$6:$BB$6,BM$6&amp;" "&amp;'Input-Allocators'!$F$18,$G239:$BB239))&lt;Check_Limit,0,1),1)</f>
        <v>0</v>
      </c>
      <c r="BN239" s="44">
        <f ca="1">IFERROR(IF(SUMIF($G$6:$BB$6,BN$6&amp;" Total",$G239:$BB239)-(SUMIF($G$6:$BB$6,BN$6&amp;" "&amp;'Input-Allocators'!$D$18,$G239:$BB239)+IFERROR(SUMIF($G$6:$BB$6,BN$6&amp;" "&amp;'Input-Allocators'!$E$18,$G239:$BB239),SUMIF($G$6:$BB$6,BN$6&amp;" "&amp;'Input-Allocators'!$B$20,$G239:$BB239))+SUMIF($G$6:$BB$6,BN$6&amp;" "&amp;'Input-Allocators'!$F$18,$G239:$BB239))&lt;Check_Limit,0,1),1)</f>
        <v>0</v>
      </c>
      <c r="BO239" s="44">
        <f ca="1">IFERROR(IF(SUMIF($G$6:$BB$6,BO$6&amp;" Total",$G239:$BB239)-(SUMIF($G$6:$BB$6,BO$6&amp;" "&amp;'Input-Allocators'!$D$18,$G239:$BB239)+IFERROR(SUMIF($G$6:$BB$6,BO$6&amp;" "&amp;'Input-Allocators'!$E$18,$G239:$BB239),SUMIF($G$6:$BB$6,BO$6&amp;" "&amp;'Input-Allocators'!$B$20,$G239:$BB239))+SUMIF($G$6:$BB$6,BO$6&amp;" "&amp;'Input-Allocators'!$F$18,$G239:$BB239))&lt;Check_Limit,0,1),1)</f>
        <v>0</v>
      </c>
    </row>
    <row r="240" spans="1:67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C240" s="46" t="str">
        <f>IF(ISBLANK('Input-Accounts'!C240),"",'Input-Accounts'!C240)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D240" s="44">
        <f>IFERROR(IF(SUMIF($G$6:$BB$6,BD$6&amp;" Total",$G240:$BB240)-(SUMIF($G$6:$BB$6,BD$6&amp;" "&amp;'Input-Allocators'!$D$18,$G240:$BB240)+IFERROR(SUMIF($G$6:$BB$6,BD$6&amp;" "&amp;'Input-Allocators'!$E$18,$G240:$BB240),SUMIF($G$6:$BB$6,BD$6&amp;" "&amp;'Input-Allocators'!$B$20,$G240:$BB240))+SUMIF($G$6:$BB$6,BD$6&amp;" "&amp;'Input-Allocators'!$F$18,$G240:$BB240))&lt;Check_Limit,0,1),1)</f>
        <v>0</v>
      </c>
      <c r="BE240" s="44">
        <f>IFERROR(IF(SUMIF($G$6:$BB$6,BE$6&amp;" Total",$G240:$BB240)-(SUMIF($G$6:$BB$6,BE$6&amp;" "&amp;'Input-Allocators'!$D$18,$G240:$BB240)+IFERROR(SUMIF($G$6:$BB$6,BE$6&amp;" "&amp;'Input-Allocators'!$E$18,$G240:$BB240),SUMIF($G$6:$BB$6,BE$6&amp;" "&amp;'Input-Allocators'!$B$20,$G240:$BB240))+SUMIF($G$6:$BB$6,BE$6&amp;" "&amp;'Input-Allocators'!$F$18,$G240:$BB240))&lt;Check_Limit,0,1),1)</f>
        <v>0</v>
      </c>
      <c r="BF240" s="44">
        <f>IFERROR(IF(SUMIF($G$6:$BB$6,BF$6&amp;" Total",$G240:$BB240)-(SUMIF($G$6:$BB$6,BF$6&amp;" "&amp;'Input-Allocators'!$D$18,$G240:$BB240)+IFERROR(SUMIF($G$6:$BB$6,BF$6&amp;" "&amp;'Input-Allocators'!$E$18,$G240:$BB240),SUMIF($G$6:$BB$6,BF$6&amp;" "&amp;'Input-Allocators'!$B$20,$G240:$BB240))+SUMIF($G$6:$BB$6,BF$6&amp;" "&amp;'Input-Allocators'!$F$18,$G240:$BB240))&lt;Check_Limit,0,1),1)</f>
        <v>0</v>
      </c>
      <c r="BG240" s="44">
        <f>IFERROR(IF(SUMIF($G$6:$BB$6,BG$6&amp;" Total",$G240:$BB240)-(SUMIF($G$6:$BB$6,BG$6&amp;" "&amp;'Input-Allocators'!$D$18,$G240:$BB240)+IFERROR(SUMIF($G$6:$BB$6,BG$6&amp;" "&amp;'Input-Allocators'!$E$18,$G240:$BB240),SUMIF($G$6:$BB$6,BG$6&amp;" "&amp;'Input-Allocators'!$B$20,$G240:$BB240))+SUMIF($G$6:$BB$6,BG$6&amp;" "&amp;'Input-Allocators'!$F$18,$G240:$BB240))&lt;Check_Limit,0,1),1)</f>
        <v>0</v>
      </c>
      <c r="BH240" s="44">
        <f>IFERROR(IF(SUMIF($G$6:$BB$6,BH$6&amp;" Total",$G240:$BB240)-(SUMIF($G$6:$BB$6,BH$6&amp;" "&amp;'Input-Allocators'!$D$18,$G240:$BB240)+IFERROR(SUMIF($G$6:$BB$6,BH$6&amp;" "&amp;'Input-Allocators'!$E$18,$G240:$BB240),SUMIF($G$6:$BB$6,BH$6&amp;" "&amp;'Input-Allocators'!$B$20,$G240:$BB240))+SUMIF($G$6:$BB$6,BH$6&amp;" "&amp;'Input-Allocators'!$F$18,$G240:$BB240))&lt;Check_Limit,0,1),1)</f>
        <v>0</v>
      </c>
      <c r="BI240" s="44">
        <f>IFERROR(IF(SUMIF($G$6:$BB$6,BI$6&amp;" Total",$G240:$BB240)-(SUMIF($G$6:$BB$6,BI$6&amp;" "&amp;'Input-Allocators'!$D$18,$G240:$BB240)+IFERROR(SUMIF($G$6:$BB$6,BI$6&amp;" "&amp;'Input-Allocators'!$E$18,$G240:$BB240),SUMIF($G$6:$BB$6,BI$6&amp;" "&amp;'Input-Allocators'!$B$20,$G240:$BB240))+SUMIF($G$6:$BB$6,BI$6&amp;" "&amp;'Input-Allocators'!$F$18,$G240:$BB240))&lt;Check_Limit,0,1),1)</f>
        <v>0</v>
      </c>
      <c r="BJ240" s="44">
        <f>IFERROR(IF(SUMIF($G$6:$BB$6,BJ$6&amp;" Total",$G240:$BB240)-(SUMIF($G$6:$BB$6,BJ$6&amp;" "&amp;'Input-Allocators'!$D$18,$G240:$BB240)+IFERROR(SUMIF($G$6:$BB$6,BJ$6&amp;" "&amp;'Input-Allocators'!$E$18,$G240:$BB240),SUMIF($G$6:$BB$6,BJ$6&amp;" "&amp;'Input-Allocators'!$B$20,$G240:$BB240))+SUMIF($G$6:$BB$6,BJ$6&amp;" "&amp;'Input-Allocators'!$F$18,$G240:$BB240))&lt;Check_Limit,0,1),1)</f>
        <v>0</v>
      </c>
      <c r="BK240" s="44">
        <f>IFERROR(IF(SUMIF($G$6:$BB$6,BK$6&amp;" Total",$G240:$BB240)-(SUMIF($G$6:$BB$6,BK$6&amp;" "&amp;'Input-Allocators'!$D$18,$G240:$BB240)+IFERROR(SUMIF($G$6:$BB$6,BK$6&amp;" "&amp;'Input-Allocators'!$E$18,$G240:$BB240),SUMIF($G$6:$BB$6,BK$6&amp;" "&amp;'Input-Allocators'!$B$20,$G240:$BB240))+SUMIF($G$6:$BB$6,BK$6&amp;" "&amp;'Input-Allocators'!$F$18,$G240:$BB240))&lt;Check_Limit,0,1),1)</f>
        <v>0</v>
      </c>
      <c r="BL240" s="44">
        <f>IFERROR(IF(SUMIF($G$6:$BB$6,BL$6&amp;" Total",$G240:$BB240)-(SUMIF($G$6:$BB$6,BL$6&amp;" "&amp;'Input-Allocators'!$D$18,$G240:$BB240)+IFERROR(SUMIF($G$6:$BB$6,BL$6&amp;" "&amp;'Input-Allocators'!$E$18,$G240:$BB240),SUMIF($G$6:$BB$6,BL$6&amp;" "&amp;'Input-Allocators'!$B$20,$G240:$BB240))+SUMIF($G$6:$BB$6,BL$6&amp;" "&amp;'Input-Allocators'!$F$18,$G240:$BB240))&lt;Check_Limit,0,1),1)</f>
        <v>0</v>
      </c>
      <c r="BM240" s="44">
        <f>IFERROR(IF(SUMIF($G$6:$BB$6,BM$6&amp;" Total",$G240:$BB240)-(SUMIF($G$6:$BB$6,BM$6&amp;" "&amp;'Input-Allocators'!$D$18,$G240:$BB240)+IFERROR(SUMIF($G$6:$BB$6,BM$6&amp;" "&amp;'Input-Allocators'!$E$18,$G240:$BB240),SUMIF($G$6:$BB$6,BM$6&amp;" "&amp;'Input-Allocators'!$B$20,$G240:$BB240))+SUMIF($G$6:$BB$6,BM$6&amp;" "&amp;'Input-Allocators'!$F$18,$G240:$BB240))&lt;Check_Limit,0,1),1)</f>
        <v>0</v>
      </c>
      <c r="BN240" s="44">
        <f>IFERROR(IF(SUMIF($G$6:$BB$6,BN$6&amp;" Total",$G240:$BB240)-(SUMIF($G$6:$BB$6,BN$6&amp;" "&amp;'Input-Allocators'!$D$18,$G240:$BB240)+IFERROR(SUMIF($G$6:$BB$6,BN$6&amp;" "&amp;'Input-Allocators'!$E$18,$G240:$BB240),SUMIF($G$6:$BB$6,BN$6&amp;" "&amp;'Input-Allocators'!$B$20,$G240:$BB240))+SUMIF($G$6:$BB$6,BN$6&amp;" "&amp;'Input-Allocators'!$F$18,$G240:$BB240))&lt;Check_Limit,0,1),1)</f>
        <v>0</v>
      </c>
      <c r="BO240" s="44">
        <f>IFERROR(IF(SUMIF($G$6:$BB$6,BO$6&amp;" Total",$G240:$BB240)-(SUMIF($G$6:$BB$6,BO$6&amp;" "&amp;'Input-Allocators'!$D$18,$G240:$BB240)+IFERROR(SUMIF($G$6:$BB$6,BO$6&amp;" "&amp;'Input-Allocators'!$E$18,$G240:$BB240),SUMIF($G$6:$BB$6,BO$6&amp;" "&amp;'Input-Allocators'!$B$20,$G240:$BB240))+SUMIF($G$6:$BB$6,BO$6&amp;" "&amp;'Input-Allocators'!$F$18,$G240:$BB240))&lt;Check_Limit,0,1),1)</f>
        <v>0</v>
      </c>
    </row>
    <row r="241" spans="1:67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C241" s="46" t="str">
        <f>IF(ISBLANK('Input-Accounts'!C241),"",'Input-Accounts'!C241)</f>
        <v/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D241" s="44">
        <f>IFERROR(IF(SUMIF($G$6:$BB$6,BD$6&amp;" Total",$G241:$BB241)-(SUMIF($G$6:$BB$6,BD$6&amp;" "&amp;'Input-Allocators'!$D$18,$G241:$BB241)+IFERROR(SUMIF($G$6:$BB$6,BD$6&amp;" "&amp;'Input-Allocators'!$E$18,$G241:$BB241),SUMIF($G$6:$BB$6,BD$6&amp;" "&amp;'Input-Allocators'!$B$20,$G241:$BB241))+SUMIF($G$6:$BB$6,BD$6&amp;" "&amp;'Input-Allocators'!$F$18,$G241:$BB241))&lt;Check_Limit,0,1),1)</f>
        <v>0</v>
      </c>
      <c r="BE241" s="44">
        <f>IFERROR(IF(SUMIF($G$6:$BB$6,BE$6&amp;" Total",$G241:$BB241)-(SUMIF($G$6:$BB$6,BE$6&amp;" "&amp;'Input-Allocators'!$D$18,$G241:$BB241)+IFERROR(SUMIF($G$6:$BB$6,BE$6&amp;" "&amp;'Input-Allocators'!$E$18,$G241:$BB241),SUMIF($G$6:$BB$6,BE$6&amp;" "&amp;'Input-Allocators'!$B$20,$G241:$BB241))+SUMIF($G$6:$BB$6,BE$6&amp;" "&amp;'Input-Allocators'!$F$18,$G241:$BB241))&lt;Check_Limit,0,1),1)</f>
        <v>0</v>
      </c>
      <c r="BF241" s="44">
        <f>IFERROR(IF(SUMIF($G$6:$BB$6,BF$6&amp;" Total",$G241:$BB241)-(SUMIF($G$6:$BB$6,BF$6&amp;" "&amp;'Input-Allocators'!$D$18,$G241:$BB241)+IFERROR(SUMIF($G$6:$BB$6,BF$6&amp;" "&amp;'Input-Allocators'!$E$18,$G241:$BB241),SUMIF($G$6:$BB$6,BF$6&amp;" "&amp;'Input-Allocators'!$B$20,$G241:$BB241))+SUMIF($G$6:$BB$6,BF$6&amp;" "&amp;'Input-Allocators'!$F$18,$G241:$BB241))&lt;Check_Limit,0,1),1)</f>
        <v>0</v>
      </c>
      <c r="BG241" s="44">
        <f>IFERROR(IF(SUMIF($G$6:$BB$6,BG$6&amp;" Total",$G241:$BB241)-(SUMIF($G$6:$BB$6,BG$6&amp;" "&amp;'Input-Allocators'!$D$18,$G241:$BB241)+IFERROR(SUMIF($G$6:$BB$6,BG$6&amp;" "&amp;'Input-Allocators'!$E$18,$G241:$BB241),SUMIF($G$6:$BB$6,BG$6&amp;" "&amp;'Input-Allocators'!$B$20,$G241:$BB241))+SUMIF($G$6:$BB$6,BG$6&amp;" "&amp;'Input-Allocators'!$F$18,$G241:$BB241))&lt;Check_Limit,0,1),1)</f>
        <v>0</v>
      </c>
      <c r="BH241" s="44">
        <f>IFERROR(IF(SUMIF($G$6:$BB$6,BH$6&amp;" Total",$G241:$BB241)-(SUMIF($G$6:$BB$6,BH$6&amp;" "&amp;'Input-Allocators'!$D$18,$G241:$BB241)+IFERROR(SUMIF($G$6:$BB$6,BH$6&amp;" "&amp;'Input-Allocators'!$E$18,$G241:$BB241),SUMIF($G$6:$BB$6,BH$6&amp;" "&amp;'Input-Allocators'!$B$20,$G241:$BB241))+SUMIF($G$6:$BB$6,BH$6&amp;" "&amp;'Input-Allocators'!$F$18,$G241:$BB241))&lt;Check_Limit,0,1),1)</f>
        <v>0</v>
      </c>
      <c r="BI241" s="44">
        <f>IFERROR(IF(SUMIF($G$6:$BB$6,BI$6&amp;" Total",$G241:$BB241)-(SUMIF($G$6:$BB$6,BI$6&amp;" "&amp;'Input-Allocators'!$D$18,$G241:$BB241)+IFERROR(SUMIF($G$6:$BB$6,BI$6&amp;" "&amp;'Input-Allocators'!$E$18,$G241:$BB241),SUMIF($G$6:$BB$6,BI$6&amp;" "&amp;'Input-Allocators'!$B$20,$G241:$BB241))+SUMIF($G$6:$BB$6,BI$6&amp;" "&amp;'Input-Allocators'!$F$18,$G241:$BB241))&lt;Check_Limit,0,1),1)</f>
        <v>0</v>
      </c>
      <c r="BJ241" s="44">
        <f>IFERROR(IF(SUMIF($G$6:$BB$6,BJ$6&amp;" Total",$G241:$BB241)-(SUMIF($G$6:$BB$6,BJ$6&amp;" "&amp;'Input-Allocators'!$D$18,$G241:$BB241)+IFERROR(SUMIF($G$6:$BB$6,BJ$6&amp;" "&amp;'Input-Allocators'!$E$18,$G241:$BB241),SUMIF($G$6:$BB$6,BJ$6&amp;" "&amp;'Input-Allocators'!$B$20,$G241:$BB241))+SUMIF($G$6:$BB$6,BJ$6&amp;" "&amp;'Input-Allocators'!$F$18,$G241:$BB241))&lt;Check_Limit,0,1),1)</f>
        <v>0</v>
      </c>
      <c r="BK241" s="44">
        <f>IFERROR(IF(SUMIF($G$6:$BB$6,BK$6&amp;" Total",$G241:$BB241)-(SUMIF($G$6:$BB$6,BK$6&amp;" "&amp;'Input-Allocators'!$D$18,$G241:$BB241)+IFERROR(SUMIF($G$6:$BB$6,BK$6&amp;" "&amp;'Input-Allocators'!$E$18,$G241:$BB241),SUMIF($G$6:$BB$6,BK$6&amp;" "&amp;'Input-Allocators'!$B$20,$G241:$BB241))+SUMIF($G$6:$BB$6,BK$6&amp;" "&amp;'Input-Allocators'!$F$18,$G241:$BB241))&lt;Check_Limit,0,1),1)</f>
        <v>0</v>
      </c>
      <c r="BL241" s="44">
        <f>IFERROR(IF(SUMIF($G$6:$BB$6,BL$6&amp;" Total",$G241:$BB241)-(SUMIF($G$6:$BB$6,BL$6&amp;" "&amp;'Input-Allocators'!$D$18,$G241:$BB241)+IFERROR(SUMIF($G$6:$BB$6,BL$6&amp;" "&amp;'Input-Allocators'!$E$18,$G241:$BB241),SUMIF($G$6:$BB$6,BL$6&amp;" "&amp;'Input-Allocators'!$B$20,$G241:$BB241))+SUMIF($G$6:$BB$6,BL$6&amp;" "&amp;'Input-Allocators'!$F$18,$G241:$BB241))&lt;Check_Limit,0,1),1)</f>
        <v>0</v>
      </c>
      <c r="BM241" s="44">
        <f>IFERROR(IF(SUMIF($G$6:$BB$6,BM$6&amp;" Total",$G241:$BB241)-(SUMIF($G$6:$BB$6,BM$6&amp;" "&amp;'Input-Allocators'!$D$18,$G241:$BB241)+IFERROR(SUMIF($G$6:$BB$6,BM$6&amp;" "&amp;'Input-Allocators'!$E$18,$G241:$BB241),SUMIF($G$6:$BB$6,BM$6&amp;" "&amp;'Input-Allocators'!$B$20,$G241:$BB241))+SUMIF($G$6:$BB$6,BM$6&amp;" "&amp;'Input-Allocators'!$F$18,$G241:$BB241))&lt;Check_Limit,0,1),1)</f>
        <v>0</v>
      </c>
      <c r="BN241" s="44">
        <f>IFERROR(IF(SUMIF($G$6:$BB$6,BN$6&amp;" Total",$G241:$BB241)-(SUMIF($G$6:$BB$6,BN$6&amp;" "&amp;'Input-Allocators'!$D$18,$G241:$BB241)+IFERROR(SUMIF($G$6:$BB$6,BN$6&amp;" "&amp;'Input-Allocators'!$E$18,$G241:$BB241),SUMIF($G$6:$BB$6,BN$6&amp;" "&amp;'Input-Allocators'!$B$20,$G241:$BB241))+SUMIF($G$6:$BB$6,BN$6&amp;" "&amp;'Input-Allocators'!$F$18,$G241:$BB241))&lt;Check_Limit,0,1),1)</f>
        <v>0</v>
      </c>
      <c r="BO241" s="44">
        <f>IFERROR(IF(SUMIF($G$6:$BB$6,BO$6&amp;" Total",$G241:$BB241)-(SUMIF($G$6:$BB$6,BO$6&amp;" "&amp;'Input-Allocators'!$D$18,$G241:$BB241)+IFERROR(SUMIF($G$6:$BB$6,BO$6&amp;" "&amp;'Input-Allocators'!$E$18,$G241:$BB241),SUMIF($G$6:$BB$6,BO$6&amp;" "&amp;'Input-Allocators'!$B$20,$G241:$BB241))+SUMIF($G$6:$BB$6,BO$6&amp;" "&amp;'Input-Allocators'!$F$18,$G241:$BB241))&lt;Check_Limit,0,1),1)</f>
        <v>0</v>
      </c>
    </row>
    <row r="242" spans="1:67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>Functionalization!$D242</f>
        <v>0</v>
      </c>
      <c r="E242" s="14">
        <f t="shared" ca="1" si="35"/>
        <v>0</v>
      </c>
      <c r="F242" s="3" t="str">
        <f>IF($D242=0,"-",IF('Input-Accounts'!$E242&lt;&gt;0,'Input-Accounts'!$E242,'Input-Accounts'!$G242))</f>
        <v>-</v>
      </c>
      <c r="G242" s="14">
        <f ca="1">IF(G$5&lt;&gt;"",HLOOKUP(G$5,Functionalization!$G$6:$R$343,ROW($A242)-5,FALSE),IFERROR(INDEX(G$320:G$343,MATCH($F242,$B$320:$B$343,0))/VLOOKUP($F242,$B$320:$BB$343,MATCH(LEFT(TRIM(G$6),FIND("~",SUBSTITUTE(G$6,"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242))*HLOOKUP(LEFT(TRIM(G$6),FIND("~",SUBSTITUTE(G$6," ","~",LEN(TRIM(G$6))-LEN(SUBSTITUTE(TRIM(G$6)," ",""))))-1)&amp;" Total",$B$6:$BB$343,ROW($A242)-5,FALSE))</f>
        <v>0</v>
      </c>
      <c r="H242" s="14">
        <f ca="1">IF(H$5&lt;&gt;"",HLOOKUP(H$5,Functionalization!$G$6:$R$343,ROW($A242)-5,FALSE),IFERROR(INDEX(H$320:H$343,MATCH($F242,$B$320:$B$343,0))/VLOOKUP($F242,$B$320:$BB$343,MATCH(LEFT(TRIM(H$6),FIND("~",SUBSTITUTE(H$6,"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242))*HLOOKUP(LEFT(TRIM(H$6),FIND("~",SUBSTITUTE(H$6," ","~",LEN(TRIM(H$6))-LEN(SUBSTITUTE(TRIM(H$6)," ",""))))-1)&amp;" Total",$B$6:$BB$343,ROW($A242)-5,FALSE))</f>
        <v>0</v>
      </c>
      <c r="I242" s="14">
        <f ca="1">IF(I$5&lt;&gt;"",HLOOKUP(I$5,Functionalization!$G$6:$R$343,ROW($A242)-5,FALSE),IFERROR(INDEX(I$320:I$343,MATCH($F242,$B$320:$B$343,0))/VLOOKUP($F242,$B$320:$BB$343,MATCH(LEFT(TRIM(I$6),FIND("~",SUBSTITUTE(I$6,"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242))*HLOOKUP(LEFT(TRIM(I$6),FIND("~",SUBSTITUTE(I$6," ","~",LEN(TRIM(I$6))-LEN(SUBSTITUTE(TRIM(I$6)," ",""))))-1)&amp;" Total",$B$6:$BB$343,ROW($A242)-5,FALSE))</f>
        <v>0</v>
      </c>
      <c r="J242" s="14">
        <f ca="1">IF(J$5&lt;&gt;"",HLOOKUP(J$5,Functionalization!$G$6:$R$343,ROW($A242)-5,FALSE),IFERROR(INDEX(J$320:J$343,MATCH($F242,$B$320:$B$343,0))/VLOOKUP($F242,$B$320:$BB$343,MATCH(LEFT(TRIM(J$6),FIND("~",SUBSTITUTE(J$6,"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242))*HLOOKUP(LEFT(TRIM(J$6),FIND("~",SUBSTITUTE(J$6," ","~",LEN(TRIM(J$6))-LEN(SUBSTITUTE(TRIM(J$6)," ",""))))-1)&amp;" Total",$B$6:$BB$343,ROW($A242)-5,FALSE))</f>
        <v>0</v>
      </c>
      <c r="K242" s="14">
        <f ca="1">IF(K$5&lt;&gt;"",HLOOKUP(K$5,Functionalization!$G$6:$R$343,ROW($A242)-5,FALSE),IFERROR(INDEX(K$320:K$343,MATCH($F242,$B$320:$B$343,0))/VLOOKUP($F242,$B$320:$BB$343,MATCH(LEFT(TRIM(K$6),FIND("~",SUBSTITUTE(K$6,"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242))*HLOOKUP(LEFT(TRIM(K$6),FIND("~",SUBSTITUTE(K$6," ","~",LEN(TRIM(K$6))-LEN(SUBSTITUTE(TRIM(K$6)," ",""))))-1)&amp;" Total",$B$6:$BB$343,ROW($A242)-5,FALSE))</f>
        <v>0</v>
      </c>
      <c r="L242" s="14">
        <f ca="1">IF(L$5&lt;&gt;"",HLOOKUP(L$5,Functionalization!$G$6:$R$343,ROW($A242)-5,FALSE),IFERROR(INDEX(L$320:L$343,MATCH($F242,$B$320:$B$343,0))/VLOOKUP($F242,$B$320:$BB$343,MATCH(LEFT(TRIM(L$6),FIND("~",SUBSTITUTE(L$6,"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242))*HLOOKUP(LEFT(TRIM(L$6),FIND("~",SUBSTITUTE(L$6," ","~",LEN(TRIM(L$6))-LEN(SUBSTITUTE(TRIM(L$6)," ",""))))-1)&amp;" Total",$B$6:$BB$343,ROW($A242)-5,FALSE))</f>
        <v>0</v>
      </c>
      <c r="M242" s="14">
        <f ca="1">IF(M$5&lt;&gt;"",HLOOKUP(M$5,Functionalization!$G$6:$R$343,ROW($A242)-5,FALSE),IFERROR(INDEX(M$320:M$343,MATCH($F242,$B$320:$B$343,0))/VLOOKUP($F242,$B$320:$BB$343,MATCH(LEFT(TRIM(M$6),FIND("~",SUBSTITUTE(M$6,"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242))*HLOOKUP(LEFT(TRIM(M$6),FIND("~",SUBSTITUTE(M$6," ","~",LEN(TRIM(M$6))-LEN(SUBSTITUTE(TRIM(M$6)," ",""))))-1)&amp;" Total",$B$6:$BB$343,ROW($A242)-5,FALSE))</f>
        <v>0</v>
      </c>
      <c r="N242" s="14">
        <f ca="1">IF(N$5&lt;&gt;"",HLOOKUP(N$5,Functionalization!$G$6:$R$343,ROW($A242)-5,FALSE),IFERROR(INDEX(N$320:N$343,MATCH($F242,$B$320:$B$343,0))/VLOOKUP($F242,$B$320:$BB$343,MATCH(LEFT(TRIM(N$6),FIND("~",SUBSTITUTE(N$6,"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242))*HLOOKUP(LEFT(TRIM(N$6),FIND("~",SUBSTITUTE(N$6," ","~",LEN(TRIM(N$6))-LEN(SUBSTITUTE(TRIM(N$6)," ",""))))-1)&amp;" Total",$B$6:$BB$343,ROW($A242)-5,FALSE))</f>
        <v>0</v>
      </c>
      <c r="O242" s="14">
        <f ca="1">IF(O$5&lt;&gt;"",HLOOKUP(O$5,Functionalization!$G$6:$R$343,ROW($A242)-5,FALSE),IFERROR(INDEX(O$320:O$343,MATCH($F242,$B$320:$B$343,0))/VLOOKUP($F242,$B$320:$BB$343,MATCH(LEFT(TRIM(O$6),FIND("~",SUBSTITUTE(O$6,"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242))*HLOOKUP(LEFT(TRIM(O$6),FIND("~",SUBSTITUTE(O$6," ","~",LEN(TRIM(O$6))-LEN(SUBSTITUTE(TRIM(O$6)," ",""))))-1)&amp;" Total",$B$6:$BB$343,ROW($A242)-5,FALSE))</f>
        <v>0</v>
      </c>
      <c r="P242" s="14">
        <f ca="1">IF(P$5&lt;&gt;"",HLOOKUP(P$5,Functionalization!$G$6:$R$343,ROW($A242)-5,FALSE),IFERROR(INDEX(P$320:P$343,MATCH($F242,$B$320:$B$343,0))/VLOOKUP($F242,$B$320:$BB$343,MATCH(LEFT(TRIM(P$6),FIND("~",SUBSTITUTE(P$6,"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242))*HLOOKUP(LEFT(TRIM(P$6),FIND("~",SUBSTITUTE(P$6," ","~",LEN(TRIM(P$6))-LEN(SUBSTITUTE(TRIM(P$6)," ",""))))-1)&amp;" Total",$B$6:$BB$343,ROW($A242)-5,FALSE))</f>
        <v>0</v>
      </c>
      <c r="Q242" s="14">
        <f ca="1">IF(Q$5&lt;&gt;"",HLOOKUP(Q$5,Functionalization!$G$6:$R$343,ROW($A242)-5,FALSE),IFERROR(INDEX(Q$320:Q$343,MATCH($F242,$B$320:$B$343,0))/VLOOKUP($F242,$B$320:$BB$343,MATCH(LEFT(TRIM(Q$6),FIND("~",SUBSTITUTE(Q$6,"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242))*HLOOKUP(LEFT(TRIM(Q$6),FIND("~",SUBSTITUTE(Q$6," ","~",LEN(TRIM(Q$6))-LEN(SUBSTITUTE(TRIM(Q$6)," ",""))))-1)&amp;" Total",$B$6:$BB$343,ROW($A242)-5,FALSE))</f>
        <v>0</v>
      </c>
      <c r="R242" s="14">
        <f ca="1">IF(R$5&lt;&gt;"",HLOOKUP(R$5,Functionalization!$G$6:$R$343,ROW($A242)-5,FALSE),IFERROR(INDEX(R$320:R$343,MATCH($F242,$B$320:$B$343,0))/VLOOKUP($F242,$B$320:$BB$343,MATCH(LEFT(TRIM(R$6),FIND("~",SUBSTITUTE(R$6,"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242))*HLOOKUP(LEFT(TRIM(R$6),FIND("~",SUBSTITUTE(R$6," ","~",LEN(TRIM(R$6))-LEN(SUBSTITUTE(TRIM(R$6)," ",""))))-1)&amp;" Total",$B$6:$BB$343,ROW($A242)-5,FALSE))</f>
        <v>0</v>
      </c>
      <c r="S242" s="14">
        <f ca="1">IF(S$5&lt;&gt;"",HLOOKUP(S$5,Functionalization!$G$6:$R$343,ROW($A242)-5,FALSE),IFERROR(INDEX(S$320:S$343,MATCH($F242,$B$320:$B$343,0))/VLOOKUP($F242,$B$320:$BB$343,MATCH(LEFT(TRIM(S$6),FIND("~",SUBSTITUTE(S$6,"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242))*HLOOKUP(LEFT(TRIM(S$6),FIND("~",SUBSTITUTE(S$6," ","~",LEN(TRIM(S$6))-LEN(SUBSTITUTE(TRIM(S$6)," ",""))))-1)&amp;" Total",$B$6:$BB$343,ROW($A242)-5,FALSE))</f>
        <v>0</v>
      </c>
      <c r="T242" s="14">
        <f ca="1">IF(T$5&lt;&gt;"",HLOOKUP(T$5,Functionalization!$G$6:$R$343,ROW($A242)-5,FALSE),IFERROR(INDEX(T$320:T$343,MATCH($F242,$B$320:$B$343,0))/VLOOKUP($F242,$B$320:$BB$343,MATCH(LEFT(TRIM(T$6),FIND("~",SUBSTITUTE(T$6,"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242))*HLOOKUP(LEFT(TRIM(T$6),FIND("~",SUBSTITUTE(T$6," ","~",LEN(TRIM(T$6))-LEN(SUBSTITUTE(TRIM(T$6)," ",""))))-1)&amp;" Total",$B$6:$BB$343,ROW($A242)-5,FALSE))</f>
        <v>0</v>
      </c>
      <c r="U242" s="14">
        <f ca="1">IF(U$5&lt;&gt;"",HLOOKUP(U$5,Functionalization!$G$6:$R$343,ROW($A242)-5,FALSE),IFERROR(INDEX(U$320:U$343,MATCH($F242,$B$320:$B$343,0))/VLOOKUP($F242,$B$320:$BB$343,MATCH(LEFT(TRIM(U$6),FIND("~",SUBSTITUTE(U$6,"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242))*HLOOKUP(LEFT(TRIM(U$6),FIND("~",SUBSTITUTE(U$6," ","~",LEN(TRIM(U$6))-LEN(SUBSTITUTE(TRIM(U$6)," ",""))))-1)&amp;" Total",$B$6:$BB$343,ROW($A242)-5,FALSE))</f>
        <v>0</v>
      </c>
      <c r="V242" s="14">
        <f ca="1">IF(V$5&lt;&gt;"",HLOOKUP(V$5,Functionalization!$G$6:$R$343,ROW($A242)-5,FALSE),IFERROR(INDEX(V$320:V$343,MATCH($F242,$B$320:$B$343,0))/VLOOKUP($F242,$B$320:$BB$343,MATCH(LEFT(TRIM(V$6),FIND("~",SUBSTITUTE(V$6,"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242))*HLOOKUP(LEFT(TRIM(V$6),FIND("~",SUBSTITUTE(V$6," ","~",LEN(TRIM(V$6))-LEN(SUBSTITUTE(TRIM(V$6)," ",""))))-1)&amp;" Total",$B$6:$BB$343,ROW($A242)-5,FALSE))</f>
        <v>0</v>
      </c>
      <c r="W242" s="14">
        <f ca="1">IF(W$5&lt;&gt;"",HLOOKUP(W$5,Functionalization!$G$6:$R$343,ROW($A242)-5,FALSE),IFERROR(INDEX(W$320:W$343,MATCH($F242,$B$320:$B$343,0))/VLOOKUP($F242,$B$320:$BB$343,MATCH(LEFT(TRIM(W$6),FIND("~",SUBSTITUTE(W$6,"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242))*HLOOKUP(LEFT(TRIM(W$6),FIND("~",SUBSTITUTE(W$6," ","~",LEN(TRIM(W$6))-LEN(SUBSTITUTE(TRIM(W$6)," ",""))))-1)&amp;" Total",$B$6:$BB$343,ROW($A242)-5,FALSE))</f>
        <v>0</v>
      </c>
      <c r="X242" s="14">
        <f ca="1">IF(X$5&lt;&gt;"",HLOOKUP(X$5,Functionalization!$G$6:$R$343,ROW($A242)-5,FALSE),IFERROR(INDEX(X$320:X$343,MATCH($F242,$B$320:$B$343,0))/VLOOKUP($F242,$B$320:$BB$343,MATCH(LEFT(TRIM(X$6),FIND("~",SUBSTITUTE(X$6,"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242))*HLOOKUP(LEFT(TRIM(X$6),FIND("~",SUBSTITUTE(X$6," ","~",LEN(TRIM(X$6))-LEN(SUBSTITUTE(TRIM(X$6)," ",""))))-1)&amp;" Total",$B$6:$BB$343,ROW($A242)-5,FALSE))</f>
        <v>0</v>
      </c>
      <c r="Y242" s="14">
        <f ca="1">IF(Y$5&lt;&gt;"",HLOOKUP(Y$5,Functionalization!$G$6:$R$343,ROW($A242)-5,FALSE),IFERROR(INDEX(Y$320:Y$343,MATCH($F242,$B$320:$B$343,0))/VLOOKUP($F242,$B$320:$BB$343,MATCH(LEFT(TRIM(Y$6),FIND("~",SUBSTITUTE(Y$6,"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242))*HLOOKUP(LEFT(TRIM(Y$6),FIND("~",SUBSTITUTE(Y$6," ","~",LEN(TRIM(Y$6))-LEN(SUBSTITUTE(TRIM(Y$6)," ",""))))-1)&amp;" Total",$B$6:$BB$343,ROW($A242)-5,FALSE))</f>
        <v>0</v>
      </c>
      <c r="Z242" s="14">
        <f ca="1">IF(Z$5&lt;&gt;"",HLOOKUP(Z$5,Functionalization!$G$6:$R$343,ROW($A242)-5,FALSE),IFERROR(INDEX(Z$320:Z$343,MATCH($F242,$B$320:$B$343,0))/VLOOKUP($F242,$B$320:$BB$343,MATCH(LEFT(TRIM(Z$6),FIND("~",SUBSTITUTE(Z$6,"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242))*HLOOKUP(LEFT(TRIM(Z$6),FIND("~",SUBSTITUTE(Z$6," ","~",LEN(TRIM(Z$6))-LEN(SUBSTITUTE(TRIM(Z$6)," ",""))))-1)&amp;" Total",$B$6:$BB$343,ROW($A242)-5,FALSE))</f>
        <v>0</v>
      </c>
      <c r="AA242" s="14">
        <f ca="1">IF(AA$5&lt;&gt;"",HLOOKUP(AA$5,Functionalization!$G$6:$R$343,ROW($A242)-5,FALSE),IFERROR(INDEX(AA$320:AA$343,MATCH($F242,$B$320:$B$343,0))/VLOOKUP($F242,$B$320:$BB$343,MATCH(LEFT(TRIM(AA$6),FIND("~",SUBSTITUTE(AA$6,"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242))*HLOOKUP(LEFT(TRIM(AA$6),FIND("~",SUBSTITUTE(AA$6," ","~",LEN(TRIM(AA$6))-LEN(SUBSTITUTE(TRIM(AA$6)," ",""))))-1)&amp;" Total",$B$6:$BB$343,ROW($A242)-5,FALSE))</f>
        <v>0</v>
      </c>
      <c r="AB242" s="14">
        <f ca="1">IF(AB$5&lt;&gt;"",HLOOKUP(AB$5,Functionalization!$G$6:$R$343,ROW($A242)-5,FALSE),IFERROR(INDEX(AB$320:AB$343,MATCH($F242,$B$320:$B$343,0))/VLOOKUP($F242,$B$320:$BB$343,MATCH(LEFT(TRIM(AB$6),FIND("~",SUBSTITUTE(AB$6,"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242))*HLOOKUP(LEFT(TRIM(AB$6),FIND("~",SUBSTITUTE(AB$6," ","~",LEN(TRIM(AB$6))-LEN(SUBSTITUTE(TRIM(AB$6)," ",""))))-1)&amp;" Total",$B$6:$BB$343,ROW($A242)-5,FALSE))</f>
        <v>0</v>
      </c>
      <c r="AC242" s="14">
        <f ca="1">IF(AC$5&lt;&gt;"",HLOOKUP(AC$5,Functionalization!$G$6:$R$343,ROW($A242)-5,FALSE),IFERROR(INDEX(AC$320:AC$343,MATCH($F242,$B$320:$B$343,0))/VLOOKUP($F242,$B$320:$BB$343,MATCH(LEFT(TRIM(AC$6),FIND("~",SUBSTITUTE(AC$6,"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242))*HLOOKUP(LEFT(TRIM(AC$6),FIND("~",SUBSTITUTE(AC$6," ","~",LEN(TRIM(AC$6))-LEN(SUBSTITUTE(TRIM(AC$6)," ",""))))-1)&amp;" Total",$B$6:$BB$343,ROW($A242)-5,FALSE))</f>
        <v>0</v>
      </c>
      <c r="AD242" s="14">
        <f ca="1">IF(AD$5&lt;&gt;"",HLOOKUP(AD$5,Functionalization!$G$6:$R$343,ROW($A242)-5,FALSE),IFERROR(INDEX(AD$320:AD$343,MATCH($F242,$B$320:$B$343,0))/VLOOKUP($F242,$B$320:$BB$343,MATCH(LEFT(TRIM(AD$6),FIND("~",SUBSTITUTE(AD$6,"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242))*HLOOKUP(LEFT(TRIM(AD$6),FIND("~",SUBSTITUTE(AD$6," ","~",LEN(TRIM(AD$6))-LEN(SUBSTITUTE(TRIM(AD$6)," ",""))))-1)&amp;" Total",$B$6:$BB$343,ROW($A242)-5,FALSE))</f>
        <v>0</v>
      </c>
      <c r="AE242" s="14">
        <f ca="1">IF(AE$5&lt;&gt;"",HLOOKUP(AE$5,Functionalization!$G$6:$R$343,ROW($A242)-5,FALSE),IFERROR(INDEX(AE$320:AE$343,MATCH($F242,$B$320:$B$343,0))/VLOOKUP($F242,$B$320:$BB$343,MATCH(LEFT(TRIM(AE$6),FIND("~",SUBSTITUTE(AE$6,"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242))*HLOOKUP(LEFT(TRIM(AE$6),FIND("~",SUBSTITUTE(AE$6," ","~",LEN(TRIM(AE$6))-LEN(SUBSTITUTE(TRIM(AE$6)," ",""))))-1)&amp;" Total",$B$6:$BB$343,ROW($A242)-5,FALSE))</f>
        <v>0</v>
      </c>
      <c r="AF242" s="14">
        <f ca="1">IF(AF$5&lt;&gt;"",HLOOKUP(AF$5,Functionalization!$G$6:$R$343,ROW($A242)-5,FALSE),IFERROR(INDEX(AF$320:AF$343,MATCH($F242,$B$320:$B$343,0))/VLOOKUP($F242,$B$320:$BB$343,MATCH(LEFT(TRIM(AF$6),FIND("~",SUBSTITUTE(AF$6,"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242))*HLOOKUP(LEFT(TRIM(AF$6),FIND("~",SUBSTITUTE(AF$6," ","~",LEN(TRIM(AF$6))-LEN(SUBSTITUTE(TRIM(AF$6)," ",""))))-1)&amp;" Total",$B$6:$BB$343,ROW($A242)-5,FALSE))</f>
        <v>0</v>
      </c>
      <c r="AG242" s="14">
        <f ca="1">IF(AG$5&lt;&gt;"",HLOOKUP(AG$5,Functionalization!$G$6:$R$343,ROW($A242)-5,FALSE),IFERROR(INDEX(AG$320:AG$343,MATCH($F242,$B$320:$B$343,0))/VLOOKUP($F242,$B$320:$BB$343,MATCH(LEFT(TRIM(AG$6),FIND("~",SUBSTITUTE(AG$6,"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242))*HLOOKUP(LEFT(TRIM(AG$6),FIND("~",SUBSTITUTE(AG$6," ","~",LEN(TRIM(AG$6))-LEN(SUBSTITUTE(TRIM(AG$6)," ",""))))-1)&amp;" Total",$B$6:$BB$343,ROW($A242)-5,FALSE))</f>
        <v>0</v>
      </c>
      <c r="AH242" s="14">
        <f ca="1">IF(AH$5&lt;&gt;"",HLOOKUP(AH$5,Functionalization!$G$6:$R$343,ROW($A242)-5,FALSE),IFERROR(INDEX(AH$320:AH$343,MATCH($F242,$B$320:$B$343,0))/VLOOKUP($F242,$B$320:$BB$343,MATCH(LEFT(TRIM(AH$6),FIND("~",SUBSTITUTE(AH$6,"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242))*HLOOKUP(LEFT(TRIM(AH$6),FIND("~",SUBSTITUTE(AH$6," ","~",LEN(TRIM(AH$6))-LEN(SUBSTITUTE(TRIM(AH$6)," ",""))))-1)&amp;" Total",$B$6:$BB$343,ROW($A242)-5,FALSE))</f>
        <v>0</v>
      </c>
      <c r="AI242" s="14">
        <f ca="1">IF(AI$5&lt;&gt;"",HLOOKUP(AI$5,Functionalization!$G$6:$R$343,ROW($A242)-5,FALSE),IFERROR(INDEX(AI$320:AI$343,MATCH($F242,$B$320:$B$343,0))/VLOOKUP($F242,$B$320:$BB$343,MATCH(LEFT(TRIM(AI$6),FIND("~",SUBSTITUTE(AI$6,"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242))*HLOOKUP(LEFT(TRIM(AI$6),FIND("~",SUBSTITUTE(AI$6," ","~",LEN(TRIM(AI$6))-LEN(SUBSTITUTE(TRIM(AI$6)," ",""))))-1)&amp;" Total",$B$6:$BB$343,ROW($A242)-5,FALSE))</f>
        <v>0</v>
      </c>
      <c r="AJ242" s="14">
        <f ca="1">IF(AJ$5&lt;&gt;"",HLOOKUP(AJ$5,Functionalization!$G$6:$R$343,ROW($A242)-5,FALSE),IFERROR(INDEX(AJ$320:AJ$343,MATCH($F242,$B$320:$B$343,0))/VLOOKUP($F242,$B$320:$BB$343,MATCH(LEFT(TRIM(AJ$6),FIND("~",SUBSTITUTE(AJ$6,"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242))*HLOOKUP(LEFT(TRIM(AJ$6),FIND("~",SUBSTITUTE(AJ$6," ","~",LEN(TRIM(AJ$6))-LEN(SUBSTITUTE(TRIM(AJ$6)," ",""))))-1)&amp;" Total",$B$6:$BB$343,ROW($A242)-5,FALSE))</f>
        <v>0</v>
      </c>
      <c r="AK242" s="14">
        <f ca="1">IF(AK$5&lt;&gt;"",HLOOKUP(AK$5,Functionalization!$G$6:$R$343,ROW($A242)-5,FALSE),IFERROR(INDEX(AK$320:AK$343,MATCH($F242,$B$320:$B$343,0))/VLOOKUP($F242,$B$320:$BB$343,MATCH(LEFT(TRIM(AK$6),FIND("~",SUBSTITUTE(AK$6,"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242))*HLOOKUP(LEFT(TRIM(AK$6),FIND("~",SUBSTITUTE(AK$6," ","~",LEN(TRIM(AK$6))-LEN(SUBSTITUTE(TRIM(AK$6)," ",""))))-1)&amp;" Total",$B$6:$BB$343,ROW($A242)-5,FALSE))</f>
        <v>0</v>
      </c>
      <c r="AL242" s="14">
        <f ca="1">IF(AL$5&lt;&gt;"",HLOOKUP(AL$5,Functionalization!$G$6:$R$343,ROW($A242)-5,FALSE),IFERROR(INDEX(AL$320:AL$343,MATCH($F242,$B$320:$B$343,0))/VLOOKUP($F242,$B$320:$BB$343,MATCH(LEFT(TRIM(AL$6),FIND("~",SUBSTITUTE(AL$6,"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242))*HLOOKUP(LEFT(TRIM(AL$6),FIND("~",SUBSTITUTE(AL$6," ","~",LEN(TRIM(AL$6))-LEN(SUBSTITUTE(TRIM(AL$6)," ",""))))-1)&amp;" Total",$B$6:$BB$343,ROW($A242)-5,FALSE))</f>
        <v>0</v>
      </c>
      <c r="AM242" s="14">
        <f ca="1">IF(AM$5&lt;&gt;"",HLOOKUP(AM$5,Functionalization!$G$6:$R$343,ROW($A242)-5,FALSE),IFERROR(INDEX(AM$320:AM$343,MATCH($F242,$B$320:$B$343,0))/VLOOKUP($F242,$B$320:$BB$343,MATCH(LEFT(TRIM(AM$6),FIND("~",SUBSTITUTE(AM$6,"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242))*HLOOKUP(LEFT(TRIM(AM$6),FIND("~",SUBSTITUTE(AM$6," ","~",LEN(TRIM(AM$6))-LEN(SUBSTITUTE(TRIM(AM$6)," ",""))))-1)&amp;" Total",$B$6:$BB$343,ROW($A242)-5,FALSE))</f>
        <v>0</v>
      </c>
      <c r="AN242" s="14">
        <f ca="1">IF(AN$5&lt;&gt;"",HLOOKUP(AN$5,Functionalization!$G$6:$R$343,ROW($A242)-5,FALSE),IFERROR(INDEX(AN$320:AN$343,MATCH($F242,$B$320:$B$343,0))/VLOOKUP($F242,$B$320:$BB$343,MATCH(LEFT(TRIM(AN$6),FIND("~",SUBSTITUTE(AN$6,"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242))*HLOOKUP(LEFT(TRIM(AN$6),FIND("~",SUBSTITUTE(AN$6," ","~",LEN(TRIM(AN$6))-LEN(SUBSTITUTE(TRIM(AN$6)," ",""))))-1)&amp;" Total",$B$6:$BB$343,ROW($A242)-5,FALSE))</f>
        <v>0</v>
      </c>
      <c r="AO242" s="14">
        <f ca="1">IF(AO$5&lt;&gt;"",HLOOKUP(AO$5,Functionalization!$G$6:$R$343,ROW($A242)-5,FALSE),IFERROR(INDEX(AO$320:AO$343,MATCH($F242,$B$320:$B$343,0))/VLOOKUP($F242,$B$320:$BB$343,MATCH(LEFT(TRIM(AO$6),FIND("~",SUBSTITUTE(AO$6,"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242))*HLOOKUP(LEFT(TRIM(AO$6),FIND("~",SUBSTITUTE(AO$6," ","~",LEN(TRIM(AO$6))-LEN(SUBSTITUTE(TRIM(AO$6)," ",""))))-1)&amp;" Total",$B$6:$BB$343,ROW($A242)-5,FALSE))</f>
        <v>0</v>
      </c>
      <c r="AP242" s="14">
        <f ca="1">IF(AP$5&lt;&gt;"",HLOOKUP(AP$5,Functionalization!$G$6:$R$343,ROW($A242)-5,FALSE),IFERROR(INDEX(AP$320:AP$343,MATCH($F242,$B$320:$B$343,0))/VLOOKUP($F242,$B$320:$BB$343,MATCH(LEFT(TRIM(AP$6),FIND("~",SUBSTITUTE(AP$6,"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242))*HLOOKUP(LEFT(TRIM(AP$6),FIND("~",SUBSTITUTE(AP$6," ","~",LEN(TRIM(AP$6))-LEN(SUBSTITUTE(TRIM(AP$6)," ",""))))-1)&amp;" Total",$B$6:$BB$343,ROW($A242)-5,FALSE))</f>
        <v>0</v>
      </c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D242" s="44">
        <f ca="1">IFERROR(IF(SUMIF($G$6:$BB$6,BD$6&amp;" Total",$G242:$BB242)-(SUMIF($G$6:$BB$6,BD$6&amp;" "&amp;'Input-Allocators'!$D$18,$G242:$BB242)+IFERROR(SUMIF($G$6:$BB$6,BD$6&amp;" "&amp;'Input-Allocators'!$E$18,$G242:$BB242),SUMIF($G$6:$BB$6,BD$6&amp;" "&amp;'Input-Allocators'!$B$20,$G242:$BB242))+SUMIF($G$6:$BB$6,BD$6&amp;" "&amp;'Input-Allocators'!$F$18,$G242:$BB242))&lt;Check_Limit,0,1),1)</f>
        <v>0</v>
      </c>
      <c r="BE242" s="44">
        <f ca="1">IFERROR(IF(SUMIF($G$6:$BB$6,BE$6&amp;" Total",$G242:$BB242)-(SUMIF($G$6:$BB$6,BE$6&amp;" "&amp;'Input-Allocators'!$D$18,$G242:$BB242)+IFERROR(SUMIF($G$6:$BB$6,BE$6&amp;" "&amp;'Input-Allocators'!$E$18,$G242:$BB242),SUMIF($G$6:$BB$6,BE$6&amp;" "&amp;'Input-Allocators'!$B$20,$G242:$BB242))+SUMIF($G$6:$BB$6,BE$6&amp;" "&amp;'Input-Allocators'!$F$18,$G242:$BB242))&lt;Check_Limit,0,1),1)</f>
        <v>0</v>
      </c>
      <c r="BF242" s="44">
        <f ca="1">IFERROR(IF(SUMIF($G$6:$BB$6,BF$6&amp;" Total",$G242:$BB242)-(SUMIF($G$6:$BB$6,BF$6&amp;" "&amp;'Input-Allocators'!$D$18,$G242:$BB242)+IFERROR(SUMIF($G$6:$BB$6,BF$6&amp;" "&amp;'Input-Allocators'!$E$18,$G242:$BB242),SUMIF($G$6:$BB$6,BF$6&amp;" "&amp;'Input-Allocators'!$B$20,$G242:$BB242))+SUMIF($G$6:$BB$6,BF$6&amp;" "&amp;'Input-Allocators'!$F$18,$G242:$BB242))&lt;Check_Limit,0,1),1)</f>
        <v>0</v>
      </c>
      <c r="BG242" s="44">
        <f ca="1">IFERROR(IF(SUMIF($G$6:$BB$6,BG$6&amp;" Total",$G242:$BB242)-(SUMIF($G$6:$BB$6,BG$6&amp;" "&amp;'Input-Allocators'!$D$18,$G242:$BB242)+IFERROR(SUMIF($G$6:$BB$6,BG$6&amp;" "&amp;'Input-Allocators'!$E$18,$G242:$BB242),SUMIF($G$6:$BB$6,BG$6&amp;" "&amp;'Input-Allocators'!$B$20,$G242:$BB242))+SUMIF($G$6:$BB$6,BG$6&amp;" "&amp;'Input-Allocators'!$F$18,$G242:$BB242))&lt;Check_Limit,0,1),1)</f>
        <v>0</v>
      </c>
      <c r="BH242" s="44">
        <f ca="1">IFERROR(IF(SUMIF($G$6:$BB$6,BH$6&amp;" Total",$G242:$BB242)-(SUMIF($G$6:$BB$6,BH$6&amp;" "&amp;'Input-Allocators'!$D$18,$G242:$BB242)+IFERROR(SUMIF($G$6:$BB$6,BH$6&amp;" "&amp;'Input-Allocators'!$E$18,$G242:$BB242),SUMIF($G$6:$BB$6,BH$6&amp;" "&amp;'Input-Allocators'!$B$20,$G242:$BB242))+SUMIF($G$6:$BB$6,BH$6&amp;" "&amp;'Input-Allocators'!$F$18,$G242:$BB242))&lt;Check_Limit,0,1),1)</f>
        <v>0</v>
      </c>
      <c r="BI242" s="44">
        <f ca="1">IFERROR(IF(SUMIF($G$6:$BB$6,BI$6&amp;" Total",$G242:$BB242)-(SUMIF($G$6:$BB$6,BI$6&amp;" "&amp;'Input-Allocators'!$D$18,$G242:$BB242)+IFERROR(SUMIF($G$6:$BB$6,BI$6&amp;" "&amp;'Input-Allocators'!$E$18,$G242:$BB242),SUMIF($G$6:$BB$6,BI$6&amp;" "&amp;'Input-Allocators'!$B$20,$G242:$BB242))+SUMIF($G$6:$BB$6,BI$6&amp;" "&amp;'Input-Allocators'!$F$18,$G242:$BB242))&lt;Check_Limit,0,1),1)</f>
        <v>0</v>
      </c>
      <c r="BJ242" s="44">
        <f ca="1">IFERROR(IF(SUMIF($G$6:$BB$6,BJ$6&amp;" Total",$G242:$BB242)-(SUMIF($G$6:$BB$6,BJ$6&amp;" "&amp;'Input-Allocators'!$D$18,$G242:$BB242)+IFERROR(SUMIF($G$6:$BB$6,BJ$6&amp;" "&amp;'Input-Allocators'!$E$18,$G242:$BB242),SUMIF($G$6:$BB$6,BJ$6&amp;" "&amp;'Input-Allocators'!$B$20,$G242:$BB242))+SUMIF($G$6:$BB$6,BJ$6&amp;" "&amp;'Input-Allocators'!$F$18,$G242:$BB242))&lt;Check_Limit,0,1),1)</f>
        <v>0</v>
      </c>
      <c r="BK242" s="44">
        <f ca="1">IFERROR(IF(SUMIF($G$6:$BB$6,BK$6&amp;" Total",$G242:$BB242)-(SUMIF($G$6:$BB$6,BK$6&amp;" "&amp;'Input-Allocators'!$D$18,$G242:$BB242)+IFERROR(SUMIF($G$6:$BB$6,BK$6&amp;" "&amp;'Input-Allocators'!$E$18,$G242:$BB242),SUMIF($G$6:$BB$6,BK$6&amp;" "&amp;'Input-Allocators'!$B$20,$G242:$BB242))+SUMIF($G$6:$BB$6,BK$6&amp;" "&amp;'Input-Allocators'!$F$18,$G242:$BB242))&lt;Check_Limit,0,1),1)</f>
        <v>0</v>
      </c>
      <c r="BL242" s="44">
        <f ca="1">IFERROR(IF(SUMIF($G$6:$BB$6,BL$6&amp;" Total",$G242:$BB242)-(SUMIF($G$6:$BB$6,BL$6&amp;" "&amp;'Input-Allocators'!$D$18,$G242:$BB242)+IFERROR(SUMIF($G$6:$BB$6,BL$6&amp;" "&amp;'Input-Allocators'!$E$18,$G242:$BB242),SUMIF($G$6:$BB$6,BL$6&amp;" "&amp;'Input-Allocators'!$B$20,$G242:$BB242))+SUMIF($G$6:$BB$6,BL$6&amp;" "&amp;'Input-Allocators'!$F$18,$G242:$BB242))&lt;Check_Limit,0,1),1)</f>
        <v>0</v>
      </c>
      <c r="BM242" s="44">
        <f ca="1">IFERROR(IF(SUMIF($G$6:$BB$6,BM$6&amp;" Total",$G242:$BB242)-(SUMIF($G$6:$BB$6,BM$6&amp;" "&amp;'Input-Allocators'!$D$18,$G242:$BB242)+IFERROR(SUMIF($G$6:$BB$6,BM$6&amp;" "&amp;'Input-Allocators'!$E$18,$G242:$BB242),SUMIF($G$6:$BB$6,BM$6&amp;" "&amp;'Input-Allocators'!$B$20,$G242:$BB242))+SUMIF($G$6:$BB$6,BM$6&amp;" "&amp;'Input-Allocators'!$F$18,$G242:$BB242))&lt;Check_Limit,0,1),1)</f>
        <v>0</v>
      </c>
      <c r="BN242" s="44">
        <f ca="1">IFERROR(IF(SUMIF($G$6:$BB$6,BN$6&amp;" Total",$G242:$BB242)-(SUMIF($G$6:$BB$6,BN$6&amp;" "&amp;'Input-Allocators'!$D$18,$G242:$BB242)+IFERROR(SUMIF($G$6:$BB$6,BN$6&amp;" "&amp;'Input-Allocators'!$E$18,$G242:$BB242),SUMIF($G$6:$BB$6,BN$6&amp;" "&amp;'Input-Allocators'!$B$20,$G242:$BB242))+SUMIF($G$6:$BB$6,BN$6&amp;" "&amp;'Input-Allocators'!$F$18,$G242:$BB242))&lt;Check_Limit,0,1),1)</f>
        <v>0</v>
      </c>
      <c r="BO242" s="44">
        <f ca="1">IFERROR(IF(SUMIF($G$6:$BB$6,BO$6&amp;" Total",$G242:$BB242)-(SUMIF($G$6:$BB$6,BO$6&amp;" "&amp;'Input-Allocators'!$D$18,$G242:$BB242)+IFERROR(SUMIF($G$6:$BB$6,BO$6&amp;" "&amp;'Input-Allocators'!$E$18,$G242:$BB242),SUMIF($G$6:$BB$6,BO$6&amp;" "&amp;'Input-Allocators'!$B$20,$G242:$BB242))+SUMIF($G$6:$BB$6,BO$6&amp;" "&amp;'Input-Allocators'!$F$18,$G242:$BB242))&lt;Check_Limit,0,1),1)</f>
        <v>0</v>
      </c>
    </row>
    <row r="243" spans="1:67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>Functionalization!$D243</f>
        <v>0</v>
      </c>
      <c r="E243" s="14">
        <f t="shared" ca="1" si="35"/>
        <v>0</v>
      </c>
      <c r="F243" s="3" t="str">
        <f>IF($D243=0,"-",IF('Input-Accounts'!$E243&lt;&gt;0,'Input-Accounts'!$E243,'Input-Accounts'!$G243))</f>
        <v>-</v>
      </c>
      <c r="G243" s="14">
        <f ca="1">IF(G$5&lt;&gt;"",HLOOKUP(G$5,Functionalization!$G$6:$R$343,ROW($A243)-5,FALSE),IFERROR(INDEX(G$320:G$343,MATCH($F243,$B$320:$B$343,0))/VLOOKUP($F243,$B$320:$BB$343,MATCH(LEFT(TRIM(G$6),FIND("~",SUBSTITUTE(G$6,"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243))*HLOOKUP(LEFT(TRIM(G$6),FIND("~",SUBSTITUTE(G$6," ","~",LEN(TRIM(G$6))-LEN(SUBSTITUTE(TRIM(G$6)," ",""))))-1)&amp;" Total",$B$6:$BB$343,ROW($A243)-5,FALSE))</f>
        <v>0</v>
      </c>
      <c r="H243" s="14">
        <f ca="1">IF(H$5&lt;&gt;"",HLOOKUP(H$5,Functionalization!$G$6:$R$343,ROW($A243)-5,FALSE),IFERROR(INDEX(H$320:H$343,MATCH($F243,$B$320:$B$343,0))/VLOOKUP($F243,$B$320:$BB$343,MATCH(LEFT(TRIM(H$6),FIND("~",SUBSTITUTE(H$6,"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243))*HLOOKUP(LEFT(TRIM(H$6),FIND("~",SUBSTITUTE(H$6," ","~",LEN(TRIM(H$6))-LEN(SUBSTITUTE(TRIM(H$6)," ",""))))-1)&amp;" Total",$B$6:$BB$343,ROW($A243)-5,FALSE))</f>
        <v>0</v>
      </c>
      <c r="I243" s="14">
        <f ca="1">IF(I$5&lt;&gt;"",HLOOKUP(I$5,Functionalization!$G$6:$R$343,ROW($A243)-5,FALSE),IFERROR(INDEX(I$320:I$343,MATCH($F243,$B$320:$B$343,0))/VLOOKUP($F243,$B$320:$BB$343,MATCH(LEFT(TRIM(I$6),FIND("~",SUBSTITUTE(I$6,"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243))*HLOOKUP(LEFT(TRIM(I$6),FIND("~",SUBSTITUTE(I$6," ","~",LEN(TRIM(I$6))-LEN(SUBSTITUTE(TRIM(I$6)," ",""))))-1)&amp;" Total",$B$6:$BB$343,ROW($A243)-5,FALSE))</f>
        <v>0</v>
      </c>
      <c r="J243" s="14">
        <f ca="1">IF(J$5&lt;&gt;"",HLOOKUP(J$5,Functionalization!$G$6:$R$343,ROW($A243)-5,FALSE),IFERROR(INDEX(J$320:J$343,MATCH($F243,$B$320:$B$343,0))/VLOOKUP($F243,$B$320:$BB$343,MATCH(LEFT(TRIM(J$6),FIND("~",SUBSTITUTE(J$6,"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243))*HLOOKUP(LEFT(TRIM(J$6),FIND("~",SUBSTITUTE(J$6," ","~",LEN(TRIM(J$6))-LEN(SUBSTITUTE(TRIM(J$6)," ",""))))-1)&amp;" Total",$B$6:$BB$343,ROW($A243)-5,FALSE))</f>
        <v>0</v>
      </c>
      <c r="K243" s="14">
        <f ca="1">IF(K$5&lt;&gt;"",HLOOKUP(K$5,Functionalization!$G$6:$R$343,ROW($A243)-5,FALSE),IFERROR(INDEX(K$320:K$343,MATCH($F243,$B$320:$B$343,0))/VLOOKUP($F243,$B$320:$BB$343,MATCH(LEFT(TRIM(K$6),FIND("~",SUBSTITUTE(K$6,"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243))*HLOOKUP(LEFT(TRIM(K$6),FIND("~",SUBSTITUTE(K$6," ","~",LEN(TRIM(K$6))-LEN(SUBSTITUTE(TRIM(K$6)," ",""))))-1)&amp;" Total",$B$6:$BB$343,ROW($A243)-5,FALSE))</f>
        <v>0</v>
      </c>
      <c r="L243" s="14">
        <f ca="1">IF(L$5&lt;&gt;"",HLOOKUP(L$5,Functionalization!$G$6:$R$343,ROW($A243)-5,FALSE),IFERROR(INDEX(L$320:L$343,MATCH($F243,$B$320:$B$343,0))/VLOOKUP($F243,$B$320:$BB$343,MATCH(LEFT(TRIM(L$6),FIND("~",SUBSTITUTE(L$6,"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243))*HLOOKUP(LEFT(TRIM(L$6),FIND("~",SUBSTITUTE(L$6," ","~",LEN(TRIM(L$6))-LEN(SUBSTITUTE(TRIM(L$6)," ",""))))-1)&amp;" Total",$B$6:$BB$343,ROW($A243)-5,FALSE))</f>
        <v>0</v>
      </c>
      <c r="M243" s="14">
        <f ca="1">IF(M$5&lt;&gt;"",HLOOKUP(M$5,Functionalization!$G$6:$R$343,ROW($A243)-5,FALSE),IFERROR(INDEX(M$320:M$343,MATCH($F243,$B$320:$B$343,0))/VLOOKUP($F243,$B$320:$BB$343,MATCH(LEFT(TRIM(M$6),FIND("~",SUBSTITUTE(M$6,"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243))*HLOOKUP(LEFT(TRIM(M$6),FIND("~",SUBSTITUTE(M$6," ","~",LEN(TRIM(M$6))-LEN(SUBSTITUTE(TRIM(M$6)," ",""))))-1)&amp;" Total",$B$6:$BB$343,ROW($A243)-5,FALSE))</f>
        <v>0</v>
      </c>
      <c r="N243" s="14">
        <f ca="1">IF(N$5&lt;&gt;"",HLOOKUP(N$5,Functionalization!$G$6:$R$343,ROW($A243)-5,FALSE),IFERROR(INDEX(N$320:N$343,MATCH($F243,$B$320:$B$343,0))/VLOOKUP($F243,$B$320:$BB$343,MATCH(LEFT(TRIM(N$6),FIND("~",SUBSTITUTE(N$6,"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243))*HLOOKUP(LEFT(TRIM(N$6),FIND("~",SUBSTITUTE(N$6," ","~",LEN(TRIM(N$6))-LEN(SUBSTITUTE(TRIM(N$6)," ",""))))-1)&amp;" Total",$B$6:$BB$343,ROW($A243)-5,FALSE))</f>
        <v>0</v>
      </c>
      <c r="O243" s="14">
        <f ca="1">IF(O$5&lt;&gt;"",HLOOKUP(O$5,Functionalization!$G$6:$R$343,ROW($A243)-5,FALSE),IFERROR(INDEX(O$320:O$343,MATCH($F243,$B$320:$B$343,0))/VLOOKUP($F243,$B$320:$BB$343,MATCH(LEFT(TRIM(O$6),FIND("~",SUBSTITUTE(O$6,"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243))*HLOOKUP(LEFT(TRIM(O$6),FIND("~",SUBSTITUTE(O$6," ","~",LEN(TRIM(O$6))-LEN(SUBSTITUTE(TRIM(O$6)," ",""))))-1)&amp;" Total",$B$6:$BB$343,ROW($A243)-5,FALSE))</f>
        <v>0</v>
      </c>
      <c r="P243" s="14">
        <f ca="1">IF(P$5&lt;&gt;"",HLOOKUP(P$5,Functionalization!$G$6:$R$343,ROW($A243)-5,FALSE),IFERROR(INDEX(P$320:P$343,MATCH($F243,$B$320:$B$343,0))/VLOOKUP($F243,$B$320:$BB$343,MATCH(LEFT(TRIM(P$6),FIND("~",SUBSTITUTE(P$6,"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243))*HLOOKUP(LEFT(TRIM(P$6),FIND("~",SUBSTITUTE(P$6," ","~",LEN(TRIM(P$6))-LEN(SUBSTITUTE(TRIM(P$6)," ",""))))-1)&amp;" Total",$B$6:$BB$343,ROW($A243)-5,FALSE))</f>
        <v>0</v>
      </c>
      <c r="Q243" s="14">
        <f ca="1">IF(Q$5&lt;&gt;"",HLOOKUP(Q$5,Functionalization!$G$6:$R$343,ROW($A243)-5,FALSE),IFERROR(INDEX(Q$320:Q$343,MATCH($F243,$B$320:$B$343,0))/VLOOKUP($F243,$B$320:$BB$343,MATCH(LEFT(TRIM(Q$6),FIND("~",SUBSTITUTE(Q$6,"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243))*HLOOKUP(LEFT(TRIM(Q$6),FIND("~",SUBSTITUTE(Q$6," ","~",LEN(TRIM(Q$6))-LEN(SUBSTITUTE(TRIM(Q$6)," ",""))))-1)&amp;" Total",$B$6:$BB$343,ROW($A243)-5,FALSE))</f>
        <v>0</v>
      </c>
      <c r="R243" s="14">
        <f ca="1">IF(R$5&lt;&gt;"",HLOOKUP(R$5,Functionalization!$G$6:$R$343,ROW($A243)-5,FALSE),IFERROR(INDEX(R$320:R$343,MATCH($F243,$B$320:$B$343,0))/VLOOKUP($F243,$B$320:$BB$343,MATCH(LEFT(TRIM(R$6),FIND("~",SUBSTITUTE(R$6,"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243))*HLOOKUP(LEFT(TRIM(R$6),FIND("~",SUBSTITUTE(R$6," ","~",LEN(TRIM(R$6))-LEN(SUBSTITUTE(TRIM(R$6)," ",""))))-1)&amp;" Total",$B$6:$BB$343,ROW($A243)-5,FALSE))</f>
        <v>0</v>
      </c>
      <c r="S243" s="14">
        <f ca="1">IF(S$5&lt;&gt;"",HLOOKUP(S$5,Functionalization!$G$6:$R$343,ROW($A243)-5,FALSE),IFERROR(INDEX(S$320:S$343,MATCH($F243,$B$320:$B$343,0))/VLOOKUP($F243,$B$320:$BB$343,MATCH(LEFT(TRIM(S$6),FIND("~",SUBSTITUTE(S$6,"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243))*HLOOKUP(LEFT(TRIM(S$6),FIND("~",SUBSTITUTE(S$6," ","~",LEN(TRIM(S$6))-LEN(SUBSTITUTE(TRIM(S$6)," ",""))))-1)&amp;" Total",$B$6:$BB$343,ROW($A243)-5,FALSE))</f>
        <v>0</v>
      </c>
      <c r="T243" s="14">
        <f ca="1">IF(T$5&lt;&gt;"",HLOOKUP(T$5,Functionalization!$G$6:$R$343,ROW($A243)-5,FALSE),IFERROR(INDEX(T$320:T$343,MATCH($F243,$B$320:$B$343,0))/VLOOKUP($F243,$B$320:$BB$343,MATCH(LEFT(TRIM(T$6),FIND("~",SUBSTITUTE(T$6,"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243))*HLOOKUP(LEFT(TRIM(T$6),FIND("~",SUBSTITUTE(T$6," ","~",LEN(TRIM(T$6))-LEN(SUBSTITUTE(TRIM(T$6)," ",""))))-1)&amp;" Total",$B$6:$BB$343,ROW($A243)-5,FALSE))</f>
        <v>0</v>
      </c>
      <c r="U243" s="14">
        <f ca="1">IF(U$5&lt;&gt;"",HLOOKUP(U$5,Functionalization!$G$6:$R$343,ROW($A243)-5,FALSE),IFERROR(INDEX(U$320:U$343,MATCH($F243,$B$320:$B$343,0))/VLOOKUP($F243,$B$320:$BB$343,MATCH(LEFT(TRIM(U$6),FIND("~",SUBSTITUTE(U$6,"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243))*HLOOKUP(LEFT(TRIM(U$6),FIND("~",SUBSTITUTE(U$6," ","~",LEN(TRIM(U$6))-LEN(SUBSTITUTE(TRIM(U$6)," ",""))))-1)&amp;" Total",$B$6:$BB$343,ROW($A243)-5,FALSE))</f>
        <v>0</v>
      </c>
      <c r="V243" s="14">
        <f ca="1">IF(V$5&lt;&gt;"",HLOOKUP(V$5,Functionalization!$G$6:$R$343,ROW($A243)-5,FALSE),IFERROR(INDEX(V$320:V$343,MATCH($F243,$B$320:$B$343,0))/VLOOKUP($F243,$B$320:$BB$343,MATCH(LEFT(TRIM(V$6),FIND("~",SUBSTITUTE(V$6,"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243))*HLOOKUP(LEFT(TRIM(V$6),FIND("~",SUBSTITUTE(V$6," ","~",LEN(TRIM(V$6))-LEN(SUBSTITUTE(TRIM(V$6)," ",""))))-1)&amp;" Total",$B$6:$BB$343,ROW($A243)-5,FALSE))</f>
        <v>0</v>
      </c>
      <c r="W243" s="14">
        <f ca="1">IF(W$5&lt;&gt;"",HLOOKUP(W$5,Functionalization!$G$6:$R$343,ROW($A243)-5,FALSE),IFERROR(INDEX(W$320:W$343,MATCH($F243,$B$320:$B$343,0))/VLOOKUP($F243,$B$320:$BB$343,MATCH(LEFT(TRIM(W$6),FIND("~",SUBSTITUTE(W$6,"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243))*HLOOKUP(LEFT(TRIM(W$6),FIND("~",SUBSTITUTE(W$6," ","~",LEN(TRIM(W$6))-LEN(SUBSTITUTE(TRIM(W$6)," ",""))))-1)&amp;" Total",$B$6:$BB$343,ROW($A243)-5,FALSE))</f>
        <v>0</v>
      </c>
      <c r="X243" s="14">
        <f ca="1">IF(X$5&lt;&gt;"",HLOOKUP(X$5,Functionalization!$G$6:$R$343,ROW($A243)-5,FALSE),IFERROR(INDEX(X$320:X$343,MATCH($F243,$B$320:$B$343,0))/VLOOKUP($F243,$B$320:$BB$343,MATCH(LEFT(TRIM(X$6),FIND("~",SUBSTITUTE(X$6,"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243))*HLOOKUP(LEFT(TRIM(X$6),FIND("~",SUBSTITUTE(X$6," ","~",LEN(TRIM(X$6))-LEN(SUBSTITUTE(TRIM(X$6)," ",""))))-1)&amp;" Total",$B$6:$BB$343,ROW($A243)-5,FALSE))</f>
        <v>0</v>
      </c>
      <c r="Y243" s="14">
        <f ca="1">IF(Y$5&lt;&gt;"",HLOOKUP(Y$5,Functionalization!$G$6:$R$343,ROW($A243)-5,FALSE),IFERROR(INDEX(Y$320:Y$343,MATCH($F243,$B$320:$B$343,0))/VLOOKUP($F243,$B$320:$BB$343,MATCH(LEFT(TRIM(Y$6),FIND("~",SUBSTITUTE(Y$6,"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243))*HLOOKUP(LEFT(TRIM(Y$6),FIND("~",SUBSTITUTE(Y$6," ","~",LEN(TRIM(Y$6))-LEN(SUBSTITUTE(TRIM(Y$6)," ",""))))-1)&amp;" Total",$B$6:$BB$343,ROW($A243)-5,FALSE))</f>
        <v>0</v>
      </c>
      <c r="Z243" s="14">
        <f ca="1">IF(Z$5&lt;&gt;"",HLOOKUP(Z$5,Functionalization!$G$6:$R$343,ROW($A243)-5,FALSE),IFERROR(INDEX(Z$320:Z$343,MATCH($F243,$B$320:$B$343,0))/VLOOKUP($F243,$B$320:$BB$343,MATCH(LEFT(TRIM(Z$6),FIND("~",SUBSTITUTE(Z$6,"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243))*HLOOKUP(LEFT(TRIM(Z$6),FIND("~",SUBSTITUTE(Z$6," ","~",LEN(TRIM(Z$6))-LEN(SUBSTITUTE(TRIM(Z$6)," ",""))))-1)&amp;" Total",$B$6:$BB$343,ROW($A243)-5,FALSE))</f>
        <v>0</v>
      </c>
      <c r="AA243" s="14">
        <f ca="1">IF(AA$5&lt;&gt;"",HLOOKUP(AA$5,Functionalization!$G$6:$R$343,ROW($A243)-5,FALSE),IFERROR(INDEX(AA$320:AA$343,MATCH($F243,$B$320:$B$343,0))/VLOOKUP($F243,$B$320:$BB$343,MATCH(LEFT(TRIM(AA$6),FIND("~",SUBSTITUTE(AA$6,"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243))*HLOOKUP(LEFT(TRIM(AA$6),FIND("~",SUBSTITUTE(AA$6," ","~",LEN(TRIM(AA$6))-LEN(SUBSTITUTE(TRIM(AA$6)," ",""))))-1)&amp;" Total",$B$6:$BB$343,ROW($A243)-5,FALSE))</f>
        <v>0</v>
      </c>
      <c r="AB243" s="14">
        <f ca="1">IF(AB$5&lt;&gt;"",HLOOKUP(AB$5,Functionalization!$G$6:$R$343,ROW($A243)-5,FALSE),IFERROR(INDEX(AB$320:AB$343,MATCH($F243,$B$320:$B$343,0))/VLOOKUP($F243,$B$320:$BB$343,MATCH(LEFT(TRIM(AB$6),FIND("~",SUBSTITUTE(AB$6,"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243))*HLOOKUP(LEFT(TRIM(AB$6),FIND("~",SUBSTITUTE(AB$6," ","~",LEN(TRIM(AB$6))-LEN(SUBSTITUTE(TRIM(AB$6)," ",""))))-1)&amp;" Total",$B$6:$BB$343,ROW($A243)-5,FALSE))</f>
        <v>0</v>
      </c>
      <c r="AC243" s="14">
        <f ca="1">IF(AC$5&lt;&gt;"",HLOOKUP(AC$5,Functionalization!$G$6:$R$343,ROW($A243)-5,FALSE),IFERROR(INDEX(AC$320:AC$343,MATCH($F243,$B$320:$B$343,0))/VLOOKUP($F243,$B$320:$BB$343,MATCH(LEFT(TRIM(AC$6),FIND("~",SUBSTITUTE(AC$6,"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243))*HLOOKUP(LEFT(TRIM(AC$6),FIND("~",SUBSTITUTE(AC$6," ","~",LEN(TRIM(AC$6))-LEN(SUBSTITUTE(TRIM(AC$6)," ",""))))-1)&amp;" Total",$B$6:$BB$343,ROW($A243)-5,FALSE))</f>
        <v>0</v>
      </c>
      <c r="AD243" s="14">
        <f ca="1">IF(AD$5&lt;&gt;"",HLOOKUP(AD$5,Functionalization!$G$6:$R$343,ROW($A243)-5,FALSE),IFERROR(INDEX(AD$320:AD$343,MATCH($F243,$B$320:$B$343,0))/VLOOKUP($F243,$B$320:$BB$343,MATCH(LEFT(TRIM(AD$6),FIND("~",SUBSTITUTE(AD$6,"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243))*HLOOKUP(LEFT(TRIM(AD$6),FIND("~",SUBSTITUTE(AD$6," ","~",LEN(TRIM(AD$6))-LEN(SUBSTITUTE(TRIM(AD$6)," ",""))))-1)&amp;" Total",$B$6:$BB$343,ROW($A243)-5,FALSE))</f>
        <v>0</v>
      </c>
      <c r="AE243" s="14">
        <f ca="1">IF(AE$5&lt;&gt;"",HLOOKUP(AE$5,Functionalization!$G$6:$R$343,ROW($A243)-5,FALSE),IFERROR(INDEX(AE$320:AE$343,MATCH($F243,$B$320:$B$343,0))/VLOOKUP($F243,$B$320:$BB$343,MATCH(LEFT(TRIM(AE$6),FIND("~",SUBSTITUTE(AE$6,"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243))*HLOOKUP(LEFT(TRIM(AE$6),FIND("~",SUBSTITUTE(AE$6," ","~",LEN(TRIM(AE$6))-LEN(SUBSTITUTE(TRIM(AE$6)," ",""))))-1)&amp;" Total",$B$6:$BB$343,ROW($A243)-5,FALSE))</f>
        <v>0</v>
      </c>
      <c r="AF243" s="14">
        <f ca="1">IF(AF$5&lt;&gt;"",HLOOKUP(AF$5,Functionalization!$G$6:$R$343,ROW($A243)-5,FALSE),IFERROR(INDEX(AF$320:AF$343,MATCH($F243,$B$320:$B$343,0))/VLOOKUP($F243,$B$320:$BB$343,MATCH(LEFT(TRIM(AF$6),FIND("~",SUBSTITUTE(AF$6,"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243))*HLOOKUP(LEFT(TRIM(AF$6),FIND("~",SUBSTITUTE(AF$6," ","~",LEN(TRIM(AF$6))-LEN(SUBSTITUTE(TRIM(AF$6)," ",""))))-1)&amp;" Total",$B$6:$BB$343,ROW($A243)-5,FALSE))</f>
        <v>0</v>
      </c>
      <c r="AG243" s="14">
        <f ca="1">IF(AG$5&lt;&gt;"",HLOOKUP(AG$5,Functionalization!$G$6:$R$343,ROW($A243)-5,FALSE),IFERROR(INDEX(AG$320:AG$343,MATCH($F243,$B$320:$B$343,0))/VLOOKUP($F243,$B$320:$BB$343,MATCH(LEFT(TRIM(AG$6),FIND("~",SUBSTITUTE(AG$6,"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243))*HLOOKUP(LEFT(TRIM(AG$6),FIND("~",SUBSTITUTE(AG$6," ","~",LEN(TRIM(AG$6))-LEN(SUBSTITUTE(TRIM(AG$6)," ",""))))-1)&amp;" Total",$B$6:$BB$343,ROW($A243)-5,FALSE))</f>
        <v>0</v>
      </c>
      <c r="AH243" s="14">
        <f ca="1">IF(AH$5&lt;&gt;"",HLOOKUP(AH$5,Functionalization!$G$6:$R$343,ROW($A243)-5,FALSE),IFERROR(INDEX(AH$320:AH$343,MATCH($F243,$B$320:$B$343,0))/VLOOKUP($F243,$B$320:$BB$343,MATCH(LEFT(TRIM(AH$6),FIND("~",SUBSTITUTE(AH$6,"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243))*HLOOKUP(LEFT(TRIM(AH$6),FIND("~",SUBSTITUTE(AH$6," ","~",LEN(TRIM(AH$6))-LEN(SUBSTITUTE(TRIM(AH$6)," ",""))))-1)&amp;" Total",$B$6:$BB$343,ROW($A243)-5,FALSE))</f>
        <v>0</v>
      </c>
      <c r="AI243" s="14">
        <f ca="1">IF(AI$5&lt;&gt;"",HLOOKUP(AI$5,Functionalization!$G$6:$R$343,ROW($A243)-5,FALSE),IFERROR(INDEX(AI$320:AI$343,MATCH($F243,$B$320:$B$343,0))/VLOOKUP($F243,$B$320:$BB$343,MATCH(LEFT(TRIM(AI$6),FIND("~",SUBSTITUTE(AI$6,"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243))*HLOOKUP(LEFT(TRIM(AI$6),FIND("~",SUBSTITUTE(AI$6," ","~",LEN(TRIM(AI$6))-LEN(SUBSTITUTE(TRIM(AI$6)," ",""))))-1)&amp;" Total",$B$6:$BB$343,ROW($A243)-5,FALSE))</f>
        <v>0</v>
      </c>
      <c r="AJ243" s="14">
        <f ca="1">IF(AJ$5&lt;&gt;"",HLOOKUP(AJ$5,Functionalization!$G$6:$R$343,ROW($A243)-5,FALSE),IFERROR(INDEX(AJ$320:AJ$343,MATCH($F243,$B$320:$B$343,0))/VLOOKUP($F243,$B$320:$BB$343,MATCH(LEFT(TRIM(AJ$6),FIND("~",SUBSTITUTE(AJ$6,"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243))*HLOOKUP(LEFT(TRIM(AJ$6),FIND("~",SUBSTITUTE(AJ$6," ","~",LEN(TRIM(AJ$6))-LEN(SUBSTITUTE(TRIM(AJ$6)," ",""))))-1)&amp;" Total",$B$6:$BB$343,ROW($A243)-5,FALSE))</f>
        <v>0</v>
      </c>
      <c r="AK243" s="14">
        <f ca="1">IF(AK$5&lt;&gt;"",HLOOKUP(AK$5,Functionalization!$G$6:$R$343,ROW($A243)-5,FALSE),IFERROR(INDEX(AK$320:AK$343,MATCH($F243,$B$320:$B$343,0))/VLOOKUP($F243,$B$320:$BB$343,MATCH(LEFT(TRIM(AK$6),FIND("~",SUBSTITUTE(AK$6,"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243))*HLOOKUP(LEFT(TRIM(AK$6),FIND("~",SUBSTITUTE(AK$6," ","~",LEN(TRIM(AK$6))-LEN(SUBSTITUTE(TRIM(AK$6)," ",""))))-1)&amp;" Total",$B$6:$BB$343,ROW($A243)-5,FALSE))</f>
        <v>0</v>
      </c>
      <c r="AL243" s="14">
        <f ca="1">IF(AL$5&lt;&gt;"",HLOOKUP(AL$5,Functionalization!$G$6:$R$343,ROW($A243)-5,FALSE),IFERROR(INDEX(AL$320:AL$343,MATCH($F243,$B$320:$B$343,0))/VLOOKUP($F243,$B$320:$BB$343,MATCH(LEFT(TRIM(AL$6),FIND("~",SUBSTITUTE(AL$6,"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243))*HLOOKUP(LEFT(TRIM(AL$6),FIND("~",SUBSTITUTE(AL$6," ","~",LEN(TRIM(AL$6))-LEN(SUBSTITUTE(TRIM(AL$6)," ",""))))-1)&amp;" Total",$B$6:$BB$343,ROW($A243)-5,FALSE))</f>
        <v>0</v>
      </c>
      <c r="AM243" s="14">
        <f ca="1">IF(AM$5&lt;&gt;"",HLOOKUP(AM$5,Functionalization!$G$6:$R$343,ROW($A243)-5,FALSE),IFERROR(INDEX(AM$320:AM$343,MATCH($F243,$B$320:$B$343,0))/VLOOKUP($F243,$B$320:$BB$343,MATCH(LEFT(TRIM(AM$6),FIND("~",SUBSTITUTE(AM$6,"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243))*HLOOKUP(LEFT(TRIM(AM$6),FIND("~",SUBSTITUTE(AM$6," ","~",LEN(TRIM(AM$6))-LEN(SUBSTITUTE(TRIM(AM$6)," ",""))))-1)&amp;" Total",$B$6:$BB$343,ROW($A243)-5,FALSE))</f>
        <v>0</v>
      </c>
      <c r="AN243" s="14">
        <f ca="1">IF(AN$5&lt;&gt;"",HLOOKUP(AN$5,Functionalization!$G$6:$R$343,ROW($A243)-5,FALSE),IFERROR(INDEX(AN$320:AN$343,MATCH($F243,$B$320:$B$343,0))/VLOOKUP($F243,$B$320:$BB$343,MATCH(LEFT(TRIM(AN$6),FIND("~",SUBSTITUTE(AN$6,"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243))*HLOOKUP(LEFT(TRIM(AN$6),FIND("~",SUBSTITUTE(AN$6," ","~",LEN(TRIM(AN$6))-LEN(SUBSTITUTE(TRIM(AN$6)," ",""))))-1)&amp;" Total",$B$6:$BB$343,ROW($A243)-5,FALSE))</f>
        <v>0</v>
      </c>
      <c r="AO243" s="14">
        <f ca="1">IF(AO$5&lt;&gt;"",HLOOKUP(AO$5,Functionalization!$G$6:$R$343,ROW($A243)-5,FALSE),IFERROR(INDEX(AO$320:AO$343,MATCH($F243,$B$320:$B$343,0))/VLOOKUP($F243,$B$320:$BB$343,MATCH(LEFT(TRIM(AO$6),FIND("~",SUBSTITUTE(AO$6,"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243))*HLOOKUP(LEFT(TRIM(AO$6),FIND("~",SUBSTITUTE(AO$6," ","~",LEN(TRIM(AO$6))-LEN(SUBSTITUTE(TRIM(AO$6)," ",""))))-1)&amp;" Total",$B$6:$BB$343,ROW($A243)-5,FALSE))</f>
        <v>0</v>
      </c>
      <c r="AP243" s="14">
        <f ca="1">IF(AP$5&lt;&gt;"",HLOOKUP(AP$5,Functionalization!$G$6:$R$343,ROW($A243)-5,FALSE),IFERROR(INDEX(AP$320:AP$343,MATCH($F243,$B$320:$B$343,0))/VLOOKUP($F243,$B$320:$BB$343,MATCH(LEFT(TRIM(AP$6),FIND("~",SUBSTITUTE(AP$6,"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243))*HLOOKUP(LEFT(TRIM(AP$6),FIND("~",SUBSTITUTE(AP$6," ","~",LEN(TRIM(AP$6))-LEN(SUBSTITUTE(TRIM(AP$6)," ",""))))-1)&amp;" Total",$B$6:$BB$343,ROW($A243)-5,FALSE))</f>
        <v>0</v>
      </c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D243" s="44">
        <f ca="1">IFERROR(IF(SUMIF($G$6:$BB$6,BD$6&amp;" Total",$G243:$BB243)-(SUMIF($G$6:$BB$6,BD$6&amp;" "&amp;'Input-Allocators'!$D$18,$G243:$BB243)+IFERROR(SUMIF($G$6:$BB$6,BD$6&amp;" "&amp;'Input-Allocators'!$E$18,$G243:$BB243),SUMIF($G$6:$BB$6,BD$6&amp;" "&amp;'Input-Allocators'!$B$20,$G243:$BB243))+SUMIF($G$6:$BB$6,BD$6&amp;" "&amp;'Input-Allocators'!$F$18,$G243:$BB243))&lt;Check_Limit,0,1),1)</f>
        <v>0</v>
      </c>
      <c r="BE243" s="44">
        <f ca="1">IFERROR(IF(SUMIF($G$6:$BB$6,BE$6&amp;" Total",$G243:$BB243)-(SUMIF($G$6:$BB$6,BE$6&amp;" "&amp;'Input-Allocators'!$D$18,$G243:$BB243)+IFERROR(SUMIF($G$6:$BB$6,BE$6&amp;" "&amp;'Input-Allocators'!$E$18,$G243:$BB243),SUMIF($G$6:$BB$6,BE$6&amp;" "&amp;'Input-Allocators'!$B$20,$G243:$BB243))+SUMIF($G$6:$BB$6,BE$6&amp;" "&amp;'Input-Allocators'!$F$18,$G243:$BB243))&lt;Check_Limit,0,1),1)</f>
        <v>0</v>
      </c>
      <c r="BF243" s="44">
        <f ca="1">IFERROR(IF(SUMIF($G$6:$BB$6,BF$6&amp;" Total",$G243:$BB243)-(SUMIF($G$6:$BB$6,BF$6&amp;" "&amp;'Input-Allocators'!$D$18,$G243:$BB243)+IFERROR(SUMIF($G$6:$BB$6,BF$6&amp;" "&amp;'Input-Allocators'!$E$18,$G243:$BB243),SUMIF($G$6:$BB$6,BF$6&amp;" "&amp;'Input-Allocators'!$B$20,$G243:$BB243))+SUMIF($G$6:$BB$6,BF$6&amp;" "&amp;'Input-Allocators'!$F$18,$G243:$BB243))&lt;Check_Limit,0,1),1)</f>
        <v>0</v>
      </c>
      <c r="BG243" s="44">
        <f ca="1">IFERROR(IF(SUMIF($G$6:$BB$6,BG$6&amp;" Total",$G243:$BB243)-(SUMIF($G$6:$BB$6,BG$6&amp;" "&amp;'Input-Allocators'!$D$18,$G243:$BB243)+IFERROR(SUMIF($G$6:$BB$6,BG$6&amp;" "&amp;'Input-Allocators'!$E$18,$G243:$BB243),SUMIF($G$6:$BB$6,BG$6&amp;" "&amp;'Input-Allocators'!$B$20,$G243:$BB243))+SUMIF($G$6:$BB$6,BG$6&amp;" "&amp;'Input-Allocators'!$F$18,$G243:$BB243))&lt;Check_Limit,0,1),1)</f>
        <v>0</v>
      </c>
      <c r="BH243" s="44">
        <f ca="1">IFERROR(IF(SUMIF($G$6:$BB$6,BH$6&amp;" Total",$G243:$BB243)-(SUMIF($G$6:$BB$6,BH$6&amp;" "&amp;'Input-Allocators'!$D$18,$G243:$BB243)+IFERROR(SUMIF($G$6:$BB$6,BH$6&amp;" "&amp;'Input-Allocators'!$E$18,$G243:$BB243),SUMIF($G$6:$BB$6,BH$6&amp;" "&amp;'Input-Allocators'!$B$20,$G243:$BB243))+SUMIF($G$6:$BB$6,BH$6&amp;" "&amp;'Input-Allocators'!$F$18,$G243:$BB243))&lt;Check_Limit,0,1),1)</f>
        <v>0</v>
      </c>
      <c r="BI243" s="44">
        <f ca="1">IFERROR(IF(SUMIF($G$6:$BB$6,BI$6&amp;" Total",$G243:$BB243)-(SUMIF($G$6:$BB$6,BI$6&amp;" "&amp;'Input-Allocators'!$D$18,$G243:$BB243)+IFERROR(SUMIF($G$6:$BB$6,BI$6&amp;" "&amp;'Input-Allocators'!$E$18,$G243:$BB243),SUMIF($G$6:$BB$6,BI$6&amp;" "&amp;'Input-Allocators'!$B$20,$G243:$BB243))+SUMIF($G$6:$BB$6,BI$6&amp;" "&amp;'Input-Allocators'!$F$18,$G243:$BB243))&lt;Check_Limit,0,1),1)</f>
        <v>0</v>
      </c>
      <c r="BJ243" s="44">
        <f ca="1">IFERROR(IF(SUMIF($G$6:$BB$6,BJ$6&amp;" Total",$G243:$BB243)-(SUMIF($G$6:$BB$6,BJ$6&amp;" "&amp;'Input-Allocators'!$D$18,$G243:$BB243)+IFERROR(SUMIF($G$6:$BB$6,BJ$6&amp;" "&amp;'Input-Allocators'!$E$18,$G243:$BB243),SUMIF($G$6:$BB$6,BJ$6&amp;" "&amp;'Input-Allocators'!$B$20,$G243:$BB243))+SUMIF($G$6:$BB$6,BJ$6&amp;" "&amp;'Input-Allocators'!$F$18,$G243:$BB243))&lt;Check_Limit,0,1),1)</f>
        <v>0</v>
      </c>
      <c r="BK243" s="44">
        <f ca="1">IFERROR(IF(SUMIF($G$6:$BB$6,BK$6&amp;" Total",$G243:$BB243)-(SUMIF($G$6:$BB$6,BK$6&amp;" "&amp;'Input-Allocators'!$D$18,$G243:$BB243)+IFERROR(SUMIF($G$6:$BB$6,BK$6&amp;" "&amp;'Input-Allocators'!$E$18,$G243:$BB243),SUMIF($G$6:$BB$6,BK$6&amp;" "&amp;'Input-Allocators'!$B$20,$G243:$BB243))+SUMIF($G$6:$BB$6,BK$6&amp;" "&amp;'Input-Allocators'!$F$18,$G243:$BB243))&lt;Check_Limit,0,1),1)</f>
        <v>0</v>
      </c>
      <c r="BL243" s="44">
        <f ca="1">IFERROR(IF(SUMIF($G$6:$BB$6,BL$6&amp;" Total",$G243:$BB243)-(SUMIF($G$6:$BB$6,BL$6&amp;" "&amp;'Input-Allocators'!$D$18,$G243:$BB243)+IFERROR(SUMIF($G$6:$BB$6,BL$6&amp;" "&amp;'Input-Allocators'!$E$18,$G243:$BB243),SUMIF($G$6:$BB$6,BL$6&amp;" "&amp;'Input-Allocators'!$B$20,$G243:$BB243))+SUMIF($G$6:$BB$6,BL$6&amp;" "&amp;'Input-Allocators'!$F$18,$G243:$BB243))&lt;Check_Limit,0,1),1)</f>
        <v>0</v>
      </c>
      <c r="BM243" s="44">
        <f ca="1">IFERROR(IF(SUMIF($G$6:$BB$6,BM$6&amp;" Total",$G243:$BB243)-(SUMIF($G$6:$BB$6,BM$6&amp;" "&amp;'Input-Allocators'!$D$18,$G243:$BB243)+IFERROR(SUMIF($G$6:$BB$6,BM$6&amp;" "&amp;'Input-Allocators'!$E$18,$G243:$BB243),SUMIF($G$6:$BB$6,BM$6&amp;" "&amp;'Input-Allocators'!$B$20,$G243:$BB243))+SUMIF($G$6:$BB$6,BM$6&amp;" "&amp;'Input-Allocators'!$F$18,$G243:$BB243))&lt;Check_Limit,0,1),1)</f>
        <v>0</v>
      </c>
      <c r="BN243" s="44">
        <f ca="1">IFERROR(IF(SUMIF($G$6:$BB$6,BN$6&amp;" Total",$G243:$BB243)-(SUMIF($G$6:$BB$6,BN$6&amp;" "&amp;'Input-Allocators'!$D$18,$G243:$BB243)+IFERROR(SUMIF($G$6:$BB$6,BN$6&amp;" "&amp;'Input-Allocators'!$E$18,$G243:$BB243),SUMIF($G$6:$BB$6,BN$6&amp;" "&amp;'Input-Allocators'!$B$20,$G243:$BB243))+SUMIF($G$6:$BB$6,BN$6&amp;" "&amp;'Input-Allocators'!$F$18,$G243:$BB243))&lt;Check_Limit,0,1),1)</f>
        <v>0</v>
      </c>
      <c r="BO243" s="44">
        <f ca="1">IFERROR(IF(SUMIF($G$6:$BB$6,BO$6&amp;" Total",$G243:$BB243)-(SUMIF($G$6:$BB$6,BO$6&amp;" "&amp;'Input-Allocators'!$D$18,$G243:$BB243)+IFERROR(SUMIF($G$6:$BB$6,BO$6&amp;" "&amp;'Input-Allocators'!$E$18,$G243:$BB243),SUMIF($G$6:$BB$6,BO$6&amp;" "&amp;'Input-Allocators'!$B$20,$G243:$BB243))+SUMIF($G$6:$BB$6,BO$6&amp;" "&amp;'Input-Allocators'!$F$18,$G243:$BB243))&lt;Check_Limit,0,1),1)</f>
        <v>0</v>
      </c>
    </row>
    <row r="244" spans="1:67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>Functionalization!$D244</f>
        <v>55.600101179999982</v>
      </c>
      <c r="E244" s="14">
        <f t="shared" ca="1" si="35"/>
        <v>0</v>
      </c>
      <c r="F244" s="3" t="str">
        <f>IF($D244=0,"-",IF('Input-Accounts'!$E244&lt;&gt;0,'Input-Accounts'!$E244,'Input-Accounts'!$G244))</f>
        <v>CUSTOMER</v>
      </c>
      <c r="G244" s="14">
        <f ca="1">IF(G$5&lt;&gt;"",HLOOKUP(G$5,Functionalization!$G$6:$R$343,ROW($A244)-5,FALSE),IFERROR(INDEX(G$320:G$343,MATCH($F244,$B$320:$B$343,0))/VLOOKUP($F244,$B$320:$BB$343,MATCH(LEFT(TRIM(G$6),FIND("~",SUBSTITUTE(G$6,"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244))*HLOOKUP(LEFT(TRIM(G$6),FIND("~",SUBSTITUTE(G$6," ","~",LEN(TRIM(G$6))-LEN(SUBSTITUTE(TRIM(G$6)," ",""))))-1)&amp;" Total",$B$6:$BB$343,ROW($A244)-5,FALSE))</f>
        <v>0</v>
      </c>
      <c r="H244" s="14">
        <f ca="1">IF(H$5&lt;&gt;"",HLOOKUP(H$5,Functionalization!$G$6:$R$343,ROW($A244)-5,FALSE),IFERROR(INDEX(H$320:H$343,MATCH($F244,$B$320:$B$343,0))/VLOOKUP($F244,$B$320:$BB$343,MATCH(LEFT(TRIM(H$6),FIND("~",SUBSTITUTE(H$6,"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244))*HLOOKUP(LEFT(TRIM(H$6),FIND("~",SUBSTITUTE(H$6," ","~",LEN(TRIM(H$6))-LEN(SUBSTITUTE(TRIM(H$6)," ",""))))-1)&amp;" Total",$B$6:$BB$343,ROW($A244)-5,FALSE))</f>
        <v>0</v>
      </c>
      <c r="I244" s="14">
        <f ca="1">IF(I$5&lt;&gt;"",HLOOKUP(I$5,Functionalization!$G$6:$R$343,ROW($A244)-5,FALSE),IFERROR(INDEX(I$320:I$343,MATCH($F244,$B$320:$B$343,0))/VLOOKUP($F244,$B$320:$BB$343,MATCH(LEFT(TRIM(I$6),FIND("~",SUBSTITUTE(I$6,"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244))*HLOOKUP(LEFT(TRIM(I$6),FIND("~",SUBSTITUTE(I$6," ","~",LEN(TRIM(I$6))-LEN(SUBSTITUTE(TRIM(I$6)," ",""))))-1)&amp;" Total",$B$6:$BB$343,ROW($A244)-5,FALSE))</f>
        <v>0</v>
      </c>
      <c r="J244" s="14">
        <f ca="1">IF(J$5&lt;&gt;"",HLOOKUP(J$5,Functionalization!$G$6:$R$343,ROW($A244)-5,FALSE),IFERROR(INDEX(J$320:J$343,MATCH($F244,$B$320:$B$343,0))/VLOOKUP($F244,$B$320:$BB$343,MATCH(LEFT(TRIM(J$6),FIND("~",SUBSTITUTE(J$6,"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244))*HLOOKUP(LEFT(TRIM(J$6),FIND("~",SUBSTITUTE(J$6," ","~",LEN(TRIM(J$6))-LEN(SUBSTITUTE(TRIM(J$6)," ",""))))-1)&amp;" Total",$B$6:$BB$343,ROW($A244)-5,FALSE))</f>
        <v>0</v>
      </c>
      <c r="K244" s="14">
        <f ca="1">IF(K$5&lt;&gt;"",HLOOKUP(K$5,Functionalization!$G$6:$R$343,ROW($A244)-5,FALSE),IFERROR(INDEX(K$320:K$343,MATCH($F244,$B$320:$B$343,0))/VLOOKUP($F244,$B$320:$BB$343,MATCH(LEFT(TRIM(K$6),FIND("~",SUBSTITUTE(K$6,"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244))*HLOOKUP(LEFT(TRIM(K$6),FIND("~",SUBSTITUTE(K$6," ","~",LEN(TRIM(K$6))-LEN(SUBSTITUTE(TRIM(K$6)," ",""))))-1)&amp;" Total",$B$6:$BB$343,ROW($A244)-5,FALSE))</f>
        <v>0</v>
      </c>
      <c r="L244" s="14">
        <f ca="1">IF(L$5&lt;&gt;"",HLOOKUP(L$5,Functionalization!$G$6:$R$343,ROW($A244)-5,FALSE),IFERROR(INDEX(L$320:L$343,MATCH($F244,$B$320:$B$343,0))/VLOOKUP($F244,$B$320:$BB$343,MATCH(LEFT(TRIM(L$6),FIND("~",SUBSTITUTE(L$6,"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244))*HLOOKUP(LEFT(TRIM(L$6),FIND("~",SUBSTITUTE(L$6," ","~",LEN(TRIM(L$6))-LEN(SUBSTITUTE(TRIM(L$6)," ",""))))-1)&amp;" Total",$B$6:$BB$343,ROW($A244)-5,FALSE))</f>
        <v>0</v>
      </c>
      <c r="M244" s="14">
        <f ca="1">IF(M$5&lt;&gt;"",HLOOKUP(M$5,Functionalization!$G$6:$R$343,ROW($A244)-5,FALSE),IFERROR(INDEX(M$320:M$343,MATCH($F244,$B$320:$B$343,0))/VLOOKUP($F244,$B$320:$BB$343,MATCH(LEFT(TRIM(M$6),FIND("~",SUBSTITUTE(M$6,"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244))*HLOOKUP(LEFT(TRIM(M$6),FIND("~",SUBSTITUTE(M$6," ","~",LEN(TRIM(M$6))-LEN(SUBSTITUTE(TRIM(M$6)," ",""))))-1)&amp;" Total",$B$6:$BB$343,ROW($A244)-5,FALSE))</f>
        <v>0</v>
      </c>
      <c r="N244" s="14">
        <f ca="1">IF(N$5&lt;&gt;"",HLOOKUP(N$5,Functionalization!$G$6:$R$343,ROW($A244)-5,FALSE),IFERROR(INDEX(N$320:N$343,MATCH($F244,$B$320:$B$343,0))/VLOOKUP($F244,$B$320:$BB$343,MATCH(LEFT(TRIM(N$6),FIND("~",SUBSTITUTE(N$6,"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244))*HLOOKUP(LEFT(TRIM(N$6),FIND("~",SUBSTITUTE(N$6," ","~",LEN(TRIM(N$6))-LEN(SUBSTITUTE(TRIM(N$6)," ",""))))-1)&amp;" Total",$B$6:$BB$343,ROW($A244)-5,FALSE))</f>
        <v>0</v>
      </c>
      <c r="O244" s="14">
        <f ca="1">IF(O$5&lt;&gt;"",HLOOKUP(O$5,Functionalization!$G$6:$R$343,ROW($A244)-5,FALSE),IFERROR(INDEX(O$320:O$343,MATCH($F244,$B$320:$B$343,0))/VLOOKUP($F244,$B$320:$BB$343,MATCH(LEFT(TRIM(O$6),FIND("~",SUBSTITUTE(O$6,"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244))*HLOOKUP(LEFT(TRIM(O$6),FIND("~",SUBSTITUTE(O$6," ","~",LEN(TRIM(O$6))-LEN(SUBSTITUTE(TRIM(O$6)," ",""))))-1)&amp;" Total",$B$6:$BB$343,ROW($A244)-5,FALSE))</f>
        <v>0</v>
      </c>
      <c r="P244" s="14">
        <f ca="1">IF(P$5&lt;&gt;"",HLOOKUP(P$5,Functionalization!$G$6:$R$343,ROW($A244)-5,FALSE),IFERROR(INDEX(P$320:P$343,MATCH($F244,$B$320:$B$343,0))/VLOOKUP($F244,$B$320:$BB$343,MATCH(LEFT(TRIM(P$6),FIND("~",SUBSTITUTE(P$6,"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244))*HLOOKUP(LEFT(TRIM(P$6),FIND("~",SUBSTITUTE(P$6," ","~",LEN(TRIM(P$6))-LEN(SUBSTITUTE(TRIM(P$6)," ",""))))-1)&amp;" Total",$B$6:$BB$343,ROW($A244)-5,FALSE))</f>
        <v>0</v>
      </c>
      <c r="Q244" s="14">
        <f ca="1">IF(Q$5&lt;&gt;"",HLOOKUP(Q$5,Functionalization!$G$6:$R$343,ROW($A244)-5,FALSE),IFERROR(INDEX(Q$320:Q$343,MATCH($F244,$B$320:$B$343,0))/VLOOKUP($F244,$B$320:$BB$343,MATCH(LEFT(TRIM(Q$6),FIND("~",SUBSTITUTE(Q$6,"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244))*HLOOKUP(LEFT(TRIM(Q$6),FIND("~",SUBSTITUTE(Q$6," ","~",LEN(TRIM(Q$6))-LEN(SUBSTITUTE(TRIM(Q$6)," ",""))))-1)&amp;" Total",$B$6:$BB$343,ROW($A244)-5,FALSE))</f>
        <v>0</v>
      </c>
      <c r="R244" s="14">
        <f ca="1">IF(R$5&lt;&gt;"",HLOOKUP(R$5,Functionalization!$G$6:$R$343,ROW($A244)-5,FALSE),IFERROR(INDEX(R$320:R$343,MATCH($F244,$B$320:$B$343,0))/VLOOKUP($F244,$B$320:$BB$343,MATCH(LEFT(TRIM(R$6),FIND("~",SUBSTITUTE(R$6,"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244))*HLOOKUP(LEFT(TRIM(R$6),FIND("~",SUBSTITUTE(R$6," ","~",LEN(TRIM(R$6))-LEN(SUBSTITUTE(TRIM(R$6)," ",""))))-1)&amp;" Total",$B$6:$BB$343,ROW($A244)-5,FALSE))</f>
        <v>0</v>
      </c>
      <c r="S244" s="14">
        <f ca="1">IF(S$5&lt;&gt;"",HLOOKUP(S$5,Functionalization!$G$6:$R$343,ROW($A244)-5,FALSE),IFERROR(INDEX(S$320:S$343,MATCH($F244,$B$320:$B$343,0))/VLOOKUP($F244,$B$320:$BB$343,MATCH(LEFT(TRIM(S$6),FIND("~",SUBSTITUTE(S$6,"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244))*HLOOKUP(LEFT(TRIM(S$6),FIND("~",SUBSTITUTE(S$6," ","~",LEN(TRIM(S$6))-LEN(SUBSTITUTE(TRIM(S$6)," ",""))))-1)&amp;" Total",$B$6:$BB$343,ROW($A244)-5,FALSE))</f>
        <v>55.600101179999982</v>
      </c>
      <c r="T244" s="14">
        <f ca="1">IF(T$5&lt;&gt;"",HLOOKUP(T$5,Functionalization!$G$6:$R$343,ROW($A244)-5,FALSE),IFERROR(INDEX(T$320:T$343,MATCH($F244,$B$320:$B$343,0))/VLOOKUP($F244,$B$320:$BB$343,MATCH(LEFT(TRIM(T$6),FIND("~",SUBSTITUTE(T$6,"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244))*HLOOKUP(LEFT(TRIM(T$6),FIND("~",SUBSTITUTE(T$6," ","~",LEN(TRIM(T$6))-LEN(SUBSTITUTE(TRIM(T$6)," ",""))))-1)&amp;" Total",$B$6:$BB$343,ROW($A244)-5,FALSE))</f>
        <v>0</v>
      </c>
      <c r="U244" s="14">
        <f ca="1">IF(U$5&lt;&gt;"",HLOOKUP(U$5,Functionalization!$G$6:$R$343,ROW($A244)-5,FALSE),IFERROR(INDEX(U$320:U$343,MATCH($F244,$B$320:$B$343,0))/VLOOKUP($F244,$B$320:$BB$343,MATCH(LEFT(TRIM(U$6),FIND("~",SUBSTITUTE(U$6,"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244))*HLOOKUP(LEFT(TRIM(U$6),FIND("~",SUBSTITUTE(U$6," ","~",LEN(TRIM(U$6))-LEN(SUBSTITUTE(TRIM(U$6)," ",""))))-1)&amp;" Total",$B$6:$BB$343,ROW($A244)-5,FALSE))</f>
        <v>0</v>
      </c>
      <c r="V244" s="14">
        <f ca="1">IF(V$5&lt;&gt;"",HLOOKUP(V$5,Functionalization!$G$6:$R$343,ROW($A244)-5,FALSE),IFERROR(INDEX(V$320:V$343,MATCH($F244,$B$320:$B$343,0))/VLOOKUP($F244,$B$320:$BB$343,MATCH(LEFT(TRIM(V$6),FIND("~",SUBSTITUTE(V$6,"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244))*HLOOKUP(LEFT(TRIM(V$6),FIND("~",SUBSTITUTE(V$6," ","~",LEN(TRIM(V$6))-LEN(SUBSTITUTE(TRIM(V$6)," ",""))))-1)&amp;" Total",$B$6:$BB$343,ROW($A244)-5,FALSE))</f>
        <v>55.600101179999982</v>
      </c>
      <c r="W244" s="14">
        <f ca="1">IF(W$5&lt;&gt;"",HLOOKUP(W$5,Functionalization!$G$6:$R$343,ROW($A244)-5,FALSE),IFERROR(INDEX(W$320:W$343,MATCH($F244,$B$320:$B$343,0))/VLOOKUP($F244,$B$320:$BB$343,MATCH(LEFT(TRIM(W$6),FIND("~",SUBSTITUTE(W$6,"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244))*HLOOKUP(LEFT(TRIM(W$6),FIND("~",SUBSTITUTE(W$6," ","~",LEN(TRIM(W$6))-LEN(SUBSTITUTE(TRIM(W$6)," ",""))))-1)&amp;" Total",$B$6:$BB$343,ROW($A244)-5,FALSE))</f>
        <v>0</v>
      </c>
      <c r="X244" s="14">
        <f ca="1">IF(X$5&lt;&gt;"",HLOOKUP(X$5,Functionalization!$G$6:$R$343,ROW($A244)-5,FALSE),IFERROR(INDEX(X$320:X$343,MATCH($F244,$B$320:$B$343,0))/VLOOKUP($F244,$B$320:$BB$343,MATCH(LEFT(TRIM(X$6),FIND("~",SUBSTITUTE(X$6,"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244))*HLOOKUP(LEFT(TRIM(X$6),FIND("~",SUBSTITUTE(X$6," ","~",LEN(TRIM(X$6))-LEN(SUBSTITUTE(TRIM(X$6)," ",""))))-1)&amp;" Total",$B$6:$BB$343,ROW($A244)-5,FALSE))</f>
        <v>0</v>
      </c>
      <c r="Y244" s="14">
        <f ca="1">IF(Y$5&lt;&gt;"",HLOOKUP(Y$5,Functionalization!$G$6:$R$343,ROW($A244)-5,FALSE),IFERROR(INDEX(Y$320:Y$343,MATCH($F244,$B$320:$B$343,0))/VLOOKUP($F244,$B$320:$BB$343,MATCH(LEFT(TRIM(Y$6),FIND("~",SUBSTITUTE(Y$6,"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244))*HLOOKUP(LEFT(TRIM(Y$6),FIND("~",SUBSTITUTE(Y$6," ","~",LEN(TRIM(Y$6))-LEN(SUBSTITUTE(TRIM(Y$6)," ",""))))-1)&amp;" Total",$B$6:$BB$343,ROW($A244)-5,FALSE))</f>
        <v>0</v>
      </c>
      <c r="Z244" s="14">
        <f ca="1">IF(Z$5&lt;&gt;"",HLOOKUP(Z$5,Functionalization!$G$6:$R$343,ROW($A244)-5,FALSE),IFERROR(INDEX(Z$320:Z$343,MATCH($F244,$B$320:$B$343,0))/VLOOKUP($F244,$B$320:$BB$343,MATCH(LEFT(TRIM(Z$6),FIND("~",SUBSTITUTE(Z$6,"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244))*HLOOKUP(LEFT(TRIM(Z$6),FIND("~",SUBSTITUTE(Z$6," ","~",LEN(TRIM(Z$6))-LEN(SUBSTITUTE(TRIM(Z$6)," ",""))))-1)&amp;" Total",$B$6:$BB$343,ROW($A244)-5,FALSE))</f>
        <v>0</v>
      </c>
      <c r="AA244" s="14">
        <f ca="1">IF(AA$5&lt;&gt;"",HLOOKUP(AA$5,Functionalization!$G$6:$R$343,ROW($A244)-5,FALSE),IFERROR(INDEX(AA$320:AA$343,MATCH($F244,$B$320:$B$343,0))/VLOOKUP($F244,$B$320:$BB$343,MATCH(LEFT(TRIM(AA$6),FIND("~",SUBSTITUTE(AA$6,"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244))*HLOOKUP(LEFT(TRIM(AA$6),FIND("~",SUBSTITUTE(AA$6," ","~",LEN(TRIM(AA$6))-LEN(SUBSTITUTE(TRIM(AA$6)," ",""))))-1)&amp;" Total",$B$6:$BB$343,ROW($A244)-5,FALSE))</f>
        <v>0</v>
      </c>
      <c r="AB244" s="14">
        <f ca="1">IF(AB$5&lt;&gt;"",HLOOKUP(AB$5,Functionalization!$G$6:$R$343,ROW($A244)-5,FALSE),IFERROR(INDEX(AB$320:AB$343,MATCH($F244,$B$320:$B$343,0))/VLOOKUP($F244,$B$320:$BB$343,MATCH(LEFT(TRIM(AB$6),FIND("~",SUBSTITUTE(AB$6,"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244))*HLOOKUP(LEFT(TRIM(AB$6),FIND("~",SUBSTITUTE(AB$6," ","~",LEN(TRIM(AB$6))-LEN(SUBSTITUTE(TRIM(AB$6)," ",""))))-1)&amp;" Total",$B$6:$BB$343,ROW($A244)-5,FALSE))</f>
        <v>0</v>
      </c>
      <c r="AC244" s="14">
        <f ca="1">IF(AC$5&lt;&gt;"",HLOOKUP(AC$5,Functionalization!$G$6:$R$343,ROW($A244)-5,FALSE),IFERROR(INDEX(AC$320:AC$343,MATCH($F244,$B$320:$B$343,0))/VLOOKUP($F244,$B$320:$BB$343,MATCH(LEFT(TRIM(AC$6),FIND("~",SUBSTITUTE(AC$6,"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244))*HLOOKUP(LEFT(TRIM(AC$6),FIND("~",SUBSTITUTE(AC$6," ","~",LEN(TRIM(AC$6))-LEN(SUBSTITUTE(TRIM(AC$6)," ",""))))-1)&amp;" Total",$B$6:$BB$343,ROW($A244)-5,FALSE))</f>
        <v>0</v>
      </c>
      <c r="AD244" s="14">
        <f ca="1">IF(AD$5&lt;&gt;"",HLOOKUP(AD$5,Functionalization!$G$6:$R$343,ROW($A244)-5,FALSE),IFERROR(INDEX(AD$320:AD$343,MATCH($F244,$B$320:$B$343,0))/VLOOKUP($F244,$B$320:$BB$343,MATCH(LEFT(TRIM(AD$6),FIND("~",SUBSTITUTE(AD$6,"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244))*HLOOKUP(LEFT(TRIM(AD$6),FIND("~",SUBSTITUTE(AD$6," ","~",LEN(TRIM(AD$6))-LEN(SUBSTITUTE(TRIM(AD$6)," ",""))))-1)&amp;" Total",$B$6:$BB$343,ROW($A244)-5,FALSE))</f>
        <v>0</v>
      </c>
      <c r="AE244" s="14">
        <f ca="1">IF(AE$5&lt;&gt;"",HLOOKUP(AE$5,Functionalization!$G$6:$R$343,ROW($A244)-5,FALSE),IFERROR(INDEX(AE$320:AE$343,MATCH($F244,$B$320:$B$343,0))/VLOOKUP($F244,$B$320:$BB$343,MATCH(LEFT(TRIM(AE$6),FIND("~",SUBSTITUTE(AE$6,"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244))*HLOOKUP(LEFT(TRIM(AE$6),FIND("~",SUBSTITUTE(AE$6," ","~",LEN(TRIM(AE$6))-LEN(SUBSTITUTE(TRIM(AE$6)," ",""))))-1)&amp;" Total",$B$6:$BB$343,ROW($A244)-5,FALSE))</f>
        <v>0</v>
      </c>
      <c r="AF244" s="14">
        <f ca="1">IF(AF$5&lt;&gt;"",HLOOKUP(AF$5,Functionalization!$G$6:$R$343,ROW($A244)-5,FALSE),IFERROR(INDEX(AF$320:AF$343,MATCH($F244,$B$320:$B$343,0))/VLOOKUP($F244,$B$320:$BB$343,MATCH(LEFT(TRIM(AF$6),FIND("~",SUBSTITUTE(AF$6,"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244))*HLOOKUP(LEFT(TRIM(AF$6),FIND("~",SUBSTITUTE(AF$6," ","~",LEN(TRIM(AF$6))-LEN(SUBSTITUTE(TRIM(AF$6)," ",""))))-1)&amp;" Total",$B$6:$BB$343,ROW($A244)-5,FALSE))</f>
        <v>0</v>
      </c>
      <c r="AG244" s="14">
        <f ca="1">IF(AG$5&lt;&gt;"",HLOOKUP(AG$5,Functionalization!$G$6:$R$343,ROW($A244)-5,FALSE),IFERROR(INDEX(AG$320:AG$343,MATCH($F244,$B$320:$B$343,0))/VLOOKUP($F244,$B$320:$BB$343,MATCH(LEFT(TRIM(AG$6),FIND("~",SUBSTITUTE(AG$6,"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244))*HLOOKUP(LEFT(TRIM(AG$6),FIND("~",SUBSTITUTE(AG$6," ","~",LEN(TRIM(AG$6))-LEN(SUBSTITUTE(TRIM(AG$6)," ",""))))-1)&amp;" Total",$B$6:$BB$343,ROW($A244)-5,FALSE))</f>
        <v>0</v>
      </c>
      <c r="AH244" s="14">
        <f ca="1">IF(AH$5&lt;&gt;"",HLOOKUP(AH$5,Functionalization!$G$6:$R$343,ROW($A244)-5,FALSE),IFERROR(INDEX(AH$320:AH$343,MATCH($F244,$B$320:$B$343,0))/VLOOKUP($F244,$B$320:$BB$343,MATCH(LEFT(TRIM(AH$6),FIND("~",SUBSTITUTE(AH$6,"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244))*HLOOKUP(LEFT(TRIM(AH$6),FIND("~",SUBSTITUTE(AH$6," ","~",LEN(TRIM(AH$6))-LEN(SUBSTITUTE(TRIM(AH$6)," ",""))))-1)&amp;" Total",$B$6:$BB$343,ROW($A244)-5,FALSE))</f>
        <v>0</v>
      </c>
      <c r="AI244" s="14">
        <f ca="1">IF(AI$5&lt;&gt;"",HLOOKUP(AI$5,Functionalization!$G$6:$R$343,ROW($A244)-5,FALSE),IFERROR(INDEX(AI$320:AI$343,MATCH($F244,$B$320:$B$343,0))/VLOOKUP($F244,$B$320:$BB$343,MATCH(LEFT(TRIM(AI$6),FIND("~",SUBSTITUTE(AI$6,"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244))*HLOOKUP(LEFT(TRIM(AI$6),FIND("~",SUBSTITUTE(AI$6," ","~",LEN(TRIM(AI$6))-LEN(SUBSTITUTE(TRIM(AI$6)," ",""))))-1)&amp;" Total",$B$6:$BB$343,ROW($A244)-5,FALSE))</f>
        <v>0</v>
      </c>
      <c r="AJ244" s="14">
        <f ca="1">IF(AJ$5&lt;&gt;"",HLOOKUP(AJ$5,Functionalization!$G$6:$R$343,ROW($A244)-5,FALSE),IFERROR(INDEX(AJ$320:AJ$343,MATCH($F244,$B$320:$B$343,0))/VLOOKUP($F244,$B$320:$BB$343,MATCH(LEFT(TRIM(AJ$6),FIND("~",SUBSTITUTE(AJ$6,"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244))*HLOOKUP(LEFT(TRIM(AJ$6),FIND("~",SUBSTITUTE(AJ$6," ","~",LEN(TRIM(AJ$6))-LEN(SUBSTITUTE(TRIM(AJ$6)," ",""))))-1)&amp;" Total",$B$6:$BB$343,ROW($A244)-5,FALSE))</f>
        <v>0</v>
      </c>
      <c r="AK244" s="14">
        <f ca="1">IF(AK$5&lt;&gt;"",HLOOKUP(AK$5,Functionalization!$G$6:$R$343,ROW($A244)-5,FALSE),IFERROR(INDEX(AK$320:AK$343,MATCH($F244,$B$320:$B$343,0))/VLOOKUP($F244,$B$320:$BB$343,MATCH(LEFT(TRIM(AK$6),FIND("~",SUBSTITUTE(AK$6,"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244))*HLOOKUP(LEFT(TRIM(AK$6),FIND("~",SUBSTITUTE(AK$6," ","~",LEN(TRIM(AK$6))-LEN(SUBSTITUTE(TRIM(AK$6)," ",""))))-1)&amp;" Total",$B$6:$BB$343,ROW($A244)-5,FALSE))</f>
        <v>0</v>
      </c>
      <c r="AL244" s="14">
        <f ca="1">IF(AL$5&lt;&gt;"",HLOOKUP(AL$5,Functionalization!$G$6:$R$343,ROW($A244)-5,FALSE),IFERROR(INDEX(AL$320:AL$343,MATCH($F244,$B$320:$B$343,0))/VLOOKUP($F244,$B$320:$BB$343,MATCH(LEFT(TRIM(AL$6),FIND("~",SUBSTITUTE(AL$6,"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244))*HLOOKUP(LEFT(TRIM(AL$6),FIND("~",SUBSTITUTE(AL$6," ","~",LEN(TRIM(AL$6))-LEN(SUBSTITUTE(TRIM(AL$6)," ",""))))-1)&amp;" Total",$B$6:$BB$343,ROW($A244)-5,FALSE))</f>
        <v>0</v>
      </c>
      <c r="AM244" s="14">
        <f ca="1">IF(AM$5&lt;&gt;"",HLOOKUP(AM$5,Functionalization!$G$6:$R$343,ROW($A244)-5,FALSE),IFERROR(INDEX(AM$320:AM$343,MATCH($F244,$B$320:$B$343,0))/VLOOKUP($F244,$B$320:$BB$343,MATCH(LEFT(TRIM(AM$6),FIND("~",SUBSTITUTE(AM$6,"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244))*HLOOKUP(LEFT(TRIM(AM$6),FIND("~",SUBSTITUTE(AM$6," ","~",LEN(TRIM(AM$6))-LEN(SUBSTITUTE(TRIM(AM$6)," ",""))))-1)&amp;" Total",$B$6:$BB$343,ROW($A244)-5,FALSE))</f>
        <v>0</v>
      </c>
      <c r="AN244" s="14">
        <f ca="1">IF(AN$5&lt;&gt;"",HLOOKUP(AN$5,Functionalization!$G$6:$R$343,ROW($A244)-5,FALSE),IFERROR(INDEX(AN$320:AN$343,MATCH($F244,$B$320:$B$343,0))/VLOOKUP($F244,$B$320:$BB$343,MATCH(LEFT(TRIM(AN$6),FIND("~",SUBSTITUTE(AN$6,"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244))*HLOOKUP(LEFT(TRIM(AN$6),FIND("~",SUBSTITUTE(AN$6," ","~",LEN(TRIM(AN$6))-LEN(SUBSTITUTE(TRIM(AN$6)," ",""))))-1)&amp;" Total",$B$6:$BB$343,ROW($A244)-5,FALSE))</f>
        <v>0</v>
      </c>
      <c r="AO244" s="14">
        <f ca="1">IF(AO$5&lt;&gt;"",HLOOKUP(AO$5,Functionalization!$G$6:$R$343,ROW($A244)-5,FALSE),IFERROR(INDEX(AO$320:AO$343,MATCH($F244,$B$320:$B$343,0))/VLOOKUP($F244,$B$320:$BB$343,MATCH(LEFT(TRIM(AO$6),FIND("~",SUBSTITUTE(AO$6,"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244))*HLOOKUP(LEFT(TRIM(AO$6),FIND("~",SUBSTITUTE(AO$6," ","~",LEN(TRIM(AO$6))-LEN(SUBSTITUTE(TRIM(AO$6)," ",""))))-1)&amp;" Total",$B$6:$BB$343,ROW($A244)-5,FALSE))</f>
        <v>0</v>
      </c>
      <c r="AP244" s="14">
        <f ca="1">IF(AP$5&lt;&gt;"",HLOOKUP(AP$5,Functionalization!$G$6:$R$343,ROW($A244)-5,FALSE),IFERROR(INDEX(AP$320:AP$343,MATCH($F244,$B$320:$B$343,0))/VLOOKUP($F244,$B$320:$BB$343,MATCH(LEFT(TRIM(AP$6),FIND("~",SUBSTITUTE(AP$6,"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244))*HLOOKUP(LEFT(TRIM(AP$6),FIND("~",SUBSTITUTE(AP$6," ","~",LEN(TRIM(AP$6))-LEN(SUBSTITUTE(TRIM(AP$6)," ",""))))-1)&amp;" Total",$B$6:$BB$343,ROW($A244)-5,FALSE))</f>
        <v>0</v>
      </c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D244" s="44">
        <f ca="1">IFERROR(IF(SUMIF($G$6:$BB$6,BD$6&amp;" Total",$G244:$BB244)-(SUMIF($G$6:$BB$6,BD$6&amp;" "&amp;'Input-Allocators'!$D$18,$G244:$BB244)+IFERROR(SUMIF($G$6:$BB$6,BD$6&amp;" "&amp;'Input-Allocators'!$E$18,$G244:$BB244),SUMIF($G$6:$BB$6,BD$6&amp;" "&amp;'Input-Allocators'!$B$20,$G244:$BB244))+SUMIF($G$6:$BB$6,BD$6&amp;" "&amp;'Input-Allocators'!$F$18,$G244:$BB244))&lt;Check_Limit,0,1),1)</f>
        <v>0</v>
      </c>
      <c r="BE244" s="44">
        <f ca="1">IFERROR(IF(SUMIF($G$6:$BB$6,BE$6&amp;" Total",$G244:$BB244)-(SUMIF($G$6:$BB$6,BE$6&amp;" "&amp;'Input-Allocators'!$D$18,$G244:$BB244)+IFERROR(SUMIF($G$6:$BB$6,BE$6&amp;" "&amp;'Input-Allocators'!$E$18,$G244:$BB244),SUMIF($G$6:$BB$6,BE$6&amp;" "&amp;'Input-Allocators'!$B$20,$G244:$BB244))+SUMIF($G$6:$BB$6,BE$6&amp;" "&amp;'Input-Allocators'!$F$18,$G244:$BB244))&lt;Check_Limit,0,1),1)</f>
        <v>0</v>
      </c>
      <c r="BF244" s="44">
        <f ca="1">IFERROR(IF(SUMIF($G$6:$BB$6,BF$6&amp;" Total",$G244:$BB244)-(SUMIF($G$6:$BB$6,BF$6&amp;" "&amp;'Input-Allocators'!$D$18,$G244:$BB244)+IFERROR(SUMIF($G$6:$BB$6,BF$6&amp;" "&amp;'Input-Allocators'!$E$18,$G244:$BB244),SUMIF($G$6:$BB$6,BF$6&amp;" "&amp;'Input-Allocators'!$B$20,$G244:$BB244))+SUMIF($G$6:$BB$6,BF$6&amp;" "&amp;'Input-Allocators'!$F$18,$G244:$BB244))&lt;Check_Limit,0,1),1)</f>
        <v>0</v>
      </c>
      <c r="BG244" s="44">
        <f ca="1">IFERROR(IF(SUMIF($G$6:$BB$6,BG$6&amp;" Total",$G244:$BB244)-(SUMIF($G$6:$BB$6,BG$6&amp;" "&amp;'Input-Allocators'!$D$18,$G244:$BB244)+IFERROR(SUMIF($G$6:$BB$6,BG$6&amp;" "&amp;'Input-Allocators'!$E$18,$G244:$BB244),SUMIF($G$6:$BB$6,BG$6&amp;" "&amp;'Input-Allocators'!$B$20,$G244:$BB244))+SUMIF($G$6:$BB$6,BG$6&amp;" "&amp;'Input-Allocators'!$F$18,$G244:$BB244))&lt;Check_Limit,0,1),1)</f>
        <v>0</v>
      </c>
      <c r="BH244" s="44">
        <f ca="1">IFERROR(IF(SUMIF($G$6:$BB$6,BH$6&amp;" Total",$G244:$BB244)-(SUMIF($G$6:$BB$6,BH$6&amp;" "&amp;'Input-Allocators'!$D$18,$G244:$BB244)+IFERROR(SUMIF($G$6:$BB$6,BH$6&amp;" "&amp;'Input-Allocators'!$E$18,$G244:$BB244),SUMIF($G$6:$BB$6,BH$6&amp;" "&amp;'Input-Allocators'!$B$20,$G244:$BB244))+SUMIF($G$6:$BB$6,BH$6&amp;" "&amp;'Input-Allocators'!$F$18,$G244:$BB244))&lt;Check_Limit,0,1),1)</f>
        <v>0</v>
      </c>
      <c r="BI244" s="44">
        <f ca="1">IFERROR(IF(SUMIF($G$6:$BB$6,BI$6&amp;" Total",$G244:$BB244)-(SUMIF($G$6:$BB$6,BI$6&amp;" "&amp;'Input-Allocators'!$D$18,$G244:$BB244)+IFERROR(SUMIF($G$6:$BB$6,BI$6&amp;" "&amp;'Input-Allocators'!$E$18,$G244:$BB244),SUMIF($G$6:$BB$6,BI$6&amp;" "&amp;'Input-Allocators'!$B$20,$G244:$BB244))+SUMIF($G$6:$BB$6,BI$6&amp;" "&amp;'Input-Allocators'!$F$18,$G244:$BB244))&lt;Check_Limit,0,1),1)</f>
        <v>0</v>
      </c>
      <c r="BJ244" s="44">
        <f ca="1">IFERROR(IF(SUMIF($G$6:$BB$6,BJ$6&amp;" Total",$G244:$BB244)-(SUMIF($G$6:$BB$6,BJ$6&amp;" "&amp;'Input-Allocators'!$D$18,$G244:$BB244)+IFERROR(SUMIF($G$6:$BB$6,BJ$6&amp;" "&amp;'Input-Allocators'!$E$18,$G244:$BB244),SUMIF($G$6:$BB$6,BJ$6&amp;" "&amp;'Input-Allocators'!$B$20,$G244:$BB244))+SUMIF($G$6:$BB$6,BJ$6&amp;" "&amp;'Input-Allocators'!$F$18,$G244:$BB244))&lt;Check_Limit,0,1),1)</f>
        <v>0</v>
      </c>
      <c r="BK244" s="44">
        <f ca="1">IFERROR(IF(SUMIF($G$6:$BB$6,BK$6&amp;" Total",$G244:$BB244)-(SUMIF($G$6:$BB$6,BK$6&amp;" "&amp;'Input-Allocators'!$D$18,$G244:$BB244)+IFERROR(SUMIF($G$6:$BB$6,BK$6&amp;" "&amp;'Input-Allocators'!$E$18,$G244:$BB244),SUMIF($G$6:$BB$6,BK$6&amp;" "&amp;'Input-Allocators'!$B$20,$G244:$BB244))+SUMIF($G$6:$BB$6,BK$6&amp;" "&amp;'Input-Allocators'!$F$18,$G244:$BB244))&lt;Check_Limit,0,1),1)</f>
        <v>0</v>
      </c>
      <c r="BL244" s="44">
        <f ca="1">IFERROR(IF(SUMIF($G$6:$BB$6,BL$6&amp;" Total",$G244:$BB244)-(SUMIF($G$6:$BB$6,BL$6&amp;" "&amp;'Input-Allocators'!$D$18,$G244:$BB244)+IFERROR(SUMIF($G$6:$BB$6,BL$6&amp;" "&amp;'Input-Allocators'!$E$18,$G244:$BB244),SUMIF($G$6:$BB$6,BL$6&amp;" "&amp;'Input-Allocators'!$B$20,$G244:$BB244))+SUMIF($G$6:$BB$6,BL$6&amp;" "&amp;'Input-Allocators'!$F$18,$G244:$BB244))&lt;Check_Limit,0,1),1)</f>
        <v>0</v>
      </c>
      <c r="BM244" s="44">
        <f ca="1">IFERROR(IF(SUMIF($G$6:$BB$6,BM$6&amp;" Total",$G244:$BB244)-(SUMIF($G$6:$BB$6,BM$6&amp;" "&amp;'Input-Allocators'!$D$18,$G244:$BB244)+IFERROR(SUMIF($G$6:$BB$6,BM$6&amp;" "&amp;'Input-Allocators'!$E$18,$G244:$BB244),SUMIF($G$6:$BB$6,BM$6&amp;" "&amp;'Input-Allocators'!$B$20,$G244:$BB244))+SUMIF($G$6:$BB$6,BM$6&amp;" "&amp;'Input-Allocators'!$F$18,$G244:$BB244))&lt;Check_Limit,0,1),1)</f>
        <v>0</v>
      </c>
      <c r="BN244" s="44">
        <f ca="1">IFERROR(IF(SUMIF($G$6:$BB$6,BN$6&amp;" Total",$G244:$BB244)-(SUMIF($G$6:$BB$6,BN$6&amp;" "&amp;'Input-Allocators'!$D$18,$G244:$BB244)+IFERROR(SUMIF($G$6:$BB$6,BN$6&amp;" "&amp;'Input-Allocators'!$E$18,$G244:$BB244),SUMIF($G$6:$BB$6,BN$6&amp;" "&amp;'Input-Allocators'!$B$20,$G244:$BB244))+SUMIF($G$6:$BB$6,BN$6&amp;" "&amp;'Input-Allocators'!$F$18,$G244:$BB244))&lt;Check_Limit,0,1),1)</f>
        <v>0</v>
      </c>
      <c r="BO244" s="44">
        <f ca="1">IFERROR(IF(SUMIF($G$6:$BB$6,BO$6&amp;" Total",$G244:$BB244)-(SUMIF($G$6:$BB$6,BO$6&amp;" "&amp;'Input-Allocators'!$D$18,$G244:$BB244)+IFERROR(SUMIF($G$6:$BB$6,BO$6&amp;" "&amp;'Input-Allocators'!$E$18,$G244:$BB244),SUMIF($G$6:$BB$6,BO$6&amp;" "&amp;'Input-Allocators'!$B$20,$G244:$BB244))+SUMIF($G$6:$BB$6,BO$6&amp;" "&amp;'Input-Allocators'!$F$18,$G244:$BB244))&lt;Check_Limit,0,1),1)</f>
        <v>0</v>
      </c>
    </row>
    <row r="245" spans="1:67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>Functionalization!$D245</f>
        <v>0</v>
      </c>
      <c r="E245" s="14">
        <f t="shared" ca="1" si="35"/>
        <v>0</v>
      </c>
      <c r="F245" s="3" t="str">
        <f>IF($D245=0,"-",IF('Input-Accounts'!$E245&lt;&gt;0,'Input-Accounts'!$E245,'Input-Accounts'!$G245))</f>
        <v>-</v>
      </c>
      <c r="G245" s="14">
        <f ca="1">IF(G$5&lt;&gt;"",HLOOKUP(G$5,Functionalization!$G$6:$R$343,ROW($A245)-5,FALSE),IFERROR(INDEX(G$320:G$343,MATCH($F245,$B$320:$B$343,0))/VLOOKUP($F245,$B$320:$BB$343,MATCH(LEFT(TRIM(G$6),FIND("~",SUBSTITUTE(G$6,"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245))*HLOOKUP(LEFT(TRIM(G$6),FIND("~",SUBSTITUTE(G$6," ","~",LEN(TRIM(G$6))-LEN(SUBSTITUTE(TRIM(G$6)," ",""))))-1)&amp;" Total",$B$6:$BB$343,ROW($A245)-5,FALSE))</f>
        <v>0</v>
      </c>
      <c r="H245" s="14">
        <f ca="1">IF(H$5&lt;&gt;"",HLOOKUP(H$5,Functionalization!$G$6:$R$343,ROW($A245)-5,FALSE),IFERROR(INDEX(H$320:H$343,MATCH($F245,$B$320:$B$343,0))/VLOOKUP($F245,$B$320:$BB$343,MATCH(LEFT(TRIM(H$6),FIND("~",SUBSTITUTE(H$6,"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245))*HLOOKUP(LEFT(TRIM(H$6),FIND("~",SUBSTITUTE(H$6," ","~",LEN(TRIM(H$6))-LEN(SUBSTITUTE(TRIM(H$6)," ",""))))-1)&amp;" Total",$B$6:$BB$343,ROW($A245)-5,FALSE))</f>
        <v>0</v>
      </c>
      <c r="I245" s="14">
        <f ca="1">IF(I$5&lt;&gt;"",HLOOKUP(I$5,Functionalization!$G$6:$R$343,ROW($A245)-5,FALSE),IFERROR(INDEX(I$320:I$343,MATCH($F245,$B$320:$B$343,0))/VLOOKUP($F245,$B$320:$BB$343,MATCH(LEFT(TRIM(I$6),FIND("~",SUBSTITUTE(I$6,"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245))*HLOOKUP(LEFT(TRIM(I$6),FIND("~",SUBSTITUTE(I$6," ","~",LEN(TRIM(I$6))-LEN(SUBSTITUTE(TRIM(I$6)," ",""))))-1)&amp;" Total",$B$6:$BB$343,ROW($A245)-5,FALSE))</f>
        <v>0</v>
      </c>
      <c r="J245" s="14">
        <f ca="1">IF(J$5&lt;&gt;"",HLOOKUP(J$5,Functionalization!$G$6:$R$343,ROW($A245)-5,FALSE),IFERROR(INDEX(J$320:J$343,MATCH($F245,$B$320:$B$343,0))/VLOOKUP($F245,$B$320:$BB$343,MATCH(LEFT(TRIM(J$6),FIND("~",SUBSTITUTE(J$6,"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245))*HLOOKUP(LEFT(TRIM(J$6),FIND("~",SUBSTITUTE(J$6," ","~",LEN(TRIM(J$6))-LEN(SUBSTITUTE(TRIM(J$6)," ",""))))-1)&amp;" Total",$B$6:$BB$343,ROW($A245)-5,FALSE))</f>
        <v>0</v>
      </c>
      <c r="K245" s="14">
        <f ca="1">IF(K$5&lt;&gt;"",HLOOKUP(K$5,Functionalization!$G$6:$R$343,ROW($A245)-5,FALSE),IFERROR(INDEX(K$320:K$343,MATCH($F245,$B$320:$B$343,0))/VLOOKUP($F245,$B$320:$BB$343,MATCH(LEFT(TRIM(K$6),FIND("~",SUBSTITUTE(K$6,"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245))*HLOOKUP(LEFT(TRIM(K$6),FIND("~",SUBSTITUTE(K$6," ","~",LEN(TRIM(K$6))-LEN(SUBSTITUTE(TRIM(K$6)," ",""))))-1)&amp;" Total",$B$6:$BB$343,ROW($A245)-5,FALSE))</f>
        <v>0</v>
      </c>
      <c r="L245" s="14">
        <f ca="1">IF(L$5&lt;&gt;"",HLOOKUP(L$5,Functionalization!$G$6:$R$343,ROW($A245)-5,FALSE),IFERROR(INDEX(L$320:L$343,MATCH($F245,$B$320:$B$343,0))/VLOOKUP($F245,$B$320:$BB$343,MATCH(LEFT(TRIM(L$6),FIND("~",SUBSTITUTE(L$6,"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245))*HLOOKUP(LEFT(TRIM(L$6),FIND("~",SUBSTITUTE(L$6," ","~",LEN(TRIM(L$6))-LEN(SUBSTITUTE(TRIM(L$6)," ",""))))-1)&amp;" Total",$B$6:$BB$343,ROW($A245)-5,FALSE))</f>
        <v>0</v>
      </c>
      <c r="M245" s="14">
        <f ca="1">IF(M$5&lt;&gt;"",HLOOKUP(M$5,Functionalization!$G$6:$R$343,ROW($A245)-5,FALSE),IFERROR(INDEX(M$320:M$343,MATCH($F245,$B$320:$B$343,0))/VLOOKUP($F245,$B$320:$BB$343,MATCH(LEFT(TRIM(M$6),FIND("~",SUBSTITUTE(M$6,"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245))*HLOOKUP(LEFT(TRIM(M$6),FIND("~",SUBSTITUTE(M$6," ","~",LEN(TRIM(M$6))-LEN(SUBSTITUTE(TRIM(M$6)," ",""))))-1)&amp;" Total",$B$6:$BB$343,ROW($A245)-5,FALSE))</f>
        <v>0</v>
      </c>
      <c r="N245" s="14">
        <f ca="1">IF(N$5&lt;&gt;"",HLOOKUP(N$5,Functionalization!$G$6:$R$343,ROW($A245)-5,FALSE),IFERROR(INDEX(N$320:N$343,MATCH($F245,$B$320:$B$343,0))/VLOOKUP($F245,$B$320:$BB$343,MATCH(LEFT(TRIM(N$6),FIND("~",SUBSTITUTE(N$6,"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245))*HLOOKUP(LEFT(TRIM(N$6),FIND("~",SUBSTITUTE(N$6," ","~",LEN(TRIM(N$6))-LEN(SUBSTITUTE(TRIM(N$6)," ",""))))-1)&amp;" Total",$B$6:$BB$343,ROW($A245)-5,FALSE))</f>
        <v>0</v>
      </c>
      <c r="O245" s="14">
        <f ca="1">IF(O$5&lt;&gt;"",HLOOKUP(O$5,Functionalization!$G$6:$R$343,ROW($A245)-5,FALSE),IFERROR(INDEX(O$320:O$343,MATCH($F245,$B$320:$B$343,0))/VLOOKUP($F245,$B$320:$BB$343,MATCH(LEFT(TRIM(O$6),FIND("~",SUBSTITUTE(O$6,"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245))*HLOOKUP(LEFT(TRIM(O$6),FIND("~",SUBSTITUTE(O$6," ","~",LEN(TRIM(O$6))-LEN(SUBSTITUTE(TRIM(O$6)," ",""))))-1)&amp;" Total",$B$6:$BB$343,ROW($A245)-5,FALSE))</f>
        <v>0</v>
      </c>
      <c r="P245" s="14">
        <f ca="1">IF(P$5&lt;&gt;"",HLOOKUP(P$5,Functionalization!$G$6:$R$343,ROW($A245)-5,FALSE),IFERROR(INDEX(P$320:P$343,MATCH($F245,$B$320:$B$343,0))/VLOOKUP($F245,$B$320:$BB$343,MATCH(LEFT(TRIM(P$6),FIND("~",SUBSTITUTE(P$6,"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245))*HLOOKUP(LEFT(TRIM(P$6),FIND("~",SUBSTITUTE(P$6," ","~",LEN(TRIM(P$6))-LEN(SUBSTITUTE(TRIM(P$6)," ",""))))-1)&amp;" Total",$B$6:$BB$343,ROW($A245)-5,FALSE))</f>
        <v>0</v>
      </c>
      <c r="Q245" s="14">
        <f ca="1">IF(Q$5&lt;&gt;"",HLOOKUP(Q$5,Functionalization!$G$6:$R$343,ROW($A245)-5,FALSE),IFERROR(INDEX(Q$320:Q$343,MATCH($F245,$B$320:$B$343,0))/VLOOKUP($F245,$B$320:$BB$343,MATCH(LEFT(TRIM(Q$6),FIND("~",SUBSTITUTE(Q$6,"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245))*HLOOKUP(LEFT(TRIM(Q$6),FIND("~",SUBSTITUTE(Q$6," ","~",LEN(TRIM(Q$6))-LEN(SUBSTITUTE(TRIM(Q$6)," ",""))))-1)&amp;" Total",$B$6:$BB$343,ROW($A245)-5,FALSE))</f>
        <v>0</v>
      </c>
      <c r="R245" s="14">
        <f ca="1">IF(R$5&lt;&gt;"",HLOOKUP(R$5,Functionalization!$G$6:$R$343,ROW($A245)-5,FALSE),IFERROR(INDEX(R$320:R$343,MATCH($F245,$B$320:$B$343,0))/VLOOKUP($F245,$B$320:$BB$343,MATCH(LEFT(TRIM(R$6),FIND("~",SUBSTITUTE(R$6,"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245))*HLOOKUP(LEFT(TRIM(R$6),FIND("~",SUBSTITUTE(R$6," ","~",LEN(TRIM(R$6))-LEN(SUBSTITUTE(TRIM(R$6)," ",""))))-1)&amp;" Total",$B$6:$BB$343,ROW($A245)-5,FALSE))</f>
        <v>0</v>
      </c>
      <c r="S245" s="14">
        <f ca="1">IF(S$5&lt;&gt;"",HLOOKUP(S$5,Functionalization!$G$6:$R$343,ROW($A245)-5,FALSE),IFERROR(INDEX(S$320:S$343,MATCH($F245,$B$320:$B$343,0))/VLOOKUP($F245,$B$320:$BB$343,MATCH(LEFT(TRIM(S$6),FIND("~",SUBSTITUTE(S$6,"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245))*HLOOKUP(LEFT(TRIM(S$6),FIND("~",SUBSTITUTE(S$6," ","~",LEN(TRIM(S$6))-LEN(SUBSTITUTE(TRIM(S$6)," ",""))))-1)&amp;" Total",$B$6:$BB$343,ROW($A245)-5,FALSE))</f>
        <v>0</v>
      </c>
      <c r="T245" s="14">
        <f ca="1">IF(T$5&lt;&gt;"",HLOOKUP(T$5,Functionalization!$G$6:$R$343,ROW($A245)-5,FALSE),IFERROR(INDEX(T$320:T$343,MATCH($F245,$B$320:$B$343,0))/VLOOKUP($F245,$B$320:$BB$343,MATCH(LEFT(TRIM(T$6),FIND("~",SUBSTITUTE(T$6,"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245))*HLOOKUP(LEFT(TRIM(T$6),FIND("~",SUBSTITUTE(T$6," ","~",LEN(TRIM(T$6))-LEN(SUBSTITUTE(TRIM(T$6)," ",""))))-1)&amp;" Total",$B$6:$BB$343,ROW($A245)-5,FALSE))</f>
        <v>0</v>
      </c>
      <c r="U245" s="14">
        <f ca="1">IF(U$5&lt;&gt;"",HLOOKUP(U$5,Functionalization!$G$6:$R$343,ROW($A245)-5,FALSE),IFERROR(INDEX(U$320:U$343,MATCH($F245,$B$320:$B$343,0))/VLOOKUP($F245,$B$320:$BB$343,MATCH(LEFT(TRIM(U$6),FIND("~",SUBSTITUTE(U$6,"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245))*HLOOKUP(LEFT(TRIM(U$6),FIND("~",SUBSTITUTE(U$6," ","~",LEN(TRIM(U$6))-LEN(SUBSTITUTE(TRIM(U$6)," ",""))))-1)&amp;" Total",$B$6:$BB$343,ROW($A245)-5,FALSE))</f>
        <v>0</v>
      </c>
      <c r="V245" s="14">
        <f ca="1">IF(V$5&lt;&gt;"",HLOOKUP(V$5,Functionalization!$G$6:$R$343,ROW($A245)-5,FALSE),IFERROR(INDEX(V$320:V$343,MATCH($F245,$B$320:$B$343,0))/VLOOKUP($F245,$B$320:$BB$343,MATCH(LEFT(TRIM(V$6),FIND("~",SUBSTITUTE(V$6,"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245))*HLOOKUP(LEFT(TRIM(V$6),FIND("~",SUBSTITUTE(V$6," ","~",LEN(TRIM(V$6))-LEN(SUBSTITUTE(TRIM(V$6)," ",""))))-1)&amp;" Total",$B$6:$BB$343,ROW($A245)-5,FALSE))</f>
        <v>0</v>
      </c>
      <c r="W245" s="14">
        <f ca="1">IF(W$5&lt;&gt;"",HLOOKUP(W$5,Functionalization!$G$6:$R$343,ROW($A245)-5,FALSE),IFERROR(INDEX(W$320:W$343,MATCH($F245,$B$320:$B$343,0))/VLOOKUP($F245,$B$320:$BB$343,MATCH(LEFT(TRIM(W$6),FIND("~",SUBSTITUTE(W$6,"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245))*HLOOKUP(LEFT(TRIM(W$6),FIND("~",SUBSTITUTE(W$6," ","~",LEN(TRIM(W$6))-LEN(SUBSTITUTE(TRIM(W$6)," ",""))))-1)&amp;" Total",$B$6:$BB$343,ROW($A245)-5,FALSE))</f>
        <v>0</v>
      </c>
      <c r="X245" s="14">
        <f ca="1">IF(X$5&lt;&gt;"",HLOOKUP(X$5,Functionalization!$G$6:$R$343,ROW($A245)-5,FALSE),IFERROR(INDEX(X$320:X$343,MATCH($F245,$B$320:$B$343,0))/VLOOKUP($F245,$B$320:$BB$343,MATCH(LEFT(TRIM(X$6),FIND("~",SUBSTITUTE(X$6,"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245))*HLOOKUP(LEFT(TRIM(X$6),FIND("~",SUBSTITUTE(X$6," ","~",LEN(TRIM(X$6))-LEN(SUBSTITUTE(TRIM(X$6)," ",""))))-1)&amp;" Total",$B$6:$BB$343,ROW($A245)-5,FALSE))</f>
        <v>0</v>
      </c>
      <c r="Y245" s="14">
        <f ca="1">IF(Y$5&lt;&gt;"",HLOOKUP(Y$5,Functionalization!$G$6:$R$343,ROW($A245)-5,FALSE),IFERROR(INDEX(Y$320:Y$343,MATCH($F245,$B$320:$B$343,0))/VLOOKUP($F245,$B$320:$BB$343,MATCH(LEFT(TRIM(Y$6),FIND("~",SUBSTITUTE(Y$6,"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245))*HLOOKUP(LEFT(TRIM(Y$6),FIND("~",SUBSTITUTE(Y$6," ","~",LEN(TRIM(Y$6))-LEN(SUBSTITUTE(TRIM(Y$6)," ",""))))-1)&amp;" Total",$B$6:$BB$343,ROW($A245)-5,FALSE))</f>
        <v>0</v>
      </c>
      <c r="Z245" s="14">
        <f ca="1">IF(Z$5&lt;&gt;"",HLOOKUP(Z$5,Functionalization!$G$6:$R$343,ROW($A245)-5,FALSE),IFERROR(INDEX(Z$320:Z$343,MATCH($F245,$B$320:$B$343,0))/VLOOKUP($F245,$B$320:$BB$343,MATCH(LEFT(TRIM(Z$6),FIND("~",SUBSTITUTE(Z$6,"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245))*HLOOKUP(LEFT(TRIM(Z$6),FIND("~",SUBSTITUTE(Z$6," ","~",LEN(TRIM(Z$6))-LEN(SUBSTITUTE(TRIM(Z$6)," ",""))))-1)&amp;" Total",$B$6:$BB$343,ROW($A245)-5,FALSE))</f>
        <v>0</v>
      </c>
      <c r="AA245" s="14">
        <f ca="1">IF(AA$5&lt;&gt;"",HLOOKUP(AA$5,Functionalization!$G$6:$R$343,ROW($A245)-5,FALSE),IFERROR(INDEX(AA$320:AA$343,MATCH($F245,$B$320:$B$343,0))/VLOOKUP($F245,$B$320:$BB$343,MATCH(LEFT(TRIM(AA$6),FIND("~",SUBSTITUTE(AA$6,"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245))*HLOOKUP(LEFT(TRIM(AA$6),FIND("~",SUBSTITUTE(AA$6," ","~",LEN(TRIM(AA$6))-LEN(SUBSTITUTE(TRIM(AA$6)," ",""))))-1)&amp;" Total",$B$6:$BB$343,ROW($A245)-5,FALSE))</f>
        <v>0</v>
      </c>
      <c r="AB245" s="14">
        <f ca="1">IF(AB$5&lt;&gt;"",HLOOKUP(AB$5,Functionalization!$G$6:$R$343,ROW($A245)-5,FALSE),IFERROR(INDEX(AB$320:AB$343,MATCH($F245,$B$320:$B$343,0))/VLOOKUP($F245,$B$320:$BB$343,MATCH(LEFT(TRIM(AB$6),FIND("~",SUBSTITUTE(AB$6,"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245))*HLOOKUP(LEFT(TRIM(AB$6),FIND("~",SUBSTITUTE(AB$6," ","~",LEN(TRIM(AB$6))-LEN(SUBSTITUTE(TRIM(AB$6)," ",""))))-1)&amp;" Total",$B$6:$BB$343,ROW($A245)-5,FALSE))</f>
        <v>0</v>
      </c>
      <c r="AC245" s="14">
        <f ca="1">IF(AC$5&lt;&gt;"",HLOOKUP(AC$5,Functionalization!$G$6:$R$343,ROW($A245)-5,FALSE),IFERROR(INDEX(AC$320:AC$343,MATCH($F245,$B$320:$B$343,0))/VLOOKUP($F245,$B$320:$BB$343,MATCH(LEFT(TRIM(AC$6),FIND("~",SUBSTITUTE(AC$6,"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245))*HLOOKUP(LEFT(TRIM(AC$6),FIND("~",SUBSTITUTE(AC$6," ","~",LEN(TRIM(AC$6))-LEN(SUBSTITUTE(TRIM(AC$6)," ",""))))-1)&amp;" Total",$B$6:$BB$343,ROW($A245)-5,FALSE))</f>
        <v>0</v>
      </c>
      <c r="AD245" s="14">
        <f ca="1">IF(AD$5&lt;&gt;"",HLOOKUP(AD$5,Functionalization!$G$6:$R$343,ROW($A245)-5,FALSE),IFERROR(INDEX(AD$320:AD$343,MATCH($F245,$B$320:$B$343,0))/VLOOKUP($F245,$B$320:$BB$343,MATCH(LEFT(TRIM(AD$6),FIND("~",SUBSTITUTE(AD$6,"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245))*HLOOKUP(LEFT(TRIM(AD$6),FIND("~",SUBSTITUTE(AD$6," ","~",LEN(TRIM(AD$6))-LEN(SUBSTITUTE(TRIM(AD$6)," ",""))))-1)&amp;" Total",$B$6:$BB$343,ROW($A245)-5,FALSE))</f>
        <v>0</v>
      </c>
      <c r="AE245" s="14">
        <f ca="1">IF(AE$5&lt;&gt;"",HLOOKUP(AE$5,Functionalization!$G$6:$R$343,ROW($A245)-5,FALSE),IFERROR(INDEX(AE$320:AE$343,MATCH($F245,$B$320:$B$343,0))/VLOOKUP($F245,$B$320:$BB$343,MATCH(LEFT(TRIM(AE$6),FIND("~",SUBSTITUTE(AE$6,"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245))*HLOOKUP(LEFT(TRIM(AE$6),FIND("~",SUBSTITUTE(AE$6," ","~",LEN(TRIM(AE$6))-LEN(SUBSTITUTE(TRIM(AE$6)," ",""))))-1)&amp;" Total",$B$6:$BB$343,ROW($A245)-5,FALSE))</f>
        <v>0</v>
      </c>
      <c r="AF245" s="14">
        <f ca="1">IF(AF$5&lt;&gt;"",HLOOKUP(AF$5,Functionalization!$G$6:$R$343,ROW($A245)-5,FALSE),IFERROR(INDEX(AF$320:AF$343,MATCH($F245,$B$320:$B$343,0))/VLOOKUP($F245,$B$320:$BB$343,MATCH(LEFT(TRIM(AF$6),FIND("~",SUBSTITUTE(AF$6,"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245))*HLOOKUP(LEFT(TRIM(AF$6),FIND("~",SUBSTITUTE(AF$6," ","~",LEN(TRIM(AF$6))-LEN(SUBSTITUTE(TRIM(AF$6)," ",""))))-1)&amp;" Total",$B$6:$BB$343,ROW($A245)-5,FALSE))</f>
        <v>0</v>
      </c>
      <c r="AG245" s="14">
        <f ca="1">IF(AG$5&lt;&gt;"",HLOOKUP(AG$5,Functionalization!$G$6:$R$343,ROW($A245)-5,FALSE),IFERROR(INDEX(AG$320:AG$343,MATCH($F245,$B$320:$B$343,0))/VLOOKUP($F245,$B$320:$BB$343,MATCH(LEFT(TRIM(AG$6),FIND("~",SUBSTITUTE(AG$6,"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245))*HLOOKUP(LEFT(TRIM(AG$6),FIND("~",SUBSTITUTE(AG$6," ","~",LEN(TRIM(AG$6))-LEN(SUBSTITUTE(TRIM(AG$6)," ",""))))-1)&amp;" Total",$B$6:$BB$343,ROW($A245)-5,FALSE))</f>
        <v>0</v>
      </c>
      <c r="AH245" s="14">
        <f ca="1">IF(AH$5&lt;&gt;"",HLOOKUP(AH$5,Functionalization!$G$6:$R$343,ROW($A245)-5,FALSE),IFERROR(INDEX(AH$320:AH$343,MATCH($F245,$B$320:$B$343,0))/VLOOKUP($F245,$B$320:$BB$343,MATCH(LEFT(TRIM(AH$6),FIND("~",SUBSTITUTE(AH$6,"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245))*HLOOKUP(LEFT(TRIM(AH$6),FIND("~",SUBSTITUTE(AH$6," ","~",LEN(TRIM(AH$6))-LEN(SUBSTITUTE(TRIM(AH$6)," ",""))))-1)&amp;" Total",$B$6:$BB$343,ROW($A245)-5,FALSE))</f>
        <v>0</v>
      </c>
      <c r="AI245" s="14">
        <f ca="1">IF(AI$5&lt;&gt;"",HLOOKUP(AI$5,Functionalization!$G$6:$R$343,ROW($A245)-5,FALSE),IFERROR(INDEX(AI$320:AI$343,MATCH($F245,$B$320:$B$343,0))/VLOOKUP($F245,$B$320:$BB$343,MATCH(LEFT(TRIM(AI$6),FIND("~",SUBSTITUTE(AI$6,"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245))*HLOOKUP(LEFT(TRIM(AI$6),FIND("~",SUBSTITUTE(AI$6," ","~",LEN(TRIM(AI$6))-LEN(SUBSTITUTE(TRIM(AI$6)," ",""))))-1)&amp;" Total",$B$6:$BB$343,ROW($A245)-5,FALSE))</f>
        <v>0</v>
      </c>
      <c r="AJ245" s="14">
        <f ca="1">IF(AJ$5&lt;&gt;"",HLOOKUP(AJ$5,Functionalization!$G$6:$R$343,ROW($A245)-5,FALSE),IFERROR(INDEX(AJ$320:AJ$343,MATCH($F245,$B$320:$B$343,0))/VLOOKUP($F245,$B$320:$BB$343,MATCH(LEFT(TRIM(AJ$6),FIND("~",SUBSTITUTE(AJ$6,"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245))*HLOOKUP(LEFT(TRIM(AJ$6),FIND("~",SUBSTITUTE(AJ$6," ","~",LEN(TRIM(AJ$6))-LEN(SUBSTITUTE(TRIM(AJ$6)," ",""))))-1)&amp;" Total",$B$6:$BB$343,ROW($A245)-5,FALSE))</f>
        <v>0</v>
      </c>
      <c r="AK245" s="14">
        <f ca="1">IF(AK$5&lt;&gt;"",HLOOKUP(AK$5,Functionalization!$G$6:$R$343,ROW($A245)-5,FALSE),IFERROR(INDEX(AK$320:AK$343,MATCH($F245,$B$320:$B$343,0))/VLOOKUP($F245,$B$320:$BB$343,MATCH(LEFT(TRIM(AK$6),FIND("~",SUBSTITUTE(AK$6,"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245))*HLOOKUP(LEFT(TRIM(AK$6),FIND("~",SUBSTITUTE(AK$6," ","~",LEN(TRIM(AK$6))-LEN(SUBSTITUTE(TRIM(AK$6)," ",""))))-1)&amp;" Total",$B$6:$BB$343,ROW($A245)-5,FALSE))</f>
        <v>0</v>
      </c>
      <c r="AL245" s="14">
        <f ca="1">IF(AL$5&lt;&gt;"",HLOOKUP(AL$5,Functionalization!$G$6:$R$343,ROW($A245)-5,FALSE),IFERROR(INDEX(AL$320:AL$343,MATCH($F245,$B$320:$B$343,0))/VLOOKUP($F245,$B$320:$BB$343,MATCH(LEFT(TRIM(AL$6),FIND("~",SUBSTITUTE(AL$6,"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245))*HLOOKUP(LEFT(TRIM(AL$6),FIND("~",SUBSTITUTE(AL$6," ","~",LEN(TRIM(AL$6))-LEN(SUBSTITUTE(TRIM(AL$6)," ",""))))-1)&amp;" Total",$B$6:$BB$343,ROW($A245)-5,FALSE))</f>
        <v>0</v>
      </c>
      <c r="AM245" s="14">
        <f ca="1">IF(AM$5&lt;&gt;"",HLOOKUP(AM$5,Functionalization!$G$6:$R$343,ROW($A245)-5,FALSE),IFERROR(INDEX(AM$320:AM$343,MATCH($F245,$B$320:$B$343,0))/VLOOKUP($F245,$B$320:$BB$343,MATCH(LEFT(TRIM(AM$6),FIND("~",SUBSTITUTE(AM$6,"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245))*HLOOKUP(LEFT(TRIM(AM$6),FIND("~",SUBSTITUTE(AM$6," ","~",LEN(TRIM(AM$6))-LEN(SUBSTITUTE(TRIM(AM$6)," ",""))))-1)&amp;" Total",$B$6:$BB$343,ROW($A245)-5,FALSE))</f>
        <v>0</v>
      </c>
      <c r="AN245" s="14">
        <f ca="1">IF(AN$5&lt;&gt;"",HLOOKUP(AN$5,Functionalization!$G$6:$R$343,ROW($A245)-5,FALSE),IFERROR(INDEX(AN$320:AN$343,MATCH($F245,$B$320:$B$343,0))/VLOOKUP($F245,$B$320:$BB$343,MATCH(LEFT(TRIM(AN$6),FIND("~",SUBSTITUTE(AN$6,"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245))*HLOOKUP(LEFT(TRIM(AN$6),FIND("~",SUBSTITUTE(AN$6," ","~",LEN(TRIM(AN$6))-LEN(SUBSTITUTE(TRIM(AN$6)," ",""))))-1)&amp;" Total",$B$6:$BB$343,ROW($A245)-5,FALSE))</f>
        <v>0</v>
      </c>
      <c r="AO245" s="14">
        <f ca="1">IF(AO$5&lt;&gt;"",HLOOKUP(AO$5,Functionalization!$G$6:$R$343,ROW($A245)-5,FALSE),IFERROR(INDEX(AO$320:AO$343,MATCH($F245,$B$320:$B$343,0))/VLOOKUP($F245,$B$320:$BB$343,MATCH(LEFT(TRIM(AO$6),FIND("~",SUBSTITUTE(AO$6,"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245))*HLOOKUP(LEFT(TRIM(AO$6),FIND("~",SUBSTITUTE(AO$6," ","~",LEN(TRIM(AO$6))-LEN(SUBSTITUTE(TRIM(AO$6)," ",""))))-1)&amp;" Total",$B$6:$BB$343,ROW($A245)-5,FALSE))</f>
        <v>0</v>
      </c>
      <c r="AP245" s="14">
        <f ca="1">IF(AP$5&lt;&gt;"",HLOOKUP(AP$5,Functionalization!$G$6:$R$343,ROW($A245)-5,FALSE),IFERROR(INDEX(AP$320:AP$343,MATCH($F245,$B$320:$B$343,0))/VLOOKUP($F245,$B$320:$BB$343,MATCH(LEFT(TRIM(AP$6),FIND("~",SUBSTITUTE(AP$6,"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245))*HLOOKUP(LEFT(TRIM(AP$6),FIND("~",SUBSTITUTE(AP$6," ","~",LEN(TRIM(AP$6))-LEN(SUBSTITUTE(TRIM(AP$6)," ",""))))-1)&amp;" Total",$B$6:$BB$343,ROW($A245)-5,FALSE))</f>
        <v>0</v>
      </c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44">
        <f ca="1">IFERROR(IF(SUMIF($G$6:$BB$6,BD$6&amp;" Total",$G245:$BB245)-(SUMIF($G$6:$BB$6,BD$6&amp;" "&amp;'Input-Allocators'!$D$18,$G245:$BB245)+IFERROR(SUMIF($G$6:$BB$6,BD$6&amp;" "&amp;'Input-Allocators'!$E$18,$G245:$BB245),SUMIF($G$6:$BB$6,BD$6&amp;" "&amp;'Input-Allocators'!$B$20,$G245:$BB245))+SUMIF($G$6:$BB$6,BD$6&amp;" "&amp;'Input-Allocators'!$F$18,$G245:$BB245))&lt;Check_Limit,0,1),1)</f>
        <v>0</v>
      </c>
      <c r="BE245" s="44">
        <f ca="1">IFERROR(IF(SUMIF($G$6:$BB$6,BE$6&amp;" Total",$G245:$BB245)-(SUMIF($G$6:$BB$6,BE$6&amp;" "&amp;'Input-Allocators'!$D$18,$G245:$BB245)+IFERROR(SUMIF($G$6:$BB$6,BE$6&amp;" "&amp;'Input-Allocators'!$E$18,$G245:$BB245),SUMIF($G$6:$BB$6,BE$6&amp;" "&amp;'Input-Allocators'!$B$20,$G245:$BB245))+SUMIF($G$6:$BB$6,BE$6&amp;" "&amp;'Input-Allocators'!$F$18,$G245:$BB245))&lt;Check_Limit,0,1),1)</f>
        <v>0</v>
      </c>
      <c r="BF245" s="44">
        <f ca="1">IFERROR(IF(SUMIF($G$6:$BB$6,BF$6&amp;" Total",$G245:$BB245)-(SUMIF($G$6:$BB$6,BF$6&amp;" "&amp;'Input-Allocators'!$D$18,$G245:$BB245)+IFERROR(SUMIF($G$6:$BB$6,BF$6&amp;" "&amp;'Input-Allocators'!$E$18,$G245:$BB245),SUMIF($G$6:$BB$6,BF$6&amp;" "&amp;'Input-Allocators'!$B$20,$G245:$BB245))+SUMIF($G$6:$BB$6,BF$6&amp;" "&amp;'Input-Allocators'!$F$18,$G245:$BB245))&lt;Check_Limit,0,1),1)</f>
        <v>0</v>
      </c>
      <c r="BG245" s="44">
        <f ca="1">IFERROR(IF(SUMIF($G$6:$BB$6,BG$6&amp;" Total",$G245:$BB245)-(SUMIF($G$6:$BB$6,BG$6&amp;" "&amp;'Input-Allocators'!$D$18,$G245:$BB245)+IFERROR(SUMIF($G$6:$BB$6,BG$6&amp;" "&amp;'Input-Allocators'!$E$18,$G245:$BB245),SUMIF($G$6:$BB$6,BG$6&amp;" "&amp;'Input-Allocators'!$B$20,$G245:$BB245))+SUMIF($G$6:$BB$6,BG$6&amp;" "&amp;'Input-Allocators'!$F$18,$G245:$BB245))&lt;Check_Limit,0,1),1)</f>
        <v>0</v>
      </c>
      <c r="BH245" s="44">
        <f ca="1">IFERROR(IF(SUMIF($G$6:$BB$6,BH$6&amp;" Total",$G245:$BB245)-(SUMIF($G$6:$BB$6,BH$6&amp;" "&amp;'Input-Allocators'!$D$18,$G245:$BB245)+IFERROR(SUMIF($G$6:$BB$6,BH$6&amp;" "&amp;'Input-Allocators'!$E$18,$G245:$BB245),SUMIF($G$6:$BB$6,BH$6&amp;" "&amp;'Input-Allocators'!$B$20,$G245:$BB245))+SUMIF($G$6:$BB$6,BH$6&amp;" "&amp;'Input-Allocators'!$F$18,$G245:$BB245))&lt;Check_Limit,0,1),1)</f>
        <v>0</v>
      </c>
      <c r="BI245" s="44">
        <f ca="1">IFERROR(IF(SUMIF($G$6:$BB$6,BI$6&amp;" Total",$G245:$BB245)-(SUMIF($G$6:$BB$6,BI$6&amp;" "&amp;'Input-Allocators'!$D$18,$G245:$BB245)+IFERROR(SUMIF($G$6:$BB$6,BI$6&amp;" "&amp;'Input-Allocators'!$E$18,$G245:$BB245),SUMIF($G$6:$BB$6,BI$6&amp;" "&amp;'Input-Allocators'!$B$20,$G245:$BB245))+SUMIF($G$6:$BB$6,BI$6&amp;" "&amp;'Input-Allocators'!$F$18,$G245:$BB245))&lt;Check_Limit,0,1),1)</f>
        <v>0</v>
      </c>
      <c r="BJ245" s="44">
        <f ca="1">IFERROR(IF(SUMIF($G$6:$BB$6,BJ$6&amp;" Total",$G245:$BB245)-(SUMIF($G$6:$BB$6,BJ$6&amp;" "&amp;'Input-Allocators'!$D$18,$G245:$BB245)+IFERROR(SUMIF($G$6:$BB$6,BJ$6&amp;" "&amp;'Input-Allocators'!$E$18,$G245:$BB245),SUMIF($G$6:$BB$6,BJ$6&amp;" "&amp;'Input-Allocators'!$B$20,$G245:$BB245))+SUMIF($G$6:$BB$6,BJ$6&amp;" "&amp;'Input-Allocators'!$F$18,$G245:$BB245))&lt;Check_Limit,0,1),1)</f>
        <v>0</v>
      </c>
      <c r="BK245" s="44">
        <f ca="1">IFERROR(IF(SUMIF($G$6:$BB$6,BK$6&amp;" Total",$G245:$BB245)-(SUMIF($G$6:$BB$6,BK$6&amp;" "&amp;'Input-Allocators'!$D$18,$G245:$BB245)+IFERROR(SUMIF($G$6:$BB$6,BK$6&amp;" "&amp;'Input-Allocators'!$E$18,$G245:$BB245),SUMIF($G$6:$BB$6,BK$6&amp;" "&amp;'Input-Allocators'!$B$20,$G245:$BB245))+SUMIF($G$6:$BB$6,BK$6&amp;" "&amp;'Input-Allocators'!$F$18,$G245:$BB245))&lt;Check_Limit,0,1),1)</f>
        <v>0</v>
      </c>
      <c r="BL245" s="44">
        <f ca="1">IFERROR(IF(SUMIF($G$6:$BB$6,BL$6&amp;" Total",$G245:$BB245)-(SUMIF($G$6:$BB$6,BL$6&amp;" "&amp;'Input-Allocators'!$D$18,$G245:$BB245)+IFERROR(SUMIF($G$6:$BB$6,BL$6&amp;" "&amp;'Input-Allocators'!$E$18,$G245:$BB245),SUMIF($G$6:$BB$6,BL$6&amp;" "&amp;'Input-Allocators'!$B$20,$G245:$BB245))+SUMIF($G$6:$BB$6,BL$6&amp;" "&amp;'Input-Allocators'!$F$18,$G245:$BB245))&lt;Check_Limit,0,1),1)</f>
        <v>0</v>
      </c>
      <c r="BM245" s="44">
        <f ca="1">IFERROR(IF(SUMIF($G$6:$BB$6,BM$6&amp;" Total",$G245:$BB245)-(SUMIF($G$6:$BB$6,BM$6&amp;" "&amp;'Input-Allocators'!$D$18,$G245:$BB245)+IFERROR(SUMIF($G$6:$BB$6,BM$6&amp;" "&amp;'Input-Allocators'!$E$18,$G245:$BB245),SUMIF($G$6:$BB$6,BM$6&amp;" "&amp;'Input-Allocators'!$B$20,$G245:$BB245))+SUMIF($G$6:$BB$6,BM$6&amp;" "&amp;'Input-Allocators'!$F$18,$G245:$BB245))&lt;Check_Limit,0,1),1)</f>
        <v>0</v>
      </c>
      <c r="BN245" s="44">
        <f ca="1">IFERROR(IF(SUMIF($G$6:$BB$6,BN$6&amp;" Total",$G245:$BB245)-(SUMIF($G$6:$BB$6,BN$6&amp;" "&amp;'Input-Allocators'!$D$18,$G245:$BB245)+IFERROR(SUMIF($G$6:$BB$6,BN$6&amp;" "&amp;'Input-Allocators'!$E$18,$G245:$BB245),SUMIF($G$6:$BB$6,BN$6&amp;" "&amp;'Input-Allocators'!$B$20,$G245:$BB245))+SUMIF($G$6:$BB$6,BN$6&amp;" "&amp;'Input-Allocators'!$F$18,$G245:$BB245))&lt;Check_Limit,0,1),1)</f>
        <v>0</v>
      </c>
      <c r="BO245" s="44">
        <f ca="1">IFERROR(IF(SUMIF($G$6:$BB$6,BO$6&amp;" Total",$G245:$BB245)-(SUMIF($G$6:$BB$6,BO$6&amp;" "&amp;'Input-Allocators'!$D$18,$G245:$BB245)+IFERROR(SUMIF($G$6:$BB$6,BO$6&amp;" "&amp;'Input-Allocators'!$E$18,$G245:$BB245),SUMIF($G$6:$BB$6,BO$6&amp;" "&amp;'Input-Allocators'!$B$20,$G245:$BB245))+SUMIF($G$6:$BB$6,BO$6&amp;" "&amp;'Input-Allocators'!$F$18,$G245:$BB245))&lt;Check_Limit,0,1),1)</f>
        <v>0</v>
      </c>
    </row>
    <row r="246" spans="1:67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>SUBTOTAL(9,D242:D245)</f>
        <v>55.600101179999982</v>
      </c>
      <c r="E246" s="14">
        <f t="shared" ca="1" si="35"/>
        <v>0</v>
      </c>
      <c r="F246" s="3"/>
      <c r="G246" s="174">
        <f t="shared" ref="G246:AP246" ca="1" si="41">SUBTOTAL(9,G242:G245)</f>
        <v>0</v>
      </c>
      <c r="H246" s="174">
        <f t="shared" ca="1" si="41"/>
        <v>0</v>
      </c>
      <c r="I246" s="174">
        <f t="shared" ca="1" si="41"/>
        <v>0</v>
      </c>
      <c r="J246" s="174">
        <f t="shared" ca="1" si="41"/>
        <v>0</v>
      </c>
      <c r="K246" s="174">
        <f t="shared" ca="1" si="41"/>
        <v>0</v>
      </c>
      <c r="L246" s="174">
        <f t="shared" ca="1" si="41"/>
        <v>0</v>
      </c>
      <c r="M246" s="174">
        <f t="shared" ca="1" si="41"/>
        <v>0</v>
      </c>
      <c r="N246" s="174">
        <f t="shared" ca="1" si="41"/>
        <v>0</v>
      </c>
      <c r="O246" s="174">
        <f t="shared" ca="1" si="41"/>
        <v>0</v>
      </c>
      <c r="P246" s="174">
        <f t="shared" ca="1" si="41"/>
        <v>0</v>
      </c>
      <c r="Q246" s="174">
        <f t="shared" ca="1" si="41"/>
        <v>0</v>
      </c>
      <c r="R246" s="174">
        <f t="shared" ca="1" si="41"/>
        <v>0</v>
      </c>
      <c r="S246" s="174">
        <f t="shared" ca="1" si="41"/>
        <v>55.600101179999982</v>
      </c>
      <c r="T246" s="174">
        <f t="shared" ca="1" si="41"/>
        <v>0</v>
      </c>
      <c r="U246" s="174">
        <f t="shared" ca="1" si="41"/>
        <v>0</v>
      </c>
      <c r="V246" s="174">
        <f t="shared" ca="1" si="41"/>
        <v>55.600101179999982</v>
      </c>
      <c r="W246" s="174">
        <f t="shared" ca="1" si="41"/>
        <v>0</v>
      </c>
      <c r="X246" s="174">
        <f t="shared" ca="1" si="41"/>
        <v>0</v>
      </c>
      <c r="Y246" s="174">
        <f t="shared" ca="1" si="41"/>
        <v>0</v>
      </c>
      <c r="Z246" s="174">
        <f t="shared" ca="1" si="41"/>
        <v>0</v>
      </c>
      <c r="AA246" s="174">
        <f t="shared" ca="1" si="41"/>
        <v>0</v>
      </c>
      <c r="AB246" s="174">
        <f t="shared" ca="1" si="41"/>
        <v>0</v>
      </c>
      <c r="AC246" s="174">
        <f t="shared" ca="1" si="41"/>
        <v>0</v>
      </c>
      <c r="AD246" s="174">
        <f t="shared" ca="1" si="41"/>
        <v>0</v>
      </c>
      <c r="AE246" s="174">
        <f t="shared" ca="1" si="41"/>
        <v>0</v>
      </c>
      <c r="AF246" s="174">
        <f t="shared" ca="1" si="41"/>
        <v>0</v>
      </c>
      <c r="AG246" s="174">
        <f t="shared" ca="1" si="41"/>
        <v>0</v>
      </c>
      <c r="AH246" s="174">
        <f t="shared" ca="1" si="41"/>
        <v>0</v>
      </c>
      <c r="AI246" s="174">
        <f t="shared" ca="1" si="41"/>
        <v>0</v>
      </c>
      <c r="AJ246" s="174">
        <f t="shared" ca="1" si="41"/>
        <v>0</v>
      </c>
      <c r="AK246" s="174">
        <f t="shared" ca="1" si="41"/>
        <v>0</v>
      </c>
      <c r="AL246" s="174">
        <f t="shared" ca="1" si="41"/>
        <v>0</v>
      </c>
      <c r="AM246" s="174">
        <f t="shared" ca="1" si="41"/>
        <v>0</v>
      </c>
      <c r="AN246" s="174">
        <f t="shared" ca="1" si="41"/>
        <v>0</v>
      </c>
      <c r="AO246" s="174">
        <f t="shared" ca="1" si="41"/>
        <v>0</v>
      </c>
      <c r="AP246" s="174">
        <f t="shared" ca="1" si="41"/>
        <v>0</v>
      </c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4"/>
      <c r="BD246" s="44">
        <f ca="1">IFERROR(IF(SUMIF($G$6:$BB$6,BD$6&amp;" Total",$G246:$BB246)-(SUMIF($G$6:$BB$6,BD$6&amp;" "&amp;'Input-Allocators'!$D$18,$G246:$BB246)+IFERROR(SUMIF($G$6:$BB$6,BD$6&amp;" "&amp;'Input-Allocators'!$E$18,$G246:$BB246),SUMIF($G$6:$BB$6,BD$6&amp;" "&amp;'Input-Allocators'!$B$20,$G246:$BB246))+SUMIF($G$6:$BB$6,BD$6&amp;" "&amp;'Input-Allocators'!$F$18,$G246:$BB246))&lt;Check_Limit,0,1),1)</f>
        <v>0</v>
      </c>
      <c r="BE246" s="44">
        <f ca="1">IFERROR(IF(SUMIF($G$6:$BB$6,BE$6&amp;" Total",$G246:$BB246)-(SUMIF($G$6:$BB$6,BE$6&amp;" "&amp;'Input-Allocators'!$D$18,$G246:$BB246)+IFERROR(SUMIF($G$6:$BB$6,BE$6&amp;" "&amp;'Input-Allocators'!$E$18,$G246:$BB246),SUMIF($G$6:$BB$6,BE$6&amp;" "&amp;'Input-Allocators'!$B$20,$G246:$BB246))+SUMIF($G$6:$BB$6,BE$6&amp;" "&amp;'Input-Allocators'!$F$18,$G246:$BB246))&lt;Check_Limit,0,1),1)</f>
        <v>0</v>
      </c>
      <c r="BF246" s="44">
        <f ca="1">IFERROR(IF(SUMIF($G$6:$BB$6,BF$6&amp;" Total",$G246:$BB246)-(SUMIF($G$6:$BB$6,BF$6&amp;" "&amp;'Input-Allocators'!$D$18,$G246:$BB246)+IFERROR(SUMIF($G$6:$BB$6,BF$6&amp;" "&amp;'Input-Allocators'!$E$18,$G246:$BB246),SUMIF($G$6:$BB$6,BF$6&amp;" "&amp;'Input-Allocators'!$B$20,$G246:$BB246))+SUMIF($G$6:$BB$6,BF$6&amp;" "&amp;'Input-Allocators'!$F$18,$G246:$BB246))&lt;Check_Limit,0,1),1)</f>
        <v>0</v>
      </c>
      <c r="BG246" s="44">
        <f ca="1">IFERROR(IF(SUMIF($G$6:$BB$6,BG$6&amp;" Total",$G246:$BB246)-(SUMIF($G$6:$BB$6,BG$6&amp;" "&amp;'Input-Allocators'!$D$18,$G246:$BB246)+IFERROR(SUMIF($G$6:$BB$6,BG$6&amp;" "&amp;'Input-Allocators'!$E$18,$G246:$BB246),SUMIF($G$6:$BB$6,BG$6&amp;" "&amp;'Input-Allocators'!$B$20,$G246:$BB246))+SUMIF($G$6:$BB$6,BG$6&amp;" "&amp;'Input-Allocators'!$F$18,$G246:$BB246))&lt;Check_Limit,0,1),1)</f>
        <v>0</v>
      </c>
      <c r="BH246" s="44">
        <f ca="1">IFERROR(IF(SUMIF($G$6:$BB$6,BH$6&amp;" Total",$G246:$BB246)-(SUMIF($G$6:$BB$6,BH$6&amp;" "&amp;'Input-Allocators'!$D$18,$G246:$BB246)+IFERROR(SUMIF($G$6:$BB$6,BH$6&amp;" "&amp;'Input-Allocators'!$E$18,$G246:$BB246),SUMIF($G$6:$BB$6,BH$6&amp;" "&amp;'Input-Allocators'!$B$20,$G246:$BB246))+SUMIF($G$6:$BB$6,BH$6&amp;" "&amp;'Input-Allocators'!$F$18,$G246:$BB246))&lt;Check_Limit,0,1),1)</f>
        <v>0</v>
      </c>
      <c r="BI246" s="44">
        <f ca="1">IFERROR(IF(SUMIF($G$6:$BB$6,BI$6&amp;" Total",$G246:$BB246)-(SUMIF($G$6:$BB$6,BI$6&amp;" "&amp;'Input-Allocators'!$D$18,$G246:$BB246)+IFERROR(SUMIF($G$6:$BB$6,BI$6&amp;" "&amp;'Input-Allocators'!$E$18,$G246:$BB246),SUMIF($G$6:$BB$6,BI$6&amp;" "&amp;'Input-Allocators'!$B$20,$G246:$BB246))+SUMIF($G$6:$BB$6,BI$6&amp;" "&amp;'Input-Allocators'!$F$18,$G246:$BB246))&lt;Check_Limit,0,1),1)</f>
        <v>0</v>
      </c>
      <c r="BJ246" s="44">
        <f ca="1">IFERROR(IF(SUMIF($G$6:$BB$6,BJ$6&amp;" Total",$G246:$BB246)-(SUMIF($G$6:$BB$6,BJ$6&amp;" "&amp;'Input-Allocators'!$D$18,$G246:$BB246)+IFERROR(SUMIF($G$6:$BB$6,BJ$6&amp;" "&amp;'Input-Allocators'!$E$18,$G246:$BB246),SUMIF($G$6:$BB$6,BJ$6&amp;" "&amp;'Input-Allocators'!$B$20,$G246:$BB246))+SUMIF($G$6:$BB$6,BJ$6&amp;" "&amp;'Input-Allocators'!$F$18,$G246:$BB246))&lt;Check_Limit,0,1),1)</f>
        <v>0</v>
      </c>
      <c r="BK246" s="44">
        <f ca="1">IFERROR(IF(SUMIF($G$6:$BB$6,BK$6&amp;" Total",$G246:$BB246)-(SUMIF($G$6:$BB$6,BK$6&amp;" "&amp;'Input-Allocators'!$D$18,$G246:$BB246)+IFERROR(SUMIF($G$6:$BB$6,BK$6&amp;" "&amp;'Input-Allocators'!$E$18,$G246:$BB246),SUMIF($G$6:$BB$6,BK$6&amp;" "&amp;'Input-Allocators'!$B$20,$G246:$BB246))+SUMIF($G$6:$BB$6,BK$6&amp;" "&amp;'Input-Allocators'!$F$18,$G246:$BB246))&lt;Check_Limit,0,1),1)</f>
        <v>0</v>
      </c>
      <c r="BL246" s="44">
        <f ca="1">IFERROR(IF(SUMIF($G$6:$BB$6,BL$6&amp;" Total",$G246:$BB246)-(SUMIF($G$6:$BB$6,BL$6&amp;" "&amp;'Input-Allocators'!$D$18,$G246:$BB246)+IFERROR(SUMIF($G$6:$BB$6,BL$6&amp;" "&amp;'Input-Allocators'!$E$18,$G246:$BB246),SUMIF($G$6:$BB$6,BL$6&amp;" "&amp;'Input-Allocators'!$B$20,$G246:$BB246))+SUMIF($G$6:$BB$6,BL$6&amp;" "&amp;'Input-Allocators'!$F$18,$G246:$BB246))&lt;Check_Limit,0,1),1)</f>
        <v>0</v>
      </c>
      <c r="BM246" s="44">
        <f ca="1">IFERROR(IF(SUMIF($G$6:$BB$6,BM$6&amp;" Total",$G246:$BB246)-(SUMIF($G$6:$BB$6,BM$6&amp;" "&amp;'Input-Allocators'!$D$18,$G246:$BB246)+IFERROR(SUMIF($G$6:$BB$6,BM$6&amp;" "&amp;'Input-Allocators'!$E$18,$G246:$BB246),SUMIF($G$6:$BB$6,BM$6&amp;" "&amp;'Input-Allocators'!$B$20,$G246:$BB246))+SUMIF($G$6:$BB$6,BM$6&amp;" "&amp;'Input-Allocators'!$F$18,$G246:$BB246))&lt;Check_Limit,0,1),1)</f>
        <v>0</v>
      </c>
      <c r="BN246" s="44">
        <f ca="1">IFERROR(IF(SUMIF($G$6:$BB$6,BN$6&amp;" Total",$G246:$BB246)-(SUMIF($G$6:$BB$6,BN$6&amp;" "&amp;'Input-Allocators'!$D$18,$G246:$BB246)+IFERROR(SUMIF($G$6:$BB$6,BN$6&amp;" "&amp;'Input-Allocators'!$E$18,$G246:$BB246),SUMIF($G$6:$BB$6,BN$6&amp;" "&amp;'Input-Allocators'!$B$20,$G246:$BB246))+SUMIF($G$6:$BB$6,BN$6&amp;" "&amp;'Input-Allocators'!$F$18,$G246:$BB246))&lt;Check_Limit,0,1),1)</f>
        <v>0</v>
      </c>
      <c r="BO246" s="44">
        <f ca="1">IFERROR(IF(SUMIF($G$6:$BB$6,BO$6&amp;" Total",$G246:$BB246)-(SUMIF($G$6:$BB$6,BO$6&amp;" "&amp;'Input-Allocators'!$D$18,$G246:$BB246)+IFERROR(SUMIF($G$6:$BB$6,BO$6&amp;" "&amp;'Input-Allocators'!$E$18,$G246:$BB246),SUMIF($G$6:$BB$6,BO$6&amp;" "&amp;'Input-Allocators'!$B$20,$G246:$BB246))+SUMIF($G$6:$BB$6,BO$6&amp;" "&amp;'Input-Allocators'!$F$18,$G246:$BB246))&lt;Check_Limit,0,1),1)</f>
        <v>0</v>
      </c>
    </row>
    <row r="247" spans="1:67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C247" s="46" t="str">
        <f>IF(ISBLANK('Input-Accounts'!C247),"",'Input-Accounts'!C247)</f>
        <v/>
      </c>
      <c r="D247" s="14"/>
      <c r="E247" s="14"/>
      <c r="F247" s="3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D247" s="44">
        <f>IFERROR(IF(SUMIF($G$6:$BB$6,BD$6&amp;" Total",$G247:$BB247)-(SUMIF($G$6:$BB$6,BD$6&amp;" "&amp;'Input-Allocators'!$D$18,$G247:$BB247)+IFERROR(SUMIF($G$6:$BB$6,BD$6&amp;" "&amp;'Input-Allocators'!$E$18,$G247:$BB247),SUMIF($G$6:$BB$6,BD$6&amp;" "&amp;'Input-Allocators'!$B$20,$G247:$BB247))+SUMIF($G$6:$BB$6,BD$6&amp;" "&amp;'Input-Allocators'!$F$18,$G247:$BB247))&lt;Check_Limit,0,1),1)</f>
        <v>0</v>
      </c>
      <c r="BE247" s="44">
        <f>IFERROR(IF(SUMIF($G$6:$BB$6,BE$6&amp;" Total",$G247:$BB247)-(SUMIF($G$6:$BB$6,BE$6&amp;" "&amp;'Input-Allocators'!$D$18,$G247:$BB247)+IFERROR(SUMIF($G$6:$BB$6,BE$6&amp;" "&amp;'Input-Allocators'!$E$18,$G247:$BB247),SUMIF($G$6:$BB$6,BE$6&amp;" "&amp;'Input-Allocators'!$B$20,$G247:$BB247))+SUMIF($G$6:$BB$6,BE$6&amp;" "&amp;'Input-Allocators'!$F$18,$G247:$BB247))&lt;Check_Limit,0,1),1)</f>
        <v>0</v>
      </c>
      <c r="BF247" s="44">
        <f>IFERROR(IF(SUMIF($G$6:$BB$6,BF$6&amp;" Total",$G247:$BB247)-(SUMIF($G$6:$BB$6,BF$6&amp;" "&amp;'Input-Allocators'!$D$18,$G247:$BB247)+IFERROR(SUMIF($G$6:$BB$6,BF$6&amp;" "&amp;'Input-Allocators'!$E$18,$G247:$BB247),SUMIF($G$6:$BB$6,BF$6&amp;" "&amp;'Input-Allocators'!$B$20,$G247:$BB247))+SUMIF($G$6:$BB$6,BF$6&amp;" "&amp;'Input-Allocators'!$F$18,$G247:$BB247))&lt;Check_Limit,0,1),1)</f>
        <v>0</v>
      </c>
      <c r="BG247" s="44">
        <f>IFERROR(IF(SUMIF($G$6:$BB$6,BG$6&amp;" Total",$G247:$BB247)-(SUMIF($G$6:$BB$6,BG$6&amp;" "&amp;'Input-Allocators'!$D$18,$G247:$BB247)+IFERROR(SUMIF($G$6:$BB$6,BG$6&amp;" "&amp;'Input-Allocators'!$E$18,$G247:$BB247),SUMIF($G$6:$BB$6,BG$6&amp;" "&amp;'Input-Allocators'!$B$20,$G247:$BB247))+SUMIF($G$6:$BB$6,BG$6&amp;" "&amp;'Input-Allocators'!$F$18,$G247:$BB247))&lt;Check_Limit,0,1),1)</f>
        <v>0</v>
      </c>
      <c r="BH247" s="44">
        <f>IFERROR(IF(SUMIF($G$6:$BB$6,BH$6&amp;" Total",$G247:$BB247)-(SUMIF($G$6:$BB$6,BH$6&amp;" "&amp;'Input-Allocators'!$D$18,$G247:$BB247)+IFERROR(SUMIF($G$6:$BB$6,BH$6&amp;" "&amp;'Input-Allocators'!$E$18,$G247:$BB247),SUMIF($G$6:$BB$6,BH$6&amp;" "&amp;'Input-Allocators'!$B$20,$G247:$BB247))+SUMIF($G$6:$BB$6,BH$6&amp;" "&amp;'Input-Allocators'!$F$18,$G247:$BB247))&lt;Check_Limit,0,1),1)</f>
        <v>0</v>
      </c>
      <c r="BI247" s="44">
        <f>IFERROR(IF(SUMIF($G$6:$BB$6,BI$6&amp;" Total",$G247:$BB247)-(SUMIF($G$6:$BB$6,BI$6&amp;" "&amp;'Input-Allocators'!$D$18,$G247:$BB247)+IFERROR(SUMIF($G$6:$BB$6,BI$6&amp;" "&amp;'Input-Allocators'!$E$18,$G247:$BB247),SUMIF($G$6:$BB$6,BI$6&amp;" "&amp;'Input-Allocators'!$B$20,$G247:$BB247))+SUMIF($G$6:$BB$6,BI$6&amp;" "&amp;'Input-Allocators'!$F$18,$G247:$BB247))&lt;Check_Limit,0,1),1)</f>
        <v>0</v>
      </c>
      <c r="BJ247" s="44">
        <f>IFERROR(IF(SUMIF($G$6:$BB$6,BJ$6&amp;" Total",$G247:$BB247)-(SUMIF($G$6:$BB$6,BJ$6&amp;" "&amp;'Input-Allocators'!$D$18,$G247:$BB247)+IFERROR(SUMIF($G$6:$BB$6,BJ$6&amp;" "&amp;'Input-Allocators'!$E$18,$G247:$BB247),SUMIF($G$6:$BB$6,BJ$6&amp;" "&amp;'Input-Allocators'!$B$20,$G247:$BB247))+SUMIF($G$6:$BB$6,BJ$6&amp;" "&amp;'Input-Allocators'!$F$18,$G247:$BB247))&lt;Check_Limit,0,1),1)</f>
        <v>0</v>
      </c>
      <c r="BK247" s="44">
        <f>IFERROR(IF(SUMIF($G$6:$BB$6,BK$6&amp;" Total",$G247:$BB247)-(SUMIF($G$6:$BB$6,BK$6&amp;" "&amp;'Input-Allocators'!$D$18,$G247:$BB247)+IFERROR(SUMIF($G$6:$BB$6,BK$6&amp;" "&amp;'Input-Allocators'!$E$18,$G247:$BB247),SUMIF($G$6:$BB$6,BK$6&amp;" "&amp;'Input-Allocators'!$B$20,$G247:$BB247))+SUMIF($G$6:$BB$6,BK$6&amp;" "&amp;'Input-Allocators'!$F$18,$G247:$BB247))&lt;Check_Limit,0,1),1)</f>
        <v>0</v>
      </c>
      <c r="BL247" s="44">
        <f>IFERROR(IF(SUMIF($G$6:$BB$6,BL$6&amp;" Total",$G247:$BB247)-(SUMIF($G$6:$BB$6,BL$6&amp;" "&amp;'Input-Allocators'!$D$18,$G247:$BB247)+IFERROR(SUMIF($G$6:$BB$6,BL$6&amp;" "&amp;'Input-Allocators'!$E$18,$G247:$BB247),SUMIF($G$6:$BB$6,BL$6&amp;" "&amp;'Input-Allocators'!$B$20,$G247:$BB247))+SUMIF($G$6:$BB$6,BL$6&amp;" "&amp;'Input-Allocators'!$F$18,$G247:$BB247))&lt;Check_Limit,0,1),1)</f>
        <v>0</v>
      </c>
      <c r="BM247" s="44">
        <f>IFERROR(IF(SUMIF($G$6:$BB$6,BM$6&amp;" Total",$G247:$BB247)-(SUMIF($G$6:$BB$6,BM$6&amp;" "&amp;'Input-Allocators'!$D$18,$G247:$BB247)+IFERROR(SUMIF($G$6:$BB$6,BM$6&amp;" "&amp;'Input-Allocators'!$E$18,$G247:$BB247),SUMIF($G$6:$BB$6,BM$6&amp;" "&amp;'Input-Allocators'!$B$20,$G247:$BB247))+SUMIF($G$6:$BB$6,BM$6&amp;" "&amp;'Input-Allocators'!$F$18,$G247:$BB247))&lt;Check_Limit,0,1),1)</f>
        <v>0</v>
      </c>
      <c r="BN247" s="44">
        <f>IFERROR(IF(SUMIF($G$6:$BB$6,BN$6&amp;" Total",$G247:$BB247)-(SUMIF($G$6:$BB$6,BN$6&amp;" "&amp;'Input-Allocators'!$D$18,$G247:$BB247)+IFERROR(SUMIF($G$6:$BB$6,BN$6&amp;" "&amp;'Input-Allocators'!$E$18,$G247:$BB247),SUMIF($G$6:$BB$6,BN$6&amp;" "&amp;'Input-Allocators'!$B$20,$G247:$BB247))+SUMIF($G$6:$BB$6,BN$6&amp;" "&amp;'Input-Allocators'!$F$18,$G247:$BB247))&lt;Check_Limit,0,1),1)</f>
        <v>0</v>
      </c>
      <c r="BO247" s="44">
        <f>IFERROR(IF(SUMIF($G$6:$BB$6,BO$6&amp;" Total",$G247:$BB247)-(SUMIF($G$6:$BB$6,BO$6&amp;" "&amp;'Input-Allocators'!$D$18,$G247:$BB247)+IFERROR(SUMIF($G$6:$BB$6,BO$6&amp;" "&amp;'Input-Allocators'!$E$18,$G247:$BB247),SUMIF($G$6:$BB$6,BO$6&amp;" "&amp;'Input-Allocators'!$B$20,$G247:$BB247))+SUMIF($G$6:$BB$6,BO$6&amp;" "&amp;'Input-Allocators'!$F$18,$G247:$BB247))&lt;Check_Limit,0,1),1)</f>
        <v>0</v>
      </c>
    </row>
    <row r="248" spans="1:67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>SUBTOTAL(9,D227:D246)</f>
        <v>20685.186037366831</v>
      </c>
      <c r="E248" s="14">
        <f t="shared" ref="E248:E289" ca="1" si="42">IFERROR(IF(D248="",0,IF(D248=0,0,IF(ABS(D248-SUM(G248,K248,O248,S248,W248,AA248,AE248,AI248,AM248,AQ248,AU248,AY248))&lt;Check_Limit,0,1))),1)</f>
        <v>0</v>
      </c>
      <c r="G248" s="175">
        <f t="shared" ref="G248:AP248" ca="1" si="43">SUBTOTAL(9,G227:G246)</f>
        <v>0</v>
      </c>
      <c r="H248" s="175">
        <f t="shared" ca="1" si="43"/>
        <v>0</v>
      </c>
      <c r="I248" s="175">
        <f t="shared" ca="1" si="43"/>
        <v>0</v>
      </c>
      <c r="J248" s="175">
        <f t="shared" ca="1" si="43"/>
        <v>0</v>
      </c>
      <c r="K248" s="175">
        <f t="shared" ca="1" si="43"/>
        <v>0</v>
      </c>
      <c r="L248" s="175">
        <f t="shared" ca="1" si="43"/>
        <v>0</v>
      </c>
      <c r="M248" s="175">
        <f t="shared" ca="1" si="43"/>
        <v>0</v>
      </c>
      <c r="N248" s="175">
        <f t="shared" ca="1" si="43"/>
        <v>0</v>
      </c>
      <c r="O248" s="175">
        <f t="shared" ca="1" si="43"/>
        <v>0</v>
      </c>
      <c r="P248" s="175">
        <f t="shared" ca="1" si="43"/>
        <v>0</v>
      </c>
      <c r="Q248" s="175">
        <f t="shared" ca="1" si="43"/>
        <v>0</v>
      </c>
      <c r="R248" s="175">
        <f t="shared" ca="1" si="43"/>
        <v>0</v>
      </c>
      <c r="S248" s="175">
        <f t="shared" ca="1" si="43"/>
        <v>20685.186037366831</v>
      </c>
      <c r="T248" s="175">
        <f t="shared" ca="1" si="43"/>
        <v>0</v>
      </c>
      <c r="U248" s="175">
        <f t="shared" ca="1" si="43"/>
        <v>0</v>
      </c>
      <c r="V248" s="175">
        <f t="shared" ca="1" si="43"/>
        <v>20685.186037366831</v>
      </c>
      <c r="W248" s="175">
        <f t="shared" ca="1" si="43"/>
        <v>0</v>
      </c>
      <c r="X248" s="175">
        <f t="shared" ca="1" si="43"/>
        <v>0</v>
      </c>
      <c r="Y248" s="175">
        <f t="shared" ca="1" si="43"/>
        <v>0</v>
      </c>
      <c r="Z248" s="175">
        <f t="shared" ca="1" si="43"/>
        <v>0</v>
      </c>
      <c r="AA248" s="175">
        <f t="shared" ca="1" si="43"/>
        <v>0</v>
      </c>
      <c r="AB248" s="175">
        <f t="shared" ca="1" si="43"/>
        <v>0</v>
      </c>
      <c r="AC248" s="175">
        <f t="shared" ca="1" si="43"/>
        <v>0</v>
      </c>
      <c r="AD248" s="175">
        <f t="shared" ca="1" si="43"/>
        <v>0</v>
      </c>
      <c r="AE248" s="175">
        <f t="shared" ca="1" si="43"/>
        <v>0</v>
      </c>
      <c r="AF248" s="175">
        <f t="shared" ca="1" si="43"/>
        <v>0</v>
      </c>
      <c r="AG248" s="175">
        <f t="shared" ca="1" si="43"/>
        <v>0</v>
      </c>
      <c r="AH248" s="175">
        <f t="shared" ca="1" si="43"/>
        <v>0</v>
      </c>
      <c r="AI248" s="175">
        <f t="shared" ca="1" si="43"/>
        <v>0</v>
      </c>
      <c r="AJ248" s="175">
        <f t="shared" ca="1" si="43"/>
        <v>0</v>
      </c>
      <c r="AK248" s="175">
        <f t="shared" ca="1" si="43"/>
        <v>0</v>
      </c>
      <c r="AL248" s="175">
        <f t="shared" ca="1" si="43"/>
        <v>0</v>
      </c>
      <c r="AM248" s="175">
        <f t="shared" ca="1" si="43"/>
        <v>0</v>
      </c>
      <c r="AN248" s="175">
        <f t="shared" ca="1" si="43"/>
        <v>0</v>
      </c>
      <c r="AO248" s="175">
        <f t="shared" ca="1" si="43"/>
        <v>0</v>
      </c>
      <c r="AP248" s="175">
        <f t="shared" ca="1" si="43"/>
        <v>0</v>
      </c>
      <c r="AQ248" s="175"/>
      <c r="AR248" s="175"/>
      <c r="AS248" s="175"/>
      <c r="AT248" s="175"/>
      <c r="AU248" s="175"/>
      <c r="AV248" s="175"/>
      <c r="AW248" s="175"/>
      <c r="AX248" s="175"/>
      <c r="AY248" s="175"/>
      <c r="AZ248" s="175"/>
      <c r="BA248" s="175"/>
      <c r="BB248" s="175"/>
      <c r="BD248" s="44">
        <f ca="1">IFERROR(IF(SUMIF($G$6:$BB$6,BD$6&amp;" Total",$G248:$BB248)-(SUMIF($G$6:$BB$6,BD$6&amp;" "&amp;'Input-Allocators'!$D$18,$G248:$BB248)+IFERROR(SUMIF($G$6:$BB$6,BD$6&amp;" "&amp;'Input-Allocators'!$E$18,$G248:$BB248),SUMIF($G$6:$BB$6,BD$6&amp;" "&amp;'Input-Allocators'!$B$20,$G248:$BB248))+SUMIF($G$6:$BB$6,BD$6&amp;" "&amp;'Input-Allocators'!$F$18,$G248:$BB248))&lt;Check_Limit,0,1),1)</f>
        <v>0</v>
      </c>
      <c r="BE248" s="44">
        <f ca="1">IFERROR(IF(SUMIF($G$6:$BB$6,BE$6&amp;" Total",$G248:$BB248)-(SUMIF($G$6:$BB$6,BE$6&amp;" "&amp;'Input-Allocators'!$D$18,$G248:$BB248)+IFERROR(SUMIF($G$6:$BB$6,BE$6&amp;" "&amp;'Input-Allocators'!$E$18,$G248:$BB248),SUMIF($G$6:$BB$6,BE$6&amp;" "&amp;'Input-Allocators'!$B$20,$G248:$BB248))+SUMIF($G$6:$BB$6,BE$6&amp;" "&amp;'Input-Allocators'!$F$18,$G248:$BB248))&lt;Check_Limit,0,1),1)</f>
        <v>0</v>
      </c>
      <c r="BF248" s="44">
        <f ca="1">IFERROR(IF(SUMIF($G$6:$BB$6,BF$6&amp;" Total",$G248:$BB248)-(SUMIF($G$6:$BB$6,BF$6&amp;" "&amp;'Input-Allocators'!$D$18,$G248:$BB248)+IFERROR(SUMIF($G$6:$BB$6,BF$6&amp;" "&amp;'Input-Allocators'!$E$18,$G248:$BB248),SUMIF($G$6:$BB$6,BF$6&amp;" "&amp;'Input-Allocators'!$B$20,$G248:$BB248))+SUMIF($G$6:$BB$6,BF$6&amp;" "&amp;'Input-Allocators'!$F$18,$G248:$BB248))&lt;Check_Limit,0,1),1)</f>
        <v>0</v>
      </c>
      <c r="BG248" s="44">
        <f ca="1">IFERROR(IF(SUMIF($G$6:$BB$6,BG$6&amp;" Total",$G248:$BB248)-(SUMIF($G$6:$BB$6,BG$6&amp;" "&amp;'Input-Allocators'!$D$18,$G248:$BB248)+IFERROR(SUMIF($G$6:$BB$6,BG$6&amp;" "&amp;'Input-Allocators'!$E$18,$G248:$BB248),SUMIF($G$6:$BB$6,BG$6&amp;" "&amp;'Input-Allocators'!$B$20,$G248:$BB248))+SUMIF($G$6:$BB$6,BG$6&amp;" "&amp;'Input-Allocators'!$F$18,$G248:$BB248))&lt;Check_Limit,0,1),1)</f>
        <v>0</v>
      </c>
      <c r="BH248" s="44">
        <f ca="1">IFERROR(IF(SUMIF($G$6:$BB$6,BH$6&amp;" Total",$G248:$BB248)-(SUMIF($G$6:$BB$6,BH$6&amp;" "&amp;'Input-Allocators'!$D$18,$G248:$BB248)+IFERROR(SUMIF($G$6:$BB$6,BH$6&amp;" "&amp;'Input-Allocators'!$E$18,$G248:$BB248),SUMIF($G$6:$BB$6,BH$6&amp;" "&amp;'Input-Allocators'!$B$20,$G248:$BB248))+SUMIF($G$6:$BB$6,BH$6&amp;" "&amp;'Input-Allocators'!$F$18,$G248:$BB248))&lt;Check_Limit,0,1),1)</f>
        <v>0</v>
      </c>
      <c r="BI248" s="44">
        <f ca="1">IFERROR(IF(SUMIF($G$6:$BB$6,BI$6&amp;" Total",$G248:$BB248)-(SUMIF($G$6:$BB$6,BI$6&amp;" "&amp;'Input-Allocators'!$D$18,$G248:$BB248)+IFERROR(SUMIF($G$6:$BB$6,BI$6&amp;" "&amp;'Input-Allocators'!$E$18,$G248:$BB248),SUMIF($G$6:$BB$6,BI$6&amp;" "&amp;'Input-Allocators'!$B$20,$G248:$BB248))+SUMIF($G$6:$BB$6,BI$6&amp;" "&amp;'Input-Allocators'!$F$18,$G248:$BB248))&lt;Check_Limit,0,1),1)</f>
        <v>0</v>
      </c>
      <c r="BJ248" s="44">
        <f ca="1">IFERROR(IF(SUMIF($G$6:$BB$6,BJ$6&amp;" Total",$G248:$BB248)-(SUMIF($G$6:$BB$6,BJ$6&amp;" "&amp;'Input-Allocators'!$D$18,$G248:$BB248)+IFERROR(SUMIF($G$6:$BB$6,BJ$6&amp;" "&amp;'Input-Allocators'!$E$18,$G248:$BB248),SUMIF($G$6:$BB$6,BJ$6&amp;" "&amp;'Input-Allocators'!$B$20,$G248:$BB248))+SUMIF($G$6:$BB$6,BJ$6&amp;" "&amp;'Input-Allocators'!$F$18,$G248:$BB248))&lt;Check_Limit,0,1),1)</f>
        <v>0</v>
      </c>
      <c r="BK248" s="44">
        <f ca="1">IFERROR(IF(SUMIF($G$6:$BB$6,BK$6&amp;" Total",$G248:$BB248)-(SUMIF($G$6:$BB$6,BK$6&amp;" "&amp;'Input-Allocators'!$D$18,$G248:$BB248)+IFERROR(SUMIF($G$6:$BB$6,BK$6&amp;" "&amp;'Input-Allocators'!$E$18,$G248:$BB248),SUMIF($G$6:$BB$6,BK$6&amp;" "&amp;'Input-Allocators'!$B$20,$G248:$BB248))+SUMIF($G$6:$BB$6,BK$6&amp;" "&amp;'Input-Allocators'!$F$18,$G248:$BB248))&lt;Check_Limit,0,1),1)</f>
        <v>0</v>
      </c>
      <c r="BL248" s="44">
        <f ca="1">IFERROR(IF(SUMIF($G$6:$BB$6,BL$6&amp;" Total",$G248:$BB248)-(SUMIF($G$6:$BB$6,BL$6&amp;" "&amp;'Input-Allocators'!$D$18,$G248:$BB248)+IFERROR(SUMIF($G$6:$BB$6,BL$6&amp;" "&amp;'Input-Allocators'!$E$18,$G248:$BB248),SUMIF($G$6:$BB$6,BL$6&amp;" "&amp;'Input-Allocators'!$B$20,$G248:$BB248))+SUMIF($G$6:$BB$6,BL$6&amp;" "&amp;'Input-Allocators'!$F$18,$G248:$BB248))&lt;Check_Limit,0,1),1)</f>
        <v>0</v>
      </c>
      <c r="BM248" s="44">
        <f ca="1">IFERROR(IF(SUMIF($G$6:$BB$6,BM$6&amp;" Total",$G248:$BB248)-(SUMIF($G$6:$BB$6,BM$6&amp;" "&amp;'Input-Allocators'!$D$18,$G248:$BB248)+IFERROR(SUMIF($G$6:$BB$6,BM$6&amp;" "&amp;'Input-Allocators'!$E$18,$G248:$BB248),SUMIF($G$6:$BB$6,BM$6&amp;" "&amp;'Input-Allocators'!$B$20,$G248:$BB248))+SUMIF($G$6:$BB$6,BM$6&amp;" "&amp;'Input-Allocators'!$F$18,$G248:$BB248))&lt;Check_Limit,0,1),1)</f>
        <v>0</v>
      </c>
      <c r="BN248" s="44">
        <f ca="1">IFERROR(IF(SUMIF($G$6:$BB$6,BN$6&amp;" Total",$G248:$BB248)-(SUMIF($G$6:$BB$6,BN$6&amp;" "&amp;'Input-Allocators'!$D$18,$G248:$BB248)+IFERROR(SUMIF($G$6:$BB$6,BN$6&amp;" "&amp;'Input-Allocators'!$E$18,$G248:$BB248),SUMIF($G$6:$BB$6,BN$6&amp;" "&amp;'Input-Allocators'!$B$20,$G248:$BB248))+SUMIF($G$6:$BB$6,BN$6&amp;" "&amp;'Input-Allocators'!$F$18,$G248:$BB248))&lt;Check_Limit,0,1),1)</f>
        <v>0</v>
      </c>
      <c r="BO248" s="44">
        <f ca="1">IFERROR(IF(SUMIF($G$6:$BB$6,BO$6&amp;" Total",$G248:$BB248)-(SUMIF($G$6:$BB$6,BO$6&amp;" "&amp;'Input-Allocators'!$D$18,$G248:$BB248)+IFERROR(SUMIF($G$6:$BB$6,BO$6&amp;" "&amp;'Input-Allocators'!$E$18,$G248:$BB248),SUMIF($G$6:$BB$6,BO$6&amp;" "&amp;'Input-Allocators'!$B$20,$G248:$BB248))+SUMIF($G$6:$BB$6,BO$6&amp;" "&amp;'Input-Allocators'!$F$18,$G248:$BB248))&lt;Check_Limit,0,1),1)</f>
        <v>0</v>
      </c>
    </row>
    <row r="249" spans="1:67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C249" s="46" t="str">
        <f>IF(ISBLANK('Input-Accounts'!C249),"",'Input-Accounts'!C249)</f>
        <v/>
      </c>
      <c r="D249" s="14"/>
      <c r="E249" s="14"/>
      <c r="F249" s="3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D249" s="44">
        <f>IFERROR(IF(SUMIF($G$6:$BB$6,BD$6&amp;" Total",$G249:$BB249)-(SUMIF($G$6:$BB$6,BD$6&amp;" "&amp;'Input-Allocators'!$D$18,$G249:$BB249)+IFERROR(SUMIF($G$6:$BB$6,BD$6&amp;" "&amp;'Input-Allocators'!$E$18,$G249:$BB249),SUMIF($G$6:$BB$6,BD$6&amp;" "&amp;'Input-Allocators'!$B$20,$G249:$BB249))+SUMIF($G$6:$BB$6,BD$6&amp;" "&amp;'Input-Allocators'!$F$18,$G249:$BB249))&lt;Check_Limit,0,1),1)</f>
        <v>0</v>
      </c>
      <c r="BE249" s="44">
        <f>IFERROR(IF(SUMIF($G$6:$BB$6,BE$6&amp;" Total",$G249:$BB249)-(SUMIF($G$6:$BB$6,BE$6&amp;" "&amp;'Input-Allocators'!$D$18,$G249:$BB249)+IFERROR(SUMIF($G$6:$BB$6,BE$6&amp;" "&amp;'Input-Allocators'!$E$18,$G249:$BB249),SUMIF($G$6:$BB$6,BE$6&amp;" "&amp;'Input-Allocators'!$B$20,$G249:$BB249))+SUMIF($G$6:$BB$6,BE$6&amp;" "&amp;'Input-Allocators'!$F$18,$G249:$BB249))&lt;Check_Limit,0,1),1)</f>
        <v>0</v>
      </c>
      <c r="BF249" s="44">
        <f>IFERROR(IF(SUMIF($G$6:$BB$6,BF$6&amp;" Total",$G249:$BB249)-(SUMIF($G$6:$BB$6,BF$6&amp;" "&amp;'Input-Allocators'!$D$18,$G249:$BB249)+IFERROR(SUMIF($G$6:$BB$6,BF$6&amp;" "&amp;'Input-Allocators'!$E$18,$G249:$BB249),SUMIF($G$6:$BB$6,BF$6&amp;" "&amp;'Input-Allocators'!$B$20,$G249:$BB249))+SUMIF($G$6:$BB$6,BF$6&amp;" "&amp;'Input-Allocators'!$F$18,$G249:$BB249))&lt;Check_Limit,0,1),1)</f>
        <v>0</v>
      </c>
      <c r="BG249" s="44">
        <f>IFERROR(IF(SUMIF($G$6:$BB$6,BG$6&amp;" Total",$G249:$BB249)-(SUMIF($G$6:$BB$6,BG$6&amp;" "&amp;'Input-Allocators'!$D$18,$G249:$BB249)+IFERROR(SUMIF($G$6:$BB$6,BG$6&amp;" "&amp;'Input-Allocators'!$E$18,$G249:$BB249),SUMIF($G$6:$BB$6,BG$6&amp;" "&amp;'Input-Allocators'!$B$20,$G249:$BB249))+SUMIF($G$6:$BB$6,BG$6&amp;" "&amp;'Input-Allocators'!$F$18,$G249:$BB249))&lt;Check_Limit,0,1),1)</f>
        <v>0</v>
      </c>
      <c r="BH249" s="44">
        <f>IFERROR(IF(SUMIF($G$6:$BB$6,BH$6&amp;" Total",$G249:$BB249)-(SUMIF($G$6:$BB$6,BH$6&amp;" "&amp;'Input-Allocators'!$D$18,$G249:$BB249)+IFERROR(SUMIF($G$6:$BB$6,BH$6&amp;" "&amp;'Input-Allocators'!$E$18,$G249:$BB249),SUMIF($G$6:$BB$6,BH$6&amp;" "&amp;'Input-Allocators'!$B$20,$G249:$BB249))+SUMIF($G$6:$BB$6,BH$6&amp;" "&amp;'Input-Allocators'!$F$18,$G249:$BB249))&lt;Check_Limit,0,1),1)</f>
        <v>0</v>
      </c>
      <c r="BI249" s="44">
        <f>IFERROR(IF(SUMIF($G$6:$BB$6,BI$6&amp;" Total",$G249:$BB249)-(SUMIF($G$6:$BB$6,BI$6&amp;" "&amp;'Input-Allocators'!$D$18,$G249:$BB249)+IFERROR(SUMIF($G$6:$BB$6,BI$6&amp;" "&amp;'Input-Allocators'!$E$18,$G249:$BB249),SUMIF($G$6:$BB$6,BI$6&amp;" "&amp;'Input-Allocators'!$B$20,$G249:$BB249))+SUMIF($G$6:$BB$6,BI$6&amp;" "&amp;'Input-Allocators'!$F$18,$G249:$BB249))&lt;Check_Limit,0,1),1)</f>
        <v>0</v>
      </c>
      <c r="BJ249" s="44">
        <f>IFERROR(IF(SUMIF($G$6:$BB$6,BJ$6&amp;" Total",$G249:$BB249)-(SUMIF($G$6:$BB$6,BJ$6&amp;" "&amp;'Input-Allocators'!$D$18,$G249:$BB249)+IFERROR(SUMIF($G$6:$BB$6,BJ$6&amp;" "&amp;'Input-Allocators'!$E$18,$G249:$BB249),SUMIF($G$6:$BB$6,BJ$6&amp;" "&amp;'Input-Allocators'!$B$20,$G249:$BB249))+SUMIF($G$6:$BB$6,BJ$6&amp;" "&amp;'Input-Allocators'!$F$18,$G249:$BB249))&lt;Check_Limit,0,1),1)</f>
        <v>0</v>
      </c>
      <c r="BK249" s="44">
        <f>IFERROR(IF(SUMIF($G$6:$BB$6,BK$6&amp;" Total",$G249:$BB249)-(SUMIF($G$6:$BB$6,BK$6&amp;" "&amp;'Input-Allocators'!$D$18,$G249:$BB249)+IFERROR(SUMIF($G$6:$BB$6,BK$6&amp;" "&amp;'Input-Allocators'!$E$18,$G249:$BB249),SUMIF($G$6:$BB$6,BK$6&amp;" "&amp;'Input-Allocators'!$B$20,$G249:$BB249))+SUMIF($G$6:$BB$6,BK$6&amp;" "&amp;'Input-Allocators'!$F$18,$G249:$BB249))&lt;Check_Limit,0,1),1)</f>
        <v>0</v>
      </c>
      <c r="BL249" s="44">
        <f>IFERROR(IF(SUMIF($G$6:$BB$6,BL$6&amp;" Total",$G249:$BB249)-(SUMIF($G$6:$BB$6,BL$6&amp;" "&amp;'Input-Allocators'!$D$18,$G249:$BB249)+IFERROR(SUMIF($G$6:$BB$6,BL$6&amp;" "&amp;'Input-Allocators'!$E$18,$G249:$BB249),SUMIF($G$6:$BB$6,BL$6&amp;" "&amp;'Input-Allocators'!$B$20,$G249:$BB249))+SUMIF($G$6:$BB$6,BL$6&amp;" "&amp;'Input-Allocators'!$F$18,$G249:$BB249))&lt;Check_Limit,0,1),1)</f>
        <v>0</v>
      </c>
      <c r="BM249" s="44">
        <f>IFERROR(IF(SUMIF($G$6:$BB$6,BM$6&amp;" Total",$G249:$BB249)-(SUMIF($G$6:$BB$6,BM$6&amp;" "&amp;'Input-Allocators'!$D$18,$G249:$BB249)+IFERROR(SUMIF($G$6:$BB$6,BM$6&amp;" "&amp;'Input-Allocators'!$E$18,$G249:$BB249),SUMIF($G$6:$BB$6,BM$6&amp;" "&amp;'Input-Allocators'!$B$20,$G249:$BB249))+SUMIF($G$6:$BB$6,BM$6&amp;" "&amp;'Input-Allocators'!$F$18,$G249:$BB249))&lt;Check_Limit,0,1),1)</f>
        <v>0</v>
      </c>
      <c r="BN249" s="44">
        <f>IFERROR(IF(SUMIF($G$6:$BB$6,BN$6&amp;" Total",$G249:$BB249)-(SUMIF($G$6:$BB$6,BN$6&amp;" "&amp;'Input-Allocators'!$D$18,$G249:$BB249)+IFERROR(SUMIF($G$6:$BB$6,BN$6&amp;" "&amp;'Input-Allocators'!$E$18,$G249:$BB249),SUMIF($G$6:$BB$6,BN$6&amp;" "&amp;'Input-Allocators'!$B$20,$G249:$BB249))+SUMIF($G$6:$BB$6,BN$6&amp;" "&amp;'Input-Allocators'!$F$18,$G249:$BB249))&lt;Check_Limit,0,1),1)</f>
        <v>0</v>
      </c>
      <c r="BO249" s="44">
        <f>IFERROR(IF(SUMIF($G$6:$BB$6,BO$6&amp;" Total",$G249:$BB249)-(SUMIF($G$6:$BB$6,BO$6&amp;" "&amp;'Input-Allocators'!$D$18,$G249:$BB249)+IFERROR(SUMIF($G$6:$BB$6,BO$6&amp;" "&amp;'Input-Allocators'!$E$18,$G249:$BB249),SUMIF($G$6:$BB$6,BO$6&amp;" "&amp;'Input-Allocators'!$B$20,$G249:$BB249))+SUMIF($G$6:$BB$6,BO$6&amp;" "&amp;'Input-Allocators'!$F$18,$G249:$BB249))&lt;Check_Limit,0,1),1)</f>
        <v>0</v>
      </c>
    </row>
    <row r="250" spans="1:67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C250" s="46" t="str">
        <f>IF(ISBLANK('Input-Accounts'!C250),"",'Input-Accounts'!C250)</f>
        <v/>
      </c>
      <c r="D250" s="14"/>
      <c r="E250" s="14"/>
      <c r="F250" s="3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D250" s="44">
        <f>IFERROR(IF(SUMIF($G$6:$BB$6,BD$6&amp;" Total",$G250:$BB250)-(SUMIF($G$6:$BB$6,BD$6&amp;" "&amp;'Input-Allocators'!$D$18,$G250:$BB250)+IFERROR(SUMIF($G$6:$BB$6,BD$6&amp;" "&amp;'Input-Allocators'!$E$18,$G250:$BB250),SUMIF($G$6:$BB$6,BD$6&amp;" "&amp;'Input-Allocators'!$B$20,$G250:$BB250))+SUMIF($G$6:$BB$6,BD$6&amp;" "&amp;'Input-Allocators'!$F$18,$G250:$BB250))&lt;Check_Limit,0,1),1)</f>
        <v>0</v>
      </c>
      <c r="BE250" s="44">
        <f>IFERROR(IF(SUMIF($G$6:$BB$6,BE$6&amp;" Total",$G250:$BB250)-(SUMIF($G$6:$BB$6,BE$6&amp;" "&amp;'Input-Allocators'!$D$18,$G250:$BB250)+IFERROR(SUMIF($G$6:$BB$6,BE$6&amp;" "&amp;'Input-Allocators'!$E$18,$G250:$BB250),SUMIF($G$6:$BB$6,BE$6&amp;" "&amp;'Input-Allocators'!$B$20,$G250:$BB250))+SUMIF($G$6:$BB$6,BE$6&amp;" "&amp;'Input-Allocators'!$F$18,$G250:$BB250))&lt;Check_Limit,0,1),1)</f>
        <v>0</v>
      </c>
      <c r="BF250" s="44">
        <f>IFERROR(IF(SUMIF($G$6:$BB$6,BF$6&amp;" Total",$G250:$BB250)-(SUMIF($G$6:$BB$6,BF$6&amp;" "&amp;'Input-Allocators'!$D$18,$G250:$BB250)+IFERROR(SUMIF($G$6:$BB$6,BF$6&amp;" "&amp;'Input-Allocators'!$E$18,$G250:$BB250),SUMIF($G$6:$BB$6,BF$6&amp;" "&amp;'Input-Allocators'!$B$20,$G250:$BB250))+SUMIF($G$6:$BB$6,BF$6&amp;" "&amp;'Input-Allocators'!$F$18,$G250:$BB250))&lt;Check_Limit,0,1),1)</f>
        <v>0</v>
      </c>
      <c r="BG250" s="44">
        <f>IFERROR(IF(SUMIF($G$6:$BB$6,BG$6&amp;" Total",$G250:$BB250)-(SUMIF($G$6:$BB$6,BG$6&amp;" "&amp;'Input-Allocators'!$D$18,$G250:$BB250)+IFERROR(SUMIF($G$6:$BB$6,BG$6&amp;" "&amp;'Input-Allocators'!$E$18,$G250:$BB250),SUMIF($G$6:$BB$6,BG$6&amp;" "&amp;'Input-Allocators'!$B$20,$G250:$BB250))+SUMIF($G$6:$BB$6,BG$6&amp;" "&amp;'Input-Allocators'!$F$18,$G250:$BB250))&lt;Check_Limit,0,1),1)</f>
        <v>0</v>
      </c>
      <c r="BH250" s="44">
        <f>IFERROR(IF(SUMIF($G$6:$BB$6,BH$6&amp;" Total",$G250:$BB250)-(SUMIF($G$6:$BB$6,BH$6&amp;" "&amp;'Input-Allocators'!$D$18,$G250:$BB250)+IFERROR(SUMIF($G$6:$BB$6,BH$6&amp;" "&amp;'Input-Allocators'!$E$18,$G250:$BB250),SUMIF($G$6:$BB$6,BH$6&amp;" "&amp;'Input-Allocators'!$B$20,$G250:$BB250))+SUMIF($G$6:$BB$6,BH$6&amp;" "&amp;'Input-Allocators'!$F$18,$G250:$BB250))&lt;Check_Limit,0,1),1)</f>
        <v>0</v>
      </c>
      <c r="BI250" s="44">
        <f>IFERROR(IF(SUMIF($G$6:$BB$6,BI$6&amp;" Total",$G250:$BB250)-(SUMIF($G$6:$BB$6,BI$6&amp;" "&amp;'Input-Allocators'!$D$18,$G250:$BB250)+IFERROR(SUMIF($G$6:$BB$6,BI$6&amp;" "&amp;'Input-Allocators'!$E$18,$G250:$BB250),SUMIF($G$6:$BB$6,BI$6&amp;" "&amp;'Input-Allocators'!$B$20,$G250:$BB250))+SUMIF($G$6:$BB$6,BI$6&amp;" "&amp;'Input-Allocators'!$F$18,$G250:$BB250))&lt;Check_Limit,0,1),1)</f>
        <v>0</v>
      </c>
      <c r="BJ250" s="44">
        <f>IFERROR(IF(SUMIF($G$6:$BB$6,BJ$6&amp;" Total",$G250:$BB250)-(SUMIF($G$6:$BB$6,BJ$6&amp;" "&amp;'Input-Allocators'!$D$18,$G250:$BB250)+IFERROR(SUMIF($G$6:$BB$6,BJ$6&amp;" "&amp;'Input-Allocators'!$E$18,$G250:$BB250),SUMIF($G$6:$BB$6,BJ$6&amp;" "&amp;'Input-Allocators'!$B$20,$G250:$BB250))+SUMIF($G$6:$BB$6,BJ$6&amp;" "&amp;'Input-Allocators'!$F$18,$G250:$BB250))&lt;Check_Limit,0,1),1)</f>
        <v>0</v>
      </c>
      <c r="BK250" s="44">
        <f>IFERROR(IF(SUMIF($G$6:$BB$6,BK$6&amp;" Total",$G250:$BB250)-(SUMIF($G$6:$BB$6,BK$6&amp;" "&amp;'Input-Allocators'!$D$18,$G250:$BB250)+IFERROR(SUMIF($G$6:$BB$6,BK$6&amp;" "&amp;'Input-Allocators'!$E$18,$G250:$BB250),SUMIF($G$6:$BB$6,BK$6&amp;" "&amp;'Input-Allocators'!$B$20,$G250:$BB250))+SUMIF($G$6:$BB$6,BK$6&amp;" "&amp;'Input-Allocators'!$F$18,$G250:$BB250))&lt;Check_Limit,0,1),1)</f>
        <v>0</v>
      </c>
      <c r="BL250" s="44">
        <f>IFERROR(IF(SUMIF($G$6:$BB$6,BL$6&amp;" Total",$G250:$BB250)-(SUMIF($G$6:$BB$6,BL$6&amp;" "&amp;'Input-Allocators'!$D$18,$G250:$BB250)+IFERROR(SUMIF($G$6:$BB$6,BL$6&amp;" "&amp;'Input-Allocators'!$E$18,$G250:$BB250),SUMIF($G$6:$BB$6,BL$6&amp;" "&amp;'Input-Allocators'!$B$20,$G250:$BB250))+SUMIF($G$6:$BB$6,BL$6&amp;" "&amp;'Input-Allocators'!$F$18,$G250:$BB250))&lt;Check_Limit,0,1),1)</f>
        <v>0</v>
      </c>
      <c r="BM250" s="44">
        <f>IFERROR(IF(SUMIF($G$6:$BB$6,BM$6&amp;" Total",$G250:$BB250)-(SUMIF($G$6:$BB$6,BM$6&amp;" "&amp;'Input-Allocators'!$D$18,$G250:$BB250)+IFERROR(SUMIF($G$6:$BB$6,BM$6&amp;" "&amp;'Input-Allocators'!$E$18,$G250:$BB250),SUMIF($G$6:$BB$6,BM$6&amp;" "&amp;'Input-Allocators'!$B$20,$G250:$BB250))+SUMIF($G$6:$BB$6,BM$6&amp;" "&amp;'Input-Allocators'!$F$18,$G250:$BB250))&lt;Check_Limit,0,1),1)</f>
        <v>0</v>
      </c>
      <c r="BN250" s="44">
        <f>IFERROR(IF(SUMIF($G$6:$BB$6,BN$6&amp;" Total",$G250:$BB250)-(SUMIF($G$6:$BB$6,BN$6&amp;" "&amp;'Input-Allocators'!$D$18,$G250:$BB250)+IFERROR(SUMIF($G$6:$BB$6,BN$6&amp;" "&amp;'Input-Allocators'!$E$18,$G250:$BB250),SUMIF($G$6:$BB$6,BN$6&amp;" "&amp;'Input-Allocators'!$B$20,$G250:$BB250))+SUMIF($G$6:$BB$6,BN$6&amp;" "&amp;'Input-Allocators'!$F$18,$G250:$BB250))&lt;Check_Limit,0,1),1)</f>
        <v>0</v>
      </c>
      <c r="BO250" s="44">
        <f>IFERROR(IF(SUMIF($G$6:$BB$6,BO$6&amp;" Total",$G250:$BB250)-(SUMIF($G$6:$BB$6,BO$6&amp;" "&amp;'Input-Allocators'!$D$18,$G250:$BB250)+IFERROR(SUMIF($G$6:$BB$6,BO$6&amp;" "&amp;'Input-Allocators'!$E$18,$G250:$BB250),SUMIF($G$6:$BB$6,BO$6&amp;" "&amp;'Input-Allocators'!$B$20,$G250:$BB250))+SUMIF($G$6:$BB$6,BO$6&amp;" "&amp;'Input-Allocators'!$F$18,$G250:$BB250))&lt;Check_Limit,0,1),1)</f>
        <v>0</v>
      </c>
    </row>
    <row r="251" spans="1:67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>Functionalization!$D251</f>
        <v>3863.4339650329593</v>
      </c>
      <c r="E251" s="14">
        <f t="shared" ca="1" si="42"/>
        <v>0</v>
      </c>
      <c r="F251" s="3" t="str">
        <f>IF($D251=0,"-",IF('Input-Accounts'!$E251&lt;&gt;0,'Input-Accounts'!$E251,'Input-Accounts'!$G251))</f>
        <v>INT_OML</v>
      </c>
      <c r="G251" s="14">
        <f ca="1">IF(G$5&lt;&gt;"",HLOOKUP(G$5,Functionalization!$G$6:$R$343,ROW($A251)-5,FALSE),IFERROR(INDEX(G$320:G$343,MATCH($F251,$B$320:$B$343,0))/VLOOKUP($F251,$B$320:$BB$343,MATCH(LEFT(TRIM(G$6),FIND("~",SUBSTITUTE(G$6,"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251))*HLOOKUP(LEFT(TRIM(G$6),FIND("~",SUBSTITUTE(G$6," ","~",LEN(TRIM(G$6))-LEN(SUBSTITUTE(TRIM(G$6)," ",""))))-1)&amp;" Total",$B$6:$BB$343,ROW($A251)-5,FALSE))</f>
        <v>16.877372444678368</v>
      </c>
      <c r="H251" s="14">
        <f ca="1">IF(H$5&lt;&gt;"",HLOOKUP(H$5,Functionalization!$G$6:$R$343,ROW($A251)-5,FALSE),IFERROR(INDEX(H$320:H$343,MATCH($F251,$B$320:$B$343,0))/VLOOKUP($F251,$B$320:$BB$343,MATCH(LEFT(TRIM(H$6),FIND("~",SUBSTITUTE(H$6,"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251))*HLOOKUP(LEFT(TRIM(H$6),FIND("~",SUBSTITUTE(H$6," ","~",LEN(TRIM(H$6))-LEN(SUBSTITUTE(TRIM(H$6)," ",""))))-1)&amp;" Total",$B$6:$BB$343,ROW($A251)-5,FALSE))</f>
        <v>0</v>
      </c>
      <c r="I251" s="14">
        <f ca="1">IF(I$5&lt;&gt;"",HLOOKUP(I$5,Functionalization!$G$6:$R$343,ROW($A251)-5,FALSE),IFERROR(INDEX(I$320:I$343,MATCH($F251,$B$320:$B$343,0))/VLOOKUP($F251,$B$320:$BB$343,MATCH(LEFT(TRIM(I$6),FIND("~",SUBSTITUTE(I$6,"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251))*HLOOKUP(LEFT(TRIM(I$6),FIND("~",SUBSTITUTE(I$6," ","~",LEN(TRIM(I$6))-LEN(SUBSTITUTE(TRIM(I$6)," ",""))))-1)&amp;" Total",$B$6:$BB$343,ROW($A251)-5,FALSE))</f>
        <v>16.877372444678368</v>
      </c>
      <c r="J251" s="14">
        <f ca="1">IF(J$5&lt;&gt;"",HLOOKUP(J$5,Functionalization!$G$6:$R$343,ROW($A251)-5,FALSE),IFERROR(INDEX(J$320:J$343,MATCH($F251,$B$320:$B$343,0))/VLOOKUP($F251,$B$320:$BB$343,MATCH(LEFT(TRIM(J$6),FIND("~",SUBSTITUTE(J$6,"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251))*HLOOKUP(LEFT(TRIM(J$6),FIND("~",SUBSTITUTE(J$6," ","~",LEN(TRIM(J$6))-LEN(SUBSTITUTE(TRIM(J$6)," ",""))))-1)&amp;" Total",$B$6:$BB$343,ROW($A251)-5,FALSE))</f>
        <v>0</v>
      </c>
      <c r="K251" s="14">
        <f ca="1">IF(K$5&lt;&gt;"",HLOOKUP(K$5,Functionalization!$G$6:$R$343,ROW($A251)-5,FALSE),IFERROR(INDEX(K$320:K$343,MATCH($F251,$B$320:$B$343,0))/VLOOKUP($F251,$B$320:$BB$343,MATCH(LEFT(TRIM(K$6),FIND("~",SUBSTITUTE(K$6,"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251))*HLOOKUP(LEFT(TRIM(K$6),FIND("~",SUBSTITUTE(K$6," ","~",LEN(TRIM(K$6))-LEN(SUBSTITUTE(TRIM(K$6)," ",""))))-1)&amp;" Total",$B$6:$BB$343,ROW($A251)-5,FALSE))</f>
        <v>60.30207838938837</v>
      </c>
      <c r="L251" s="14">
        <f ca="1">IF(L$5&lt;&gt;"",HLOOKUP(L$5,Functionalization!$G$6:$R$343,ROW($A251)-5,FALSE),IFERROR(INDEX(L$320:L$343,MATCH($F251,$B$320:$B$343,0))/VLOOKUP($F251,$B$320:$BB$343,MATCH(LEFT(TRIM(L$6),FIND("~",SUBSTITUTE(L$6,"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251))*HLOOKUP(LEFT(TRIM(L$6),FIND("~",SUBSTITUTE(L$6," ","~",LEN(TRIM(L$6))-LEN(SUBSTITUTE(TRIM(L$6)," ",""))))-1)&amp;" Total",$B$6:$BB$343,ROW($A251)-5,FALSE))</f>
        <v>60.30207838938837</v>
      </c>
      <c r="M251" s="14">
        <f ca="1">IF(M$5&lt;&gt;"",HLOOKUP(M$5,Functionalization!$G$6:$R$343,ROW($A251)-5,FALSE),IFERROR(INDEX(M$320:M$343,MATCH($F251,$B$320:$B$343,0))/VLOOKUP($F251,$B$320:$BB$343,MATCH(LEFT(TRIM(M$6),FIND("~",SUBSTITUTE(M$6,"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251))*HLOOKUP(LEFT(TRIM(M$6),FIND("~",SUBSTITUTE(M$6," ","~",LEN(TRIM(M$6))-LEN(SUBSTITUTE(TRIM(M$6)," ",""))))-1)&amp;" Total",$B$6:$BB$343,ROW($A251)-5,FALSE))</f>
        <v>0</v>
      </c>
      <c r="N251" s="14">
        <f ca="1">IF(N$5&lt;&gt;"",HLOOKUP(N$5,Functionalization!$G$6:$R$343,ROW($A251)-5,FALSE),IFERROR(INDEX(N$320:N$343,MATCH($F251,$B$320:$B$343,0))/VLOOKUP($F251,$B$320:$BB$343,MATCH(LEFT(TRIM(N$6),FIND("~",SUBSTITUTE(N$6,"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251))*HLOOKUP(LEFT(TRIM(N$6),FIND("~",SUBSTITUTE(N$6," ","~",LEN(TRIM(N$6))-LEN(SUBSTITUTE(TRIM(N$6)," ",""))))-1)&amp;" Total",$B$6:$BB$343,ROW($A251)-5,FALSE))</f>
        <v>0</v>
      </c>
      <c r="O251" s="14">
        <f ca="1">IF(O$5&lt;&gt;"",HLOOKUP(O$5,Functionalization!$G$6:$R$343,ROW($A251)-5,FALSE),IFERROR(INDEX(O$320:O$343,MATCH($F251,$B$320:$B$343,0))/VLOOKUP($F251,$B$320:$BB$343,MATCH(LEFT(TRIM(O$6),FIND("~",SUBSTITUTE(O$6,"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251))*HLOOKUP(LEFT(TRIM(O$6),FIND("~",SUBSTITUTE(O$6," ","~",LEN(TRIM(O$6))-LEN(SUBSTITUTE(TRIM(O$6)," ",""))))-1)&amp;" Total",$B$6:$BB$343,ROW($A251)-5,FALSE))</f>
        <v>2152.9858445775453</v>
      </c>
      <c r="P251" s="14">
        <f ca="1">IF(P$5&lt;&gt;"",HLOOKUP(P$5,Functionalization!$G$6:$R$343,ROW($A251)-5,FALSE),IFERROR(INDEX(P$320:P$343,MATCH($F251,$B$320:$B$343,0))/VLOOKUP($F251,$B$320:$BB$343,MATCH(LEFT(TRIM(P$6),FIND("~",SUBSTITUTE(P$6,"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251))*HLOOKUP(LEFT(TRIM(P$6),FIND("~",SUBSTITUTE(P$6," ","~",LEN(TRIM(P$6))-LEN(SUBSTITUTE(TRIM(P$6)," ",""))))-1)&amp;" Total",$B$6:$BB$343,ROW($A251)-5,FALSE))</f>
        <v>1879.1796790496553</v>
      </c>
      <c r="Q251" s="14">
        <f ca="1">IF(Q$5&lt;&gt;"",HLOOKUP(Q$5,Functionalization!$G$6:$R$343,ROW($A251)-5,FALSE),IFERROR(INDEX(Q$320:Q$343,MATCH($F251,$B$320:$B$343,0))/VLOOKUP($F251,$B$320:$BB$343,MATCH(LEFT(TRIM(Q$6),FIND("~",SUBSTITUTE(Q$6,"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251))*HLOOKUP(LEFT(TRIM(Q$6),FIND("~",SUBSTITUTE(Q$6," ","~",LEN(TRIM(Q$6))-LEN(SUBSTITUTE(TRIM(Q$6)," ",""))))-1)&amp;" Total",$B$6:$BB$343,ROW($A251)-5,FALSE))</f>
        <v>0</v>
      </c>
      <c r="R251" s="14">
        <f ca="1">IF(R$5&lt;&gt;"",HLOOKUP(R$5,Functionalization!$G$6:$R$343,ROW($A251)-5,FALSE),IFERROR(INDEX(R$320:R$343,MATCH($F251,$B$320:$B$343,0))/VLOOKUP($F251,$B$320:$BB$343,MATCH(LEFT(TRIM(R$6),FIND("~",SUBSTITUTE(R$6,"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251))*HLOOKUP(LEFT(TRIM(R$6),FIND("~",SUBSTITUTE(R$6," ","~",LEN(TRIM(R$6))-LEN(SUBSTITUTE(TRIM(R$6)," ",""))))-1)&amp;" Total",$B$6:$BB$343,ROW($A251)-5,FALSE))</f>
        <v>273.80616552788979</v>
      </c>
      <c r="S251" s="14">
        <f ca="1">IF(S$5&lt;&gt;"",HLOOKUP(S$5,Functionalization!$G$6:$R$343,ROW($A251)-5,FALSE),IFERROR(INDEX(S$320:S$343,MATCH($F251,$B$320:$B$343,0))/VLOOKUP($F251,$B$320:$BB$343,MATCH(LEFT(TRIM(S$6),FIND("~",SUBSTITUTE(S$6,"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251))*HLOOKUP(LEFT(TRIM(S$6),FIND("~",SUBSTITUTE(S$6," ","~",LEN(TRIM(S$6))-LEN(SUBSTITUTE(TRIM(S$6)," ",""))))-1)&amp;" Total",$B$6:$BB$343,ROW($A251)-5,FALSE))</f>
        <v>1633.2686696213461</v>
      </c>
      <c r="T251" s="14">
        <f ca="1">IF(T$5&lt;&gt;"",HLOOKUP(T$5,Functionalization!$G$6:$R$343,ROW($A251)-5,FALSE),IFERROR(INDEX(T$320:T$343,MATCH($F251,$B$320:$B$343,0))/VLOOKUP($F251,$B$320:$BB$343,MATCH(LEFT(TRIM(T$6),FIND("~",SUBSTITUTE(T$6,"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251))*HLOOKUP(LEFT(TRIM(T$6),FIND("~",SUBSTITUTE(T$6," ","~",LEN(TRIM(T$6))-LEN(SUBSTITUTE(TRIM(T$6)," ",""))))-1)&amp;" Total",$B$6:$BB$343,ROW($A251)-5,FALSE))</f>
        <v>0</v>
      </c>
      <c r="U251" s="14">
        <f ca="1">IF(U$5&lt;&gt;"",HLOOKUP(U$5,Functionalization!$G$6:$R$343,ROW($A251)-5,FALSE),IFERROR(INDEX(U$320:U$343,MATCH($F251,$B$320:$B$343,0))/VLOOKUP($F251,$B$320:$BB$343,MATCH(LEFT(TRIM(U$6),FIND("~",SUBSTITUTE(U$6,"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251))*HLOOKUP(LEFT(TRIM(U$6),FIND("~",SUBSTITUTE(U$6," ","~",LEN(TRIM(U$6))-LEN(SUBSTITUTE(TRIM(U$6)," ",""))))-1)&amp;" Total",$B$6:$BB$343,ROW($A251)-5,FALSE))</f>
        <v>0</v>
      </c>
      <c r="V251" s="14">
        <f ca="1">IF(V$5&lt;&gt;"",HLOOKUP(V$5,Functionalization!$G$6:$R$343,ROW($A251)-5,FALSE),IFERROR(INDEX(V$320:V$343,MATCH($F251,$B$320:$B$343,0))/VLOOKUP($F251,$B$320:$BB$343,MATCH(LEFT(TRIM(V$6),FIND("~",SUBSTITUTE(V$6,"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251))*HLOOKUP(LEFT(TRIM(V$6),FIND("~",SUBSTITUTE(V$6," ","~",LEN(TRIM(V$6))-LEN(SUBSTITUTE(TRIM(V$6)," ",""))))-1)&amp;" Total",$B$6:$BB$343,ROW($A251)-5,FALSE))</f>
        <v>1633.2686696213461</v>
      </c>
      <c r="W251" s="14">
        <f ca="1">IF(W$5&lt;&gt;"",HLOOKUP(W$5,Functionalization!$G$6:$R$343,ROW($A251)-5,FALSE),IFERROR(INDEX(W$320:W$343,MATCH($F251,$B$320:$B$343,0))/VLOOKUP($F251,$B$320:$BB$343,MATCH(LEFT(TRIM(W$6),FIND("~",SUBSTITUTE(W$6,"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251))*HLOOKUP(LEFT(TRIM(W$6),FIND("~",SUBSTITUTE(W$6," ","~",LEN(TRIM(W$6))-LEN(SUBSTITUTE(TRIM(W$6)," ",""))))-1)&amp;" Total",$B$6:$BB$343,ROW($A251)-5,FALSE))</f>
        <v>0</v>
      </c>
      <c r="X251" s="14">
        <f ca="1">IF(X$5&lt;&gt;"",HLOOKUP(X$5,Functionalization!$G$6:$R$343,ROW($A251)-5,FALSE),IFERROR(INDEX(X$320:X$343,MATCH($F251,$B$320:$B$343,0))/VLOOKUP($F251,$B$320:$BB$343,MATCH(LEFT(TRIM(X$6),FIND("~",SUBSTITUTE(X$6,"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251))*HLOOKUP(LEFT(TRIM(X$6),FIND("~",SUBSTITUTE(X$6," ","~",LEN(TRIM(X$6))-LEN(SUBSTITUTE(TRIM(X$6)," ",""))))-1)&amp;" Total",$B$6:$BB$343,ROW($A251)-5,FALSE))</f>
        <v>0</v>
      </c>
      <c r="Y251" s="14">
        <f ca="1">IF(Y$5&lt;&gt;"",HLOOKUP(Y$5,Functionalization!$G$6:$R$343,ROW($A251)-5,FALSE),IFERROR(INDEX(Y$320:Y$343,MATCH($F251,$B$320:$B$343,0))/VLOOKUP($F251,$B$320:$BB$343,MATCH(LEFT(TRIM(Y$6),FIND("~",SUBSTITUTE(Y$6,"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251))*HLOOKUP(LEFT(TRIM(Y$6),FIND("~",SUBSTITUTE(Y$6," ","~",LEN(TRIM(Y$6))-LEN(SUBSTITUTE(TRIM(Y$6)," ",""))))-1)&amp;" Total",$B$6:$BB$343,ROW($A251)-5,FALSE))</f>
        <v>0</v>
      </c>
      <c r="Z251" s="14">
        <f ca="1">IF(Z$5&lt;&gt;"",HLOOKUP(Z$5,Functionalization!$G$6:$R$343,ROW($A251)-5,FALSE),IFERROR(INDEX(Z$320:Z$343,MATCH($F251,$B$320:$B$343,0))/VLOOKUP($F251,$B$320:$BB$343,MATCH(LEFT(TRIM(Z$6),FIND("~",SUBSTITUTE(Z$6,"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251))*HLOOKUP(LEFT(TRIM(Z$6),FIND("~",SUBSTITUTE(Z$6," ","~",LEN(TRIM(Z$6))-LEN(SUBSTITUTE(TRIM(Z$6)," ",""))))-1)&amp;" Total",$B$6:$BB$343,ROW($A251)-5,FALSE))</f>
        <v>0</v>
      </c>
      <c r="AA251" s="14">
        <f ca="1">IF(AA$5&lt;&gt;"",HLOOKUP(AA$5,Functionalization!$G$6:$R$343,ROW($A251)-5,FALSE),IFERROR(INDEX(AA$320:AA$343,MATCH($F251,$B$320:$B$343,0))/VLOOKUP($F251,$B$320:$BB$343,MATCH(LEFT(TRIM(AA$6),FIND("~",SUBSTITUTE(AA$6,"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251))*HLOOKUP(LEFT(TRIM(AA$6),FIND("~",SUBSTITUTE(AA$6," ","~",LEN(TRIM(AA$6))-LEN(SUBSTITUTE(TRIM(AA$6)," ",""))))-1)&amp;" Total",$B$6:$BB$343,ROW($A251)-5,FALSE))</f>
        <v>0</v>
      </c>
      <c r="AB251" s="14">
        <f ca="1">IF(AB$5&lt;&gt;"",HLOOKUP(AB$5,Functionalization!$G$6:$R$343,ROW($A251)-5,FALSE),IFERROR(INDEX(AB$320:AB$343,MATCH($F251,$B$320:$B$343,0))/VLOOKUP($F251,$B$320:$BB$343,MATCH(LEFT(TRIM(AB$6),FIND("~",SUBSTITUTE(AB$6,"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251))*HLOOKUP(LEFT(TRIM(AB$6),FIND("~",SUBSTITUTE(AB$6," ","~",LEN(TRIM(AB$6))-LEN(SUBSTITUTE(TRIM(AB$6)," ",""))))-1)&amp;" Total",$B$6:$BB$343,ROW($A251)-5,FALSE))</f>
        <v>0</v>
      </c>
      <c r="AC251" s="14">
        <f ca="1">IF(AC$5&lt;&gt;"",HLOOKUP(AC$5,Functionalization!$G$6:$R$343,ROW($A251)-5,FALSE),IFERROR(INDEX(AC$320:AC$343,MATCH($F251,$B$320:$B$343,0))/VLOOKUP($F251,$B$320:$BB$343,MATCH(LEFT(TRIM(AC$6),FIND("~",SUBSTITUTE(AC$6,"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251))*HLOOKUP(LEFT(TRIM(AC$6),FIND("~",SUBSTITUTE(AC$6," ","~",LEN(TRIM(AC$6))-LEN(SUBSTITUTE(TRIM(AC$6)," ",""))))-1)&amp;" Total",$B$6:$BB$343,ROW($A251)-5,FALSE))</f>
        <v>0</v>
      </c>
      <c r="AD251" s="14">
        <f ca="1">IF(AD$5&lt;&gt;"",HLOOKUP(AD$5,Functionalization!$G$6:$R$343,ROW($A251)-5,FALSE),IFERROR(INDEX(AD$320:AD$343,MATCH($F251,$B$320:$B$343,0))/VLOOKUP($F251,$B$320:$BB$343,MATCH(LEFT(TRIM(AD$6),FIND("~",SUBSTITUTE(AD$6,"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251))*HLOOKUP(LEFT(TRIM(AD$6),FIND("~",SUBSTITUTE(AD$6," ","~",LEN(TRIM(AD$6))-LEN(SUBSTITUTE(TRIM(AD$6)," ",""))))-1)&amp;" Total",$B$6:$BB$343,ROW($A251)-5,FALSE))</f>
        <v>0</v>
      </c>
      <c r="AE251" s="14">
        <f ca="1">IF(AE$5&lt;&gt;"",HLOOKUP(AE$5,Functionalization!$G$6:$R$343,ROW($A251)-5,FALSE),IFERROR(INDEX(AE$320:AE$343,MATCH($F251,$B$320:$B$343,0))/VLOOKUP($F251,$B$320:$BB$343,MATCH(LEFT(TRIM(AE$6),FIND("~",SUBSTITUTE(AE$6,"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251))*HLOOKUP(LEFT(TRIM(AE$6),FIND("~",SUBSTITUTE(AE$6," ","~",LEN(TRIM(AE$6))-LEN(SUBSTITUTE(TRIM(AE$6)," ",""))))-1)&amp;" Total",$B$6:$BB$343,ROW($A251)-5,FALSE))</f>
        <v>0</v>
      </c>
      <c r="AF251" s="14">
        <f ca="1">IF(AF$5&lt;&gt;"",HLOOKUP(AF$5,Functionalization!$G$6:$R$343,ROW($A251)-5,FALSE),IFERROR(INDEX(AF$320:AF$343,MATCH($F251,$B$320:$B$343,0))/VLOOKUP($F251,$B$320:$BB$343,MATCH(LEFT(TRIM(AF$6),FIND("~",SUBSTITUTE(AF$6,"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251))*HLOOKUP(LEFT(TRIM(AF$6),FIND("~",SUBSTITUTE(AF$6," ","~",LEN(TRIM(AF$6))-LEN(SUBSTITUTE(TRIM(AF$6)," ",""))))-1)&amp;" Total",$B$6:$BB$343,ROW($A251)-5,FALSE))</f>
        <v>0</v>
      </c>
      <c r="AG251" s="14">
        <f ca="1">IF(AG$5&lt;&gt;"",HLOOKUP(AG$5,Functionalization!$G$6:$R$343,ROW($A251)-5,FALSE),IFERROR(INDEX(AG$320:AG$343,MATCH($F251,$B$320:$B$343,0))/VLOOKUP($F251,$B$320:$BB$343,MATCH(LEFT(TRIM(AG$6),FIND("~",SUBSTITUTE(AG$6,"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251))*HLOOKUP(LEFT(TRIM(AG$6),FIND("~",SUBSTITUTE(AG$6," ","~",LEN(TRIM(AG$6))-LEN(SUBSTITUTE(TRIM(AG$6)," ",""))))-1)&amp;" Total",$B$6:$BB$343,ROW($A251)-5,FALSE))</f>
        <v>0</v>
      </c>
      <c r="AH251" s="14">
        <f ca="1">IF(AH$5&lt;&gt;"",HLOOKUP(AH$5,Functionalization!$G$6:$R$343,ROW($A251)-5,FALSE),IFERROR(INDEX(AH$320:AH$343,MATCH($F251,$B$320:$B$343,0))/VLOOKUP($F251,$B$320:$BB$343,MATCH(LEFT(TRIM(AH$6),FIND("~",SUBSTITUTE(AH$6,"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251))*HLOOKUP(LEFT(TRIM(AH$6),FIND("~",SUBSTITUTE(AH$6," ","~",LEN(TRIM(AH$6))-LEN(SUBSTITUTE(TRIM(AH$6)," ",""))))-1)&amp;" Total",$B$6:$BB$343,ROW($A251)-5,FALSE))</f>
        <v>0</v>
      </c>
      <c r="AI251" s="14">
        <f ca="1">IF(AI$5&lt;&gt;"",HLOOKUP(AI$5,Functionalization!$G$6:$R$343,ROW($A251)-5,FALSE),IFERROR(INDEX(AI$320:AI$343,MATCH($F251,$B$320:$B$343,0))/VLOOKUP($F251,$B$320:$BB$343,MATCH(LEFT(TRIM(AI$6),FIND("~",SUBSTITUTE(AI$6,"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251))*HLOOKUP(LEFT(TRIM(AI$6),FIND("~",SUBSTITUTE(AI$6," ","~",LEN(TRIM(AI$6))-LEN(SUBSTITUTE(TRIM(AI$6)," ",""))))-1)&amp;" Total",$B$6:$BB$343,ROW($A251)-5,FALSE))</f>
        <v>0</v>
      </c>
      <c r="AJ251" s="14">
        <f ca="1">IF(AJ$5&lt;&gt;"",HLOOKUP(AJ$5,Functionalization!$G$6:$R$343,ROW($A251)-5,FALSE),IFERROR(INDEX(AJ$320:AJ$343,MATCH($F251,$B$320:$B$343,0))/VLOOKUP($F251,$B$320:$BB$343,MATCH(LEFT(TRIM(AJ$6),FIND("~",SUBSTITUTE(AJ$6,"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251))*HLOOKUP(LEFT(TRIM(AJ$6),FIND("~",SUBSTITUTE(AJ$6," ","~",LEN(TRIM(AJ$6))-LEN(SUBSTITUTE(TRIM(AJ$6)," ",""))))-1)&amp;" Total",$B$6:$BB$343,ROW($A251)-5,FALSE))</f>
        <v>0</v>
      </c>
      <c r="AK251" s="14">
        <f ca="1">IF(AK$5&lt;&gt;"",HLOOKUP(AK$5,Functionalization!$G$6:$R$343,ROW($A251)-5,FALSE),IFERROR(INDEX(AK$320:AK$343,MATCH($F251,$B$320:$B$343,0))/VLOOKUP($F251,$B$320:$BB$343,MATCH(LEFT(TRIM(AK$6),FIND("~",SUBSTITUTE(AK$6,"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251))*HLOOKUP(LEFT(TRIM(AK$6),FIND("~",SUBSTITUTE(AK$6," ","~",LEN(TRIM(AK$6))-LEN(SUBSTITUTE(TRIM(AK$6)," ",""))))-1)&amp;" Total",$B$6:$BB$343,ROW($A251)-5,FALSE))</f>
        <v>0</v>
      </c>
      <c r="AL251" s="14">
        <f ca="1">IF(AL$5&lt;&gt;"",HLOOKUP(AL$5,Functionalization!$G$6:$R$343,ROW($A251)-5,FALSE),IFERROR(INDEX(AL$320:AL$343,MATCH($F251,$B$320:$B$343,0))/VLOOKUP($F251,$B$320:$BB$343,MATCH(LEFT(TRIM(AL$6),FIND("~",SUBSTITUTE(AL$6,"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251))*HLOOKUP(LEFT(TRIM(AL$6),FIND("~",SUBSTITUTE(AL$6," ","~",LEN(TRIM(AL$6))-LEN(SUBSTITUTE(TRIM(AL$6)," ",""))))-1)&amp;" Total",$B$6:$BB$343,ROW($A251)-5,FALSE))</f>
        <v>0</v>
      </c>
      <c r="AM251" s="14">
        <f ca="1">IF(AM$5&lt;&gt;"",HLOOKUP(AM$5,Functionalization!$G$6:$R$343,ROW($A251)-5,FALSE),IFERROR(INDEX(AM$320:AM$343,MATCH($F251,$B$320:$B$343,0))/VLOOKUP($F251,$B$320:$BB$343,MATCH(LEFT(TRIM(AM$6),FIND("~",SUBSTITUTE(AM$6,"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251))*HLOOKUP(LEFT(TRIM(AM$6),FIND("~",SUBSTITUTE(AM$6," ","~",LEN(TRIM(AM$6))-LEN(SUBSTITUTE(TRIM(AM$6)," ",""))))-1)&amp;" Total",$B$6:$BB$343,ROW($A251)-5,FALSE))</f>
        <v>0</v>
      </c>
      <c r="AN251" s="14">
        <f ca="1">IF(AN$5&lt;&gt;"",HLOOKUP(AN$5,Functionalization!$G$6:$R$343,ROW($A251)-5,FALSE),IFERROR(INDEX(AN$320:AN$343,MATCH($F251,$B$320:$B$343,0))/VLOOKUP($F251,$B$320:$BB$343,MATCH(LEFT(TRIM(AN$6),FIND("~",SUBSTITUTE(AN$6,"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251))*HLOOKUP(LEFT(TRIM(AN$6),FIND("~",SUBSTITUTE(AN$6," ","~",LEN(TRIM(AN$6))-LEN(SUBSTITUTE(TRIM(AN$6)," ",""))))-1)&amp;" Total",$B$6:$BB$343,ROW($A251)-5,FALSE))</f>
        <v>0</v>
      </c>
      <c r="AO251" s="14">
        <f ca="1">IF(AO$5&lt;&gt;"",HLOOKUP(AO$5,Functionalization!$G$6:$R$343,ROW($A251)-5,FALSE),IFERROR(INDEX(AO$320:AO$343,MATCH($F251,$B$320:$B$343,0))/VLOOKUP($F251,$B$320:$BB$343,MATCH(LEFT(TRIM(AO$6),FIND("~",SUBSTITUTE(AO$6,"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251))*HLOOKUP(LEFT(TRIM(AO$6),FIND("~",SUBSTITUTE(AO$6," ","~",LEN(TRIM(AO$6))-LEN(SUBSTITUTE(TRIM(AO$6)," ",""))))-1)&amp;" Total",$B$6:$BB$343,ROW($A251)-5,FALSE))</f>
        <v>0</v>
      </c>
      <c r="AP251" s="14">
        <f ca="1">IF(AP$5&lt;&gt;"",HLOOKUP(AP$5,Functionalization!$G$6:$R$343,ROW($A251)-5,FALSE),IFERROR(INDEX(AP$320:AP$343,MATCH($F251,$B$320:$B$343,0))/VLOOKUP($F251,$B$320:$BB$343,MATCH(LEFT(TRIM(AP$6),FIND("~",SUBSTITUTE(AP$6,"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251))*HLOOKUP(LEFT(TRIM(AP$6),FIND("~",SUBSTITUTE(AP$6," ","~",LEN(TRIM(AP$6))-LEN(SUBSTITUTE(TRIM(AP$6)," ",""))))-1)&amp;" Total",$B$6:$BB$343,ROW($A251)-5,FALSE))</f>
        <v>0</v>
      </c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D251" s="44">
        <f ca="1">IFERROR(IF(SUMIF($G$6:$BB$6,BD$6&amp;" Total",$G251:$BB251)-(SUMIF($G$6:$BB$6,BD$6&amp;" "&amp;'Input-Allocators'!$D$18,$G251:$BB251)+IFERROR(SUMIF($G$6:$BB$6,BD$6&amp;" "&amp;'Input-Allocators'!$E$18,$G251:$BB251),SUMIF($G$6:$BB$6,BD$6&amp;" "&amp;'Input-Allocators'!$B$20,$G251:$BB251))+SUMIF($G$6:$BB$6,BD$6&amp;" "&amp;'Input-Allocators'!$F$18,$G251:$BB251))&lt;Check_Limit,0,1),1)</f>
        <v>0</v>
      </c>
      <c r="BE251" s="44">
        <f ca="1">IFERROR(IF(SUMIF($G$6:$BB$6,BE$6&amp;" Total",$G251:$BB251)-(SUMIF($G$6:$BB$6,BE$6&amp;" "&amp;'Input-Allocators'!$D$18,$G251:$BB251)+IFERROR(SUMIF($G$6:$BB$6,BE$6&amp;" "&amp;'Input-Allocators'!$E$18,$G251:$BB251),SUMIF($G$6:$BB$6,BE$6&amp;" "&amp;'Input-Allocators'!$B$20,$G251:$BB251))+SUMIF($G$6:$BB$6,BE$6&amp;" "&amp;'Input-Allocators'!$F$18,$G251:$BB251))&lt;Check_Limit,0,1),1)</f>
        <v>0</v>
      </c>
      <c r="BF251" s="44">
        <f ca="1">IFERROR(IF(SUMIF($G$6:$BB$6,BF$6&amp;" Total",$G251:$BB251)-(SUMIF($G$6:$BB$6,BF$6&amp;" "&amp;'Input-Allocators'!$D$18,$G251:$BB251)+IFERROR(SUMIF($G$6:$BB$6,BF$6&amp;" "&amp;'Input-Allocators'!$E$18,$G251:$BB251),SUMIF($G$6:$BB$6,BF$6&amp;" "&amp;'Input-Allocators'!$B$20,$G251:$BB251))+SUMIF($G$6:$BB$6,BF$6&amp;" "&amp;'Input-Allocators'!$F$18,$G251:$BB251))&lt;Check_Limit,0,1),1)</f>
        <v>0</v>
      </c>
      <c r="BG251" s="44">
        <f ca="1">IFERROR(IF(SUMIF($G$6:$BB$6,BG$6&amp;" Total",$G251:$BB251)-(SUMIF($G$6:$BB$6,BG$6&amp;" "&amp;'Input-Allocators'!$D$18,$G251:$BB251)+IFERROR(SUMIF($G$6:$BB$6,BG$6&amp;" "&amp;'Input-Allocators'!$E$18,$G251:$BB251),SUMIF($G$6:$BB$6,BG$6&amp;" "&amp;'Input-Allocators'!$B$20,$G251:$BB251))+SUMIF($G$6:$BB$6,BG$6&amp;" "&amp;'Input-Allocators'!$F$18,$G251:$BB251))&lt;Check_Limit,0,1),1)</f>
        <v>0</v>
      </c>
      <c r="BH251" s="44">
        <f ca="1">IFERROR(IF(SUMIF($G$6:$BB$6,BH$6&amp;" Total",$G251:$BB251)-(SUMIF($G$6:$BB$6,BH$6&amp;" "&amp;'Input-Allocators'!$D$18,$G251:$BB251)+IFERROR(SUMIF($G$6:$BB$6,BH$6&amp;" "&amp;'Input-Allocators'!$E$18,$G251:$BB251),SUMIF($G$6:$BB$6,BH$6&amp;" "&amp;'Input-Allocators'!$B$20,$G251:$BB251))+SUMIF($G$6:$BB$6,BH$6&amp;" "&amp;'Input-Allocators'!$F$18,$G251:$BB251))&lt;Check_Limit,0,1),1)</f>
        <v>0</v>
      </c>
      <c r="BI251" s="44">
        <f ca="1">IFERROR(IF(SUMIF($G$6:$BB$6,BI$6&amp;" Total",$G251:$BB251)-(SUMIF($G$6:$BB$6,BI$6&amp;" "&amp;'Input-Allocators'!$D$18,$G251:$BB251)+IFERROR(SUMIF($G$6:$BB$6,BI$6&amp;" "&amp;'Input-Allocators'!$E$18,$G251:$BB251),SUMIF($G$6:$BB$6,BI$6&amp;" "&amp;'Input-Allocators'!$B$20,$G251:$BB251))+SUMIF($G$6:$BB$6,BI$6&amp;" "&amp;'Input-Allocators'!$F$18,$G251:$BB251))&lt;Check_Limit,0,1),1)</f>
        <v>0</v>
      </c>
      <c r="BJ251" s="44">
        <f ca="1">IFERROR(IF(SUMIF($G$6:$BB$6,BJ$6&amp;" Total",$G251:$BB251)-(SUMIF($G$6:$BB$6,BJ$6&amp;" "&amp;'Input-Allocators'!$D$18,$G251:$BB251)+IFERROR(SUMIF($G$6:$BB$6,BJ$6&amp;" "&amp;'Input-Allocators'!$E$18,$G251:$BB251),SUMIF($G$6:$BB$6,BJ$6&amp;" "&amp;'Input-Allocators'!$B$20,$G251:$BB251))+SUMIF($G$6:$BB$6,BJ$6&amp;" "&amp;'Input-Allocators'!$F$18,$G251:$BB251))&lt;Check_Limit,0,1),1)</f>
        <v>0</v>
      </c>
      <c r="BK251" s="44">
        <f ca="1">IFERROR(IF(SUMIF($G$6:$BB$6,BK$6&amp;" Total",$G251:$BB251)-(SUMIF($G$6:$BB$6,BK$6&amp;" "&amp;'Input-Allocators'!$D$18,$G251:$BB251)+IFERROR(SUMIF($G$6:$BB$6,BK$6&amp;" "&amp;'Input-Allocators'!$E$18,$G251:$BB251),SUMIF($G$6:$BB$6,BK$6&amp;" "&amp;'Input-Allocators'!$B$20,$G251:$BB251))+SUMIF($G$6:$BB$6,BK$6&amp;" "&amp;'Input-Allocators'!$F$18,$G251:$BB251))&lt;Check_Limit,0,1),1)</f>
        <v>0</v>
      </c>
      <c r="BL251" s="44">
        <f ca="1">IFERROR(IF(SUMIF($G$6:$BB$6,BL$6&amp;" Total",$G251:$BB251)-(SUMIF($G$6:$BB$6,BL$6&amp;" "&amp;'Input-Allocators'!$D$18,$G251:$BB251)+IFERROR(SUMIF($G$6:$BB$6,BL$6&amp;" "&amp;'Input-Allocators'!$E$18,$G251:$BB251),SUMIF($G$6:$BB$6,BL$6&amp;" "&amp;'Input-Allocators'!$B$20,$G251:$BB251))+SUMIF($G$6:$BB$6,BL$6&amp;" "&amp;'Input-Allocators'!$F$18,$G251:$BB251))&lt;Check_Limit,0,1),1)</f>
        <v>0</v>
      </c>
      <c r="BM251" s="44">
        <f ca="1">IFERROR(IF(SUMIF($G$6:$BB$6,BM$6&amp;" Total",$G251:$BB251)-(SUMIF($G$6:$BB$6,BM$6&amp;" "&amp;'Input-Allocators'!$D$18,$G251:$BB251)+IFERROR(SUMIF($G$6:$BB$6,BM$6&amp;" "&amp;'Input-Allocators'!$E$18,$G251:$BB251),SUMIF($G$6:$BB$6,BM$6&amp;" "&amp;'Input-Allocators'!$B$20,$G251:$BB251))+SUMIF($G$6:$BB$6,BM$6&amp;" "&amp;'Input-Allocators'!$F$18,$G251:$BB251))&lt;Check_Limit,0,1),1)</f>
        <v>0</v>
      </c>
      <c r="BN251" s="44">
        <f ca="1">IFERROR(IF(SUMIF($G$6:$BB$6,BN$6&amp;" Total",$G251:$BB251)-(SUMIF($G$6:$BB$6,BN$6&amp;" "&amp;'Input-Allocators'!$D$18,$G251:$BB251)+IFERROR(SUMIF($G$6:$BB$6,BN$6&amp;" "&amp;'Input-Allocators'!$E$18,$G251:$BB251),SUMIF($G$6:$BB$6,BN$6&amp;" "&amp;'Input-Allocators'!$B$20,$G251:$BB251))+SUMIF($G$6:$BB$6,BN$6&amp;" "&amp;'Input-Allocators'!$F$18,$G251:$BB251))&lt;Check_Limit,0,1),1)</f>
        <v>0</v>
      </c>
      <c r="BO251" s="44">
        <f ca="1">IFERROR(IF(SUMIF($G$6:$BB$6,BO$6&amp;" Total",$G251:$BB251)-(SUMIF($G$6:$BB$6,BO$6&amp;" "&amp;'Input-Allocators'!$D$18,$G251:$BB251)+IFERROR(SUMIF($G$6:$BB$6,BO$6&amp;" "&amp;'Input-Allocators'!$E$18,$G251:$BB251),SUMIF($G$6:$BB$6,BO$6&amp;" "&amp;'Input-Allocators'!$B$20,$G251:$BB251))+SUMIF($G$6:$BB$6,BO$6&amp;" "&amp;'Input-Allocators'!$F$18,$G251:$BB251))&lt;Check_Limit,0,1),1)</f>
        <v>0</v>
      </c>
    </row>
    <row r="252" spans="1:67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>Functionalization!$D252</f>
        <v>5641.7857612408943</v>
      </c>
      <c r="E252" s="14">
        <f t="shared" ca="1" si="42"/>
        <v>0</v>
      </c>
      <c r="F252" s="3" t="str">
        <f>IF($D252=0,"-",IF('Input-Accounts'!$E252&lt;&gt;0,'Input-Accounts'!$E252,'Input-Accounts'!$G252))</f>
        <v>INT_OML</v>
      </c>
      <c r="G252" s="14">
        <f ca="1">IF(G$5&lt;&gt;"",HLOOKUP(G$5,Functionalization!$G$6:$R$343,ROW($A252)-5,FALSE),IFERROR(INDEX(G$320:G$343,MATCH($F252,$B$320:$B$343,0))/VLOOKUP($F252,$B$320:$BB$343,MATCH(LEFT(TRIM(G$6),FIND("~",SUBSTITUTE(G$6,"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252))*HLOOKUP(LEFT(TRIM(G$6),FIND("~",SUBSTITUTE(G$6," ","~",LEN(TRIM(G$6))-LEN(SUBSTITUTE(TRIM(G$6)," ",""))))-1)&amp;" Total",$B$6:$BB$343,ROW($A252)-5,FALSE))</f>
        <v>24.646084392109834</v>
      </c>
      <c r="H252" s="14">
        <f ca="1">IF(H$5&lt;&gt;"",HLOOKUP(H$5,Functionalization!$G$6:$R$343,ROW($A252)-5,FALSE),IFERROR(INDEX(H$320:H$343,MATCH($F252,$B$320:$B$343,0))/VLOOKUP($F252,$B$320:$BB$343,MATCH(LEFT(TRIM(H$6),FIND("~",SUBSTITUTE(H$6,"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252))*HLOOKUP(LEFT(TRIM(H$6),FIND("~",SUBSTITUTE(H$6," ","~",LEN(TRIM(H$6))-LEN(SUBSTITUTE(TRIM(H$6)," ",""))))-1)&amp;" Total",$B$6:$BB$343,ROW($A252)-5,FALSE))</f>
        <v>0</v>
      </c>
      <c r="I252" s="14">
        <f ca="1">IF(I$5&lt;&gt;"",HLOOKUP(I$5,Functionalization!$G$6:$R$343,ROW($A252)-5,FALSE),IFERROR(INDEX(I$320:I$343,MATCH($F252,$B$320:$B$343,0))/VLOOKUP($F252,$B$320:$BB$343,MATCH(LEFT(TRIM(I$6),FIND("~",SUBSTITUTE(I$6,"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252))*HLOOKUP(LEFT(TRIM(I$6),FIND("~",SUBSTITUTE(I$6," ","~",LEN(TRIM(I$6))-LEN(SUBSTITUTE(TRIM(I$6)," ",""))))-1)&amp;" Total",$B$6:$BB$343,ROW($A252)-5,FALSE))</f>
        <v>24.646084392109834</v>
      </c>
      <c r="J252" s="14">
        <f ca="1">IF(J$5&lt;&gt;"",HLOOKUP(J$5,Functionalization!$G$6:$R$343,ROW($A252)-5,FALSE),IFERROR(INDEX(J$320:J$343,MATCH($F252,$B$320:$B$343,0))/VLOOKUP($F252,$B$320:$BB$343,MATCH(LEFT(TRIM(J$6),FIND("~",SUBSTITUTE(J$6,"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252))*HLOOKUP(LEFT(TRIM(J$6),FIND("~",SUBSTITUTE(J$6," ","~",LEN(TRIM(J$6))-LEN(SUBSTITUTE(TRIM(J$6)," ",""))))-1)&amp;" Total",$B$6:$BB$343,ROW($A252)-5,FALSE))</f>
        <v>0</v>
      </c>
      <c r="K252" s="14">
        <f ca="1">IF(K$5&lt;&gt;"",HLOOKUP(K$5,Functionalization!$G$6:$R$343,ROW($A252)-5,FALSE),IFERROR(INDEX(K$320:K$343,MATCH($F252,$B$320:$B$343,0))/VLOOKUP($F252,$B$320:$BB$343,MATCH(LEFT(TRIM(K$6),FIND("~",SUBSTITUTE(K$6,"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252))*HLOOKUP(LEFT(TRIM(K$6),FIND("~",SUBSTITUTE(K$6," ","~",LEN(TRIM(K$6))-LEN(SUBSTITUTE(TRIM(K$6)," ",""))))-1)&amp;" Total",$B$6:$BB$343,ROW($A252)-5,FALSE))</f>
        <v>88.059330199417857</v>
      </c>
      <c r="L252" s="14">
        <f ca="1">IF(L$5&lt;&gt;"",HLOOKUP(L$5,Functionalization!$G$6:$R$343,ROW($A252)-5,FALSE),IFERROR(INDEX(L$320:L$343,MATCH($F252,$B$320:$B$343,0))/VLOOKUP($F252,$B$320:$BB$343,MATCH(LEFT(TRIM(L$6),FIND("~",SUBSTITUTE(L$6,"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252))*HLOOKUP(LEFT(TRIM(L$6),FIND("~",SUBSTITUTE(L$6," ","~",LEN(TRIM(L$6))-LEN(SUBSTITUTE(TRIM(L$6)," ",""))))-1)&amp;" Total",$B$6:$BB$343,ROW($A252)-5,FALSE))</f>
        <v>88.059330199417857</v>
      </c>
      <c r="M252" s="14">
        <f ca="1">IF(M$5&lt;&gt;"",HLOOKUP(M$5,Functionalization!$G$6:$R$343,ROW($A252)-5,FALSE),IFERROR(INDEX(M$320:M$343,MATCH($F252,$B$320:$B$343,0))/VLOOKUP($F252,$B$320:$BB$343,MATCH(LEFT(TRIM(M$6),FIND("~",SUBSTITUTE(M$6,"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252))*HLOOKUP(LEFT(TRIM(M$6),FIND("~",SUBSTITUTE(M$6," ","~",LEN(TRIM(M$6))-LEN(SUBSTITUTE(TRIM(M$6)," ",""))))-1)&amp;" Total",$B$6:$BB$343,ROW($A252)-5,FALSE))</f>
        <v>0</v>
      </c>
      <c r="N252" s="14">
        <f ca="1">IF(N$5&lt;&gt;"",HLOOKUP(N$5,Functionalization!$G$6:$R$343,ROW($A252)-5,FALSE),IFERROR(INDEX(N$320:N$343,MATCH($F252,$B$320:$B$343,0))/VLOOKUP($F252,$B$320:$BB$343,MATCH(LEFT(TRIM(N$6),FIND("~",SUBSTITUTE(N$6,"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252))*HLOOKUP(LEFT(TRIM(N$6),FIND("~",SUBSTITUTE(N$6," ","~",LEN(TRIM(N$6))-LEN(SUBSTITUTE(TRIM(N$6)," ",""))))-1)&amp;" Total",$B$6:$BB$343,ROW($A252)-5,FALSE))</f>
        <v>0</v>
      </c>
      <c r="O252" s="14">
        <f ca="1">IF(O$5&lt;&gt;"",HLOOKUP(O$5,Functionalization!$G$6:$R$343,ROW($A252)-5,FALSE),IFERROR(INDEX(O$320:O$343,MATCH($F252,$B$320:$B$343,0))/VLOOKUP($F252,$B$320:$BB$343,MATCH(LEFT(TRIM(O$6),FIND("~",SUBSTITUTE(O$6,"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252))*HLOOKUP(LEFT(TRIM(O$6),FIND("~",SUBSTITUTE(O$6," ","~",LEN(TRIM(O$6))-LEN(SUBSTITUTE(TRIM(O$6)," ",""))))-1)&amp;" Total",$B$6:$BB$343,ROW($A252)-5,FALSE))</f>
        <v>3144.012552570488</v>
      </c>
      <c r="P252" s="14">
        <f ca="1">IF(P$5&lt;&gt;"",HLOOKUP(P$5,Functionalization!$G$6:$R$343,ROW($A252)-5,FALSE),IFERROR(INDEX(P$320:P$343,MATCH($F252,$B$320:$B$343,0))/VLOOKUP($F252,$B$320:$BB$343,MATCH(LEFT(TRIM(P$6),FIND("~",SUBSTITUTE(P$6,"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252))*HLOOKUP(LEFT(TRIM(P$6),FIND("~",SUBSTITUTE(P$6," ","~",LEN(TRIM(P$6))-LEN(SUBSTITUTE(TRIM(P$6)," ",""))))-1)&amp;" Total",$B$6:$BB$343,ROW($A252)-5,FALSE))</f>
        <v>2744.172477653603</v>
      </c>
      <c r="Q252" s="14">
        <f ca="1">IF(Q$5&lt;&gt;"",HLOOKUP(Q$5,Functionalization!$G$6:$R$343,ROW($A252)-5,FALSE),IFERROR(INDEX(Q$320:Q$343,MATCH($F252,$B$320:$B$343,0))/VLOOKUP($F252,$B$320:$BB$343,MATCH(LEFT(TRIM(Q$6),FIND("~",SUBSTITUTE(Q$6,"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252))*HLOOKUP(LEFT(TRIM(Q$6),FIND("~",SUBSTITUTE(Q$6," ","~",LEN(TRIM(Q$6))-LEN(SUBSTITUTE(TRIM(Q$6)," ",""))))-1)&amp;" Total",$B$6:$BB$343,ROW($A252)-5,FALSE))</f>
        <v>0</v>
      </c>
      <c r="R252" s="14">
        <f ca="1">IF(R$5&lt;&gt;"",HLOOKUP(R$5,Functionalization!$G$6:$R$343,ROW($A252)-5,FALSE),IFERROR(INDEX(R$320:R$343,MATCH($F252,$B$320:$B$343,0))/VLOOKUP($F252,$B$320:$BB$343,MATCH(LEFT(TRIM(R$6),FIND("~",SUBSTITUTE(R$6,"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252))*HLOOKUP(LEFT(TRIM(R$6),FIND("~",SUBSTITUTE(R$6," ","~",LEN(TRIM(R$6))-LEN(SUBSTITUTE(TRIM(R$6)," ",""))))-1)&amp;" Total",$B$6:$BB$343,ROW($A252)-5,FALSE))</f>
        <v>399.84007491688487</v>
      </c>
      <c r="S252" s="14">
        <f ca="1">IF(S$5&lt;&gt;"",HLOOKUP(S$5,Functionalization!$G$6:$R$343,ROW($A252)-5,FALSE),IFERROR(INDEX(S$320:S$343,MATCH($F252,$B$320:$B$343,0))/VLOOKUP($F252,$B$320:$BB$343,MATCH(LEFT(TRIM(S$6),FIND("~",SUBSTITUTE(S$6,"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252))*HLOOKUP(LEFT(TRIM(S$6),FIND("~",SUBSTITUTE(S$6," ","~",LEN(TRIM(S$6))-LEN(SUBSTITUTE(TRIM(S$6)," ",""))))-1)&amp;" Total",$B$6:$BB$343,ROW($A252)-5,FALSE))</f>
        <v>2385.0677940788769</v>
      </c>
      <c r="T252" s="14">
        <f ca="1">IF(T$5&lt;&gt;"",HLOOKUP(T$5,Functionalization!$G$6:$R$343,ROW($A252)-5,FALSE),IFERROR(INDEX(T$320:T$343,MATCH($F252,$B$320:$B$343,0))/VLOOKUP($F252,$B$320:$BB$343,MATCH(LEFT(TRIM(T$6),FIND("~",SUBSTITUTE(T$6,"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252))*HLOOKUP(LEFT(TRIM(T$6),FIND("~",SUBSTITUTE(T$6," ","~",LEN(TRIM(T$6))-LEN(SUBSTITUTE(TRIM(T$6)," ",""))))-1)&amp;" Total",$B$6:$BB$343,ROW($A252)-5,FALSE))</f>
        <v>0</v>
      </c>
      <c r="U252" s="14">
        <f ca="1">IF(U$5&lt;&gt;"",HLOOKUP(U$5,Functionalization!$G$6:$R$343,ROW($A252)-5,FALSE),IFERROR(INDEX(U$320:U$343,MATCH($F252,$B$320:$B$343,0))/VLOOKUP($F252,$B$320:$BB$343,MATCH(LEFT(TRIM(U$6),FIND("~",SUBSTITUTE(U$6,"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252))*HLOOKUP(LEFT(TRIM(U$6),FIND("~",SUBSTITUTE(U$6," ","~",LEN(TRIM(U$6))-LEN(SUBSTITUTE(TRIM(U$6)," ",""))))-1)&amp;" Total",$B$6:$BB$343,ROW($A252)-5,FALSE))</f>
        <v>0</v>
      </c>
      <c r="V252" s="14">
        <f ca="1">IF(V$5&lt;&gt;"",HLOOKUP(V$5,Functionalization!$G$6:$R$343,ROW($A252)-5,FALSE),IFERROR(INDEX(V$320:V$343,MATCH($F252,$B$320:$B$343,0))/VLOOKUP($F252,$B$320:$BB$343,MATCH(LEFT(TRIM(V$6),FIND("~",SUBSTITUTE(V$6,"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252))*HLOOKUP(LEFT(TRIM(V$6),FIND("~",SUBSTITUTE(V$6," ","~",LEN(TRIM(V$6))-LEN(SUBSTITUTE(TRIM(V$6)," ",""))))-1)&amp;" Total",$B$6:$BB$343,ROW($A252)-5,FALSE))</f>
        <v>2385.0677940788769</v>
      </c>
      <c r="W252" s="14">
        <f ca="1">IF(W$5&lt;&gt;"",HLOOKUP(W$5,Functionalization!$G$6:$R$343,ROW($A252)-5,FALSE),IFERROR(INDEX(W$320:W$343,MATCH($F252,$B$320:$B$343,0))/VLOOKUP($F252,$B$320:$BB$343,MATCH(LEFT(TRIM(W$6),FIND("~",SUBSTITUTE(W$6,"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252))*HLOOKUP(LEFT(TRIM(W$6),FIND("~",SUBSTITUTE(W$6," ","~",LEN(TRIM(W$6))-LEN(SUBSTITUTE(TRIM(W$6)," ",""))))-1)&amp;" Total",$B$6:$BB$343,ROW($A252)-5,FALSE))</f>
        <v>0</v>
      </c>
      <c r="X252" s="14">
        <f ca="1">IF(X$5&lt;&gt;"",HLOOKUP(X$5,Functionalization!$G$6:$R$343,ROW($A252)-5,FALSE),IFERROR(INDEX(X$320:X$343,MATCH($F252,$B$320:$B$343,0))/VLOOKUP($F252,$B$320:$BB$343,MATCH(LEFT(TRIM(X$6),FIND("~",SUBSTITUTE(X$6,"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252))*HLOOKUP(LEFT(TRIM(X$6),FIND("~",SUBSTITUTE(X$6," ","~",LEN(TRIM(X$6))-LEN(SUBSTITUTE(TRIM(X$6)," ",""))))-1)&amp;" Total",$B$6:$BB$343,ROW($A252)-5,FALSE))</f>
        <v>0</v>
      </c>
      <c r="Y252" s="14">
        <f ca="1">IF(Y$5&lt;&gt;"",HLOOKUP(Y$5,Functionalization!$G$6:$R$343,ROW($A252)-5,FALSE),IFERROR(INDEX(Y$320:Y$343,MATCH($F252,$B$320:$B$343,0))/VLOOKUP($F252,$B$320:$BB$343,MATCH(LEFT(TRIM(Y$6),FIND("~",SUBSTITUTE(Y$6,"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252))*HLOOKUP(LEFT(TRIM(Y$6),FIND("~",SUBSTITUTE(Y$6," ","~",LEN(TRIM(Y$6))-LEN(SUBSTITUTE(TRIM(Y$6)," ",""))))-1)&amp;" Total",$B$6:$BB$343,ROW($A252)-5,FALSE))</f>
        <v>0</v>
      </c>
      <c r="Z252" s="14">
        <f ca="1">IF(Z$5&lt;&gt;"",HLOOKUP(Z$5,Functionalization!$G$6:$R$343,ROW($A252)-5,FALSE),IFERROR(INDEX(Z$320:Z$343,MATCH($F252,$B$320:$B$343,0))/VLOOKUP($F252,$B$320:$BB$343,MATCH(LEFT(TRIM(Z$6),FIND("~",SUBSTITUTE(Z$6,"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252))*HLOOKUP(LEFT(TRIM(Z$6),FIND("~",SUBSTITUTE(Z$6," ","~",LEN(TRIM(Z$6))-LEN(SUBSTITUTE(TRIM(Z$6)," ",""))))-1)&amp;" Total",$B$6:$BB$343,ROW($A252)-5,FALSE))</f>
        <v>0</v>
      </c>
      <c r="AA252" s="14">
        <f ca="1">IF(AA$5&lt;&gt;"",HLOOKUP(AA$5,Functionalization!$G$6:$R$343,ROW($A252)-5,FALSE),IFERROR(INDEX(AA$320:AA$343,MATCH($F252,$B$320:$B$343,0))/VLOOKUP($F252,$B$320:$BB$343,MATCH(LEFT(TRIM(AA$6),FIND("~",SUBSTITUTE(AA$6,"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252))*HLOOKUP(LEFT(TRIM(AA$6),FIND("~",SUBSTITUTE(AA$6," ","~",LEN(TRIM(AA$6))-LEN(SUBSTITUTE(TRIM(AA$6)," ",""))))-1)&amp;" Total",$B$6:$BB$343,ROW($A252)-5,FALSE))</f>
        <v>0</v>
      </c>
      <c r="AB252" s="14">
        <f ca="1">IF(AB$5&lt;&gt;"",HLOOKUP(AB$5,Functionalization!$G$6:$R$343,ROW($A252)-5,FALSE),IFERROR(INDEX(AB$320:AB$343,MATCH($F252,$B$320:$B$343,0))/VLOOKUP($F252,$B$320:$BB$343,MATCH(LEFT(TRIM(AB$6),FIND("~",SUBSTITUTE(AB$6,"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252))*HLOOKUP(LEFT(TRIM(AB$6),FIND("~",SUBSTITUTE(AB$6," ","~",LEN(TRIM(AB$6))-LEN(SUBSTITUTE(TRIM(AB$6)," ",""))))-1)&amp;" Total",$B$6:$BB$343,ROW($A252)-5,FALSE))</f>
        <v>0</v>
      </c>
      <c r="AC252" s="14">
        <f ca="1">IF(AC$5&lt;&gt;"",HLOOKUP(AC$5,Functionalization!$G$6:$R$343,ROW($A252)-5,FALSE),IFERROR(INDEX(AC$320:AC$343,MATCH($F252,$B$320:$B$343,0))/VLOOKUP($F252,$B$320:$BB$343,MATCH(LEFT(TRIM(AC$6),FIND("~",SUBSTITUTE(AC$6,"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252))*HLOOKUP(LEFT(TRIM(AC$6),FIND("~",SUBSTITUTE(AC$6," ","~",LEN(TRIM(AC$6))-LEN(SUBSTITUTE(TRIM(AC$6)," ",""))))-1)&amp;" Total",$B$6:$BB$343,ROW($A252)-5,FALSE))</f>
        <v>0</v>
      </c>
      <c r="AD252" s="14">
        <f ca="1">IF(AD$5&lt;&gt;"",HLOOKUP(AD$5,Functionalization!$G$6:$R$343,ROW($A252)-5,FALSE),IFERROR(INDEX(AD$320:AD$343,MATCH($F252,$B$320:$B$343,0))/VLOOKUP($F252,$B$320:$BB$343,MATCH(LEFT(TRIM(AD$6),FIND("~",SUBSTITUTE(AD$6,"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252))*HLOOKUP(LEFT(TRIM(AD$6),FIND("~",SUBSTITUTE(AD$6," ","~",LEN(TRIM(AD$6))-LEN(SUBSTITUTE(TRIM(AD$6)," ",""))))-1)&amp;" Total",$B$6:$BB$343,ROW($A252)-5,FALSE))</f>
        <v>0</v>
      </c>
      <c r="AE252" s="14">
        <f ca="1">IF(AE$5&lt;&gt;"",HLOOKUP(AE$5,Functionalization!$G$6:$R$343,ROW($A252)-5,FALSE),IFERROR(INDEX(AE$320:AE$343,MATCH($F252,$B$320:$B$343,0))/VLOOKUP($F252,$B$320:$BB$343,MATCH(LEFT(TRIM(AE$6),FIND("~",SUBSTITUTE(AE$6,"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252))*HLOOKUP(LEFT(TRIM(AE$6),FIND("~",SUBSTITUTE(AE$6," ","~",LEN(TRIM(AE$6))-LEN(SUBSTITUTE(TRIM(AE$6)," ",""))))-1)&amp;" Total",$B$6:$BB$343,ROW($A252)-5,FALSE))</f>
        <v>0</v>
      </c>
      <c r="AF252" s="14">
        <f ca="1">IF(AF$5&lt;&gt;"",HLOOKUP(AF$5,Functionalization!$G$6:$R$343,ROW($A252)-5,FALSE),IFERROR(INDEX(AF$320:AF$343,MATCH($F252,$B$320:$B$343,0))/VLOOKUP($F252,$B$320:$BB$343,MATCH(LEFT(TRIM(AF$6),FIND("~",SUBSTITUTE(AF$6,"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252))*HLOOKUP(LEFT(TRIM(AF$6),FIND("~",SUBSTITUTE(AF$6," ","~",LEN(TRIM(AF$6))-LEN(SUBSTITUTE(TRIM(AF$6)," ",""))))-1)&amp;" Total",$B$6:$BB$343,ROW($A252)-5,FALSE))</f>
        <v>0</v>
      </c>
      <c r="AG252" s="14">
        <f ca="1">IF(AG$5&lt;&gt;"",HLOOKUP(AG$5,Functionalization!$G$6:$R$343,ROW($A252)-5,FALSE),IFERROR(INDEX(AG$320:AG$343,MATCH($F252,$B$320:$B$343,0))/VLOOKUP($F252,$B$320:$BB$343,MATCH(LEFT(TRIM(AG$6),FIND("~",SUBSTITUTE(AG$6,"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252))*HLOOKUP(LEFT(TRIM(AG$6),FIND("~",SUBSTITUTE(AG$6," ","~",LEN(TRIM(AG$6))-LEN(SUBSTITUTE(TRIM(AG$6)," ",""))))-1)&amp;" Total",$B$6:$BB$343,ROW($A252)-5,FALSE))</f>
        <v>0</v>
      </c>
      <c r="AH252" s="14">
        <f ca="1">IF(AH$5&lt;&gt;"",HLOOKUP(AH$5,Functionalization!$G$6:$R$343,ROW($A252)-5,FALSE),IFERROR(INDEX(AH$320:AH$343,MATCH($F252,$B$320:$B$343,0))/VLOOKUP($F252,$B$320:$BB$343,MATCH(LEFT(TRIM(AH$6),FIND("~",SUBSTITUTE(AH$6,"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252))*HLOOKUP(LEFT(TRIM(AH$6),FIND("~",SUBSTITUTE(AH$6," ","~",LEN(TRIM(AH$6))-LEN(SUBSTITUTE(TRIM(AH$6)," ",""))))-1)&amp;" Total",$B$6:$BB$343,ROW($A252)-5,FALSE))</f>
        <v>0</v>
      </c>
      <c r="AI252" s="14">
        <f ca="1">IF(AI$5&lt;&gt;"",HLOOKUP(AI$5,Functionalization!$G$6:$R$343,ROW($A252)-5,FALSE),IFERROR(INDEX(AI$320:AI$343,MATCH($F252,$B$320:$B$343,0))/VLOOKUP($F252,$B$320:$BB$343,MATCH(LEFT(TRIM(AI$6),FIND("~",SUBSTITUTE(AI$6,"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252))*HLOOKUP(LEFT(TRIM(AI$6),FIND("~",SUBSTITUTE(AI$6," ","~",LEN(TRIM(AI$6))-LEN(SUBSTITUTE(TRIM(AI$6)," ",""))))-1)&amp;" Total",$B$6:$BB$343,ROW($A252)-5,FALSE))</f>
        <v>0</v>
      </c>
      <c r="AJ252" s="14">
        <f ca="1">IF(AJ$5&lt;&gt;"",HLOOKUP(AJ$5,Functionalization!$G$6:$R$343,ROW($A252)-5,FALSE),IFERROR(INDEX(AJ$320:AJ$343,MATCH($F252,$B$320:$B$343,0))/VLOOKUP($F252,$B$320:$BB$343,MATCH(LEFT(TRIM(AJ$6),FIND("~",SUBSTITUTE(AJ$6,"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252))*HLOOKUP(LEFT(TRIM(AJ$6),FIND("~",SUBSTITUTE(AJ$6," ","~",LEN(TRIM(AJ$6))-LEN(SUBSTITUTE(TRIM(AJ$6)," ",""))))-1)&amp;" Total",$B$6:$BB$343,ROW($A252)-5,FALSE))</f>
        <v>0</v>
      </c>
      <c r="AK252" s="14">
        <f ca="1">IF(AK$5&lt;&gt;"",HLOOKUP(AK$5,Functionalization!$G$6:$R$343,ROW($A252)-5,FALSE),IFERROR(INDEX(AK$320:AK$343,MATCH($F252,$B$320:$B$343,0))/VLOOKUP($F252,$B$320:$BB$343,MATCH(LEFT(TRIM(AK$6),FIND("~",SUBSTITUTE(AK$6,"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252))*HLOOKUP(LEFT(TRIM(AK$6),FIND("~",SUBSTITUTE(AK$6," ","~",LEN(TRIM(AK$6))-LEN(SUBSTITUTE(TRIM(AK$6)," ",""))))-1)&amp;" Total",$B$6:$BB$343,ROW($A252)-5,FALSE))</f>
        <v>0</v>
      </c>
      <c r="AL252" s="14">
        <f ca="1">IF(AL$5&lt;&gt;"",HLOOKUP(AL$5,Functionalization!$G$6:$R$343,ROW($A252)-5,FALSE),IFERROR(INDEX(AL$320:AL$343,MATCH($F252,$B$320:$B$343,0))/VLOOKUP($F252,$B$320:$BB$343,MATCH(LEFT(TRIM(AL$6),FIND("~",SUBSTITUTE(AL$6,"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252))*HLOOKUP(LEFT(TRIM(AL$6),FIND("~",SUBSTITUTE(AL$6," ","~",LEN(TRIM(AL$6))-LEN(SUBSTITUTE(TRIM(AL$6)," ",""))))-1)&amp;" Total",$B$6:$BB$343,ROW($A252)-5,FALSE))</f>
        <v>0</v>
      </c>
      <c r="AM252" s="14">
        <f ca="1">IF(AM$5&lt;&gt;"",HLOOKUP(AM$5,Functionalization!$G$6:$R$343,ROW($A252)-5,FALSE),IFERROR(INDEX(AM$320:AM$343,MATCH($F252,$B$320:$B$343,0))/VLOOKUP($F252,$B$320:$BB$343,MATCH(LEFT(TRIM(AM$6),FIND("~",SUBSTITUTE(AM$6,"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252))*HLOOKUP(LEFT(TRIM(AM$6),FIND("~",SUBSTITUTE(AM$6," ","~",LEN(TRIM(AM$6))-LEN(SUBSTITUTE(TRIM(AM$6)," ",""))))-1)&amp;" Total",$B$6:$BB$343,ROW($A252)-5,FALSE))</f>
        <v>0</v>
      </c>
      <c r="AN252" s="14">
        <f ca="1">IF(AN$5&lt;&gt;"",HLOOKUP(AN$5,Functionalization!$G$6:$R$343,ROW($A252)-5,FALSE),IFERROR(INDEX(AN$320:AN$343,MATCH($F252,$B$320:$B$343,0))/VLOOKUP($F252,$B$320:$BB$343,MATCH(LEFT(TRIM(AN$6),FIND("~",SUBSTITUTE(AN$6,"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252))*HLOOKUP(LEFT(TRIM(AN$6),FIND("~",SUBSTITUTE(AN$6," ","~",LEN(TRIM(AN$6))-LEN(SUBSTITUTE(TRIM(AN$6)," ",""))))-1)&amp;" Total",$B$6:$BB$343,ROW($A252)-5,FALSE))</f>
        <v>0</v>
      </c>
      <c r="AO252" s="14">
        <f ca="1">IF(AO$5&lt;&gt;"",HLOOKUP(AO$5,Functionalization!$G$6:$R$343,ROW($A252)-5,FALSE),IFERROR(INDEX(AO$320:AO$343,MATCH($F252,$B$320:$B$343,0))/VLOOKUP($F252,$B$320:$BB$343,MATCH(LEFT(TRIM(AO$6),FIND("~",SUBSTITUTE(AO$6,"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252))*HLOOKUP(LEFT(TRIM(AO$6),FIND("~",SUBSTITUTE(AO$6," ","~",LEN(TRIM(AO$6))-LEN(SUBSTITUTE(TRIM(AO$6)," ",""))))-1)&amp;" Total",$B$6:$BB$343,ROW($A252)-5,FALSE))</f>
        <v>0</v>
      </c>
      <c r="AP252" s="14">
        <f ca="1">IF(AP$5&lt;&gt;"",HLOOKUP(AP$5,Functionalization!$G$6:$R$343,ROW($A252)-5,FALSE),IFERROR(INDEX(AP$320:AP$343,MATCH($F252,$B$320:$B$343,0))/VLOOKUP($F252,$B$320:$BB$343,MATCH(LEFT(TRIM(AP$6),FIND("~",SUBSTITUTE(AP$6,"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252))*HLOOKUP(LEFT(TRIM(AP$6),FIND("~",SUBSTITUTE(AP$6," ","~",LEN(TRIM(AP$6))-LEN(SUBSTITUTE(TRIM(AP$6)," ",""))))-1)&amp;" Total",$B$6:$BB$343,ROW($A252)-5,FALSE))</f>
        <v>0</v>
      </c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D252" s="44">
        <f ca="1">IFERROR(IF(SUMIF($G$6:$BB$6,BD$6&amp;" Total",$G252:$BB252)-(SUMIF($G$6:$BB$6,BD$6&amp;" "&amp;'Input-Allocators'!$D$18,$G252:$BB252)+IFERROR(SUMIF($G$6:$BB$6,BD$6&amp;" "&amp;'Input-Allocators'!$E$18,$G252:$BB252),SUMIF($G$6:$BB$6,BD$6&amp;" "&amp;'Input-Allocators'!$B$20,$G252:$BB252))+SUMIF($G$6:$BB$6,BD$6&amp;" "&amp;'Input-Allocators'!$F$18,$G252:$BB252))&lt;Check_Limit,0,1),1)</f>
        <v>0</v>
      </c>
      <c r="BE252" s="44">
        <f ca="1">IFERROR(IF(SUMIF($G$6:$BB$6,BE$6&amp;" Total",$G252:$BB252)-(SUMIF($G$6:$BB$6,BE$6&amp;" "&amp;'Input-Allocators'!$D$18,$G252:$BB252)+IFERROR(SUMIF($G$6:$BB$6,BE$6&amp;" "&amp;'Input-Allocators'!$E$18,$G252:$BB252),SUMIF($G$6:$BB$6,BE$6&amp;" "&amp;'Input-Allocators'!$B$20,$G252:$BB252))+SUMIF($G$6:$BB$6,BE$6&amp;" "&amp;'Input-Allocators'!$F$18,$G252:$BB252))&lt;Check_Limit,0,1),1)</f>
        <v>0</v>
      </c>
      <c r="BF252" s="44">
        <f ca="1">IFERROR(IF(SUMIF($G$6:$BB$6,BF$6&amp;" Total",$G252:$BB252)-(SUMIF($G$6:$BB$6,BF$6&amp;" "&amp;'Input-Allocators'!$D$18,$G252:$BB252)+IFERROR(SUMIF($G$6:$BB$6,BF$6&amp;" "&amp;'Input-Allocators'!$E$18,$G252:$BB252),SUMIF($G$6:$BB$6,BF$6&amp;" "&amp;'Input-Allocators'!$B$20,$G252:$BB252))+SUMIF($G$6:$BB$6,BF$6&amp;" "&amp;'Input-Allocators'!$F$18,$G252:$BB252))&lt;Check_Limit,0,1),1)</f>
        <v>0</v>
      </c>
      <c r="BG252" s="44">
        <f ca="1">IFERROR(IF(SUMIF($G$6:$BB$6,BG$6&amp;" Total",$G252:$BB252)-(SUMIF($G$6:$BB$6,BG$6&amp;" "&amp;'Input-Allocators'!$D$18,$G252:$BB252)+IFERROR(SUMIF($G$6:$BB$6,BG$6&amp;" "&amp;'Input-Allocators'!$E$18,$G252:$BB252),SUMIF($G$6:$BB$6,BG$6&amp;" "&amp;'Input-Allocators'!$B$20,$G252:$BB252))+SUMIF($G$6:$BB$6,BG$6&amp;" "&amp;'Input-Allocators'!$F$18,$G252:$BB252))&lt;Check_Limit,0,1),1)</f>
        <v>0</v>
      </c>
      <c r="BH252" s="44">
        <f ca="1">IFERROR(IF(SUMIF($G$6:$BB$6,BH$6&amp;" Total",$G252:$BB252)-(SUMIF($G$6:$BB$6,BH$6&amp;" "&amp;'Input-Allocators'!$D$18,$G252:$BB252)+IFERROR(SUMIF($G$6:$BB$6,BH$6&amp;" "&amp;'Input-Allocators'!$E$18,$G252:$BB252),SUMIF($G$6:$BB$6,BH$6&amp;" "&amp;'Input-Allocators'!$B$20,$G252:$BB252))+SUMIF($G$6:$BB$6,BH$6&amp;" "&amp;'Input-Allocators'!$F$18,$G252:$BB252))&lt;Check_Limit,0,1),1)</f>
        <v>0</v>
      </c>
      <c r="BI252" s="44">
        <f ca="1">IFERROR(IF(SUMIF($G$6:$BB$6,BI$6&amp;" Total",$G252:$BB252)-(SUMIF($G$6:$BB$6,BI$6&amp;" "&amp;'Input-Allocators'!$D$18,$G252:$BB252)+IFERROR(SUMIF($G$6:$BB$6,BI$6&amp;" "&amp;'Input-Allocators'!$E$18,$G252:$BB252),SUMIF($G$6:$BB$6,BI$6&amp;" "&amp;'Input-Allocators'!$B$20,$G252:$BB252))+SUMIF($G$6:$BB$6,BI$6&amp;" "&amp;'Input-Allocators'!$F$18,$G252:$BB252))&lt;Check_Limit,0,1),1)</f>
        <v>0</v>
      </c>
      <c r="BJ252" s="44">
        <f ca="1">IFERROR(IF(SUMIF($G$6:$BB$6,BJ$6&amp;" Total",$G252:$BB252)-(SUMIF($G$6:$BB$6,BJ$6&amp;" "&amp;'Input-Allocators'!$D$18,$G252:$BB252)+IFERROR(SUMIF($G$6:$BB$6,BJ$6&amp;" "&amp;'Input-Allocators'!$E$18,$G252:$BB252),SUMIF($G$6:$BB$6,BJ$6&amp;" "&amp;'Input-Allocators'!$B$20,$G252:$BB252))+SUMIF($G$6:$BB$6,BJ$6&amp;" "&amp;'Input-Allocators'!$F$18,$G252:$BB252))&lt;Check_Limit,0,1),1)</f>
        <v>0</v>
      </c>
      <c r="BK252" s="44">
        <f ca="1">IFERROR(IF(SUMIF($G$6:$BB$6,BK$6&amp;" Total",$G252:$BB252)-(SUMIF($G$6:$BB$6,BK$6&amp;" "&amp;'Input-Allocators'!$D$18,$G252:$BB252)+IFERROR(SUMIF($G$6:$BB$6,BK$6&amp;" "&amp;'Input-Allocators'!$E$18,$G252:$BB252),SUMIF($G$6:$BB$6,BK$6&amp;" "&amp;'Input-Allocators'!$B$20,$G252:$BB252))+SUMIF($G$6:$BB$6,BK$6&amp;" "&amp;'Input-Allocators'!$F$18,$G252:$BB252))&lt;Check_Limit,0,1),1)</f>
        <v>0</v>
      </c>
      <c r="BL252" s="44">
        <f ca="1">IFERROR(IF(SUMIF($G$6:$BB$6,BL$6&amp;" Total",$G252:$BB252)-(SUMIF($G$6:$BB$6,BL$6&amp;" "&amp;'Input-Allocators'!$D$18,$G252:$BB252)+IFERROR(SUMIF($G$6:$BB$6,BL$6&amp;" "&amp;'Input-Allocators'!$E$18,$G252:$BB252),SUMIF($G$6:$BB$6,BL$6&amp;" "&amp;'Input-Allocators'!$B$20,$G252:$BB252))+SUMIF($G$6:$BB$6,BL$6&amp;" "&amp;'Input-Allocators'!$F$18,$G252:$BB252))&lt;Check_Limit,0,1),1)</f>
        <v>0</v>
      </c>
      <c r="BM252" s="44">
        <f ca="1">IFERROR(IF(SUMIF($G$6:$BB$6,BM$6&amp;" Total",$G252:$BB252)-(SUMIF($G$6:$BB$6,BM$6&amp;" "&amp;'Input-Allocators'!$D$18,$G252:$BB252)+IFERROR(SUMIF($G$6:$BB$6,BM$6&amp;" "&amp;'Input-Allocators'!$E$18,$G252:$BB252),SUMIF($G$6:$BB$6,BM$6&amp;" "&amp;'Input-Allocators'!$B$20,$G252:$BB252))+SUMIF($G$6:$BB$6,BM$6&amp;" "&amp;'Input-Allocators'!$F$18,$G252:$BB252))&lt;Check_Limit,0,1),1)</f>
        <v>0</v>
      </c>
      <c r="BN252" s="44">
        <f ca="1">IFERROR(IF(SUMIF($G$6:$BB$6,BN$6&amp;" Total",$G252:$BB252)-(SUMIF($G$6:$BB$6,BN$6&amp;" "&amp;'Input-Allocators'!$D$18,$G252:$BB252)+IFERROR(SUMIF($G$6:$BB$6,BN$6&amp;" "&amp;'Input-Allocators'!$E$18,$G252:$BB252),SUMIF($G$6:$BB$6,BN$6&amp;" "&amp;'Input-Allocators'!$B$20,$G252:$BB252))+SUMIF($G$6:$BB$6,BN$6&amp;" "&amp;'Input-Allocators'!$F$18,$G252:$BB252))&lt;Check_Limit,0,1),1)</f>
        <v>0</v>
      </c>
      <c r="BO252" s="44">
        <f ca="1">IFERROR(IF(SUMIF($G$6:$BB$6,BO$6&amp;" Total",$G252:$BB252)-(SUMIF($G$6:$BB$6,BO$6&amp;" "&amp;'Input-Allocators'!$D$18,$G252:$BB252)+IFERROR(SUMIF($G$6:$BB$6,BO$6&amp;" "&amp;'Input-Allocators'!$E$18,$G252:$BB252),SUMIF($G$6:$BB$6,BO$6&amp;" "&amp;'Input-Allocators'!$B$20,$G252:$BB252))+SUMIF($G$6:$BB$6,BO$6&amp;" "&amp;'Input-Allocators'!$F$18,$G252:$BB252))&lt;Check_Limit,0,1),1)</f>
        <v>0</v>
      </c>
    </row>
    <row r="253" spans="1:67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>Functionalization!$D253</f>
        <v>-959.99261434247694</v>
      </c>
      <c r="E253" s="14">
        <f t="shared" ca="1" si="42"/>
        <v>0</v>
      </c>
      <c r="F253" s="3" t="str">
        <f>IF($D253=0,"-",IF('Input-Accounts'!$E253&lt;&gt;0,'Input-Accounts'!$E253,'Input-Accounts'!$G253))</f>
        <v>INT_OML</v>
      </c>
      <c r="G253" s="14">
        <f ca="1">IF(G$5&lt;&gt;"",HLOOKUP(G$5,Functionalization!$G$6:$R$343,ROW($A253)-5,FALSE),IFERROR(INDEX(G$320:G$343,MATCH($F253,$B$320:$B$343,0))/VLOOKUP($F253,$B$320:$BB$343,MATCH(LEFT(TRIM(G$6),FIND("~",SUBSTITUTE(G$6,"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253))*HLOOKUP(LEFT(TRIM(G$6),FIND("~",SUBSTITUTE(G$6," ","~",LEN(TRIM(G$6))-LEN(SUBSTITUTE(TRIM(G$6)," ",""))))-1)&amp;" Total",$B$6:$BB$343,ROW($A253)-5,FALSE))</f>
        <v>-4.1937180868213044</v>
      </c>
      <c r="H253" s="14">
        <f ca="1">IF(H$5&lt;&gt;"",HLOOKUP(H$5,Functionalization!$G$6:$R$343,ROW($A253)-5,FALSE),IFERROR(INDEX(H$320:H$343,MATCH($F253,$B$320:$B$343,0))/VLOOKUP($F253,$B$320:$BB$343,MATCH(LEFT(TRIM(H$6),FIND("~",SUBSTITUTE(H$6,"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253))*HLOOKUP(LEFT(TRIM(H$6),FIND("~",SUBSTITUTE(H$6," ","~",LEN(TRIM(H$6))-LEN(SUBSTITUTE(TRIM(H$6)," ",""))))-1)&amp;" Total",$B$6:$BB$343,ROW($A253)-5,FALSE))</f>
        <v>0</v>
      </c>
      <c r="I253" s="14">
        <f ca="1">IF(I$5&lt;&gt;"",HLOOKUP(I$5,Functionalization!$G$6:$R$343,ROW($A253)-5,FALSE),IFERROR(INDEX(I$320:I$343,MATCH($F253,$B$320:$B$343,0))/VLOOKUP($F253,$B$320:$BB$343,MATCH(LEFT(TRIM(I$6),FIND("~",SUBSTITUTE(I$6,"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253))*HLOOKUP(LEFT(TRIM(I$6),FIND("~",SUBSTITUTE(I$6," ","~",LEN(TRIM(I$6))-LEN(SUBSTITUTE(TRIM(I$6)," ",""))))-1)&amp;" Total",$B$6:$BB$343,ROW($A253)-5,FALSE))</f>
        <v>-4.1937180868213044</v>
      </c>
      <c r="J253" s="14">
        <f ca="1">IF(J$5&lt;&gt;"",HLOOKUP(J$5,Functionalization!$G$6:$R$343,ROW($A253)-5,FALSE),IFERROR(INDEX(J$320:J$343,MATCH($F253,$B$320:$B$343,0))/VLOOKUP($F253,$B$320:$BB$343,MATCH(LEFT(TRIM(J$6),FIND("~",SUBSTITUTE(J$6,"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253))*HLOOKUP(LEFT(TRIM(J$6),FIND("~",SUBSTITUTE(J$6," ","~",LEN(TRIM(J$6))-LEN(SUBSTITUTE(TRIM(J$6)," ",""))))-1)&amp;" Total",$B$6:$BB$343,ROW($A253)-5,FALSE))</f>
        <v>0</v>
      </c>
      <c r="K253" s="14">
        <f ca="1">IF(K$5&lt;&gt;"",HLOOKUP(K$5,Functionalization!$G$6:$R$343,ROW($A253)-5,FALSE),IFERROR(INDEX(K$320:K$343,MATCH($F253,$B$320:$B$343,0))/VLOOKUP($F253,$B$320:$BB$343,MATCH(LEFT(TRIM(K$6),FIND("~",SUBSTITUTE(K$6,"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253))*HLOOKUP(LEFT(TRIM(K$6),FIND("~",SUBSTITUTE(K$6," ","~",LEN(TRIM(K$6))-LEN(SUBSTITUTE(TRIM(K$6)," ",""))))-1)&amp;" Total",$B$6:$BB$343,ROW($A253)-5,FALSE))</f>
        <v>-14.983962559541267</v>
      </c>
      <c r="L253" s="14">
        <f ca="1">IF(L$5&lt;&gt;"",HLOOKUP(L$5,Functionalization!$G$6:$R$343,ROW($A253)-5,FALSE),IFERROR(INDEX(L$320:L$343,MATCH($F253,$B$320:$B$343,0))/VLOOKUP($F253,$B$320:$BB$343,MATCH(LEFT(TRIM(L$6),FIND("~",SUBSTITUTE(L$6,"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253))*HLOOKUP(LEFT(TRIM(L$6),FIND("~",SUBSTITUTE(L$6," ","~",LEN(TRIM(L$6))-LEN(SUBSTITUTE(TRIM(L$6)," ",""))))-1)&amp;" Total",$B$6:$BB$343,ROW($A253)-5,FALSE))</f>
        <v>-14.983962559541267</v>
      </c>
      <c r="M253" s="14">
        <f ca="1">IF(M$5&lt;&gt;"",HLOOKUP(M$5,Functionalization!$G$6:$R$343,ROW($A253)-5,FALSE),IFERROR(INDEX(M$320:M$343,MATCH($F253,$B$320:$B$343,0))/VLOOKUP($F253,$B$320:$BB$343,MATCH(LEFT(TRIM(M$6),FIND("~",SUBSTITUTE(M$6,"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253))*HLOOKUP(LEFT(TRIM(M$6),FIND("~",SUBSTITUTE(M$6," ","~",LEN(TRIM(M$6))-LEN(SUBSTITUTE(TRIM(M$6)," ",""))))-1)&amp;" Total",$B$6:$BB$343,ROW($A253)-5,FALSE))</f>
        <v>0</v>
      </c>
      <c r="N253" s="14">
        <f ca="1">IF(N$5&lt;&gt;"",HLOOKUP(N$5,Functionalization!$G$6:$R$343,ROW($A253)-5,FALSE),IFERROR(INDEX(N$320:N$343,MATCH($F253,$B$320:$B$343,0))/VLOOKUP($F253,$B$320:$BB$343,MATCH(LEFT(TRIM(N$6),FIND("~",SUBSTITUTE(N$6,"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253))*HLOOKUP(LEFT(TRIM(N$6),FIND("~",SUBSTITUTE(N$6," ","~",LEN(TRIM(N$6))-LEN(SUBSTITUTE(TRIM(N$6)," ",""))))-1)&amp;" Total",$B$6:$BB$343,ROW($A253)-5,FALSE))</f>
        <v>0</v>
      </c>
      <c r="O253" s="14">
        <f ca="1">IF(O$5&lt;&gt;"",HLOOKUP(O$5,Functionalization!$G$6:$R$343,ROW($A253)-5,FALSE),IFERROR(INDEX(O$320:O$343,MATCH($F253,$B$320:$B$343,0))/VLOOKUP($F253,$B$320:$BB$343,MATCH(LEFT(TRIM(O$6),FIND("~",SUBSTITUTE(O$6,"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253))*HLOOKUP(LEFT(TRIM(O$6),FIND("~",SUBSTITUTE(O$6," ","~",LEN(TRIM(O$6))-LEN(SUBSTITUTE(TRIM(O$6)," ",""))))-1)&amp;" Total",$B$6:$BB$343,ROW($A253)-5,FALSE))</f>
        <v>-534.97756873416904</v>
      </c>
      <c r="P253" s="14">
        <f ca="1">IF(P$5&lt;&gt;"",HLOOKUP(P$5,Functionalization!$G$6:$R$343,ROW($A253)-5,FALSE),IFERROR(INDEX(P$320:P$343,MATCH($F253,$B$320:$B$343,0))/VLOOKUP($F253,$B$320:$BB$343,MATCH(LEFT(TRIM(P$6),FIND("~",SUBSTITUTE(P$6,"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253))*HLOOKUP(LEFT(TRIM(P$6),FIND("~",SUBSTITUTE(P$6," ","~",LEN(TRIM(P$6))-LEN(SUBSTITUTE(TRIM(P$6)," ",""))))-1)&amp;" Total",$B$6:$BB$343,ROW($A253)-5,FALSE))</f>
        <v>-466.94174903407338</v>
      </c>
      <c r="Q253" s="14">
        <f ca="1">IF(Q$5&lt;&gt;"",HLOOKUP(Q$5,Functionalization!$G$6:$R$343,ROW($A253)-5,FALSE),IFERROR(INDEX(Q$320:Q$343,MATCH($F253,$B$320:$B$343,0))/VLOOKUP($F253,$B$320:$BB$343,MATCH(LEFT(TRIM(Q$6),FIND("~",SUBSTITUTE(Q$6,"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253))*HLOOKUP(LEFT(TRIM(Q$6),FIND("~",SUBSTITUTE(Q$6," ","~",LEN(TRIM(Q$6))-LEN(SUBSTITUTE(TRIM(Q$6)," ",""))))-1)&amp;" Total",$B$6:$BB$343,ROW($A253)-5,FALSE))</f>
        <v>0</v>
      </c>
      <c r="R253" s="14">
        <f ca="1">IF(R$5&lt;&gt;"",HLOOKUP(R$5,Functionalization!$G$6:$R$343,ROW($A253)-5,FALSE),IFERROR(INDEX(R$320:R$343,MATCH($F253,$B$320:$B$343,0))/VLOOKUP($F253,$B$320:$BB$343,MATCH(LEFT(TRIM(R$6),FIND("~",SUBSTITUTE(R$6,"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253))*HLOOKUP(LEFT(TRIM(R$6),FIND("~",SUBSTITUTE(R$6," ","~",LEN(TRIM(R$6))-LEN(SUBSTITUTE(TRIM(R$6)," ",""))))-1)&amp;" Total",$B$6:$BB$343,ROW($A253)-5,FALSE))</f>
        <v>-68.035819700095601</v>
      </c>
      <c r="S253" s="14">
        <f ca="1">IF(S$5&lt;&gt;"",HLOOKUP(S$5,Functionalization!$G$6:$R$343,ROW($A253)-5,FALSE),IFERROR(INDEX(S$320:S$343,MATCH($F253,$B$320:$B$343,0))/VLOOKUP($F253,$B$320:$BB$343,MATCH(LEFT(TRIM(S$6),FIND("~",SUBSTITUTE(S$6,"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253))*HLOOKUP(LEFT(TRIM(S$6),FIND("~",SUBSTITUTE(S$6," ","~",LEN(TRIM(S$6))-LEN(SUBSTITUTE(TRIM(S$6)," ",""))))-1)&amp;" Total",$B$6:$BB$343,ROW($A253)-5,FALSE))</f>
        <v>-405.83736496194501</v>
      </c>
      <c r="T253" s="14">
        <f ca="1">IF(T$5&lt;&gt;"",HLOOKUP(T$5,Functionalization!$G$6:$R$343,ROW($A253)-5,FALSE),IFERROR(INDEX(T$320:T$343,MATCH($F253,$B$320:$B$343,0))/VLOOKUP($F253,$B$320:$BB$343,MATCH(LEFT(TRIM(T$6),FIND("~",SUBSTITUTE(T$6,"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253))*HLOOKUP(LEFT(TRIM(T$6),FIND("~",SUBSTITUTE(T$6," ","~",LEN(TRIM(T$6))-LEN(SUBSTITUTE(TRIM(T$6)," ",""))))-1)&amp;" Total",$B$6:$BB$343,ROW($A253)-5,FALSE))</f>
        <v>0</v>
      </c>
      <c r="U253" s="14">
        <f ca="1">IF(U$5&lt;&gt;"",HLOOKUP(U$5,Functionalization!$G$6:$R$343,ROW($A253)-5,FALSE),IFERROR(INDEX(U$320:U$343,MATCH($F253,$B$320:$B$343,0))/VLOOKUP($F253,$B$320:$BB$343,MATCH(LEFT(TRIM(U$6),FIND("~",SUBSTITUTE(U$6,"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253))*HLOOKUP(LEFT(TRIM(U$6),FIND("~",SUBSTITUTE(U$6," ","~",LEN(TRIM(U$6))-LEN(SUBSTITUTE(TRIM(U$6)," ",""))))-1)&amp;" Total",$B$6:$BB$343,ROW($A253)-5,FALSE))</f>
        <v>0</v>
      </c>
      <c r="V253" s="14">
        <f ca="1">IF(V$5&lt;&gt;"",HLOOKUP(V$5,Functionalization!$G$6:$R$343,ROW($A253)-5,FALSE),IFERROR(INDEX(V$320:V$343,MATCH($F253,$B$320:$B$343,0))/VLOOKUP($F253,$B$320:$BB$343,MATCH(LEFT(TRIM(V$6),FIND("~",SUBSTITUTE(V$6,"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253))*HLOOKUP(LEFT(TRIM(V$6),FIND("~",SUBSTITUTE(V$6," ","~",LEN(TRIM(V$6))-LEN(SUBSTITUTE(TRIM(V$6)," ",""))))-1)&amp;" Total",$B$6:$BB$343,ROW($A253)-5,FALSE))</f>
        <v>-405.83736496194501</v>
      </c>
      <c r="W253" s="14">
        <f ca="1">IF(W$5&lt;&gt;"",HLOOKUP(W$5,Functionalization!$G$6:$R$343,ROW($A253)-5,FALSE),IFERROR(INDEX(W$320:W$343,MATCH($F253,$B$320:$B$343,0))/VLOOKUP($F253,$B$320:$BB$343,MATCH(LEFT(TRIM(W$6),FIND("~",SUBSTITUTE(W$6,"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253))*HLOOKUP(LEFT(TRIM(W$6),FIND("~",SUBSTITUTE(W$6," ","~",LEN(TRIM(W$6))-LEN(SUBSTITUTE(TRIM(W$6)," ",""))))-1)&amp;" Total",$B$6:$BB$343,ROW($A253)-5,FALSE))</f>
        <v>0</v>
      </c>
      <c r="X253" s="14">
        <f ca="1">IF(X$5&lt;&gt;"",HLOOKUP(X$5,Functionalization!$G$6:$R$343,ROW($A253)-5,FALSE),IFERROR(INDEX(X$320:X$343,MATCH($F253,$B$320:$B$343,0))/VLOOKUP($F253,$B$320:$BB$343,MATCH(LEFT(TRIM(X$6),FIND("~",SUBSTITUTE(X$6,"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253))*HLOOKUP(LEFT(TRIM(X$6),FIND("~",SUBSTITUTE(X$6," ","~",LEN(TRIM(X$6))-LEN(SUBSTITUTE(TRIM(X$6)," ",""))))-1)&amp;" Total",$B$6:$BB$343,ROW($A253)-5,FALSE))</f>
        <v>0</v>
      </c>
      <c r="Y253" s="14">
        <f ca="1">IF(Y$5&lt;&gt;"",HLOOKUP(Y$5,Functionalization!$G$6:$R$343,ROW($A253)-5,FALSE),IFERROR(INDEX(Y$320:Y$343,MATCH($F253,$B$320:$B$343,0))/VLOOKUP($F253,$B$320:$BB$343,MATCH(LEFT(TRIM(Y$6),FIND("~",SUBSTITUTE(Y$6,"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253))*HLOOKUP(LEFT(TRIM(Y$6),FIND("~",SUBSTITUTE(Y$6," ","~",LEN(TRIM(Y$6))-LEN(SUBSTITUTE(TRIM(Y$6)," ",""))))-1)&amp;" Total",$B$6:$BB$343,ROW($A253)-5,FALSE))</f>
        <v>0</v>
      </c>
      <c r="Z253" s="14">
        <f ca="1">IF(Z$5&lt;&gt;"",HLOOKUP(Z$5,Functionalization!$G$6:$R$343,ROW($A253)-5,FALSE),IFERROR(INDEX(Z$320:Z$343,MATCH($F253,$B$320:$B$343,0))/VLOOKUP($F253,$B$320:$BB$343,MATCH(LEFT(TRIM(Z$6),FIND("~",SUBSTITUTE(Z$6,"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253))*HLOOKUP(LEFT(TRIM(Z$6),FIND("~",SUBSTITUTE(Z$6," ","~",LEN(TRIM(Z$6))-LEN(SUBSTITUTE(TRIM(Z$6)," ",""))))-1)&amp;" Total",$B$6:$BB$343,ROW($A253)-5,FALSE))</f>
        <v>0</v>
      </c>
      <c r="AA253" s="14">
        <f ca="1">IF(AA$5&lt;&gt;"",HLOOKUP(AA$5,Functionalization!$G$6:$R$343,ROW($A253)-5,FALSE),IFERROR(INDEX(AA$320:AA$343,MATCH($F253,$B$320:$B$343,0))/VLOOKUP($F253,$B$320:$BB$343,MATCH(LEFT(TRIM(AA$6),FIND("~",SUBSTITUTE(AA$6,"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253))*HLOOKUP(LEFT(TRIM(AA$6),FIND("~",SUBSTITUTE(AA$6," ","~",LEN(TRIM(AA$6))-LEN(SUBSTITUTE(TRIM(AA$6)," ",""))))-1)&amp;" Total",$B$6:$BB$343,ROW($A253)-5,FALSE))</f>
        <v>0</v>
      </c>
      <c r="AB253" s="14">
        <f ca="1">IF(AB$5&lt;&gt;"",HLOOKUP(AB$5,Functionalization!$G$6:$R$343,ROW($A253)-5,FALSE),IFERROR(INDEX(AB$320:AB$343,MATCH($F253,$B$320:$B$343,0))/VLOOKUP($F253,$B$320:$BB$343,MATCH(LEFT(TRIM(AB$6),FIND("~",SUBSTITUTE(AB$6,"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253))*HLOOKUP(LEFT(TRIM(AB$6),FIND("~",SUBSTITUTE(AB$6," ","~",LEN(TRIM(AB$6))-LEN(SUBSTITUTE(TRIM(AB$6)," ",""))))-1)&amp;" Total",$B$6:$BB$343,ROW($A253)-5,FALSE))</f>
        <v>0</v>
      </c>
      <c r="AC253" s="14">
        <f ca="1">IF(AC$5&lt;&gt;"",HLOOKUP(AC$5,Functionalization!$G$6:$R$343,ROW($A253)-5,FALSE),IFERROR(INDEX(AC$320:AC$343,MATCH($F253,$B$320:$B$343,0))/VLOOKUP($F253,$B$320:$BB$343,MATCH(LEFT(TRIM(AC$6),FIND("~",SUBSTITUTE(AC$6,"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253))*HLOOKUP(LEFT(TRIM(AC$6),FIND("~",SUBSTITUTE(AC$6," ","~",LEN(TRIM(AC$6))-LEN(SUBSTITUTE(TRIM(AC$6)," ",""))))-1)&amp;" Total",$B$6:$BB$343,ROW($A253)-5,FALSE))</f>
        <v>0</v>
      </c>
      <c r="AD253" s="14">
        <f ca="1">IF(AD$5&lt;&gt;"",HLOOKUP(AD$5,Functionalization!$G$6:$R$343,ROW($A253)-5,FALSE),IFERROR(INDEX(AD$320:AD$343,MATCH($F253,$B$320:$B$343,0))/VLOOKUP($F253,$B$320:$BB$343,MATCH(LEFT(TRIM(AD$6),FIND("~",SUBSTITUTE(AD$6,"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253))*HLOOKUP(LEFT(TRIM(AD$6),FIND("~",SUBSTITUTE(AD$6," ","~",LEN(TRIM(AD$6))-LEN(SUBSTITUTE(TRIM(AD$6)," ",""))))-1)&amp;" Total",$B$6:$BB$343,ROW($A253)-5,FALSE))</f>
        <v>0</v>
      </c>
      <c r="AE253" s="14">
        <f ca="1">IF(AE$5&lt;&gt;"",HLOOKUP(AE$5,Functionalization!$G$6:$R$343,ROW($A253)-5,FALSE),IFERROR(INDEX(AE$320:AE$343,MATCH($F253,$B$320:$B$343,0))/VLOOKUP($F253,$B$320:$BB$343,MATCH(LEFT(TRIM(AE$6),FIND("~",SUBSTITUTE(AE$6,"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253))*HLOOKUP(LEFT(TRIM(AE$6),FIND("~",SUBSTITUTE(AE$6," ","~",LEN(TRIM(AE$6))-LEN(SUBSTITUTE(TRIM(AE$6)," ",""))))-1)&amp;" Total",$B$6:$BB$343,ROW($A253)-5,FALSE))</f>
        <v>0</v>
      </c>
      <c r="AF253" s="14">
        <f ca="1">IF(AF$5&lt;&gt;"",HLOOKUP(AF$5,Functionalization!$G$6:$R$343,ROW($A253)-5,FALSE),IFERROR(INDEX(AF$320:AF$343,MATCH($F253,$B$320:$B$343,0))/VLOOKUP($F253,$B$320:$BB$343,MATCH(LEFT(TRIM(AF$6),FIND("~",SUBSTITUTE(AF$6,"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253))*HLOOKUP(LEFT(TRIM(AF$6),FIND("~",SUBSTITUTE(AF$6," ","~",LEN(TRIM(AF$6))-LEN(SUBSTITUTE(TRIM(AF$6)," ",""))))-1)&amp;" Total",$B$6:$BB$343,ROW($A253)-5,FALSE))</f>
        <v>0</v>
      </c>
      <c r="AG253" s="14">
        <f ca="1">IF(AG$5&lt;&gt;"",HLOOKUP(AG$5,Functionalization!$G$6:$R$343,ROW($A253)-5,FALSE),IFERROR(INDEX(AG$320:AG$343,MATCH($F253,$B$320:$B$343,0))/VLOOKUP($F253,$B$320:$BB$343,MATCH(LEFT(TRIM(AG$6),FIND("~",SUBSTITUTE(AG$6,"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253))*HLOOKUP(LEFT(TRIM(AG$6),FIND("~",SUBSTITUTE(AG$6," ","~",LEN(TRIM(AG$6))-LEN(SUBSTITUTE(TRIM(AG$6)," ",""))))-1)&amp;" Total",$B$6:$BB$343,ROW($A253)-5,FALSE))</f>
        <v>0</v>
      </c>
      <c r="AH253" s="14">
        <f ca="1">IF(AH$5&lt;&gt;"",HLOOKUP(AH$5,Functionalization!$G$6:$R$343,ROW($A253)-5,FALSE),IFERROR(INDEX(AH$320:AH$343,MATCH($F253,$B$320:$B$343,0))/VLOOKUP($F253,$B$320:$BB$343,MATCH(LEFT(TRIM(AH$6),FIND("~",SUBSTITUTE(AH$6,"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253))*HLOOKUP(LEFT(TRIM(AH$6),FIND("~",SUBSTITUTE(AH$6," ","~",LEN(TRIM(AH$6))-LEN(SUBSTITUTE(TRIM(AH$6)," ",""))))-1)&amp;" Total",$B$6:$BB$343,ROW($A253)-5,FALSE))</f>
        <v>0</v>
      </c>
      <c r="AI253" s="14">
        <f ca="1">IF(AI$5&lt;&gt;"",HLOOKUP(AI$5,Functionalization!$G$6:$R$343,ROW($A253)-5,FALSE),IFERROR(INDEX(AI$320:AI$343,MATCH($F253,$B$320:$B$343,0))/VLOOKUP($F253,$B$320:$BB$343,MATCH(LEFT(TRIM(AI$6),FIND("~",SUBSTITUTE(AI$6,"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253))*HLOOKUP(LEFT(TRIM(AI$6),FIND("~",SUBSTITUTE(AI$6," ","~",LEN(TRIM(AI$6))-LEN(SUBSTITUTE(TRIM(AI$6)," ",""))))-1)&amp;" Total",$B$6:$BB$343,ROW($A253)-5,FALSE))</f>
        <v>0</v>
      </c>
      <c r="AJ253" s="14">
        <f ca="1">IF(AJ$5&lt;&gt;"",HLOOKUP(AJ$5,Functionalization!$G$6:$R$343,ROW($A253)-5,FALSE),IFERROR(INDEX(AJ$320:AJ$343,MATCH($F253,$B$320:$B$343,0))/VLOOKUP($F253,$B$320:$BB$343,MATCH(LEFT(TRIM(AJ$6),FIND("~",SUBSTITUTE(AJ$6,"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253))*HLOOKUP(LEFT(TRIM(AJ$6),FIND("~",SUBSTITUTE(AJ$6," ","~",LEN(TRIM(AJ$6))-LEN(SUBSTITUTE(TRIM(AJ$6)," ",""))))-1)&amp;" Total",$B$6:$BB$343,ROW($A253)-5,FALSE))</f>
        <v>0</v>
      </c>
      <c r="AK253" s="14">
        <f ca="1">IF(AK$5&lt;&gt;"",HLOOKUP(AK$5,Functionalization!$G$6:$R$343,ROW($A253)-5,FALSE),IFERROR(INDEX(AK$320:AK$343,MATCH($F253,$B$320:$B$343,0))/VLOOKUP($F253,$B$320:$BB$343,MATCH(LEFT(TRIM(AK$6),FIND("~",SUBSTITUTE(AK$6,"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253))*HLOOKUP(LEFT(TRIM(AK$6),FIND("~",SUBSTITUTE(AK$6," ","~",LEN(TRIM(AK$6))-LEN(SUBSTITUTE(TRIM(AK$6)," ",""))))-1)&amp;" Total",$B$6:$BB$343,ROW($A253)-5,FALSE))</f>
        <v>0</v>
      </c>
      <c r="AL253" s="14">
        <f ca="1">IF(AL$5&lt;&gt;"",HLOOKUP(AL$5,Functionalization!$G$6:$R$343,ROW($A253)-5,FALSE),IFERROR(INDEX(AL$320:AL$343,MATCH($F253,$B$320:$B$343,0))/VLOOKUP($F253,$B$320:$BB$343,MATCH(LEFT(TRIM(AL$6),FIND("~",SUBSTITUTE(AL$6,"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253))*HLOOKUP(LEFT(TRIM(AL$6),FIND("~",SUBSTITUTE(AL$6," ","~",LEN(TRIM(AL$6))-LEN(SUBSTITUTE(TRIM(AL$6)," ",""))))-1)&amp;" Total",$B$6:$BB$343,ROW($A253)-5,FALSE))</f>
        <v>0</v>
      </c>
      <c r="AM253" s="14">
        <f ca="1">IF(AM$5&lt;&gt;"",HLOOKUP(AM$5,Functionalization!$G$6:$R$343,ROW($A253)-5,FALSE),IFERROR(INDEX(AM$320:AM$343,MATCH($F253,$B$320:$B$343,0))/VLOOKUP($F253,$B$320:$BB$343,MATCH(LEFT(TRIM(AM$6),FIND("~",SUBSTITUTE(AM$6,"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253))*HLOOKUP(LEFT(TRIM(AM$6),FIND("~",SUBSTITUTE(AM$6," ","~",LEN(TRIM(AM$6))-LEN(SUBSTITUTE(TRIM(AM$6)," ",""))))-1)&amp;" Total",$B$6:$BB$343,ROW($A253)-5,FALSE))</f>
        <v>0</v>
      </c>
      <c r="AN253" s="14">
        <f ca="1">IF(AN$5&lt;&gt;"",HLOOKUP(AN$5,Functionalization!$G$6:$R$343,ROW($A253)-5,FALSE),IFERROR(INDEX(AN$320:AN$343,MATCH($F253,$B$320:$B$343,0))/VLOOKUP($F253,$B$320:$BB$343,MATCH(LEFT(TRIM(AN$6),FIND("~",SUBSTITUTE(AN$6,"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253))*HLOOKUP(LEFT(TRIM(AN$6),FIND("~",SUBSTITUTE(AN$6," ","~",LEN(TRIM(AN$6))-LEN(SUBSTITUTE(TRIM(AN$6)," ",""))))-1)&amp;" Total",$B$6:$BB$343,ROW($A253)-5,FALSE))</f>
        <v>0</v>
      </c>
      <c r="AO253" s="14">
        <f ca="1">IF(AO$5&lt;&gt;"",HLOOKUP(AO$5,Functionalization!$G$6:$R$343,ROW($A253)-5,FALSE),IFERROR(INDEX(AO$320:AO$343,MATCH($F253,$B$320:$B$343,0))/VLOOKUP($F253,$B$320:$BB$343,MATCH(LEFT(TRIM(AO$6),FIND("~",SUBSTITUTE(AO$6,"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253))*HLOOKUP(LEFT(TRIM(AO$6),FIND("~",SUBSTITUTE(AO$6," ","~",LEN(TRIM(AO$6))-LEN(SUBSTITUTE(TRIM(AO$6)," ",""))))-1)&amp;" Total",$B$6:$BB$343,ROW($A253)-5,FALSE))</f>
        <v>0</v>
      </c>
      <c r="AP253" s="14">
        <f ca="1">IF(AP$5&lt;&gt;"",HLOOKUP(AP$5,Functionalization!$G$6:$R$343,ROW($A253)-5,FALSE),IFERROR(INDEX(AP$320:AP$343,MATCH($F253,$B$320:$B$343,0))/VLOOKUP($F253,$B$320:$BB$343,MATCH(LEFT(TRIM(AP$6),FIND("~",SUBSTITUTE(AP$6,"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253))*HLOOKUP(LEFT(TRIM(AP$6),FIND("~",SUBSTITUTE(AP$6," ","~",LEN(TRIM(AP$6))-LEN(SUBSTITUTE(TRIM(AP$6)," ",""))))-1)&amp;" Total",$B$6:$BB$343,ROW($A253)-5,FALSE))</f>
        <v>0</v>
      </c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D253" s="44">
        <f ca="1">IFERROR(IF(SUMIF($G$6:$BB$6,BD$6&amp;" Total",$G253:$BB253)-(SUMIF($G$6:$BB$6,BD$6&amp;" "&amp;'Input-Allocators'!$D$18,$G253:$BB253)+IFERROR(SUMIF($G$6:$BB$6,BD$6&amp;" "&amp;'Input-Allocators'!$E$18,$G253:$BB253),SUMIF($G$6:$BB$6,BD$6&amp;" "&amp;'Input-Allocators'!$B$20,$G253:$BB253))+SUMIF($G$6:$BB$6,BD$6&amp;" "&amp;'Input-Allocators'!$F$18,$G253:$BB253))&lt;Check_Limit,0,1),1)</f>
        <v>0</v>
      </c>
      <c r="BE253" s="44">
        <f ca="1">IFERROR(IF(SUMIF($G$6:$BB$6,BE$6&amp;" Total",$G253:$BB253)-(SUMIF($G$6:$BB$6,BE$6&amp;" "&amp;'Input-Allocators'!$D$18,$G253:$BB253)+IFERROR(SUMIF($G$6:$BB$6,BE$6&amp;" "&amp;'Input-Allocators'!$E$18,$G253:$BB253),SUMIF($G$6:$BB$6,BE$6&amp;" "&amp;'Input-Allocators'!$B$20,$G253:$BB253))+SUMIF($G$6:$BB$6,BE$6&amp;" "&amp;'Input-Allocators'!$F$18,$G253:$BB253))&lt;Check_Limit,0,1),1)</f>
        <v>0</v>
      </c>
      <c r="BF253" s="44">
        <f ca="1">IFERROR(IF(SUMIF($G$6:$BB$6,BF$6&amp;" Total",$G253:$BB253)-(SUMIF($G$6:$BB$6,BF$6&amp;" "&amp;'Input-Allocators'!$D$18,$G253:$BB253)+IFERROR(SUMIF($G$6:$BB$6,BF$6&amp;" "&amp;'Input-Allocators'!$E$18,$G253:$BB253),SUMIF($G$6:$BB$6,BF$6&amp;" "&amp;'Input-Allocators'!$B$20,$G253:$BB253))+SUMIF($G$6:$BB$6,BF$6&amp;" "&amp;'Input-Allocators'!$F$18,$G253:$BB253))&lt;Check_Limit,0,1),1)</f>
        <v>0</v>
      </c>
      <c r="BG253" s="44">
        <f ca="1">IFERROR(IF(SUMIF($G$6:$BB$6,BG$6&amp;" Total",$G253:$BB253)-(SUMIF($G$6:$BB$6,BG$6&amp;" "&amp;'Input-Allocators'!$D$18,$G253:$BB253)+IFERROR(SUMIF($G$6:$BB$6,BG$6&amp;" "&amp;'Input-Allocators'!$E$18,$G253:$BB253),SUMIF($G$6:$BB$6,BG$6&amp;" "&amp;'Input-Allocators'!$B$20,$G253:$BB253))+SUMIF($G$6:$BB$6,BG$6&amp;" "&amp;'Input-Allocators'!$F$18,$G253:$BB253))&lt;Check_Limit,0,1),1)</f>
        <v>0</v>
      </c>
      <c r="BH253" s="44">
        <f ca="1">IFERROR(IF(SUMIF($G$6:$BB$6,BH$6&amp;" Total",$G253:$BB253)-(SUMIF($G$6:$BB$6,BH$6&amp;" "&amp;'Input-Allocators'!$D$18,$G253:$BB253)+IFERROR(SUMIF($G$6:$BB$6,BH$6&amp;" "&amp;'Input-Allocators'!$E$18,$G253:$BB253),SUMIF($G$6:$BB$6,BH$6&amp;" "&amp;'Input-Allocators'!$B$20,$G253:$BB253))+SUMIF($G$6:$BB$6,BH$6&amp;" "&amp;'Input-Allocators'!$F$18,$G253:$BB253))&lt;Check_Limit,0,1),1)</f>
        <v>0</v>
      </c>
      <c r="BI253" s="44">
        <f ca="1">IFERROR(IF(SUMIF($G$6:$BB$6,BI$6&amp;" Total",$G253:$BB253)-(SUMIF($G$6:$BB$6,BI$6&amp;" "&amp;'Input-Allocators'!$D$18,$G253:$BB253)+IFERROR(SUMIF($G$6:$BB$6,BI$6&amp;" "&amp;'Input-Allocators'!$E$18,$G253:$BB253),SUMIF($G$6:$BB$6,BI$6&amp;" "&amp;'Input-Allocators'!$B$20,$G253:$BB253))+SUMIF($G$6:$BB$6,BI$6&amp;" "&amp;'Input-Allocators'!$F$18,$G253:$BB253))&lt;Check_Limit,0,1),1)</f>
        <v>0</v>
      </c>
      <c r="BJ253" s="44">
        <f ca="1">IFERROR(IF(SUMIF($G$6:$BB$6,BJ$6&amp;" Total",$G253:$BB253)-(SUMIF($G$6:$BB$6,BJ$6&amp;" "&amp;'Input-Allocators'!$D$18,$G253:$BB253)+IFERROR(SUMIF($G$6:$BB$6,BJ$6&amp;" "&amp;'Input-Allocators'!$E$18,$G253:$BB253),SUMIF($G$6:$BB$6,BJ$6&amp;" "&amp;'Input-Allocators'!$B$20,$G253:$BB253))+SUMIF($G$6:$BB$6,BJ$6&amp;" "&amp;'Input-Allocators'!$F$18,$G253:$BB253))&lt;Check_Limit,0,1),1)</f>
        <v>0</v>
      </c>
      <c r="BK253" s="44">
        <f ca="1">IFERROR(IF(SUMIF($G$6:$BB$6,BK$6&amp;" Total",$G253:$BB253)-(SUMIF($G$6:$BB$6,BK$6&amp;" "&amp;'Input-Allocators'!$D$18,$G253:$BB253)+IFERROR(SUMIF($G$6:$BB$6,BK$6&amp;" "&amp;'Input-Allocators'!$E$18,$G253:$BB253),SUMIF($G$6:$BB$6,BK$6&amp;" "&amp;'Input-Allocators'!$B$20,$G253:$BB253))+SUMIF($G$6:$BB$6,BK$6&amp;" "&amp;'Input-Allocators'!$F$18,$G253:$BB253))&lt;Check_Limit,0,1),1)</f>
        <v>0</v>
      </c>
      <c r="BL253" s="44">
        <f ca="1">IFERROR(IF(SUMIF($G$6:$BB$6,BL$6&amp;" Total",$G253:$BB253)-(SUMIF($G$6:$BB$6,BL$6&amp;" "&amp;'Input-Allocators'!$D$18,$G253:$BB253)+IFERROR(SUMIF($G$6:$BB$6,BL$6&amp;" "&amp;'Input-Allocators'!$E$18,$G253:$BB253),SUMIF($G$6:$BB$6,BL$6&amp;" "&amp;'Input-Allocators'!$B$20,$G253:$BB253))+SUMIF($G$6:$BB$6,BL$6&amp;" "&amp;'Input-Allocators'!$F$18,$G253:$BB253))&lt;Check_Limit,0,1),1)</f>
        <v>0</v>
      </c>
      <c r="BM253" s="44">
        <f ca="1">IFERROR(IF(SUMIF($G$6:$BB$6,BM$6&amp;" Total",$G253:$BB253)-(SUMIF($G$6:$BB$6,BM$6&amp;" "&amp;'Input-Allocators'!$D$18,$G253:$BB253)+IFERROR(SUMIF($G$6:$BB$6,BM$6&amp;" "&amp;'Input-Allocators'!$E$18,$G253:$BB253),SUMIF($G$6:$BB$6,BM$6&amp;" "&amp;'Input-Allocators'!$B$20,$G253:$BB253))+SUMIF($G$6:$BB$6,BM$6&amp;" "&amp;'Input-Allocators'!$F$18,$G253:$BB253))&lt;Check_Limit,0,1),1)</f>
        <v>0</v>
      </c>
      <c r="BN253" s="44">
        <f ca="1">IFERROR(IF(SUMIF($G$6:$BB$6,BN$6&amp;" Total",$G253:$BB253)-(SUMIF($G$6:$BB$6,BN$6&amp;" "&amp;'Input-Allocators'!$D$18,$G253:$BB253)+IFERROR(SUMIF($G$6:$BB$6,BN$6&amp;" "&amp;'Input-Allocators'!$E$18,$G253:$BB253),SUMIF($G$6:$BB$6,BN$6&amp;" "&amp;'Input-Allocators'!$B$20,$G253:$BB253))+SUMIF($G$6:$BB$6,BN$6&amp;" "&amp;'Input-Allocators'!$F$18,$G253:$BB253))&lt;Check_Limit,0,1),1)</f>
        <v>0</v>
      </c>
      <c r="BO253" s="44">
        <f ca="1">IFERROR(IF(SUMIF($G$6:$BB$6,BO$6&amp;" Total",$G253:$BB253)-(SUMIF($G$6:$BB$6,BO$6&amp;" "&amp;'Input-Allocators'!$D$18,$G253:$BB253)+IFERROR(SUMIF($G$6:$BB$6,BO$6&amp;" "&amp;'Input-Allocators'!$E$18,$G253:$BB253),SUMIF($G$6:$BB$6,BO$6&amp;" "&amp;'Input-Allocators'!$B$20,$G253:$BB253))+SUMIF($G$6:$BB$6,BO$6&amp;" "&amp;'Input-Allocators'!$F$18,$G253:$BB253))&lt;Check_Limit,0,1),1)</f>
        <v>0</v>
      </c>
    </row>
    <row r="254" spans="1:67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>Functionalization!$D254</f>
        <v>706.33325653250722</v>
      </c>
      <c r="E254" s="14">
        <f t="shared" ca="1" si="42"/>
        <v>0</v>
      </c>
      <c r="F254" s="3" t="str">
        <f>IF($D254=0,"-",IF('Input-Accounts'!$E254&lt;&gt;0,'Input-Accounts'!$E254,'Input-Accounts'!$G254))</f>
        <v>INT_OML</v>
      </c>
      <c r="G254" s="14">
        <f ca="1">IF(G$5&lt;&gt;"",HLOOKUP(G$5,Functionalization!$G$6:$R$343,ROW($A254)-5,FALSE),IFERROR(INDEX(G$320:G$343,MATCH($F254,$B$320:$B$343,0))/VLOOKUP($F254,$B$320:$BB$343,MATCH(LEFT(TRIM(G$6),FIND("~",SUBSTITUTE(G$6,"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254))*HLOOKUP(LEFT(TRIM(G$6),FIND("~",SUBSTITUTE(G$6," ","~",LEN(TRIM(G$6))-LEN(SUBSTITUTE(TRIM(G$6)," ",""))))-1)&amp;" Total",$B$6:$BB$343,ROW($A254)-5,FALSE))</f>
        <v>3.0856097317713505</v>
      </c>
      <c r="H254" s="14">
        <f ca="1">IF(H$5&lt;&gt;"",HLOOKUP(H$5,Functionalization!$G$6:$R$343,ROW($A254)-5,FALSE),IFERROR(INDEX(H$320:H$343,MATCH($F254,$B$320:$B$343,0))/VLOOKUP($F254,$B$320:$BB$343,MATCH(LEFT(TRIM(H$6),FIND("~",SUBSTITUTE(H$6,"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254))*HLOOKUP(LEFT(TRIM(H$6),FIND("~",SUBSTITUTE(H$6," ","~",LEN(TRIM(H$6))-LEN(SUBSTITUTE(TRIM(H$6)," ",""))))-1)&amp;" Total",$B$6:$BB$343,ROW($A254)-5,FALSE))</f>
        <v>0</v>
      </c>
      <c r="I254" s="14">
        <f ca="1">IF(I$5&lt;&gt;"",HLOOKUP(I$5,Functionalization!$G$6:$R$343,ROW($A254)-5,FALSE),IFERROR(INDEX(I$320:I$343,MATCH($F254,$B$320:$B$343,0))/VLOOKUP($F254,$B$320:$BB$343,MATCH(LEFT(TRIM(I$6),FIND("~",SUBSTITUTE(I$6,"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254))*HLOOKUP(LEFT(TRIM(I$6),FIND("~",SUBSTITUTE(I$6," ","~",LEN(TRIM(I$6))-LEN(SUBSTITUTE(TRIM(I$6)," ",""))))-1)&amp;" Total",$B$6:$BB$343,ROW($A254)-5,FALSE))</f>
        <v>3.0856097317713505</v>
      </c>
      <c r="J254" s="14">
        <f ca="1">IF(J$5&lt;&gt;"",HLOOKUP(J$5,Functionalization!$G$6:$R$343,ROW($A254)-5,FALSE),IFERROR(INDEX(J$320:J$343,MATCH($F254,$B$320:$B$343,0))/VLOOKUP($F254,$B$320:$BB$343,MATCH(LEFT(TRIM(J$6),FIND("~",SUBSTITUTE(J$6,"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254))*HLOOKUP(LEFT(TRIM(J$6),FIND("~",SUBSTITUTE(J$6," ","~",LEN(TRIM(J$6))-LEN(SUBSTITUTE(TRIM(J$6)," ",""))))-1)&amp;" Total",$B$6:$BB$343,ROW($A254)-5,FALSE))</f>
        <v>0</v>
      </c>
      <c r="K254" s="14">
        <f ca="1">IF(K$5&lt;&gt;"",HLOOKUP(K$5,Functionalization!$G$6:$R$343,ROW($A254)-5,FALSE),IFERROR(INDEX(K$320:K$343,MATCH($F254,$B$320:$B$343,0))/VLOOKUP($F254,$B$320:$BB$343,MATCH(LEFT(TRIM(K$6),FIND("~",SUBSTITUTE(K$6,"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254))*HLOOKUP(LEFT(TRIM(K$6),FIND("~",SUBSTITUTE(K$6," ","~",LEN(TRIM(K$6))-LEN(SUBSTITUTE(TRIM(K$6)," ",""))))-1)&amp;" Total",$B$6:$BB$343,ROW($A254)-5,FALSE))</f>
        <v>11.02474218272082</v>
      </c>
      <c r="L254" s="14">
        <f ca="1">IF(L$5&lt;&gt;"",HLOOKUP(L$5,Functionalization!$G$6:$R$343,ROW($A254)-5,FALSE),IFERROR(INDEX(L$320:L$343,MATCH($F254,$B$320:$B$343,0))/VLOOKUP($F254,$B$320:$BB$343,MATCH(LEFT(TRIM(L$6),FIND("~",SUBSTITUTE(L$6,"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254))*HLOOKUP(LEFT(TRIM(L$6),FIND("~",SUBSTITUTE(L$6," ","~",LEN(TRIM(L$6))-LEN(SUBSTITUTE(TRIM(L$6)," ",""))))-1)&amp;" Total",$B$6:$BB$343,ROW($A254)-5,FALSE))</f>
        <v>11.02474218272082</v>
      </c>
      <c r="M254" s="14">
        <f ca="1">IF(M$5&lt;&gt;"",HLOOKUP(M$5,Functionalization!$G$6:$R$343,ROW($A254)-5,FALSE),IFERROR(INDEX(M$320:M$343,MATCH($F254,$B$320:$B$343,0))/VLOOKUP($F254,$B$320:$BB$343,MATCH(LEFT(TRIM(M$6),FIND("~",SUBSTITUTE(M$6,"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254))*HLOOKUP(LEFT(TRIM(M$6),FIND("~",SUBSTITUTE(M$6," ","~",LEN(TRIM(M$6))-LEN(SUBSTITUTE(TRIM(M$6)," ",""))))-1)&amp;" Total",$B$6:$BB$343,ROW($A254)-5,FALSE))</f>
        <v>0</v>
      </c>
      <c r="N254" s="14">
        <f ca="1">IF(N$5&lt;&gt;"",HLOOKUP(N$5,Functionalization!$G$6:$R$343,ROW($A254)-5,FALSE),IFERROR(INDEX(N$320:N$343,MATCH($F254,$B$320:$B$343,0))/VLOOKUP($F254,$B$320:$BB$343,MATCH(LEFT(TRIM(N$6),FIND("~",SUBSTITUTE(N$6,"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254))*HLOOKUP(LEFT(TRIM(N$6),FIND("~",SUBSTITUTE(N$6," ","~",LEN(TRIM(N$6))-LEN(SUBSTITUTE(TRIM(N$6)," ",""))))-1)&amp;" Total",$B$6:$BB$343,ROW($A254)-5,FALSE))</f>
        <v>0</v>
      </c>
      <c r="O254" s="14">
        <f ca="1">IF(O$5&lt;&gt;"",HLOOKUP(O$5,Functionalization!$G$6:$R$343,ROW($A254)-5,FALSE),IFERROR(INDEX(O$320:O$343,MATCH($F254,$B$320:$B$343,0))/VLOOKUP($F254,$B$320:$BB$343,MATCH(LEFT(TRIM(O$6),FIND("~",SUBSTITUTE(O$6,"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254))*HLOOKUP(LEFT(TRIM(O$6),FIND("~",SUBSTITUTE(O$6," ","~",LEN(TRIM(O$6))-LEN(SUBSTITUTE(TRIM(O$6)," ",""))))-1)&amp;" Total",$B$6:$BB$343,ROW($A254)-5,FALSE))</f>
        <v>393.62016191620722</v>
      </c>
      <c r="P254" s="14">
        <f ca="1">IF(P$5&lt;&gt;"",HLOOKUP(P$5,Functionalization!$G$6:$R$343,ROW($A254)-5,FALSE),IFERROR(INDEX(P$320:P$343,MATCH($F254,$B$320:$B$343,0))/VLOOKUP($F254,$B$320:$BB$343,MATCH(LEFT(TRIM(P$6),FIND("~",SUBSTITUTE(P$6,"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254))*HLOOKUP(LEFT(TRIM(P$6),FIND("~",SUBSTITUTE(P$6," ","~",LEN(TRIM(P$6))-LEN(SUBSTITUTE(TRIM(P$6)," ",""))))-1)&amp;" Total",$B$6:$BB$343,ROW($A254)-5,FALSE))</f>
        <v>343.56148295174268</v>
      </c>
      <c r="Q254" s="14">
        <f ca="1">IF(Q$5&lt;&gt;"",HLOOKUP(Q$5,Functionalization!$G$6:$R$343,ROW($A254)-5,FALSE),IFERROR(INDEX(Q$320:Q$343,MATCH($F254,$B$320:$B$343,0))/VLOOKUP($F254,$B$320:$BB$343,MATCH(LEFT(TRIM(Q$6),FIND("~",SUBSTITUTE(Q$6,"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254))*HLOOKUP(LEFT(TRIM(Q$6),FIND("~",SUBSTITUTE(Q$6," ","~",LEN(TRIM(Q$6))-LEN(SUBSTITUTE(TRIM(Q$6)," ",""))))-1)&amp;" Total",$B$6:$BB$343,ROW($A254)-5,FALSE))</f>
        <v>0</v>
      </c>
      <c r="R254" s="14">
        <f ca="1">IF(R$5&lt;&gt;"",HLOOKUP(R$5,Functionalization!$G$6:$R$343,ROW($A254)-5,FALSE),IFERROR(INDEX(R$320:R$343,MATCH($F254,$B$320:$B$343,0))/VLOOKUP($F254,$B$320:$BB$343,MATCH(LEFT(TRIM(R$6),FIND("~",SUBSTITUTE(R$6,"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254))*HLOOKUP(LEFT(TRIM(R$6),FIND("~",SUBSTITUTE(R$6," ","~",LEN(TRIM(R$6))-LEN(SUBSTITUTE(TRIM(R$6)," ",""))))-1)&amp;" Total",$B$6:$BB$343,ROW($A254)-5,FALSE))</f>
        <v>50.058678964464505</v>
      </c>
      <c r="S254" s="14">
        <f ca="1">IF(S$5&lt;&gt;"",HLOOKUP(S$5,Functionalization!$G$6:$R$343,ROW($A254)-5,FALSE),IFERROR(INDEX(S$320:S$343,MATCH($F254,$B$320:$B$343,0))/VLOOKUP($F254,$B$320:$BB$343,MATCH(LEFT(TRIM(S$6),FIND("~",SUBSTITUTE(S$6,"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254))*HLOOKUP(LEFT(TRIM(S$6),FIND("~",SUBSTITUTE(S$6," ","~",LEN(TRIM(S$6))-LEN(SUBSTITUTE(TRIM(S$6)," ",""))))-1)&amp;" Total",$B$6:$BB$343,ROW($A254)-5,FALSE))</f>
        <v>298.60274270180759</v>
      </c>
      <c r="T254" s="14">
        <f ca="1">IF(T$5&lt;&gt;"",HLOOKUP(T$5,Functionalization!$G$6:$R$343,ROW($A254)-5,FALSE),IFERROR(INDEX(T$320:T$343,MATCH($F254,$B$320:$B$343,0))/VLOOKUP($F254,$B$320:$BB$343,MATCH(LEFT(TRIM(T$6),FIND("~",SUBSTITUTE(T$6,"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254))*HLOOKUP(LEFT(TRIM(T$6),FIND("~",SUBSTITUTE(T$6," ","~",LEN(TRIM(T$6))-LEN(SUBSTITUTE(TRIM(T$6)," ",""))))-1)&amp;" Total",$B$6:$BB$343,ROW($A254)-5,FALSE))</f>
        <v>0</v>
      </c>
      <c r="U254" s="14">
        <f ca="1">IF(U$5&lt;&gt;"",HLOOKUP(U$5,Functionalization!$G$6:$R$343,ROW($A254)-5,FALSE),IFERROR(INDEX(U$320:U$343,MATCH($F254,$B$320:$B$343,0))/VLOOKUP($F254,$B$320:$BB$343,MATCH(LEFT(TRIM(U$6),FIND("~",SUBSTITUTE(U$6,"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254))*HLOOKUP(LEFT(TRIM(U$6),FIND("~",SUBSTITUTE(U$6," ","~",LEN(TRIM(U$6))-LEN(SUBSTITUTE(TRIM(U$6)," ",""))))-1)&amp;" Total",$B$6:$BB$343,ROW($A254)-5,FALSE))</f>
        <v>0</v>
      </c>
      <c r="V254" s="14">
        <f ca="1">IF(V$5&lt;&gt;"",HLOOKUP(V$5,Functionalization!$G$6:$R$343,ROW($A254)-5,FALSE),IFERROR(INDEX(V$320:V$343,MATCH($F254,$B$320:$B$343,0))/VLOOKUP($F254,$B$320:$BB$343,MATCH(LEFT(TRIM(V$6),FIND("~",SUBSTITUTE(V$6,"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254))*HLOOKUP(LEFT(TRIM(V$6),FIND("~",SUBSTITUTE(V$6," ","~",LEN(TRIM(V$6))-LEN(SUBSTITUTE(TRIM(V$6)," ",""))))-1)&amp;" Total",$B$6:$BB$343,ROW($A254)-5,FALSE))</f>
        <v>298.60274270180759</v>
      </c>
      <c r="W254" s="14">
        <f ca="1">IF(W$5&lt;&gt;"",HLOOKUP(W$5,Functionalization!$G$6:$R$343,ROW($A254)-5,FALSE),IFERROR(INDEX(W$320:W$343,MATCH($F254,$B$320:$B$343,0))/VLOOKUP($F254,$B$320:$BB$343,MATCH(LEFT(TRIM(W$6),FIND("~",SUBSTITUTE(W$6,"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254))*HLOOKUP(LEFT(TRIM(W$6),FIND("~",SUBSTITUTE(W$6," ","~",LEN(TRIM(W$6))-LEN(SUBSTITUTE(TRIM(W$6)," ",""))))-1)&amp;" Total",$B$6:$BB$343,ROW($A254)-5,FALSE))</f>
        <v>0</v>
      </c>
      <c r="X254" s="14">
        <f ca="1">IF(X$5&lt;&gt;"",HLOOKUP(X$5,Functionalization!$G$6:$R$343,ROW($A254)-5,FALSE),IFERROR(INDEX(X$320:X$343,MATCH($F254,$B$320:$B$343,0))/VLOOKUP($F254,$B$320:$BB$343,MATCH(LEFT(TRIM(X$6),FIND("~",SUBSTITUTE(X$6,"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254))*HLOOKUP(LEFT(TRIM(X$6),FIND("~",SUBSTITUTE(X$6," ","~",LEN(TRIM(X$6))-LEN(SUBSTITUTE(TRIM(X$6)," ",""))))-1)&amp;" Total",$B$6:$BB$343,ROW($A254)-5,FALSE))</f>
        <v>0</v>
      </c>
      <c r="Y254" s="14">
        <f ca="1">IF(Y$5&lt;&gt;"",HLOOKUP(Y$5,Functionalization!$G$6:$R$343,ROW($A254)-5,FALSE),IFERROR(INDEX(Y$320:Y$343,MATCH($F254,$B$320:$B$343,0))/VLOOKUP($F254,$B$320:$BB$343,MATCH(LEFT(TRIM(Y$6),FIND("~",SUBSTITUTE(Y$6,"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254))*HLOOKUP(LEFT(TRIM(Y$6),FIND("~",SUBSTITUTE(Y$6," ","~",LEN(TRIM(Y$6))-LEN(SUBSTITUTE(TRIM(Y$6)," ",""))))-1)&amp;" Total",$B$6:$BB$343,ROW($A254)-5,FALSE))</f>
        <v>0</v>
      </c>
      <c r="Z254" s="14">
        <f ca="1">IF(Z$5&lt;&gt;"",HLOOKUP(Z$5,Functionalization!$G$6:$R$343,ROW($A254)-5,FALSE),IFERROR(INDEX(Z$320:Z$343,MATCH($F254,$B$320:$B$343,0))/VLOOKUP($F254,$B$320:$BB$343,MATCH(LEFT(TRIM(Z$6),FIND("~",SUBSTITUTE(Z$6,"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254))*HLOOKUP(LEFT(TRIM(Z$6),FIND("~",SUBSTITUTE(Z$6," ","~",LEN(TRIM(Z$6))-LEN(SUBSTITUTE(TRIM(Z$6)," ",""))))-1)&amp;" Total",$B$6:$BB$343,ROW($A254)-5,FALSE))</f>
        <v>0</v>
      </c>
      <c r="AA254" s="14">
        <f ca="1">IF(AA$5&lt;&gt;"",HLOOKUP(AA$5,Functionalization!$G$6:$R$343,ROW($A254)-5,FALSE),IFERROR(INDEX(AA$320:AA$343,MATCH($F254,$B$320:$B$343,0))/VLOOKUP($F254,$B$320:$BB$343,MATCH(LEFT(TRIM(AA$6),FIND("~",SUBSTITUTE(AA$6,"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254))*HLOOKUP(LEFT(TRIM(AA$6),FIND("~",SUBSTITUTE(AA$6," ","~",LEN(TRIM(AA$6))-LEN(SUBSTITUTE(TRIM(AA$6)," ",""))))-1)&amp;" Total",$B$6:$BB$343,ROW($A254)-5,FALSE))</f>
        <v>0</v>
      </c>
      <c r="AB254" s="14">
        <f ca="1">IF(AB$5&lt;&gt;"",HLOOKUP(AB$5,Functionalization!$G$6:$R$343,ROW($A254)-5,FALSE),IFERROR(INDEX(AB$320:AB$343,MATCH($F254,$B$320:$B$343,0))/VLOOKUP($F254,$B$320:$BB$343,MATCH(LEFT(TRIM(AB$6),FIND("~",SUBSTITUTE(AB$6,"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254))*HLOOKUP(LEFT(TRIM(AB$6),FIND("~",SUBSTITUTE(AB$6," ","~",LEN(TRIM(AB$6))-LEN(SUBSTITUTE(TRIM(AB$6)," ",""))))-1)&amp;" Total",$B$6:$BB$343,ROW($A254)-5,FALSE))</f>
        <v>0</v>
      </c>
      <c r="AC254" s="14">
        <f ca="1">IF(AC$5&lt;&gt;"",HLOOKUP(AC$5,Functionalization!$G$6:$R$343,ROW($A254)-5,FALSE),IFERROR(INDEX(AC$320:AC$343,MATCH($F254,$B$320:$B$343,0))/VLOOKUP($F254,$B$320:$BB$343,MATCH(LEFT(TRIM(AC$6),FIND("~",SUBSTITUTE(AC$6,"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254))*HLOOKUP(LEFT(TRIM(AC$6),FIND("~",SUBSTITUTE(AC$6," ","~",LEN(TRIM(AC$6))-LEN(SUBSTITUTE(TRIM(AC$6)," ",""))))-1)&amp;" Total",$B$6:$BB$343,ROW($A254)-5,FALSE))</f>
        <v>0</v>
      </c>
      <c r="AD254" s="14">
        <f ca="1">IF(AD$5&lt;&gt;"",HLOOKUP(AD$5,Functionalization!$G$6:$R$343,ROW($A254)-5,FALSE),IFERROR(INDEX(AD$320:AD$343,MATCH($F254,$B$320:$B$343,0))/VLOOKUP($F254,$B$320:$BB$343,MATCH(LEFT(TRIM(AD$6),FIND("~",SUBSTITUTE(AD$6,"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254))*HLOOKUP(LEFT(TRIM(AD$6),FIND("~",SUBSTITUTE(AD$6," ","~",LEN(TRIM(AD$6))-LEN(SUBSTITUTE(TRIM(AD$6)," ",""))))-1)&amp;" Total",$B$6:$BB$343,ROW($A254)-5,FALSE))</f>
        <v>0</v>
      </c>
      <c r="AE254" s="14">
        <f ca="1">IF(AE$5&lt;&gt;"",HLOOKUP(AE$5,Functionalization!$G$6:$R$343,ROW($A254)-5,FALSE),IFERROR(INDEX(AE$320:AE$343,MATCH($F254,$B$320:$B$343,0))/VLOOKUP($F254,$B$320:$BB$343,MATCH(LEFT(TRIM(AE$6),FIND("~",SUBSTITUTE(AE$6,"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254))*HLOOKUP(LEFT(TRIM(AE$6),FIND("~",SUBSTITUTE(AE$6," ","~",LEN(TRIM(AE$6))-LEN(SUBSTITUTE(TRIM(AE$6)," ",""))))-1)&amp;" Total",$B$6:$BB$343,ROW($A254)-5,FALSE))</f>
        <v>0</v>
      </c>
      <c r="AF254" s="14">
        <f ca="1">IF(AF$5&lt;&gt;"",HLOOKUP(AF$5,Functionalization!$G$6:$R$343,ROW($A254)-5,FALSE),IFERROR(INDEX(AF$320:AF$343,MATCH($F254,$B$320:$B$343,0))/VLOOKUP($F254,$B$320:$BB$343,MATCH(LEFT(TRIM(AF$6),FIND("~",SUBSTITUTE(AF$6,"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254))*HLOOKUP(LEFT(TRIM(AF$6),FIND("~",SUBSTITUTE(AF$6," ","~",LEN(TRIM(AF$6))-LEN(SUBSTITUTE(TRIM(AF$6)," ",""))))-1)&amp;" Total",$B$6:$BB$343,ROW($A254)-5,FALSE))</f>
        <v>0</v>
      </c>
      <c r="AG254" s="14">
        <f ca="1">IF(AG$5&lt;&gt;"",HLOOKUP(AG$5,Functionalization!$G$6:$R$343,ROW($A254)-5,FALSE),IFERROR(INDEX(AG$320:AG$343,MATCH($F254,$B$320:$B$343,0))/VLOOKUP($F254,$B$320:$BB$343,MATCH(LEFT(TRIM(AG$6),FIND("~",SUBSTITUTE(AG$6,"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254))*HLOOKUP(LEFT(TRIM(AG$6),FIND("~",SUBSTITUTE(AG$6," ","~",LEN(TRIM(AG$6))-LEN(SUBSTITUTE(TRIM(AG$6)," ",""))))-1)&amp;" Total",$B$6:$BB$343,ROW($A254)-5,FALSE))</f>
        <v>0</v>
      </c>
      <c r="AH254" s="14">
        <f ca="1">IF(AH$5&lt;&gt;"",HLOOKUP(AH$5,Functionalization!$G$6:$R$343,ROW($A254)-5,FALSE),IFERROR(INDEX(AH$320:AH$343,MATCH($F254,$B$320:$B$343,0))/VLOOKUP($F254,$B$320:$BB$343,MATCH(LEFT(TRIM(AH$6),FIND("~",SUBSTITUTE(AH$6,"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254))*HLOOKUP(LEFT(TRIM(AH$6),FIND("~",SUBSTITUTE(AH$6," ","~",LEN(TRIM(AH$6))-LEN(SUBSTITUTE(TRIM(AH$6)," ",""))))-1)&amp;" Total",$B$6:$BB$343,ROW($A254)-5,FALSE))</f>
        <v>0</v>
      </c>
      <c r="AI254" s="14">
        <f ca="1">IF(AI$5&lt;&gt;"",HLOOKUP(AI$5,Functionalization!$G$6:$R$343,ROW($A254)-5,FALSE),IFERROR(INDEX(AI$320:AI$343,MATCH($F254,$B$320:$B$343,0))/VLOOKUP($F254,$B$320:$BB$343,MATCH(LEFT(TRIM(AI$6),FIND("~",SUBSTITUTE(AI$6,"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254))*HLOOKUP(LEFT(TRIM(AI$6),FIND("~",SUBSTITUTE(AI$6," ","~",LEN(TRIM(AI$6))-LEN(SUBSTITUTE(TRIM(AI$6)," ",""))))-1)&amp;" Total",$B$6:$BB$343,ROW($A254)-5,FALSE))</f>
        <v>0</v>
      </c>
      <c r="AJ254" s="14">
        <f ca="1">IF(AJ$5&lt;&gt;"",HLOOKUP(AJ$5,Functionalization!$G$6:$R$343,ROW($A254)-5,FALSE),IFERROR(INDEX(AJ$320:AJ$343,MATCH($F254,$B$320:$B$343,0))/VLOOKUP($F254,$B$320:$BB$343,MATCH(LEFT(TRIM(AJ$6),FIND("~",SUBSTITUTE(AJ$6,"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254))*HLOOKUP(LEFT(TRIM(AJ$6),FIND("~",SUBSTITUTE(AJ$6," ","~",LEN(TRIM(AJ$6))-LEN(SUBSTITUTE(TRIM(AJ$6)," ",""))))-1)&amp;" Total",$B$6:$BB$343,ROW($A254)-5,FALSE))</f>
        <v>0</v>
      </c>
      <c r="AK254" s="14">
        <f ca="1">IF(AK$5&lt;&gt;"",HLOOKUP(AK$5,Functionalization!$G$6:$R$343,ROW($A254)-5,FALSE),IFERROR(INDEX(AK$320:AK$343,MATCH($F254,$B$320:$B$343,0))/VLOOKUP($F254,$B$320:$BB$343,MATCH(LEFT(TRIM(AK$6),FIND("~",SUBSTITUTE(AK$6,"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254))*HLOOKUP(LEFT(TRIM(AK$6),FIND("~",SUBSTITUTE(AK$6," ","~",LEN(TRIM(AK$6))-LEN(SUBSTITUTE(TRIM(AK$6)," ",""))))-1)&amp;" Total",$B$6:$BB$343,ROW($A254)-5,FALSE))</f>
        <v>0</v>
      </c>
      <c r="AL254" s="14">
        <f ca="1">IF(AL$5&lt;&gt;"",HLOOKUP(AL$5,Functionalization!$G$6:$R$343,ROW($A254)-5,FALSE),IFERROR(INDEX(AL$320:AL$343,MATCH($F254,$B$320:$B$343,0))/VLOOKUP($F254,$B$320:$BB$343,MATCH(LEFT(TRIM(AL$6),FIND("~",SUBSTITUTE(AL$6,"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254))*HLOOKUP(LEFT(TRIM(AL$6),FIND("~",SUBSTITUTE(AL$6," ","~",LEN(TRIM(AL$6))-LEN(SUBSTITUTE(TRIM(AL$6)," ",""))))-1)&amp;" Total",$B$6:$BB$343,ROW($A254)-5,FALSE))</f>
        <v>0</v>
      </c>
      <c r="AM254" s="14">
        <f ca="1">IF(AM$5&lt;&gt;"",HLOOKUP(AM$5,Functionalization!$G$6:$R$343,ROW($A254)-5,FALSE),IFERROR(INDEX(AM$320:AM$343,MATCH($F254,$B$320:$B$343,0))/VLOOKUP($F254,$B$320:$BB$343,MATCH(LEFT(TRIM(AM$6),FIND("~",SUBSTITUTE(AM$6,"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254))*HLOOKUP(LEFT(TRIM(AM$6),FIND("~",SUBSTITUTE(AM$6," ","~",LEN(TRIM(AM$6))-LEN(SUBSTITUTE(TRIM(AM$6)," ",""))))-1)&amp;" Total",$B$6:$BB$343,ROW($A254)-5,FALSE))</f>
        <v>0</v>
      </c>
      <c r="AN254" s="14">
        <f ca="1">IF(AN$5&lt;&gt;"",HLOOKUP(AN$5,Functionalization!$G$6:$R$343,ROW($A254)-5,FALSE),IFERROR(INDEX(AN$320:AN$343,MATCH($F254,$B$320:$B$343,0))/VLOOKUP($F254,$B$320:$BB$343,MATCH(LEFT(TRIM(AN$6),FIND("~",SUBSTITUTE(AN$6,"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254))*HLOOKUP(LEFT(TRIM(AN$6),FIND("~",SUBSTITUTE(AN$6," ","~",LEN(TRIM(AN$6))-LEN(SUBSTITUTE(TRIM(AN$6)," ",""))))-1)&amp;" Total",$B$6:$BB$343,ROW($A254)-5,FALSE))</f>
        <v>0</v>
      </c>
      <c r="AO254" s="14">
        <f ca="1">IF(AO$5&lt;&gt;"",HLOOKUP(AO$5,Functionalization!$G$6:$R$343,ROW($A254)-5,FALSE),IFERROR(INDEX(AO$320:AO$343,MATCH($F254,$B$320:$B$343,0))/VLOOKUP($F254,$B$320:$BB$343,MATCH(LEFT(TRIM(AO$6),FIND("~",SUBSTITUTE(AO$6,"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254))*HLOOKUP(LEFT(TRIM(AO$6),FIND("~",SUBSTITUTE(AO$6," ","~",LEN(TRIM(AO$6))-LEN(SUBSTITUTE(TRIM(AO$6)," ",""))))-1)&amp;" Total",$B$6:$BB$343,ROW($A254)-5,FALSE))</f>
        <v>0</v>
      </c>
      <c r="AP254" s="14">
        <f ca="1">IF(AP$5&lt;&gt;"",HLOOKUP(AP$5,Functionalization!$G$6:$R$343,ROW($A254)-5,FALSE),IFERROR(INDEX(AP$320:AP$343,MATCH($F254,$B$320:$B$343,0))/VLOOKUP($F254,$B$320:$BB$343,MATCH(LEFT(TRIM(AP$6),FIND("~",SUBSTITUTE(AP$6,"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254))*HLOOKUP(LEFT(TRIM(AP$6),FIND("~",SUBSTITUTE(AP$6," ","~",LEN(TRIM(AP$6))-LEN(SUBSTITUTE(TRIM(AP$6)," ",""))))-1)&amp;" Total",$B$6:$BB$343,ROW($A254)-5,FALSE))</f>
        <v>0</v>
      </c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D254" s="44">
        <f ca="1">IFERROR(IF(SUMIF($G$6:$BB$6,BD$6&amp;" Total",$G254:$BB254)-(SUMIF($G$6:$BB$6,BD$6&amp;" "&amp;'Input-Allocators'!$D$18,$G254:$BB254)+IFERROR(SUMIF($G$6:$BB$6,BD$6&amp;" "&amp;'Input-Allocators'!$E$18,$G254:$BB254),SUMIF($G$6:$BB$6,BD$6&amp;" "&amp;'Input-Allocators'!$B$20,$G254:$BB254))+SUMIF($G$6:$BB$6,BD$6&amp;" "&amp;'Input-Allocators'!$F$18,$G254:$BB254))&lt;Check_Limit,0,1),1)</f>
        <v>0</v>
      </c>
      <c r="BE254" s="44">
        <f ca="1">IFERROR(IF(SUMIF($G$6:$BB$6,BE$6&amp;" Total",$G254:$BB254)-(SUMIF($G$6:$BB$6,BE$6&amp;" "&amp;'Input-Allocators'!$D$18,$G254:$BB254)+IFERROR(SUMIF($G$6:$BB$6,BE$6&amp;" "&amp;'Input-Allocators'!$E$18,$G254:$BB254),SUMIF($G$6:$BB$6,BE$6&amp;" "&amp;'Input-Allocators'!$B$20,$G254:$BB254))+SUMIF($G$6:$BB$6,BE$6&amp;" "&amp;'Input-Allocators'!$F$18,$G254:$BB254))&lt;Check_Limit,0,1),1)</f>
        <v>0</v>
      </c>
      <c r="BF254" s="44">
        <f ca="1">IFERROR(IF(SUMIF($G$6:$BB$6,BF$6&amp;" Total",$G254:$BB254)-(SUMIF($G$6:$BB$6,BF$6&amp;" "&amp;'Input-Allocators'!$D$18,$G254:$BB254)+IFERROR(SUMIF($G$6:$BB$6,BF$6&amp;" "&amp;'Input-Allocators'!$E$18,$G254:$BB254),SUMIF($G$6:$BB$6,BF$6&amp;" "&amp;'Input-Allocators'!$B$20,$G254:$BB254))+SUMIF($G$6:$BB$6,BF$6&amp;" "&amp;'Input-Allocators'!$F$18,$G254:$BB254))&lt;Check_Limit,0,1),1)</f>
        <v>0</v>
      </c>
      <c r="BG254" s="44">
        <f ca="1">IFERROR(IF(SUMIF($G$6:$BB$6,BG$6&amp;" Total",$G254:$BB254)-(SUMIF($G$6:$BB$6,BG$6&amp;" "&amp;'Input-Allocators'!$D$18,$G254:$BB254)+IFERROR(SUMIF($G$6:$BB$6,BG$6&amp;" "&amp;'Input-Allocators'!$E$18,$G254:$BB254),SUMIF($G$6:$BB$6,BG$6&amp;" "&amp;'Input-Allocators'!$B$20,$G254:$BB254))+SUMIF($G$6:$BB$6,BG$6&amp;" "&amp;'Input-Allocators'!$F$18,$G254:$BB254))&lt;Check_Limit,0,1),1)</f>
        <v>0</v>
      </c>
      <c r="BH254" s="44">
        <f ca="1">IFERROR(IF(SUMIF($G$6:$BB$6,BH$6&amp;" Total",$G254:$BB254)-(SUMIF($G$6:$BB$6,BH$6&amp;" "&amp;'Input-Allocators'!$D$18,$G254:$BB254)+IFERROR(SUMIF($G$6:$BB$6,BH$6&amp;" "&amp;'Input-Allocators'!$E$18,$G254:$BB254),SUMIF($G$6:$BB$6,BH$6&amp;" "&amp;'Input-Allocators'!$B$20,$G254:$BB254))+SUMIF($G$6:$BB$6,BH$6&amp;" "&amp;'Input-Allocators'!$F$18,$G254:$BB254))&lt;Check_Limit,0,1),1)</f>
        <v>0</v>
      </c>
      <c r="BI254" s="44">
        <f ca="1">IFERROR(IF(SUMIF($G$6:$BB$6,BI$6&amp;" Total",$G254:$BB254)-(SUMIF($G$6:$BB$6,BI$6&amp;" "&amp;'Input-Allocators'!$D$18,$G254:$BB254)+IFERROR(SUMIF($G$6:$BB$6,BI$6&amp;" "&amp;'Input-Allocators'!$E$18,$G254:$BB254),SUMIF($G$6:$BB$6,BI$6&amp;" "&amp;'Input-Allocators'!$B$20,$G254:$BB254))+SUMIF($G$6:$BB$6,BI$6&amp;" "&amp;'Input-Allocators'!$F$18,$G254:$BB254))&lt;Check_Limit,0,1),1)</f>
        <v>0</v>
      </c>
      <c r="BJ254" s="44">
        <f ca="1">IFERROR(IF(SUMIF($G$6:$BB$6,BJ$6&amp;" Total",$G254:$BB254)-(SUMIF($G$6:$BB$6,BJ$6&amp;" "&amp;'Input-Allocators'!$D$18,$G254:$BB254)+IFERROR(SUMIF($G$6:$BB$6,BJ$6&amp;" "&amp;'Input-Allocators'!$E$18,$G254:$BB254),SUMIF($G$6:$BB$6,BJ$6&amp;" "&amp;'Input-Allocators'!$B$20,$G254:$BB254))+SUMIF($G$6:$BB$6,BJ$6&amp;" "&amp;'Input-Allocators'!$F$18,$G254:$BB254))&lt;Check_Limit,0,1),1)</f>
        <v>0</v>
      </c>
      <c r="BK254" s="44">
        <f ca="1">IFERROR(IF(SUMIF($G$6:$BB$6,BK$6&amp;" Total",$G254:$BB254)-(SUMIF($G$6:$BB$6,BK$6&amp;" "&amp;'Input-Allocators'!$D$18,$G254:$BB254)+IFERROR(SUMIF($G$6:$BB$6,BK$6&amp;" "&amp;'Input-Allocators'!$E$18,$G254:$BB254),SUMIF($G$6:$BB$6,BK$6&amp;" "&amp;'Input-Allocators'!$B$20,$G254:$BB254))+SUMIF($G$6:$BB$6,BK$6&amp;" "&amp;'Input-Allocators'!$F$18,$G254:$BB254))&lt;Check_Limit,0,1),1)</f>
        <v>0</v>
      </c>
      <c r="BL254" s="44">
        <f ca="1">IFERROR(IF(SUMIF($G$6:$BB$6,BL$6&amp;" Total",$G254:$BB254)-(SUMIF($G$6:$BB$6,BL$6&amp;" "&amp;'Input-Allocators'!$D$18,$G254:$BB254)+IFERROR(SUMIF($G$6:$BB$6,BL$6&amp;" "&amp;'Input-Allocators'!$E$18,$G254:$BB254),SUMIF($G$6:$BB$6,BL$6&amp;" "&amp;'Input-Allocators'!$B$20,$G254:$BB254))+SUMIF($G$6:$BB$6,BL$6&amp;" "&amp;'Input-Allocators'!$F$18,$G254:$BB254))&lt;Check_Limit,0,1),1)</f>
        <v>0</v>
      </c>
      <c r="BM254" s="44">
        <f ca="1">IFERROR(IF(SUMIF($G$6:$BB$6,BM$6&amp;" Total",$G254:$BB254)-(SUMIF($G$6:$BB$6,BM$6&amp;" "&amp;'Input-Allocators'!$D$18,$G254:$BB254)+IFERROR(SUMIF($G$6:$BB$6,BM$6&amp;" "&amp;'Input-Allocators'!$E$18,$G254:$BB254),SUMIF($G$6:$BB$6,BM$6&amp;" "&amp;'Input-Allocators'!$B$20,$G254:$BB254))+SUMIF($G$6:$BB$6,BM$6&amp;" "&amp;'Input-Allocators'!$F$18,$G254:$BB254))&lt;Check_Limit,0,1),1)</f>
        <v>0</v>
      </c>
      <c r="BN254" s="44">
        <f ca="1">IFERROR(IF(SUMIF($G$6:$BB$6,BN$6&amp;" Total",$G254:$BB254)-(SUMIF($G$6:$BB$6,BN$6&amp;" "&amp;'Input-Allocators'!$D$18,$G254:$BB254)+IFERROR(SUMIF($G$6:$BB$6,BN$6&amp;" "&amp;'Input-Allocators'!$E$18,$G254:$BB254),SUMIF($G$6:$BB$6,BN$6&amp;" "&amp;'Input-Allocators'!$B$20,$G254:$BB254))+SUMIF($G$6:$BB$6,BN$6&amp;" "&amp;'Input-Allocators'!$F$18,$G254:$BB254))&lt;Check_Limit,0,1),1)</f>
        <v>0</v>
      </c>
      <c r="BO254" s="44">
        <f ca="1">IFERROR(IF(SUMIF($G$6:$BB$6,BO$6&amp;" Total",$G254:$BB254)-(SUMIF($G$6:$BB$6,BO$6&amp;" "&amp;'Input-Allocators'!$D$18,$G254:$BB254)+IFERROR(SUMIF($G$6:$BB$6,BO$6&amp;" "&amp;'Input-Allocators'!$E$18,$G254:$BB254),SUMIF($G$6:$BB$6,BO$6&amp;" "&amp;'Input-Allocators'!$B$20,$G254:$BB254))+SUMIF($G$6:$BB$6,BO$6&amp;" "&amp;'Input-Allocators'!$F$18,$G254:$BB254))&lt;Check_Limit,0,1),1)</f>
        <v>0</v>
      </c>
    </row>
    <row r="255" spans="1:67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>Functionalization!$D255</f>
        <v>71.058116000000012</v>
      </c>
      <c r="E255" s="14">
        <f t="shared" ca="1" si="42"/>
        <v>0</v>
      </c>
      <c r="F255" s="3" t="str">
        <f>IF($D255=0,"-",IF('Input-Accounts'!$E255&lt;&gt;0,'Input-Accounts'!$E255,'Input-Accounts'!$G255))</f>
        <v>INT_TOTPLT</v>
      </c>
      <c r="G255" s="14">
        <f ca="1">IF(G$5&lt;&gt;"",HLOOKUP(G$5,Functionalization!$G$6:$R$343,ROW($A255)-5,FALSE),IFERROR(INDEX(G$320:G$343,MATCH($F255,$B$320:$B$343,0))/VLOOKUP($F255,$B$320:$BB$343,MATCH(LEFT(TRIM(G$6),FIND("~",SUBSTITUTE(G$6,"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255))*HLOOKUP(LEFT(TRIM(G$6),FIND("~",SUBSTITUTE(G$6," ","~",LEN(TRIM(G$6))-LEN(SUBSTITUTE(TRIM(G$6)," ",""))))-1)&amp;" Total",$B$6:$BB$343,ROW($A255)-5,FALSE))</f>
        <v>0.37263000739277669</v>
      </c>
      <c r="H255" s="14">
        <f ca="1">IF(H$5&lt;&gt;"",HLOOKUP(H$5,Functionalization!$G$6:$R$343,ROW($A255)-5,FALSE),IFERROR(INDEX(H$320:H$343,MATCH($F255,$B$320:$B$343,0))/VLOOKUP($F255,$B$320:$BB$343,MATCH(LEFT(TRIM(H$6),FIND("~",SUBSTITUTE(H$6,"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255))*HLOOKUP(LEFT(TRIM(H$6),FIND("~",SUBSTITUTE(H$6," ","~",LEN(TRIM(H$6))-LEN(SUBSTITUTE(TRIM(H$6)," ",""))))-1)&amp;" Total",$B$6:$BB$343,ROW($A255)-5,FALSE))</f>
        <v>0</v>
      </c>
      <c r="I255" s="14">
        <f ca="1">IF(I$5&lt;&gt;"",HLOOKUP(I$5,Functionalization!$G$6:$R$343,ROW($A255)-5,FALSE),IFERROR(INDEX(I$320:I$343,MATCH($F255,$B$320:$B$343,0))/VLOOKUP($F255,$B$320:$BB$343,MATCH(LEFT(TRIM(I$6),FIND("~",SUBSTITUTE(I$6,"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255))*HLOOKUP(LEFT(TRIM(I$6),FIND("~",SUBSTITUTE(I$6," ","~",LEN(TRIM(I$6))-LEN(SUBSTITUTE(TRIM(I$6)," ",""))))-1)&amp;" Total",$B$6:$BB$343,ROW($A255)-5,FALSE))</f>
        <v>0.37263000739277669</v>
      </c>
      <c r="J255" s="14">
        <f ca="1">IF(J$5&lt;&gt;"",HLOOKUP(J$5,Functionalization!$G$6:$R$343,ROW($A255)-5,FALSE),IFERROR(INDEX(J$320:J$343,MATCH($F255,$B$320:$B$343,0))/VLOOKUP($F255,$B$320:$BB$343,MATCH(LEFT(TRIM(J$6),FIND("~",SUBSTITUTE(J$6,"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255))*HLOOKUP(LEFT(TRIM(J$6),FIND("~",SUBSTITUTE(J$6," ","~",LEN(TRIM(J$6))-LEN(SUBSTITUTE(TRIM(J$6)," ",""))))-1)&amp;" Total",$B$6:$BB$343,ROW($A255)-5,FALSE))</f>
        <v>0</v>
      </c>
      <c r="K255" s="14">
        <f ca="1">IF(K$5&lt;&gt;"",HLOOKUP(K$5,Functionalization!$G$6:$R$343,ROW($A255)-5,FALSE),IFERROR(INDEX(K$320:K$343,MATCH($F255,$B$320:$B$343,0))/VLOOKUP($F255,$B$320:$BB$343,MATCH(LEFT(TRIM(K$6),FIND("~",SUBSTITUTE(K$6,"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255))*HLOOKUP(LEFT(TRIM(K$6),FIND("~",SUBSTITUTE(K$6," ","~",LEN(TRIM(K$6))-LEN(SUBSTITUTE(TRIM(K$6)," ",""))))-1)&amp;" Total",$B$6:$BB$343,ROW($A255)-5,FALSE))</f>
        <v>6.8347091954242085</v>
      </c>
      <c r="L255" s="14">
        <f ca="1">IF(L$5&lt;&gt;"",HLOOKUP(L$5,Functionalization!$G$6:$R$343,ROW($A255)-5,FALSE),IFERROR(INDEX(L$320:L$343,MATCH($F255,$B$320:$B$343,0))/VLOOKUP($F255,$B$320:$BB$343,MATCH(LEFT(TRIM(L$6),FIND("~",SUBSTITUTE(L$6,"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255))*HLOOKUP(LEFT(TRIM(L$6),FIND("~",SUBSTITUTE(L$6," ","~",LEN(TRIM(L$6))-LEN(SUBSTITUTE(TRIM(L$6)," ",""))))-1)&amp;" Total",$B$6:$BB$343,ROW($A255)-5,FALSE))</f>
        <v>6.8347091954242085</v>
      </c>
      <c r="M255" s="14">
        <f ca="1">IF(M$5&lt;&gt;"",HLOOKUP(M$5,Functionalization!$G$6:$R$343,ROW($A255)-5,FALSE),IFERROR(INDEX(M$320:M$343,MATCH($F255,$B$320:$B$343,0))/VLOOKUP($F255,$B$320:$BB$343,MATCH(LEFT(TRIM(M$6),FIND("~",SUBSTITUTE(M$6,"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255))*HLOOKUP(LEFT(TRIM(M$6),FIND("~",SUBSTITUTE(M$6," ","~",LEN(TRIM(M$6))-LEN(SUBSTITUTE(TRIM(M$6)," ",""))))-1)&amp;" Total",$B$6:$BB$343,ROW($A255)-5,FALSE))</f>
        <v>0</v>
      </c>
      <c r="N255" s="14">
        <f ca="1">IF(N$5&lt;&gt;"",HLOOKUP(N$5,Functionalization!$G$6:$R$343,ROW($A255)-5,FALSE),IFERROR(INDEX(N$320:N$343,MATCH($F255,$B$320:$B$343,0))/VLOOKUP($F255,$B$320:$BB$343,MATCH(LEFT(TRIM(N$6),FIND("~",SUBSTITUTE(N$6,"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255))*HLOOKUP(LEFT(TRIM(N$6),FIND("~",SUBSTITUTE(N$6," ","~",LEN(TRIM(N$6))-LEN(SUBSTITUTE(TRIM(N$6)," ",""))))-1)&amp;" Total",$B$6:$BB$343,ROW($A255)-5,FALSE))</f>
        <v>0</v>
      </c>
      <c r="O255" s="14">
        <f ca="1">IF(O$5&lt;&gt;"",HLOOKUP(O$5,Functionalization!$G$6:$R$343,ROW($A255)-5,FALSE),IFERROR(INDEX(O$320:O$343,MATCH($F255,$B$320:$B$343,0))/VLOOKUP($F255,$B$320:$BB$343,MATCH(LEFT(TRIM(O$6),FIND("~",SUBSTITUTE(O$6,"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255))*HLOOKUP(LEFT(TRIM(O$6),FIND("~",SUBSTITUTE(O$6," ","~",LEN(TRIM(O$6))-LEN(SUBSTITUTE(TRIM(O$6)," ",""))))-1)&amp;" Total",$B$6:$BB$343,ROW($A255)-5,FALSE))</f>
        <v>37.538971904762512</v>
      </c>
      <c r="P255" s="14">
        <f ca="1">IF(P$5&lt;&gt;"",HLOOKUP(P$5,Functionalization!$G$6:$R$343,ROW($A255)-5,FALSE),IFERROR(INDEX(P$320:P$343,MATCH($F255,$B$320:$B$343,0))/VLOOKUP($F255,$B$320:$BB$343,MATCH(LEFT(TRIM(P$6),FIND("~",SUBSTITUTE(P$6,"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255))*HLOOKUP(LEFT(TRIM(P$6),FIND("~",SUBSTITUTE(P$6," ","~",LEN(TRIM(P$6))-LEN(SUBSTITUTE(TRIM(P$6)," ",""))))-1)&amp;" Total",$B$6:$BB$343,ROW($A255)-5,FALSE))</f>
        <v>37.112674441533962</v>
      </c>
      <c r="Q255" s="14">
        <f ca="1">IF(Q$5&lt;&gt;"",HLOOKUP(Q$5,Functionalization!$G$6:$R$343,ROW($A255)-5,FALSE),IFERROR(INDEX(Q$320:Q$343,MATCH($F255,$B$320:$B$343,0))/VLOOKUP($F255,$B$320:$BB$343,MATCH(LEFT(TRIM(Q$6),FIND("~",SUBSTITUTE(Q$6,"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255))*HLOOKUP(LEFT(TRIM(Q$6),FIND("~",SUBSTITUTE(Q$6," ","~",LEN(TRIM(Q$6))-LEN(SUBSTITUTE(TRIM(Q$6)," ",""))))-1)&amp;" Total",$B$6:$BB$343,ROW($A255)-5,FALSE))</f>
        <v>0</v>
      </c>
      <c r="R255" s="14">
        <f ca="1">IF(R$5&lt;&gt;"",HLOOKUP(R$5,Functionalization!$G$6:$R$343,ROW($A255)-5,FALSE),IFERROR(INDEX(R$320:R$343,MATCH($F255,$B$320:$B$343,0))/VLOOKUP($F255,$B$320:$BB$343,MATCH(LEFT(TRIM(R$6),FIND("~",SUBSTITUTE(R$6,"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255))*HLOOKUP(LEFT(TRIM(R$6),FIND("~",SUBSTITUTE(R$6," ","~",LEN(TRIM(R$6))-LEN(SUBSTITUTE(TRIM(R$6)," ",""))))-1)&amp;" Total",$B$6:$BB$343,ROW($A255)-5,FALSE))</f>
        <v>0.42629746322855405</v>
      </c>
      <c r="S255" s="14">
        <f ca="1">IF(S$5&lt;&gt;"",HLOOKUP(S$5,Functionalization!$G$6:$R$343,ROW($A255)-5,FALSE),IFERROR(INDEX(S$320:S$343,MATCH($F255,$B$320:$B$343,0))/VLOOKUP($F255,$B$320:$BB$343,MATCH(LEFT(TRIM(S$6),FIND("~",SUBSTITUTE(S$6,"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255))*HLOOKUP(LEFT(TRIM(S$6),FIND("~",SUBSTITUTE(S$6," ","~",LEN(TRIM(S$6))-LEN(SUBSTITUTE(TRIM(S$6)," ",""))))-1)&amp;" Total",$B$6:$BB$343,ROW($A255)-5,FALSE))</f>
        <v>26.311804892420536</v>
      </c>
      <c r="T255" s="14">
        <f ca="1">IF(T$5&lt;&gt;"",HLOOKUP(T$5,Functionalization!$G$6:$R$343,ROW($A255)-5,FALSE),IFERROR(INDEX(T$320:T$343,MATCH($F255,$B$320:$B$343,0))/VLOOKUP($F255,$B$320:$BB$343,MATCH(LEFT(TRIM(T$6),FIND("~",SUBSTITUTE(T$6,"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255))*HLOOKUP(LEFT(TRIM(T$6),FIND("~",SUBSTITUTE(T$6," ","~",LEN(TRIM(T$6))-LEN(SUBSTITUTE(TRIM(T$6)," ",""))))-1)&amp;" Total",$B$6:$BB$343,ROW($A255)-5,FALSE))</f>
        <v>0</v>
      </c>
      <c r="U255" s="14">
        <f ca="1">IF(U$5&lt;&gt;"",HLOOKUP(U$5,Functionalization!$G$6:$R$343,ROW($A255)-5,FALSE),IFERROR(INDEX(U$320:U$343,MATCH($F255,$B$320:$B$343,0))/VLOOKUP($F255,$B$320:$BB$343,MATCH(LEFT(TRIM(U$6),FIND("~",SUBSTITUTE(U$6,"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255))*HLOOKUP(LEFT(TRIM(U$6),FIND("~",SUBSTITUTE(U$6," ","~",LEN(TRIM(U$6))-LEN(SUBSTITUTE(TRIM(U$6)," ",""))))-1)&amp;" Total",$B$6:$BB$343,ROW($A255)-5,FALSE))</f>
        <v>0</v>
      </c>
      <c r="V255" s="14">
        <f ca="1">IF(V$5&lt;&gt;"",HLOOKUP(V$5,Functionalization!$G$6:$R$343,ROW($A255)-5,FALSE),IFERROR(INDEX(V$320:V$343,MATCH($F255,$B$320:$B$343,0))/VLOOKUP($F255,$B$320:$BB$343,MATCH(LEFT(TRIM(V$6),FIND("~",SUBSTITUTE(V$6,"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255))*HLOOKUP(LEFT(TRIM(V$6),FIND("~",SUBSTITUTE(V$6," ","~",LEN(TRIM(V$6))-LEN(SUBSTITUTE(TRIM(V$6)," ",""))))-1)&amp;" Total",$B$6:$BB$343,ROW($A255)-5,FALSE))</f>
        <v>26.311804892420536</v>
      </c>
      <c r="W255" s="14">
        <f ca="1">IF(W$5&lt;&gt;"",HLOOKUP(W$5,Functionalization!$G$6:$R$343,ROW($A255)-5,FALSE),IFERROR(INDEX(W$320:W$343,MATCH($F255,$B$320:$B$343,0))/VLOOKUP($F255,$B$320:$BB$343,MATCH(LEFT(TRIM(W$6),FIND("~",SUBSTITUTE(W$6,"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255))*HLOOKUP(LEFT(TRIM(W$6),FIND("~",SUBSTITUTE(W$6," ","~",LEN(TRIM(W$6))-LEN(SUBSTITUTE(TRIM(W$6)," ",""))))-1)&amp;" Total",$B$6:$BB$343,ROW($A255)-5,FALSE))</f>
        <v>0</v>
      </c>
      <c r="X255" s="14">
        <f ca="1">IF(X$5&lt;&gt;"",HLOOKUP(X$5,Functionalization!$G$6:$R$343,ROW($A255)-5,FALSE),IFERROR(INDEX(X$320:X$343,MATCH($F255,$B$320:$B$343,0))/VLOOKUP($F255,$B$320:$BB$343,MATCH(LEFT(TRIM(X$6),FIND("~",SUBSTITUTE(X$6,"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255))*HLOOKUP(LEFT(TRIM(X$6),FIND("~",SUBSTITUTE(X$6," ","~",LEN(TRIM(X$6))-LEN(SUBSTITUTE(TRIM(X$6)," ",""))))-1)&amp;" Total",$B$6:$BB$343,ROW($A255)-5,FALSE))</f>
        <v>0</v>
      </c>
      <c r="Y255" s="14">
        <f ca="1">IF(Y$5&lt;&gt;"",HLOOKUP(Y$5,Functionalization!$G$6:$R$343,ROW($A255)-5,FALSE),IFERROR(INDEX(Y$320:Y$343,MATCH($F255,$B$320:$B$343,0))/VLOOKUP($F255,$B$320:$BB$343,MATCH(LEFT(TRIM(Y$6),FIND("~",SUBSTITUTE(Y$6,"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255))*HLOOKUP(LEFT(TRIM(Y$6),FIND("~",SUBSTITUTE(Y$6," ","~",LEN(TRIM(Y$6))-LEN(SUBSTITUTE(TRIM(Y$6)," ",""))))-1)&amp;" Total",$B$6:$BB$343,ROW($A255)-5,FALSE))</f>
        <v>0</v>
      </c>
      <c r="Z255" s="14">
        <f ca="1">IF(Z$5&lt;&gt;"",HLOOKUP(Z$5,Functionalization!$G$6:$R$343,ROW($A255)-5,FALSE),IFERROR(INDEX(Z$320:Z$343,MATCH($F255,$B$320:$B$343,0))/VLOOKUP($F255,$B$320:$BB$343,MATCH(LEFT(TRIM(Z$6),FIND("~",SUBSTITUTE(Z$6,"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255))*HLOOKUP(LEFT(TRIM(Z$6),FIND("~",SUBSTITUTE(Z$6," ","~",LEN(TRIM(Z$6))-LEN(SUBSTITUTE(TRIM(Z$6)," ",""))))-1)&amp;" Total",$B$6:$BB$343,ROW($A255)-5,FALSE))</f>
        <v>0</v>
      </c>
      <c r="AA255" s="14">
        <f ca="1">IF(AA$5&lt;&gt;"",HLOOKUP(AA$5,Functionalization!$G$6:$R$343,ROW($A255)-5,FALSE),IFERROR(INDEX(AA$320:AA$343,MATCH($F255,$B$320:$B$343,0))/VLOOKUP($F255,$B$320:$BB$343,MATCH(LEFT(TRIM(AA$6),FIND("~",SUBSTITUTE(AA$6,"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255))*HLOOKUP(LEFT(TRIM(AA$6),FIND("~",SUBSTITUTE(AA$6," ","~",LEN(TRIM(AA$6))-LEN(SUBSTITUTE(TRIM(AA$6)," ",""))))-1)&amp;" Total",$B$6:$BB$343,ROW($A255)-5,FALSE))</f>
        <v>0</v>
      </c>
      <c r="AB255" s="14">
        <f ca="1">IF(AB$5&lt;&gt;"",HLOOKUP(AB$5,Functionalization!$G$6:$R$343,ROW($A255)-5,FALSE),IFERROR(INDEX(AB$320:AB$343,MATCH($F255,$B$320:$B$343,0))/VLOOKUP($F255,$B$320:$BB$343,MATCH(LEFT(TRIM(AB$6),FIND("~",SUBSTITUTE(AB$6,"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255))*HLOOKUP(LEFT(TRIM(AB$6),FIND("~",SUBSTITUTE(AB$6," ","~",LEN(TRIM(AB$6))-LEN(SUBSTITUTE(TRIM(AB$6)," ",""))))-1)&amp;" Total",$B$6:$BB$343,ROW($A255)-5,FALSE))</f>
        <v>0</v>
      </c>
      <c r="AC255" s="14">
        <f ca="1">IF(AC$5&lt;&gt;"",HLOOKUP(AC$5,Functionalization!$G$6:$R$343,ROW($A255)-5,FALSE),IFERROR(INDEX(AC$320:AC$343,MATCH($F255,$B$320:$B$343,0))/VLOOKUP($F255,$B$320:$BB$343,MATCH(LEFT(TRIM(AC$6),FIND("~",SUBSTITUTE(AC$6,"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255))*HLOOKUP(LEFT(TRIM(AC$6),FIND("~",SUBSTITUTE(AC$6," ","~",LEN(TRIM(AC$6))-LEN(SUBSTITUTE(TRIM(AC$6)," ",""))))-1)&amp;" Total",$B$6:$BB$343,ROW($A255)-5,FALSE))</f>
        <v>0</v>
      </c>
      <c r="AD255" s="14">
        <f ca="1">IF(AD$5&lt;&gt;"",HLOOKUP(AD$5,Functionalization!$G$6:$R$343,ROW($A255)-5,FALSE),IFERROR(INDEX(AD$320:AD$343,MATCH($F255,$B$320:$B$343,0))/VLOOKUP($F255,$B$320:$BB$343,MATCH(LEFT(TRIM(AD$6),FIND("~",SUBSTITUTE(AD$6,"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255))*HLOOKUP(LEFT(TRIM(AD$6),FIND("~",SUBSTITUTE(AD$6," ","~",LEN(TRIM(AD$6))-LEN(SUBSTITUTE(TRIM(AD$6)," ",""))))-1)&amp;" Total",$B$6:$BB$343,ROW($A255)-5,FALSE))</f>
        <v>0</v>
      </c>
      <c r="AE255" s="14">
        <f ca="1">IF(AE$5&lt;&gt;"",HLOOKUP(AE$5,Functionalization!$G$6:$R$343,ROW($A255)-5,FALSE),IFERROR(INDEX(AE$320:AE$343,MATCH($F255,$B$320:$B$343,0))/VLOOKUP($F255,$B$320:$BB$343,MATCH(LEFT(TRIM(AE$6),FIND("~",SUBSTITUTE(AE$6,"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255))*HLOOKUP(LEFT(TRIM(AE$6),FIND("~",SUBSTITUTE(AE$6," ","~",LEN(TRIM(AE$6))-LEN(SUBSTITUTE(TRIM(AE$6)," ",""))))-1)&amp;" Total",$B$6:$BB$343,ROW($A255)-5,FALSE))</f>
        <v>0</v>
      </c>
      <c r="AF255" s="14">
        <f ca="1">IF(AF$5&lt;&gt;"",HLOOKUP(AF$5,Functionalization!$G$6:$R$343,ROW($A255)-5,FALSE),IFERROR(INDEX(AF$320:AF$343,MATCH($F255,$B$320:$B$343,0))/VLOOKUP($F255,$B$320:$BB$343,MATCH(LEFT(TRIM(AF$6),FIND("~",SUBSTITUTE(AF$6,"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255))*HLOOKUP(LEFT(TRIM(AF$6),FIND("~",SUBSTITUTE(AF$6," ","~",LEN(TRIM(AF$6))-LEN(SUBSTITUTE(TRIM(AF$6)," ",""))))-1)&amp;" Total",$B$6:$BB$343,ROW($A255)-5,FALSE))</f>
        <v>0</v>
      </c>
      <c r="AG255" s="14">
        <f ca="1">IF(AG$5&lt;&gt;"",HLOOKUP(AG$5,Functionalization!$G$6:$R$343,ROW($A255)-5,FALSE),IFERROR(INDEX(AG$320:AG$343,MATCH($F255,$B$320:$B$343,0))/VLOOKUP($F255,$B$320:$BB$343,MATCH(LEFT(TRIM(AG$6),FIND("~",SUBSTITUTE(AG$6,"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255))*HLOOKUP(LEFT(TRIM(AG$6),FIND("~",SUBSTITUTE(AG$6," ","~",LEN(TRIM(AG$6))-LEN(SUBSTITUTE(TRIM(AG$6)," ",""))))-1)&amp;" Total",$B$6:$BB$343,ROW($A255)-5,FALSE))</f>
        <v>0</v>
      </c>
      <c r="AH255" s="14">
        <f ca="1">IF(AH$5&lt;&gt;"",HLOOKUP(AH$5,Functionalization!$G$6:$R$343,ROW($A255)-5,FALSE),IFERROR(INDEX(AH$320:AH$343,MATCH($F255,$B$320:$B$343,0))/VLOOKUP($F255,$B$320:$BB$343,MATCH(LEFT(TRIM(AH$6),FIND("~",SUBSTITUTE(AH$6,"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255))*HLOOKUP(LEFT(TRIM(AH$6),FIND("~",SUBSTITUTE(AH$6," ","~",LEN(TRIM(AH$6))-LEN(SUBSTITUTE(TRIM(AH$6)," ",""))))-1)&amp;" Total",$B$6:$BB$343,ROW($A255)-5,FALSE))</f>
        <v>0</v>
      </c>
      <c r="AI255" s="14">
        <f ca="1">IF(AI$5&lt;&gt;"",HLOOKUP(AI$5,Functionalization!$G$6:$R$343,ROW($A255)-5,FALSE),IFERROR(INDEX(AI$320:AI$343,MATCH($F255,$B$320:$B$343,0))/VLOOKUP($F255,$B$320:$BB$343,MATCH(LEFT(TRIM(AI$6),FIND("~",SUBSTITUTE(AI$6,"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255))*HLOOKUP(LEFT(TRIM(AI$6),FIND("~",SUBSTITUTE(AI$6," ","~",LEN(TRIM(AI$6))-LEN(SUBSTITUTE(TRIM(AI$6)," ",""))))-1)&amp;" Total",$B$6:$BB$343,ROW($A255)-5,FALSE))</f>
        <v>0</v>
      </c>
      <c r="AJ255" s="14">
        <f ca="1">IF(AJ$5&lt;&gt;"",HLOOKUP(AJ$5,Functionalization!$G$6:$R$343,ROW($A255)-5,FALSE),IFERROR(INDEX(AJ$320:AJ$343,MATCH($F255,$B$320:$B$343,0))/VLOOKUP($F255,$B$320:$BB$343,MATCH(LEFT(TRIM(AJ$6),FIND("~",SUBSTITUTE(AJ$6,"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255))*HLOOKUP(LEFT(TRIM(AJ$6),FIND("~",SUBSTITUTE(AJ$6," ","~",LEN(TRIM(AJ$6))-LEN(SUBSTITUTE(TRIM(AJ$6)," ",""))))-1)&amp;" Total",$B$6:$BB$343,ROW($A255)-5,FALSE))</f>
        <v>0</v>
      </c>
      <c r="AK255" s="14">
        <f ca="1">IF(AK$5&lt;&gt;"",HLOOKUP(AK$5,Functionalization!$G$6:$R$343,ROW($A255)-5,FALSE),IFERROR(INDEX(AK$320:AK$343,MATCH($F255,$B$320:$B$343,0))/VLOOKUP($F255,$B$320:$BB$343,MATCH(LEFT(TRIM(AK$6),FIND("~",SUBSTITUTE(AK$6,"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255))*HLOOKUP(LEFT(TRIM(AK$6),FIND("~",SUBSTITUTE(AK$6," ","~",LEN(TRIM(AK$6))-LEN(SUBSTITUTE(TRIM(AK$6)," ",""))))-1)&amp;" Total",$B$6:$BB$343,ROW($A255)-5,FALSE))</f>
        <v>0</v>
      </c>
      <c r="AL255" s="14">
        <f ca="1">IF(AL$5&lt;&gt;"",HLOOKUP(AL$5,Functionalization!$G$6:$R$343,ROW($A255)-5,FALSE),IFERROR(INDEX(AL$320:AL$343,MATCH($F255,$B$320:$B$343,0))/VLOOKUP($F255,$B$320:$BB$343,MATCH(LEFT(TRIM(AL$6),FIND("~",SUBSTITUTE(AL$6,"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255))*HLOOKUP(LEFT(TRIM(AL$6),FIND("~",SUBSTITUTE(AL$6," ","~",LEN(TRIM(AL$6))-LEN(SUBSTITUTE(TRIM(AL$6)," ",""))))-1)&amp;" Total",$B$6:$BB$343,ROW($A255)-5,FALSE))</f>
        <v>0</v>
      </c>
      <c r="AM255" s="14">
        <f ca="1">IF(AM$5&lt;&gt;"",HLOOKUP(AM$5,Functionalization!$G$6:$R$343,ROW($A255)-5,FALSE),IFERROR(INDEX(AM$320:AM$343,MATCH($F255,$B$320:$B$343,0))/VLOOKUP($F255,$B$320:$BB$343,MATCH(LEFT(TRIM(AM$6),FIND("~",SUBSTITUTE(AM$6,"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255))*HLOOKUP(LEFT(TRIM(AM$6),FIND("~",SUBSTITUTE(AM$6," ","~",LEN(TRIM(AM$6))-LEN(SUBSTITUTE(TRIM(AM$6)," ",""))))-1)&amp;" Total",$B$6:$BB$343,ROW($A255)-5,FALSE))</f>
        <v>0</v>
      </c>
      <c r="AN255" s="14">
        <f ca="1">IF(AN$5&lt;&gt;"",HLOOKUP(AN$5,Functionalization!$G$6:$R$343,ROW($A255)-5,FALSE),IFERROR(INDEX(AN$320:AN$343,MATCH($F255,$B$320:$B$343,0))/VLOOKUP($F255,$B$320:$BB$343,MATCH(LEFT(TRIM(AN$6),FIND("~",SUBSTITUTE(AN$6,"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255))*HLOOKUP(LEFT(TRIM(AN$6),FIND("~",SUBSTITUTE(AN$6," ","~",LEN(TRIM(AN$6))-LEN(SUBSTITUTE(TRIM(AN$6)," ",""))))-1)&amp;" Total",$B$6:$BB$343,ROW($A255)-5,FALSE))</f>
        <v>0</v>
      </c>
      <c r="AO255" s="14">
        <f ca="1">IF(AO$5&lt;&gt;"",HLOOKUP(AO$5,Functionalization!$G$6:$R$343,ROW($A255)-5,FALSE),IFERROR(INDEX(AO$320:AO$343,MATCH($F255,$B$320:$B$343,0))/VLOOKUP($F255,$B$320:$BB$343,MATCH(LEFT(TRIM(AO$6),FIND("~",SUBSTITUTE(AO$6,"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255))*HLOOKUP(LEFT(TRIM(AO$6),FIND("~",SUBSTITUTE(AO$6," ","~",LEN(TRIM(AO$6))-LEN(SUBSTITUTE(TRIM(AO$6)," ",""))))-1)&amp;" Total",$B$6:$BB$343,ROW($A255)-5,FALSE))</f>
        <v>0</v>
      </c>
      <c r="AP255" s="14">
        <f ca="1">IF(AP$5&lt;&gt;"",HLOOKUP(AP$5,Functionalization!$G$6:$R$343,ROW($A255)-5,FALSE),IFERROR(INDEX(AP$320:AP$343,MATCH($F255,$B$320:$B$343,0))/VLOOKUP($F255,$B$320:$BB$343,MATCH(LEFT(TRIM(AP$6),FIND("~",SUBSTITUTE(AP$6,"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255))*HLOOKUP(LEFT(TRIM(AP$6),FIND("~",SUBSTITUTE(AP$6," ","~",LEN(TRIM(AP$6))-LEN(SUBSTITUTE(TRIM(AP$6)," ",""))))-1)&amp;" Total",$B$6:$BB$343,ROW($A255)-5,FALSE))</f>
        <v>0</v>
      </c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D255" s="44">
        <f ca="1">IFERROR(IF(SUMIF($G$6:$BB$6,BD$6&amp;" Total",$G255:$BB255)-(SUMIF($G$6:$BB$6,BD$6&amp;" "&amp;'Input-Allocators'!$D$18,$G255:$BB255)+IFERROR(SUMIF($G$6:$BB$6,BD$6&amp;" "&amp;'Input-Allocators'!$E$18,$G255:$BB255),SUMIF($G$6:$BB$6,BD$6&amp;" "&amp;'Input-Allocators'!$B$20,$G255:$BB255))+SUMIF($G$6:$BB$6,BD$6&amp;" "&amp;'Input-Allocators'!$F$18,$G255:$BB255))&lt;Check_Limit,0,1),1)</f>
        <v>0</v>
      </c>
      <c r="BE255" s="44">
        <f ca="1">IFERROR(IF(SUMIF($G$6:$BB$6,BE$6&amp;" Total",$G255:$BB255)-(SUMIF($G$6:$BB$6,BE$6&amp;" "&amp;'Input-Allocators'!$D$18,$G255:$BB255)+IFERROR(SUMIF($G$6:$BB$6,BE$6&amp;" "&amp;'Input-Allocators'!$E$18,$G255:$BB255),SUMIF($G$6:$BB$6,BE$6&amp;" "&amp;'Input-Allocators'!$B$20,$G255:$BB255))+SUMIF($G$6:$BB$6,BE$6&amp;" "&amp;'Input-Allocators'!$F$18,$G255:$BB255))&lt;Check_Limit,0,1),1)</f>
        <v>0</v>
      </c>
      <c r="BF255" s="44">
        <f ca="1">IFERROR(IF(SUMIF($G$6:$BB$6,BF$6&amp;" Total",$G255:$BB255)-(SUMIF($G$6:$BB$6,BF$6&amp;" "&amp;'Input-Allocators'!$D$18,$G255:$BB255)+IFERROR(SUMIF($G$6:$BB$6,BF$6&amp;" "&amp;'Input-Allocators'!$E$18,$G255:$BB255),SUMIF($G$6:$BB$6,BF$6&amp;" "&amp;'Input-Allocators'!$B$20,$G255:$BB255))+SUMIF($G$6:$BB$6,BF$6&amp;" "&amp;'Input-Allocators'!$F$18,$G255:$BB255))&lt;Check_Limit,0,1),1)</f>
        <v>0</v>
      </c>
      <c r="BG255" s="44">
        <f ca="1">IFERROR(IF(SUMIF($G$6:$BB$6,BG$6&amp;" Total",$G255:$BB255)-(SUMIF($G$6:$BB$6,BG$6&amp;" "&amp;'Input-Allocators'!$D$18,$G255:$BB255)+IFERROR(SUMIF($G$6:$BB$6,BG$6&amp;" "&amp;'Input-Allocators'!$E$18,$G255:$BB255),SUMIF($G$6:$BB$6,BG$6&amp;" "&amp;'Input-Allocators'!$B$20,$G255:$BB255))+SUMIF($G$6:$BB$6,BG$6&amp;" "&amp;'Input-Allocators'!$F$18,$G255:$BB255))&lt;Check_Limit,0,1),1)</f>
        <v>0</v>
      </c>
      <c r="BH255" s="44">
        <f ca="1">IFERROR(IF(SUMIF($G$6:$BB$6,BH$6&amp;" Total",$G255:$BB255)-(SUMIF($G$6:$BB$6,BH$6&amp;" "&amp;'Input-Allocators'!$D$18,$G255:$BB255)+IFERROR(SUMIF($G$6:$BB$6,BH$6&amp;" "&amp;'Input-Allocators'!$E$18,$G255:$BB255),SUMIF($G$6:$BB$6,BH$6&amp;" "&amp;'Input-Allocators'!$B$20,$G255:$BB255))+SUMIF($G$6:$BB$6,BH$6&amp;" "&amp;'Input-Allocators'!$F$18,$G255:$BB255))&lt;Check_Limit,0,1),1)</f>
        <v>0</v>
      </c>
      <c r="BI255" s="44">
        <f ca="1">IFERROR(IF(SUMIF($G$6:$BB$6,BI$6&amp;" Total",$G255:$BB255)-(SUMIF($G$6:$BB$6,BI$6&amp;" "&amp;'Input-Allocators'!$D$18,$G255:$BB255)+IFERROR(SUMIF($G$6:$BB$6,BI$6&amp;" "&amp;'Input-Allocators'!$E$18,$G255:$BB255),SUMIF($G$6:$BB$6,BI$6&amp;" "&amp;'Input-Allocators'!$B$20,$G255:$BB255))+SUMIF($G$6:$BB$6,BI$6&amp;" "&amp;'Input-Allocators'!$F$18,$G255:$BB255))&lt;Check_Limit,0,1),1)</f>
        <v>0</v>
      </c>
      <c r="BJ255" s="44">
        <f ca="1">IFERROR(IF(SUMIF($G$6:$BB$6,BJ$6&amp;" Total",$G255:$BB255)-(SUMIF($G$6:$BB$6,BJ$6&amp;" "&amp;'Input-Allocators'!$D$18,$G255:$BB255)+IFERROR(SUMIF($G$6:$BB$6,BJ$6&amp;" "&amp;'Input-Allocators'!$E$18,$G255:$BB255),SUMIF($G$6:$BB$6,BJ$6&amp;" "&amp;'Input-Allocators'!$B$20,$G255:$BB255))+SUMIF($G$6:$BB$6,BJ$6&amp;" "&amp;'Input-Allocators'!$F$18,$G255:$BB255))&lt;Check_Limit,0,1),1)</f>
        <v>0</v>
      </c>
      <c r="BK255" s="44">
        <f ca="1">IFERROR(IF(SUMIF($G$6:$BB$6,BK$6&amp;" Total",$G255:$BB255)-(SUMIF($G$6:$BB$6,BK$6&amp;" "&amp;'Input-Allocators'!$D$18,$G255:$BB255)+IFERROR(SUMIF($G$6:$BB$6,BK$6&amp;" "&amp;'Input-Allocators'!$E$18,$G255:$BB255),SUMIF($G$6:$BB$6,BK$6&amp;" "&amp;'Input-Allocators'!$B$20,$G255:$BB255))+SUMIF($G$6:$BB$6,BK$6&amp;" "&amp;'Input-Allocators'!$F$18,$G255:$BB255))&lt;Check_Limit,0,1),1)</f>
        <v>0</v>
      </c>
      <c r="BL255" s="44">
        <f ca="1">IFERROR(IF(SUMIF($G$6:$BB$6,BL$6&amp;" Total",$G255:$BB255)-(SUMIF($G$6:$BB$6,BL$6&amp;" "&amp;'Input-Allocators'!$D$18,$G255:$BB255)+IFERROR(SUMIF($G$6:$BB$6,BL$6&amp;" "&amp;'Input-Allocators'!$E$18,$G255:$BB255),SUMIF($G$6:$BB$6,BL$6&amp;" "&amp;'Input-Allocators'!$B$20,$G255:$BB255))+SUMIF($G$6:$BB$6,BL$6&amp;" "&amp;'Input-Allocators'!$F$18,$G255:$BB255))&lt;Check_Limit,0,1),1)</f>
        <v>0</v>
      </c>
      <c r="BM255" s="44">
        <f ca="1">IFERROR(IF(SUMIF($G$6:$BB$6,BM$6&amp;" Total",$G255:$BB255)-(SUMIF($G$6:$BB$6,BM$6&amp;" "&amp;'Input-Allocators'!$D$18,$G255:$BB255)+IFERROR(SUMIF($G$6:$BB$6,BM$6&amp;" "&amp;'Input-Allocators'!$E$18,$G255:$BB255),SUMIF($G$6:$BB$6,BM$6&amp;" "&amp;'Input-Allocators'!$B$20,$G255:$BB255))+SUMIF($G$6:$BB$6,BM$6&amp;" "&amp;'Input-Allocators'!$F$18,$G255:$BB255))&lt;Check_Limit,0,1),1)</f>
        <v>0</v>
      </c>
      <c r="BN255" s="44">
        <f ca="1">IFERROR(IF(SUMIF($G$6:$BB$6,BN$6&amp;" Total",$G255:$BB255)-(SUMIF($G$6:$BB$6,BN$6&amp;" "&amp;'Input-Allocators'!$D$18,$G255:$BB255)+IFERROR(SUMIF($G$6:$BB$6,BN$6&amp;" "&amp;'Input-Allocators'!$E$18,$G255:$BB255),SUMIF($G$6:$BB$6,BN$6&amp;" "&amp;'Input-Allocators'!$B$20,$G255:$BB255))+SUMIF($G$6:$BB$6,BN$6&amp;" "&amp;'Input-Allocators'!$F$18,$G255:$BB255))&lt;Check_Limit,0,1),1)</f>
        <v>0</v>
      </c>
      <c r="BO255" s="44">
        <f ca="1">IFERROR(IF(SUMIF($G$6:$BB$6,BO$6&amp;" Total",$G255:$BB255)-(SUMIF($G$6:$BB$6,BO$6&amp;" "&amp;'Input-Allocators'!$D$18,$G255:$BB255)+IFERROR(SUMIF($G$6:$BB$6,BO$6&amp;" "&amp;'Input-Allocators'!$E$18,$G255:$BB255),SUMIF($G$6:$BB$6,BO$6&amp;" "&amp;'Input-Allocators'!$B$20,$G255:$BB255))+SUMIF($G$6:$BB$6,BO$6&amp;" "&amp;'Input-Allocators'!$F$18,$G255:$BB255))&lt;Check_Limit,0,1),1)</f>
        <v>0</v>
      </c>
    </row>
    <row r="256" spans="1:67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>Functionalization!$D256</f>
        <v>1515.8306095305456</v>
      </c>
      <c r="E256" s="14">
        <f t="shared" ca="1" si="42"/>
        <v>0</v>
      </c>
      <c r="F256" s="3" t="str">
        <f>IF($D256=0,"-",IF('Input-Accounts'!$E256&lt;&gt;0,'Input-Accounts'!$E256,'Input-Accounts'!$G256))</f>
        <v>INT_OML</v>
      </c>
      <c r="G256" s="14">
        <f ca="1">IF(G$5&lt;&gt;"",HLOOKUP(G$5,Functionalization!$G$6:$R$343,ROW($A256)-5,FALSE),IFERROR(INDEX(G$320:G$343,MATCH($F256,$B$320:$B$343,0))/VLOOKUP($F256,$B$320:$BB$343,MATCH(LEFT(TRIM(G$6),FIND("~",SUBSTITUTE(G$6,"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256))*HLOOKUP(LEFT(TRIM(G$6),FIND("~",SUBSTITUTE(G$6," ","~",LEN(TRIM(G$6))-LEN(SUBSTITUTE(TRIM(G$6)," ",""))))-1)&amp;" Total",$B$6:$BB$343,ROW($A256)-5,FALSE))</f>
        <v>6.6218907820448774</v>
      </c>
      <c r="H256" s="14">
        <f ca="1">IF(H$5&lt;&gt;"",HLOOKUP(H$5,Functionalization!$G$6:$R$343,ROW($A256)-5,FALSE),IFERROR(INDEX(H$320:H$343,MATCH($F256,$B$320:$B$343,0))/VLOOKUP($F256,$B$320:$BB$343,MATCH(LEFT(TRIM(H$6),FIND("~",SUBSTITUTE(H$6,"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256))*HLOOKUP(LEFT(TRIM(H$6),FIND("~",SUBSTITUTE(H$6," ","~",LEN(TRIM(H$6))-LEN(SUBSTITUTE(TRIM(H$6)," ",""))))-1)&amp;" Total",$B$6:$BB$343,ROW($A256)-5,FALSE))</f>
        <v>0</v>
      </c>
      <c r="I256" s="14">
        <f ca="1">IF(I$5&lt;&gt;"",HLOOKUP(I$5,Functionalization!$G$6:$R$343,ROW($A256)-5,FALSE),IFERROR(INDEX(I$320:I$343,MATCH($F256,$B$320:$B$343,0))/VLOOKUP($F256,$B$320:$BB$343,MATCH(LEFT(TRIM(I$6),FIND("~",SUBSTITUTE(I$6,"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256))*HLOOKUP(LEFT(TRIM(I$6),FIND("~",SUBSTITUTE(I$6," ","~",LEN(TRIM(I$6))-LEN(SUBSTITUTE(TRIM(I$6)," ",""))))-1)&amp;" Total",$B$6:$BB$343,ROW($A256)-5,FALSE))</f>
        <v>6.6218907820448774</v>
      </c>
      <c r="J256" s="14">
        <f ca="1">IF(J$5&lt;&gt;"",HLOOKUP(J$5,Functionalization!$G$6:$R$343,ROW($A256)-5,FALSE),IFERROR(INDEX(J$320:J$343,MATCH($F256,$B$320:$B$343,0))/VLOOKUP($F256,$B$320:$BB$343,MATCH(LEFT(TRIM(J$6),FIND("~",SUBSTITUTE(J$6,"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256))*HLOOKUP(LEFT(TRIM(J$6),FIND("~",SUBSTITUTE(J$6," ","~",LEN(TRIM(J$6))-LEN(SUBSTITUTE(TRIM(J$6)," ",""))))-1)&amp;" Total",$B$6:$BB$343,ROW($A256)-5,FALSE))</f>
        <v>0</v>
      </c>
      <c r="K256" s="14">
        <f ca="1">IF(K$5&lt;&gt;"",HLOOKUP(K$5,Functionalization!$G$6:$R$343,ROW($A256)-5,FALSE),IFERROR(INDEX(K$320:K$343,MATCH($F256,$B$320:$B$343,0))/VLOOKUP($F256,$B$320:$BB$343,MATCH(LEFT(TRIM(K$6),FIND("~",SUBSTITUTE(K$6,"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256))*HLOOKUP(LEFT(TRIM(K$6),FIND("~",SUBSTITUTE(K$6," ","~",LEN(TRIM(K$6))-LEN(SUBSTITUTE(TRIM(K$6)," ",""))))-1)&amp;" Total",$B$6:$BB$343,ROW($A256)-5,FALSE))</f>
        <v>23.659712335775748</v>
      </c>
      <c r="L256" s="14">
        <f ca="1">IF(L$5&lt;&gt;"",HLOOKUP(L$5,Functionalization!$G$6:$R$343,ROW($A256)-5,FALSE),IFERROR(INDEX(L$320:L$343,MATCH($F256,$B$320:$B$343,0))/VLOOKUP($F256,$B$320:$BB$343,MATCH(LEFT(TRIM(L$6),FIND("~",SUBSTITUTE(L$6,"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256))*HLOOKUP(LEFT(TRIM(L$6),FIND("~",SUBSTITUTE(L$6," ","~",LEN(TRIM(L$6))-LEN(SUBSTITUTE(TRIM(L$6)," ",""))))-1)&amp;" Total",$B$6:$BB$343,ROW($A256)-5,FALSE))</f>
        <v>23.659712335775748</v>
      </c>
      <c r="M256" s="14">
        <f ca="1">IF(M$5&lt;&gt;"",HLOOKUP(M$5,Functionalization!$G$6:$R$343,ROW($A256)-5,FALSE),IFERROR(INDEX(M$320:M$343,MATCH($F256,$B$320:$B$343,0))/VLOOKUP($F256,$B$320:$BB$343,MATCH(LEFT(TRIM(M$6),FIND("~",SUBSTITUTE(M$6,"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256))*HLOOKUP(LEFT(TRIM(M$6),FIND("~",SUBSTITUTE(M$6," ","~",LEN(TRIM(M$6))-LEN(SUBSTITUTE(TRIM(M$6)," ",""))))-1)&amp;" Total",$B$6:$BB$343,ROW($A256)-5,FALSE))</f>
        <v>0</v>
      </c>
      <c r="N256" s="14">
        <f ca="1">IF(N$5&lt;&gt;"",HLOOKUP(N$5,Functionalization!$G$6:$R$343,ROW($A256)-5,FALSE),IFERROR(INDEX(N$320:N$343,MATCH($F256,$B$320:$B$343,0))/VLOOKUP($F256,$B$320:$BB$343,MATCH(LEFT(TRIM(N$6),FIND("~",SUBSTITUTE(N$6,"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256))*HLOOKUP(LEFT(TRIM(N$6),FIND("~",SUBSTITUTE(N$6," ","~",LEN(TRIM(N$6))-LEN(SUBSTITUTE(TRIM(N$6)," ",""))))-1)&amp;" Total",$B$6:$BB$343,ROW($A256)-5,FALSE))</f>
        <v>0</v>
      </c>
      <c r="O256" s="14">
        <f ca="1">IF(O$5&lt;&gt;"",HLOOKUP(O$5,Functionalization!$G$6:$R$343,ROW($A256)-5,FALSE),IFERROR(INDEX(O$320:O$343,MATCH($F256,$B$320:$B$343,0))/VLOOKUP($F256,$B$320:$BB$343,MATCH(LEFT(TRIM(O$6),FIND("~",SUBSTITUTE(O$6,"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256))*HLOOKUP(LEFT(TRIM(O$6),FIND("~",SUBSTITUTE(O$6," ","~",LEN(TRIM(O$6))-LEN(SUBSTITUTE(TRIM(O$6)," ",""))))-1)&amp;" Total",$B$6:$BB$343,ROW($A256)-5,FALSE))</f>
        <v>844.73084686689481</v>
      </c>
      <c r="P256" s="14">
        <f ca="1">IF(P$5&lt;&gt;"",HLOOKUP(P$5,Functionalization!$G$6:$R$343,ROW($A256)-5,FALSE),IFERROR(INDEX(P$320:P$343,MATCH($F256,$B$320:$B$343,0))/VLOOKUP($F256,$B$320:$BB$343,MATCH(LEFT(TRIM(P$6),FIND("~",SUBSTITUTE(P$6,"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256))*HLOOKUP(LEFT(TRIM(P$6),FIND("~",SUBSTITUTE(P$6," ","~",LEN(TRIM(P$6))-LEN(SUBSTITUTE(TRIM(P$6)," ",""))))-1)&amp;" Total",$B$6:$BB$343,ROW($A256)-5,FALSE))</f>
        <v>737.30212657768391</v>
      </c>
      <c r="Q256" s="14">
        <f ca="1">IF(Q$5&lt;&gt;"",HLOOKUP(Q$5,Functionalization!$G$6:$R$343,ROW($A256)-5,FALSE),IFERROR(INDEX(Q$320:Q$343,MATCH($F256,$B$320:$B$343,0))/VLOOKUP($F256,$B$320:$BB$343,MATCH(LEFT(TRIM(Q$6),FIND("~",SUBSTITUTE(Q$6,"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256))*HLOOKUP(LEFT(TRIM(Q$6),FIND("~",SUBSTITUTE(Q$6," ","~",LEN(TRIM(Q$6))-LEN(SUBSTITUTE(TRIM(Q$6)," ",""))))-1)&amp;" Total",$B$6:$BB$343,ROW($A256)-5,FALSE))</f>
        <v>0</v>
      </c>
      <c r="R256" s="14">
        <f ca="1">IF(R$5&lt;&gt;"",HLOOKUP(R$5,Functionalization!$G$6:$R$343,ROW($A256)-5,FALSE),IFERROR(INDEX(R$320:R$343,MATCH($F256,$B$320:$B$343,0))/VLOOKUP($F256,$B$320:$BB$343,MATCH(LEFT(TRIM(R$6),FIND("~",SUBSTITUTE(R$6,"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256))*HLOOKUP(LEFT(TRIM(R$6),FIND("~",SUBSTITUTE(R$6," ","~",LEN(TRIM(R$6))-LEN(SUBSTITUTE(TRIM(R$6)," ",""))))-1)&amp;" Total",$B$6:$BB$343,ROW($A256)-5,FALSE))</f>
        <v>107.42872028921086</v>
      </c>
      <c r="S256" s="14">
        <f ca="1">IF(S$5&lt;&gt;"",HLOOKUP(S$5,Functionalization!$G$6:$R$343,ROW($A256)-5,FALSE),IFERROR(INDEX(S$320:S$343,MATCH($F256,$B$320:$B$343,0))/VLOOKUP($F256,$B$320:$BB$343,MATCH(LEFT(TRIM(S$6),FIND("~",SUBSTITUTE(S$6,"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256))*HLOOKUP(LEFT(TRIM(S$6),FIND("~",SUBSTITUTE(S$6," ","~",LEN(TRIM(S$6))-LEN(SUBSTITUTE(TRIM(S$6)," ",""))))-1)&amp;" Total",$B$6:$BB$343,ROW($A256)-5,FALSE))</f>
        <v>640.81815954582976</v>
      </c>
      <c r="T256" s="14">
        <f ca="1">IF(T$5&lt;&gt;"",HLOOKUP(T$5,Functionalization!$G$6:$R$343,ROW($A256)-5,FALSE),IFERROR(INDEX(T$320:T$343,MATCH($F256,$B$320:$B$343,0))/VLOOKUP($F256,$B$320:$BB$343,MATCH(LEFT(TRIM(T$6),FIND("~",SUBSTITUTE(T$6,"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256))*HLOOKUP(LEFT(TRIM(T$6),FIND("~",SUBSTITUTE(T$6," ","~",LEN(TRIM(T$6))-LEN(SUBSTITUTE(TRIM(T$6)," ",""))))-1)&amp;" Total",$B$6:$BB$343,ROW($A256)-5,FALSE))</f>
        <v>0</v>
      </c>
      <c r="U256" s="14">
        <f ca="1">IF(U$5&lt;&gt;"",HLOOKUP(U$5,Functionalization!$G$6:$R$343,ROW($A256)-5,FALSE),IFERROR(INDEX(U$320:U$343,MATCH($F256,$B$320:$B$343,0))/VLOOKUP($F256,$B$320:$BB$343,MATCH(LEFT(TRIM(U$6),FIND("~",SUBSTITUTE(U$6,"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256))*HLOOKUP(LEFT(TRIM(U$6),FIND("~",SUBSTITUTE(U$6," ","~",LEN(TRIM(U$6))-LEN(SUBSTITUTE(TRIM(U$6)," ",""))))-1)&amp;" Total",$B$6:$BB$343,ROW($A256)-5,FALSE))</f>
        <v>0</v>
      </c>
      <c r="V256" s="14">
        <f ca="1">IF(V$5&lt;&gt;"",HLOOKUP(V$5,Functionalization!$G$6:$R$343,ROW($A256)-5,FALSE),IFERROR(INDEX(V$320:V$343,MATCH($F256,$B$320:$B$343,0))/VLOOKUP($F256,$B$320:$BB$343,MATCH(LEFT(TRIM(V$6),FIND("~",SUBSTITUTE(V$6,"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256))*HLOOKUP(LEFT(TRIM(V$6),FIND("~",SUBSTITUTE(V$6," ","~",LEN(TRIM(V$6))-LEN(SUBSTITUTE(TRIM(V$6)," ",""))))-1)&amp;" Total",$B$6:$BB$343,ROW($A256)-5,FALSE))</f>
        <v>640.81815954582976</v>
      </c>
      <c r="W256" s="14">
        <f ca="1">IF(W$5&lt;&gt;"",HLOOKUP(W$5,Functionalization!$G$6:$R$343,ROW($A256)-5,FALSE),IFERROR(INDEX(W$320:W$343,MATCH($F256,$B$320:$B$343,0))/VLOOKUP($F256,$B$320:$BB$343,MATCH(LEFT(TRIM(W$6),FIND("~",SUBSTITUTE(W$6,"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256))*HLOOKUP(LEFT(TRIM(W$6),FIND("~",SUBSTITUTE(W$6," ","~",LEN(TRIM(W$6))-LEN(SUBSTITUTE(TRIM(W$6)," ",""))))-1)&amp;" Total",$B$6:$BB$343,ROW($A256)-5,FALSE))</f>
        <v>0</v>
      </c>
      <c r="X256" s="14">
        <f ca="1">IF(X$5&lt;&gt;"",HLOOKUP(X$5,Functionalization!$G$6:$R$343,ROW($A256)-5,FALSE),IFERROR(INDEX(X$320:X$343,MATCH($F256,$B$320:$B$343,0))/VLOOKUP($F256,$B$320:$BB$343,MATCH(LEFT(TRIM(X$6),FIND("~",SUBSTITUTE(X$6,"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256))*HLOOKUP(LEFT(TRIM(X$6),FIND("~",SUBSTITUTE(X$6," ","~",LEN(TRIM(X$6))-LEN(SUBSTITUTE(TRIM(X$6)," ",""))))-1)&amp;" Total",$B$6:$BB$343,ROW($A256)-5,FALSE))</f>
        <v>0</v>
      </c>
      <c r="Y256" s="14">
        <f ca="1">IF(Y$5&lt;&gt;"",HLOOKUP(Y$5,Functionalization!$G$6:$R$343,ROW($A256)-5,FALSE),IFERROR(INDEX(Y$320:Y$343,MATCH($F256,$B$320:$B$343,0))/VLOOKUP($F256,$B$320:$BB$343,MATCH(LEFT(TRIM(Y$6),FIND("~",SUBSTITUTE(Y$6,"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256))*HLOOKUP(LEFT(TRIM(Y$6),FIND("~",SUBSTITUTE(Y$6," ","~",LEN(TRIM(Y$6))-LEN(SUBSTITUTE(TRIM(Y$6)," ",""))))-1)&amp;" Total",$B$6:$BB$343,ROW($A256)-5,FALSE))</f>
        <v>0</v>
      </c>
      <c r="Z256" s="14">
        <f ca="1">IF(Z$5&lt;&gt;"",HLOOKUP(Z$5,Functionalization!$G$6:$R$343,ROW($A256)-5,FALSE),IFERROR(INDEX(Z$320:Z$343,MATCH($F256,$B$320:$B$343,0))/VLOOKUP($F256,$B$320:$BB$343,MATCH(LEFT(TRIM(Z$6),FIND("~",SUBSTITUTE(Z$6,"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256))*HLOOKUP(LEFT(TRIM(Z$6),FIND("~",SUBSTITUTE(Z$6," ","~",LEN(TRIM(Z$6))-LEN(SUBSTITUTE(TRIM(Z$6)," ",""))))-1)&amp;" Total",$B$6:$BB$343,ROW($A256)-5,FALSE))</f>
        <v>0</v>
      </c>
      <c r="AA256" s="14">
        <f ca="1">IF(AA$5&lt;&gt;"",HLOOKUP(AA$5,Functionalization!$G$6:$R$343,ROW($A256)-5,FALSE),IFERROR(INDEX(AA$320:AA$343,MATCH($F256,$B$320:$B$343,0))/VLOOKUP($F256,$B$320:$BB$343,MATCH(LEFT(TRIM(AA$6),FIND("~",SUBSTITUTE(AA$6,"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256))*HLOOKUP(LEFT(TRIM(AA$6),FIND("~",SUBSTITUTE(AA$6," ","~",LEN(TRIM(AA$6))-LEN(SUBSTITUTE(TRIM(AA$6)," ",""))))-1)&amp;" Total",$B$6:$BB$343,ROW($A256)-5,FALSE))</f>
        <v>0</v>
      </c>
      <c r="AB256" s="14">
        <f ca="1">IF(AB$5&lt;&gt;"",HLOOKUP(AB$5,Functionalization!$G$6:$R$343,ROW($A256)-5,FALSE),IFERROR(INDEX(AB$320:AB$343,MATCH($F256,$B$320:$B$343,0))/VLOOKUP($F256,$B$320:$BB$343,MATCH(LEFT(TRIM(AB$6),FIND("~",SUBSTITUTE(AB$6,"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256))*HLOOKUP(LEFT(TRIM(AB$6),FIND("~",SUBSTITUTE(AB$6," ","~",LEN(TRIM(AB$6))-LEN(SUBSTITUTE(TRIM(AB$6)," ",""))))-1)&amp;" Total",$B$6:$BB$343,ROW($A256)-5,FALSE))</f>
        <v>0</v>
      </c>
      <c r="AC256" s="14">
        <f ca="1">IF(AC$5&lt;&gt;"",HLOOKUP(AC$5,Functionalization!$G$6:$R$343,ROW($A256)-5,FALSE),IFERROR(INDEX(AC$320:AC$343,MATCH($F256,$B$320:$B$343,0))/VLOOKUP($F256,$B$320:$BB$343,MATCH(LEFT(TRIM(AC$6),FIND("~",SUBSTITUTE(AC$6,"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256))*HLOOKUP(LEFT(TRIM(AC$6),FIND("~",SUBSTITUTE(AC$6," ","~",LEN(TRIM(AC$6))-LEN(SUBSTITUTE(TRIM(AC$6)," ",""))))-1)&amp;" Total",$B$6:$BB$343,ROW($A256)-5,FALSE))</f>
        <v>0</v>
      </c>
      <c r="AD256" s="14">
        <f ca="1">IF(AD$5&lt;&gt;"",HLOOKUP(AD$5,Functionalization!$G$6:$R$343,ROW($A256)-5,FALSE),IFERROR(INDEX(AD$320:AD$343,MATCH($F256,$B$320:$B$343,0))/VLOOKUP($F256,$B$320:$BB$343,MATCH(LEFT(TRIM(AD$6),FIND("~",SUBSTITUTE(AD$6,"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256))*HLOOKUP(LEFT(TRIM(AD$6),FIND("~",SUBSTITUTE(AD$6," ","~",LEN(TRIM(AD$6))-LEN(SUBSTITUTE(TRIM(AD$6)," ",""))))-1)&amp;" Total",$B$6:$BB$343,ROW($A256)-5,FALSE))</f>
        <v>0</v>
      </c>
      <c r="AE256" s="14">
        <f ca="1">IF(AE$5&lt;&gt;"",HLOOKUP(AE$5,Functionalization!$G$6:$R$343,ROW($A256)-5,FALSE),IFERROR(INDEX(AE$320:AE$343,MATCH($F256,$B$320:$B$343,0))/VLOOKUP($F256,$B$320:$BB$343,MATCH(LEFT(TRIM(AE$6),FIND("~",SUBSTITUTE(AE$6,"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256))*HLOOKUP(LEFT(TRIM(AE$6),FIND("~",SUBSTITUTE(AE$6," ","~",LEN(TRIM(AE$6))-LEN(SUBSTITUTE(TRIM(AE$6)," ",""))))-1)&amp;" Total",$B$6:$BB$343,ROW($A256)-5,FALSE))</f>
        <v>0</v>
      </c>
      <c r="AF256" s="14">
        <f ca="1">IF(AF$5&lt;&gt;"",HLOOKUP(AF$5,Functionalization!$G$6:$R$343,ROW($A256)-5,FALSE),IFERROR(INDEX(AF$320:AF$343,MATCH($F256,$B$320:$B$343,0))/VLOOKUP($F256,$B$320:$BB$343,MATCH(LEFT(TRIM(AF$6),FIND("~",SUBSTITUTE(AF$6,"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256))*HLOOKUP(LEFT(TRIM(AF$6),FIND("~",SUBSTITUTE(AF$6," ","~",LEN(TRIM(AF$6))-LEN(SUBSTITUTE(TRIM(AF$6)," ",""))))-1)&amp;" Total",$B$6:$BB$343,ROW($A256)-5,FALSE))</f>
        <v>0</v>
      </c>
      <c r="AG256" s="14">
        <f ca="1">IF(AG$5&lt;&gt;"",HLOOKUP(AG$5,Functionalization!$G$6:$R$343,ROW($A256)-5,FALSE),IFERROR(INDEX(AG$320:AG$343,MATCH($F256,$B$320:$B$343,0))/VLOOKUP($F256,$B$320:$BB$343,MATCH(LEFT(TRIM(AG$6),FIND("~",SUBSTITUTE(AG$6,"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256))*HLOOKUP(LEFT(TRIM(AG$6),FIND("~",SUBSTITUTE(AG$6," ","~",LEN(TRIM(AG$6))-LEN(SUBSTITUTE(TRIM(AG$6)," ",""))))-1)&amp;" Total",$B$6:$BB$343,ROW($A256)-5,FALSE))</f>
        <v>0</v>
      </c>
      <c r="AH256" s="14">
        <f ca="1">IF(AH$5&lt;&gt;"",HLOOKUP(AH$5,Functionalization!$G$6:$R$343,ROW($A256)-5,FALSE),IFERROR(INDEX(AH$320:AH$343,MATCH($F256,$B$320:$B$343,0))/VLOOKUP($F256,$B$320:$BB$343,MATCH(LEFT(TRIM(AH$6),FIND("~",SUBSTITUTE(AH$6,"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256))*HLOOKUP(LEFT(TRIM(AH$6),FIND("~",SUBSTITUTE(AH$6," ","~",LEN(TRIM(AH$6))-LEN(SUBSTITUTE(TRIM(AH$6)," ",""))))-1)&amp;" Total",$B$6:$BB$343,ROW($A256)-5,FALSE))</f>
        <v>0</v>
      </c>
      <c r="AI256" s="14">
        <f ca="1">IF(AI$5&lt;&gt;"",HLOOKUP(AI$5,Functionalization!$G$6:$R$343,ROW($A256)-5,FALSE),IFERROR(INDEX(AI$320:AI$343,MATCH($F256,$B$320:$B$343,0))/VLOOKUP($F256,$B$320:$BB$343,MATCH(LEFT(TRIM(AI$6),FIND("~",SUBSTITUTE(AI$6,"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256))*HLOOKUP(LEFT(TRIM(AI$6),FIND("~",SUBSTITUTE(AI$6," ","~",LEN(TRIM(AI$6))-LEN(SUBSTITUTE(TRIM(AI$6)," ",""))))-1)&amp;" Total",$B$6:$BB$343,ROW($A256)-5,FALSE))</f>
        <v>0</v>
      </c>
      <c r="AJ256" s="14">
        <f ca="1">IF(AJ$5&lt;&gt;"",HLOOKUP(AJ$5,Functionalization!$G$6:$R$343,ROW($A256)-5,FALSE),IFERROR(INDEX(AJ$320:AJ$343,MATCH($F256,$B$320:$B$343,0))/VLOOKUP($F256,$B$320:$BB$343,MATCH(LEFT(TRIM(AJ$6),FIND("~",SUBSTITUTE(AJ$6,"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256))*HLOOKUP(LEFT(TRIM(AJ$6),FIND("~",SUBSTITUTE(AJ$6," ","~",LEN(TRIM(AJ$6))-LEN(SUBSTITUTE(TRIM(AJ$6)," ",""))))-1)&amp;" Total",$B$6:$BB$343,ROW($A256)-5,FALSE))</f>
        <v>0</v>
      </c>
      <c r="AK256" s="14">
        <f ca="1">IF(AK$5&lt;&gt;"",HLOOKUP(AK$5,Functionalization!$G$6:$R$343,ROW($A256)-5,FALSE),IFERROR(INDEX(AK$320:AK$343,MATCH($F256,$B$320:$B$343,0))/VLOOKUP($F256,$B$320:$BB$343,MATCH(LEFT(TRIM(AK$6),FIND("~",SUBSTITUTE(AK$6,"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256))*HLOOKUP(LEFT(TRIM(AK$6),FIND("~",SUBSTITUTE(AK$6," ","~",LEN(TRIM(AK$6))-LEN(SUBSTITUTE(TRIM(AK$6)," ",""))))-1)&amp;" Total",$B$6:$BB$343,ROW($A256)-5,FALSE))</f>
        <v>0</v>
      </c>
      <c r="AL256" s="14">
        <f ca="1">IF(AL$5&lt;&gt;"",HLOOKUP(AL$5,Functionalization!$G$6:$R$343,ROW($A256)-5,FALSE),IFERROR(INDEX(AL$320:AL$343,MATCH($F256,$B$320:$B$343,0))/VLOOKUP($F256,$B$320:$BB$343,MATCH(LEFT(TRIM(AL$6),FIND("~",SUBSTITUTE(AL$6,"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256))*HLOOKUP(LEFT(TRIM(AL$6),FIND("~",SUBSTITUTE(AL$6," ","~",LEN(TRIM(AL$6))-LEN(SUBSTITUTE(TRIM(AL$6)," ",""))))-1)&amp;" Total",$B$6:$BB$343,ROW($A256)-5,FALSE))</f>
        <v>0</v>
      </c>
      <c r="AM256" s="14">
        <f ca="1">IF(AM$5&lt;&gt;"",HLOOKUP(AM$5,Functionalization!$G$6:$R$343,ROW($A256)-5,FALSE),IFERROR(INDEX(AM$320:AM$343,MATCH($F256,$B$320:$B$343,0))/VLOOKUP($F256,$B$320:$BB$343,MATCH(LEFT(TRIM(AM$6),FIND("~",SUBSTITUTE(AM$6,"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256))*HLOOKUP(LEFT(TRIM(AM$6),FIND("~",SUBSTITUTE(AM$6," ","~",LEN(TRIM(AM$6))-LEN(SUBSTITUTE(TRIM(AM$6)," ",""))))-1)&amp;" Total",$B$6:$BB$343,ROW($A256)-5,FALSE))</f>
        <v>0</v>
      </c>
      <c r="AN256" s="14">
        <f ca="1">IF(AN$5&lt;&gt;"",HLOOKUP(AN$5,Functionalization!$G$6:$R$343,ROW($A256)-5,FALSE),IFERROR(INDEX(AN$320:AN$343,MATCH($F256,$B$320:$B$343,0))/VLOOKUP($F256,$B$320:$BB$343,MATCH(LEFT(TRIM(AN$6),FIND("~",SUBSTITUTE(AN$6,"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256))*HLOOKUP(LEFT(TRIM(AN$6),FIND("~",SUBSTITUTE(AN$6," ","~",LEN(TRIM(AN$6))-LEN(SUBSTITUTE(TRIM(AN$6)," ",""))))-1)&amp;" Total",$B$6:$BB$343,ROW($A256)-5,FALSE))</f>
        <v>0</v>
      </c>
      <c r="AO256" s="14">
        <f ca="1">IF(AO$5&lt;&gt;"",HLOOKUP(AO$5,Functionalization!$G$6:$R$343,ROW($A256)-5,FALSE),IFERROR(INDEX(AO$320:AO$343,MATCH($F256,$B$320:$B$343,0))/VLOOKUP($F256,$B$320:$BB$343,MATCH(LEFT(TRIM(AO$6),FIND("~",SUBSTITUTE(AO$6,"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256))*HLOOKUP(LEFT(TRIM(AO$6),FIND("~",SUBSTITUTE(AO$6," ","~",LEN(TRIM(AO$6))-LEN(SUBSTITUTE(TRIM(AO$6)," ",""))))-1)&amp;" Total",$B$6:$BB$343,ROW($A256)-5,FALSE))</f>
        <v>0</v>
      </c>
      <c r="AP256" s="14">
        <f ca="1">IF(AP$5&lt;&gt;"",HLOOKUP(AP$5,Functionalization!$G$6:$R$343,ROW($A256)-5,FALSE),IFERROR(INDEX(AP$320:AP$343,MATCH($F256,$B$320:$B$343,0))/VLOOKUP($F256,$B$320:$BB$343,MATCH(LEFT(TRIM(AP$6),FIND("~",SUBSTITUTE(AP$6,"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256))*HLOOKUP(LEFT(TRIM(AP$6),FIND("~",SUBSTITUTE(AP$6," ","~",LEN(TRIM(AP$6))-LEN(SUBSTITUTE(TRIM(AP$6)," ",""))))-1)&amp;" Total",$B$6:$BB$343,ROW($A256)-5,FALSE))</f>
        <v>0</v>
      </c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D256" s="44">
        <f ca="1">IFERROR(IF(SUMIF($G$6:$BB$6,BD$6&amp;" Total",$G256:$BB256)-(SUMIF($G$6:$BB$6,BD$6&amp;" "&amp;'Input-Allocators'!$D$18,$G256:$BB256)+IFERROR(SUMIF($G$6:$BB$6,BD$6&amp;" "&amp;'Input-Allocators'!$E$18,$G256:$BB256),SUMIF($G$6:$BB$6,BD$6&amp;" "&amp;'Input-Allocators'!$B$20,$G256:$BB256))+SUMIF($G$6:$BB$6,BD$6&amp;" "&amp;'Input-Allocators'!$F$18,$G256:$BB256))&lt;Check_Limit,0,1),1)</f>
        <v>0</v>
      </c>
      <c r="BE256" s="44">
        <f ca="1">IFERROR(IF(SUMIF($G$6:$BB$6,BE$6&amp;" Total",$G256:$BB256)-(SUMIF($G$6:$BB$6,BE$6&amp;" "&amp;'Input-Allocators'!$D$18,$G256:$BB256)+IFERROR(SUMIF($G$6:$BB$6,BE$6&amp;" "&amp;'Input-Allocators'!$E$18,$G256:$BB256),SUMIF($G$6:$BB$6,BE$6&amp;" "&amp;'Input-Allocators'!$B$20,$G256:$BB256))+SUMIF($G$6:$BB$6,BE$6&amp;" "&amp;'Input-Allocators'!$F$18,$G256:$BB256))&lt;Check_Limit,0,1),1)</f>
        <v>0</v>
      </c>
      <c r="BF256" s="44">
        <f ca="1">IFERROR(IF(SUMIF($G$6:$BB$6,BF$6&amp;" Total",$G256:$BB256)-(SUMIF($G$6:$BB$6,BF$6&amp;" "&amp;'Input-Allocators'!$D$18,$G256:$BB256)+IFERROR(SUMIF($G$6:$BB$6,BF$6&amp;" "&amp;'Input-Allocators'!$E$18,$G256:$BB256),SUMIF($G$6:$BB$6,BF$6&amp;" "&amp;'Input-Allocators'!$B$20,$G256:$BB256))+SUMIF($G$6:$BB$6,BF$6&amp;" "&amp;'Input-Allocators'!$F$18,$G256:$BB256))&lt;Check_Limit,0,1),1)</f>
        <v>0</v>
      </c>
      <c r="BG256" s="44">
        <f ca="1">IFERROR(IF(SUMIF($G$6:$BB$6,BG$6&amp;" Total",$G256:$BB256)-(SUMIF($G$6:$BB$6,BG$6&amp;" "&amp;'Input-Allocators'!$D$18,$G256:$BB256)+IFERROR(SUMIF($G$6:$BB$6,BG$6&amp;" "&amp;'Input-Allocators'!$E$18,$G256:$BB256),SUMIF($G$6:$BB$6,BG$6&amp;" "&amp;'Input-Allocators'!$B$20,$G256:$BB256))+SUMIF($G$6:$BB$6,BG$6&amp;" "&amp;'Input-Allocators'!$F$18,$G256:$BB256))&lt;Check_Limit,0,1),1)</f>
        <v>0</v>
      </c>
      <c r="BH256" s="44">
        <f ca="1">IFERROR(IF(SUMIF($G$6:$BB$6,BH$6&amp;" Total",$G256:$BB256)-(SUMIF($G$6:$BB$6,BH$6&amp;" "&amp;'Input-Allocators'!$D$18,$G256:$BB256)+IFERROR(SUMIF($G$6:$BB$6,BH$6&amp;" "&amp;'Input-Allocators'!$E$18,$G256:$BB256),SUMIF($G$6:$BB$6,BH$6&amp;" "&amp;'Input-Allocators'!$B$20,$G256:$BB256))+SUMIF($G$6:$BB$6,BH$6&amp;" "&amp;'Input-Allocators'!$F$18,$G256:$BB256))&lt;Check_Limit,0,1),1)</f>
        <v>0</v>
      </c>
      <c r="BI256" s="44">
        <f ca="1">IFERROR(IF(SUMIF($G$6:$BB$6,BI$6&amp;" Total",$G256:$BB256)-(SUMIF($G$6:$BB$6,BI$6&amp;" "&amp;'Input-Allocators'!$D$18,$G256:$BB256)+IFERROR(SUMIF($G$6:$BB$6,BI$6&amp;" "&amp;'Input-Allocators'!$E$18,$G256:$BB256),SUMIF($G$6:$BB$6,BI$6&amp;" "&amp;'Input-Allocators'!$B$20,$G256:$BB256))+SUMIF($G$6:$BB$6,BI$6&amp;" "&amp;'Input-Allocators'!$F$18,$G256:$BB256))&lt;Check_Limit,0,1),1)</f>
        <v>0</v>
      </c>
      <c r="BJ256" s="44">
        <f ca="1">IFERROR(IF(SUMIF($G$6:$BB$6,BJ$6&amp;" Total",$G256:$BB256)-(SUMIF($G$6:$BB$6,BJ$6&amp;" "&amp;'Input-Allocators'!$D$18,$G256:$BB256)+IFERROR(SUMIF($G$6:$BB$6,BJ$6&amp;" "&amp;'Input-Allocators'!$E$18,$G256:$BB256),SUMIF($G$6:$BB$6,BJ$6&amp;" "&amp;'Input-Allocators'!$B$20,$G256:$BB256))+SUMIF($G$6:$BB$6,BJ$6&amp;" "&amp;'Input-Allocators'!$F$18,$G256:$BB256))&lt;Check_Limit,0,1),1)</f>
        <v>0</v>
      </c>
      <c r="BK256" s="44">
        <f ca="1">IFERROR(IF(SUMIF($G$6:$BB$6,BK$6&amp;" Total",$G256:$BB256)-(SUMIF($G$6:$BB$6,BK$6&amp;" "&amp;'Input-Allocators'!$D$18,$G256:$BB256)+IFERROR(SUMIF($G$6:$BB$6,BK$6&amp;" "&amp;'Input-Allocators'!$E$18,$G256:$BB256),SUMIF($G$6:$BB$6,BK$6&amp;" "&amp;'Input-Allocators'!$B$20,$G256:$BB256))+SUMIF($G$6:$BB$6,BK$6&amp;" "&amp;'Input-Allocators'!$F$18,$G256:$BB256))&lt;Check_Limit,0,1),1)</f>
        <v>0</v>
      </c>
      <c r="BL256" s="44">
        <f ca="1">IFERROR(IF(SUMIF($G$6:$BB$6,BL$6&amp;" Total",$G256:$BB256)-(SUMIF($G$6:$BB$6,BL$6&amp;" "&amp;'Input-Allocators'!$D$18,$G256:$BB256)+IFERROR(SUMIF($G$6:$BB$6,BL$6&amp;" "&amp;'Input-Allocators'!$E$18,$G256:$BB256),SUMIF($G$6:$BB$6,BL$6&amp;" "&amp;'Input-Allocators'!$B$20,$G256:$BB256))+SUMIF($G$6:$BB$6,BL$6&amp;" "&amp;'Input-Allocators'!$F$18,$G256:$BB256))&lt;Check_Limit,0,1),1)</f>
        <v>0</v>
      </c>
      <c r="BM256" s="44">
        <f ca="1">IFERROR(IF(SUMIF($G$6:$BB$6,BM$6&amp;" Total",$G256:$BB256)-(SUMIF($G$6:$BB$6,BM$6&amp;" "&amp;'Input-Allocators'!$D$18,$G256:$BB256)+IFERROR(SUMIF($G$6:$BB$6,BM$6&amp;" "&amp;'Input-Allocators'!$E$18,$G256:$BB256),SUMIF($G$6:$BB$6,BM$6&amp;" "&amp;'Input-Allocators'!$B$20,$G256:$BB256))+SUMIF($G$6:$BB$6,BM$6&amp;" "&amp;'Input-Allocators'!$F$18,$G256:$BB256))&lt;Check_Limit,0,1),1)</f>
        <v>0</v>
      </c>
      <c r="BN256" s="44">
        <f ca="1">IFERROR(IF(SUMIF($G$6:$BB$6,BN$6&amp;" Total",$G256:$BB256)-(SUMIF($G$6:$BB$6,BN$6&amp;" "&amp;'Input-Allocators'!$D$18,$G256:$BB256)+IFERROR(SUMIF($G$6:$BB$6,BN$6&amp;" "&amp;'Input-Allocators'!$E$18,$G256:$BB256),SUMIF($G$6:$BB$6,BN$6&amp;" "&amp;'Input-Allocators'!$B$20,$G256:$BB256))+SUMIF($G$6:$BB$6,BN$6&amp;" "&amp;'Input-Allocators'!$F$18,$G256:$BB256))&lt;Check_Limit,0,1),1)</f>
        <v>0</v>
      </c>
      <c r="BO256" s="44">
        <f ca="1">IFERROR(IF(SUMIF($G$6:$BB$6,BO$6&amp;" Total",$G256:$BB256)-(SUMIF($G$6:$BB$6,BO$6&amp;" "&amp;'Input-Allocators'!$D$18,$G256:$BB256)+IFERROR(SUMIF($G$6:$BB$6,BO$6&amp;" "&amp;'Input-Allocators'!$E$18,$G256:$BB256),SUMIF($G$6:$BB$6,BO$6&amp;" "&amp;'Input-Allocators'!$B$20,$G256:$BB256))+SUMIF($G$6:$BB$6,BO$6&amp;" "&amp;'Input-Allocators'!$F$18,$G256:$BB256))&lt;Check_Limit,0,1),1)</f>
        <v>0</v>
      </c>
    </row>
    <row r="257" spans="1:67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>Functionalization!$D257</f>
        <v>10051.979320887052</v>
      </c>
      <c r="E257" s="14">
        <f t="shared" ca="1" si="42"/>
        <v>0</v>
      </c>
      <c r="F257" s="3" t="str">
        <f>IF($D257=0,"-",IF('Input-Accounts'!$E257&lt;&gt;0,'Input-Accounts'!$E257,'Input-Accounts'!$G257))</f>
        <v>INT_OML</v>
      </c>
      <c r="G257" s="14">
        <f ca="1">IF(G$5&lt;&gt;"",HLOOKUP(G$5,Functionalization!$G$6:$R$343,ROW($A257)-5,FALSE),IFERROR(INDEX(G$320:G$343,MATCH($F257,$B$320:$B$343,0))/VLOOKUP($F257,$B$320:$BB$343,MATCH(LEFT(TRIM(G$6),FIND("~",SUBSTITUTE(G$6,"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257))*HLOOKUP(LEFT(TRIM(G$6),FIND("~",SUBSTITUTE(G$6," ","~",LEN(TRIM(G$6))-LEN(SUBSTITUTE(TRIM(G$6)," ",""))))-1)&amp;" Total",$B$6:$BB$343,ROW($A257)-5,FALSE))</f>
        <v>43.911970630347916</v>
      </c>
      <c r="H257" s="14">
        <f ca="1">IF(H$5&lt;&gt;"",HLOOKUP(H$5,Functionalization!$G$6:$R$343,ROW($A257)-5,FALSE),IFERROR(INDEX(H$320:H$343,MATCH($F257,$B$320:$B$343,0))/VLOOKUP($F257,$B$320:$BB$343,MATCH(LEFT(TRIM(H$6),FIND("~",SUBSTITUTE(H$6,"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257))*HLOOKUP(LEFT(TRIM(H$6),FIND("~",SUBSTITUTE(H$6," ","~",LEN(TRIM(H$6))-LEN(SUBSTITUTE(TRIM(H$6)," ",""))))-1)&amp;" Total",$B$6:$BB$343,ROW($A257)-5,FALSE))</f>
        <v>0</v>
      </c>
      <c r="I257" s="14">
        <f ca="1">IF(I$5&lt;&gt;"",HLOOKUP(I$5,Functionalization!$G$6:$R$343,ROW($A257)-5,FALSE),IFERROR(INDEX(I$320:I$343,MATCH($F257,$B$320:$B$343,0))/VLOOKUP($F257,$B$320:$BB$343,MATCH(LEFT(TRIM(I$6),FIND("~",SUBSTITUTE(I$6,"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257))*HLOOKUP(LEFT(TRIM(I$6),FIND("~",SUBSTITUTE(I$6," ","~",LEN(TRIM(I$6))-LEN(SUBSTITUTE(TRIM(I$6)," ",""))))-1)&amp;" Total",$B$6:$BB$343,ROW($A257)-5,FALSE))</f>
        <v>43.911970630347916</v>
      </c>
      <c r="J257" s="14">
        <f ca="1">IF(J$5&lt;&gt;"",HLOOKUP(J$5,Functionalization!$G$6:$R$343,ROW($A257)-5,FALSE),IFERROR(INDEX(J$320:J$343,MATCH($F257,$B$320:$B$343,0))/VLOOKUP($F257,$B$320:$BB$343,MATCH(LEFT(TRIM(J$6),FIND("~",SUBSTITUTE(J$6,"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257))*HLOOKUP(LEFT(TRIM(J$6),FIND("~",SUBSTITUTE(J$6," ","~",LEN(TRIM(J$6))-LEN(SUBSTITUTE(TRIM(J$6)," ",""))))-1)&amp;" Total",$B$6:$BB$343,ROW($A257)-5,FALSE))</f>
        <v>0</v>
      </c>
      <c r="K257" s="14">
        <f ca="1">IF(K$5&lt;&gt;"",HLOOKUP(K$5,Functionalization!$G$6:$R$343,ROW($A257)-5,FALSE),IFERROR(INDEX(K$320:K$343,MATCH($F257,$B$320:$B$343,0))/VLOOKUP($F257,$B$320:$BB$343,MATCH(LEFT(TRIM(K$6),FIND("~",SUBSTITUTE(K$6,"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257))*HLOOKUP(LEFT(TRIM(K$6),FIND("~",SUBSTITUTE(K$6," ","~",LEN(TRIM(K$6))-LEN(SUBSTITUTE(TRIM(K$6)," ",""))))-1)&amp;" Total",$B$6:$BB$343,ROW($A257)-5,FALSE))</f>
        <v>156.89545892664708</v>
      </c>
      <c r="L257" s="14">
        <f ca="1">IF(L$5&lt;&gt;"",HLOOKUP(L$5,Functionalization!$G$6:$R$343,ROW($A257)-5,FALSE),IFERROR(INDEX(L$320:L$343,MATCH($F257,$B$320:$B$343,0))/VLOOKUP($F257,$B$320:$BB$343,MATCH(LEFT(TRIM(L$6),FIND("~",SUBSTITUTE(L$6,"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257))*HLOOKUP(LEFT(TRIM(L$6),FIND("~",SUBSTITUTE(L$6," ","~",LEN(TRIM(L$6))-LEN(SUBSTITUTE(TRIM(L$6)," ",""))))-1)&amp;" Total",$B$6:$BB$343,ROW($A257)-5,FALSE))</f>
        <v>156.89545892664708</v>
      </c>
      <c r="M257" s="14">
        <f ca="1">IF(M$5&lt;&gt;"",HLOOKUP(M$5,Functionalization!$G$6:$R$343,ROW($A257)-5,FALSE),IFERROR(INDEX(M$320:M$343,MATCH($F257,$B$320:$B$343,0))/VLOOKUP($F257,$B$320:$BB$343,MATCH(LEFT(TRIM(M$6),FIND("~",SUBSTITUTE(M$6,"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257))*HLOOKUP(LEFT(TRIM(M$6),FIND("~",SUBSTITUTE(M$6," ","~",LEN(TRIM(M$6))-LEN(SUBSTITUTE(TRIM(M$6)," ",""))))-1)&amp;" Total",$B$6:$BB$343,ROW($A257)-5,FALSE))</f>
        <v>0</v>
      </c>
      <c r="N257" s="14">
        <f ca="1">IF(N$5&lt;&gt;"",HLOOKUP(N$5,Functionalization!$G$6:$R$343,ROW($A257)-5,FALSE),IFERROR(INDEX(N$320:N$343,MATCH($F257,$B$320:$B$343,0))/VLOOKUP($F257,$B$320:$BB$343,MATCH(LEFT(TRIM(N$6),FIND("~",SUBSTITUTE(N$6,"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257))*HLOOKUP(LEFT(TRIM(N$6),FIND("~",SUBSTITUTE(N$6," ","~",LEN(TRIM(N$6))-LEN(SUBSTITUTE(TRIM(N$6)," ",""))))-1)&amp;" Total",$B$6:$BB$343,ROW($A257)-5,FALSE))</f>
        <v>0</v>
      </c>
      <c r="O257" s="14">
        <f ca="1">IF(O$5&lt;&gt;"",HLOOKUP(O$5,Functionalization!$G$6:$R$343,ROW($A257)-5,FALSE),IFERROR(INDEX(O$320:O$343,MATCH($F257,$B$320:$B$343,0))/VLOOKUP($F257,$B$320:$BB$343,MATCH(LEFT(TRIM(O$6),FIND("~",SUBSTITUTE(O$6,"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257))*HLOOKUP(LEFT(TRIM(O$6),FIND("~",SUBSTITUTE(O$6," ","~",LEN(TRIM(O$6))-LEN(SUBSTITUTE(TRIM(O$6)," ",""))))-1)&amp;" Total",$B$6:$BB$343,ROW($A257)-5,FALSE))</f>
        <v>5601.6925314967566</v>
      </c>
      <c r="P257" s="14">
        <f ca="1">IF(P$5&lt;&gt;"",HLOOKUP(P$5,Functionalization!$G$6:$R$343,ROW($A257)-5,FALSE),IFERROR(INDEX(P$320:P$343,MATCH($F257,$B$320:$B$343,0))/VLOOKUP($F257,$B$320:$BB$343,MATCH(LEFT(TRIM(P$6),FIND("~",SUBSTITUTE(P$6,"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257))*HLOOKUP(LEFT(TRIM(P$6),FIND("~",SUBSTITUTE(P$6," ","~",LEN(TRIM(P$6))-LEN(SUBSTITUTE(TRIM(P$6)," ",""))))-1)&amp;" Total",$B$6:$BB$343,ROW($A257)-5,FALSE))</f>
        <v>4889.2967875218119</v>
      </c>
      <c r="Q257" s="14">
        <f ca="1">IF(Q$5&lt;&gt;"",HLOOKUP(Q$5,Functionalization!$G$6:$R$343,ROW($A257)-5,FALSE),IFERROR(INDEX(Q$320:Q$343,MATCH($F257,$B$320:$B$343,0))/VLOOKUP($F257,$B$320:$BB$343,MATCH(LEFT(TRIM(Q$6),FIND("~",SUBSTITUTE(Q$6,"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257))*HLOOKUP(LEFT(TRIM(Q$6),FIND("~",SUBSTITUTE(Q$6," ","~",LEN(TRIM(Q$6))-LEN(SUBSTITUTE(TRIM(Q$6)," ",""))))-1)&amp;" Total",$B$6:$BB$343,ROW($A257)-5,FALSE))</f>
        <v>0</v>
      </c>
      <c r="R257" s="14">
        <f ca="1">IF(R$5&lt;&gt;"",HLOOKUP(R$5,Functionalization!$G$6:$R$343,ROW($A257)-5,FALSE),IFERROR(INDEX(R$320:R$343,MATCH($F257,$B$320:$B$343,0))/VLOOKUP($F257,$B$320:$BB$343,MATCH(LEFT(TRIM(R$6),FIND("~",SUBSTITUTE(R$6,"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257))*HLOOKUP(LEFT(TRIM(R$6),FIND("~",SUBSTITUTE(R$6," ","~",LEN(TRIM(R$6))-LEN(SUBSTITUTE(TRIM(R$6)," ",""))))-1)&amp;" Total",$B$6:$BB$343,ROW($A257)-5,FALSE))</f>
        <v>712.39574397494471</v>
      </c>
      <c r="S257" s="14">
        <f ca="1">IF(S$5&lt;&gt;"",HLOOKUP(S$5,Functionalization!$G$6:$R$343,ROW($A257)-5,FALSE),IFERROR(INDEX(S$320:S$343,MATCH($F257,$B$320:$B$343,0))/VLOOKUP($F257,$B$320:$BB$343,MATCH(LEFT(TRIM(S$6),FIND("~",SUBSTITUTE(S$6,"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257))*HLOOKUP(LEFT(TRIM(S$6),FIND("~",SUBSTITUTE(S$6," ","~",LEN(TRIM(S$6))-LEN(SUBSTITUTE(TRIM(S$6)," ",""))))-1)&amp;" Total",$B$6:$BB$343,ROW($A257)-5,FALSE))</f>
        <v>4249.4793598332981</v>
      </c>
      <c r="T257" s="14">
        <f ca="1">IF(T$5&lt;&gt;"",HLOOKUP(T$5,Functionalization!$G$6:$R$343,ROW($A257)-5,FALSE),IFERROR(INDEX(T$320:T$343,MATCH($F257,$B$320:$B$343,0))/VLOOKUP($F257,$B$320:$BB$343,MATCH(LEFT(TRIM(T$6),FIND("~",SUBSTITUTE(T$6,"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257))*HLOOKUP(LEFT(TRIM(T$6),FIND("~",SUBSTITUTE(T$6," ","~",LEN(TRIM(T$6))-LEN(SUBSTITUTE(TRIM(T$6)," ",""))))-1)&amp;" Total",$B$6:$BB$343,ROW($A257)-5,FALSE))</f>
        <v>0</v>
      </c>
      <c r="U257" s="14">
        <f ca="1">IF(U$5&lt;&gt;"",HLOOKUP(U$5,Functionalization!$G$6:$R$343,ROW($A257)-5,FALSE),IFERROR(INDEX(U$320:U$343,MATCH($F257,$B$320:$B$343,0))/VLOOKUP($F257,$B$320:$BB$343,MATCH(LEFT(TRIM(U$6),FIND("~",SUBSTITUTE(U$6,"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257))*HLOOKUP(LEFT(TRIM(U$6),FIND("~",SUBSTITUTE(U$6," ","~",LEN(TRIM(U$6))-LEN(SUBSTITUTE(TRIM(U$6)," ",""))))-1)&amp;" Total",$B$6:$BB$343,ROW($A257)-5,FALSE))</f>
        <v>0</v>
      </c>
      <c r="V257" s="14">
        <f ca="1">IF(V$5&lt;&gt;"",HLOOKUP(V$5,Functionalization!$G$6:$R$343,ROW($A257)-5,FALSE),IFERROR(INDEX(V$320:V$343,MATCH($F257,$B$320:$B$343,0))/VLOOKUP($F257,$B$320:$BB$343,MATCH(LEFT(TRIM(V$6),FIND("~",SUBSTITUTE(V$6,"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257))*HLOOKUP(LEFT(TRIM(V$6),FIND("~",SUBSTITUTE(V$6," ","~",LEN(TRIM(V$6))-LEN(SUBSTITUTE(TRIM(V$6)," ",""))))-1)&amp;" Total",$B$6:$BB$343,ROW($A257)-5,FALSE))</f>
        <v>4249.4793598332981</v>
      </c>
      <c r="W257" s="14">
        <f ca="1">IF(W$5&lt;&gt;"",HLOOKUP(W$5,Functionalization!$G$6:$R$343,ROW($A257)-5,FALSE),IFERROR(INDEX(W$320:W$343,MATCH($F257,$B$320:$B$343,0))/VLOOKUP($F257,$B$320:$BB$343,MATCH(LEFT(TRIM(W$6),FIND("~",SUBSTITUTE(W$6,"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257))*HLOOKUP(LEFT(TRIM(W$6),FIND("~",SUBSTITUTE(W$6," ","~",LEN(TRIM(W$6))-LEN(SUBSTITUTE(TRIM(W$6)," ",""))))-1)&amp;" Total",$B$6:$BB$343,ROW($A257)-5,FALSE))</f>
        <v>0</v>
      </c>
      <c r="X257" s="14">
        <f ca="1">IF(X$5&lt;&gt;"",HLOOKUP(X$5,Functionalization!$G$6:$R$343,ROW($A257)-5,FALSE),IFERROR(INDEX(X$320:X$343,MATCH($F257,$B$320:$B$343,0))/VLOOKUP($F257,$B$320:$BB$343,MATCH(LEFT(TRIM(X$6),FIND("~",SUBSTITUTE(X$6,"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257))*HLOOKUP(LEFT(TRIM(X$6),FIND("~",SUBSTITUTE(X$6," ","~",LEN(TRIM(X$6))-LEN(SUBSTITUTE(TRIM(X$6)," ",""))))-1)&amp;" Total",$B$6:$BB$343,ROW($A257)-5,FALSE))</f>
        <v>0</v>
      </c>
      <c r="Y257" s="14">
        <f ca="1">IF(Y$5&lt;&gt;"",HLOOKUP(Y$5,Functionalization!$G$6:$R$343,ROW($A257)-5,FALSE),IFERROR(INDEX(Y$320:Y$343,MATCH($F257,$B$320:$B$343,0))/VLOOKUP($F257,$B$320:$BB$343,MATCH(LEFT(TRIM(Y$6),FIND("~",SUBSTITUTE(Y$6,"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257))*HLOOKUP(LEFT(TRIM(Y$6),FIND("~",SUBSTITUTE(Y$6," ","~",LEN(TRIM(Y$6))-LEN(SUBSTITUTE(TRIM(Y$6)," ",""))))-1)&amp;" Total",$B$6:$BB$343,ROW($A257)-5,FALSE))</f>
        <v>0</v>
      </c>
      <c r="Z257" s="14">
        <f ca="1">IF(Z$5&lt;&gt;"",HLOOKUP(Z$5,Functionalization!$G$6:$R$343,ROW($A257)-5,FALSE),IFERROR(INDEX(Z$320:Z$343,MATCH($F257,$B$320:$B$343,0))/VLOOKUP($F257,$B$320:$BB$343,MATCH(LEFT(TRIM(Z$6),FIND("~",SUBSTITUTE(Z$6,"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257))*HLOOKUP(LEFT(TRIM(Z$6),FIND("~",SUBSTITUTE(Z$6," ","~",LEN(TRIM(Z$6))-LEN(SUBSTITUTE(TRIM(Z$6)," ",""))))-1)&amp;" Total",$B$6:$BB$343,ROW($A257)-5,FALSE))</f>
        <v>0</v>
      </c>
      <c r="AA257" s="14">
        <f ca="1">IF(AA$5&lt;&gt;"",HLOOKUP(AA$5,Functionalization!$G$6:$R$343,ROW($A257)-5,FALSE),IFERROR(INDEX(AA$320:AA$343,MATCH($F257,$B$320:$B$343,0))/VLOOKUP($F257,$B$320:$BB$343,MATCH(LEFT(TRIM(AA$6),FIND("~",SUBSTITUTE(AA$6,"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257))*HLOOKUP(LEFT(TRIM(AA$6),FIND("~",SUBSTITUTE(AA$6," ","~",LEN(TRIM(AA$6))-LEN(SUBSTITUTE(TRIM(AA$6)," ",""))))-1)&amp;" Total",$B$6:$BB$343,ROW($A257)-5,FALSE))</f>
        <v>0</v>
      </c>
      <c r="AB257" s="14">
        <f ca="1">IF(AB$5&lt;&gt;"",HLOOKUP(AB$5,Functionalization!$G$6:$R$343,ROW($A257)-5,FALSE),IFERROR(INDEX(AB$320:AB$343,MATCH($F257,$B$320:$B$343,0))/VLOOKUP($F257,$B$320:$BB$343,MATCH(LEFT(TRIM(AB$6),FIND("~",SUBSTITUTE(AB$6,"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257))*HLOOKUP(LEFT(TRIM(AB$6),FIND("~",SUBSTITUTE(AB$6," ","~",LEN(TRIM(AB$6))-LEN(SUBSTITUTE(TRIM(AB$6)," ",""))))-1)&amp;" Total",$B$6:$BB$343,ROW($A257)-5,FALSE))</f>
        <v>0</v>
      </c>
      <c r="AC257" s="14">
        <f ca="1">IF(AC$5&lt;&gt;"",HLOOKUP(AC$5,Functionalization!$G$6:$R$343,ROW($A257)-5,FALSE),IFERROR(INDEX(AC$320:AC$343,MATCH($F257,$B$320:$B$343,0))/VLOOKUP($F257,$B$320:$BB$343,MATCH(LEFT(TRIM(AC$6),FIND("~",SUBSTITUTE(AC$6,"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257))*HLOOKUP(LEFT(TRIM(AC$6),FIND("~",SUBSTITUTE(AC$6," ","~",LEN(TRIM(AC$6))-LEN(SUBSTITUTE(TRIM(AC$6)," ",""))))-1)&amp;" Total",$B$6:$BB$343,ROW($A257)-5,FALSE))</f>
        <v>0</v>
      </c>
      <c r="AD257" s="14">
        <f ca="1">IF(AD$5&lt;&gt;"",HLOOKUP(AD$5,Functionalization!$G$6:$R$343,ROW($A257)-5,FALSE),IFERROR(INDEX(AD$320:AD$343,MATCH($F257,$B$320:$B$343,0))/VLOOKUP($F257,$B$320:$BB$343,MATCH(LEFT(TRIM(AD$6),FIND("~",SUBSTITUTE(AD$6,"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257))*HLOOKUP(LEFT(TRIM(AD$6),FIND("~",SUBSTITUTE(AD$6," ","~",LEN(TRIM(AD$6))-LEN(SUBSTITUTE(TRIM(AD$6)," ",""))))-1)&amp;" Total",$B$6:$BB$343,ROW($A257)-5,FALSE))</f>
        <v>0</v>
      </c>
      <c r="AE257" s="14">
        <f ca="1">IF(AE$5&lt;&gt;"",HLOOKUP(AE$5,Functionalization!$G$6:$R$343,ROW($A257)-5,FALSE),IFERROR(INDEX(AE$320:AE$343,MATCH($F257,$B$320:$B$343,0))/VLOOKUP($F257,$B$320:$BB$343,MATCH(LEFT(TRIM(AE$6),FIND("~",SUBSTITUTE(AE$6,"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257))*HLOOKUP(LEFT(TRIM(AE$6),FIND("~",SUBSTITUTE(AE$6," ","~",LEN(TRIM(AE$6))-LEN(SUBSTITUTE(TRIM(AE$6)," ",""))))-1)&amp;" Total",$B$6:$BB$343,ROW($A257)-5,FALSE))</f>
        <v>0</v>
      </c>
      <c r="AF257" s="14">
        <f ca="1">IF(AF$5&lt;&gt;"",HLOOKUP(AF$5,Functionalization!$G$6:$R$343,ROW($A257)-5,FALSE),IFERROR(INDEX(AF$320:AF$343,MATCH($F257,$B$320:$B$343,0))/VLOOKUP($F257,$B$320:$BB$343,MATCH(LEFT(TRIM(AF$6),FIND("~",SUBSTITUTE(AF$6,"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257))*HLOOKUP(LEFT(TRIM(AF$6),FIND("~",SUBSTITUTE(AF$6," ","~",LEN(TRIM(AF$6))-LEN(SUBSTITUTE(TRIM(AF$6)," ",""))))-1)&amp;" Total",$B$6:$BB$343,ROW($A257)-5,FALSE))</f>
        <v>0</v>
      </c>
      <c r="AG257" s="14">
        <f ca="1">IF(AG$5&lt;&gt;"",HLOOKUP(AG$5,Functionalization!$G$6:$R$343,ROW($A257)-5,FALSE),IFERROR(INDEX(AG$320:AG$343,MATCH($F257,$B$320:$B$343,0))/VLOOKUP($F257,$B$320:$BB$343,MATCH(LEFT(TRIM(AG$6),FIND("~",SUBSTITUTE(AG$6,"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257))*HLOOKUP(LEFT(TRIM(AG$6),FIND("~",SUBSTITUTE(AG$6," ","~",LEN(TRIM(AG$6))-LEN(SUBSTITUTE(TRIM(AG$6)," ",""))))-1)&amp;" Total",$B$6:$BB$343,ROW($A257)-5,FALSE))</f>
        <v>0</v>
      </c>
      <c r="AH257" s="14">
        <f ca="1">IF(AH$5&lt;&gt;"",HLOOKUP(AH$5,Functionalization!$G$6:$R$343,ROW($A257)-5,FALSE),IFERROR(INDEX(AH$320:AH$343,MATCH($F257,$B$320:$B$343,0))/VLOOKUP($F257,$B$320:$BB$343,MATCH(LEFT(TRIM(AH$6),FIND("~",SUBSTITUTE(AH$6,"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257))*HLOOKUP(LEFT(TRIM(AH$6),FIND("~",SUBSTITUTE(AH$6," ","~",LEN(TRIM(AH$6))-LEN(SUBSTITUTE(TRIM(AH$6)," ",""))))-1)&amp;" Total",$B$6:$BB$343,ROW($A257)-5,FALSE))</f>
        <v>0</v>
      </c>
      <c r="AI257" s="14">
        <f ca="1">IF(AI$5&lt;&gt;"",HLOOKUP(AI$5,Functionalization!$G$6:$R$343,ROW($A257)-5,FALSE),IFERROR(INDEX(AI$320:AI$343,MATCH($F257,$B$320:$B$343,0))/VLOOKUP($F257,$B$320:$BB$343,MATCH(LEFT(TRIM(AI$6),FIND("~",SUBSTITUTE(AI$6,"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257))*HLOOKUP(LEFT(TRIM(AI$6),FIND("~",SUBSTITUTE(AI$6," ","~",LEN(TRIM(AI$6))-LEN(SUBSTITUTE(TRIM(AI$6)," ",""))))-1)&amp;" Total",$B$6:$BB$343,ROW($A257)-5,FALSE))</f>
        <v>0</v>
      </c>
      <c r="AJ257" s="14">
        <f ca="1">IF(AJ$5&lt;&gt;"",HLOOKUP(AJ$5,Functionalization!$G$6:$R$343,ROW($A257)-5,FALSE),IFERROR(INDEX(AJ$320:AJ$343,MATCH($F257,$B$320:$B$343,0))/VLOOKUP($F257,$B$320:$BB$343,MATCH(LEFT(TRIM(AJ$6),FIND("~",SUBSTITUTE(AJ$6,"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257))*HLOOKUP(LEFT(TRIM(AJ$6),FIND("~",SUBSTITUTE(AJ$6," ","~",LEN(TRIM(AJ$6))-LEN(SUBSTITUTE(TRIM(AJ$6)," ",""))))-1)&amp;" Total",$B$6:$BB$343,ROW($A257)-5,FALSE))</f>
        <v>0</v>
      </c>
      <c r="AK257" s="14">
        <f ca="1">IF(AK$5&lt;&gt;"",HLOOKUP(AK$5,Functionalization!$G$6:$R$343,ROW($A257)-5,FALSE),IFERROR(INDEX(AK$320:AK$343,MATCH($F257,$B$320:$B$343,0))/VLOOKUP($F257,$B$320:$BB$343,MATCH(LEFT(TRIM(AK$6),FIND("~",SUBSTITUTE(AK$6,"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257))*HLOOKUP(LEFT(TRIM(AK$6),FIND("~",SUBSTITUTE(AK$6," ","~",LEN(TRIM(AK$6))-LEN(SUBSTITUTE(TRIM(AK$6)," ",""))))-1)&amp;" Total",$B$6:$BB$343,ROW($A257)-5,FALSE))</f>
        <v>0</v>
      </c>
      <c r="AL257" s="14">
        <f ca="1">IF(AL$5&lt;&gt;"",HLOOKUP(AL$5,Functionalization!$G$6:$R$343,ROW($A257)-5,FALSE),IFERROR(INDEX(AL$320:AL$343,MATCH($F257,$B$320:$B$343,0))/VLOOKUP($F257,$B$320:$BB$343,MATCH(LEFT(TRIM(AL$6),FIND("~",SUBSTITUTE(AL$6,"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257))*HLOOKUP(LEFT(TRIM(AL$6),FIND("~",SUBSTITUTE(AL$6," ","~",LEN(TRIM(AL$6))-LEN(SUBSTITUTE(TRIM(AL$6)," ",""))))-1)&amp;" Total",$B$6:$BB$343,ROW($A257)-5,FALSE))</f>
        <v>0</v>
      </c>
      <c r="AM257" s="14">
        <f ca="1">IF(AM$5&lt;&gt;"",HLOOKUP(AM$5,Functionalization!$G$6:$R$343,ROW($A257)-5,FALSE),IFERROR(INDEX(AM$320:AM$343,MATCH($F257,$B$320:$B$343,0))/VLOOKUP($F257,$B$320:$BB$343,MATCH(LEFT(TRIM(AM$6),FIND("~",SUBSTITUTE(AM$6,"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257))*HLOOKUP(LEFT(TRIM(AM$6),FIND("~",SUBSTITUTE(AM$6," ","~",LEN(TRIM(AM$6))-LEN(SUBSTITUTE(TRIM(AM$6)," ",""))))-1)&amp;" Total",$B$6:$BB$343,ROW($A257)-5,FALSE))</f>
        <v>0</v>
      </c>
      <c r="AN257" s="14">
        <f ca="1">IF(AN$5&lt;&gt;"",HLOOKUP(AN$5,Functionalization!$G$6:$R$343,ROW($A257)-5,FALSE),IFERROR(INDEX(AN$320:AN$343,MATCH($F257,$B$320:$B$343,0))/VLOOKUP($F257,$B$320:$BB$343,MATCH(LEFT(TRIM(AN$6),FIND("~",SUBSTITUTE(AN$6,"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257))*HLOOKUP(LEFT(TRIM(AN$6),FIND("~",SUBSTITUTE(AN$6," ","~",LEN(TRIM(AN$6))-LEN(SUBSTITUTE(TRIM(AN$6)," ",""))))-1)&amp;" Total",$B$6:$BB$343,ROW($A257)-5,FALSE))</f>
        <v>0</v>
      </c>
      <c r="AO257" s="14">
        <f ca="1">IF(AO$5&lt;&gt;"",HLOOKUP(AO$5,Functionalization!$G$6:$R$343,ROW($A257)-5,FALSE),IFERROR(INDEX(AO$320:AO$343,MATCH($F257,$B$320:$B$343,0))/VLOOKUP($F257,$B$320:$BB$343,MATCH(LEFT(TRIM(AO$6),FIND("~",SUBSTITUTE(AO$6,"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257))*HLOOKUP(LEFT(TRIM(AO$6),FIND("~",SUBSTITUTE(AO$6," ","~",LEN(TRIM(AO$6))-LEN(SUBSTITUTE(TRIM(AO$6)," ",""))))-1)&amp;" Total",$B$6:$BB$343,ROW($A257)-5,FALSE))</f>
        <v>0</v>
      </c>
      <c r="AP257" s="14">
        <f ca="1">IF(AP$5&lt;&gt;"",HLOOKUP(AP$5,Functionalization!$G$6:$R$343,ROW($A257)-5,FALSE),IFERROR(INDEX(AP$320:AP$343,MATCH($F257,$B$320:$B$343,0))/VLOOKUP($F257,$B$320:$BB$343,MATCH(LEFT(TRIM(AP$6),FIND("~",SUBSTITUTE(AP$6,"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257))*HLOOKUP(LEFT(TRIM(AP$6),FIND("~",SUBSTITUTE(AP$6," ","~",LEN(TRIM(AP$6))-LEN(SUBSTITUTE(TRIM(AP$6)," ",""))))-1)&amp;" Total",$B$6:$BB$343,ROW($A257)-5,FALSE))</f>
        <v>0</v>
      </c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D257" s="44">
        <f ca="1">IFERROR(IF(SUMIF($G$6:$BB$6,BD$6&amp;" Total",$G257:$BB257)-(SUMIF($G$6:$BB$6,BD$6&amp;" "&amp;'Input-Allocators'!$D$18,$G257:$BB257)+IFERROR(SUMIF($G$6:$BB$6,BD$6&amp;" "&amp;'Input-Allocators'!$E$18,$G257:$BB257),SUMIF($G$6:$BB$6,BD$6&amp;" "&amp;'Input-Allocators'!$B$20,$G257:$BB257))+SUMIF($G$6:$BB$6,BD$6&amp;" "&amp;'Input-Allocators'!$F$18,$G257:$BB257))&lt;Check_Limit,0,1),1)</f>
        <v>0</v>
      </c>
      <c r="BE257" s="44">
        <f ca="1">IFERROR(IF(SUMIF($G$6:$BB$6,BE$6&amp;" Total",$G257:$BB257)-(SUMIF($G$6:$BB$6,BE$6&amp;" "&amp;'Input-Allocators'!$D$18,$G257:$BB257)+IFERROR(SUMIF($G$6:$BB$6,BE$6&amp;" "&amp;'Input-Allocators'!$E$18,$G257:$BB257),SUMIF($G$6:$BB$6,BE$6&amp;" "&amp;'Input-Allocators'!$B$20,$G257:$BB257))+SUMIF($G$6:$BB$6,BE$6&amp;" "&amp;'Input-Allocators'!$F$18,$G257:$BB257))&lt;Check_Limit,0,1),1)</f>
        <v>0</v>
      </c>
      <c r="BF257" s="44">
        <f ca="1">IFERROR(IF(SUMIF($G$6:$BB$6,BF$6&amp;" Total",$G257:$BB257)-(SUMIF($G$6:$BB$6,BF$6&amp;" "&amp;'Input-Allocators'!$D$18,$G257:$BB257)+IFERROR(SUMIF($G$6:$BB$6,BF$6&amp;" "&amp;'Input-Allocators'!$E$18,$G257:$BB257),SUMIF($G$6:$BB$6,BF$6&amp;" "&amp;'Input-Allocators'!$B$20,$G257:$BB257))+SUMIF($G$6:$BB$6,BF$6&amp;" "&amp;'Input-Allocators'!$F$18,$G257:$BB257))&lt;Check_Limit,0,1),1)</f>
        <v>0</v>
      </c>
      <c r="BG257" s="44">
        <f ca="1">IFERROR(IF(SUMIF($G$6:$BB$6,BG$6&amp;" Total",$G257:$BB257)-(SUMIF($G$6:$BB$6,BG$6&amp;" "&amp;'Input-Allocators'!$D$18,$G257:$BB257)+IFERROR(SUMIF($G$6:$BB$6,BG$6&amp;" "&amp;'Input-Allocators'!$E$18,$G257:$BB257),SUMIF($G$6:$BB$6,BG$6&amp;" "&amp;'Input-Allocators'!$B$20,$G257:$BB257))+SUMIF($G$6:$BB$6,BG$6&amp;" "&amp;'Input-Allocators'!$F$18,$G257:$BB257))&lt;Check_Limit,0,1),1)</f>
        <v>0</v>
      </c>
      <c r="BH257" s="44">
        <f ca="1">IFERROR(IF(SUMIF($G$6:$BB$6,BH$6&amp;" Total",$G257:$BB257)-(SUMIF($G$6:$BB$6,BH$6&amp;" "&amp;'Input-Allocators'!$D$18,$G257:$BB257)+IFERROR(SUMIF($G$6:$BB$6,BH$6&amp;" "&amp;'Input-Allocators'!$E$18,$G257:$BB257),SUMIF($G$6:$BB$6,BH$6&amp;" "&amp;'Input-Allocators'!$B$20,$G257:$BB257))+SUMIF($G$6:$BB$6,BH$6&amp;" "&amp;'Input-Allocators'!$F$18,$G257:$BB257))&lt;Check_Limit,0,1),1)</f>
        <v>0</v>
      </c>
      <c r="BI257" s="44">
        <f ca="1">IFERROR(IF(SUMIF($G$6:$BB$6,BI$6&amp;" Total",$G257:$BB257)-(SUMIF($G$6:$BB$6,BI$6&amp;" "&amp;'Input-Allocators'!$D$18,$G257:$BB257)+IFERROR(SUMIF($G$6:$BB$6,BI$6&amp;" "&amp;'Input-Allocators'!$E$18,$G257:$BB257),SUMIF($G$6:$BB$6,BI$6&amp;" "&amp;'Input-Allocators'!$B$20,$G257:$BB257))+SUMIF($G$6:$BB$6,BI$6&amp;" "&amp;'Input-Allocators'!$F$18,$G257:$BB257))&lt;Check_Limit,0,1),1)</f>
        <v>0</v>
      </c>
      <c r="BJ257" s="44">
        <f ca="1">IFERROR(IF(SUMIF($G$6:$BB$6,BJ$6&amp;" Total",$G257:$BB257)-(SUMIF($G$6:$BB$6,BJ$6&amp;" "&amp;'Input-Allocators'!$D$18,$G257:$BB257)+IFERROR(SUMIF($G$6:$BB$6,BJ$6&amp;" "&amp;'Input-Allocators'!$E$18,$G257:$BB257),SUMIF($G$6:$BB$6,BJ$6&amp;" "&amp;'Input-Allocators'!$B$20,$G257:$BB257))+SUMIF($G$6:$BB$6,BJ$6&amp;" "&amp;'Input-Allocators'!$F$18,$G257:$BB257))&lt;Check_Limit,0,1),1)</f>
        <v>0</v>
      </c>
      <c r="BK257" s="44">
        <f ca="1">IFERROR(IF(SUMIF($G$6:$BB$6,BK$6&amp;" Total",$G257:$BB257)-(SUMIF($G$6:$BB$6,BK$6&amp;" "&amp;'Input-Allocators'!$D$18,$G257:$BB257)+IFERROR(SUMIF($G$6:$BB$6,BK$6&amp;" "&amp;'Input-Allocators'!$E$18,$G257:$BB257),SUMIF($G$6:$BB$6,BK$6&amp;" "&amp;'Input-Allocators'!$B$20,$G257:$BB257))+SUMIF($G$6:$BB$6,BK$6&amp;" "&amp;'Input-Allocators'!$F$18,$G257:$BB257))&lt;Check_Limit,0,1),1)</f>
        <v>0</v>
      </c>
      <c r="BL257" s="44">
        <f ca="1">IFERROR(IF(SUMIF($G$6:$BB$6,BL$6&amp;" Total",$G257:$BB257)-(SUMIF($G$6:$BB$6,BL$6&amp;" "&amp;'Input-Allocators'!$D$18,$G257:$BB257)+IFERROR(SUMIF($G$6:$BB$6,BL$6&amp;" "&amp;'Input-Allocators'!$E$18,$G257:$BB257),SUMIF($G$6:$BB$6,BL$6&amp;" "&amp;'Input-Allocators'!$B$20,$G257:$BB257))+SUMIF($G$6:$BB$6,BL$6&amp;" "&amp;'Input-Allocators'!$F$18,$G257:$BB257))&lt;Check_Limit,0,1),1)</f>
        <v>0</v>
      </c>
      <c r="BM257" s="44">
        <f ca="1">IFERROR(IF(SUMIF($G$6:$BB$6,BM$6&amp;" Total",$G257:$BB257)-(SUMIF($G$6:$BB$6,BM$6&amp;" "&amp;'Input-Allocators'!$D$18,$G257:$BB257)+IFERROR(SUMIF($G$6:$BB$6,BM$6&amp;" "&amp;'Input-Allocators'!$E$18,$G257:$BB257),SUMIF($G$6:$BB$6,BM$6&amp;" "&amp;'Input-Allocators'!$B$20,$G257:$BB257))+SUMIF($G$6:$BB$6,BM$6&amp;" "&amp;'Input-Allocators'!$F$18,$G257:$BB257))&lt;Check_Limit,0,1),1)</f>
        <v>0</v>
      </c>
      <c r="BN257" s="44">
        <f ca="1">IFERROR(IF(SUMIF($G$6:$BB$6,BN$6&amp;" Total",$G257:$BB257)-(SUMIF($G$6:$BB$6,BN$6&amp;" "&amp;'Input-Allocators'!$D$18,$G257:$BB257)+IFERROR(SUMIF($G$6:$BB$6,BN$6&amp;" "&amp;'Input-Allocators'!$E$18,$G257:$BB257),SUMIF($G$6:$BB$6,BN$6&amp;" "&amp;'Input-Allocators'!$B$20,$G257:$BB257))+SUMIF($G$6:$BB$6,BN$6&amp;" "&amp;'Input-Allocators'!$F$18,$G257:$BB257))&lt;Check_Limit,0,1),1)</f>
        <v>0</v>
      </c>
      <c r="BO257" s="44">
        <f ca="1">IFERROR(IF(SUMIF($G$6:$BB$6,BO$6&amp;" Total",$G257:$BB257)-(SUMIF($G$6:$BB$6,BO$6&amp;" "&amp;'Input-Allocators'!$D$18,$G257:$BB257)+IFERROR(SUMIF($G$6:$BB$6,BO$6&amp;" "&amp;'Input-Allocators'!$E$18,$G257:$BB257),SUMIF($G$6:$BB$6,BO$6&amp;" "&amp;'Input-Allocators'!$B$20,$G257:$BB257))+SUMIF($G$6:$BB$6,BO$6&amp;" "&amp;'Input-Allocators'!$F$18,$G257:$BB257))&lt;Check_Limit,0,1),1)</f>
        <v>0</v>
      </c>
    </row>
    <row r="258" spans="1:67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>Functionalization!$D258</f>
        <v>0</v>
      </c>
      <c r="E258" s="14">
        <f t="shared" ca="1" si="42"/>
        <v>0</v>
      </c>
      <c r="F258" s="3" t="str">
        <f>IF($D258=0,"-",IF('Input-Accounts'!$E258&lt;&gt;0,'Input-Accounts'!$E258,'Input-Accounts'!$G258))</f>
        <v>-</v>
      </c>
      <c r="G258" s="14">
        <f ca="1">IF(G$5&lt;&gt;"",HLOOKUP(G$5,Functionalization!$G$6:$R$343,ROW($A258)-5,FALSE),IFERROR(INDEX(G$320:G$343,MATCH($F258,$B$320:$B$343,0))/VLOOKUP($F258,$B$320:$BB$343,MATCH(LEFT(TRIM(G$6),FIND("~",SUBSTITUTE(G$6,"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258))*HLOOKUP(LEFT(TRIM(G$6),FIND("~",SUBSTITUTE(G$6," ","~",LEN(TRIM(G$6))-LEN(SUBSTITUTE(TRIM(G$6)," ",""))))-1)&amp;" Total",$B$6:$BB$343,ROW($A258)-5,FALSE))</f>
        <v>0</v>
      </c>
      <c r="H258" s="14">
        <f ca="1">IF(H$5&lt;&gt;"",HLOOKUP(H$5,Functionalization!$G$6:$R$343,ROW($A258)-5,FALSE),IFERROR(INDEX(H$320:H$343,MATCH($F258,$B$320:$B$343,0))/VLOOKUP($F258,$B$320:$BB$343,MATCH(LEFT(TRIM(H$6),FIND("~",SUBSTITUTE(H$6,"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258))*HLOOKUP(LEFT(TRIM(H$6),FIND("~",SUBSTITUTE(H$6," ","~",LEN(TRIM(H$6))-LEN(SUBSTITUTE(TRIM(H$6)," ",""))))-1)&amp;" Total",$B$6:$BB$343,ROW($A258)-5,FALSE))</f>
        <v>0</v>
      </c>
      <c r="I258" s="14">
        <f ca="1">IF(I$5&lt;&gt;"",HLOOKUP(I$5,Functionalization!$G$6:$R$343,ROW($A258)-5,FALSE),IFERROR(INDEX(I$320:I$343,MATCH($F258,$B$320:$B$343,0))/VLOOKUP($F258,$B$320:$BB$343,MATCH(LEFT(TRIM(I$6),FIND("~",SUBSTITUTE(I$6,"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258))*HLOOKUP(LEFT(TRIM(I$6),FIND("~",SUBSTITUTE(I$6," ","~",LEN(TRIM(I$6))-LEN(SUBSTITUTE(TRIM(I$6)," ",""))))-1)&amp;" Total",$B$6:$BB$343,ROW($A258)-5,FALSE))</f>
        <v>0</v>
      </c>
      <c r="J258" s="14">
        <f ca="1">IF(J$5&lt;&gt;"",HLOOKUP(J$5,Functionalization!$G$6:$R$343,ROW($A258)-5,FALSE),IFERROR(INDEX(J$320:J$343,MATCH($F258,$B$320:$B$343,0))/VLOOKUP($F258,$B$320:$BB$343,MATCH(LEFT(TRIM(J$6),FIND("~",SUBSTITUTE(J$6,"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258))*HLOOKUP(LEFT(TRIM(J$6),FIND("~",SUBSTITUTE(J$6," ","~",LEN(TRIM(J$6))-LEN(SUBSTITUTE(TRIM(J$6)," ",""))))-1)&amp;" Total",$B$6:$BB$343,ROW($A258)-5,FALSE))</f>
        <v>0</v>
      </c>
      <c r="K258" s="14">
        <f ca="1">IF(K$5&lt;&gt;"",HLOOKUP(K$5,Functionalization!$G$6:$R$343,ROW($A258)-5,FALSE),IFERROR(INDEX(K$320:K$343,MATCH($F258,$B$320:$B$343,0))/VLOOKUP($F258,$B$320:$BB$343,MATCH(LEFT(TRIM(K$6),FIND("~",SUBSTITUTE(K$6,"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258))*HLOOKUP(LEFT(TRIM(K$6),FIND("~",SUBSTITUTE(K$6," ","~",LEN(TRIM(K$6))-LEN(SUBSTITUTE(TRIM(K$6)," ",""))))-1)&amp;" Total",$B$6:$BB$343,ROW($A258)-5,FALSE))</f>
        <v>0</v>
      </c>
      <c r="L258" s="14">
        <f ca="1">IF(L$5&lt;&gt;"",HLOOKUP(L$5,Functionalization!$G$6:$R$343,ROW($A258)-5,FALSE),IFERROR(INDEX(L$320:L$343,MATCH($F258,$B$320:$B$343,0))/VLOOKUP($F258,$B$320:$BB$343,MATCH(LEFT(TRIM(L$6),FIND("~",SUBSTITUTE(L$6,"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258))*HLOOKUP(LEFT(TRIM(L$6),FIND("~",SUBSTITUTE(L$6," ","~",LEN(TRIM(L$6))-LEN(SUBSTITUTE(TRIM(L$6)," ",""))))-1)&amp;" Total",$B$6:$BB$343,ROW($A258)-5,FALSE))</f>
        <v>0</v>
      </c>
      <c r="M258" s="14">
        <f ca="1">IF(M$5&lt;&gt;"",HLOOKUP(M$5,Functionalization!$G$6:$R$343,ROW($A258)-5,FALSE),IFERROR(INDEX(M$320:M$343,MATCH($F258,$B$320:$B$343,0))/VLOOKUP($F258,$B$320:$BB$343,MATCH(LEFT(TRIM(M$6),FIND("~",SUBSTITUTE(M$6,"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258))*HLOOKUP(LEFT(TRIM(M$6),FIND("~",SUBSTITUTE(M$6," ","~",LEN(TRIM(M$6))-LEN(SUBSTITUTE(TRIM(M$6)," ",""))))-1)&amp;" Total",$B$6:$BB$343,ROW($A258)-5,FALSE))</f>
        <v>0</v>
      </c>
      <c r="N258" s="14">
        <f ca="1">IF(N$5&lt;&gt;"",HLOOKUP(N$5,Functionalization!$G$6:$R$343,ROW($A258)-5,FALSE),IFERROR(INDEX(N$320:N$343,MATCH($F258,$B$320:$B$343,0))/VLOOKUP($F258,$B$320:$BB$343,MATCH(LEFT(TRIM(N$6),FIND("~",SUBSTITUTE(N$6,"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258))*HLOOKUP(LEFT(TRIM(N$6),FIND("~",SUBSTITUTE(N$6," ","~",LEN(TRIM(N$6))-LEN(SUBSTITUTE(TRIM(N$6)," ",""))))-1)&amp;" Total",$B$6:$BB$343,ROW($A258)-5,FALSE))</f>
        <v>0</v>
      </c>
      <c r="O258" s="14">
        <f ca="1">IF(O$5&lt;&gt;"",HLOOKUP(O$5,Functionalization!$G$6:$R$343,ROW($A258)-5,FALSE),IFERROR(INDEX(O$320:O$343,MATCH($F258,$B$320:$B$343,0))/VLOOKUP($F258,$B$320:$BB$343,MATCH(LEFT(TRIM(O$6),FIND("~",SUBSTITUTE(O$6,"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258))*HLOOKUP(LEFT(TRIM(O$6),FIND("~",SUBSTITUTE(O$6," ","~",LEN(TRIM(O$6))-LEN(SUBSTITUTE(TRIM(O$6)," ",""))))-1)&amp;" Total",$B$6:$BB$343,ROW($A258)-5,FALSE))</f>
        <v>0</v>
      </c>
      <c r="P258" s="14">
        <f ca="1">IF(P$5&lt;&gt;"",HLOOKUP(P$5,Functionalization!$G$6:$R$343,ROW($A258)-5,FALSE),IFERROR(INDEX(P$320:P$343,MATCH($F258,$B$320:$B$343,0))/VLOOKUP($F258,$B$320:$BB$343,MATCH(LEFT(TRIM(P$6),FIND("~",SUBSTITUTE(P$6,"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258))*HLOOKUP(LEFT(TRIM(P$6),FIND("~",SUBSTITUTE(P$6," ","~",LEN(TRIM(P$6))-LEN(SUBSTITUTE(TRIM(P$6)," ",""))))-1)&amp;" Total",$B$6:$BB$343,ROW($A258)-5,FALSE))</f>
        <v>0</v>
      </c>
      <c r="Q258" s="14">
        <f ca="1">IF(Q$5&lt;&gt;"",HLOOKUP(Q$5,Functionalization!$G$6:$R$343,ROW($A258)-5,FALSE),IFERROR(INDEX(Q$320:Q$343,MATCH($F258,$B$320:$B$343,0))/VLOOKUP($F258,$B$320:$BB$343,MATCH(LEFT(TRIM(Q$6),FIND("~",SUBSTITUTE(Q$6,"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258))*HLOOKUP(LEFT(TRIM(Q$6),FIND("~",SUBSTITUTE(Q$6," ","~",LEN(TRIM(Q$6))-LEN(SUBSTITUTE(TRIM(Q$6)," ",""))))-1)&amp;" Total",$B$6:$BB$343,ROW($A258)-5,FALSE))</f>
        <v>0</v>
      </c>
      <c r="R258" s="14">
        <f ca="1">IF(R$5&lt;&gt;"",HLOOKUP(R$5,Functionalization!$G$6:$R$343,ROW($A258)-5,FALSE),IFERROR(INDEX(R$320:R$343,MATCH($F258,$B$320:$B$343,0))/VLOOKUP($F258,$B$320:$BB$343,MATCH(LEFT(TRIM(R$6),FIND("~",SUBSTITUTE(R$6,"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258))*HLOOKUP(LEFT(TRIM(R$6),FIND("~",SUBSTITUTE(R$6," ","~",LEN(TRIM(R$6))-LEN(SUBSTITUTE(TRIM(R$6)," ",""))))-1)&amp;" Total",$B$6:$BB$343,ROW($A258)-5,FALSE))</f>
        <v>0</v>
      </c>
      <c r="S258" s="14">
        <f ca="1">IF(S$5&lt;&gt;"",HLOOKUP(S$5,Functionalization!$G$6:$R$343,ROW($A258)-5,FALSE),IFERROR(INDEX(S$320:S$343,MATCH($F258,$B$320:$B$343,0))/VLOOKUP($F258,$B$320:$BB$343,MATCH(LEFT(TRIM(S$6),FIND("~",SUBSTITUTE(S$6,"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258))*HLOOKUP(LEFT(TRIM(S$6),FIND("~",SUBSTITUTE(S$6," ","~",LEN(TRIM(S$6))-LEN(SUBSTITUTE(TRIM(S$6)," ",""))))-1)&amp;" Total",$B$6:$BB$343,ROW($A258)-5,FALSE))</f>
        <v>0</v>
      </c>
      <c r="T258" s="14">
        <f ca="1">IF(T$5&lt;&gt;"",HLOOKUP(T$5,Functionalization!$G$6:$R$343,ROW($A258)-5,FALSE),IFERROR(INDEX(T$320:T$343,MATCH($F258,$B$320:$B$343,0))/VLOOKUP($F258,$B$320:$BB$343,MATCH(LEFT(TRIM(T$6),FIND("~",SUBSTITUTE(T$6,"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258))*HLOOKUP(LEFT(TRIM(T$6),FIND("~",SUBSTITUTE(T$6," ","~",LEN(TRIM(T$6))-LEN(SUBSTITUTE(TRIM(T$6)," ",""))))-1)&amp;" Total",$B$6:$BB$343,ROW($A258)-5,FALSE))</f>
        <v>0</v>
      </c>
      <c r="U258" s="14">
        <f ca="1">IF(U$5&lt;&gt;"",HLOOKUP(U$5,Functionalization!$G$6:$R$343,ROW($A258)-5,FALSE),IFERROR(INDEX(U$320:U$343,MATCH($F258,$B$320:$B$343,0))/VLOOKUP($F258,$B$320:$BB$343,MATCH(LEFT(TRIM(U$6),FIND("~",SUBSTITUTE(U$6,"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258))*HLOOKUP(LEFT(TRIM(U$6),FIND("~",SUBSTITUTE(U$6," ","~",LEN(TRIM(U$6))-LEN(SUBSTITUTE(TRIM(U$6)," ",""))))-1)&amp;" Total",$B$6:$BB$343,ROW($A258)-5,FALSE))</f>
        <v>0</v>
      </c>
      <c r="V258" s="14">
        <f ca="1">IF(V$5&lt;&gt;"",HLOOKUP(V$5,Functionalization!$G$6:$R$343,ROW($A258)-5,FALSE),IFERROR(INDEX(V$320:V$343,MATCH($F258,$B$320:$B$343,0))/VLOOKUP($F258,$B$320:$BB$343,MATCH(LEFT(TRIM(V$6),FIND("~",SUBSTITUTE(V$6,"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258))*HLOOKUP(LEFT(TRIM(V$6),FIND("~",SUBSTITUTE(V$6," ","~",LEN(TRIM(V$6))-LEN(SUBSTITUTE(TRIM(V$6)," ",""))))-1)&amp;" Total",$B$6:$BB$343,ROW($A258)-5,FALSE))</f>
        <v>0</v>
      </c>
      <c r="W258" s="14">
        <f ca="1">IF(W$5&lt;&gt;"",HLOOKUP(W$5,Functionalization!$G$6:$R$343,ROW($A258)-5,FALSE),IFERROR(INDEX(W$320:W$343,MATCH($F258,$B$320:$B$343,0))/VLOOKUP($F258,$B$320:$BB$343,MATCH(LEFT(TRIM(W$6),FIND("~",SUBSTITUTE(W$6,"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258))*HLOOKUP(LEFT(TRIM(W$6),FIND("~",SUBSTITUTE(W$6," ","~",LEN(TRIM(W$6))-LEN(SUBSTITUTE(TRIM(W$6)," ",""))))-1)&amp;" Total",$B$6:$BB$343,ROW($A258)-5,FALSE))</f>
        <v>0</v>
      </c>
      <c r="X258" s="14">
        <f ca="1">IF(X$5&lt;&gt;"",HLOOKUP(X$5,Functionalization!$G$6:$R$343,ROW($A258)-5,FALSE),IFERROR(INDEX(X$320:X$343,MATCH($F258,$B$320:$B$343,0))/VLOOKUP($F258,$B$320:$BB$343,MATCH(LEFT(TRIM(X$6),FIND("~",SUBSTITUTE(X$6,"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258))*HLOOKUP(LEFT(TRIM(X$6),FIND("~",SUBSTITUTE(X$6," ","~",LEN(TRIM(X$6))-LEN(SUBSTITUTE(TRIM(X$6)," ",""))))-1)&amp;" Total",$B$6:$BB$343,ROW($A258)-5,FALSE))</f>
        <v>0</v>
      </c>
      <c r="Y258" s="14">
        <f ca="1">IF(Y$5&lt;&gt;"",HLOOKUP(Y$5,Functionalization!$G$6:$R$343,ROW($A258)-5,FALSE),IFERROR(INDEX(Y$320:Y$343,MATCH($F258,$B$320:$B$343,0))/VLOOKUP($F258,$B$320:$BB$343,MATCH(LEFT(TRIM(Y$6),FIND("~",SUBSTITUTE(Y$6,"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258))*HLOOKUP(LEFT(TRIM(Y$6),FIND("~",SUBSTITUTE(Y$6," ","~",LEN(TRIM(Y$6))-LEN(SUBSTITUTE(TRIM(Y$6)," ",""))))-1)&amp;" Total",$B$6:$BB$343,ROW($A258)-5,FALSE))</f>
        <v>0</v>
      </c>
      <c r="Z258" s="14">
        <f ca="1">IF(Z$5&lt;&gt;"",HLOOKUP(Z$5,Functionalization!$G$6:$R$343,ROW($A258)-5,FALSE),IFERROR(INDEX(Z$320:Z$343,MATCH($F258,$B$320:$B$343,0))/VLOOKUP($F258,$B$320:$BB$343,MATCH(LEFT(TRIM(Z$6),FIND("~",SUBSTITUTE(Z$6,"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258))*HLOOKUP(LEFT(TRIM(Z$6),FIND("~",SUBSTITUTE(Z$6," ","~",LEN(TRIM(Z$6))-LEN(SUBSTITUTE(TRIM(Z$6)," ",""))))-1)&amp;" Total",$B$6:$BB$343,ROW($A258)-5,FALSE))</f>
        <v>0</v>
      </c>
      <c r="AA258" s="14">
        <f ca="1">IF(AA$5&lt;&gt;"",HLOOKUP(AA$5,Functionalization!$G$6:$R$343,ROW($A258)-5,FALSE),IFERROR(INDEX(AA$320:AA$343,MATCH($F258,$B$320:$B$343,0))/VLOOKUP($F258,$B$320:$BB$343,MATCH(LEFT(TRIM(AA$6),FIND("~",SUBSTITUTE(AA$6,"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258))*HLOOKUP(LEFT(TRIM(AA$6),FIND("~",SUBSTITUTE(AA$6," ","~",LEN(TRIM(AA$6))-LEN(SUBSTITUTE(TRIM(AA$6)," ",""))))-1)&amp;" Total",$B$6:$BB$343,ROW($A258)-5,FALSE))</f>
        <v>0</v>
      </c>
      <c r="AB258" s="14">
        <f ca="1">IF(AB$5&lt;&gt;"",HLOOKUP(AB$5,Functionalization!$G$6:$R$343,ROW($A258)-5,FALSE),IFERROR(INDEX(AB$320:AB$343,MATCH($F258,$B$320:$B$343,0))/VLOOKUP($F258,$B$320:$BB$343,MATCH(LEFT(TRIM(AB$6),FIND("~",SUBSTITUTE(AB$6,"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258))*HLOOKUP(LEFT(TRIM(AB$6),FIND("~",SUBSTITUTE(AB$6," ","~",LEN(TRIM(AB$6))-LEN(SUBSTITUTE(TRIM(AB$6)," ",""))))-1)&amp;" Total",$B$6:$BB$343,ROW($A258)-5,FALSE))</f>
        <v>0</v>
      </c>
      <c r="AC258" s="14">
        <f ca="1">IF(AC$5&lt;&gt;"",HLOOKUP(AC$5,Functionalization!$G$6:$R$343,ROW($A258)-5,FALSE),IFERROR(INDEX(AC$320:AC$343,MATCH($F258,$B$320:$B$343,0))/VLOOKUP($F258,$B$320:$BB$343,MATCH(LEFT(TRIM(AC$6),FIND("~",SUBSTITUTE(AC$6,"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258))*HLOOKUP(LEFT(TRIM(AC$6),FIND("~",SUBSTITUTE(AC$6," ","~",LEN(TRIM(AC$6))-LEN(SUBSTITUTE(TRIM(AC$6)," ",""))))-1)&amp;" Total",$B$6:$BB$343,ROW($A258)-5,FALSE))</f>
        <v>0</v>
      </c>
      <c r="AD258" s="14">
        <f ca="1">IF(AD$5&lt;&gt;"",HLOOKUP(AD$5,Functionalization!$G$6:$R$343,ROW($A258)-5,FALSE),IFERROR(INDEX(AD$320:AD$343,MATCH($F258,$B$320:$B$343,0))/VLOOKUP($F258,$B$320:$BB$343,MATCH(LEFT(TRIM(AD$6),FIND("~",SUBSTITUTE(AD$6,"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258))*HLOOKUP(LEFT(TRIM(AD$6),FIND("~",SUBSTITUTE(AD$6," ","~",LEN(TRIM(AD$6))-LEN(SUBSTITUTE(TRIM(AD$6)," ",""))))-1)&amp;" Total",$B$6:$BB$343,ROW($A258)-5,FALSE))</f>
        <v>0</v>
      </c>
      <c r="AE258" s="14">
        <f ca="1">IF(AE$5&lt;&gt;"",HLOOKUP(AE$5,Functionalization!$G$6:$R$343,ROW($A258)-5,FALSE),IFERROR(INDEX(AE$320:AE$343,MATCH($F258,$B$320:$B$343,0))/VLOOKUP($F258,$B$320:$BB$343,MATCH(LEFT(TRIM(AE$6),FIND("~",SUBSTITUTE(AE$6,"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258))*HLOOKUP(LEFT(TRIM(AE$6),FIND("~",SUBSTITUTE(AE$6," ","~",LEN(TRIM(AE$6))-LEN(SUBSTITUTE(TRIM(AE$6)," ",""))))-1)&amp;" Total",$B$6:$BB$343,ROW($A258)-5,FALSE))</f>
        <v>0</v>
      </c>
      <c r="AF258" s="14">
        <f ca="1">IF(AF$5&lt;&gt;"",HLOOKUP(AF$5,Functionalization!$G$6:$R$343,ROW($A258)-5,FALSE),IFERROR(INDEX(AF$320:AF$343,MATCH($F258,$B$320:$B$343,0))/VLOOKUP($F258,$B$320:$BB$343,MATCH(LEFT(TRIM(AF$6),FIND("~",SUBSTITUTE(AF$6,"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258))*HLOOKUP(LEFT(TRIM(AF$6),FIND("~",SUBSTITUTE(AF$6," ","~",LEN(TRIM(AF$6))-LEN(SUBSTITUTE(TRIM(AF$6)," ",""))))-1)&amp;" Total",$B$6:$BB$343,ROW($A258)-5,FALSE))</f>
        <v>0</v>
      </c>
      <c r="AG258" s="14">
        <f ca="1">IF(AG$5&lt;&gt;"",HLOOKUP(AG$5,Functionalization!$G$6:$R$343,ROW($A258)-5,FALSE),IFERROR(INDEX(AG$320:AG$343,MATCH($F258,$B$320:$B$343,0))/VLOOKUP($F258,$B$320:$BB$343,MATCH(LEFT(TRIM(AG$6),FIND("~",SUBSTITUTE(AG$6,"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258))*HLOOKUP(LEFT(TRIM(AG$6),FIND("~",SUBSTITUTE(AG$6," ","~",LEN(TRIM(AG$6))-LEN(SUBSTITUTE(TRIM(AG$6)," ",""))))-1)&amp;" Total",$B$6:$BB$343,ROW($A258)-5,FALSE))</f>
        <v>0</v>
      </c>
      <c r="AH258" s="14">
        <f ca="1">IF(AH$5&lt;&gt;"",HLOOKUP(AH$5,Functionalization!$G$6:$R$343,ROW($A258)-5,FALSE),IFERROR(INDEX(AH$320:AH$343,MATCH($F258,$B$320:$B$343,0))/VLOOKUP($F258,$B$320:$BB$343,MATCH(LEFT(TRIM(AH$6),FIND("~",SUBSTITUTE(AH$6,"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258))*HLOOKUP(LEFT(TRIM(AH$6),FIND("~",SUBSTITUTE(AH$6," ","~",LEN(TRIM(AH$6))-LEN(SUBSTITUTE(TRIM(AH$6)," ",""))))-1)&amp;" Total",$B$6:$BB$343,ROW($A258)-5,FALSE))</f>
        <v>0</v>
      </c>
      <c r="AI258" s="14">
        <f ca="1">IF(AI$5&lt;&gt;"",HLOOKUP(AI$5,Functionalization!$G$6:$R$343,ROW($A258)-5,FALSE),IFERROR(INDEX(AI$320:AI$343,MATCH($F258,$B$320:$B$343,0))/VLOOKUP($F258,$B$320:$BB$343,MATCH(LEFT(TRIM(AI$6),FIND("~",SUBSTITUTE(AI$6,"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258))*HLOOKUP(LEFT(TRIM(AI$6),FIND("~",SUBSTITUTE(AI$6," ","~",LEN(TRIM(AI$6))-LEN(SUBSTITUTE(TRIM(AI$6)," ",""))))-1)&amp;" Total",$B$6:$BB$343,ROW($A258)-5,FALSE))</f>
        <v>0</v>
      </c>
      <c r="AJ258" s="14">
        <f ca="1">IF(AJ$5&lt;&gt;"",HLOOKUP(AJ$5,Functionalization!$G$6:$R$343,ROW($A258)-5,FALSE),IFERROR(INDEX(AJ$320:AJ$343,MATCH($F258,$B$320:$B$343,0))/VLOOKUP($F258,$B$320:$BB$343,MATCH(LEFT(TRIM(AJ$6),FIND("~",SUBSTITUTE(AJ$6,"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258))*HLOOKUP(LEFT(TRIM(AJ$6),FIND("~",SUBSTITUTE(AJ$6," ","~",LEN(TRIM(AJ$6))-LEN(SUBSTITUTE(TRIM(AJ$6)," ",""))))-1)&amp;" Total",$B$6:$BB$343,ROW($A258)-5,FALSE))</f>
        <v>0</v>
      </c>
      <c r="AK258" s="14">
        <f ca="1">IF(AK$5&lt;&gt;"",HLOOKUP(AK$5,Functionalization!$G$6:$R$343,ROW($A258)-5,FALSE),IFERROR(INDEX(AK$320:AK$343,MATCH($F258,$B$320:$B$343,0))/VLOOKUP($F258,$B$320:$BB$343,MATCH(LEFT(TRIM(AK$6),FIND("~",SUBSTITUTE(AK$6,"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258))*HLOOKUP(LEFT(TRIM(AK$6),FIND("~",SUBSTITUTE(AK$6," ","~",LEN(TRIM(AK$6))-LEN(SUBSTITUTE(TRIM(AK$6)," ",""))))-1)&amp;" Total",$B$6:$BB$343,ROW($A258)-5,FALSE))</f>
        <v>0</v>
      </c>
      <c r="AL258" s="14">
        <f ca="1">IF(AL$5&lt;&gt;"",HLOOKUP(AL$5,Functionalization!$G$6:$R$343,ROW($A258)-5,FALSE),IFERROR(INDEX(AL$320:AL$343,MATCH($F258,$B$320:$B$343,0))/VLOOKUP($F258,$B$320:$BB$343,MATCH(LEFT(TRIM(AL$6),FIND("~",SUBSTITUTE(AL$6,"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258))*HLOOKUP(LEFT(TRIM(AL$6),FIND("~",SUBSTITUTE(AL$6," ","~",LEN(TRIM(AL$6))-LEN(SUBSTITUTE(TRIM(AL$6)," ",""))))-1)&amp;" Total",$B$6:$BB$343,ROW($A258)-5,FALSE))</f>
        <v>0</v>
      </c>
      <c r="AM258" s="14">
        <f ca="1">IF(AM$5&lt;&gt;"",HLOOKUP(AM$5,Functionalization!$G$6:$R$343,ROW($A258)-5,FALSE),IFERROR(INDEX(AM$320:AM$343,MATCH($F258,$B$320:$B$343,0))/VLOOKUP($F258,$B$320:$BB$343,MATCH(LEFT(TRIM(AM$6),FIND("~",SUBSTITUTE(AM$6,"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258))*HLOOKUP(LEFT(TRIM(AM$6),FIND("~",SUBSTITUTE(AM$6," ","~",LEN(TRIM(AM$6))-LEN(SUBSTITUTE(TRIM(AM$6)," ",""))))-1)&amp;" Total",$B$6:$BB$343,ROW($A258)-5,FALSE))</f>
        <v>0</v>
      </c>
      <c r="AN258" s="14">
        <f ca="1">IF(AN$5&lt;&gt;"",HLOOKUP(AN$5,Functionalization!$G$6:$R$343,ROW($A258)-5,FALSE),IFERROR(INDEX(AN$320:AN$343,MATCH($F258,$B$320:$B$343,0))/VLOOKUP($F258,$B$320:$BB$343,MATCH(LEFT(TRIM(AN$6),FIND("~",SUBSTITUTE(AN$6,"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258))*HLOOKUP(LEFT(TRIM(AN$6),FIND("~",SUBSTITUTE(AN$6," ","~",LEN(TRIM(AN$6))-LEN(SUBSTITUTE(TRIM(AN$6)," ",""))))-1)&amp;" Total",$B$6:$BB$343,ROW($A258)-5,FALSE))</f>
        <v>0</v>
      </c>
      <c r="AO258" s="14">
        <f ca="1">IF(AO$5&lt;&gt;"",HLOOKUP(AO$5,Functionalization!$G$6:$R$343,ROW($A258)-5,FALSE),IFERROR(INDEX(AO$320:AO$343,MATCH($F258,$B$320:$B$343,0))/VLOOKUP($F258,$B$320:$BB$343,MATCH(LEFT(TRIM(AO$6),FIND("~",SUBSTITUTE(AO$6,"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258))*HLOOKUP(LEFT(TRIM(AO$6),FIND("~",SUBSTITUTE(AO$6," ","~",LEN(TRIM(AO$6))-LEN(SUBSTITUTE(TRIM(AO$6)," ",""))))-1)&amp;" Total",$B$6:$BB$343,ROW($A258)-5,FALSE))</f>
        <v>0</v>
      </c>
      <c r="AP258" s="14">
        <f ca="1">IF(AP$5&lt;&gt;"",HLOOKUP(AP$5,Functionalization!$G$6:$R$343,ROW($A258)-5,FALSE),IFERROR(INDEX(AP$320:AP$343,MATCH($F258,$B$320:$B$343,0))/VLOOKUP($F258,$B$320:$BB$343,MATCH(LEFT(TRIM(AP$6),FIND("~",SUBSTITUTE(AP$6,"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258))*HLOOKUP(LEFT(TRIM(AP$6),FIND("~",SUBSTITUTE(AP$6," ","~",LEN(TRIM(AP$6))-LEN(SUBSTITUTE(TRIM(AP$6)," ",""))))-1)&amp;" Total",$B$6:$BB$343,ROW($A258)-5,FALSE))</f>
        <v>0</v>
      </c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D258" s="44">
        <f ca="1">IFERROR(IF(SUMIF($G$6:$BB$6,BD$6&amp;" Total",$G258:$BB258)-(SUMIF($G$6:$BB$6,BD$6&amp;" "&amp;'Input-Allocators'!$D$18,$G258:$BB258)+IFERROR(SUMIF($G$6:$BB$6,BD$6&amp;" "&amp;'Input-Allocators'!$E$18,$G258:$BB258),SUMIF($G$6:$BB$6,BD$6&amp;" "&amp;'Input-Allocators'!$B$20,$G258:$BB258))+SUMIF($G$6:$BB$6,BD$6&amp;" "&amp;'Input-Allocators'!$F$18,$G258:$BB258))&lt;Check_Limit,0,1),1)</f>
        <v>0</v>
      </c>
      <c r="BE258" s="44">
        <f ca="1">IFERROR(IF(SUMIF($G$6:$BB$6,BE$6&amp;" Total",$G258:$BB258)-(SUMIF($G$6:$BB$6,BE$6&amp;" "&amp;'Input-Allocators'!$D$18,$G258:$BB258)+IFERROR(SUMIF($G$6:$BB$6,BE$6&amp;" "&amp;'Input-Allocators'!$E$18,$G258:$BB258),SUMIF($G$6:$BB$6,BE$6&amp;" "&amp;'Input-Allocators'!$B$20,$G258:$BB258))+SUMIF($G$6:$BB$6,BE$6&amp;" "&amp;'Input-Allocators'!$F$18,$G258:$BB258))&lt;Check_Limit,0,1),1)</f>
        <v>0</v>
      </c>
      <c r="BF258" s="44">
        <f ca="1">IFERROR(IF(SUMIF($G$6:$BB$6,BF$6&amp;" Total",$G258:$BB258)-(SUMIF($G$6:$BB$6,BF$6&amp;" "&amp;'Input-Allocators'!$D$18,$G258:$BB258)+IFERROR(SUMIF($G$6:$BB$6,BF$6&amp;" "&amp;'Input-Allocators'!$E$18,$G258:$BB258),SUMIF($G$6:$BB$6,BF$6&amp;" "&amp;'Input-Allocators'!$B$20,$G258:$BB258))+SUMIF($G$6:$BB$6,BF$6&amp;" "&amp;'Input-Allocators'!$F$18,$G258:$BB258))&lt;Check_Limit,0,1),1)</f>
        <v>0</v>
      </c>
      <c r="BG258" s="44">
        <f ca="1">IFERROR(IF(SUMIF($G$6:$BB$6,BG$6&amp;" Total",$G258:$BB258)-(SUMIF($G$6:$BB$6,BG$6&amp;" "&amp;'Input-Allocators'!$D$18,$G258:$BB258)+IFERROR(SUMIF($G$6:$BB$6,BG$6&amp;" "&amp;'Input-Allocators'!$E$18,$G258:$BB258),SUMIF($G$6:$BB$6,BG$6&amp;" "&amp;'Input-Allocators'!$B$20,$G258:$BB258))+SUMIF($G$6:$BB$6,BG$6&amp;" "&amp;'Input-Allocators'!$F$18,$G258:$BB258))&lt;Check_Limit,0,1),1)</f>
        <v>0</v>
      </c>
      <c r="BH258" s="44">
        <f ca="1">IFERROR(IF(SUMIF($G$6:$BB$6,BH$6&amp;" Total",$G258:$BB258)-(SUMIF($G$6:$BB$6,BH$6&amp;" "&amp;'Input-Allocators'!$D$18,$G258:$BB258)+IFERROR(SUMIF($G$6:$BB$6,BH$6&amp;" "&amp;'Input-Allocators'!$E$18,$G258:$BB258),SUMIF($G$6:$BB$6,BH$6&amp;" "&amp;'Input-Allocators'!$B$20,$G258:$BB258))+SUMIF($G$6:$BB$6,BH$6&amp;" "&amp;'Input-Allocators'!$F$18,$G258:$BB258))&lt;Check_Limit,0,1),1)</f>
        <v>0</v>
      </c>
      <c r="BI258" s="44">
        <f ca="1">IFERROR(IF(SUMIF($G$6:$BB$6,BI$6&amp;" Total",$G258:$BB258)-(SUMIF($G$6:$BB$6,BI$6&amp;" "&amp;'Input-Allocators'!$D$18,$G258:$BB258)+IFERROR(SUMIF($G$6:$BB$6,BI$6&amp;" "&amp;'Input-Allocators'!$E$18,$G258:$BB258),SUMIF($G$6:$BB$6,BI$6&amp;" "&amp;'Input-Allocators'!$B$20,$G258:$BB258))+SUMIF($G$6:$BB$6,BI$6&amp;" "&amp;'Input-Allocators'!$F$18,$G258:$BB258))&lt;Check_Limit,0,1),1)</f>
        <v>0</v>
      </c>
      <c r="BJ258" s="44">
        <f ca="1">IFERROR(IF(SUMIF($G$6:$BB$6,BJ$6&amp;" Total",$G258:$BB258)-(SUMIF($G$6:$BB$6,BJ$6&amp;" "&amp;'Input-Allocators'!$D$18,$G258:$BB258)+IFERROR(SUMIF($G$6:$BB$6,BJ$6&amp;" "&amp;'Input-Allocators'!$E$18,$G258:$BB258),SUMIF($G$6:$BB$6,BJ$6&amp;" "&amp;'Input-Allocators'!$B$20,$G258:$BB258))+SUMIF($G$6:$BB$6,BJ$6&amp;" "&amp;'Input-Allocators'!$F$18,$G258:$BB258))&lt;Check_Limit,0,1),1)</f>
        <v>0</v>
      </c>
      <c r="BK258" s="44">
        <f ca="1">IFERROR(IF(SUMIF($G$6:$BB$6,BK$6&amp;" Total",$G258:$BB258)-(SUMIF($G$6:$BB$6,BK$6&amp;" "&amp;'Input-Allocators'!$D$18,$G258:$BB258)+IFERROR(SUMIF($G$6:$BB$6,BK$6&amp;" "&amp;'Input-Allocators'!$E$18,$G258:$BB258),SUMIF($G$6:$BB$6,BK$6&amp;" "&amp;'Input-Allocators'!$B$20,$G258:$BB258))+SUMIF($G$6:$BB$6,BK$6&amp;" "&amp;'Input-Allocators'!$F$18,$G258:$BB258))&lt;Check_Limit,0,1),1)</f>
        <v>0</v>
      </c>
      <c r="BL258" s="44">
        <f ca="1">IFERROR(IF(SUMIF($G$6:$BB$6,BL$6&amp;" Total",$G258:$BB258)-(SUMIF($G$6:$BB$6,BL$6&amp;" "&amp;'Input-Allocators'!$D$18,$G258:$BB258)+IFERROR(SUMIF($G$6:$BB$6,BL$6&amp;" "&amp;'Input-Allocators'!$E$18,$G258:$BB258),SUMIF($G$6:$BB$6,BL$6&amp;" "&amp;'Input-Allocators'!$B$20,$G258:$BB258))+SUMIF($G$6:$BB$6,BL$6&amp;" "&amp;'Input-Allocators'!$F$18,$G258:$BB258))&lt;Check_Limit,0,1),1)</f>
        <v>0</v>
      </c>
      <c r="BM258" s="44">
        <f ca="1">IFERROR(IF(SUMIF($G$6:$BB$6,BM$6&amp;" Total",$G258:$BB258)-(SUMIF($G$6:$BB$6,BM$6&amp;" "&amp;'Input-Allocators'!$D$18,$G258:$BB258)+IFERROR(SUMIF($G$6:$BB$6,BM$6&amp;" "&amp;'Input-Allocators'!$E$18,$G258:$BB258),SUMIF($G$6:$BB$6,BM$6&amp;" "&amp;'Input-Allocators'!$B$20,$G258:$BB258))+SUMIF($G$6:$BB$6,BM$6&amp;" "&amp;'Input-Allocators'!$F$18,$G258:$BB258))&lt;Check_Limit,0,1),1)</f>
        <v>0</v>
      </c>
      <c r="BN258" s="44">
        <f ca="1">IFERROR(IF(SUMIF($G$6:$BB$6,BN$6&amp;" Total",$G258:$BB258)-(SUMIF($G$6:$BB$6,BN$6&amp;" "&amp;'Input-Allocators'!$D$18,$G258:$BB258)+IFERROR(SUMIF($G$6:$BB$6,BN$6&amp;" "&amp;'Input-Allocators'!$E$18,$G258:$BB258),SUMIF($G$6:$BB$6,BN$6&amp;" "&amp;'Input-Allocators'!$B$20,$G258:$BB258))+SUMIF($G$6:$BB$6,BN$6&amp;" "&amp;'Input-Allocators'!$F$18,$G258:$BB258))&lt;Check_Limit,0,1),1)</f>
        <v>0</v>
      </c>
      <c r="BO258" s="44">
        <f ca="1">IFERROR(IF(SUMIF($G$6:$BB$6,BO$6&amp;" Total",$G258:$BB258)-(SUMIF($G$6:$BB$6,BO$6&amp;" "&amp;'Input-Allocators'!$D$18,$G258:$BB258)+IFERROR(SUMIF($G$6:$BB$6,BO$6&amp;" "&amp;'Input-Allocators'!$E$18,$G258:$BB258),SUMIF($G$6:$BB$6,BO$6&amp;" "&amp;'Input-Allocators'!$B$20,$G258:$BB258))+SUMIF($G$6:$BB$6,BO$6&amp;" "&amp;'Input-Allocators'!$F$18,$G258:$BB258))&lt;Check_Limit,0,1),1)</f>
        <v>0</v>
      </c>
    </row>
    <row r="259" spans="1:67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>Functionalization!$D259</f>
        <v>1723.9854567529201</v>
      </c>
      <c r="E259" s="14">
        <f t="shared" ca="1" si="42"/>
        <v>0</v>
      </c>
      <c r="F259" s="3" t="str">
        <f>IF($D259=0,"-",IF('Input-Accounts'!$E259&lt;&gt;0,'Input-Accounts'!$E259,'Input-Accounts'!$G259))</f>
        <v>CUSTOMER</v>
      </c>
      <c r="G259" s="14">
        <f ca="1">IF(G$5&lt;&gt;"",HLOOKUP(G$5,Functionalization!$G$6:$R$343,ROW($A259)-5,FALSE),IFERROR(INDEX(G$320:G$343,MATCH($F259,$B$320:$B$343,0))/VLOOKUP($F259,$B$320:$BB$343,MATCH(LEFT(TRIM(G$6),FIND("~",SUBSTITUTE(G$6,"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259))*HLOOKUP(LEFT(TRIM(G$6),FIND("~",SUBSTITUTE(G$6," ","~",LEN(TRIM(G$6))-LEN(SUBSTITUTE(TRIM(G$6)," ",""))))-1)&amp;" Total",$B$6:$BB$343,ROW($A259)-5,FALSE))</f>
        <v>0</v>
      </c>
      <c r="H259" s="14">
        <f ca="1">IF(H$5&lt;&gt;"",HLOOKUP(H$5,Functionalization!$G$6:$R$343,ROW($A259)-5,FALSE),IFERROR(INDEX(H$320:H$343,MATCH($F259,$B$320:$B$343,0))/VLOOKUP($F259,$B$320:$BB$343,MATCH(LEFT(TRIM(H$6),FIND("~",SUBSTITUTE(H$6,"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259))*HLOOKUP(LEFT(TRIM(H$6),FIND("~",SUBSTITUTE(H$6," ","~",LEN(TRIM(H$6))-LEN(SUBSTITUTE(TRIM(H$6)," ",""))))-1)&amp;" Total",$B$6:$BB$343,ROW($A259)-5,FALSE))</f>
        <v>0</v>
      </c>
      <c r="I259" s="14">
        <f ca="1">IF(I$5&lt;&gt;"",HLOOKUP(I$5,Functionalization!$G$6:$R$343,ROW($A259)-5,FALSE),IFERROR(INDEX(I$320:I$343,MATCH($F259,$B$320:$B$343,0))/VLOOKUP($F259,$B$320:$BB$343,MATCH(LEFT(TRIM(I$6),FIND("~",SUBSTITUTE(I$6,"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259))*HLOOKUP(LEFT(TRIM(I$6),FIND("~",SUBSTITUTE(I$6," ","~",LEN(TRIM(I$6))-LEN(SUBSTITUTE(TRIM(I$6)," ",""))))-1)&amp;" Total",$B$6:$BB$343,ROW($A259)-5,FALSE))</f>
        <v>0</v>
      </c>
      <c r="J259" s="14">
        <f ca="1">IF(J$5&lt;&gt;"",HLOOKUP(J$5,Functionalization!$G$6:$R$343,ROW($A259)-5,FALSE),IFERROR(INDEX(J$320:J$343,MATCH($F259,$B$320:$B$343,0))/VLOOKUP($F259,$B$320:$BB$343,MATCH(LEFT(TRIM(J$6),FIND("~",SUBSTITUTE(J$6,"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259))*HLOOKUP(LEFT(TRIM(J$6),FIND("~",SUBSTITUTE(J$6," ","~",LEN(TRIM(J$6))-LEN(SUBSTITUTE(TRIM(J$6)," ",""))))-1)&amp;" Total",$B$6:$BB$343,ROW($A259)-5,FALSE))</f>
        <v>0</v>
      </c>
      <c r="K259" s="14">
        <f ca="1">IF(K$5&lt;&gt;"",HLOOKUP(K$5,Functionalization!$G$6:$R$343,ROW($A259)-5,FALSE),IFERROR(INDEX(K$320:K$343,MATCH($F259,$B$320:$B$343,0))/VLOOKUP($F259,$B$320:$BB$343,MATCH(LEFT(TRIM(K$6),FIND("~",SUBSTITUTE(K$6,"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259))*HLOOKUP(LEFT(TRIM(K$6),FIND("~",SUBSTITUTE(K$6," ","~",LEN(TRIM(K$6))-LEN(SUBSTITUTE(TRIM(K$6)," ",""))))-1)&amp;" Total",$B$6:$BB$343,ROW($A259)-5,FALSE))</f>
        <v>0</v>
      </c>
      <c r="L259" s="14">
        <f ca="1">IF(L$5&lt;&gt;"",HLOOKUP(L$5,Functionalization!$G$6:$R$343,ROW($A259)-5,FALSE),IFERROR(INDEX(L$320:L$343,MATCH($F259,$B$320:$B$343,0))/VLOOKUP($F259,$B$320:$BB$343,MATCH(LEFT(TRIM(L$6),FIND("~",SUBSTITUTE(L$6,"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259))*HLOOKUP(LEFT(TRIM(L$6),FIND("~",SUBSTITUTE(L$6," ","~",LEN(TRIM(L$6))-LEN(SUBSTITUTE(TRIM(L$6)," ",""))))-1)&amp;" Total",$B$6:$BB$343,ROW($A259)-5,FALSE))</f>
        <v>0</v>
      </c>
      <c r="M259" s="14">
        <f ca="1">IF(M$5&lt;&gt;"",HLOOKUP(M$5,Functionalization!$G$6:$R$343,ROW($A259)-5,FALSE),IFERROR(INDEX(M$320:M$343,MATCH($F259,$B$320:$B$343,0))/VLOOKUP($F259,$B$320:$BB$343,MATCH(LEFT(TRIM(M$6),FIND("~",SUBSTITUTE(M$6,"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259))*HLOOKUP(LEFT(TRIM(M$6),FIND("~",SUBSTITUTE(M$6," ","~",LEN(TRIM(M$6))-LEN(SUBSTITUTE(TRIM(M$6)," ",""))))-1)&amp;" Total",$B$6:$BB$343,ROW($A259)-5,FALSE))</f>
        <v>0</v>
      </c>
      <c r="N259" s="14">
        <f ca="1">IF(N$5&lt;&gt;"",HLOOKUP(N$5,Functionalization!$G$6:$R$343,ROW($A259)-5,FALSE),IFERROR(INDEX(N$320:N$343,MATCH($F259,$B$320:$B$343,0))/VLOOKUP($F259,$B$320:$BB$343,MATCH(LEFT(TRIM(N$6),FIND("~",SUBSTITUTE(N$6,"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259))*HLOOKUP(LEFT(TRIM(N$6),FIND("~",SUBSTITUTE(N$6," ","~",LEN(TRIM(N$6))-LEN(SUBSTITUTE(TRIM(N$6)," ",""))))-1)&amp;" Total",$B$6:$BB$343,ROW($A259)-5,FALSE))</f>
        <v>0</v>
      </c>
      <c r="O259" s="14">
        <f ca="1">IF(O$5&lt;&gt;"",HLOOKUP(O$5,Functionalization!$G$6:$R$343,ROW($A259)-5,FALSE),IFERROR(INDEX(O$320:O$343,MATCH($F259,$B$320:$B$343,0))/VLOOKUP($F259,$B$320:$BB$343,MATCH(LEFT(TRIM(O$6),FIND("~",SUBSTITUTE(O$6,"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259))*HLOOKUP(LEFT(TRIM(O$6),FIND("~",SUBSTITUTE(O$6," ","~",LEN(TRIM(O$6))-LEN(SUBSTITUTE(TRIM(O$6)," ",""))))-1)&amp;" Total",$B$6:$BB$343,ROW($A259)-5,FALSE))</f>
        <v>0</v>
      </c>
      <c r="P259" s="14">
        <f ca="1">IF(P$5&lt;&gt;"",HLOOKUP(P$5,Functionalization!$G$6:$R$343,ROW($A259)-5,FALSE),IFERROR(INDEX(P$320:P$343,MATCH($F259,$B$320:$B$343,0))/VLOOKUP($F259,$B$320:$BB$343,MATCH(LEFT(TRIM(P$6),FIND("~",SUBSTITUTE(P$6,"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259))*HLOOKUP(LEFT(TRIM(P$6),FIND("~",SUBSTITUTE(P$6," ","~",LEN(TRIM(P$6))-LEN(SUBSTITUTE(TRIM(P$6)," ",""))))-1)&amp;" Total",$B$6:$BB$343,ROW($A259)-5,FALSE))</f>
        <v>0</v>
      </c>
      <c r="Q259" s="14">
        <f ca="1">IF(Q$5&lt;&gt;"",HLOOKUP(Q$5,Functionalization!$G$6:$R$343,ROW($A259)-5,FALSE),IFERROR(INDEX(Q$320:Q$343,MATCH($F259,$B$320:$B$343,0))/VLOOKUP($F259,$B$320:$BB$343,MATCH(LEFT(TRIM(Q$6),FIND("~",SUBSTITUTE(Q$6,"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259))*HLOOKUP(LEFT(TRIM(Q$6),FIND("~",SUBSTITUTE(Q$6," ","~",LEN(TRIM(Q$6))-LEN(SUBSTITUTE(TRIM(Q$6)," ",""))))-1)&amp;" Total",$B$6:$BB$343,ROW($A259)-5,FALSE))</f>
        <v>0</v>
      </c>
      <c r="R259" s="14">
        <f ca="1">IF(R$5&lt;&gt;"",HLOOKUP(R$5,Functionalization!$G$6:$R$343,ROW($A259)-5,FALSE),IFERROR(INDEX(R$320:R$343,MATCH($F259,$B$320:$B$343,0))/VLOOKUP($F259,$B$320:$BB$343,MATCH(LEFT(TRIM(R$6),FIND("~",SUBSTITUTE(R$6,"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259))*HLOOKUP(LEFT(TRIM(R$6),FIND("~",SUBSTITUTE(R$6," ","~",LEN(TRIM(R$6))-LEN(SUBSTITUTE(TRIM(R$6)," ",""))))-1)&amp;" Total",$B$6:$BB$343,ROW($A259)-5,FALSE))</f>
        <v>0</v>
      </c>
      <c r="S259" s="14">
        <f ca="1">IF(S$5&lt;&gt;"",HLOOKUP(S$5,Functionalization!$G$6:$R$343,ROW($A259)-5,FALSE),IFERROR(INDEX(S$320:S$343,MATCH($F259,$B$320:$B$343,0))/VLOOKUP($F259,$B$320:$BB$343,MATCH(LEFT(TRIM(S$6),FIND("~",SUBSTITUTE(S$6,"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259))*HLOOKUP(LEFT(TRIM(S$6),FIND("~",SUBSTITUTE(S$6," ","~",LEN(TRIM(S$6))-LEN(SUBSTITUTE(TRIM(S$6)," ",""))))-1)&amp;" Total",$B$6:$BB$343,ROW($A259)-5,FALSE))</f>
        <v>1723.9854567529201</v>
      </c>
      <c r="T259" s="14">
        <f ca="1">IF(T$5&lt;&gt;"",HLOOKUP(T$5,Functionalization!$G$6:$R$343,ROW($A259)-5,FALSE),IFERROR(INDEX(T$320:T$343,MATCH($F259,$B$320:$B$343,0))/VLOOKUP($F259,$B$320:$BB$343,MATCH(LEFT(TRIM(T$6),FIND("~",SUBSTITUTE(T$6,"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259))*HLOOKUP(LEFT(TRIM(T$6),FIND("~",SUBSTITUTE(T$6," ","~",LEN(TRIM(T$6))-LEN(SUBSTITUTE(TRIM(T$6)," ",""))))-1)&amp;" Total",$B$6:$BB$343,ROW($A259)-5,FALSE))</f>
        <v>0</v>
      </c>
      <c r="U259" s="14">
        <f ca="1">IF(U$5&lt;&gt;"",HLOOKUP(U$5,Functionalization!$G$6:$R$343,ROW($A259)-5,FALSE),IFERROR(INDEX(U$320:U$343,MATCH($F259,$B$320:$B$343,0))/VLOOKUP($F259,$B$320:$BB$343,MATCH(LEFT(TRIM(U$6),FIND("~",SUBSTITUTE(U$6,"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259))*HLOOKUP(LEFT(TRIM(U$6),FIND("~",SUBSTITUTE(U$6," ","~",LEN(TRIM(U$6))-LEN(SUBSTITUTE(TRIM(U$6)," ",""))))-1)&amp;" Total",$B$6:$BB$343,ROW($A259)-5,FALSE))</f>
        <v>0</v>
      </c>
      <c r="V259" s="14">
        <f ca="1">IF(V$5&lt;&gt;"",HLOOKUP(V$5,Functionalization!$G$6:$R$343,ROW($A259)-5,FALSE),IFERROR(INDEX(V$320:V$343,MATCH($F259,$B$320:$B$343,0))/VLOOKUP($F259,$B$320:$BB$343,MATCH(LEFT(TRIM(V$6),FIND("~",SUBSTITUTE(V$6,"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259))*HLOOKUP(LEFT(TRIM(V$6),FIND("~",SUBSTITUTE(V$6," ","~",LEN(TRIM(V$6))-LEN(SUBSTITUTE(TRIM(V$6)," ",""))))-1)&amp;" Total",$B$6:$BB$343,ROW($A259)-5,FALSE))</f>
        <v>1723.9854567529201</v>
      </c>
      <c r="W259" s="14">
        <f ca="1">IF(W$5&lt;&gt;"",HLOOKUP(W$5,Functionalization!$G$6:$R$343,ROW($A259)-5,FALSE),IFERROR(INDEX(W$320:W$343,MATCH($F259,$B$320:$B$343,0))/VLOOKUP($F259,$B$320:$BB$343,MATCH(LEFT(TRIM(W$6),FIND("~",SUBSTITUTE(W$6,"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259))*HLOOKUP(LEFT(TRIM(W$6),FIND("~",SUBSTITUTE(W$6," ","~",LEN(TRIM(W$6))-LEN(SUBSTITUTE(TRIM(W$6)," ",""))))-1)&amp;" Total",$B$6:$BB$343,ROW($A259)-5,FALSE))</f>
        <v>0</v>
      </c>
      <c r="X259" s="14">
        <f ca="1">IF(X$5&lt;&gt;"",HLOOKUP(X$5,Functionalization!$G$6:$R$343,ROW($A259)-5,FALSE),IFERROR(INDEX(X$320:X$343,MATCH($F259,$B$320:$B$343,0))/VLOOKUP($F259,$B$320:$BB$343,MATCH(LEFT(TRIM(X$6),FIND("~",SUBSTITUTE(X$6,"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259))*HLOOKUP(LEFT(TRIM(X$6),FIND("~",SUBSTITUTE(X$6," ","~",LEN(TRIM(X$6))-LEN(SUBSTITUTE(TRIM(X$6)," ",""))))-1)&amp;" Total",$B$6:$BB$343,ROW($A259)-5,FALSE))</f>
        <v>0</v>
      </c>
      <c r="Y259" s="14">
        <f ca="1">IF(Y$5&lt;&gt;"",HLOOKUP(Y$5,Functionalization!$G$6:$R$343,ROW($A259)-5,FALSE),IFERROR(INDEX(Y$320:Y$343,MATCH($F259,$B$320:$B$343,0))/VLOOKUP($F259,$B$320:$BB$343,MATCH(LEFT(TRIM(Y$6),FIND("~",SUBSTITUTE(Y$6,"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259))*HLOOKUP(LEFT(TRIM(Y$6),FIND("~",SUBSTITUTE(Y$6," ","~",LEN(TRIM(Y$6))-LEN(SUBSTITUTE(TRIM(Y$6)," ",""))))-1)&amp;" Total",$B$6:$BB$343,ROW($A259)-5,FALSE))</f>
        <v>0</v>
      </c>
      <c r="Z259" s="14">
        <f ca="1">IF(Z$5&lt;&gt;"",HLOOKUP(Z$5,Functionalization!$G$6:$R$343,ROW($A259)-5,FALSE),IFERROR(INDEX(Z$320:Z$343,MATCH($F259,$B$320:$B$343,0))/VLOOKUP($F259,$B$320:$BB$343,MATCH(LEFT(TRIM(Z$6),FIND("~",SUBSTITUTE(Z$6,"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259))*HLOOKUP(LEFT(TRIM(Z$6),FIND("~",SUBSTITUTE(Z$6," ","~",LEN(TRIM(Z$6))-LEN(SUBSTITUTE(TRIM(Z$6)," ",""))))-1)&amp;" Total",$B$6:$BB$343,ROW($A259)-5,FALSE))</f>
        <v>0</v>
      </c>
      <c r="AA259" s="14">
        <f ca="1">IF(AA$5&lt;&gt;"",HLOOKUP(AA$5,Functionalization!$G$6:$R$343,ROW($A259)-5,FALSE),IFERROR(INDEX(AA$320:AA$343,MATCH($F259,$B$320:$B$343,0))/VLOOKUP($F259,$B$320:$BB$343,MATCH(LEFT(TRIM(AA$6),FIND("~",SUBSTITUTE(AA$6,"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259))*HLOOKUP(LEFT(TRIM(AA$6),FIND("~",SUBSTITUTE(AA$6," ","~",LEN(TRIM(AA$6))-LEN(SUBSTITUTE(TRIM(AA$6)," ",""))))-1)&amp;" Total",$B$6:$BB$343,ROW($A259)-5,FALSE))</f>
        <v>0</v>
      </c>
      <c r="AB259" s="14">
        <f ca="1">IF(AB$5&lt;&gt;"",HLOOKUP(AB$5,Functionalization!$G$6:$R$343,ROW($A259)-5,FALSE),IFERROR(INDEX(AB$320:AB$343,MATCH($F259,$B$320:$B$343,0))/VLOOKUP($F259,$B$320:$BB$343,MATCH(LEFT(TRIM(AB$6),FIND("~",SUBSTITUTE(AB$6,"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259))*HLOOKUP(LEFT(TRIM(AB$6),FIND("~",SUBSTITUTE(AB$6," ","~",LEN(TRIM(AB$6))-LEN(SUBSTITUTE(TRIM(AB$6)," ",""))))-1)&amp;" Total",$B$6:$BB$343,ROW($A259)-5,FALSE))</f>
        <v>0</v>
      </c>
      <c r="AC259" s="14">
        <f ca="1">IF(AC$5&lt;&gt;"",HLOOKUP(AC$5,Functionalization!$G$6:$R$343,ROW($A259)-5,FALSE),IFERROR(INDEX(AC$320:AC$343,MATCH($F259,$B$320:$B$343,0))/VLOOKUP($F259,$B$320:$BB$343,MATCH(LEFT(TRIM(AC$6),FIND("~",SUBSTITUTE(AC$6,"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259))*HLOOKUP(LEFT(TRIM(AC$6),FIND("~",SUBSTITUTE(AC$6," ","~",LEN(TRIM(AC$6))-LEN(SUBSTITUTE(TRIM(AC$6)," ",""))))-1)&amp;" Total",$B$6:$BB$343,ROW($A259)-5,FALSE))</f>
        <v>0</v>
      </c>
      <c r="AD259" s="14">
        <f ca="1">IF(AD$5&lt;&gt;"",HLOOKUP(AD$5,Functionalization!$G$6:$R$343,ROW($A259)-5,FALSE),IFERROR(INDEX(AD$320:AD$343,MATCH($F259,$B$320:$B$343,0))/VLOOKUP($F259,$B$320:$BB$343,MATCH(LEFT(TRIM(AD$6),FIND("~",SUBSTITUTE(AD$6,"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259))*HLOOKUP(LEFT(TRIM(AD$6),FIND("~",SUBSTITUTE(AD$6," ","~",LEN(TRIM(AD$6))-LEN(SUBSTITUTE(TRIM(AD$6)," ",""))))-1)&amp;" Total",$B$6:$BB$343,ROW($A259)-5,FALSE))</f>
        <v>0</v>
      </c>
      <c r="AE259" s="14">
        <f ca="1">IF(AE$5&lt;&gt;"",HLOOKUP(AE$5,Functionalization!$G$6:$R$343,ROW($A259)-5,FALSE),IFERROR(INDEX(AE$320:AE$343,MATCH($F259,$B$320:$B$343,0))/VLOOKUP($F259,$B$320:$BB$343,MATCH(LEFT(TRIM(AE$6),FIND("~",SUBSTITUTE(AE$6,"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259))*HLOOKUP(LEFT(TRIM(AE$6),FIND("~",SUBSTITUTE(AE$6," ","~",LEN(TRIM(AE$6))-LEN(SUBSTITUTE(TRIM(AE$6)," ",""))))-1)&amp;" Total",$B$6:$BB$343,ROW($A259)-5,FALSE))</f>
        <v>0</v>
      </c>
      <c r="AF259" s="14">
        <f ca="1">IF(AF$5&lt;&gt;"",HLOOKUP(AF$5,Functionalization!$G$6:$R$343,ROW($A259)-5,FALSE),IFERROR(INDEX(AF$320:AF$343,MATCH($F259,$B$320:$B$343,0))/VLOOKUP($F259,$B$320:$BB$343,MATCH(LEFT(TRIM(AF$6),FIND("~",SUBSTITUTE(AF$6,"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259))*HLOOKUP(LEFT(TRIM(AF$6),FIND("~",SUBSTITUTE(AF$6," ","~",LEN(TRIM(AF$6))-LEN(SUBSTITUTE(TRIM(AF$6)," ",""))))-1)&amp;" Total",$B$6:$BB$343,ROW($A259)-5,FALSE))</f>
        <v>0</v>
      </c>
      <c r="AG259" s="14">
        <f ca="1">IF(AG$5&lt;&gt;"",HLOOKUP(AG$5,Functionalization!$G$6:$R$343,ROW($A259)-5,FALSE),IFERROR(INDEX(AG$320:AG$343,MATCH($F259,$B$320:$B$343,0))/VLOOKUP($F259,$B$320:$BB$343,MATCH(LEFT(TRIM(AG$6),FIND("~",SUBSTITUTE(AG$6,"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259))*HLOOKUP(LEFT(TRIM(AG$6),FIND("~",SUBSTITUTE(AG$6," ","~",LEN(TRIM(AG$6))-LEN(SUBSTITUTE(TRIM(AG$6)," ",""))))-1)&amp;" Total",$B$6:$BB$343,ROW($A259)-5,FALSE))</f>
        <v>0</v>
      </c>
      <c r="AH259" s="14">
        <f ca="1">IF(AH$5&lt;&gt;"",HLOOKUP(AH$5,Functionalization!$G$6:$R$343,ROW($A259)-5,FALSE),IFERROR(INDEX(AH$320:AH$343,MATCH($F259,$B$320:$B$343,0))/VLOOKUP($F259,$B$320:$BB$343,MATCH(LEFT(TRIM(AH$6),FIND("~",SUBSTITUTE(AH$6,"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259))*HLOOKUP(LEFT(TRIM(AH$6),FIND("~",SUBSTITUTE(AH$6," ","~",LEN(TRIM(AH$6))-LEN(SUBSTITUTE(TRIM(AH$6)," ",""))))-1)&amp;" Total",$B$6:$BB$343,ROW($A259)-5,FALSE))</f>
        <v>0</v>
      </c>
      <c r="AI259" s="14">
        <f ca="1">IF(AI$5&lt;&gt;"",HLOOKUP(AI$5,Functionalization!$G$6:$R$343,ROW($A259)-5,FALSE),IFERROR(INDEX(AI$320:AI$343,MATCH($F259,$B$320:$B$343,0))/VLOOKUP($F259,$B$320:$BB$343,MATCH(LEFT(TRIM(AI$6),FIND("~",SUBSTITUTE(AI$6,"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259))*HLOOKUP(LEFT(TRIM(AI$6),FIND("~",SUBSTITUTE(AI$6," ","~",LEN(TRIM(AI$6))-LEN(SUBSTITUTE(TRIM(AI$6)," ",""))))-1)&amp;" Total",$B$6:$BB$343,ROW($A259)-5,FALSE))</f>
        <v>0</v>
      </c>
      <c r="AJ259" s="14">
        <f ca="1">IF(AJ$5&lt;&gt;"",HLOOKUP(AJ$5,Functionalization!$G$6:$R$343,ROW($A259)-5,FALSE),IFERROR(INDEX(AJ$320:AJ$343,MATCH($F259,$B$320:$B$343,0))/VLOOKUP($F259,$B$320:$BB$343,MATCH(LEFT(TRIM(AJ$6),FIND("~",SUBSTITUTE(AJ$6,"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259))*HLOOKUP(LEFT(TRIM(AJ$6),FIND("~",SUBSTITUTE(AJ$6," ","~",LEN(TRIM(AJ$6))-LEN(SUBSTITUTE(TRIM(AJ$6)," ",""))))-1)&amp;" Total",$B$6:$BB$343,ROW($A259)-5,FALSE))</f>
        <v>0</v>
      </c>
      <c r="AK259" s="14">
        <f ca="1">IF(AK$5&lt;&gt;"",HLOOKUP(AK$5,Functionalization!$G$6:$R$343,ROW($A259)-5,FALSE),IFERROR(INDEX(AK$320:AK$343,MATCH($F259,$B$320:$B$343,0))/VLOOKUP($F259,$B$320:$BB$343,MATCH(LEFT(TRIM(AK$6),FIND("~",SUBSTITUTE(AK$6,"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259))*HLOOKUP(LEFT(TRIM(AK$6),FIND("~",SUBSTITUTE(AK$6," ","~",LEN(TRIM(AK$6))-LEN(SUBSTITUTE(TRIM(AK$6)," ",""))))-1)&amp;" Total",$B$6:$BB$343,ROW($A259)-5,FALSE))</f>
        <v>0</v>
      </c>
      <c r="AL259" s="14">
        <f ca="1">IF(AL$5&lt;&gt;"",HLOOKUP(AL$5,Functionalization!$G$6:$R$343,ROW($A259)-5,FALSE),IFERROR(INDEX(AL$320:AL$343,MATCH($F259,$B$320:$B$343,0))/VLOOKUP($F259,$B$320:$BB$343,MATCH(LEFT(TRIM(AL$6),FIND("~",SUBSTITUTE(AL$6,"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259))*HLOOKUP(LEFT(TRIM(AL$6),FIND("~",SUBSTITUTE(AL$6," ","~",LEN(TRIM(AL$6))-LEN(SUBSTITUTE(TRIM(AL$6)," ",""))))-1)&amp;" Total",$B$6:$BB$343,ROW($A259)-5,FALSE))</f>
        <v>0</v>
      </c>
      <c r="AM259" s="14">
        <f ca="1">IF(AM$5&lt;&gt;"",HLOOKUP(AM$5,Functionalization!$G$6:$R$343,ROW($A259)-5,FALSE),IFERROR(INDEX(AM$320:AM$343,MATCH($F259,$B$320:$B$343,0))/VLOOKUP($F259,$B$320:$BB$343,MATCH(LEFT(TRIM(AM$6),FIND("~",SUBSTITUTE(AM$6,"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259))*HLOOKUP(LEFT(TRIM(AM$6),FIND("~",SUBSTITUTE(AM$6," ","~",LEN(TRIM(AM$6))-LEN(SUBSTITUTE(TRIM(AM$6)," ",""))))-1)&amp;" Total",$B$6:$BB$343,ROW($A259)-5,FALSE))</f>
        <v>0</v>
      </c>
      <c r="AN259" s="14">
        <f ca="1">IF(AN$5&lt;&gt;"",HLOOKUP(AN$5,Functionalization!$G$6:$R$343,ROW($A259)-5,FALSE),IFERROR(INDEX(AN$320:AN$343,MATCH($F259,$B$320:$B$343,0))/VLOOKUP($F259,$B$320:$BB$343,MATCH(LEFT(TRIM(AN$6),FIND("~",SUBSTITUTE(AN$6,"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259))*HLOOKUP(LEFT(TRIM(AN$6),FIND("~",SUBSTITUTE(AN$6," ","~",LEN(TRIM(AN$6))-LEN(SUBSTITUTE(TRIM(AN$6)," ",""))))-1)&amp;" Total",$B$6:$BB$343,ROW($A259)-5,FALSE))</f>
        <v>0</v>
      </c>
      <c r="AO259" s="14">
        <f ca="1">IF(AO$5&lt;&gt;"",HLOOKUP(AO$5,Functionalization!$G$6:$R$343,ROW($A259)-5,FALSE),IFERROR(INDEX(AO$320:AO$343,MATCH($F259,$B$320:$B$343,0))/VLOOKUP($F259,$B$320:$BB$343,MATCH(LEFT(TRIM(AO$6),FIND("~",SUBSTITUTE(AO$6,"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259))*HLOOKUP(LEFT(TRIM(AO$6),FIND("~",SUBSTITUTE(AO$6," ","~",LEN(TRIM(AO$6))-LEN(SUBSTITUTE(TRIM(AO$6)," ",""))))-1)&amp;" Total",$B$6:$BB$343,ROW($A259)-5,FALSE))</f>
        <v>0</v>
      </c>
      <c r="AP259" s="14">
        <f ca="1">IF(AP$5&lt;&gt;"",HLOOKUP(AP$5,Functionalization!$G$6:$R$343,ROW($A259)-5,FALSE),IFERROR(INDEX(AP$320:AP$343,MATCH($F259,$B$320:$B$343,0))/VLOOKUP($F259,$B$320:$BB$343,MATCH(LEFT(TRIM(AP$6),FIND("~",SUBSTITUTE(AP$6,"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259))*HLOOKUP(LEFT(TRIM(AP$6),FIND("~",SUBSTITUTE(AP$6," ","~",LEN(TRIM(AP$6))-LEN(SUBSTITUTE(TRIM(AP$6)," ",""))))-1)&amp;" Total",$B$6:$BB$343,ROW($A259)-5,FALSE))</f>
        <v>0</v>
      </c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D259" s="44">
        <f ca="1">IFERROR(IF(SUMIF($G$6:$BB$6,BD$6&amp;" Total",$G259:$BB259)-(SUMIF($G$6:$BB$6,BD$6&amp;" "&amp;'Input-Allocators'!$D$18,$G259:$BB259)+IFERROR(SUMIF($G$6:$BB$6,BD$6&amp;" "&amp;'Input-Allocators'!$E$18,$G259:$BB259),SUMIF($G$6:$BB$6,BD$6&amp;" "&amp;'Input-Allocators'!$B$20,$G259:$BB259))+SUMIF($G$6:$BB$6,BD$6&amp;" "&amp;'Input-Allocators'!$F$18,$G259:$BB259))&lt;Check_Limit,0,1),1)</f>
        <v>0</v>
      </c>
      <c r="BE259" s="44">
        <f ca="1">IFERROR(IF(SUMIF($G$6:$BB$6,BE$6&amp;" Total",$G259:$BB259)-(SUMIF($G$6:$BB$6,BE$6&amp;" "&amp;'Input-Allocators'!$D$18,$G259:$BB259)+IFERROR(SUMIF($G$6:$BB$6,BE$6&amp;" "&amp;'Input-Allocators'!$E$18,$G259:$BB259),SUMIF($G$6:$BB$6,BE$6&amp;" "&amp;'Input-Allocators'!$B$20,$G259:$BB259))+SUMIF($G$6:$BB$6,BE$6&amp;" "&amp;'Input-Allocators'!$F$18,$G259:$BB259))&lt;Check_Limit,0,1),1)</f>
        <v>0</v>
      </c>
      <c r="BF259" s="44">
        <f ca="1">IFERROR(IF(SUMIF($G$6:$BB$6,BF$6&amp;" Total",$G259:$BB259)-(SUMIF($G$6:$BB$6,BF$6&amp;" "&amp;'Input-Allocators'!$D$18,$G259:$BB259)+IFERROR(SUMIF($G$6:$BB$6,BF$6&amp;" "&amp;'Input-Allocators'!$E$18,$G259:$BB259),SUMIF($G$6:$BB$6,BF$6&amp;" "&amp;'Input-Allocators'!$B$20,$G259:$BB259))+SUMIF($G$6:$BB$6,BF$6&amp;" "&amp;'Input-Allocators'!$F$18,$G259:$BB259))&lt;Check_Limit,0,1),1)</f>
        <v>0</v>
      </c>
      <c r="BG259" s="44">
        <f ca="1">IFERROR(IF(SUMIF($G$6:$BB$6,BG$6&amp;" Total",$G259:$BB259)-(SUMIF($G$6:$BB$6,BG$6&amp;" "&amp;'Input-Allocators'!$D$18,$G259:$BB259)+IFERROR(SUMIF($G$6:$BB$6,BG$6&amp;" "&amp;'Input-Allocators'!$E$18,$G259:$BB259),SUMIF($G$6:$BB$6,BG$6&amp;" "&amp;'Input-Allocators'!$B$20,$G259:$BB259))+SUMIF($G$6:$BB$6,BG$6&amp;" "&amp;'Input-Allocators'!$F$18,$G259:$BB259))&lt;Check_Limit,0,1),1)</f>
        <v>0</v>
      </c>
      <c r="BH259" s="44">
        <f ca="1">IFERROR(IF(SUMIF($G$6:$BB$6,BH$6&amp;" Total",$G259:$BB259)-(SUMIF($G$6:$BB$6,BH$6&amp;" "&amp;'Input-Allocators'!$D$18,$G259:$BB259)+IFERROR(SUMIF($G$6:$BB$6,BH$6&amp;" "&amp;'Input-Allocators'!$E$18,$G259:$BB259),SUMIF($G$6:$BB$6,BH$6&amp;" "&amp;'Input-Allocators'!$B$20,$G259:$BB259))+SUMIF($G$6:$BB$6,BH$6&amp;" "&amp;'Input-Allocators'!$F$18,$G259:$BB259))&lt;Check_Limit,0,1),1)</f>
        <v>0</v>
      </c>
      <c r="BI259" s="44">
        <f ca="1">IFERROR(IF(SUMIF($G$6:$BB$6,BI$6&amp;" Total",$G259:$BB259)-(SUMIF($G$6:$BB$6,BI$6&amp;" "&amp;'Input-Allocators'!$D$18,$G259:$BB259)+IFERROR(SUMIF($G$6:$BB$6,BI$6&amp;" "&amp;'Input-Allocators'!$E$18,$G259:$BB259),SUMIF($G$6:$BB$6,BI$6&amp;" "&amp;'Input-Allocators'!$B$20,$G259:$BB259))+SUMIF($G$6:$BB$6,BI$6&amp;" "&amp;'Input-Allocators'!$F$18,$G259:$BB259))&lt;Check_Limit,0,1),1)</f>
        <v>0</v>
      </c>
      <c r="BJ259" s="44">
        <f ca="1">IFERROR(IF(SUMIF($G$6:$BB$6,BJ$6&amp;" Total",$G259:$BB259)-(SUMIF($G$6:$BB$6,BJ$6&amp;" "&amp;'Input-Allocators'!$D$18,$G259:$BB259)+IFERROR(SUMIF($G$6:$BB$6,BJ$6&amp;" "&amp;'Input-Allocators'!$E$18,$G259:$BB259),SUMIF($G$6:$BB$6,BJ$6&amp;" "&amp;'Input-Allocators'!$B$20,$G259:$BB259))+SUMIF($G$6:$BB$6,BJ$6&amp;" "&amp;'Input-Allocators'!$F$18,$G259:$BB259))&lt;Check_Limit,0,1),1)</f>
        <v>0</v>
      </c>
      <c r="BK259" s="44">
        <f ca="1">IFERROR(IF(SUMIF($G$6:$BB$6,BK$6&amp;" Total",$G259:$BB259)-(SUMIF($G$6:$BB$6,BK$6&amp;" "&amp;'Input-Allocators'!$D$18,$G259:$BB259)+IFERROR(SUMIF($G$6:$BB$6,BK$6&amp;" "&amp;'Input-Allocators'!$E$18,$G259:$BB259),SUMIF($G$6:$BB$6,BK$6&amp;" "&amp;'Input-Allocators'!$B$20,$G259:$BB259))+SUMIF($G$6:$BB$6,BK$6&amp;" "&amp;'Input-Allocators'!$F$18,$G259:$BB259))&lt;Check_Limit,0,1),1)</f>
        <v>0</v>
      </c>
      <c r="BL259" s="44">
        <f ca="1">IFERROR(IF(SUMIF($G$6:$BB$6,BL$6&amp;" Total",$G259:$BB259)-(SUMIF($G$6:$BB$6,BL$6&amp;" "&amp;'Input-Allocators'!$D$18,$G259:$BB259)+IFERROR(SUMIF($G$6:$BB$6,BL$6&amp;" "&amp;'Input-Allocators'!$E$18,$G259:$BB259),SUMIF($G$6:$BB$6,BL$6&amp;" "&amp;'Input-Allocators'!$B$20,$G259:$BB259))+SUMIF($G$6:$BB$6,BL$6&amp;" "&amp;'Input-Allocators'!$F$18,$G259:$BB259))&lt;Check_Limit,0,1),1)</f>
        <v>0</v>
      </c>
      <c r="BM259" s="44">
        <f ca="1">IFERROR(IF(SUMIF($G$6:$BB$6,BM$6&amp;" Total",$G259:$BB259)-(SUMIF($G$6:$BB$6,BM$6&amp;" "&amp;'Input-Allocators'!$D$18,$G259:$BB259)+IFERROR(SUMIF($G$6:$BB$6,BM$6&amp;" "&amp;'Input-Allocators'!$E$18,$G259:$BB259),SUMIF($G$6:$BB$6,BM$6&amp;" "&amp;'Input-Allocators'!$B$20,$G259:$BB259))+SUMIF($G$6:$BB$6,BM$6&amp;" "&amp;'Input-Allocators'!$F$18,$G259:$BB259))&lt;Check_Limit,0,1),1)</f>
        <v>0</v>
      </c>
      <c r="BN259" s="44">
        <f ca="1">IFERROR(IF(SUMIF($G$6:$BB$6,BN$6&amp;" Total",$G259:$BB259)-(SUMIF($G$6:$BB$6,BN$6&amp;" "&amp;'Input-Allocators'!$D$18,$G259:$BB259)+IFERROR(SUMIF($G$6:$BB$6,BN$6&amp;" "&amp;'Input-Allocators'!$E$18,$G259:$BB259),SUMIF($G$6:$BB$6,BN$6&amp;" "&amp;'Input-Allocators'!$B$20,$G259:$BB259))+SUMIF($G$6:$BB$6,BN$6&amp;" "&amp;'Input-Allocators'!$F$18,$G259:$BB259))&lt;Check_Limit,0,1),1)</f>
        <v>0</v>
      </c>
      <c r="BO259" s="44">
        <f ca="1">IFERROR(IF(SUMIF($G$6:$BB$6,BO$6&amp;" Total",$G259:$BB259)-(SUMIF($G$6:$BB$6,BO$6&amp;" "&amp;'Input-Allocators'!$D$18,$G259:$BB259)+IFERROR(SUMIF($G$6:$BB$6,BO$6&amp;" "&amp;'Input-Allocators'!$E$18,$G259:$BB259),SUMIF($G$6:$BB$6,BO$6&amp;" "&amp;'Input-Allocators'!$B$20,$G259:$BB259))+SUMIF($G$6:$BB$6,BO$6&amp;" "&amp;'Input-Allocators'!$F$18,$G259:$BB259))&lt;Check_Limit,0,1),1)</f>
        <v>0</v>
      </c>
    </row>
    <row r="260" spans="1:67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>Functionalization!$D260</f>
        <v>0</v>
      </c>
      <c r="E260" s="14">
        <f t="shared" ca="1" si="42"/>
        <v>0</v>
      </c>
      <c r="F260" s="3" t="str">
        <f>IF($D260=0,"-",IF('Input-Accounts'!$E260&lt;&gt;0,'Input-Accounts'!$E260,'Input-Accounts'!$G260))</f>
        <v>-</v>
      </c>
      <c r="G260" s="14">
        <f ca="1">IF(G$5&lt;&gt;"",HLOOKUP(G$5,Functionalization!$G$6:$R$343,ROW($A260)-5,FALSE),IFERROR(INDEX(G$320:G$343,MATCH($F260,$B$320:$B$343,0))/VLOOKUP($F260,$B$320:$BB$343,MATCH(LEFT(TRIM(G$6),FIND("~",SUBSTITUTE(G$6,"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260))*HLOOKUP(LEFT(TRIM(G$6),FIND("~",SUBSTITUTE(G$6," ","~",LEN(TRIM(G$6))-LEN(SUBSTITUTE(TRIM(G$6)," ",""))))-1)&amp;" Total",$B$6:$BB$343,ROW($A260)-5,FALSE))</f>
        <v>0</v>
      </c>
      <c r="H260" s="14">
        <f ca="1">IF(H$5&lt;&gt;"",HLOOKUP(H$5,Functionalization!$G$6:$R$343,ROW($A260)-5,FALSE),IFERROR(INDEX(H$320:H$343,MATCH($F260,$B$320:$B$343,0))/VLOOKUP($F260,$B$320:$BB$343,MATCH(LEFT(TRIM(H$6),FIND("~",SUBSTITUTE(H$6,"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260))*HLOOKUP(LEFT(TRIM(H$6),FIND("~",SUBSTITUTE(H$6," ","~",LEN(TRIM(H$6))-LEN(SUBSTITUTE(TRIM(H$6)," ",""))))-1)&amp;" Total",$B$6:$BB$343,ROW($A260)-5,FALSE))</f>
        <v>0</v>
      </c>
      <c r="I260" s="14">
        <f ca="1">IF(I$5&lt;&gt;"",HLOOKUP(I$5,Functionalization!$G$6:$R$343,ROW($A260)-5,FALSE),IFERROR(INDEX(I$320:I$343,MATCH($F260,$B$320:$B$343,0))/VLOOKUP($F260,$B$320:$BB$343,MATCH(LEFT(TRIM(I$6),FIND("~",SUBSTITUTE(I$6,"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260))*HLOOKUP(LEFT(TRIM(I$6),FIND("~",SUBSTITUTE(I$6," ","~",LEN(TRIM(I$6))-LEN(SUBSTITUTE(TRIM(I$6)," ",""))))-1)&amp;" Total",$B$6:$BB$343,ROW($A260)-5,FALSE))</f>
        <v>0</v>
      </c>
      <c r="J260" s="14">
        <f ca="1">IF(J$5&lt;&gt;"",HLOOKUP(J$5,Functionalization!$G$6:$R$343,ROW($A260)-5,FALSE),IFERROR(INDEX(J$320:J$343,MATCH($F260,$B$320:$B$343,0))/VLOOKUP($F260,$B$320:$BB$343,MATCH(LEFT(TRIM(J$6),FIND("~",SUBSTITUTE(J$6,"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260))*HLOOKUP(LEFT(TRIM(J$6),FIND("~",SUBSTITUTE(J$6," ","~",LEN(TRIM(J$6))-LEN(SUBSTITUTE(TRIM(J$6)," ",""))))-1)&amp;" Total",$B$6:$BB$343,ROW($A260)-5,FALSE))</f>
        <v>0</v>
      </c>
      <c r="K260" s="14">
        <f ca="1">IF(K$5&lt;&gt;"",HLOOKUP(K$5,Functionalization!$G$6:$R$343,ROW($A260)-5,FALSE),IFERROR(INDEX(K$320:K$343,MATCH($F260,$B$320:$B$343,0))/VLOOKUP($F260,$B$320:$BB$343,MATCH(LEFT(TRIM(K$6),FIND("~",SUBSTITUTE(K$6,"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260))*HLOOKUP(LEFT(TRIM(K$6),FIND("~",SUBSTITUTE(K$6," ","~",LEN(TRIM(K$6))-LEN(SUBSTITUTE(TRIM(K$6)," ",""))))-1)&amp;" Total",$B$6:$BB$343,ROW($A260)-5,FALSE))</f>
        <v>0</v>
      </c>
      <c r="L260" s="14">
        <f ca="1">IF(L$5&lt;&gt;"",HLOOKUP(L$5,Functionalization!$G$6:$R$343,ROW($A260)-5,FALSE),IFERROR(INDEX(L$320:L$343,MATCH($F260,$B$320:$B$343,0))/VLOOKUP($F260,$B$320:$BB$343,MATCH(LEFT(TRIM(L$6),FIND("~",SUBSTITUTE(L$6,"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260))*HLOOKUP(LEFT(TRIM(L$6),FIND("~",SUBSTITUTE(L$6," ","~",LEN(TRIM(L$6))-LEN(SUBSTITUTE(TRIM(L$6)," ",""))))-1)&amp;" Total",$B$6:$BB$343,ROW($A260)-5,FALSE))</f>
        <v>0</v>
      </c>
      <c r="M260" s="14">
        <f ca="1">IF(M$5&lt;&gt;"",HLOOKUP(M$5,Functionalization!$G$6:$R$343,ROW($A260)-5,FALSE),IFERROR(INDEX(M$320:M$343,MATCH($F260,$B$320:$B$343,0))/VLOOKUP($F260,$B$320:$BB$343,MATCH(LEFT(TRIM(M$6),FIND("~",SUBSTITUTE(M$6,"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260))*HLOOKUP(LEFT(TRIM(M$6),FIND("~",SUBSTITUTE(M$6," ","~",LEN(TRIM(M$6))-LEN(SUBSTITUTE(TRIM(M$6)," ",""))))-1)&amp;" Total",$B$6:$BB$343,ROW($A260)-5,FALSE))</f>
        <v>0</v>
      </c>
      <c r="N260" s="14">
        <f ca="1">IF(N$5&lt;&gt;"",HLOOKUP(N$5,Functionalization!$G$6:$R$343,ROW($A260)-5,FALSE),IFERROR(INDEX(N$320:N$343,MATCH($F260,$B$320:$B$343,0))/VLOOKUP($F260,$B$320:$BB$343,MATCH(LEFT(TRIM(N$6),FIND("~",SUBSTITUTE(N$6,"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260))*HLOOKUP(LEFT(TRIM(N$6),FIND("~",SUBSTITUTE(N$6," ","~",LEN(TRIM(N$6))-LEN(SUBSTITUTE(TRIM(N$6)," ",""))))-1)&amp;" Total",$B$6:$BB$343,ROW($A260)-5,FALSE))</f>
        <v>0</v>
      </c>
      <c r="O260" s="14">
        <f ca="1">IF(O$5&lt;&gt;"",HLOOKUP(O$5,Functionalization!$G$6:$R$343,ROW($A260)-5,FALSE),IFERROR(INDEX(O$320:O$343,MATCH($F260,$B$320:$B$343,0))/VLOOKUP($F260,$B$320:$BB$343,MATCH(LEFT(TRIM(O$6),FIND("~",SUBSTITUTE(O$6,"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260))*HLOOKUP(LEFT(TRIM(O$6),FIND("~",SUBSTITUTE(O$6," ","~",LEN(TRIM(O$6))-LEN(SUBSTITUTE(TRIM(O$6)," ",""))))-1)&amp;" Total",$B$6:$BB$343,ROW($A260)-5,FALSE))</f>
        <v>0</v>
      </c>
      <c r="P260" s="14">
        <f ca="1">IF(P$5&lt;&gt;"",HLOOKUP(P$5,Functionalization!$G$6:$R$343,ROW($A260)-5,FALSE),IFERROR(INDEX(P$320:P$343,MATCH($F260,$B$320:$B$343,0))/VLOOKUP($F260,$B$320:$BB$343,MATCH(LEFT(TRIM(P$6),FIND("~",SUBSTITUTE(P$6,"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260))*HLOOKUP(LEFT(TRIM(P$6),FIND("~",SUBSTITUTE(P$6," ","~",LEN(TRIM(P$6))-LEN(SUBSTITUTE(TRIM(P$6)," ",""))))-1)&amp;" Total",$B$6:$BB$343,ROW($A260)-5,FALSE))</f>
        <v>0</v>
      </c>
      <c r="Q260" s="14">
        <f ca="1">IF(Q$5&lt;&gt;"",HLOOKUP(Q$5,Functionalization!$G$6:$R$343,ROW($A260)-5,FALSE),IFERROR(INDEX(Q$320:Q$343,MATCH($F260,$B$320:$B$343,0))/VLOOKUP($F260,$B$320:$BB$343,MATCH(LEFT(TRIM(Q$6),FIND("~",SUBSTITUTE(Q$6,"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260))*HLOOKUP(LEFT(TRIM(Q$6),FIND("~",SUBSTITUTE(Q$6," ","~",LEN(TRIM(Q$6))-LEN(SUBSTITUTE(TRIM(Q$6)," ",""))))-1)&amp;" Total",$B$6:$BB$343,ROW($A260)-5,FALSE))</f>
        <v>0</v>
      </c>
      <c r="R260" s="14">
        <f ca="1">IF(R$5&lt;&gt;"",HLOOKUP(R$5,Functionalization!$G$6:$R$343,ROW($A260)-5,FALSE),IFERROR(INDEX(R$320:R$343,MATCH($F260,$B$320:$B$343,0))/VLOOKUP($F260,$B$320:$BB$343,MATCH(LEFT(TRIM(R$6),FIND("~",SUBSTITUTE(R$6,"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260))*HLOOKUP(LEFT(TRIM(R$6),FIND("~",SUBSTITUTE(R$6," ","~",LEN(TRIM(R$6))-LEN(SUBSTITUTE(TRIM(R$6)," ",""))))-1)&amp;" Total",$B$6:$BB$343,ROW($A260)-5,FALSE))</f>
        <v>0</v>
      </c>
      <c r="S260" s="14">
        <f ca="1">IF(S$5&lt;&gt;"",HLOOKUP(S$5,Functionalization!$G$6:$R$343,ROW($A260)-5,FALSE),IFERROR(INDEX(S$320:S$343,MATCH($F260,$B$320:$B$343,0))/VLOOKUP($F260,$B$320:$BB$343,MATCH(LEFT(TRIM(S$6),FIND("~",SUBSTITUTE(S$6,"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260))*HLOOKUP(LEFT(TRIM(S$6),FIND("~",SUBSTITUTE(S$6," ","~",LEN(TRIM(S$6))-LEN(SUBSTITUTE(TRIM(S$6)," ",""))))-1)&amp;" Total",$B$6:$BB$343,ROW($A260)-5,FALSE))</f>
        <v>0</v>
      </c>
      <c r="T260" s="14">
        <f ca="1">IF(T$5&lt;&gt;"",HLOOKUP(T$5,Functionalization!$G$6:$R$343,ROW($A260)-5,FALSE),IFERROR(INDEX(T$320:T$343,MATCH($F260,$B$320:$B$343,0))/VLOOKUP($F260,$B$320:$BB$343,MATCH(LEFT(TRIM(T$6),FIND("~",SUBSTITUTE(T$6,"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260))*HLOOKUP(LEFT(TRIM(T$6),FIND("~",SUBSTITUTE(T$6," ","~",LEN(TRIM(T$6))-LEN(SUBSTITUTE(TRIM(T$6)," ",""))))-1)&amp;" Total",$B$6:$BB$343,ROW($A260)-5,FALSE))</f>
        <v>0</v>
      </c>
      <c r="U260" s="14">
        <f ca="1">IF(U$5&lt;&gt;"",HLOOKUP(U$5,Functionalization!$G$6:$R$343,ROW($A260)-5,FALSE),IFERROR(INDEX(U$320:U$343,MATCH($F260,$B$320:$B$343,0))/VLOOKUP($F260,$B$320:$BB$343,MATCH(LEFT(TRIM(U$6),FIND("~",SUBSTITUTE(U$6,"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260))*HLOOKUP(LEFT(TRIM(U$6),FIND("~",SUBSTITUTE(U$6," ","~",LEN(TRIM(U$6))-LEN(SUBSTITUTE(TRIM(U$6)," ",""))))-1)&amp;" Total",$B$6:$BB$343,ROW($A260)-5,FALSE))</f>
        <v>0</v>
      </c>
      <c r="V260" s="14">
        <f ca="1">IF(V$5&lt;&gt;"",HLOOKUP(V$5,Functionalization!$G$6:$R$343,ROW($A260)-5,FALSE),IFERROR(INDEX(V$320:V$343,MATCH($F260,$B$320:$B$343,0))/VLOOKUP($F260,$B$320:$BB$343,MATCH(LEFT(TRIM(V$6),FIND("~",SUBSTITUTE(V$6,"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260))*HLOOKUP(LEFT(TRIM(V$6),FIND("~",SUBSTITUTE(V$6," ","~",LEN(TRIM(V$6))-LEN(SUBSTITUTE(TRIM(V$6)," ",""))))-1)&amp;" Total",$B$6:$BB$343,ROW($A260)-5,FALSE))</f>
        <v>0</v>
      </c>
      <c r="W260" s="14">
        <f ca="1">IF(W$5&lt;&gt;"",HLOOKUP(W$5,Functionalization!$G$6:$R$343,ROW($A260)-5,FALSE),IFERROR(INDEX(W$320:W$343,MATCH($F260,$B$320:$B$343,0))/VLOOKUP($F260,$B$320:$BB$343,MATCH(LEFT(TRIM(W$6),FIND("~",SUBSTITUTE(W$6,"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260))*HLOOKUP(LEFT(TRIM(W$6),FIND("~",SUBSTITUTE(W$6," ","~",LEN(TRIM(W$6))-LEN(SUBSTITUTE(TRIM(W$6)," ",""))))-1)&amp;" Total",$B$6:$BB$343,ROW($A260)-5,FALSE))</f>
        <v>0</v>
      </c>
      <c r="X260" s="14">
        <f ca="1">IF(X$5&lt;&gt;"",HLOOKUP(X$5,Functionalization!$G$6:$R$343,ROW($A260)-5,FALSE),IFERROR(INDEX(X$320:X$343,MATCH($F260,$B$320:$B$343,0))/VLOOKUP($F260,$B$320:$BB$343,MATCH(LEFT(TRIM(X$6),FIND("~",SUBSTITUTE(X$6,"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260))*HLOOKUP(LEFT(TRIM(X$6),FIND("~",SUBSTITUTE(X$6," ","~",LEN(TRIM(X$6))-LEN(SUBSTITUTE(TRIM(X$6)," ",""))))-1)&amp;" Total",$B$6:$BB$343,ROW($A260)-5,FALSE))</f>
        <v>0</v>
      </c>
      <c r="Y260" s="14">
        <f ca="1">IF(Y$5&lt;&gt;"",HLOOKUP(Y$5,Functionalization!$G$6:$R$343,ROW($A260)-5,FALSE),IFERROR(INDEX(Y$320:Y$343,MATCH($F260,$B$320:$B$343,0))/VLOOKUP($F260,$B$320:$BB$343,MATCH(LEFT(TRIM(Y$6),FIND("~",SUBSTITUTE(Y$6,"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260))*HLOOKUP(LEFT(TRIM(Y$6),FIND("~",SUBSTITUTE(Y$6," ","~",LEN(TRIM(Y$6))-LEN(SUBSTITUTE(TRIM(Y$6)," ",""))))-1)&amp;" Total",$B$6:$BB$343,ROW($A260)-5,FALSE))</f>
        <v>0</v>
      </c>
      <c r="Z260" s="14">
        <f ca="1">IF(Z$5&lt;&gt;"",HLOOKUP(Z$5,Functionalization!$G$6:$R$343,ROW($A260)-5,FALSE),IFERROR(INDEX(Z$320:Z$343,MATCH($F260,$B$320:$B$343,0))/VLOOKUP($F260,$B$320:$BB$343,MATCH(LEFT(TRIM(Z$6),FIND("~",SUBSTITUTE(Z$6,"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260))*HLOOKUP(LEFT(TRIM(Z$6),FIND("~",SUBSTITUTE(Z$6," ","~",LEN(TRIM(Z$6))-LEN(SUBSTITUTE(TRIM(Z$6)," ",""))))-1)&amp;" Total",$B$6:$BB$343,ROW($A260)-5,FALSE))</f>
        <v>0</v>
      </c>
      <c r="AA260" s="14">
        <f ca="1">IF(AA$5&lt;&gt;"",HLOOKUP(AA$5,Functionalization!$G$6:$R$343,ROW($A260)-5,FALSE),IFERROR(INDEX(AA$320:AA$343,MATCH($F260,$B$320:$B$343,0))/VLOOKUP($F260,$B$320:$BB$343,MATCH(LEFT(TRIM(AA$6),FIND("~",SUBSTITUTE(AA$6,"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260))*HLOOKUP(LEFT(TRIM(AA$6),FIND("~",SUBSTITUTE(AA$6," ","~",LEN(TRIM(AA$6))-LEN(SUBSTITUTE(TRIM(AA$6)," ",""))))-1)&amp;" Total",$B$6:$BB$343,ROW($A260)-5,FALSE))</f>
        <v>0</v>
      </c>
      <c r="AB260" s="14">
        <f ca="1">IF(AB$5&lt;&gt;"",HLOOKUP(AB$5,Functionalization!$G$6:$R$343,ROW($A260)-5,FALSE),IFERROR(INDEX(AB$320:AB$343,MATCH($F260,$B$320:$B$343,0))/VLOOKUP($F260,$B$320:$BB$343,MATCH(LEFT(TRIM(AB$6),FIND("~",SUBSTITUTE(AB$6,"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260))*HLOOKUP(LEFT(TRIM(AB$6),FIND("~",SUBSTITUTE(AB$6," ","~",LEN(TRIM(AB$6))-LEN(SUBSTITUTE(TRIM(AB$6)," ",""))))-1)&amp;" Total",$B$6:$BB$343,ROW($A260)-5,FALSE))</f>
        <v>0</v>
      </c>
      <c r="AC260" s="14">
        <f ca="1">IF(AC$5&lt;&gt;"",HLOOKUP(AC$5,Functionalization!$G$6:$R$343,ROW($A260)-5,FALSE),IFERROR(INDEX(AC$320:AC$343,MATCH($F260,$B$320:$B$343,0))/VLOOKUP($F260,$B$320:$BB$343,MATCH(LEFT(TRIM(AC$6),FIND("~",SUBSTITUTE(AC$6,"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260))*HLOOKUP(LEFT(TRIM(AC$6),FIND("~",SUBSTITUTE(AC$6," ","~",LEN(TRIM(AC$6))-LEN(SUBSTITUTE(TRIM(AC$6)," ",""))))-1)&amp;" Total",$B$6:$BB$343,ROW($A260)-5,FALSE))</f>
        <v>0</v>
      </c>
      <c r="AD260" s="14">
        <f ca="1">IF(AD$5&lt;&gt;"",HLOOKUP(AD$5,Functionalization!$G$6:$R$343,ROW($A260)-5,FALSE),IFERROR(INDEX(AD$320:AD$343,MATCH($F260,$B$320:$B$343,0))/VLOOKUP($F260,$B$320:$BB$343,MATCH(LEFT(TRIM(AD$6),FIND("~",SUBSTITUTE(AD$6,"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260))*HLOOKUP(LEFT(TRIM(AD$6),FIND("~",SUBSTITUTE(AD$6," ","~",LEN(TRIM(AD$6))-LEN(SUBSTITUTE(TRIM(AD$6)," ",""))))-1)&amp;" Total",$B$6:$BB$343,ROW($A260)-5,FALSE))</f>
        <v>0</v>
      </c>
      <c r="AE260" s="14">
        <f ca="1">IF(AE$5&lt;&gt;"",HLOOKUP(AE$5,Functionalization!$G$6:$R$343,ROW($A260)-5,FALSE),IFERROR(INDEX(AE$320:AE$343,MATCH($F260,$B$320:$B$343,0))/VLOOKUP($F260,$B$320:$BB$343,MATCH(LEFT(TRIM(AE$6),FIND("~",SUBSTITUTE(AE$6,"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260))*HLOOKUP(LEFT(TRIM(AE$6),FIND("~",SUBSTITUTE(AE$6," ","~",LEN(TRIM(AE$6))-LEN(SUBSTITUTE(TRIM(AE$6)," ",""))))-1)&amp;" Total",$B$6:$BB$343,ROW($A260)-5,FALSE))</f>
        <v>0</v>
      </c>
      <c r="AF260" s="14">
        <f ca="1">IF(AF$5&lt;&gt;"",HLOOKUP(AF$5,Functionalization!$G$6:$R$343,ROW($A260)-5,FALSE),IFERROR(INDEX(AF$320:AF$343,MATCH($F260,$B$320:$B$343,0))/VLOOKUP($F260,$B$320:$BB$343,MATCH(LEFT(TRIM(AF$6),FIND("~",SUBSTITUTE(AF$6,"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260))*HLOOKUP(LEFT(TRIM(AF$6),FIND("~",SUBSTITUTE(AF$6," ","~",LEN(TRIM(AF$6))-LEN(SUBSTITUTE(TRIM(AF$6)," ",""))))-1)&amp;" Total",$B$6:$BB$343,ROW($A260)-5,FALSE))</f>
        <v>0</v>
      </c>
      <c r="AG260" s="14">
        <f ca="1">IF(AG$5&lt;&gt;"",HLOOKUP(AG$5,Functionalization!$G$6:$R$343,ROW($A260)-5,FALSE),IFERROR(INDEX(AG$320:AG$343,MATCH($F260,$B$320:$B$343,0))/VLOOKUP($F260,$B$320:$BB$343,MATCH(LEFT(TRIM(AG$6),FIND("~",SUBSTITUTE(AG$6,"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260))*HLOOKUP(LEFT(TRIM(AG$6),FIND("~",SUBSTITUTE(AG$6," ","~",LEN(TRIM(AG$6))-LEN(SUBSTITUTE(TRIM(AG$6)," ",""))))-1)&amp;" Total",$B$6:$BB$343,ROW($A260)-5,FALSE))</f>
        <v>0</v>
      </c>
      <c r="AH260" s="14">
        <f ca="1">IF(AH$5&lt;&gt;"",HLOOKUP(AH$5,Functionalization!$G$6:$R$343,ROW($A260)-5,FALSE),IFERROR(INDEX(AH$320:AH$343,MATCH($F260,$B$320:$B$343,0))/VLOOKUP($F260,$B$320:$BB$343,MATCH(LEFT(TRIM(AH$6),FIND("~",SUBSTITUTE(AH$6,"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260))*HLOOKUP(LEFT(TRIM(AH$6),FIND("~",SUBSTITUTE(AH$6," ","~",LEN(TRIM(AH$6))-LEN(SUBSTITUTE(TRIM(AH$6)," ",""))))-1)&amp;" Total",$B$6:$BB$343,ROW($A260)-5,FALSE))</f>
        <v>0</v>
      </c>
      <c r="AI260" s="14">
        <f ca="1">IF(AI$5&lt;&gt;"",HLOOKUP(AI$5,Functionalization!$G$6:$R$343,ROW($A260)-5,FALSE),IFERROR(INDEX(AI$320:AI$343,MATCH($F260,$B$320:$B$343,0))/VLOOKUP($F260,$B$320:$BB$343,MATCH(LEFT(TRIM(AI$6),FIND("~",SUBSTITUTE(AI$6,"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260))*HLOOKUP(LEFT(TRIM(AI$6),FIND("~",SUBSTITUTE(AI$6," ","~",LEN(TRIM(AI$6))-LEN(SUBSTITUTE(TRIM(AI$6)," ",""))))-1)&amp;" Total",$B$6:$BB$343,ROW($A260)-5,FALSE))</f>
        <v>0</v>
      </c>
      <c r="AJ260" s="14">
        <f ca="1">IF(AJ$5&lt;&gt;"",HLOOKUP(AJ$5,Functionalization!$G$6:$R$343,ROW($A260)-5,FALSE),IFERROR(INDEX(AJ$320:AJ$343,MATCH($F260,$B$320:$B$343,0))/VLOOKUP($F260,$B$320:$BB$343,MATCH(LEFT(TRIM(AJ$6),FIND("~",SUBSTITUTE(AJ$6,"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260))*HLOOKUP(LEFT(TRIM(AJ$6),FIND("~",SUBSTITUTE(AJ$6," ","~",LEN(TRIM(AJ$6))-LEN(SUBSTITUTE(TRIM(AJ$6)," ",""))))-1)&amp;" Total",$B$6:$BB$343,ROW($A260)-5,FALSE))</f>
        <v>0</v>
      </c>
      <c r="AK260" s="14">
        <f ca="1">IF(AK$5&lt;&gt;"",HLOOKUP(AK$5,Functionalization!$G$6:$R$343,ROW($A260)-5,FALSE),IFERROR(INDEX(AK$320:AK$343,MATCH($F260,$B$320:$B$343,0))/VLOOKUP($F260,$B$320:$BB$343,MATCH(LEFT(TRIM(AK$6),FIND("~",SUBSTITUTE(AK$6,"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260))*HLOOKUP(LEFT(TRIM(AK$6),FIND("~",SUBSTITUTE(AK$6," ","~",LEN(TRIM(AK$6))-LEN(SUBSTITUTE(TRIM(AK$6)," ",""))))-1)&amp;" Total",$B$6:$BB$343,ROW($A260)-5,FALSE))</f>
        <v>0</v>
      </c>
      <c r="AL260" s="14">
        <f ca="1">IF(AL$5&lt;&gt;"",HLOOKUP(AL$5,Functionalization!$G$6:$R$343,ROW($A260)-5,FALSE),IFERROR(INDEX(AL$320:AL$343,MATCH($F260,$B$320:$B$343,0))/VLOOKUP($F260,$B$320:$BB$343,MATCH(LEFT(TRIM(AL$6),FIND("~",SUBSTITUTE(AL$6,"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260))*HLOOKUP(LEFT(TRIM(AL$6),FIND("~",SUBSTITUTE(AL$6," ","~",LEN(TRIM(AL$6))-LEN(SUBSTITUTE(TRIM(AL$6)," ",""))))-1)&amp;" Total",$B$6:$BB$343,ROW($A260)-5,FALSE))</f>
        <v>0</v>
      </c>
      <c r="AM260" s="14">
        <f ca="1">IF(AM$5&lt;&gt;"",HLOOKUP(AM$5,Functionalization!$G$6:$R$343,ROW($A260)-5,FALSE),IFERROR(INDEX(AM$320:AM$343,MATCH($F260,$B$320:$B$343,0))/VLOOKUP($F260,$B$320:$BB$343,MATCH(LEFT(TRIM(AM$6),FIND("~",SUBSTITUTE(AM$6,"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260))*HLOOKUP(LEFT(TRIM(AM$6),FIND("~",SUBSTITUTE(AM$6," ","~",LEN(TRIM(AM$6))-LEN(SUBSTITUTE(TRIM(AM$6)," ",""))))-1)&amp;" Total",$B$6:$BB$343,ROW($A260)-5,FALSE))</f>
        <v>0</v>
      </c>
      <c r="AN260" s="14">
        <f ca="1">IF(AN$5&lt;&gt;"",HLOOKUP(AN$5,Functionalization!$G$6:$R$343,ROW($A260)-5,FALSE),IFERROR(INDEX(AN$320:AN$343,MATCH($F260,$B$320:$B$343,0))/VLOOKUP($F260,$B$320:$BB$343,MATCH(LEFT(TRIM(AN$6),FIND("~",SUBSTITUTE(AN$6,"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260))*HLOOKUP(LEFT(TRIM(AN$6),FIND("~",SUBSTITUTE(AN$6," ","~",LEN(TRIM(AN$6))-LEN(SUBSTITUTE(TRIM(AN$6)," ",""))))-1)&amp;" Total",$B$6:$BB$343,ROW($A260)-5,FALSE))</f>
        <v>0</v>
      </c>
      <c r="AO260" s="14">
        <f ca="1">IF(AO$5&lt;&gt;"",HLOOKUP(AO$5,Functionalization!$G$6:$R$343,ROW($A260)-5,FALSE),IFERROR(INDEX(AO$320:AO$343,MATCH($F260,$B$320:$B$343,0))/VLOOKUP($F260,$B$320:$BB$343,MATCH(LEFT(TRIM(AO$6),FIND("~",SUBSTITUTE(AO$6,"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260))*HLOOKUP(LEFT(TRIM(AO$6),FIND("~",SUBSTITUTE(AO$6," ","~",LEN(TRIM(AO$6))-LEN(SUBSTITUTE(TRIM(AO$6)," ",""))))-1)&amp;" Total",$B$6:$BB$343,ROW($A260)-5,FALSE))</f>
        <v>0</v>
      </c>
      <c r="AP260" s="14">
        <f ca="1">IF(AP$5&lt;&gt;"",HLOOKUP(AP$5,Functionalization!$G$6:$R$343,ROW($A260)-5,FALSE),IFERROR(INDEX(AP$320:AP$343,MATCH($F260,$B$320:$B$343,0))/VLOOKUP($F260,$B$320:$BB$343,MATCH(LEFT(TRIM(AP$6),FIND("~",SUBSTITUTE(AP$6,"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260))*HLOOKUP(LEFT(TRIM(AP$6),FIND("~",SUBSTITUTE(AP$6," ","~",LEN(TRIM(AP$6))-LEN(SUBSTITUTE(TRIM(AP$6)," ",""))))-1)&amp;" Total",$B$6:$BB$343,ROW($A260)-5,FALSE))</f>
        <v>0</v>
      </c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D260" s="44">
        <f ca="1">IFERROR(IF(SUMIF($G$6:$BB$6,BD$6&amp;" Total",$G260:$BB260)-(SUMIF($G$6:$BB$6,BD$6&amp;" "&amp;'Input-Allocators'!$D$18,$G260:$BB260)+IFERROR(SUMIF($G$6:$BB$6,BD$6&amp;" "&amp;'Input-Allocators'!$E$18,$G260:$BB260),SUMIF($G$6:$BB$6,BD$6&amp;" "&amp;'Input-Allocators'!$B$20,$G260:$BB260))+SUMIF($G$6:$BB$6,BD$6&amp;" "&amp;'Input-Allocators'!$F$18,$G260:$BB260))&lt;Check_Limit,0,1),1)</f>
        <v>0</v>
      </c>
      <c r="BE260" s="44">
        <f ca="1">IFERROR(IF(SUMIF($G$6:$BB$6,BE$6&amp;" Total",$G260:$BB260)-(SUMIF($G$6:$BB$6,BE$6&amp;" "&amp;'Input-Allocators'!$D$18,$G260:$BB260)+IFERROR(SUMIF($G$6:$BB$6,BE$6&amp;" "&amp;'Input-Allocators'!$E$18,$G260:$BB260),SUMIF($G$6:$BB$6,BE$6&amp;" "&amp;'Input-Allocators'!$B$20,$G260:$BB260))+SUMIF($G$6:$BB$6,BE$6&amp;" "&amp;'Input-Allocators'!$F$18,$G260:$BB260))&lt;Check_Limit,0,1),1)</f>
        <v>0</v>
      </c>
      <c r="BF260" s="44">
        <f ca="1">IFERROR(IF(SUMIF($G$6:$BB$6,BF$6&amp;" Total",$G260:$BB260)-(SUMIF($G$6:$BB$6,BF$6&amp;" "&amp;'Input-Allocators'!$D$18,$G260:$BB260)+IFERROR(SUMIF($G$6:$BB$6,BF$6&amp;" "&amp;'Input-Allocators'!$E$18,$G260:$BB260),SUMIF($G$6:$BB$6,BF$6&amp;" "&amp;'Input-Allocators'!$B$20,$G260:$BB260))+SUMIF($G$6:$BB$6,BF$6&amp;" "&amp;'Input-Allocators'!$F$18,$G260:$BB260))&lt;Check_Limit,0,1),1)</f>
        <v>0</v>
      </c>
      <c r="BG260" s="44">
        <f ca="1">IFERROR(IF(SUMIF($G$6:$BB$6,BG$6&amp;" Total",$G260:$BB260)-(SUMIF($G$6:$BB$6,BG$6&amp;" "&amp;'Input-Allocators'!$D$18,$G260:$BB260)+IFERROR(SUMIF($G$6:$BB$6,BG$6&amp;" "&amp;'Input-Allocators'!$E$18,$G260:$BB260),SUMIF($G$6:$BB$6,BG$6&amp;" "&amp;'Input-Allocators'!$B$20,$G260:$BB260))+SUMIF($G$6:$BB$6,BG$6&amp;" "&amp;'Input-Allocators'!$F$18,$G260:$BB260))&lt;Check_Limit,0,1),1)</f>
        <v>0</v>
      </c>
      <c r="BH260" s="44">
        <f ca="1">IFERROR(IF(SUMIF($G$6:$BB$6,BH$6&amp;" Total",$G260:$BB260)-(SUMIF($G$6:$BB$6,BH$6&amp;" "&amp;'Input-Allocators'!$D$18,$G260:$BB260)+IFERROR(SUMIF($G$6:$BB$6,BH$6&amp;" "&amp;'Input-Allocators'!$E$18,$G260:$BB260),SUMIF($G$6:$BB$6,BH$6&amp;" "&amp;'Input-Allocators'!$B$20,$G260:$BB260))+SUMIF($G$6:$BB$6,BH$6&amp;" "&amp;'Input-Allocators'!$F$18,$G260:$BB260))&lt;Check_Limit,0,1),1)</f>
        <v>0</v>
      </c>
      <c r="BI260" s="44">
        <f ca="1">IFERROR(IF(SUMIF($G$6:$BB$6,BI$6&amp;" Total",$G260:$BB260)-(SUMIF($G$6:$BB$6,BI$6&amp;" "&amp;'Input-Allocators'!$D$18,$G260:$BB260)+IFERROR(SUMIF($G$6:$BB$6,BI$6&amp;" "&amp;'Input-Allocators'!$E$18,$G260:$BB260),SUMIF($G$6:$BB$6,BI$6&amp;" "&amp;'Input-Allocators'!$B$20,$G260:$BB260))+SUMIF($G$6:$BB$6,BI$6&amp;" "&amp;'Input-Allocators'!$F$18,$G260:$BB260))&lt;Check_Limit,0,1),1)</f>
        <v>0</v>
      </c>
      <c r="BJ260" s="44">
        <f ca="1">IFERROR(IF(SUMIF($G$6:$BB$6,BJ$6&amp;" Total",$G260:$BB260)-(SUMIF($G$6:$BB$6,BJ$6&amp;" "&amp;'Input-Allocators'!$D$18,$G260:$BB260)+IFERROR(SUMIF($G$6:$BB$6,BJ$6&amp;" "&amp;'Input-Allocators'!$E$18,$G260:$BB260),SUMIF($G$6:$BB$6,BJ$6&amp;" "&amp;'Input-Allocators'!$B$20,$G260:$BB260))+SUMIF($G$6:$BB$6,BJ$6&amp;" "&amp;'Input-Allocators'!$F$18,$G260:$BB260))&lt;Check_Limit,0,1),1)</f>
        <v>0</v>
      </c>
      <c r="BK260" s="44">
        <f ca="1">IFERROR(IF(SUMIF($G$6:$BB$6,BK$6&amp;" Total",$G260:$BB260)-(SUMIF($G$6:$BB$6,BK$6&amp;" "&amp;'Input-Allocators'!$D$18,$G260:$BB260)+IFERROR(SUMIF($G$6:$BB$6,BK$6&amp;" "&amp;'Input-Allocators'!$E$18,$G260:$BB260),SUMIF($G$6:$BB$6,BK$6&amp;" "&amp;'Input-Allocators'!$B$20,$G260:$BB260))+SUMIF($G$6:$BB$6,BK$6&amp;" "&amp;'Input-Allocators'!$F$18,$G260:$BB260))&lt;Check_Limit,0,1),1)</f>
        <v>0</v>
      </c>
      <c r="BL260" s="44">
        <f ca="1">IFERROR(IF(SUMIF($G$6:$BB$6,BL$6&amp;" Total",$G260:$BB260)-(SUMIF($G$6:$BB$6,BL$6&amp;" "&amp;'Input-Allocators'!$D$18,$G260:$BB260)+IFERROR(SUMIF($G$6:$BB$6,BL$6&amp;" "&amp;'Input-Allocators'!$E$18,$G260:$BB260),SUMIF($G$6:$BB$6,BL$6&amp;" "&amp;'Input-Allocators'!$B$20,$G260:$BB260))+SUMIF($G$6:$BB$6,BL$6&amp;" "&amp;'Input-Allocators'!$F$18,$G260:$BB260))&lt;Check_Limit,0,1),1)</f>
        <v>0</v>
      </c>
      <c r="BM260" s="44">
        <f ca="1">IFERROR(IF(SUMIF($G$6:$BB$6,BM$6&amp;" Total",$G260:$BB260)-(SUMIF($G$6:$BB$6,BM$6&amp;" "&amp;'Input-Allocators'!$D$18,$G260:$BB260)+IFERROR(SUMIF($G$6:$BB$6,BM$6&amp;" "&amp;'Input-Allocators'!$E$18,$G260:$BB260),SUMIF($G$6:$BB$6,BM$6&amp;" "&amp;'Input-Allocators'!$B$20,$G260:$BB260))+SUMIF($G$6:$BB$6,BM$6&amp;" "&amp;'Input-Allocators'!$F$18,$G260:$BB260))&lt;Check_Limit,0,1),1)</f>
        <v>0</v>
      </c>
      <c r="BN260" s="44">
        <f ca="1">IFERROR(IF(SUMIF($G$6:$BB$6,BN$6&amp;" Total",$G260:$BB260)-(SUMIF($G$6:$BB$6,BN$6&amp;" "&amp;'Input-Allocators'!$D$18,$G260:$BB260)+IFERROR(SUMIF($G$6:$BB$6,BN$6&amp;" "&amp;'Input-Allocators'!$E$18,$G260:$BB260),SUMIF($G$6:$BB$6,BN$6&amp;" "&amp;'Input-Allocators'!$B$20,$G260:$BB260))+SUMIF($G$6:$BB$6,BN$6&amp;" "&amp;'Input-Allocators'!$F$18,$G260:$BB260))&lt;Check_Limit,0,1),1)</f>
        <v>0</v>
      </c>
      <c r="BO260" s="44">
        <f ca="1">IFERROR(IF(SUMIF($G$6:$BB$6,BO$6&amp;" Total",$G260:$BB260)-(SUMIF($G$6:$BB$6,BO$6&amp;" "&amp;'Input-Allocators'!$D$18,$G260:$BB260)+IFERROR(SUMIF($G$6:$BB$6,BO$6&amp;" "&amp;'Input-Allocators'!$E$18,$G260:$BB260),SUMIF($G$6:$BB$6,BO$6&amp;" "&amp;'Input-Allocators'!$B$20,$G260:$BB260))+SUMIF($G$6:$BB$6,BO$6&amp;" "&amp;'Input-Allocators'!$F$18,$G260:$BB260))&lt;Check_Limit,0,1),1)</f>
        <v>0</v>
      </c>
    </row>
    <row r="261" spans="1:67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>Functionalization!$D261</f>
        <v>0</v>
      </c>
      <c r="E261" s="14">
        <f t="shared" ca="1" si="42"/>
        <v>0</v>
      </c>
      <c r="F261" s="3" t="str">
        <f>IF($D261=0,"-",IF('Input-Accounts'!$E261&lt;&gt;0,'Input-Accounts'!$E261,'Input-Accounts'!$G261))</f>
        <v>-</v>
      </c>
      <c r="G261" s="14">
        <f ca="1">IF(G$5&lt;&gt;"",HLOOKUP(G$5,Functionalization!$G$6:$R$343,ROW($A261)-5,FALSE),IFERROR(INDEX(G$320:G$343,MATCH($F261,$B$320:$B$343,0))/VLOOKUP($F261,$B$320:$BB$343,MATCH(LEFT(TRIM(G$6),FIND("~",SUBSTITUTE(G$6,"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261))*HLOOKUP(LEFT(TRIM(G$6),FIND("~",SUBSTITUTE(G$6," ","~",LEN(TRIM(G$6))-LEN(SUBSTITUTE(TRIM(G$6)," ",""))))-1)&amp;" Total",$B$6:$BB$343,ROW($A261)-5,FALSE))</f>
        <v>0</v>
      </c>
      <c r="H261" s="14">
        <f ca="1">IF(H$5&lt;&gt;"",HLOOKUP(H$5,Functionalization!$G$6:$R$343,ROW($A261)-5,FALSE),IFERROR(INDEX(H$320:H$343,MATCH($F261,$B$320:$B$343,0))/VLOOKUP($F261,$B$320:$BB$343,MATCH(LEFT(TRIM(H$6),FIND("~",SUBSTITUTE(H$6,"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261))*HLOOKUP(LEFT(TRIM(H$6),FIND("~",SUBSTITUTE(H$6," ","~",LEN(TRIM(H$6))-LEN(SUBSTITUTE(TRIM(H$6)," ",""))))-1)&amp;" Total",$B$6:$BB$343,ROW($A261)-5,FALSE))</f>
        <v>0</v>
      </c>
      <c r="I261" s="14">
        <f ca="1">IF(I$5&lt;&gt;"",HLOOKUP(I$5,Functionalization!$G$6:$R$343,ROW($A261)-5,FALSE),IFERROR(INDEX(I$320:I$343,MATCH($F261,$B$320:$B$343,0))/VLOOKUP($F261,$B$320:$BB$343,MATCH(LEFT(TRIM(I$6),FIND("~",SUBSTITUTE(I$6,"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261))*HLOOKUP(LEFT(TRIM(I$6),FIND("~",SUBSTITUTE(I$6," ","~",LEN(TRIM(I$6))-LEN(SUBSTITUTE(TRIM(I$6)," ",""))))-1)&amp;" Total",$B$6:$BB$343,ROW($A261)-5,FALSE))</f>
        <v>0</v>
      </c>
      <c r="J261" s="14">
        <f ca="1">IF(J$5&lt;&gt;"",HLOOKUP(J$5,Functionalization!$G$6:$R$343,ROW($A261)-5,FALSE),IFERROR(INDEX(J$320:J$343,MATCH($F261,$B$320:$B$343,0))/VLOOKUP($F261,$B$320:$BB$343,MATCH(LEFT(TRIM(J$6),FIND("~",SUBSTITUTE(J$6,"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261))*HLOOKUP(LEFT(TRIM(J$6),FIND("~",SUBSTITUTE(J$6," ","~",LEN(TRIM(J$6))-LEN(SUBSTITUTE(TRIM(J$6)," ",""))))-1)&amp;" Total",$B$6:$BB$343,ROW($A261)-5,FALSE))</f>
        <v>0</v>
      </c>
      <c r="K261" s="14">
        <f ca="1">IF(K$5&lt;&gt;"",HLOOKUP(K$5,Functionalization!$G$6:$R$343,ROW($A261)-5,FALSE),IFERROR(INDEX(K$320:K$343,MATCH($F261,$B$320:$B$343,0))/VLOOKUP($F261,$B$320:$BB$343,MATCH(LEFT(TRIM(K$6),FIND("~",SUBSTITUTE(K$6,"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261))*HLOOKUP(LEFT(TRIM(K$6),FIND("~",SUBSTITUTE(K$6," ","~",LEN(TRIM(K$6))-LEN(SUBSTITUTE(TRIM(K$6)," ",""))))-1)&amp;" Total",$B$6:$BB$343,ROW($A261)-5,FALSE))</f>
        <v>0</v>
      </c>
      <c r="L261" s="14">
        <f ca="1">IF(L$5&lt;&gt;"",HLOOKUP(L$5,Functionalization!$G$6:$R$343,ROW($A261)-5,FALSE),IFERROR(INDEX(L$320:L$343,MATCH($F261,$B$320:$B$343,0))/VLOOKUP($F261,$B$320:$BB$343,MATCH(LEFT(TRIM(L$6),FIND("~",SUBSTITUTE(L$6,"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261))*HLOOKUP(LEFT(TRIM(L$6),FIND("~",SUBSTITUTE(L$6," ","~",LEN(TRIM(L$6))-LEN(SUBSTITUTE(TRIM(L$6)," ",""))))-1)&amp;" Total",$B$6:$BB$343,ROW($A261)-5,FALSE))</f>
        <v>0</v>
      </c>
      <c r="M261" s="14">
        <f ca="1">IF(M$5&lt;&gt;"",HLOOKUP(M$5,Functionalization!$G$6:$R$343,ROW($A261)-5,FALSE),IFERROR(INDEX(M$320:M$343,MATCH($F261,$B$320:$B$343,0))/VLOOKUP($F261,$B$320:$BB$343,MATCH(LEFT(TRIM(M$6),FIND("~",SUBSTITUTE(M$6,"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261))*HLOOKUP(LEFT(TRIM(M$6),FIND("~",SUBSTITUTE(M$6," ","~",LEN(TRIM(M$6))-LEN(SUBSTITUTE(TRIM(M$6)," ",""))))-1)&amp;" Total",$B$6:$BB$343,ROW($A261)-5,FALSE))</f>
        <v>0</v>
      </c>
      <c r="N261" s="14">
        <f ca="1">IF(N$5&lt;&gt;"",HLOOKUP(N$5,Functionalization!$G$6:$R$343,ROW($A261)-5,FALSE),IFERROR(INDEX(N$320:N$343,MATCH($F261,$B$320:$B$343,0))/VLOOKUP($F261,$B$320:$BB$343,MATCH(LEFT(TRIM(N$6),FIND("~",SUBSTITUTE(N$6,"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261))*HLOOKUP(LEFT(TRIM(N$6),FIND("~",SUBSTITUTE(N$6," ","~",LEN(TRIM(N$6))-LEN(SUBSTITUTE(TRIM(N$6)," ",""))))-1)&amp;" Total",$B$6:$BB$343,ROW($A261)-5,FALSE))</f>
        <v>0</v>
      </c>
      <c r="O261" s="14">
        <f ca="1">IF(O$5&lt;&gt;"",HLOOKUP(O$5,Functionalization!$G$6:$R$343,ROW($A261)-5,FALSE),IFERROR(INDEX(O$320:O$343,MATCH($F261,$B$320:$B$343,0))/VLOOKUP($F261,$B$320:$BB$343,MATCH(LEFT(TRIM(O$6),FIND("~",SUBSTITUTE(O$6,"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261))*HLOOKUP(LEFT(TRIM(O$6),FIND("~",SUBSTITUTE(O$6," ","~",LEN(TRIM(O$6))-LEN(SUBSTITUTE(TRIM(O$6)," ",""))))-1)&amp;" Total",$B$6:$BB$343,ROW($A261)-5,FALSE))</f>
        <v>0</v>
      </c>
      <c r="P261" s="14">
        <f ca="1">IF(P$5&lt;&gt;"",HLOOKUP(P$5,Functionalization!$G$6:$R$343,ROW($A261)-5,FALSE),IFERROR(INDEX(P$320:P$343,MATCH($F261,$B$320:$B$343,0))/VLOOKUP($F261,$B$320:$BB$343,MATCH(LEFT(TRIM(P$6),FIND("~",SUBSTITUTE(P$6,"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261))*HLOOKUP(LEFT(TRIM(P$6),FIND("~",SUBSTITUTE(P$6," ","~",LEN(TRIM(P$6))-LEN(SUBSTITUTE(TRIM(P$6)," ",""))))-1)&amp;" Total",$B$6:$BB$343,ROW($A261)-5,FALSE))</f>
        <v>0</v>
      </c>
      <c r="Q261" s="14">
        <f ca="1">IF(Q$5&lt;&gt;"",HLOOKUP(Q$5,Functionalization!$G$6:$R$343,ROW($A261)-5,FALSE),IFERROR(INDEX(Q$320:Q$343,MATCH($F261,$B$320:$B$343,0))/VLOOKUP($F261,$B$320:$BB$343,MATCH(LEFT(TRIM(Q$6),FIND("~",SUBSTITUTE(Q$6,"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261))*HLOOKUP(LEFT(TRIM(Q$6),FIND("~",SUBSTITUTE(Q$6," ","~",LEN(TRIM(Q$6))-LEN(SUBSTITUTE(TRIM(Q$6)," ",""))))-1)&amp;" Total",$B$6:$BB$343,ROW($A261)-5,FALSE))</f>
        <v>0</v>
      </c>
      <c r="R261" s="14">
        <f ca="1">IF(R$5&lt;&gt;"",HLOOKUP(R$5,Functionalization!$G$6:$R$343,ROW($A261)-5,FALSE),IFERROR(INDEX(R$320:R$343,MATCH($F261,$B$320:$B$343,0))/VLOOKUP($F261,$B$320:$BB$343,MATCH(LEFT(TRIM(R$6),FIND("~",SUBSTITUTE(R$6,"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261))*HLOOKUP(LEFT(TRIM(R$6),FIND("~",SUBSTITUTE(R$6," ","~",LEN(TRIM(R$6))-LEN(SUBSTITUTE(TRIM(R$6)," ",""))))-1)&amp;" Total",$B$6:$BB$343,ROW($A261)-5,FALSE))</f>
        <v>0</v>
      </c>
      <c r="S261" s="14">
        <f ca="1">IF(S$5&lt;&gt;"",HLOOKUP(S$5,Functionalization!$G$6:$R$343,ROW($A261)-5,FALSE),IFERROR(INDEX(S$320:S$343,MATCH($F261,$B$320:$B$343,0))/VLOOKUP($F261,$B$320:$BB$343,MATCH(LEFT(TRIM(S$6),FIND("~",SUBSTITUTE(S$6,"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261))*HLOOKUP(LEFT(TRIM(S$6),FIND("~",SUBSTITUTE(S$6," ","~",LEN(TRIM(S$6))-LEN(SUBSTITUTE(TRIM(S$6)," ",""))))-1)&amp;" Total",$B$6:$BB$343,ROW($A261)-5,FALSE))</f>
        <v>0</v>
      </c>
      <c r="T261" s="14">
        <f ca="1">IF(T$5&lt;&gt;"",HLOOKUP(T$5,Functionalization!$G$6:$R$343,ROW($A261)-5,FALSE),IFERROR(INDEX(T$320:T$343,MATCH($F261,$B$320:$B$343,0))/VLOOKUP($F261,$B$320:$BB$343,MATCH(LEFT(TRIM(T$6),FIND("~",SUBSTITUTE(T$6,"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261))*HLOOKUP(LEFT(TRIM(T$6),FIND("~",SUBSTITUTE(T$6," ","~",LEN(TRIM(T$6))-LEN(SUBSTITUTE(TRIM(T$6)," ",""))))-1)&amp;" Total",$B$6:$BB$343,ROW($A261)-5,FALSE))</f>
        <v>0</v>
      </c>
      <c r="U261" s="14">
        <f ca="1">IF(U$5&lt;&gt;"",HLOOKUP(U$5,Functionalization!$G$6:$R$343,ROW($A261)-5,FALSE),IFERROR(INDEX(U$320:U$343,MATCH($F261,$B$320:$B$343,0))/VLOOKUP($F261,$B$320:$BB$343,MATCH(LEFT(TRIM(U$6),FIND("~",SUBSTITUTE(U$6,"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261))*HLOOKUP(LEFT(TRIM(U$6),FIND("~",SUBSTITUTE(U$6," ","~",LEN(TRIM(U$6))-LEN(SUBSTITUTE(TRIM(U$6)," ",""))))-1)&amp;" Total",$B$6:$BB$343,ROW($A261)-5,FALSE))</f>
        <v>0</v>
      </c>
      <c r="V261" s="14">
        <f ca="1">IF(V$5&lt;&gt;"",HLOOKUP(V$5,Functionalization!$G$6:$R$343,ROW($A261)-5,FALSE),IFERROR(INDEX(V$320:V$343,MATCH($F261,$B$320:$B$343,0))/VLOOKUP($F261,$B$320:$BB$343,MATCH(LEFT(TRIM(V$6),FIND("~",SUBSTITUTE(V$6,"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261))*HLOOKUP(LEFT(TRIM(V$6),FIND("~",SUBSTITUTE(V$6," ","~",LEN(TRIM(V$6))-LEN(SUBSTITUTE(TRIM(V$6)," ",""))))-1)&amp;" Total",$B$6:$BB$343,ROW($A261)-5,FALSE))</f>
        <v>0</v>
      </c>
      <c r="W261" s="14">
        <f ca="1">IF(W$5&lt;&gt;"",HLOOKUP(W$5,Functionalization!$G$6:$R$343,ROW($A261)-5,FALSE),IFERROR(INDEX(W$320:W$343,MATCH($F261,$B$320:$B$343,0))/VLOOKUP($F261,$B$320:$BB$343,MATCH(LEFT(TRIM(W$6),FIND("~",SUBSTITUTE(W$6,"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261))*HLOOKUP(LEFT(TRIM(W$6),FIND("~",SUBSTITUTE(W$6," ","~",LEN(TRIM(W$6))-LEN(SUBSTITUTE(TRIM(W$6)," ",""))))-1)&amp;" Total",$B$6:$BB$343,ROW($A261)-5,FALSE))</f>
        <v>0</v>
      </c>
      <c r="X261" s="14">
        <f ca="1">IF(X$5&lt;&gt;"",HLOOKUP(X$5,Functionalization!$G$6:$R$343,ROW($A261)-5,FALSE),IFERROR(INDEX(X$320:X$343,MATCH($F261,$B$320:$B$343,0))/VLOOKUP($F261,$B$320:$BB$343,MATCH(LEFT(TRIM(X$6),FIND("~",SUBSTITUTE(X$6,"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261))*HLOOKUP(LEFT(TRIM(X$6),FIND("~",SUBSTITUTE(X$6," ","~",LEN(TRIM(X$6))-LEN(SUBSTITUTE(TRIM(X$6)," ",""))))-1)&amp;" Total",$B$6:$BB$343,ROW($A261)-5,FALSE))</f>
        <v>0</v>
      </c>
      <c r="Y261" s="14">
        <f ca="1">IF(Y$5&lt;&gt;"",HLOOKUP(Y$5,Functionalization!$G$6:$R$343,ROW($A261)-5,FALSE),IFERROR(INDEX(Y$320:Y$343,MATCH($F261,$B$320:$B$343,0))/VLOOKUP($F261,$B$320:$BB$343,MATCH(LEFT(TRIM(Y$6),FIND("~",SUBSTITUTE(Y$6,"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261))*HLOOKUP(LEFT(TRIM(Y$6),FIND("~",SUBSTITUTE(Y$6," ","~",LEN(TRIM(Y$6))-LEN(SUBSTITUTE(TRIM(Y$6)," ",""))))-1)&amp;" Total",$B$6:$BB$343,ROW($A261)-5,FALSE))</f>
        <v>0</v>
      </c>
      <c r="Z261" s="14">
        <f ca="1">IF(Z$5&lt;&gt;"",HLOOKUP(Z$5,Functionalization!$G$6:$R$343,ROW($A261)-5,FALSE),IFERROR(INDEX(Z$320:Z$343,MATCH($F261,$B$320:$B$343,0))/VLOOKUP($F261,$B$320:$BB$343,MATCH(LEFT(TRIM(Z$6),FIND("~",SUBSTITUTE(Z$6,"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261))*HLOOKUP(LEFT(TRIM(Z$6),FIND("~",SUBSTITUTE(Z$6," ","~",LEN(TRIM(Z$6))-LEN(SUBSTITUTE(TRIM(Z$6)," ",""))))-1)&amp;" Total",$B$6:$BB$343,ROW($A261)-5,FALSE))</f>
        <v>0</v>
      </c>
      <c r="AA261" s="14">
        <f ca="1">IF(AA$5&lt;&gt;"",HLOOKUP(AA$5,Functionalization!$G$6:$R$343,ROW($A261)-5,FALSE),IFERROR(INDEX(AA$320:AA$343,MATCH($F261,$B$320:$B$343,0))/VLOOKUP($F261,$B$320:$BB$343,MATCH(LEFT(TRIM(AA$6),FIND("~",SUBSTITUTE(AA$6,"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261))*HLOOKUP(LEFT(TRIM(AA$6),FIND("~",SUBSTITUTE(AA$6," ","~",LEN(TRIM(AA$6))-LEN(SUBSTITUTE(TRIM(AA$6)," ",""))))-1)&amp;" Total",$B$6:$BB$343,ROW($A261)-5,FALSE))</f>
        <v>0</v>
      </c>
      <c r="AB261" s="14">
        <f ca="1">IF(AB$5&lt;&gt;"",HLOOKUP(AB$5,Functionalization!$G$6:$R$343,ROW($A261)-5,FALSE),IFERROR(INDEX(AB$320:AB$343,MATCH($F261,$B$320:$B$343,0))/VLOOKUP($F261,$B$320:$BB$343,MATCH(LEFT(TRIM(AB$6),FIND("~",SUBSTITUTE(AB$6,"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261))*HLOOKUP(LEFT(TRIM(AB$6),FIND("~",SUBSTITUTE(AB$6," ","~",LEN(TRIM(AB$6))-LEN(SUBSTITUTE(TRIM(AB$6)," ",""))))-1)&amp;" Total",$B$6:$BB$343,ROW($A261)-5,FALSE))</f>
        <v>0</v>
      </c>
      <c r="AC261" s="14">
        <f ca="1">IF(AC$5&lt;&gt;"",HLOOKUP(AC$5,Functionalization!$G$6:$R$343,ROW($A261)-5,FALSE),IFERROR(INDEX(AC$320:AC$343,MATCH($F261,$B$320:$B$343,0))/VLOOKUP($F261,$B$320:$BB$343,MATCH(LEFT(TRIM(AC$6),FIND("~",SUBSTITUTE(AC$6,"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261))*HLOOKUP(LEFT(TRIM(AC$6),FIND("~",SUBSTITUTE(AC$6," ","~",LEN(TRIM(AC$6))-LEN(SUBSTITUTE(TRIM(AC$6)," ",""))))-1)&amp;" Total",$B$6:$BB$343,ROW($A261)-5,FALSE))</f>
        <v>0</v>
      </c>
      <c r="AD261" s="14">
        <f ca="1">IF(AD$5&lt;&gt;"",HLOOKUP(AD$5,Functionalization!$G$6:$R$343,ROW($A261)-5,FALSE),IFERROR(INDEX(AD$320:AD$343,MATCH($F261,$B$320:$B$343,0))/VLOOKUP($F261,$B$320:$BB$343,MATCH(LEFT(TRIM(AD$6),FIND("~",SUBSTITUTE(AD$6,"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261))*HLOOKUP(LEFT(TRIM(AD$6),FIND("~",SUBSTITUTE(AD$6," ","~",LEN(TRIM(AD$6))-LEN(SUBSTITUTE(TRIM(AD$6)," ",""))))-1)&amp;" Total",$B$6:$BB$343,ROW($A261)-5,FALSE))</f>
        <v>0</v>
      </c>
      <c r="AE261" s="14">
        <f ca="1">IF(AE$5&lt;&gt;"",HLOOKUP(AE$5,Functionalization!$G$6:$R$343,ROW($A261)-5,FALSE),IFERROR(INDEX(AE$320:AE$343,MATCH($F261,$B$320:$B$343,0))/VLOOKUP($F261,$B$320:$BB$343,MATCH(LEFT(TRIM(AE$6),FIND("~",SUBSTITUTE(AE$6,"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261))*HLOOKUP(LEFT(TRIM(AE$6),FIND("~",SUBSTITUTE(AE$6," ","~",LEN(TRIM(AE$6))-LEN(SUBSTITUTE(TRIM(AE$6)," ",""))))-1)&amp;" Total",$B$6:$BB$343,ROW($A261)-5,FALSE))</f>
        <v>0</v>
      </c>
      <c r="AF261" s="14">
        <f ca="1">IF(AF$5&lt;&gt;"",HLOOKUP(AF$5,Functionalization!$G$6:$R$343,ROW($A261)-5,FALSE),IFERROR(INDEX(AF$320:AF$343,MATCH($F261,$B$320:$B$343,0))/VLOOKUP($F261,$B$320:$BB$343,MATCH(LEFT(TRIM(AF$6),FIND("~",SUBSTITUTE(AF$6,"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261))*HLOOKUP(LEFT(TRIM(AF$6),FIND("~",SUBSTITUTE(AF$6," ","~",LEN(TRIM(AF$6))-LEN(SUBSTITUTE(TRIM(AF$6)," ",""))))-1)&amp;" Total",$B$6:$BB$343,ROW($A261)-5,FALSE))</f>
        <v>0</v>
      </c>
      <c r="AG261" s="14">
        <f ca="1">IF(AG$5&lt;&gt;"",HLOOKUP(AG$5,Functionalization!$G$6:$R$343,ROW($A261)-5,FALSE),IFERROR(INDEX(AG$320:AG$343,MATCH($F261,$B$320:$B$343,0))/VLOOKUP($F261,$B$320:$BB$343,MATCH(LEFT(TRIM(AG$6),FIND("~",SUBSTITUTE(AG$6,"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261))*HLOOKUP(LEFT(TRIM(AG$6),FIND("~",SUBSTITUTE(AG$6," ","~",LEN(TRIM(AG$6))-LEN(SUBSTITUTE(TRIM(AG$6)," ",""))))-1)&amp;" Total",$B$6:$BB$343,ROW($A261)-5,FALSE))</f>
        <v>0</v>
      </c>
      <c r="AH261" s="14">
        <f ca="1">IF(AH$5&lt;&gt;"",HLOOKUP(AH$5,Functionalization!$G$6:$R$343,ROW($A261)-5,FALSE),IFERROR(INDEX(AH$320:AH$343,MATCH($F261,$B$320:$B$343,0))/VLOOKUP($F261,$B$320:$BB$343,MATCH(LEFT(TRIM(AH$6),FIND("~",SUBSTITUTE(AH$6,"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261))*HLOOKUP(LEFT(TRIM(AH$6),FIND("~",SUBSTITUTE(AH$6," ","~",LEN(TRIM(AH$6))-LEN(SUBSTITUTE(TRIM(AH$6)," ",""))))-1)&amp;" Total",$B$6:$BB$343,ROW($A261)-5,FALSE))</f>
        <v>0</v>
      </c>
      <c r="AI261" s="14">
        <f ca="1">IF(AI$5&lt;&gt;"",HLOOKUP(AI$5,Functionalization!$G$6:$R$343,ROW($A261)-5,FALSE),IFERROR(INDEX(AI$320:AI$343,MATCH($F261,$B$320:$B$343,0))/VLOOKUP($F261,$B$320:$BB$343,MATCH(LEFT(TRIM(AI$6),FIND("~",SUBSTITUTE(AI$6,"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261))*HLOOKUP(LEFT(TRIM(AI$6),FIND("~",SUBSTITUTE(AI$6," ","~",LEN(TRIM(AI$6))-LEN(SUBSTITUTE(TRIM(AI$6)," ",""))))-1)&amp;" Total",$B$6:$BB$343,ROW($A261)-5,FALSE))</f>
        <v>0</v>
      </c>
      <c r="AJ261" s="14">
        <f ca="1">IF(AJ$5&lt;&gt;"",HLOOKUP(AJ$5,Functionalization!$G$6:$R$343,ROW($A261)-5,FALSE),IFERROR(INDEX(AJ$320:AJ$343,MATCH($F261,$B$320:$B$343,0))/VLOOKUP($F261,$B$320:$BB$343,MATCH(LEFT(TRIM(AJ$6),FIND("~",SUBSTITUTE(AJ$6,"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261))*HLOOKUP(LEFT(TRIM(AJ$6),FIND("~",SUBSTITUTE(AJ$6," ","~",LEN(TRIM(AJ$6))-LEN(SUBSTITUTE(TRIM(AJ$6)," ",""))))-1)&amp;" Total",$B$6:$BB$343,ROW($A261)-5,FALSE))</f>
        <v>0</v>
      </c>
      <c r="AK261" s="14">
        <f ca="1">IF(AK$5&lt;&gt;"",HLOOKUP(AK$5,Functionalization!$G$6:$R$343,ROW($A261)-5,FALSE),IFERROR(INDEX(AK$320:AK$343,MATCH($F261,$B$320:$B$343,0))/VLOOKUP($F261,$B$320:$BB$343,MATCH(LEFT(TRIM(AK$6),FIND("~",SUBSTITUTE(AK$6,"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261))*HLOOKUP(LEFT(TRIM(AK$6),FIND("~",SUBSTITUTE(AK$6," ","~",LEN(TRIM(AK$6))-LEN(SUBSTITUTE(TRIM(AK$6)," ",""))))-1)&amp;" Total",$B$6:$BB$343,ROW($A261)-5,FALSE))</f>
        <v>0</v>
      </c>
      <c r="AL261" s="14">
        <f ca="1">IF(AL$5&lt;&gt;"",HLOOKUP(AL$5,Functionalization!$G$6:$R$343,ROW($A261)-5,FALSE),IFERROR(INDEX(AL$320:AL$343,MATCH($F261,$B$320:$B$343,0))/VLOOKUP($F261,$B$320:$BB$343,MATCH(LEFT(TRIM(AL$6),FIND("~",SUBSTITUTE(AL$6,"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261))*HLOOKUP(LEFT(TRIM(AL$6),FIND("~",SUBSTITUTE(AL$6," ","~",LEN(TRIM(AL$6))-LEN(SUBSTITUTE(TRIM(AL$6)," ",""))))-1)&amp;" Total",$B$6:$BB$343,ROW($A261)-5,FALSE))</f>
        <v>0</v>
      </c>
      <c r="AM261" s="14">
        <f ca="1">IF(AM$5&lt;&gt;"",HLOOKUP(AM$5,Functionalization!$G$6:$R$343,ROW($A261)-5,FALSE),IFERROR(INDEX(AM$320:AM$343,MATCH($F261,$B$320:$B$343,0))/VLOOKUP($F261,$B$320:$BB$343,MATCH(LEFT(TRIM(AM$6),FIND("~",SUBSTITUTE(AM$6,"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261))*HLOOKUP(LEFT(TRIM(AM$6),FIND("~",SUBSTITUTE(AM$6," ","~",LEN(TRIM(AM$6))-LEN(SUBSTITUTE(TRIM(AM$6)," ",""))))-1)&amp;" Total",$B$6:$BB$343,ROW($A261)-5,FALSE))</f>
        <v>0</v>
      </c>
      <c r="AN261" s="14">
        <f ca="1">IF(AN$5&lt;&gt;"",HLOOKUP(AN$5,Functionalization!$G$6:$R$343,ROW($A261)-5,FALSE),IFERROR(INDEX(AN$320:AN$343,MATCH($F261,$B$320:$B$343,0))/VLOOKUP($F261,$B$320:$BB$343,MATCH(LEFT(TRIM(AN$6),FIND("~",SUBSTITUTE(AN$6,"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261))*HLOOKUP(LEFT(TRIM(AN$6),FIND("~",SUBSTITUTE(AN$6," ","~",LEN(TRIM(AN$6))-LEN(SUBSTITUTE(TRIM(AN$6)," ",""))))-1)&amp;" Total",$B$6:$BB$343,ROW($A261)-5,FALSE))</f>
        <v>0</v>
      </c>
      <c r="AO261" s="14">
        <f ca="1">IF(AO$5&lt;&gt;"",HLOOKUP(AO$5,Functionalization!$G$6:$R$343,ROW($A261)-5,FALSE),IFERROR(INDEX(AO$320:AO$343,MATCH($F261,$B$320:$B$343,0))/VLOOKUP($F261,$B$320:$BB$343,MATCH(LEFT(TRIM(AO$6),FIND("~",SUBSTITUTE(AO$6,"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261))*HLOOKUP(LEFT(TRIM(AO$6),FIND("~",SUBSTITUTE(AO$6," ","~",LEN(TRIM(AO$6))-LEN(SUBSTITUTE(TRIM(AO$6)," ",""))))-1)&amp;" Total",$B$6:$BB$343,ROW($A261)-5,FALSE))</f>
        <v>0</v>
      </c>
      <c r="AP261" s="14">
        <f ca="1">IF(AP$5&lt;&gt;"",HLOOKUP(AP$5,Functionalization!$G$6:$R$343,ROW($A261)-5,FALSE),IFERROR(INDEX(AP$320:AP$343,MATCH($F261,$B$320:$B$343,0))/VLOOKUP($F261,$B$320:$BB$343,MATCH(LEFT(TRIM(AP$6),FIND("~",SUBSTITUTE(AP$6,"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261))*HLOOKUP(LEFT(TRIM(AP$6),FIND("~",SUBSTITUTE(AP$6," ","~",LEN(TRIM(AP$6))-LEN(SUBSTITUTE(TRIM(AP$6)," ",""))))-1)&amp;" Total",$B$6:$BB$343,ROW($A261)-5,FALSE))</f>
        <v>0</v>
      </c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D261" s="44">
        <f ca="1">IFERROR(IF(SUMIF($G$6:$BB$6,BD$6&amp;" Total",$G261:$BB261)-(SUMIF($G$6:$BB$6,BD$6&amp;" "&amp;'Input-Allocators'!$D$18,$G261:$BB261)+IFERROR(SUMIF($G$6:$BB$6,BD$6&amp;" "&amp;'Input-Allocators'!$E$18,$G261:$BB261),SUMIF($G$6:$BB$6,BD$6&amp;" "&amp;'Input-Allocators'!$B$20,$G261:$BB261))+SUMIF($G$6:$BB$6,BD$6&amp;" "&amp;'Input-Allocators'!$F$18,$G261:$BB261))&lt;Check_Limit,0,1),1)</f>
        <v>0</v>
      </c>
      <c r="BE261" s="44">
        <f ca="1">IFERROR(IF(SUMIF($G$6:$BB$6,BE$6&amp;" Total",$G261:$BB261)-(SUMIF($G$6:$BB$6,BE$6&amp;" "&amp;'Input-Allocators'!$D$18,$G261:$BB261)+IFERROR(SUMIF($G$6:$BB$6,BE$6&amp;" "&amp;'Input-Allocators'!$E$18,$G261:$BB261),SUMIF($G$6:$BB$6,BE$6&amp;" "&amp;'Input-Allocators'!$B$20,$G261:$BB261))+SUMIF($G$6:$BB$6,BE$6&amp;" "&amp;'Input-Allocators'!$F$18,$G261:$BB261))&lt;Check_Limit,0,1),1)</f>
        <v>0</v>
      </c>
      <c r="BF261" s="44">
        <f ca="1">IFERROR(IF(SUMIF($G$6:$BB$6,BF$6&amp;" Total",$G261:$BB261)-(SUMIF($G$6:$BB$6,BF$6&amp;" "&amp;'Input-Allocators'!$D$18,$G261:$BB261)+IFERROR(SUMIF($G$6:$BB$6,BF$6&amp;" "&amp;'Input-Allocators'!$E$18,$G261:$BB261),SUMIF($G$6:$BB$6,BF$6&amp;" "&amp;'Input-Allocators'!$B$20,$G261:$BB261))+SUMIF($G$6:$BB$6,BF$6&amp;" "&amp;'Input-Allocators'!$F$18,$G261:$BB261))&lt;Check_Limit,0,1),1)</f>
        <v>0</v>
      </c>
      <c r="BG261" s="44">
        <f ca="1">IFERROR(IF(SUMIF($G$6:$BB$6,BG$6&amp;" Total",$G261:$BB261)-(SUMIF($G$6:$BB$6,BG$6&amp;" "&amp;'Input-Allocators'!$D$18,$G261:$BB261)+IFERROR(SUMIF($G$6:$BB$6,BG$6&amp;" "&amp;'Input-Allocators'!$E$18,$G261:$BB261),SUMIF($G$6:$BB$6,BG$6&amp;" "&amp;'Input-Allocators'!$B$20,$G261:$BB261))+SUMIF($G$6:$BB$6,BG$6&amp;" "&amp;'Input-Allocators'!$F$18,$G261:$BB261))&lt;Check_Limit,0,1),1)</f>
        <v>0</v>
      </c>
      <c r="BH261" s="44">
        <f ca="1">IFERROR(IF(SUMIF($G$6:$BB$6,BH$6&amp;" Total",$G261:$BB261)-(SUMIF($G$6:$BB$6,BH$6&amp;" "&amp;'Input-Allocators'!$D$18,$G261:$BB261)+IFERROR(SUMIF($G$6:$BB$6,BH$6&amp;" "&amp;'Input-Allocators'!$E$18,$G261:$BB261),SUMIF($G$6:$BB$6,BH$6&amp;" "&amp;'Input-Allocators'!$B$20,$G261:$BB261))+SUMIF($G$6:$BB$6,BH$6&amp;" "&amp;'Input-Allocators'!$F$18,$G261:$BB261))&lt;Check_Limit,0,1),1)</f>
        <v>0</v>
      </c>
      <c r="BI261" s="44">
        <f ca="1">IFERROR(IF(SUMIF($G$6:$BB$6,BI$6&amp;" Total",$G261:$BB261)-(SUMIF($G$6:$BB$6,BI$6&amp;" "&amp;'Input-Allocators'!$D$18,$G261:$BB261)+IFERROR(SUMIF($G$6:$BB$6,BI$6&amp;" "&amp;'Input-Allocators'!$E$18,$G261:$BB261),SUMIF($G$6:$BB$6,BI$6&amp;" "&amp;'Input-Allocators'!$B$20,$G261:$BB261))+SUMIF($G$6:$BB$6,BI$6&amp;" "&amp;'Input-Allocators'!$F$18,$G261:$BB261))&lt;Check_Limit,0,1),1)</f>
        <v>0</v>
      </c>
      <c r="BJ261" s="44">
        <f ca="1">IFERROR(IF(SUMIF($G$6:$BB$6,BJ$6&amp;" Total",$G261:$BB261)-(SUMIF($G$6:$BB$6,BJ$6&amp;" "&amp;'Input-Allocators'!$D$18,$G261:$BB261)+IFERROR(SUMIF($G$6:$BB$6,BJ$6&amp;" "&amp;'Input-Allocators'!$E$18,$G261:$BB261),SUMIF($G$6:$BB$6,BJ$6&amp;" "&amp;'Input-Allocators'!$B$20,$G261:$BB261))+SUMIF($G$6:$BB$6,BJ$6&amp;" "&amp;'Input-Allocators'!$F$18,$G261:$BB261))&lt;Check_Limit,0,1),1)</f>
        <v>0</v>
      </c>
      <c r="BK261" s="44">
        <f ca="1">IFERROR(IF(SUMIF($G$6:$BB$6,BK$6&amp;" Total",$G261:$BB261)-(SUMIF($G$6:$BB$6,BK$6&amp;" "&amp;'Input-Allocators'!$D$18,$G261:$BB261)+IFERROR(SUMIF($G$6:$BB$6,BK$6&amp;" "&amp;'Input-Allocators'!$E$18,$G261:$BB261),SUMIF($G$6:$BB$6,BK$6&amp;" "&amp;'Input-Allocators'!$B$20,$G261:$BB261))+SUMIF($G$6:$BB$6,BK$6&amp;" "&amp;'Input-Allocators'!$F$18,$G261:$BB261))&lt;Check_Limit,0,1),1)</f>
        <v>0</v>
      </c>
      <c r="BL261" s="44">
        <f ca="1">IFERROR(IF(SUMIF($G$6:$BB$6,BL$6&amp;" Total",$G261:$BB261)-(SUMIF($G$6:$BB$6,BL$6&amp;" "&amp;'Input-Allocators'!$D$18,$G261:$BB261)+IFERROR(SUMIF($G$6:$BB$6,BL$6&amp;" "&amp;'Input-Allocators'!$E$18,$G261:$BB261),SUMIF($G$6:$BB$6,BL$6&amp;" "&amp;'Input-Allocators'!$B$20,$G261:$BB261))+SUMIF($G$6:$BB$6,BL$6&amp;" "&amp;'Input-Allocators'!$F$18,$G261:$BB261))&lt;Check_Limit,0,1),1)</f>
        <v>0</v>
      </c>
      <c r="BM261" s="44">
        <f ca="1">IFERROR(IF(SUMIF($G$6:$BB$6,BM$6&amp;" Total",$G261:$BB261)-(SUMIF($G$6:$BB$6,BM$6&amp;" "&amp;'Input-Allocators'!$D$18,$G261:$BB261)+IFERROR(SUMIF($G$6:$BB$6,BM$6&amp;" "&amp;'Input-Allocators'!$E$18,$G261:$BB261),SUMIF($G$6:$BB$6,BM$6&amp;" "&amp;'Input-Allocators'!$B$20,$G261:$BB261))+SUMIF($G$6:$BB$6,BM$6&amp;" "&amp;'Input-Allocators'!$F$18,$G261:$BB261))&lt;Check_Limit,0,1),1)</f>
        <v>0</v>
      </c>
      <c r="BN261" s="44">
        <f ca="1">IFERROR(IF(SUMIF($G$6:$BB$6,BN$6&amp;" Total",$G261:$BB261)-(SUMIF($G$6:$BB$6,BN$6&amp;" "&amp;'Input-Allocators'!$D$18,$G261:$BB261)+IFERROR(SUMIF($G$6:$BB$6,BN$6&amp;" "&amp;'Input-Allocators'!$E$18,$G261:$BB261),SUMIF($G$6:$BB$6,BN$6&amp;" "&amp;'Input-Allocators'!$B$20,$G261:$BB261))+SUMIF($G$6:$BB$6,BN$6&amp;" "&amp;'Input-Allocators'!$F$18,$G261:$BB261))&lt;Check_Limit,0,1),1)</f>
        <v>0</v>
      </c>
      <c r="BO261" s="44">
        <f ca="1">IFERROR(IF(SUMIF($G$6:$BB$6,BO$6&amp;" Total",$G261:$BB261)-(SUMIF($G$6:$BB$6,BO$6&amp;" "&amp;'Input-Allocators'!$D$18,$G261:$BB261)+IFERROR(SUMIF($G$6:$BB$6,BO$6&amp;" "&amp;'Input-Allocators'!$E$18,$G261:$BB261),SUMIF($G$6:$BB$6,BO$6&amp;" "&amp;'Input-Allocators'!$B$20,$G261:$BB261))+SUMIF($G$6:$BB$6,BO$6&amp;" "&amp;'Input-Allocators'!$F$18,$G261:$BB261))&lt;Check_Limit,0,1),1)</f>
        <v>0</v>
      </c>
    </row>
    <row r="262" spans="1:67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>Functionalization!$D262</f>
        <v>695.61577355570705</v>
      </c>
      <c r="E262" s="14">
        <f t="shared" ca="1" si="42"/>
        <v>0</v>
      </c>
      <c r="F262" s="3" t="str">
        <f>IF($D262=0,"-",IF('Input-Accounts'!$E262&lt;&gt;0,'Input-Accounts'!$E262,'Input-Accounts'!$G262))</f>
        <v>INT_DIST_SUBTOTAL</v>
      </c>
      <c r="G262" s="14">
        <f ca="1">IF(G$5&lt;&gt;"",HLOOKUP(G$5,Functionalization!$G$6:$R$343,ROW($A262)-5,FALSE),IFERROR(INDEX(G$320:G$343,MATCH($F262,$B$320:$B$343,0))/VLOOKUP($F262,$B$320:$BB$343,MATCH(LEFT(TRIM(G$6),FIND("~",SUBSTITUTE(G$6,"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262))*HLOOKUP(LEFT(TRIM(G$6),FIND("~",SUBSTITUTE(G$6," ","~",LEN(TRIM(G$6))-LEN(SUBSTITUTE(TRIM(G$6)," ",""))))-1)&amp;" Total",$B$6:$BB$343,ROW($A262)-5,FALSE))</f>
        <v>0</v>
      </c>
      <c r="H262" s="14">
        <f ca="1">IF(H$5&lt;&gt;"",HLOOKUP(H$5,Functionalization!$G$6:$R$343,ROW($A262)-5,FALSE),IFERROR(INDEX(H$320:H$343,MATCH($F262,$B$320:$B$343,0))/VLOOKUP($F262,$B$320:$BB$343,MATCH(LEFT(TRIM(H$6),FIND("~",SUBSTITUTE(H$6,"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262))*HLOOKUP(LEFT(TRIM(H$6),FIND("~",SUBSTITUTE(H$6," ","~",LEN(TRIM(H$6))-LEN(SUBSTITUTE(TRIM(H$6)," ",""))))-1)&amp;" Total",$B$6:$BB$343,ROW($A262)-5,FALSE))</f>
        <v>0</v>
      </c>
      <c r="I262" s="14">
        <f ca="1">IF(I$5&lt;&gt;"",HLOOKUP(I$5,Functionalization!$G$6:$R$343,ROW($A262)-5,FALSE),IFERROR(INDEX(I$320:I$343,MATCH($F262,$B$320:$B$343,0))/VLOOKUP($F262,$B$320:$BB$343,MATCH(LEFT(TRIM(I$6),FIND("~",SUBSTITUTE(I$6,"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262))*HLOOKUP(LEFT(TRIM(I$6),FIND("~",SUBSTITUTE(I$6," ","~",LEN(TRIM(I$6))-LEN(SUBSTITUTE(TRIM(I$6)," ",""))))-1)&amp;" Total",$B$6:$BB$343,ROW($A262)-5,FALSE))</f>
        <v>0</v>
      </c>
      <c r="J262" s="14">
        <f ca="1">IF(J$5&lt;&gt;"",HLOOKUP(J$5,Functionalization!$G$6:$R$343,ROW($A262)-5,FALSE),IFERROR(INDEX(J$320:J$343,MATCH($F262,$B$320:$B$343,0))/VLOOKUP($F262,$B$320:$BB$343,MATCH(LEFT(TRIM(J$6),FIND("~",SUBSTITUTE(J$6,"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262))*HLOOKUP(LEFT(TRIM(J$6),FIND("~",SUBSTITUTE(J$6," ","~",LEN(TRIM(J$6))-LEN(SUBSTITUTE(TRIM(J$6)," ",""))))-1)&amp;" Total",$B$6:$BB$343,ROW($A262)-5,FALSE))</f>
        <v>0</v>
      </c>
      <c r="K262" s="14">
        <f ca="1">IF(K$5&lt;&gt;"",HLOOKUP(K$5,Functionalization!$G$6:$R$343,ROW($A262)-5,FALSE),IFERROR(INDEX(K$320:K$343,MATCH($F262,$B$320:$B$343,0))/VLOOKUP($F262,$B$320:$BB$343,MATCH(LEFT(TRIM(K$6),FIND("~",SUBSTITUTE(K$6,"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262))*HLOOKUP(LEFT(TRIM(K$6),FIND("~",SUBSTITUTE(K$6," ","~",LEN(TRIM(K$6))-LEN(SUBSTITUTE(TRIM(K$6)," ",""))))-1)&amp;" Total",$B$6:$BB$343,ROW($A262)-5,FALSE))</f>
        <v>0</v>
      </c>
      <c r="L262" s="14">
        <f ca="1">IF(L$5&lt;&gt;"",HLOOKUP(L$5,Functionalization!$G$6:$R$343,ROW($A262)-5,FALSE),IFERROR(INDEX(L$320:L$343,MATCH($F262,$B$320:$B$343,0))/VLOOKUP($F262,$B$320:$BB$343,MATCH(LEFT(TRIM(L$6),FIND("~",SUBSTITUTE(L$6,"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262))*HLOOKUP(LEFT(TRIM(L$6),FIND("~",SUBSTITUTE(L$6," ","~",LEN(TRIM(L$6))-LEN(SUBSTITUTE(TRIM(L$6)," ",""))))-1)&amp;" Total",$B$6:$BB$343,ROW($A262)-5,FALSE))</f>
        <v>0</v>
      </c>
      <c r="M262" s="14">
        <f ca="1">IF(M$5&lt;&gt;"",HLOOKUP(M$5,Functionalization!$G$6:$R$343,ROW($A262)-5,FALSE),IFERROR(INDEX(M$320:M$343,MATCH($F262,$B$320:$B$343,0))/VLOOKUP($F262,$B$320:$BB$343,MATCH(LEFT(TRIM(M$6),FIND("~",SUBSTITUTE(M$6,"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262))*HLOOKUP(LEFT(TRIM(M$6),FIND("~",SUBSTITUTE(M$6," ","~",LEN(TRIM(M$6))-LEN(SUBSTITUTE(TRIM(M$6)," ",""))))-1)&amp;" Total",$B$6:$BB$343,ROW($A262)-5,FALSE))</f>
        <v>0</v>
      </c>
      <c r="N262" s="14">
        <f ca="1">IF(N$5&lt;&gt;"",HLOOKUP(N$5,Functionalization!$G$6:$R$343,ROW($A262)-5,FALSE),IFERROR(INDEX(N$320:N$343,MATCH($F262,$B$320:$B$343,0))/VLOOKUP($F262,$B$320:$BB$343,MATCH(LEFT(TRIM(N$6),FIND("~",SUBSTITUTE(N$6,"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262))*HLOOKUP(LEFT(TRIM(N$6),FIND("~",SUBSTITUTE(N$6," ","~",LEN(TRIM(N$6))-LEN(SUBSTITUTE(TRIM(N$6)," ",""))))-1)&amp;" Total",$B$6:$BB$343,ROW($A262)-5,FALSE))</f>
        <v>0</v>
      </c>
      <c r="O262" s="14">
        <f ca="1">IF(O$5&lt;&gt;"",HLOOKUP(O$5,Functionalization!$G$6:$R$343,ROW($A262)-5,FALSE),IFERROR(INDEX(O$320:O$343,MATCH($F262,$B$320:$B$343,0))/VLOOKUP($F262,$B$320:$BB$343,MATCH(LEFT(TRIM(O$6),FIND("~",SUBSTITUTE(O$6,"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262))*HLOOKUP(LEFT(TRIM(O$6),FIND("~",SUBSTITUTE(O$6," ","~",LEN(TRIM(O$6))-LEN(SUBSTITUTE(TRIM(O$6)," ",""))))-1)&amp;" Total",$B$6:$BB$343,ROW($A262)-5,FALSE))</f>
        <v>410.32900172752693</v>
      </c>
      <c r="P262" s="14">
        <f ca="1">IF(P$5&lt;&gt;"",HLOOKUP(P$5,Functionalization!$G$6:$R$343,ROW($A262)-5,FALSE),IFERROR(INDEX(P$320:P$343,MATCH($F262,$B$320:$B$343,0))/VLOOKUP($F262,$B$320:$BB$343,MATCH(LEFT(TRIM(P$6),FIND("~",SUBSTITUTE(P$6,"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262))*HLOOKUP(LEFT(TRIM(P$6),FIND("~",SUBSTITUTE(P$6," ","~",LEN(TRIM(P$6))-LEN(SUBSTITUTE(TRIM(P$6)," ",""))))-1)&amp;" Total",$B$6:$BB$343,ROW($A262)-5,FALSE))</f>
        <v>410.32900172752693</v>
      </c>
      <c r="Q262" s="14">
        <f ca="1">IF(Q$5&lt;&gt;"",HLOOKUP(Q$5,Functionalization!$G$6:$R$343,ROW($A262)-5,FALSE),IFERROR(INDEX(Q$320:Q$343,MATCH($F262,$B$320:$B$343,0))/VLOOKUP($F262,$B$320:$BB$343,MATCH(LEFT(TRIM(Q$6),FIND("~",SUBSTITUTE(Q$6,"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262))*HLOOKUP(LEFT(TRIM(Q$6),FIND("~",SUBSTITUTE(Q$6," ","~",LEN(TRIM(Q$6))-LEN(SUBSTITUTE(TRIM(Q$6)," ",""))))-1)&amp;" Total",$B$6:$BB$343,ROW($A262)-5,FALSE))</f>
        <v>0</v>
      </c>
      <c r="R262" s="14">
        <f ca="1">IF(R$5&lt;&gt;"",HLOOKUP(R$5,Functionalization!$G$6:$R$343,ROW($A262)-5,FALSE),IFERROR(INDEX(R$320:R$343,MATCH($F262,$B$320:$B$343,0))/VLOOKUP($F262,$B$320:$BB$343,MATCH(LEFT(TRIM(R$6),FIND("~",SUBSTITUTE(R$6,"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262))*HLOOKUP(LEFT(TRIM(R$6),FIND("~",SUBSTITUTE(R$6," ","~",LEN(TRIM(R$6))-LEN(SUBSTITUTE(TRIM(R$6)," ",""))))-1)&amp;" Total",$B$6:$BB$343,ROW($A262)-5,FALSE))</f>
        <v>0</v>
      </c>
      <c r="S262" s="14">
        <f ca="1">IF(S$5&lt;&gt;"",HLOOKUP(S$5,Functionalization!$G$6:$R$343,ROW($A262)-5,FALSE),IFERROR(INDEX(S$320:S$343,MATCH($F262,$B$320:$B$343,0))/VLOOKUP($F262,$B$320:$BB$343,MATCH(LEFT(TRIM(S$6),FIND("~",SUBSTITUTE(S$6,"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262))*HLOOKUP(LEFT(TRIM(S$6),FIND("~",SUBSTITUTE(S$6," ","~",LEN(TRIM(S$6))-LEN(SUBSTITUTE(TRIM(S$6)," ",""))))-1)&amp;" Total",$B$6:$BB$343,ROW($A262)-5,FALSE))</f>
        <v>285.28677182818012</v>
      </c>
      <c r="T262" s="14">
        <f ca="1">IF(T$5&lt;&gt;"",HLOOKUP(T$5,Functionalization!$G$6:$R$343,ROW($A262)-5,FALSE),IFERROR(INDEX(T$320:T$343,MATCH($F262,$B$320:$B$343,0))/VLOOKUP($F262,$B$320:$BB$343,MATCH(LEFT(TRIM(T$6),FIND("~",SUBSTITUTE(T$6,"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262))*HLOOKUP(LEFT(TRIM(T$6),FIND("~",SUBSTITUTE(T$6," ","~",LEN(TRIM(T$6))-LEN(SUBSTITUTE(TRIM(T$6)," ",""))))-1)&amp;" Total",$B$6:$BB$343,ROW($A262)-5,FALSE))</f>
        <v>0</v>
      </c>
      <c r="U262" s="14">
        <f ca="1">IF(U$5&lt;&gt;"",HLOOKUP(U$5,Functionalization!$G$6:$R$343,ROW($A262)-5,FALSE),IFERROR(INDEX(U$320:U$343,MATCH($F262,$B$320:$B$343,0))/VLOOKUP($F262,$B$320:$BB$343,MATCH(LEFT(TRIM(U$6),FIND("~",SUBSTITUTE(U$6,"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262))*HLOOKUP(LEFT(TRIM(U$6),FIND("~",SUBSTITUTE(U$6," ","~",LEN(TRIM(U$6))-LEN(SUBSTITUTE(TRIM(U$6)," ",""))))-1)&amp;" Total",$B$6:$BB$343,ROW($A262)-5,FALSE))</f>
        <v>0</v>
      </c>
      <c r="V262" s="14">
        <f ca="1">IF(V$5&lt;&gt;"",HLOOKUP(V$5,Functionalization!$G$6:$R$343,ROW($A262)-5,FALSE),IFERROR(INDEX(V$320:V$343,MATCH($F262,$B$320:$B$343,0))/VLOOKUP($F262,$B$320:$BB$343,MATCH(LEFT(TRIM(V$6),FIND("~",SUBSTITUTE(V$6,"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262))*HLOOKUP(LEFT(TRIM(V$6),FIND("~",SUBSTITUTE(V$6," ","~",LEN(TRIM(V$6))-LEN(SUBSTITUTE(TRIM(V$6)," ",""))))-1)&amp;" Total",$B$6:$BB$343,ROW($A262)-5,FALSE))</f>
        <v>285.28677182818012</v>
      </c>
      <c r="W262" s="14">
        <f ca="1">IF(W$5&lt;&gt;"",HLOOKUP(W$5,Functionalization!$G$6:$R$343,ROW($A262)-5,FALSE),IFERROR(INDEX(W$320:W$343,MATCH($F262,$B$320:$B$343,0))/VLOOKUP($F262,$B$320:$BB$343,MATCH(LEFT(TRIM(W$6),FIND("~",SUBSTITUTE(W$6,"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262))*HLOOKUP(LEFT(TRIM(W$6),FIND("~",SUBSTITUTE(W$6," ","~",LEN(TRIM(W$6))-LEN(SUBSTITUTE(TRIM(W$6)," ",""))))-1)&amp;" Total",$B$6:$BB$343,ROW($A262)-5,FALSE))</f>
        <v>0</v>
      </c>
      <c r="X262" s="14">
        <f ca="1">IF(X$5&lt;&gt;"",HLOOKUP(X$5,Functionalization!$G$6:$R$343,ROW($A262)-5,FALSE),IFERROR(INDEX(X$320:X$343,MATCH($F262,$B$320:$B$343,0))/VLOOKUP($F262,$B$320:$BB$343,MATCH(LEFT(TRIM(X$6),FIND("~",SUBSTITUTE(X$6,"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262))*HLOOKUP(LEFT(TRIM(X$6),FIND("~",SUBSTITUTE(X$6," ","~",LEN(TRIM(X$6))-LEN(SUBSTITUTE(TRIM(X$6)," ",""))))-1)&amp;" Total",$B$6:$BB$343,ROW($A262)-5,FALSE))</f>
        <v>0</v>
      </c>
      <c r="Y262" s="14">
        <f ca="1">IF(Y$5&lt;&gt;"",HLOOKUP(Y$5,Functionalization!$G$6:$R$343,ROW($A262)-5,FALSE),IFERROR(INDEX(Y$320:Y$343,MATCH($F262,$B$320:$B$343,0))/VLOOKUP($F262,$B$320:$BB$343,MATCH(LEFT(TRIM(Y$6),FIND("~",SUBSTITUTE(Y$6,"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262))*HLOOKUP(LEFT(TRIM(Y$6),FIND("~",SUBSTITUTE(Y$6," ","~",LEN(TRIM(Y$6))-LEN(SUBSTITUTE(TRIM(Y$6)," ",""))))-1)&amp;" Total",$B$6:$BB$343,ROW($A262)-5,FALSE))</f>
        <v>0</v>
      </c>
      <c r="Z262" s="14">
        <f ca="1">IF(Z$5&lt;&gt;"",HLOOKUP(Z$5,Functionalization!$G$6:$R$343,ROW($A262)-5,FALSE),IFERROR(INDEX(Z$320:Z$343,MATCH($F262,$B$320:$B$343,0))/VLOOKUP($F262,$B$320:$BB$343,MATCH(LEFT(TRIM(Z$6),FIND("~",SUBSTITUTE(Z$6,"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262))*HLOOKUP(LEFT(TRIM(Z$6),FIND("~",SUBSTITUTE(Z$6," ","~",LEN(TRIM(Z$6))-LEN(SUBSTITUTE(TRIM(Z$6)," ",""))))-1)&amp;" Total",$B$6:$BB$343,ROW($A262)-5,FALSE))</f>
        <v>0</v>
      </c>
      <c r="AA262" s="14">
        <f ca="1">IF(AA$5&lt;&gt;"",HLOOKUP(AA$5,Functionalization!$G$6:$R$343,ROW($A262)-5,FALSE),IFERROR(INDEX(AA$320:AA$343,MATCH($F262,$B$320:$B$343,0))/VLOOKUP($F262,$B$320:$BB$343,MATCH(LEFT(TRIM(AA$6),FIND("~",SUBSTITUTE(AA$6,"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262))*HLOOKUP(LEFT(TRIM(AA$6),FIND("~",SUBSTITUTE(AA$6," ","~",LEN(TRIM(AA$6))-LEN(SUBSTITUTE(TRIM(AA$6)," ",""))))-1)&amp;" Total",$B$6:$BB$343,ROW($A262)-5,FALSE))</f>
        <v>0</v>
      </c>
      <c r="AB262" s="14">
        <f ca="1">IF(AB$5&lt;&gt;"",HLOOKUP(AB$5,Functionalization!$G$6:$R$343,ROW($A262)-5,FALSE),IFERROR(INDEX(AB$320:AB$343,MATCH($F262,$B$320:$B$343,0))/VLOOKUP($F262,$B$320:$BB$343,MATCH(LEFT(TRIM(AB$6),FIND("~",SUBSTITUTE(AB$6,"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262))*HLOOKUP(LEFT(TRIM(AB$6),FIND("~",SUBSTITUTE(AB$6," ","~",LEN(TRIM(AB$6))-LEN(SUBSTITUTE(TRIM(AB$6)," ",""))))-1)&amp;" Total",$B$6:$BB$343,ROW($A262)-5,FALSE))</f>
        <v>0</v>
      </c>
      <c r="AC262" s="14">
        <f ca="1">IF(AC$5&lt;&gt;"",HLOOKUP(AC$5,Functionalization!$G$6:$R$343,ROW($A262)-5,FALSE),IFERROR(INDEX(AC$320:AC$343,MATCH($F262,$B$320:$B$343,0))/VLOOKUP($F262,$B$320:$BB$343,MATCH(LEFT(TRIM(AC$6),FIND("~",SUBSTITUTE(AC$6,"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262))*HLOOKUP(LEFT(TRIM(AC$6),FIND("~",SUBSTITUTE(AC$6," ","~",LEN(TRIM(AC$6))-LEN(SUBSTITUTE(TRIM(AC$6)," ",""))))-1)&amp;" Total",$B$6:$BB$343,ROW($A262)-5,FALSE))</f>
        <v>0</v>
      </c>
      <c r="AD262" s="14">
        <f ca="1">IF(AD$5&lt;&gt;"",HLOOKUP(AD$5,Functionalization!$G$6:$R$343,ROW($A262)-5,FALSE),IFERROR(INDEX(AD$320:AD$343,MATCH($F262,$B$320:$B$343,0))/VLOOKUP($F262,$B$320:$BB$343,MATCH(LEFT(TRIM(AD$6),FIND("~",SUBSTITUTE(AD$6,"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262))*HLOOKUP(LEFT(TRIM(AD$6),FIND("~",SUBSTITUTE(AD$6," ","~",LEN(TRIM(AD$6))-LEN(SUBSTITUTE(TRIM(AD$6)," ",""))))-1)&amp;" Total",$B$6:$BB$343,ROW($A262)-5,FALSE))</f>
        <v>0</v>
      </c>
      <c r="AE262" s="14">
        <f ca="1">IF(AE$5&lt;&gt;"",HLOOKUP(AE$5,Functionalization!$G$6:$R$343,ROW($A262)-5,FALSE),IFERROR(INDEX(AE$320:AE$343,MATCH($F262,$B$320:$B$343,0))/VLOOKUP($F262,$B$320:$BB$343,MATCH(LEFT(TRIM(AE$6),FIND("~",SUBSTITUTE(AE$6,"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262))*HLOOKUP(LEFT(TRIM(AE$6),FIND("~",SUBSTITUTE(AE$6," ","~",LEN(TRIM(AE$6))-LEN(SUBSTITUTE(TRIM(AE$6)," ",""))))-1)&amp;" Total",$B$6:$BB$343,ROW($A262)-5,FALSE))</f>
        <v>0</v>
      </c>
      <c r="AF262" s="14">
        <f ca="1">IF(AF$5&lt;&gt;"",HLOOKUP(AF$5,Functionalization!$G$6:$R$343,ROW($A262)-5,FALSE),IFERROR(INDEX(AF$320:AF$343,MATCH($F262,$B$320:$B$343,0))/VLOOKUP($F262,$B$320:$BB$343,MATCH(LEFT(TRIM(AF$6),FIND("~",SUBSTITUTE(AF$6,"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262))*HLOOKUP(LEFT(TRIM(AF$6),FIND("~",SUBSTITUTE(AF$6," ","~",LEN(TRIM(AF$6))-LEN(SUBSTITUTE(TRIM(AF$6)," ",""))))-1)&amp;" Total",$B$6:$BB$343,ROW($A262)-5,FALSE))</f>
        <v>0</v>
      </c>
      <c r="AG262" s="14">
        <f ca="1">IF(AG$5&lt;&gt;"",HLOOKUP(AG$5,Functionalization!$G$6:$R$343,ROW($A262)-5,FALSE),IFERROR(INDEX(AG$320:AG$343,MATCH($F262,$B$320:$B$343,0))/VLOOKUP($F262,$B$320:$BB$343,MATCH(LEFT(TRIM(AG$6),FIND("~",SUBSTITUTE(AG$6,"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262))*HLOOKUP(LEFT(TRIM(AG$6),FIND("~",SUBSTITUTE(AG$6," ","~",LEN(TRIM(AG$6))-LEN(SUBSTITUTE(TRIM(AG$6)," ",""))))-1)&amp;" Total",$B$6:$BB$343,ROW($A262)-5,FALSE))</f>
        <v>0</v>
      </c>
      <c r="AH262" s="14">
        <f ca="1">IF(AH$5&lt;&gt;"",HLOOKUP(AH$5,Functionalization!$G$6:$R$343,ROW($A262)-5,FALSE),IFERROR(INDEX(AH$320:AH$343,MATCH($F262,$B$320:$B$343,0))/VLOOKUP($F262,$B$320:$BB$343,MATCH(LEFT(TRIM(AH$6),FIND("~",SUBSTITUTE(AH$6,"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262))*HLOOKUP(LEFT(TRIM(AH$6),FIND("~",SUBSTITUTE(AH$6," ","~",LEN(TRIM(AH$6))-LEN(SUBSTITUTE(TRIM(AH$6)," ",""))))-1)&amp;" Total",$B$6:$BB$343,ROW($A262)-5,FALSE))</f>
        <v>0</v>
      </c>
      <c r="AI262" s="14">
        <f ca="1">IF(AI$5&lt;&gt;"",HLOOKUP(AI$5,Functionalization!$G$6:$R$343,ROW($A262)-5,FALSE),IFERROR(INDEX(AI$320:AI$343,MATCH($F262,$B$320:$B$343,0))/VLOOKUP($F262,$B$320:$BB$343,MATCH(LEFT(TRIM(AI$6),FIND("~",SUBSTITUTE(AI$6,"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262))*HLOOKUP(LEFT(TRIM(AI$6),FIND("~",SUBSTITUTE(AI$6," ","~",LEN(TRIM(AI$6))-LEN(SUBSTITUTE(TRIM(AI$6)," ",""))))-1)&amp;" Total",$B$6:$BB$343,ROW($A262)-5,FALSE))</f>
        <v>0</v>
      </c>
      <c r="AJ262" s="14">
        <f ca="1">IF(AJ$5&lt;&gt;"",HLOOKUP(AJ$5,Functionalization!$G$6:$R$343,ROW($A262)-5,FALSE),IFERROR(INDEX(AJ$320:AJ$343,MATCH($F262,$B$320:$B$343,0))/VLOOKUP($F262,$B$320:$BB$343,MATCH(LEFT(TRIM(AJ$6),FIND("~",SUBSTITUTE(AJ$6,"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262))*HLOOKUP(LEFT(TRIM(AJ$6),FIND("~",SUBSTITUTE(AJ$6," ","~",LEN(TRIM(AJ$6))-LEN(SUBSTITUTE(TRIM(AJ$6)," ",""))))-1)&amp;" Total",$B$6:$BB$343,ROW($A262)-5,FALSE))</f>
        <v>0</v>
      </c>
      <c r="AK262" s="14">
        <f ca="1">IF(AK$5&lt;&gt;"",HLOOKUP(AK$5,Functionalization!$G$6:$R$343,ROW($A262)-5,FALSE),IFERROR(INDEX(AK$320:AK$343,MATCH($F262,$B$320:$B$343,0))/VLOOKUP($F262,$B$320:$BB$343,MATCH(LEFT(TRIM(AK$6),FIND("~",SUBSTITUTE(AK$6,"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262))*HLOOKUP(LEFT(TRIM(AK$6),FIND("~",SUBSTITUTE(AK$6," ","~",LEN(TRIM(AK$6))-LEN(SUBSTITUTE(TRIM(AK$6)," ",""))))-1)&amp;" Total",$B$6:$BB$343,ROW($A262)-5,FALSE))</f>
        <v>0</v>
      </c>
      <c r="AL262" s="14">
        <f ca="1">IF(AL$5&lt;&gt;"",HLOOKUP(AL$5,Functionalization!$G$6:$R$343,ROW($A262)-5,FALSE),IFERROR(INDEX(AL$320:AL$343,MATCH($F262,$B$320:$B$343,0))/VLOOKUP($F262,$B$320:$BB$343,MATCH(LEFT(TRIM(AL$6),FIND("~",SUBSTITUTE(AL$6,"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262))*HLOOKUP(LEFT(TRIM(AL$6),FIND("~",SUBSTITUTE(AL$6," ","~",LEN(TRIM(AL$6))-LEN(SUBSTITUTE(TRIM(AL$6)," ",""))))-1)&amp;" Total",$B$6:$BB$343,ROW($A262)-5,FALSE))</f>
        <v>0</v>
      </c>
      <c r="AM262" s="14">
        <f ca="1">IF(AM$5&lt;&gt;"",HLOOKUP(AM$5,Functionalization!$G$6:$R$343,ROW($A262)-5,FALSE),IFERROR(INDEX(AM$320:AM$343,MATCH($F262,$B$320:$B$343,0))/VLOOKUP($F262,$B$320:$BB$343,MATCH(LEFT(TRIM(AM$6),FIND("~",SUBSTITUTE(AM$6,"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262))*HLOOKUP(LEFT(TRIM(AM$6),FIND("~",SUBSTITUTE(AM$6," ","~",LEN(TRIM(AM$6))-LEN(SUBSTITUTE(TRIM(AM$6)," ",""))))-1)&amp;" Total",$B$6:$BB$343,ROW($A262)-5,FALSE))</f>
        <v>0</v>
      </c>
      <c r="AN262" s="14">
        <f ca="1">IF(AN$5&lt;&gt;"",HLOOKUP(AN$5,Functionalization!$G$6:$R$343,ROW($A262)-5,FALSE),IFERROR(INDEX(AN$320:AN$343,MATCH($F262,$B$320:$B$343,0))/VLOOKUP($F262,$B$320:$BB$343,MATCH(LEFT(TRIM(AN$6),FIND("~",SUBSTITUTE(AN$6,"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262))*HLOOKUP(LEFT(TRIM(AN$6),FIND("~",SUBSTITUTE(AN$6," ","~",LEN(TRIM(AN$6))-LEN(SUBSTITUTE(TRIM(AN$6)," ",""))))-1)&amp;" Total",$B$6:$BB$343,ROW($A262)-5,FALSE))</f>
        <v>0</v>
      </c>
      <c r="AO262" s="14">
        <f ca="1">IF(AO$5&lt;&gt;"",HLOOKUP(AO$5,Functionalization!$G$6:$R$343,ROW($A262)-5,FALSE),IFERROR(INDEX(AO$320:AO$343,MATCH($F262,$B$320:$B$343,0))/VLOOKUP($F262,$B$320:$BB$343,MATCH(LEFT(TRIM(AO$6),FIND("~",SUBSTITUTE(AO$6,"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262))*HLOOKUP(LEFT(TRIM(AO$6),FIND("~",SUBSTITUTE(AO$6," ","~",LEN(TRIM(AO$6))-LEN(SUBSTITUTE(TRIM(AO$6)," ",""))))-1)&amp;" Total",$B$6:$BB$343,ROW($A262)-5,FALSE))</f>
        <v>0</v>
      </c>
      <c r="AP262" s="14">
        <f ca="1">IF(AP$5&lt;&gt;"",HLOOKUP(AP$5,Functionalization!$G$6:$R$343,ROW($A262)-5,FALSE),IFERROR(INDEX(AP$320:AP$343,MATCH($F262,$B$320:$B$343,0))/VLOOKUP($F262,$B$320:$BB$343,MATCH(LEFT(TRIM(AP$6),FIND("~",SUBSTITUTE(AP$6,"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262))*HLOOKUP(LEFT(TRIM(AP$6),FIND("~",SUBSTITUTE(AP$6," ","~",LEN(TRIM(AP$6))-LEN(SUBSTITUTE(TRIM(AP$6)," ",""))))-1)&amp;" Total",$B$6:$BB$343,ROW($A262)-5,FALSE))</f>
        <v>0</v>
      </c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D262" s="44">
        <f ca="1">IFERROR(IF(SUMIF($G$6:$BB$6,BD$6&amp;" Total",$G262:$BB262)-(SUMIF($G$6:$BB$6,BD$6&amp;" "&amp;'Input-Allocators'!$D$18,$G262:$BB262)+IFERROR(SUMIF($G$6:$BB$6,BD$6&amp;" "&amp;'Input-Allocators'!$E$18,$G262:$BB262),SUMIF($G$6:$BB$6,BD$6&amp;" "&amp;'Input-Allocators'!$B$20,$G262:$BB262))+SUMIF($G$6:$BB$6,BD$6&amp;" "&amp;'Input-Allocators'!$F$18,$G262:$BB262))&lt;Check_Limit,0,1),1)</f>
        <v>0</v>
      </c>
      <c r="BE262" s="44">
        <f ca="1">IFERROR(IF(SUMIF($G$6:$BB$6,BE$6&amp;" Total",$G262:$BB262)-(SUMIF($G$6:$BB$6,BE$6&amp;" "&amp;'Input-Allocators'!$D$18,$G262:$BB262)+IFERROR(SUMIF($G$6:$BB$6,BE$6&amp;" "&amp;'Input-Allocators'!$E$18,$G262:$BB262),SUMIF($G$6:$BB$6,BE$6&amp;" "&amp;'Input-Allocators'!$B$20,$G262:$BB262))+SUMIF($G$6:$BB$6,BE$6&amp;" "&amp;'Input-Allocators'!$F$18,$G262:$BB262))&lt;Check_Limit,0,1),1)</f>
        <v>0</v>
      </c>
      <c r="BF262" s="44">
        <f ca="1">IFERROR(IF(SUMIF($G$6:$BB$6,BF$6&amp;" Total",$G262:$BB262)-(SUMIF($G$6:$BB$6,BF$6&amp;" "&amp;'Input-Allocators'!$D$18,$G262:$BB262)+IFERROR(SUMIF($G$6:$BB$6,BF$6&amp;" "&amp;'Input-Allocators'!$E$18,$G262:$BB262),SUMIF($G$6:$BB$6,BF$6&amp;" "&amp;'Input-Allocators'!$B$20,$G262:$BB262))+SUMIF($G$6:$BB$6,BF$6&amp;" "&amp;'Input-Allocators'!$F$18,$G262:$BB262))&lt;Check_Limit,0,1),1)</f>
        <v>0</v>
      </c>
      <c r="BG262" s="44">
        <f ca="1">IFERROR(IF(SUMIF($G$6:$BB$6,BG$6&amp;" Total",$G262:$BB262)-(SUMIF($G$6:$BB$6,BG$6&amp;" "&amp;'Input-Allocators'!$D$18,$G262:$BB262)+IFERROR(SUMIF($G$6:$BB$6,BG$6&amp;" "&amp;'Input-Allocators'!$E$18,$G262:$BB262),SUMIF($G$6:$BB$6,BG$6&amp;" "&amp;'Input-Allocators'!$B$20,$G262:$BB262))+SUMIF($G$6:$BB$6,BG$6&amp;" "&amp;'Input-Allocators'!$F$18,$G262:$BB262))&lt;Check_Limit,0,1),1)</f>
        <v>0</v>
      </c>
      <c r="BH262" s="44">
        <f ca="1">IFERROR(IF(SUMIF($G$6:$BB$6,BH$6&amp;" Total",$G262:$BB262)-(SUMIF($G$6:$BB$6,BH$6&amp;" "&amp;'Input-Allocators'!$D$18,$G262:$BB262)+IFERROR(SUMIF($G$6:$BB$6,BH$6&amp;" "&amp;'Input-Allocators'!$E$18,$G262:$BB262),SUMIF($G$6:$BB$6,BH$6&amp;" "&amp;'Input-Allocators'!$B$20,$G262:$BB262))+SUMIF($G$6:$BB$6,BH$6&amp;" "&amp;'Input-Allocators'!$F$18,$G262:$BB262))&lt;Check_Limit,0,1),1)</f>
        <v>0</v>
      </c>
      <c r="BI262" s="44">
        <f ca="1">IFERROR(IF(SUMIF($G$6:$BB$6,BI$6&amp;" Total",$G262:$BB262)-(SUMIF($G$6:$BB$6,BI$6&amp;" "&amp;'Input-Allocators'!$D$18,$G262:$BB262)+IFERROR(SUMIF($G$6:$BB$6,BI$6&amp;" "&amp;'Input-Allocators'!$E$18,$G262:$BB262),SUMIF($G$6:$BB$6,BI$6&amp;" "&amp;'Input-Allocators'!$B$20,$G262:$BB262))+SUMIF($G$6:$BB$6,BI$6&amp;" "&amp;'Input-Allocators'!$F$18,$G262:$BB262))&lt;Check_Limit,0,1),1)</f>
        <v>0</v>
      </c>
      <c r="BJ262" s="44">
        <f ca="1">IFERROR(IF(SUMIF($G$6:$BB$6,BJ$6&amp;" Total",$G262:$BB262)-(SUMIF($G$6:$BB$6,BJ$6&amp;" "&amp;'Input-Allocators'!$D$18,$G262:$BB262)+IFERROR(SUMIF($G$6:$BB$6,BJ$6&amp;" "&amp;'Input-Allocators'!$E$18,$G262:$BB262),SUMIF($G$6:$BB$6,BJ$6&amp;" "&amp;'Input-Allocators'!$B$20,$G262:$BB262))+SUMIF($G$6:$BB$6,BJ$6&amp;" "&amp;'Input-Allocators'!$F$18,$G262:$BB262))&lt;Check_Limit,0,1),1)</f>
        <v>0</v>
      </c>
      <c r="BK262" s="44">
        <f ca="1">IFERROR(IF(SUMIF($G$6:$BB$6,BK$6&amp;" Total",$G262:$BB262)-(SUMIF($G$6:$BB$6,BK$6&amp;" "&amp;'Input-Allocators'!$D$18,$G262:$BB262)+IFERROR(SUMIF($G$6:$BB$6,BK$6&amp;" "&amp;'Input-Allocators'!$E$18,$G262:$BB262),SUMIF($G$6:$BB$6,BK$6&amp;" "&amp;'Input-Allocators'!$B$20,$G262:$BB262))+SUMIF($G$6:$BB$6,BK$6&amp;" "&amp;'Input-Allocators'!$F$18,$G262:$BB262))&lt;Check_Limit,0,1),1)</f>
        <v>0</v>
      </c>
      <c r="BL262" s="44">
        <f ca="1">IFERROR(IF(SUMIF($G$6:$BB$6,BL$6&amp;" Total",$G262:$BB262)-(SUMIF($G$6:$BB$6,BL$6&amp;" "&amp;'Input-Allocators'!$D$18,$G262:$BB262)+IFERROR(SUMIF($G$6:$BB$6,BL$6&amp;" "&amp;'Input-Allocators'!$E$18,$G262:$BB262),SUMIF($G$6:$BB$6,BL$6&amp;" "&amp;'Input-Allocators'!$B$20,$G262:$BB262))+SUMIF($G$6:$BB$6,BL$6&amp;" "&amp;'Input-Allocators'!$F$18,$G262:$BB262))&lt;Check_Limit,0,1),1)</f>
        <v>0</v>
      </c>
      <c r="BM262" s="44">
        <f ca="1">IFERROR(IF(SUMIF($G$6:$BB$6,BM$6&amp;" Total",$G262:$BB262)-(SUMIF($G$6:$BB$6,BM$6&amp;" "&amp;'Input-Allocators'!$D$18,$G262:$BB262)+IFERROR(SUMIF($G$6:$BB$6,BM$6&amp;" "&amp;'Input-Allocators'!$E$18,$G262:$BB262),SUMIF($G$6:$BB$6,BM$6&amp;" "&amp;'Input-Allocators'!$B$20,$G262:$BB262))+SUMIF($G$6:$BB$6,BM$6&amp;" "&amp;'Input-Allocators'!$F$18,$G262:$BB262))&lt;Check_Limit,0,1),1)</f>
        <v>0</v>
      </c>
      <c r="BN262" s="44">
        <f ca="1">IFERROR(IF(SUMIF($G$6:$BB$6,BN$6&amp;" Total",$G262:$BB262)-(SUMIF($G$6:$BB$6,BN$6&amp;" "&amp;'Input-Allocators'!$D$18,$G262:$BB262)+IFERROR(SUMIF($G$6:$BB$6,BN$6&amp;" "&amp;'Input-Allocators'!$E$18,$G262:$BB262),SUMIF($G$6:$BB$6,BN$6&amp;" "&amp;'Input-Allocators'!$B$20,$G262:$BB262))+SUMIF($G$6:$BB$6,BN$6&amp;" "&amp;'Input-Allocators'!$F$18,$G262:$BB262))&lt;Check_Limit,0,1),1)</f>
        <v>0</v>
      </c>
      <c r="BO262" s="44">
        <f ca="1">IFERROR(IF(SUMIF($G$6:$BB$6,BO$6&amp;" Total",$G262:$BB262)-(SUMIF($G$6:$BB$6,BO$6&amp;" "&amp;'Input-Allocators'!$D$18,$G262:$BB262)+IFERROR(SUMIF($G$6:$BB$6,BO$6&amp;" "&amp;'Input-Allocators'!$E$18,$G262:$BB262),SUMIF($G$6:$BB$6,BO$6&amp;" "&amp;'Input-Allocators'!$B$20,$G262:$BB262))+SUMIF($G$6:$BB$6,BO$6&amp;" "&amp;'Input-Allocators'!$F$18,$G262:$BB262))&lt;Check_Limit,0,1),1)</f>
        <v>0</v>
      </c>
    </row>
    <row r="263" spans="1:67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>Functionalization!$D263</f>
        <v>1043.988798429011</v>
      </c>
      <c r="E263" s="14">
        <f t="shared" ca="1" si="42"/>
        <v>0</v>
      </c>
      <c r="F263" s="3" t="str">
        <f>IF($D263=0,"-",IF('Input-Accounts'!$E263&lt;&gt;0,'Input-Accounts'!$E263,'Input-Accounts'!$G263))</f>
        <v>INT_OML</v>
      </c>
      <c r="G263" s="14">
        <f ca="1">IF(G$5&lt;&gt;"",HLOOKUP(G$5,Functionalization!$G$6:$R$343,ROW($A263)-5,FALSE),IFERROR(INDEX(G$320:G$343,MATCH($F263,$B$320:$B$343,0))/VLOOKUP($F263,$B$320:$BB$343,MATCH(LEFT(TRIM(G$6),FIND("~",SUBSTITUTE(G$6,"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263))*HLOOKUP(LEFT(TRIM(G$6),FIND("~",SUBSTITUTE(G$6," ","~",LEN(TRIM(G$6))-LEN(SUBSTITUTE(TRIM(G$6)," ",""))))-1)&amp;" Total",$B$6:$BB$343,ROW($A263)-5,FALSE))</f>
        <v>4.5606545727534789</v>
      </c>
      <c r="H263" s="14">
        <f ca="1">IF(H$5&lt;&gt;"",HLOOKUP(H$5,Functionalization!$G$6:$R$343,ROW($A263)-5,FALSE),IFERROR(INDEX(H$320:H$343,MATCH($F263,$B$320:$B$343,0))/VLOOKUP($F263,$B$320:$BB$343,MATCH(LEFT(TRIM(H$6),FIND("~",SUBSTITUTE(H$6,"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263))*HLOOKUP(LEFT(TRIM(H$6),FIND("~",SUBSTITUTE(H$6," ","~",LEN(TRIM(H$6))-LEN(SUBSTITUTE(TRIM(H$6)," ",""))))-1)&amp;" Total",$B$6:$BB$343,ROW($A263)-5,FALSE))</f>
        <v>0</v>
      </c>
      <c r="I263" s="14">
        <f ca="1">IF(I$5&lt;&gt;"",HLOOKUP(I$5,Functionalization!$G$6:$R$343,ROW($A263)-5,FALSE),IFERROR(INDEX(I$320:I$343,MATCH($F263,$B$320:$B$343,0))/VLOOKUP($F263,$B$320:$BB$343,MATCH(LEFT(TRIM(I$6),FIND("~",SUBSTITUTE(I$6,"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263))*HLOOKUP(LEFT(TRIM(I$6),FIND("~",SUBSTITUTE(I$6," ","~",LEN(TRIM(I$6))-LEN(SUBSTITUTE(TRIM(I$6)," ",""))))-1)&amp;" Total",$B$6:$BB$343,ROW($A263)-5,FALSE))</f>
        <v>4.5606545727534789</v>
      </c>
      <c r="J263" s="14">
        <f ca="1">IF(J$5&lt;&gt;"",HLOOKUP(J$5,Functionalization!$G$6:$R$343,ROW($A263)-5,FALSE),IFERROR(INDEX(J$320:J$343,MATCH($F263,$B$320:$B$343,0))/VLOOKUP($F263,$B$320:$BB$343,MATCH(LEFT(TRIM(J$6),FIND("~",SUBSTITUTE(J$6,"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263))*HLOOKUP(LEFT(TRIM(J$6),FIND("~",SUBSTITUTE(J$6," ","~",LEN(TRIM(J$6))-LEN(SUBSTITUTE(TRIM(J$6)," ",""))))-1)&amp;" Total",$B$6:$BB$343,ROW($A263)-5,FALSE))</f>
        <v>0</v>
      </c>
      <c r="K263" s="14">
        <f ca="1">IF(K$5&lt;&gt;"",HLOOKUP(K$5,Functionalization!$G$6:$R$343,ROW($A263)-5,FALSE),IFERROR(INDEX(K$320:K$343,MATCH($F263,$B$320:$B$343,0))/VLOOKUP($F263,$B$320:$BB$343,MATCH(LEFT(TRIM(K$6),FIND("~",SUBSTITUTE(K$6,"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263))*HLOOKUP(LEFT(TRIM(K$6),FIND("~",SUBSTITUTE(K$6," ","~",LEN(TRIM(K$6))-LEN(SUBSTITUTE(TRIM(K$6)," ",""))))-1)&amp;" Total",$B$6:$BB$343,ROW($A263)-5,FALSE))</f>
        <v>16.295009810002675</v>
      </c>
      <c r="L263" s="14">
        <f ca="1">IF(L$5&lt;&gt;"",HLOOKUP(L$5,Functionalization!$G$6:$R$343,ROW($A263)-5,FALSE),IFERROR(INDEX(L$320:L$343,MATCH($F263,$B$320:$B$343,0))/VLOOKUP($F263,$B$320:$BB$343,MATCH(LEFT(TRIM(L$6),FIND("~",SUBSTITUTE(L$6,"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263))*HLOOKUP(LEFT(TRIM(L$6),FIND("~",SUBSTITUTE(L$6," ","~",LEN(TRIM(L$6))-LEN(SUBSTITUTE(TRIM(L$6)," ",""))))-1)&amp;" Total",$B$6:$BB$343,ROW($A263)-5,FALSE))</f>
        <v>16.295009810002675</v>
      </c>
      <c r="M263" s="14">
        <f ca="1">IF(M$5&lt;&gt;"",HLOOKUP(M$5,Functionalization!$G$6:$R$343,ROW($A263)-5,FALSE),IFERROR(INDEX(M$320:M$343,MATCH($F263,$B$320:$B$343,0))/VLOOKUP($F263,$B$320:$BB$343,MATCH(LEFT(TRIM(M$6),FIND("~",SUBSTITUTE(M$6,"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263))*HLOOKUP(LEFT(TRIM(M$6),FIND("~",SUBSTITUTE(M$6," ","~",LEN(TRIM(M$6))-LEN(SUBSTITUTE(TRIM(M$6)," ",""))))-1)&amp;" Total",$B$6:$BB$343,ROW($A263)-5,FALSE))</f>
        <v>0</v>
      </c>
      <c r="N263" s="14">
        <f ca="1">IF(N$5&lt;&gt;"",HLOOKUP(N$5,Functionalization!$G$6:$R$343,ROW($A263)-5,FALSE),IFERROR(INDEX(N$320:N$343,MATCH($F263,$B$320:$B$343,0))/VLOOKUP($F263,$B$320:$BB$343,MATCH(LEFT(TRIM(N$6),FIND("~",SUBSTITUTE(N$6,"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263))*HLOOKUP(LEFT(TRIM(N$6),FIND("~",SUBSTITUTE(N$6," ","~",LEN(TRIM(N$6))-LEN(SUBSTITUTE(TRIM(N$6)," ",""))))-1)&amp;" Total",$B$6:$BB$343,ROW($A263)-5,FALSE))</f>
        <v>0</v>
      </c>
      <c r="O263" s="14">
        <f ca="1">IF(O$5&lt;&gt;"",HLOOKUP(O$5,Functionalization!$G$6:$R$343,ROW($A263)-5,FALSE),IFERROR(INDEX(O$320:O$343,MATCH($F263,$B$320:$B$343,0))/VLOOKUP($F263,$B$320:$BB$343,MATCH(LEFT(TRIM(O$6),FIND("~",SUBSTITUTE(O$6,"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263))*HLOOKUP(LEFT(TRIM(O$6),FIND("~",SUBSTITUTE(O$6," ","~",LEN(TRIM(O$6))-LEN(SUBSTITUTE(TRIM(O$6)," ",""))))-1)&amp;" Total",$B$6:$BB$343,ROW($A263)-5,FALSE))</f>
        <v>581.78633962907804</v>
      </c>
      <c r="P263" s="14">
        <f ca="1">IF(P$5&lt;&gt;"",HLOOKUP(P$5,Functionalization!$G$6:$R$343,ROW($A263)-5,FALSE),IFERROR(INDEX(P$320:P$343,MATCH($F263,$B$320:$B$343,0))/VLOOKUP($F263,$B$320:$BB$343,MATCH(LEFT(TRIM(P$6),FIND("~",SUBSTITUTE(P$6,"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263))*HLOOKUP(LEFT(TRIM(P$6),FIND("~",SUBSTITUTE(P$6," ","~",LEN(TRIM(P$6))-LEN(SUBSTITUTE(TRIM(P$6)," ",""))))-1)&amp;" Total",$B$6:$BB$343,ROW($A263)-5,FALSE))</f>
        <v>507.79761034340015</v>
      </c>
      <c r="Q263" s="14">
        <f ca="1">IF(Q$5&lt;&gt;"",HLOOKUP(Q$5,Functionalization!$G$6:$R$343,ROW($A263)-5,FALSE),IFERROR(INDEX(Q$320:Q$343,MATCH($F263,$B$320:$B$343,0))/VLOOKUP($F263,$B$320:$BB$343,MATCH(LEFT(TRIM(Q$6),FIND("~",SUBSTITUTE(Q$6,"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263))*HLOOKUP(LEFT(TRIM(Q$6),FIND("~",SUBSTITUTE(Q$6," ","~",LEN(TRIM(Q$6))-LEN(SUBSTITUTE(TRIM(Q$6)," ",""))))-1)&amp;" Total",$B$6:$BB$343,ROW($A263)-5,FALSE))</f>
        <v>0</v>
      </c>
      <c r="R263" s="14">
        <f ca="1">IF(R$5&lt;&gt;"",HLOOKUP(R$5,Functionalization!$G$6:$R$343,ROW($A263)-5,FALSE),IFERROR(INDEX(R$320:R$343,MATCH($F263,$B$320:$B$343,0))/VLOOKUP($F263,$B$320:$BB$343,MATCH(LEFT(TRIM(R$6),FIND("~",SUBSTITUTE(R$6,"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263))*HLOOKUP(LEFT(TRIM(R$6),FIND("~",SUBSTITUTE(R$6," ","~",LEN(TRIM(R$6))-LEN(SUBSTITUTE(TRIM(R$6)," ",""))))-1)&amp;" Total",$B$6:$BB$343,ROW($A263)-5,FALSE))</f>
        <v>73.988729285677834</v>
      </c>
      <c r="S263" s="14">
        <f ca="1">IF(S$5&lt;&gt;"",HLOOKUP(S$5,Functionalization!$G$6:$R$343,ROW($A263)-5,FALSE),IFERROR(INDEX(S$320:S$343,MATCH($F263,$B$320:$B$343,0))/VLOOKUP($F263,$B$320:$BB$343,MATCH(LEFT(TRIM(S$6),FIND("~",SUBSTITUTE(S$6,"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263))*HLOOKUP(LEFT(TRIM(S$6),FIND("~",SUBSTITUTE(S$6," ","~",LEN(TRIM(S$6))-LEN(SUBSTITUTE(TRIM(S$6)," ",""))))-1)&amp;" Total",$B$6:$BB$343,ROW($A263)-5,FALSE))</f>
        <v>441.34679441717651</v>
      </c>
      <c r="T263" s="14">
        <f ca="1">IF(T$5&lt;&gt;"",HLOOKUP(T$5,Functionalization!$G$6:$R$343,ROW($A263)-5,FALSE),IFERROR(INDEX(T$320:T$343,MATCH($F263,$B$320:$B$343,0))/VLOOKUP($F263,$B$320:$BB$343,MATCH(LEFT(TRIM(T$6),FIND("~",SUBSTITUTE(T$6,"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263))*HLOOKUP(LEFT(TRIM(T$6),FIND("~",SUBSTITUTE(T$6," ","~",LEN(TRIM(T$6))-LEN(SUBSTITUTE(TRIM(T$6)," ",""))))-1)&amp;" Total",$B$6:$BB$343,ROW($A263)-5,FALSE))</f>
        <v>0</v>
      </c>
      <c r="U263" s="14">
        <f ca="1">IF(U$5&lt;&gt;"",HLOOKUP(U$5,Functionalization!$G$6:$R$343,ROW($A263)-5,FALSE),IFERROR(INDEX(U$320:U$343,MATCH($F263,$B$320:$B$343,0))/VLOOKUP($F263,$B$320:$BB$343,MATCH(LEFT(TRIM(U$6),FIND("~",SUBSTITUTE(U$6,"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263))*HLOOKUP(LEFT(TRIM(U$6),FIND("~",SUBSTITUTE(U$6," ","~",LEN(TRIM(U$6))-LEN(SUBSTITUTE(TRIM(U$6)," ",""))))-1)&amp;" Total",$B$6:$BB$343,ROW($A263)-5,FALSE))</f>
        <v>0</v>
      </c>
      <c r="V263" s="14">
        <f ca="1">IF(V$5&lt;&gt;"",HLOOKUP(V$5,Functionalization!$G$6:$R$343,ROW($A263)-5,FALSE),IFERROR(INDEX(V$320:V$343,MATCH($F263,$B$320:$B$343,0))/VLOOKUP($F263,$B$320:$BB$343,MATCH(LEFT(TRIM(V$6),FIND("~",SUBSTITUTE(V$6,"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263))*HLOOKUP(LEFT(TRIM(V$6),FIND("~",SUBSTITUTE(V$6," ","~",LEN(TRIM(V$6))-LEN(SUBSTITUTE(TRIM(V$6)," ",""))))-1)&amp;" Total",$B$6:$BB$343,ROW($A263)-5,FALSE))</f>
        <v>441.34679441717651</v>
      </c>
      <c r="W263" s="14">
        <f ca="1">IF(W$5&lt;&gt;"",HLOOKUP(W$5,Functionalization!$G$6:$R$343,ROW($A263)-5,FALSE),IFERROR(INDEX(W$320:W$343,MATCH($F263,$B$320:$B$343,0))/VLOOKUP($F263,$B$320:$BB$343,MATCH(LEFT(TRIM(W$6),FIND("~",SUBSTITUTE(W$6,"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263))*HLOOKUP(LEFT(TRIM(W$6),FIND("~",SUBSTITUTE(W$6," ","~",LEN(TRIM(W$6))-LEN(SUBSTITUTE(TRIM(W$6)," ",""))))-1)&amp;" Total",$B$6:$BB$343,ROW($A263)-5,FALSE))</f>
        <v>0</v>
      </c>
      <c r="X263" s="14">
        <f ca="1">IF(X$5&lt;&gt;"",HLOOKUP(X$5,Functionalization!$G$6:$R$343,ROW($A263)-5,FALSE),IFERROR(INDEX(X$320:X$343,MATCH($F263,$B$320:$B$343,0))/VLOOKUP($F263,$B$320:$BB$343,MATCH(LEFT(TRIM(X$6),FIND("~",SUBSTITUTE(X$6,"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263))*HLOOKUP(LEFT(TRIM(X$6),FIND("~",SUBSTITUTE(X$6," ","~",LEN(TRIM(X$6))-LEN(SUBSTITUTE(TRIM(X$6)," ",""))))-1)&amp;" Total",$B$6:$BB$343,ROW($A263)-5,FALSE))</f>
        <v>0</v>
      </c>
      <c r="Y263" s="14">
        <f ca="1">IF(Y$5&lt;&gt;"",HLOOKUP(Y$5,Functionalization!$G$6:$R$343,ROW($A263)-5,FALSE),IFERROR(INDEX(Y$320:Y$343,MATCH($F263,$B$320:$B$343,0))/VLOOKUP($F263,$B$320:$BB$343,MATCH(LEFT(TRIM(Y$6),FIND("~",SUBSTITUTE(Y$6,"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263))*HLOOKUP(LEFT(TRIM(Y$6),FIND("~",SUBSTITUTE(Y$6," ","~",LEN(TRIM(Y$6))-LEN(SUBSTITUTE(TRIM(Y$6)," ",""))))-1)&amp;" Total",$B$6:$BB$343,ROW($A263)-5,FALSE))</f>
        <v>0</v>
      </c>
      <c r="Z263" s="14">
        <f ca="1">IF(Z$5&lt;&gt;"",HLOOKUP(Z$5,Functionalization!$G$6:$R$343,ROW($A263)-5,FALSE),IFERROR(INDEX(Z$320:Z$343,MATCH($F263,$B$320:$B$343,0))/VLOOKUP($F263,$B$320:$BB$343,MATCH(LEFT(TRIM(Z$6),FIND("~",SUBSTITUTE(Z$6,"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263))*HLOOKUP(LEFT(TRIM(Z$6),FIND("~",SUBSTITUTE(Z$6," ","~",LEN(TRIM(Z$6))-LEN(SUBSTITUTE(TRIM(Z$6)," ",""))))-1)&amp;" Total",$B$6:$BB$343,ROW($A263)-5,FALSE))</f>
        <v>0</v>
      </c>
      <c r="AA263" s="14">
        <f ca="1">IF(AA$5&lt;&gt;"",HLOOKUP(AA$5,Functionalization!$G$6:$R$343,ROW($A263)-5,FALSE),IFERROR(INDEX(AA$320:AA$343,MATCH($F263,$B$320:$B$343,0))/VLOOKUP($F263,$B$320:$BB$343,MATCH(LEFT(TRIM(AA$6),FIND("~",SUBSTITUTE(AA$6,"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263))*HLOOKUP(LEFT(TRIM(AA$6),FIND("~",SUBSTITUTE(AA$6," ","~",LEN(TRIM(AA$6))-LEN(SUBSTITUTE(TRIM(AA$6)," ",""))))-1)&amp;" Total",$B$6:$BB$343,ROW($A263)-5,FALSE))</f>
        <v>0</v>
      </c>
      <c r="AB263" s="14">
        <f ca="1">IF(AB$5&lt;&gt;"",HLOOKUP(AB$5,Functionalization!$G$6:$R$343,ROW($A263)-5,FALSE),IFERROR(INDEX(AB$320:AB$343,MATCH($F263,$B$320:$B$343,0))/VLOOKUP($F263,$B$320:$BB$343,MATCH(LEFT(TRIM(AB$6),FIND("~",SUBSTITUTE(AB$6,"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263))*HLOOKUP(LEFT(TRIM(AB$6),FIND("~",SUBSTITUTE(AB$6," ","~",LEN(TRIM(AB$6))-LEN(SUBSTITUTE(TRIM(AB$6)," ",""))))-1)&amp;" Total",$B$6:$BB$343,ROW($A263)-5,FALSE))</f>
        <v>0</v>
      </c>
      <c r="AC263" s="14">
        <f ca="1">IF(AC$5&lt;&gt;"",HLOOKUP(AC$5,Functionalization!$G$6:$R$343,ROW($A263)-5,FALSE),IFERROR(INDEX(AC$320:AC$343,MATCH($F263,$B$320:$B$343,0))/VLOOKUP($F263,$B$320:$BB$343,MATCH(LEFT(TRIM(AC$6),FIND("~",SUBSTITUTE(AC$6,"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263))*HLOOKUP(LEFT(TRIM(AC$6),FIND("~",SUBSTITUTE(AC$6," ","~",LEN(TRIM(AC$6))-LEN(SUBSTITUTE(TRIM(AC$6)," ",""))))-1)&amp;" Total",$B$6:$BB$343,ROW($A263)-5,FALSE))</f>
        <v>0</v>
      </c>
      <c r="AD263" s="14">
        <f ca="1">IF(AD$5&lt;&gt;"",HLOOKUP(AD$5,Functionalization!$G$6:$R$343,ROW($A263)-5,FALSE),IFERROR(INDEX(AD$320:AD$343,MATCH($F263,$B$320:$B$343,0))/VLOOKUP($F263,$B$320:$BB$343,MATCH(LEFT(TRIM(AD$6),FIND("~",SUBSTITUTE(AD$6,"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263))*HLOOKUP(LEFT(TRIM(AD$6),FIND("~",SUBSTITUTE(AD$6," ","~",LEN(TRIM(AD$6))-LEN(SUBSTITUTE(TRIM(AD$6)," ",""))))-1)&amp;" Total",$B$6:$BB$343,ROW($A263)-5,FALSE))</f>
        <v>0</v>
      </c>
      <c r="AE263" s="14">
        <f ca="1">IF(AE$5&lt;&gt;"",HLOOKUP(AE$5,Functionalization!$G$6:$R$343,ROW($A263)-5,FALSE),IFERROR(INDEX(AE$320:AE$343,MATCH($F263,$B$320:$B$343,0))/VLOOKUP($F263,$B$320:$BB$343,MATCH(LEFT(TRIM(AE$6),FIND("~",SUBSTITUTE(AE$6,"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263))*HLOOKUP(LEFT(TRIM(AE$6),FIND("~",SUBSTITUTE(AE$6," ","~",LEN(TRIM(AE$6))-LEN(SUBSTITUTE(TRIM(AE$6)," ",""))))-1)&amp;" Total",$B$6:$BB$343,ROW($A263)-5,FALSE))</f>
        <v>0</v>
      </c>
      <c r="AF263" s="14">
        <f ca="1">IF(AF$5&lt;&gt;"",HLOOKUP(AF$5,Functionalization!$G$6:$R$343,ROW($A263)-5,FALSE),IFERROR(INDEX(AF$320:AF$343,MATCH($F263,$B$320:$B$343,0))/VLOOKUP($F263,$B$320:$BB$343,MATCH(LEFT(TRIM(AF$6),FIND("~",SUBSTITUTE(AF$6,"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263))*HLOOKUP(LEFT(TRIM(AF$6),FIND("~",SUBSTITUTE(AF$6," ","~",LEN(TRIM(AF$6))-LEN(SUBSTITUTE(TRIM(AF$6)," ",""))))-1)&amp;" Total",$B$6:$BB$343,ROW($A263)-5,FALSE))</f>
        <v>0</v>
      </c>
      <c r="AG263" s="14">
        <f ca="1">IF(AG$5&lt;&gt;"",HLOOKUP(AG$5,Functionalization!$G$6:$R$343,ROW($A263)-5,FALSE),IFERROR(INDEX(AG$320:AG$343,MATCH($F263,$B$320:$B$343,0))/VLOOKUP($F263,$B$320:$BB$343,MATCH(LEFT(TRIM(AG$6),FIND("~",SUBSTITUTE(AG$6,"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263))*HLOOKUP(LEFT(TRIM(AG$6),FIND("~",SUBSTITUTE(AG$6," ","~",LEN(TRIM(AG$6))-LEN(SUBSTITUTE(TRIM(AG$6)," ",""))))-1)&amp;" Total",$B$6:$BB$343,ROW($A263)-5,FALSE))</f>
        <v>0</v>
      </c>
      <c r="AH263" s="14">
        <f ca="1">IF(AH$5&lt;&gt;"",HLOOKUP(AH$5,Functionalization!$G$6:$R$343,ROW($A263)-5,FALSE),IFERROR(INDEX(AH$320:AH$343,MATCH($F263,$B$320:$B$343,0))/VLOOKUP($F263,$B$320:$BB$343,MATCH(LEFT(TRIM(AH$6),FIND("~",SUBSTITUTE(AH$6,"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263))*HLOOKUP(LEFT(TRIM(AH$6),FIND("~",SUBSTITUTE(AH$6," ","~",LEN(TRIM(AH$6))-LEN(SUBSTITUTE(TRIM(AH$6)," ",""))))-1)&amp;" Total",$B$6:$BB$343,ROW($A263)-5,FALSE))</f>
        <v>0</v>
      </c>
      <c r="AI263" s="14">
        <f ca="1">IF(AI$5&lt;&gt;"",HLOOKUP(AI$5,Functionalization!$G$6:$R$343,ROW($A263)-5,FALSE),IFERROR(INDEX(AI$320:AI$343,MATCH($F263,$B$320:$B$343,0))/VLOOKUP($F263,$B$320:$BB$343,MATCH(LEFT(TRIM(AI$6),FIND("~",SUBSTITUTE(AI$6,"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263))*HLOOKUP(LEFT(TRIM(AI$6),FIND("~",SUBSTITUTE(AI$6," ","~",LEN(TRIM(AI$6))-LEN(SUBSTITUTE(TRIM(AI$6)," ",""))))-1)&amp;" Total",$B$6:$BB$343,ROW($A263)-5,FALSE))</f>
        <v>0</v>
      </c>
      <c r="AJ263" s="14">
        <f ca="1">IF(AJ$5&lt;&gt;"",HLOOKUP(AJ$5,Functionalization!$G$6:$R$343,ROW($A263)-5,FALSE),IFERROR(INDEX(AJ$320:AJ$343,MATCH($F263,$B$320:$B$343,0))/VLOOKUP($F263,$B$320:$BB$343,MATCH(LEFT(TRIM(AJ$6),FIND("~",SUBSTITUTE(AJ$6,"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263))*HLOOKUP(LEFT(TRIM(AJ$6),FIND("~",SUBSTITUTE(AJ$6," ","~",LEN(TRIM(AJ$6))-LEN(SUBSTITUTE(TRIM(AJ$6)," ",""))))-1)&amp;" Total",$B$6:$BB$343,ROW($A263)-5,FALSE))</f>
        <v>0</v>
      </c>
      <c r="AK263" s="14">
        <f ca="1">IF(AK$5&lt;&gt;"",HLOOKUP(AK$5,Functionalization!$G$6:$R$343,ROW($A263)-5,FALSE),IFERROR(INDEX(AK$320:AK$343,MATCH($F263,$B$320:$B$343,0))/VLOOKUP($F263,$B$320:$BB$343,MATCH(LEFT(TRIM(AK$6),FIND("~",SUBSTITUTE(AK$6,"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263))*HLOOKUP(LEFT(TRIM(AK$6),FIND("~",SUBSTITUTE(AK$6," ","~",LEN(TRIM(AK$6))-LEN(SUBSTITUTE(TRIM(AK$6)," ",""))))-1)&amp;" Total",$B$6:$BB$343,ROW($A263)-5,FALSE))</f>
        <v>0</v>
      </c>
      <c r="AL263" s="14">
        <f ca="1">IF(AL$5&lt;&gt;"",HLOOKUP(AL$5,Functionalization!$G$6:$R$343,ROW($A263)-5,FALSE),IFERROR(INDEX(AL$320:AL$343,MATCH($F263,$B$320:$B$343,0))/VLOOKUP($F263,$B$320:$BB$343,MATCH(LEFT(TRIM(AL$6),FIND("~",SUBSTITUTE(AL$6,"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263))*HLOOKUP(LEFT(TRIM(AL$6),FIND("~",SUBSTITUTE(AL$6," ","~",LEN(TRIM(AL$6))-LEN(SUBSTITUTE(TRIM(AL$6)," ",""))))-1)&amp;" Total",$B$6:$BB$343,ROW($A263)-5,FALSE))</f>
        <v>0</v>
      </c>
      <c r="AM263" s="14">
        <f ca="1">IF(AM$5&lt;&gt;"",HLOOKUP(AM$5,Functionalization!$G$6:$R$343,ROW($A263)-5,FALSE),IFERROR(INDEX(AM$320:AM$343,MATCH($F263,$B$320:$B$343,0))/VLOOKUP($F263,$B$320:$BB$343,MATCH(LEFT(TRIM(AM$6),FIND("~",SUBSTITUTE(AM$6,"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263))*HLOOKUP(LEFT(TRIM(AM$6),FIND("~",SUBSTITUTE(AM$6," ","~",LEN(TRIM(AM$6))-LEN(SUBSTITUTE(TRIM(AM$6)," ",""))))-1)&amp;" Total",$B$6:$BB$343,ROW($A263)-5,FALSE))</f>
        <v>0</v>
      </c>
      <c r="AN263" s="14">
        <f ca="1">IF(AN$5&lt;&gt;"",HLOOKUP(AN$5,Functionalization!$G$6:$R$343,ROW($A263)-5,FALSE),IFERROR(INDEX(AN$320:AN$343,MATCH($F263,$B$320:$B$343,0))/VLOOKUP($F263,$B$320:$BB$343,MATCH(LEFT(TRIM(AN$6),FIND("~",SUBSTITUTE(AN$6,"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263))*HLOOKUP(LEFT(TRIM(AN$6),FIND("~",SUBSTITUTE(AN$6," ","~",LEN(TRIM(AN$6))-LEN(SUBSTITUTE(TRIM(AN$6)," ",""))))-1)&amp;" Total",$B$6:$BB$343,ROW($A263)-5,FALSE))</f>
        <v>0</v>
      </c>
      <c r="AO263" s="14">
        <f ca="1">IF(AO$5&lt;&gt;"",HLOOKUP(AO$5,Functionalization!$G$6:$R$343,ROW($A263)-5,FALSE),IFERROR(INDEX(AO$320:AO$343,MATCH($F263,$B$320:$B$343,0))/VLOOKUP($F263,$B$320:$BB$343,MATCH(LEFT(TRIM(AO$6),FIND("~",SUBSTITUTE(AO$6,"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263))*HLOOKUP(LEFT(TRIM(AO$6),FIND("~",SUBSTITUTE(AO$6," ","~",LEN(TRIM(AO$6))-LEN(SUBSTITUTE(TRIM(AO$6)," ",""))))-1)&amp;" Total",$B$6:$BB$343,ROW($A263)-5,FALSE))</f>
        <v>0</v>
      </c>
      <c r="AP263" s="14">
        <f ca="1">IF(AP$5&lt;&gt;"",HLOOKUP(AP$5,Functionalization!$G$6:$R$343,ROW($A263)-5,FALSE),IFERROR(INDEX(AP$320:AP$343,MATCH($F263,$B$320:$B$343,0))/VLOOKUP($F263,$B$320:$BB$343,MATCH(LEFT(TRIM(AP$6),FIND("~",SUBSTITUTE(AP$6,"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263))*HLOOKUP(LEFT(TRIM(AP$6),FIND("~",SUBSTITUTE(AP$6," ","~",LEN(TRIM(AP$6))-LEN(SUBSTITUTE(TRIM(AP$6)," ",""))))-1)&amp;" Total",$B$6:$BB$343,ROW($A263)-5,FALSE))</f>
        <v>0</v>
      </c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D263" s="44">
        <f ca="1">IFERROR(IF(SUMIF($G$6:$BB$6,BD$6&amp;" Total",$G263:$BB263)-(SUMIF($G$6:$BB$6,BD$6&amp;" "&amp;'Input-Allocators'!$D$18,$G263:$BB263)+IFERROR(SUMIF($G$6:$BB$6,BD$6&amp;" "&amp;'Input-Allocators'!$E$18,$G263:$BB263),SUMIF($G$6:$BB$6,BD$6&amp;" "&amp;'Input-Allocators'!$B$20,$G263:$BB263))+SUMIF($G$6:$BB$6,BD$6&amp;" "&amp;'Input-Allocators'!$F$18,$G263:$BB263))&lt;Check_Limit,0,1),1)</f>
        <v>0</v>
      </c>
      <c r="BE263" s="44">
        <f ca="1">IFERROR(IF(SUMIF($G$6:$BB$6,BE$6&amp;" Total",$G263:$BB263)-(SUMIF($G$6:$BB$6,BE$6&amp;" "&amp;'Input-Allocators'!$D$18,$G263:$BB263)+IFERROR(SUMIF($G$6:$BB$6,BE$6&amp;" "&amp;'Input-Allocators'!$E$18,$G263:$BB263),SUMIF($G$6:$BB$6,BE$6&amp;" "&amp;'Input-Allocators'!$B$20,$G263:$BB263))+SUMIF($G$6:$BB$6,BE$6&amp;" "&amp;'Input-Allocators'!$F$18,$G263:$BB263))&lt;Check_Limit,0,1),1)</f>
        <v>0</v>
      </c>
      <c r="BF263" s="44">
        <f ca="1">IFERROR(IF(SUMIF($G$6:$BB$6,BF$6&amp;" Total",$G263:$BB263)-(SUMIF($G$6:$BB$6,BF$6&amp;" "&amp;'Input-Allocators'!$D$18,$G263:$BB263)+IFERROR(SUMIF($G$6:$BB$6,BF$6&amp;" "&amp;'Input-Allocators'!$E$18,$G263:$BB263),SUMIF($G$6:$BB$6,BF$6&amp;" "&amp;'Input-Allocators'!$B$20,$G263:$BB263))+SUMIF($G$6:$BB$6,BF$6&amp;" "&amp;'Input-Allocators'!$F$18,$G263:$BB263))&lt;Check_Limit,0,1),1)</f>
        <v>0</v>
      </c>
      <c r="BG263" s="44">
        <f ca="1">IFERROR(IF(SUMIF($G$6:$BB$6,BG$6&amp;" Total",$G263:$BB263)-(SUMIF($G$6:$BB$6,BG$6&amp;" "&amp;'Input-Allocators'!$D$18,$G263:$BB263)+IFERROR(SUMIF($G$6:$BB$6,BG$6&amp;" "&amp;'Input-Allocators'!$E$18,$G263:$BB263),SUMIF($G$6:$BB$6,BG$6&amp;" "&amp;'Input-Allocators'!$B$20,$G263:$BB263))+SUMIF($G$6:$BB$6,BG$6&amp;" "&amp;'Input-Allocators'!$F$18,$G263:$BB263))&lt;Check_Limit,0,1),1)</f>
        <v>0</v>
      </c>
      <c r="BH263" s="44">
        <f ca="1">IFERROR(IF(SUMIF($G$6:$BB$6,BH$6&amp;" Total",$G263:$BB263)-(SUMIF($G$6:$BB$6,BH$6&amp;" "&amp;'Input-Allocators'!$D$18,$G263:$BB263)+IFERROR(SUMIF($G$6:$BB$6,BH$6&amp;" "&amp;'Input-Allocators'!$E$18,$G263:$BB263),SUMIF($G$6:$BB$6,BH$6&amp;" "&amp;'Input-Allocators'!$B$20,$G263:$BB263))+SUMIF($G$6:$BB$6,BH$6&amp;" "&amp;'Input-Allocators'!$F$18,$G263:$BB263))&lt;Check_Limit,0,1),1)</f>
        <v>0</v>
      </c>
      <c r="BI263" s="44">
        <f ca="1">IFERROR(IF(SUMIF($G$6:$BB$6,BI$6&amp;" Total",$G263:$BB263)-(SUMIF($G$6:$BB$6,BI$6&amp;" "&amp;'Input-Allocators'!$D$18,$G263:$BB263)+IFERROR(SUMIF($G$6:$BB$6,BI$6&amp;" "&amp;'Input-Allocators'!$E$18,$G263:$BB263),SUMIF($G$6:$BB$6,BI$6&amp;" "&amp;'Input-Allocators'!$B$20,$G263:$BB263))+SUMIF($G$6:$BB$6,BI$6&amp;" "&amp;'Input-Allocators'!$F$18,$G263:$BB263))&lt;Check_Limit,0,1),1)</f>
        <v>0</v>
      </c>
      <c r="BJ263" s="44">
        <f ca="1">IFERROR(IF(SUMIF($G$6:$BB$6,BJ$6&amp;" Total",$G263:$BB263)-(SUMIF($G$6:$BB$6,BJ$6&amp;" "&amp;'Input-Allocators'!$D$18,$G263:$BB263)+IFERROR(SUMIF($G$6:$BB$6,BJ$6&amp;" "&amp;'Input-Allocators'!$E$18,$G263:$BB263),SUMIF($G$6:$BB$6,BJ$6&amp;" "&amp;'Input-Allocators'!$B$20,$G263:$BB263))+SUMIF($G$6:$BB$6,BJ$6&amp;" "&amp;'Input-Allocators'!$F$18,$G263:$BB263))&lt;Check_Limit,0,1),1)</f>
        <v>0</v>
      </c>
      <c r="BK263" s="44">
        <f ca="1">IFERROR(IF(SUMIF($G$6:$BB$6,BK$6&amp;" Total",$G263:$BB263)-(SUMIF($G$6:$BB$6,BK$6&amp;" "&amp;'Input-Allocators'!$D$18,$G263:$BB263)+IFERROR(SUMIF($G$6:$BB$6,BK$6&amp;" "&amp;'Input-Allocators'!$E$18,$G263:$BB263),SUMIF($G$6:$BB$6,BK$6&amp;" "&amp;'Input-Allocators'!$B$20,$G263:$BB263))+SUMIF($G$6:$BB$6,BK$6&amp;" "&amp;'Input-Allocators'!$F$18,$G263:$BB263))&lt;Check_Limit,0,1),1)</f>
        <v>0</v>
      </c>
      <c r="BL263" s="44">
        <f ca="1">IFERROR(IF(SUMIF($G$6:$BB$6,BL$6&amp;" Total",$G263:$BB263)-(SUMIF($G$6:$BB$6,BL$6&amp;" "&amp;'Input-Allocators'!$D$18,$G263:$BB263)+IFERROR(SUMIF($G$6:$BB$6,BL$6&amp;" "&amp;'Input-Allocators'!$E$18,$G263:$BB263),SUMIF($G$6:$BB$6,BL$6&amp;" "&amp;'Input-Allocators'!$B$20,$G263:$BB263))+SUMIF($G$6:$BB$6,BL$6&amp;" "&amp;'Input-Allocators'!$F$18,$G263:$BB263))&lt;Check_Limit,0,1),1)</f>
        <v>0</v>
      </c>
      <c r="BM263" s="44">
        <f ca="1">IFERROR(IF(SUMIF($G$6:$BB$6,BM$6&amp;" Total",$G263:$BB263)-(SUMIF($G$6:$BB$6,BM$6&amp;" "&amp;'Input-Allocators'!$D$18,$G263:$BB263)+IFERROR(SUMIF($G$6:$BB$6,BM$6&amp;" "&amp;'Input-Allocators'!$E$18,$G263:$BB263),SUMIF($G$6:$BB$6,BM$6&amp;" "&amp;'Input-Allocators'!$B$20,$G263:$BB263))+SUMIF($G$6:$BB$6,BM$6&amp;" "&amp;'Input-Allocators'!$F$18,$G263:$BB263))&lt;Check_Limit,0,1),1)</f>
        <v>0</v>
      </c>
      <c r="BN263" s="44">
        <f ca="1">IFERROR(IF(SUMIF($G$6:$BB$6,BN$6&amp;" Total",$G263:$BB263)-(SUMIF($G$6:$BB$6,BN$6&amp;" "&amp;'Input-Allocators'!$D$18,$G263:$BB263)+IFERROR(SUMIF($G$6:$BB$6,BN$6&amp;" "&amp;'Input-Allocators'!$E$18,$G263:$BB263),SUMIF($G$6:$BB$6,BN$6&amp;" "&amp;'Input-Allocators'!$B$20,$G263:$BB263))+SUMIF($G$6:$BB$6,BN$6&amp;" "&amp;'Input-Allocators'!$F$18,$G263:$BB263))&lt;Check_Limit,0,1),1)</f>
        <v>0</v>
      </c>
      <c r="BO263" s="44">
        <f ca="1">IFERROR(IF(SUMIF($G$6:$BB$6,BO$6&amp;" Total",$G263:$BB263)-(SUMIF($G$6:$BB$6,BO$6&amp;" "&amp;'Input-Allocators'!$D$18,$G263:$BB263)+IFERROR(SUMIF($G$6:$BB$6,BO$6&amp;" "&amp;'Input-Allocators'!$E$18,$G263:$BB263),SUMIF($G$6:$BB$6,BO$6&amp;" "&amp;'Input-Allocators'!$B$20,$G263:$BB263))+SUMIF($G$6:$BB$6,BO$6&amp;" "&amp;'Input-Allocators'!$F$18,$G263:$BB263))&lt;Check_Limit,0,1),1)</f>
        <v>0</v>
      </c>
    </row>
    <row r="264" spans="1:67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>Functionalization!$D264</f>
        <v>398.31350746980678</v>
      </c>
      <c r="E264" s="14">
        <f t="shared" ca="1" si="42"/>
        <v>0</v>
      </c>
      <c r="F264" s="3" t="str">
        <f>IF($D264=0,"-",IF('Input-Accounts'!$E264&lt;&gt;0,'Input-Accounts'!$E264,'Input-Accounts'!$G264))</f>
        <v>INT_DIST_SUBTOTAL</v>
      </c>
      <c r="G264" s="14">
        <f ca="1">IF(G$5&lt;&gt;"",HLOOKUP(G$5,Functionalization!$G$6:$R$343,ROW($A264)-5,FALSE),IFERROR(INDEX(G$320:G$343,MATCH($F264,$B$320:$B$343,0))/VLOOKUP($F264,$B$320:$BB$343,MATCH(LEFT(TRIM(G$6),FIND("~",SUBSTITUTE(G$6,"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264))*HLOOKUP(LEFT(TRIM(G$6),FIND("~",SUBSTITUTE(G$6," ","~",LEN(TRIM(G$6))-LEN(SUBSTITUTE(TRIM(G$6)," ",""))))-1)&amp;" Total",$B$6:$BB$343,ROW($A264)-5,FALSE))</f>
        <v>0</v>
      </c>
      <c r="H264" s="14">
        <f ca="1">IF(H$5&lt;&gt;"",HLOOKUP(H$5,Functionalization!$G$6:$R$343,ROW($A264)-5,FALSE),IFERROR(INDEX(H$320:H$343,MATCH($F264,$B$320:$B$343,0))/VLOOKUP($F264,$B$320:$BB$343,MATCH(LEFT(TRIM(H$6),FIND("~",SUBSTITUTE(H$6,"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264))*HLOOKUP(LEFT(TRIM(H$6),FIND("~",SUBSTITUTE(H$6," ","~",LEN(TRIM(H$6))-LEN(SUBSTITUTE(TRIM(H$6)," ",""))))-1)&amp;" Total",$B$6:$BB$343,ROW($A264)-5,FALSE))</f>
        <v>0</v>
      </c>
      <c r="I264" s="14">
        <f ca="1">IF(I$5&lt;&gt;"",HLOOKUP(I$5,Functionalization!$G$6:$R$343,ROW($A264)-5,FALSE),IFERROR(INDEX(I$320:I$343,MATCH($F264,$B$320:$B$343,0))/VLOOKUP($F264,$B$320:$BB$343,MATCH(LEFT(TRIM(I$6),FIND("~",SUBSTITUTE(I$6,"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264))*HLOOKUP(LEFT(TRIM(I$6),FIND("~",SUBSTITUTE(I$6," ","~",LEN(TRIM(I$6))-LEN(SUBSTITUTE(TRIM(I$6)," ",""))))-1)&amp;" Total",$B$6:$BB$343,ROW($A264)-5,FALSE))</f>
        <v>0</v>
      </c>
      <c r="J264" s="14">
        <f ca="1">IF(J$5&lt;&gt;"",HLOOKUP(J$5,Functionalization!$G$6:$R$343,ROW($A264)-5,FALSE),IFERROR(INDEX(J$320:J$343,MATCH($F264,$B$320:$B$343,0))/VLOOKUP($F264,$B$320:$BB$343,MATCH(LEFT(TRIM(J$6),FIND("~",SUBSTITUTE(J$6,"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264))*HLOOKUP(LEFT(TRIM(J$6),FIND("~",SUBSTITUTE(J$6," ","~",LEN(TRIM(J$6))-LEN(SUBSTITUTE(TRIM(J$6)," ",""))))-1)&amp;" Total",$B$6:$BB$343,ROW($A264)-5,FALSE))</f>
        <v>0</v>
      </c>
      <c r="K264" s="14">
        <f ca="1">IF(K$5&lt;&gt;"",HLOOKUP(K$5,Functionalization!$G$6:$R$343,ROW($A264)-5,FALSE),IFERROR(INDEX(K$320:K$343,MATCH($F264,$B$320:$B$343,0))/VLOOKUP($F264,$B$320:$BB$343,MATCH(LEFT(TRIM(K$6),FIND("~",SUBSTITUTE(K$6,"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264))*HLOOKUP(LEFT(TRIM(K$6),FIND("~",SUBSTITUTE(K$6," ","~",LEN(TRIM(K$6))-LEN(SUBSTITUTE(TRIM(K$6)," ",""))))-1)&amp;" Total",$B$6:$BB$343,ROW($A264)-5,FALSE))</f>
        <v>0</v>
      </c>
      <c r="L264" s="14">
        <f ca="1">IF(L$5&lt;&gt;"",HLOOKUP(L$5,Functionalization!$G$6:$R$343,ROW($A264)-5,FALSE),IFERROR(INDEX(L$320:L$343,MATCH($F264,$B$320:$B$343,0))/VLOOKUP($F264,$B$320:$BB$343,MATCH(LEFT(TRIM(L$6),FIND("~",SUBSTITUTE(L$6,"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264))*HLOOKUP(LEFT(TRIM(L$6),FIND("~",SUBSTITUTE(L$6," ","~",LEN(TRIM(L$6))-LEN(SUBSTITUTE(TRIM(L$6)," ",""))))-1)&amp;" Total",$B$6:$BB$343,ROW($A264)-5,FALSE))</f>
        <v>0</v>
      </c>
      <c r="M264" s="14">
        <f ca="1">IF(M$5&lt;&gt;"",HLOOKUP(M$5,Functionalization!$G$6:$R$343,ROW($A264)-5,FALSE),IFERROR(INDEX(M$320:M$343,MATCH($F264,$B$320:$B$343,0))/VLOOKUP($F264,$B$320:$BB$343,MATCH(LEFT(TRIM(M$6),FIND("~",SUBSTITUTE(M$6,"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264))*HLOOKUP(LEFT(TRIM(M$6),FIND("~",SUBSTITUTE(M$6," ","~",LEN(TRIM(M$6))-LEN(SUBSTITUTE(TRIM(M$6)," ",""))))-1)&amp;" Total",$B$6:$BB$343,ROW($A264)-5,FALSE))</f>
        <v>0</v>
      </c>
      <c r="N264" s="14">
        <f ca="1">IF(N$5&lt;&gt;"",HLOOKUP(N$5,Functionalization!$G$6:$R$343,ROW($A264)-5,FALSE),IFERROR(INDEX(N$320:N$343,MATCH($F264,$B$320:$B$343,0))/VLOOKUP($F264,$B$320:$BB$343,MATCH(LEFT(TRIM(N$6),FIND("~",SUBSTITUTE(N$6,"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264))*HLOOKUP(LEFT(TRIM(N$6),FIND("~",SUBSTITUTE(N$6," ","~",LEN(TRIM(N$6))-LEN(SUBSTITUTE(TRIM(N$6)," ",""))))-1)&amp;" Total",$B$6:$BB$343,ROW($A264)-5,FALSE))</f>
        <v>0</v>
      </c>
      <c r="O264" s="14">
        <f ca="1">IF(O$5&lt;&gt;"",HLOOKUP(O$5,Functionalization!$G$6:$R$343,ROW($A264)-5,FALSE),IFERROR(INDEX(O$320:O$343,MATCH($F264,$B$320:$B$343,0))/VLOOKUP($F264,$B$320:$BB$343,MATCH(LEFT(TRIM(O$6),FIND("~",SUBSTITUTE(O$6,"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264))*HLOOKUP(LEFT(TRIM(O$6),FIND("~",SUBSTITUTE(O$6," ","~",LEN(TRIM(O$6))-LEN(SUBSTITUTE(TRIM(O$6)," ",""))))-1)&amp;" Total",$B$6:$BB$343,ROW($A264)-5,FALSE))</f>
        <v>234.95669607840904</v>
      </c>
      <c r="P264" s="14">
        <f ca="1">IF(P$5&lt;&gt;"",HLOOKUP(P$5,Functionalization!$G$6:$R$343,ROW($A264)-5,FALSE),IFERROR(INDEX(P$320:P$343,MATCH($F264,$B$320:$B$343,0))/VLOOKUP($F264,$B$320:$BB$343,MATCH(LEFT(TRIM(P$6),FIND("~",SUBSTITUTE(P$6,"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264))*HLOOKUP(LEFT(TRIM(P$6),FIND("~",SUBSTITUTE(P$6," ","~",LEN(TRIM(P$6))-LEN(SUBSTITUTE(TRIM(P$6)," ",""))))-1)&amp;" Total",$B$6:$BB$343,ROW($A264)-5,FALSE))</f>
        <v>234.95669607840904</v>
      </c>
      <c r="Q264" s="14">
        <f ca="1">IF(Q$5&lt;&gt;"",HLOOKUP(Q$5,Functionalization!$G$6:$R$343,ROW($A264)-5,FALSE),IFERROR(INDEX(Q$320:Q$343,MATCH($F264,$B$320:$B$343,0))/VLOOKUP($F264,$B$320:$BB$343,MATCH(LEFT(TRIM(Q$6),FIND("~",SUBSTITUTE(Q$6,"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264))*HLOOKUP(LEFT(TRIM(Q$6),FIND("~",SUBSTITUTE(Q$6," ","~",LEN(TRIM(Q$6))-LEN(SUBSTITUTE(TRIM(Q$6)," ",""))))-1)&amp;" Total",$B$6:$BB$343,ROW($A264)-5,FALSE))</f>
        <v>0</v>
      </c>
      <c r="R264" s="14">
        <f ca="1">IF(R$5&lt;&gt;"",HLOOKUP(R$5,Functionalization!$G$6:$R$343,ROW($A264)-5,FALSE),IFERROR(INDEX(R$320:R$343,MATCH($F264,$B$320:$B$343,0))/VLOOKUP($F264,$B$320:$BB$343,MATCH(LEFT(TRIM(R$6),FIND("~",SUBSTITUTE(R$6,"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264))*HLOOKUP(LEFT(TRIM(R$6),FIND("~",SUBSTITUTE(R$6," ","~",LEN(TRIM(R$6))-LEN(SUBSTITUTE(TRIM(R$6)," ",""))))-1)&amp;" Total",$B$6:$BB$343,ROW($A264)-5,FALSE))</f>
        <v>0</v>
      </c>
      <c r="S264" s="14">
        <f ca="1">IF(S$5&lt;&gt;"",HLOOKUP(S$5,Functionalization!$G$6:$R$343,ROW($A264)-5,FALSE),IFERROR(INDEX(S$320:S$343,MATCH($F264,$B$320:$B$343,0))/VLOOKUP($F264,$B$320:$BB$343,MATCH(LEFT(TRIM(S$6),FIND("~",SUBSTITUTE(S$6,"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264))*HLOOKUP(LEFT(TRIM(S$6),FIND("~",SUBSTITUTE(S$6," ","~",LEN(TRIM(S$6))-LEN(SUBSTITUTE(TRIM(S$6)," ",""))))-1)&amp;" Total",$B$6:$BB$343,ROW($A264)-5,FALSE))</f>
        <v>163.35681139139774</v>
      </c>
      <c r="T264" s="14">
        <f ca="1">IF(T$5&lt;&gt;"",HLOOKUP(T$5,Functionalization!$G$6:$R$343,ROW($A264)-5,FALSE),IFERROR(INDEX(T$320:T$343,MATCH($F264,$B$320:$B$343,0))/VLOOKUP($F264,$B$320:$BB$343,MATCH(LEFT(TRIM(T$6),FIND("~",SUBSTITUTE(T$6,"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264))*HLOOKUP(LEFT(TRIM(T$6),FIND("~",SUBSTITUTE(T$6," ","~",LEN(TRIM(T$6))-LEN(SUBSTITUTE(TRIM(T$6)," ",""))))-1)&amp;" Total",$B$6:$BB$343,ROW($A264)-5,FALSE))</f>
        <v>0</v>
      </c>
      <c r="U264" s="14">
        <f ca="1">IF(U$5&lt;&gt;"",HLOOKUP(U$5,Functionalization!$G$6:$R$343,ROW($A264)-5,FALSE),IFERROR(INDEX(U$320:U$343,MATCH($F264,$B$320:$B$343,0))/VLOOKUP($F264,$B$320:$BB$343,MATCH(LEFT(TRIM(U$6),FIND("~",SUBSTITUTE(U$6,"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264))*HLOOKUP(LEFT(TRIM(U$6),FIND("~",SUBSTITUTE(U$6," ","~",LEN(TRIM(U$6))-LEN(SUBSTITUTE(TRIM(U$6)," ",""))))-1)&amp;" Total",$B$6:$BB$343,ROW($A264)-5,FALSE))</f>
        <v>0</v>
      </c>
      <c r="V264" s="14">
        <f ca="1">IF(V$5&lt;&gt;"",HLOOKUP(V$5,Functionalization!$G$6:$R$343,ROW($A264)-5,FALSE),IFERROR(INDEX(V$320:V$343,MATCH($F264,$B$320:$B$343,0))/VLOOKUP($F264,$B$320:$BB$343,MATCH(LEFT(TRIM(V$6),FIND("~",SUBSTITUTE(V$6,"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264))*HLOOKUP(LEFT(TRIM(V$6),FIND("~",SUBSTITUTE(V$6," ","~",LEN(TRIM(V$6))-LEN(SUBSTITUTE(TRIM(V$6)," ",""))))-1)&amp;" Total",$B$6:$BB$343,ROW($A264)-5,FALSE))</f>
        <v>163.35681139139774</v>
      </c>
      <c r="W264" s="14">
        <f ca="1">IF(W$5&lt;&gt;"",HLOOKUP(W$5,Functionalization!$G$6:$R$343,ROW($A264)-5,FALSE),IFERROR(INDEX(W$320:W$343,MATCH($F264,$B$320:$B$343,0))/VLOOKUP($F264,$B$320:$BB$343,MATCH(LEFT(TRIM(W$6),FIND("~",SUBSTITUTE(W$6,"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264))*HLOOKUP(LEFT(TRIM(W$6),FIND("~",SUBSTITUTE(W$6," ","~",LEN(TRIM(W$6))-LEN(SUBSTITUTE(TRIM(W$6)," ",""))))-1)&amp;" Total",$B$6:$BB$343,ROW($A264)-5,FALSE))</f>
        <v>0</v>
      </c>
      <c r="X264" s="14">
        <f ca="1">IF(X$5&lt;&gt;"",HLOOKUP(X$5,Functionalization!$G$6:$R$343,ROW($A264)-5,FALSE),IFERROR(INDEX(X$320:X$343,MATCH($F264,$B$320:$B$343,0))/VLOOKUP($F264,$B$320:$BB$343,MATCH(LEFT(TRIM(X$6),FIND("~",SUBSTITUTE(X$6,"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264))*HLOOKUP(LEFT(TRIM(X$6),FIND("~",SUBSTITUTE(X$6," ","~",LEN(TRIM(X$6))-LEN(SUBSTITUTE(TRIM(X$6)," ",""))))-1)&amp;" Total",$B$6:$BB$343,ROW($A264)-5,FALSE))</f>
        <v>0</v>
      </c>
      <c r="Y264" s="14">
        <f ca="1">IF(Y$5&lt;&gt;"",HLOOKUP(Y$5,Functionalization!$G$6:$R$343,ROW($A264)-5,FALSE),IFERROR(INDEX(Y$320:Y$343,MATCH($F264,$B$320:$B$343,0))/VLOOKUP($F264,$B$320:$BB$343,MATCH(LEFT(TRIM(Y$6),FIND("~",SUBSTITUTE(Y$6,"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264))*HLOOKUP(LEFT(TRIM(Y$6),FIND("~",SUBSTITUTE(Y$6," ","~",LEN(TRIM(Y$6))-LEN(SUBSTITUTE(TRIM(Y$6)," ",""))))-1)&amp;" Total",$B$6:$BB$343,ROW($A264)-5,FALSE))</f>
        <v>0</v>
      </c>
      <c r="Z264" s="14">
        <f ca="1">IF(Z$5&lt;&gt;"",HLOOKUP(Z$5,Functionalization!$G$6:$R$343,ROW($A264)-5,FALSE),IFERROR(INDEX(Z$320:Z$343,MATCH($F264,$B$320:$B$343,0))/VLOOKUP($F264,$B$320:$BB$343,MATCH(LEFT(TRIM(Z$6),FIND("~",SUBSTITUTE(Z$6,"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264))*HLOOKUP(LEFT(TRIM(Z$6),FIND("~",SUBSTITUTE(Z$6," ","~",LEN(TRIM(Z$6))-LEN(SUBSTITUTE(TRIM(Z$6)," ",""))))-1)&amp;" Total",$B$6:$BB$343,ROW($A264)-5,FALSE))</f>
        <v>0</v>
      </c>
      <c r="AA264" s="14">
        <f ca="1">IF(AA$5&lt;&gt;"",HLOOKUP(AA$5,Functionalization!$G$6:$R$343,ROW($A264)-5,FALSE),IFERROR(INDEX(AA$320:AA$343,MATCH($F264,$B$320:$B$343,0))/VLOOKUP($F264,$B$320:$BB$343,MATCH(LEFT(TRIM(AA$6),FIND("~",SUBSTITUTE(AA$6,"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264))*HLOOKUP(LEFT(TRIM(AA$6),FIND("~",SUBSTITUTE(AA$6," ","~",LEN(TRIM(AA$6))-LEN(SUBSTITUTE(TRIM(AA$6)," ",""))))-1)&amp;" Total",$B$6:$BB$343,ROW($A264)-5,FALSE))</f>
        <v>0</v>
      </c>
      <c r="AB264" s="14">
        <f ca="1">IF(AB$5&lt;&gt;"",HLOOKUP(AB$5,Functionalization!$G$6:$R$343,ROW($A264)-5,FALSE),IFERROR(INDEX(AB$320:AB$343,MATCH($F264,$B$320:$B$343,0))/VLOOKUP($F264,$B$320:$BB$343,MATCH(LEFT(TRIM(AB$6),FIND("~",SUBSTITUTE(AB$6,"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264))*HLOOKUP(LEFT(TRIM(AB$6),FIND("~",SUBSTITUTE(AB$6," ","~",LEN(TRIM(AB$6))-LEN(SUBSTITUTE(TRIM(AB$6)," ",""))))-1)&amp;" Total",$B$6:$BB$343,ROW($A264)-5,FALSE))</f>
        <v>0</v>
      </c>
      <c r="AC264" s="14">
        <f ca="1">IF(AC$5&lt;&gt;"",HLOOKUP(AC$5,Functionalization!$G$6:$R$343,ROW($A264)-5,FALSE),IFERROR(INDEX(AC$320:AC$343,MATCH($F264,$B$320:$B$343,0))/VLOOKUP($F264,$B$320:$BB$343,MATCH(LEFT(TRIM(AC$6),FIND("~",SUBSTITUTE(AC$6,"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264))*HLOOKUP(LEFT(TRIM(AC$6),FIND("~",SUBSTITUTE(AC$6," ","~",LEN(TRIM(AC$6))-LEN(SUBSTITUTE(TRIM(AC$6)," ",""))))-1)&amp;" Total",$B$6:$BB$343,ROW($A264)-5,FALSE))</f>
        <v>0</v>
      </c>
      <c r="AD264" s="14">
        <f ca="1">IF(AD$5&lt;&gt;"",HLOOKUP(AD$5,Functionalization!$G$6:$R$343,ROW($A264)-5,FALSE),IFERROR(INDEX(AD$320:AD$343,MATCH($F264,$B$320:$B$343,0))/VLOOKUP($F264,$B$320:$BB$343,MATCH(LEFT(TRIM(AD$6),FIND("~",SUBSTITUTE(AD$6,"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264))*HLOOKUP(LEFT(TRIM(AD$6),FIND("~",SUBSTITUTE(AD$6," ","~",LEN(TRIM(AD$6))-LEN(SUBSTITUTE(TRIM(AD$6)," ",""))))-1)&amp;" Total",$B$6:$BB$343,ROW($A264)-5,FALSE))</f>
        <v>0</v>
      </c>
      <c r="AE264" s="14">
        <f ca="1">IF(AE$5&lt;&gt;"",HLOOKUP(AE$5,Functionalization!$G$6:$R$343,ROW($A264)-5,FALSE),IFERROR(INDEX(AE$320:AE$343,MATCH($F264,$B$320:$B$343,0))/VLOOKUP($F264,$B$320:$BB$343,MATCH(LEFT(TRIM(AE$6),FIND("~",SUBSTITUTE(AE$6,"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264))*HLOOKUP(LEFT(TRIM(AE$6),FIND("~",SUBSTITUTE(AE$6," ","~",LEN(TRIM(AE$6))-LEN(SUBSTITUTE(TRIM(AE$6)," ",""))))-1)&amp;" Total",$B$6:$BB$343,ROW($A264)-5,FALSE))</f>
        <v>0</v>
      </c>
      <c r="AF264" s="14">
        <f ca="1">IF(AF$5&lt;&gt;"",HLOOKUP(AF$5,Functionalization!$G$6:$R$343,ROW($A264)-5,FALSE),IFERROR(INDEX(AF$320:AF$343,MATCH($F264,$B$320:$B$343,0))/VLOOKUP($F264,$B$320:$BB$343,MATCH(LEFT(TRIM(AF$6),FIND("~",SUBSTITUTE(AF$6,"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264))*HLOOKUP(LEFT(TRIM(AF$6),FIND("~",SUBSTITUTE(AF$6," ","~",LEN(TRIM(AF$6))-LEN(SUBSTITUTE(TRIM(AF$6)," ",""))))-1)&amp;" Total",$B$6:$BB$343,ROW($A264)-5,FALSE))</f>
        <v>0</v>
      </c>
      <c r="AG264" s="14">
        <f ca="1">IF(AG$5&lt;&gt;"",HLOOKUP(AG$5,Functionalization!$G$6:$R$343,ROW($A264)-5,FALSE),IFERROR(INDEX(AG$320:AG$343,MATCH($F264,$B$320:$B$343,0))/VLOOKUP($F264,$B$320:$BB$343,MATCH(LEFT(TRIM(AG$6),FIND("~",SUBSTITUTE(AG$6,"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264))*HLOOKUP(LEFT(TRIM(AG$6),FIND("~",SUBSTITUTE(AG$6," ","~",LEN(TRIM(AG$6))-LEN(SUBSTITUTE(TRIM(AG$6)," ",""))))-1)&amp;" Total",$B$6:$BB$343,ROW($A264)-5,FALSE))</f>
        <v>0</v>
      </c>
      <c r="AH264" s="14">
        <f ca="1">IF(AH$5&lt;&gt;"",HLOOKUP(AH$5,Functionalization!$G$6:$R$343,ROW($A264)-5,FALSE),IFERROR(INDEX(AH$320:AH$343,MATCH($F264,$B$320:$B$343,0))/VLOOKUP($F264,$B$320:$BB$343,MATCH(LEFT(TRIM(AH$6),FIND("~",SUBSTITUTE(AH$6,"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264))*HLOOKUP(LEFT(TRIM(AH$6),FIND("~",SUBSTITUTE(AH$6," ","~",LEN(TRIM(AH$6))-LEN(SUBSTITUTE(TRIM(AH$6)," ",""))))-1)&amp;" Total",$B$6:$BB$343,ROW($A264)-5,FALSE))</f>
        <v>0</v>
      </c>
      <c r="AI264" s="14">
        <f ca="1">IF(AI$5&lt;&gt;"",HLOOKUP(AI$5,Functionalization!$G$6:$R$343,ROW($A264)-5,FALSE),IFERROR(INDEX(AI$320:AI$343,MATCH($F264,$B$320:$B$343,0))/VLOOKUP($F264,$B$320:$BB$343,MATCH(LEFT(TRIM(AI$6),FIND("~",SUBSTITUTE(AI$6,"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264))*HLOOKUP(LEFT(TRIM(AI$6),FIND("~",SUBSTITUTE(AI$6," ","~",LEN(TRIM(AI$6))-LEN(SUBSTITUTE(TRIM(AI$6)," ",""))))-1)&amp;" Total",$B$6:$BB$343,ROW($A264)-5,FALSE))</f>
        <v>0</v>
      </c>
      <c r="AJ264" s="14">
        <f ca="1">IF(AJ$5&lt;&gt;"",HLOOKUP(AJ$5,Functionalization!$G$6:$R$343,ROW($A264)-5,FALSE),IFERROR(INDEX(AJ$320:AJ$343,MATCH($F264,$B$320:$B$343,0))/VLOOKUP($F264,$B$320:$BB$343,MATCH(LEFT(TRIM(AJ$6),FIND("~",SUBSTITUTE(AJ$6,"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264))*HLOOKUP(LEFT(TRIM(AJ$6),FIND("~",SUBSTITUTE(AJ$6," ","~",LEN(TRIM(AJ$6))-LEN(SUBSTITUTE(TRIM(AJ$6)," ",""))))-1)&amp;" Total",$B$6:$BB$343,ROW($A264)-5,FALSE))</f>
        <v>0</v>
      </c>
      <c r="AK264" s="14">
        <f ca="1">IF(AK$5&lt;&gt;"",HLOOKUP(AK$5,Functionalization!$G$6:$R$343,ROW($A264)-5,FALSE),IFERROR(INDEX(AK$320:AK$343,MATCH($F264,$B$320:$B$343,0))/VLOOKUP($F264,$B$320:$BB$343,MATCH(LEFT(TRIM(AK$6),FIND("~",SUBSTITUTE(AK$6,"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264))*HLOOKUP(LEFT(TRIM(AK$6),FIND("~",SUBSTITUTE(AK$6," ","~",LEN(TRIM(AK$6))-LEN(SUBSTITUTE(TRIM(AK$6)," ",""))))-1)&amp;" Total",$B$6:$BB$343,ROW($A264)-5,FALSE))</f>
        <v>0</v>
      </c>
      <c r="AL264" s="14">
        <f ca="1">IF(AL$5&lt;&gt;"",HLOOKUP(AL$5,Functionalization!$G$6:$R$343,ROW($A264)-5,FALSE),IFERROR(INDEX(AL$320:AL$343,MATCH($F264,$B$320:$B$343,0))/VLOOKUP($F264,$B$320:$BB$343,MATCH(LEFT(TRIM(AL$6),FIND("~",SUBSTITUTE(AL$6,"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264))*HLOOKUP(LEFT(TRIM(AL$6),FIND("~",SUBSTITUTE(AL$6," ","~",LEN(TRIM(AL$6))-LEN(SUBSTITUTE(TRIM(AL$6)," ",""))))-1)&amp;" Total",$B$6:$BB$343,ROW($A264)-5,FALSE))</f>
        <v>0</v>
      </c>
      <c r="AM264" s="14">
        <f ca="1">IF(AM$5&lt;&gt;"",HLOOKUP(AM$5,Functionalization!$G$6:$R$343,ROW($A264)-5,FALSE),IFERROR(INDEX(AM$320:AM$343,MATCH($F264,$B$320:$B$343,0))/VLOOKUP($F264,$B$320:$BB$343,MATCH(LEFT(TRIM(AM$6),FIND("~",SUBSTITUTE(AM$6,"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264))*HLOOKUP(LEFT(TRIM(AM$6),FIND("~",SUBSTITUTE(AM$6," ","~",LEN(TRIM(AM$6))-LEN(SUBSTITUTE(TRIM(AM$6)," ",""))))-1)&amp;" Total",$B$6:$BB$343,ROW($A264)-5,FALSE))</f>
        <v>0</v>
      </c>
      <c r="AN264" s="14">
        <f ca="1">IF(AN$5&lt;&gt;"",HLOOKUP(AN$5,Functionalization!$G$6:$R$343,ROW($A264)-5,FALSE),IFERROR(INDEX(AN$320:AN$343,MATCH($F264,$B$320:$B$343,0))/VLOOKUP($F264,$B$320:$BB$343,MATCH(LEFT(TRIM(AN$6),FIND("~",SUBSTITUTE(AN$6,"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264))*HLOOKUP(LEFT(TRIM(AN$6),FIND("~",SUBSTITUTE(AN$6," ","~",LEN(TRIM(AN$6))-LEN(SUBSTITUTE(TRIM(AN$6)," ",""))))-1)&amp;" Total",$B$6:$BB$343,ROW($A264)-5,FALSE))</f>
        <v>0</v>
      </c>
      <c r="AO264" s="14">
        <f ca="1">IF(AO$5&lt;&gt;"",HLOOKUP(AO$5,Functionalization!$G$6:$R$343,ROW($A264)-5,FALSE),IFERROR(INDEX(AO$320:AO$343,MATCH($F264,$B$320:$B$343,0))/VLOOKUP($F264,$B$320:$BB$343,MATCH(LEFT(TRIM(AO$6),FIND("~",SUBSTITUTE(AO$6,"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264))*HLOOKUP(LEFT(TRIM(AO$6),FIND("~",SUBSTITUTE(AO$6," ","~",LEN(TRIM(AO$6))-LEN(SUBSTITUTE(TRIM(AO$6)," ",""))))-1)&amp;" Total",$B$6:$BB$343,ROW($A264)-5,FALSE))</f>
        <v>0</v>
      </c>
      <c r="AP264" s="14">
        <f ca="1">IF(AP$5&lt;&gt;"",HLOOKUP(AP$5,Functionalization!$G$6:$R$343,ROW($A264)-5,FALSE),IFERROR(INDEX(AP$320:AP$343,MATCH($F264,$B$320:$B$343,0))/VLOOKUP($F264,$B$320:$BB$343,MATCH(LEFT(TRIM(AP$6),FIND("~",SUBSTITUTE(AP$6,"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264))*HLOOKUP(LEFT(TRIM(AP$6),FIND("~",SUBSTITUTE(AP$6," ","~",LEN(TRIM(AP$6))-LEN(SUBSTITUTE(TRIM(AP$6)," ",""))))-1)&amp;" Total",$B$6:$BB$343,ROW($A264)-5,FALSE))</f>
        <v>0</v>
      </c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44">
        <f ca="1">IFERROR(IF(SUMIF($G$6:$BB$6,BD$6&amp;" Total",$G264:$BB264)-(SUMIF($G$6:$BB$6,BD$6&amp;" "&amp;'Input-Allocators'!$D$18,$G264:$BB264)+IFERROR(SUMIF($G$6:$BB$6,BD$6&amp;" "&amp;'Input-Allocators'!$E$18,$G264:$BB264),SUMIF($G$6:$BB$6,BD$6&amp;" "&amp;'Input-Allocators'!$B$20,$G264:$BB264))+SUMIF($G$6:$BB$6,BD$6&amp;" "&amp;'Input-Allocators'!$F$18,$G264:$BB264))&lt;Check_Limit,0,1),1)</f>
        <v>0</v>
      </c>
      <c r="BE264" s="44">
        <f ca="1">IFERROR(IF(SUMIF($G$6:$BB$6,BE$6&amp;" Total",$G264:$BB264)-(SUMIF($G$6:$BB$6,BE$6&amp;" "&amp;'Input-Allocators'!$D$18,$G264:$BB264)+IFERROR(SUMIF($G$6:$BB$6,BE$6&amp;" "&amp;'Input-Allocators'!$E$18,$G264:$BB264),SUMIF($G$6:$BB$6,BE$6&amp;" "&amp;'Input-Allocators'!$B$20,$G264:$BB264))+SUMIF($G$6:$BB$6,BE$6&amp;" "&amp;'Input-Allocators'!$F$18,$G264:$BB264))&lt;Check_Limit,0,1),1)</f>
        <v>0</v>
      </c>
      <c r="BF264" s="44">
        <f ca="1">IFERROR(IF(SUMIF($G$6:$BB$6,BF$6&amp;" Total",$G264:$BB264)-(SUMIF($G$6:$BB$6,BF$6&amp;" "&amp;'Input-Allocators'!$D$18,$G264:$BB264)+IFERROR(SUMIF($G$6:$BB$6,BF$6&amp;" "&amp;'Input-Allocators'!$E$18,$G264:$BB264),SUMIF($G$6:$BB$6,BF$6&amp;" "&amp;'Input-Allocators'!$B$20,$G264:$BB264))+SUMIF($G$6:$BB$6,BF$6&amp;" "&amp;'Input-Allocators'!$F$18,$G264:$BB264))&lt;Check_Limit,0,1),1)</f>
        <v>0</v>
      </c>
      <c r="BG264" s="44">
        <f ca="1">IFERROR(IF(SUMIF($G$6:$BB$6,BG$6&amp;" Total",$G264:$BB264)-(SUMIF($G$6:$BB$6,BG$6&amp;" "&amp;'Input-Allocators'!$D$18,$G264:$BB264)+IFERROR(SUMIF($G$6:$BB$6,BG$6&amp;" "&amp;'Input-Allocators'!$E$18,$G264:$BB264),SUMIF($G$6:$BB$6,BG$6&amp;" "&amp;'Input-Allocators'!$B$20,$G264:$BB264))+SUMIF($G$6:$BB$6,BG$6&amp;" "&amp;'Input-Allocators'!$F$18,$G264:$BB264))&lt;Check_Limit,0,1),1)</f>
        <v>0</v>
      </c>
      <c r="BH264" s="44">
        <f ca="1">IFERROR(IF(SUMIF($G$6:$BB$6,BH$6&amp;" Total",$G264:$BB264)-(SUMIF($G$6:$BB$6,BH$6&amp;" "&amp;'Input-Allocators'!$D$18,$G264:$BB264)+IFERROR(SUMIF($G$6:$BB$6,BH$6&amp;" "&amp;'Input-Allocators'!$E$18,$G264:$BB264),SUMIF($G$6:$BB$6,BH$6&amp;" "&amp;'Input-Allocators'!$B$20,$G264:$BB264))+SUMIF($G$6:$BB$6,BH$6&amp;" "&amp;'Input-Allocators'!$F$18,$G264:$BB264))&lt;Check_Limit,0,1),1)</f>
        <v>0</v>
      </c>
      <c r="BI264" s="44">
        <f ca="1">IFERROR(IF(SUMIF($G$6:$BB$6,BI$6&amp;" Total",$G264:$BB264)-(SUMIF($G$6:$BB$6,BI$6&amp;" "&amp;'Input-Allocators'!$D$18,$G264:$BB264)+IFERROR(SUMIF($G$6:$BB$6,BI$6&amp;" "&amp;'Input-Allocators'!$E$18,$G264:$BB264),SUMIF($G$6:$BB$6,BI$6&amp;" "&amp;'Input-Allocators'!$B$20,$G264:$BB264))+SUMIF($G$6:$BB$6,BI$6&amp;" "&amp;'Input-Allocators'!$F$18,$G264:$BB264))&lt;Check_Limit,0,1),1)</f>
        <v>0</v>
      </c>
      <c r="BJ264" s="44">
        <f ca="1">IFERROR(IF(SUMIF($G$6:$BB$6,BJ$6&amp;" Total",$G264:$BB264)-(SUMIF($G$6:$BB$6,BJ$6&amp;" "&amp;'Input-Allocators'!$D$18,$G264:$BB264)+IFERROR(SUMIF($G$6:$BB$6,BJ$6&amp;" "&amp;'Input-Allocators'!$E$18,$G264:$BB264),SUMIF($G$6:$BB$6,BJ$6&amp;" "&amp;'Input-Allocators'!$B$20,$G264:$BB264))+SUMIF($G$6:$BB$6,BJ$6&amp;" "&amp;'Input-Allocators'!$F$18,$G264:$BB264))&lt;Check_Limit,0,1),1)</f>
        <v>0</v>
      </c>
      <c r="BK264" s="44">
        <f ca="1">IFERROR(IF(SUMIF($G$6:$BB$6,BK$6&amp;" Total",$G264:$BB264)-(SUMIF($G$6:$BB$6,BK$6&amp;" "&amp;'Input-Allocators'!$D$18,$G264:$BB264)+IFERROR(SUMIF($G$6:$BB$6,BK$6&amp;" "&amp;'Input-Allocators'!$E$18,$G264:$BB264),SUMIF($G$6:$BB$6,BK$6&amp;" "&amp;'Input-Allocators'!$B$20,$G264:$BB264))+SUMIF($G$6:$BB$6,BK$6&amp;" "&amp;'Input-Allocators'!$F$18,$G264:$BB264))&lt;Check_Limit,0,1),1)</f>
        <v>0</v>
      </c>
      <c r="BL264" s="44">
        <f ca="1">IFERROR(IF(SUMIF($G$6:$BB$6,BL$6&amp;" Total",$G264:$BB264)-(SUMIF($G$6:$BB$6,BL$6&amp;" "&amp;'Input-Allocators'!$D$18,$G264:$BB264)+IFERROR(SUMIF($G$6:$BB$6,BL$6&amp;" "&amp;'Input-Allocators'!$E$18,$G264:$BB264),SUMIF($G$6:$BB$6,BL$6&amp;" "&amp;'Input-Allocators'!$B$20,$G264:$BB264))+SUMIF($G$6:$BB$6,BL$6&amp;" "&amp;'Input-Allocators'!$F$18,$G264:$BB264))&lt;Check_Limit,0,1),1)</f>
        <v>0</v>
      </c>
      <c r="BM264" s="44">
        <f ca="1">IFERROR(IF(SUMIF($G$6:$BB$6,BM$6&amp;" Total",$G264:$BB264)-(SUMIF($G$6:$BB$6,BM$6&amp;" "&amp;'Input-Allocators'!$D$18,$G264:$BB264)+IFERROR(SUMIF($G$6:$BB$6,BM$6&amp;" "&amp;'Input-Allocators'!$E$18,$G264:$BB264),SUMIF($G$6:$BB$6,BM$6&amp;" "&amp;'Input-Allocators'!$B$20,$G264:$BB264))+SUMIF($G$6:$BB$6,BM$6&amp;" "&amp;'Input-Allocators'!$F$18,$G264:$BB264))&lt;Check_Limit,0,1),1)</f>
        <v>0</v>
      </c>
      <c r="BN264" s="44">
        <f ca="1">IFERROR(IF(SUMIF($G$6:$BB$6,BN$6&amp;" Total",$G264:$BB264)-(SUMIF($G$6:$BB$6,BN$6&amp;" "&amp;'Input-Allocators'!$D$18,$G264:$BB264)+IFERROR(SUMIF($G$6:$BB$6,BN$6&amp;" "&amp;'Input-Allocators'!$E$18,$G264:$BB264),SUMIF($G$6:$BB$6,BN$6&amp;" "&amp;'Input-Allocators'!$B$20,$G264:$BB264))+SUMIF($G$6:$BB$6,BN$6&amp;" "&amp;'Input-Allocators'!$F$18,$G264:$BB264))&lt;Check_Limit,0,1),1)</f>
        <v>0</v>
      </c>
      <c r="BO264" s="44">
        <f ca="1">IFERROR(IF(SUMIF($G$6:$BB$6,BO$6&amp;" Total",$G264:$BB264)-(SUMIF($G$6:$BB$6,BO$6&amp;" "&amp;'Input-Allocators'!$D$18,$G264:$BB264)+IFERROR(SUMIF($G$6:$BB$6,BO$6&amp;" "&amp;'Input-Allocators'!$E$18,$G264:$BB264),SUMIF($G$6:$BB$6,BO$6&amp;" "&amp;'Input-Allocators'!$B$20,$G264:$BB264))+SUMIF($G$6:$BB$6,BO$6&amp;" "&amp;'Input-Allocators'!$F$18,$G264:$BB264))&lt;Check_Limit,0,1),1)</f>
        <v>0</v>
      </c>
    </row>
    <row r="265" spans="1:67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>SUBTOTAL(9,D251:D264)</f>
        <v>24752.331951088927</v>
      </c>
      <c r="E265" s="14">
        <f t="shared" ca="1" si="42"/>
        <v>0</v>
      </c>
      <c r="F265" s="3"/>
      <c r="G265" s="174">
        <f t="shared" ref="G265:AP265" ca="1" si="44">SUBTOTAL(9,G251:G264)</f>
        <v>95.882494474277294</v>
      </c>
      <c r="H265" s="174">
        <f t="shared" ca="1" si="44"/>
        <v>0</v>
      </c>
      <c r="I265" s="174">
        <f t="shared" ca="1" si="44"/>
        <v>95.882494474277294</v>
      </c>
      <c r="J265" s="174">
        <f t="shared" ca="1" si="44"/>
        <v>0</v>
      </c>
      <c r="K265" s="174">
        <f t="shared" ca="1" si="44"/>
        <v>348.0870784798355</v>
      </c>
      <c r="L265" s="174">
        <f t="shared" ca="1" si="44"/>
        <v>348.0870784798355</v>
      </c>
      <c r="M265" s="174">
        <f t="shared" ca="1" si="44"/>
        <v>0</v>
      </c>
      <c r="N265" s="174">
        <f t="shared" ca="1" si="44"/>
        <v>0</v>
      </c>
      <c r="O265" s="174">
        <f t="shared" ca="1" si="44"/>
        <v>12866.675378033498</v>
      </c>
      <c r="P265" s="174">
        <f t="shared" ca="1" si="44"/>
        <v>11316.766787311293</v>
      </c>
      <c r="Q265" s="174">
        <f t="shared" ca="1" si="44"/>
        <v>0</v>
      </c>
      <c r="R265" s="174">
        <f t="shared" ca="1" si="44"/>
        <v>1549.9085907222056</v>
      </c>
      <c r="S265" s="174">
        <f t="shared" ca="1" si="44"/>
        <v>11441.687000101307</v>
      </c>
      <c r="T265" s="174">
        <f t="shared" ca="1" si="44"/>
        <v>0</v>
      </c>
      <c r="U265" s="174">
        <f t="shared" ca="1" si="44"/>
        <v>0</v>
      </c>
      <c r="V265" s="174">
        <f t="shared" ca="1" si="44"/>
        <v>11441.687000101307</v>
      </c>
      <c r="W265" s="174">
        <f t="shared" ca="1" si="44"/>
        <v>0</v>
      </c>
      <c r="X265" s="174">
        <f t="shared" ca="1" si="44"/>
        <v>0</v>
      </c>
      <c r="Y265" s="174">
        <f t="shared" ca="1" si="44"/>
        <v>0</v>
      </c>
      <c r="Z265" s="174">
        <f t="shared" ca="1" si="44"/>
        <v>0</v>
      </c>
      <c r="AA265" s="174">
        <f t="shared" ca="1" si="44"/>
        <v>0</v>
      </c>
      <c r="AB265" s="174">
        <f t="shared" ca="1" si="44"/>
        <v>0</v>
      </c>
      <c r="AC265" s="174">
        <f t="shared" ca="1" si="44"/>
        <v>0</v>
      </c>
      <c r="AD265" s="174">
        <f t="shared" ca="1" si="44"/>
        <v>0</v>
      </c>
      <c r="AE265" s="174">
        <f t="shared" ca="1" si="44"/>
        <v>0</v>
      </c>
      <c r="AF265" s="174">
        <f t="shared" ca="1" si="44"/>
        <v>0</v>
      </c>
      <c r="AG265" s="174">
        <f t="shared" ca="1" si="44"/>
        <v>0</v>
      </c>
      <c r="AH265" s="174">
        <f t="shared" ca="1" si="44"/>
        <v>0</v>
      </c>
      <c r="AI265" s="174">
        <f t="shared" ca="1" si="44"/>
        <v>0</v>
      </c>
      <c r="AJ265" s="174">
        <f t="shared" ca="1" si="44"/>
        <v>0</v>
      </c>
      <c r="AK265" s="174">
        <f t="shared" ca="1" si="44"/>
        <v>0</v>
      </c>
      <c r="AL265" s="174">
        <f t="shared" ca="1" si="44"/>
        <v>0</v>
      </c>
      <c r="AM265" s="174">
        <f t="shared" ca="1" si="44"/>
        <v>0</v>
      </c>
      <c r="AN265" s="174">
        <f t="shared" ca="1" si="44"/>
        <v>0</v>
      </c>
      <c r="AO265" s="174">
        <f t="shared" ca="1" si="44"/>
        <v>0</v>
      </c>
      <c r="AP265" s="174">
        <f t="shared" ca="1" si="44"/>
        <v>0</v>
      </c>
      <c r="AQ265" s="174"/>
      <c r="AR265" s="174"/>
      <c r="AS265" s="174"/>
      <c r="AT265" s="174"/>
      <c r="AU265" s="174"/>
      <c r="AV265" s="174"/>
      <c r="AW265" s="174"/>
      <c r="AX265" s="174"/>
      <c r="AY265" s="174"/>
      <c r="AZ265" s="174"/>
      <c r="BA265" s="174"/>
      <c r="BB265" s="174"/>
      <c r="BC265" s="14"/>
      <c r="BD265" s="44">
        <f ca="1">IFERROR(IF(SUMIF($G$6:$BB$6,BD$6&amp;" Total",$G265:$BB265)-(SUMIF($G$6:$BB$6,BD$6&amp;" "&amp;'Input-Allocators'!$D$18,$G265:$BB265)+IFERROR(SUMIF($G$6:$BB$6,BD$6&amp;" "&amp;'Input-Allocators'!$E$18,$G265:$BB265),SUMIF($G$6:$BB$6,BD$6&amp;" "&amp;'Input-Allocators'!$B$20,$G265:$BB265))+SUMIF($G$6:$BB$6,BD$6&amp;" "&amp;'Input-Allocators'!$F$18,$G265:$BB265))&lt;Check_Limit,0,1),1)</f>
        <v>0</v>
      </c>
      <c r="BE265" s="44">
        <f ca="1">IFERROR(IF(SUMIF($G$6:$BB$6,BE$6&amp;" Total",$G265:$BB265)-(SUMIF($G$6:$BB$6,BE$6&amp;" "&amp;'Input-Allocators'!$D$18,$G265:$BB265)+IFERROR(SUMIF($G$6:$BB$6,BE$6&amp;" "&amp;'Input-Allocators'!$E$18,$G265:$BB265),SUMIF($G$6:$BB$6,BE$6&amp;" "&amp;'Input-Allocators'!$B$20,$G265:$BB265))+SUMIF($G$6:$BB$6,BE$6&amp;" "&amp;'Input-Allocators'!$F$18,$G265:$BB265))&lt;Check_Limit,0,1),1)</f>
        <v>0</v>
      </c>
      <c r="BF265" s="44">
        <f ca="1">IFERROR(IF(SUMIF($G$6:$BB$6,BF$6&amp;" Total",$G265:$BB265)-(SUMIF($G$6:$BB$6,BF$6&amp;" "&amp;'Input-Allocators'!$D$18,$G265:$BB265)+IFERROR(SUMIF($G$6:$BB$6,BF$6&amp;" "&amp;'Input-Allocators'!$E$18,$G265:$BB265),SUMIF($G$6:$BB$6,BF$6&amp;" "&amp;'Input-Allocators'!$B$20,$G265:$BB265))+SUMIF($G$6:$BB$6,BF$6&amp;" "&amp;'Input-Allocators'!$F$18,$G265:$BB265))&lt;Check_Limit,0,1),1)</f>
        <v>0</v>
      </c>
      <c r="BG265" s="44">
        <f ca="1">IFERROR(IF(SUMIF($G$6:$BB$6,BG$6&amp;" Total",$G265:$BB265)-(SUMIF($G$6:$BB$6,BG$6&amp;" "&amp;'Input-Allocators'!$D$18,$G265:$BB265)+IFERROR(SUMIF($G$6:$BB$6,BG$6&amp;" "&amp;'Input-Allocators'!$E$18,$G265:$BB265),SUMIF($G$6:$BB$6,BG$6&amp;" "&amp;'Input-Allocators'!$B$20,$G265:$BB265))+SUMIF($G$6:$BB$6,BG$6&amp;" "&amp;'Input-Allocators'!$F$18,$G265:$BB265))&lt;Check_Limit,0,1),1)</f>
        <v>0</v>
      </c>
      <c r="BH265" s="44">
        <f ca="1">IFERROR(IF(SUMIF($G$6:$BB$6,BH$6&amp;" Total",$G265:$BB265)-(SUMIF($G$6:$BB$6,BH$6&amp;" "&amp;'Input-Allocators'!$D$18,$G265:$BB265)+IFERROR(SUMIF($G$6:$BB$6,BH$6&amp;" "&amp;'Input-Allocators'!$E$18,$G265:$BB265),SUMIF($G$6:$BB$6,BH$6&amp;" "&amp;'Input-Allocators'!$B$20,$G265:$BB265))+SUMIF($G$6:$BB$6,BH$6&amp;" "&amp;'Input-Allocators'!$F$18,$G265:$BB265))&lt;Check_Limit,0,1),1)</f>
        <v>0</v>
      </c>
      <c r="BI265" s="44">
        <f ca="1">IFERROR(IF(SUMIF($G$6:$BB$6,BI$6&amp;" Total",$G265:$BB265)-(SUMIF($G$6:$BB$6,BI$6&amp;" "&amp;'Input-Allocators'!$D$18,$G265:$BB265)+IFERROR(SUMIF($G$6:$BB$6,BI$6&amp;" "&amp;'Input-Allocators'!$E$18,$G265:$BB265),SUMIF($G$6:$BB$6,BI$6&amp;" "&amp;'Input-Allocators'!$B$20,$G265:$BB265))+SUMIF($G$6:$BB$6,BI$6&amp;" "&amp;'Input-Allocators'!$F$18,$G265:$BB265))&lt;Check_Limit,0,1),1)</f>
        <v>0</v>
      </c>
      <c r="BJ265" s="44">
        <f ca="1">IFERROR(IF(SUMIF($G$6:$BB$6,BJ$6&amp;" Total",$G265:$BB265)-(SUMIF($G$6:$BB$6,BJ$6&amp;" "&amp;'Input-Allocators'!$D$18,$G265:$BB265)+IFERROR(SUMIF($G$6:$BB$6,BJ$6&amp;" "&amp;'Input-Allocators'!$E$18,$G265:$BB265),SUMIF($G$6:$BB$6,BJ$6&amp;" "&amp;'Input-Allocators'!$B$20,$G265:$BB265))+SUMIF($G$6:$BB$6,BJ$6&amp;" "&amp;'Input-Allocators'!$F$18,$G265:$BB265))&lt;Check_Limit,0,1),1)</f>
        <v>0</v>
      </c>
      <c r="BK265" s="44">
        <f ca="1">IFERROR(IF(SUMIF($G$6:$BB$6,BK$6&amp;" Total",$G265:$BB265)-(SUMIF($G$6:$BB$6,BK$6&amp;" "&amp;'Input-Allocators'!$D$18,$G265:$BB265)+IFERROR(SUMIF($G$6:$BB$6,BK$6&amp;" "&amp;'Input-Allocators'!$E$18,$G265:$BB265),SUMIF($G$6:$BB$6,BK$6&amp;" "&amp;'Input-Allocators'!$B$20,$G265:$BB265))+SUMIF($G$6:$BB$6,BK$6&amp;" "&amp;'Input-Allocators'!$F$18,$G265:$BB265))&lt;Check_Limit,0,1),1)</f>
        <v>0</v>
      </c>
      <c r="BL265" s="44">
        <f ca="1">IFERROR(IF(SUMIF($G$6:$BB$6,BL$6&amp;" Total",$G265:$BB265)-(SUMIF($G$6:$BB$6,BL$6&amp;" "&amp;'Input-Allocators'!$D$18,$G265:$BB265)+IFERROR(SUMIF($G$6:$BB$6,BL$6&amp;" "&amp;'Input-Allocators'!$E$18,$G265:$BB265),SUMIF($G$6:$BB$6,BL$6&amp;" "&amp;'Input-Allocators'!$B$20,$G265:$BB265))+SUMIF($G$6:$BB$6,BL$6&amp;" "&amp;'Input-Allocators'!$F$18,$G265:$BB265))&lt;Check_Limit,0,1),1)</f>
        <v>0</v>
      </c>
      <c r="BM265" s="44">
        <f ca="1">IFERROR(IF(SUMIF($G$6:$BB$6,BM$6&amp;" Total",$G265:$BB265)-(SUMIF($G$6:$BB$6,BM$6&amp;" "&amp;'Input-Allocators'!$D$18,$G265:$BB265)+IFERROR(SUMIF($G$6:$BB$6,BM$6&amp;" "&amp;'Input-Allocators'!$E$18,$G265:$BB265),SUMIF($G$6:$BB$6,BM$6&amp;" "&amp;'Input-Allocators'!$B$20,$G265:$BB265))+SUMIF($G$6:$BB$6,BM$6&amp;" "&amp;'Input-Allocators'!$F$18,$G265:$BB265))&lt;Check_Limit,0,1),1)</f>
        <v>0</v>
      </c>
      <c r="BN265" s="44">
        <f ca="1">IFERROR(IF(SUMIF($G$6:$BB$6,BN$6&amp;" Total",$G265:$BB265)-(SUMIF($G$6:$BB$6,BN$6&amp;" "&amp;'Input-Allocators'!$D$18,$G265:$BB265)+IFERROR(SUMIF($G$6:$BB$6,BN$6&amp;" "&amp;'Input-Allocators'!$E$18,$G265:$BB265),SUMIF($G$6:$BB$6,BN$6&amp;" "&amp;'Input-Allocators'!$B$20,$G265:$BB265))+SUMIF($G$6:$BB$6,BN$6&amp;" "&amp;'Input-Allocators'!$F$18,$G265:$BB265))&lt;Check_Limit,0,1),1)</f>
        <v>0</v>
      </c>
      <c r="BO265" s="44">
        <f ca="1">IFERROR(IF(SUMIF($G$6:$BB$6,BO$6&amp;" Total",$G265:$BB265)-(SUMIF($G$6:$BB$6,BO$6&amp;" "&amp;'Input-Allocators'!$D$18,$G265:$BB265)+IFERROR(SUMIF($G$6:$BB$6,BO$6&amp;" "&amp;'Input-Allocators'!$E$18,$G265:$BB265),SUMIF($G$6:$BB$6,BO$6&amp;" "&amp;'Input-Allocators'!$B$20,$G265:$BB265))+SUMIF($G$6:$BB$6,BO$6&amp;" "&amp;'Input-Allocators'!$F$18,$G265:$BB265))&lt;Check_Limit,0,1),1)</f>
        <v>0</v>
      </c>
    </row>
    <row r="266" spans="1:67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C266" s="46" t="str">
        <f>IF(ISBLANK('Input-Accounts'!C266),"",'Input-Accounts'!C266)</f>
        <v/>
      </c>
      <c r="D266" s="14"/>
      <c r="E266" s="14"/>
      <c r="F266" s="3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D266" s="44">
        <f>IFERROR(IF(SUMIF($G$6:$BB$6,BD$6&amp;" Total",$G266:$BB266)-(SUMIF($G$6:$BB$6,BD$6&amp;" "&amp;'Input-Allocators'!$D$18,$G266:$BB266)+IFERROR(SUMIF($G$6:$BB$6,BD$6&amp;" "&amp;'Input-Allocators'!$E$18,$G266:$BB266),SUMIF($G$6:$BB$6,BD$6&amp;" "&amp;'Input-Allocators'!$B$20,$G266:$BB266))+SUMIF($G$6:$BB$6,BD$6&amp;" "&amp;'Input-Allocators'!$F$18,$G266:$BB266))&lt;Check_Limit,0,1),1)</f>
        <v>0</v>
      </c>
      <c r="BE266" s="44">
        <f>IFERROR(IF(SUMIF($G$6:$BB$6,BE$6&amp;" Total",$G266:$BB266)-(SUMIF($G$6:$BB$6,BE$6&amp;" "&amp;'Input-Allocators'!$D$18,$G266:$BB266)+IFERROR(SUMIF($G$6:$BB$6,BE$6&amp;" "&amp;'Input-Allocators'!$E$18,$G266:$BB266),SUMIF($G$6:$BB$6,BE$6&amp;" "&amp;'Input-Allocators'!$B$20,$G266:$BB266))+SUMIF($G$6:$BB$6,BE$6&amp;" "&amp;'Input-Allocators'!$F$18,$G266:$BB266))&lt;Check_Limit,0,1),1)</f>
        <v>0</v>
      </c>
      <c r="BF266" s="44">
        <f>IFERROR(IF(SUMIF($G$6:$BB$6,BF$6&amp;" Total",$G266:$BB266)-(SUMIF($G$6:$BB$6,BF$6&amp;" "&amp;'Input-Allocators'!$D$18,$G266:$BB266)+IFERROR(SUMIF($G$6:$BB$6,BF$6&amp;" "&amp;'Input-Allocators'!$E$18,$G266:$BB266),SUMIF($G$6:$BB$6,BF$6&amp;" "&amp;'Input-Allocators'!$B$20,$G266:$BB266))+SUMIF($G$6:$BB$6,BF$6&amp;" "&amp;'Input-Allocators'!$F$18,$G266:$BB266))&lt;Check_Limit,0,1),1)</f>
        <v>0</v>
      </c>
      <c r="BG266" s="44">
        <f>IFERROR(IF(SUMIF($G$6:$BB$6,BG$6&amp;" Total",$G266:$BB266)-(SUMIF($G$6:$BB$6,BG$6&amp;" "&amp;'Input-Allocators'!$D$18,$G266:$BB266)+IFERROR(SUMIF($G$6:$BB$6,BG$6&amp;" "&amp;'Input-Allocators'!$E$18,$G266:$BB266),SUMIF($G$6:$BB$6,BG$6&amp;" "&amp;'Input-Allocators'!$B$20,$G266:$BB266))+SUMIF($G$6:$BB$6,BG$6&amp;" "&amp;'Input-Allocators'!$F$18,$G266:$BB266))&lt;Check_Limit,0,1),1)</f>
        <v>0</v>
      </c>
      <c r="BH266" s="44">
        <f>IFERROR(IF(SUMIF($G$6:$BB$6,BH$6&amp;" Total",$G266:$BB266)-(SUMIF($G$6:$BB$6,BH$6&amp;" "&amp;'Input-Allocators'!$D$18,$G266:$BB266)+IFERROR(SUMIF($G$6:$BB$6,BH$6&amp;" "&amp;'Input-Allocators'!$E$18,$G266:$BB266),SUMIF($G$6:$BB$6,BH$6&amp;" "&amp;'Input-Allocators'!$B$20,$G266:$BB266))+SUMIF($G$6:$BB$6,BH$6&amp;" "&amp;'Input-Allocators'!$F$18,$G266:$BB266))&lt;Check_Limit,0,1),1)</f>
        <v>0</v>
      </c>
      <c r="BI266" s="44">
        <f>IFERROR(IF(SUMIF($G$6:$BB$6,BI$6&amp;" Total",$G266:$BB266)-(SUMIF($G$6:$BB$6,BI$6&amp;" "&amp;'Input-Allocators'!$D$18,$G266:$BB266)+IFERROR(SUMIF($G$6:$BB$6,BI$6&amp;" "&amp;'Input-Allocators'!$E$18,$G266:$BB266),SUMIF($G$6:$BB$6,BI$6&amp;" "&amp;'Input-Allocators'!$B$20,$G266:$BB266))+SUMIF($G$6:$BB$6,BI$6&amp;" "&amp;'Input-Allocators'!$F$18,$G266:$BB266))&lt;Check_Limit,0,1),1)</f>
        <v>0</v>
      </c>
      <c r="BJ266" s="44">
        <f>IFERROR(IF(SUMIF($G$6:$BB$6,BJ$6&amp;" Total",$G266:$BB266)-(SUMIF($G$6:$BB$6,BJ$6&amp;" "&amp;'Input-Allocators'!$D$18,$G266:$BB266)+IFERROR(SUMIF($G$6:$BB$6,BJ$6&amp;" "&amp;'Input-Allocators'!$E$18,$G266:$BB266),SUMIF($G$6:$BB$6,BJ$6&amp;" "&amp;'Input-Allocators'!$B$20,$G266:$BB266))+SUMIF($G$6:$BB$6,BJ$6&amp;" "&amp;'Input-Allocators'!$F$18,$G266:$BB266))&lt;Check_Limit,0,1),1)</f>
        <v>0</v>
      </c>
      <c r="BK266" s="44">
        <f>IFERROR(IF(SUMIF($G$6:$BB$6,BK$6&amp;" Total",$G266:$BB266)-(SUMIF($G$6:$BB$6,BK$6&amp;" "&amp;'Input-Allocators'!$D$18,$G266:$BB266)+IFERROR(SUMIF($G$6:$BB$6,BK$6&amp;" "&amp;'Input-Allocators'!$E$18,$G266:$BB266),SUMIF($G$6:$BB$6,BK$6&amp;" "&amp;'Input-Allocators'!$B$20,$G266:$BB266))+SUMIF($G$6:$BB$6,BK$6&amp;" "&amp;'Input-Allocators'!$F$18,$G266:$BB266))&lt;Check_Limit,0,1),1)</f>
        <v>0</v>
      </c>
      <c r="BL266" s="44">
        <f>IFERROR(IF(SUMIF($G$6:$BB$6,BL$6&amp;" Total",$G266:$BB266)-(SUMIF($G$6:$BB$6,BL$6&amp;" "&amp;'Input-Allocators'!$D$18,$G266:$BB266)+IFERROR(SUMIF($G$6:$BB$6,BL$6&amp;" "&amp;'Input-Allocators'!$E$18,$G266:$BB266),SUMIF($G$6:$BB$6,BL$6&amp;" "&amp;'Input-Allocators'!$B$20,$G266:$BB266))+SUMIF($G$6:$BB$6,BL$6&amp;" "&amp;'Input-Allocators'!$F$18,$G266:$BB266))&lt;Check_Limit,0,1),1)</f>
        <v>0</v>
      </c>
      <c r="BM266" s="44">
        <f>IFERROR(IF(SUMIF($G$6:$BB$6,BM$6&amp;" Total",$G266:$BB266)-(SUMIF($G$6:$BB$6,BM$6&amp;" "&amp;'Input-Allocators'!$D$18,$G266:$BB266)+IFERROR(SUMIF($G$6:$BB$6,BM$6&amp;" "&amp;'Input-Allocators'!$E$18,$G266:$BB266),SUMIF($G$6:$BB$6,BM$6&amp;" "&amp;'Input-Allocators'!$B$20,$G266:$BB266))+SUMIF($G$6:$BB$6,BM$6&amp;" "&amp;'Input-Allocators'!$F$18,$G266:$BB266))&lt;Check_Limit,0,1),1)</f>
        <v>0</v>
      </c>
      <c r="BN266" s="44">
        <f>IFERROR(IF(SUMIF($G$6:$BB$6,BN$6&amp;" Total",$G266:$BB266)-(SUMIF($G$6:$BB$6,BN$6&amp;" "&amp;'Input-Allocators'!$D$18,$G266:$BB266)+IFERROR(SUMIF($G$6:$BB$6,BN$6&amp;" "&amp;'Input-Allocators'!$E$18,$G266:$BB266),SUMIF($G$6:$BB$6,BN$6&amp;" "&amp;'Input-Allocators'!$B$20,$G266:$BB266))+SUMIF($G$6:$BB$6,BN$6&amp;" "&amp;'Input-Allocators'!$F$18,$G266:$BB266))&lt;Check_Limit,0,1),1)</f>
        <v>0</v>
      </c>
      <c r="BO266" s="44">
        <f>IFERROR(IF(SUMIF($G$6:$BB$6,BO$6&amp;" Total",$G266:$BB266)-(SUMIF($G$6:$BB$6,BO$6&amp;" "&amp;'Input-Allocators'!$D$18,$G266:$BB266)+IFERROR(SUMIF($G$6:$BB$6,BO$6&amp;" "&amp;'Input-Allocators'!$E$18,$G266:$BB266),SUMIF($G$6:$BB$6,BO$6&amp;" "&amp;'Input-Allocators'!$B$20,$G266:$BB266))+SUMIF($G$6:$BB$6,BO$6&amp;" "&amp;'Input-Allocators'!$F$18,$G266:$BB266))&lt;Check_Limit,0,1),1)</f>
        <v>0</v>
      </c>
    </row>
    <row r="267" spans="1:67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80">
        <f>SUBTOTAL(9,D127:D266)</f>
        <v>259798.14962438823</v>
      </c>
      <c r="E267" s="14">
        <f t="shared" ca="1" si="42"/>
        <v>0</v>
      </c>
      <c r="F267" s="1"/>
      <c r="G267" s="180">
        <f t="shared" ref="G267:AP267" ca="1" si="45">SUBTOTAL(9,G127:G266)</f>
        <v>227.8261213482636</v>
      </c>
      <c r="H267" s="180">
        <f t="shared" ca="1" si="45"/>
        <v>0</v>
      </c>
      <c r="I267" s="180">
        <f t="shared" ca="1" si="45"/>
        <v>227.8261213482636</v>
      </c>
      <c r="J267" s="180">
        <f t="shared" ca="1" si="45"/>
        <v>0</v>
      </c>
      <c r="K267" s="180">
        <f t="shared" ca="1" si="45"/>
        <v>1675.370396154565</v>
      </c>
      <c r="L267" s="180">
        <f t="shared" ca="1" si="45"/>
        <v>1675.370396154565</v>
      </c>
      <c r="M267" s="180">
        <f t="shared" ca="1" si="45"/>
        <v>0</v>
      </c>
      <c r="N267" s="180">
        <f t="shared" ca="1" si="45"/>
        <v>0</v>
      </c>
      <c r="O267" s="180">
        <f t="shared" ca="1" si="45"/>
        <v>28331.342952697541</v>
      </c>
      <c r="P267" s="180">
        <f t="shared" ca="1" si="45"/>
        <v>24806.123530901856</v>
      </c>
      <c r="Q267" s="180">
        <f t="shared" ca="1" si="45"/>
        <v>0</v>
      </c>
      <c r="R267" s="180">
        <f t="shared" ca="1" si="45"/>
        <v>3525.219421795688</v>
      </c>
      <c r="S267" s="180">
        <f t="shared" ca="1" si="45"/>
        <v>42019.550154187869</v>
      </c>
      <c r="T267" s="180">
        <f t="shared" ca="1" si="45"/>
        <v>0</v>
      </c>
      <c r="U267" s="180">
        <f t="shared" ca="1" si="45"/>
        <v>0</v>
      </c>
      <c r="V267" s="180">
        <f t="shared" ca="1" si="45"/>
        <v>42019.550154187869</v>
      </c>
      <c r="W267" s="180">
        <f t="shared" ca="1" si="45"/>
        <v>187544.06000000006</v>
      </c>
      <c r="X267" s="180">
        <f t="shared" ca="1" si="45"/>
        <v>0</v>
      </c>
      <c r="Y267" s="180">
        <f t="shared" ca="1" si="45"/>
        <v>187544.06000000006</v>
      </c>
      <c r="Z267" s="180">
        <f t="shared" ca="1" si="45"/>
        <v>0</v>
      </c>
      <c r="AA267" s="180">
        <f t="shared" ca="1" si="45"/>
        <v>0</v>
      </c>
      <c r="AB267" s="180">
        <f t="shared" ca="1" si="45"/>
        <v>0</v>
      </c>
      <c r="AC267" s="180">
        <f t="shared" ca="1" si="45"/>
        <v>0</v>
      </c>
      <c r="AD267" s="180">
        <f t="shared" ca="1" si="45"/>
        <v>0</v>
      </c>
      <c r="AE267" s="180">
        <f t="shared" ca="1" si="45"/>
        <v>0</v>
      </c>
      <c r="AF267" s="180">
        <f t="shared" ca="1" si="45"/>
        <v>0</v>
      </c>
      <c r="AG267" s="180">
        <f t="shared" ca="1" si="45"/>
        <v>0</v>
      </c>
      <c r="AH267" s="180">
        <f t="shared" ca="1" si="45"/>
        <v>0</v>
      </c>
      <c r="AI267" s="180">
        <f t="shared" ca="1" si="45"/>
        <v>0</v>
      </c>
      <c r="AJ267" s="180">
        <f t="shared" ca="1" si="45"/>
        <v>0</v>
      </c>
      <c r="AK267" s="180">
        <f t="shared" ca="1" si="45"/>
        <v>0</v>
      </c>
      <c r="AL267" s="180">
        <f t="shared" ca="1" si="45"/>
        <v>0</v>
      </c>
      <c r="AM267" s="180">
        <f t="shared" ca="1" si="45"/>
        <v>0</v>
      </c>
      <c r="AN267" s="180">
        <f t="shared" ca="1" si="45"/>
        <v>0</v>
      </c>
      <c r="AO267" s="180">
        <f t="shared" ca="1" si="45"/>
        <v>0</v>
      </c>
      <c r="AP267" s="180">
        <f t="shared" ca="1" si="45"/>
        <v>0</v>
      </c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D267" s="44">
        <f ca="1">IFERROR(IF(SUMIF($G$6:$BB$6,BD$6&amp;" Total",$G267:$BB267)-(SUMIF($G$6:$BB$6,BD$6&amp;" "&amp;'Input-Allocators'!$D$18,$G267:$BB267)+IFERROR(SUMIF($G$6:$BB$6,BD$6&amp;" "&amp;'Input-Allocators'!$E$18,$G267:$BB267),SUMIF($G$6:$BB$6,BD$6&amp;" "&amp;'Input-Allocators'!$B$20,$G267:$BB267))+SUMIF($G$6:$BB$6,BD$6&amp;" "&amp;'Input-Allocators'!$F$18,$G267:$BB267))&lt;Check_Limit,0,1),1)</f>
        <v>0</v>
      </c>
      <c r="BE267" s="44">
        <f ca="1">IFERROR(IF(SUMIF($G$6:$BB$6,BE$6&amp;" Total",$G267:$BB267)-(SUMIF($G$6:$BB$6,BE$6&amp;" "&amp;'Input-Allocators'!$D$18,$G267:$BB267)+IFERROR(SUMIF($G$6:$BB$6,BE$6&amp;" "&amp;'Input-Allocators'!$E$18,$G267:$BB267),SUMIF($G$6:$BB$6,BE$6&amp;" "&amp;'Input-Allocators'!$B$20,$G267:$BB267))+SUMIF($G$6:$BB$6,BE$6&amp;" "&amp;'Input-Allocators'!$F$18,$G267:$BB267))&lt;Check_Limit,0,1),1)</f>
        <v>0</v>
      </c>
      <c r="BF267" s="44">
        <f ca="1">IFERROR(IF(SUMIF($G$6:$BB$6,BF$6&amp;" Total",$G267:$BB267)-(SUMIF($G$6:$BB$6,BF$6&amp;" "&amp;'Input-Allocators'!$D$18,$G267:$BB267)+IFERROR(SUMIF($G$6:$BB$6,BF$6&amp;" "&amp;'Input-Allocators'!$E$18,$G267:$BB267),SUMIF($G$6:$BB$6,BF$6&amp;" "&amp;'Input-Allocators'!$B$20,$G267:$BB267))+SUMIF($G$6:$BB$6,BF$6&amp;" "&amp;'Input-Allocators'!$F$18,$G267:$BB267))&lt;Check_Limit,0,1),1)</f>
        <v>0</v>
      </c>
      <c r="BG267" s="44">
        <f ca="1">IFERROR(IF(SUMIF($G$6:$BB$6,BG$6&amp;" Total",$G267:$BB267)-(SUMIF($G$6:$BB$6,BG$6&amp;" "&amp;'Input-Allocators'!$D$18,$G267:$BB267)+IFERROR(SUMIF($G$6:$BB$6,BG$6&amp;" "&amp;'Input-Allocators'!$E$18,$G267:$BB267),SUMIF($G$6:$BB$6,BG$6&amp;" "&amp;'Input-Allocators'!$B$20,$G267:$BB267))+SUMIF($G$6:$BB$6,BG$6&amp;" "&amp;'Input-Allocators'!$F$18,$G267:$BB267))&lt;Check_Limit,0,1),1)</f>
        <v>0</v>
      </c>
      <c r="BH267" s="44">
        <f ca="1">IFERROR(IF(SUMIF($G$6:$BB$6,BH$6&amp;" Total",$G267:$BB267)-(SUMIF($G$6:$BB$6,BH$6&amp;" "&amp;'Input-Allocators'!$D$18,$G267:$BB267)+IFERROR(SUMIF($G$6:$BB$6,BH$6&amp;" "&amp;'Input-Allocators'!$E$18,$G267:$BB267),SUMIF($G$6:$BB$6,BH$6&amp;" "&amp;'Input-Allocators'!$B$20,$G267:$BB267))+SUMIF($G$6:$BB$6,BH$6&amp;" "&amp;'Input-Allocators'!$F$18,$G267:$BB267))&lt;Check_Limit,0,1),1)</f>
        <v>0</v>
      </c>
      <c r="BI267" s="44">
        <f ca="1">IFERROR(IF(SUMIF($G$6:$BB$6,BI$6&amp;" Total",$G267:$BB267)-(SUMIF($G$6:$BB$6,BI$6&amp;" "&amp;'Input-Allocators'!$D$18,$G267:$BB267)+IFERROR(SUMIF($G$6:$BB$6,BI$6&amp;" "&amp;'Input-Allocators'!$E$18,$G267:$BB267),SUMIF($G$6:$BB$6,BI$6&amp;" "&amp;'Input-Allocators'!$B$20,$G267:$BB267))+SUMIF($G$6:$BB$6,BI$6&amp;" "&amp;'Input-Allocators'!$F$18,$G267:$BB267))&lt;Check_Limit,0,1),1)</f>
        <v>0</v>
      </c>
      <c r="BJ267" s="44">
        <f ca="1">IFERROR(IF(SUMIF($G$6:$BB$6,BJ$6&amp;" Total",$G267:$BB267)-(SUMIF($G$6:$BB$6,BJ$6&amp;" "&amp;'Input-Allocators'!$D$18,$G267:$BB267)+IFERROR(SUMIF($G$6:$BB$6,BJ$6&amp;" "&amp;'Input-Allocators'!$E$18,$G267:$BB267),SUMIF($G$6:$BB$6,BJ$6&amp;" "&amp;'Input-Allocators'!$B$20,$G267:$BB267))+SUMIF($G$6:$BB$6,BJ$6&amp;" "&amp;'Input-Allocators'!$F$18,$G267:$BB267))&lt;Check_Limit,0,1),1)</f>
        <v>0</v>
      </c>
      <c r="BK267" s="44">
        <f ca="1">IFERROR(IF(SUMIF($G$6:$BB$6,BK$6&amp;" Total",$G267:$BB267)-(SUMIF($G$6:$BB$6,BK$6&amp;" "&amp;'Input-Allocators'!$D$18,$G267:$BB267)+IFERROR(SUMIF($G$6:$BB$6,BK$6&amp;" "&amp;'Input-Allocators'!$E$18,$G267:$BB267),SUMIF($G$6:$BB$6,BK$6&amp;" "&amp;'Input-Allocators'!$B$20,$G267:$BB267))+SUMIF($G$6:$BB$6,BK$6&amp;" "&amp;'Input-Allocators'!$F$18,$G267:$BB267))&lt;Check_Limit,0,1),1)</f>
        <v>0</v>
      </c>
      <c r="BL267" s="44">
        <f ca="1">IFERROR(IF(SUMIF($G$6:$BB$6,BL$6&amp;" Total",$G267:$BB267)-(SUMIF($G$6:$BB$6,BL$6&amp;" "&amp;'Input-Allocators'!$D$18,$G267:$BB267)+IFERROR(SUMIF($G$6:$BB$6,BL$6&amp;" "&amp;'Input-Allocators'!$E$18,$G267:$BB267),SUMIF($G$6:$BB$6,BL$6&amp;" "&amp;'Input-Allocators'!$B$20,$G267:$BB267))+SUMIF($G$6:$BB$6,BL$6&amp;" "&amp;'Input-Allocators'!$F$18,$G267:$BB267))&lt;Check_Limit,0,1),1)</f>
        <v>0</v>
      </c>
      <c r="BM267" s="44">
        <f ca="1">IFERROR(IF(SUMIF($G$6:$BB$6,BM$6&amp;" Total",$G267:$BB267)-(SUMIF($G$6:$BB$6,BM$6&amp;" "&amp;'Input-Allocators'!$D$18,$G267:$BB267)+IFERROR(SUMIF($G$6:$BB$6,BM$6&amp;" "&amp;'Input-Allocators'!$E$18,$G267:$BB267),SUMIF($G$6:$BB$6,BM$6&amp;" "&amp;'Input-Allocators'!$B$20,$G267:$BB267))+SUMIF($G$6:$BB$6,BM$6&amp;" "&amp;'Input-Allocators'!$F$18,$G267:$BB267))&lt;Check_Limit,0,1),1)</f>
        <v>0</v>
      </c>
      <c r="BN267" s="44">
        <f ca="1">IFERROR(IF(SUMIF($G$6:$BB$6,BN$6&amp;" Total",$G267:$BB267)-(SUMIF($G$6:$BB$6,BN$6&amp;" "&amp;'Input-Allocators'!$D$18,$G267:$BB267)+IFERROR(SUMIF($G$6:$BB$6,BN$6&amp;" "&amp;'Input-Allocators'!$E$18,$G267:$BB267),SUMIF($G$6:$BB$6,BN$6&amp;" "&amp;'Input-Allocators'!$B$20,$G267:$BB267))+SUMIF($G$6:$BB$6,BN$6&amp;" "&amp;'Input-Allocators'!$F$18,$G267:$BB267))&lt;Check_Limit,0,1),1)</f>
        <v>0</v>
      </c>
      <c r="BO267" s="44">
        <f ca="1">IFERROR(IF(SUMIF($G$6:$BB$6,BO$6&amp;" Total",$G267:$BB267)-(SUMIF($G$6:$BB$6,BO$6&amp;" "&amp;'Input-Allocators'!$D$18,$G267:$BB267)+IFERROR(SUMIF($G$6:$BB$6,BO$6&amp;" "&amp;'Input-Allocators'!$E$18,$G267:$BB267),SUMIF($G$6:$BB$6,BO$6&amp;" "&amp;'Input-Allocators'!$B$20,$G267:$BB267))+SUMIF($G$6:$BB$6,BO$6&amp;" "&amp;'Input-Allocators'!$F$18,$G267:$BB267))&lt;Check_Limit,0,1),1)</f>
        <v>0</v>
      </c>
    </row>
    <row r="268" spans="1:67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C268" s="46" t="str">
        <f>IF(ISBLANK('Input-Accounts'!C268),"",'Input-Accounts'!C268)</f>
        <v/>
      </c>
      <c r="D268" s="14"/>
      <c r="E268" s="14"/>
      <c r="F268" s="3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D268" s="44">
        <f>IFERROR(IF(SUMIF($G$6:$BB$6,BD$6&amp;" Total",$G268:$BB268)-(SUMIF($G$6:$BB$6,BD$6&amp;" "&amp;'Input-Allocators'!$D$18,$G268:$BB268)+IFERROR(SUMIF($G$6:$BB$6,BD$6&amp;" "&amp;'Input-Allocators'!$E$18,$G268:$BB268),SUMIF($G$6:$BB$6,BD$6&amp;" "&amp;'Input-Allocators'!$B$20,$G268:$BB268))+SUMIF($G$6:$BB$6,BD$6&amp;" "&amp;'Input-Allocators'!$F$18,$G268:$BB268))&lt;Check_Limit,0,1),1)</f>
        <v>0</v>
      </c>
      <c r="BE268" s="44">
        <f>IFERROR(IF(SUMIF($G$6:$BB$6,BE$6&amp;" Total",$G268:$BB268)-(SUMIF($G$6:$BB$6,BE$6&amp;" "&amp;'Input-Allocators'!$D$18,$G268:$BB268)+IFERROR(SUMIF($G$6:$BB$6,BE$6&amp;" "&amp;'Input-Allocators'!$E$18,$G268:$BB268),SUMIF($G$6:$BB$6,BE$6&amp;" "&amp;'Input-Allocators'!$B$20,$G268:$BB268))+SUMIF($G$6:$BB$6,BE$6&amp;" "&amp;'Input-Allocators'!$F$18,$G268:$BB268))&lt;Check_Limit,0,1),1)</f>
        <v>0</v>
      </c>
      <c r="BF268" s="44">
        <f>IFERROR(IF(SUMIF($G$6:$BB$6,BF$6&amp;" Total",$G268:$BB268)-(SUMIF($G$6:$BB$6,BF$6&amp;" "&amp;'Input-Allocators'!$D$18,$G268:$BB268)+IFERROR(SUMIF($G$6:$BB$6,BF$6&amp;" "&amp;'Input-Allocators'!$E$18,$G268:$BB268),SUMIF($G$6:$BB$6,BF$6&amp;" "&amp;'Input-Allocators'!$B$20,$G268:$BB268))+SUMIF($G$6:$BB$6,BF$6&amp;" "&amp;'Input-Allocators'!$F$18,$G268:$BB268))&lt;Check_Limit,0,1),1)</f>
        <v>0</v>
      </c>
      <c r="BG268" s="44">
        <f>IFERROR(IF(SUMIF($G$6:$BB$6,BG$6&amp;" Total",$G268:$BB268)-(SUMIF($G$6:$BB$6,BG$6&amp;" "&amp;'Input-Allocators'!$D$18,$G268:$BB268)+IFERROR(SUMIF($G$6:$BB$6,BG$6&amp;" "&amp;'Input-Allocators'!$E$18,$G268:$BB268),SUMIF($G$6:$BB$6,BG$6&amp;" "&amp;'Input-Allocators'!$B$20,$G268:$BB268))+SUMIF($G$6:$BB$6,BG$6&amp;" "&amp;'Input-Allocators'!$F$18,$G268:$BB268))&lt;Check_Limit,0,1),1)</f>
        <v>0</v>
      </c>
      <c r="BH268" s="44">
        <f>IFERROR(IF(SUMIF($G$6:$BB$6,BH$6&amp;" Total",$G268:$BB268)-(SUMIF($G$6:$BB$6,BH$6&amp;" "&amp;'Input-Allocators'!$D$18,$G268:$BB268)+IFERROR(SUMIF($G$6:$BB$6,BH$6&amp;" "&amp;'Input-Allocators'!$E$18,$G268:$BB268),SUMIF($G$6:$BB$6,BH$6&amp;" "&amp;'Input-Allocators'!$B$20,$G268:$BB268))+SUMIF($G$6:$BB$6,BH$6&amp;" "&amp;'Input-Allocators'!$F$18,$G268:$BB268))&lt;Check_Limit,0,1),1)</f>
        <v>0</v>
      </c>
      <c r="BI268" s="44">
        <f>IFERROR(IF(SUMIF($G$6:$BB$6,BI$6&amp;" Total",$G268:$BB268)-(SUMIF($G$6:$BB$6,BI$6&amp;" "&amp;'Input-Allocators'!$D$18,$G268:$BB268)+IFERROR(SUMIF($G$6:$BB$6,BI$6&amp;" "&amp;'Input-Allocators'!$E$18,$G268:$BB268),SUMIF($G$6:$BB$6,BI$6&amp;" "&amp;'Input-Allocators'!$B$20,$G268:$BB268))+SUMIF($G$6:$BB$6,BI$6&amp;" "&amp;'Input-Allocators'!$F$18,$G268:$BB268))&lt;Check_Limit,0,1),1)</f>
        <v>0</v>
      </c>
      <c r="BJ268" s="44">
        <f>IFERROR(IF(SUMIF($G$6:$BB$6,BJ$6&amp;" Total",$G268:$BB268)-(SUMIF($G$6:$BB$6,BJ$6&amp;" "&amp;'Input-Allocators'!$D$18,$G268:$BB268)+IFERROR(SUMIF($G$6:$BB$6,BJ$6&amp;" "&amp;'Input-Allocators'!$E$18,$G268:$BB268),SUMIF($G$6:$BB$6,BJ$6&amp;" "&amp;'Input-Allocators'!$B$20,$G268:$BB268))+SUMIF($G$6:$BB$6,BJ$6&amp;" "&amp;'Input-Allocators'!$F$18,$G268:$BB268))&lt;Check_Limit,0,1),1)</f>
        <v>0</v>
      </c>
      <c r="BK268" s="44">
        <f>IFERROR(IF(SUMIF($G$6:$BB$6,BK$6&amp;" Total",$G268:$BB268)-(SUMIF($G$6:$BB$6,BK$6&amp;" "&amp;'Input-Allocators'!$D$18,$G268:$BB268)+IFERROR(SUMIF($G$6:$BB$6,BK$6&amp;" "&amp;'Input-Allocators'!$E$18,$G268:$BB268),SUMIF($G$6:$BB$6,BK$6&amp;" "&amp;'Input-Allocators'!$B$20,$G268:$BB268))+SUMIF($G$6:$BB$6,BK$6&amp;" "&amp;'Input-Allocators'!$F$18,$G268:$BB268))&lt;Check_Limit,0,1),1)</f>
        <v>0</v>
      </c>
      <c r="BL268" s="44">
        <f>IFERROR(IF(SUMIF($G$6:$BB$6,BL$6&amp;" Total",$G268:$BB268)-(SUMIF($G$6:$BB$6,BL$6&amp;" "&amp;'Input-Allocators'!$D$18,$G268:$BB268)+IFERROR(SUMIF($G$6:$BB$6,BL$6&amp;" "&amp;'Input-Allocators'!$E$18,$G268:$BB268),SUMIF($G$6:$BB$6,BL$6&amp;" "&amp;'Input-Allocators'!$B$20,$G268:$BB268))+SUMIF($G$6:$BB$6,BL$6&amp;" "&amp;'Input-Allocators'!$F$18,$G268:$BB268))&lt;Check_Limit,0,1),1)</f>
        <v>0</v>
      </c>
      <c r="BM268" s="44">
        <f>IFERROR(IF(SUMIF($G$6:$BB$6,BM$6&amp;" Total",$G268:$BB268)-(SUMIF($G$6:$BB$6,BM$6&amp;" "&amp;'Input-Allocators'!$D$18,$G268:$BB268)+IFERROR(SUMIF($G$6:$BB$6,BM$6&amp;" "&amp;'Input-Allocators'!$E$18,$G268:$BB268),SUMIF($G$6:$BB$6,BM$6&amp;" "&amp;'Input-Allocators'!$B$20,$G268:$BB268))+SUMIF($G$6:$BB$6,BM$6&amp;" "&amp;'Input-Allocators'!$F$18,$G268:$BB268))&lt;Check_Limit,0,1),1)</f>
        <v>0</v>
      </c>
      <c r="BN268" s="44">
        <f>IFERROR(IF(SUMIF($G$6:$BB$6,BN$6&amp;" Total",$G268:$BB268)-(SUMIF($G$6:$BB$6,BN$6&amp;" "&amp;'Input-Allocators'!$D$18,$G268:$BB268)+IFERROR(SUMIF($G$6:$BB$6,BN$6&amp;" "&amp;'Input-Allocators'!$E$18,$G268:$BB268),SUMIF($G$6:$BB$6,BN$6&amp;" "&amp;'Input-Allocators'!$B$20,$G268:$BB268))+SUMIF($G$6:$BB$6,BN$6&amp;" "&amp;'Input-Allocators'!$F$18,$G268:$BB268))&lt;Check_Limit,0,1),1)</f>
        <v>0</v>
      </c>
      <c r="BO268" s="44">
        <f>IFERROR(IF(SUMIF($G$6:$BB$6,BO$6&amp;" Total",$G268:$BB268)-(SUMIF($G$6:$BB$6,BO$6&amp;" "&amp;'Input-Allocators'!$D$18,$G268:$BB268)+IFERROR(SUMIF($G$6:$BB$6,BO$6&amp;" "&amp;'Input-Allocators'!$E$18,$G268:$BB268),SUMIF($G$6:$BB$6,BO$6&amp;" "&amp;'Input-Allocators'!$B$20,$G268:$BB268))+SUMIF($G$6:$BB$6,BO$6&amp;" "&amp;'Input-Allocators'!$F$18,$G268:$BB268))&lt;Check_Limit,0,1),1)</f>
        <v>0</v>
      </c>
    </row>
    <row r="269" spans="1:67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C269" s="46" t="str">
        <f>IF(ISBLANK('Input-Accounts'!C269),"",'Input-Accounts'!C269)</f>
        <v/>
      </c>
      <c r="D269" s="14"/>
      <c r="E269" s="14"/>
      <c r="F269" s="3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D269" s="44">
        <f>IFERROR(IF(SUMIF($G$6:$BB$6,BD$6&amp;" Total",$G269:$BB269)-(SUMIF($G$6:$BB$6,BD$6&amp;" "&amp;'Input-Allocators'!$D$18,$G269:$BB269)+IFERROR(SUMIF($G$6:$BB$6,BD$6&amp;" "&amp;'Input-Allocators'!$E$18,$G269:$BB269),SUMIF($G$6:$BB$6,BD$6&amp;" "&amp;'Input-Allocators'!$B$20,$G269:$BB269))+SUMIF($G$6:$BB$6,BD$6&amp;" "&amp;'Input-Allocators'!$F$18,$G269:$BB269))&lt;Check_Limit,0,1),1)</f>
        <v>0</v>
      </c>
      <c r="BE269" s="44">
        <f>IFERROR(IF(SUMIF($G$6:$BB$6,BE$6&amp;" Total",$G269:$BB269)-(SUMIF($G$6:$BB$6,BE$6&amp;" "&amp;'Input-Allocators'!$D$18,$G269:$BB269)+IFERROR(SUMIF($G$6:$BB$6,BE$6&amp;" "&amp;'Input-Allocators'!$E$18,$G269:$BB269),SUMIF($G$6:$BB$6,BE$6&amp;" "&amp;'Input-Allocators'!$B$20,$G269:$BB269))+SUMIF($G$6:$BB$6,BE$6&amp;" "&amp;'Input-Allocators'!$F$18,$G269:$BB269))&lt;Check_Limit,0,1),1)</f>
        <v>0</v>
      </c>
      <c r="BF269" s="44">
        <f>IFERROR(IF(SUMIF($G$6:$BB$6,BF$6&amp;" Total",$G269:$BB269)-(SUMIF($G$6:$BB$6,BF$6&amp;" "&amp;'Input-Allocators'!$D$18,$G269:$BB269)+IFERROR(SUMIF($G$6:$BB$6,BF$6&amp;" "&amp;'Input-Allocators'!$E$18,$G269:$BB269),SUMIF($G$6:$BB$6,BF$6&amp;" "&amp;'Input-Allocators'!$B$20,$G269:$BB269))+SUMIF($G$6:$BB$6,BF$6&amp;" "&amp;'Input-Allocators'!$F$18,$G269:$BB269))&lt;Check_Limit,0,1),1)</f>
        <v>0</v>
      </c>
      <c r="BG269" s="44">
        <f>IFERROR(IF(SUMIF($G$6:$BB$6,BG$6&amp;" Total",$G269:$BB269)-(SUMIF($G$6:$BB$6,BG$6&amp;" "&amp;'Input-Allocators'!$D$18,$G269:$BB269)+IFERROR(SUMIF($G$6:$BB$6,BG$6&amp;" "&amp;'Input-Allocators'!$E$18,$G269:$BB269),SUMIF($G$6:$BB$6,BG$6&amp;" "&amp;'Input-Allocators'!$B$20,$G269:$BB269))+SUMIF($G$6:$BB$6,BG$6&amp;" "&amp;'Input-Allocators'!$F$18,$G269:$BB269))&lt;Check_Limit,0,1),1)</f>
        <v>0</v>
      </c>
      <c r="BH269" s="44">
        <f>IFERROR(IF(SUMIF($G$6:$BB$6,BH$6&amp;" Total",$G269:$BB269)-(SUMIF($G$6:$BB$6,BH$6&amp;" "&amp;'Input-Allocators'!$D$18,$G269:$BB269)+IFERROR(SUMIF($G$6:$BB$6,BH$6&amp;" "&amp;'Input-Allocators'!$E$18,$G269:$BB269),SUMIF($G$6:$BB$6,BH$6&amp;" "&amp;'Input-Allocators'!$B$20,$G269:$BB269))+SUMIF($G$6:$BB$6,BH$6&amp;" "&amp;'Input-Allocators'!$F$18,$G269:$BB269))&lt;Check_Limit,0,1),1)</f>
        <v>0</v>
      </c>
      <c r="BI269" s="44">
        <f>IFERROR(IF(SUMIF($G$6:$BB$6,BI$6&amp;" Total",$G269:$BB269)-(SUMIF($G$6:$BB$6,BI$6&amp;" "&amp;'Input-Allocators'!$D$18,$G269:$BB269)+IFERROR(SUMIF($G$6:$BB$6,BI$6&amp;" "&amp;'Input-Allocators'!$E$18,$G269:$BB269),SUMIF($G$6:$BB$6,BI$6&amp;" "&amp;'Input-Allocators'!$B$20,$G269:$BB269))+SUMIF($G$6:$BB$6,BI$6&amp;" "&amp;'Input-Allocators'!$F$18,$G269:$BB269))&lt;Check_Limit,0,1),1)</f>
        <v>0</v>
      </c>
      <c r="BJ269" s="44">
        <f>IFERROR(IF(SUMIF($G$6:$BB$6,BJ$6&amp;" Total",$G269:$BB269)-(SUMIF($G$6:$BB$6,BJ$6&amp;" "&amp;'Input-Allocators'!$D$18,$G269:$BB269)+IFERROR(SUMIF($G$6:$BB$6,BJ$6&amp;" "&amp;'Input-Allocators'!$E$18,$G269:$BB269),SUMIF($G$6:$BB$6,BJ$6&amp;" "&amp;'Input-Allocators'!$B$20,$G269:$BB269))+SUMIF($G$6:$BB$6,BJ$6&amp;" "&amp;'Input-Allocators'!$F$18,$G269:$BB269))&lt;Check_Limit,0,1),1)</f>
        <v>0</v>
      </c>
      <c r="BK269" s="44">
        <f>IFERROR(IF(SUMIF($G$6:$BB$6,BK$6&amp;" Total",$G269:$BB269)-(SUMIF($G$6:$BB$6,BK$6&amp;" "&amp;'Input-Allocators'!$D$18,$G269:$BB269)+IFERROR(SUMIF($G$6:$BB$6,BK$6&amp;" "&amp;'Input-Allocators'!$E$18,$G269:$BB269),SUMIF($G$6:$BB$6,BK$6&amp;" "&amp;'Input-Allocators'!$B$20,$G269:$BB269))+SUMIF($G$6:$BB$6,BK$6&amp;" "&amp;'Input-Allocators'!$F$18,$G269:$BB269))&lt;Check_Limit,0,1),1)</f>
        <v>0</v>
      </c>
      <c r="BL269" s="44">
        <f>IFERROR(IF(SUMIF($G$6:$BB$6,BL$6&amp;" Total",$G269:$BB269)-(SUMIF($G$6:$BB$6,BL$6&amp;" "&amp;'Input-Allocators'!$D$18,$G269:$BB269)+IFERROR(SUMIF($G$6:$BB$6,BL$6&amp;" "&amp;'Input-Allocators'!$E$18,$G269:$BB269),SUMIF($G$6:$BB$6,BL$6&amp;" "&amp;'Input-Allocators'!$B$20,$G269:$BB269))+SUMIF($G$6:$BB$6,BL$6&amp;" "&amp;'Input-Allocators'!$F$18,$G269:$BB269))&lt;Check_Limit,0,1),1)</f>
        <v>0</v>
      </c>
      <c r="BM269" s="44">
        <f>IFERROR(IF(SUMIF($G$6:$BB$6,BM$6&amp;" Total",$G269:$BB269)-(SUMIF($G$6:$BB$6,BM$6&amp;" "&amp;'Input-Allocators'!$D$18,$G269:$BB269)+IFERROR(SUMIF($G$6:$BB$6,BM$6&amp;" "&amp;'Input-Allocators'!$E$18,$G269:$BB269),SUMIF($G$6:$BB$6,BM$6&amp;" "&amp;'Input-Allocators'!$B$20,$G269:$BB269))+SUMIF($G$6:$BB$6,BM$6&amp;" "&amp;'Input-Allocators'!$F$18,$G269:$BB269))&lt;Check_Limit,0,1),1)</f>
        <v>0</v>
      </c>
      <c r="BN269" s="44">
        <f>IFERROR(IF(SUMIF($G$6:$BB$6,BN$6&amp;" Total",$G269:$BB269)-(SUMIF($G$6:$BB$6,BN$6&amp;" "&amp;'Input-Allocators'!$D$18,$G269:$BB269)+IFERROR(SUMIF($G$6:$BB$6,BN$6&amp;" "&amp;'Input-Allocators'!$E$18,$G269:$BB269),SUMIF($G$6:$BB$6,BN$6&amp;" "&amp;'Input-Allocators'!$B$20,$G269:$BB269))+SUMIF($G$6:$BB$6,BN$6&amp;" "&amp;'Input-Allocators'!$F$18,$G269:$BB269))&lt;Check_Limit,0,1),1)</f>
        <v>0</v>
      </c>
      <c r="BO269" s="44">
        <f>IFERROR(IF(SUMIF($G$6:$BB$6,BO$6&amp;" Total",$G269:$BB269)-(SUMIF($G$6:$BB$6,BO$6&amp;" "&amp;'Input-Allocators'!$D$18,$G269:$BB269)+IFERROR(SUMIF($G$6:$BB$6,BO$6&amp;" "&amp;'Input-Allocators'!$E$18,$G269:$BB269),SUMIF($G$6:$BB$6,BO$6&amp;" "&amp;'Input-Allocators'!$B$20,$G269:$BB269))+SUMIF($G$6:$BB$6,BO$6&amp;" "&amp;'Input-Allocators'!$F$18,$G269:$BB269))&lt;Check_Limit,0,1),1)</f>
        <v>0</v>
      </c>
    </row>
    <row r="270" spans="1:67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C270" s="46" t="str">
        <f>IF(ISBLANK('Input-Accounts'!C270),"",'Input-Accounts'!C270)</f>
        <v/>
      </c>
      <c r="D270" s="14"/>
      <c r="E270" s="14"/>
      <c r="F270" s="3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D270" s="44">
        <f>IFERROR(IF(SUMIF($G$6:$BB$6,BD$6&amp;" Total",$G270:$BB270)-(SUMIF($G$6:$BB$6,BD$6&amp;" "&amp;'Input-Allocators'!$D$18,$G270:$BB270)+IFERROR(SUMIF($G$6:$BB$6,BD$6&amp;" "&amp;'Input-Allocators'!$E$18,$G270:$BB270),SUMIF($G$6:$BB$6,BD$6&amp;" "&amp;'Input-Allocators'!$B$20,$G270:$BB270))+SUMIF($G$6:$BB$6,BD$6&amp;" "&amp;'Input-Allocators'!$F$18,$G270:$BB270))&lt;Check_Limit,0,1),1)</f>
        <v>0</v>
      </c>
      <c r="BE270" s="44">
        <f>IFERROR(IF(SUMIF($G$6:$BB$6,BE$6&amp;" Total",$G270:$BB270)-(SUMIF($G$6:$BB$6,BE$6&amp;" "&amp;'Input-Allocators'!$D$18,$G270:$BB270)+IFERROR(SUMIF($G$6:$BB$6,BE$6&amp;" "&amp;'Input-Allocators'!$E$18,$G270:$BB270),SUMIF($G$6:$BB$6,BE$6&amp;" "&amp;'Input-Allocators'!$B$20,$G270:$BB270))+SUMIF($G$6:$BB$6,BE$6&amp;" "&amp;'Input-Allocators'!$F$18,$G270:$BB270))&lt;Check_Limit,0,1),1)</f>
        <v>0</v>
      </c>
      <c r="BF270" s="44">
        <f>IFERROR(IF(SUMIF($G$6:$BB$6,BF$6&amp;" Total",$G270:$BB270)-(SUMIF($G$6:$BB$6,BF$6&amp;" "&amp;'Input-Allocators'!$D$18,$G270:$BB270)+IFERROR(SUMIF($G$6:$BB$6,BF$6&amp;" "&amp;'Input-Allocators'!$E$18,$G270:$BB270),SUMIF($G$6:$BB$6,BF$6&amp;" "&amp;'Input-Allocators'!$B$20,$G270:$BB270))+SUMIF($G$6:$BB$6,BF$6&amp;" "&amp;'Input-Allocators'!$F$18,$G270:$BB270))&lt;Check_Limit,0,1),1)</f>
        <v>0</v>
      </c>
      <c r="BG270" s="44">
        <f>IFERROR(IF(SUMIF($G$6:$BB$6,BG$6&amp;" Total",$G270:$BB270)-(SUMIF($G$6:$BB$6,BG$6&amp;" "&amp;'Input-Allocators'!$D$18,$G270:$BB270)+IFERROR(SUMIF($G$6:$BB$6,BG$6&amp;" "&amp;'Input-Allocators'!$E$18,$G270:$BB270),SUMIF($G$6:$BB$6,BG$6&amp;" "&amp;'Input-Allocators'!$B$20,$G270:$BB270))+SUMIF($G$6:$BB$6,BG$6&amp;" "&amp;'Input-Allocators'!$F$18,$G270:$BB270))&lt;Check_Limit,0,1),1)</f>
        <v>0</v>
      </c>
      <c r="BH270" s="44">
        <f>IFERROR(IF(SUMIF($G$6:$BB$6,BH$6&amp;" Total",$G270:$BB270)-(SUMIF($G$6:$BB$6,BH$6&amp;" "&amp;'Input-Allocators'!$D$18,$G270:$BB270)+IFERROR(SUMIF($G$6:$BB$6,BH$6&amp;" "&amp;'Input-Allocators'!$E$18,$G270:$BB270),SUMIF($G$6:$BB$6,BH$6&amp;" "&amp;'Input-Allocators'!$B$20,$G270:$BB270))+SUMIF($G$6:$BB$6,BH$6&amp;" "&amp;'Input-Allocators'!$F$18,$G270:$BB270))&lt;Check_Limit,0,1),1)</f>
        <v>0</v>
      </c>
      <c r="BI270" s="44">
        <f>IFERROR(IF(SUMIF($G$6:$BB$6,BI$6&amp;" Total",$G270:$BB270)-(SUMIF($G$6:$BB$6,BI$6&amp;" "&amp;'Input-Allocators'!$D$18,$G270:$BB270)+IFERROR(SUMIF($G$6:$BB$6,BI$6&amp;" "&amp;'Input-Allocators'!$E$18,$G270:$BB270),SUMIF($G$6:$BB$6,BI$6&amp;" "&amp;'Input-Allocators'!$B$20,$G270:$BB270))+SUMIF($G$6:$BB$6,BI$6&amp;" "&amp;'Input-Allocators'!$F$18,$G270:$BB270))&lt;Check_Limit,0,1),1)</f>
        <v>0</v>
      </c>
      <c r="BJ270" s="44">
        <f>IFERROR(IF(SUMIF($G$6:$BB$6,BJ$6&amp;" Total",$G270:$BB270)-(SUMIF($G$6:$BB$6,BJ$6&amp;" "&amp;'Input-Allocators'!$D$18,$G270:$BB270)+IFERROR(SUMIF($G$6:$BB$6,BJ$6&amp;" "&amp;'Input-Allocators'!$E$18,$G270:$BB270),SUMIF($G$6:$BB$6,BJ$6&amp;" "&amp;'Input-Allocators'!$B$20,$G270:$BB270))+SUMIF($G$6:$BB$6,BJ$6&amp;" "&amp;'Input-Allocators'!$F$18,$G270:$BB270))&lt;Check_Limit,0,1),1)</f>
        <v>0</v>
      </c>
      <c r="BK270" s="44">
        <f>IFERROR(IF(SUMIF($G$6:$BB$6,BK$6&amp;" Total",$G270:$BB270)-(SUMIF($G$6:$BB$6,BK$6&amp;" "&amp;'Input-Allocators'!$D$18,$G270:$BB270)+IFERROR(SUMIF($G$6:$BB$6,BK$6&amp;" "&amp;'Input-Allocators'!$E$18,$G270:$BB270),SUMIF($G$6:$BB$6,BK$6&amp;" "&amp;'Input-Allocators'!$B$20,$G270:$BB270))+SUMIF($G$6:$BB$6,BK$6&amp;" "&amp;'Input-Allocators'!$F$18,$G270:$BB270))&lt;Check_Limit,0,1),1)</f>
        <v>0</v>
      </c>
      <c r="BL270" s="44">
        <f>IFERROR(IF(SUMIF($G$6:$BB$6,BL$6&amp;" Total",$G270:$BB270)-(SUMIF($G$6:$BB$6,BL$6&amp;" "&amp;'Input-Allocators'!$D$18,$G270:$BB270)+IFERROR(SUMIF($G$6:$BB$6,BL$6&amp;" "&amp;'Input-Allocators'!$E$18,$G270:$BB270),SUMIF($G$6:$BB$6,BL$6&amp;" "&amp;'Input-Allocators'!$B$20,$G270:$BB270))+SUMIF($G$6:$BB$6,BL$6&amp;" "&amp;'Input-Allocators'!$F$18,$G270:$BB270))&lt;Check_Limit,0,1),1)</f>
        <v>0</v>
      </c>
      <c r="BM270" s="44">
        <f>IFERROR(IF(SUMIF($G$6:$BB$6,BM$6&amp;" Total",$G270:$BB270)-(SUMIF($G$6:$BB$6,BM$6&amp;" "&amp;'Input-Allocators'!$D$18,$G270:$BB270)+IFERROR(SUMIF($G$6:$BB$6,BM$6&amp;" "&amp;'Input-Allocators'!$E$18,$G270:$BB270),SUMIF($G$6:$BB$6,BM$6&amp;" "&amp;'Input-Allocators'!$B$20,$G270:$BB270))+SUMIF($G$6:$BB$6,BM$6&amp;" "&amp;'Input-Allocators'!$F$18,$G270:$BB270))&lt;Check_Limit,0,1),1)</f>
        <v>0</v>
      </c>
      <c r="BN270" s="44">
        <f>IFERROR(IF(SUMIF($G$6:$BB$6,BN$6&amp;" Total",$G270:$BB270)-(SUMIF($G$6:$BB$6,BN$6&amp;" "&amp;'Input-Allocators'!$D$18,$G270:$BB270)+IFERROR(SUMIF($G$6:$BB$6,BN$6&amp;" "&amp;'Input-Allocators'!$E$18,$G270:$BB270),SUMIF($G$6:$BB$6,BN$6&amp;" "&amp;'Input-Allocators'!$B$20,$G270:$BB270))+SUMIF($G$6:$BB$6,BN$6&amp;" "&amp;'Input-Allocators'!$F$18,$G270:$BB270))&lt;Check_Limit,0,1),1)</f>
        <v>0</v>
      </c>
      <c r="BO270" s="44">
        <f>IFERROR(IF(SUMIF($G$6:$BB$6,BO$6&amp;" Total",$G270:$BB270)-(SUMIF($G$6:$BB$6,BO$6&amp;" "&amp;'Input-Allocators'!$D$18,$G270:$BB270)+IFERROR(SUMIF($G$6:$BB$6,BO$6&amp;" "&amp;'Input-Allocators'!$E$18,$G270:$BB270),SUMIF($G$6:$BB$6,BO$6&amp;" "&amp;'Input-Allocators'!$B$20,$G270:$BB270))+SUMIF($G$6:$BB$6,BO$6&amp;" "&amp;'Input-Allocators'!$F$18,$G270:$BB270))&lt;Check_Limit,0,1),1)</f>
        <v>0</v>
      </c>
    </row>
    <row r="271" spans="1:67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>Functionalization!$D271</f>
        <v>111.69499999999999</v>
      </c>
      <c r="E271" s="14">
        <f t="shared" ca="1" si="42"/>
        <v>0</v>
      </c>
      <c r="F271" s="3" t="str">
        <f>IF($D271=0,"-",IF('Input-Accounts'!$E271&lt;&gt;0,'Input-Accounts'!$E271,'Input-Accounts'!$G271))</f>
        <v>INT_PRODPT</v>
      </c>
      <c r="G271" s="14">
        <f ca="1">IF(G$5&lt;&gt;"",HLOOKUP(G$5,Functionalization!$G$6:$R$343,ROW($A271)-5,FALSE),IFERROR(INDEX(G$320:G$343,MATCH($F271,$B$320:$B$343,0))/VLOOKUP($F271,$B$320:$BB$343,MATCH(LEFT(TRIM(G$6),FIND("~",SUBSTITUTE(G$6,"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271))*HLOOKUP(LEFT(TRIM(G$6),FIND("~",SUBSTITUTE(G$6," ","~",LEN(TRIM(G$6))-LEN(SUBSTITUTE(TRIM(G$6)," ",""))))-1)&amp;" Total",$B$6:$BB$343,ROW($A271)-5,FALSE))</f>
        <v>111.69499999999999</v>
      </c>
      <c r="H271" s="14">
        <f ca="1">IF(H$5&lt;&gt;"",HLOOKUP(H$5,Functionalization!$G$6:$R$343,ROW($A271)-5,FALSE),IFERROR(INDEX(H$320:H$343,MATCH($F271,$B$320:$B$343,0))/VLOOKUP($F271,$B$320:$BB$343,MATCH(LEFT(TRIM(H$6),FIND("~",SUBSTITUTE(H$6,"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271))*HLOOKUP(LEFT(TRIM(H$6),FIND("~",SUBSTITUTE(H$6," ","~",LEN(TRIM(H$6))-LEN(SUBSTITUTE(TRIM(H$6)," ",""))))-1)&amp;" Total",$B$6:$BB$343,ROW($A271)-5,FALSE))</f>
        <v>0</v>
      </c>
      <c r="I271" s="14">
        <f ca="1">IF(I$5&lt;&gt;"",HLOOKUP(I$5,Functionalization!$G$6:$R$343,ROW($A271)-5,FALSE),IFERROR(INDEX(I$320:I$343,MATCH($F271,$B$320:$B$343,0))/VLOOKUP($F271,$B$320:$BB$343,MATCH(LEFT(TRIM(I$6),FIND("~",SUBSTITUTE(I$6,"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271))*HLOOKUP(LEFT(TRIM(I$6),FIND("~",SUBSTITUTE(I$6," ","~",LEN(TRIM(I$6))-LEN(SUBSTITUTE(TRIM(I$6)," ",""))))-1)&amp;" Total",$B$6:$BB$343,ROW($A271)-5,FALSE))</f>
        <v>111.69499999999999</v>
      </c>
      <c r="J271" s="14">
        <f ca="1">IF(J$5&lt;&gt;"",HLOOKUP(J$5,Functionalization!$G$6:$R$343,ROW($A271)-5,FALSE),IFERROR(INDEX(J$320:J$343,MATCH($F271,$B$320:$B$343,0))/VLOOKUP($F271,$B$320:$BB$343,MATCH(LEFT(TRIM(J$6),FIND("~",SUBSTITUTE(J$6,"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271))*HLOOKUP(LEFT(TRIM(J$6),FIND("~",SUBSTITUTE(J$6," ","~",LEN(TRIM(J$6))-LEN(SUBSTITUTE(TRIM(J$6)," ",""))))-1)&amp;" Total",$B$6:$BB$343,ROW($A271)-5,FALSE))</f>
        <v>0</v>
      </c>
      <c r="K271" s="14">
        <f ca="1">IF(K$5&lt;&gt;"",HLOOKUP(K$5,Functionalization!$G$6:$R$343,ROW($A271)-5,FALSE),IFERROR(INDEX(K$320:K$343,MATCH($F271,$B$320:$B$343,0))/VLOOKUP($F271,$B$320:$BB$343,MATCH(LEFT(TRIM(K$6),FIND("~",SUBSTITUTE(K$6,"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271))*HLOOKUP(LEFT(TRIM(K$6),FIND("~",SUBSTITUTE(K$6," ","~",LEN(TRIM(K$6))-LEN(SUBSTITUTE(TRIM(K$6)," ",""))))-1)&amp;" Total",$B$6:$BB$343,ROW($A271)-5,FALSE))</f>
        <v>0</v>
      </c>
      <c r="L271" s="14">
        <f ca="1">IF(L$5&lt;&gt;"",HLOOKUP(L$5,Functionalization!$G$6:$R$343,ROW($A271)-5,FALSE),IFERROR(INDEX(L$320:L$343,MATCH($F271,$B$320:$B$343,0))/VLOOKUP($F271,$B$320:$BB$343,MATCH(LEFT(TRIM(L$6),FIND("~",SUBSTITUTE(L$6,"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271))*HLOOKUP(LEFT(TRIM(L$6),FIND("~",SUBSTITUTE(L$6," ","~",LEN(TRIM(L$6))-LEN(SUBSTITUTE(TRIM(L$6)," ",""))))-1)&amp;" Total",$B$6:$BB$343,ROW($A271)-5,FALSE))</f>
        <v>0</v>
      </c>
      <c r="M271" s="14">
        <f ca="1">IF(M$5&lt;&gt;"",HLOOKUP(M$5,Functionalization!$G$6:$R$343,ROW($A271)-5,FALSE),IFERROR(INDEX(M$320:M$343,MATCH($F271,$B$320:$B$343,0))/VLOOKUP($F271,$B$320:$BB$343,MATCH(LEFT(TRIM(M$6),FIND("~",SUBSTITUTE(M$6,"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271))*HLOOKUP(LEFT(TRIM(M$6),FIND("~",SUBSTITUTE(M$6," ","~",LEN(TRIM(M$6))-LEN(SUBSTITUTE(TRIM(M$6)," ",""))))-1)&amp;" Total",$B$6:$BB$343,ROW($A271)-5,FALSE))</f>
        <v>0</v>
      </c>
      <c r="N271" s="14">
        <f ca="1">IF(N$5&lt;&gt;"",HLOOKUP(N$5,Functionalization!$G$6:$R$343,ROW($A271)-5,FALSE),IFERROR(INDEX(N$320:N$343,MATCH($F271,$B$320:$B$343,0))/VLOOKUP($F271,$B$320:$BB$343,MATCH(LEFT(TRIM(N$6),FIND("~",SUBSTITUTE(N$6,"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271))*HLOOKUP(LEFT(TRIM(N$6),FIND("~",SUBSTITUTE(N$6," ","~",LEN(TRIM(N$6))-LEN(SUBSTITUTE(TRIM(N$6)," ",""))))-1)&amp;" Total",$B$6:$BB$343,ROW($A271)-5,FALSE))</f>
        <v>0</v>
      </c>
      <c r="O271" s="14">
        <f ca="1">IF(O$5&lt;&gt;"",HLOOKUP(O$5,Functionalization!$G$6:$R$343,ROW($A271)-5,FALSE),IFERROR(INDEX(O$320:O$343,MATCH($F271,$B$320:$B$343,0))/VLOOKUP($F271,$B$320:$BB$343,MATCH(LEFT(TRIM(O$6),FIND("~",SUBSTITUTE(O$6,"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271))*HLOOKUP(LEFT(TRIM(O$6),FIND("~",SUBSTITUTE(O$6," ","~",LEN(TRIM(O$6))-LEN(SUBSTITUTE(TRIM(O$6)," ",""))))-1)&amp;" Total",$B$6:$BB$343,ROW($A271)-5,FALSE))</f>
        <v>0</v>
      </c>
      <c r="P271" s="14">
        <f ca="1">IF(P$5&lt;&gt;"",HLOOKUP(P$5,Functionalization!$G$6:$R$343,ROW($A271)-5,FALSE),IFERROR(INDEX(P$320:P$343,MATCH($F271,$B$320:$B$343,0))/VLOOKUP($F271,$B$320:$BB$343,MATCH(LEFT(TRIM(P$6),FIND("~",SUBSTITUTE(P$6,"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271))*HLOOKUP(LEFT(TRIM(P$6),FIND("~",SUBSTITUTE(P$6," ","~",LEN(TRIM(P$6))-LEN(SUBSTITUTE(TRIM(P$6)," ",""))))-1)&amp;" Total",$B$6:$BB$343,ROW($A271)-5,FALSE))</f>
        <v>0</v>
      </c>
      <c r="Q271" s="14">
        <f ca="1">IF(Q$5&lt;&gt;"",HLOOKUP(Q$5,Functionalization!$G$6:$R$343,ROW($A271)-5,FALSE),IFERROR(INDEX(Q$320:Q$343,MATCH($F271,$B$320:$B$343,0))/VLOOKUP($F271,$B$320:$BB$343,MATCH(LEFT(TRIM(Q$6),FIND("~",SUBSTITUTE(Q$6,"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271))*HLOOKUP(LEFT(TRIM(Q$6),FIND("~",SUBSTITUTE(Q$6," ","~",LEN(TRIM(Q$6))-LEN(SUBSTITUTE(TRIM(Q$6)," ",""))))-1)&amp;" Total",$B$6:$BB$343,ROW($A271)-5,FALSE))</f>
        <v>0</v>
      </c>
      <c r="R271" s="14">
        <f ca="1">IF(R$5&lt;&gt;"",HLOOKUP(R$5,Functionalization!$G$6:$R$343,ROW($A271)-5,FALSE),IFERROR(INDEX(R$320:R$343,MATCH($F271,$B$320:$B$343,0))/VLOOKUP($F271,$B$320:$BB$343,MATCH(LEFT(TRIM(R$6),FIND("~",SUBSTITUTE(R$6,"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271))*HLOOKUP(LEFT(TRIM(R$6),FIND("~",SUBSTITUTE(R$6," ","~",LEN(TRIM(R$6))-LEN(SUBSTITUTE(TRIM(R$6)," ",""))))-1)&amp;" Total",$B$6:$BB$343,ROW($A271)-5,FALSE))</f>
        <v>0</v>
      </c>
      <c r="S271" s="14">
        <f ca="1">IF(S$5&lt;&gt;"",HLOOKUP(S$5,Functionalization!$G$6:$R$343,ROW($A271)-5,FALSE),IFERROR(INDEX(S$320:S$343,MATCH($F271,$B$320:$B$343,0))/VLOOKUP($F271,$B$320:$BB$343,MATCH(LEFT(TRIM(S$6),FIND("~",SUBSTITUTE(S$6,"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271))*HLOOKUP(LEFT(TRIM(S$6),FIND("~",SUBSTITUTE(S$6," ","~",LEN(TRIM(S$6))-LEN(SUBSTITUTE(TRIM(S$6)," ",""))))-1)&amp;" Total",$B$6:$BB$343,ROW($A271)-5,FALSE))</f>
        <v>0</v>
      </c>
      <c r="T271" s="14">
        <f ca="1">IF(T$5&lt;&gt;"",HLOOKUP(T$5,Functionalization!$G$6:$R$343,ROW($A271)-5,FALSE),IFERROR(INDEX(T$320:T$343,MATCH($F271,$B$320:$B$343,0))/VLOOKUP($F271,$B$320:$BB$343,MATCH(LEFT(TRIM(T$6),FIND("~",SUBSTITUTE(T$6,"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271))*HLOOKUP(LEFT(TRIM(T$6),FIND("~",SUBSTITUTE(T$6," ","~",LEN(TRIM(T$6))-LEN(SUBSTITUTE(TRIM(T$6)," ",""))))-1)&amp;" Total",$B$6:$BB$343,ROW($A271)-5,FALSE))</f>
        <v>0</v>
      </c>
      <c r="U271" s="14">
        <f ca="1">IF(U$5&lt;&gt;"",HLOOKUP(U$5,Functionalization!$G$6:$R$343,ROW($A271)-5,FALSE),IFERROR(INDEX(U$320:U$343,MATCH($F271,$B$320:$B$343,0))/VLOOKUP($F271,$B$320:$BB$343,MATCH(LEFT(TRIM(U$6),FIND("~",SUBSTITUTE(U$6,"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271))*HLOOKUP(LEFT(TRIM(U$6),FIND("~",SUBSTITUTE(U$6," ","~",LEN(TRIM(U$6))-LEN(SUBSTITUTE(TRIM(U$6)," ",""))))-1)&amp;" Total",$B$6:$BB$343,ROW($A271)-5,FALSE))</f>
        <v>0</v>
      </c>
      <c r="V271" s="14">
        <f ca="1">IF(V$5&lt;&gt;"",HLOOKUP(V$5,Functionalization!$G$6:$R$343,ROW($A271)-5,FALSE),IFERROR(INDEX(V$320:V$343,MATCH($F271,$B$320:$B$343,0))/VLOOKUP($F271,$B$320:$BB$343,MATCH(LEFT(TRIM(V$6),FIND("~",SUBSTITUTE(V$6,"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271))*HLOOKUP(LEFT(TRIM(V$6),FIND("~",SUBSTITUTE(V$6," ","~",LEN(TRIM(V$6))-LEN(SUBSTITUTE(TRIM(V$6)," ",""))))-1)&amp;" Total",$B$6:$BB$343,ROW($A271)-5,FALSE))</f>
        <v>0</v>
      </c>
      <c r="W271" s="14">
        <f ca="1">IF(W$5&lt;&gt;"",HLOOKUP(W$5,Functionalization!$G$6:$R$343,ROW($A271)-5,FALSE),IFERROR(INDEX(W$320:W$343,MATCH($F271,$B$320:$B$343,0))/VLOOKUP($F271,$B$320:$BB$343,MATCH(LEFT(TRIM(W$6),FIND("~",SUBSTITUTE(W$6,"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271))*HLOOKUP(LEFT(TRIM(W$6),FIND("~",SUBSTITUTE(W$6," ","~",LEN(TRIM(W$6))-LEN(SUBSTITUTE(TRIM(W$6)," ",""))))-1)&amp;" Total",$B$6:$BB$343,ROW($A271)-5,FALSE))</f>
        <v>0</v>
      </c>
      <c r="X271" s="14">
        <f ca="1">IF(X$5&lt;&gt;"",HLOOKUP(X$5,Functionalization!$G$6:$R$343,ROW($A271)-5,FALSE),IFERROR(INDEX(X$320:X$343,MATCH($F271,$B$320:$B$343,0))/VLOOKUP($F271,$B$320:$BB$343,MATCH(LEFT(TRIM(X$6),FIND("~",SUBSTITUTE(X$6,"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271))*HLOOKUP(LEFT(TRIM(X$6),FIND("~",SUBSTITUTE(X$6," ","~",LEN(TRIM(X$6))-LEN(SUBSTITUTE(TRIM(X$6)," ",""))))-1)&amp;" Total",$B$6:$BB$343,ROW($A271)-5,FALSE))</f>
        <v>0</v>
      </c>
      <c r="Y271" s="14">
        <f ca="1">IF(Y$5&lt;&gt;"",HLOOKUP(Y$5,Functionalization!$G$6:$R$343,ROW($A271)-5,FALSE),IFERROR(INDEX(Y$320:Y$343,MATCH($F271,$B$320:$B$343,0))/VLOOKUP($F271,$B$320:$BB$343,MATCH(LEFT(TRIM(Y$6),FIND("~",SUBSTITUTE(Y$6,"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271))*HLOOKUP(LEFT(TRIM(Y$6),FIND("~",SUBSTITUTE(Y$6," ","~",LEN(TRIM(Y$6))-LEN(SUBSTITUTE(TRIM(Y$6)," ",""))))-1)&amp;" Total",$B$6:$BB$343,ROW($A271)-5,FALSE))</f>
        <v>0</v>
      </c>
      <c r="Z271" s="14">
        <f ca="1">IF(Z$5&lt;&gt;"",HLOOKUP(Z$5,Functionalization!$G$6:$R$343,ROW($A271)-5,FALSE),IFERROR(INDEX(Z$320:Z$343,MATCH($F271,$B$320:$B$343,0))/VLOOKUP($F271,$B$320:$BB$343,MATCH(LEFT(TRIM(Z$6),FIND("~",SUBSTITUTE(Z$6,"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271))*HLOOKUP(LEFT(TRIM(Z$6),FIND("~",SUBSTITUTE(Z$6," ","~",LEN(TRIM(Z$6))-LEN(SUBSTITUTE(TRIM(Z$6)," ",""))))-1)&amp;" Total",$B$6:$BB$343,ROW($A271)-5,FALSE))</f>
        <v>0</v>
      </c>
      <c r="AA271" s="14">
        <f ca="1">IF(AA$5&lt;&gt;"",HLOOKUP(AA$5,Functionalization!$G$6:$R$343,ROW($A271)-5,FALSE),IFERROR(INDEX(AA$320:AA$343,MATCH($F271,$B$320:$B$343,0))/VLOOKUP($F271,$B$320:$BB$343,MATCH(LEFT(TRIM(AA$6),FIND("~",SUBSTITUTE(AA$6,"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271))*HLOOKUP(LEFT(TRIM(AA$6),FIND("~",SUBSTITUTE(AA$6," ","~",LEN(TRIM(AA$6))-LEN(SUBSTITUTE(TRIM(AA$6)," ",""))))-1)&amp;" Total",$B$6:$BB$343,ROW($A271)-5,FALSE))</f>
        <v>0</v>
      </c>
      <c r="AB271" s="14">
        <f ca="1">IF(AB$5&lt;&gt;"",HLOOKUP(AB$5,Functionalization!$G$6:$R$343,ROW($A271)-5,FALSE),IFERROR(INDEX(AB$320:AB$343,MATCH($F271,$B$320:$B$343,0))/VLOOKUP($F271,$B$320:$BB$343,MATCH(LEFT(TRIM(AB$6),FIND("~",SUBSTITUTE(AB$6,"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271))*HLOOKUP(LEFT(TRIM(AB$6),FIND("~",SUBSTITUTE(AB$6," ","~",LEN(TRIM(AB$6))-LEN(SUBSTITUTE(TRIM(AB$6)," ",""))))-1)&amp;" Total",$B$6:$BB$343,ROW($A271)-5,FALSE))</f>
        <v>0</v>
      </c>
      <c r="AC271" s="14">
        <f ca="1">IF(AC$5&lt;&gt;"",HLOOKUP(AC$5,Functionalization!$G$6:$R$343,ROW($A271)-5,FALSE),IFERROR(INDEX(AC$320:AC$343,MATCH($F271,$B$320:$B$343,0))/VLOOKUP($F271,$B$320:$BB$343,MATCH(LEFT(TRIM(AC$6),FIND("~",SUBSTITUTE(AC$6,"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271))*HLOOKUP(LEFT(TRIM(AC$6),FIND("~",SUBSTITUTE(AC$6," ","~",LEN(TRIM(AC$6))-LEN(SUBSTITUTE(TRIM(AC$6)," ",""))))-1)&amp;" Total",$B$6:$BB$343,ROW($A271)-5,FALSE))</f>
        <v>0</v>
      </c>
      <c r="AD271" s="14">
        <f ca="1">IF(AD$5&lt;&gt;"",HLOOKUP(AD$5,Functionalization!$G$6:$R$343,ROW($A271)-5,FALSE),IFERROR(INDEX(AD$320:AD$343,MATCH($F271,$B$320:$B$343,0))/VLOOKUP($F271,$B$320:$BB$343,MATCH(LEFT(TRIM(AD$6),FIND("~",SUBSTITUTE(AD$6,"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271))*HLOOKUP(LEFT(TRIM(AD$6),FIND("~",SUBSTITUTE(AD$6," ","~",LEN(TRIM(AD$6))-LEN(SUBSTITUTE(TRIM(AD$6)," ",""))))-1)&amp;" Total",$B$6:$BB$343,ROW($A271)-5,FALSE))</f>
        <v>0</v>
      </c>
      <c r="AE271" s="14">
        <f ca="1">IF(AE$5&lt;&gt;"",HLOOKUP(AE$5,Functionalization!$G$6:$R$343,ROW($A271)-5,FALSE),IFERROR(INDEX(AE$320:AE$343,MATCH($F271,$B$320:$B$343,0))/VLOOKUP($F271,$B$320:$BB$343,MATCH(LEFT(TRIM(AE$6),FIND("~",SUBSTITUTE(AE$6,"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271))*HLOOKUP(LEFT(TRIM(AE$6),FIND("~",SUBSTITUTE(AE$6," ","~",LEN(TRIM(AE$6))-LEN(SUBSTITUTE(TRIM(AE$6)," ",""))))-1)&amp;" Total",$B$6:$BB$343,ROW($A271)-5,FALSE))</f>
        <v>0</v>
      </c>
      <c r="AF271" s="14">
        <f ca="1">IF(AF$5&lt;&gt;"",HLOOKUP(AF$5,Functionalization!$G$6:$R$343,ROW($A271)-5,FALSE),IFERROR(INDEX(AF$320:AF$343,MATCH($F271,$B$320:$B$343,0))/VLOOKUP($F271,$B$320:$BB$343,MATCH(LEFT(TRIM(AF$6),FIND("~",SUBSTITUTE(AF$6,"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271))*HLOOKUP(LEFT(TRIM(AF$6),FIND("~",SUBSTITUTE(AF$6," ","~",LEN(TRIM(AF$6))-LEN(SUBSTITUTE(TRIM(AF$6)," ",""))))-1)&amp;" Total",$B$6:$BB$343,ROW($A271)-5,FALSE))</f>
        <v>0</v>
      </c>
      <c r="AG271" s="14">
        <f ca="1">IF(AG$5&lt;&gt;"",HLOOKUP(AG$5,Functionalization!$G$6:$R$343,ROW($A271)-5,FALSE),IFERROR(INDEX(AG$320:AG$343,MATCH($F271,$B$320:$B$343,0))/VLOOKUP($F271,$B$320:$BB$343,MATCH(LEFT(TRIM(AG$6),FIND("~",SUBSTITUTE(AG$6,"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271))*HLOOKUP(LEFT(TRIM(AG$6),FIND("~",SUBSTITUTE(AG$6," ","~",LEN(TRIM(AG$6))-LEN(SUBSTITUTE(TRIM(AG$6)," ",""))))-1)&amp;" Total",$B$6:$BB$343,ROW($A271)-5,FALSE))</f>
        <v>0</v>
      </c>
      <c r="AH271" s="14">
        <f ca="1">IF(AH$5&lt;&gt;"",HLOOKUP(AH$5,Functionalization!$G$6:$R$343,ROW($A271)-5,FALSE),IFERROR(INDEX(AH$320:AH$343,MATCH($F271,$B$320:$B$343,0))/VLOOKUP($F271,$B$320:$BB$343,MATCH(LEFT(TRIM(AH$6),FIND("~",SUBSTITUTE(AH$6,"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271))*HLOOKUP(LEFT(TRIM(AH$6),FIND("~",SUBSTITUTE(AH$6," ","~",LEN(TRIM(AH$6))-LEN(SUBSTITUTE(TRIM(AH$6)," ",""))))-1)&amp;" Total",$B$6:$BB$343,ROW($A271)-5,FALSE))</f>
        <v>0</v>
      </c>
      <c r="AI271" s="14">
        <f ca="1">IF(AI$5&lt;&gt;"",HLOOKUP(AI$5,Functionalization!$G$6:$R$343,ROW($A271)-5,FALSE),IFERROR(INDEX(AI$320:AI$343,MATCH($F271,$B$320:$B$343,0))/VLOOKUP($F271,$B$320:$BB$343,MATCH(LEFT(TRIM(AI$6),FIND("~",SUBSTITUTE(AI$6,"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271))*HLOOKUP(LEFT(TRIM(AI$6),FIND("~",SUBSTITUTE(AI$6," ","~",LEN(TRIM(AI$6))-LEN(SUBSTITUTE(TRIM(AI$6)," ",""))))-1)&amp;" Total",$B$6:$BB$343,ROW($A271)-5,FALSE))</f>
        <v>0</v>
      </c>
      <c r="AJ271" s="14">
        <f ca="1">IF(AJ$5&lt;&gt;"",HLOOKUP(AJ$5,Functionalization!$G$6:$R$343,ROW($A271)-5,FALSE),IFERROR(INDEX(AJ$320:AJ$343,MATCH($F271,$B$320:$B$343,0))/VLOOKUP($F271,$B$320:$BB$343,MATCH(LEFT(TRIM(AJ$6),FIND("~",SUBSTITUTE(AJ$6,"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271))*HLOOKUP(LEFT(TRIM(AJ$6),FIND("~",SUBSTITUTE(AJ$6," ","~",LEN(TRIM(AJ$6))-LEN(SUBSTITUTE(TRIM(AJ$6)," ",""))))-1)&amp;" Total",$B$6:$BB$343,ROW($A271)-5,FALSE))</f>
        <v>0</v>
      </c>
      <c r="AK271" s="14">
        <f ca="1">IF(AK$5&lt;&gt;"",HLOOKUP(AK$5,Functionalization!$G$6:$R$343,ROW($A271)-5,FALSE),IFERROR(INDEX(AK$320:AK$343,MATCH($F271,$B$320:$B$343,0))/VLOOKUP($F271,$B$320:$BB$343,MATCH(LEFT(TRIM(AK$6),FIND("~",SUBSTITUTE(AK$6,"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271))*HLOOKUP(LEFT(TRIM(AK$6),FIND("~",SUBSTITUTE(AK$6," ","~",LEN(TRIM(AK$6))-LEN(SUBSTITUTE(TRIM(AK$6)," ",""))))-1)&amp;" Total",$B$6:$BB$343,ROW($A271)-5,FALSE))</f>
        <v>0</v>
      </c>
      <c r="AL271" s="14">
        <f ca="1">IF(AL$5&lt;&gt;"",HLOOKUP(AL$5,Functionalization!$G$6:$R$343,ROW($A271)-5,FALSE),IFERROR(INDEX(AL$320:AL$343,MATCH($F271,$B$320:$B$343,0))/VLOOKUP($F271,$B$320:$BB$343,MATCH(LEFT(TRIM(AL$6),FIND("~",SUBSTITUTE(AL$6,"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271))*HLOOKUP(LEFT(TRIM(AL$6),FIND("~",SUBSTITUTE(AL$6," ","~",LEN(TRIM(AL$6))-LEN(SUBSTITUTE(TRIM(AL$6)," ",""))))-1)&amp;" Total",$B$6:$BB$343,ROW($A271)-5,FALSE))</f>
        <v>0</v>
      </c>
      <c r="AM271" s="14">
        <f ca="1">IF(AM$5&lt;&gt;"",HLOOKUP(AM$5,Functionalization!$G$6:$R$343,ROW($A271)-5,FALSE),IFERROR(INDEX(AM$320:AM$343,MATCH($F271,$B$320:$B$343,0))/VLOOKUP($F271,$B$320:$BB$343,MATCH(LEFT(TRIM(AM$6),FIND("~",SUBSTITUTE(AM$6,"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271))*HLOOKUP(LEFT(TRIM(AM$6),FIND("~",SUBSTITUTE(AM$6," ","~",LEN(TRIM(AM$6))-LEN(SUBSTITUTE(TRIM(AM$6)," ",""))))-1)&amp;" Total",$B$6:$BB$343,ROW($A271)-5,FALSE))</f>
        <v>0</v>
      </c>
      <c r="AN271" s="14">
        <f ca="1">IF(AN$5&lt;&gt;"",HLOOKUP(AN$5,Functionalization!$G$6:$R$343,ROW($A271)-5,FALSE),IFERROR(INDEX(AN$320:AN$343,MATCH($F271,$B$320:$B$343,0))/VLOOKUP($F271,$B$320:$BB$343,MATCH(LEFT(TRIM(AN$6),FIND("~",SUBSTITUTE(AN$6,"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271))*HLOOKUP(LEFT(TRIM(AN$6),FIND("~",SUBSTITUTE(AN$6," ","~",LEN(TRIM(AN$6))-LEN(SUBSTITUTE(TRIM(AN$6)," ",""))))-1)&amp;" Total",$B$6:$BB$343,ROW($A271)-5,FALSE))</f>
        <v>0</v>
      </c>
      <c r="AO271" s="14">
        <f ca="1">IF(AO$5&lt;&gt;"",HLOOKUP(AO$5,Functionalization!$G$6:$R$343,ROW($A271)-5,FALSE),IFERROR(INDEX(AO$320:AO$343,MATCH($F271,$B$320:$B$343,0))/VLOOKUP($F271,$B$320:$BB$343,MATCH(LEFT(TRIM(AO$6),FIND("~",SUBSTITUTE(AO$6,"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271))*HLOOKUP(LEFT(TRIM(AO$6),FIND("~",SUBSTITUTE(AO$6," ","~",LEN(TRIM(AO$6))-LEN(SUBSTITUTE(TRIM(AO$6)," ",""))))-1)&amp;" Total",$B$6:$BB$343,ROW($A271)-5,FALSE))</f>
        <v>0</v>
      </c>
      <c r="AP271" s="14">
        <f ca="1">IF(AP$5&lt;&gt;"",HLOOKUP(AP$5,Functionalization!$G$6:$R$343,ROW($A271)-5,FALSE),IFERROR(INDEX(AP$320:AP$343,MATCH($F271,$B$320:$B$343,0))/VLOOKUP($F271,$B$320:$BB$343,MATCH(LEFT(TRIM(AP$6),FIND("~",SUBSTITUTE(AP$6,"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271))*HLOOKUP(LEFT(TRIM(AP$6),FIND("~",SUBSTITUTE(AP$6," ","~",LEN(TRIM(AP$6))-LEN(SUBSTITUTE(TRIM(AP$6)," ",""))))-1)&amp;" Total",$B$6:$BB$343,ROW($A271)-5,FALSE))</f>
        <v>0</v>
      </c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D271" s="44">
        <f ca="1">IFERROR(IF(SUMIF($G$6:$BB$6,BD$6&amp;" Total",$G271:$BB271)-(SUMIF($G$6:$BB$6,BD$6&amp;" "&amp;'Input-Allocators'!$D$18,$G271:$BB271)+IFERROR(SUMIF($G$6:$BB$6,BD$6&amp;" "&amp;'Input-Allocators'!$E$18,$G271:$BB271),SUMIF($G$6:$BB$6,BD$6&amp;" "&amp;'Input-Allocators'!$B$20,$G271:$BB271))+SUMIF($G$6:$BB$6,BD$6&amp;" "&amp;'Input-Allocators'!$F$18,$G271:$BB271))&lt;Check_Limit,0,1),1)</f>
        <v>0</v>
      </c>
      <c r="BE271" s="44">
        <f ca="1">IFERROR(IF(SUMIF($G$6:$BB$6,BE$6&amp;" Total",$G271:$BB271)-(SUMIF($G$6:$BB$6,BE$6&amp;" "&amp;'Input-Allocators'!$D$18,$G271:$BB271)+IFERROR(SUMIF($G$6:$BB$6,BE$6&amp;" "&amp;'Input-Allocators'!$E$18,$G271:$BB271),SUMIF($G$6:$BB$6,BE$6&amp;" "&amp;'Input-Allocators'!$B$20,$G271:$BB271))+SUMIF($G$6:$BB$6,BE$6&amp;" "&amp;'Input-Allocators'!$F$18,$G271:$BB271))&lt;Check_Limit,0,1),1)</f>
        <v>0</v>
      </c>
      <c r="BF271" s="44">
        <f ca="1">IFERROR(IF(SUMIF($G$6:$BB$6,BF$6&amp;" Total",$G271:$BB271)-(SUMIF($G$6:$BB$6,BF$6&amp;" "&amp;'Input-Allocators'!$D$18,$G271:$BB271)+IFERROR(SUMIF($G$6:$BB$6,BF$6&amp;" "&amp;'Input-Allocators'!$E$18,$G271:$BB271),SUMIF($G$6:$BB$6,BF$6&amp;" "&amp;'Input-Allocators'!$B$20,$G271:$BB271))+SUMIF($G$6:$BB$6,BF$6&amp;" "&amp;'Input-Allocators'!$F$18,$G271:$BB271))&lt;Check_Limit,0,1),1)</f>
        <v>0</v>
      </c>
      <c r="BG271" s="44">
        <f ca="1">IFERROR(IF(SUMIF($G$6:$BB$6,BG$6&amp;" Total",$G271:$BB271)-(SUMIF($G$6:$BB$6,BG$6&amp;" "&amp;'Input-Allocators'!$D$18,$G271:$BB271)+IFERROR(SUMIF($G$6:$BB$6,BG$6&amp;" "&amp;'Input-Allocators'!$E$18,$G271:$BB271),SUMIF($G$6:$BB$6,BG$6&amp;" "&amp;'Input-Allocators'!$B$20,$G271:$BB271))+SUMIF($G$6:$BB$6,BG$6&amp;" "&amp;'Input-Allocators'!$F$18,$G271:$BB271))&lt;Check_Limit,0,1),1)</f>
        <v>0</v>
      </c>
      <c r="BH271" s="44">
        <f ca="1">IFERROR(IF(SUMIF($G$6:$BB$6,BH$6&amp;" Total",$G271:$BB271)-(SUMIF($G$6:$BB$6,BH$6&amp;" "&amp;'Input-Allocators'!$D$18,$G271:$BB271)+IFERROR(SUMIF($G$6:$BB$6,BH$6&amp;" "&amp;'Input-Allocators'!$E$18,$G271:$BB271),SUMIF($G$6:$BB$6,BH$6&amp;" "&amp;'Input-Allocators'!$B$20,$G271:$BB271))+SUMIF($G$6:$BB$6,BH$6&amp;" "&amp;'Input-Allocators'!$F$18,$G271:$BB271))&lt;Check_Limit,0,1),1)</f>
        <v>0</v>
      </c>
      <c r="BI271" s="44">
        <f ca="1">IFERROR(IF(SUMIF($G$6:$BB$6,BI$6&amp;" Total",$G271:$BB271)-(SUMIF($G$6:$BB$6,BI$6&amp;" "&amp;'Input-Allocators'!$D$18,$G271:$BB271)+IFERROR(SUMIF($G$6:$BB$6,BI$6&amp;" "&amp;'Input-Allocators'!$E$18,$G271:$BB271),SUMIF($G$6:$BB$6,BI$6&amp;" "&amp;'Input-Allocators'!$B$20,$G271:$BB271))+SUMIF($G$6:$BB$6,BI$6&amp;" "&amp;'Input-Allocators'!$F$18,$G271:$BB271))&lt;Check_Limit,0,1),1)</f>
        <v>0</v>
      </c>
      <c r="BJ271" s="44">
        <f ca="1">IFERROR(IF(SUMIF($G$6:$BB$6,BJ$6&amp;" Total",$G271:$BB271)-(SUMIF($G$6:$BB$6,BJ$6&amp;" "&amp;'Input-Allocators'!$D$18,$G271:$BB271)+IFERROR(SUMIF($G$6:$BB$6,BJ$6&amp;" "&amp;'Input-Allocators'!$E$18,$G271:$BB271),SUMIF($G$6:$BB$6,BJ$6&amp;" "&amp;'Input-Allocators'!$B$20,$G271:$BB271))+SUMIF($G$6:$BB$6,BJ$6&amp;" "&amp;'Input-Allocators'!$F$18,$G271:$BB271))&lt;Check_Limit,0,1),1)</f>
        <v>0</v>
      </c>
      <c r="BK271" s="44">
        <f ca="1">IFERROR(IF(SUMIF($G$6:$BB$6,BK$6&amp;" Total",$G271:$BB271)-(SUMIF($G$6:$BB$6,BK$6&amp;" "&amp;'Input-Allocators'!$D$18,$G271:$BB271)+IFERROR(SUMIF($G$6:$BB$6,BK$6&amp;" "&amp;'Input-Allocators'!$E$18,$G271:$BB271),SUMIF($G$6:$BB$6,BK$6&amp;" "&amp;'Input-Allocators'!$B$20,$G271:$BB271))+SUMIF($G$6:$BB$6,BK$6&amp;" "&amp;'Input-Allocators'!$F$18,$G271:$BB271))&lt;Check_Limit,0,1),1)</f>
        <v>0</v>
      </c>
      <c r="BL271" s="44">
        <f ca="1">IFERROR(IF(SUMIF($G$6:$BB$6,BL$6&amp;" Total",$G271:$BB271)-(SUMIF($G$6:$BB$6,BL$6&amp;" "&amp;'Input-Allocators'!$D$18,$G271:$BB271)+IFERROR(SUMIF($G$6:$BB$6,BL$6&amp;" "&amp;'Input-Allocators'!$E$18,$G271:$BB271),SUMIF($G$6:$BB$6,BL$6&amp;" "&amp;'Input-Allocators'!$B$20,$G271:$BB271))+SUMIF($G$6:$BB$6,BL$6&amp;" "&amp;'Input-Allocators'!$F$18,$G271:$BB271))&lt;Check_Limit,0,1),1)</f>
        <v>0</v>
      </c>
      <c r="BM271" s="44">
        <f ca="1">IFERROR(IF(SUMIF($G$6:$BB$6,BM$6&amp;" Total",$G271:$BB271)-(SUMIF($G$6:$BB$6,BM$6&amp;" "&amp;'Input-Allocators'!$D$18,$G271:$BB271)+IFERROR(SUMIF($G$6:$BB$6,BM$6&amp;" "&amp;'Input-Allocators'!$E$18,$G271:$BB271),SUMIF($G$6:$BB$6,BM$6&amp;" "&amp;'Input-Allocators'!$B$20,$G271:$BB271))+SUMIF($G$6:$BB$6,BM$6&amp;" "&amp;'Input-Allocators'!$F$18,$G271:$BB271))&lt;Check_Limit,0,1),1)</f>
        <v>0</v>
      </c>
      <c r="BN271" s="44">
        <f ca="1">IFERROR(IF(SUMIF($G$6:$BB$6,BN$6&amp;" Total",$G271:$BB271)-(SUMIF($G$6:$BB$6,BN$6&amp;" "&amp;'Input-Allocators'!$D$18,$G271:$BB271)+IFERROR(SUMIF($G$6:$BB$6,BN$6&amp;" "&amp;'Input-Allocators'!$E$18,$G271:$BB271),SUMIF($G$6:$BB$6,BN$6&amp;" "&amp;'Input-Allocators'!$B$20,$G271:$BB271))+SUMIF($G$6:$BB$6,BN$6&amp;" "&amp;'Input-Allocators'!$F$18,$G271:$BB271))&lt;Check_Limit,0,1),1)</f>
        <v>0</v>
      </c>
      <c r="BO271" s="44">
        <f ca="1">IFERROR(IF(SUMIF($G$6:$BB$6,BO$6&amp;" Total",$G271:$BB271)-(SUMIF($G$6:$BB$6,BO$6&amp;" "&amp;'Input-Allocators'!$D$18,$G271:$BB271)+IFERROR(SUMIF($G$6:$BB$6,BO$6&amp;" "&amp;'Input-Allocators'!$E$18,$G271:$BB271),SUMIF($G$6:$BB$6,BO$6&amp;" "&amp;'Input-Allocators'!$B$20,$G271:$BB271))+SUMIF($G$6:$BB$6,BO$6&amp;" "&amp;'Input-Allocators'!$F$18,$G271:$BB271))&lt;Check_Limit,0,1),1)</f>
        <v>0</v>
      </c>
    </row>
    <row r="272" spans="1:67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>Functionalization!$D272</f>
        <v>0</v>
      </c>
      <c r="E272" s="14">
        <f t="shared" ca="1" si="42"/>
        <v>0</v>
      </c>
      <c r="F272" s="3" t="str">
        <f>IF($D272=0,"-",IF('Input-Accounts'!$E272&lt;&gt;0,'Input-Accounts'!$E272,'Input-Accounts'!$G272))</f>
        <v>-</v>
      </c>
      <c r="G272" s="14">
        <f ca="1">IF(G$5&lt;&gt;"",HLOOKUP(G$5,Functionalization!$G$6:$R$343,ROW($A272)-5,FALSE),IFERROR(INDEX(G$320:G$343,MATCH($F272,$B$320:$B$343,0))/VLOOKUP($F272,$B$320:$BB$343,MATCH(LEFT(TRIM(G$6),FIND("~",SUBSTITUTE(G$6,"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272))*HLOOKUP(LEFT(TRIM(G$6),FIND("~",SUBSTITUTE(G$6," ","~",LEN(TRIM(G$6))-LEN(SUBSTITUTE(TRIM(G$6)," ",""))))-1)&amp;" Total",$B$6:$BB$343,ROW($A272)-5,FALSE))</f>
        <v>0</v>
      </c>
      <c r="H272" s="14">
        <f ca="1">IF(H$5&lt;&gt;"",HLOOKUP(H$5,Functionalization!$G$6:$R$343,ROW($A272)-5,FALSE),IFERROR(INDEX(H$320:H$343,MATCH($F272,$B$320:$B$343,0))/VLOOKUP($F272,$B$320:$BB$343,MATCH(LEFT(TRIM(H$6),FIND("~",SUBSTITUTE(H$6,"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272))*HLOOKUP(LEFT(TRIM(H$6),FIND("~",SUBSTITUTE(H$6," ","~",LEN(TRIM(H$6))-LEN(SUBSTITUTE(TRIM(H$6)," ",""))))-1)&amp;" Total",$B$6:$BB$343,ROW($A272)-5,FALSE))</f>
        <v>0</v>
      </c>
      <c r="I272" s="14">
        <f ca="1">IF(I$5&lt;&gt;"",HLOOKUP(I$5,Functionalization!$G$6:$R$343,ROW($A272)-5,FALSE),IFERROR(INDEX(I$320:I$343,MATCH($F272,$B$320:$B$343,0))/VLOOKUP($F272,$B$320:$BB$343,MATCH(LEFT(TRIM(I$6),FIND("~",SUBSTITUTE(I$6,"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272))*HLOOKUP(LEFT(TRIM(I$6),FIND("~",SUBSTITUTE(I$6," ","~",LEN(TRIM(I$6))-LEN(SUBSTITUTE(TRIM(I$6)," ",""))))-1)&amp;" Total",$B$6:$BB$343,ROW($A272)-5,FALSE))</f>
        <v>0</v>
      </c>
      <c r="J272" s="14">
        <f ca="1">IF(J$5&lt;&gt;"",HLOOKUP(J$5,Functionalization!$G$6:$R$343,ROW($A272)-5,FALSE),IFERROR(INDEX(J$320:J$343,MATCH($F272,$B$320:$B$343,0))/VLOOKUP($F272,$B$320:$BB$343,MATCH(LEFT(TRIM(J$6),FIND("~",SUBSTITUTE(J$6,"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272))*HLOOKUP(LEFT(TRIM(J$6),FIND("~",SUBSTITUTE(J$6," ","~",LEN(TRIM(J$6))-LEN(SUBSTITUTE(TRIM(J$6)," ",""))))-1)&amp;" Total",$B$6:$BB$343,ROW($A272)-5,FALSE))</f>
        <v>0</v>
      </c>
      <c r="K272" s="14">
        <f ca="1">IF(K$5&lt;&gt;"",HLOOKUP(K$5,Functionalization!$G$6:$R$343,ROW($A272)-5,FALSE),IFERROR(INDEX(K$320:K$343,MATCH($F272,$B$320:$B$343,0))/VLOOKUP($F272,$B$320:$BB$343,MATCH(LEFT(TRIM(K$6),FIND("~",SUBSTITUTE(K$6,"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272))*HLOOKUP(LEFT(TRIM(K$6),FIND("~",SUBSTITUTE(K$6," ","~",LEN(TRIM(K$6))-LEN(SUBSTITUTE(TRIM(K$6)," ",""))))-1)&amp;" Total",$B$6:$BB$343,ROW($A272)-5,FALSE))</f>
        <v>0</v>
      </c>
      <c r="L272" s="14">
        <f ca="1">IF(L$5&lt;&gt;"",HLOOKUP(L$5,Functionalization!$G$6:$R$343,ROW($A272)-5,FALSE),IFERROR(INDEX(L$320:L$343,MATCH($F272,$B$320:$B$343,0))/VLOOKUP($F272,$B$320:$BB$343,MATCH(LEFT(TRIM(L$6),FIND("~",SUBSTITUTE(L$6,"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272))*HLOOKUP(LEFT(TRIM(L$6),FIND("~",SUBSTITUTE(L$6," ","~",LEN(TRIM(L$6))-LEN(SUBSTITUTE(TRIM(L$6)," ",""))))-1)&amp;" Total",$B$6:$BB$343,ROW($A272)-5,FALSE))</f>
        <v>0</v>
      </c>
      <c r="M272" s="14">
        <f ca="1">IF(M$5&lt;&gt;"",HLOOKUP(M$5,Functionalization!$G$6:$R$343,ROW($A272)-5,FALSE),IFERROR(INDEX(M$320:M$343,MATCH($F272,$B$320:$B$343,0))/VLOOKUP($F272,$B$320:$BB$343,MATCH(LEFT(TRIM(M$6),FIND("~",SUBSTITUTE(M$6,"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272))*HLOOKUP(LEFT(TRIM(M$6),FIND("~",SUBSTITUTE(M$6," ","~",LEN(TRIM(M$6))-LEN(SUBSTITUTE(TRIM(M$6)," ",""))))-1)&amp;" Total",$B$6:$BB$343,ROW($A272)-5,FALSE))</f>
        <v>0</v>
      </c>
      <c r="N272" s="14">
        <f ca="1">IF(N$5&lt;&gt;"",HLOOKUP(N$5,Functionalization!$G$6:$R$343,ROW($A272)-5,FALSE),IFERROR(INDEX(N$320:N$343,MATCH($F272,$B$320:$B$343,0))/VLOOKUP($F272,$B$320:$BB$343,MATCH(LEFT(TRIM(N$6),FIND("~",SUBSTITUTE(N$6,"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272))*HLOOKUP(LEFT(TRIM(N$6),FIND("~",SUBSTITUTE(N$6," ","~",LEN(TRIM(N$6))-LEN(SUBSTITUTE(TRIM(N$6)," ",""))))-1)&amp;" Total",$B$6:$BB$343,ROW($A272)-5,FALSE))</f>
        <v>0</v>
      </c>
      <c r="O272" s="14">
        <f ca="1">IF(O$5&lt;&gt;"",HLOOKUP(O$5,Functionalization!$G$6:$R$343,ROW($A272)-5,FALSE),IFERROR(INDEX(O$320:O$343,MATCH($F272,$B$320:$B$343,0))/VLOOKUP($F272,$B$320:$BB$343,MATCH(LEFT(TRIM(O$6),FIND("~",SUBSTITUTE(O$6,"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272))*HLOOKUP(LEFT(TRIM(O$6),FIND("~",SUBSTITUTE(O$6," ","~",LEN(TRIM(O$6))-LEN(SUBSTITUTE(TRIM(O$6)," ",""))))-1)&amp;" Total",$B$6:$BB$343,ROW($A272)-5,FALSE))</f>
        <v>0</v>
      </c>
      <c r="P272" s="14">
        <f ca="1">IF(P$5&lt;&gt;"",HLOOKUP(P$5,Functionalization!$G$6:$R$343,ROW($A272)-5,FALSE),IFERROR(INDEX(P$320:P$343,MATCH($F272,$B$320:$B$343,0))/VLOOKUP($F272,$B$320:$BB$343,MATCH(LEFT(TRIM(P$6),FIND("~",SUBSTITUTE(P$6,"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272))*HLOOKUP(LEFT(TRIM(P$6),FIND("~",SUBSTITUTE(P$6," ","~",LEN(TRIM(P$6))-LEN(SUBSTITUTE(TRIM(P$6)," ",""))))-1)&amp;" Total",$B$6:$BB$343,ROW($A272)-5,FALSE))</f>
        <v>0</v>
      </c>
      <c r="Q272" s="14">
        <f ca="1">IF(Q$5&lt;&gt;"",HLOOKUP(Q$5,Functionalization!$G$6:$R$343,ROW($A272)-5,FALSE),IFERROR(INDEX(Q$320:Q$343,MATCH($F272,$B$320:$B$343,0))/VLOOKUP($F272,$B$320:$BB$343,MATCH(LEFT(TRIM(Q$6),FIND("~",SUBSTITUTE(Q$6,"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272))*HLOOKUP(LEFT(TRIM(Q$6),FIND("~",SUBSTITUTE(Q$6," ","~",LEN(TRIM(Q$6))-LEN(SUBSTITUTE(TRIM(Q$6)," ",""))))-1)&amp;" Total",$B$6:$BB$343,ROW($A272)-5,FALSE))</f>
        <v>0</v>
      </c>
      <c r="R272" s="14">
        <f ca="1">IF(R$5&lt;&gt;"",HLOOKUP(R$5,Functionalization!$G$6:$R$343,ROW($A272)-5,FALSE),IFERROR(INDEX(R$320:R$343,MATCH($F272,$B$320:$B$343,0))/VLOOKUP($F272,$B$320:$BB$343,MATCH(LEFT(TRIM(R$6),FIND("~",SUBSTITUTE(R$6,"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272))*HLOOKUP(LEFT(TRIM(R$6),FIND("~",SUBSTITUTE(R$6," ","~",LEN(TRIM(R$6))-LEN(SUBSTITUTE(TRIM(R$6)," ",""))))-1)&amp;" Total",$B$6:$BB$343,ROW($A272)-5,FALSE))</f>
        <v>0</v>
      </c>
      <c r="S272" s="14">
        <f ca="1">IF(S$5&lt;&gt;"",HLOOKUP(S$5,Functionalization!$G$6:$R$343,ROW($A272)-5,FALSE),IFERROR(INDEX(S$320:S$343,MATCH($F272,$B$320:$B$343,0))/VLOOKUP($F272,$B$320:$BB$343,MATCH(LEFT(TRIM(S$6),FIND("~",SUBSTITUTE(S$6,"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272))*HLOOKUP(LEFT(TRIM(S$6),FIND("~",SUBSTITUTE(S$6," ","~",LEN(TRIM(S$6))-LEN(SUBSTITUTE(TRIM(S$6)," ",""))))-1)&amp;" Total",$B$6:$BB$343,ROW($A272)-5,FALSE))</f>
        <v>0</v>
      </c>
      <c r="T272" s="14">
        <f ca="1">IF(T$5&lt;&gt;"",HLOOKUP(T$5,Functionalization!$G$6:$R$343,ROW($A272)-5,FALSE),IFERROR(INDEX(T$320:T$343,MATCH($F272,$B$320:$B$343,0))/VLOOKUP($F272,$B$320:$BB$343,MATCH(LEFT(TRIM(T$6),FIND("~",SUBSTITUTE(T$6,"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272))*HLOOKUP(LEFT(TRIM(T$6),FIND("~",SUBSTITUTE(T$6," ","~",LEN(TRIM(T$6))-LEN(SUBSTITUTE(TRIM(T$6)," ",""))))-1)&amp;" Total",$B$6:$BB$343,ROW($A272)-5,FALSE))</f>
        <v>0</v>
      </c>
      <c r="U272" s="14">
        <f ca="1">IF(U$5&lt;&gt;"",HLOOKUP(U$5,Functionalization!$G$6:$R$343,ROW($A272)-5,FALSE),IFERROR(INDEX(U$320:U$343,MATCH($F272,$B$320:$B$343,0))/VLOOKUP($F272,$B$320:$BB$343,MATCH(LEFT(TRIM(U$6),FIND("~",SUBSTITUTE(U$6,"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272))*HLOOKUP(LEFT(TRIM(U$6),FIND("~",SUBSTITUTE(U$6," ","~",LEN(TRIM(U$6))-LEN(SUBSTITUTE(TRIM(U$6)," ",""))))-1)&amp;" Total",$B$6:$BB$343,ROW($A272)-5,FALSE))</f>
        <v>0</v>
      </c>
      <c r="V272" s="14">
        <f ca="1">IF(V$5&lt;&gt;"",HLOOKUP(V$5,Functionalization!$G$6:$R$343,ROW($A272)-5,FALSE),IFERROR(INDEX(V$320:V$343,MATCH($F272,$B$320:$B$343,0))/VLOOKUP($F272,$B$320:$BB$343,MATCH(LEFT(TRIM(V$6),FIND("~",SUBSTITUTE(V$6,"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272))*HLOOKUP(LEFT(TRIM(V$6),FIND("~",SUBSTITUTE(V$6," ","~",LEN(TRIM(V$6))-LEN(SUBSTITUTE(TRIM(V$6)," ",""))))-1)&amp;" Total",$B$6:$BB$343,ROW($A272)-5,FALSE))</f>
        <v>0</v>
      </c>
      <c r="W272" s="14">
        <f ca="1">IF(W$5&lt;&gt;"",HLOOKUP(W$5,Functionalization!$G$6:$R$343,ROW($A272)-5,FALSE),IFERROR(INDEX(W$320:W$343,MATCH($F272,$B$320:$B$343,0))/VLOOKUP($F272,$B$320:$BB$343,MATCH(LEFT(TRIM(W$6),FIND("~",SUBSTITUTE(W$6,"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272))*HLOOKUP(LEFT(TRIM(W$6),FIND("~",SUBSTITUTE(W$6," ","~",LEN(TRIM(W$6))-LEN(SUBSTITUTE(TRIM(W$6)," ",""))))-1)&amp;" Total",$B$6:$BB$343,ROW($A272)-5,FALSE))</f>
        <v>0</v>
      </c>
      <c r="X272" s="14">
        <f ca="1">IF(X$5&lt;&gt;"",HLOOKUP(X$5,Functionalization!$G$6:$R$343,ROW($A272)-5,FALSE),IFERROR(INDEX(X$320:X$343,MATCH($F272,$B$320:$B$343,0))/VLOOKUP($F272,$B$320:$BB$343,MATCH(LEFT(TRIM(X$6),FIND("~",SUBSTITUTE(X$6,"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272))*HLOOKUP(LEFT(TRIM(X$6),FIND("~",SUBSTITUTE(X$6," ","~",LEN(TRIM(X$6))-LEN(SUBSTITUTE(TRIM(X$6)," ",""))))-1)&amp;" Total",$B$6:$BB$343,ROW($A272)-5,FALSE))</f>
        <v>0</v>
      </c>
      <c r="Y272" s="14">
        <f ca="1">IF(Y$5&lt;&gt;"",HLOOKUP(Y$5,Functionalization!$G$6:$R$343,ROW($A272)-5,FALSE),IFERROR(INDEX(Y$320:Y$343,MATCH($F272,$B$320:$B$343,0))/VLOOKUP($F272,$B$320:$BB$343,MATCH(LEFT(TRIM(Y$6),FIND("~",SUBSTITUTE(Y$6,"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272))*HLOOKUP(LEFT(TRIM(Y$6),FIND("~",SUBSTITUTE(Y$6," ","~",LEN(TRIM(Y$6))-LEN(SUBSTITUTE(TRIM(Y$6)," ",""))))-1)&amp;" Total",$B$6:$BB$343,ROW($A272)-5,FALSE))</f>
        <v>0</v>
      </c>
      <c r="Z272" s="14">
        <f ca="1">IF(Z$5&lt;&gt;"",HLOOKUP(Z$5,Functionalization!$G$6:$R$343,ROW($A272)-5,FALSE),IFERROR(INDEX(Z$320:Z$343,MATCH($F272,$B$320:$B$343,0))/VLOOKUP($F272,$B$320:$BB$343,MATCH(LEFT(TRIM(Z$6),FIND("~",SUBSTITUTE(Z$6,"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272))*HLOOKUP(LEFT(TRIM(Z$6),FIND("~",SUBSTITUTE(Z$6," ","~",LEN(TRIM(Z$6))-LEN(SUBSTITUTE(TRIM(Z$6)," ",""))))-1)&amp;" Total",$B$6:$BB$343,ROW($A272)-5,FALSE))</f>
        <v>0</v>
      </c>
      <c r="AA272" s="14">
        <f ca="1">IF(AA$5&lt;&gt;"",HLOOKUP(AA$5,Functionalization!$G$6:$R$343,ROW($A272)-5,FALSE),IFERROR(INDEX(AA$320:AA$343,MATCH($F272,$B$320:$B$343,0))/VLOOKUP($F272,$B$320:$BB$343,MATCH(LEFT(TRIM(AA$6),FIND("~",SUBSTITUTE(AA$6,"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272))*HLOOKUP(LEFT(TRIM(AA$6),FIND("~",SUBSTITUTE(AA$6," ","~",LEN(TRIM(AA$6))-LEN(SUBSTITUTE(TRIM(AA$6)," ",""))))-1)&amp;" Total",$B$6:$BB$343,ROW($A272)-5,FALSE))</f>
        <v>0</v>
      </c>
      <c r="AB272" s="14">
        <f ca="1">IF(AB$5&lt;&gt;"",HLOOKUP(AB$5,Functionalization!$G$6:$R$343,ROW($A272)-5,FALSE),IFERROR(INDEX(AB$320:AB$343,MATCH($F272,$B$320:$B$343,0))/VLOOKUP($F272,$B$320:$BB$343,MATCH(LEFT(TRIM(AB$6),FIND("~",SUBSTITUTE(AB$6,"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272))*HLOOKUP(LEFT(TRIM(AB$6),FIND("~",SUBSTITUTE(AB$6," ","~",LEN(TRIM(AB$6))-LEN(SUBSTITUTE(TRIM(AB$6)," ",""))))-1)&amp;" Total",$B$6:$BB$343,ROW($A272)-5,FALSE))</f>
        <v>0</v>
      </c>
      <c r="AC272" s="14">
        <f ca="1">IF(AC$5&lt;&gt;"",HLOOKUP(AC$5,Functionalization!$G$6:$R$343,ROW($A272)-5,FALSE),IFERROR(INDEX(AC$320:AC$343,MATCH($F272,$B$320:$B$343,0))/VLOOKUP($F272,$B$320:$BB$343,MATCH(LEFT(TRIM(AC$6),FIND("~",SUBSTITUTE(AC$6,"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272))*HLOOKUP(LEFT(TRIM(AC$6),FIND("~",SUBSTITUTE(AC$6," ","~",LEN(TRIM(AC$6))-LEN(SUBSTITUTE(TRIM(AC$6)," ",""))))-1)&amp;" Total",$B$6:$BB$343,ROW($A272)-5,FALSE))</f>
        <v>0</v>
      </c>
      <c r="AD272" s="14">
        <f ca="1">IF(AD$5&lt;&gt;"",HLOOKUP(AD$5,Functionalization!$G$6:$R$343,ROW($A272)-5,FALSE),IFERROR(INDEX(AD$320:AD$343,MATCH($F272,$B$320:$B$343,0))/VLOOKUP($F272,$B$320:$BB$343,MATCH(LEFT(TRIM(AD$6),FIND("~",SUBSTITUTE(AD$6,"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272))*HLOOKUP(LEFT(TRIM(AD$6),FIND("~",SUBSTITUTE(AD$6," ","~",LEN(TRIM(AD$6))-LEN(SUBSTITUTE(TRIM(AD$6)," ",""))))-1)&amp;" Total",$B$6:$BB$343,ROW($A272)-5,FALSE))</f>
        <v>0</v>
      </c>
      <c r="AE272" s="14">
        <f ca="1">IF(AE$5&lt;&gt;"",HLOOKUP(AE$5,Functionalization!$G$6:$R$343,ROW($A272)-5,FALSE),IFERROR(INDEX(AE$320:AE$343,MATCH($F272,$B$320:$B$343,0))/VLOOKUP($F272,$B$320:$BB$343,MATCH(LEFT(TRIM(AE$6),FIND("~",SUBSTITUTE(AE$6,"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272))*HLOOKUP(LEFT(TRIM(AE$6),FIND("~",SUBSTITUTE(AE$6," ","~",LEN(TRIM(AE$6))-LEN(SUBSTITUTE(TRIM(AE$6)," ",""))))-1)&amp;" Total",$B$6:$BB$343,ROW($A272)-5,FALSE))</f>
        <v>0</v>
      </c>
      <c r="AF272" s="14">
        <f ca="1">IF(AF$5&lt;&gt;"",HLOOKUP(AF$5,Functionalization!$G$6:$R$343,ROW($A272)-5,FALSE),IFERROR(INDEX(AF$320:AF$343,MATCH($F272,$B$320:$B$343,0))/VLOOKUP($F272,$B$320:$BB$343,MATCH(LEFT(TRIM(AF$6),FIND("~",SUBSTITUTE(AF$6,"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272))*HLOOKUP(LEFT(TRIM(AF$6),FIND("~",SUBSTITUTE(AF$6," ","~",LEN(TRIM(AF$6))-LEN(SUBSTITUTE(TRIM(AF$6)," ",""))))-1)&amp;" Total",$B$6:$BB$343,ROW($A272)-5,FALSE))</f>
        <v>0</v>
      </c>
      <c r="AG272" s="14">
        <f ca="1">IF(AG$5&lt;&gt;"",HLOOKUP(AG$5,Functionalization!$G$6:$R$343,ROW($A272)-5,FALSE),IFERROR(INDEX(AG$320:AG$343,MATCH($F272,$B$320:$B$343,0))/VLOOKUP($F272,$B$320:$BB$343,MATCH(LEFT(TRIM(AG$6),FIND("~",SUBSTITUTE(AG$6,"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272))*HLOOKUP(LEFT(TRIM(AG$6),FIND("~",SUBSTITUTE(AG$6," ","~",LEN(TRIM(AG$6))-LEN(SUBSTITUTE(TRIM(AG$6)," ",""))))-1)&amp;" Total",$B$6:$BB$343,ROW($A272)-5,FALSE))</f>
        <v>0</v>
      </c>
      <c r="AH272" s="14">
        <f ca="1">IF(AH$5&lt;&gt;"",HLOOKUP(AH$5,Functionalization!$G$6:$R$343,ROW($A272)-5,FALSE),IFERROR(INDEX(AH$320:AH$343,MATCH($F272,$B$320:$B$343,0))/VLOOKUP($F272,$B$320:$BB$343,MATCH(LEFT(TRIM(AH$6),FIND("~",SUBSTITUTE(AH$6,"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272))*HLOOKUP(LEFT(TRIM(AH$6),FIND("~",SUBSTITUTE(AH$6," ","~",LEN(TRIM(AH$6))-LEN(SUBSTITUTE(TRIM(AH$6)," ",""))))-1)&amp;" Total",$B$6:$BB$343,ROW($A272)-5,FALSE))</f>
        <v>0</v>
      </c>
      <c r="AI272" s="14">
        <f ca="1">IF(AI$5&lt;&gt;"",HLOOKUP(AI$5,Functionalization!$G$6:$R$343,ROW($A272)-5,FALSE),IFERROR(INDEX(AI$320:AI$343,MATCH($F272,$B$320:$B$343,0))/VLOOKUP($F272,$B$320:$BB$343,MATCH(LEFT(TRIM(AI$6),FIND("~",SUBSTITUTE(AI$6,"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272))*HLOOKUP(LEFT(TRIM(AI$6),FIND("~",SUBSTITUTE(AI$6," ","~",LEN(TRIM(AI$6))-LEN(SUBSTITUTE(TRIM(AI$6)," ",""))))-1)&amp;" Total",$B$6:$BB$343,ROW($A272)-5,FALSE))</f>
        <v>0</v>
      </c>
      <c r="AJ272" s="14">
        <f ca="1">IF(AJ$5&lt;&gt;"",HLOOKUP(AJ$5,Functionalization!$G$6:$R$343,ROW($A272)-5,FALSE),IFERROR(INDEX(AJ$320:AJ$343,MATCH($F272,$B$320:$B$343,0))/VLOOKUP($F272,$B$320:$BB$343,MATCH(LEFT(TRIM(AJ$6),FIND("~",SUBSTITUTE(AJ$6,"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272))*HLOOKUP(LEFT(TRIM(AJ$6),FIND("~",SUBSTITUTE(AJ$6," ","~",LEN(TRIM(AJ$6))-LEN(SUBSTITUTE(TRIM(AJ$6)," ",""))))-1)&amp;" Total",$B$6:$BB$343,ROW($A272)-5,FALSE))</f>
        <v>0</v>
      </c>
      <c r="AK272" s="14">
        <f ca="1">IF(AK$5&lt;&gt;"",HLOOKUP(AK$5,Functionalization!$G$6:$R$343,ROW($A272)-5,FALSE),IFERROR(INDEX(AK$320:AK$343,MATCH($F272,$B$320:$B$343,0))/VLOOKUP($F272,$B$320:$BB$343,MATCH(LEFT(TRIM(AK$6),FIND("~",SUBSTITUTE(AK$6,"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272))*HLOOKUP(LEFT(TRIM(AK$6),FIND("~",SUBSTITUTE(AK$6," ","~",LEN(TRIM(AK$6))-LEN(SUBSTITUTE(TRIM(AK$6)," ",""))))-1)&amp;" Total",$B$6:$BB$343,ROW($A272)-5,FALSE))</f>
        <v>0</v>
      </c>
      <c r="AL272" s="14">
        <f ca="1">IF(AL$5&lt;&gt;"",HLOOKUP(AL$5,Functionalization!$G$6:$R$343,ROW($A272)-5,FALSE),IFERROR(INDEX(AL$320:AL$343,MATCH($F272,$B$320:$B$343,0))/VLOOKUP($F272,$B$320:$BB$343,MATCH(LEFT(TRIM(AL$6),FIND("~",SUBSTITUTE(AL$6,"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272))*HLOOKUP(LEFT(TRIM(AL$6),FIND("~",SUBSTITUTE(AL$6," ","~",LEN(TRIM(AL$6))-LEN(SUBSTITUTE(TRIM(AL$6)," ",""))))-1)&amp;" Total",$B$6:$BB$343,ROW($A272)-5,FALSE))</f>
        <v>0</v>
      </c>
      <c r="AM272" s="14">
        <f ca="1">IF(AM$5&lt;&gt;"",HLOOKUP(AM$5,Functionalization!$G$6:$R$343,ROW($A272)-5,FALSE),IFERROR(INDEX(AM$320:AM$343,MATCH($F272,$B$320:$B$343,0))/VLOOKUP($F272,$B$320:$BB$343,MATCH(LEFT(TRIM(AM$6),FIND("~",SUBSTITUTE(AM$6,"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272))*HLOOKUP(LEFT(TRIM(AM$6),FIND("~",SUBSTITUTE(AM$6," ","~",LEN(TRIM(AM$6))-LEN(SUBSTITUTE(TRIM(AM$6)," ",""))))-1)&amp;" Total",$B$6:$BB$343,ROW($A272)-5,FALSE))</f>
        <v>0</v>
      </c>
      <c r="AN272" s="14">
        <f ca="1">IF(AN$5&lt;&gt;"",HLOOKUP(AN$5,Functionalization!$G$6:$R$343,ROW($A272)-5,FALSE),IFERROR(INDEX(AN$320:AN$343,MATCH($F272,$B$320:$B$343,0))/VLOOKUP($F272,$B$320:$BB$343,MATCH(LEFT(TRIM(AN$6),FIND("~",SUBSTITUTE(AN$6,"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272))*HLOOKUP(LEFT(TRIM(AN$6),FIND("~",SUBSTITUTE(AN$6," ","~",LEN(TRIM(AN$6))-LEN(SUBSTITUTE(TRIM(AN$6)," ",""))))-1)&amp;" Total",$B$6:$BB$343,ROW($A272)-5,FALSE))</f>
        <v>0</v>
      </c>
      <c r="AO272" s="14">
        <f ca="1">IF(AO$5&lt;&gt;"",HLOOKUP(AO$5,Functionalization!$G$6:$R$343,ROW($A272)-5,FALSE),IFERROR(INDEX(AO$320:AO$343,MATCH($F272,$B$320:$B$343,0))/VLOOKUP($F272,$B$320:$BB$343,MATCH(LEFT(TRIM(AO$6),FIND("~",SUBSTITUTE(AO$6,"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272))*HLOOKUP(LEFT(TRIM(AO$6),FIND("~",SUBSTITUTE(AO$6," ","~",LEN(TRIM(AO$6))-LEN(SUBSTITUTE(TRIM(AO$6)," ",""))))-1)&amp;" Total",$B$6:$BB$343,ROW($A272)-5,FALSE))</f>
        <v>0</v>
      </c>
      <c r="AP272" s="14">
        <f ca="1">IF(AP$5&lt;&gt;"",HLOOKUP(AP$5,Functionalization!$G$6:$R$343,ROW($A272)-5,FALSE),IFERROR(INDEX(AP$320:AP$343,MATCH($F272,$B$320:$B$343,0))/VLOOKUP($F272,$B$320:$BB$343,MATCH(LEFT(TRIM(AP$6),FIND("~",SUBSTITUTE(AP$6,"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272))*HLOOKUP(LEFT(TRIM(AP$6),FIND("~",SUBSTITUTE(AP$6," ","~",LEN(TRIM(AP$6))-LEN(SUBSTITUTE(TRIM(AP$6)," ",""))))-1)&amp;" Total",$B$6:$BB$343,ROW($A272)-5,FALSE))</f>
        <v>0</v>
      </c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D272" s="44">
        <f ca="1">IFERROR(IF(SUMIF($G$6:$BB$6,BD$6&amp;" Total",$G272:$BB272)-(SUMIF($G$6:$BB$6,BD$6&amp;" "&amp;'Input-Allocators'!$D$18,$G272:$BB272)+IFERROR(SUMIF($G$6:$BB$6,BD$6&amp;" "&amp;'Input-Allocators'!$E$18,$G272:$BB272),SUMIF($G$6:$BB$6,BD$6&amp;" "&amp;'Input-Allocators'!$B$20,$G272:$BB272))+SUMIF($G$6:$BB$6,BD$6&amp;" "&amp;'Input-Allocators'!$F$18,$G272:$BB272))&lt;Check_Limit,0,1),1)</f>
        <v>0</v>
      </c>
      <c r="BE272" s="44">
        <f ca="1">IFERROR(IF(SUMIF($G$6:$BB$6,BE$6&amp;" Total",$G272:$BB272)-(SUMIF($G$6:$BB$6,BE$6&amp;" "&amp;'Input-Allocators'!$D$18,$G272:$BB272)+IFERROR(SUMIF($G$6:$BB$6,BE$6&amp;" "&amp;'Input-Allocators'!$E$18,$G272:$BB272),SUMIF($G$6:$BB$6,BE$6&amp;" "&amp;'Input-Allocators'!$B$20,$G272:$BB272))+SUMIF($G$6:$BB$6,BE$6&amp;" "&amp;'Input-Allocators'!$F$18,$G272:$BB272))&lt;Check_Limit,0,1),1)</f>
        <v>0</v>
      </c>
      <c r="BF272" s="44">
        <f ca="1">IFERROR(IF(SUMIF($G$6:$BB$6,BF$6&amp;" Total",$G272:$BB272)-(SUMIF($G$6:$BB$6,BF$6&amp;" "&amp;'Input-Allocators'!$D$18,$G272:$BB272)+IFERROR(SUMIF($G$6:$BB$6,BF$6&amp;" "&amp;'Input-Allocators'!$E$18,$G272:$BB272),SUMIF($G$6:$BB$6,BF$6&amp;" "&amp;'Input-Allocators'!$B$20,$G272:$BB272))+SUMIF($G$6:$BB$6,BF$6&amp;" "&amp;'Input-Allocators'!$F$18,$G272:$BB272))&lt;Check_Limit,0,1),1)</f>
        <v>0</v>
      </c>
      <c r="BG272" s="44">
        <f ca="1">IFERROR(IF(SUMIF($G$6:$BB$6,BG$6&amp;" Total",$G272:$BB272)-(SUMIF($G$6:$BB$6,BG$6&amp;" "&amp;'Input-Allocators'!$D$18,$G272:$BB272)+IFERROR(SUMIF($G$6:$BB$6,BG$6&amp;" "&amp;'Input-Allocators'!$E$18,$G272:$BB272),SUMIF($G$6:$BB$6,BG$6&amp;" "&amp;'Input-Allocators'!$B$20,$G272:$BB272))+SUMIF($G$6:$BB$6,BG$6&amp;" "&amp;'Input-Allocators'!$F$18,$G272:$BB272))&lt;Check_Limit,0,1),1)</f>
        <v>0</v>
      </c>
      <c r="BH272" s="44">
        <f ca="1">IFERROR(IF(SUMIF($G$6:$BB$6,BH$6&amp;" Total",$G272:$BB272)-(SUMIF($G$6:$BB$6,BH$6&amp;" "&amp;'Input-Allocators'!$D$18,$G272:$BB272)+IFERROR(SUMIF($G$6:$BB$6,BH$6&amp;" "&amp;'Input-Allocators'!$E$18,$G272:$BB272),SUMIF($G$6:$BB$6,BH$6&amp;" "&amp;'Input-Allocators'!$B$20,$G272:$BB272))+SUMIF($G$6:$BB$6,BH$6&amp;" "&amp;'Input-Allocators'!$F$18,$G272:$BB272))&lt;Check_Limit,0,1),1)</f>
        <v>0</v>
      </c>
      <c r="BI272" s="44">
        <f ca="1">IFERROR(IF(SUMIF($G$6:$BB$6,BI$6&amp;" Total",$G272:$BB272)-(SUMIF($G$6:$BB$6,BI$6&amp;" "&amp;'Input-Allocators'!$D$18,$G272:$BB272)+IFERROR(SUMIF($G$6:$BB$6,BI$6&amp;" "&amp;'Input-Allocators'!$E$18,$G272:$BB272),SUMIF($G$6:$BB$6,BI$6&amp;" "&amp;'Input-Allocators'!$B$20,$G272:$BB272))+SUMIF($G$6:$BB$6,BI$6&amp;" "&amp;'Input-Allocators'!$F$18,$G272:$BB272))&lt;Check_Limit,0,1),1)</f>
        <v>0</v>
      </c>
      <c r="BJ272" s="44">
        <f ca="1">IFERROR(IF(SUMIF($G$6:$BB$6,BJ$6&amp;" Total",$G272:$BB272)-(SUMIF($G$6:$BB$6,BJ$6&amp;" "&amp;'Input-Allocators'!$D$18,$G272:$BB272)+IFERROR(SUMIF($G$6:$BB$6,BJ$6&amp;" "&amp;'Input-Allocators'!$E$18,$G272:$BB272),SUMIF($G$6:$BB$6,BJ$6&amp;" "&amp;'Input-Allocators'!$B$20,$G272:$BB272))+SUMIF($G$6:$BB$6,BJ$6&amp;" "&amp;'Input-Allocators'!$F$18,$G272:$BB272))&lt;Check_Limit,0,1),1)</f>
        <v>0</v>
      </c>
      <c r="BK272" s="44">
        <f ca="1">IFERROR(IF(SUMIF($G$6:$BB$6,BK$6&amp;" Total",$G272:$BB272)-(SUMIF($G$6:$BB$6,BK$6&amp;" "&amp;'Input-Allocators'!$D$18,$G272:$BB272)+IFERROR(SUMIF($G$6:$BB$6,BK$6&amp;" "&amp;'Input-Allocators'!$E$18,$G272:$BB272),SUMIF($G$6:$BB$6,BK$6&amp;" "&amp;'Input-Allocators'!$B$20,$G272:$BB272))+SUMIF($G$6:$BB$6,BK$6&amp;" "&amp;'Input-Allocators'!$F$18,$G272:$BB272))&lt;Check_Limit,0,1),1)</f>
        <v>0</v>
      </c>
      <c r="BL272" s="44">
        <f ca="1">IFERROR(IF(SUMIF($G$6:$BB$6,BL$6&amp;" Total",$G272:$BB272)-(SUMIF($G$6:$BB$6,BL$6&amp;" "&amp;'Input-Allocators'!$D$18,$G272:$BB272)+IFERROR(SUMIF($G$6:$BB$6,BL$6&amp;" "&amp;'Input-Allocators'!$E$18,$G272:$BB272),SUMIF($G$6:$BB$6,BL$6&amp;" "&amp;'Input-Allocators'!$B$20,$G272:$BB272))+SUMIF($G$6:$BB$6,BL$6&amp;" "&amp;'Input-Allocators'!$F$18,$G272:$BB272))&lt;Check_Limit,0,1),1)</f>
        <v>0</v>
      </c>
      <c r="BM272" s="44">
        <f ca="1">IFERROR(IF(SUMIF($G$6:$BB$6,BM$6&amp;" Total",$G272:$BB272)-(SUMIF($G$6:$BB$6,BM$6&amp;" "&amp;'Input-Allocators'!$D$18,$G272:$BB272)+IFERROR(SUMIF($G$6:$BB$6,BM$6&amp;" "&amp;'Input-Allocators'!$E$18,$G272:$BB272),SUMIF($G$6:$BB$6,BM$6&amp;" "&amp;'Input-Allocators'!$B$20,$G272:$BB272))+SUMIF($G$6:$BB$6,BM$6&amp;" "&amp;'Input-Allocators'!$F$18,$G272:$BB272))&lt;Check_Limit,0,1),1)</f>
        <v>0</v>
      </c>
      <c r="BN272" s="44">
        <f ca="1">IFERROR(IF(SUMIF($G$6:$BB$6,BN$6&amp;" Total",$G272:$BB272)-(SUMIF($G$6:$BB$6,BN$6&amp;" "&amp;'Input-Allocators'!$D$18,$G272:$BB272)+IFERROR(SUMIF($G$6:$BB$6,BN$6&amp;" "&amp;'Input-Allocators'!$E$18,$G272:$BB272),SUMIF($G$6:$BB$6,BN$6&amp;" "&amp;'Input-Allocators'!$B$20,$G272:$BB272))+SUMIF($G$6:$BB$6,BN$6&amp;" "&amp;'Input-Allocators'!$F$18,$G272:$BB272))&lt;Check_Limit,0,1),1)</f>
        <v>0</v>
      </c>
      <c r="BO272" s="44">
        <f ca="1">IFERROR(IF(SUMIF($G$6:$BB$6,BO$6&amp;" Total",$G272:$BB272)-(SUMIF($G$6:$BB$6,BO$6&amp;" "&amp;'Input-Allocators'!$D$18,$G272:$BB272)+IFERROR(SUMIF($G$6:$BB$6,BO$6&amp;" "&amp;'Input-Allocators'!$E$18,$G272:$BB272),SUMIF($G$6:$BB$6,BO$6&amp;" "&amp;'Input-Allocators'!$B$20,$G272:$BB272))+SUMIF($G$6:$BB$6,BO$6&amp;" "&amp;'Input-Allocators'!$F$18,$G272:$BB272))&lt;Check_Limit,0,1),1)</f>
        <v>0</v>
      </c>
    </row>
    <row r="273" spans="1:67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>Functionalization!$D273</f>
        <v>1269.58</v>
      </c>
      <c r="E273" s="14">
        <f t="shared" ca="1" si="42"/>
        <v>0</v>
      </c>
      <c r="F273" s="3" t="str">
        <f>IF($D273=0,"-",IF('Input-Accounts'!$E273&lt;&gt;0,'Input-Accounts'!$E273,'Input-Accounts'!$G273))</f>
        <v>INT_TRANSPT</v>
      </c>
      <c r="G273" s="14">
        <f ca="1">IF(G$5&lt;&gt;"",HLOOKUP(G$5,Functionalization!$G$6:$R$343,ROW($A273)-5,FALSE),IFERROR(INDEX(G$320:G$343,MATCH($F273,$B$320:$B$343,0))/VLOOKUP($F273,$B$320:$BB$343,MATCH(LEFT(TRIM(G$6),FIND("~",SUBSTITUTE(G$6,"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273))*HLOOKUP(LEFT(TRIM(G$6),FIND("~",SUBSTITUTE(G$6," ","~",LEN(TRIM(G$6))-LEN(SUBSTITUTE(TRIM(G$6)," ",""))))-1)&amp;" Total",$B$6:$BB$343,ROW($A273)-5,FALSE))</f>
        <v>0</v>
      </c>
      <c r="H273" s="14">
        <f ca="1">IF(H$5&lt;&gt;"",HLOOKUP(H$5,Functionalization!$G$6:$R$343,ROW($A273)-5,FALSE),IFERROR(INDEX(H$320:H$343,MATCH($F273,$B$320:$B$343,0))/VLOOKUP($F273,$B$320:$BB$343,MATCH(LEFT(TRIM(H$6),FIND("~",SUBSTITUTE(H$6,"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273))*HLOOKUP(LEFT(TRIM(H$6),FIND("~",SUBSTITUTE(H$6," ","~",LEN(TRIM(H$6))-LEN(SUBSTITUTE(TRIM(H$6)," ",""))))-1)&amp;" Total",$B$6:$BB$343,ROW($A273)-5,FALSE))</f>
        <v>0</v>
      </c>
      <c r="I273" s="14">
        <f ca="1">IF(I$5&lt;&gt;"",HLOOKUP(I$5,Functionalization!$G$6:$R$343,ROW($A273)-5,FALSE),IFERROR(INDEX(I$320:I$343,MATCH($F273,$B$320:$B$343,0))/VLOOKUP($F273,$B$320:$BB$343,MATCH(LEFT(TRIM(I$6),FIND("~",SUBSTITUTE(I$6,"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273))*HLOOKUP(LEFT(TRIM(I$6),FIND("~",SUBSTITUTE(I$6," ","~",LEN(TRIM(I$6))-LEN(SUBSTITUTE(TRIM(I$6)," ",""))))-1)&amp;" Total",$B$6:$BB$343,ROW($A273)-5,FALSE))</f>
        <v>0</v>
      </c>
      <c r="J273" s="14">
        <f ca="1">IF(J$5&lt;&gt;"",HLOOKUP(J$5,Functionalization!$G$6:$R$343,ROW($A273)-5,FALSE),IFERROR(INDEX(J$320:J$343,MATCH($F273,$B$320:$B$343,0))/VLOOKUP($F273,$B$320:$BB$343,MATCH(LEFT(TRIM(J$6),FIND("~",SUBSTITUTE(J$6,"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273))*HLOOKUP(LEFT(TRIM(J$6),FIND("~",SUBSTITUTE(J$6," ","~",LEN(TRIM(J$6))-LEN(SUBSTITUTE(TRIM(J$6)," ",""))))-1)&amp;" Total",$B$6:$BB$343,ROW($A273)-5,FALSE))</f>
        <v>0</v>
      </c>
      <c r="K273" s="14">
        <f ca="1">IF(K$5&lt;&gt;"",HLOOKUP(K$5,Functionalization!$G$6:$R$343,ROW($A273)-5,FALSE),IFERROR(INDEX(K$320:K$343,MATCH($F273,$B$320:$B$343,0))/VLOOKUP($F273,$B$320:$BB$343,MATCH(LEFT(TRIM(K$6),FIND("~",SUBSTITUTE(K$6,"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273))*HLOOKUP(LEFT(TRIM(K$6),FIND("~",SUBSTITUTE(K$6," ","~",LEN(TRIM(K$6))-LEN(SUBSTITUTE(TRIM(K$6)," ",""))))-1)&amp;" Total",$B$6:$BB$343,ROW($A273)-5,FALSE))</f>
        <v>1269.58</v>
      </c>
      <c r="L273" s="14">
        <f ca="1">IF(L$5&lt;&gt;"",HLOOKUP(L$5,Functionalization!$G$6:$R$343,ROW($A273)-5,FALSE),IFERROR(INDEX(L$320:L$343,MATCH($F273,$B$320:$B$343,0))/VLOOKUP($F273,$B$320:$BB$343,MATCH(LEFT(TRIM(L$6),FIND("~",SUBSTITUTE(L$6,"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273))*HLOOKUP(LEFT(TRIM(L$6),FIND("~",SUBSTITUTE(L$6," ","~",LEN(TRIM(L$6))-LEN(SUBSTITUTE(TRIM(L$6)," ",""))))-1)&amp;" Total",$B$6:$BB$343,ROW($A273)-5,FALSE))</f>
        <v>1269.58</v>
      </c>
      <c r="M273" s="14">
        <f ca="1">IF(M$5&lt;&gt;"",HLOOKUP(M$5,Functionalization!$G$6:$R$343,ROW($A273)-5,FALSE),IFERROR(INDEX(M$320:M$343,MATCH($F273,$B$320:$B$343,0))/VLOOKUP($F273,$B$320:$BB$343,MATCH(LEFT(TRIM(M$6),FIND("~",SUBSTITUTE(M$6,"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273))*HLOOKUP(LEFT(TRIM(M$6),FIND("~",SUBSTITUTE(M$6," ","~",LEN(TRIM(M$6))-LEN(SUBSTITUTE(TRIM(M$6)," ",""))))-1)&amp;" Total",$B$6:$BB$343,ROW($A273)-5,FALSE))</f>
        <v>0</v>
      </c>
      <c r="N273" s="14">
        <f ca="1">IF(N$5&lt;&gt;"",HLOOKUP(N$5,Functionalization!$G$6:$R$343,ROW($A273)-5,FALSE),IFERROR(INDEX(N$320:N$343,MATCH($F273,$B$320:$B$343,0))/VLOOKUP($F273,$B$320:$BB$343,MATCH(LEFT(TRIM(N$6),FIND("~",SUBSTITUTE(N$6,"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273))*HLOOKUP(LEFT(TRIM(N$6),FIND("~",SUBSTITUTE(N$6," ","~",LEN(TRIM(N$6))-LEN(SUBSTITUTE(TRIM(N$6)," ",""))))-1)&amp;" Total",$B$6:$BB$343,ROW($A273)-5,FALSE))</f>
        <v>0</v>
      </c>
      <c r="O273" s="14">
        <f ca="1">IF(O$5&lt;&gt;"",HLOOKUP(O$5,Functionalization!$G$6:$R$343,ROW($A273)-5,FALSE),IFERROR(INDEX(O$320:O$343,MATCH($F273,$B$320:$B$343,0))/VLOOKUP($F273,$B$320:$BB$343,MATCH(LEFT(TRIM(O$6),FIND("~",SUBSTITUTE(O$6,"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273))*HLOOKUP(LEFT(TRIM(O$6),FIND("~",SUBSTITUTE(O$6," ","~",LEN(TRIM(O$6))-LEN(SUBSTITUTE(TRIM(O$6)," ",""))))-1)&amp;" Total",$B$6:$BB$343,ROW($A273)-5,FALSE))</f>
        <v>0</v>
      </c>
      <c r="P273" s="14">
        <f ca="1">IF(P$5&lt;&gt;"",HLOOKUP(P$5,Functionalization!$G$6:$R$343,ROW($A273)-5,FALSE),IFERROR(INDEX(P$320:P$343,MATCH($F273,$B$320:$B$343,0))/VLOOKUP($F273,$B$320:$BB$343,MATCH(LEFT(TRIM(P$6),FIND("~",SUBSTITUTE(P$6,"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273))*HLOOKUP(LEFT(TRIM(P$6),FIND("~",SUBSTITUTE(P$6," ","~",LEN(TRIM(P$6))-LEN(SUBSTITUTE(TRIM(P$6)," ",""))))-1)&amp;" Total",$B$6:$BB$343,ROW($A273)-5,FALSE))</f>
        <v>0</v>
      </c>
      <c r="Q273" s="14">
        <f ca="1">IF(Q$5&lt;&gt;"",HLOOKUP(Q$5,Functionalization!$G$6:$R$343,ROW($A273)-5,FALSE),IFERROR(INDEX(Q$320:Q$343,MATCH($F273,$B$320:$B$343,0))/VLOOKUP($F273,$B$320:$BB$343,MATCH(LEFT(TRIM(Q$6),FIND("~",SUBSTITUTE(Q$6,"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273))*HLOOKUP(LEFT(TRIM(Q$6),FIND("~",SUBSTITUTE(Q$6," ","~",LEN(TRIM(Q$6))-LEN(SUBSTITUTE(TRIM(Q$6)," ",""))))-1)&amp;" Total",$B$6:$BB$343,ROW($A273)-5,FALSE))</f>
        <v>0</v>
      </c>
      <c r="R273" s="14">
        <f ca="1">IF(R$5&lt;&gt;"",HLOOKUP(R$5,Functionalization!$G$6:$R$343,ROW($A273)-5,FALSE),IFERROR(INDEX(R$320:R$343,MATCH($F273,$B$320:$B$343,0))/VLOOKUP($F273,$B$320:$BB$343,MATCH(LEFT(TRIM(R$6),FIND("~",SUBSTITUTE(R$6,"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273))*HLOOKUP(LEFT(TRIM(R$6),FIND("~",SUBSTITUTE(R$6," ","~",LEN(TRIM(R$6))-LEN(SUBSTITUTE(TRIM(R$6)," ",""))))-1)&amp;" Total",$B$6:$BB$343,ROW($A273)-5,FALSE))</f>
        <v>0</v>
      </c>
      <c r="S273" s="14">
        <f ca="1">IF(S$5&lt;&gt;"",HLOOKUP(S$5,Functionalization!$G$6:$R$343,ROW($A273)-5,FALSE),IFERROR(INDEX(S$320:S$343,MATCH($F273,$B$320:$B$343,0))/VLOOKUP($F273,$B$320:$BB$343,MATCH(LEFT(TRIM(S$6),FIND("~",SUBSTITUTE(S$6,"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273))*HLOOKUP(LEFT(TRIM(S$6),FIND("~",SUBSTITUTE(S$6," ","~",LEN(TRIM(S$6))-LEN(SUBSTITUTE(TRIM(S$6)," ",""))))-1)&amp;" Total",$B$6:$BB$343,ROW($A273)-5,FALSE))</f>
        <v>0</v>
      </c>
      <c r="T273" s="14">
        <f ca="1">IF(T$5&lt;&gt;"",HLOOKUP(T$5,Functionalization!$G$6:$R$343,ROW($A273)-5,FALSE),IFERROR(INDEX(T$320:T$343,MATCH($F273,$B$320:$B$343,0))/VLOOKUP($F273,$B$320:$BB$343,MATCH(LEFT(TRIM(T$6),FIND("~",SUBSTITUTE(T$6,"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273))*HLOOKUP(LEFT(TRIM(T$6),FIND("~",SUBSTITUTE(T$6," ","~",LEN(TRIM(T$6))-LEN(SUBSTITUTE(TRIM(T$6)," ",""))))-1)&amp;" Total",$B$6:$BB$343,ROW($A273)-5,FALSE))</f>
        <v>0</v>
      </c>
      <c r="U273" s="14">
        <f ca="1">IF(U$5&lt;&gt;"",HLOOKUP(U$5,Functionalization!$G$6:$R$343,ROW($A273)-5,FALSE),IFERROR(INDEX(U$320:U$343,MATCH($F273,$B$320:$B$343,0))/VLOOKUP($F273,$B$320:$BB$343,MATCH(LEFT(TRIM(U$6),FIND("~",SUBSTITUTE(U$6,"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273))*HLOOKUP(LEFT(TRIM(U$6),FIND("~",SUBSTITUTE(U$6," ","~",LEN(TRIM(U$6))-LEN(SUBSTITUTE(TRIM(U$6)," ",""))))-1)&amp;" Total",$B$6:$BB$343,ROW($A273)-5,FALSE))</f>
        <v>0</v>
      </c>
      <c r="V273" s="14">
        <f ca="1">IF(V$5&lt;&gt;"",HLOOKUP(V$5,Functionalization!$G$6:$R$343,ROW($A273)-5,FALSE),IFERROR(INDEX(V$320:V$343,MATCH($F273,$B$320:$B$343,0))/VLOOKUP($F273,$B$320:$BB$343,MATCH(LEFT(TRIM(V$6),FIND("~",SUBSTITUTE(V$6,"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273))*HLOOKUP(LEFT(TRIM(V$6),FIND("~",SUBSTITUTE(V$6," ","~",LEN(TRIM(V$6))-LEN(SUBSTITUTE(TRIM(V$6)," ",""))))-1)&amp;" Total",$B$6:$BB$343,ROW($A273)-5,FALSE))</f>
        <v>0</v>
      </c>
      <c r="W273" s="14">
        <f ca="1">IF(W$5&lt;&gt;"",HLOOKUP(W$5,Functionalization!$G$6:$R$343,ROW($A273)-5,FALSE),IFERROR(INDEX(W$320:W$343,MATCH($F273,$B$320:$B$343,0))/VLOOKUP($F273,$B$320:$BB$343,MATCH(LEFT(TRIM(W$6),FIND("~",SUBSTITUTE(W$6,"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273))*HLOOKUP(LEFT(TRIM(W$6),FIND("~",SUBSTITUTE(W$6," ","~",LEN(TRIM(W$6))-LEN(SUBSTITUTE(TRIM(W$6)," ",""))))-1)&amp;" Total",$B$6:$BB$343,ROW($A273)-5,FALSE))</f>
        <v>0</v>
      </c>
      <c r="X273" s="14">
        <f ca="1">IF(X$5&lt;&gt;"",HLOOKUP(X$5,Functionalization!$G$6:$R$343,ROW($A273)-5,FALSE),IFERROR(INDEX(X$320:X$343,MATCH($F273,$B$320:$B$343,0))/VLOOKUP($F273,$B$320:$BB$343,MATCH(LEFT(TRIM(X$6),FIND("~",SUBSTITUTE(X$6,"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273))*HLOOKUP(LEFT(TRIM(X$6),FIND("~",SUBSTITUTE(X$6," ","~",LEN(TRIM(X$6))-LEN(SUBSTITUTE(TRIM(X$6)," ",""))))-1)&amp;" Total",$B$6:$BB$343,ROW($A273)-5,FALSE))</f>
        <v>0</v>
      </c>
      <c r="Y273" s="14">
        <f ca="1">IF(Y$5&lt;&gt;"",HLOOKUP(Y$5,Functionalization!$G$6:$R$343,ROW($A273)-5,FALSE),IFERROR(INDEX(Y$320:Y$343,MATCH($F273,$B$320:$B$343,0))/VLOOKUP($F273,$B$320:$BB$343,MATCH(LEFT(TRIM(Y$6),FIND("~",SUBSTITUTE(Y$6,"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273))*HLOOKUP(LEFT(TRIM(Y$6),FIND("~",SUBSTITUTE(Y$6," ","~",LEN(TRIM(Y$6))-LEN(SUBSTITUTE(TRIM(Y$6)," ",""))))-1)&amp;" Total",$B$6:$BB$343,ROW($A273)-5,FALSE))</f>
        <v>0</v>
      </c>
      <c r="Z273" s="14">
        <f ca="1">IF(Z$5&lt;&gt;"",HLOOKUP(Z$5,Functionalization!$G$6:$R$343,ROW($A273)-5,FALSE),IFERROR(INDEX(Z$320:Z$343,MATCH($F273,$B$320:$B$343,0))/VLOOKUP($F273,$B$320:$BB$343,MATCH(LEFT(TRIM(Z$6),FIND("~",SUBSTITUTE(Z$6,"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273))*HLOOKUP(LEFT(TRIM(Z$6),FIND("~",SUBSTITUTE(Z$6," ","~",LEN(TRIM(Z$6))-LEN(SUBSTITUTE(TRIM(Z$6)," ",""))))-1)&amp;" Total",$B$6:$BB$343,ROW($A273)-5,FALSE))</f>
        <v>0</v>
      </c>
      <c r="AA273" s="14">
        <f ca="1">IF(AA$5&lt;&gt;"",HLOOKUP(AA$5,Functionalization!$G$6:$R$343,ROW($A273)-5,FALSE),IFERROR(INDEX(AA$320:AA$343,MATCH($F273,$B$320:$B$343,0))/VLOOKUP($F273,$B$320:$BB$343,MATCH(LEFT(TRIM(AA$6),FIND("~",SUBSTITUTE(AA$6,"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273))*HLOOKUP(LEFT(TRIM(AA$6),FIND("~",SUBSTITUTE(AA$6," ","~",LEN(TRIM(AA$6))-LEN(SUBSTITUTE(TRIM(AA$6)," ",""))))-1)&amp;" Total",$B$6:$BB$343,ROW($A273)-5,FALSE))</f>
        <v>0</v>
      </c>
      <c r="AB273" s="14">
        <f ca="1">IF(AB$5&lt;&gt;"",HLOOKUP(AB$5,Functionalization!$G$6:$R$343,ROW($A273)-5,FALSE),IFERROR(INDEX(AB$320:AB$343,MATCH($F273,$B$320:$B$343,0))/VLOOKUP($F273,$B$320:$BB$343,MATCH(LEFT(TRIM(AB$6),FIND("~",SUBSTITUTE(AB$6,"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273))*HLOOKUP(LEFT(TRIM(AB$6),FIND("~",SUBSTITUTE(AB$6," ","~",LEN(TRIM(AB$6))-LEN(SUBSTITUTE(TRIM(AB$6)," ",""))))-1)&amp;" Total",$B$6:$BB$343,ROW($A273)-5,FALSE))</f>
        <v>0</v>
      </c>
      <c r="AC273" s="14">
        <f ca="1">IF(AC$5&lt;&gt;"",HLOOKUP(AC$5,Functionalization!$G$6:$R$343,ROW($A273)-5,FALSE),IFERROR(INDEX(AC$320:AC$343,MATCH($F273,$B$320:$B$343,0))/VLOOKUP($F273,$B$320:$BB$343,MATCH(LEFT(TRIM(AC$6),FIND("~",SUBSTITUTE(AC$6,"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273))*HLOOKUP(LEFT(TRIM(AC$6),FIND("~",SUBSTITUTE(AC$6," ","~",LEN(TRIM(AC$6))-LEN(SUBSTITUTE(TRIM(AC$6)," ",""))))-1)&amp;" Total",$B$6:$BB$343,ROW($A273)-5,FALSE))</f>
        <v>0</v>
      </c>
      <c r="AD273" s="14">
        <f ca="1">IF(AD$5&lt;&gt;"",HLOOKUP(AD$5,Functionalization!$G$6:$R$343,ROW($A273)-5,FALSE),IFERROR(INDEX(AD$320:AD$343,MATCH($F273,$B$320:$B$343,0))/VLOOKUP($F273,$B$320:$BB$343,MATCH(LEFT(TRIM(AD$6),FIND("~",SUBSTITUTE(AD$6,"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273))*HLOOKUP(LEFT(TRIM(AD$6),FIND("~",SUBSTITUTE(AD$6," ","~",LEN(TRIM(AD$6))-LEN(SUBSTITUTE(TRIM(AD$6)," ",""))))-1)&amp;" Total",$B$6:$BB$343,ROW($A273)-5,FALSE))</f>
        <v>0</v>
      </c>
      <c r="AE273" s="14">
        <f ca="1">IF(AE$5&lt;&gt;"",HLOOKUP(AE$5,Functionalization!$G$6:$R$343,ROW($A273)-5,FALSE),IFERROR(INDEX(AE$320:AE$343,MATCH($F273,$B$320:$B$343,0))/VLOOKUP($F273,$B$320:$BB$343,MATCH(LEFT(TRIM(AE$6),FIND("~",SUBSTITUTE(AE$6,"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273))*HLOOKUP(LEFT(TRIM(AE$6),FIND("~",SUBSTITUTE(AE$6," ","~",LEN(TRIM(AE$6))-LEN(SUBSTITUTE(TRIM(AE$6)," ",""))))-1)&amp;" Total",$B$6:$BB$343,ROW($A273)-5,FALSE))</f>
        <v>0</v>
      </c>
      <c r="AF273" s="14">
        <f ca="1">IF(AF$5&lt;&gt;"",HLOOKUP(AF$5,Functionalization!$G$6:$R$343,ROW($A273)-5,FALSE),IFERROR(INDEX(AF$320:AF$343,MATCH($F273,$B$320:$B$343,0))/VLOOKUP($F273,$B$320:$BB$343,MATCH(LEFT(TRIM(AF$6),FIND("~",SUBSTITUTE(AF$6,"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273))*HLOOKUP(LEFT(TRIM(AF$6),FIND("~",SUBSTITUTE(AF$6," ","~",LEN(TRIM(AF$6))-LEN(SUBSTITUTE(TRIM(AF$6)," ",""))))-1)&amp;" Total",$B$6:$BB$343,ROW($A273)-5,FALSE))</f>
        <v>0</v>
      </c>
      <c r="AG273" s="14">
        <f ca="1">IF(AG$5&lt;&gt;"",HLOOKUP(AG$5,Functionalization!$G$6:$R$343,ROW($A273)-5,FALSE),IFERROR(INDEX(AG$320:AG$343,MATCH($F273,$B$320:$B$343,0))/VLOOKUP($F273,$B$320:$BB$343,MATCH(LEFT(TRIM(AG$6),FIND("~",SUBSTITUTE(AG$6,"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273))*HLOOKUP(LEFT(TRIM(AG$6),FIND("~",SUBSTITUTE(AG$6," ","~",LEN(TRIM(AG$6))-LEN(SUBSTITUTE(TRIM(AG$6)," ",""))))-1)&amp;" Total",$B$6:$BB$343,ROW($A273)-5,FALSE))</f>
        <v>0</v>
      </c>
      <c r="AH273" s="14">
        <f ca="1">IF(AH$5&lt;&gt;"",HLOOKUP(AH$5,Functionalization!$G$6:$R$343,ROW($A273)-5,FALSE),IFERROR(INDEX(AH$320:AH$343,MATCH($F273,$B$320:$B$343,0))/VLOOKUP($F273,$B$320:$BB$343,MATCH(LEFT(TRIM(AH$6),FIND("~",SUBSTITUTE(AH$6,"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273))*HLOOKUP(LEFT(TRIM(AH$6),FIND("~",SUBSTITUTE(AH$6," ","~",LEN(TRIM(AH$6))-LEN(SUBSTITUTE(TRIM(AH$6)," ",""))))-1)&amp;" Total",$B$6:$BB$343,ROW($A273)-5,FALSE))</f>
        <v>0</v>
      </c>
      <c r="AI273" s="14">
        <f ca="1">IF(AI$5&lt;&gt;"",HLOOKUP(AI$5,Functionalization!$G$6:$R$343,ROW($A273)-5,FALSE),IFERROR(INDEX(AI$320:AI$343,MATCH($F273,$B$320:$B$343,0))/VLOOKUP($F273,$B$320:$BB$343,MATCH(LEFT(TRIM(AI$6),FIND("~",SUBSTITUTE(AI$6,"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273))*HLOOKUP(LEFT(TRIM(AI$6),FIND("~",SUBSTITUTE(AI$6," ","~",LEN(TRIM(AI$6))-LEN(SUBSTITUTE(TRIM(AI$6)," ",""))))-1)&amp;" Total",$B$6:$BB$343,ROW($A273)-5,FALSE))</f>
        <v>0</v>
      </c>
      <c r="AJ273" s="14">
        <f ca="1">IF(AJ$5&lt;&gt;"",HLOOKUP(AJ$5,Functionalization!$G$6:$R$343,ROW($A273)-5,FALSE),IFERROR(INDEX(AJ$320:AJ$343,MATCH($F273,$B$320:$B$343,0))/VLOOKUP($F273,$B$320:$BB$343,MATCH(LEFT(TRIM(AJ$6),FIND("~",SUBSTITUTE(AJ$6,"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273))*HLOOKUP(LEFT(TRIM(AJ$6),FIND("~",SUBSTITUTE(AJ$6," ","~",LEN(TRIM(AJ$6))-LEN(SUBSTITUTE(TRIM(AJ$6)," ",""))))-1)&amp;" Total",$B$6:$BB$343,ROW($A273)-5,FALSE))</f>
        <v>0</v>
      </c>
      <c r="AK273" s="14">
        <f ca="1">IF(AK$5&lt;&gt;"",HLOOKUP(AK$5,Functionalization!$G$6:$R$343,ROW($A273)-5,FALSE),IFERROR(INDEX(AK$320:AK$343,MATCH($F273,$B$320:$B$343,0))/VLOOKUP($F273,$B$320:$BB$343,MATCH(LEFT(TRIM(AK$6),FIND("~",SUBSTITUTE(AK$6,"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273))*HLOOKUP(LEFT(TRIM(AK$6),FIND("~",SUBSTITUTE(AK$6," ","~",LEN(TRIM(AK$6))-LEN(SUBSTITUTE(TRIM(AK$6)," ",""))))-1)&amp;" Total",$B$6:$BB$343,ROW($A273)-5,FALSE))</f>
        <v>0</v>
      </c>
      <c r="AL273" s="14">
        <f ca="1">IF(AL$5&lt;&gt;"",HLOOKUP(AL$5,Functionalization!$G$6:$R$343,ROW($A273)-5,FALSE),IFERROR(INDEX(AL$320:AL$343,MATCH($F273,$B$320:$B$343,0))/VLOOKUP($F273,$B$320:$BB$343,MATCH(LEFT(TRIM(AL$6),FIND("~",SUBSTITUTE(AL$6,"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273))*HLOOKUP(LEFT(TRIM(AL$6),FIND("~",SUBSTITUTE(AL$6," ","~",LEN(TRIM(AL$6))-LEN(SUBSTITUTE(TRIM(AL$6)," ",""))))-1)&amp;" Total",$B$6:$BB$343,ROW($A273)-5,FALSE))</f>
        <v>0</v>
      </c>
      <c r="AM273" s="14">
        <f ca="1">IF(AM$5&lt;&gt;"",HLOOKUP(AM$5,Functionalization!$G$6:$R$343,ROW($A273)-5,FALSE),IFERROR(INDEX(AM$320:AM$343,MATCH($F273,$B$320:$B$343,0))/VLOOKUP($F273,$B$320:$BB$343,MATCH(LEFT(TRIM(AM$6),FIND("~",SUBSTITUTE(AM$6,"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273))*HLOOKUP(LEFT(TRIM(AM$6),FIND("~",SUBSTITUTE(AM$6," ","~",LEN(TRIM(AM$6))-LEN(SUBSTITUTE(TRIM(AM$6)," ",""))))-1)&amp;" Total",$B$6:$BB$343,ROW($A273)-5,FALSE))</f>
        <v>0</v>
      </c>
      <c r="AN273" s="14">
        <f ca="1">IF(AN$5&lt;&gt;"",HLOOKUP(AN$5,Functionalization!$G$6:$R$343,ROW($A273)-5,FALSE),IFERROR(INDEX(AN$320:AN$343,MATCH($F273,$B$320:$B$343,0))/VLOOKUP($F273,$B$320:$BB$343,MATCH(LEFT(TRIM(AN$6),FIND("~",SUBSTITUTE(AN$6,"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273))*HLOOKUP(LEFT(TRIM(AN$6),FIND("~",SUBSTITUTE(AN$6," ","~",LEN(TRIM(AN$6))-LEN(SUBSTITUTE(TRIM(AN$6)," ",""))))-1)&amp;" Total",$B$6:$BB$343,ROW($A273)-5,FALSE))</f>
        <v>0</v>
      </c>
      <c r="AO273" s="14">
        <f ca="1">IF(AO$5&lt;&gt;"",HLOOKUP(AO$5,Functionalization!$G$6:$R$343,ROW($A273)-5,FALSE),IFERROR(INDEX(AO$320:AO$343,MATCH($F273,$B$320:$B$343,0))/VLOOKUP($F273,$B$320:$BB$343,MATCH(LEFT(TRIM(AO$6),FIND("~",SUBSTITUTE(AO$6,"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273))*HLOOKUP(LEFT(TRIM(AO$6),FIND("~",SUBSTITUTE(AO$6," ","~",LEN(TRIM(AO$6))-LEN(SUBSTITUTE(TRIM(AO$6)," ",""))))-1)&amp;" Total",$B$6:$BB$343,ROW($A273)-5,FALSE))</f>
        <v>0</v>
      </c>
      <c r="AP273" s="14">
        <f ca="1">IF(AP$5&lt;&gt;"",HLOOKUP(AP$5,Functionalization!$G$6:$R$343,ROW($A273)-5,FALSE),IFERROR(INDEX(AP$320:AP$343,MATCH($F273,$B$320:$B$343,0))/VLOOKUP($F273,$B$320:$BB$343,MATCH(LEFT(TRIM(AP$6),FIND("~",SUBSTITUTE(AP$6,"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273))*HLOOKUP(LEFT(TRIM(AP$6),FIND("~",SUBSTITUTE(AP$6," ","~",LEN(TRIM(AP$6))-LEN(SUBSTITUTE(TRIM(AP$6)," ",""))))-1)&amp;" Total",$B$6:$BB$343,ROW($A273)-5,FALSE))</f>
        <v>0</v>
      </c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D273" s="44">
        <f ca="1">IFERROR(IF(SUMIF($G$6:$BB$6,BD$6&amp;" Total",$G273:$BB273)-(SUMIF($G$6:$BB$6,BD$6&amp;" "&amp;'Input-Allocators'!$D$18,$G273:$BB273)+IFERROR(SUMIF($G$6:$BB$6,BD$6&amp;" "&amp;'Input-Allocators'!$E$18,$G273:$BB273),SUMIF($G$6:$BB$6,BD$6&amp;" "&amp;'Input-Allocators'!$B$20,$G273:$BB273))+SUMIF($G$6:$BB$6,BD$6&amp;" "&amp;'Input-Allocators'!$F$18,$G273:$BB273))&lt;Check_Limit,0,1),1)</f>
        <v>0</v>
      </c>
      <c r="BE273" s="44">
        <f ca="1">IFERROR(IF(SUMIF($G$6:$BB$6,BE$6&amp;" Total",$G273:$BB273)-(SUMIF($G$6:$BB$6,BE$6&amp;" "&amp;'Input-Allocators'!$D$18,$G273:$BB273)+IFERROR(SUMIF($G$6:$BB$6,BE$6&amp;" "&amp;'Input-Allocators'!$E$18,$G273:$BB273),SUMIF($G$6:$BB$6,BE$6&amp;" "&amp;'Input-Allocators'!$B$20,$G273:$BB273))+SUMIF($G$6:$BB$6,BE$6&amp;" "&amp;'Input-Allocators'!$F$18,$G273:$BB273))&lt;Check_Limit,0,1),1)</f>
        <v>0</v>
      </c>
      <c r="BF273" s="44">
        <f ca="1">IFERROR(IF(SUMIF($G$6:$BB$6,BF$6&amp;" Total",$G273:$BB273)-(SUMIF($G$6:$BB$6,BF$6&amp;" "&amp;'Input-Allocators'!$D$18,$G273:$BB273)+IFERROR(SUMIF($G$6:$BB$6,BF$6&amp;" "&amp;'Input-Allocators'!$E$18,$G273:$BB273),SUMIF($G$6:$BB$6,BF$6&amp;" "&amp;'Input-Allocators'!$B$20,$G273:$BB273))+SUMIF($G$6:$BB$6,BF$6&amp;" "&amp;'Input-Allocators'!$F$18,$G273:$BB273))&lt;Check_Limit,0,1),1)</f>
        <v>0</v>
      </c>
      <c r="BG273" s="44">
        <f ca="1">IFERROR(IF(SUMIF($G$6:$BB$6,BG$6&amp;" Total",$G273:$BB273)-(SUMIF($G$6:$BB$6,BG$6&amp;" "&amp;'Input-Allocators'!$D$18,$G273:$BB273)+IFERROR(SUMIF($G$6:$BB$6,BG$6&amp;" "&amp;'Input-Allocators'!$E$18,$G273:$BB273),SUMIF($G$6:$BB$6,BG$6&amp;" "&amp;'Input-Allocators'!$B$20,$G273:$BB273))+SUMIF($G$6:$BB$6,BG$6&amp;" "&amp;'Input-Allocators'!$F$18,$G273:$BB273))&lt;Check_Limit,0,1),1)</f>
        <v>0</v>
      </c>
      <c r="BH273" s="44">
        <f ca="1">IFERROR(IF(SUMIF($G$6:$BB$6,BH$6&amp;" Total",$G273:$BB273)-(SUMIF($G$6:$BB$6,BH$6&amp;" "&amp;'Input-Allocators'!$D$18,$G273:$BB273)+IFERROR(SUMIF($G$6:$BB$6,BH$6&amp;" "&amp;'Input-Allocators'!$E$18,$G273:$BB273),SUMIF($G$6:$BB$6,BH$6&amp;" "&amp;'Input-Allocators'!$B$20,$G273:$BB273))+SUMIF($G$6:$BB$6,BH$6&amp;" "&amp;'Input-Allocators'!$F$18,$G273:$BB273))&lt;Check_Limit,0,1),1)</f>
        <v>0</v>
      </c>
      <c r="BI273" s="44">
        <f ca="1">IFERROR(IF(SUMIF($G$6:$BB$6,BI$6&amp;" Total",$G273:$BB273)-(SUMIF($G$6:$BB$6,BI$6&amp;" "&amp;'Input-Allocators'!$D$18,$G273:$BB273)+IFERROR(SUMIF($G$6:$BB$6,BI$6&amp;" "&amp;'Input-Allocators'!$E$18,$G273:$BB273),SUMIF($G$6:$BB$6,BI$6&amp;" "&amp;'Input-Allocators'!$B$20,$G273:$BB273))+SUMIF($G$6:$BB$6,BI$6&amp;" "&amp;'Input-Allocators'!$F$18,$G273:$BB273))&lt;Check_Limit,0,1),1)</f>
        <v>0</v>
      </c>
      <c r="BJ273" s="44">
        <f ca="1">IFERROR(IF(SUMIF($G$6:$BB$6,BJ$6&amp;" Total",$G273:$BB273)-(SUMIF($G$6:$BB$6,BJ$6&amp;" "&amp;'Input-Allocators'!$D$18,$G273:$BB273)+IFERROR(SUMIF($G$6:$BB$6,BJ$6&amp;" "&amp;'Input-Allocators'!$E$18,$G273:$BB273),SUMIF($G$6:$BB$6,BJ$6&amp;" "&amp;'Input-Allocators'!$B$20,$G273:$BB273))+SUMIF($G$6:$BB$6,BJ$6&amp;" "&amp;'Input-Allocators'!$F$18,$G273:$BB273))&lt;Check_Limit,0,1),1)</f>
        <v>0</v>
      </c>
      <c r="BK273" s="44">
        <f ca="1">IFERROR(IF(SUMIF($G$6:$BB$6,BK$6&amp;" Total",$G273:$BB273)-(SUMIF($G$6:$BB$6,BK$6&amp;" "&amp;'Input-Allocators'!$D$18,$G273:$BB273)+IFERROR(SUMIF($G$6:$BB$6,BK$6&amp;" "&amp;'Input-Allocators'!$E$18,$G273:$BB273),SUMIF($G$6:$BB$6,BK$6&amp;" "&amp;'Input-Allocators'!$B$20,$G273:$BB273))+SUMIF($G$6:$BB$6,BK$6&amp;" "&amp;'Input-Allocators'!$F$18,$G273:$BB273))&lt;Check_Limit,0,1),1)</f>
        <v>0</v>
      </c>
      <c r="BL273" s="44">
        <f ca="1">IFERROR(IF(SUMIF($G$6:$BB$6,BL$6&amp;" Total",$G273:$BB273)-(SUMIF($G$6:$BB$6,BL$6&amp;" "&amp;'Input-Allocators'!$D$18,$G273:$BB273)+IFERROR(SUMIF($G$6:$BB$6,BL$6&amp;" "&amp;'Input-Allocators'!$E$18,$G273:$BB273),SUMIF($G$6:$BB$6,BL$6&amp;" "&amp;'Input-Allocators'!$B$20,$G273:$BB273))+SUMIF($G$6:$BB$6,BL$6&amp;" "&amp;'Input-Allocators'!$F$18,$G273:$BB273))&lt;Check_Limit,0,1),1)</f>
        <v>0</v>
      </c>
      <c r="BM273" s="44">
        <f ca="1">IFERROR(IF(SUMIF($G$6:$BB$6,BM$6&amp;" Total",$G273:$BB273)-(SUMIF($G$6:$BB$6,BM$6&amp;" "&amp;'Input-Allocators'!$D$18,$G273:$BB273)+IFERROR(SUMIF($G$6:$BB$6,BM$6&amp;" "&amp;'Input-Allocators'!$E$18,$G273:$BB273),SUMIF($G$6:$BB$6,BM$6&amp;" "&amp;'Input-Allocators'!$B$20,$G273:$BB273))+SUMIF($G$6:$BB$6,BM$6&amp;" "&amp;'Input-Allocators'!$F$18,$G273:$BB273))&lt;Check_Limit,0,1),1)</f>
        <v>0</v>
      </c>
      <c r="BN273" s="44">
        <f ca="1">IFERROR(IF(SUMIF($G$6:$BB$6,BN$6&amp;" Total",$G273:$BB273)-(SUMIF($G$6:$BB$6,BN$6&amp;" "&amp;'Input-Allocators'!$D$18,$G273:$BB273)+IFERROR(SUMIF($G$6:$BB$6,BN$6&amp;" "&amp;'Input-Allocators'!$E$18,$G273:$BB273),SUMIF($G$6:$BB$6,BN$6&amp;" "&amp;'Input-Allocators'!$B$20,$G273:$BB273))+SUMIF($G$6:$BB$6,BN$6&amp;" "&amp;'Input-Allocators'!$F$18,$G273:$BB273))&lt;Check_Limit,0,1),1)</f>
        <v>0</v>
      </c>
      <c r="BO273" s="44">
        <f ca="1">IFERROR(IF(SUMIF($G$6:$BB$6,BO$6&amp;" Total",$G273:$BB273)-(SUMIF($G$6:$BB$6,BO$6&amp;" "&amp;'Input-Allocators'!$D$18,$G273:$BB273)+IFERROR(SUMIF($G$6:$BB$6,BO$6&amp;" "&amp;'Input-Allocators'!$E$18,$G273:$BB273),SUMIF($G$6:$BB$6,BO$6&amp;" "&amp;'Input-Allocators'!$B$20,$G273:$BB273))+SUMIF($G$6:$BB$6,BO$6&amp;" "&amp;'Input-Allocators'!$F$18,$G273:$BB273))&lt;Check_Limit,0,1),1)</f>
        <v>0</v>
      </c>
    </row>
    <row r="274" spans="1:67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>Functionalization!$D274</f>
        <v>12920</v>
      </c>
      <c r="E274" s="14">
        <f t="shared" ca="1" si="42"/>
        <v>0</v>
      </c>
      <c r="F274" s="3" t="str">
        <f>IF($D274=0,"-",IF('Input-Accounts'!$E274&lt;&gt;0,'Input-Accounts'!$E274,'Input-Accounts'!$G274))</f>
        <v>INT_DISTPT</v>
      </c>
      <c r="G274" s="14">
        <f ca="1">IF(G$5&lt;&gt;"",HLOOKUP(G$5,Functionalization!$G$6:$R$343,ROW($A274)-5,FALSE),IFERROR(INDEX(G$320:G$343,MATCH($F274,$B$320:$B$343,0))/VLOOKUP($F274,$B$320:$BB$343,MATCH(LEFT(TRIM(G$6),FIND("~",SUBSTITUTE(G$6,"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274))*HLOOKUP(LEFT(TRIM(G$6),FIND("~",SUBSTITUTE(G$6," ","~",LEN(TRIM(G$6))-LEN(SUBSTITUTE(TRIM(G$6)," ",""))))-1)&amp;" Total",$B$6:$BB$343,ROW($A274)-5,FALSE))</f>
        <v>0</v>
      </c>
      <c r="H274" s="14">
        <f ca="1">IF(H$5&lt;&gt;"",HLOOKUP(H$5,Functionalization!$G$6:$R$343,ROW($A274)-5,FALSE),IFERROR(INDEX(H$320:H$343,MATCH($F274,$B$320:$B$343,0))/VLOOKUP($F274,$B$320:$BB$343,MATCH(LEFT(TRIM(H$6),FIND("~",SUBSTITUTE(H$6,"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274))*HLOOKUP(LEFT(TRIM(H$6),FIND("~",SUBSTITUTE(H$6," ","~",LEN(TRIM(H$6))-LEN(SUBSTITUTE(TRIM(H$6)," ",""))))-1)&amp;" Total",$B$6:$BB$343,ROW($A274)-5,FALSE))</f>
        <v>0</v>
      </c>
      <c r="I274" s="14">
        <f ca="1">IF(I$5&lt;&gt;"",HLOOKUP(I$5,Functionalization!$G$6:$R$343,ROW($A274)-5,FALSE),IFERROR(INDEX(I$320:I$343,MATCH($F274,$B$320:$B$343,0))/VLOOKUP($F274,$B$320:$BB$343,MATCH(LEFT(TRIM(I$6),FIND("~",SUBSTITUTE(I$6,"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274))*HLOOKUP(LEFT(TRIM(I$6),FIND("~",SUBSTITUTE(I$6," ","~",LEN(TRIM(I$6))-LEN(SUBSTITUTE(TRIM(I$6)," ",""))))-1)&amp;" Total",$B$6:$BB$343,ROW($A274)-5,FALSE))</f>
        <v>0</v>
      </c>
      <c r="J274" s="14">
        <f ca="1">IF(J$5&lt;&gt;"",HLOOKUP(J$5,Functionalization!$G$6:$R$343,ROW($A274)-5,FALSE),IFERROR(INDEX(J$320:J$343,MATCH($F274,$B$320:$B$343,0))/VLOOKUP($F274,$B$320:$BB$343,MATCH(LEFT(TRIM(J$6),FIND("~",SUBSTITUTE(J$6,"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274))*HLOOKUP(LEFT(TRIM(J$6),FIND("~",SUBSTITUTE(J$6," ","~",LEN(TRIM(J$6))-LEN(SUBSTITUTE(TRIM(J$6)," ",""))))-1)&amp;" Total",$B$6:$BB$343,ROW($A274)-5,FALSE))</f>
        <v>0</v>
      </c>
      <c r="K274" s="14">
        <f ca="1">IF(K$5&lt;&gt;"",HLOOKUP(K$5,Functionalization!$G$6:$R$343,ROW($A274)-5,FALSE),IFERROR(INDEX(K$320:K$343,MATCH($F274,$B$320:$B$343,0))/VLOOKUP($F274,$B$320:$BB$343,MATCH(LEFT(TRIM(K$6),FIND("~",SUBSTITUTE(K$6,"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274))*HLOOKUP(LEFT(TRIM(K$6),FIND("~",SUBSTITUTE(K$6," ","~",LEN(TRIM(K$6))-LEN(SUBSTITUTE(TRIM(K$6)," ",""))))-1)&amp;" Total",$B$6:$BB$343,ROW($A274)-5,FALSE))</f>
        <v>0</v>
      </c>
      <c r="L274" s="14">
        <f ca="1">IF(L$5&lt;&gt;"",HLOOKUP(L$5,Functionalization!$G$6:$R$343,ROW($A274)-5,FALSE),IFERROR(INDEX(L$320:L$343,MATCH($F274,$B$320:$B$343,0))/VLOOKUP($F274,$B$320:$BB$343,MATCH(LEFT(TRIM(L$6),FIND("~",SUBSTITUTE(L$6,"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274))*HLOOKUP(LEFT(TRIM(L$6),FIND("~",SUBSTITUTE(L$6," ","~",LEN(TRIM(L$6))-LEN(SUBSTITUTE(TRIM(L$6)," ",""))))-1)&amp;" Total",$B$6:$BB$343,ROW($A274)-5,FALSE))</f>
        <v>0</v>
      </c>
      <c r="M274" s="14">
        <f ca="1">IF(M$5&lt;&gt;"",HLOOKUP(M$5,Functionalization!$G$6:$R$343,ROW($A274)-5,FALSE),IFERROR(INDEX(M$320:M$343,MATCH($F274,$B$320:$B$343,0))/VLOOKUP($F274,$B$320:$BB$343,MATCH(LEFT(TRIM(M$6),FIND("~",SUBSTITUTE(M$6,"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274))*HLOOKUP(LEFT(TRIM(M$6),FIND("~",SUBSTITUTE(M$6," ","~",LEN(TRIM(M$6))-LEN(SUBSTITUTE(TRIM(M$6)," ",""))))-1)&amp;" Total",$B$6:$BB$343,ROW($A274)-5,FALSE))</f>
        <v>0</v>
      </c>
      <c r="N274" s="14">
        <f ca="1">IF(N$5&lt;&gt;"",HLOOKUP(N$5,Functionalization!$G$6:$R$343,ROW($A274)-5,FALSE),IFERROR(INDEX(N$320:N$343,MATCH($F274,$B$320:$B$343,0))/VLOOKUP($F274,$B$320:$BB$343,MATCH(LEFT(TRIM(N$6),FIND("~",SUBSTITUTE(N$6,"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274))*HLOOKUP(LEFT(TRIM(N$6),FIND("~",SUBSTITUTE(N$6," ","~",LEN(TRIM(N$6))-LEN(SUBSTITUTE(TRIM(N$6)," ",""))))-1)&amp;" Total",$B$6:$BB$343,ROW($A274)-5,FALSE))</f>
        <v>0</v>
      </c>
      <c r="O274" s="14">
        <f ca="1">IF(O$5&lt;&gt;"",HLOOKUP(O$5,Functionalization!$G$6:$R$343,ROW($A274)-5,FALSE),IFERROR(INDEX(O$320:O$343,MATCH($F274,$B$320:$B$343,0))/VLOOKUP($F274,$B$320:$BB$343,MATCH(LEFT(TRIM(O$6),FIND("~",SUBSTITUTE(O$6,"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274))*HLOOKUP(LEFT(TRIM(O$6),FIND("~",SUBSTITUTE(O$6," ","~",LEN(TRIM(O$6))-LEN(SUBSTITUTE(TRIM(O$6)," ",""))))-1)&amp;" Total",$B$6:$BB$343,ROW($A274)-5,FALSE))</f>
        <v>7621.2341695772266</v>
      </c>
      <c r="P274" s="14">
        <f ca="1">IF(P$5&lt;&gt;"",HLOOKUP(P$5,Functionalization!$G$6:$R$343,ROW($A274)-5,FALSE),IFERROR(INDEX(P$320:P$343,MATCH($F274,$B$320:$B$343,0))/VLOOKUP($F274,$B$320:$BB$343,MATCH(LEFT(TRIM(P$6),FIND("~",SUBSTITUTE(P$6,"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274))*HLOOKUP(LEFT(TRIM(P$6),FIND("~",SUBSTITUTE(P$6," ","~",LEN(TRIM(P$6))-LEN(SUBSTITUTE(TRIM(P$6)," ",""))))-1)&amp;" Total",$B$6:$BB$343,ROW($A274)-5,FALSE))</f>
        <v>7621.2341695772266</v>
      </c>
      <c r="Q274" s="14">
        <f ca="1">IF(Q$5&lt;&gt;"",HLOOKUP(Q$5,Functionalization!$G$6:$R$343,ROW($A274)-5,FALSE),IFERROR(INDEX(Q$320:Q$343,MATCH($F274,$B$320:$B$343,0))/VLOOKUP($F274,$B$320:$BB$343,MATCH(LEFT(TRIM(Q$6),FIND("~",SUBSTITUTE(Q$6,"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274))*HLOOKUP(LEFT(TRIM(Q$6),FIND("~",SUBSTITUTE(Q$6," ","~",LEN(TRIM(Q$6))-LEN(SUBSTITUTE(TRIM(Q$6)," ",""))))-1)&amp;" Total",$B$6:$BB$343,ROW($A274)-5,FALSE))</f>
        <v>0</v>
      </c>
      <c r="R274" s="14">
        <f ca="1">IF(R$5&lt;&gt;"",HLOOKUP(R$5,Functionalization!$G$6:$R$343,ROW($A274)-5,FALSE),IFERROR(INDEX(R$320:R$343,MATCH($F274,$B$320:$B$343,0))/VLOOKUP($F274,$B$320:$BB$343,MATCH(LEFT(TRIM(R$6),FIND("~",SUBSTITUTE(R$6,"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274))*HLOOKUP(LEFT(TRIM(R$6),FIND("~",SUBSTITUTE(R$6," ","~",LEN(TRIM(R$6))-LEN(SUBSTITUTE(TRIM(R$6)," ",""))))-1)&amp;" Total",$B$6:$BB$343,ROW($A274)-5,FALSE))</f>
        <v>0</v>
      </c>
      <c r="S274" s="14">
        <f ca="1">IF(S$5&lt;&gt;"",HLOOKUP(S$5,Functionalization!$G$6:$R$343,ROW($A274)-5,FALSE),IFERROR(INDEX(S$320:S$343,MATCH($F274,$B$320:$B$343,0))/VLOOKUP($F274,$B$320:$BB$343,MATCH(LEFT(TRIM(S$6),FIND("~",SUBSTITUTE(S$6,"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274))*HLOOKUP(LEFT(TRIM(S$6),FIND("~",SUBSTITUTE(S$6," ","~",LEN(TRIM(S$6))-LEN(SUBSTITUTE(TRIM(S$6)," ",""))))-1)&amp;" Total",$B$6:$BB$343,ROW($A274)-5,FALSE))</f>
        <v>5298.7658304227753</v>
      </c>
      <c r="T274" s="14">
        <f ca="1">IF(T$5&lt;&gt;"",HLOOKUP(T$5,Functionalization!$G$6:$R$343,ROW($A274)-5,FALSE),IFERROR(INDEX(T$320:T$343,MATCH($F274,$B$320:$B$343,0))/VLOOKUP($F274,$B$320:$BB$343,MATCH(LEFT(TRIM(T$6),FIND("~",SUBSTITUTE(T$6,"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274))*HLOOKUP(LEFT(TRIM(T$6),FIND("~",SUBSTITUTE(T$6," ","~",LEN(TRIM(T$6))-LEN(SUBSTITUTE(TRIM(T$6)," ",""))))-1)&amp;" Total",$B$6:$BB$343,ROW($A274)-5,FALSE))</f>
        <v>0</v>
      </c>
      <c r="U274" s="14">
        <f ca="1">IF(U$5&lt;&gt;"",HLOOKUP(U$5,Functionalization!$G$6:$R$343,ROW($A274)-5,FALSE),IFERROR(INDEX(U$320:U$343,MATCH($F274,$B$320:$B$343,0))/VLOOKUP($F274,$B$320:$BB$343,MATCH(LEFT(TRIM(U$6),FIND("~",SUBSTITUTE(U$6,"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274))*HLOOKUP(LEFT(TRIM(U$6),FIND("~",SUBSTITUTE(U$6," ","~",LEN(TRIM(U$6))-LEN(SUBSTITUTE(TRIM(U$6)," ",""))))-1)&amp;" Total",$B$6:$BB$343,ROW($A274)-5,FALSE))</f>
        <v>0</v>
      </c>
      <c r="V274" s="14">
        <f ca="1">IF(V$5&lt;&gt;"",HLOOKUP(V$5,Functionalization!$G$6:$R$343,ROW($A274)-5,FALSE),IFERROR(INDEX(V$320:V$343,MATCH($F274,$B$320:$B$343,0))/VLOOKUP($F274,$B$320:$BB$343,MATCH(LEFT(TRIM(V$6),FIND("~",SUBSTITUTE(V$6,"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274))*HLOOKUP(LEFT(TRIM(V$6),FIND("~",SUBSTITUTE(V$6," ","~",LEN(TRIM(V$6))-LEN(SUBSTITUTE(TRIM(V$6)," ",""))))-1)&amp;" Total",$B$6:$BB$343,ROW($A274)-5,FALSE))</f>
        <v>5298.7658304227753</v>
      </c>
      <c r="W274" s="14">
        <f ca="1">IF(W$5&lt;&gt;"",HLOOKUP(W$5,Functionalization!$G$6:$R$343,ROW($A274)-5,FALSE),IFERROR(INDEX(W$320:W$343,MATCH($F274,$B$320:$B$343,0))/VLOOKUP($F274,$B$320:$BB$343,MATCH(LEFT(TRIM(W$6),FIND("~",SUBSTITUTE(W$6,"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274))*HLOOKUP(LEFT(TRIM(W$6),FIND("~",SUBSTITUTE(W$6," ","~",LEN(TRIM(W$6))-LEN(SUBSTITUTE(TRIM(W$6)," ",""))))-1)&amp;" Total",$B$6:$BB$343,ROW($A274)-5,FALSE))</f>
        <v>0</v>
      </c>
      <c r="X274" s="14">
        <f ca="1">IF(X$5&lt;&gt;"",HLOOKUP(X$5,Functionalization!$G$6:$R$343,ROW($A274)-5,FALSE),IFERROR(INDEX(X$320:X$343,MATCH($F274,$B$320:$B$343,0))/VLOOKUP($F274,$B$320:$BB$343,MATCH(LEFT(TRIM(X$6),FIND("~",SUBSTITUTE(X$6,"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274))*HLOOKUP(LEFT(TRIM(X$6),FIND("~",SUBSTITUTE(X$6," ","~",LEN(TRIM(X$6))-LEN(SUBSTITUTE(TRIM(X$6)," ",""))))-1)&amp;" Total",$B$6:$BB$343,ROW($A274)-5,FALSE))</f>
        <v>0</v>
      </c>
      <c r="Y274" s="14">
        <f ca="1">IF(Y$5&lt;&gt;"",HLOOKUP(Y$5,Functionalization!$G$6:$R$343,ROW($A274)-5,FALSE),IFERROR(INDEX(Y$320:Y$343,MATCH($F274,$B$320:$B$343,0))/VLOOKUP($F274,$B$320:$BB$343,MATCH(LEFT(TRIM(Y$6),FIND("~",SUBSTITUTE(Y$6,"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274))*HLOOKUP(LEFT(TRIM(Y$6),FIND("~",SUBSTITUTE(Y$6," ","~",LEN(TRIM(Y$6))-LEN(SUBSTITUTE(TRIM(Y$6)," ",""))))-1)&amp;" Total",$B$6:$BB$343,ROW($A274)-5,FALSE))</f>
        <v>0</v>
      </c>
      <c r="Z274" s="14">
        <f ca="1">IF(Z$5&lt;&gt;"",HLOOKUP(Z$5,Functionalization!$G$6:$R$343,ROW($A274)-5,FALSE),IFERROR(INDEX(Z$320:Z$343,MATCH($F274,$B$320:$B$343,0))/VLOOKUP($F274,$B$320:$BB$343,MATCH(LEFT(TRIM(Z$6),FIND("~",SUBSTITUTE(Z$6,"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274))*HLOOKUP(LEFT(TRIM(Z$6),FIND("~",SUBSTITUTE(Z$6," ","~",LEN(TRIM(Z$6))-LEN(SUBSTITUTE(TRIM(Z$6)," ",""))))-1)&amp;" Total",$B$6:$BB$343,ROW($A274)-5,FALSE))</f>
        <v>0</v>
      </c>
      <c r="AA274" s="14">
        <f ca="1">IF(AA$5&lt;&gt;"",HLOOKUP(AA$5,Functionalization!$G$6:$R$343,ROW($A274)-5,FALSE),IFERROR(INDEX(AA$320:AA$343,MATCH($F274,$B$320:$B$343,0))/VLOOKUP($F274,$B$320:$BB$343,MATCH(LEFT(TRIM(AA$6),FIND("~",SUBSTITUTE(AA$6,"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274))*HLOOKUP(LEFT(TRIM(AA$6),FIND("~",SUBSTITUTE(AA$6," ","~",LEN(TRIM(AA$6))-LEN(SUBSTITUTE(TRIM(AA$6)," ",""))))-1)&amp;" Total",$B$6:$BB$343,ROW($A274)-5,FALSE))</f>
        <v>0</v>
      </c>
      <c r="AB274" s="14">
        <f ca="1">IF(AB$5&lt;&gt;"",HLOOKUP(AB$5,Functionalization!$G$6:$R$343,ROW($A274)-5,FALSE),IFERROR(INDEX(AB$320:AB$343,MATCH($F274,$B$320:$B$343,0))/VLOOKUP($F274,$B$320:$BB$343,MATCH(LEFT(TRIM(AB$6),FIND("~",SUBSTITUTE(AB$6,"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274))*HLOOKUP(LEFT(TRIM(AB$6),FIND("~",SUBSTITUTE(AB$6," ","~",LEN(TRIM(AB$6))-LEN(SUBSTITUTE(TRIM(AB$6)," ",""))))-1)&amp;" Total",$B$6:$BB$343,ROW($A274)-5,FALSE))</f>
        <v>0</v>
      </c>
      <c r="AC274" s="14">
        <f ca="1">IF(AC$5&lt;&gt;"",HLOOKUP(AC$5,Functionalization!$G$6:$R$343,ROW($A274)-5,FALSE),IFERROR(INDEX(AC$320:AC$343,MATCH($F274,$B$320:$B$343,0))/VLOOKUP($F274,$B$320:$BB$343,MATCH(LEFT(TRIM(AC$6),FIND("~",SUBSTITUTE(AC$6,"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274))*HLOOKUP(LEFT(TRIM(AC$6),FIND("~",SUBSTITUTE(AC$6," ","~",LEN(TRIM(AC$6))-LEN(SUBSTITUTE(TRIM(AC$6)," ",""))))-1)&amp;" Total",$B$6:$BB$343,ROW($A274)-5,FALSE))</f>
        <v>0</v>
      </c>
      <c r="AD274" s="14">
        <f ca="1">IF(AD$5&lt;&gt;"",HLOOKUP(AD$5,Functionalization!$G$6:$R$343,ROW($A274)-5,FALSE),IFERROR(INDEX(AD$320:AD$343,MATCH($F274,$B$320:$B$343,0))/VLOOKUP($F274,$B$320:$BB$343,MATCH(LEFT(TRIM(AD$6),FIND("~",SUBSTITUTE(AD$6,"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274))*HLOOKUP(LEFT(TRIM(AD$6),FIND("~",SUBSTITUTE(AD$6," ","~",LEN(TRIM(AD$6))-LEN(SUBSTITUTE(TRIM(AD$6)," ",""))))-1)&amp;" Total",$B$6:$BB$343,ROW($A274)-5,FALSE))</f>
        <v>0</v>
      </c>
      <c r="AE274" s="14">
        <f ca="1">IF(AE$5&lt;&gt;"",HLOOKUP(AE$5,Functionalization!$G$6:$R$343,ROW($A274)-5,FALSE),IFERROR(INDEX(AE$320:AE$343,MATCH($F274,$B$320:$B$343,0))/VLOOKUP($F274,$B$320:$BB$343,MATCH(LEFT(TRIM(AE$6),FIND("~",SUBSTITUTE(AE$6,"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274))*HLOOKUP(LEFT(TRIM(AE$6),FIND("~",SUBSTITUTE(AE$6," ","~",LEN(TRIM(AE$6))-LEN(SUBSTITUTE(TRIM(AE$6)," ",""))))-1)&amp;" Total",$B$6:$BB$343,ROW($A274)-5,FALSE))</f>
        <v>0</v>
      </c>
      <c r="AF274" s="14">
        <f ca="1">IF(AF$5&lt;&gt;"",HLOOKUP(AF$5,Functionalization!$G$6:$R$343,ROW($A274)-5,FALSE),IFERROR(INDEX(AF$320:AF$343,MATCH($F274,$B$320:$B$343,0))/VLOOKUP($F274,$B$320:$BB$343,MATCH(LEFT(TRIM(AF$6),FIND("~",SUBSTITUTE(AF$6,"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274))*HLOOKUP(LEFT(TRIM(AF$6),FIND("~",SUBSTITUTE(AF$6," ","~",LEN(TRIM(AF$6))-LEN(SUBSTITUTE(TRIM(AF$6)," ",""))))-1)&amp;" Total",$B$6:$BB$343,ROW($A274)-5,FALSE))</f>
        <v>0</v>
      </c>
      <c r="AG274" s="14">
        <f ca="1">IF(AG$5&lt;&gt;"",HLOOKUP(AG$5,Functionalization!$G$6:$R$343,ROW($A274)-5,FALSE),IFERROR(INDEX(AG$320:AG$343,MATCH($F274,$B$320:$B$343,0))/VLOOKUP($F274,$B$320:$BB$343,MATCH(LEFT(TRIM(AG$6),FIND("~",SUBSTITUTE(AG$6,"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274))*HLOOKUP(LEFT(TRIM(AG$6),FIND("~",SUBSTITUTE(AG$6," ","~",LEN(TRIM(AG$6))-LEN(SUBSTITUTE(TRIM(AG$6)," ",""))))-1)&amp;" Total",$B$6:$BB$343,ROW($A274)-5,FALSE))</f>
        <v>0</v>
      </c>
      <c r="AH274" s="14">
        <f ca="1">IF(AH$5&lt;&gt;"",HLOOKUP(AH$5,Functionalization!$G$6:$R$343,ROW($A274)-5,FALSE),IFERROR(INDEX(AH$320:AH$343,MATCH($F274,$B$320:$B$343,0))/VLOOKUP($F274,$B$320:$BB$343,MATCH(LEFT(TRIM(AH$6),FIND("~",SUBSTITUTE(AH$6,"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274))*HLOOKUP(LEFT(TRIM(AH$6),FIND("~",SUBSTITUTE(AH$6," ","~",LEN(TRIM(AH$6))-LEN(SUBSTITUTE(TRIM(AH$6)," ",""))))-1)&amp;" Total",$B$6:$BB$343,ROW($A274)-5,FALSE))</f>
        <v>0</v>
      </c>
      <c r="AI274" s="14">
        <f ca="1">IF(AI$5&lt;&gt;"",HLOOKUP(AI$5,Functionalization!$G$6:$R$343,ROW($A274)-5,FALSE),IFERROR(INDEX(AI$320:AI$343,MATCH($F274,$B$320:$B$343,0))/VLOOKUP($F274,$B$320:$BB$343,MATCH(LEFT(TRIM(AI$6),FIND("~",SUBSTITUTE(AI$6,"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274))*HLOOKUP(LEFT(TRIM(AI$6),FIND("~",SUBSTITUTE(AI$6," ","~",LEN(TRIM(AI$6))-LEN(SUBSTITUTE(TRIM(AI$6)," ",""))))-1)&amp;" Total",$B$6:$BB$343,ROW($A274)-5,FALSE))</f>
        <v>0</v>
      </c>
      <c r="AJ274" s="14">
        <f ca="1">IF(AJ$5&lt;&gt;"",HLOOKUP(AJ$5,Functionalization!$G$6:$R$343,ROW($A274)-5,FALSE),IFERROR(INDEX(AJ$320:AJ$343,MATCH($F274,$B$320:$B$343,0))/VLOOKUP($F274,$B$320:$BB$343,MATCH(LEFT(TRIM(AJ$6),FIND("~",SUBSTITUTE(AJ$6,"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274))*HLOOKUP(LEFT(TRIM(AJ$6),FIND("~",SUBSTITUTE(AJ$6," ","~",LEN(TRIM(AJ$6))-LEN(SUBSTITUTE(TRIM(AJ$6)," ",""))))-1)&amp;" Total",$B$6:$BB$343,ROW($A274)-5,FALSE))</f>
        <v>0</v>
      </c>
      <c r="AK274" s="14">
        <f ca="1">IF(AK$5&lt;&gt;"",HLOOKUP(AK$5,Functionalization!$G$6:$R$343,ROW($A274)-5,FALSE),IFERROR(INDEX(AK$320:AK$343,MATCH($F274,$B$320:$B$343,0))/VLOOKUP($F274,$B$320:$BB$343,MATCH(LEFT(TRIM(AK$6),FIND("~",SUBSTITUTE(AK$6,"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274))*HLOOKUP(LEFT(TRIM(AK$6),FIND("~",SUBSTITUTE(AK$6," ","~",LEN(TRIM(AK$6))-LEN(SUBSTITUTE(TRIM(AK$6)," ",""))))-1)&amp;" Total",$B$6:$BB$343,ROW($A274)-5,FALSE))</f>
        <v>0</v>
      </c>
      <c r="AL274" s="14">
        <f ca="1">IF(AL$5&lt;&gt;"",HLOOKUP(AL$5,Functionalization!$G$6:$R$343,ROW($A274)-5,FALSE),IFERROR(INDEX(AL$320:AL$343,MATCH($F274,$B$320:$B$343,0))/VLOOKUP($F274,$B$320:$BB$343,MATCH(LEFT(TRIM(AL$6),FIND("~",SUBSTITUTE(AL$6,"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274))*HLOOKUP(LEFT(TRIM(AL$6),FIND("~",SUBSTITUTE(AL$6," ","~",LEN(TRIM(AL$6))-LEN(SUBSTITUTE(TRIM(AL$6)," ",""))))-1)&amp;" Total",$B$6:$BB$343,ROW($A274)-5,FALSE))</f>
        <v>0</v>
      </c>
      <c r="AM274" s="14">
        <f ca="1">IF(AM$5&lt;&gt;"",HLOOKUP(AM$5,Functionalization!$G$6:$R$343,ROW($A274)-5,FALSE),IFERROR(INDEX(AM$320:AM$343,MATCH($F274,$B$320:$B$343,0))/VLOOKUP($F274,$B$320:$BB$343,MATCH(LEFT(TRIM(AM$6),FIND("~",SUBSTITUTE(AM$6,"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274))*HLOOKUP(LEFT(TRIM(AM$6),FIND("~",SUBSTITUTE(AM$6," ","~",LEN(TRIM(AM$6))-LEN(SUBSTITUTE(TRIM(AM$6)," ",""))))-1)&amp;" Total",$B$6:$BB$343,ROW($A274)-5,FALSE))</f>
        <v>0</v>
      </c>
      <c r="AN274" s="14">
        <f ca="1">IF(AN$5&lt;&gt;"",HLOOKUP(AN$5,Functionalization!$G$6:$R$343,ROW($A274)-5,FALSE),IFERROR(INDEX(AN$320:AN$343,MATCH($F274,$B$320:$B$343,0))/VLOOKUP($F274,$B$320:$BB$343,MATCH(LEFT(TRIM(AN$6),FIND("~",SUBSTITUTE(AN$6,"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274))*HLOOKUP(LEFT(TRIM(AN$6),FIND("~",SUBSTITUTE(AN$6," ","~",LEN(TRIM(AN$6))-LEN(SUBSTITUTE(TRIM(AN$6)," ",""))))-1)&amp;" Total",$B$6:$BB$343,ROW($A274)-5,FALSE))</f>
        <v>0</v>
      </c>
      <c r="AO274" s="14">
        <f ca="1">IF(AO$5&lt;&gt;"",HLOOKUP(AO$5,Functionalization!$G$6:$R$343,ROW($A274)-5,FALSE),IFERROR(INDEX(AO$320:AO$343,MATCH($F274,$B$320:$B$343,0))/VLOOKUP($F274,$B$320:$BB$343,MATCH(LEFT(TRIM(AO$6),FIND("~",SUBSTITUTE(AO$6,"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274))*HLOOKUP(LEFT(TRIM(AO$6),FIND("~",SUBSTITUTE(AO$6," ","~",LEN(TRIM(AO$6))-LEN(SUBSTITUTE(TRIM(AO$6)," ",""))))-1)&amp;" Total",$B$6:$BB$343,ROW($A274)-5,FALSE))</f>
        <v>0</v>
      </c>
      <c r="AP274" s="14">
        <f ca="1">IF(AP$5&lt;&gt;"",HLOOKUP(AP$5,Functionalization!$G$6:$R$343,ROW($A274)-5,FALSE),IFERROR(INDEX(AP$320:AP$343,MATCH($F274,$B$320:$B$343,0))/VLOOKUP($F274,$B$320:$BB$343,MATCH(LEFT(TRIM(AP$6),FIND("~",SUBSTITUTE(AP$6,"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274))*HLOOKUP(LEFT(TRIM(AP$6),FIND("~",SUBSTITUTE(AP$6," ","~",LEN(TRIM(AP$6))-LEN(SUBSTITUTE(TRIM(AP$6)," ",""))))-1)&amp;" Total",$B$6:$BB$343,ROW($A274)-5,FALSE))</f>
        <v>0</v>
      </c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D274" s="44">
        <f ca="1">IFERROR(IF(SUMIF($G$6:$BB$6,BD$6&amp;" Total",$G274:$BB274)-(SUMIF($G$6:$BB$6,BD$6&amp;" "&amp;'Input-Allocators'!$D$18,$G274:$BB274)+IFERROR(SUMIF($G$6:$BB$6,BD$6&amp;" "&amp;'Input-Allocators'!$E$18,$G274:$BB274),SUMIF($G$6:$BB$6,BD$6&amp;" "&amp;'Input-Allocators'!$B$20,$G274:$BB274))+SUMIF($G$6:$BB$6,BD$6&amp;" "&amp;'Input-Allocators'!$F$18,$G274:$BB274))&lt;Check_Limit,0,1),1)</f>
        <v>0</v>
      </c>
      <c r="BE274" s="44">
        <f ca="1">IFERROR(IF(SUMIF($G$6:$BB$6,BE$6&amp;" Total",$G274:$BB274)-(SUMIF($G$6:$BB$6,BE$6&amp;" "&amp;'Input-Allocators'!$D$18,$G274:$BB274)+IFERROR(SUMIF($G$6:$BB$6,BE$6&amp;" "&amp;'Input-Allocators'!$E$18,$G274:$BB274),SUMIF($G$6:$BB$6,BE$6&amp;" "&amp;'Input-Allocators'!$B$20,$G274:$BB274))+SUMIF($G$6:$BB$6,BE$6&amp;" "&amp;'Input-Allocators'!$F$18,$G274:$BB274))&lt;Check_Limit,0,1),1)</f>
        <v>0</v>
      </c>
      <c r="BF274" s="44">
        <f ca="1">IFERROR(IF(SUMIF($G$6:$BB$6,BF$6&amp;" Total",$G274:$BB274)-(SUMIF($G$6:$BB$6,BF$6&amp;" "&amp;'Input-Allocators'!$D$18,$G274:$BB274)+IFERROR(SUMIF($G$6:$BB$6,BF$6&amp;" "&amp;'Input-Allocators'!$E$18,$G274:$BB274),SUMIF($G$6:$BB$6,BF$6&amp;" "&amp;'Input-Allocators'!$B$20,$G274:$BB274))+SUMIF($G$6:$BB$6,BF$6&amp;" "&amp;'Input-Allocators'!$F$18,$G274:$BB274))&lt;Check_Limit,0,1),1)</f>
        <v>0</v>
      </c>
      <c r="BG274" s="44">
        <f ca="1">IFERROR(IF(SUMIF($G$6:$BB$6,BG$6&amp;" Total",$G274:$BB274)-(SUMIF($G$6:$BB$6,BG$6&amp;" "&amp;'Input-Allocators'!$D$18,$G274:$BB274)+IFERROR(SUMIF($G$6:$BB$6,BG$6&amp;" "&amp;'Input-Allocators'!$E$18,$G274:$BB274),SUMIF($G$6:$BB$6,BG$6&amp;" "&amp;'Input-Allocators'!$B$20,$G274:$BB274))+SUMIF($G$6:$BB$6,BG$6&amp;" "&amp;'Input-Allocators'!$F$18,$G274:$BB274))&lt;Check_Limit,0,1),1)</f>
        <v>0</v>
      </c>
      <c r="BH274" s="44">
        <f ca="1">IFERROR(IF(SUMIF($G$6:$BB$6,BH$6&amp;" Total",$G274:$BB274)-(SUMIF($G$6:$BB$6,BH$6&amp;" "&amp;'Input-Allocators'!$D$18,$G274:$BB274)+IFERROR(SUMIF($G$6:$BB$6,BH$6&amp;" "&amp;'Input-Allocators'!$E$18,$G274:$BB274),SUMIF($G$6:$BB$6,BH$6&amp;" "&amp;'Input-Allocators'!$B$20,$G274:$BB274))+SUMIF($G$6:$BB$6,BH$6&amp;" "&amp;'Input-Allocators'!$F$18,$G274:$BB274))&lt;Check_Limit,0,1),1)</f>
        <v>0</v>
      </c>
      <c r="BI274" s="44">
        <f ca="1">IFERROR(IF(SUMIF($G$6:$BB$6,BI$6&amp;" Total",$G274:$BB274)-(SUMIF($G$6:$BB$6,BI$6&amp;" "&amp;'Input-Allocators'!$D$18,$G274:$BB274)+IFERROR(SUMIF($G$6:$BB$6,BI$6&amp;" "&amp;'Input-Allocators'!$E$18,$G274:$BB274),SUMIF($G$6:$BB$6,BI$6&amp;" "&amp;'Input-Allocators'!$B$20,$G274:$BB274))+SUMIF($G$6:$BB$6,BI$6&amp;" "&amp;'Input-Allocators'!$F$18,$G274:$BB274))&lt;Check_Limit,0,1),1)</f>
        <v>0</v>
      </c>
      <c r="BJ274" s="44">
        <f ca="1">IFERROR(IF(SUMIF($G$6:$BB$6,BJ$6&amp;" Total",$G274:$BB274)-(SUMIF($G$6:$BB$6,BJ$6&amp;" "&amp;'Input-Allocators'!$D$18,$G274:$BB274)+IFERROR(SUMIF($G$6:$BB$6,BJ$6&amp;" "&amp;'Input-Allocators'!$E$18,$G274:$BB274),SUMIF($G$6:$BB$6,BJ$6&amp;" "&amp;'Input-Allocators'!$B$20,$G274:$BB274))+SUMIF($G$6:$BB$6,BJ$6&amp;" "&amp;'Input-Allocators'!$F$18,$G274:$BB274))&lt;Check_Limit,0,1),1)</f>
        <v>0</v>
      </c>
      <c r="BK274" s="44">
        <f ca="1">IFERROR(IF(SUMIF($G$6:$BB$6,BK$6&amp;" Total",$G274:$BB274)-(SUMIF($G$6:$BB$6,BK$6&amp;" "&amp;'Input-Allocators'!$D$18,$G274:$BB274)+IFERROR(SUMIF($G$6:$BB$6,BK$6&amp;" "&amp;'Input-Allocators'!$E$18,$G274:$BB274),SUMIF($G$6:$BB$6,BK$6&amp;" "&amp;'Input-Allocators'!$B$20,$G274:$BB274))+SUMIF($G$6:$BB$6,BK$6&amp;" "&amp;'Input-Allocators'!$F$18,$G274:$BB274))&lt;Check_Limit,0,1),1)</f>
        <v>0</v>
      </c>
      <c r="BL274" s="44">
        <f ca="1">IFERROR(IF(SUMIF($G$6:$BB$6,BL$6&amp;" Total",$G274:$BB274)-(SUMIF($G$6:$BB$6,BL$6&amp;" "&amp;'Input-Allocators'!$D$18,$G274:$BB274)+IFERROR(SUMIF($G$6:$BB$6,BL$6&amp;" "&amp;'Input-Allocators'!$E$18,$G274:$BB274),SUMIF($G$6:$BB$6,BL$6&amp;" "&amp;'Input-Allocators'!$B$20,$G274:$BB274))+SUMIF($G$6:$BB$6,BL$6&amp;" "&amp;'Input-Allocators'!$F$18,$G274:$BB274))&lt;Check_Limit,0,1),1)</f>
        <v>0</v>
      </c>
      <c r="BM274" s="44">
        <f ca="1">IFERROR(IF(SUMIF($G$6:$BB$6,BM$6&amp;" Total",$G274:$BB274)-(SUMIF($G$6:$BB$6,BM$6&amp;" "&amp;'Input-Allocators'!$D$18,$G274:$BB274)+IFERROR(SUMIF($G$6:$BB$6,BM$6&amp;" "&amp;'Input-Allocators'!$E$18,$G274:$BB274),SUMIF($G$6:$BB$6,BM$6&amp;" "&amp;'Input-Allocators'!$B$20,$G274:$BB274))+SUMIF($G$6:$BB$6,BM$6&amp;" "&amp;'Input-Allocators'!$F$18,$G274:$BB274))&lt;Check_Limit,0,1),1)</f>
        <v>0</v>
      </c>
      <c r="BN274" s="44">
        <f ca="1">IFERROR(IF(SUMIF($G$6:$BB$6,BN$6&amp;" Total",$G274:$BB274)-(SUMIF($G$6:$BB$6,BN$6&amp;" "&amp;'Input-Allocators'!$D$18,$G274:$BB274)+IFERROR(SUMIF($G$6:$BB$6,BN$6&amp;" "&amp;'Input-Allocators'!$E$18,$G274:$BB274),SUMIF($G$6:$BB$6,BN$6&amp;" "&amp;'Input-Allocators'!$B$20,$G274:$BB274))+SUMIF($G$6:$BB$6,BN$6&amp;" "&amp;'Input-Allocators'!$F$18,$G274:$BB274))&lt;Check_Limit,0,1),1)</f>
        <v>0</v>
      </c>
      <c r="BO274" s="44">
        <f ca="1">IFERROR(IF(SUMIF($G$6:$BB$6,BO$6&amp;" Total",$G274:$BB274)-(SUMIF($G$6:$BB$6,BO$6&amp;" "&amp;'Input-Allocators'!$D$18,$G274:$BB274)+IFERROR(SUMIF($G$6:$BB$6,BO$6&amp;" "&amp;'Input-Allocators'!$E$18,$G274:$BB274),SUMIF($G$6:$BB$6,BO$6&amp;" "&amp;'Input-Allocators'!$B$20,$G274:$BB274))+SUMIF($G$6:$BB$6,BO$6&amp;" "&amp;'Input-Allocators'!$F$18,$G274:$BB274))&lt;Check_Limit,0,1),1)</f>
        <v>0</v>
      </c>
    </row>
    <row r="275" spans="1:67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>Functionalization!$D275</f>
        <v>4278</v>
      </c>
      <c r="E275" s="14">
        <f t="shared" ca="1" si="42"/>
        <v>0</v>
      </c>
      <c r="F275" s="3" t="str">
        <f>IF($D275=0,"-",IF('Input-Accounts'!$E275&lt;&gt;0,'Input-Accounts'!$E275,'Input-Accounts'!$G275))</f>
        <v>INT_GENPLT</v>
      </c>
      <c r="G275" s="14">
        <f ca="1">IF(G$5&lt;&gt;"",HLOOKUP(G$5,Functionalization!$G$6:$R$343,ROW($A275)-5,FALSE),IFERROR(INDEX(G$320:G$343,MATCH($F275,$B$320:$B$343,0))/VLOOKUP($F275,$B$320:$BB$343,MATCH(LEFT(TRIM(G$6),FIND("~",SUBSTITUTE(G$6,"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275))*HLOOKUP(LEFT(TRIM(G$6),FIND("~",SUBSTITUTE(G$6," ","~",LEN(TRIM(G$6))-LEN(SUBSTITUTE(TRIM(G$6)," ",""))))-1)&amp;" Total",$B$6:$BB$343,ROW($A275)-5,FALSE))</f>
        <v>18.688400001607921</v>
      </c>
      <c r="H275" s="14">
        <f ca="1">IF(H$5&lt;&gt;"",HLOOKUP(H$5,Functionalization!$G$6:$R$343,ROW($A275)-5,FALSE),IFERROR(INDEX(H$320:H$343,MATCH($F275,$B$320:$B$343,0))/VLOOKUP($F275,$B$320:$BB$343,MATCH(LEFT(TRIM(H$6),FIND("~",SUBSTITUTE(H$6,"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275))*HLOOKUP(LEFT(TRIM(H$6),FIND("~",SUBSTITUTE(H$6," ","~",LEN(TRIM(H$6))-LEN(SUBSTITUTE(TRIM(H$6)," ",""))))-1)&amp;" Total",$B$6:$BB$343,ROW($A275)-5,FALSE))</f>
        <v>0</v>
      </c>
      <c r="I275" s="14">
        <f ca="1">IF(I$5&lt;&gt;"",HLOOKUP(I$5,Functionalization!$G$6:$R$343,ROW($A275)-5,FALSE),IFERROR(INDEX(I$320:I$343,MATCH($F275,$B$320:$B$343,0))/VLOOKUP($F275,$B$320:$BB$343,MATCH(LEFT(TRIM(I$6),FIND("~",SUBSTITUTE(I$6,"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275))*HLOOKUP(LEFT(TRIM(I$6),FIND("~",SUBSTITUTE(I$6," ","~",LEN(TRIM(I$6))-LEN(SUBSTITUTE(TRIM(I$6)," ",""))))-1)&amp;" Total",$B$6:$BB$343,ROW($A275)-5,FALSE))</f>
        <v>18.688400001607921</v>
      </c>
      <c r="J275" s="14">
        <f ca="1">IF(J$5&lt;&gt;"",HLOOKUP(J$5,Functionalization!$G$6:$R$343,ROW($A275)-5,FALSE),IFERROR(INDEX(J$320:J$343,MATCH($F275,$B$320:$B$343,0))/VLOOKUP($F275,$B$320:$BB$343,MATCH(LEFT(TRIM(J$6),FIND("~",SUBSTITUTE(J$6,"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275))*HLOOKUP(LEFT(TRIM(J$6),FIND("~",SUBSTITUTE(J$6," ","~",LEN(TRIM(J$6))-LEN(SUBSTITUTE(TRIM(J$6)," ",""))))-1)&amp;" Total",$B$6:$BB$343,ROW($A275)-5,FALSE))</f>
        <v>0</v>
      </c>
      <c r="K275" s="14">
        <f ca="1">IF(K$5&lt;&gt;"",HLOOKUP(K$5,Functionalization!$G$6:$R$343,ROW($A275)-5,FALSE),IFERROR(INDEX(K$320:K$343,MATCH($F275,$B$320:$B$343,0))/VLOOKUP($F275,$B$320:$BB$343,MATCH(LEFT(TRIM(K$6),FIND("~",SUBSTITUTE(K$6,"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275))*HLOOKUP(LEFT(TRIM(K$6),FIND("~",SUBSTITUTE(K$6," ","~",LEN(TRIM(K$6))-LEN(SUBSTITUTE(TRIM(K$6)," ",""))))-1)&amp;" Total",$B$6:$BB$343,ROW($A275)-5,FALSE))</f>
        <v>66.772796865340652</v>
      </c>
      <c r="L275" s="14">
        <f ca="1">IF(L$5&lt;&gt;"",HLOOKUP(L$5,Functionalization!$G$6:$R$343,ROW($A275)-5,FALSE),IFERROR(INDEX(L$320:L$343,MATCH($F275,$B$320:$B$343,0))/VLOOKUP($F275,$B$320:$BB$343,MATCH(LEFT(TRIM(L$6),FIND("~",SUBSTITUTE(L$6,"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275))*HLOOKUP(LEFT(TRIM(L$6),FIND("~",SUBSTITUTE(L$6," ","~",LEN(TRIM(L$6))-LEN(SUBSTITUTE(TRIM(L$6)," ",""))))-1)&amp;" Total",$B$6:$BB$343,ROW($A275)-5,FALSE))</f>
        <v>66.772796865340652</v>
      </c>
      <c r="M275" s="14">
        <f ca="1">IF(M$5&lt;&gt;"",HLOOKUP(M$5,Functionalization!$G$6:$R$343,ROW($A275)-5,FALSE),IFERROR(INDEX(M$320:M$343,MATCH($F275,$B$320:$B$343,0))/VLOOKUP($F275,$B$320:$BB$343,MATCH(LEFT(TRIM(M$6),FIND("~",SUBSTITUTE(M$6,"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275))*HLOOKUP(LEFT(TRIM(M$6),FIND("~",SUBSTITUTE(M$6," ","~",LEN(TRIM(M$6))-LEN(SUBSTITUTE(TRIM(M$6)," ",""))))-1)&amp;" Total",$B$6:$BB$343,ROW($A275)-5,FALSE))</f>
        <v>0</v>
      </c>
      <c r="N275" s="14">
        <f ca="1">IF(N$5&lt;&gt;"",HLOOKUP(N$5,Functionalization!$G$6:$R$343,ROW($A275)-5,FALSE),IFERROR(INDEX(N$320:N$343,MATCH($F275,$B$320:$B$343,0))/VLOOKUP($F275,$B$320:$BB$343,MATCH(LEFT(TRIM(N$6),FIND("~",SUBSTITUTE(N$6,"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275))*HLOOKUP(LEFT(TRIM(N$6),FIND("~",SUBSTITUTE(N$6," ","~",LEN(TRIM(N$6))-LEN(SUBSTITUTE(TRIM(N$6)," ",""))))-1)&amp;" Total",$B$6:$BB$343,ROW($A275)-5,FALSE))</f>
        <v>0</v>
      </c>
      <c r="O275" s="14">
        <f ca="1">IF(O$5&lt;&gt;"",HLOOKUP(O$5,Functionalization!$G$6:$R$343,ROW($A275)-5,FALSE),IFERROR(INDEX(O$320:O$343,MATCH($F275,$B$320:$B$343,0))/VLOOKUP($F275,$B$320:$BB$343,MATCH(LEFT(TRIM(O$6),FIND("~",SUBSTITUTE(O$6,"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275))*HLOOKUP(LEFT(TRIM(O$6),FIND("~",SUBSTITUTE(O$6," ","~",LEN(TRIM(O$6))-LEN(SUBSTITUTE(TRIM(O$6)," ",""))))-1)&amp;" Total",$B$6:$BB$343,ROW($A275)-5,FALSE))</f>
        <v>2384.012131814492</v>
      </c>
      <c r="P275" s="14">
        <f ca="1">IF(P$5&lt;&gt;"",HLOOKUP(P$5,Functionalization!$G$6:$R$343,ROW($A275)-5,FALSE),IFERROR(INDEX(P$320:P$343,MATCH($F275,$B$320:$B$343,0))/VLOOKUP($F275,$B$320:$BB$343,MATCH(LEFT(TRIM(P$6),FIND("~",SUBSTITUTE(P$6,"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275))*HLOOKUP(LEFT(TRIM(P$6),FIND("~",SUBSTITUTE(P$6," ","~",LEN(TRIM(P$6))-LEN(SUBSTITUTE(TRIM(P$6)," ",""))))-1)&amp;" Total",$B$6:$BB$343,ROW($A275)-5,FALSE))</f>
        <v>2080.8251777394735</v>
      </c>
      <c r="Q275" s="14">
        <f ca="1">IF(Q$5&lt;&gt;"",HLOOKUP(Q$5,Functionalization!$G$6:$R$343,ROW($A275)-5,FALSE),IFERROR(INDEX(Q$320:Q$343,MATCH($F275,$B$320:$B$343,0))/VLOOKUP($F275,$B$320:$BB$343,MATCH(LEFT(TRIM(Q$6),FIND("~",SUBSTITUTE(Q$6,"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275))*HLOOKUP(LEFT(TRIM(Q$6),FIND("~",SUBSTITUTE(Q$6," ","~",LEN(TRIM(Q$6))-LEN(SUBSTITUTE(TRIM(Q$6)," ",""))))-1)&amp;" Total",$B$6:$BB$343,ROW($A275)-5,FALSE))</f>
        <v>0</v>
      </c>
      <c r="R275" s="14">
        <f ca="1">IF(R$5&lt;&gt;"",HLOOKUP(R$5,Functionalization!$G$6:$R$343,ROW($A275)-5,FALSE),IFERROR(INDEX(R$320:R$343,MATCH($F275,$B$320:$B$343,0))/VLOOKUP($F275,$B$320:$BB$343,MATCH(LEFT(TRIM(R$6),FIND("~",SUBSTITUTE(R$6,"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275))*HLOOKUP(LEFT(TRIM(R$6),FIND("~",SUBSTITUTE(R$6," ","~",LEN(TRIM(R$6))-LEN(SUBSTITUTE(TRIM(R$6)," ",""))))-1)&amp;" Total",$B$6:$BB$343,ROW($A275)-5,FALSE))</f>
        <v>303.18695407501809</v>
      </c>
      <c r="S275" s="14">
        <f ca="1">IF(S$5&lt;&gt;"",HLOOKUP(S$5,Functionalization!$G$6:$R$343,ROW($A275)-5,FALSE),IFERROR(INDEX(S$320:S$343,MATCH($F275,$B$320:$B$343,0))/VLOOKUP($F275,$B$320:$BB$343,MATCH(LEFT(TRIM(S$6),FIND("~",SUBSTITUTE(S$6,"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275))*HLOOKUP(LEFT(TRIM(S$6),FIND("~",SUBSTITUTE(S$6," ","~",LEN(TRIM(S$6))-LEN(SUBSTITUTE(TRIM(S$6)," ",""))))-1)&amp;" Total",$B$6:$BB$343,ROW($A275)-5,FALSE))</f>
        <v>1808.5266713185586</v>
      </c>
      <c r="T275" s="14">
        <f ca="1">IF(T$5&lt;&gt;"",HLOOKUP(T$5,Functionalization!$G$6:$R$343,ROW($A275)-5,FALSE),IFERROR(INDEX(T$320:T$343,MATCH($F275,$B$320:$B$343,0))/VLOOKUP($F275,$B$320:$BB$343,MATCH(LEFT(TRIM(T$6),FIND("~",SUBSTITUTE(T$6,"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275))*HLOOKUP(LEFT(TRIM(T$6),FIND("~",SUBSTITUTE(T$6," ","~",LEN(TRIM(T$6))-LEN(SUBSTITUTE(TRIM(T$6)," ",""))))-1)&amp;" Total",$B$6:$BB$343,ROW($A275)-5,FALSE))</f>
        <v>0</v>
      </c>
      <c r="U275" s="14">
        <f ca="1">IF(U$5&lt;&gt;"",HLOOKUP(U$5,Functionalization!$G$6:$R$343,ROW($A275)-5,FALSE),IFERROR(INDEX(U$320:U$343,MATCH($F275,$B$320:$B$343,0))/VLOOKUP($F275,$B$320:$BB$343,MATCH(LEFT(TRIM(U$6),FIND("~",SUBSTITUTE(U$6,"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275))*HLOOKUP(LEFT(TRIM(U$6),FIND("~",SUBSTITUTE(U$6," ","~",LEN(TRIM(U$6))-LEN(SUBSTITUTE(TRIM(U$6)," ",""))))-1)&amp;" Total",$B$6:$BB$343,ROW($A275)-5,FALSE))</f>
        <v>0</v>
      </c>
      <c r="V275" s="14">
        <f ca="1">IF(V$5&lt;&gt;"",HLOOKUP(V$5,Functionalization!$G$6:$R$343,ROW($A275)-5,FALSE),IFERROR(INDEX(V$320:V$343,MATCH($F275,$B$320:$B$343,0))/VLOOKUP($F275,$B$320:$BB$343,MATCH(LEFT(TRIM(V$6),FIND("~",SUBSTITUTE(V$6,"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275))*HLOOKUP(LEFT(TRIM(V$6),FIND("~",SUBSTITUTE(V$6," ","~",LEN(TRIM(V$6))-LEN(SUBSTITUTE(TRIM(V$6)," ",""))))-1)&amp;" Total",$B$6:$BB$343,ROW($A275)-5,FALSE))</f>
        <v>1808.5266713185586</v>
      </c>
      <c r="W275" s="14">
        <f ca="1">IF(W$5&lt;&gt;"",HLOOKUP(W$5,Functionalization!$G$6:$R$343,ROW($A275)-5,FALSE),IFERROR(INDEX(W$320:W$343,MATCH($F275,$B$320:$B$343,0))/VLOOKUP($F275,$B$320:$BB$343,MATCH(LEFT(TRIM(W$6),FIND("~",SUBSTITUTE(W$6,"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275))*HLOOKUP(LEFT(TRIM(W$6),FIND("~",SUBSTITUTE(W$6," ","~",LEN(TRIM(W$6))-LEN(SUBSTITUTE(TRIM(W$6)," ",""))))-1)&amp;" Total",$B$6:$BB$343,ROW($A275)-5,FALSE))</f>
        <v>0</v>
      </c>
      <c r="X275" s="14">
        <f ca="1">IF(X$5&lt;&gt;"",HLOOKUP(X$5,Functionalization!$G$6:$R$343,ROW($A275)-5,FALSE),IFERROR(INDEX(X$320:X$343,MATCH($F275,$B$320:$B$343,0))/VLOOKUP($F275,$B$320:$BB$343,MATCH(LEFT(TRIM(X$6),FIND("~",SUBSTITUTE(X$6,"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275))*HLOOKUP(LEFT(TRIM(X$6),FIND("~",SUBSTITUTE(X$6," ","~",LEN(TRIM(X$6))-LEN(SUBSTITUTE(TRIM(X$6)," ",""))))-1)&amp;" Total",$B$6:$BB$343,ROW($A275)-5,FALSE))</f>
        <v>0</v>
      </c>
      <c r="Y275" s="14">
        <f ca="1">IF(Y$5&lt;&gt;"",HLOOKUP(Y$5,Functionalization!$G$6:$R$343,ROW($A275)-5,FALSE),IFERROR(INDEX(Y$320:Y$343,MATCH($F275,$B$320:$B$343,0))/VLOOKUP($F275,$B$320:$BB$343,MATCH(LEFT(TRIM(Y$6),FIND("~",SUBSTITUTE(Y$6,"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275))*HLOOKUP(LEFT(TRIM(Y$6),FIND("~",SUBSTITUTE(Y$6," ","~",LEN(TRIM(Y$6))-LEN(SUBSTITUTE(TRIM(Y$6)," ",""))))-1)&amp;" Total",$B$6:$BB$343,ROW($A275)-5,FALSE))</f>
        <v>0</v>
      </c>
      <c r="Z275" s="14">
        <f ca="1">IF(Z$5&lt;&gt;"",HLOOKUP(Z$5,Functionalization!$G$6:$R$343,ROW($A275)-5,FALSE),IFERROR(INDEX(Z$320:Z$343,MATCH($F275,$B$320:$B$343,0))/VLOOKUP($F275,$B$320:$BB$343,MATCH(LEFT(TRIM(Z$6),FIND("~",SUBSTITUTE(Z$6,"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275))*HLOOKUP(LEFT(TRIM(Z$6),FIND("~",SUBSTITUTE(Z$6," ","~",LEN(TRIM(Z$6))-LEN(SUBSTITUTE(TRIM(Z$6)," ",""))))-1)&amp;" Total",$B$6:$BB$343,ROW($A275)-5,FALSE))</f>
        <v>0</v>
      </c>
      <c r="AA275" s="14">
        <f ca="1">IF(AA$5&lt;&gt;"",HLOOKUP(AA$5,Functionalization!$G$6:$R$343,ROW($A275)-5,FALSE),IFERROR(INDEX(AA$320:AA$343,MATCH($F275,$B$320:$B$343,0))/VLOOKUP($F275,$B$320:$BB$343,MATCH(LEFT(TRIM(AA$6),FIND("~",SUBSTITUTE(AA$6,"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275))*HLOOKUP(LEFT(TRIM(AA$6),FIND("~",SUBSTITUTE(AA$6," ","~",LEN(TRIM(AA$6))-LEN(SUBSTITUTE(TRIM(AA$6)," ",""))))-1)&amp;" Total",$B$6:$BB$343,ROW($A275)-5,FALSE))</f>
        <v>0</v>
      </c>
      <c r="AB275" s="14">
        <f ca="1">IF(AB$5&lt;&gt;"",HLOOKUP(AB$5,Functionalization!$G$6:$R$343,ROW($A275)-5,FALSE),IFERROR(INDEX(AB$320:AB$343,MATCH($F275,$B$320:$B$343,0))/VLOOKUP($F275,$B$320:$BB$343,MATCH(LEFT(TRIM(AB$6),FIND("~",SUBSTITUTE(AB$6,"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275))*HLOOKUP(LEFT(TRIM(AB$6),FIND("~",SUBSTITUTE(AB$6," ","~",LEN(TRIM(AB$6))-LEN(SUBSTITUTE(TRIM(AB$6)," ",""))))-1)&amp;" Total",$B$6:$BB$343,ROW($A275)-5,FALSE))</f>
        <v>0</v>
      </c>
      <c r="AC275" s="14">
        <f ca="1">IF(AC$5&lt;&gt;"",HLOOKUP(AC$5,Functionalization!$G$6:$R$343,ROW($A275)-5,FALSE),IFERROR(INDEX(AC$320:AC$343,MATCH($F275,$B$320:$B$343,0))/VLOOKUP($F275,$B$320:$BB$343,MATCH(LEFT(TRIM(AC$6),FIND("~",SUBSTITUTE(AC$6,"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275))*HLOOKUP(LEFT(TRIM(AC$6),FIND("~",SUBSTITUTE(AC$6," ","~",LEN(TRIM(AC$6))-LEN(SUBSTITUTE(TRIM(AC$6)," ",""))))-1)&amp;" Total",$B$6:$BB$343,ROW($A275)-5,FALSE))</f>
        <v>0</v>
      </c>
      <c r="AD275" s="14">
        <f ca="1">IF(AD$5&lt;&gt;"",HLOOKUP(AD$5,Functionalization!$G$6:$R$343,ROW($A275)-5,FALSE),IFERROR(INDEX(AD$320:AD$343,MATCH($F275,$B$320:$B$343,0))/VLOOKUP($F275,$B$320:$BB$343,MATCH(LEFT(TRIM(AD$6),FIND("~",SUBSTITUTE(AD$6,"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275))*HLOOKUP(LEFT(TRIM(AD$6),FIND("~",SUBSTITUTE(AD$6," ","~",LEN(TRIM(AD$6))-LEN(SUBSTITUTE(TRIM(AD$6)," ",""))))-1)&amp;" Total",$B$6:$BB$343,ROW($A275)-5,FALSE))</f>
        <v>0</v>
      </c>
      <c r="AE275" s="14">
        <f ca="1">IF(AE$5&lt;&gt;"",HLOOKUP(AE$5,Functionalization!$G$6:$R$343,ROW($A275)-5,FALSE),IFERROR(INDEX(AE$320:AE$343,MATCH($F275,$B$320:$B$343,0))/VLOOKUP($F275,$B$320:$BB$343,MATCH(LEFT(TRIM(AE$6),FIND("~",SUBSTITUTE(AE$6,"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275))*HLOOKUP(LEFT(TRIM(AE$6),FIND("~",SUBSTITUTE(AE$6," ","~",LEN(TRIM(AE$6))-LEN(SUBSTITUTE(TRIM(AE$6)," ",""))))-1)&amp;" Total",$B$6:$BB$343,ROW($A275)-5,FALSE))</f>
        <v>0</v>
      </c>
      <c r="AF275" s="14">
        <f ca="1">IF(AF$5&lt;&gt;"",HLOOKUP(AF$5,Functionalization!$G$6:$R$343,ROW($A275)-5,FALSE),IFERROR(INDEX(AF$320:AF$343,MATCH($F275,$B$320:$B$343,0))/VLOOKUP($F275,$B$320:$BB$343,MATCH(LEFT(TRIM(AF$6),FIND("~",SUBSTITUTE(AF$6,"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275))*HLOOKUP(LEFT(TRIM(AF$6),FIND("~",SUBSTITUTE(AF$6," ","~",LEN(TRIM(AF$6))-LEN(SUBSTITUTE(TRIM(AF$6)," ",""))))-1)&amp;" Total",$B$6:$BB$343,ROW($A275)-5,FALSE))</f>
        <v>0</v>
      </c>
      <c r="AG275" s="14">
        <f ca="1">IF(AG$5&lt;&gt;"",HLOOKUP(AG$5,Functionalization!$G$6:$R$343,ROW($A275)-5,FALSE),IFERROR(INDEX(AG$320:AG$343,MATCH($F275,$B$320:$B$343,0))/VLOOKUP($F275,$B$320:$BB$343,MATCH(LEFT(TRIM(AG$6),FIND("~",SUBSTITUTE(AG$6,"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275))*HLOOKUP(LEFT(TRIM(AG$6),FIND("~",SUBSTITUTE(AG$6," ","~",LEN(TRIM(AG$6))-LEN(SUBSTITUTE(TRIM(AG$6)," ",""))))-1)&amp;" Total",$B$6:$BB$343,ROW($A275)-5,FALSE))</f>
        <v>0</v>
      </c>
      <c r="AH275" s="14">
        <f ca="1">IF(AH$5&lt;&gt;"",HLOOKUP(AH$5,Functionalization!$G$6:$R$343,ROW($A275)-5,FALSE),IFERROR(INDEX(AH$320:AH$343,MATCH($F275,$B$320:$B$343,0))/VLOOKUP($F275,$B$320:$BB$343,MATCH(LEFT(TRIM(AH$6),FIND("~",SUBSTITUTE(AH$6,"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275))*HLOOKUP(LEFT(TRIM(AH$6),FIND("~",SUBSTITUTE(AH$6," ","~",LEN(TRIM(AH$6))-LEN(SUBSTITUTE(TRIM(AH$6)," ",""))))-1)&amp;" Total",$B$6:$BB$343,ROW($A275)-5,FALSE))</f>
        <v>0</v>
      </c>
      <c r="AI275" s="14">
        <f ca="1">IF(AI$5&lt;&gt;"",HLOOKUP(AI$5,Functionalization!$G$6:$R$343,ROW($A275)-5,FALSE),IFERROR(INDEX(AI$320:AI$343,MATCH($F275,$B$320:$B$343,0))/VLOOKUP($F275,$B$320:$BB$343,MATCH(LEFT(TRIM(AI$6),FIND("~",SUBSTITUTE(AI$6,"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275))*HLOOKUP(LEFT(TRIM(AI$6),FIND("~",SUBSTITUTE(AI$6," ","~",LEN(TRIM(AI$6))-LEN(SUBSTITUTE(TRIM(AI$6)," ",""))))-1)&amp;" Total",$B$6:$BB$343,ROW($A275)-5,FALSE))</f>
        <v>0</v>
      </c>
      <c r="AJ275" s="14">
        <f ca="1">IF(AJ$5&lt;&gt;"",HLOOKUP(AJ$5,Functionalization!$G$6:$R$343,ROW($A275)-5,FALSE),IFERROR(INDEX(AJ$320:AJ$343,MATCH($F275,$B$320:$B$343,0))/VLOOKUP($F275,$B$320:$BB$343,MATCH(LEFT(TRIM(AJ$6),FIND("~",SUBSTITUTE(AJ$6,"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275))*HLOOKUP(LEFT(TRIM(AJ$6),FIND("~",SUBSTITUTE(AJ$6," ","~",LEN(TRIM(AJ$6))-LEN(SUBSTITUTE(TRIM(AJ$6)," ",""))))-1)&amp;" Total",$B$6:$BB$343,ROW($A275)-5,FALSE))</f>
        <v>0</v>
      </c>
      <c r="AK275" s="14">
        <f ca="1">IF(AK$5&lt;&gt;"",HLOOKUP(AK$5,Functionalization!$G$6:$R$343,ROW($A275)-5,FALSE),IFERROR(INDEX(AK$320:AK$343,MATCH($F275,$B$320:$B$343,0))/VLOOKUP($F275,$B$320:$BB$343,MATCH(LEFT(TRIM(AK$6),FIND("~",SUBSTITUTE(AK$6,"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275))*HLOOKUP(LEFT(TRIM(AK$6),FIND("~",SUBSTITUTE(AK$6," ","~",LEN(TRIM(AK$6))-LEN(SUBSTITUTE(TRIM(AK$6)," ",""))))-1)&amp;" Total",$B$6:$BB$343,ROW($A275)-5,FALSE))</f>
        <v>0</v>
      </c>
      <c r="AL275" s="14">
        <f ca="1">IF(AL$5&lt;&gt;"",HLOOKUP(AL$5,Functionalization!$G$6:$R$343,ROW($A275)-5,FALSE),IFERROR(INDEX(AL$320:AL$343,MATCH($F275,$B$320:$B$343,0))/VLOOKUP($F275,$B$320:$BB$343,MATCH(LEFT(TRIM(AL$6),FIND("~",SUBSTITUTE(AL$6,"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275))*HLOOKUP(LEFT(TRIM(AL$6),FIND("~",SUBSTITUTE(AL$6," ","~",LEN(TRIM(AL$6))-LEN(SUBSTITUTE(TRIM(AL$6)," ",""))))-1)&amp;" Total",$B$6:$BB$343,ROW($A275)-5,FALSE))</f>
        <v>0</v>
      </c>
      <c r="AM275" s="14">
        <f ca="1">IF(AM$5&lt;&gt;"",HLOOKUP(AM$5,Functionalization!$G$6:$R$343,ROW($A275)-5,FALSE),IFERROR(INDEX(AM$320:AM$343,MATCH($F275,$B$320:$B$343,0))/VLOOKUP($F275,$B$320:$BB$343,MATCH(LEFT(TRIM(AM$6),FIND("~",SUBSTITUTE(AM$6,"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275))*HLOOKUP(LEFT(TRIM(AM$6),FIND("~",SUBSTITUTE(AM$6," ","~",LEN(TRIM(AM$6))-LEN(SUBSTITUTE(TRIM(AM$6)," ",""))))-1)&amp;" Total",$B$6:$BB$343,ROW($A275)-5,FALSE))</f>
        <v>0</v>
      </c>
      <c r="AN275" s="14">
        <f ca="1">IF(AN$5&lt;&gt;"",HLOOKUP(AN$5,Functionalization!$G$6:$R$343,ROW($A275)-5,FALSE),IFERROR(INDEX(AN$320:AN$343,MATCH($F275,$B$320:$B$343,0))/VLOOKUP($F275,$B$320:$BB$343,MATCH(LEFT(TRIM(AN$6),FIND("~",SUBSTITUTE(AN$6,"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275))*HLOOKUP(LEFT(TRIM(AN$6),FIND("~",SUBSTITUTE(AN$6," ","~",LEN(TRIM(AN$6))-LEN(SUBSTITUTE(TRIM(AN$6)," ",""))))-1)&amp;" Total",$B$6:$BB$343,ROW($A275)-5,FALSE))</f>
        <v>0</v>
      </c>
      <c r="AO275" s="14">
        <f ca="1">IF(AO$5&lt;&gt;"",HLOOKUP(AO$5,Functionalization!$G$6:$R$343,ROW($A275)-5,FALSE),IFERROR(INDEX(AO$320:AO$343,MATCH($F275,$B$320:$B$343,0))/VLOOKUP($F275,$B$320:$BB$343,MATCH(LEFT(TRIM(AO$6),FIND("~",SUBSTITUTE(AO$6,"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275))*HLOOKUP(LEFT(TRIM(AO$6),FIND("~",SUBSTITUTE(AO$6," ","~",LEN(TRIM(AO$6))-LEN(SUBSTITUTE(TRIM(AO$6)," ",""))))-1)&amp;" Total",$B$6:$BB$343,ROW($A275)-5,FALSE))</f>
        <v>0</v>
      </c>
      <c r="AP275" s="14">
        <f ca="1">IF(AP$5&lt;&gt;"",HLOOKUP(AP$5,Functionalization!$G$6:$R$343,ROW($A275)-5,FALSE),IFERROR(INDEX(AP$320:AP$343,MATCH($F275,$B$320:$B$343,0))/VLOOKUP($F275,$B$320:$BB$343,MATCH(LEFT(TRIM(AP$6),FIND("~",SUBSTITUTE(AP$6,"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275))*HLOOKUP(LEFT(TRIM(AP$6),FIND("~",SUBSTITUTE(AP$6," ","~",LEN(TRIM(AP$6))-LEN(SUBSTITUTE(TRIM(AP$6)," ",""))))-1)&amp;" Total",$B$6:$BB$343,ROW($A275)-5,FALSE))</f>
        <v>0</v>
      </c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D275" s="44">
        <f ca="1">IFERROR(IF(SUMIF($G$6:$BB$6,BD$6&amp;" Total",$G275:$BB275)-(SUMIF($G$6:$BB$6,BD$6&amp;" "&amp;'Input-Allocators'!$D$18,$G275:$BB275)+IFERROR(SUMIF($G$6:$BB$6,BD$6&amp;" "&amp;'Input-Allocators'!$E$18,$G275:$BB275),SUMIF($G$6:$BB$6,BD$6&amp;" "&amp;'Input-Allocators'!$B$20,$G275:$BB275))+SUMIF($G$6:$BB$6,BD$6&amp;" "&amp;'Input-Allocators'!$F$18,$G275:$BB275))&lt;Check_Limit,0,1),1)</f>
        <v>0</v>
      </c>
      <c r="BE275" s="44">
        <f ca="1">IFERROR(IF(SUMIF($G$6:$BB$6,BE$6&amp;" Total",$G275:$BB275)-(SUMIF($G$6:$BB$6,BE$6&amp;" "&amp;'Input-Allocators'!$D$18,$G275:$BB275)+IFERROR(SUMIF($G$6:$BB$6,BE$6&amp;" "&amp;'Input-Allocators'!$E$18,$G275:$BB275),SUMIF($G$6:$BB$6,BE$6&amp;" "&amp;'Input-Allocators'!$B$20,$G275:$BB275))+SUMIF($G$6:$BB$6,BE$6&amp;" "&amp;'Input-Allocators'!$F$18,$G275:$BB275))&lt;Check_Limit,0,1),1)</f>
        <v>0</v>
      </c>
      <c r="BF275" s="44">
        <f ca="1">IFERROR(IF(SUMIF($G$6:$BB$6,BF$6&amp;" Total",$G275:$BB275)-(SUMIF($G$6:$BB$6,BF$6&amp;" "&amp;'Input-Allocators'!$D$18,$G275:$BB275)+IFERROR(SUMIF($G$6:$BB$6,BF$6&amp;" "&amp;'Input-Allocators'!$E$18,$G275:$BB275),SUMIF($G$6:$BB$6,BF$6&amp;" "&amp;'Input-Allocators'!$B$20,$G275:$BB275))+SUMIF($G$6:$BB$6,BF$6&amp;" "&amp;'Input-Allocators'!$F$18,$G275:$BB275))&lt;Check_Limit,0,1),1)</f>
        <v>0</v>
      </c>
      <c r="BG275" s="44">
        <f ca="1">IFERROR(IF(SUMIF($G$6:$BB$6,BG$6&amp;" Total",$G275:$BB275)-(SUMIF($G$6:$BB$6,BG$6&amp;" "&amp;'Input-Allocators'!$D$18,$G275:$BB275)+IFERROR(SUMIF($G$6:$BB$6,BG$6&amp;" "&amp;'Input-Allocators'!$E$18,$G275:$BB275),SUMIF($G$6:$BB$6,BG$6&amp;" "&amp;'Input-Allocators'!$B$20,$G275:$BB275))+SUMIF($G$6:$BB$6,BG$6&amp;" "&amp;'Input-Allocators'!$F$18,$G275:$BB275))&lt;Check_Limit,0,1),1)</f>
        <v>0</v>
      </c>
      <c r="BH275" s="44">
        <f ca="1">IFERROR(IF(SUMIF($G$6:$BB$6,BH$6&amp;" Total",$G275:$BB275)-(SUMIF($G$6:$BB$6,BH$6&amp;" "&amp;'Input-Allocators'!$D$18,$G275:$BB275)+IFERROR(SUMIF($G$6:$BB$6,BH$6&amp;" "&amp;'Input-Allocators'!$E$18,$G275:$BB275),SUMIF($G$6:$BB$6,BH$6&amp;" "&amp;'Input-Allocators'!$B$20,$G275:$BB275))+SUMIF($G$6:$BB$6,BH$6&amp;" "&amp;'Input-Allocators'!$F$18,$G275:$BB275))&lt;Check_Limit,0,1),1)</f>
        <v>0</v>
      </c>
      <c r="BI275" s="44">
        <f ca="1">IFERROR(IF(SUMIF($G$6:$BB$6,BI$6&amp;" Total",$G275:$BB275)-(SUMIF($G$6:$BB$6,BI$6&amp;" "&amp;'Input-Allocators'!$D$18,$G275:$BB275)+IFERROR(SUMIF($G$6:$BB$6,BI$6&amp;" "&amp;'Input-Allocators'!$E$18,$G275:$BB275),SUMIF($G$6:$BB$6,BI$6&amp;" "&amp;'Input-Allocators'!$B$20,$G275:$BB275))+SUMIF($G$6:$BB$6,BI$6&amp;" "&amp;'Input-Allocators'!$F$18,$G275:$BB275))&lt;Check_Limit,0,1),1)</f>
        <v>0</v>
      </c>
      <c r="BJ275" s="44">
        <f ca="1">IFERROR(IF(SUMIF($G$6:$BB$6,BJ$6&amp;" Total",$G275:$BB275)-(SUMIF($G$6:$BB$6,BJ$6&amp;" "&amp;'Input-Allocators'!$D$18,$G275:$BB275)+IFERROR(SUMIF($G$6:$BB$6,BJ$6&amp;" "&amp;'Input-Allocators'!$E$18,$G275:$BB275),SUMIF($G$6:$BB$6,BJ$6&amp;" "&amp;'Input-Allocators'!$B$20,$G275:$BB275))+SUMIF($G$6:$BB$6,BJ$6&amp;" "&amp;'Input-Allocators'!$F$18,$G275:$BB275))&lt;Check_Limit,0,1),1)</f>
        <v>0</v>
      </c>
      <c r="BK275" s="44">
        <f ca="1">IFERROR(IF(SUMIF($G$6:$BB$6,BK$6&amp;" Total",$G275:$BB275)-(SUMIF($G$6:$BB$6,BK$6&amp;" "&amp;'Input-Allocators'!$D$18,$G275:$BB275)+IFERROR(SUMIF($G$6:$BB$6,BK$6&amp;" "&amp;'Input-Allocators'!$E$18,$G275:$BB275),SUMIF($G$6:$BB$6,BK$6&amp;" "&amp;'Input-Allocators'!$B$20,$G275:$BB275))+SUMIF($G$6:$BB$6,BK$6&amp;" "&amp;'Input-Allocators'!$F$18,$G275:$BB275))&lt;Check_Limit,0,1),1)</f>
        <v>0</v>
      </c>
      <c r="BL275" s="44">
        <f ca="1">IFERROR(IF(SUMIF($G$6:$BB$6,BL$6&amp;" Total",$G275:$BB275)-(SUMIF($G$6:$BB$6,BL$6&amp;" "&amp;'Input-Allocators'!$D$18,$G275:$BB275)+IFERROR(SUMIF($G$6:$BB$6,BL$6&amp;" "&amp;'Input-Allocators'!$E$18,$G275:$BB275),SUMIF($G$6:$BB$6,BL$6&amp;" "&amp;'Input-Allocators'!$B$20,$G275:$BB275))+SUMIF($G$6:$BB$6,BL$6&amp;" "&amp;'Input-Allocators'!$F$18,$G275:$BB275))&lt;Check_Limit,0,1),1)</f>
        <v>0</v>
      </c>
      <c r="BM275" s="44">
        <f ca="1">IFERROR(IF(SUMIF($G$6:$BB$6,BM$6&amp;" Total",$G275:$BB275)-(SUMIF($G$6:$BB$6,BM$6&amp;" "&amp;'Input-Allocators'!$D$18,$G275:$BB275)+IFERROR(SUMIF($G$6:$BB$6,BM$6&amp;" "&amp;'Input-Allocators'!$E$18,$G275:$BB275),SUMIF($G$6:$BB$6,BM$6&amp;" "&amp;'Input-Allocators'!$B$20,$G275:$BB275))+SUMIF($G$6:$BB$6,BM$6&amp;" "&amp;'Input-Allocators'!$F$18,$G275:$BB275))&lt;Check_Limit,0,1),1)</f>
        <v>0</v>
      </c>
      <c r="BN275" s="44">
        <f ca="1">IFERROR(IF(SUMIF($G$6:$BB$6,BN$6&amp;" Total",$G275:$BB275)-(SUMIF($G$6:$BB$6,BN$6&amp;" "&amp;'Input-Allocators'!$D$18,$G275:$BB275)+IFERROR(SUMIF($G$6:$BB$6,BN$6&amp;" "&amp;'Input-Allocators'!$E$18,$G275:$BB275),SUMIF($G$6:$BB$6,BN$6&amp;" "&amp;'Input-Allocators'!$B$20,$G275:$BB275))+SUMIF($G$6:$BB$6,BN$6&amp;" "&amp;'Input-Allocators'!$F$18,$G275:$BB275))&lt;Check_Limit,0,1),1)</f>
        <v>0</v>
      </c>
      <c r="BO275" s="44">
        <f ca="1">IFERROR(IF(SUMIF($G$6:$BB$6,BO$6&amp;" Total",$G275:$BB275)-(SUMIF($G$6:$BB$6,BO$6&amp;" "&amp;'Input-Allocators'!$D$18,$G275:$BB275)+IFERROR(SUMIF($G$6:$BB$6,BO$6&amp;" "&amp;'Input-Allocators'!$E$18,$G275:$BB275),SUMIF($G$6:$BB$6,BO$6&amp;" "&amp;'Input-Allocators'!$B$20,$G275:$BB275))+SUMIF($G$6:$BB$6,BO$6&amp;" "&amp;'Input-Allocators'!$F$18,$G275:$BB275))&lt;Check_Limit,0,1),1)</f>
        <v>0</v>
      </c>
    </row>
    <row r="276" spans="1:67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>Functionalization!$D276</f>
        <v>2131.0189999999998</v>
      </c>
      <c r="E276" s="14">
        <f t="shared" ca="1" si="42"/>
        <v>0</v>
      </c>
      <c r="F276" s="3" t="str">
        <f>IF($D276=0,"-",IF('Input-Accounts'!$E276&lt;&gt;0,'Input-Accounts'!$E276,'Input-Accounts'!$G276))</f>
        <v>INT_TOTPLT</v>
      </c>
      <c r="G276" s="14">
        <f ca="1">IF(G$5&lt;&gt;"",HLOOKUP(G$5,Functionalization!$G$6:$R$343,ROW($A276)-5,FALSE),IFERROR(INDEX(G$320:G$343,MATCH($F276,$B$320:$B$343,0))/VLOOKUP($F276,$B$320:$BB$343,MATCH(LEFT(TRIM(G$6),FIND("~",SUBSTITUTE(G$6,"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276))*HLOOKUP(LEFT(TRIM(G$6),FIND("~",SUBSTITUTE(G$6," ","~",LEN(TRIM(G$6))-LEN(SUBSTITUTE(TRIM(G$6)," ",""))))-1)&amp;" Total",$B$6:$BB$343,ROW($A276)-5,FALSE))</f>
        <v>11.175101035948481</v>
      </c>
      <c r="H276" s="14">
        <f ca="1">IF(H$5&lt;&gt;"",HLOOKUP(H$5,Functionalization!$G$6:$R$343,ROW($A276)-5,FALSE),IFERROR(INDEX(H$320:H$343,MATCH($F276,$B$320:$B$343,0))/VLOOKUP($F276,$B$320:$BB$343,MATCH(LEFT(TRIM(H$6),FIND("~",SUBSTITUTE(H$6,"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276))*HLOOKUP(LEFT(TRIM(H$6),FIND("~",SUBSTITUTE(H$6," ","~",LEN(TRIM(H$6))-LEN(SUBSTITUTE(TRIM(H$6)," ",""))))-1)&amp;" Total",$B$6:$BB$343,ROW($A276)-5,FALSE))</f>
        <v>0</v>
      </c>
      <c r="I276" s="14">
        <f ca="1">IF(I$5&lt;&gt;"",HLOOKUP(I$5,Functionalization!$G$6:$R$343,ROW($A276)-5,FALSE),IFERROR(INDEX(I$320:I$343,MATCH($F276,$B$320:$B$343,0))/VLOOKUP($F276,$B$320:$BB$343,MATCH(LEFT(TRIM(I$6),FIND("~",SUBSTITUTE(I$6,"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276))*HLOOKUP(LEFT(TRIM(I$6),FIND("~",SUBSTITUTE(I$6," ","~",LEN(TRIM(I$6))-LEN(SUBSTITUTE(TRIM(I$6)," ",""))))-1)&amp;" Total",$B$6:$BB$343,ROW($A276)-5,FALSE))</f>
        <v>11.175101035948481</v>
      </c>
      <c r="J276" s="14">
        <f ca="1">IF(J$5&lt;&gt;"",HLOOKUP(J$5,Functionalization!$G$6:$R$343,ROW($A276)-5,FALSE),IFERROR(INDEX(J$320:J$343,MATCH($F276,$B$320:$B$343,0))/VLOOKUP($F276,$B$320:$BB$343,MATCH(LEFT(TRIM(J$6),FIND("~",SUBSTITUTE(J$6,"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276))*HLOOKUP(LEFT(TRIM(J$6),FIND("~",SUBSTITUTE(J$6," ","~",LEN(TRIM(J$6))-LEN(SUBSTITUTE(TRIM(J$6)," ",""))))-1)&amp;" Total",$B$6:$BB$343,ROW($A276)-5,FALSE))</f>
        <v>0</v>
      </c>
      <c r="K276" s="14">
        <f ca="1">IF(K$5&lt;&gt;"",HLOOKUP(K$5,Functionalization!$G$6:$R$343,ROW($A276)-5,FALSE),IFERROR(INDEX(K$320:K$343,MATCH($F276,$B$320:$B$343,0))/VLOOKUP($F276,$B$320:$BB$343,MATCH(LEFT(TRIM(K$6),FIND("~",SUBSTITUTE(K$6,"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276))*HLOOKUP(LEFT(TRIM(K$6),FIND("~",SUBSTITUTE(K$6," ","~",LEN(TRIM(K$6))-LEN(SUBSTITUTE(TRIM(K$6)," ",""))))-1)&amp;" Total",$B$6:$BB$343,ROW($A276)-5,FALSE))</f>
        <v>204.97159191391589</v>
      </c>
      <c r="L276" s="14">
        <f ca="1">IF(L$5&lt;&gt;"",HLOOKUP(L$5,Functionalization!$G$6:$R$343,ROW($A276)-5,FALSE),IFERROR(INDEX(L$320:L$343,MATCH($F276,$B$320:$B$343,0))/VLOOKUP($F276,$B$320:$BB$343,MATCH(LEFT(TRIM(L$6),FIND("~",SUBSTITUTE(L$6,"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276))*HLOOKUP(LEFT(TRIM(L$6),FIND("~",SUBSTITUTE(L$6," ","~",LEN(TRIM(L$6))-LEN(SUBSTITUTE(TRIM(L$6)," ",""))))-1)&amp;" Total",$B$6:$BB$343,ROW($A276)-5,FALSE))</f>
        <v>204.97159191391589</v>
      </c>
      <c r="M276" s="14">
        <f ca="1">IF(M$5&lt;&gt;"",HLOOKUP(M$5,Functionalization!$G$6:$R$343,ROW($A276)-5,FALSE),IFERROR(INDEX(M$320:M$343,MATCH($F276,$B$320:$B$343,0))/VLOOKUP($F276,$B$320:$BB$343,MATCH(LEFT(TRIM(M$6),FIND("~",SUBSTITUTE(M$6,"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276))*HLOOKUP(LEFT(TRIM(M$6),FIND("~",SUBSTITUTE(M$6," ","~",LEN(TRIM(M$6))-LEN(SUBSTITUTE(TRIM(M$6)," ",""))))-1)&amp;" Total",$B$6:$BB$343,ROW($A276)-5,FALSE))</f>
        <v>0</v>
      </c>
      <c r="N276" s="14">
        <f ca="1">IF(N$5&lt;&gt;"",HLOOKUP(N$5,Functionalization!$G$6:$R$343,ROW($A276)-5,FALSE),IFERROR(INDEX(N$320:N$343,MATCH($F276,$B$320:$B$343,0))/VLOOKUP($F276,$B$320:$BB$343,MATCH(LEFT(TRIM(N$6),FIND("~",SUBSTITUTE(N$6,"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276))*HLOOKUP(LEFT(TRIM(N$6),FIND("~",SUBSTITUTE(N$6," ","~",LEN(TRIM(N$6))-LEN(SUBSTITUTE(TRIM(N$6)," ",""))))-1)&amp;" Total",$B$6:$BB$343,ROW($A276)-5,FALSE))</f>
        <v>0</v>
      </c>
      <c r="O276" s="14">
        <f ca="1">IF(O$5&lt;&gt;"",HLOOKUP(O$5,Functionalization!$G$6:$R$343,ROW($A276)-5,FALSE),IFERROR(INDEX(O$320:O$343,MATCH($F276,$B$320:$B$343,0))/VLOOKUP($F276,$B$320:$BB$343,MATCH(LEFT(TRIM(O$6),FIND("~",SUBSTITUTE(O$6,"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276))*HLOOKUP(LEFT(TRIM(O$6),FIND("~",SUBSTITUTE(O$6," ","~",LEN(TRIM(O$6))-LEN(SUBSTITUTE(TRIM(O$6)," ",""))))-1)&amp;" Total",$B$6:$BB$343,ROW($A276)-5,FALSE))</f>
        <v>1125.7864248682738</v>
      </c>
      <c r="P276" s="14">
        <f ca="1">IF(P$5&lt;&gt;"",HLOOKUP(P$5,Functionalization!$G$6:$R$343,ROW($A276)-5,FALSE),IFERROR(INDEX(P$320:P$343,MATCH($F276,$B$320:$B$343,0))/VLOOKUP($F276,$B$320:$BB$343,MATCH(LEFT(TRIM(P$6),FIND("~",SUBSTITUTE(P$6,"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276))*HLOOKUP(LEFT(TRIM(P$6),FIND("~",SUBSTITUTE(P$6," ","~",LEN(TRIM(P$6))-LEN(SUBSTITUTE(TRIM(P$6)," ",""))))-1)&amp;" Total",$B$6:$BB$343,ROW($A276)-5,FALSE))</f>
        <v>1113.0018473290684</v>
      </c>
      <c r="Q276" s="14">
        <f ca="1">IF(Q$5&lt;&gt;"",HLOOKUP(Q$5,Functionalization!$G$6:$R$343,ROW($A276)-5,FALSE),IFERROR(INDEX(Q$320:Q$343,MATCH($F276,$B$320:$B$343,0))/VLOOKUP($F276,$B$320:$BB$343,MATCH(LEFT(TRIM(Q$6),FIND("~",SUBSTITUTE(Q$6,"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276))*HLOOKUP(LEFT(TRIM(Q$6),FIND("~",SUBSTITUTE(Q$6," ","~",LEN(TRIM(Q$6))-LEN(SUBSTITUTE(TRIM(Q$6)," ",""))))-1)&amp;" Total",$B$6:$BB$343,ROW($A276)-5,FALSE))</f>
        <v>0</v>
      </c>
      <c r="R276" s="14">
        <f ca="1">IF(R$5&lt;&gt;"",HLOOKUP(R$5,Functionalization!$G$6:$R$343,ROW($A276)-5,FALSE),IFERROR(INDEX(R$320:R$343,MATCH($F276,$B$320:$B$343,0))/VLOOKUP($F276,$B$320:$BB$343,MATCH(LEFT(TRIM(R$6),FIND("~",SUBSTITUTE(R$6,"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276))*HLOOKUP(LEFT(TRIM(R$6),FIND("~",SUBSTITUTE(R$6," ","~",LEN(TRIM(R$6))-LEN(SUBSTITUTE(TRIM(R$6)," ",""))))-1)&amp;" Total",$B$6:$BB$343,ROW($A276)-5,FALSE))</f>
        <v>12.784577539205371</v>
      </c>
      <c r="S276" s="14">
        <f ca="1">IF(S$5&lt;&gt;"",HLOOKUP(S$5,Functionalization!$G$6:$R$343,ROW($A276)-5,FALSE),IFERROR(INDEX(S$320:S$343,MATCH($F276,$B$320:$B$343,0))/VLOOKUP($F276,$B$320:$BB$343,MATCH(LEFT(TRIM(S$6),FIND("~",SUBSTITUTE(S$6,"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276))*HLOOKUP(LEFT(TRIM(S$6),FIND("~",SUBSTITUTE(S$6," ","~",LEN(TRIM(S$6))-LEN(SUBSTITUTE(TRIM(S$6)," ",""))))-1)&amp;" Total",$B$6:$BB$343,ROW($A276)-5,FALSE))</f>
        <v>789.0858821818623</v>
      </c>
      <c r="T276" s="14">
        <f ca="1">IF(T$5&lt;&gt;"",HLOOKUP(T$5,Functionalization!$G$6:$R$343,ROW($A276)-5,FALSE),IFERROR(INDEX(T$320:T$343,MATCH($F276,$B$320:$B$343,0))/VLOOKUP($F276,$B$320:$BB$343,MATCH(LEFT(TRIM(T$6),FIND("~",SUBSTITUTE(T$6,"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276))*HLOOKUP(LEFT(TRIM(T$6),FIND("~",SUBSTITUTE(T$6," ","~",LEN(TRIM(T$6))-LEN(SUBSTITUTE(TRIM(T$6)," ",""))))-1)&amp;" Total",$B$6:$BB$343,ROW($A276)-5,FALSE))</f>
        <v>0</v>
      </c>
      <c r="U276" s="14">
        <f ca="1">IF(U$5&lt;&gt;"",HLOOKUP(U$5,Functionalization!$G$6:$R$343,ROW($A276)-5,FALSE),IFERROR(INDEX(U$320:U$343,MATCH($F276,$B$320:$B$343,0))/VLOOKUP($F276,$B$320:$BB$343,MATCH(LEFT(TRIM(U$6),FIND("~",SUBSTITUTE(U$6,"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276))*HLOOKUP(LEFT(TRIM(U$6),FIND("~",SUBSTITUTE(U$6," ","~",LEN(TRIM(U$6))-LEN(SUBSTITUTE(TRIM(U$6)," ",""))))-1)&amp;" Total",$B$6:$BB$343,ROW($A276)-5,FALSE))</f>
        <v>0</v>
      </c>
      <c r="V276" s="14">
        <f ca="1">IF(V$5&lt;&gt;"",HLOOKUP(V$5,Functionalization!$G$6:$R$343,ROW($A276)-5,FALSE),IFERROR(INDEX(V$320:V$343,MATCH($F276,$B$320:$B$343,0))/VLOOKUP($F276,$B$320:$BB$343,MATCH(LEFT(TRIM(V$6),FIND("~",SUBSTITUTE(V$6,"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276))*HLOOKUP(LEFT(TRIM(V$6),FIND("~",SUBSTITUTE(V$6," ","~",LEN(TRIM(V$6))-LEN(SUBSTITUTE(TRIM(V$6)," ",""))))-1)&amp;" Total",$B$6:$BB$343,ROW($A276)-5,FALSE))</f>
        <v>789.0858821818623</v>
      </c>
      <c r="W276" s="14">
        <f ca="1">IF(W$5&lt;&gt;"",HLOOKUP(W$5,Functionalization!$G$6:$R$343,ROW($A276)-5,FALSE),IFERROR(INDEX(W$320:W$343,MATCH($F276,$B$320:$B$343,0))/VLOOKUP($F276,$B$320:$BB$343,MATCH(LEFT(TRIM(W$6),FIND("~",SUBSTITUTE(W$6,"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276))*HLOOKUP(LEFT(TRIM(W$6),FIND("~",SUBSTITUTE(W$6," ","~",LEN(TRIM(W$6))-LEN(SUBSTITUTE(TRIM(W$6)," ",""))))-1)&amp;" Total",$B$6:$BB$343,ROW($A276)-5,FALSE))</f>
        <v>0</v>
      </c>
      <c r="X276" s="14">
        <f ca="1">IF(X$5&lt;&gt;"",HLOOKUP(X$5,Functionalization!$G$6:$R$343,ROW($A276)-5,FALSE),IFERROR(INDEX(X$320:X$343,MATCH($F276,$B$320:$B$343,0))/VLOOKUP($F276,$B$320:$BB$343,MATCH(LEFT(TRIM(X$6),FIND("~",SUBSTITUTE(X$6,"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276))*HLOOKUP(LEFT(TRIM(X$6),FIND("~",SUBSTITUTE(X$6," ","~",LEN(TRIM(X$6))-LEN(SUBSTITUTE(TRIM(X$6)," ",""))))-1)&amp;" Total",$B$6:$BB$343,ROW($A276)-5,FALSE))</f>
        <v>0</v>
      </c>
      <c r="Y276" s="14">
        <f ca="1">IF(Y$5&lt;&gt;"",HLOOKUP(Y$5,Functionalization!$G$6:$R$343,ROW($A276)-5,FALSE),IFERROR(INDEX(Y$320:Y$343,MATCH($F276,$B$320:$B$343,0))/VLOOKUP($F276,$B$320:$BB$343,MATCH(LEFT(TRIM(Y$6),FIND("~",SUBSTITUTE(Y$6,"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276))*HLOOKUP(LEFT(TRIM(Y$6),FIND("~",SUBSTITUTE(Y$6," ","~",LEN(TRIM(Y$6))-LEN(SUBSTITUTE(TRIM(Y$6)," ",""))))-1)&amp;" Total",$B$6:$BB$343,ROW($A276)-5,FALSE))</f>
        <v>0</v>
      </c>
      <c r="Z276" s="14">
        <f ca="1">IF(Z$5&lt;&gt;"",HLOOKUP(Z$5,Functionalization!$G$6:$R$343,ROW($A276)-5,FALSE),IFERROR(INDEX(Z$320:Z$343,MATCH($F276,$B$320:$B$343,0))/VLOOKUP($F276,$B$320:$BB$343,MATCH(LEFT(TRIM(Z$6),FIND("~",SUBSTITUTE(Z$6,"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276))*HLOOKUP(LEFT(TRIM(Z$6),FIND("~",SUBSTITUTE(Z$6," ","~",LEN(TRIM(Z$6))-LEN(SUBSTITUTE(TRIM(Z$6)," ",""))))-1)&amp;" Total",$B$6:$BB$343,ROW($A276)-5,FALSE))</f>
        <v>0</v>
      </c>
      <c r="AA276" s="14">
        <f ca="1">IF(AA$5&lt;&gt;"",HLOOKUP(AA$5,Functionalization!$G$6:$R$343,ROW($A276)-5,FALSE),IFERROR(INDEX(AA$320:AA$343,MATCH($F276,$B$320:$B$343,0))/VLOOKUP($F276,$B$320:$BB$343,MATCH(LEFT(TRIM(AA$6),FIND("~",SUBSTITUTE(AA$6,"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276))*HLOOKUP(LEFT(TRIM(AA$6),FIND("~",SUBSTITUTE(AA$6," ","~",LEN(TRIM(AA$6))-LEN(SUBSTITUTE(TRIM(AA$6)," ",""))))-1)&amp;" Total",$B$6:$BB$343,ROW($A276)-5,FALSE))</f>
        <v>0</v>
      </c>
      <c r="AB276" s="14">
        <f ca="1">IF(AB$5&lt;&gt;"",HLOOKUP(AB$5,Functionalization!$G$6:$R$343,ROW($A276)-5,FALSE),IFERROR(INDEX(AB$320:AB$343,MATCH($F276,$B$320:$B$343,0))/VLOOKUP($F276,$B$320:$BB$343,MATCH(LEFT(TRIM(AB$6),FIND("~",SUBSTITUTE(AB$6,"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276))*HLOOKUP(LEFT(TRIM(AB$6),FIND("~",SUBSTITUTE(AB$6," ","~",LEN(TRIM(AB$6))-LEN(SUBSTITUTE(TRIM(AB$6)," ",""))))-1)&amp;" Total",$B$6:$BB$343,ROW($A276)-5,FALSE))</f>
        <v>0</v>
      </c>
      <c r="AC276" s="14">
        <f ca="1">IF(AC$5&lt;&gt;"",HLOOKUP(AC$5,Functionalization!$G$6:$R$343,ROW($A276)-5,FALSE),IFERROR(INDEX(AC$320:AC$343,MATCH($F276,$B$320:$B$343,0))/VLOOKUP($F276,$B$320:$BB$343,MATCH(LEFT(TRIM(AC$6),FIND("~",SUBSTITUTE(AC$6,"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276))*HLOOKUP(LEFT(TRIM(AC$6),FIND("~",SUBSTITUTE(AC$6," ","~",LEN(TRIM(AC$6))-LEN(SUBSTITUTE(TRIM(AC$6)," ",""))))-1)&amp;" Total",$B$6:$BB$343,ROW($A276)-5,FALSE))</f>
        <v>0</v>
      </c>
      <c r="AD276" s="14">
        <f ca="1">IF(AD$5&lt;&gt;"",HLOOKUP(AD$5,Functionalization!$G$6:$R$343,ROW($A276)-5,FALSE),IFERROR(INDEX(AD$320:AD$343,MATCH($F276,$B$320:$B$343,0))/VLOOKUP($F276,$B$320:$BB$343,MATCH(LEFT(TRIM(AD$6),FIND("~",SUBSTITUTE(AD$6,"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276))*HLOOKUP(LEFT(TRIM(AD$6),FIND("~",SUBSTITUTE(AD$6," ","~",LEN(TRIM(AD$6))-LEN(SUBSTITUTE(TRIM(AD$6)," ",""))))-1)&amp;" Total",$B$6:$BB$343,ROW($A276)-5,FALSE))</f>
        <v>0</v>
      </c>
      <c r="AE276" s="14">
        <f ca="1">IF(AE$5&lt;&gt;"",HLOOKUP(AE$5,Functionalization!$G$6:$R$343,ROW($A276)-5,FALSE),IFERROR(INDEX(AE$320:AE$343,MATCH($F276,$B$320:$B$343,0))/VLOOKUP($F276,$B$320:$BB$343,MATCH(LEFT(TRIM(AE$6),FIND("~",SUBSTITUTE(AE$6,"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276))*HLOOKUP(LEFT(TRIM(AE$6),FIND("~",SUBSTITUTE(AE$6," ","~",LEN(TRIM(AE$6))-LEN(SUBSTITUTE(TRIM(AE$6)," ",""))))-1)&amp;" Total",$B$6:$BB$343,ROW($A276)-5,FALSE))</f>
        <v>0</v>
      </c>
      <c r="AF276" s="14">
        <f ca="1">IF(AF$5&lt;&gt;"",HLOOKUP(AF$5,Functionalization!$G$6:$R$343,ROW($A276)-5,FALSE),IFERROR(INDEX(AF$320:AF$343,MATCH($F276,$B$320:$B$343,0))/VLOOKUP($F276,$B$320:$BB$343,MATCH(LEFT(TRIM(AF$6),FIND("~",SUBSTITUTE(AF$6,"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276))*HLOOKUP(LEFT(TRIM(AF$6),FIND("~",SUBSTITUTE(AF$6," ","~",LEN(TRIM(AF$6))-LEN(SUBSTITUTE(TRIM(AF$6)," ",""))))-1)&amp;" Total",$B$6:$BB$343,ROW($A276)-5,FALSE))</f>
        <v>0</v>
      </c>
      <c r="AG276" s="14">
        <f ca="1">IF(AG$5&lt;&gt;"",HLOOKUP(AG$5,Functionalization!$G$6:$R$343,ROW($A276)-5,FALSE),IFERROR(INDEX(AG$320:AG$343,MATCH($F276,$B$320:$B$343,0))/VLOOKUP($F276,$B$320:$BB$343,MATCH(LEFT(TRIM(AG$6),FIND("~",SUBSTITUTE(AG$6,"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276))*HLOOKUP(LEFT(TRIM(AG$6),FIND("~",SUBSTITUTE(AG$6," ","~",LEN(TRIM(AG$6))-LEN(SUBSTITUTE(TRIM(AG$6)," ",""))))-1)&amp;" Total",$B$6:$BB$343,ROW($A276)-5,FALSE))</f>
        <v>0</v>
      </c>
      <c r="AH276" s="14">
        <f ca="1">IF(AH$5&lt;&gt;"",HLOOKUP(AH$5,Functionalization!$G$6:$R$343,ROW($A276)-5,FALSE),IFERROR(INDEX(AH$320:AH$343,MATCH($F276,$B$320:$B$343,0))/VLOOKUP($F276,$B$320:$BB$343,MATCH(LEFT(TRIM(AH$6),FIND("~",SUBSTITUTE(AH$6,"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276))*HLOOKUP(LEFT(TRIM(AH$6),FIND("~",SUBSTITUTE(AH$6," ","~",LEN(TRIM(AH$6))-LEN(SUBSTITUTE(TRIM(AH$6)," ",""))))-1)&amp;" Total",$B$6:$BB$343,ROW($A276)-5,FALSE))</f>
        <v>0</v>
      </c>
      <c r="AI276" s="14">
        <f ca="1">IF(AI$5&lt;&gt;"",HLOOKUP(AI$5,Functionalization!$G$6:$R$343,ROW($A276)-5,FALSE),IFERROR(INDEX(AI$320:AI$343,MATCH($F276,$B$320:$B$343,0))/VLOOKUP($F276,$B$320:$BB$343,MATCH(LEFT(TRIM(AI$6),FIND("~",SUBSTITUTE(AI$6,"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276))*HLOOKUP(LEFT(TRIM(AI$6),FIND("~",SUBSTITUTE(AI$6," ","~",LEN(TRIM(AI$6))-LEN(SUBSTITUTE(TRIM(AI$6)," ",""))))-1)&amp;" Total",$B$6:$BB$343,ROW($A276)-5,FALSE))</f>
        <v>0</v>
      </c>
      <c r="AJ276" s="14">
        <f ca="1">IF(AJ$5&lt;&gt;"",HLOOKUP(AJ$5,Functionalization!$G$6:$R$343,ROW($A276)-5,FALSE),IFERROR(INDEX(AJ$320:AJ$343,MATCH($F276,$B$320:$B$343,0))/VLOOKUP($F276,$B$320:$BB$343,MATCH(LEFT(TRIM(AJ$6),FIND("~",SUBSTITUTE(AJ$6,"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276))*HLOOKUP(LEFT(TRIM(AJ$6),FIND("~",SUBSTITUTE(AJ$6," ","~",LEN(TRIM(AJ$6))-LEN(SUBSTITUTE(TRIM(AJ$6)," ",""))))-1)&amp;" Total",$B$6:$BB$343,ROW($A276)-5,FALSE))</f>
        <v>0</v>
      </c>
      <c r="AK276" s="14">
        <f ca="1">IF(AK$5&lt;&gt;"",HLOOKUP(AK$5,Functionalization!$G$6:$R$343,ROW($A276)-5,FALSE),IFERROR(INDEX(AK$320:AK$343,MATCH($F276,$B$320:$B$343,0))/VLOOKUP($F276,$B$320:$BB$343,MATCH(LEFT(TRIM(AK$6),FIND("~",SUBSTITUTE(AK$6,"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276))*HLOOKUP(LEFT(TRIM(AK$6),FIND("~",SUBSTITUTE(AK$6," ","~",LEN(TRIM(AK$6))-LEN(SUBSTITUTE(TRIM(AK$6)," ",""))))-1)&amp;" Total",$B$6:$BB$343,ROW($A276)-5,FALSE))</f>
        <v>0</v>
      </c>
      <c r="AL276" s="14">
        <f ca="1">IF(AL$5&lt;&gt;"",HLOOKUP(AL$5,Functionalization!$G$6:$R$343,ROW($A276)-5,FALSE),IFERROR(INDEX(AL$320:AL$343,MATCH($F276,$B$320:$B$343,0))/VLOOKUP($F276,$B$320:$BB$343,MATCH(LEFT(TRIM(AL$6),FIND("~",SUBSTITUTE(AL$6,"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276))*HLOOKUP(LEFT(TRIM(AL$6),FIND("~",SUBSTITUTE(AL$6," ","~",LEN(TRIM(AL$6))-LEN(SUBSTITUTE(TRIM(AL$6)," ",""))))-1)&amp;" Total",$B$6:$BB$343,ROW($A276)-5,FALSE))</f>
        <v>0</v>
      </c>
      <c r="AM276" s="14">
        <f ca="1">IF(AM$5&lt;&gt;"",HLOOKUP(AM$5,Functionalization!$G$6:$R$343,ROW($A276)-5,FALSE),IFERROR(INDEX(AM$320:AM$343,MATCH($F276,$B$320:$B$343,0))/VLOOKUP($F276,$B$320:$BB$343,MATCH(LEFT(TRIM(AM$6),FIND("~",SUBSTITUTE(AM$6,"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276))*HLOOKUP(LEFT(TRIM(AM$6),FIND("~",SUBSTITUTE(AM$6," ","~",LEN(TRIM(AM$6))-LEN(SUBSTITUTE(TRIM(AM$6)," ",""))))-1)&amp;" Total",$B$6:$BB$343,ROW($A276)-5,FALSE))</f>
        <v>0</v>
      </c>
      <c r="AN276" s="14">
        <f ca="1">IF(AN$5&lt;&gt;"",HLOOKUP(AN$5,Functionalization!$G$6:$R$343,ROW($A276)-5,FALSE),IFERROR(INDEX(AN$320:AN$343,MATCH($F276,$B$320:$B$343,0))/VLOOKUP($F276,$B$320:$BB$343,MATCH(LEFT(TRIM(AN$6),FIND("~",SUBSTITUTE(AN$6,"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276))*HLOOKUP(LEFT(TRIM(AN$6),FIND("~",SUBSTITUTE(AN$6," ","~",LEN(TRIM(AN$6))-LEN(SUBSTITUTE(TRIM(AN$6)," ",""))))-1)&amp;" Total",$B$6:$BB$343,ROW($A276)-5,FALSE))</f>
        <v>0</v>
      </c>
      <c r="AO276" s="14">
        <f ca="1">IF(AO$5&lt;&gt;"",HLOOKUP(AO$5,Functionalization!$G$6:$R$343,ROW($A276)-5,FALSE),IFERROR(INDEX(AO$320:AO$343,MATCH($F276,$B$320:$B$343,0))/VLOOKUP($F276,$B$320:$BB$343,MATCH(LEFT(TRIM(AO$6),FIND("~",SUBSTITUTE(AO$6,"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276))*HLOOKUP(LEFT(TRIM(AO$6),FIND("~",SUBSTITUTE(AO$6," ","~",LEN(TRIM(AO$6))-LEN(SUBSTITUTE(TRIM(AO$6)," ",""))))-1)&amp;" Total",$B$6:$BB$343,ROW($A276)-5,FALSE))</f>
        <v>0</v>
      </c>
      <c r="AP276" s="14">
        <f ca="1">IF(AP$5&lt;&gt;"",HLOOKUP(AP$5,Functionalization!$G$6:$R$343,ROW($A276)-5,FALSE),IFERROR(INDEX(AP$320:AP$343,MATCH($F276,$B$320:$B$343,0))/VLOOKUP($F276,$B$320:$BB$343,MATCH(LEFT(TRIM(AP$6),FIND("~",SUBSTITUTE(AP$6,"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276))*HLOOKUP(LEFT(TRIM(AP$6),FIND("~",SUBSTITUTE(AP$6," ","~",LEN(TRIM(AP$6))-LEN(SUBSTITUTE(TRIM(AP$6)," ",""))))-1)&amp;" Total",$B$6:$BB$343,ROW($A276)-5,FALSE))</f>
        <v>0</v>
      </c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D276" s="44">
        <f ca="1">IFERROR(IF(SUMIF($G$6:$BB$6,BD$6&amp;" Total",$G276:$BB276)-(SUMIF($G$6:$BB$6,BD$6&amp;" "&amp;'Input-Allocators'!$D$18,$G276:$BB276)+IFERROR(SUMIF($G$6:$BB$6,BD$6&amp;" "&amp;'Input-Allocators'!$E$18,$G276:$BB276),SUMIF($G$6:$BB$6,BD$6&amp;" "&amp;'Input-Allocators'!$B$20,$G276:$BB276))+SUMIF($G$6:$BB$6,BD$6&amp;" "&amp;'Input-Allocators'!$F$18,$G276:$BB276))&lt;Check_Limit,0,1),1)</f>
        <v>0</v>
      </c>
      <c r="BE276" s="44">
        <f ca="1">IFERROR(IF(SUMIF($G$6:$BB$6,BE$6&amp;" Total",$G276:$BB276)-(SUMIF($G$6:$BB$6,BE$6&amp;" "&amp;'Input-Allocators'!$D$18,$G276:$BB276)+IFERROR(SUMIF($G$6:$BB$6,BE$6&amp;" "&amp;'Input-Allocators'!$E$18,$G276:$BB276),SUMIF($G$6:$BB$6,BE$6&amp;" "&amp;'Input-Allocators'!$B$20,$G276:$BB276))+SUMIF($G$6:$BB$6,BE$6&amp;" "&amp;'Input-Allocators'!$F$18,$G276:$BB276))&lt;Check_Limit,0,1),1)</f>
        <v>0</v>
      </c>
      <c r="BF276" s="44">
        <f ca="1">IFERROR(IF(SUMIF($G$6:$BB$6,BF$6&amp;" Total",$G276:$BB276)-(SUMIF($G$6:$BB$6,BF$6&amp;" "&amp;'Input-Allocators'!$D$18,$G276:$BB276)+IFERROR(SUMIF($G$6:$BB$6,BF$6&amp;" "&amp;'Input-Allocators'!$E$18,$G276:$BB276),SUMIF($G$6:$BB$6,BF$6&amp;" "&amp;'Input-Allocators'!$B$20,$G276:$BB276))+SUMIF($G$6:$BB$6,BF$6&amp;" "&amp;'Input-Allocators'!$F$18,$G276:$BB276))&lt;Check_Limit,0,1),1)</f>
        <v>0</v>
      </c>
      <c r="BG276" s="44">
        <f ca="1">IFERROR(IF(SUMIF($G$6:$BB$6,BG$6&amp;" Total",$G276:$BB276)-(SUMIF($G$6:$BB$6,BG$6&amp;" "&amp;'Input-Allocators'!$D$18,$G276:$BB276)+IFERROR(SUMIF($G$6:$BB$6,BG$6&amp;" "&amp;'Input-Allocators'!$E$18,$G276:$BB276),SUMIF($G$6:$BB$6,BG$6&amp;" "&amp;'Input-Allocators'!$B$20,$G276:$BB276))+SUMIF($G$6:$BB$6,BG$6&amp;" "&amp;'Input-Allocators'!$F$18,$G276:$BB276))&lt;Check_Limit,0,1),1)</f>
        <v>0</v>
      </c>
      <c r="BH276" s="44">
        <f ca="1">IFERROR(IF(SUMIF($G$6:$BB$6,BH$6&amp;" Total",$G276:$BB276)-(SUMIF($G$6:$BB$6,BH$6&amp;" "&amp;'Input-Allocators'!$D$18,$G276:$BB276)+IFERROR(SUMIF($G$6:$BB$6,BH$6&amp;" "&amp;'Input-Allocators'!$E$18,$G276:$BB276),SUMIF($G$6:$BB$6,BH$6&amp;" "&amp;'Input-Allocators'!$B$20,$G276:$BB276))+SUMIF($G$6:$BB$6,BH$6&amp;" "&amp;'Input-Allocators'!$F$18,$G276:$BB276))&lt;Check_Limit,0,1),1)</f>
        <v>0</v>
      </c>
      <c r="BI276" s="44">
        <f ca="1">IFERROR(IF(SUMIF($G$6:$BB$6,BI$6&amp;" Total",$G276:$BB276)-(SUMIF($G$6:$BB$6,BI$6&amp;" "&amp;'Input-Allocators'!$D$18,$G276:$BB276)+IFERROR(SUMIF($G$6:$BB$6,BI$6&amp;" "&amp;'Input-Allocators'!$E$18,$G276:$BB276),SUMIF($G$6:$BB$6,BI$6&amp;" "&amp;'Input-Allocators'!$B$20,$G276:$BB276))+SUMIF($G$6:$BB$6,BI$6&amp;" "&amp;'Input-Allocators'!$F$18,$G276:$BB276))&lt;Check_Limit,0,1),1)</f>
        <v>0</v>
      </c>
      <c r="BJ276" s="44">
        <f ca="1">IFERROR(IF(SUMIF($G$6:$BB$6,BJ$6&amp;" Total",$G276:$BB276)-(SUMIF($G$6:$BB$6,BJ$6&amp;" "&amp;'Input-Allocators'!$D$18,$G276:$BB276)+IFERROR(SUMIF($G$6:$BB$6,BJ$6&amp;" "&amp;'Input-Allocators'!$E$18,$G276:$BB276),SUMIF($G$6:$BB$6,BJ$6&amp;" "&amp;'Input-Allocators'!$B$20,$G276:$BB276))+SUMIF($G$6:$BB$6,BJ$6&amp;" "&amp;'Input-Allocators'!$F$18,$G276:$BB276))&lt;Check_Limit,0,1),1)</f>
        <v>0</v>
      </c>
      <c r="BK276" s="44">
        <f ca="1">IFERROR(IF(SUMIF($G$6:$BB$6,BK$6&amp;" Total",$G276:$BB276)-(SUMIF($G$6:$BB$6,BK$6&amp;" "&amp;'Input-Allocators'!$D$18,$G276:$BB276)+IFERROR(SUMIF($G$6:$BB$6,BK$6&amp;" "&amp;'Input-Allocators'!$E$18,$G276:$BB276),SUMIF($G$6:$BB$6,BK$6&amp;" "&amp;'Input-Allocators'!$B$20,$G276:$BB276))+SUMIF($G$6:$BB$6,BK$6&amp;" "&amp;'Input-Allocators'!$F$18,$G276:$BB276))&lt;Check_Limit,0,1),1)</f>
        <v>0</v>
      </c>
      <c r="BL276" s="44">
        <f ca="1">IFERROR(IF(SUMIF($G$6:$BB$6,BL$6&amp;" Total",$G276:$BB276)-(SUMIF($G$6:$BB$6,BL$6&amp;" "&amp;'Input-Allocators'!$D$18,$G276:$BB276)+IFERROR(SUMIF($G$6:$BB$6,BL$6&amp;" "&amp;'Input-Allocators'!$E$18,$G276:$BB276),SUMIF($G$6:$BB$6,BL$6&amp;" "&amp;'Input-Allocators'!$B$20,$G276:$BB276))+SUMIF($G$6:$BB$6,BL$6&amp;" "&amp;'Input-Allocators'!$F$18,$G276:$BB276))&lt;Check_Limit,0,1),1)</f>
        <v>0</v>
      </c>
      <c r="BM276" s="44">
        <f ca="1">IFERROR(IF(SUMIF($G$6:$BB$6,BM$6&amp;" Total",$G276:$BB276)-(SUMIF($G$6:$BB$6,BM$6&amp;" "&amp;'Input-Allocators'!$D$18,$G276:$BB276)+IFERROR(SUMIF($G$6:$BB$6,BM$6&amp;" "&amp;'Input-Allocators'!$E$18,$G276:$BB276),SUMIF($G$6:$BB$6,BM$6&amp;" "&amp;'Input-Allocators'!$B$20,$G276:$BB276))+SUMIF($G$6:$BB$6,BM$6&amp;" "&amp;'Input-Allocators'!$F$18,$G276:$BB276))&lt;Check_Limit,0,1),1)</f>
        <v>0</v>
      </c>
      <c r="BN276" s="44">
        <f ca="1">IFERROR(IF(SUMIF($G$6:$BB$6,BN$6&amp;" Total",$G276:$BB276)-(SUMIF($G$6:$BB$6,BN$6&amp;" "&amp;'Input-Allocators'!$D$18,$G276:$BB276)+IFERROR(SUMIF($G$6:$BB$6,BN$6&amp;" "&amp;'Input-Allocators'!$E$18,$G276:$BB276),SUMIF($G$6:$BB$6,BN$6&amp;" "&amp;'Input-Allocators'!$B$20,$G276:$BB276))+SUMIF($G$6:$BB$6,BN$6&amp;" "&amp;'Input-Allocators'!$F$18,$G276:$BB276))&lt;Check_Limit,0,1),1)</f>
        <v>0</v>
      </c>
      <c r="BO276" s="44">
        <f ca="1">IFERROR(IF(SUMIF($G$6:$BB$6,BO$6&amp;" Total",$G276:$BB276)-(SUMIF($G$6:$BB$6,BO$6&amp;" "&amp;'Input-Allocators'!$D$18,$G276:$BB276)+IFERROR(SUMIF($G$6:$BB$6,BO$6&amp;" "&amp;'Input-Allocators'!$E$18,$G276:$BB276),SUMIF($G$6:$BB$6,BO$6&amp;" "&amp;'Input-Allocators'!$B$20,$G276:$BB276))+SUMIF($G$6:$BB$6,BO$6&amp;" "&amp;'Input-Allocators'!$F$18,$G276:$BB276))&lt;Check_Limit,0,1),1)</f>
        <v>0</v>
      </c>
    </row>
    <row r="277" spans="1:67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>SUBTOTAL(9,D271:D276)</f>
        <v>20710.294000000002</v>
      </c>
      <c r="E277" s="14">
        <f t="shared" ca="1" si="42"/>
        <v>0</v>
      </c>
      <c r="F277" s="3"/>
      <c r="G277" s="174">
        <f t="shared" ref="G277:AP277" ca="1" si="46">SUBTOTAL(9,G271:G276)</f>
        <v>141.5585010375564</v>
      </c>
      <c r="H277" s="174">
        <f t="shared" ca="1" si="46"/>
        <v>0</v>
      </c>
      <c r="I277" s="174">
        <f t="shared" ca="1" si="46"/>
        <v>141.5585010375564</v>
      </c>
      <c r="J277" s="174">
        <f t="shared" ca="1" si="46"/>
        <v>0</v>
      </c>
      <c r="K277" s="174">
        <f t="shared" ca="1" si="46"/>
        <v>1541.3243887792567</v>
      </c>
      <c r="L277" s="174">
        <f t="shared" ca="1" si="46"/>
        <v>1541.3243887792567</v>
      </c>
      <c r="M277" s="174">
        <f t="shared" ca="1" si="46"/>
        <v>0</v>
      </c>
      <c r="N277" s="174">
        <f t="shared" ca="1" si="46"/>
        <v>0</v>
      </c>
      <c r="O277" s="174">
        <f t="shared" ca="1" si="46"/>
        <v>11131.032726259993</v>
      </c>
      <c r="P277" s="174">
        <f t="shared" ca="1" si="46"/>
        <v>10815.061194645768</v>
      </c>
      <c r="Q277" s="174">
        <f t="shared" ca="1" si="46"/>
        <v>0</v>
      </c>
      <c r="R277" s="174">
        <f t="shared" ca="1" si="46"/>
        <v>315.97153161422347</v>
      </c>
      <c r="S277" s="174">
        <f t="shared" ca="1" si="46"/>
        <v>7896.3783839231955</v>
      </c>
      <c r="T277" s="174">
        <f t="shared" ca="1" si="46"/>
        <v>0</v>
      </c>
      <c r="U277" s="174">
        <f t="shared" ca="1" si="46"/>
        <v>0</v>
      </c>
      <c r="V277" s="174">
        <f t="shared" ca="1" si="46"/>
        <v>7896.3783839231955</v>
      </c>
      <c r="W277" s="174">
        <f t="shared" ca="1" si="46"/>
        <v>0</v>
      </c>
      <c r="X277" s="174">
        <f t="shared" ca="1" si="46"/>
        <v>0</v>
      </c>
      <c r="Y277" s="174">
        <f t="shared" ca="1" si="46"/>
        <v>0</v>
      </c>
      <c r="Z277" s="174">
        <f t="shared" ca="1" si="46"/>
        <v>0</v>
      </c>
      <c r="AA277" s="174">
        <f t="shared" ca="1" si="46"/>
        <v>0</v>
      </c>
      <c r="AB277" s="174">
        <f t="shared" ca="1" si="46"/>
        <v>0</v>
      </c>
      <c r="AC277" s="174">
        <f t="shared" ca="1" si="46"/>
        <v>0</v>
      </c>
      <c r="AD277" s="174">
        <f t="shared" ca="1" si="46"/>
        <v>0</v>
      </c>
      <c r="AE277" s="174">
        <f t="shared" ca="1" si="46"/>
        <v>0</v>
      </c>
      <c r="AF277" s="174">
        <f t="shared" ca="1" si="46"/>
        <v>0</v>
      </c>
      <c r="AG277" s="174">
        <f t="shared" ca="1" si="46"/>
        <v>0</v>
      </c>
      <c r="AH277" s="174">
        <f t="shared" ca="1" si="46"/>
        <v>0</v>
      </c>
      <c r="AI277" s="174">
        <f t="shared" ca="1" si="46"/>
        <v>0</v>
      </c>
      <c r="AJ277" s="174">
        <f t="shared" ca="1" si="46"/>
        <v>0</v>
      </c>
      <c r="AK277" s="174">
        <f t="shared" ca="1" si="46"/>
        <v>0</v>
      </c>
      <c r="AL277" s="174">
        <f t="shared" ca="1" si="46"/>
        <v>0</v>
      </c>
      <c r="AM277" s="174">
        <f t="shared" ca="1" si="46"/>
        <v>0</v>
      </c>
      <c r="AN277" s="174">
        <f t="shared" ca="1" si="46"/>
        <v>0</v>
      </c>
      <c r="AO277" s="174">
        <f t="shared" ca="1" si="46"/>
        <v>0</v>
      </c>
      <c r="AP277" s="174">
        <f t="shared" ca="1" si="46"/>
        <v>0</v>
      </c>
      <c r="AQ277" s="174"/>
      <c r="AR277" s="174"/>
      <c r="AS277" s="174"/>
      <c r="AT277" s="174"/>
      <c r="AU277" s="174"/>
      <c r="AV277" s="174"/>
      <c r="AW277" s="174"/>
      <c r="AX277" s="174"/>
      <c r="AY277" s="174"/>
      <c r="AZ277" s="174"/>
      <c r="BA277" s="174"/>
      <c r="BB277" s="174"/>
      <c r="BC277" s="14"/>
      <c r="BD277" s="44">
        <f ca="1">IFERROR(IF(SUMIF($G$6:$BB$6,BD$6&amp;" Total",$G277:$BB277)-(SUMIF($G$6:$BB$6,BD$6&amp;" "&amp;'Input-Allocators'!$D$18,$G277:$BB277)+IFERROR(SUMIF($G$6:$BB$6,BD$6&amp;" "&amp;'Input-Allocators'!$E$18,$G277:$BB277),SUMIF($G$6:$BB$6,BD$6&amp;" "&amp;'Input-Allocators'!$B$20,$G277:$BB277))+SUMIF($G$6:$BB$6,BD$6&amp;" "&amp;'Input-Allocators'!$F$18,$G277:$BB277))&lt;Check_Limit,0,1),1)</f>
        <v>0</v>
      </c>
      <c r="BE277" s="44">
        <f ca="1">IFERROR(IF(SUMIF($G$6:$BB$6,BE$6&amp;" Total",$G277:$BB277)-(SUMIF($G$6:$BB$6,BE$6&amp;" "&amp;'Input-Allocators'!$D$18,$G277:$BB277)+IFERROR(SUMIF($G$6:$BB$6,BE$6&amp;" "&amp;'Input-Allocators'!$E$18,$G277:$BB277),SUMIF($G$6:$BB$6,BE$6&amp;" "&amp;'Input-Allocators'!$B$20,$G277:$BB277))+SUMIF($G$6:$BB$6,BE$6&amp;" "&amp;'Input-Allocators'!$F$18,$G277:$BB277))&lt;Check_Limit,0,1),1)</f>
        <v>0</v>
      </c>
      <c r="BF277" s="44">
        <f ca="1">IFERROR(IF(SUMIF($G$6:$BB$6,BF$6&amp;" Total",$G277:$BB277)-(SUMIF($G$6:$BB$6,BF$6&amp;" "&amp;'Input-Allocators'!$D$18,$G277:$BB277)+IFERROR(SUMIF($G$6:$BB$6,BF$6&amp;" "&amp;'Input-Allocators'!$E$18,$G277:$BB277),SUMIF($G$6:$BB$6,BF$6&amp;" "&amp;'Input-Allocators'!$B$20,$G277:$BB277))+SUMIF($G$6:$BB$6,BF$6&amp;" "&amp;'Input-Allocators'!$F$18,$G277:$BB277))&lt;Check_Limit,0,1),1)</f>
        <v>0</v>
      </c>
      <c r="BG277" s="44">
        <f ca="1">IFERROR(IF(SUMIF($G$6:$BB$6,BG$6&amp;" Total",$G277:$BB277)-(SUMIF($G$6:$BB$6,BG$6&amp;" "&amp;'Input-Allocators'!$D$18,$G277:$BB277)+IFERROR(SUMIF($G$6:$BB$6,BG$6&amp;" "&amp;'Input-Allocators'!$E$18,$G277:$BB277),SUMIF($G$6:$BB$6,BG$6&amp;" "&amp;'Input-Allocators'!$B$20,$G277:$BB277))+SUMIF($G$6:$BB$6,BG$6&amp;" "&amp;'Input-Allocators'!$F$18,$G277:$BB277))&lt;Check_Limit,0,1),1)</f>
        <v>0</v>
      </c>
      <c r="BH277" s="44">
        <f ca="1">IFERROR(IF(SUMIF($G$6:$BB$6,BH$6&amp;" Total",$G277:$BB277)-(SUMIF($G$6:$BB$6,BH$6&amp;" "&amp;'Input-Allocators'!$D$18,$G277:$BB277)+IFERROR(SUMIF($G$6:$BB$6,BH$6&amp;" "&amp;'Input-Allocators'!$E$18,$G277:$BB277),SUMIF($G$6:$BB$6,BH$6&amp;" "&amp;'Input-Allocators'!$B$20,$G277:$BB277))+SUMIF($G$6:$BB$6,BH$6&amp;" "&amp;'Input-Allocators'!$F$18,$G277:$BB277))&lt;Check_Limit,0,1),1)</f>
        <v>0</v>
      </c>
      <c r="BI277" s="44">
        <f ca="1">IFERROR(IF(SUMIF($G$6:$BB$6,BI$6&amp;" Total",$G277:$BB277)-(SUMIF($G$6:$BB$6,BI$6&amp;" "&amp;'Input-Allocators'!$D$18,$G277:$BB277)+IFERROR(SUMIF($G$6:$BB$6,BI$6&amp;" "&amp;'Input-Allocators'!$E$18,$G277:$BB277),SUMIF($G$6:$BB$6,BI$6&amp;" "&amp;'Input-Allocators'!$B$20,$G277:$BB277))+SUMIF($G$6:$BB$6,BI$6&amp;" "&amp;'Input-Allocators'!$F$18,$G277:$BB277))&lt;Check_Limit,0,1),1)</f>
        <v>0</v>
      </c>
      <c r="BJ277" s="44">
        <f ca="1">IFERROR(IF(SUMIF($G$6:$BB$6,BJ$6&amp;" Total",$G277:$BB277)-(SUMIF($G$6:$BB$6,BJ$6&amp;" "&amp;'Input-Allocators'!$D$18,$G277:$BB277)+IFERROR(SUMIF($G$6:$BB$6,BJ$6&amp;" "&amp;'Input-Allocators'!$E$18,$G277:$BB277),SUMIF($G$6:$BB$6,BJ$6&amp;" "&amp;'Input-Allocators'!$B$20,$G277:$BB277))+SUMIF($G$6:$BB$6,BJ$6&amp;" "&amp;'Input-Allocators'!$F$18,$G277:$BB277))&lt;Check_Limit,0,1),1)</f>
        <v>0</v>
      </c>
      <c r="BK277" s="44">
        <f ca="1">IFERROR(IF(SUMIF($G$6:$BB$6,BK$6&amp;" Total",$G277:$BB277)-(SUMIF($G$6:$BB$6,BK$6&amp;" "&amp;'Input-Allocators'!$D$18,$G277:$BB277)+IFERROR(SUMIF($G$6:$BB$6,BK$6&amp;" "&amp;'Input-Allocators'!$E$18,$G277:$BB277),SUMIF($G$6:$BB$6,BK$6&amp;" "&amp;'Input-Allocators'!$B$20,$G277:$BB277))+SUMIF($G$6:$BB$6,BK$6&amp;" "&amp;'Input-Allocators'!$F$18,$G277:$BB277))&lt;Check_Limit,0,1),1)</f>
        <v>0</v>
      </c>
      <c r="BL277" s="44">
        <f ca="1">IFERROR(IF(SUMIF($G$6:$BB$6,BL$6&amp;" Total",$G277:$BB277)-(SUMIF($G$6:$BB$6,BL$6&amp;" "&amp;'Input-Allocators'!$D$18,$G277:$BB277)+IFERROR(SUMIF($G$6:$BB$6,BL$6&amp;" "&amp;'Input-Allocators'!$E$18,$G277:$BB277),SUMIF($G$6:$BB$6,BL$6&amp;" "&amp;'Input-Allocators'!$B$20,$G277:$BB277))+SUMIF($G$6:$BB$6,BL$6&amp;" "&amp;'Input-Allocators'!$F$18,$G277:$BB277))&lt;Check_Limit,0,1),1)</f>
        <v>0</v>
      </c>
      <c r="BM277" s="44">
        <f ca="1">IFERROR(IF(SUMIF($G$6:$BB$6,BM$6&amp;" Total",$G277:$BB277)-(SUMIF($G$6:$BB$6,BM$6&amp;" "&amp;'Input-Allocators'!$D$18,$G277:$BB277)+IFERROR(SUMIF($G$6:$BB$6,BM$6&amp;" "&amp;'Input-Allocators'!$E$18,$G277:$BB277),SUMIF($G$6:$BB$6,BM$6&amp;" "&amp;'Input-Allocators'!$B$20,$G277:$BB277))+SUMIF($G$6:$BB$6,BM$6&amp;" "&amp;'Input-Allocators'!$F$18,$G277:$BB277))&lt;Check_Limit,0,1),1)</f>
        <v>0</v>
      </c>
      <c r="BN277" s="44">
        <f ca="1">IFERROR(IF(SUMIF($G$6:$BB$6,BN$6&amp;" Total",$G277:$BB277)-(SUMIF($G$6:$BB$6,BN$6&amp;" "&amp;'Input-Allocators'!$D$18,$G277:$BB277)+IFERROR(SUMIF($G$6:$BB$6,BN$6&amp;" "&amp;'Input-Allocators'!$E$18,$G277:$BB277),SUMIF($G$6:$BB$6,BN$6&amp;" "&amp;'Input-Allocators'!$B$20,$G277:$BB277))+SUMIF($G$6:$BB$6,BN$6&amp;" "&amp;'Input-Allocators'!$F$18,$G277:$BB277))&lt;Check_Limit,0,1),1)</f>
        <v>0</v>
      </c>
      <c r="BO277" s="44">
        <f ca="1">IFERROR(IF(SUMIF($G$6:$BB$6,BO$6&amp;" Total",$G277:$BB277)-(SUMIF($G$6:$BB$6,BO$6&amp;" "&amp;'Input-Allocators'!$D$18,$G277:$BB277)+IFERROR(SUMIF($G$6:$BB$6,BO$6&amp;" "&amp;'Input-Allocators'!$E$18,$G277:$BB277),SUMIF($G$6:$BB$6,BO$6&amp;" "&amp;'Input-Allocators'!$B$20,$G277:$BB277))+SUMIF($G$6:$BB$6,BO$6&amp;" "&amp;'Input-Allocators'!$F$18,$G277:$BB277))&lt;Check_Limit,0,1),1)</f>
        <v>0</v>
      </c>
    </row>
    <row r="278" spans="1:67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C278" s="46" t="str">
        <f>IF(ISBLANK('Input-Accounts'!C278),"",'Input-Accounts'!C278)</f>
        <v/>
      </c>
      <c r="D278" s="14"/>
      <c r="E278" s="14"/>
      <c r="F278" s="3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D278" s="44">
        <f>IFERROR(IF(SUMIF($G$6:$BB$6,BD$6&amp;" Total",$G278:$BB278)-(SUMIF($G$6:$BB$6,BD$6&amp;" "&amp;'Input-Allocators'!$D$18,$G278:$BB278)+IFERROR(SUMIF($G$6:$BB$6,BD$6&amp;" "&amp;'Input-Allocators'!$E$18,$G278:$BB278),SUMIF($G$6:$BB$6,BD$6&amp;" "&amp;'Input-Allocators'!$B$20,$G278:$BB278))+SUMIF($G$6:$BB$6,BD$6&amp;" "&amp;'Input-Allocators'!$F$18,$G278:$BB278))&lt;Check_Limit,0,1),1)</f>
        <v>0</v>
      </c>
      <c r="BE278" s="44">
        <f>IFERROR(IF(SUMIF($G$6:$BB$6,BE$6&amp;" Total",$G278:$BB278)-(SUMIF($G$6:$BB$6,BE$6&amp;" "&amp;'Input-Allocators'!$D$18,$G278:$BB278)+IFERROR(SUMIF($G$6:$BB$6,BE$6&amp;" "&amp;'Input-Allocators'!$E$18,$G278:$BB278),SUMIF($G$6:$BB$6,BE$6&amp;" "&amp;'Input-Allocators'!$B$20,$G278:$BB278))+SUMIF($G$6:$BB$6,BE$6&amp;" "&amp;'Input-Allocators'!$F$18,$G278:$BB278))&lt;Check_Limit,0,1),1)</f>
        <v>0</v>
      </c>
      <c r="BF278" s="44">
        <f>IFERROR(IF(SUMIF($G$6:$BB$6,BF$6&amp;" Total",$G278:$BB278)-(SUMIF($G$6:$BB$6,BF$6&amp;" "&amp;'Input-Allocators'!$D$18,$G278:$BB278)+IFERROR(SUMIF($G$6:$BB$6,BF$6&amp;" "&amp;'Input-Allocators'!$E$18,$G278:$BB278),SUMIF($G$6:$BB$6,BF$6&amp;" "&amp;'Input-Allocators'!$B$20,$G278:$BB278))+SUMIF($G$6:$BB$6,BF$6&amp;" "&amp;'Input-Allocators'!$F$18,$G278:$BB278))&lt;Check_Limit,0,1),1)</f>
        <v>0</v>
      </c>
      <c r="BG278" s="44">
        <f>IFERROR(IF(SUMIF($G$6:$BB$6,BG$6&amp;" Total",$G278:$BB278)-(SUMIF($G$6:$BB$6,BG$6&amp;" "&amp;'Input-Allocators'!$D$18,$G278:$BB278)+IFERROR(SUMIF($G$6:$BB$6,BG$6&amp;" "&amp;'Input-Allocators'!$E$18,$G278:$BB278),SUMIF($G$6:$BB$6,BG$6&amp;" "&amp;'Input-Allocators'!$B$20,$G278:$BB278))+SUMIF($G$6:$BB$6,BG$6&amp;" "&amp;'Input-Allocators'!$F$18,$G278:$BB278))&lt;Check_Limit,0,1),1)</f>
        <v>0</v>
      </c>
      <c r="BH278" s="44">
        <f>IFERROR(IF(SUMIF($G$6:$BB$6,BH$6&amp;" Total",$G278:$BB278)-(SUMIF($G$6:$BB$6,BH$6&amp;" "&amp;'Input-Allocators'!$D$18,$G278:$BB278)+IFERROR(SUMIF($G$6:$BB$6,BH$6&amp;" "&amp;'Input-Allocators'!$E$18,$G278:$BB278),SUMIF($G$6:$BB$6,BH$6&amp;" "&amp;'Input-Allocators'!$B$20,$G278:$BB278))+SUMIF($G$6:$BB$6,BH$6&amp;" "&amp;'Input-Allocators'!$F$18,$G278:$BB278))&lt;Check_Limit,0,1),1)</f>
        <v>0</v>
      </c>
      <c r="BI278" s="44">
        <f>IFERROR(IF(SUMIF($G$6:$BB$6,BI$6&amp;" Total",$G278:$BB278)-(SUMIF($G$6:$BB$6,BI$6&amp;" "&amp;'Input-Allocators'!$D$18,$G278:$BB278)+IFERROR(SUMIF($G$6:$BB$6,BI$6&amp;" "&amp;'Input-Allocators'!$E$18,$G278:$BB278),SUMIF($G$6:$BB$6,BI$6&amp;" "&amp;'Input-Allocators'!$B$20,$G278:$BB278))+SUMIF($G$6:$BB$6,BI$6&amp;" "&amp;'Input-Allocators'!$F$18,$G278:$BB278))&lt;Check_Limit,0,1),1)</f>
        <v>0</v>
      </c>
      <c r="BJ278" s="44">
        <f>IFERROR(IF(SUMIF($G$6:$BB$6,BJ$6&amp;" Total",$G278:$BB278)-(SUMIF($G$6:$BB$6,BJ$6&amp;" "&amp;'Input-Allocators'!$D$18,$G278:$BB278)+IFERROR(SUMIF($G$6:$BB$6,BJ$6&amp;" "&amp;'Input-Allocators'!$E$18,$G278:$BB278),SUMIF($G$6:$BB$6,BJ$6&amp;" "&amp;'Input-Allocators'!$B$20,$G278:$BB278))+SUMIF($G$6:$BB$6,BJ$6&amp;" "&amp;'Input-Allocators'!$F$18,$G278:$BB278))&lt;Check_Limit,0,1),1)</f>
        <v>0</v>
      </c>
      <c r="BK278" s="44">
        <f>IFERROR(IF(SUMIF($G$6:$BB$6,BK$6&amp;" Total",$G278:$BB278)-(SUMIF($G$6:$BB$6,BK$6&amp;" "&amp;'Input-Allocators'!$D$18,$G278:$BB278)+IFERROR(SUMIF($G$6:$BB$6,BK$6&amp;" "&amp;'Input-Allocators'!$E$18,$G278:$BB278),SUMIF($G$6:$BB$6,BK$6&amp;" "&amp;'Input-Allocators'!$B$20,$G278:$BB278))+SUMIF($G$6:$BB$6,BK$6&amp;" "&amp;'Input-Allocators'!$F$18,$G278:$BB278))&lt;Check_Limit,0,1),1)</f>
        <v>0</v>
      </c>
      <c r="BL278" s="44">
        <f>IFERROR(IF(SUMIF($G$6:$BB$6,BL$6&amp;" Total",$G278:$BB278)-(SUMIF($G$6:$BB$6,BL$6&amp;" "&amp;'Input-Allocators'!$D$18,$G278:$BB278)+IFERROR(SUMIF($G$6:$BB$6,BL$6&amp;" "&amp;'Input-Allocators'!$E$18,$G278:$BB278),SUMIF($G$6:$BB$6,BL$6&amp;" "&amp;'Input-Allocators'!$B$20,$G278:$BB278))+SUMIF($G$6:$BB$6,BL$6&amp;" "&amp;'Input-Allocators'!$F$18,$G278:$BB278))&lt;Check_Limit,0,1),1)</f>
        <v>0</v>
      </c>
      <c r="BM278" s="44">
        <f>IFERROR(IF(SUMIF($G$6:$BB$6,BM$6&amp;" Total",$G278:$BB278)-(SUMIF($G$6:$BB$6,BM$6&amp;" "&amp;'Input-Allocators'!$D$18,$G278:$BB278)+IFERROR(SUMIF($G$6:$BB$6,BM$6&amp;" "&amp;'Input-Allocators'!$E$18,$G278:$BB278),SUMIF($G$6:$BB$6,BM$6&amp;" "&amp;'Input-Allocators'!$B$20,$G278:$BB278))+SUMIF($G$6:$BB$6,BM$6&amp;" "&amp;'Input-Allocators'!$F$18,$G278:$BB278))&lt;Check_Limit,0,1),1)</f>
        <v>0</v>
      </c>
      <c r="BN278" s="44">
        <f>IFERROR(IF(SUMIF($G$6:$BB$6,BN$6&amp;" Total",$G278:$BB278)-(SUMIF($G$6:$BB$6,BN$6&amp;" "&amp;'Input-Allocators'!$D$18,$G278:$BB278)+IFERROR(SUMIF($G$6:$BB$6,BN$6&amp;" "&amp;'Input-Allocators'!$E$18,$G278:$BB278),SUMIF($G$6:$BB$6,BN$6&amp;" "&amp;'Input-Allocators'!$B$20,$G278:$BB278))+SUMIF($G$6:$BB$6,BN$6&amp;" "&amp;'Input-Allocators'!$F$18,$G278:$BB278))&lt;Check_Limit,0,1),1)</f>
        <v>0</v>
      </c>
      <c r="BO278" s="44">
        <f>IFERROR(IF(SUMIF($G$6:$BB$6,BO$6&amp;" Total",$G278:$BB278)-(SUMIF($G$6:$BB$6,BO$6&amp;" "&amp;'Input-Allocators'!$D$18,$G278:$BB278)+IFERROR(SUMIF($G$6:$BB$6,BO$6&amp;" "&amp;'Input-Allocators'!$E$18,$G278:$BB278),SUMIF($G$6:$BB$6,BO$6&amp;" "&amp;'Input-Allocators'!$B$20,$G278:$BB278))+SUMIF($G$6:$BB$6,BO$6&amp;" "&amp;'Input-Allocators'!$F$18,$G278:$BB278))&lt;Check_Limit,0,1),1)</f>
        <v>0</v>
      </c>
    </row>
    <row r="279" spans="1:67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C279" s="46" t="str">
        <f>IF(ISBLANK('Input-Accounts'!C279),"",'Input-Accounts'!C279)</f>
        <v/>
      </c>
      <c r="D279" s="14"/>
      <c r="E279" s="14"/>
      <c r="F279" s="3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D279" s="44">
        <f>IFERROR(IF(SUMIF($G$6:$BB$6,BD$6&amp;" Total",$G279:$BB279)-(SUMIF($G$6:$BB$6,BD$6&amp;" "&amp;'Input-Allocators'!$D$18,$G279:$BB279)+IFERROR(SUMIF($G$6:$BB$6,BD$6&amp;" "&amp;'Input-Allocators'!$E$18,$G279:$BB279),SUMIF($G$6:$BB$6,BD$6&amp;" "&amp;'Input-Allocators'!$B$20,$G279:$BB279))+SUMIF($G$6:$BB$6,BD$6&amp;" "&amp;'Input-Allocators'!$F$18,$G279:$BB279))&lt;Check_Limit,0,1),1)</f>
        <v>0</v>
      </c>
      <c r="BE279" s="44">
        <f>IFERROR(IF(SUMIF($G$6:$BB$6,BE$6&amp;" Total",$G279:$BB279)-(SUMIF($G$6:$BB$6,BE$6&amp;" "&amp;'Input-Allocators'!$D$18,$G279:$BB279)+IFERROR(SUMIF($G$6:$BB$6,BE$6&amp;" "&amp;'Input-Allocators'!$E$18,$G279:$BB279),SUMIF($G$6:$BB$6,BE$6&amp;" "&amp;'Input-Allocators'!$B$20,$G279:$BB279))+SUMIF($G$6:$BB$6,BE$6&amp;" "&amp;'Input-Allocators'!$F$18,$G279:$BB279))&lt;Check_Limit,0,1),1)</f>
        <v>0</v>
      </c>
      <c r="BF279" s="44">
        <f>IFERROR(IF(SUMIF($G$6:$BB$6,BF$6&amp;" Total",$G279:$BB279)-(SUMIF($G$6:$BB$6,BF$6&amp;" "&amp;'Input-Allocators'!$D$18,$G279:$BB279)+IFERROR(SUMIF($G$6:$BB$6,BF$6&amp;" "&amp;'Input-Allocators'!$E$18,$G279:$BB279),SUMIF($G$6:$BB$6,BF$6&amp;" "&amp;'Input-Allocators'!$B$20,$G279:$BB279))+SUMIF($G$6:$BB$6,BF$6&amp;" "&amp;'Input-Allocators'!$F$18,$G279:$BB279))&lt;Check_Limit,0,1),1)</f>
        <v>0</v>
      </c>
      <c r="BG279" s="44">
        <f>IFERROR(IF(SUMIF($G$6:$BB$6,BG$6&amp;" Total",$G279:$BB279)-(SUMIF($G$6:$BB$6,BG$6&amp;" "&amp;'Input-Allocators'!$D$18,$G279:$BB279)+IFERROR(SUMIF($G$6:$BB$6,BG$6&amp;" "&amp;'Input-Allocators'!$E$18,$G279:$BB279),SUMIF($G$6:$BB$6,BG$6&amp;" "&amp;'Input-Allocators'!$B$20,$G279:$BB279))+SUMIF($G$6:$BB$6,BG$6&amp;" "&amp;'Input-Allocators'!$F$18,$G279:$BB279))&lt;Check_Limit,0,1),1)</f>
        <v>0</v>
      </c>
      <c r="BH279" s="44">
        <f>IFERROR(IF(SUMIF($G$6:$BB$6,BH$6&amp;" Total",$G279:$BB279)-(SUMIF($G$6:$BB$6,BH$6&amp;" "&amp;'Input-Allocators'!$D$18,$G279:$BB279)+IFERROR(SUMIF($G$6:$BB$6,BH$6&amp;" "&amp;'Input-Allocators'!$E$18,$G279:$BB279),SUMIF($G$6:$BB$6,BH$6&amp;" "&amp;'Input-Allocators'!$B$20,$G279:$BB279))+SUMIF($G$6:$BB$6,BH$6&amp;" "&amp;'Input-Allocators'!$F$18,$G279:$BB279))&lt;Check_Limit,0,1),1)</f>
        <v>0</v>
      </c>
      <c r="BI279" s="44">
        <f>IFERROR(IF(SUMIF($G$6:$BB$6,BI$6&amp;" Total",$G279:$BB279)-(SUMIF($G$6:$BB$6,BI$6&amp;" "&amp;'Input-Allocators'!$D$18,$G279:$BB279)+IFERROR(SUMIF($G$6:$BB$6,BI$6&amp;" "&amp;'Input-Allocators'!$E$18,$G279:$BB279),SUMIF($G$6:$BB$6,BI$6&amp;" "&amp;'Input-Allocators'!$B$20,$G279:$BB279))+SUMIF($G$6:$BB$6,BI$6&amp;" "&amp;'Input-Allocators'!$F$18,$G279:$BB279))&lt;Check_Limit,0,1),1)</f>
        <v>0</v>
      </c>
      <c r="BJ279" s="44">
        <f>IFERROR(IF(SUMIF($G$6:$BB$6,BJ$6&amp;" Total",$G279:$BB279)-(SUMIF($G$6:$BB$6,BJ$6&amp;" "&amp;'Input-Allocators'!$D$18,$G279:$BB279)+IFERROR(SUMIF($G$6:$BB$6,BJ$6&amp;" "&amp;'Input-Allocators'!$E$18,$G279:$BB279),SUMIF($G$6:$BB$6,BJ$6&amp;" "&amp;'Input-Allocators'!$B$20,$G279:$BB279))+SUMIF($G$6:$BB$6,BJ$6&amp;" "&amp;'Input-Allocators'!$F$18,$G279:$BB279))&lt;Check_Limit,0,1),1)</f>
        <v>0</v>
      </c>
      <c r="BK279" s="44">
        <f>IFERROR(IF(SUMIF($G$6:$BB$6,BK$6&amp;" Total",$G279:$BB279)-(SUMIF($G$6:$BB$6,BK$6&amp;" "&amp;'Input-Allocators'!$D$18,$G279:$BB279)+IFERROR(SUMIF($G$6:$BB$6,BK$6&amp;" "&amp;'Input-Allocators'!$E$18,$G279:$BB279),SUMIF($G$6:$BB$6,BK$6&amp;" "&amp;'Input-Allocators'!$B$20,$G279:$BB279))+SUMIF($G$6:$BB$6,BK$6&amp;" "&amp;'Input-Allocators'!$F$18,$G279:$BB279))&lt;Check_Limit,0,1),1)</f>
        <v>0</v>
      </c>
      <c r="BL279" s="44">
        <f>IFERROR(IF(SUMIF($G$6:$BB$6,BL$6&amp;" Total",$G279:$BB279)-(SUMIF($G$6:$BB$6,BL$6&amp;" "&amp;'Input-Allocators'!$D$18,$G279:$BB279)+IFERROR(SUMIF($G$6:$BB$6,BL$6&amp;" "&amp;'Input-Allocators'!$E$18,$G279:$BB279),SUMIF($G$6:$BB$6,BL$6&amp;" "&amp;'Input-Allocators'!$B$20,$G279:$BB279))+SUMIF($G$6:$BB$6,BL$6&amp;" "&amp;'Input-Allocators'!$F$18,$G279:$BB279))&lt;Check_Limit,0,1),1)</f>
        <v>0</v>
      </c>
      <c r="BM279" s="44">
        <f>IFERROR(IF(SUMIF($G$6:$BB$6,BM$6&amp;" Total",$G279:$BB279)-(SUMIF($G$6:$BB$6,BM$6&amp;" "&amp;'Input-Allocators'!$D$18,$G279:$BB279)+IFERROR(SUMIF($G$6:$BB$6,BM$6&amp;" "&amp;'Input-Allocators'!$E$18,$G279:$BB279),SUMIF($G$6:$BB$6,BM$6&amp;" "&amp;'Input-Allocators'!$B$20,$G279:$BB279))+SUMIF($G$6:$BB$6,BM$6&amp;" "&amp;'Input-Allocators'!$F$18,$G279:$BB279))&lt;Check_Limit,0,1),1)</f>
        <v>0</v>
      </c>
      <c r="BN279" s="44">
        <f>IFERROR(IF(SUMIF($G$6:$BB$6,BN$6&amp;" Total",$G279:$BB279)-(SUMIF($G$6:$BB$6,BN$6&amp;" "&amp;'Input-Allocators'!$D$18,$G279:$BB279)+IFERROR(SUMIF($G$6:$BB$6,BN$6&amp;" "&amp;'Input-Allocators'!$E$18,$G279:$BB279),SUMIF($G$6:$BB$6,BN$6&amp;" "&amp;'Input-Allocators'!$B$20,$G279:$BB279))+SUMIF($G$6:$BB$6,BN$6&amp;" "&amp;'Input-Allocators'!$F$18,$G279:$BB279))&lt;Check_Limit,0,1),1)</f>
        <v>0</v>
      </c>
      <c r="BO279" s="44">
        <f>IFERROR(IF(SUMIF($G$6:$BB$6,BO$6&amp;" Total",$G279:$BB279)-(SUMIF($G$6:$BB$6,BO$6&amp;" "&amp;'Input-Allocators'!$D$18,$G279:$BB279)+IFERROR(SUMIF($G$6:$BB$6,BO$6&amp;" "&amp;'Input-Allocators'!$E$18,$G279:$BB279),SUMIF($G$6:$BB$6,BO$6&amp;" "&amp;'Input-Allocators'!$B$20,$G279:$BB279))+SUMIF($G$6:$BB$6,BO$6&amp;" "&amp;'Input-Allocators'!$F$18,$G279:$BB279))&lt;Check_Limit,0,1),1)</f>
        <v>0</v>
      </c>
    </row>
    <row r="280" spans="1:67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>Functionalization!$D280</f>
        <v>1701</v>
      </c>
      <c r="E280" s="14">
        <f t="shared" ca="1" si="42"/>
        <v>0</v>
      </c>
      <c r="F280" s="3" t="str">
        <f>IF($D280=0,"-",IF('Input-Accounts'!$E280&lt;&gt;0,'Input-Accounts'!$E280,'Input-Accounts'!$G280))</f>
        <v>INT_PRODPT</v>
      </c>
      <c r="G280" s="14">
        <f ca="1">IF(G$5&lt;&gt;"",HLOOKUP(G$5,Functionalization!$G$6:$R$343,ROW($A280)-5,FALSE),IFERROR(INDEX(G$320:G$343,MATCH($F280,$B$320:$B$343,0))/VLOOKUP($F280,$B$320:$BB$343,MATCH(LEFT(TRIM(G$6),FIND("~",SUBSTITUTE(G$6,"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280))*HLOOKUP(LEFT(TRIM(G$6),FIND("~",SUBSTITUTE(G$6," ","~",LEN(TRIM(G$6))-LEN(SUBSTITUTE(TRIM(G$6)," ",""))))-1)&amp;" Total",$B$6:$BB$343,ROW($A280)-5,FALSE))</f>
        <v>1701</v>
      </c>
      <c r="H280" s="14">
        <f ca="1">IF(H$5&lt;&gt;"",HLOOKUP(H$5,Functionalization!$G$6:$R$343,ROW($A280)-5,FALSE),IFERROR(INDEX(H$320:H$343,MATCH($F280,$B$320:$B$343,0))/VLOOKUP($F280,$B$320:$BB$343,MATCH(LEFT(TRIM(H$6),FIND("~",SUBSTITUTE(H$6,"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280))*HLOOKUP(LEFT(TRIM(H$6),FIND("~",SUBSTITUTE(H$6," ","~",LEN(TRIM(H$6))-LEN(SUBSTITUTE(TRIM(H$6)," ",""))))-1)&amp;" Total",$B$6:$BB$343,ROW($A280)-5,FALSE))</f>
        <v>0</v>
      </c>
      <c r="I280" s="14">
        <f ca="1">IF(I$5&lt;&gt;"",HLOOKUP(I$5,Functionalization!$G$6:$R$343,ROW($A280)-5,FALSE),IFERROR(INDEX(I$320:I$343,MATCH($F280,$B$320:$B$343,0))/VLOOKUP($F280,$B$320:$BB$343,MATCH(LEFT(TRIM(I$6),FIND("~",SUBSTITUTE(I$6,"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280))*HLOOKUP(LEFT(TRIM(I$6),FIND("~",SUBSTITUTE(I$6," ","~",LEN(TRIM(I$6))-LEN(SUBSTITUTE(TRIM(I$6)," ",""))))-1)&amp;" Total",$B$6:$BB$343,ROW($A280)-5,FALSE))</f>
        <v>1701</v>
      </c>
      <c r="J280" s="14">
        <f ca="1">IF(J$5&lt;&gt;"",HLOOKUP(J$5,Functionalization!$G$6:$R$343,ROW($A280)-5,FALSE),IFERROR(INDEX(J$320:J$343,MATCH($F280,$B$320:$B$343,0))/VLOOKUP($F280,$B$320:$BB$343,MATCH(LEFT(TRIM(J$6),FIND("~",SUBSTITUTE(J$6,"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280))*HLOOKUP(LEFT(TRIM(J$6),FIND("~",SUBSTITUTE(J$6," ","~",LEN(TRIM(J$6))-LEN(SUBSTITUTE(TRIM(J$6)," ",""))))-1)&amp;" Total",$B$6:$BB$343,ROW($A280)-5,FALSE))</f>
        <v>0</v>
      </c>
      <c r="K280" s="14">
        <f ca="1">IF(K$5&lt;&gt;"",HLOOKUP(K$5,Functionalization!$G$6:$R$343,ROW($A280)-5,FALSE),IFERROR(INDEX(K$320:K$343,MATCH($F280,$B$320:$B$343,0))/VLOOKUP($F280,$B$320:$BB$343,MATCH(LEFT(TRIM(K$6),FIND("~",SUBSTITUTE(K$6,"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280))*HLOOKUP(LEFT(TRIM(K$6),FIND("~",SUBSTITUTE(K$6," ","~",LEN(TRIM(K$6))-LEN(SUBSTITUTE(TRIM(K$6)," ",""))))-1)&amp;" Total",$B$6:$BB$343,ROW($A280)-5,FALSE))</f>
        <v>0</v>
      </c>
      <c r="L280" s="14">
        <f ca="1">IF(L$5&lt;&gt;"",HLOOKUP(L$5,Functionalization!$G$6:$R$343,ROW($A280)-5,FALSE),IFERROR(INDEX(L$320:L$343,MATCH($F280,$B$320:$B$343,0))/VLOOKUP($F280,$B$320:$BB$343,MATCH(LEFT(TRIM(L$6),FIND("~",SUBSTITUTE(L$6,"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280))*HLOOKUP(LEFT(TRIM(L$6),FIND("~",SUBSTITUTE(L$6," ","~",LEN(TRIM(L$6))-LEN(SUBSTITUTE(TRIM(L$6)," ",""))))-1)&amp;" Total",$B$6:$BB$343,ROW($A280)-5,FALSE))</f>
        <v>0</v>
      </c>
      <c r="M280" s="14">
        <f ca="1">IF(M$5&lt;&gt;"",HLOOKUP(M$5,Functionalization!$G$6:$R$343,ROW($A280)-5,FALSE),IFERROR(INDEX(M$320:M$343,MATCH($F280,$B$320:$B$343,0))/VLOOKUP($F280,$B$320:$BB$343,MATCH(LEFT(TRIM(M$6),FIND("~",SUBSTITUTE(M$6,"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280))*HLOOKUP(LEFT(TRIM(M$6),FIND("~",SUBSTITUTE(M$6," ","~",LEN(TRIM(M$6))-LEN(SUBSTITUTE(TRIM(M$6)," ",""))))-1)&amp;" Total",$B$6:$BB$343,ROW($A280)-5,FALSE))</f>
        <v>0</v>
      </c>
      <c r="N280" s="14">
        <f ca="1">IF(N$5&lt;&gt;"",HLOOKUP(N$5,Functionalization!$G$6:$R$343,ROW($A280)-5,FALSE),IFERROR(INDEX(N$320:N$343,MATCH($F280,$B$320:$B$343,0))/VLOOKUP($F280,$B$320:$BB$343,MATCH(LEFT(TRIM(N$6),FIND("~",SUBSTITUTE(N$6,"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280))*HLOOKUP(LEFT(TRIM(N$6),FIND("~",SUBSTITUTE(N$6," ","~",LEN(TRIM(N$6))-LEN(SUBSTITUTE(TRIM(N$6)," ",""))))-1)&amp;" Total",$B$6:$BB$343,ROW($A280)-5,FALSE))</f>
        <v>0</v>
      </c>
      <c r="O280" s="14">
        <f ca="1">IF(O$5&lt;&gt;"",HLOOKUP(O$5,Functionalization!$G$6:$R$343,ROW($A280)-5,FALSE),IFERROR(INDEX(O$320:O$343,MATCH($F280,$B$320:$B$343,0))/VLOOKUP($F280,$B$320:$BB$343,MATCH(LEFT(TRIM(O$6),FIND("~",SUBSTITUTE(O$6,"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280))*HLOOKUP(LEFT(TRIM(O$6),FIND("~",SUBSTITUTE(O$6," ","~",LEN(TRIM(O$6))-LEN(SUBSTITUTE(TRIM(O$6)," ",""))))-1)&amp;" Total",$B$6:$BB$343,ROW($A280)-5,FALSE))</f>
        <v>0</v>
      </c>
      <c r="P280" s="14">
        <f ca="1">IF(P$5&lt;&gt;"",HLOOKUP(P$5,Functionalization!$G$6:$R$343,ROW($A280)-5,FALSE),IFERROR(INDEX(P$320:P$343,MATCH($F280,$B$320:$B$343,0))/VLOOKUP($F280,$B$320:$BB$343,MATCH(LEFT(TRIM(P$6),FIND("~",SUBSTITUTE(P$6,"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280))*HLOOKUP(LEFT(TRIM(P$6),FIND("~",SUBSTITUTE(P$6," ","~",LEN(TRIM(P$6))-LEN(SUBSTITUTE(TRIM(P$6)," ",""))))-1)&amp;" Total",$B$6:$BB$343,ROW($A280)-5,FALSE))</f>
        <v>0</v>
      </c>
      <c r="Q280" s="14">
        <f ca="1">IF(Q$5&lt;&gt;"",HLOOKUP(Q$5,Functionalization!$G$6:$R$343,ROW($A280)-5,FALSE),IFERROR(INDEX(Q$320:Q$343,MATCH($F280,$B$320:$B$343,0))/VLOOKUP($F280,$B$320:$BB$343,MATCH(LEFT(TRIM(Q$6),FIND("~",SUBSTITUTE(Q$6,"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280))*HLOOKUP(LEFT(TRIM(Q$6),FIND("~",SUBSTITUTE(Q$6," ","~",LEN(TRIM(Q$6))-LEN(SUBSTITUTE(TRIM(Q$6)," ",""))))-1)&amp;" Total",$B$6:$BB$343,ROW($A280)-5,FALSE))</f>
        <v>0</v>
      </c>
      <c r="R280" s="14">
        <f ca="1">IF(R$5&lt;&gt;"",HLOOKUP(R$5,Functionalization!$G$6:$R$343,ROW($A280)-5,FALSE),IFERROR(INDEX(R$320:R$343,MATCH($F280,$B$320:$B$343,0))/VLOOKUP($F280,$B$320:$BB$343,MATCH(LEFT(TRIM(R$6),FIND("~",SUBSTITUTE(R$6,"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280))*HLOOKUP(LEFT(TRIM(R$6),FIND("~",SUBSTITUTE(R$6," ","~",LEN(TRIM(R$6))-LEN(SUBSTITUTE(TRIM(R$6)," ",""))))-1)&amp;" Total",$B$6:$BB$343,ROW($A280)-5,FALSE))</f>
        <v>0</v>
      </c>
      <c r="S280" s="14">
        <f ca="1">IF(S$5&lt;&gt;"",HLOOKUP(S$5,Functionalization!$G$6:$R$343,ROW($A280)-5,FALSE),IFERROR(INDEX(S$320:S$343,MATCH($F280,$B$320:$B$343,0))/VLOOKUP($F280,$B$320:$BB$343,MATCH(LEFT(TRIM(S$6),FIND("~",SUBSTITUTE(S$6,"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280))*HLOOKUP(LEFT(TRIM(S$6),FIND("~",SUBSTITUTE(S$6," ","~",LEN(TRIM(S$6))-LEN(SUBSTITUTE(TRIM(S$6)," ",""))))-1)&amp;" Total",$B$6:$BB$343,ROW($A280)-5,FALSE))</f>
        <v>0</v>
      </c>
      <c r="T280" s="14">
        <f ca="1">IF(T$5&lt;&gt;"",HLOOKUP(T$5,Functionalization!$G$6:$R$343,ROW($A280)-5,FALSE),IFERROR(INDEX(T$320:T$343,MATCH($F280,$B$320:$B$343,0))/VLOOKUP($F280,$B$320:$BB$343,MATCH(LEFT(TRIM(T$6),FIND("~",SUBSTITUTE(T$6,"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280))*HLOOKUP(LEFT(TRIM(T$6),FIND("~",SUBSTITUTE(T$6," ","~",LEN(TRIM(T$6))-LEN(SUBSTITUTE(TRIM(T$6)," ",""))))-1)&amp;" Total",$B$6:$BB$343,ROW($A280)-5,FALSE))</f>
        <v>0</v>
      </c>
      <c r="U280" s="14">
        <f ca="1">IF(U$5&lt;&gt;"",HLOOKUP(U$5,Functionalization!$G$6:$R$343,ROW($A280)-5,FALSE),IFERROR(INDEX(U$320:U$343,MATCH($F280,$B$320:$B$343,0))/VLOOKUP($F280,$B$320:$BB$343,MATCH(LEFT(TRIM(U$6),FIND("~",SUBSTITUTE(U$6,"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280))*HLOOKUP(LEFT(TRIM(U$6),FIND("~",SUBSTITUTE(U$6," ","~",LEN(TRIM(U$6))-LEN(SUBSTITUTE(TRIM(U$6)," ",""))))-1)&amp;" Total",$B$6:$BB$343,ROW($A280)-5,FALSE))</f>
        <v>0</v>
      </c>
      <c r="V280" s="14">
        <f ca="1">IF(V$5&lt;&gt;"",HLOOKUP(V$5,Functionalization!$G$6:$R$343,ROW($A280)-5,FALSE),IFERROR(INDEX(V$320:V$343,MATCH($F280,$B$320:$B$343,0))/VLOOKUP($F280,$B$320:$BB$343,MATCH(LEFT(TRIM(V$6),FIND("~",SUBSTITUTE(V$6,"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280))*HLOOKUP(LEFT(TRIM(V$6),FIND("~",SUBSTITUTE(V$6," ","~",LEN(TRIM(V$6))-LEN(SUBSTITUTE(TRIM(V$6)," ",""))))-1)&amp;" Total",$B$6:$BB$343,ROW($A280)-5,FALSE))</f>
        <v>0</v>
      </c>
      <c r="W280" s="14">
        <f ca="1">IF(W$5&lt;&gt;"",HLOOKUP(W$5,Functionalization!$G$6:$R$343,ROW($A280)-5,FALSE),IFERROR(INDEX(W$320:W$343,MATCH($F280,$B$320:$B$343,0))/VLOOKUP($F280,$B$320:$BB$343,MATCH(LEFT(TRIM(W$6),FIND("~",SUBSTITUTE(W$6,"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280))*HLOOKUP(LEFT(TRIM(W$6),FIND("~",SUBSTITUTE(W$6," ","~",LEN(TRIM(W$6))-LEN(SUBSTITUTE(TRIM(W$6)," ",""))))-1)&amp;" Total",$B$6:$BB$343,ROW($A280)-5,FALSE))</f>
        <v>0</v>
      </c>
      <c r="X280" s="14">
        <f ca="1">IF(X$5&lt;&gt;"",HLOOKUP(X$5,Functionalization!$G$6:$R$343,ROW($A280)-5,FALSE),IFERROR(INDEX(X$320:X$343,MATCH($F280,$B$320:$B$343,0))/VLOOKUP($F280,$B$320:$BB$343,MATCH(LEFT(TRIM(X$6),FIND("~",SUBSTITUTE(X$6,"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280))*HLOOKUP(LEFT(TRIM(X$6),FIND("~",SUBSTITUTE(X$6," ","~",LEN(TRIM(X$6))-LEN(SUBSTITUTE(TRIM(X$6)," ",""))))-1)&amp;" Total",$B$6:$BB$343,ROW($A280)-5,FALSE))</f>
        <v>0</v>
      </c>
      <c r="Y280" s="14">
        <f ca="1">IF(Y$5&lt;&gt;"",HLOOKUP(Y$5,Functionalization!$G$6:$R$343,ROW($A280)-5,FALSE),IFERROR(INDEX(Y$320:Y$343,MATCH($F280,$B$320:$B$343,0))/VLOOKUP($F280,$B$320:$BB$343,MATCH(LEFT(TRIM(Y$6),FIND("~",SUBSTITUTE(Y$6,"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280))*HLOOKUP(LEFT(TRIM(Y$6),FIND("~",SUBSTITUTE(Y$6," ","~",LEN(TRIM(Y$6))-LEN(SUBSTITUTE(TRIM(Y$6)," ",""))))-1)&amp;" Total",$B$6:$BB$343,ROW($A280)-5,FALSE))</f>
        <v>0</v>
      </c>
      <c r="Z280" s="14">
        <f ca="1">IF(Z$5&lt;&gt;"",HLOOKUP(Z$5,Functionalization!$G$6:$R$343,ROW($A280)-5,FALSE),IFERROR(INDEX(Z$320:Z$343,MATCH($F280,$B$320:$B$343,0))/VLOOKUP($F280,$B$320:$BB$343,MATCH(LEFT(TRIM(Z$6),FIND("~",SUBSTITUTE(Z$6,"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280))*HLOOKUP(LEFT(TRIM(Z$6),FIND("~",SUBSTITUTE(Z$6," ","~",LEN(TRIM(Z$6))-LEN(SUBSTITUTE(TRIM(Z$6)," ",""))))-1)&amp;" Total",$B$6:$BB$343,ROW($A280)-5,FALSE))</f>
        <v>0</v>
      </c>
      <c r="AA280" s="14">
        <f ca="1">IF(AA$5&lt;&gt;"",HLOOKUP(AA$5,Functionalization!$G$6:$R$343,ROW($A280)-5,FALSE),IFERROR(INDEX(AA$320:AA$343,MATCH($F280,$B$320:$B$343,0))/VLOOKUP($F280,$B$320:$BB$343,MATCH(LEFT(TRIM(AA$6),FIND("~",SUBSTITUTE(AA$6,"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280))*HLOOKUP(LEFT(TRIM(AA$6),FIND("~",SUBSTITUTE(AA$6," ","~",LEN(TRIM(AA$6))-LEN(SUBSTITUTE(TRIM(AA$6)," ",""))))-1)&amp;" Total",$B$6:$BB$343,ROW($A280)-5,FALSE))</f>
        <v>0</v>
      </c>
      <c r="AB280" s="14">
        <f ca="1">IF(AB$5&lt;&gt;"",HLOOKUP(AB$5,Functionalization!$G$6:$R$343,ROW($A280)-5,FALSE),IFERROR(INDEX(AB$320:AB$343,MATCH($F280,$B$320:$B$343,0))/VLOOKUP($F280,$B$320:$BB$343,MATCH(LEFT(TRIM(AB$6),FIND("~",SUBSTITUTE(AB$6,"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280))*HLOOKUP(LEFT(TRIM(AB$6),FIND("~",SUBSTITUTE(AB$6," ","~",LEN(TRIM(AB$6))-LEN(SUBSTITUTE(TRIM(AB$6)," ",""))))-1)&amp;" Total",$B$6:$BB$343,ROW($A280)-5,FALSE))</f>
        <v>0</v>
      </c>
      <c r="AC280" s="14">
        <f ca="1">IF(AC$5&lt;&gt;"",HLOOKUP(AC$5,Functionalization!$G$6:$R$343,ROW($A280)-5,FALSE),IFERROR(INDEX(AC$320:AC$343,MATCH($F280,$B$320:$B$343,0))/VLOOKUP($F280,$B$320:$BB$343,MATCH(LEFT(TRIM(AC$6),FIND("~",SUBSTITUTE(AC$6,"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280))*HLOOKUP(LEFT(TRIM(AC$6),FIND("~",SUBSTITUTE(AC$6," ","~",LEN(TRIM(AC$6))-LEN(SUBSTITUTE(TRIM(AC$6)," ",""))))-1)&amp;" Total",$B$6:$BB$343,ROW($A280)-5,FALSE))</f>
        <v>0</v>
      </c>
      <c r="AD280" s="14">
        <f ca="1">IF(AD$5&lt;&gt;"",HLOOKUP(AD$5,Functionalization!$G$6:$R$343,ROW($A280)-5,FALSE),IFERROR(INDEX(AD$320:AD$343,MATCH($F280,$B$320:$B$343,0))/VLOOKUP($F280,$B$320:$BB$343,MATCH(LEFT(TRIM(AD$6),FIND("~",SUBSTITUTE(AD$6,"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280))*HLOOKUP(LEFT(TRIM(AD$6),FIND("~",SUBSTITUTE(AD$6," ","~",LEN(TRIM(AD$6))-LEN(SUBSTITUTE(TRIM(AD$6)," ",""))))-1)&amp;" Total",$B$6:$BB$343,ROW($A280)-5,FALSE))</f>
        <v>0</v>
      </c>
      <c r="AE280" s="14">
        <f ca="1">IF(AE$5&lt;&gt;"",HLOOKUP(AE$5,Functionalization!$G$6:$R$343,ROW($A280)-5,FALSE),IFERROR(INDEX(AE$320:AE$343,MATCH($F280,$B$320:$B$343,0))/VLOOKUP($F280,$B$320:$BB$343,MATCH(LEFT(TRIM(AE$6),FIND("~",SUBSTITUTE(AE$6,"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280))*HLOOKUP(LEFT(TRIM(AE$6),FIND("~",SUBSTITUTE(AE$6," ","~",LEN(TRIM(AE$6))-LEN(SUBSTITUTE(TRIM(AE$6)," ",""))))-1)&amp;" Total",$B$6:$BB$343,ROW($A280)-5,FALSE))</f>
        <v>0</v>
      </c>
      <c r="AF280" s="14">
        <f ca="1">IF(AF$5&lt;&gt;"",HLOOKUP(AF$5,Functionalization!$G$6:$R$343,ROW($A280)-5,FALSE),IFERROR(INDEX(AF$320:AF$343,MATCH($F280,$B$320:$B$343,0))/VLOOKUP($F280,$B$320:$BB$343,MATCH(LEFT(TRIM(AF$6),FIND("~",SUBSTITUTE(AF$6,"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280))*HLOOKUP(LEFT(TRIM(AF$6),FIND("~",SUBSTITUTE(AF$6," ","~",LEN(TRIM(AF$6))-LEN(SUBSTITUTE(TRIM(AF$6)," ",""))))-1)&amp;" Total",$B$6:$BB$343,ROW($A280)-5,FALSE))</f>
        <v>0</v>
      </c>
      <c r="AG280" s="14">
        <f ca="1">IF(AG$5&lt;&gt;"",HLOOKUP(AG$5,Functionalization!$G$6:$R$343,ROW($A280)-5,FALSE),IFERROR(INDEX(AG$320:AG$343,MATCH($F280,$B$320:$B$343,0))/VLOOKUP($F280,$B$320:$BB$343,MATCH(LEFT(TRIM(AG$6),FIND("~",SUBSTITUTE(AG$6,"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280))*HLOOKUP(LEFT(TRIM(AG$6),FIND("~",SUBSTITUTE(AG$6," ","~",LEN(TRIM(AG$6))-LEN(SUBSTITUTE(TRIM(AG$6)," ",""))))-1)&amp;" Total",$B$6:$BB$343,ROW($A280)-5,FALSE))</f>
        <v>0</v>
      </c>
      <c r="AH280" s="14">
        <f ca="1">IF(AH$5&lt;&gt;"",HLOOKUP(AH$5,Functionalization!$G$6:$R$343,ROW($A280)-5,FALSE),IFERROR(INDEX(AH$320:AH$343,MATCH($F280,$B$320:$B$343,0))/VLOOKUP($F280,$B$320:$BB$343,MATCH(LEFT(TRIM(AH$6),FIND("~",SUBSTITUTE(AH$6,"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280))*HLOOKUP(LEFT(TRIM(AH$6),FIND("~",SUBSTITUTE(AH$6," ","~",LEN(TRIM(AH$6))-LEN(SUBSTITUTE(TRIM(AH$6)," ",""))))-1)&amp;" Total",$B$6:$BB$343,ROW($A280)-5,FALSE))</f>
        <v>0</v>
      </c>
      <c r="AI280" s="14">
        <f ca="1">IF(AI$5&lt;&gt;"",HLOOKUP(AI$5,Functionalization!$G$6:$R$343,ROW($A280)-5,FALSE),IFERROR(INDEX(AI$320:AI$343,MATCH($F280,$B$320:$B$343,0))/VLOOKUP($F280,$B$320:$BB$343,MATCH(LEFT(TRIM(AI$6),FIND("~",SUBSTITUTE(AI$6,"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280))*HLOOKUP(LEFT(TRIM(AI$6),FIND("~",SUBSTITUTE(AI$6," ","~",LEN(TRIM(AI$6))-LEN(SUBSTITUTE(TRIM(AI$6)," ",""))))-1)&amp;" Total",$B$6:$BB$343,ROW($A280)-5,FALSE))</f>
        <v>0</v>
      </c>
      <c r="AJ280" s="14">
        <f ca="1">IF(AJ$5&lt;&gt;"",HLOOKUP(AJ$5,Functionalization!$G$6:$R$343,ROW($A280)-5,FALSE),IFERROR(INDEX(AJ$320:AJ$343,MATCH($F280,$B$320:$B$343,0))/VLOOKUP($F280,$B$320:$BB$343,MATCH(LEFT(TRIM(AJ$6),FIND("~",SUBSTITUTE(AJ$6,"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280))*HLOOKUP(LEFT(TRIM(AJ$6),FIND("~",SUBSTITUTE(AJ$6," ","~",LEN(TRIM(AJ$6))-LEN(SUBSTITUTE(TRIM(AJ$6)," ",""))))-1)&amp;" Total",$B$6:$BB$343,ROW($A280)-5,FALSE))</f>
        <v>0</v>
      </c>
      <c r="AK280" s="14">
        <f ca="1">IF(AK$5&lt;&gt;"",HLOOKUP(AK$5,Functionalization!$G$6:$R$343,ROW($A280)-5,FALSE),IFERROR(INDEX(AK$320:AK$343,MATCH($F280,$B$320:$B$343,0))/VLOOKUP($F280,$B$320:$BB$343,MATCH(LEFT(TRIM(AK$6),FIND("~",SUBSTITUTE(AK$6,"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280))*HLOOKUP(LEFT(TRIM(AK$6),FIND("~",SUBSTITUTE(AK$6," ","~",LEN(TRIM(AK$6))-LEN(SUBSTITUTE(TRIM(AK$6)," ",""))))-1)&amp;" Total",$B$6:$BB$343,ROW($A280)-5,FALSE))</f>
        <v>0</v>
      </c>
      <c r="AL280" s="14">
        <f ca="1">IF(AL$5&lt;&gt;"",HLOOKUP(AL$5,Functionalization!$G$6:$R$343,ROW($A280)-5,FALSE),IFERROR(INDEX(AL$320:AL$343,MATCH($F280,$B$320:$B$343,0))/VLOOKUP($F280,$B$320:$BB$343,MATCH(LEFT(TRIM(AL$6),FIND("~",SUBSTITUTE(AL$6,"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280))*HLOOKUP(LEFT(TRIM(AL$6),FIND("~",SUBSTITUTE(AL$6," ","~",LEN(TRIM(AL$6))-LEN(SUBSTITUTE(TRIM(AL$6)," ",""))))-1)&amp;" Total",$B$6:$BB$343,ROW($A280)-5,FALSE))</f>
        <v>0</v>
      </c>
      <c r="AM280" s="14">
        <f ca="1">IF(AM$5&lt;&gt;"",HLOOKUP(AM$5,Functionalization!$G$6:$R$343,ROW($A280)-5,FALSE),IFERROR(INDEX(AM$320:AM$343,MATCH($F280,$B$320:$B$343,0))/VLOOKUP($F280,$B$320:$BB$343,MATCH(LEFT(TRIM(AM$6),FIND("~",SUBSTITUTE(AM$6,"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280))*HLOOKUP(LEFT(TRIM(AM$6),FIND("~",SUBSTITUTE(AM$6," ","~",LEN(TRIM(AM$6))-LEN(SUBSTITUTE(TRIM(AM$6)," ",""))))-1)&amp;" Total",$B$6:$BB$343,ROW($A280)-5,FALSE))</f>
        <v>0</v>
      </c>
      <c r="AN280" s="14">
        <f ca="1">IF(AN$5&lt;&gt;"",HLOOKUP(AN$5,Functionalization!$G$6:$R$343,ROW($A280)-5,FALSE),IFERROR(INDEX(AN$320:AN$343,MATCH($F280,$B$320:$B$343,0))/VLOOKUP($F280,$B$320:$BB$343,MATCH(LEFT(TRIM(AN$6),FIND("~",SUBSTITUTE(AN$6,"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280))*HLOOKUP(LEFT(TRIM(AN$6),FIND("~",SUBSTITUTE(AN$6," ","~",LEN(TRIM(AN$6))-LEN(SUBSTITUTE(TRIM(AN$6)," ",""))))-1)&amp;" Total",$B$6:$BB$343,ROW($A280)-5,FALSE))</f>
        <v>0</v>
      </c>
      <c r="AO280" s="14">
        <f ca="1">IF(AO$5&lt;&gt;"",HLOOKUP(AO$5,Functionalization!$G$6:$R$343,ROW($A280)-5,FALSE),IFERROR(INDEX(AO$320:AO$343,MATCH($F280,$B$320:$B$343,0))/VLOOKUP($F280,$B$320:$BB$343,MATCH(LEFT(TRIM(AO$6),FIND("~",SUBSTITUTE(AO$6,"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280))*HLOOKUP(LEFT(TRIM(AO$6),FIND("~",SUBSTITUTE(AO$6," ","~",LEN(TRIM(AO$6))-LEN(SUBSTITUTE(TRIM(AO$6)," ",""))))-1)&amp;" Total",$B$6:$BB$343,ROW($A280)-5,FALSE))</f>
        <v>0</v>
      </c>
      <c r="AP280" s="14">
        <f ca="1">IF(AP$5&lt;&gt;"",HLOOKUP(AP$5,Functionalization!$G$6:$R$343,ROW($A280)-5,FALSE),IFERROR(INDEX(AP$320:AP$343,MATCH($F280,$B$320:$B$343,0))/VLOOKUP($F280,$B$320:$BB$343,MATCH(LEFT(TRIM(AP$6),FIND("~",SUBSTITUTE(AP$6,"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280))*HLOOKUP(LEFT(TRIM(AP$6),FIND("~",SUBSTITUTE(AP$6," ","~",LEN(TRIM(AP$6))-LEN(SUBSTITUTE(TRIM(AP$6)," ",""))))-1)&amp;" Total",$B$6:$BB$343,ROW($A280)-5,FALSE))</f>
        <v>0</v>
      </c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D280" s="44">
        <f ca="1">IFERROR(IF(SUMIF($G$6:$BB$6,BD$6&amp;" Total",$G280:$BB280)-(SUMIF($G$6:$BB$6,BD$6&amp;" "&amp;'Input-Allocators'!$D$18,$G280:$BB280)+IFERROR(SUMIF($G$6:$BB$6,BD$6&amp;" "&amp;'Input-Allocators'!$E$18,$G280:$BB280),SUMIF($G$6:$BB$6,BD$6&amp;" "&amp;'Input-Allocators'!$B$20,$G280:$BB280))+SUMIF($G$6:$BB$6,BD$6&amp;" "&amp;'Input-Allocators'!$F$18,$G280:$BB280))&lt;Check_Limit,0,1),1)</f>
        <v>0</v>
      </c>
      <c r="BE280" s="44">
        <f ca="1">IFERROR(IF(SUMIF($G$6:$BB$6,BE$6&amp;" Total",$G280:$BB280)-(SUMIF($G$6:$BB$6,BE$6&amp;" "&amp;'Input-Allocators'!$D$18,$G280:$BB280)+IFERROR(SUMIF($G$6:$BB$6,BE$6&amp;" "&amp;'Input-Allocators'!$E$18,$G280:$BB280),SUMIF($G$6:$BB$6,BE$6&amp;" "&amp;'Input-Allocators'!$B$20,$G280:$BB280))+SUMIF($G$6:$BB$6,BE$6&amp;" "&amp;'Input-Allocators'!$F$18,$G280:$BB280))&lt;Check_Limit,0,1),1)</f>
        <v>0</v>
      </c>
      <c r="BF280" s="44">
        <f ca="1">IFERROR(IF(SUMIF($G$6:$BB$6,BF$6&amp;" Total",$G280:$BB280)-(SUMIF($G$6:$BB$6,BF$6&amp;" "&amp;'Input-Allocators'!$D$18,$G280:$BB280)+IFERROR(SUMIF($G$6:$BB$6,BF$6&amp;" "&amp;'Input-Allocators'!$E$18,$G280:$BB280),SUMIF($G$6:$BB$6,BF$6&amp;" "&amp;'Input-Allocators'!$B$20,$G280:$BB280))+SUMIF($G$6:$BB$6,BF$6&amp;" "&amp;'Input-Allocators'!$F$18,$G280:$BB280))&lt;Check_Limit,0,1),1)</f>
        <v>0</v>
      </c>
      <c r="BG280" s="44">
        <f ca="1">IFERROR(IF(SUMIF($G$6:$BB$6,BG$6&amp;" Total",$G280:$BB280)-(SUMIF($G$6:$BB$6,BG$6&amp;" "&amp;'Input-Allocators'!$D$18,$G280:$BB280)+IFERROR(SUMIF($G$6:$BB$6,BG$6&amp;" "&amp;'Input-Allocators'!$E$18,$G280:$BB280),SUMIF($G$6:$BB$6,BG$6&amp;" "&amp;'Input-Allocators'!$B$20,$G280:$BB280))+SUMIF($G$6:$BB$6,BG$6&amp;" "&amp;'Input-Allocators'!$F$18,$G280:$BB280))&lt;Check_Limit,0,1),1)</f>
        <v>0</v>
      </c>
      <c r="BH280" s="44">
        <f ca="1">IFERROR(IF(SUMIF($G$6:$BB$6,BH$6&amp;" Total",$G280:$BB280)-(SUMIF($G$6:$BB$6,BH$6&amp;" "&amp;'Input-Allocators'!$D$18,$G280:$BB280)+IFERROR(SUMIF($G$6:$BB$6,BH$6&amp;" "&amp;'Input-Allocators'!$E$18,$G280:$BB280),SUMIF($G$6:$BB$6,BH$6&amp;" "&amp;'Input-Allocators'!$B$20,$G280:$BB280))+SUMIF($G$6:$BB$6,BH$6&amp;" "&amp;'Input-Allocators'!$F$18,$G280:$BB280))&lt;Check_Limit,0,1),1)</f>
        <v>0</v>
      </c>
      <c r="BI280" s="44">
        <f ca="1">IFERROR(IF(SUMIF($G$6:$BB$6,BI$6&amp;" Total",$G280:$BB280)-(SUMIF($G$6:$BB$6,BI$6&amp;" "&amp;'Input-Allocators'!$D$18,$G280:$BB280)+IFERROR(SUMIF($G$6:$BB$6,BI$6&amp;" "&amp;'Input-Allocators'!$E$18,$G280:$BB280),SUMIF($G$6:$BB$6,BI$6&amp;" "&amp;'Input-Allocators'!$B$20,$G280:$BB280))+SUMIF($G$6:$BB$6,BI$6&amp;" "&amp;'Input-Allocators'!$F$18,$G280:$BB280))&lt;Check_Limit,0,1),1)</f>
        <v>0</v>
      </c>
      <c r="BJ280" s="44">
        <f ca="1">IFERROR(IF(SUMIF($G$6:$BB$6,BJ$6&amp;" Total",$G280:$BB280)-(SUMIF($G$6:$BB$6,BJ$6&amp;" "&amp;'Input-Allocators'!$D$18,$G280:$BB280)+IFERROR(SUMIF($G$6:$BB$6,BJ$6&amp;" "&amp;'Input-Allocators'!$E$18,$G280:$BB280),SUMIF($G$6:$BB$6,BJ$6&amp;" "&amp;'Input-Allocators'!$B$20,$G280:$BB280))+SUMIF($G$6:$BB$6,BJ$6&amp;" "&amp;'Input-Allocators'!$F$18,$G280:$BB280))&lt;Check_Limit,0,1),1)</f>
        <v>0</v>
      </c>
      <c r="BK280" s="44">
        <f ca="1">IFERROR(IF(SUMIF($G$6:$BB$6,BK$6&amp;" Total",$G280:$BB280)-(SUMIF($G$6:$BB$6,BK$6&amp;" "&amp;'Input-Allocators'!$D$18,$G280:$BB280)+IFERROR(SUMIF($G$6:$BB$6,BK$6&amp;" "&amp;'Input-Allocators'!$E$18,$G280:$BB280),SUMIF($G$6:$BB$6,BK$6&amp;" "&amp;'Input-Allocators'!$B$20,$G280:$BB280))+SUMIF($G$6:$BB$6,BK$6&amp;" "&amp;'Input-Allocators'!$F$18,$G280:$BB280))&lt;Check_Limit,0,1),1)</f>
        <v>0</v>
      </c>
      <c r="BL280" s="44">
        <f ca="1">IFERROR(IF(SUMIF($G$6:$BB$6,BL$6&amp;" Total",$G280:$BB280)-(SUMIF($G$6:$BB$6,BL$6&amp;" "&amp;'Input-Allocators'!$D$18,$G280:$BB280)+IFERROR(SUMIF($G$6:$BB$6,BL$6&amp;" "&amp;'Input-Allocators'!$E$18,$G280:$BB280),SUMIF($G$6:$BB$6,BL$6&amp;" "&amp;'Input-Allocators'!$B$20,$G280:$BB280))+SUMIF($G$6:$BB$6,BL$6&amp;" "&amp;'Input-Allocators'!$F$18,$G280:$BB280))&lt;Check_Limit,0,1),1)</f>
        <v>0</v>
      </c>
      <c r="BM280" s="44">
        <f ca="1">IFERROR(IF(SUMIF($G$6:$BB$6,BM$6&amp;" Total",$G280:$BB280)-(SUMIF($G$6:$BB$6,BM$6&amp;" "&amp;'Input-Allocators'!$D$18,$G280:$BB280)+IFERROR(SUMIF($G$6:$BB$6,BM$6&amp;" "&amp;'Input-Allocators'!$E$18,$G280:$BB280),SUMIF($G$6:$BB$6,BM$6&amp;" "&amp;'Input-Allocators'!$B$20,$G280:$BB280))+SUMIF($G$6:$BB$6,BM$6&amp;" "&amp;'Input-Allocators'!$F$18,$G280:$BB280))&lt;Check_Limit,0,1),1)</f>
        <v>0</v>
      </c>
      <c r="BN280" s="44">
        <f ca="1">IFERROR(IF(SUMIF($G$6:$BB$6,BN$6&amp;" Total",$G280:$BB280)-(SUMIF($G$6:$BB$6,BN$6&amp;" "&amp;'Input-Allocators'!$D$18,$G280:$BB280)+IFERROR(SUMIF($G$6:$BB$6,BN$6&amp;" "&amp;'Input-Allocators'!$E$18,$G280:$BB280),SUMIF($G$6:$BB$6,BN$6&amp;" "&amp;'Input-Allocators'!$B$20,$G280:$BB280))+SUMIF($G$6:$BB$6,BN$6&amp;" "&amp;'Input-Allocators'!$F$18,$G280:$BB280))&lt;Check_Limit,0,1),1)</f>
        <v>0</v>
      </c>
      <c r="BO280" s="44">
        <f ca="1">IFERROR(IF(SUMIF($G$6:$BB$6,BO$6&amp;" Total",$G280:$BB280)-(SUMIF($G$6:$BB$6,BO$6&amp;" "&amp;'Input-Allocators'!$D$18,$G280:$BB280)+IFERROR(SUMIF($G$6:$BB$6,BO$6&amp;" "&amp;'Input-Allocators'!$E$18,$G280:$BB280),SUMIF($G$6:$BB$6,BO$6&amp;" "&amp;'Input-Allocators'!$B$20,$G280:$BB280))+SUMIF($G$6:$BB$6,BO$6&amp;" "&amp;'Input-Allocators'!$F$18,$G280:$BB280))&lt;Check_Limit,0,1),1)</f>
        <v>0</v>
      </c>
    </row>
    <row r="281" spans="1:67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>Functionalization!$D281</f>
        <v>0</v>
      </c>
      <c r="E281" s="14">
        <f t="shared" ca="1" si="42"/>
        <v>0</v>
      </c>
      <c r="F281" s="3" t="str">
        <f>IF($D281=0,"-",IF('Input-Accounts'!$E281&lt;&gt;0,'Input-Accounts'!$E281,'Input-Accounts'!$G281))</f>
        <v>-</v>
      </c>
      <c r="G281" s="14">
        <f ca="1">IF(G$5&lt;&gt;"",HLOOKUP(G$5,Functionalization!$G$6:$R$343,ROW($A281)-5,FALSE),IFERROR(INDEX(G$320:G$343,MATCH($F281,$B$320:$B$343,0))/VLOOKUP($F281,$B$320:$BB$343,MATCH(LEFT(TRIM(G$6),FIND("~",SUBSTITUTE(G$6,"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281))*HLOOKUP(LEFT(TRIM(G$6),FIND("~",SUBSTITUTE(G$6," ","~",LEN(TRIM(G$6))-LEN(SUBSTITUTE(TRIM(G$6)," ",""))))-1)&amp;" Total",$B$6:$BB$343,ROW($A281)-5,FALSE))</f>
        <v>0</v>
      </c>
      <c r="H281" s="14">
        <f ca="1">IF(H$5&lt;&gt;"",HLOOKUP(H$5,Functionalization!$G$6:$R$343,ROW($A281)-5,FALSE),IFERROR(INDEX(H$320:H$343,MATCH($F281,$B$320:$B$343,0))/VLOOKUP($F281,$B$320:$BB$343,MATCH(LEFT(TRIM(H$6),FIND("~",SUBSTITUTE(H$6,"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281))*HLOOKUP(LEFT(TRIM(H$6),FIND("~",SUBSTITUTE(H$6," ","~",LEN(TRIM(H$6))-LEN(SUBSTITUTE(TRIM(H$6)," ",""))))-1)&amp;" Total",$B$6:$BB$343,ROW($A281)-5,FALSE))</f>
        <v>0</v>
      </c>
      <c r="I281" s="14">
        <f ca="1">IF(I$5&lt;&gt;"",HLOOKUP(I$5,Functionalization!$G$6:$R$343,ROW($A281)-5,FALSE),IFERROR(INDEX(I$320:I$343,MATCH($F281,$B$320:$B$343,0))/VLOOKUP($F281,$B$320:$BB$343,MATCH(LEFT(TRIM(I$6),FIND("~",SUBSTITUTE(I$6,"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281))*HLOOKUP(LEFT(TRIM(I$6),FIND("~",SUBSTITUTE(I$6," ","~",LEN(TRIM(I$6))-LEN(SUBSTITUTE(TRIM(I$6)," ",""))))-1)&amp;" Total",$B$6:$BB$343,ROW($A281)-5,FALSE))</f>
        <v>0</v>
      </c>
      <c r="J281" s="14">
        <f ca="1">IF(J$5&lt;&gt;"",HLOOKUP(J$5,Functionalization!$G$6:$R$343,ROW($A281)-5,FALSE),IFERROR(INDEX(J$320:J$343,MATCH($F281,$B$320:$B$343,0))/VLOOKUP($F281,$B$320:$BB$343,MATCH(LEFT(TRIM(J$6),FIND("~",SUBSTITUTE(J$6,"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281))*HLOOKUP(LEFT(TRIM(J$6),FIND("~",SUBSTITUTE(J$6," ","~",LEN(TRIM(J$6))-LEN(SUBSTITUTE(TRIM(J$6)," ",""))))-1)&amp;" Total",$B$6:$BB$343,ROW($A281)-5,FALSE))</f>
        <v>0</v>
      </c>
      <c r="K281" s="14">
        <f ca="1">IF(K$5&lt;&gt;"",HLOOKUP(K$5,Functionalization!$G$6:$R$343,ROW($A281)-5,FALSE),IFERROR(INDEX(K$320:K$343,MATCH($F281,$B$320:$B$343,0))/VLOOKUP($F281,$B$320:$BB$343,MATCH(LEFT(TRIM(K$6),FIND("~",SUBSTITUTE(K$6,"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281))*HLOOKUP(LEFT(TRIM(K$6),FIND("~",SUBSTITUTE(K$6," ","~",LEN(TRIM(K$6))-LEN(SUBSTITUTE(TRIM(K$6)," ",""))))-1)&amp;" Total",$B$6:$BB$343,ROW($A281)-5,FALSE))</f>
        <v>0</v>
      </c>
      <c r="L281" s="14">
        <f ca="1">IF(L$5&lt;&gt;"",HLOOKUP(L$5,Functionalization!$G$6:$R$343,ROW($A281)-5,FALSE),IFERROR(INDEX(L$320:L$343,MATCH($F281,$B$320:$B$343,0))/VLOOKUP($F281,$B$320:$BB$343,MATCH(LEFT(TRIM(L$6),FIND("~",SUBSTITUTE(L$6,"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281))*HLOOKUP(LEFT(TRIM(L$6),FIND("~",SUBSTITUTE(L$6," ","~",LEN(TRIM(L$6))-LEN(SUBSTITUTE(TRIM(L$6)," ",""))))-1)&amp;" Total",$B$6:$BB$343,ROW($A281)-5,FALSE))</f>
        <v>0</v>
      </c>
      <c r="M281" s="14">
        <f ca="1">IF(M$5&lt;&gt;"",HLOOKUP(M$5,Functionalization!$G$6:$R$343,ROW($A281)-5,FALSE),IFERROR(INDEX(M$320:M$343,MATCH($F281,$B$320:$B$343,0))/VLOOKUP($F281,$B$320:$BB$343,MATCH(LEFT(TRIM(M$6),FIND("~",SUBSTITUTE(M$6,"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281))*HLOOKUP(LEFT(TRIM(M$6),FIND("~",SUBSTITUTE(M$6," ","~",LEN(TRIM(M$6))-LEN(SUBSTITUTE(TRIM(M$6)," ",""))))-1)&amp;" Total",$B$6:$BB$343,ROW($A281)-5,FALSE))</f>
        <v>0</v>
      </c>
      <c r="N281" s="14">
        <f ca="1">IF(N$5&lt;&gt;"",HLOOKUP(N$5,Functionalization!$G$6:$R$343,ROW($A281)-5,FALSE),IFERROR(INDEX(N$320:N$343,MATCH($F281,$B$320:$B$343,0))/VLOOKUP($F281,$B$320:$BB$343,MATCH(LEFT(TRIM(N$6),FIND("~",SUBSTITUTE(N$6,"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281))*HLOOKUP(LEFT(TRIM(N$6),FIND("~",SUBSTITUTE(N$6," ","~",LEN(TRIM(N$6))-LEN(SUBSTITUTE(TRIM(N$6)," ",""))))-1)&amp;" Total",$B$6:$BB$343,ROW($A281)-5,FALSE))</f>
        <v>0</v>
      </c>
      <c r="O281" s="14">
        <f ca="1">IF(O$5&lt;&gt;"",HLOOKUP(O$5,Functionalization!$G$6:$R$343,ROW($A281)-5,FALSE),IFERROR(INDEX(O$320:O$343,MATCH($F281,$B$320:$B$343,0))/VLOOKUP($F281,$B$320:$BB$343,MATCH(LEFT(TRIM(O$6),FIND("~",SUBSTITUTE(O$6,"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281))*HLOOKUP(LEFT(TRIM(O$6),FIND("~",SUBSTITUTE(O$6," ","~",LEN(TRIM(O$6))-LEN(SUBSTITUTE(TRIM(O$6)," ",""))))-1)&amp;" Total",$B$6:$BB$343,ROW($A281)-5,FALSE))</f>
        <v>0</v>
      </c>
      <c r="P281" s="14">
        <f ca="1">IF(P$5&lt;&gt;"",HLOOKUP(P$5,Functionalization!$G$6:$R$343,ROW($A281)-5,FALSE),IFERROR(INDEX(P$320:P$343,MATCH($F281,$B$320:$B$343,0))/VLOOKUP($F281,$B$320:$BB$343,MATCH(LEFT(TRIM(P$6),FIND("~",SUBSTITUTE(P$6,"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281))*HLOOKUP(LEFT(TRIM(P$6),FIND("~",SUBSTITUTE(P$6," ","~",LEN(TRIM(P$6))-LEN(SUBSTITUTE(TRIM(P$6)," ",""))))-1)&amp;" Total",$B$6:$BB$343,ROW($A281)-5,FALSE))</f>
        <v>0</v>
      </c>
      <c r="Q281" s="14">
        <f ca="1">IF(Q$5&lt;&gt;"",HLOOKUP(Q$5,Functionalization!$G$6:$R$343,ROW($A281)-5,FALSE),IFERROR(INDEX(Q$320:Q$343,MATCH($F281,$B$320:$B$343,0))/VLOOKUP($F281,$B$320:$BB$343,MATCH(LEFT(TRIM(Q$6),FIND("~",SUBSTITUTE(Q$6,"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281))*HLOOKUP(LEFT(TRIM(Q$6),FIND("~",SUBSTITUTE(Q$6," ","~",LEN(TRIM(Q$6))-LEN(SUBSTITUTE(TRIM(Q$6)," ",""))))-1)&amp;" Total",$B$6:$BB$343,ROW($A281)-5,FALSE))</f>
        <v>0</v>
      </c>
      <c r="R281" s="14">
        <f ca="1">IF(R$5&lt;&gt;"",HLOOKUP(R$5,Functionalization!$G$6:$R$343,ROW($A281)-5,FALSE),IFERROR(INDEX(R$320:R$343,MATCH($F281,$B$320:$B$343,0))/VLOOKUP($F281,$B$320:$BB$343,MATCH(LEFT(TRIM(R$6),FIND("~",SUBSTITUTE(R$6,"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281))*HLOOKUP(LEFT(TRIM(R$6),FIND("~",SUBSTITUTE(R$6," ","~",LEN(TRIM(R$6))-LEN(SUBSTITUTE(TRIM(R$6)," ",""))))-1)&amp;" Total",$B$6:$BB$343,ROW($A281)-5,FALSE))</f>
        <v>0</v>
      </c>
      <c r="S281" s="14">
        <f ca="1">IF(S$5&lt;&gt;"",HLOOKUP(S$5,Functionalization!$G$6:$R$343,ROW($A281)-5,FALSE),IFERROR(INDEX(S$320:S$343,MATCH($F281,$B$320:$B$343,0))/VLOOKUP($F281,$B$320:$BB$343,MATCH(LEFT(TRIM(S$6),FIND("~",SUBSTITUTE(S$6,"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281))*HLOOKUP(LEFT(TRIM(S$6),FIND("~",SUBSTITUTE(S$6," ","~",LEN(TRIM(S$6))-LEN(SUBSTITUTE(TRIM(S$6)," ",""))))-1)&amp;" Total",$B$6:$BB$343,ROW($A281)-5,FALSE))</f>
        <v>0</v>
      </c>
      <c r="T281" s="14">
        <f ca="1">IF(T$5&lt;&gt;"",HLOOKUP(T$5,Functionalization!$G$6:$R$343,ROW($A281)-5,FALSE),IFERROR(INDEX(T$320:T$343,MATCH($F281,$B$320:$B$343,0))/VLOOKUP($F281,$B$320:$BB$343,MATCH(LEFT(TRIM(T$6),FIND("~",SUBSTITUTE(T$6,"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281))*HLOOKUP(LEFT(TRIM(T$6),FIND("~",SUBSTITUTE(T$6," ","~",LEN(TRIM(T$6))-LEN(SUBSTITUTE(TRIM(T$6)," ",""))))-1)&amp;" Total",$B$6:$BB$343,ROW($A281)-5,FALSE))</f>
        <v>0</v>
      </c>
      <c r="U281" s="14">
        <f ca="1">IF(U$5&lt;&gt;"",HLOOKUP(U$5,Functionalization!$G$6:$R$343,ROW($A281)-5,FALSE),IFERROR(INDEX(U$320:U$343,MATCH($F281,$B$320:$B$343,0))/VLOOKUP($F281,$B$320:$BB$343,MATCH(LEFT(TRIM(U$6),FIND("~",SUBSTITUTE(U$6,"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281))*HLOOKUP(LEFT(TRIM(U$6),FIND("~",SUBSTITUTE(U$6," ","~",LEN(TRIM(U$6))-LEN(SUBSTITUTE(TRIM(U$6)," ",""))))-1)&amp;" Total",$B$6:$BB$343,ROW($A281)-5,FALSE))</f>
        <v>0</v>
      </c>
      <c r="V281" s="14">
        <f ca="1">IF(V$5&lt;&gt;"",HLOOKUP(V$5,Functionalization!$G$6:$R$343,ROW($A281)-5,FALSE),IFERROR(INDEX(V$320:V$343,MATCH($F281,$B$320:$B$343,0))/VLOOKUP($F281,$B$320:$BB$343,MATCH(LEFT(TRIM(V$6),FIND("~",SUBSTITUTE(V$6,"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281))*HLOOKUP(LEFT(TRIM(V$6),FIND("~",SUBSTITUTE(V$6," ","~",LEN(TRIM(V$6))-LEN(SUBSTITUTE(TRIM(V$6)," ",""))))-1)&amp;" Total",$B$6:$BB$343,ROW($A281)-5,FALSE))</f>
        <v>0</v>
      </c>
      <c r="W281" s="14">
        <f ca="1">IF(W$5&lt;&gt;"",HLOOKUP(W$5,Functionalization!$G$6:$R$343,ROW($A281)-5,FALSE),IFERROR(INDEX(W$320:W$343,MATCH($F281,$B$320:$B$343,0))/VLOOKUP($F281,$B$320:$BB$343,MATCH(LEFT(TRIM(W$6),FIND("~",SUBSTITUTE(W$6,"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281))*HLOOKUP(LEFT(TRIM(W$6),FIND("~",SUBSTITUTE(W$6," ","~",LEN(TRIM(W$6))-LEN(SUBSTITUTE(TRIM(W$6)," ",""))))-1)&amp;" Total",$B$6:$BB$343,ROW($A281)-5,FALSE))</f>
        <v>0</v>
      </c>
      <c r="X281" s="14">
        <f ca="1">IF(X$5&lt;&gt;"",HLOOKUP(X$5,Functionalization!$G$6:$R$343,ROW($A281)-5,FALSE),IFERROR(INDEX(X$320:X$343,MATCH($F281,$B$320:$B$343,0))/VLOOKUP($F281,$B$320:$BB$343,MATCH(LEFT(TRIM(X$6),FIND("~",SUBSTITUTE(X$6,"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281))*HLOOKUP(LEFT(TRIM(X$6),FIND("~",SUBSTITUTE(X$6," ","~",LEN(TRIM(X$6))-LEN(SUBSTITUTE(TRIM(X$6)," ",""))))-1)&amp;" Total",$B$6:$BB$343,ROW($A281)-5,FALSE))</f>
        <v>0</v>
      </c>
      <c r="Y281" s="14">
        <f ca="1">IF(Y$5&lt;&gt;"",HLOOKUP(Y$5,Functionalization!$G$6:$R$343,ROW($A281)-5,FALSE),IFERROR(INDEX(Y$320:Y$343,MATCH($F281,$B$320:$B$343,0))/VLOOKUP($F281,$B$320:$BB$343,MATCH(LEFT(TRIM(Y$6),FIND("~",SUBSTITUTE(Y$6,"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281))*HLOOKUP(LEFT(TRIM(Y$6),FIND("~",SUBSTITUTE(Y$6," ","~",LEN(TRIM(Y$6))-LEN(SUBSTITUTE(TRIM(Y$6)," ",""))))-1)&amp;" Total",$B$6:$BB$343,ROW($A281)-5,FALSE))</f>
        <v>0</v>
      </c>
      <c r="Z281" s="14">
        <f ca="1">IF(Z$5&lt;&gt;"",HLOOKUP(Z$5,Functionalization!$G$6:$R$343,ROW($A281)-5,FALSE),IFERROR(INDEX(Z$320:Z$343,MATCH($F281,$B$320:$B$343,0))/VLOOKUP($F281,$B$320:$BB$343,MATCH(LEFT(TRIM(Z$6),FIND("~",SUBSTITUTE(Z$6,"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281))*HLOOKUP(LEFT(TRIM(Z$6),FIND("~",SUBSTITUTE(Z$6," ","~",LEN(TRIM(Z$6))-LEN(SUBSTITUTE(TRIM(Z$6)," ",""))))-1)&amp;" Total",$B$6:$BB$343,ROW($A281)-5,FALSE))</f>
        <v>0</v>
      </c>
      <c r="AA281" s="14">
        <f ca="1">IF(AA$5&lt;&gt;"",HLOOKUP(AA$5,Functionalization!$G$6:$R$343,ROW($A281)-5,FALSE),IFERROR(INDEX(AA$320:AA$343,MATCH($F281,$B$320:$B$343,0))/VLOOKUP($F281,$B$320:$BB$343,MATCH(LEFT(TRIM(AA$6),FIND("~",SUBSTITUTE(AA$6,"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281))*HLOOKUP(LEFT(TRIM(AA$6),FIND("~",SUBSTITUTE(AA$6," ","~",LEN(TRIM(AA$6))-LEN(SUBSTITUTE(TRIM(AA$6)," ",""))))-1)&amp;" Total",$B$6:$BB$343,ROW($A281)-5,FALSE))</f>
        <v>0</v>
      </c>
      <c r="AB281" s="14">
        <f ca="1">IF(AB$5&lt;&gt;"",HLOOKUP(AB$5,Functionalization!$G$6:$R$343,ROW($A281)-5,FALSE),IFERROR(INDEX(AB$320:AB$343,MATCH($F281,$B$320:$B$343,0))/VLOOKUP($F281,$B$320:$BB$343,MATCH(LEFT(TRIM(AB$6),FIND("~",SUBSTITUTE(AB$6,"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281))*HLOOKUP(LEFT(TRIM(AB$6),FIND("~",SUBSTITUTE(AB$6," ","~",LEN(TRIM(AB$6))-LEN(SUBSTITUTE(TRIM(AB$6)," ",""))))-1)&amp;" Total",$B$6:$BB$343,ROW($A281)-5,FALSE))</f>
        <v>0</v>
      </c>
      <c r="AC281" s="14">
        <f ca="1">IF(AC$5&lt;&gt;"",HLOOKUP(AC$5,Functionalization!$G$6:$R$343,ROW($A281)-5,FALSE),IFERROR(INDEX(AC$320:AC$343,MATCH($F281,$B$320:$B$343,0))/VLOOKUP($F281,$B$320:$BB$343,MATCH(LEFT(TRIM(AC$6),FIND("~",SUBSTITUTE(AC$6,"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281))*HLOOKUP(LEFT(TRIM(AC$6),FIND("~",SUBSTITUTE(AC$6," ","~",LEN(TRIM(AC$6))-LEN(SUBSTITUTE(TRIM(AC$6)," ",""))))-1)&amp;" Total",$B$6:$BB$343,ROW($A281)-5,FALSE))</f>
        <v>0</v>
      </c>
      <c r="AD281" s="14">
        <f ca="1">IF(AD$5&lt;&gt;"",HLOOKUP(AD$5,Functionalization!$G$6:$R$343,ROW($A281)-5,FALSE),IFERROR(INDEX(AD$320:AD$343,MATCH($F281,$B$320:$B$343,0))/VLOOKUP($F281,$B$320:$BB$343,MATCH(LEFT(TRIM(AD$6),FIND("~",SUBSTITUTE(AD$6,"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281))*HLOOKUP(LEFT(TRIM(AD$6),FIND("~",SUBSTITUTE(AD$6," ","~",LEN(TRIM(AD$6))-LEN(SUBSTITUTE(TRIM(AD$6)," ",""))))-1)&amp;" Total",$B$6:$BB$343,ROW($A281)-5,FALSE))</f>
        <v>0</v>
      </c>
      <c r="AE281" s="14">
        <f ca="1">IF(AE$5&lt;&gt;"",HLOOKUP(AE$5,Functionalization!$G$6:$R$343,ROW($A281)-5,FALSE),IFERROR(INDEX(AE$320:AE$343,MATCH($F281,$B$320:$B$343,0))/VLOOKUP($F281,$B$320:$BB$343,MATCH(LEFT(TRIM(AE$6),FIND("~",SUBSTITUTE(AE$6,"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281))*HLOOKUP(LEFT(TRIM(AE$6),FIND("~",SUBSTITUTE(AE$6," ","~",LEN(TRIM(AE$6))-LEN(SUBSTITUTE(TRIM(AE$6)," ",""))))-1)&amp;" Total",$B$6:$BB$343,ROW($A281)-5,FALSE))</f>
        <v>0</v>
      </c>
      <c r="AF281" s="14">
        <f ca="1">IF(AF$5&lt;&gt;"",HLOOKUP(AF$5,Functionalization!$G$6:$R$343,ROW($A281)-5,FALSE),IFERROR(INDEX(AF$320:AF$343,MATCH($F281,$B$320:$B$343,0))/VLOOKUP($F281,$B$320:$BB$343,MATCH(LEFT(TRIM(AF$6),FIND("~",SUBSTITUTE(AF$6,"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281))*HLOOKUP(LEFT(TRIM(AF$6),FIND("~",SUBSTITUTE(AF$6," ","~",LEN(TRIM(AF$6))-LEN(SUBSTITUTE(TRIM(AF$6)," ",""))))-1)&amp;" Total",$B$6:$BB$343,ROW($A281)-5,FALSE))</f>
        <v>0</v>
      </c>
      <c r="AG281" s="14">
        <f ca="1">IF(AG$5&lt;&gt;"",HLOOKUP(AG$5,Functionalization!$G$6:$R$343,ROW($A281)-5,FALSE),IFERROR(INDEX(AG$320:AG$343,MATCH($F281,$B$320:$B$343,0))/VLOOKUP($F281,$B$320:$BB$343,MATCH(LEFT(TRIM(AG$6),FIND("~",SUBSTITUTE(AG$6,"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281))*HLOOKUP(LEFT(TRIM(AG$6),FIND("~",SUBSTITUTE(AG$6," ","~",LEN(TRIM(AG$6))-LEN(SUBSTITUTE(TRIM(AG$6)," ",""))))-1)&amp;" Total",$B$6:$BB$343,ROW($A281)-5,FALSE))</f>
        <v>0</v>
      </c>
      <c r="AH281" s="14">
        <f ca="1">IF(AH$5&lt;&gt;"",HLOOKUP(AH$5,Functionalization!$G$6:$R$343,ROW($A281)-5,FALSE),IFERROR(INDEX(AH$320:AH$343,MATCH($F281,$B$320:$B$343,0))/VLOOKUP($F281,$B$320:$BB$343,MATCH(LEFT(TRIM(AH$6),FIND("~",SUBSTITUTE(AH$6,"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281))*HLOOKUP(LEFT(TRIM(AH$6),FIND("~",SUBSTITUTE(AH$6," ","~",LEN(TRIM(AH$6))-LEN(SUBSTITUTE(TRIM(AH$6)," ",""))))-1)&amp;" Total",$B$6:$BB$343,ROW($A281)-5,FALSE))</f>
        <v>0</v>
      </c>
      <c r="AI281" s="14">
        <f ca="1">IF(AI$5&lt;&gt;"",HLOOKUP(AI$5,Functionalization!$G$6:$R$343,ROW($A281)-5,FALSE),IFERROR(INDEX(AI$320:AI$343,MATCH($F281,$B$320:$B$343,0))/VLOOKUP($F281,$B$320:$BB$343,MATCH(LEFT(TRIM(AI$6),FIND("~",SUBSTITUTE(AI$6,"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281))*HLOOKUP(LEFT(TRIM(AI$6),FIND("~",SUBSTITUTE(AI$6," ","~",LEN(TRIM(AI$6))-LEN(SUBSTITUTE(TRIM(AI$6)," ",""))))-1)&amp;" Total",$B$6:$BB$343,ROW($A281)-5,FALSE))</f>
        <v>0</v>
      </c>
      <c r="AJ281" s="14">
        <f ca="1">IF(AJ$5&lt;&gt;"",HLOOKUP(AJ$5,Functionalization!$G$6:$R$343,ROW($A281)-5,FALSE),IFERROR(INDEX(AJ$320:AJ$343,MATCH($F281,$B$320:$B$343,0))/VLOOKUP($F281,$B$320:$BB$343,MATCH(LEFT(TRIM(AJ$6),FIND("~",SUBSTITUTE(AJ$6,"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281))*HLOOKUP(LEFT(TRIM(AJ$6),FIND("~",SUBSTITUTE(AJ$6," ","~",LEN(TRIM(AJ$6))-LEN(SUBSTITUTE(TRIM(AJ$6)," ",""))))-1)&amp;" Total",$B$6:$BB$343,ROW($A281)-5,FALSE))</f>
        <v>0</v>
      </c>
      <c r="AK281" s="14">
        <f ca="1">IF(AK$5&lt;&gt;"",HLOOKUP(AK$5,Functionalization!$G$6:$R$343,ROW($A281)-5,FALSE),IFERROR(INDEX(AK$320:AK$343,MATCH($F281,$B$320:$B$343,0))/VLOOKUP($F281,$B$320:$BB$343,MATCH(LEFT(TRIM(AK$6),FIND("~",SUBSTITUTE(AK$6,"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281))*HLOOKUP(LEFT(TRIM(AK$6),FIND("~",SUBSTITUTE(AK$6," ","~",LEN(TRIM(AK$6))-LEN(SUBSTITUTE(TRIM(AK$6)," ",""))))-1)&amp;" Total",$B$6:$BB$343,ROW($A281)-5,FALSE))</f>
        <v>0</v>
      </c>
      <c r="AL281" s="14">
        <f ca="1">IF(AL$5&lt;&gt;"",HLOOKUP(AL$5,Functionalization!$G$6:$R$343,ROW($A281)-5,FALSE),IFERROR(INDEX(AL$320:AL$343,MATCH($F281,$B$320:$B$343,0))/VLOOKUP($F281,$B$320:$BB$343,MATCH(LEFT(TRIM(AL$6),FIND("~",SUBSTITUTE(AL$6,"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281))*HLOOKUP(LEFT(TRIM(AL$6),FIND("~",SUBSTITUTE(AL$6," ","~",LEN(TRIM(AL$6))-LEN(SUBSTITUTE(TRIM(AL$6)," ",""))))-1)&amp;" Total",$B$6:$BB$343,ROW($A281)-5,FALSE))</f>
        <v>0</v>
      </c>
      <c r="AM281" s="14">
        <f ca="1">IF(AM$5&lt;&gt;"",HLOOKUP(AM$5,Functionalization!$G$6:$R$343,ROW($A281)-5,FALSE),IFERROR(INDEX(AM$320:AM$343,MATCH($F281,$B$320:$B$343,0))/VLOOKUP($F281,$B$320:$BB$343,MATCH(LEFT(TRIM(AM$6),FIND("~",SUBSTITUTE(AM$6,"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281))*HLOOKUP(LEFT(TRIM(AM$6),FIND("~",SUBSTITUTE(AM$6," ","~",LEN(TRIM(AM$6))-LEN(SUBSTITUTE(TRIM(AM$6)," ",""))))-1)&amp;" Total",$B$6:$BB$343,ROW($A281)-5,FALSE))</f>
        <v>0</v>
      </c>
      <c r="AN281" s="14">
        <f ca="1">IF(AN$5&lt;&gt;"",HLOOKUP(AN$5,Functionalization!$G$6:$R$343,ROW($A281)-5,FALSE),IFERROR(INDEX(AN$320:AN$343,MATCH($F281,$B$320:$B$343,0))/VLOOKUP($F281,$B$320:$BB$343,MATCH(LEFT(TRIM(AN$6),FIND("~",SUBSTITUTE(AN$6,"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281))*HLOOKUP(LEFT(TRIM(AN$6),FIND("~",SUBSTITUTE(AN$6," ","~",LEN(TRIM(AN$6))-LEN(SUBSTITUTE(TRIM(AN$6)," ",""))))-1)&amp;" Total",$B$6:$BB$343,ROW($A281)-5,FALSE))</f>
        <v>0</v>
      </c>
      <c r="AO281" s="14">
        <f ca="1">IF(AO$5&lt;&gt;"",HLOOKUP(AO$5,Functionalization!$G$6:$R$343,ROW($A281)-5,FALSE),IFERROR(INDEX(AO$320:AO$343,MATCH($F281,$B$320:$B$343,0))/VLOOKUP($F281,$B$320:$BB$343,MATCH(LEFT(TRIM(AO$6),FIND("~",SUBSTITUTE(AO$6,"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281))*HLOOKUP(LEFT(TRIM(AO$6),FIND("~",SUBSTITUTE(AO$6," ","~",LEN(TRIM(AO$6))-LEN(SUBSTITUTE(TRIM(AO$6)," ",""))))-1)&amp;" Total",$B$6:$BB$343,ROW($A281)-5,FALSE))</f>
        <v>0</v>
      </c>
      <c r="AP281" s="14">
        <f ca="1">IF(AP$5&lt;&gt;"",HLOOKUP(AP$5,Functionalization!$G$6:$R$343,ROW($A281)-5,FALSE),IFERROR(INDEX(AP$320:AP$343,MATCH($F281,$B$320:$B$343,0))/VLOOKUP($F281,$B$320:$BB$343,MATCH(LEFT(TRIM(AP$6),FIND("~",SUBSTITUTE(AP$6,"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281))*HLOOKUP(LEFT(TRIM(AP$6),FIND("~",SUBSTITUTE(AP$6," ","~",LEN(TRIM(AP$6))-LEN(SUBSTITUTE(TRIM(AP$6)," ",""))))-1)&amp;" Total",$B$6:$BB$343,ROW($A281)-5,FALSE))</f>
        <v>0</v>
      </c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D281" s="44">
        <f ca="1">IFERROR(IF(SUMIF($G$6:$BB$6,BD$6&amp;" Total",$G281:$BB281)-(SUMIF($G$6:$BB$6,BD$6&amp;" "&amp;'Input-Allocators'!$D$18,$G281:$BB281)+IFERROR(SUMIF($G$6:$BB$6,BD$6&amp;" "&amp;'Input-Allocators'!$E$18,$G281:$BB281),SUMIF($G$6:$BB$6,BD$6&amp;" "&amp;'Input-Allocators'!$B$20,$G281:$BB281))+SUMIF($G$6:$BB$6,BD$6&amp;" "&amp;'Input-Allocators'!$F$18,$G281:$BB281))&lt;Check_Limit,0,1),1)</f>
        <v>0</v>
      </c>
      <c r="BE281" s="44">
        <f ca="1">IFERROR(IF(SUMIF($G$6:$BB$6,BE$6&amp;" Total",$G281:$BB281)-(SUMIF($G$6:$BB$6,BE$6&amp;" "&amp;'Input-Allocators'!$D$18,$G281:$BB281)+IFERROR(SUMIF($G$6:$BB$6,BE$6&amp;" "&amp;'Input-Allocators'!$E$18,$G281:$BB281),SUMIF($G$6:$BB$6,BE$6&amp;" "&amp;'Input-Allocators'!$B$20,$G281:$BB281))+SUMIF($G$6:$BB$6,BE$6&amp;" "&amp;'Input-Allocators'!$F$18,$G281:$BB281))&lt;Check_Limit,0,1),1)</f>
        <v>0</v>
      </c>
      <c r="BF281" s="44">
        <f ca="1">IFERROR(IF(SUMIF($G$6:$BB$6,BF$6&amp;" Total",$G281:$BB281)-(SUMIF($G$6:$BB$6,BF$6&amp;" "&amp;'Input-Allocators'!$D$18,$G281:$BB281)+IFERROR(SUMIF($G$6:$BB$6,BF$6&amp;" "&amp;'Input-Allocators'!$E$18,$G281:$BB281),SUMIF($G$6:$BB$6,BF$6&amp;" "&amp;'Input-Allocators'!$B$20,$G281:$BB281))+SUMIF($G$6:$BB$6,BF$6&amp;" "&amp;'Input-Allocators'!$F$18,$G281:$BB281))&lt;Check_Limit,0,1),1)</f>
        <v>0</v>
      </c>
      <c r="BG281" s="44">
        <f ca="1">IFERROR(IF(SUMIF($G$6:$BB$6,BG$6&amp;" Total",$G281:$BB281)-(SUMIF($G$6:$BB$6,BG$6&amp;" "&amp;'Input-Allocators'!$D$18,$G281:$BB281)+IFERROR(SUMIF($G$6:$BB$6,BG$6&amp;" "&amp;'Input-Allocators'!$E$18,$G281:$BB281),SUMIF($G$6:$BB$6,BG$6&amp;" "&amp;'Input-Allocators'!$B$20,$G281:$BB281))+SUMIF($G$6:$BB$6,BG$6&amp;" "&amp;'Input-Allocators'!$F$18,$G281:$BB281))&lt;Check_Limit,0,1),1)</f>
        <v>0</v>
      </c>
      <c r="BH281" s="44">
        <f ca="1">IFERROR(IF(SUMIF($G$6:$BB$6,BH$6&amp;" Total",$G281:$BB281)-(SUMIF($G$6:$BB$6,BH$6&amp;" "&amp;'Input-Allocators'!$D$18,$G281:$BB281)+IFERROR(SUMIF($G$6:$BB$6,BH$6&amp;" "&amp;'Input-Allocators'!$E$18,$G281:$BB281),SUMIF($G$6:$BB$6,BH$6&amp;" "&amp;'Input-Allocators'!$B$20,$G281:$BB281))+SUMIF($G$6:$BB$6,BH$6&amp;" "&amp;'Input-Allocators'!$F$18,$G281:$BB281))&lt;Check_Limit,0,1),1)</f>
        <v>0</v>
      </c>
      <c r="BI281" s="44">
        <f ca="1">IFERROR(IF(SUMIF($G$6:$BB$6,BI$6&amp;" Total",$G281:$BB281)-(SUMIF($G$6:$BB$6,BI$6&amp;" "&amp;'Input-Allocators'!$D$18,$G281:$BB281)+IFERROR(SUMIF($G$6:$BB$6,BI$6&amp;" "&amp;'Input-Allocators'!$E$18,$G281:$BB281),SUMIF($G$6:$BB$6,BI$6&amp;" "&amp;'Input-Allocators'!$B$20,$G281:$BB281))+SUMIF($G$6:$BB$6,BI$6&amp;" "&amp;'Input-Allocators'!$F$18,$G281:$BB281))&lt;Check_Limit,0,1),1)</f>
        <v>0</v>
      </c>
      <c r="BJ281" s="44">
        <f ca="1">IFERROR(IF(SUMIF($G$6:$BB$6,BJ$6&amp;" Total",$G281:$BB281)-(SUMIF($G$6:$BB$6,BJ$6&amp;" "&amp;'Input-Allocators'!$D$18,$G281:$BB281)+IFERROR(SUMIF($G$6:$BB$6,BJ$6&amp;" "&amp;'Input-Allocators'!$E$18,$G281:$BB281),SUMIF($G$6:$BB$6,BJ$6&amp;" "&amp;'Input-Allocators'!$B$20,$G281:$BB281))+SUMIF($G$6:$BB$6,BJ$6&amp;" "&amp;'Input-Allocators'!$F$18,$G281:$BB281))&lt;Check_Limit,0,1),1)</f>
        <v>0</v>
      </c>
      <c r="BK281" s="44">
        <f ca="1">IFERROR(IF(SUMIF($G$6:$BB$6,BK$6&amp;" Total",$G281:$BB281)-(SUMIF($G$6:$BB$6,BK$6&amp;" "&amp;'Input-Allocators'!$D$18,$G281:$BB281)+IFERROR(SUMIF($G$6:$BB$6,BK$6&amp;" "&amp;'Input-Allocators'!$E$18,$G281:$BB281),SUMIF($G$6:$BB$6,BK$6&amp;" "&amp;'Input-Allocators'!$B$20,$G281:$BB281))+SUMIF($G$6:$BB$6,BK$6&amp;" "&amp;'Input-Allocators'!$F$18,$G281:$BB281))&lt;Check_Limit,0,1),1)</f>
        <v>0</v>
      </c>
      <c r="BL281" s="44">
        <f ca="1">IFERROR(IF(SUMIF($G$6:$BB$6,BL$6&amp;" Total",$G281:$BB281)-(SUMIF($G$6:$BB$6,BL$6&amp;" "&amp;'Input-Allocators'!$D$18,$G281:$BB281)+IFERROR(SUMIF($G$6:$BB$6,BL$6&amp;" "&amp;'Input-Allocators'!$E$18,$G281:$BB281),SUMIF($G$6:$BB$6,BL$6&amp;" "&amp;'Input-Allocators'!$B$20,$G281:$BB281))+SUMIF($G$6:$BB$6,BL$6&amp;" "&amp;'Input-Allocators'!$F$18,$G281:$BB281))&lt;Check_Limit,0,1),1)</f>
        <v>0</v>
      </c>
      <c r="BM281" s="44">
        <f ca="1">IFERROR(IF(SUMIF($G$6:$BB$6,BM$6&amp;" Total",$G281:$BB281)-(SUMIF($G$6:$BB$6,BM$6&amp;" "&amp;'Input-Allocators'!$D$18,$G281:$BB281)+IFERROR(SUMIF($G$6:$BB$6,BM$6&amp;" "&amp;'Input-Allocators'!$E$18,$G281:$BB281),SUMIF($G$6:$BB$6,BM$6&amp;" "&amp;'Input-Allocators'!$B$20,$G281:$BB281))+SUMIF($G$6:$BB$6,BM$6&amp;" "&amp;'Input-Allocators'!$F$18,$G281:$BB281))&lt;Check_Limit,0,1),1)</f>
        <v>0</v>
      </c>
      <c r="BN281" s="44">
        <f ca="1">IFERROR(IF(SUMIF($G$6:$BB$6,BN$6&amp;" Total",$G281:$BB281)-(SUMIF($G$6:$BB$6,BN$6&amp;" "&amp;'Input-Allocators'!$D$18,$G281:$BB281)+IFERROR(SUMIF($G$6:$BB$6,BN$6&amp;" "&amp;'Input-Allocators'!$E$18,$G281:$BB281),SUMIF($G$6:$BB$6,BN$6&amp;" "&amp;'Input-Allocators'!$B$20,$G281:$BB281))+SUMIF($G$6:$BB$6,BN$6&amp;" "&amp;'Input-Allocators'!$F$18,$G281:$BB281))&lt;Check_Limit,0,1),1)</f>
        <v>0</v>
      </c>
      <c r="BO281" s="44">
        <f ca="1">IFERROR(IF(SUMIF($G$6:$BB$6,BO$6&amp;" Total",$G281:$BB281)-(SUMIF($G$6:$BB$6,BO$6&amp;" "&amp;'Input-Allocators'!$D$18,$G281:$BB281)+IFERROR(SUMIF($G$6:$BB$6,BO$6&amp;" "&amp;'Input-Allocators'!$E$18,$G281:$BB281),SUMIF($G$6:$BB$6,BO$6&amp;" "&amp;'Input-Allocators'!$B$20,$G281:$BB281))+SUMIF($G$6:$BB$6,BO$6&amp;" "&amp;'Input-Allocators'!$F$18,$G281:$BB281))&lt;Check_Limit,0,1),1)</f>
        <v>0</v>
      </c>
    </row>
    <row r="282" spans="1:67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>Functionalization!$D282</f>
        <v>0</v>
      </c>
      <c r="E282" s="14">
        <f t="shared" ca="1" si="42"/>
        <v>0</v>
      </c>
      <c r="F282" s="3" t="str">
        <f>IF($D282=0,"-",IF('Input-Accounts'!$E282&lt;&gt;0,'Input-Accounts'!$E282,'Input-Accounts'!$G282))</f>
        <v>-</v>
      </c>
      <c r="G282" s="14">
        <f ca="1">IF(G$5&lt;&gt;"",HLOOKUP(G$5,Functionalization!$G$6:$R$343,ROW($A282)-5,FALSE),IFERROR(INDEX(G$320:G$343,MATCH($F282,$B$320:$B$343,0))/VLOOKUP($F282,$B$320:$BB$343,MATCH(LEFT(TRIM(G$6),FIND("~",SUBSTITUTE(G$6,"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282))*HLOOKUP(LEFT(TRIM(G$6),FIND("~",SUBSTITUTE(G$6," ","~",LEN(TRIM(G$6))-LEN(SUBSTITUTE(TRIM(G$6)," ",""))))-1)&amp;" Total",$B$6:$BB$343,ROW($A282)-5,FALSE))</f>
        <v>0</v>
      </c>
      <c r="H282" s="14">
        <f ca="1">IF(H$5&lt;&gt;"",HLOOKUP(H$5,Functionalization!$G$6:$R$343,ROW($A282)-5,FALSE),IFERROR(INDEX(H$320:H$343,MATCH($F282,$B$320:$B$343,0))/VLOOKUP($F282,$B$320:$BB$343,MATCH(LEFT(TRIM(H$6),FIND("~",SUBSTITUTE(H$6,"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282))*HLOOKUP(LEFT(TRIM(H$6),FIND("~",SUBSTITUTE(H$6," ","~",LEN(TRIM(H$6))-LEN(SUBSTITUTE(TRIM(H$6)," ",""))))-1)&amp;" Total",$B$6:$BB$343,ROW($A282)-5,FALSE))</f>
        <v>0</v>
      </c>
      <c r="I282" s="14">
        <f ca="1">IF(I$5&lt;&gt;"",HLOOKUP(I$5,Functionalization!$G$6:$R$343,ROW($A282)-5,FALSE),IFERROR(INDEX(I$320:I$343,MATCH($F282,$B$320:$B$343,0))/VLOOKUP($F282,$B$320:$BB$343,MATCH(LEFT(TRIM(I$6),FIND("~",SUBSTITUTE(I$6,"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282))*HLOOKUP(LEFT(TRIM(I$6),FIND("~",SUBSTITUTE(I$6," ","~",LEN(TRIM(I$6))-LEN(SUBSTITUTE(TRIM(I$6)," ",""))))-1)&amp;" Total",$B$6:$BB$343,ROW($A282)-5,FALSE))</f>
        <v>0</v>
      </c>
      <c r="J282" s="14">
        <f ca="1">IF(J$5&lt;&gt;"",HLOOKUP(J$5,Functionalization!$G$6:$R$343,ROW($A282)-5,FALSE),IFERROR(INDEX(J$320:J$343,MATCH($F282,$B$320:$B$343,0))/VLOOKUP($F282,$B$320:$BB$343,MATCH(LEFT(TRIM(J$6),FIND("~",SUBSTITUTE(J$6,"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282))*HLOOKUP(LEFT(TRIM(J$6),FIND("~",SUBSTITUTE(J$6," ","~",LEN(TRIM(J$6))-LEN(SUBSTITUTE(TRIM(J$6)," ",""))))-1)&amp;" Total",$B$6:$BB$343,ROW($A282)-5,FALSE))</f>
        <v>0</v>
      </c>
      <c r="K282" s="14">
        <f ca="1">IF(K$5&lt;&gt;"",HLOOKUP(K$5,Functionalization!$G$6:$R$343,ROW($A282)-5,FALSE),IFERROR(INDEX(K$320:K$343,MATCH($F282,$B$320:$B$343,0))/VLOOKUP($F282,$B$320:$BB$343,MATCH(LEFT(TRIM(K$6),FIND("~",SUBSTITUTE(K$6,"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282))*HLOOKUP(LEFT(TRIM(K$6),FIND("~",SUBSTITUTE(K$6," ","~",LEN(TRIM(K$6))-LEN(SUBSTITUTE(TRIM(K$6)," ",""))))-1)&amp;" Total",$B$6:$BB$343,ROW($A282)-5,FALSE))</f>
        <v>0</v>
      </c>
      <c r="L282" s="14">
        <f ca="1">IF(L$5&lt;&gt;"",HLOOKUP(L$5,Functionalization!$G$6:$R$343,ROW($A282)-5,FALSE),IFERROR(INDEX(L$320:L$343,MATCH($F282,$B$320:$B$343,0))/VLOOKUP($F282,$B$320:$BB$343,MATCH(LEFT(TRIM(L$6),FIND("~",SUBSTITUTE(L$6,"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282))*HLOOKUP(LEFT(TRIM(L$6),FIND("~",SUBSTITUTE(L$6," ","~",LEN(TRIM(L$6))-LEN(SUBSTITUTE(TRIM(L$6)," ",""))))-1)&amp;" Total",$B$6:$BB$343,ROW($A282)-5,FALSE))</f>
        <v>0</v>
      </c>
      <c r="M282" s="14">
        <f ca="1">IF(M$5&lt;&gt;"",HLOOKUP(M$5,Functionalization!$G$6:$R$343,ROW($A282)-5,FALSE),IFERROR(INDEX(M$320:M$343,MATCH($F282,$B$320:$B$343,0))/VLOOKUP($F282,$B$320:$BB$343,MATCH(LEFT(TRIM(M$6),FIND("~",SUBSTITUTE(M$6,"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282))*HLOOKUP(LEFT(TRIM(M$6),FIND("~",SUBSTITUTE(M$6," ","~",LEN(TRIM(M$6))-LEN(SUBSTITUTE(TRIM(M$6)," ",""))))-1)&amp;" Total",$B$6:$BB$343,ROW($A282)-5,FALSE))</f>
        <v>0</v>
      </c>
      <c r="N282" s="14">
        <f ca="1">IF(N$5&lt;&gt;"",HLOOKUP(N$5,Functionalization!$G$6:$R$343,ROW($A282)-5,FALSE),IFERROR(INDEX(N$320:N$343,MATCH($F282,$B$320:$B$343,0))/VLOOKUP($F282,$B$320:$BB$343,MATCH(LEFT(TRIM(N$6),FIND("~",SUBSTITUTE(N$6,"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282))*HLOOKUP(LEFT(TRIM(N$6),FIND("~",SUBSTITUTE(N$6," ","~",LEN(TRIM(N$6))-LEN(SUBSTITUTE(TRIM(N$6)," ",""))))-1)&amp;" Total",$B$6:$BB$343,ROW($A282)-5,FALSE))</f>
        <v>0</v>
      </c>
      <c r="O282" s="14">
        <f ca="1">IF(O$5&lt;&gt;"",HLOOKUP(O$5,Functionalization!$G$6:$R$343,ROW($A282)-5,FALSE),IFERROR(INDEX(O$320:O$343,MATCH($F282,$B$320:$B$343,0))/VLOOKUP($F282,$B$320:$BB$343,MATCH(LEFT(TRIM(O$6),FIND("~",SUBSTITUTE(O$6,"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282))*HLOOKUP(LEFT(TRIM(O$6),FIND("~",SUBSTITUTE(O$6," ","~",LEN(TRIM(O$6))-LEN(SUBSTITUTE(TRIM(O$6)," ",""))))-1)&amp;" Total",$B$6:$BB$343,ROW($A282)-5,FALSE))</f>
        <v>0</v>
      </c>
      <c r="P282" s="14">
        <f ca="1">IF(P$5&lt;&gt;"",HLOOKUP(P$5,Functionalization!$G$6:$R$343,ROW($A282)-5,FALSE),IFERROR(INDEX(P$320:P$343,MATCH($F282,$B$320:$B$343,0))/VLOOKUP($F282,$B$320:$BB$343,MATCH(LEFT(TRIM(P$6),FIND("~",SUBSTITUTE(P$6,"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282))*HLOOKUP(LEFT(TRIM(P$6),FIND("~",SUBSTITUTE(P$6," ","~",LEN(TRIM(P$6))-LEN(SUBSTITUTE(TRIM(P$6)," ",""))))-1)&amp;" Total",$B$6:$BB$343,ROW($A282)-5,FALSE))</f>
        <v>0</v>
      </c>
      <c r="Q282" s="14">
        <f ca="1">IF(Q$5&lt;&gt;"",HLOOKUP(Q$5,Functionalization!$G$6:$R$343,ROW($A282)-5,FALSE),IFERROR(INDEX(Q$320:Q$343,MATCH($F282,$B$320:$B$343,0))/VLOOKUP($F282,$B$320:$BB$343,MATCH(LEFT(TRIM(Q$6),FIND("~",SUBSTITUTE(Q$6,"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282))*HLOOKUP(LEFT(TRIM(Q$6),FIND("~",SUBSTITUTE(Q$6," ","~",LEN(TRIM(Q$6))-LEN(SUBSTITUTE(TRIM(Q$6)," ",""))))-1)&amp;" Total",$B$6:$BB$343,ROW($A282)-5,FALSE))</f>
        <v>0</v>
      </c>
      <c r="R282" s="14">
        <f ca="1">IF(R$5&lt;&gt;"",HLOOKUP(R$5,Functionalization!$G$6:$R$343,ROW($A282)-5,FALSE),IFERROR(INDEX(R$320:R$343,MATCH($F282,$B$320:$B$343,0))/VLOOKUP($F282,$B$320:$BB$343,MATCH(LEFT(TRIM(R$6),FIND("~",SUBSTITUTE(R$6,"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282))*HLOOKUP(LEFT(TRIM(R$6),FIND("~",SUBSTITUTE(R$6," ","~",LEN(TRIM(R$6))-LEN(SUBSTITUTE(TRIM(R$6)," ",""))))-1)&amp;" Total",$B$6:$BB$343,ROW($A282)-5,FALSE))</f>
        <v>0</v>
      </c>
      <c r="S282" s="14">
        <f ca="1">IF(S$5&lt;&gt;"",HLOOKUP(S$5,Functionalization!$G$6:$R$343,ROW($A282)-5,FALSE),IFERROR(INDEX(S$320:S$343,MATCH($F282,$B$320:$B$343,0))/VLOOKUP($F282,$B$320:$BB$343,MATCH(LEFT(TRIM(S$6),FIND("~",SUBSTITUTE(S$6,"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282))*HLOOKUP(LEFT(TRIM(S$6),FIND("~",SUBSTITUTE(S$6," ","~",LEN(TRIM(S$6))-LEN(SUBSTITUTE(TRIM(S$6)," ",""))))-1)&amp;" Total",$B$6:$BB$343,ROW($A282)-5,FALSE))</f>
        <v>0</v>
      </c>
      <c r="T282" s="14">
        <f ca="1">IF(T$5&lt;&gt;"",HLOOKUP(T$5,Functionalization!$G$6:$R$343,ROW($A282)-5,FALSE),IFERROR(INDEX(T$320:T$343,MATCH($F282,$B$320:$B$343,0))/VLOOKUP($F282,$B$320:$BB$343,MATCH(LEFT(TRIM(T$6),FIND("~",SUBSTITUTE(T$6,"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282))*HLOOKUP(LEFT(TRIM(T$6),FIND("~",SUBSTITUTE(T$6," ","~",LEN(TRIM(T$6))-LEN(SUBSTITUTE(TRIM(T$6)," ",""))))-1)&amp;" Total",$B$6:$BB$343,ROW($A282)-5,FALSE))</f>
        <v>0</v>
      </c>
      <c r="U282" s="14">
        <f ca="1">IF(U$5&lt;&gt;"",HLOOKUP(U$5,Functionalization!$G$6:$R$343,ROW($A282)-5,FALSE),IFERROR(INDEX(U$320:U$343,MATCH($F282,$B$320:$B$343,0))/VLOOKUP($F282,$B$320:$BB$343,MATCH(LEFT(TRIM(U$6),FIND("~",SUBSTITUTE(U$6,"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282))*HLOOKUP(LEFT(TRIM(U$6),FIND("~",SUBSTITUTE(U$6," ","~",LEN(TRIM(U$6))-LEN(SUBSTITUTE(TRIM(U$6)," ",""))))-1)&amp;" Total",$B$6:$BB$343,ROW($A282)-5,FALSE))</f>
        <v>0</v>
      </c>
      <c r="V282" s="14">
        <f ca="1">IF(V$5&lt;&gt;"",HLOOKUP(V$5,Functionalization!$G$6:$R$343,ROW($A282)-5,FALSE),IFERROR(INDEX(V$320:V$343,MATCH($F282,$B$320:$B$343,0))/VLOOKUP($F282,$B$320:$BB$343,MATCH(LEFT(TRIM(V$6),FIND("~",SUBSTITUTE(V$6,"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282))*HLOOKUP(LEFT(TRIM(V$6),FIND("~",SUBSTITUTE(V$6," ","~",LEN(TRIM(V$6))-LEN(SUBSTITUTE(TRIM(V$6)," ",""))))-1)&amp;" Total",$B$6:$BB$343,ROW($A282)-5,FALSE))</f>
        <v>0</v>
      </c>
      <c r="W282" s="14">
        <f ca="1">IF(W$5&lt;&gt;"",HLOOKUP(W$5,Functionalization!$G$6:$R$343,ROW($A282)-5,FALSE),IFERROR(INDEX(W$320:W$343,MATCH($F282,$B$320:$B$343,0))/VLOOKUP($F282,$B$320:$BB$343,MATCH(LEFT(TRIM(W$6),FIND("~",SUBSTITUTE(W$6,"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282))*HLOOKUP(LEFT(TRIM(W$6),FIND("~",SUBSTITUTE(W$6," ","~",LEN(TRIM(W$6))-LEN(SUBSTITUTE(TRIM(W$6)," ",""))))-1)&amp;" Total",$B$6:$BB$343,ROW($A282)-5,FALSE))</f>
        <v>0</v>
      </c>
      <c r="X282" s="14">
        <f ca="1">IF(X$5&lt;&gt;"",HLOOKUP(X$5,Functionalization!$G$6:$R$343,ROW($A282)-5,FALSE),IFERROR(INDEX(X$320:X$343,MATCH($F282,$B$320:$B$343,0))/VLOOKUP($F282,$B$320:$BB$343,MATCH(LEFT(TRIM(X$6),FIND("~",SUBSTITUTE(X$6,"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282))*HLOOKUP(LEFT(TRIM(X$6),FIND("~",SUBSTITUTE(X$6," ","~",LEN(TRIM(X$6))-LEN(SUBSTITUTE(TRIM(X$6)," ",""))))-1)&amp;" Total",$B$6:$BB$343,ROW($A282)-5,FALSE))</f>
        <v>0</v>
      </c>
      <c r="Y282" s="14">
        <f ca="1">IF(Y$5&lt;&gt;"",HLOOKUP(Y$5,Functionalization!$G$6:$R$343,ROW($A282)-5,FALSE),IFERROR(INDEX(Y$320:Y$343,MATCH($F282,$B$320:$B$343,0))/VLOOKUP($F282,$B$320:$BB$343,MATCH(LEFT(TRIM(Y$6),FIND("~",SUBSTITUTE(Y$6,"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282))*HLOOKUP(LEFT(TRIM(Y$6),FIND("~",SUBSTITUTE(Y$6," ","~",LEN(TRIM(Y$6))-LEN(SUBSTITUTE(TRIM(Y$6)," ",""))))-1)&amp;" Total",$B$6:$BB$343,ROW($A282)-5,FALSE))</f>
        <v>0</v>
      </c>
      <c r="Z282" s="14">
        <f ca="1">IF(Z$5&lt;&gt;"",HLOOKUP(Z$5,Functionalization!$G$6:$R$343,ROW($A282)-5,FALSE),IFERROR(INDEX(Z$320:Z$343,MATCH($F282,$B$320:$B$343,0))/VLOOKUP($F282,$B$320:$BB$343,MATCH(LEFT(TRIM(Z$6),FIND("~",SUBSTITUTE(Z$6,"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282))*HLOOKUP(LEFT(TRIM(Z$6),FIND("~",SUBSTITUTE(Z$6," ","~",LEN(TRIM(Z$6))-LEN(SUBSTITUTE(TRIM(Z$6)," ",""))))-1)&amp;" Total",$B$6:$BB$343,ROW($A282)-5,FALSE))</f>
        <v>0</v>
      </c>
      <c r="AA282" s="14">
        <f ca="1">IF(AA$5&lt;&gt;"",HLOOKUP(AA$5,Functionalization!$G$6:$R$343,ROW($A282)-5,FALSE),IFERROR(INDEX(AA$320:AA$343,MATCH($F282,$B$320:$B$343,0))/VLOOKUP($F282,$B$320:$BB$343,MATCH(LEFT(TRIM(AA$6),FIND("~",SUBSTITUTE(AA$6,"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282))*HLOOKUP(LEFT(TRIM(AA$6),FIND("~",SUBSTITUTE(AA$6," ","~",LEN(TRIM(AA$6))-LEN(SUBSTITUTE(TRIM(AA$6)," ",""))))-1)&amp;" Total",$B$6:$BB$343,ROW($A282)-5,FALSE))</f>
        <v>0</v>
      </c>
      <c r="AB282" s="14">
        <f ca="1">IF(AB$5&lt;&gt;"",HLOOKUP(AB$5,Functionalization!$G$6:$R$343,ROW($A282)-5,FALSE),IFERROR(INDEX(AB$320:AB$343,MATCH($F282,$B$320:$B$343,0))/VLOOKUP($F282,$B$320:$BB$343,MATCH(LEFT(TRIM(AB$6),FIND("~",SUBSTITUTE(AB$6,"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282))*HLOOKUP(LEFT(TRIM(AB$6),FIND("~",SUBSTITUTE(AB$6," ","~",LEN(TRIM(AB$6))-LEN(SUBSTITUTE(TRIM(AB$6)," ",""))))-1)&amp;" Total",$B$6:$BB$343,ROW($A282)-5,FALSE))</f>
        <v>0</v>
      </c>
      <c r="AC282" s="14">
        <f ca="1">IF(AC$5&lt;&gt;"",HLOOKUP(AC$5,Functionalization!$G$6:$R$343,ROW($A282)-5,FALSE),IFERROR(INDEX(AC$320:AC$343,MATCH($F282,$B$320:$B$343,0))/VLOOKUP($F282,$B$320:$BB$343,MATCH(LEFT(TRIM(AC$6),FIND("~",SUBSTITUTE(AC$6,"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282))*HLOOKUP(LEFT(TRIM(AC$6),FIND("~",SUBSTITUTE(AC$6," ","~",LEN(TRIM(AC$6))-LEN(SUBSTITUTE(TRIM(AC$6)," ",""))))-1)&amp;" Total",$B$6:$BB$343,ROW($A282)-5,FALSE))</f>
        <v>0</v>
      </c>
      <c r="AD282" s="14">
        <f ca="1">IF(AD$5&lt;&gt;"",HLOOKUP(AD$5,Functionalization!$G$6:$R$343,ROW($A282)-5,FALSE),IFERROR(INDEX(AD$320:AD$343,MATCH($F282,$B$320:$B$343,0))/VLOOKUP($F282,$B$320:$BB$343,MATCH(LEFT(TRIM(AD$6),FIND("~",SUBSTITUTE(AD$6,"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282))*HLOOKUP(LEFT(TRIM(AD$6),FIND("~",SUBSTITUTE(AD$6," ","~",LEN(TRIM(AD$6))-LEN(SUBSTITUTE(TRIM(AD$6)," ",""))))-1)&amp;" Total",$B$6:$BB$343,ROW($A282)-5,FALSE))</f>
        <v>0</v>
      </c>
      <c r="AE282" s="14">
        <f ca="1">IF(AE$5&lt;&gt;"",HLOOKUP(AE$5,Functionalization!$G$6:$R$343,ROW($A282)-5,FALSE),IFERROR(INDEX(AE$320:AE$343,MATCH($F282,$B$320:$B$343,0))/VLOOKUP($F282,$B$320:$BB$343,MATCH(LEFT(TRIM(AE$6),FIND("~",SUBSTITUTE(AE$6,"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282))*HLOOKUP(LEFT(TRIM(AE$6),FIND("~",SUBSTITUTE(AE$6," ","~",LEN(TRIM(AE$6))-LEN(SUBSTITUTE(TRIM(AE$6)," ",""))))-1)&amp;" Total",$B$6:$BB$343,ROW($A282)-5,FALSE))</f>
        <v>0</v>
      </c>
      <c r="AF282" s="14">
        <f ca="1">IF(AF$5&lt;&gt;"",HLOOKUP(AF$5,Functionalization!$G$6:$R$343,ROW($A282)-5,FALSE),IFERROR(INDEX(AF$320:AF$343,MATCH($F282,$B$320:$B$343,0))/VLOOKUP($F282,$B$320:$BB$343,MATCH(LEFT(TRIM(AF$6),FIND("~",SUBSTITUTE(AF$6,"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282))*HLOOKUP(LEFT(TRIM(AF$6),FIND("~",SUBSTITUTE(AF$6," ","~",LEN(TRIM(AF$6))-LEN(SUBSTITUTE(TRIM(AF$6)," ",""))))-1)&amp;" Total",$B$6:$BB$343,ROW($A282)-5,FALSE))</f>
        <v>0</v>
      </c>
      <c r="AG282" s="14">
        <f ca="1">IF(AG$5&lt;&gt;"",HLOOKUP(AG$5,Functionalization!$G$6:$R$343,ROW($A282)-5,FALSE),IFERROR(INDEX(AG$320:AG$343,MATCH($F282,$B$320:$B$343,0))/VLOOKUP($F282,$B$320:$BB$343,MATCH(LEFT(TRIM(AG$6),FIND("~",SUBSTITUTE(AG$6,"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282))*HLOOKUP(LEFT(TRIM(AG$6),FIND("~",SUBSTITUTE(AG$6," ","~",LEN(TRIM(AG$6))-LEN(SUBSTITUTE(TRIM(AG$6)," ",""))))-1)&amp;" Total",$B$6:$BB$343,ROW($A282)-5,FALSE))</f>
        <v>0</v>
      </c>
      <c r="AH282" s="14">
        <f ca="1">IF(AH$5&lt;&gt;"",HLOOKUP(AH$5,Functionalization!$G$6:$R$343,ROW($A282)-5,FALSE),IFERROR(INDEX(AH$320:AH$343,MATCH($F282,$B$320:$B$343,0))/VLOOKUP($F282,$B$320:$BB$343,MATCH(LEFT(TRIM(AH$6),FIND("~",SUBSTITUTE(AH$6,"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282))*HLOOKUP(LEFT(TRIM(AH$6),FIND("~",SUBSTITUTE(AH$6," ","~",LEN(TRIM(AH$6))-LEN(SUBSTITUTE(TRIM(AH$6)," ",""))))-1)&amp;" Total",$B$6:$BB$343,ROW($A282)-5,FALSE))</f>
        <v>0</v>
      </c>
      <c r="AI282" s="14">
        <f ca="1">IF(AI$5&lt;&gt;"",HLOOKUP(AI$5,Functionalization!$G$6:$R$343,ROW($A282)-5,FALSE),IFERROR(INDEX(AI$320:AI$343,MATCH($F282,$B$320:$B$343,0))/VLOOKUP($F282,$B$320:$BB$343,MATCH(LEFT(TRIM(AI$6),FIND("~",SUBSTITUTE(AI$6,"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282))*HLOOKUP(LEFT(TRIM(AI$6),FIND("~",SUBSTITUTE(AI$6," ","~",LEN(TRIM(AI$6))-LEN(SUBSTITUTE(TRIM(AI$6)," ",""))))-1)&amp;" Total",$B$6:$BB$343,ROW($A282)-5,FALSE))</f>
        <v>0</v>
      </c>
      <c r="AJ282" s="14">
        <f ca="1">IF(AJ$5&lt;&gt;"",HLOOKUP(AJ$5,Functionalization!$G$6:$R$343,ROW($A282)-5,FALSE),IFERROR(INDEX(AJ$320:AJ$343,MATCH($F282,$B$320:$B$343,0))/VLOOKUP($F282,$B$320:$BB$343,MATCH(LEFT(TRIM(AJ$6),FIND("~",SUBSTITUTE(AJ$6,"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282))*HLOOKUP(LEFT(TRIM(AJ$6),FIND("~",SUBSTITUTE(AJ$6," ","~",LEN(TRIM(AJ$6))-LEN(SUBSTITUTE(TRIM(AJ$6)," ",""))))-1)&amp;" Total",$B$6:$BB$343,ROW($A282)-5,FALSE))</f>
        <v>0</v>
      </c>
      <c r="AK282" s="14">
        <f ca="1">IF(AK$5&lt;&gt;"",HLOOKUP(AK$5,Functionalization!$G$6:$R$343,ROW($A282)-5,FALSE),IFERROR(INDEX(AK$320:AK$343,MATCH($F282,$B$320:$B$343,0))/VLOOKUP($F282,$B$320:$BB$343,MATCH(LEFT(TRIM(AK$6),FIND("~",SUBSTITUTE(AK$6,"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282))*HLOOKUP(LEFT(TRIM(AK$6),FIND("~",SUBSTITUTE(AK$6," ","~",LEN(TRIM(AK$6))-LEN(SUBSTITUTE(TRIM(AK$6)," ",""))))-1)&amp;" Total",$B$6:$BB$343,ROW($A282)-5,FALSE))</f>
        <v>0</v>
      </c>
      <c r="AL282" s="14">
        <f ca="1">IF(AL$5&lt;&gt;"",HLOOKUP(AL$5,Functionalization!$G$6:$R$343,ROW($A282)-5,FALSE),IFERROR(INDEX(AL$320:AL$343,MATCH($F282,$B$320:$B$343,0))/VLOOKUP($F282,$B$320:$BB$343,MATCH(LEFT(TRIM(AL$6),FIND("~",SUBSTITUTE(AL$6,"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282))*HLOOKUP(LEFT(TRIM(AL$6),FIND("~",SUBSTITUTE(AL$6," ","~",LEN(TRIM(AL$6))-LEN(SUBSTITUTE(TRIM(AL$6)," ",""))))-1)&amp;" Total",$B$6:$BB$343,ROW($A282)-5,FALSE))</f>
        <v>0</v>
      </c>
      <c r="AM282" s="14">
        <f ca="1">IF(AM$5&lt;&gt;"",HLOOKUP(AM$5,Functionalization!$G$6:$R$343,ROW($A282)-5,FALSE),IFERROR(INDEX(AM$320:AM$343,MATCH($F282,$B$320:$B$343,0))/VLOOKUP($F282,$B$320:$BB$343,MATCH(LEFT(TRIM(AM$6),FIND("~",SUBSTITUTE(AM$6,"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282))*HLOOKUP(LEFT(TRIM(AM$6),FIND("~",SUBSTITUTE(AM$6," ","~",LEN(TRIM(AM$6))-LEN(SUBSTITUTE(TRIM(AM$6)," ",""))))-1)&amp;" Total",$B$6:$BB$343,ROW($A282)-5,FALSE))</f>
        <v>0</v>
      </c>
      <c r="AN282" s="14">
        <f ca="1">IF(AN$5&lt;&gt;"",HLOOKUP(AN$5,Functionalization!$G$6:$R$343,ROW($A282)-5,FALSE),IFERROR(INDEX(AN$320:AN$343,MATCH($F282,$B$320:$B$343,0))/VLOOKUP($F282,$B$320:$BB$343,MATCH(LEFT(TRIM(AN$6),FIND("~",SUBSTITUTE(AN$6,"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282))*HLOOKUP(LEFT(TRIM(AN$6),FIND("~",SUBSTITUTE(AN$6," ","~",LEN(TRIM(AN$6))-LEN(SUBSTITUTE(TRIM(AN$6)," ",""))))-1)&amp;" Total",$B$6:$BB$343,ROW($A282)-5,FALSE))</f>
        <v>0</v>
      </c>
      <c r="AO282" s="14">
        <f ca="1">IF(AO$5&lt;&gt;"",HLOOKUP(AO$5,Functionalization!$G$6:$R$343,ROW($A282)-5,FALSE),IFERROR(INDEX(AO$320:AO$343,MATCH($F282,$B$320:$B$343,0))/VLOOKUP($F282,$B$320:$BB$343,MATCH(LEFT(TRIM(AO$6),FIND("~",SUBSTITUTE(AO$6,"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282))*HLOOKUP(LEFT(TRIM(AO$6),FIND("~",SUBSTITUTE(AO$6," ","~",LEN(TRIM(AO$6))-LEN(SUBSTITUTE(TRIM(AO$6)," ",""))))-1)&amp;" Total",$B$6:$BB$343,ROW($A282)-5,FALSE))</f>
        <v>0</v>
      </c>
      <c r="AP282" s="14">
        <f ca="1">IF(AP$5&lt;&gt;"",HLOOKUP(AP$5,Functionalization!$G$6:$R$343,ROW($A282)-5,FALSE),IFERROR(INDEX(AP$320:AP$343,MATCH($F282,$B$320:$B$343,0))/VLOOKUP($F282,$B$320:$BB$343,MATCH(LEFT(TRIM(AP$6),FIND("~",SUBSTITUTE(AP$6,"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282))*HLOOKUP(LEFT(TRIM(AP$6),FIND("~",SUBSTITUTE(AP$6," ","~",LEN(TRIM(AP$6))-LEN(SUBSTITUTE(TRIM(AP$6)," ",""))))-1)&amp;" Total",$B$6:$BB$343,ROW($A282)-5,FALSE))</f>
        <v>0</v>
      </c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D282" s="44">
        <f ca="1">IFERROR(IF(SUMIF($G$6:$BB$6,BD$6&amp;" Total",$G282:$BB282)-(SUMIF($G$6:$BB$6,BD$6&amp;" "&amp;'Input-Allocators'!$D$18,$G282:$BB282)+IFERROR(SUMIF($G$6:$BB$6,BD$6&amp;" "&amp;'Input-Allocators'!$E$18,$G282:$BB282),SUMIF($G$6:$BB$6,BD$6&amp;" "&amp;'Input-Allocators'!$B$20,$G282:$BB282))+SUMIF($G$6:$BB$6,BD$6&amp;" "&amp;'Input-Allocators'!$F$18,$G282:$BB282))&lt;Check_Limit,0,1),1)</f>
        <v>0</v>
      </c>
      <c r="BE282" s="44">
        <f ca="1">IFERROR(IF(SUMIF($G$6:$BB$6,BE$6&amp;" Total",$G282:$BB282)-(SUMIF($G$6:$BB$6,BE$6&amp;" "&amp;'Input-Allocators'!$D$18,$G282:$BB282)+IFERROR(SUMIF($G$6:$BB$6,BE$6&amp;" "&amp;'Input-Allocators'!$E$18,$G282:$BB282),SUMIF($G$6:$BB$6,BE$6&amp;" "&amp;'Input-Allocators'!$B$20,$G282:$BB282))+SUMIF($G$6:$BB$6,BE$6&amp;" "&amp;'Input-Allocators'!$F$18,$G282:$BB282))&lt;Check_Limit,0,1),1)</f>
        <v>0</v>
      </c>
      <c r="BF282" s="44">
        <f ca="1">IFERROR(IF(SUMIF($G$6:$BB$6,BF$6&amp;" Total",$G282:$BB282)-(SUMIF($G$6:$BB$6,BF$6&amp;" "&amp;'Input-Allocators'!$D$18,$G282:$BB282)+IFERROR(SUMIF($G$6:$BB$6,BF$6&amp;" "&amp;'Input-Allocators'!$E$18,$G282:$BB282),SUMIF($G$6:$BB$6,BF$6&amp;" "&amp;'Input-Allocators'!$B$20,$G282:$BB282))+SUMIF($G$6:$BB$6,BF$6&amp;" "&amp;'Input-Allocators'!$F$18,$G282:$BB282))&lt;Check_Limit,0,1),1)</f>
        <v>0</v>
      </c>
      <c r="BG282" s="44">
        <f ca="1">IFERROR(IF(SUMIF($G$6:$BB$6,BG$6&amp;" Total",$G282:$BB282)-(SUMIF($G$6:$BB$6,BG$6&amp;" "&amp;'Input-Allocators'!$D$18,$G282:$BB282)+IFERROR(SUMIF($G$6:$BB$6,BG$6&amp;" "&amp;'Input-Allocators'!$E$18,$G282:$BB282),SUMIF($G$6:$BB$6,BG$6&amp;" "&amp;'Input-Allocators'!$B$20,$G282:$BB282))+SUMIF($G$6:$BB$6,BG$6&amp;" "&amp;'Input-Allocators'!$F$18,$G282:$BB282))&lt;Check_Limit,0,1),1)</f>
        <v>0</v>
      </c>
      <c r="BH282" s="44">
        <f ca="1">IFERROR(IF(SUMIF($G$6:$BB$6,BH$6&amp;" Total",$G282:$BB282)-(SUMIF($G$6:$BB$6,BH$6&amp;" "&amp;'Input-Allocators'!$D$18,$G282:$BB282)+IFERROR(SUMIF($G$6:$BB$6,BH$6&amp;" "&amp;'Input-Allocators'!$E$18,$G282:$BB282),SUMIF($G$6:$BB$6,BH$6&amp;" "&amp;'Input-Allocators'!$B$20,$G282:$BB282))+SUMIF($G$6:$BB$6,BH$6&amp;" "&amp;'Input-Allocators'!$F$18,$G282:$BB282))&lt;Check_Limit,0,1),1)</f>
        <v>0</v>
      </c>
      <c r="BI282" s="44">
        <f ca="1">IFERROR(IF(SUMIF($G$6:$BB$6,BI$6&amp;" Total",$G282:$BB282)-(SUMIF($G$6:$BB$6,BI$6&amp;" "&amp;'Input-Allocators'!$D$18,$G282:$BB282)+IFERROR(SUMIF($G$6:$BB$6,BI$6&amp;" "&amp;'Input-Allocators'!$E$18,$G282:$BB282),SUMIF($G$6:$BB$6,BI$6&amp;" "&amp;'Input-Allocators'!$B$20,$G282:$BB282))+SUMIF($G$6:$BB$6,BI$6&amp;" "&amp;'Input-Allocators'!$F$18,$G282:$BB282))&lt;Check_Limit,0,1),1)</f>
        <v>0</v>
      </c>
      <c r="BJ282" s="44">
        <f ca="1">IFERROR(IF(SUMIF($G$6:$BB$6,BJ$6&amp;" Total",$G282:$BB282)-(SUMIF($G$6:$BB$6,BJ$6&amp;" "&amp;'Input-Allocators'!$D$18,$G282:$BB282)+IFERROR(SUMIF($G$6:$BB$6,BJ$6&amp;" "&amp;'Input-Allocators'!$E$18,$G282:$BB282),SUMIF($G$6:$BB$6,BJ$6&amp;" "&amp;'Input-Allocators'!$B$20,$G282:$BB282))+SUMIF($G$6:$BB$6,BJ$6&amp;" "&amp;'Input-Allocators'!$F$18,$G282:$BB282))&lt;Check_Limit,0,1),1)</f>
        <v>0</v>
      </c>
      <c r="BK282" s="44">
        <f ca="1">IFERROR(IF(SUMIF($G$6:$BB$6,BK$6&amp;" Total",$G282:$BB282)-(SUMIF($G$6:$BB$6,BK$6&amp;" "&amp;'Input-Allocators'!$D$18,$G282:$BB282)+IFERROR(SUMIF($G$6:$BB$6,BK$6&amp;" "&amp;'Input-Allocators'!$E$18,$G282:$BB282),SUMIF($G$6:$BB$6,BK$6&amp;" "&amp;'Input-Allocators'!$B$20,$G282:$BB282))+SUMIF($G$6:$BB$6,BK$6&amp;" "&amp;'Input-Allocators'!$F$18,$G282:$BB282))&lt;Check_Limit,0,1),1)</f>
        <v>0</v>
      </c>
      <c r="BL282" s="44">
        <f ca="1">IFERROR(IF(SUMIF($G$6:$BB$6,BL$6&amp;" Total",$G282:$BB282)-(SUMIF($G$6:$BB$6,BL$6&amp;" "&amp;'Input-Allocators'!$D$18,$G282:$BB282)+IFERROR(SUMIF($G$6:$BB$6,BL$6&amp;" "&amp;'Input-Allocators'!$E$18,$G282:$BB282),SUMIF($G$6:$BB$6,BL$6&amp;" "&amp;'Input-Allocators'!$B$20,$G282:$BB282))+SUMIF($G$6:$BB$6,BL$6&amp;" "&amp;'Input-Allocators'!$F$18,$G282:$BB282))&lt;Check_Limit,0,1),1)</f>
        <v>0</v>
      </c>
      <c r="BM282" s="44">
        <f ca="1">IFERROR(IF(SUMIF($G$6:$BB$6,BM$6&amp;" Total",$G282:$BB282)-(SUMIF($G$6:$BB$6,BM$6&amp;" "&amp;'Input-Allocators'!$D$18,$G282:$BB282)+IFERROR(SUMIF($G$6:$BB$6,BM$6&amp;" "&amp;'Input-Allocators'!$E$18,$G282:$BB282),SUMIF($G$6:$BB$6,BM$6&amp;" "&amp;'Input-Allocators'!$B$20,$G282:$BB282))+SUMIF($G$6:$BB$6,BM$6&amp;" "&amp;'Input-Allocators'!$F$18,$G282:$BB282))&lt;Check_Limit,0,1),1)</f>
        <v>0</v>
      </c>
      <c r="BN282" s="44">
        <f ca="1">IFERROR(IF(SUMIF($G$6:$BB$6,BN$6&amp;" Total",$G282:$BB282)-(SUMIF($G$6:$BB$6,BN$6&amp;" "&amp;'Input-Allocators'!$D$18,$G282:$BB282)+IFERROR(SUMIF($G$6:$BB$6,BN$6&amp;" "&amp;'Input-Allocators'!$E$18,$G282:$BB282),SUMIF($G$6:$BB$6,BN$6&amp;" "&amp;'Input-Allocators'!$B$20,$G282:$BB282))+SUMIF($G$6:$BB$6,BN$6&amp;" "&amp;'Input-Allocators'!$F$18,$G282:$BB282))&lt;Check_Limit,0,1),1)</f>
        <v>0</v>
      </c>
      <c r="BO282" s="44">
        <f ca="1">IFERROR(IF(SUMIF($G$6:$BB$6,BO$6&amp;" Total",$G282:$BB282)-(SUMIF($G$6:$BB$6,BO$6&amp;" "&amp;'Input-Allocators'!$D$18,$G282:$BB282)+IFERROR(SUMIF($G$6:$BB$6,BO$6&amp;" "&amp;'Input-Allocators'!$E$18,$G282:$BB282),SUMIF($G$6:$BB$6,BO$6&amp;" "&amp;'Input-Allocators'!$B$20,$G282:$BB282))+SUMIF($G$6:$BB$6,BO$6&amp;" "&amp;'Input-Allocators'!$F$18,$G282:$BB282))&lt;Check_Limit,0,1),1)</f>
        <v>0</v>
      </c>
    </row>
    <row r="283" spans="1:67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>Functionalization!$D283</f>
        <v>0</v>
      </c>
      <c r="E283" s="14">
        <f t="shared" ca="1" si="42"/>
        <v>0</v>
      </c>
      <c r="F283" s="3" t="str">
        <f>IF($D283=0,"-",IF('Input-Accounts'!$E283&lt;&gt;0,'Input-Accounts'!$E283,'Input-Accounts'!$G283))</f>
        <v>-</v>
      </c>
      <c r="G283" s="14">
        <f ca="1">IF(G$5&lt;&gt;"",HLOOKUP(G$5,Functionalization!$G$6:$R$343,ROW($A283)-5,FALSE),IFERROR(INDEX(G$320:G$343,MATCH($F283,$B$320:$B$343,0))/VLOOKUP($F283,$B$320:$BB$343,MATCH(LEFT(TRIM(G$6),FIND("~",SUBSTITUTE(G$6,"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283))*HLOOKUP(LEFT(TRIM(G$6),FIND("~",SUBSTITUTE(G$6," ","~",LEN(TRIM(G$6))-LEN(SUBSTITUTE(TRIM(G$6)," ",""))))-1)&amp;" Total",$B$6:$BB$343,ROW($A283)-5,FALSE))</f>
        <v>0</v>
      </c>
      <c r="H283" s="14">
        <f ca="1">IF(H$5&lt;&gt;"",HLOOKUP(H$5,Functionalization!$G$6:$R$343,ROW($A283)-5,FALSE),IFERROR(INDEX(H$320:H$343,MATCH($F283,$B$320:$B$343,0))/VLOOKUP($F283,$B$320:$BB$343,MATCH(LEFT(TRIM(H$6),FIND("~",SUBSTITUTE(H$6,"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283))*HLOOKUP(LEFT(TRIM(H$6),FIND("~",SUBSTITUTE(H$6," ","~",LEN(TRIM(H$6))-LEN(SUBSTITUTE(TRIM(H$6)," ",""))))-1)&amp;" Total",$B$6:$BB$343,ROW($A283)-5,FALSE))</f>
        <v>0</v>
      </c>
      <c r="I283" s="14">
        <f ca="1">IF(I$5&lt;&gt;"",HLOOKUP(I$5,Functionalization!$G$6:$R$343,ROW($A283)-5,FALSE),IFERROR(INDEX(I$320:I$343,MATCH($F283,$B$320:$B$343,0))/VLOOKUP($F283,$B$320:$BB$343,MATCH(LEFT(TRIM(I$6),FIND("~",SUBSTITUTE(I$6,"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283))*HLOOKUP(LEFT(TRIM(I$6),FIND("~",SUBSTITUTE(I$6," ","~",LEN(TRIM(I$6))-LEN(SUBSTITUTE(TRIM(I$6)," ",""))))-1)&amp;" Total",$B$6:$BB$343,ROW($A283)-5,FALSE))</f>
        <v>0</v>
      </c>
      <c r="J283" s="14">
        <f ca="1">IF(J$5&lt;&gt;"",HLOOKUP(J$5,Functionalization!$G$6:$R$343,ROW($A283)-5,FALSE),IFERROR(INDEX(J$320:J$343,MATCH($F283,$B$320:$B$343,0))/VLOOKUP($F283,$B$320:$BB$343,MATCH(LEFT(TRIM(J$6),FIND("~",SUBSTITUTE(J$6,"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283))*HLOOKUP(LEFT(TRIM(J$6),FIND("~",SUBSTITUTE(J$6," ","~",LEN(TRIM(J$6))-LEN(SUBSTITUTE(TRIM(J$6)," ",""))))-1)&amp;" Total",$B$6:$BB$343,ROW($A283)-5,FALSE))</f>
        <v>0</v>
      </c>
      <c r="K283" s="14">
        <f ca="1">IF(K$5&lt;&gt;"",HLOOKUP(K$5,Functionalization!$G$6:$R$343,ROW($A283)-5,FALSE),IFERROR(INDEX(K$320:K$343,MATCH($F283,$B$320:$B$343,0))/VLOOKUP($F283,$B$320:$BB$343,MATCH(LEFT(TRIM(K$6),FIND("~",SUBSTITUTE(K$6,"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283))*HLOOKUP(LEFT(TRIM(K$6),FIND("~",SUBSTITUTE(K$6," ","~",LEN(TRIM(K$6))-LEN(SUBSTITUTE(TRIM(K$6)," ",""))))-1)&amp;" Total",$B$6:$BB$343,ROW($A283)-5,FALSE))</f>
        <v>0</v>
      </c>
      <c r="L283" s="14">
        <f ca="1">IF(L$5&lt;&gt;"",HLOOKUP(L$5,Functionalization!$G$6:$R$343,ROW($A283)-5,FALSE),IFERROR(INDEX(L$320:L$343,MATCH($F283,$B$320:$B$343,0))/VLOOKUP($F283,$B$320:$BB$343,MATCH(LEFT(TRIM(L$6),FIND("~",SUBSTITUTE(L$6,"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283))*HLOOKUP(LEFT(TRIM(L$6),FIND("~",SUBSTITUTE(L$6," ","~",LEN(TRIM(L$6))-LEN(SUBSTITUTE(TRIM(L$6)," ",""))))-1)&amp;" Total",$B$6:$BB$343,ROW($A283)-5,FALSE))</f>
        <v>0</v>
      </c>
      <c r="M283" s="14">
        <f ca="1">IF(M$5&lt;&gt;"",HLOOKUP(M$5,Functionalization!$G$6:$R$343,ROW($A283)-5,FALSE),IFERROR(INDEX(M$320:M$343,MATCH($F283,$B$320:$B$343,0))/VLOOKUP($F283,$B$320:$BB$343,MATCH(LEFT(TRIM(M$6),FIND("~",SUBSTITUTE(M$6,"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283))*HLOOKUP(LEFT(TRIM(M$6),FIND("~",SUBSTITUTE(M$6," ","~",LEN(TRIM(M$6))-LEN(SUBSTITUTE(TRIM(M$6)," ",""))))-1)&amp;" Total",$B$6:$BB$343,ROW($A283)-5,FALSE))</f>
        <v>0</v>
      </c>
      <c r="N283" s="14">
        <f ca="1">IF(N$5&lt;&gt;"",HLOOKUP(N$5,Functionalization!$G$6:$R$343,ROW($A283)-5,FALSE),IFERROR(INDEX(N$320:N$343,MATCH($F283,$B$320:$B$343,0))/VLOOKUP($F283,$B$320:$BB$343,MATCH(LEFT(TRIM(N$6),FIND("~",SUBSTITUTE(N$6,"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283))*HLOOKUP(LEFT(TRIM(N$6),FIND("~",SUBSTITUTE(N$6," ","~",LEN(TRIM(N$6))-LEN(SUBSTITUTE(TRIM(N$6)," ",""))))-1)&amp;" Total",$B$6:$BB$343,ROW($A283)-5,FALSE))</f>
        <v>0</v>
      </c>
      <c r="O283" s="14">
        <f ca="1">IF(O$5&lt;&gt;"",HLOOKUP(O$5,Functionalization!$G$6:$R$343,ROW($A283)-5,FALSE),IFERROR(INDEX(O$320:O$343,MATCH($F283,$B$320:$B$343,0))/VLOOKUP($F283,$B$320:$BB$343,MATCH(LEFT(TRIM(O$6),FIND("~",SUBSTITUTE(O$6,"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283))*HLOOKUP(LEFT(TRIM(O$6),FIND("~",SUBSTITUTE(O$6," ","~",LEN(TRIM(O$6))-LEN(SUBSTITUTE(TRIM(O$6)," ",""))))-1)&amp;" Total",$B$6:$BB$343,ROW($A283)-5,FALSE))</f>
        <v>0</v>
      </c>
      <c r="P283" s="14">
        <f ca="1">IF(P$5&lt;&gt;"",HLOOKUP(P$5,Functionalization!$G$6:$R$343,ROW($A283)-5,FALSE),IFERROR(INDEX(P$320:P$343,MATCH($F283,$B$320:$B$343,0))/VLOOKUP($F283,$B$320:$BB$343,MATCH(LEFT(TRIM(P$6),FIND("~",SUBSTITUTE(P$6,"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283))*HLOOKUP(LEFT(TRIM(P$6),FIND("~",SUBSTITUTE(P$6," ","~",LEN(TRIM(P$6))-LEN(SUBSTITUTE(TRIM(P$6)," ",""))))-1)&amp;" Total",$B$6:$BB$343,ROW($A283)-5,FALSE))</f>
        <v>0</v>
      </c>
      <c r="Q283" s="14">
        <f ca="1">IF(Q$5&lt;&gt;"",HLOOKUP(Q$5,Functionalization!$G$6:$R$343,ROW($A283)-5,FALSE),IFERROR(INDEX(Q$320:Q$343,MATCH($F283,$B$320:$B$343,0))/VLOOKUP($F283,$B$320:$BB$343,MATCH(LEFT(TRIM(Q$6),FIND("~",SUBSTITUTE(Q$6,"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283))*HLOOKUP(LEFT(TRIM(Q$6),FIND("~",SUBSTITUTE(Q$6," ","~",LEN(TRIM(Q$6))-LEN(SUBSTITUTE(TRIM(Q$6)," ",""))))-1)&amp;" Total",$B$6:$BB$343,ROW($A283)-5,FALSE))</f>
        <v>0</v>
      </c>
      <c r="R283" s="14">
        <f ca="1">IF(R$5&lt;&gt;"",HLOOKUP(R$5,Functionalization!$G$6:$R$343,ROW($A283)-5,FALSE),IFERROR(INDEX(R$320:R$343,MATCH($F283,$B$320:$B$343,0))/VLOOKUP($F283,$B$320:$BB$343,MATCH(LEFT(TRIM(R$6),FIND("~",SUBSTITUTE(R$6,"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283))*HLOOKUP(LEFT(TRIM(R$6),FIND("~",SUBSTITUTE(R$6," ","~",LEN(TRIM(R$6))-LEN(SUBSTITUTE(TRIM(R$6)," ",""))))-1)&amp;" Total",$B$6:$BB$343,ROW($A283)-5,FALSE))</f>
        <v>0</v>
      </c>
      <c r="S283" s="14">
        <f ca="1">IF(S$5&lt;&gt;"",HLOOKUP(S$5,Functionalization!$G$6:$R$343,ROW($A283)-5,FALSE),IFERROR(INDEX(S$320:S$343,MATCH($F283,$B$320:$B$343,0))/VLOOKUP($F283,$B$320:$BB$343,MATCH(LEFT(TRIM(S$6),FIND("~",SUBSTITUTE(S$6,"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283))*HLOOKUP(LEFT(TRIM(S$6),FIND("~",SUBSTITUTE(S$6," ","~",LEN(TRIM(S$6))-LEN(SUBSTITUTE(TRIM(S$6)," ",""))))-1)&amp;" Total",$B$6:$BB$343,ROW($A283)-5,FALSE))</f>
        <v>0</v>
      </c>
      <c r="T283" s="14">
        <f ca="1">IF(T$5&lt;&gt;"",HLOOKUP(T$5,Functionalization!$G$6:$R$343,ROW($A283)-5,FALSE),IFERROR(INDEX(T$320:T$343,MATCH($F283,$B$320:$B$343,0))/VLOOKUP($F283,$B$320:$BB$343,MATCH(LEFT(TRIM(T$6),FIND("~",SUBSTITUTE(T$6,"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283))*HLOOKUP(LEFT(TRIM(T$6),FIND("~",SUBSTITUTE(T$6," ","~",LEN(TRIM(T$6))-LEN(SUBSTITUTE(TRIM(T$6)," ",""))))-1)&amp;" Total",$B$6:$BB$343,ROW($A283)-5,FALSE))</f>
        <v>0</v>
      </c>
      <c r="U283" s="14">
        <f ca="1">IF(U$5&lt;&gt;"",HLOOKUP(U$5,Functionalization!$G$6:$R$343,ROW($A283)-5,FALSE),IFERROR(INDEX(U$320:U$343,MATCH($F283,$B$320:$B$343,0))/VLOOKUP($F283,$B$320:$BB$343,MATCH(LEFT(TRIM(U$6),FIND("~",SUBSTITUTE(U$6,"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283))*HLOOKUP(LEFT(TRIM(U$6),FIND("~",SUBSTITUTE(U$6," ","~",LEN(TRIM(U$6))-LEN(SUBSTITUTE(TRIM(U$6)," ",""))))-1)&amp;" Total",$B$6:$BB$343,ROW($A283)-5,FALSE))</f>
        <v>0</v>
      </c>
      <c r="V283" s="14">
        <f ca="1">IF(V$5&lt;&gt;"",HLOOKUP(V$5,Functionalization!$G$6:$R$343,ROW($A283)-5,FALSE),IFERROR(INDEX(V$320:V$343,MATCH($F283,$B$320:$B$343,0))/VLOOKUP($F283,$B$320:$BB$343,MATCH(LEFT(TRIM(V$6),FIND("~",SUBSTITUTE(V$6,"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283))*HLOOKUP(LEFT(TRIM(V$6),FIND("~",SUBSTITUTE(V$6," ","~",LEN(TRIM(V$6))-LEN(SUBSTITUTE(TRIM(V$6)," ",""))))-1)&amp;" Total",$B$6:$BB$343,ROW($A283)-5,FALSE))</f>
        <v>0</v>
      </c>
      <c r="W283" s="14">
        <f ca="1">IF(W$5&lt;&gt;"",HLOOKUP(W$5,Functionalization!$G$6:$R$343,ROW($A283)-5,FALSE),IFERROR(INDEX(W$320:W$343,MATCH($F283,$B$320:$B$343,0))/VLOOKUP($F283,$B$320:$BB$343,MATCH(LEFT(TRIM(W$6),FIND("~",SUBSTITUTE(W$6,"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283))*HLOOKUP(LEFT(TRIM(W$6),FIND("~",SUBSTITUTE(W$6," ","~",LEN(TRIM(W$6))-LEN(SUBSTITUTE(TRIM(W$6)," ",""))))-1)&amp;" Total",$B$6:$BB$343,ROW($A283)-5,FALSE))</f>
        <v>0</v>
      </c>
      <c r="X283" s="14">
        <f ca="1">IF(X$5&lt;&gt;"",HLOOKUP(X$5,Functionalization!$G$6:$R$343,ROW($A283)-5,FALSE),IFERROR(INDEX(X$320:X$343,MATCH($F283,$B$320:$B$343,0))/VLOOKUP($F283,$B$320:$BB$343,MATCH(LEFT(TRIM(X$6),FIND("~",SUBSTITUTE(X$6,"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283))*HLOOKUP(LEFT(TRIM(X$6),FIND("~",SUBSTITUTE(X$6," ","~",LEN(TRIM(X$6))-LEN(SUBSTITUTE(TRIM(X$6)," ",""))))-1)&amp;" Total",$B$6:$BB$343,ROW($A283)-5,FALSE))</f>
        <v>0</v>
      </c>
      <c r="Y283" s="14">
        <f ca="1">IF(Y$5&lt;&gt;"",HLOOKUP(Y$5,Functionalization!$G$6:$R$343,ROW($A283)-5,FALSE),IFERROR(INDEX(Y$320:Y$343,MATCH($F283,$B$320:$B$343,0))/VLOOKUP($F283,$B$320:$BB$343,MATCH(LEFT(TRIM(Y$6),FIND("~",SUBSTITUTE(Y$6,"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283))*HLOOKUP(LEFT(TRIM(Y$6),FIND("~",SUBSTITUTE(Y$6," ","~",LEN(TRIM(Y$6))-LEN(SUBSTITUTE(TRIM(Y$6)," ",""))))-1)&amp;" Total",$B$6:$BB$343,ROW($A283)-5,FALSE))</f>
        <v>0</v>
      </c>
      <c r="Z283" s="14">
        <f ca="1">IF(Z$5&lt;&gt;"",HLOOKUP(Z$5,Functionalization!$G$6:$R$343,ROW($A283)-5,FALSE),IFERROR(INDEX(Z$320:Z$343,MATCH($F283,$B$320:$B$343,0))/VLOOKUP($F283,$B$320:$BB$343,MATCH(LEFT(TRIM(Z$6),FIND("~",SUBSTITUTE(Z$6,"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283))*HLOOKUP(LEFT(TRIM(Z$6),FIND("~",SUBSTITUTE(Z$6," ","~",LEN(TRIM(Z$6))-LEN(SUBSTITUTE(TRIM(Z$6)," ",""))))-1)&amp;" Total",$B$6:$BB$343,ROW($A283)-5,FALSE))</f>
        <v>0</v>
      </c>
      <c r="AA283" s="14">
        <f ca="1">IF(AA$5&lt;&gt;"",HLOOKUP(AA$5,Functionalization!$G$6:$R$343,ROW($A283)-5,FALSE),IFERROR(INDEX(AA$320:AA$343,MATCH($F283,$B$320:$B$343,0))/VLOOKUP($F283,$B$320:$BB$343,MATCH(LEFT(TRIM(AA$6),FIND("~",SUBSTITUTE(AA$6,"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283))*HLOOKUP(LEFT(TRIM(AA$6),FIND("~",SUBSTITUTE(AA$6," ","~",LEN(TRIM(AA$6))-LEN(SUBSTITUTE(TRIM(AA$6)," ",""))))-1)&amp;" Total",$B$6:$BB$343,ROW($A283)-5,FALSE))</f>
        <v>0</v>
      </c>
      <c r="AB283" s="14">
        <f ca="1">IF(AB$5&lt;&gt;"",HLOOKUP(AB$5,Functionalization!$G$6:$R$343,ROW($A283)-5,FALSE),IFERROR(INDEX(AB$320:AB$343,MATCH($F283,$B$320:$B$343,0))/VLOOKUP($F283,$B$320:$BB$343,MATCH(LEFT(TRIM(AB$6),FIND("~",SUBSTITUTE(AB$6,"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283))*HLOOKUP(LEFT(TRIM(AB$6),FIND("~",SUBSTITUTE(AB$6," ","~",LEN(TRIM(AB$6))-LEN(SUBSTITUTE(TRIM(AB$6)," ",""))))-1)&amp;" Total",$B$6:$BB$343,ROW($A283)-5,FALSE))</f>
        <v>0</v>
      </c>
      <c r="AC283" s="14">
        <f ca="1">IF(AC$5&lt;&gt;"",HLOOKUP(AC$5,Functionalization!$G$6:$R$343,ROW($A283)-5,FALSE),IFERROR(INDEX(AC$320:AC$343,MATCH($F283,$B$320:$B$343,0))/VLOOKUP($F283,$B$320:$BB$343,MATCH(LEFT(TRIM(AC$6),FIND("~",SUBSTITUTE(AC$6,"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283))*HLOOKUP(LEFT(TRIM(AC$6),FIND("~",SUBSTITUTE(AC$6," ","~",LEN(TRIM(AC$6))-LEN(SUBSTITUTE(TRIM(AC$6)," ",""))))-1)&amp;" Total",$B$6:$BB$343,ROW($A283)-5,FALSE))</f>
        <v>0</v>
      </c>
      <c r="AD283" s="14">
        <f ca="1">IF(AD$5&lt;&gt;"",HLOOKUP(AD$5,Functionalization!$G$6:$R$343,ROW($A283)-5,FALSE),IFERROR(INDEX(AD$320:AD$343,MATCH($F283,$B$320:$B$343,0))/VLOOKUP($F283,$B$320:$BB$343,MATCH(LEFT(TRIM(AD$6),FIND("~",SUBSTITUTE(AD$6,"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283))*HLOOKUP(LEFT(TRIM(AD$6),FIND("~",SUBSTITUTE(AD$6," ","~",LEN(TRIM(AD$6))-LEN(SUBSTITUTE(TRIM(AD$6)," ",""))))-1)&amp;" Total",$B$6:$BB$343,ROW($A283)-5,FALSE))</f>
        <v>0</v>
      </c>
      <c r="AE283" s="14">
        <f ca="1">IF(AE$5&lt;&gt;"",HLOOKUP(AE$5,Functionalization!$G$6:$R$343,ROW($A283)-5,FALSE),IFERROR(INDEX(AE$320:AE$343,MATCH($F283,$B$320:$B$343,0))/VLOOKUP($F283,$B$320:$BB$343,MATCH(LEFT(TRIM(AE$6),FIND("~",SUBSTITUTE(AE$6,"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283))*HLOOKUP(LEFT(TRIM(AE$6),FIND("~",SUBSTITUTE(AE$6," ","~",LEN(TRIM(AE$6))-LEN(SUBSTITUTE(TRIM(AE$6)," ",""))))-1)&amp;" Total",$B$6:$BB$343,ROW($A283)-5,FALSE))</f>
        <v>0</v>
      </c>
      <c r="AF283" s="14">
        <f ca="1">IF(AF$5&lt;&gt;"",HLOOKUP(AF$5,Functionalization!$G$6:$R$343,ROW($A283)-5,FALSE),IFERROR(INDEX(AF$320:AF$343,MATCH($F283,$B$320:$B$343,0))/VLOOKUP($F283,$B$320:$BB$343,MATCH(LEFT(TRIM(AF$6),FIND("~",SUBSTITUTE(AF$6,"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283))*HLOOKUP(LEFT(TRIM(AF$6),FIND("~",SUBSTITUTE(AF$6," ","~",LEN(TRIM(AF$6))-LEN(SUBSTITUTE(TRIM(AF$6)," ",""))))-1)&amp;" Total",$B$6:$BB$343,ROW($A283)-5,FALSE))</f>
        <v>0</v>
      </c>
      <c r="AG283" s="14">
        <f ca="1">IF(AG$5&lt;&gt;"",HLOOKUP(AG$5,Functionalization!$G$6:$R$343,ROW($A283)-5,FALSE),IFERROR(INDEX(AG$320:AG$343,MATCH($F283,$B$320:$B$343,0))/VLOOKUP($F283,$B$320:$BB$343,MATCH(LEFT(TRIM(AG$6),FIND("~",SUBSTITUTE(AG$6,"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283))*HLOOKUP(LEFT(TRIM(AG$6),FIND("~",SUBSTITUTE(AG$6," ","~",LEN(TRIM(AG$6))-LEN(SUBSTITUTE(TRIM(AG$6)," ",""))))-1)&amp;" Total",$B$6:$BB$343,ROW($A283)-5,FALSE))</f>
        <v>0</v>
      </c>
      <c r="AH283" s="14">
        <f ca="1">IF(AH$5&lt;&gt;"",HLOOKUP(AH$5,Functionalization!$G$6:$R$343,ROW($A283)-5,FALSE),IFERROR(INDEX(AH$320:AH$343,MATCH($F283,$B$320:$B$343,0))/VLOOKUP($F283,$B$320:$BB$343,MATCH(LEFT(TRIM(AH$6),FIND("~",SUBSTITUTE(AH$6,"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283))*HLOOKUP(LEFT(TRIM(AH$6),FIND("~",SUBSTITUTE(AH$6," ","~",LEN(TRIM(AH$6))-LEN(SUBSTITUTE(TRIM(AH$6)," ",""))))-1)&amp;" Total",$B$6:$BB$343,ROW($A283)-5,FALSE))</f>
        <v>0</v>
      </c>
      <c r="AI283" s="14">
        <f ca="1">IF(AI$5&lt;&gt;"",HLOOKUP(AI$5,Functionalization!$G$6:$R$343,ROW($A283)-5,FALSE),IFERROR(INDEX(AI$320:AI$343,MATCH($F283,$B$320:$B$343,0))/VLOOKUP($F283,$B$320:$BB$343,MATCH(LEFT(TRIM(AI$6),FIND("~",SUBSTITUTE(AI$6,"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283))*HLOOKUP(LEFT(TRIM(AI$6),FIND("~",SUBSTITUTE(AI$6," ","~",LEN(TRIM(AI$6))-LEN(SUBSTITUTE(TRIM(AI$6)," ",""))))-1)&amp;" Total",$B$6:$BB$343,ROW($A283)-5,FALSE))</f>
        <v>0</v>
      </c>
      <c r="AJ283" s="14">
        <f ca="1">IF(AJ$5&lt;&gt;"",HLOOKUP(AJ$5,Functionalization!$G$6:$R$343,ROW($A283)-5,FALSE),IFERROR(INDEX(AJ$320:AJ$343,MATCH($F283,$B$320:$B$343,0))/VLOOKUP($F283,$B$320:$BB$343,MATCH(LEFT(TRIM(AJ$6),FIND("~",SUBSTITUTE(AJ$6,"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283))*HLOOKUP(LEFT(TRIM(AJ$6),FIND("~",SUBSTITUTE(AJ$6," ","~",LEN(TRIM(AJ$6))-LEN(SUBSTITUTE(TRIM(AJ$6)," ",""))))-1)&amp;" Total",$B$6:$BB$343,ROW($A283)-5,FALSE))</f>
        <v>0</v>
      </c>
      <c r="AK283" s="14">
        <f ca="1">IF(AK$5&lt;&gt;"",HLOOKUP(AK$5,Functionalization!$G$6:$R$343,ROW($A283)-5,FALSE),IFERROR(INDEX(AK$320:AK$343,MATCH($F283,$B$320:$B$343,0))/VLOOKUP($F283,$B$320:$BB$343,MATCH(LEFT(TRIM(AK$6),FIND("~",SUBSTITUTE(AK$6,"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283))*HLOOKUP(LEFT(TRIM(AK$6),FIND("~",SUBSTITUTE(AK$6," ","~",LEN(TRIM(AK$6))-LEN(SUBSTITUTE(TRIM(AK$6)," ",""))))-1)&amp;" Total",$B$6:$BB$343,ROW($A283)-5,FALSE))</f>
        <v>0</v>
      </c>
      <c r="AL283" s="14">
        <f ca="1">IF(AL$5&lt;&gt;"",HLOOKUP(AL$5,Functionalization!$G$6:$R$343,ROW($A283)-5,FALSE),IFERROR(INDEX(AL$320:AL$343,MATCH($F283,$B$320:$B$343,0))/VLOOKUP($F283,$B$320:$BB$343,MATCH(LEFT(TRIM(AL$6),FIND("~",SUBSTITUTE(AL$6,"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283))*HLOOKUP(LEFT(TRIM(AL$6),FIND("~",SUBSTITUTE(AL$6," ","~",LEN(TRIM(AL$6))-LEN(SUBSTITUTE(TRIM(AL$6)," ",""))))-1)&amp;" Total",$B$6:$BB$343,ROW($A283)-5,FALSE))</f>
        <v>0</v>
      </c>
      <c r="AM283" s="14">
        <f ca="1">IF(AM$5&lt;&gt;"",HLOOKUP(AM$5,Functionalization!$G$6:$R$343,ROW($A283)-5,FALSE),IFERROR(INDEX(AM$320:AM$343,MATCH($F283,$B$320:$B$343,0))/VLOOKUP($F283,$B$320:$BB$343,MATCH(LEFT(TRIM(AM$6),FIND("~",SUBSTITUTE(AM$6,"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283))*HLOOKUP(LEFT(TRIM(AM$6),FIND("~",SUBSTITUTE(AM$6," ","~",LEN(TRIM(AM$6))-LEN(SUBSTITUTE(TRIM(AM$6)," ",""))))-1)&amp;" Total",$B$6:$BB$343,ROW($A283)-5,FALSE))</f>
        <v>0</v>
      </c>
      <c r="AN283" s="14">
        <f ca="1">IF(AN$5&lt;&gt;"",HLOOKUP(AN$5,Functionalization!$G$6:$R$343,ROW($A283)-5,FALSE),IFERROR(INDEX(AN$320:AN$343,MATCH($F283,$B$320:$B$343,0))/VLOOKUP($F283,$B$320:$BB$343,MATCH(LEFT(TRIM(AN$6),FIND("~",SUBSTITUTE(AN$6,"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283))*HLOOKUP(LEFT(TRIM(AN$6),FIND("~",SUBSTITUTE(AN$6," ","~",LEN(TRIM(AN$6))-LEN(SUBSTITUTE(TRIM(AN$6)," ",""))))-1)&amp;" Total",$B$6:$BB$343,ROW($A283)-5,FALSE))</f>
        <v>0</v>
      </c>
      <c r="AO283" s="14">
        <f ca="1">IF(AO$5&lt;&gt;"",HLOOKUP(AO$5,Functionalization!$G$6:$R$343,ROW($A283)-5,FALSE),IFERROR(INDEX(AO$320:AO$343,MATCH($F283,$B$320:$B$343,0))/VLOOKUP($F283,$B$320:$BB$343,MATCH(LEFT(TRIM(AO$6),FIND("~",SUBSTITUTE(AO$6,"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283))*HLOOKUP(LEFT(TRIM(AO$6),FIND("~",SUBSTITUTE(AO$6," ","~",LEN(TRIM(AO$6))-LEN(SUBSTITUTE(TRIM(AO$6)," ",""))))-1)&amp;" Total",$B$6:$BB$343,ROW($A283)-5,FALSE))</f>
        <v>0</v>
      </c>
      <c r="AP283" s="14">
        <f ca="1">IF(AP$5&lt;&gt;"",HLOOKUP(AP$5,Functionalization!$G$6:$R$343,ROW($A283)-5,FALSE),IFERROR(INDEX(AP$320:AP$343,MATCH($F283,$B$320:$B$343,0))/VLOOKUP($F283,$B$320:$BB$343,MATCH(LEFT(TRIM(AP$6),FIND("~",SUBSTITUTE(AP$6,"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283))*HLOOKUP(LEFT(TRIM(AP$6),FIND("~",SUBSTITUTE(AP$6," ","~",LEN(TRIM(AP$6))-LEN(SUBSTITUTE(TRIM(AP$6)," ",""))))-1)&amp;" Total",$B$6:$BB$343,ROW($A283)-5,FALSE))</f>
        <v>0</v>
      </c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D283" s="44">
        <f ca="1">IFERROR(IF(SUMIF($G$6:$BB$6,BD$6&amp;" Total",$G283:$BB283)-(SUMIF($G$6:$BB$6,BD$6&amp;" "&amp;'Input-Allocators'!$D$18,$G283:$BB283)+IFERROR(SUMIF($G$6:$BB$6,BD$6&amp;" "&amp;'Input-Allocators'!$E$18,$G283:$BB283),SUMIF($G$6:$BB$6,BD$6&amp;" "&amp;'Input-Allocators'!$B$20,$G283:$BB283))+SUMIF($G$6:$BB$6,BD$6&amp;" "&amp;'Input-Allocators'!$F$18,$G283:$BB283))&lt;Check_Limit,0,1),1)</f>
        <v>0</v>
      </c>
      <c r="BE283" s="44">
        <f ca="1">IFERROR(IF(SUMIF($G$6:$BB$6,BE$6&amp;" Total",$G283:$BB283)-(SUMIF($G$6:$BB$6,BE$6&amp;" "&amp;'Input-Allocators'!$D$18,$G283:$BB283)+IFERROR(SUMIF($G$6:$BB$6,BE$6&amp;" "&amp;'Input-Allocators'!$E$18,$G283:$BB283),SUMIF($G$6:$BB$6,BE$6&amp;" "&amp;'Input-Allocators'!$B$20,$G283:$BB283))+SUMIF($G$6:$BB$6,BE$6&amp;" "&amp;'Input-Allocators'!$F$18,$G283:$BB283))&lt;Check_Limit,0,1),1)</f>
        <v>0</v>
      </c>
      <c r="BF283" s="44">
        <f ca="1">IFERROR(IF(SUMIF($G$6:$BB$6,BF$6&amp;" Total",$G283:$BB283)-(SUMIF($G$6:$BB$6,BF$6&amp;" "&amp;'Input-Allocators'!$D$18,$G283:$BB283)+IFERROR(SUMIF($G$6:$BB$6,BF$6&amp;" "&amp;'Input-Allocators'!$E$18,$G283:$BB283),SUMIF($G$6:$BB$6,BF$6&amp;" "&amp;'Input-Allocators'!$B$20,$G283:$BB283))+SUMIF($G$6:$BB$6,BF$6&amp;" "&amp;'Input-Allocators'!$F$18,$G283:$BB283))&lt;Check_Limit,0,1),1)</f>
        <v>0</v>
      </c>
      <c r="BG283" s="44">
        <f ca="1">IFERROR(IF(SUMIF($G$6:$BB$6,BG$6&amp;" Total",$G283:$BB283)-(SUMIF($G$6:$BB$6,BG$6&amp;" "&amp;'Input-Allocators'!$D$18,$G283:$BB283)+IFERROR(SUMIF($G$6:$BB$6,BG$6&amp;" "&amp;'Input-Allocators'!$E$18,$G283:$BB283),SUMIF($G$6:$BB$6,BG$6&amp;" "&amp;'Input-Allocators'!$B$20,$G283:$BB283))+SUMIF($G$6:$BB$6,BG$6&amp;" "&amp;'Input-Allocators'!$F$18,$G283:$BB283))&lt;Check_Limit,0,1),1)</f>
        <v>0</v>
      </c>
      <c r="BH283" s="44">
        <f ca="1">IFERROR(IF(SUMIF($G$6:$BB$6,BH$6&amp;" Total",$G283:$BB283)-(SUMIF($G$6:$BB$6,BH$6&amp;" "&amp;'Input-Allocators'!$D$18,$G283:$BB283)+IFERROR(SUMIF($G$6:$BB$6,BH$6&amp;" "&amp;'Input-Allocators'!$E$18,$G283:$BB283),SUMIF($G$6:$BB$6,BH$6&amp;" "&amp;'Input-Allocators'!$B$20,$G283:$BB283))+SUMIF($G$6:$BB$6,BH$6&amp;" "&amp;'Input-Allocators'!$F$18,$G283:$BB283))&lt;Check_Limit,0,1),1)</f>
        <v>0</v>
      </c>
      <c r="BI283" s="44">
        <f ca="1">IFERROR(IF(SUMIF($G$6:$BB$6,BI$6&amp;" Total",$G283:$BB283)-(SUMIF($G$6:$BB$6,BI$6&amp;" "&amp;'Input-Allocators'!$D$18,$G283:$BB283)+IFERROR(SUMIF($G$6:$BB$6,BI$6&amp;" "&amp;'Input-Allocators'!$E$18,$G283:$BB283),SUMIF($G$6:$BB$6,BI$6&amp;" "&amp;'Input-Allocators'!$B$20,$G283:$BB283))+SUMIF($G$6:$BB$6,BI$6&amp;" "&amp;'Input-Allocators'!$F$18,$G283:$BB283))&lt;Check_Limit,0,1),1)</f>
        <v>0</v>
      </c>
      <c r="BJ283" s="44">
        <f ca="1">IFERROR(IF(SUMIF($G$6:$BB$6,BJ$6&amp;" Total",$G283:$BB283)-(SUMIF($G$6:$BB$6,BJ$6&amp;" "&amp;'Input-Allocators'!$D$18,$G283:$BB283)+IFERROR(SUMIF($G$6:$BB$6,BJ$6&amp;" "&amp;'Input-Allocators'!$E$18,$G283:$BB283),SUMIF($G$6:$BB$6,BJ$6&amp;" "&amp;'Input-Allocators'!$B$20,$G283:$BB283))+SUMIF($G$6:$BB$6,BJ$6&amp;" "&amp;'Input-Allocators'!$F$18,$G283:$BB283))&lt;Check_Limit,0,1),1)</f>
        <v>0</v>
      </c>
      <c r="BK283" s="44">
        <f ca="1">IFERROR(IF(SUMIF($G$6:$BB$6,BK$6&amp;" Total",$G283:$BB283)-(SUMIF($G$6:$BB$6,BK$6&amp;" "&amp;'Input-Allocators'!$D$18,$G283:$BB283)+IFERROR(SUMIF($G$6:$BB$6,BK$6&amp;" "&amp;'Input-Allocators'!$E$18,$G283:$BB283),SUMIF($G$6:$BB$6,BK$6&amp;" "&amp;'Input-Allocators'!$B$20,$G283:$BB283))+SUMIF($G$6:$BB$6,BK$6&amp;" "&amp;'Input-Allocators'!$F$18,$G283:$BB283))&lt;Check_Limit,0,1),1)</f>
        <v>0</v>
      </c>
      <c r="BL283" s="44">
        <f ca="1">IFERROR(IF(SUMIF($G$6:$BB$6,BL$6&amp;" Total",$G283:$BB283)-(SUMIF($G$6:$BB$6,BL$6&amp;" "&amp;'Input-Allocators'!$D$18,$G283:$BB283)+IFERROR(SUMIF($G$6:$BB$6,BL$6&amp;" "&amp;'Input-Allocators'!$E$18,$G283:$BB283),SUMIF($G$6:$BB$6,BL$6&amp;" "&amp;'Input-Allocators'!$B$20,$G283:$BB283))+SUMIF($G$6:$BB$6,BL$6&amp;" "&amp;'Input-Allocators'!$F$18,$G283:$BB283))&lt;Check_Limit,0,1),1)</f>
        <v>0</v>
      </c>
      <c r="BM283" s="44">
        <f ca="1">IFERROR(IF(SUMIF($G$6:$BB$6,BM$6&amp;" Total",$G283:$BB283)-(SUMIF($G$6:$BB$6,BM$6&amp;" "&amp;'Input-Allocators'!$D$18,$G283:$BB283)+IFERROR(SUMIF($G$6:$BB$6,BM$6&amp;" "&amp;'Input-Allocators'!$E$18,$G283:$BB283),SUMIF($G$6:$BB$6,BM$6&amp;" "&amp;'Input-Allocators'!$B$20,$G283:$BB283))+SUMIF($G$6:$BB$6,BM$6&amp;" "&amp;'Input-Allocators'!$F$18,$G283:$BB283))&lt;Check_Limit,0,1),1)</f>
        <v>0</v>
      </c>
      <c r="BN283" s="44">
        <f ca="1">IFERROR(IF(SUMIF($G$6:$BB$6,BN$6&amp;" Total",$G283:$BB283)-(SUMIF($G$6:$BB$6,BN$6&amp;" "&amp;'Input-Allocators'!$D$18,$G283:$BB283)+IFERROR(SUMIF($G$6:$BB$6,BN$6&amp;" "&amp;'Input-Allocators'!$E$18,$G283:$BB283),SUMIF($G$6:$BB$6,BN$6&amp;" "&amp;'Input-Allocators'!$B$20,$G283:$BB283))+SUMIF($G$6:$BB$6,BN$6&amp;" "&amp;'Input-Allocators'!$F$18,$G283:$BB283))&lt;Check_Limit,0,1),1)</f>
        <v>0</v>
      </c>
      <c r="BO283" s="44">
        <f ca="1">IFERROR(IF(SUMIF($G$6:$BB$6,BO$6&amp;" Total",$G283:$BB283)-(SUMIF($G$6:$BB$6,BO$6&amp;" "&amp;'Input-Allocators'!$D$18,$G283:$BB283)+IFERROR(SUMIF($G$6:$BB$6,BO$6&amp;" "&amp;'Input-Allocators'!$E$18,$G283:$BB283),SUMIF($G$6:$BB$6,BO$6&amp;" "&amp;'Input-Allocators'!$B$20,$G283:$BB283))+SUMIF($G$6:$BB$6,BO$6&amp;" "&amp;'Input-Allocators'!$F$18,$G283:$BB283))&lt;Check_Limit,0,1),1)</f>
        <v>0</v>
      </c>
    </row>
    <row r="284" spans="1:67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>Functionalization!$D284</f>
        <v>0</v>
      </c>
      <c r="E284" s="14">
        <f t="shared" ca="1" si="42"/>
        <v>0</v>
      </c>
      <c r="F284" s="3" t="str">
        <f>IF($D284=0,"-",IF('Input-Accounts'!$E284&lt;&gt;0,'Input-Accounts'!$E284,'Input-Accounts'!$G284))</f>
        <v>-</v>
      </c>
      <c r="G284" s="14">
        <f ca="1">IF(G$5&lt;&gt;"",HLOOKUP(G$5,Functionalization!$G$6:$R$343,ROW($A284)-5,FALSE),IFERROR(INDEX(G$320:G$343,MATCH($F284,$B$320:$B$343,0))/VLOOKUP($F284,$B$320:$BB$343,MATCH(LEFT(TRIM(G$6),FIND("~",SUBSTITUTE(G$6,"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284))*HLOOKUP(LEFT(TRIM(G$6),FIND("~",SUBSTITUTE(G$6," ","~",LEN(TRIM(G$6))-LEN(SUBSTITUTE(TRIM(G$6)," ",""))))-1)&amp;" Total",$B$6:$BB$343,ROW($A284)-5,FALSE))</f>
        <v>0</v>
      </c>
      <c r="H284" s="14">
        <f ca="1">IF(H$5&lt;&gt;"",HLOOKUP(H$5,Functionalization!$G$6:$R$343,ROW($A284)-5,FALSE),IFERROR(INDEX(H$320:H$343,MATCH($F284,$B$320:$B$343,0))/VLOOKUP($F284,$B$320:$BB$343,MATCH(LEFT(TRIM(H$6),FIND("~",SUBSTITUTE(H$6,"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284))*HLOOKUP(LEFT(TRIM(H$6),FIND("~",SUBSTITUTE(H$6," ","~",LEN(TRIM(H$6))-LEN(SUBSTITUTE(TRIM(H$6)," ",""))))-1)&amp;" Total",$B$6:$BB$343,ROW($A284)-5,FALSE))</f>
        <v>0</v>
      </c>
      <c r="I284" s="14">
        <f ca="1">IF(I$5&lt;&gt;"",HLOOKUP(I$5,Functionalization!$G$6:$R$343,ROW($A284)-5,FALSE),IFERROR(INDEX(I$320:I$343,MATCH($F284,$B$320:$B$343,0))/VLOOKUP($F284,$B$320:$BB$343,MATCH(LEFT(TRIM(I$6),FIND("~",SUBSTITUTE(I$6,"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284))*HLOOKUP(LEFT(TRIM(I$6),FIND("~",SUBSTITUTE(I$6," ","~",LEN(TRIM(I$6))-LEN(SUBSTITUTE(TRIM(I$6)," ",""))))-1)&amp;" Total",$B$6:$BB$343,ROW($A284)-5,FALSE))</f>
        <v>0</v>
      </c>
      <c r="J284" s="14">
        <f ca="1">IF(J$5&lt;&gt;"",HLOOKUP(J$5,Functionalization!$G$6:$R$343,ROW($A284)-5,FALSE),IFERROR(INDEX(J$320:J$343,MATCH($F284,$B$320:$B$343,0))/VLOOKUP($F284,$B$320:$BB$343,MATCH(LEFT(TRIM(J$6),FIND("~",SUBSTITUTE(J$6,"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284))*HLOOKUP(LEFT(TRIM(J$6),FIND("~",SUBSTITUTE(J$6," ","~",LEN(TRIM(J$6))-LEN(SUBSTITUTE(TRIM(J$6)," ",""))))-1)&amp;" Total",$B$6:$BB$343,ROW($A284)-5,FALSE))</f>
        <v>0</v>
      </c>
      <c r="K284" s="14">
        <f ca="1">IF(K$5&lt;&gt;"",HLOOKUP(K$5,Functionalization!$G$6:$R$343,ROW($A284)-5,FALSE),IFERROR(INDEX(K$320:K$343,MATCH($F284,$B$320:$B$343,0))/VLOOKUP($F284,$B$320:$BB$343,MATCH(LEFT(TRIM(K$6),FIND("~",SUBSTITUTE(K$6,"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284))*HLOOKUP(LEFT(TRIM(K$6),FIND("~",SUBSTITUTE(K$6," ","~",LEN(TRIM(K$6))-LEN(SUBSTITUTE(TRIM(K$6)," ",""))))-1)&amp;" Total",$B$6:$BB$343,ROW($A284)-5,FALSE))</f>
        <v>0</v>
      </c>
      <c r="L284" s="14">
        <f ca="1">IF(L$5&lt;&gt;"",HLOOKUP(L$5,Functionalization!$G$6:$R$343,ROW($A284)-5,FALSE),IFERROR(INDEX(L$320:L$343,MATCH($F284,$B$320:$B$343,0))/VLOOKUP($F284,$B$320:$BB$343,MATCH(LEFT(TRIM(L$6),FIND("~",SUBSTITUTE(L$6,"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284))*HLOOKUP(LEFT(TRIM(L$6),FIND("~",SUBSTITUTE(L$6," ","~",LEN(TRIM(L$6))-LEN(SUBSTITUTE(TRIM(L$6)," ",""))))-1)&amp;" Total",$B$6:$BB$343,ROW($A284)-5,FALSE))</f>
        <v>0</v>
      </c>
      <c r="M284" s="14">
        <f ca="1">IF(M$5&lt;&gt;"",HLOOKUP(M$5,Functionalization!$G$6:$R$343,ROW($A284)-5,FALSE),IFERROR(INDEX(M$320:M$343,MATCH($F284,$B$320:$B$343,0))/VLOOKUP($F284,$B$320:$BB$343,MATCH(LEFT(TRIM(M$6),FIND("~",SUBSTITUTE(M$6,"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284))*HLOOKUP(LEFT(TRIM(M$6),FIND("~",SUBSTITUTE(M$6," ","~",LEN(TRIM(M$6))-LEN(SUBSTITUTE(TRIM(M$6)," ",""))))-1)&amp;" Total",$B$6:$BB$343,ROW($A284)-5,FALSE))</f>
        <v>0</v>
      </c>
      <c r="N284" s="14">
        <f ca="1">IF(N$5&lt;&gt;"",HLOOKUP(N$5,Functionalization!$G$6:$R$343,ROW($A284)-5,FALSE),IFERROR(INDEX(N$320:N$343,MATCH($F284,$B$320:$B$343,0))/VLOOKUP($F284,$B$320:$BB$343,MATCH(LEFT(TRIM(N$6),FIND("~",SUBSTITUTE(N$6,"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284))*HLOOKUP(LEFT(TRIM(N$6),FIND("~",SUBSTITUTE(N$6," ","~",LEN(TRIM(N$6))-LEN(SUBSTITUTE(TRIM(N$6)," ",""))))-1)&amp;" Total",$B$6:$BB$343,ROW($A284)-5,FALSE))</f>
        <v>0</v>
      </c>
      <c r="O284" s="14">
        <f ca="1">IF(O$5&lt;&gt;"",HLOOKUP(O$5,Functionalization!$G$6:$R$343,ROW($A284)-5,FALSE),IFERROR(INDEX(O$320:O$343,MATCH($F284,$B$320:$B$343,0))/VLOOKUP($F284,$B$320:$BB$343,MATCH(LEFT(TRIM(O$6),FIND("~",SUBSTITUTE(O$6,"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284))*HLOOKUP(LEFT(TRIM(O$6),FIND("~",SUBSTITUTE(O$6," ","~",LEN(TRIM(O$6))-LEN(SUBSTITUTE(TRIM(O$6)," ",""))))-1)&amp;" Total",$B$6:$BB$343,ROW($A284)-5,FALSE))</f>
        <v>0</v>
      </c>
      <c r="P284" s="14">
        <f ca="1">IF(P$5&lt;&gt;"",HLOOKUP(P$5,Functionalization!$G$6:$R$343,ROW($A284)-5,FALSE),IFERROR(INDEX(P$320:P$343,MATCH($F284,$B$320:$B$343,0))/VLOOKUP($F284,$B$320:$BB$343,MATCH(LEFT(TRIM(P$6),FIND("~",SUBSTITUTE(P$6,"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284))*HLOOKUP(LEFT(TRIM(P$6),FIND("~",SUBSTITUTE(P$6," ","~",LEN(TRIM(P$6))-LEN(SUBSTITUTE(TRIM(P$6)," ",""))))-1)&amp;" Total",$B$6:$BB$343,ROW($A284)-5,FALSE))</f>
        <v>0</v>
      </c>
      <c r="Q284" s="14">
        <f ca="1">IF(Q$5&lt;&gt;"",HLOOKUP(Q$5,Functionalization!$G$6:$R$343,ROW($A284)-5,FALSE),IFERROR(INDEX(Q$320:Q$343,MATCH($F284,$B$320:$B$343,0))/VLOOKUP($F284,$B$320:$BB$343,MATCH(LEFT(TRIM(Q$6),FIND("~",SUBSTITUTE(Q$6,"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284))*HLOOKUP(LEFT(TRIM(Q$6),FIND("~",SUBSTITUTE(Q$6," ","~",LEN(TRIM(Q$6))-LEN(SUBSTITUTE(TRIM(Q$6)," ",""))))-1)&amp;" Total",$B$6:$BB$343,ROW($A284)-5,FALSE))</f>
        <v>0</v>
      </c>
      <c r="R284" s="14">
        <f ca="1">IF(R$5&lt;&gt;"",HLOOKUP(R$5,Functionalization!$G$6:$R$343,ROW($A284)-5,FALSE),IFERROR(INDEX(R$320:R$343,MATCH($F284,$B$320:$B$343,0))/VLOOKUP($F284,$B$320:$BB$343,MATCH(LEFT(TRIM(R$6),FIND("~",SUBSTITUTE(R$6,"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284))*HLOOKUP(LEFT(TRIM(R$6),FIND("~",SUBSTITUTE(R$6," ","~",LEN(TRIM(R$6))-LEN(SUBSTITUTE(TRIM(R$6)," ",""))))-1)&amp;" Total",$B$6:$BB$343,ROW($A284)-5,FALSE))</f>
        <v>0</v>
      </c>
      <c r="S284" s="14">
        <f ca="1">IF(S$5&lt;&gt;"",HLOOKUP(S$5,Functionalization!$G$6:$R$343,ROW($A284)-5,FALSE),IFERROR(INDEX(S$320:S$343,MATCH($F284,$B$320:$B$343,0))/VLOOKUP($F284,$B$320:$BB$343,MATCH(LEFT(TRIM(S$6),FIND("~",SUBSTITUTE(S$6,"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284))*HLOOKUP(LEFT(TRIM(S$6),FIND("~",SUBSTITUTE(S$6," ","~",LEN(TRIM(S$6))-LEN(SUBSTITUTE(TRIM(S$6)," ",""))))-1)&amp;" Total",$B$6:$BB$343,ROW($A284)-5,FALSE))</f>
        <v>0</v>
      </c>
      <c r="T284" s="14">
        <f ca="1">IF(T$5&lt;&gt;"",HLOOKUP(T$5,Functionalization!$G$6:$R$343,ROW($A284)-5,FALSE),IFERROR(INDEX(T$320:T$343,MATCH($F284,$B$320:$B$343,0))/VLOOKUP($F284,$B$320:$BB$343,MATCH(LEFT(TRIM(T$6),FIND("~",SUBSTITUTE(T$6,"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284))*HLOOKUP(LEFT(TRIM(T$6),FIND("~",SUBSTITUTE(T$6," ","~",LEN(TRIM(T$6))-LEN(SUBSTITUTE(TRIM(T$6)," ",""))))-1)&amp;" Total",$B$6:$BB$343,ROW($A284)-5,FALSE))</f>
        <v>0</v>
      </c>
      <c r="U284" s="14">
        <f ca="1">IF(U$5&lt;&gt;"",HLOOKUP(U$5,Functionalization!$G$6:$R$343,ROW($A284)-5,FALSE),IFERROR(INDEX(U$320:U$343,MATCH($F284,$B$320:$B$343,0))/VLOOKUP($F284,$B$320:$BB$343,MATCH(LEFT(TRIM(U$6),FIND("~",SUBSTITUTE(U$6,"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284))*HLOOKUP(LEFT(TRIM(U$6),FIND("~",SUBSTITUTE(U$6," ","~",LEN(TRIM(U$6))-LEN(SUBSTITUTE(TRIM(U$6)," ",""))))-1)&amp;" Total",$B$6:$BB$343,ROW($A284)-5,FALSE))</f>
        <v>0</v>
      </c>
      <c r="V284" s="14">
        <f ca="1">IF(V$5&lt;&gt;"",HLOOKUP(V$5,Functionalization!$G$6:$R$343,ROW($A284)-5,FALSE),IFERROR(INDEX(V$320:V$343,MATCH($F284,$B$320:$B$343,0))/VLOOKUP($F284,$B$320:$BB$343,MATCH(LEFT(TRIM(V$6),FIND("~",SUBSTITUTE(V$6,"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284))*HLOOKUP(LEFT(TRIM(V$6),FIND("~",SUBSTITUTE(V$6," ","~",LEN(TRIM(V$6))-LEN(SUBSTITUTE(TRIM(V$6)," ",""))))-1)&amp;" Total",$B$6:$BB$343,ROW($A284)-5,FALSE))</f>
        <v>0</v>
      </c>
      <c r="W284" s="14">
        <f ca="1">IF(W$5&lt;&gt;"",HLOOKUP(W$5,Functionalization!$G$6:$R$343,ROW($A284)-5,FALSE),IFERROR(INDEX(W$320:W$343,MATCH($F284,$B$320:$B$343,0))/VLOOKUP($F284,$B$320:$BB$343,MATCH(LEFT(TRIM(W$6),FIND("~",SUBSTITUTE(W$6,"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284))*HLOOKUP(LEFT(TRIM(W$6),FIND("~",SUBSTITUTE(W$6," ","~",LEN(TRIM(W$6))-LEN(SUBSTITUTE(TRIM(W$6)," ",""))))-1)&amp;" Total",$B$6:$BB$343,ROW($A284)-5,FALSE))</f>
        <v>0</v>
      </c>
      <c r="X284" s="14">
        <f ca="1">IF(X$5&lt;&gt;"",HLOOKUP(X$5,Functionalization!$G$6:$R$343,ROW($A284)-5,FALSE),IFERROR(INDEX(X$320:X$343,MATCH($F284,$B$320:$B$343,0))/VLOOKUP($F284,$B$320:$BB$343,MATCH(LEFT(TRIM(X$6),FIND("~",SUBSTITUTE(X$6,"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284))*HLOOKUP(LEFT(TRIM(X$6),FIND("~",SUBSTITUTE(X$6," ","~",LEN(TRIM(X$6))-LEN(SUBSTITUTE(TRIM(X$6)," ",""))))-1)&amp;" Total",$B$6:$BB$343,ROW($A284)-5,FALSE))</f>
        <v>0</v>
      </c>
      <c r="Y284" s="14">
        <f ca="1">IF(Y$5&lt;&gt;"",HLOOKUP(Y$5,Functionalization!$G$6:$R$343,ROW($A284)-5,FALSE),IFERROR(INDEX(Y$320:Y$343,MATCH($F284,$B$320:$B$343,0))/VLOOKUP($F284,$B$320:$BB$343,MATCH(LEFT(TRIM(Y$6),FIND("~",SUBSTITUTE(Y$6,"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284))*HLOOKUP(LEFT(TRIM(Y$6),FIND("~",SUBSTITUTE(Y$6," ","~",LEN(TRIM(Y$6))-LEN(SUBSTITUTE(TRIM(Y$6)," ",""))))-1)&amp;" Total",$B$6:$BB$343,ROW($A284)-5,FALSE))</f>
        <v>0</v>
      </c>
      <c r="Z284" s="14">
        <f ca="1">IF(Z$5&lt;&gt;"",HLOOKUP(Z$5,Functionalization!$G$6:$R$343,ROW($A284)-5,FALSE),IFERROR(INDEX(Z$320:Z$343,MATCH($F284,$B$320:$B$343,0))/VLOOKUP($F284,$B$320:$BB$343,MATCH(LEFT(TRIM(Z$6),FIND("~",SUBSTITUTE(Z$6,"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284))*HLOOKUP(LEFT(TRIM(Z$6),FIND("~",SUBSTITUTE(Z$6," ","~",LEN(TRIM(Z$6))-LEN(SUBSTITUTE(TRIM(Z$6)," ",""))))-1)&amp;" Total",$B$6:$BB$343,ROW($A284)-5,FALSE))</f>
        <v>0</v>
      </c>
      <c r="AA284" s="14">
        <f ca="1">IF(AA$5&lt;&gt;"",HLOOKUP(AA$5,Functionalization!$G$6:$R$343,ROW($A284)-5,FALSE),IFERROR(INDEX(AA$320:AA$343,MATCH($F284,$B$320:$B$343,0))/VLOOKUP($F284,$B$320:$BB$343,MATCH(LEFT(TRIM(AA$6),FIND("~",SUBSTITUTE(AA$6,"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284))*HLOOKUP(LEFT(TRIM(AA$6),FIND("~",SUBSTITUTE(AA$6," ","~",LEN(TRIM(AA$6))-LEN(SUBSTITUTE(TRIM(AA$6)," ",""))))-1)&amp;" Total",$B$6:$BB$343,ROW($A284)-5,FALSE))</f>
        <v>0</v>
      </c>
      <c r="AB284" s="14">
        <f ca="1">IF(AB$5&lt;&gt;"",HLOOKUP(AB$5,Functionalization!$G$6:$R$343,ROW($A284)-5,FALSE),IFERROR(INDEX(AB$320:AB$343,MATCH($F284,$B$320:$B$343,0))/VLOOKUP($F284,$B$320:$BB$343,MATCH(LEFT(TRIM(AB$6),FIND("~",SUBSTITUTE(AB$6,"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284))*HLOOKUP(LEFT(TRIM(AB$6),FIND("~",SUBSTITUTE(AB$6," ","~",LEN(TRIM(AB$6))-LEN(SUBSTITUTE(TRIM(AB$6)," ",""))))-1)&amp;" Total",$B$6:$BB$343,ROW($A284)-5,FALSE))</f>
        <v>0</v>
      </c>
      <c r="AC284" s="14">
        <f ca="1">IF(AC$5&lt;&gt;"",HLOOKUP(AC$5,Functionalization!$G$6:$R$343,ROW($A284)-5,FALSE),IFERROR(INDEX(AC$320:AC$343,MATCH($F284,$B$320:$B$343,0))/VLOOKUP($F284,$B$320:$BB$343,MATCH(LEFT(TRIM(AC$6),FIND("~",SUBSTITUTE(AC$6,"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284))*HLOOKUP(LEFT(TRIM(AC$6),FIND("~",SUBSTITUTE(AC$6," ","~",LEN(TRIM(AC$6))-LEN(SUBSTITUTE(TRIM(AC$6)," ",""))))-1)&amp;" Total",$B$6:$BB$343,ROW($A284)-5,FALSE))</f>
        <v>0</v>
      </c>
      <c r="AD284" s="14">
        <f ca="1">IF(AD$5&lt;&gt;"",HLOOKUP(AD$5,Functionalization!$G$6:$R$343,ROW($A284)-5,FALSE),IFERROR(INDEX(AD$320:AD$343,MATCH($F284,$B$320:$B$343,0))/VLOOKUP($F284,$B$320:$BB$343,MATCH(LEFT(TRIM(AD$6),FIND("~",SUBSTITUTE(AD$6,"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284))*HLOOKUP(LEFT(TRIM(AD$6),FIND("~",SUBSTITUTE(AD$6," ","~",LEN(TRIM(AD$6))-LEN(SUBSTITUTE(TRIM(AD$6)," ",""))))-1)&amp;" Total",$B$6:$BB$343,ROW($A284)-5,FALSE))</f>
        <v>0</v>
      </c>
      <c r="AE284" s="14">
        <f ca="1">IF(AE$5&lt;&gt;"",HLOOKUP(AE$5,Functionalization!$G$6:$R$343,ROW($A284)-5,FALSE),IFERROR(INDEX(AE$320:AE$343,MATCH($F284,$B$320:$B$343,0))/VLOOKUP($F284,$B$320:$BB$343,MATCH(LEFT(TRIM(AE$6),FIND("~",SUBSTITUTE(AE$6,"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284))*HLOOKUP(LEFT(TRIM(AE$6),FIND("~",SUBSTITUTE(AE$6," ","~",LEN(TRIM(AE$6))-LEN(SUBSTITUTE(TRIM(AE$6)," ",""))))-1)&amp;" Total",$B$6:$BB$343,ROW($A284)-5,FALSE))</f>
        <v>0</v>
      </c>
      <c r="AF284" s="14">
        <f ca="1">IF(AF$5&lt;&gt;"",HLOOKUP(AF$5,Functionalization!$G$6:$R$343,ROW($A284)-5,FALSE),IFERROR(INDEX(AF$320:AF$343,MATCH($F284,$B$320:$B$343,0))/VLOOKUP($F284,$B$320:$BB$343,MATCH(LEFT(TRIM(AF$6),FIND("~",SUBSTITUTE(AF$6,"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284))*HLOOKUP(LEFT(TRIM(AF$6),FIND("~",SUBSTITUTE(AF$6," ","~",LEN(TRIM(AF$6))-LEN(SUBSTITUTE(TRIM(AF$6)," ",""))))-1)&amp;" Total",$B$6:$BB$343,ROW($A284)-5,FALSE))</f>
        <v>0</v>
      </c>
      <c r="AG284" s="14">
        <f ca="1">IF(AG$5&lt;&gt;"",HLOOKUP(AG$5,Functionalization!$G$6:$R$343,ROW($A284)-5,FALSE),IFERROR(INDEX(AG$320:AG$343,MATCH($F284,$B$320:$B$343,0))/VLOOKUP($F284,$B$320:$BB$343,MATCH(LEFT(TRIM(AG$6),FIND("~",SUBSTITUTE(AG$6,"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284))*HLOOKUP(LEFT(TRIM(AG$6),FIND("~",SUBSTITUTE(AG$6," ","~",LEN(TRIM(AG$6))-LEN(SUBSTITUTE(TRIM(AG$6)," ",""))))-1)&amp;" Total",$B$6:$BB$343,ROW($A284)-5,FALSE))</f>
        <v>0</v>
      </c>
      <c r="AH284" s="14">
        <f ca="1">IF(AH$5&lt;&gt;"",HLOOKUP(AH$5,Functionalization!$G$6:$R$343,ROW($A284)-5,FALSE),IFERROR(INDEX(AH$320:AH$343,MATCH($F284,$B$320:$B$343,0))/VLOOKUP($F284,$B$320:$BB$343,MATCH(LEFT(TRIM(AH$6),FIND("~",SUBSTITUTE(AH$6,"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284))*HLOOKUP(LEFT(TRIM(AH$6),FIND("~",SUBSTITUTE(AH$6," ","~",LEN(TRIM(AH$6))-LEN(SUBSTITUTE(TRIM(AH$6)," ",""))))-1)&amp;" Total",$B$6:$BB$343,ROW($A284)-5,FALSE))</f>
        <v>0</v>
      </c>
      <c r="AI284" s="14">
        <f ca="1">IF(AI$5&lt;&gt;"",HLOOKUP(AI$5,Functionalization!$G$6:$R$343,ROW($A284)-5,FALSE),IFERROR(INDEX(AI$320:AI$343,MATCH($F284,$B$320:$B$343,0))/VLOOKUP($F284,$B$320:$BB$343,MATCH(LEFT(TRIM(AI$6),FIND("~",SUBSTITUTE(AI$6,"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284))*HLOOKUP(LEFT(TRIM(AI$6),FIND("~",SUBSTITUTE(AI$6," ","~",LEN(TRIM(AI$6))-LEN(SUBSTITUTE(TRIM(AI$6)," ",""))))-1)&amp;" Total",$B$6:$BB$343,ROW($A284)-5,FALSE))</f>
        <v>0</v>
      </c>
      <c r="AJ284" s="14">
        <f ca="1">IF(AJ$5&lt;&gt;"",HLOOKUP(AJ$5,Functionalization!$G$6:$R$343,ROW($A284)-5,FALSE),IFERROR(INDEX(AJ$320:AJ$343,MATCH($F284,$B$320:$B$343,0))/VLOOKUP($F284,$B$320:$BB$343,MATCH(LEFT(TRIM(AJ$6),FIND("~",SUBSTITUTE(AJ$6,"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284))*HLOOKUP(LEFT(TRIM(AJ$6),FIND("~",SUBSTITUTE(AJ$6," ","~",LEN(TRIM(AJ$6))-LEN(SUBSTITUTE(TRIM(AJ$6)," ",""))))-1)&amp;" Total",$B$6:$BB$343,ROW($A284)-5,FALSE))</f>
        <v>0</v>
      </c>
      <c r="AK284" s="14">
        <f ca="1">IF(AK$5&lt;&gt;"",HLOOKUP(AK$5,Functionalization!$G$6:$R$343,ROW($A284)-5,FALSE),IFERROR(INDEX(AK$320:AK$343,MATCH($F284,$B$320:$B$343,0))/VLOOKUP($F284,$B$320:$BB$343,MATCH(LEFT(TRIM(AK$6),FIND("~",SUBSTITUTE(AK$6,"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284))*HLOOKUP(LEFT(TRIM(AK$6),FIND("~",SUBSTITUTE(AK$6," ","~",LEN(TRIM(AK$6))-LEN(SUBSTITUTE(TRIM(AK$6)," ",""))))-1)&amp;" Total",$B$6:$BB$343,ROW($A284)-5,FALSE))</f>
        <v>0</v>
      </c>
      <c r="AL284" s="14">
        <f ca="1">IF(AL$5&lt;&gt;"",HLOOKUP(AL$5,Functionalization!$G$6:$R$343,ROW($A284)-5,FALSE),IFERROR(INDEX(AL$320:AL$343,MATCH($F284,$B$320:$B$343,0))/VLOOKUP($F284,$B$320:$BB$343,MATCH(LEFT(TRIM(AL$6),FIND("~",SUBSTITUTE(AL$6,"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284))*HLOOKUP(LEFT(TRIM(AL$6),FIND("~",SUBSTITUTE(AL$6," ","~",LEN(TRIM(AL$6))-LEN(SUBSTITUTE(TRIM(AL$6)," ",""))))-1)&amp;" Total",$B$6:$BB$343,ROW($A284)-5,FALSE))</f>
        <v>0</v>
      </c>
      <c r="AM284" s="14">
        <f ca="1">IF(AM$5&lt;&gt;"",HLOOKUP(AM$5,Functionalization!$G$6:$R$343,ROW($A284)-5,FALSE),IFERROR(INDEX(AM$320:AM$343,MATCH($F284,$B$320:$B$343,0))/VLOOKUP($F284,$B$320:$BB$343,MATCH(LEFT(TRIM(AM$6),FIND("~",SUBSTITUTE(AM$6,"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284))*HLOOKUP(LEFT(TRIM(AM$6),FIND("~",SUBSTITUTE(AM$6," ","~",LEN(TRIM(AM$6))-LEN(SUBSTITUTE(TRIM(AM$6)," ",""))))-1)&amp;" Total",$B$6:$BB$343,ROW($A284)-5,FALSE))</f>
        <v>0</v>
      </c>
      <c r="AN284" s="14">
        <f ca="1">IF(AN$5&lt;&gt;"",HLOOKUP(AN$5,Functionalization!$G$6:$R$343,ROW($A284)-5,FALSE),IFERROR(INDEX(AN$320:AN$343,MATCH($F284,$B$320:$B$343,0))/VLOOKUP($F284,$B$320:$BB$343,MATCH(LEFT(TRIM(AN$6),FIND("~",SUBSTITUTE(AN$6,"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284))*HLOOKUP(LEFT(TRIM(AN$6),FIND("~",SUBSTITUTE(AN$6," ","~",LEN(TRIM(AN$6))-LEN(SUBSTITUTE(TRIM(AN$6)," ",""))))-1)&amp;" Total",$B$6:$BB$343,ROW($A284)-5,FALSE))</f>
        <v>0</v>
      </c>
      <c r="AO284" s="14">
        <f ca="1">IF(AO$5&lt;&gt;"",HLOOKUP(AO$5,Functionalization!$G$6:$R$343,ROW($A284)-5,FALSE),IFERROR(INDEX(AO$320:AO$343,MATCH($F284,$B$320:$B$343,0))/VLOOKUP($F284,$B$320:$BB$343,MATCH(LEFT(TRIM(AO$6),FIND("~",SUBSTITUTE(AO$6,"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284))*HLOOKUP(LEFT(TRIM(AO$6),FIND("~",SUBSTITUTE(AO$6," ","~",LEN(TRIM(AO$6))-LEN(SUBSTITUTE(TRIM(AO$6)," ",""))))-1)&amp;" Total",$B$6:$BB$343,ROW($A284)-5,FALSE))</f>
        <v>0</v>
      </c>
      <c r="AP284" s="14">
        <f ca="1">IF(AP$5&lt;&gt;"",HLOOKUP(AP$5,Functionalization!$G$6:$R$343,ROW($A284)-5,FALSE),IFERROR(INDEX(AP$320:AP$343,MATCH($F284,$B$320:$B$343,0))/VLOOKUP($F284,$B$320:$BB$343,MATCH(LEFT(TRIM(AP$6),FIND("~",SUBSTITUTE(AP$6,"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284))*HLOOKUP(LEFT(TRIM(AP$6),FIND("~",SUBSTITUTE(AP$6," ","~",LEN(TRIM(AP$6))-LEN(SUBSTITUTE(TRIM(AP$6)," ",""))))-1)&amp;" Total",$B$6:$BB$343,ROW($A284)-5,FALSE))</f>
        <v>0</v>
      </c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D284" s="44">
        <f ca="1">IFERROR(IF(SUMIF($G$6:$BB$6,BD$6&amp;" Total",$G284:$BB284)-(SUMIF($G$6:$BB$6,BD$6&amp;" "&amp;'Input-Allocators'!$D$18,$G284:$BB284)+IFERROR(SUMIF($G$6:$BB$6,BD$6&amp;" "&amp;'Input-Allocators'!$E$18,$G284:$BB284),SUMIF($G$6:$BB$6,BD$6&amp;" "&amp;'Input-Allocators'!$B$20,$G284:$BB284))+SUMIF($G$6:$BB$6,BD$6&amp;" "&amp;'Input-Allocators'!$F$18,$G284:$BB284))&lt;Check_Limit,0,1),1)</f>
        <v>0</v>
      </c>
      <c r="BE284" s="44">
        <f ca="1">IFERROR(IF(SUMIF($G$6:$BB$6,BE$6&amp;" Total",$G284:$BB284)-(SUMIF($G$6:$BB$6,BE$6&amp;" "&amp;'Input-Allocators'!$D$18,$G284:$BB284)+IFERROR(SUMIF($G$6:$BB$6,BE$6&amp;" "&amp;'Input-Allocators'!$E$18,$G284:$BB284),SUMIF($G$6:$BB$6,BE$6&amp;" "&amp;'Input-Allocators'!$B$20,$G284:$BB284))+SUMIF($G$6:$BB$6,BE$6&amp;" "&amp;'Input-Allocators'!$F$18,$G284:$BB284))&lt;Check_Limit,0,1),1)</f>
        <v>0</v>
      </c>
      <c r="BF284" s="44">
        <f ca="1">IFERROR(IF(SUMIF($G$6:$BB$6,BF$6&amp;" Total",$G284:$BB284)-(SUMIF($G$6:$BB$6,BF$6&amp;" "&amp;'Input-Allocators'!$D$18,$G284:$BB284)+IFERROR(SUMIF($G$6:$BB$6,BF$6&amp;" "&amp;'Input-Allocators'!$E$18,$G284:$BB284),SUMIF($G$6:$BB$6,BF$6&amp;" "&amp;'Input-Allocators'!$B$20,$G284:$BB284))+SUMIF($G$6:$BB$6,BF$6&amp;" "&amp;'Input-Allocators'!$F$18,$G284:$BB284))&lt;Check_Limit,0,1),1)</f>
        <v>0</v>
      </c>
      <c r="BG284" s="44">
        <f ca="1">IFERROR(IF(SUMIF($G$6:$BB$6,BG$6&amp;" Total",$G284:$BB284)-(SUMIF($G$6:$BB$6,BG$6&amp;" "&amp;'Input-Allocators'!$D$18,$G284:$BB284)+IFERROR(SUMIF($G$6:$BB$6,BG$6&amp;" "&amp;'Input-Allocators'!$E$18,$G284:$BB284),SUMIF($G$6:$BB$6,BG$6&amp;" "&amp;'Input-Allocators'!$B$20,$G284:$BB284))+SUMIF($G$6:$BB$6,BG$6&amp;" "&amp;'Input-Allocators'!$F$18,$G284:$BB284))&lt;Check_Limit,0,1),1)</f>
        <v>0</v>
      </c>
      <c r="BH284" s="44">
        <f ca="1">IFERROR(IF(SUMIF($G$6:$BB$6,BH$6&amp;" Total",$G284:$BB284)-(SUMIF($G$6:$BB$6,BH$6&amp;" "&amp;'Input-Allocators'!$D$18,$G284:$BB284)+IFERROR(SUMIF($G$6:$BB$6,BH$6&amp;" "&amp;'Input-Allocators'!$E$18,$G284:$BB284),SUMIF($G$6:$BB$6,BH$6&amp;" "&amp;'Input-Allocators'!$B$20,$G284:$BB284))+SUMIF($G$6:$BB$6,BH$6&amp;" "&amp;'Input-Allocators'!$F$18,$G284:$BB284))&lt;Check_Limit,0,1),1)</f>
        <v>0</v>
      </c>
      <c r="BI284" s="44">
        <f ca="1">IFERROR(IF(SUMIF($G$6:$BB$6,BI$6&amp;" Total",$G284:$BB284)-(SUMIF($G$6:$BB$6,BI$6&amp;" "&amp;'Input-Allocators'!$D$18,$G284:$BB284)+IFERROR(SUMIF($G$6:$BB$6,BI$6&amp;" "&amp;'Input-Allocators'!$E$18,$G284:$BB284),SUMIF($G$6:$BB$6,BI$6&amp;" "&amp;'Input-Allocators'!$B$20,$G284:$BB284))+SUMIF($G$6:$BB$6,BI$6&amp;" "&amp;'Input-Allocators'!$F$18,$G284:$BB284))&lt;Check_Limit,0,1),1)</f>
        <v>0</v>
      </c>
      <c r="BJ284" s="44">
        <f ca="1">IFERROR(IF(SUMIF($G$6:$BB$6,BJ$6&amp;" Total",$G284:$BB284)-(SUMIF($G$6:$BB$6,BJ$6&amp;" "&amp;'Input-Allocators'!$D$18,$G284:$BB284)+IFERROR(SUMIF($G$6:$BB$6,BJ$6&amp;" "&amp;'Input-Allocators'!$E$18,$G284:$BB284),SUMIF($G$6:$BB$6,BJ$6&amp;" "&amp;'Input-Allocators'!$B$20,$G284:$BB284))+SUMIF($G$6:$BB$6,BJ$6&amp;" "&amp;'Input-Allocators'!$F$18,$G284:$BB284))&lt;Check_Limit,0,1),1)</f>
        <v>0</v>
      </c>
      <c r="BK284" s="44">
        <f ca="1">IFERROR(IF(SUMIF($G$6:$BB$6,BK$6&amp;" Total",$G284:$BB284)-(SUMIF($G$6:$BB$6,BK$6&amp;" "&amp;'Input-Allocators'!$D$18,$G284:$BB284)+IFERROR(SUMIF($G$6:$BB$6,BK$6&amp;" "&amp;'Input-Allocators'!$E$18,$G284:$BB284),SUMIF($G$6:$BB$6,BK$6&amp;" "&amp;'Input-Allocators'!$B$20,$G284:$BB284))+SUMIF($G$6:$BB$6,BK$6&amp;" "&amp;'Input-Allocators'!$F$18,$G284:$BB284))&lt;Check_Limit,0,1),1)</f>
        <v>0</v>
      </c>
      <c r="BL284" s="44">
        <f ca="1">IFERROR(IF(SUMIF($G$6:$BB$6,BL$6&amp;" Total",$G284:$BB284)-(SUMIF($G$6:$BB$6,BL$6&amp;" "&amp;'Input-Allocators'!$D$18,$G284:$BB284)+IFERROR(SUMIF($G$6:$BB$6,BL$6&amp;" "&amp;'Input-Allocators'!$E$18,$G284:$BB284),SUMIF($G$6:$BB$6,BL$6&amp;" "&amp;'Input-Allocators'!$B$20,$G284:$BB284))+SUMIF($G$6:$BB$6,BL$6&amp;" "&amp;'Input-Allocators'!$F$18,$G284:$BB284))&lt;Check_Limit,0,1),1)</f>
        <v>0</v>
      </c>
      <c r="BM284" s="44">
        <f ca="1">IFERROR(IF(SUMIF($G$6:$BB$6,BM$6&amp;" Total",$G284:$BB284)-(SUMIF($G$6:$BB$6,BM$6&amp;" "&amp;'Input-Allocators'!$D$18,$G284:$BB284)+IFERROR(SUMIF($G$6:$BB$6,BM$6&amp;" "&amp;'Input-Allocators'!$E$18,$G284:$BB284),SUMIF($G$6:$BB$6,BM$6&amp;" "&amp;'Input-Allocators'!$B$20,$G284:$BB284))+SUMIF($G$6:$BB$6,BM$6&amp;" "&amp;'Input-Allocators'!$F$18,$G284:$BB284))&lt;Check_Limit,0,1),1)</f>
        <v>0</v>
      </c>
      <c r="BN284" s="44">
        <f ca="1">IFERROR(IF(SUMIF($G$6:$BB$6,BN$6&amp;" Total",$G284:$BB284)-(SUMIF($G$6:$BB$6,BN$6&amp;" "&amp;'Input-Allocators'!$D$18,$G284:$BB284)+IFERROR(SUMIF($G$6:$BB$6,BN$6&amp;" "&amp;'Input-Allocators'!$E$18,$G284:$BB284),SUMIF($G$6:$BB$6,BN$6&amp;" "&amp;'Input-Allocators'!$B$20,$G284:$BB284))+SUMIF($G$6:$BB$6,BN$6&amp;" "&amp;'Input-Allocators'!$F$18,$G284:$BB284))&lt;Check_Limit,0,1),1)</f>
        <v>0</v>
      </c>
      <c r="BO284" s="44">
        <f ca="1">IFERROR(IF(SUMIF($G$6:$BB$6,BO$6&amp;" Total",$G284:$BB284)-(SUMIF($G$6:$BB$6,BO$6&amp;" "&amp;'Input-Allocators'!$D$18,$G284:$BB284)+IFERROR(SUMIF($G$6:$BB$6,BO$6&amp;" "&amp;'Input-Allocators'!$E$18,$G284:$BB284),SUMIF($G$6:$BB$6,BO$6&amp;" "&amp;'Input-Allocators'!$B$20,$G284:$BB284))+SUMIF($G$6:$BB$6,BO$6&amp;" "&amp;'Input-Allocators'!$F$18,$G284:$BB284))&lt;Check_Limit,0,1),1)</f>
        <v>0</v>
      </c>
    </row>
    <row r="285" spans="1:67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>Functionalization!$D285</f>
        <v>0</v>
      </c>
      <c r="E285" s="14">
        <f t="shared" ca="1" si="42"/>
        <v>0</v>
      </c>
      <c r="F285" s="3" t="str">
        <f>IF($D285=0,"-",IF('Input-Accounts'!$E285&lt;&gt;0,'Input-Accounts'!$E285,'Input-Accounts'!$G285))</f>
        <v>-</v>
      </c>
      <c r="G285" s="14">
        <f ca="1">IF(G$5&lt;&gt;"",HLOOKUP(G$5,Functionalization!$G$6:$R$343,ROW($A285)-5,FALSE),IFERROR(INDEX(G$320:G$343,MATCH($F285,$B$320:$B$343,0))/VLOOKUP($F285,$B$320:$BB$343,MATCH(LEFT(TRIM(G$6),FIND("~",SUBSTITUTE(G$6,"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285))*HLOOKUP(LEFT(TRIM(G$6),FIND("~",SUBSTITUTE(G$6," ","~",LEN(TRIM(G$6))-LEN(SUBSTITUTE(TRIM(G$6)," ",""))))-1)&amp;" Total",$B$6:$BB$343,ROW($A285)-5,FALSE))</f>
        <v>0</v>
      </c>
      <c r="H285" s="14">
        <f ca="1">IF(H$5&lt;&gt;"",HLOOKUP(H$5,Functionalization!$G$6:$R$343,ROW($A285)-5,FALSE),IFERROR(INDEX(H$320:H$343,MATCH($F285,$B$320:$B$343,0))/VLOOKUP($F285,$B$320:$BB$343,MATCH(LEFT(TRIM(H$6),FIND("~",SUBSTITUTE(H$6,"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285))*HLOOKUP(LEFT(TRIM(H$6),FIND("~",SUBSTITUTE(H$6," ","~",LEN(TRIM(H$6))-LEN(SUBSTITUTE(TRIM(H$6)," ",""))))-1)&amp;" Total",$B$6:$BB$343,ROW($A285)-5,FALSE))</f>
        <v>0</v>
      </c>
      <c r="I285" s="14">
        <f ca="1">IF(I$5&lt;&gt;"",HLOOKUP(I$5,Functionalization!$G$6:$R$343,ROW($A285)-5,FALSE),IFERROR(INDEX(I$320:I$343,MATCH($F285,$B$320:$B$343,0))/VLOOKUP($F285,$B$320:$BB$343,MATCH(LEFT(TRIM(I$6),FIND("~",SUBSTITUTE(I$6,"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285))*HLOOKUP(LEFT(TRIM(I$6),FIND("~",SUBSTITUTE(I$6," ","~",LEN(TRIM(I$6))-LEN(SUBSTITUTE(TRIM(I$6)," ",""))))-1)&amp;" Total",$B$6:$BB$343,ROW($A285)-5,FALSE))</f>
        <v>0</v>
      </c>
      <c r="J285" s="14">
        <f ca="1">IF(J$5&lt;&gt;"",HLOOKUP(J$5,Functionalization!$G$6:$R$343,ROW($A285)-5,FALSE),IFERROR(INDEX(J$320:J$343,MATCH($F285,$B$320:$B$343,0))/VLOOKUP($F285,$B$320:$BB$343,MATCH(LEFT(TRIM(J$6),FIND("~",SUBSTITUTE(J$6,"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285))*HLOOKUP(LEFT(TRIM(J$6),FIND("~",SUBSTITUTE(J$6," ","~",LEN(TRIM(J$6))-LEN(SUBSTITUTE(TRIM(J$6)," ",""))))-1)&amp;" Total",$B$6:$BB$343,ROW($A285)-5,FALSE))</f>
        <v>0</v>
      </c>
      <c r="K285" s="14">
        <f ca="1">IF(K$5&lt;&gt;"",HLOOKUP(K$5,Functionalization!$G$6:$R$343,ROW($A285)-5,FALSE),IFERROR(INDEX(K$320:K$343,MATCH($F285,$B$320:$B$343,0))/VLOOKUP($F285,$B$320:$BB$343,MATCH(LEFT(TRIM(K$6),FIND("~",SUBSTITUTE(K$6,"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285))*HLOOKUP(LEFT(TRIM(K$6),FIND("~",SUBSTITUTE(K$6," ","~",LEN(TRIM(K$6))-LEN(SUBSTITUTE(TRIM(K$6)," ",""))))-1)&amp;" Total",$B$6:$BB$343,ROW($A285)-5,FALSE))</f>
        <v>0</v>
      </c>
      <c r="L285" s="14">
        <f ca="1">IF(L$5&lt;&gt;"",HLOOKUP(L$5,Functionalization!$G$6:$R$343,ROW($A285)-5,FALSE),IFERROR(INDEX(L$320:L$343,MATCH($F285,$B$320:$B$343,0))/VLOOKUP($F285,$B$320:$BB$343,MATCH(LEFT(TRIM(L$6),FIND("~",SUBSTITUTE(L$6,"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285))*HLOOKUP(LEFT(TRIM(L$6),FIND("~",SUBSTITUTE(L$6," ","~",LEN(TRIM(L$6))-LEN(SUBSTITUTE(TRIM(L$6)," ",""))))-1)&amp;" Total",$B$6:$BB$343,ROW($A285)-5,FALSE))</f>
        <v>0</v>
      </c>
      <c r="M285" s="14">
        <f ca="1">IF(M$5&lt;&gt;"",HLOOKUP(M$5,Functionalization!$G$6:$R$343,ROW($A285)-5,FALSE),IFERROR(INDEX(M$320:M$343,MATCH($F285,$B$320:$B$343,0))/VLOOKUP($F285,$B$320:$BB$343,MATCH(LEFT(TRIM(M$6),FIND("~",SUBSTITUTE(M$6,"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285))*HLOOKUP(LEFT(TRIM(M$6),FIND("~",SUBSTITUTE(M$6," ","~",LEN(TRIM(M$6))-LEN(SUBSTITUTE(TRIM(M$6)," ",""))))-1)&amp;" Total",$B$6:$BB$343,ROW($A285)-5,FALSE))</f>
        <v>0</v>
      </c>
      <c r="N285" s="14">
        <f ca="1">IF(N$5&lt;&gt;"",HLOOKUP(N$5,Functionalization!$G$6:$R$343,ROW($A285)-5,FALSE),IFERROR(INDEX(N$320:N$343,MATCH($F285,$B$320:$B$343,0))/VLOOKUP($F285,$B$320:$BB$343,MATCH(LEFT(TRIM(N$6),FIND("~",SUBSTITUTE(N$6,"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285))*HLOOKUP(LEFT(TRIM(N$6),FIND("~",SUBSTITUTE(N$6," ","~",LEN(TRIM(N$6))-LEN(SUBSTITUTE(TRIM(N$6)," ",""))))-1)&amp;" Total",$B$6:$BB$343,ROW($A285)-5,FALSE))</f>
        <v>0</v>
      </c>
      <c r="O285" s="14">
        <f ca="1">IF(O$5&lt;&gt;"",HLOOKUP(O$5,Functionalization!$G$6:$R$343,ROW($A285)-5,FALSE),IFERROR(INDEX(O$320:O$343,MATCH($F285,$B$320:$B$343,0))/VLOOKUP($F285,$B$320:$BB$343,MATCH(LEFT(TRIM(O$6),FIND("~",SUBSTITUTE(O$6,"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285))*HLOOKUP(LEFT(TRIM(O$6),FIND("~",SUBSTITUTE(O$6," ","~",LEN(TRIM(O$6))-LEN(SUBSTITUTE(TRIM(O$6)," ",""))))-1)&amp;" Total",$B$6:$BB$343,ROW($A285)-5,FALSE))</f>
        <v>0</v>
      </c>
      <c r="P285" s="14">
        <f ca="1">IF(P$5&lt;&gt;"",HLOOKUP(P$5,Functionalization!$G$6:$R$343,ROW($A285)-5,FALSE),IFERROR(INDEX(P$320:P$343,MATCH($F285,$B$320:$B$343,0))/VLOOKUP($F285,$B$320:$BB$343,MATCH(LEFT(TRIM(P$6),FIND("~",SUBSTITUTE(P$6,"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285))*HLOOKUP(LEFT(TRIM(P$6),FIND("~",SUBSTITUTE(P$6," ","~",LEN(TRIM(P$6))-LEN(SUBSTITUTE(TRIM(P$6)," ",""))))-1)&amp;" Total",$B$6:$BB$343,ROW($A285)-5,FALSE))</f>
        <v>0</v>
      </c>
      <c r="Q285" s="14">
        <f ca="1">IF(Q$5&lt;&gt;"",HLOOKUP(Q$5,Functionalization!$G$6:$R$343,ROW($A285)-5,FALSE),IFERROR(INDEX(Q$320:Q$343,MATCH($F285,$B$320:$B$343,0))/VLOOKUP($F285,$B$320:$BB$343,MATCH(LEFT(TRIM(Q$6),FIND("~",SUBSTITUTE(Q$6,"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285))*HLOOKUP(LEFT(TRIM(Q$6),FIND("~",SUBSTITUTE(Q$6," ","~",LEN(TRIM(Q$6))-LEN(SUBSTITUTE(TRIM(Q$6)," ",""))))-1)&amp;" Total",$B$6:$BB$343,ROW($A285)-5,FALSE))</f>
        <v>0</v>
      </c>
      <c r="R285" s="14">
        <f ca="1">IF(R$5&lt;&gt;"",HLOOKUP(R$5,Functionalization!$G$6:$R$343,ROW($A285)-5,FALSE),IFERROR(INDEX(R$320:R$343,MATCH($F285,$B$320:$B$343,0))/VLOOKUP($F285,$B$320:$BB$343,MATCH(LEFT(TRIM(R$6),FIND("~",SUBSTITUTE(R$6,"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285))*HLOOKUP(LEFT(TRIM(R$6),FIND("~",SUBSTITUTE(R$6," ","~",LEN(TRIM(R$6))-LEN(SUBSTITUTE(TRIM(R$6)," ",""))))-1)&amp;" Total",$B$6:$BB$343,ROW($A285)-5,FALSE))</f>
        <v>0</v>
      </c>
      <c r="S285" s="14">
        <f ca="1">IF(S$5&lt;&gt;"",HLOOKUP(S$5,Functionalization!$G$6:$R$343,ROW($A285)-5,FALSE),IFERROR(INDEX(S$320:S$343,MATCH($F285,$B$320:$B$343,0))/VLOOKUP($F285,$B$320:$BB$343,MATCH(LEFT(TRIM(S$6),FIND("~",SUBSTITUTE(S$6,"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285))*HLOOKUP(LEFT(TRIM(S$6),FIND("~",SUBSTITUTE(S$6," ","~",LEN(TRIM(S$6))-LEN(SUBSTITUTE(TRIM(S$6)," ",""))))-1)&amp;" Total",$B$6:$BB$343,ROW($A285)-5,FALSE))</f>
        <v>0</v>
      </c>
      <c r="T285" s="14">
        <f ca="1">IF(T$5&lt;&gt;"",HLOOKUP(T$5,Functionalization!$G$6:$R$343,ROW($A285)-5,FALSE),IFERROR(INDEX(T$320:T$343,MATCH($F285,$B$320:$B$343,0))/VLOOKUP($F285,$B$320:$BB$343,MATCH(LEFT(TRIM(T$6),FIND("~",SUBSTITUTE(T$6,"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285))*HLOOKUP(LEFT(TRIM(T$6),FIND("~",SUBSTITUTE(T$6," ","~",LEN(TRIM(T$6))-LEN(SUBSTITUTE(TRIM(T$6)," ",""))))-1)&amp;" Total",$B$6:$BB$343,ROW($A285)-5,FALSE))</f>
        <v>0</v>
      </c>
      <c r="U285" s="14">
        <f ca="1">IF(U$5&lt;&gt;"",HLOOKUP(U$5,Functionalization!$G$6:$R$343,ROW($A285)-5,FALSE),IFERROR(INDEX(U$320:U$343,MATCH($F285,$B$320:$B$343,0))/VLOOKUP($F285,$B$320:$BB$343,MATCH(LEFT(TRIM(U$6),FIND("~",SUBSTITUTE(U$6,"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285))*HLOOKUP(LEFT(TRIM(U$6),FIND("~",SUBSTITUTE(U$6," ","~",LEN(TRIM(U$6))-LEN(SUBSTITUTE(TRIM(U$6)," ",""))))-1)&amp;" Total",$B$6:$BB$343,ROW($A285)-5,FALSE))</f>
        <v>0</v>
      </c>
      <c r="V285" s="14">
        <f ca="1">IF(V$5&lt;&gt;"",HLOOKUP(V$5,Functionalization!$G$6:$R$343,ROW($A285)-5,FALSE),IFERROR(INDEX(V$320:V$343,MATCH($F285,$B$320:$B$343,0))/VLOOKUP($F285,$B$320:$BB$343,MATCH(LEFT(TRIM(V$6),FIND("~",SUBSTITUTE(V$6,"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285))*HLOOKUP(LEFT(TRIM(V$6),FIND("~",SUBSTITUTE(V$6," ","~",LEN(TRIM(V$6))-LEN(SUBSTITUTE(TRIM(V$6)," ",""))))-1)&amp;" Total",$B$6:$BB$343,ROW($A285)-5,FALSE))</f>
        <v>0</v>
      </c>
      <c r="W285" s="14">
        <f ca="1">IF(W$5&lt;&gt;"",HLOOKUP(W$5,Functionalization!$G$6:$R$343,ROW($A285)-5,FALSE),IFERROR(INDEX(W$320:W$343,MATCH($F285,$B$320:$B$343,0))/VLOOKUP($F285,$B$320:$BB$343,MATCH(LEFT(TRIM(W$6),FIND("~",SUBSTITUTE(W$6,"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285))*HLOOKUP(LEFT(TRIM(W$6),FIND("~",SUBSTITUTE(W$6," ","~",LEN(TRIM(W$6))-LEN(SUBSTITUTE(TRIM(W$6)," ",""))))-1)&amp;" Total",$B$6:$BB$343,ROW($A285)-5,FALSE))</f>
        <v>0</v>
      </c>
      <c r="X285" s="14">
        <f ca="1">IF(X$5&lt;&gt;"",HLOOKUP(X$5,Functionalization!$G$6:$R$343,ROW($A285)-5,FALSE),IFERROR(INDEX(X$320:X$343,MATCH($F285,$B$320:$B$343,0))/VLOOKUP($F285,$B$320:$BB$343,MATCH(LEFT(TRIM(X$6),FIND("~",SUBSTITUTE(X$6,"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285))*HLOOKUP(LEFT(TRIM(X$6),FIND("~",SUBSTITUTE(X$6," ","~",LEN(TRIM(X$6))-LEN(SUBSTITUTE(TRIM(X$6)," ",""))))-1)&amp;" Total",$B$6:$BB$343,ROW($A285)-5,FALSE))</f>
        <v>0</v>
      </c>
      <c r="Y285" s="14">
        <f ca="1">IF(Y$5&lt;&gt;"",HLOOKUP(Y$5,Functionalization!$G$6:$R$343,ROW($A285)-5,FALSE),IFERROR(INDEX(Y$320:Y$343,MATCH($F285,$B$320:$B$343,0))/VLOOKUP($F285,$B$320:$BB$343,MATCH(LEFT(TRIM(Y$6),FIND("~",SUBSTITUTE(Y$6,"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285))*HLOOKUP(LEFT(TRIM(Y$6),FIND("~",SUBSTITUTE(Y$6," ","~",LEN(TRIM(Y$6))-LEN(SUBSTITUTE(TRIM(Y$6)," ",""))))-1)&amp;" Total",$B$6:$BB$343,ROW($A285)-5,FALSE))</f>
        <v>0</v>
      </c>
      <c r="Z285" s="14">
        <f ca="1">IF(Z$5&lt;&gt;"",HLOOKUP(Z$5,Functionalization!$G$6:$R$343,ROW($A285)-5,FALSE),IFERROR(INDEX(Z$320:Z$343,MATCH($F285,$B$320:$B$343,0))/VLOOKUP($F285,$B$320:$BB$343,MATCH(LEFT(TRIM(Z$6),FIND("~",SUBSTITUTE(Z$6,"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285))*HLOOKUP(LEFT(TRIM(Z$6),FIND("~",SUBSTITUTE(Z$6," ","~",LEN(TRIM(Z$6))-LEN(SUBSTITUTE(TRIM(Z$6)," ",""))))-1)&amp;" Total",$B$6:$BB$343,ROW($A285)-5,FALSE))</f>
        <v>0</v>
      </c>
      <c r="AA285" s="14">
        <f ca="1">IF(AA$5&lt;&gt;"",HLOOKUP(AA$5,Functionalization!$G$6:$R$343,ROW($A285)-5,FALSE),IFERROR(INDEX(AA$320:AA$343,MATCH($F285,$B$320:$B$343,0))/VLOOKUP($F285,$B$320:$BB$343,MATCH(LEFT(TRIM(AA$6),FIND("~",SUBSTITUTE(AA$6,"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285))*HLOOKUP(LEFT(TRIM(AA$6),FIND("~",SUBSTITUTE(AA$6," ","~",LEN(TRIM(AA$6))-LEN(SUBSTITUTE(TRIM(AA$6)," ",""))))-1)&amp;" Total",$B$6:$BB$343,ROW($A285)-5,FALSE))</f>
        <v>0</v>
      </c>
      <c r="AB285" s="14">
        <f ca="1">IF(AB$5&lt;&gt;"",HLOOKUP(AB$5,Functionalization!$G$6:$R$343,ROW($A285)-5,FALSE),IFERROR(INDEX(AB$320:AB$343,MATCH($F285,$B$320:$B$343,0))/VLOOKUP($F285,$B$320:$BB$343,MATCH(LEFT(TRIM(AB$6),FIND("~",SUBSTITUTE(AB$6,"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285))*HLOOKUP(LEFT(TRIM(AB$6),FIND("~",SUBSTITUTE(AB$6," ","~",LEN(TRIM(AB$6))-LEN(SUBSTITUTE(TRIM(AB$6)," ",""))))-1)&amp;" Total",$B$6:$BB$343,ROW($A285)-5,FALSE))</f>
        <v>0</v>
      </c>
      <c r="AC285" s="14">
        <f ca="1">IF(AC$5&lt;&gt;"",HLOOKUP(AC$5,Functionalization!$G$6:$R$343,ROW($A285)-5,FALSE),IFERROR(INDEX(AC$320:AC$343,MATCH($F285,$B$320:$B$343,0))/VLOOKUP($F285,$B$320:$BB$343,MATCH(LEFT(TRIM(AC$6),FIND("~",SUBSTITUTE(AC$6,"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285))*HLOOKUP(LEFT(TRIM(AC$6),FIND("~",SUBSTITUTE(AC$6," ","~",LEN(TRIM(AC$6))-LEN(SUBSTITUTE(TRIM(AC$6)," ",""))))-1)&amp;" Total",$B$6:$BB$343,ROW($A285)-5,FALSE))</f>
        <v>0</v>
      </c>
      <c r="AD285" s="14">
        <f ca="1">IF(AD$5&lt;&gt;"",HLOOKUP(AD$5,Functionalization!$G$6:$R$343,ROW($A285)-5,FALSE),IFERROR(INDEX(AD$320:AD$343,MATCH($F285,$B$320:$B$343,0))/VLOOKUP($F285,$B$320:$BB$343,MATCH(LEFT(TRIM(AD$6),FIND("~",SUBSTITUTE(AD$6,"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285))*HLOOKUP(LEFT(TRIM(AD$6),FIND("~",SUBSTITUTE(AD$6," ","~",LEN(TRIM(AD$6))-LEN(SUBSTITUTE(TRIM(AD$6)," ",""))))-1)&amp;" Total",$B$6:$BB$343,ROW($A285)-5,FALSE))</f>
        <v>0</v>
      </c>
      <c r="AE285" s="14">
        <f ca="1">IF(AE$5&lt;&gt;"",HLOOKUP(AE$5,Functionalization!$G$6:$R$343,ROW($A285)-5,FALSE),IFERROR(INDEX(AE$320:AE$343,MATCH($F285,$B$320:$B$343,0))/VLOOKUP($F285,$B$320:$BB$343,MATCH(LEFT(TRIM(AE$6),FIND("~",SUBSTITUTE(AE$6,"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285))*HLOOKUP(LEFT(TRIM(AE$6),FIND("~",SUBSTITUTE(AE$6," ","~",LEN(TRIM(AE$6))-LEN(SUBSTITUTE(TRIM(AE$6)," ",""))))-1)&amp;" Total",$B$6:$BB$343,ROW($A285)-5,FALSE))</f>
        <v>0</v>
      </c>
      <c r="AF285" s="14">
        <f ca="1">IF(AF$5&lt;&gt;"",HLOOKUP(AF$5,Functionalization!$G$6:$R$343,ROW($A285)-5,FALSE),IFERROR(INDEX(AF$320:AF$343,MATCH($F285,$B$320:$B$343,0))/VLOOKUP($F285,$B$320:$BB$343,MATCH(LEFT(TRIM(AF$6),FIND("~",SUBSTITUTE(AF$6,"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285))*HLOOKUP(LEFT(TRIM(AF$6),FIND("~",SUBSTITUTE(AF$6," ","~",LEN(TRIM(AF$6))-LEN(SUBSTITUTE(TRIM(AF$6)," ",""))))-1)&amp;" Total",$B$6:$BB$343,ROW($A285)-5,FALSE))</f>
        <v>0</v>
      </c>
      <c r="AG285" s="14">
        <f ca="1">IF(AG$5&lt;&gt;"",HLOOKUP(AG$5,Functionalization!$G$6:$R$343,ROW($A285)-5,FALSE),IFERROR(INDEX(AG$320:AG$343,MATCH($F285,$B$320:$B$343,0))/VLOOKUP($F285,$B$320:$BB$343,MATCH(LEFT(TRIM(AG$6),FIND("~",SUBSTITUTE(AG$6,"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285))*HLOOKUP(LEFT(TRIM(AG$6),FIND("~",SUBSTITUTE(AG$6," ","~",LEN(TRIM(AG$6))-LEN(SUBSTITUTE(TRIM(AG$6)," ",""))))-1)&amp;" Total",$B$6:$BB$343,ROW($A285)-5,FALSE))</f>
        <v>0</v>
      </c>
      <c r="AH285" s="14">
        <f ca="1">IF(AH$5&lt;&gt;"",HLOOKUP(AH$5,Functionalization!$G$6:$R$343,ROW($A285)-5,FALSE),IFERROR(INDEX(AH$320:AH$343,MATCH($F285,$B$320:$B$343,0))/VLOOKUP($F285,$B$320:$BB$343,MATCH(LEFT(TRIM(AH$6),FIND("~",SUBSTITUTE(AH$6,"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285))*HLOOKUP(LEFT(TRIM(AH$6),FIND("~",SUBSTITUTE(AH$6," ","~",LEN(TRIM(AH$6))-LEN(SUBSTITUTE(TRIM(AH$6)," ",""))))-1)&amp;" Total",$B$6:$BB$343,ROW($A285)-5,FALSE))</f>
        <v>0</v>
      </c>
      <c r="AI285" s="14">
        <f ca="1">IF(AI$5&lt;&gt;"",HLOOKUP(AI$5,Functionalization!$G$6:$R$343,ROW($A285)-5,FALSE),IFERROR(INDEX(AI$320:AI$343,MATCH($F285,$B$320:$B$343,0))/VLOOKUP($F285,$B$320:$BB$343,MATCH(LEFT(TRIM(AI$6),FIND("~",SUBSTITUTE(AI$6,"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285))*HLOOKUP(LEFT(TRIM(AI$6),FIND("~",SUBSTITUTE(AI$6," ","~",LEN(TRIM(AI$6))-LEN(SUBSTITUTE(TRIM(AI$6)," ",""))))-1)&amp;" Total",$B$6:$BB$343,ROW($A285)-5,FALSE))</f>
        <v>0</v>
      </c>
      <c r="AJ285" s="14">
        <f ca="1">IF(AJ$5&lt;&gt;"",HLOOKUP(AJ$5,Functionalization!$G$6:$R$343,ROW($A285)-5,FALSE),IFERROR(INDEX(AJ$320:AJ$343,MATCH($F285,$B$320:$B$343,0))/VLOOKUP($F285,$B$320:$BB$343,MATCH(LEFT(TRIM(AJ$6),FIND("~",SUBSTITUTE(AJ$6,"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285))*HLOOKUP(LEFT(TRIM(AJ$6),FIND("~",SUBSTITUTE(AJ$6," ","~",LEN(TRIM(AJ$6))-LEN(SUBSTITUTE(TRIM(AJ$6)," ",""))))-1)&amp;" Total",$B$6:$BB$343,ROW($A285)-5,FALSE))</f>
        <v>0</v>
      </c>
      <c r="AK285" s="14">
        <f ca="1">IF(AK$5&lt;&gt;"",HLOOKUP(AK$5,Functionalization!$G$6:$R$343,ROW($A285)-5,FALSE),IFERROR(INDEX(AK$320:AK$343,MATCH($F285,$B$320:$B$343,0))/VLOOKUP($F285,$B$320:$BB$343,MATCH(LEFT(TRIM(AK$6),FIND("~",SUBSTITUTE(AK$6,"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285))*HLOOKUP(LEFT(TRIM(AK$6),FIND("~",SUBSTITUTE(AK$6," ","~",LEN(TRIM(AK$6))-LEN(SUBSTITUTE(TRIM(AK$6)," ",""))))-1)&amp;" Total",$B$6:$BB$343,ROW($A285)-5,FALSE))</f>
        <v>0</v>
      </c>
      <c r="AL285" s="14">
        <f ca="1">IF(AL$5&lt;&gt;"",HLOOKUP(AL$5,Functionalization!$G$6:$R$343,ROW($A285)-5,FALSE),IFERROR(INDEX(AL$320:AL$343,MATCH($F285,$B$320:$B$343,0))/VLOOKUP($F285,$B$320:$BB$343,MATCH(LEFT(TRIM(AL$6),FIND("~",SUBSTITUTE(AL$6,"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285))*HLOOKUP(LEFT(TRIM(AL$6),FIND("~",SUBSTITUTE(AL$6," ","~",LEN(TRIM(AL$6))-LEN(SUBSTITUTE(TRIM(AL$6)," ",""))))-1)&amp;" Total",$B$6:$BB$343,ROW($A285)-5,FALSE))</f>
        <v>0</v>
      </c>
      <c r="AM285" s="14">
        <f ca="1">IF(AM$5&lt;&gt;"",HLOOKUP(AM$5,Functionalization!$G$6:$R$343,ROW($A285)-5,FALSE),IFERROR(INDEX(AM$320:AM$343,MATCH($F285,$B$320:$B$343,0))/VLOOKUP($F285,$B$320:$BB$343,MATCH(LEFT(TRIM(AM$6),FIND("~",SUBSTITUTE(AM$6,"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285))*HLOOKUP(LEFT(TRIM(AM$6),FIND("~",SUBSTITUTE(AM$6," ","~",LEN(TRIM(AM$6))-LEN(SUBSTITUTE(TRIM(AM$6)," ",""))))-1)&amp;" Total",$B$6:$BB$343,ROW($A285)-5,FALSE))</f>
        <v>0</v>
      </c>
      <c r="AN285" s="14">
        <f ca="1">IF(AN$5&lt;&gt;"",HLOOKUP(AN$5,Functionalization!$G$6:$R$343,ROW($A285)-5,FALSE),IFERROR(INDEX(AN$320:AN$343,MATCH($F285,$B$320:$B$343,0))/VLOOKUP($F285,$B$320:$BB$343,MATCH(LEFT(TRIM(AN$6),FIND("~",SUBSTITUTE(AN$6,"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285))*HLOOKUP(LEFT(TRIM(AN$6),FIND("~",SUBSTITUTE(AN$6," ","~",LEN(TRIM(AN$6))-LEN(SUBSTITUTE(TRIM(AN$6)," ",""))))-1)&amp;" Total",$B$6:$BB$343,ROW($A285)-5,FALSE))</f>
        <v>0</v>
      </c>
      <c r="AO285" s="14">
        <f ca="1">IF(AO$5&lt;&gt;"",HLOOKUP(AO$5,Functionalization!$G$6:$R$343,ROW($A285)-5,FALSE),IFERROR(INDEX(AO$320:AO$343,MATCH($F285,$B$320:$B$343,0))/VLOOKUP($F285,$B$320:$BB$343,MATCH(LEFT(TRIM(AO$6),FIND("~",SUBSTITUTE(AO$6,"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285))*HLOOKUP(LEFT(TRIM(AO$6),FIND("~",SUBSTITUTE(AO$6," ","~",LEN(TRIM(AO$6))-LEN(SUBSTITUTE(TRIM(AO$6)," ",""))))-1)&amp;" Total",$B$6:$BB$343,ROW($A285)-5,FALSE))</f>
        <v>0</v>
      </c>
      <c r="AP285" s="14">
        <f ca="1">IF(AP$5&lt;&gt;"",HLOOKUP(AP$5,Functionalization!$G$6:$R$343,ROW($A285)-5,FALSE),IFERROR(INDEX(AP$320:AP$343,MATCH($F285,$B$320:$B$343,0))/VLOOKUP($F285,$B$320:$BB$343,MATCH(LEFT(TRIM(AP$6),FIND("~",SUBSTITUTE(AP$6,"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285))*HLOOKUP(LEFT(TRIM(AP$6),FIND("~",SUBSTITUTE(AP$6," ","~",LEN(TRIM(AP$6))-LEN(SUBSTITUTE(TRIM(AP$6)," ",""))))-1)&amp;" Total",$B$6:$BB$343,ROW($A285)-5,FALSE))</f>
        <v>0</v>
      </c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D285" s="44">
        <f ca="1">IFERROR(IF(SUMIF($G$6:$BB$6,BD$6&amp;" Total",$G285:$BB285)-(SUMIF($G$6:$BB$6,BD$6&amp;" "&amp;'Input-Allocators'!$D$18,$G285:$BB285)+IFERROR(SUMIF($G$6:$BB$6,BD$6&amp;" "&amp;'Input-Allocators'!$E$18,$G285:$BB285),SUMIF($G$6:$BB$6,BD$6&amp;" "&amp;'Input-Allocators'!$B$20,$G285:$BB285))+SUMIF($G$6:$BB$6,BD$6&amp;" "&amp;'Input-Allocators'!$F$18,$G285:$BB285))&lt;Check_Limit,0,1),1)</f>
        <v>0</v>
      </c>
      <c r="BE285" s="44">
        <f ca="1">IFERROR(IF(SUMIF($G$6:$BB$6,BE$6&amp;" Total",$G285:$BB285)-(SUMIF($G$6:$BB$6,BE$6&amp;" "&amp;'Input-Allocators'!$D$18,$G285:$BB285)+IFERROR(SUMIF($G$6:$BB$6,BE$6&amp;" "&amp;'Input-Allocators'!$E$18,$G285:$BB285),SUMIF($G$6:$BB$6,BE$6&amp;" "&amp;'Input-Allocators'!$B$20,$G285:$BB285))+SUMIF($G$6:$BB$6,BE$6&amp;" "&amp;'Input-Allocators'!$F$18,$G285:$BB285))&lt;Check_Limit,0,1),1)</f>
        <v>0</v>
      </c>
      <c r="BF285" s="44">
        <f ca="1">IFERROR(IF(SUMIF($G$6:$BB$6,BF$6&amp;" Total",$G285:$BB285)-(SUMIF($G$6:$BB$6,BF$6&amp;" "&amp;'Input-Allocators'!$D$18,$G285:$BB285)+IFERROR(SUMIF($G$6:$BB$6,BF$6&amp;" "&amp;'Input-Allocators'!$E$18,$G285:$BB285),SUMIF($G$6:$BB$6,BF$6&amp;" "&amp;'Input-Allocators'!$B$20,$G285:$BB285))+SUMIF($G$6:$BB$6,BF$6&amp;" "&amp;'Input-Allocators'!$F$18,$G285:$BB285))&lt;Check_Limit,0,1),1)</f>
        <v>0</v>
      </c>
      <c r="BG285" s="44">
        <f ca="1">IFERROR(IF(SUMIF($G$6:$BB$6,BG$6&amp;" Total",$G285:$BB285)-(SUMIF($G$6:$BB$6,BG$6&amp;" "&amp;'Input-Allocators'!$D$18,$G285:$BB285)+IFERROR(SUMIF($G$6:$BB$6,BG$6&amp;" "&amp;'Input-Allocators'!$E$18,$G285:$BB285),SUMIF($G$6:$BB$6,BG$6&amp;" "&amp;'Input-Allocators'!$B$20,$G285:$BB285))+SUMIF($G$6:$BB$6,BG$6&amp;" "&amp;'Input-Allocators'!$F$18,$G285:$BB285))&lt;Check_Limit,0,1),1)</f>
        <v>0</v>
      </c>
      <c r="BH285" s="44">
        <f ca="1">IFERROR(IF(SUMIF($G$6:$BB$6,BH$6&amp;" Total",$G285:$BB285)-(SUMIF($G$6:$BB$6,BH$6&amp;" "&amp;'Input-Allocators'!$D$18,$G285:$BB285)+IFERROR(SUMIF($G$6:$BB$6,BH$6&amp;" "&amp;'Input-Allocators'!$E$18,$G285:$BB285),SUMIF($G$6:$BB$6,BH$6&amp;" "&amp;'Input-Allocators'!$B$20,$G285:$BB285))+SUMIF($G$6:$BB$6,BH$6&amp;" "&amp;'Input-Allocators'!$F$18,$G285:$BB285))&lt;Check_Limit,0,1),1)</f>
        <v>0</v>
      </c>
      <c r="BI285" s="44">
        <f ca="1">IFERROR(IF(SUMIF($G$6:$BB$6,BI$6&amp;" Total",$G285:$BB285)-(SUMIF($G$6:$BB$6,BI$6&amp;" "&amp;'Input-Allocators'!$D$18,$G285:$BB285)+IFERROR(SUMIF($G$6:$BB$6,BI$6&amp;" "&amp;'Input-Allocators'!$E$18,$G285:$BB285),SUMIF($G$6:$BB$6,BI$6&amp;" "&amp;'Input-Allocators'!$B$20,$G285:$BB285))+SUMIF($G$6:$BB$6,BI$6&amp;" "&amp;'Input-Allocators'!$F$18,$G285:$BB285))&lt;Check_Limit,0,1),1)</f>
        <v>0</v>
      </c>
      <c r="BJ285" s="44">
        <f ca="1">IFERROR(IF(SUMIF($G$6:$BB$6,BJ$6&amp;" Total",$G285:$BB285)-(SUMIF($G$6:$BB$6,BJ$6&amp;" "&amp;'Input-Allocators'!$D$18,$G285:$BB285)+IFERROR(SUMIF($G$6:$BB$6,BJ$6&amp;" "&amp;'Input-Allocators'!$E$18,$G285:$BB285),SUMIF($G$6:$BB$6,BJ$6&amp;" "&amp;'Input-Allocators'!$B$20,$G285:$BB285))+SUMIF($G$6:$BB$6,BJ$6&amp;" "&amp;'Input-Allocators'!$F$18,$G285:$BB285))&lt;Check_Limit,0,1),1)</f>
        <v>0</v>
      </c>
      <c r="BK285" s="44">
        <f ca="1">IFERROR(IF(SUMIF($G$6:$BB$6,BK$6&amp;" Total",$G285:$BB285)-(SUMIF($G$6:$BB$6,BK$6&amp;" "&amp;'Input-Allocators'!$D$18,$G285:$BB285)+IFERROR(SUMIF($G$6:$BB$6,BK$6&amp;" "&amp;'Input-Allocators'!$E$18,$G285:$BB285),SUMIF($G$6:$BB$6,BK$6&amp;" "&amp;'Input-Allocators'!$B$20,$G285:$BB285))+SUMIF($G$6:$BB$6,BK$6&amp;" "&amp;'Input-Allocators'!$F$18,$G285:$BB285))&lt;Check_Limit,0,1),1)</f>
        <v>0</v>
      </c>
      <c r="BL285" s="44">
        <f ca="1">IFERROR(IF(SUMIF($G$6:$BB$6,BL$6&amp;" Total",$G285:$BB285)-(SUMIF($G$6:$BB$6,BL$6&amp;" "&amp;'Input-Allocators'!$D$18,$G285:$BB285)+IFERROR(SUMIF($G$6:$BB$6,BL$6&amp;" "&amp;'Input-Allocators'!$E$18,$G285:$BB285),SUMIF($G$6:$BB$6,BL$6&amp;" "&amp;'Input-Allocators'!$B$20,$G285:$BB285))+SUMIF($G$6:$BB$6,BL$6&amp;" "&amp;'Input-Allocators'!$F$18,$G285:$BB285))&lt;Check_Limit,0,1),1)</f>
        <v>0</v>
      </c>
      <c r="BM285" s="44">
        <f ca="1">IFERROR(IF(SUMIF($G$6:$BB$6,BM$6&amp;" Total",$G285:$BB285)-(SUMIF($G$6:$BB$6,BM$6&amp;" "&amp;'Input-Allocators'!$D$18,$G285:$BB285)+IFERROR(SUMIF($G$6:$BB$6,BM$6&amp;" "&amp;'Input-Allocators'!$E$18,$G285:$BB285),SUMIF($G$6:$BB$6,BM$6&amp;" "&amp;'Input-Allocators'!$B$20,$G285:$BB285))+SUMIF($G$6:$BB$6,BM$6&amp;" "&amp;'Input-Allocators'!$F$18,$G285:$BB285))&lt;Check_Limit,0,1),1)</f>
        <v>0</v>
      </c>
      <c r="BN285" s="44">
        <f ca="1">IFERROR(IF(SUMIF($G$6:$BB$6,BN$6&amp;" Total",$G285:$BB285)-(SUMIF($G$6:$BB$6,BN$6&amp;" "&amp;'Input-Allocators'!$D$18,$G285:$BB285)+IFERROR(SUMIF($G$6:$BB$6,BN$6&amp;" "&amp;'Input-Allocators'!$E$18,$G285:$BB285),SUMIF($G$6:$BB$6,BN$6&amp;" "&amp;'Input-Allocators'!$B$20,$G285:$BB285))+SUMIF($G$6:$BB$6,BN$6&amp;" "&amp;'Input-Allocators'!$F$18,$G285:$BB285))&lt;Check_Limit,0,1),1)</f>
        <v>0</v>
      </c>
      <c r="BO285" s="44">
        <f ca="1">IFERROR(IF(SUMIF($G$6:$BB$6,BO$6&amp;" Total",$G285:$BB285)-(SUMIF($G$6:$BB$6,BO$6&amp;" "&amp;'Input-Allocators'!$D$18,$G285:$BB285)+IFERROR(SUMIF($G$6:$BB$6,BO$6&amp;" "&amp;'Input-Allocators'!$E$18,$G285:$BB285),SUMIF($G$6:$BB$6,BO$6&amp;" "&amp;'Input-Allocators'!$B$20,$G285:$BB285))+SUMIF($G$6:$BB$6,BO$6&amp;" "&amp;'Input-Allocators'!$F$18,$G285:$BB285))&lt;Check_Limit,0,1),1)</f>
        <v>0</v>
      </c>
    </row>
    <row r="286" spans="1:67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>Functionalization!$D286</f>
        <v>0</v>
      </c>
      <c r="E286" s="14">
        <f t="shared" ca="1" si="42"/>
        <v>0</v>
      </c>
      <c r="F286" s="3" t="str">
        <f>IF($D286=0,"-",IF('Input-Accounts'!$E286&lt;&gt;0,'Input-Accounts'!$E286,'Input-Accounts'!$G286))</f>
        <v>-</v>
      </c>
      <c r="G286" s="14">
        <f ca="1">IF(G$5&lt;&gt;"",HLOOKUP(G$5,Functionalization!$G$6:$R$343,ROW($A286)-5,FALSE),IFERROR(INDEX(G$320:G$343,MATCH($F286,$B$320:$B$343,0))/VLOOKUP($F286,$B$320:$BB$343,MATCH(LEFT(TRIM(G$6),FIND("~",SUBSTITUTE(G$6,"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286))*HLOOKUP(LEFT(TRIM(G$6),FIND("~",SUBSTITUTE(G$6," ","~",LEN(TRIM(G$6))-LEN(SUBSTITUTE(TRIM(G$6)," ",""))))-1)&amp;" Total",$B$6:$BB$343,ROW($A286)-5,FALSE))</f>
        <v>0</v>
      </c>
      <c r="H286" s="14">
        <f ca="1">IF(H$5&lt;&gt;"",HLOOKUP(H$5,Functionalization!$G$6:$R$343,ROW($A286)-5,FALSE),IFERROR(INDEX(H$320:H$343,MATCH($F286,$B$320:$B$343,0))/VLOOKUP($F286,$B$320:$BB$343,MATCH(LEFT(TRIM(H$6),FIND("~",SUBSTITUTE(H$6,"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286))*HLOOKUP(LEFT(TRIM(H$6),FIND("~",SUBSTITUTE(H$6," ","~",LEN(TRIM(H$6))-LEN(SUBSTITUTE(TRIM(H$6)," ",""))))-1)&amp;" Total",$B$6:$BB$343,ROW($A286)-5,FALSE))</f>
        <v>0</v>
      </c>
      <c r="I286" s="14">
        <f ca="1">IF(I$5&lt;&gt;"",HLOOKUP(I$5,Functionalization!$G$6:$R$343,ROW($A286)-5,FALSE),IFERROR(INDEX(I$320:I$343,MATCH($F286,$B$320:$B$343,0))/VLOOKUP($F286,$B$320:$BB$343,MATCH(LEFT(TRIM(I$6),FIND("~",SUBSTITUTE(I$6,"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286))*HLOOKUP(LEFT(TRIM(I$6),FIND("~",SUBSTITUTE(I$6," ","~",LEN(TRIM(I$6))-LEN(SUBSTITUTE(TRIM(I$6)," ",""))))-1)&amp;" Total",$B$6:$BB$343,ROW($A286)-5,FALSE))</f>
        <v>0</v>
      </c>
      <c r="J286" s="14">
        <f ca="1">IF(J$5&lt;&gt;"",HLOOKUP(J$5,Functionalization!$G$6:$R$343,ROW($A286)-5,FALSE),IFERROR(INDEX(J$320:J$343,MATCH($F286,$B$320:$B$343,0))/VLOOKUP($F286,$B$320:$BB$343,MATCH(LEFT(TRIM(J$6),FIND("~",SUBSTITUTE(J$6,"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286))*HLOOKUP(LEFT(TRIM(J$6),FIND("~",SUBSTITUTE(J$6," ","~",LEN(TRIM(J$6))-LEN(SUBSTITUTE(TRIM(J$6)," ",""))))-1)&amp;" Total",$B$6:$BB$343,ROW($A286)-5,FALSE))</f>
        <v>0</v>
      </c>
      <c r="K286" s="14">
        <f ca="1">IF(K$5&lt;&gt;"",HLOOKUP(K$5,Functionalization!$G$6:$R$343,ROW($A286)-5,FALSE),IFERROR(INDEX(K$320:K$343,MATCH($F286,$B$320:$B$343,0))/VLOOKUP($F286,$B$320:$BB$343,MATCH(LEFT(TRIM(K$6),FIND("~",SUBSTITUTE(K$6,"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286))*HLOOKUP(LEFT(TRIM(K$6),FIND("~",SUBSTITUTE(K$6," ","~",LEN(TRIM(K$6))-LEN(SUBSTITUTE(TRIM(K$6)," ",""))))-1)&amp;" Total",$B$6:$BB$343,ROW($A286)-5,FALSE))</f>
        <v>0</v>
      </c>
      <c r="L286" s="14">
        <f ca="1">IF(L$5&lt;&gt;"",HLOOKUP(L$5,Functionalization!$G$6:$R$343,ROW($A286)-5,FALSE),IFERROR(INDEX(L$320:L$343,MATCH($F286,$B$320:$B$343,0))/VLOOKUP($F286,$B$320:$BB$343,MATCH(LEFT(TRIM(L$6),FIND("~",SUBSTITUTE(L$6,"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286))*HLOOKUP(LEFT(TRIM(L$6),FIND("~",SUBSTITUTE(L$6," ","~",LEN(TRIM(L$6))-LEN(SUBSTITUTE(TRIM(L$6)," ",""))))-1)&amp;" Total",$B$6:$BB$343,ROW($A286)-5,FALSE))</f>
        <v>0</v>
      </c>
      <c r="M286" s="14">
        <f ca="1">IF(M$5&lt;&gt;"",HLOOKUP(M$5,Functionalization!$G$6:$R$343,ROW($A286)-5,FALSE),IFERROR(INDEX(M$320:M$343,MATCH($F286,$B$320:$B$343,0))/VLOOKUP($F286,$B$320:$BB$343,MATCH(LEFT(TRIM(M$6),FIND("~",SUBSTITUTE(M$6,"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286))*HLOOKUP(LEFT(TRIM(M$6),FIND("~",SUBSTITUTE(M$6," ","~",LEN(TRIM(M$6))-LEN(SUBSTITUTE(TRIM(M$6)," ",""))))-1)&amp;" Total",$B$6:$BB$343,ROW($A286)-5,FALSE))</f>
        <v>0</v>
      </c>
      <c r="N286" s="14">
        <f ca="1">IF(N$5&lt;&gt;"",HLOOKUP(N$5,Functionalization!$G$6:$R$343,ROW($A286)-5,FALSE),IFERROR(INDEX(N$320:N$343,MATCH($F286,$B$320:$B$343,0))/VLOOKUP($F286,$B$320:$BB$343,MATCH(LEFT(TRIM(N$6),FIND("~",SUBSTITUTE(N$6,"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286))*HLOOKUP(LEFT(TRIM(N$6),FIND("~",SUBSTITUTE(N$6," ","~",LEN(TRIM(N$6))-LEN(SUBSTITUTE(TRIM(N$6)," ",""))))-1)&amp;" Total",$B$6:$BB$343,ROW($A286)-5,FALSE))</f>
        <v>0</v>
      </c>
      <c r="O286" s="14">
        <f ca="1">IF(O$5&lt;&gt;"",HLOOKUP(O$5,Functionalization!$G$6:$R$343,ROW($A286)-5,FALSE),IFERROR(INDEX(O$320:O$343,MATCH($F286,$B$320:$B$343,0))/VLOOKUP($F286,$B$320:$BB$343,MATCH(LEFT(TRIM(O$6),FIND("~",SUBSTITUTE(O$6,"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286))*HLOOKUP(LEFT(TRIM(O$6),FIND("~",SUBSTITUTE(O$6," ","~",LEN(TRIM(O$6))-LEN(SUBSTITUTE(TRIM(O$6)," ",""))))-1)&amp;" Total",$B$6:$BB$343,ROW($A286)-5,FALSE))</f>
        <v>0</v>
      </c>
      <c r="P286" s="14">
        <f ca="1">IF(P$5&lt;&gt;"",HLOOKUP(P$5,Functionalization!$G$6:$R$343,ROW($A286)-5,FALSE),IFERROR(INDEX(P$320:P$343,MATCH($F286,$B$320:$B$343,0))/VLOOKUP($F286,$B$320:$BB$343,MATCH(LEFT(TRIM(P$6),FIND("~",SUBSTITUTE(P$6,"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286))*HLOOKUP(LEFT(TRIM(P$6),FIND("~",SUBSTITUTE(P$6," ","~",LEN(TRIM(P$6))-LEN(SUBSTITUTE(TRIM(P$6)," ",""))))-1)&amp;" Total",$B$6:$BB$343,ROW($A286)-5,FALSE))</f>
        <v>0</v>
      </c>
      <c r="Q286" s="14">
        <f ca="1">IF(Q$5&lt;&gt;"",HLOOKUP(Q$5,Functionalization!$G$6:$R$343,ROW($A286)-5,FALSE),IFERROR(INDEX(Q$320:Q$343,MATCH($F286,$B$320:$B$343,0))/VLOOKUP($F286,$B$320:$BB$343,MATCH(LEFT(TRIM(Q$6),FIND("~",SUBSTITUTE(Q$6,"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286))*HLOOKUP(LEFT(TRIM(Q$6),FIND("~",SUBSTITUTE(Q$6," ","~",LEN(TRIM(Q$6))-LEN(SUBSTITUTE(TRIM(Q$6)," ",""))))-1)&amp;" Total",$B$6:$BB$343,ROW($A286)-5,FALSE))</f>
        <v>0</v>
      </c>
      <c r="R286" s="14">
        <f ca="1">IF(R$5&lt;&gt;"",HLOOKUP(R$5,Functionalization!$G$6:$R$343,ROW($A286)-5,FALSE),IFERROR(INDEX(R$320:R$343,MATCH($F286,$B$320:$B$343,0))/VLOOKUP($F286,$B$320:$BB$343,MATCH(LEFT(TRIM(R$6),FIND("~",SUBSTITUTE(R$6,"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286))*HLOOKUP(LEFT(TRIM(R$6),FIND("~",SUBSTITUTE(R$6," ","~",LEN(TRIM(R$6))-LEN(SUBSTITUTE(TRIM(R$6)," ",""))))-1)&amp;" Total",$B$6:$BB$343,ROW($A286)-5,FALSE))</f>
        <v>0</v>
      </c>
      <c r="S286" s="14">
        <f ca="1">IF(S$5&lt;&gt;"",HLOOKUP(S$5,Functionalization!$G$6:$R$343,ROW($A286)-5,FALSE),IFERROR(INDEX(S$320:S$343,MATCH($F286,$B$320:$B$343,0))/VLOOKUP($F286,$B$320:$BB$343,MATCH(LEFT(TRIM(S$6),FIND("~",SUBSTITUTE(S$6,"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286))*HLOOKUP(LEFT(TRIM(S$6),FIND("~",SUBSTITUTE(S$6," ","~",LEN(TRIM(S$6))-LEN(SUBSTITUTE(TRIM(S$6)," ",""))))-1)&amp;" Total",$B$6:$BB$343,ROW($A286)-5,FALSE))</f>
        <v>0</v>
      </c>
      <c r="T286" s="14">
        <f ca="1">IF(T$5&lt;&gt;"",HLOOKUP(T$5,Functionalization!$G$6:$R$343,ROW($A286)-5,FALSE),IFERROR(INDEX(T$320:T$343,MATCH($F286,$B$320:$B$343,0))/VLOOKUP($F286,$B$320:$BB$343,MATCH(LEFT(TRIM(T$6),FIND("~",SUBSTITUTE(T$6,"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286))*HLOOKUP(LEFT(TRIM(T$6),FIND("~",SUBSTITUTE(T$6," ","~",LEN(TRIM(T$6))-LEN(SUBSTITUTE(TRIM(T$6)," ",""))))-1)&amp;" Total",$B$6:$BB$343,ROW($A286)-5,FALSE))</f>
        <v>0</v>
      </c>
      <c r="U286" s="14">
        <f ca="1">IF(U$5&lt;&gt;"",HLOOKUP(U$5,Functionalization!$G$6:$R$343,ROW($A286)-5,FALSE),IFERROR(INDEX(U$320:U$343,MATCH($F286,$B$320:$B$343,0))/VLOOKUP($F286,$B$320:$BB$343,MATCH(LEFT(TRIM(U$6),FIND("~",SUBSTITUTE(U$6,"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286))*HLOOKUP(LEFT(TRIM(U$6),FIND("~",SUBSTITUTE(U$6," ","~",LEN(TRIM(U$6))-LEN(SUBSTITUTE(TRIM(U$6)," ",""))))-1)&amp;" Total",$B$6:$BB$343,ROW($A286)-5,FALSE))</f>
        <v>0</v>
      </c>
      <c r="V286" s="14">
        <f ca="1">IF(V$5&lt;&gt;"",HLOOKUP(V$5,Functionalization!$G$6:$R$343,ROW($A286)-5,FALSE),IFERROR(INDEX(V$320:V$343,MATCH($F286,$B$320:$B$343,0))/VLOOKUP($F286,$B$320:$BB$343,MATCH(LEFT(TRIM(V$6),FIND("~",SUBSTITUTE(V$6,"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286))*HLOOKUP(LEFT(TRIM(V$6),FIND("~",SUBSTITUTE(V$6," ","~",LEN(TRIM(V$6))-LEN(SUBSTITUTE(TRIM(V$6)," ",""))))-1)&amp;" Total",$B$6:$BB$343,ROW($A286)-5,FALSE))</f>
        <v>0</v>
      </c>
      <c r="W286" s="14">
        <f ca="1">IF(W$5&lt;&gt;"",HLOOKUP(W$5,Functionalization!$G$6:$R$343,ROW($A286)-5,FALSE),IFERROR(INDEX(W$320:W$343,MATCH($F286,$B$320:$B$343,0))/VLOOKUP($F286,$B$320:$BB$343,MATCH(LEFT(TRIM(W$6),FIND("~",SUBSTITUTE(W$6,"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286))*HLOOKUP(LEFT(TRIM(W$6),FIND("~",SUBSTITUTE(W$6," ","~",LEN(TRIM(W$6))-LEN(SUBSTITUTE(TRIM(W$6)," ",""))))-1)&amp;" Total",$B$6:$BB$343,ROW($A286)-5,FALSE))</f>
        <v>0</v>
      </c>
      <c r="X286" s="14">
        <f ca="1">IF(X$5&lt;&gt;"",HLOOKUP(X$5,Functionalization!$G$6:$R$343,ROW($A286)-5,FALSE),IFERROR(INDEX(X$320:X$343,MATCH($F286,$B$320:$B$343,0))/VLOOKUP($F286,$B$320:$BB$343,MATCH(LEFT(TRIM(X$6),FIND("~",SUBSTITUTE(X$6,"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286))*HLOOKUP(LEFT(TRIM(X$6),FIND("~",SUBSTITUTE(X$6," ","~",LEN(TRIM(X$6))-LEN(SUBSTITUTE(TRIM(X$6)," ",""))))-1)&amp;" Total",$B$6:$BB$343,ROW($A286)-5,FALSE))</f>
        <v>0</v>
      </c>
      <c r="Y286" s="14">
        <f ca="1">IF(Y$5&lt;&gt;"",HLOOKUP(Y$5,Functionalization!$G$6:$R$343,ROW($A286)-5,FALSE),IFERROR(INDEX(Y$320:Y$343,MATCH($F286,$B$320:$B$343,0))/VLOOKUP($F286,$B$320:$BB$343,MATCH(LEFT(TRIM(Y$6),FIND("~",SUBSTITUTE(Y$6,"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286))*HLOOKUP(LEFT(TRIM(Y$6),FIND("~",SUBSTITUTE(Y$6," ","~",LEN(TRIM(Y$6))-LEN(SUBSTITUTE(TRIM(Y$6)," ",""))))-1)&amp;" Total",$B$6:$BB$343,ROW($A286)-5,FALSE))</f>
        <v>0</v>
      </c>
      <c r="Z286" s="14">
        <f ca="1">IF(Z$5&lt;&gt;"",HLOOKUP(Z$5,Functionalization!$G$6:$R$343,ROW($A286)-5,FALSE),IFERROR(INDEX(Z$320:Z$343,MATCH($F286,$B$320:$B$343,0))/VLOOKUP($F286,$B$320:$BB$343,MATCH(LEFT(TRIM(Z$6),FIND("~",SUBSTITUTE(Z$6,"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286))*HLOOKUP(LEFT(TRIM(Z$6),FIND("~",SUBSTITUTE(Z$6," ","~",LEN(TRIM(Z$6))-LEN(SUBSTITUTE(TRIM(Z$6)," ",""))))-1)&amp;" Total",$B$6:$BB$343,ROW($A286)-5,FALSE))</f>
        <v>0</v>
      </c>
      <c r="AA286" s="14">
        <f ca="1">IF(AA$5&lt;&gt;"",HLOOKUP(AA$5,Functionalization!$G$6:$R$343,ROW($A286)-5,FALSE),IFERROR(INDEX(AA$320:AA$343,MATCH($F286,$B$320:$B$343,0))/VLOOKUP($F286,$B$320:$BB$343,MATCH(LEFT(TRIM(AA$6),FIND("~",SUBSTITUTE(AA$6,"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286))*HLOOKUP(LEFT(TRIM(AA$6),FIND("~",SUBSTITUTE(AA$6," ","~",LEN(TRIM(AA$6))-LEN(SUBSTITUTE(TRIM(AA$6)," ",""))))-1)&amp;" Total",$B$6:$BB$343,ROW($A286)-5,FALSE))</f>
        <v>0</v>
      </c>
      <c r="AB286" s="14">
        <f ca="1">IF(AB$5&lt;&gt;"",HLOOKUP(AB$5,Functionalization!$G$6:$R$343,ROW($A286)-5,FALSE),IFERROR(INDEX(AB$320:AB$343,MATCH($F286,$B$320:$B$343,0))/VLOOKUP($F286,$B$320:$BB$343,MATCH(LEFT(TRIM(AB$6),FIND("~",SUBSTITUTE(AB$6,"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286))*HLOOKUP(LEFT(TRIM(AB$6),FIND("~",SUBSTITUTE(AB$6," ","~",LEN(TRIM(AB$6))-LEN(SUBSTITUTE(TRIM(AB$6)," ",""))))-1)&amp;" Total",$B$6:$BB$343,ROW($A286)-5,FALSE))</f>
        <v>0</v>
      </c>
      <c r="AC286" s="14">
        <f ca="1">IF(AC$5&lt;&gt;"",HLOOKUP(AC$5,Functionalization!$G$6:$R$343,ROW($A286)-5,FALSE),IFERROR(INDEX(AC$320:AC$343,MATCH($F286,$B$320:$B$343,0))/VLOOKUP($F286,$B$320:$BB$343,MATCH(LEFT(TRIM(AC$6),FIND("~",SUBSTITUTE(AC$6,"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286))*HLOOKUP(LEFT(TRIM(AC$6),FIND("~",SUBSTITUTE(AC$6," ","~",LEN(TRIM(AC$6))-LEN(SUBSTITUTE(TRIM(AC$6)," ",""))))-1)&amp;" Total",$B$6:$BB$343,ROW($A286)-5,FALSE))</f>
        <v>0</v>
      </c>
      <c r="AD286" s="14">
        <f ca="1">IF(AD$5&lt;&gt;"",HLOOKUP(AD$5,Functionalization!$G$6:$R$343,ROW($A286)-5,FALSE),IFERROR(INDEX(AD$320:AD$343,MATCH($F286,$B$320:$B$343,0))/VLOOKUP($F286,$B$320:$BB$343,MATCH(LEFT(TRIM(AD$6),FIND("~",SUBSTITUTE(AD$6,"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286))*HLOOKUP(LEFT(TRIM(AD$6),FIND("~",SUBSTITUTE(AD$6," ","~",LEN(TRIM(AD$6))-LEN(SUBSTITUTE(TRIM(AD$6)," ",""))))-1)&amp;" Total",$B$6:$BB$343,ROW($A286)-5,FALSE))</f>
        <v>0</v>
      </c>
      <c r="AE286" s="14">
        <f ca="1">IF(AE$5&lt;&gt;"",HLOOKUP(AE$5,Functionalization!$G$6:$R$343,ROW($A286)-5,FALSE),IFERROR(INDEX(AE$320:AE$343,MATCH($F286,$B$320:$B$343,0))/VLOOKUP($F286,$B$320:$BB$343,MATCH(LEFT(TRIM(AE$6),FIND("~",SUBSTITUTE(AE$6,"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286))*HLOOKUP(LEFT(TRIM(AE$6),FIND("~",SUBSTITUTE(AE$6," ","~",LEN(TRIM(AE$6))-LEN(SUBSTITUTE(TRIM(AE$6)," ",""))))-1)&amp;" Total",$B$6:$BB$343,ROW($A286)-5,FALSE))</f>
        <v>0</v>
      </c>
      <c r="AF286" s="14">
        <f ca="1">IF(AF$5&lt;&gt;"",HLOOKUP(AF$5,Functionalization!$G$6:$R$343,ROW($A286)-5,FALSE),IFERROR(INDEX(AF$320:AF$343,MATCH($F286,$B$320:$B$343,0))/VLOOKUP($F286,$B$320:$BB$343,MATCH(LEFT(TRIM(AF$6),FIND("~",SUBSTITUTE(AF$6,"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286))*HLOOKUP(LEFT(TRIM(AF$6),FIND("~",SUBSTITUTE(AF$6," ","~",LEN(TRIM(AF$6))-LEN(SUBSTITUTE(TRIM(AF$6)," ",""))))-1)&amp;" Total",$B$6:$BB$343,ROW($A286)-5,FALSE))</f>
        <v>0</v>
      </c>
      <c r="AG286" s="14">
        <f ca="1">IF(AG$5&lt;&gt;"",HLOOKUP(AG$5,Functionalization!$G$6:$R$343,ROW($A286)-5,FALSE),IFERROR(INDEX(AG$320:AG$343,MATCH($F286,$B$320:$B$343,0))/VLOOKUP($F286,$B$320:$BB$343,MATCH(LEFT(TRIM(AG$6),FIND("~",SUBSTITUTE(AG$6,"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286))*HLOOKUP(LEFT(TRIM(AG$6),FIND("~",SUBSTITUTE(AG$6," ","~",LEN(TRIM(AG$6))-LEN(SUBSTITUTE(TRIM(AG$6)," ",""))))-1)&amp;" Total",$B$6:$BB$343,ROW($A286)-5,FALSE))</f>
        <v>0</v>
      </c>
      <c r="AH286" s="14">
        <f ca="1">IF(AH$5&lt;&gt;"",HLOOKUP(AH$5,Functionalization!$G$6:$R$343,ROW($A286)-5,FALSE),IFERROR(INDEX(AH$320:AH$343,MATCH($F286,$B$320:$B$343,0))/VLOOKUP($F286,$B$320:$BB$343,MATCH(LEFT(TRIM(AH$6),FIND("~",SUBSTITUTE(AH$6,"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286))*HLOOKUP(LEFT(TRIM(AH$6),FIND("~",SUBSTITUTE(AH$6," ","~",LEN(TRIM(AH$6))-LEN(SUBSTITUTE(TRIM(AH$6)," ",""))))-1)&amp;" Total",$B$6:$BB$343,ROW($A286)-5,FALSE))</f>
        <v>0</v>
      </c>
      <c r="AI286" s="14">
        <f ca="1">IF(AI$5&lt;&gt;"",HLOOKUP(AI$5,Functionalization!$G$6:$R$343,ROW($A286)-5,FALSE),IFERROR(INDEX(AI$320:AI$343,MATCH($F286,$B$320:$B$343,0))/VLOOKUP($F286,$B$320:$BB$343,MATCH(LEFT(TRIM(AI$6),FIND("~",SUBSTITUTE(AI$6,"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286))*HLOOKUP(LEFT(TRIM(AI$6),FIND("~",SUBSTITUTE(AI$6," ","~",LEN(TRIM(AI$6))-LEN(SUBSTITUTE(TRIM(AI$6)," ",""))))-1)&amp;" Total",$B$6:$BB$343,ROW($A286)-5,FALSE))</f>
        <v>0</v>
      </c>
      <c r="AJ286" s="14">
        <f ca="1">IF(AJ$5&lt;&gt;"",HLOOKUP(AJ$5,Functionalization!$G$6:$R$343,ROW($A286)-5,FALSE),IFERROR(INDEX(AJ$320:AJ$343,MATCH($F286,$B$320:$B$343,0))/VLOOKUP($F286,$B$320:$BB$343,MATCH(LEFT(TRIM(AJ$6),FIND("~",SUBSTITUTE(AJ$6,"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286))*HLOOKUP(LEFT(TRIM(AJ$6),FIND("~",SUBSTITUTE(AJ$6," ","~",LEN(TRIM(AJ$6))-LEN(SUBSTITUTE(TRIM(AJ$6)," ",""))))-1)&amp;" Total",$B$6:$BB$343,ROW($A286)-5,FALSE))</f>
        <v>0</v>
      </c>
      <c r="AK286" s="14">
        <f ca="1">IF(AK$5&lt;&gt;"",HLOOKUP(AK$5,Functionalization!$G$6:$R$343,ROW($A286)-5,FALSE),IFERROR(INDEX(AK$320:AK$343,MATCH($F286,$B$320:$B$343,0))/VLOOKUP($F286,$B$320:$BB$343,MATCH(LEFT(TRIM(AK$6),FIND("~",SUBSTITUTE(AK$6,"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286))*HLOOKUP(LEFT(TRIM(AK$6),FIND("~",SUBSTITUTE(AK$6," ","~",LEN(TRIM(AK$6))-LEN(SUBSTITUTE(TRIM(AK$6)," ",""))))-1)&amp;" Total",$B$6:$BB$343,ROW($A286)-5,FALSE))</f>
        <v>0</v>
      </c>
      <c r="AL286" s="14">
        <f ca="1">IF(AL$5&lt;&gt;"",HLOOKUP(AL$5,Functionalization!$G$6:$R$343,ROW($A286)-5,FALSE),IFERROR(INDEX(AL$320:AL$343,MATCH($F286,$B$320:$B$343,0))/VLOOKUP($F286,$B$320:$BB$343,MATCH(LEFT(TRIM(AL$6),FIND("~",SUBSTITUTE(AL$6,"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286))*HLOOKUP(LEFT(TRIM(AL$6),FIND("~",SUBSTITUTE(AL$6," ","~",LEN(TRIM(AL$6))-LEN(SUBSTITUTE(TRIM(AL$6)," ",""))))-1)&amp;" Total",$B$6:$BB$343,ROW($A286)-5,FALSE))</f>
        <v>0</v>
      </c>
      <c r="AM286" s="14">
        <f ca="1">IF(AM$5&lt;&gt;"",HLOOKUP(AM$5,Functionalization!$G$6:$R$343,ROW($A286)-5,FALSE),IFERROR(INDEX(AM$320:AM$343,MATCH($F286,$B$320:$B$343,0))/VLOOKUP($F286,$B$320:$BB$343,MATCH(LEFT(TRIM(AM$6),FIND("~",SUBSTITUTE(AM$6,"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286))*HLOOKUP(LEFT(TRIM(AM$6),FIND("~",SUBSTITUTE(AM$6," ","~",LEN(TRIM(AM$6))-LEN(SUBSTITUTE(TRIM(AM$6)," ",""))))-1)&amp;" Total",$B$6:$BB$343,ROW($A286)-5,FALSE))</f>
        <v>0</v>
      </c>
      <c r="AN286" s="14">
        <f ca="1">IF(AN$5&lt;&gt;"",HLOOKUP(AN$5,Functionalization!$G$6:$R$343,ROW($A286)-5,FALSE),IFERROR(INDEX(AN$320:AN$343,MATCH($F286,$B$320:$B$343,0))/VLOOKUP($F286,$B$320:$BB$343,MATCH(LEFT(TRIM(AN$6),FIND("~",SUBSTITUTE(AN$6,"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286))*HLOOKUP(LEFT(TRIM(AN$6),FIND("~",SUBSTITUTE(AN$6," ","~",LEN(TRIM(AN$6))-LEN(SUBSTITUTE(TRIM(AN$6)," ",""))))-1)&amp;" Total",$B$6:$BB$343,ROW($A286)-5,FALSE))</f>
        <v>0</v>
      </c>
      <c r="AO286" s="14">
        <f ca="1">IF(AO$5&lt;&gt;"",HLOOKUP(AO$5,Functionalization!$G$6:$R$343,ROW($A286)-5,FALSE),IFERROR(INDEX(AO$320:AO$343,MATCH($F286,$B$320:$B$343,0))/VLOOKUP($F286,$B$320:$BB$343,MATCH(LEFT(TRIM(AO$6),FIND("~",SUBSTITUTE(AO$6,"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286))*HLOOKUP(LEFT(TRIM(AO$6),FIND("~",SUBSTITUTE(AO$6," ","~",LEN(TRIM(AO$6))-LEN(SUBSTITUTE(TRIM(AO$6)," ",""))))-1)&amp;" Total",$B$6:$BB$343,ROW($A286)-5,FALSE))</f>
        <v>0</v>
      </c>
      <c r="AP286" s="14">
        <f ca="1">IF(AP$5&lt;&gt;"",HLOOKUP(AP$5,Functionalization!$G$6:$R$343,ROW($A286)-5,FALSE),IFERROR(INDEX(AP$320:AP$343,MATCH($F286,$B$320:$B$343,0))/VLOOKUP($F286,$B$320:$BB$343,MATCH(LEFT(TRIM(AP$6),FIND("~",SUBSTITUTE(AP$6,"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286))*HLOOKUP(LEFT(TRIM(AP$6),FIND("~",SUBSTITUTE(AP$6," ","~",LEN(TRIM(AP$6))-LEN(SUBSTITUTE(TRIM(AP$6)," ",""))))-1)&amp;" Total",$B$6:$BB$343,ROW($A286)-5,FALSE))</f>
        <v>0</v>
      </c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44">
        <f ca="1">IFERROR(IF(SUMIF($G$6:$BB$6,BD$6&amp;" Total",$G286:$BB286)-(SUMIF($G$6:$BB$6,BD$6&amp;" "&amp;'Input-Allocators'!$D$18,$G286:$BB286)+IFERROR(SUMIF($G$6:$BB$6,BD$6&amp;" "&amp;'Input-Allocators'!$E$18,$G286:$BB286),SUMIF($G$6:$BB$6,BD$6&amp;" "&amp;'Input-Allocators'!$B$20,$G286:$BB286))+SUMIF($G$6:$BB$6,BD$6&amp;" "&amp;'Input-Allocators'!$F$18,$G286:$BB286))&lt;Check_Limit,0,1),1)</f>
        <v>0</v>
      </c>
      <c r="BE286" s="44">
        <f ca="1">IFERROR(IF(SUMIF($G$6:$BB$6,BE$6&amp;" Total",$G286:$BB286)-(SUMIF($G$6:$BB$6,BE$6&amp;" "&amp;'Input-Allocators'!$D$18,$G286:$BB286)+IFERROR(SUMIF($G$6:$BB$6,BE$6&amp;" "&amp;'Input-Allocators'!$E$18,$G286:$BB286),SUMIF($G$6:$BB$6,BE$6&amp;" "&amp;'Input-Allocators'!$B$20,$G286:$BB286))+SUMIF($G$6:$BB$6,BE$6&amp;" "&amp;'Input-Allocators'!$F$18,$G286:$BB286))&lt;Check_Limit,0,1),1)</f>
        <v>0</v>
      </c>
      <c r="BF286" s="44">
        <f ca="1">IFERROR(IF(SUMIF($G$6:$BB$6,BF$6&amp;" Total",$G286:$BB286)-(SUMIF($G$6:$BB$6,BF$6&amp;" "&amp;'Input-Allocators'!$D$18,$G286:$BB286)+IFERROR(SUMIF($G$6:$BB$6,BF$6&amp;" "&amp;'Input-Allocators'!$E$18,$G286:$BB286),SUMIF($G$6:$BB$6,BF$6&amp;" "&amp;'Input-Allocators'!$B$20,$G286:$BB286))+SUMIF($G$6:$BB$6,BF$6&amp;" "&amp;'Input-Allocators'!$F$18,$G286:$BB286))&lt;Check_Limit,0,1),1)</f>
        <v>0</v>
      </c>
      <c r="BG286" s="44">
        <f ca="1">IFERROR(IF(SUMIF($G$6:$BB$6,BG$6&amp;" Total",$G286:$BB286)-(SUMIF($G$6:$BB$6,BG$6&amp;" "&amp;'Input-Allocators'!$D$18,$G286:$BB286)+IFERROR(SUMIF($G$6:$BB$6,BG$6&amp;" "&amp;'Input-Allocators'!$E$18,$G286:$BB286),SUMIF($G$6:$BB$6,BG$6&amp;" "&amp;'Input-Allocators'!$B$20,$G286:$BB286))+SUMIF($G$6:$BB$6,BG$6&amp;" "&amp;'Input-Allocators'!$F$18,$G286:$BB286))&lt;Check_Limit,0,1),1)</f>
        <v>0</v>
      </c>
      <c r="BH286" s="44">
        <f ca="1">IFERROR(IF(SUMIF($G$6:$BB$6,BH$6&amp;" Total",$G286:$BB286)-(SUMIF($G$6:$BB$6,BH$6&amp;" "&amp;'Input-Allocators'!$D$18,$G286:$BB286)+IFERROR(SUMIF($G$6:$BB$6,BH$6&amp;" "&amp;'Input-Allocators'!$E$18,$G286:$BB286),SUMIF($G$6:$BB$6,BH$6&amp;" "&amp;'Input-Allocators'!$B$20,$G286:$BB286))+SUMIF($G$6:$BB$6,BH$6&amp;" "&amp;'Input-Allocators'!$F$18,$G286:$BB286))&lt;Check_Limit,0,1),1)</f>
        <v>0</v>
      </c>
      <c r="BI286" s="44">
        <f ca="1">IFERROR(IF(SUMIF($G$6:$BB$6,BI$6&amp;" Total",$G286:$BB286)-(SUMIF($G$6:$BB$6,BI$6&amp;" "&amp;'Input-Allocators'!$D$18,$G286:$BB286)+IFERROR(SUMIF($G$6:$BB$6,BI$6&amp;" "&amp;'Input-Allocators'!$E$18,$G286:$BB286),SUMIF($G$6:$BB$6,BI$6&amp;" "&amp;'Input-Allocators'!$B$20,$G286:$BB286))+SUMIF($G$6:$BB$6,BI$6&amp;" "&amp;'Input-Allocators'!$F$18,$G286:$BB286))&lt;Check_Limit,0,1),1)</f>
        <v>0</v>
      </c>
      <c r="BJ286" s="44">
        <f ca="1">IFERROR(IF(SUMIF($G$6:$BB$6,BJ$6&amp;" Total",$G286:$BB286)-(SUMIF($G$6:$BB$6,BJ$6&amp;" "&amp;'Input-Allocators'!$D$18,$G286:$BB286)+IFERROR(SUMIF($G$6:$BB$6,BJ$6&amp;" "&amp;'Input-Allocators'!$E$18,$G286:$BB286),SUMIF($G$6:$BB$6,BJ$6&amp;" "&amp;'Input-Allocators'!$B$20,$G286:$BB286))+SUMIF($G$6:$BB$6,BJ$6&amp;" "&amp;'Input-Allocators'!$F$18,$G286:$BB286))&lt;Check_Limit,0,1),1)</f>
        <v>0</v>
      </c>
      <c r="BK286" s="44">
        <f ca="1">IFERROR(IF(SUMIF($G$6:$BB$6,BK$6&amp;" Total",$G286:$BB286)-(SUMIF($G$6:$BB$6,BK$6&amp;" "&amp;'Input-Allocators'!$D$18,$G286:$BB286)+IFERROR(SUMIF($G$6:$BB$6,BK$6&amp;" "&amp;'Input-Allocators'!$E$18,$G286:$BB286),SUMIF($G$6:$BB$6,BK$6&amp;" "&amp;'Input-Allocators'!$B$20,$G286:$BB286))+SUMIF($G$6:$BB$6,BK$6&amp;" "&amp;'Input-Allocators'!$F$18,$G286:$BB286))&lt;Check_Limit,0,1),1)</f>
        <v>0</v>
      </c>
      <c r="BL286" s="44">
        <f ca="1">IFERROR(IF(SUMIF($G$6:$BB$6,BL$6&amp;" Total",$G286:$BB286)-(SUMIF($G$6:$BB$6,BL$6&amp;" "&amp;'Input-Allocators'!$D$18,$G286:$BB286)+IFERROR(SUMIF($G$6:$BB$6,BL$6&amp;" "&amp;'Input-Allocators'!$E$18,$G286:$BB286),SUMIF($G$6:$BB$6,BL$6&amp;" "&amp;'Input-Allocators'!$B$20,$G286:$BB286))+SUMIF($G$6:$BB$6,BL$6&amp;" "&amp;'Input-Allocators'!$F$18,$G286:$BB286))&lt;Check_Limit,0,1),1)</f>
        <v>0</v>
      </c>
      <c r="BM286" s="44">
        <f ca="1">IFERROR(IF(SUMIF($G$6:$BB$6,BM$6&amp;" Total",$G286:$BB286)-(SUMIF($G$6:$BB$6,BM$6&amp;" "&amp;'Input-Allocators'!$D$18,$G286:$BB286)+IFERROR(SUMIF($G$6:$BB$6,BM$6&amp;" "&amp;'Input-Allocators'!$E$18,$G286:$BB286),SUMIF($G$6:$BB$6,BM$6&amp;" "&amp;'Input-Allocators'!$B$20,$G286:$BB286))+SUMIF($G$6:$BB$6,BM$6&amp;" "&amp;'Input-Allocators'!$F$18,$G286:$BB286))&lt;Check_Limit,0,1),1)</f>
        <v>0</v>
      </c>
      <c r="BN286" s="44">
        <f ca="1">IFERROR(IF(SUMIF($G$6:$BB$6,BN$6&amp;" Total",$G286:$BB286)-(SUMIF($G$6:$BB$6,BN$6&amp;" "&amp;'Input-Allocators'!$D$18,$G286:$BB286)+IFERROR(SUMIF($G$6:$BB$6,BN$6&amp;" "&amp;'Input-Allocators'!$E$18,$G286:$BB286),SUMIF($G$6:$BB$6,BN$6&amp;" "&amp;'Input-Allocators'!$B$20,$G286:$BB286))+SUMIF($G$6:$BB$6,BN$6&amp;" "&amp;'Input-Allocators'!$F$18,$G286:$BB286))&lt;Check_Limit,0,1),1)</f>
        <v>0</v>
      </c>
      <c r="BO286" s="44">
        <f ca="1">IFERROR(IF(SUMIF($G$6:$BB$6,BO$6&amp;" Total",$G286:$BB286)-(SUMIF($G$6:$BB$6,BO$6&amp;" "&amp;'Input-Allocators'!$D$18,$G286:$BB286)+IFERROR(SUMIF($G$6:$BB$6,BO$6&amp;" "&amp;'Input-Allocators'!$E$18,$G286:$BB286),SUMIF($G$6:$BB$6,BO$6&amp;" "&amp;'Input-Allocators'!$B$20,$G286:$BB286))+SUMIF($G$6:$BB$6,BO$6&amp;" "&amp;'Input-Allocators'!$F$18,$G286:$BB286))&lt;Check_Limit,0,1),1)</f>
        <v>0</v>
      </c>
    </row>
    <row r="287" spans="1:67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>SUBTOTAL(9,D280:D286)</f>
        <v>1701</v>
      </c>
      <c r="E287" s="14">
        <f t="shared" ca="1" si="42"/>
        <v>0</v>
      </c>
      <c r="F287" s="3"/>
      <c r="G287" s="174">
        <f t="shared" ref="G287:AP287" ca="1" si="47">SUBTOTAL(9,G280:G286)</f>
        <v>1701</v>
      </c>
      <c r="H287" s="174">
        <f t="shared" ca="1" si="47"/>
        <v>0</v>
      </c>
      <c r="I287" s="174">
        <f t="shared" ca="1" si="47"/>
        <v>1701</v>
      </c>
      <c r="J287" s="174">
        <f t="shared" ca="1" si="47"/>
        <v>0</v>
      </c>
      <c r="K287" s="174">
        <f t="shared" ca="1" si="47"/>
        <v>0</v>
      </c>
      <c r="L287" s="174">
        <f t="shared" ca="1" si="47"/>
        <v>0</v>
      </c>
      <c r="M287" s="174">
        <f t="shared" ca="1" si="47"/>
        <v>0</v>
      </c>
      <c r="N287" s="174">
        <f t="shared" ca="1" si="47"/>
        <v>0</v>
      </c>
      <c r="O287" s="174">
        <f t="shared" ca="1" si="47"/>
        <v>0</v>
      </c>
      <c r="P287" s="174">
        <f t="shared" ca="1" si="47"/>
        <v>0</v>
      </c>
      <c r="Q287" s="174">
        <f t="shared" ca="1" si="47"/>
        <v>0</v>
      </c>
      <c r="R287" s="174">
        <f t="shared" ca="1" si="47"/>
        <v>0</v>
      </c>
      <c r="S287" s="174">
        <f t="shared" ca="1" si="47"/>
        <v>0</v>
      </c>
      <c r="T287" s="174">
        <f t="shared" ca="1" si="47"/>
        <v>0</v>
      </c>
      <c r="U287" s="174">
        <f t="shared" ca="1" si="47"/>
        <v>0</v>
      </c>
      <c r="V287" s="174">
        <f t="shared" ca="1" si="47"/>
        <v>0</v>
      </c>
      <c r="W287" s="174">
        <f t="shared" ca="1" si="47"/>
        <v>0</v>
      </c>
      <c r="X287" s="174">
        <f t="shared" ca="1" si="47"/>
        <v>0</v>
      </c>
      <c r="Y287" s="174">
        <f t="shared" ca="1" si="47"/>
        <v>0</v>
      </c>
      <c r="Z287" s="174">
        <f t="shared" ca="1" si="47"/>
        <v>0</v>
      </c>
      <c r="AA287" s="174">
        <f t="shared" ca="1" si="47"/>
        <v>0</v>
      </c>
      <c r="AB287" s="174">
        <f t="shared" ca="1" si="47"/>
        <v>0</v>
      </c>
      <c r="AC287" s="174">
        <f t="shared" ca="1" si="47"/>
        <v>0</v>
      </c>
      <c r="AD287" s="174">
        <f t="shared" ca="1" si="47"/>
        <v>0</v>
      </c>
      <c r="AE287" s="174">
        <f t="shared" ca="1" si="47"/>
        <v>0</v>
      </c>
      <c r="AF287" s="174">
        <f t="shared" ca="1" si="47"/>
        <v>0</v>
      </c>
      <c r="AG287" s="174">
        <f t="shared" ca="1" si="47"/>
        <v>0</v>
      </c>
      <c r="AH287" s="174">
        <f t="shared" ca="1" si="47"/>
        <v>0</v>
      </c>
      <c r="AI287" s="174">
        <f t="shared" ca="1" si="47"/>
        <v>0</v>
      </c>
      <c r="AJ287" s="174">
        <f t="shared" ca="1" si="47"/>
        <v>0</v>
      </c>
      <c r="AK287" s="174">
        <f t="shared" ca="1" si="47"/>
        <v>0</v>
      </c>
      <c r="AL287" s="174">
        <f t="shared" ca="1" si="47"/>
        <v>0</v>
      </c>
      <c r="AM287" s="174">
        <f t="shared" ca="1" si="47"/>
        <v>0</v>
      </c>
      <c r="AN287" s="174">
        <f t="shared" ca="1" si="47"/>
        <v>0</v>
      </c>
      <c r="AO287" s="174">
        <f t="shared" ca="1" si="47"/>
        <v>0</v>
      </c>
      <c r="AP287" s="174">
        <f t="shared" ca="1" si="47"/>
        <v>0</v>
      </c>
      <c r="AQ287" s="174"/>
      <c r="AR287" s="174"/>
      <c r="AS287" s="174"/>
      <c r="AT287" s="174"/>
      <c r="AU287" s="174"/>
      <c r="AV287" s="174"/>
      <c r="AW287" s="174"/>
      <c r="AX287" s="174"/>
      <c r="AY287" s="174"/>
      <c r="AZ287" s="174"/>
      <c r="BA287" s="174"/>
      <c r="BB287" s="174"/>
      <c r="BC287" s="14"/>
      <c r="BD287" s="44">
        <f ca="1">IFERROR(IF(SUMIF($G$6:$BB$6,BD$6&amp;" Total",$G287:$BB287)-(SUMIF($G$6:$BB$6,BD$6&amp;" "&amp;'Input-Allocators'!$D$18,$G287:$BB287)+IFERROR(SUMIF($G$6:$BB$6,BD$6&amp;" "&amp;'Input-Allocators'!$E$18,$G287:$BB287),SUMIF($G$6:$BB$6,BD$6&amp;" "&amp;'Input-Allocators'!$B$20,$G287:$BB287))+SUMIF($G$6:$BB$6,BD$6&amp;" "&amp;'Input-Allocators'!$F$18,$G287:$BB287))&lt;Check_Limit,0,1),1)</f>
        <v>0</v>
      </c>
      <c r="BE287" s="44">
        <f ca="1">IFERROR(IF(SUMIF($G$6:$BB$6,BE$6&amp;" Total",$G287:$BB287)-(SUMIF($G$6:$BB$6,BE$6&amp;" "&amp;'Input-Allocators'!$D$18,$G287:$BB287)+IFERROR(SUMIF($G$6:$BB$6,BE$6&amp;" "&amp;'Input-Allocators'!$E$18,$G287:$BB287),SUMIF($G$6:$BB$6,BE$6&amp;" "&amp;'Input-Allocators'!$B$20,$G287:$BB287))+SUMIF($G$6:$BB$6,BE$6&amp;" "&amp;'Input-Allocators'!$F$18,$G287:$BB287))&lt;Check_Limit,0,1),1)</f>
        <v>0</v>
      </c>
      <c r="BF287" s="44">
        <f ca="1">IFERROR(IF(SUMIF($G$6:$BB$6,BF$6&amp;" Total",$G287:$BB287)-(SUMIF($G$6:$BB$6,BF$6&amp;" "&amp;'Input-Allocators'!$D$18,$G287:$BB287)+IFERROR(SUMIF($G$6:$BB$6,BF$6&amp;" "&amp;'Input-Allocators'!$E$18,$G287:$BB287),SUMIF($G$6:$BB$6,BF$6&amp;" "&amp;'Input-Allocators'!$B$20,$G287:$BB287))+SUMIF($G$6:$BB$6,BF$6&amp;" "&amp;'Input-Allocators'!$F$18,$G287:$BB287))&lt;Check_Limit,0,1),1)</f>
        <v>0</v>
      </c>
      <c r="BG287" s="44">
        <f ca="1">IFERROR(IF(SUMIF($G$6:$BB$6,BG$6&amp;" Total",$G287:$BB287)-(SUMIF($G$6:$BB$6,BG$6&amp;" "&amp;'Input-Allocators'!$D$18,$G287:$BB287)+IFERROR(SUMIF($G$6:$BB$6,BG$6&amp;" "&amp;'Input-Allocators'!$E$18,$G287:$BB287),SUMIF($G$6:$BB$6,BG$6&amp;" "&amp;'Input-Allocators'!$B$20,$G287:$BB287))+SUMIF($G$6:$BB$6,BG$6&amp;" "&amp;'Input-Allocators'!$F$18,$G287:$BB287))&lt;Check_Limit,0,1),1)</f>
        <v>0</v>
      </c>
      <c r="BH287" s="44">
        <f ca="1">IFERROR(IF(SUMIF($G$6:$BB$6,BH$6&amp;" Total",$G287:$BB287)-(SUMIF($G$6:$BB$6,BH$6&amp;" "&amp;'Input-Allocators'!$D$18,$G287:$BB287)+IFERROR(SUMIF($G$6:$BB$6,BH$6&amp;" "&amp;'Input-Allocators'!$E$18,$G287:$BB287),SUMIF($G$6:$BB$6,BH$6&amp;" "&amp;'Input-Allocators'!$B$20,$G287:$BB287))+SUMIF($G$6:$BB$6,BH$6&amp;" "&amp;'Input-Allocators'!$F$18,$G287:$BB287))&lt;Check_Limit,0,1),1)</f>
        <v>0</v>
      </c>
      <c r="BI287" s="44">
        <f ca="1">IFERROR(IF(SUMIF($G$6:$BB$6,BI$6&amp;" Total",$G287:$BB287)-(SUMIF($G$6:$BB$6,BI$6&amp;" "&amp;'Input-Allocators'!$D$18,$G287:$BB287)+IFERROR(SUMIF($G$6:$BB$6,BI$6&amp;" "&amp;'Input-Allocators'!$E$18,$G287:$BB287),SUMIF($G$6:$BB$6,BI$6&amp;" "&amp;'Input-Allocators'!$B$20,$G287:$BB287))+SUMIF($G$6:$BB$6,BI$6&amp;" "&amp;'Input-Allocators'!$F$18,$G287:$BB287))&lt;Check_Limit,0,1),1)</f>
        <v>0</v>
      </c>
      <c r="BJ287" s="44">
        <f ca="1">IFERROR(IF(SUMIF($G$6:$BB$6,BJ$6&amp;" Total",$G287:$BB287)-(SUMIF($G$6:$BB$6,BJ$6&amp;" "&amp;'Input-Allocators'!$D$18,$G287:$BB287)+IFERROR(SUMIF($G$6:$BB$6,BJ$6&amp;" "&amp;'Input-Allocators'!$E$18,$G287:$BB287),SUMIF($G$6:$BB$6,BJ$6&amp;" "&amp;'Input-Allocators'!$B$20,$G287:$BB287))+SUMIF($G$6:$BB$6,BJ$6&amp;" "&amp;'Input-Allocators'!$F$18,$G287:$BB287))&lt;Check_Limit,0,1),1)</f>
        <v>0</v>
      </c>
      <c r="BK287" s="44">
        <f ca="1">IFERROR(IF(SUMIF($G$6:$BB$6,BK$6&amp;" Total",$G287:$BB287)-(SUMIF($G$6:$BB$6,BK$6&amp;" "&amp;'Input-Allocators'!$D$18,$G287:$BB287)+IFERROR(SUMIF($G$6:$BB$6,BK$6&amp;" "&amp;'Input-Allocators'!$E$18,$G287:$BB287),SUMIF($G$6:$BB$6,BK$6&amp;" "&amp;'Input-Allocators'!$B$20,$G287:$BB287))+SUMIF($G$6:$BB$6,BK$6&amp;" "&amp;'Input-Allocators'!$F$18,$G287:$BB287))&lt;Check_Limit,0,1),1)</f>
        <v>0</v>
      </c>
      <c r="BL287" s="44">
        <f ca="1">IFERROR(IF(SUMIF($G$6:$BB$6,BL$6&amp;" Total",$G287:$BB287)-(SUMIF($G$6:$BB$6,BL$6&amp;" "&amp;'Input-Allocators'!$D$18,$G287:$BB287)+IFERROR(SUMIF($G$6:$BB$6,BL$6&amp;" "&amp;'Input-Allocators'!$E$18,$G287:$BB287),SUMIF($G$6:$BB$6,BL$6&amp;" "&amp;'Input-Allocators'!$B$20,$G287:$BB287))+SUMIF($G$6:$BB$6,BL$6&amp;" "&amp;'Input-Allocators'!$F$18,$G287:$BB287))&lt;Check_Limit,0,1),1)</f>
        <v>0</v>
      </c>
      <c r="BM287" s="44">
        <f ca="1">IFERROR(IF(SUMIF($G$6:$BB$6,BM$6&amp;" Total",$G287:$BB287)-(SUMIF($G$6:$BB$6,BM$6&amp;" "&amp;'Input-Allocators'!$D$18,$G287:$BB287)+IFERROR(SUMIF($G$6:$BB$6,BM$6&amp;" "&amp;'Input-Allocators'!$E$18,$G287:$BB287),SUMIF($G$6:$BB$6,BM$6&amp;" "&amp;'Input-Allocators'!$B$20,$G287:$BB287))+SUMIF($G$6:$BB$6,BM$6&amp;" "&amp;'Input-Allocators'!$F$18,$G287:$BB287))&lt;Check_Limit,0,1),1)</f>
        <v>0</v>
      </c>
      <c r="BN287" s="44">
        <f ca="1">IFERROR(IF(SUMIF($G$6:$BB$6,BN$6&amp;" Total",$G287:$BB287)-(SUMIF($G$6:$BB$6,BN$6&amp;" "&amp;'Input-Allocators'!$D$18,$G287:$BB287)+IFERROR(SUMIF($G$6:$BB$6,BN$6&amp;" "&amp;'Input-Allocators'!$E$18,$G287:$BB287),SUMIF($G$6:$BB$6,BN$6&amp;" "&amp;'Input-Allocators'!$B$20,$G287:$BB287))+SUMIF($G$6:$BB$6,BN$6&amp;" "&amp;'Input-Allocators'!$F$18,$G287:$BB287))&lt;Check_Limit,0,1),1)</f>
        <v>0</v>
      </c>
      <c r="BO287" s="44">
        <f ca="1">IFERROR(IF(SUMIF($G$6:$BB$6,BO$6&amp;" Total",$G287:$BB287)-(SUMIF($G$6:$BB$6,BO$6&amp;" "&amp;'Input-Allocators'!$D$18,$G287:$BB287)+IFERROR(SUMIF($G$6:$BB$6,BO$6&amp;" "&amp;'Input-Allocators'!$E$18,$G287:$BB287),SUMIF($G$6:$BB$6,BO$6&amp;" "&amp;'Input-Allocators'!$B$20,$G287:$BB287))+SUMIF($G$6:$BB$6,BO$6&amp;" "&amp;'Input-Allocators'!$F$18,$G287:$BB287))&lt;Check_Limit,0,1),1)</f>
        <v>0</v>
      </c>
    </row>
    <row r="288" spans="1:67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C288" s="46" t="str">
        <f>IF(ISBLANK('Input-Accounts'!C288),"",'Input-Accounts'!C288)</f>
        <v/>
      </c>
      <c r="D288" s="14"/>
      <c r="E288" s="14"/>
      <c r="F288" s="3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D288" s="44">
        <f>IFERROR(IF(SUMIF($G$6:$BB$6,BD$6&amp;" Total",$G288:$BB288)-(SUMIF($G$6:$BB$6,BD$6&amp;" "&amp;'Input-Allocators'!$D$18,$G288:$BB288)+IFERROR(SUMIF($G$6:$BB$6,BD$6&amp;" "&amp;'Input-Allocators'!$E$18,$G288:$BB288),SUMIF($G$6:$BB$6,BD$6&amp;" "&amp;'Input-Allocators'!$B$20,$G288:$BB288))+SUMIF($G$6:$BB$6,BD$6&amp;" "&amp;'Input-Allocators'!$F$18,$G288:$BB288))&lt;Check_Limit,0,1),1)</f>
        <v>0</v>
      </c>
      <c r="BE288" s="44">
        <f>IFERROR(IF(SUMIF($G$6:$BB$6,BE$6&amp;" Total",$G288:$BB288)-(SUMIF($G$6:$BB$6,BE$6&amp;" "&amp;'Input-Allocators'!$D$18,$G288:$BB288)+IFERROR(SUMIF($G$6:$BB$6,BE$6&amp;" "&amp;'Input-Allocators'!$E$18,$G288:$BB288),SUMIF($G$6:$BB$6,BE$6&amp;" "&amp;'Input-Allocators'!$B$20,$G288:$BB288))+SUMIF($G$6:$BB$6,BE$6&amp;" "&amp;'Input-Allocators'!$F$18,$G288:$BB288))&lt;Check_Limit,0,1),1)</f>
        <v>0</v>
      </c>
      <c r="BF288" s="44">
        <f>IFERROR(IF(SUMIF($G$6:$BB$6,BF$6&amp;" Total",$G288:$BB288)-(SUMIF($G$6:$BB$6,BF$6&amp;" "&amp;'Input-Allocators'!$D$18,$G288:$BB288)+IFERROR(SUMIF($G$6:$BB$6,BF$6&amp;" "&amp;'Input-Allocators'!$E$18,$G288:$BB288),SUMIF($G$6:$BB$6,BF$6&amp;" "&amp;'Input-Allocators'!$B$20,$G288:$BB288))+SUMIF($G$6:$BB$6,BF$6&amp;" "&amp;'Input-Allocators'!$F$18,$G288:$BB288))&lt;Check_Limit,0,1),1)</f>
        <v>0</v>
      </c>
      <c r="BG288" s="44">
        <f>IFERROR(IF(SUMIF($G$6:$BB$6,BG$6&amp;" Total",$G288:$BB288)-(SUMIF($G$6:$BB$6,BG$6&amp;" "&amp;'Input-Allocators'!$D$18,$G288:$BB288)+IFERROR(SUMIF($G$6:$BB$6,BG$6&amp;" "&amp;'Input-Allocators'!$E$18,$G288:$BB288),SUMIF($G$6:$BB$6,BG$6&amp;" "&amp;'Input-Allocators'!$B$20,$G288:$BB288))+SUMIF($G$6:$BB$6,BG$6&amp;" "&amp;'Input-Allocators'!$F$18,$G288:$BB288))&lt;Check_Limit,0,1),1)</f>
        <v>0</v>
      </c>
      <c r="BH288" s="44">
        <f>IFERROR(IF(SUMIF($G$6:$BB$6,BH$6&amp;" Total",$G288:$BB288)-(SUMIF($G$6:$BB$6,BH$6&amp;" "&amp;'Input-Allocators'!$D$18,$G288:$BB288)+IFERROR(SUMIF($G$6:$BB$6,BH$6&amp;" "&amp;'Input-Allocators'!$E$18,$G288:$BB288),SUMIF($G$6:$BB$6,BH$6&amp;" "&amp;'Input-Allocators'!$B$20,$G288:$BB288))+SUMIF($G$6:$BB$6,BH$6&amp;" "&amp;'Input-Allocators'!$F$18,$G288:$BB288))&lt;Check_Limit,0,1),1)</f>
        <v>0</v>
      </c>
      <c r="BI288" s="44">
        <f>IFERROR(IF(SUMIF($G$6:$BB$6,BI$6&amp;" Total",$G288:$BB288)-(SUMIF($G$6:$BB$6,BI$6&amp;" "&amp;'Input-Allocators'!$D$18,$G288:$BB288)+IFERROR(SUMIF($G$6:$BB$6,BI$6&amp;" "&amp;'Input-Allocators'!$E$18,$G288:$BB288),SUMIF($G$6:$BB$6,BI$6&amp;" "&amp;'Input-Allocators'!$B$20,$G288:$BB288))+SUMIF($G$6:$BB$6,BI$6&amp;" "&amp;'Input-Allocators'!$F$18,$G288:$BB288))&lt;Check_Limit,0,1),1)</f>
        <v>0</v>
      </c>
      <c r="BJ288" s="44">
        <f>IFERROR(IF(SUMIF($G$6:$BB$6,BJ$6&amp;" Total",$G288:$BB288)-(SUMIF($G$6:$BB$6,BJ$6&amp;" "&amp;'Input-Allocators'!$D$18,$G288:$BB288)+IFERROR(SUMIF($G$6:$BB$6,BJ$6&amp;" "&amp;'Input-Allocators'!$E$18,$G288:$BB288),SUMIF($G$6:$BB$6,BJ$6&amp;" "&amp;'Input-Allocators'!$B$20,$G288:$BB288))+SUMIF($G$6:$BB$6,BJ$6&amp;" "&amp;'Input-Allocators'!$F$18,$G288:$BB288))&lt;Check_Limit,0,1),1)</f>
        <v>0</v>
      </c>
      <c r="BK288" s="44">
        <f>IFERROR(IF(SUMIF($G$6:$BB$6,BK$6&amp;" Total",$G288:$BB288)-(SUMIF($G$6:$BB$6,BK$6&amp;" "&amp;'Input-Allocators'!$D$18,$G288:$BB288)+IFERROR(SUMIF($G$6:$BB$6,BK$6&amp;" "&amp;'Input-Allocators'!$E$18,$G288:$BB288),SUMIF($G$6:$BB$6,BK$6&amp;" "&amp;'Input-Allocators'!$B$20,$G288:$BB288))+SUMIF($G$6:$BB$6,BK$6&amp;" "&amp;'Input-Allocators'!$F$18,$G288:$BB288))&lt;Check_Limit,0,1),1)</f>
        <v>0</v>
      </c>
      <c r="BL288" s="44">
        <f>IFERROR(IF(SUMIF($G$6:$BB$6,BL$6&amp;" Total",$G288:$BB288)-(SUMIF($G$6:$BB$6,BL$6&amp;" "&amp;'Input-Allocators'!$D$18,$G288:$BB288)+IFERROR(SUMIF($G$6:$BB$6,BL$6&amp;" "&amp;'Input-Allocators'!$E$18,$G288:$BB288),SUMIF($G$6:$BB$6,BL$6&amp;" "&amp;'Input-Allocators'!$B$20,$G288:$BB288))+SUMIF($G$6:$BB$6,BL$6&amp;" "&amp;'Input-Allocators'!$F$18,$G288:$BB288))&lt;Check_Limit,0,1),1)</f>
        <v>0</v>
      </c>
      <c r="BM288" s="44">
        <f>IFERROR(IF(SUMIF($G$6:$BB$6,BM$6&amp;" Total",$G288:$BB288)-(SUMIF($G$6:$BB$6,BM$6&amp;" "&amp;'Input-Allocators'!$D$18,$G288:$BB288)+IFERROR(SUMIF($G$6:$BB$6,BM$6&amp;" "&amp;'Input-Allocators'!$E$18,$G288:$BB288),SUMIF($G$6:$BB$6,BM$6&amp;" "&amp;'Input-Allocators'!$B$20,$G288:$BB288))+SUMIF($G$6:$BB$6,BM$6&amp;" "&amp;'Input-Allocators'!$F$18,$G288:$BB288))&lt;Check_Limit,0,1),1)</f>
        <v>0</v>
      </c>
      <c r="BN288" s="44">
        <f>IFERROR(IF(SUMIF($G$6:$BB$6,BN$6&amp;" Total",$G288:$BB288)-(SUMIF($G$6:$BB$6,BN$6&amp;" "&amp;'Input-Allocators'!$D$18,$G288:$BB288)+IFERROR(SUMIF($G$6:$BB$6,BN$6&amp;" "&amp;'Input-Allocators'!$E$18,$G288:$BB288),SUMIF($G$6:$BB$6,BN$6&amp;" "&amp;'Input-Allocators'!$B$20,$G288:$BB288))+SUMIF($G$6:$BB$6,BN$6&amp;" "&amp;'Input-Allocators'!$F$18,$G288:$BB288))&lt;Check_Limit,0,1),1)</f>
        <v>0</v>
      </c>
      <c r="BO288" s="44">
        <f>IFERROR(IF(SUMIF($G$6:$BB$6,BO$6&amp;" Total",$G288:$BB288)-(SUMIF($G$6:$BB$6,BO$6&amp;" "&amp;'Input-Allocators'!$D$18,$G288:$BB288)+IFERROR(SUMIF($G$6:$BB$6,BO$6&amp;" "&amp;'Input-Allocators'!$E$18,$G288:$BB288),SUMIF($G$6:$BB$6,BO$6&amp;" "&amp;'Input-Allocators'!$B$20,$G288:$BB288))+SUMIF($G$6:$BB$6,BO$6&amp;" "&amp;'Input-Allocators'!$F$18,$G288:$BB288))&lt;Check_Limit,0,1),1)</f>
        <v>0</v>
      </c>
    </row>
    <row r="289" spans="1:67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75">
        <f>SUBTOTAL(9,D271:D288)</f>
        <v>22411.294000000002</v>
      </c>
      <c r="E289" s="14">
        <f t="shared" ca="1" si="42"/>
        <v>0</v>
      </c>
      <c r="G289" s="175">
        <f t="shared" ref="G289:AP289" ca="1" si="48">SUBTOTAL(9,G271:G288)</f>
        <v>1842.5585010375564</v>
      </c>
      <c r="H289" s="175">
        <f t="shared" ca="1" si="48"/>
        <v>0</v>
      </c>
      <c r="I289" s="175">
        <f t="shared" ca="1" si="48"/>
        <v>1842.5585010375564</v>
      </c>
      <c r="J289" s="175">
        <f t="shared" ca="1" si="48"/>
        <v>0</v>
      </c>
      <c r="K289" s="175">
        <f t="shared" ca="1" si="48"/>
        <v>1541.3243887792567</v>
      </c>
      <c r="L289" s="175">
        <f t="shared" ca="1" si="48"/>
        <v>1541.3243887792567</v>
      </c>
      <c r="M289" s="175">
        <f t="shared" ca="1" si="48"/>
        <v>0</v>
      </c>
      <c r="N289" s="175">
        <f t="shared" ca="1" si="48"/>
        <v>0</v>
      </c>
      <c r="O289" s="175">
        <f t="shared" ca="1" si="48"/>
        <v>11131.032726259993</v>
      </c>
      <c r="P289" s="175">
        <f t="shared" ca="1" si="48"/>
        <v>10815.061194645768</v>
      </c>
      <c r="Q289" s="175">
        <f t="shared" ca="1" si="48"/>
        <v>0</v>
      </c>
      <c r="R289" s="175">
        <f t="shared" ca="1" si="48"/>
        <v>315.97153161422347</v>
      </c>
      <c r="S289" s="175">
        <f t="shared" ca="1" si="48"/>
        <v>7896.3783839231955</v>
      </c>
      <c r="T289" s="175">
        <f t="shared" ca="1" si="48"/>
        <v>0</v>
      </c>
      <c r="U289" s="175">
        <f t="shared" ca="1" si="48"/>
        <v>0</v>
      </c>
      <c r="V289" s="175">
        <f t="shared" ca="1" si="48"/>
        <v>7896.3783839231955</v>
      </c>
      <c r="W289" s="175">
        <f t="shared" ca="1" si="48"/>
        <v>0</v>
      </c>
      <c r="X289" s="175">
        <f t="shared" ca="1" si="48"/>
        <v>0</v>
      </c>
      <c r="Y289" s="175">
        <f t="shared" ca="1" si="48"/>
        <v>0</v>
      </c>
      <c r="Z289" s="175">
        <f t="shared" ca="1" si="48"/>
        <v>0</v>
      </c>
      <c r="AA289" s="175">
        <f t="shared" ca="1" si="48"/>
        <v>0</v>
      </c>
      <c r="AB289" s="175">
        <f t="shared" ca="1" si="48"/>
        <v>0</v>
      </c>
      <c r="AC289" s="175">
        <f t="shared" ca="1" si="48"/>
        <v>0</v>
      </c>
      <c r="AD289" s="175">
        <f t="shared" ca="1" si="48"/>
        <v>0</v>
      </c>
      <c r="AE289" s="175">
        <f t="shared" ca="1" si="48"/>
        <v>0</v>
      </c>
      <c r="AF289" s="175">
        <f t="shared" ca="1" si="48"/>
        <v>0</v>
      </c>
      <c r="AG289" s="175">
        <f t="shared" ca="1" si="48"/>
        <v>0</v>
      </c>
      <c r="AH289" s="175">
        <f t="shared" ca="1" si="48"/>
        <v>0</v>
      </c>
      <c r="AI289" s="175">
        <f t="shared" ca="1" si="48"/>
        <v>0</v>
      </c>
      <c r="AJ289" s="175">
        <f t="shared" ca="1" si="48"/>
        <v>0</v>
      </c>
      <c r="AK289" s="175">
        <f t="shared" ca="1" si="48"/>
        <v>0</v>
      </c>
      <c r="AL289" s="175">
        <f t="shared" ca="1" si="48"/>
        <v>0</v>
      </c>
      <c r="AM289" s="175">
        <f t="shared" ca="1" si="48"/>
        <v>0</v>
      </c>
      <c r="AN289" s="175">
        <f t="shared" ca="1" si="48"/>
        <v>0</v>
      </c>
      <c r="AO289" s="175">
        <f t="shared" ca="1" si="48"/>
        <v>0</v>
      </c>
      <c r="AP289" s="175">
        <f t="shared" ca="1" si="48"/>
        <v>0</v>
      </c>
      <c r="AQ289" s="175"/>
      <c r="AR289" s="175"/>
      <c r="AS289" s="175"/>
      <c r="AT289" s="175"/>
      <c r="AU289" s="175"/>
      <c r="AV289" s="175"/>
      <c r="AW289" s="175"/>
      <c r="AX289" s="175"/>
      <c r="AY289" s="175"/>
      <c r="AZ289" s="175"/>
      <c r="BA289" s="175"/>
      <c r="BB289" s="175"/>
      <c r="BD289" s="44">
        <f ca="1">IFERROR(IF(SUMIF($G$6:$BB$6,BD$6&amp;" Total",$G289:$BB289)-(SUMIF($G$6:$BB$6,BD$6&amp;" "&amp;'Input-Allocators'!$D$18,$G289:$BB289)+IFERROR(SUMIF($G$6:$BB$6,BD$6&amp;" "&amp;'Input-Allocators'!$E$18,$G289:$BB289),SUMIF($G$6:$BB$6,BD$6&amp;" "&amp;'Input-Allocators'!$B$20,$G289:$BB289))+SUMIF($G$6:$BB$6,BD$6&amp;" "&amp;'Input-Allocators'!$F$18,$G289:$BB289))&lt;Check_Limit,0,1),1)</f>
        <v>0</v>
      </c>
      <c r="BE289" s="44">
        <f ca="1">IFERROR(IF(SUMIF($G$6:$BB$6,BE$6&amp;" Total",$G289:$BB289)-(SUMIF($G$6:$BB$6,BE$6&amp;" "&amp;'Input-Allocators'!$D$18,$G289:$BB289)+IFERROR(SUMIF($G$6:$BB$6,BE$6&amp;" "&amp;'Input-Allocators'!$E$18,$G289:$BB289),SUMIF($G$6:$BB$6,BE$6&amp;" "&amp;'Input-Allocators'!$B$20,$G289:$BB289))+SUMIF($G$6:$BB$6,BE$6&amp;" "&amp;'Input-Allocators'!$F$18,$G289:$BB289))&lt;Check_Limit,0,1),1)</f>
        <v>0</v>
      </c>
      <c r="BF289" s="44">
        <f ca="1">IFERROR(IF(SUMIF($G$6:$BB$6,BF$6&amp;" Total",$G289:$BB289)-(SUMIF($G$6:$BB$6,BF$6&amp;" "&amp;'Input-Allocators'!$D$18,$G289:$BB289)+IFERROR(SUMIF($G$6:$BB$6,BF$6&amp;" "&amp;'Input-Allocators'!$E$18,$G289:$BB289),SUMIF($G$6:$BB$6,BF$6&amp;" "&amp;'Input-Allocators'!$B$20,$G289:$BB289))+SUMIF($G$6:$BB$6,BF$6&amp;" "&amp;'Input-Allocators'!$F$18,$G289:$BB289))&lt;Check_Limit,0,1),1)</f>
        <v>0</v>
      </c>
      <c r="BG289" s="44">
        <f ca="1">IFERROR(IF(SUMIF($G$6:$BB$6,BG$6&amp;" Total",$G289:$BB289)-(SUMIF($G$6:$BB$6,BG$6&amp;" "&amp;'Input-Allocators'!$D$18,$G289:$BB289)+IFERROR(SUMIF($G$6:$BB$6,BG$6&amp;" "&amp;'Input-Allocators'!$E$18,$G289:$BB289),SUMIF($G$6:$BB$6,BG$6&amp;" "&amp;'Input-Allocators'!$B$20,$G289:$BB289))+SUMIF($G$6:$BB$6,BG$6&amp;" "&amp;'Input-Allocators'!$F$18,$G289:$BB289))&lt;Check_Limit,0,1),1)</f>
        <v>0</v>
      </c>
      <c r="BH289" s="44">
        <f ca="1">IFERROR(IF(SUMIF($G$6:$BB$6,BH$6&amp;" Total",$G289:$BB289)-(SUMIF($G$6:$BB$6,BH$6&amp;" "&amp;'Input-Allocators'!$D$18,$G289:$BB289)+IFERROR(SUMIF($G$6:$BB$6,BH$6&amp;" "&amp;'Input-Allocators'!$E$18,$G289:$BB289),SUMIF($G$6:$BB$6,BH$6&amp;" "&amp;'Input-Allocators'!$B$20,$G289:$BB289))+SUMIF($G$6:$BB$6,BH$6&amp;" "&amp;'Input-Allocators'!$F$18,$G289:$BB289))&lt;Check_Limit,0,1),1)</f>
        <v>0</v>
      </c>
      <c r="BI289" s="44">
        <f ca="1">IFERROR(IF(SUMIF($G$6:$BB$6,BI$6&amp;" Total",$G289:$BB289)-(SUMIF($G$6:$BB$6,BI$6&amp;" "&amp;'Input-Allocators'!$D$18,$G289:$BB289)+IFERROR(SUMIF($G$6:$BB$6,BI$6&amp;" "&amp;'Input-Allocators'!$E$18,$G289:$BB289),SUMIF($G$6:$BB$6,BI$6&amp;" "&amp;'Input-Allocators'!$B$20,$G289:$BB289))+SUMIF($G$6:$BB$6,BI$6&amp;" "&amp;'Input-Allocators'!$F$18,$G289:$BB289))&lt;Check_Limit,0,1),1)</f>
        <v>0</v>
      </c>
      <c r="BJ289" s="44">
        <f ca="1">IFERROR(IF(SUMIF($G$6:$BB$6,BJ$6&amp;" Total",$G289:$BB289)-(SUMIF($G$6:$BB$6,BJ$6&amp;" "&amp;'Input-Allocators'!$D$18,$G289:$BB289)+IFERROR(SUMIF($G$6:$BB$6,BJ$6&amp;" "&amp;'Input-Allocators'!$E$18,$G289:$BB289),SUMIF($G$6:$BB$6,BJ$6&amp;" "&amp;'Input-Allocators'!$B$20,$G289:$BB289))+SUMIF($G$6:$BB$6,BJ$6&amp;" "&amp;'Input-Allocators'!$F$18,$G289:$BB289))&lt;Check_Limit,0,1),1)</f>
        <v>0</v>
      </c>
      <c r="BK289" s="44">
        <f ca="1">IFERROR(IF(SUMIF($G$6:$BB$6,BK$6&amp;" Total",$G289:$BB289)-(SUMIF($G$6:$BB$6,BK$6&amp;" "&amp;'Input-Allocators'!$D$18,$G289:$BB289)+IFERROR(SUMIF($G$6:$BB$6,BK$6&amp;" "&amp;'Input-Allocators'!$E$18,$G289:$BB289),SUMIF($G$6:$BB$6,BK$6&amp;" "&amp;'Input-Allocators'!$B$20,$G289:$BB289))+SUMIF($G$6:$BB$6,BK$6&amp;" "&amp;'Input-Allocators'!$F$18,$G289:$BB289))&lt;Check_Limit,0,1),1)</f>
        <v>0</v>
      </c>
      <c r="BL289" s="44">
        <f ca="1">IFERROR(IF(SUMIF($G$6:$BB$6,BL$6&amp;" Total",$G289:$BB289)-(SUMIF($G$6:$BB$6,BL$6&amp;" "&amp;'Input-Allocators'!$D$18,$G289:$BB289)+IFERROR(SUMIF($G$6:$BB$6,BL$6&amp;" "&amp;'Input-Allocators'!$E$18,$G289:$BB289),SUMIF($G$6:$BB$6,BL$6&amp;" "&amp;'Input-Allocators'!$B$20,$G289:$BB289))+SUMIF($G$6:$BB$6,BL$6&amp;" "&amp;'Input-Allocators'!$F$18,$G289:$BB289))&lt;Check_Limit,0,1),1)</f>
        <v>0</v>
      </c>
      <c r="BM289" s="44">
        <f ca="1">IFERROR(IF(SUMIF($G$6:$BB$6,BM$6&amp;" Total",$G289:$BB289)-(SUMIF($G$6:$BB$6,BM$6&amp;" "&amp;'Input-Allocators'!$D$18,$G289:$BB289)+IFERROR(SUMIF($G$6:$BB$6,BM$6&amp;" "&amp;'Input-Allocators'!$E$18,$G289:$BB289),SUMIF($G$6:$BB$6,BM$6&amp;" "&amp;'Input-Allocators'!$B$20,$G289:$BB289))+SUMIF($G$6:$BB$6,BM$6&amp;" "&amp;'Input-Allocators'!$F$18,$G289:$BB289))&lt;Check_Limit,0,1),1)</f>
        <v>0</v>
      </c>
      <c r="BN289" s="44">
        <f ca="1">IFERROR(IF(SUMIF($G$6:$BB$6,BN$6&amp;" Total",$G289:$BB289)-(SUMIF($G$6:$BB$6,BN$6&amp;" "&amp;'Input-Allocators'!$D$18,$G289:$BB289)+IFERROR(SUMIF($G$6:$BB$6,BN$6&amp;" "&amp;'Input-Allocators'!$E$18,$G289:$BB289),SUMIF($G$6:$BB$6,BN$6&amp;" "&amp;'Input-Allocators'!$B$20,$G289:$BB289))+SUMIF($G$6:$BB$6,BN$6&amp;" "&amp;'Input-Allocators'!$F$18,$G289:$BB289))&lt;Check_Limit,0,1),1)</f>
        <v>0</v>
      </c>
      <c r="BO289" s="44">
        <f ca="1">IFERROR(IF(SUMIF($G$6:$BB$6,BO$6&amp;" Total",$G289:$BB289)-(SUMIF($G$6:$BB$6,BO$6&amp;" "&amp;'Input-Allocators'!$D$18,$G289:$BB289)+IFERROR(SUMIF($G$6:$BB$6,BO$6&amp;" "&amp;'Input-Allocators'!$E$18,$G289:$BB289),SUMIF($G$6:$BB$6,BO$6&amp;" "&amp;'Input-Allocators'!$B$20,$G289:$BB289))+SUMIF($G$6:$BB$6,BO$6&amp;" "&amp;'Input-Allocators'!$F$18,$G289:$BB289))&lt;Check_Limit,0,1),1)</f>
        <v>0</v>
      </c>
    </row>
    <row r="290" spans="1:67">
      <c r="A290" s="46" t="str">
        <f>IF(ISBLANK('Input-Accounts'!A290),"",'Input-Accounts'!A290)</f>
        <v/>
      </c>
      <c r="B290" t="str">
        <f>IF(ISBLANK('Input-Accounts'!B290),"",'Input-Accounts'!B290)</f>
        <v/>
      </c>
      <c r="C290" s="46" t="str">
        <f>IF(ISBLANK('Input-Accounts'!C290),"",'Input-Accounts'!C290)</f>
        <v/>
      </c>
      <c r="D290" s="14"/>
      <c r="E290" s="14"/>
      <c r="F290" s="3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D290" s="44">
        <f>IFERROR(IF(SUMIF($G$6:$BB$6,BD$6&amp;" Total",$G290:$BB290)-(SUMIF($G$6:$BB$6,BD$6&amp;" "&amp;'Input-Allocators'!$D$18,$G290:$BB290)+IFERROR(SUMIF($G$6:$BB$6,BD$6&amp;" "&amp;'Input-Allocators'!$E$18,$G290:$BB290),SUMIF($G$6:$BB$6,BD$6&amp;" "&amp;'Input-Allocators'!$B$20,$G290:$BB290))+SUMIF($G$6:$BB$6,BD$6&amp;" "&amp;'Input-Allocators'!$F$18,$G290:$BB290))&lt;Check_Limit,0,1),1)</f>
        <v>0</v>
      </c>
      <c r="BE290" s="44">
        <f>IFERROR(IF(SUMIF($G$6:$BB$6,BE$6&amp;" Total",$G290:$BB290)-(SUMIF($G$6:$BB$6,BE$6&amp;" "&amp;'Input-Allocators'!$D$18,$G290:$BB290)+IFERROR(SUMIF($G$6:$BB$6,BE$6&amp;" "&amp;'Input-Allocators'!$E$18,$G290:$BB290),SUMIF($G$6:$BB$6,BE$6&amp;" "&amp;'Input-Allocators'!$B$20,$G290:$BB290))+SUMIF($G$6:$BB$6,BE$6&amp;" "&amp;'Input-Allocators'!$F$18,$G290:$BB290))&lt;Check_Limit,0,1),1)</f>
        <v>0</v>
      </c>
      <c r="BF290" s="44">
        <f>IFERROR(IF(SUMIF($G$6:$BB$6,BF$6&amp;" Total",$G290:$BB290)-(SUMIF($G$6:$BB$6,BF$6&amp;" "&amp;'Input-Allocators'!$D$18,$G290:$BB290)+IFERROR(SUMIF($G$6:$BB$6,BF$6&amp;" "&amp;'Input-Allocators'!$E$18,$G290:$BB290),SUMIF($G$6:$BB$6,BF$6&amp;" "&amp;'Input-Allocators'!$B$20,$G290:$BB290))+SUMIF($G$6:$BB$6,BF$6&amp;" "&amp;'Input-Allocators'!$F$18,$G290:$BB290))&lt;Check_Limit,0,1),1)</f>
        <v>0</v>
      </c>
      <c r="BG290" s="44">
        <f>IFERROR(IF(SUMIF($G$6:$BB$6,BG$6&amp;" Total",$G290:$BB290)-(SUMIF($G$6:$BB$6,BG$6&amp;" "&amp;'Input-Allocators'!$D$18,$G290:$BB290)+IFERROR(SUMIF($G$6:$BB$6,BG$6&amp;" "&amp;'Input-Allocators'!$E$18,$G290:$BB290),SUMIF($G$6:$BB$6,BG$6&amp;" "&amp;'Input-Allocators'!$B$20,$G290:$BB290))+SUMIF($G$6:$BB$6,BG$6&amp;" "&amp;'Input-Allocators'!$F$18,$G290:$BB290))&lt;Check_Limit,0,1),1)</f>
        <v>0</v>
      </c>
      <c r="BH290" s="44">
        <f>IFERROR(IF(SUMIF($G$6:$BB$6,BH$6&amp;" Total",$G290:$BB290)-(SUMIF($G$6:$BB$6,BH$6&amp;" "&amp;'Input-Allocators'!$D$18,$G290:$BB290)+IFERROR(SUMIF($G$6:$BB$6,BH$6&amp;" "&amp;'Input-Allocators'!$E$18,$G290:$BB290),SUMIF($G$6:$BB$6,BH$6&amp;" "&amp;'Input-Allocators'!$B$20,$G290:$BB290))+SUMIF($G$6:$BB$6,BH$6&amp;" "&amp;'Input-Allocators'!$F$18,$G290:$BB290))&lt;Check_Limit,0,1),1)</f>
        <v>0</v>
      </c>
      <c r="BI290" s="44">
        <f>IFERROR(IF(SUMIF($G$6:$BB$6,BI$6&amp;" Total",$G290:$BB290)-(SUMIF($G$6:$BB$6,BI$6&amp;" "&amp;'Input-Allocators'!$D$18,$G290:$BB290)+IFERROR(SUMIF($G$6:$BB$6,BI$6&amp;" "&amp;'Input-Allocators'!$E$18,$G290:$BB290),SUMIF($G$6:$BB$6,BI$6&amp;" "&amp;'Input-Allocators'!$B$20,$G290:$BB290))+SUMIF($G$6:$BB$6,BI$6&amp;" "&amp;'Input-Allocators'!$F$18,$G290:$BB290))&lt;Check_Limit,0,1),1)</f>
        <v>0</v>
      </c>
      <c r="BJ290" s="44">
        <f>IFERROR(IF(SUMIF($G$6:$BB$6,BJ$6&amp;" Total",$G290:$BB290)-(SUMIF($G$6:$BB$6,BJ$6&amp;" "&amp;'Input-Allocators'!$D$18,$G290:$BB290)+IFERROR(SUMIF($G$6:$BB$6,BJ$6&amp;" "&amp;'Input-Allocators'!$E$18,$G290:$BB290),SUMIF($G$6:$BB$6,BJ$6&amp;" "&amp;'Input-Allocators'!$B$20,$G290:$BB290))+SUMIF($G$6:$BB$6,BJ$6&amp;" "&amp;'Input-Allocators'!$F$18,$G290:$BB290))&lt;Check_Limit,0,1),1)</f>
        <v>0</v>
      </c>
      <c r="BK290" s="44">
        <f>IFERROR(IF(SUMIF($G$6:$BB$6,BK$6&amp;" Total",$G290:$BB290)-(SUMIF($G$6:$BB$6,BK$6&amp;" "&amp;'Input-Allocators'!$D$18,$G290:$BB290)+IFERROR(SUMIF($G$6:$BB$6,BK$6&amp;" "&amp;'Input-Allocators'!$E$18,$G290:$BB290),SUMIF($G$6:$BB$6,BK$6&amp;" "&amp;'Input-Allocators'!$B$20,$G290:$BB290))+SUMIF($G$6:$BB$6,BK$6&amp;" "&amp;'Input-Allocators'!$F$18,$G290:$BB290))&lt;Check_Limit,0,1),1)</f>
        <v>0</v>
      </c>
      <c r="BL290" s="44">
        <f>IFERROR(IF(SUMIF($G$6:$BB$6,BL$6&amp;" Total",$G290:$BB290)-(SUMIF($G$6:$BB$6,BL$6&amp;" "&amp;'Input-Allocators'!$D$18,$G290:$BB290)+IFERROR(SUMIF($G$6:$BB$6,BL$6&amp;" "&amp;'Input-Allocators'!$E$18,$G290:$BB290),SUMIF($G$6:$BB$6,BL$6&amp;" "&amp;'Input-Allocators'!$B$20,$G290:$BB290))+SUMIF($G$6:$BB$6,BL$6&amp;" "&amp;'Input-Allocators'!$F$18,$G290:$BB290))&lt;Check_Limit,0,1),1)</f>
        <v>0</v>
      </c>
      <c r="BM290" s="44">
        <f>IFERROR(IF(SUMIF($G$6:$BB$6,BM$6&amp;" Total",$G290:$BB290)-(SUMIF($G$6:$BB$6,BM$6&amp;" "&amp;'Input-Allocators'!$D$18,$G290:$BB290)+IFERROR(SUMIF($G$6:$BB$6,BM$6&amp;" "&amp;'Input-Allocators'!$E$18,$G290:$BB290),SUMIF($G$6:$BB$6,BM$6&amp;" "&amp;'Input-Allocators'!$B$20,$G290:$BB290))+SUMIF($G$6:$BB$6,BM$6&amp;" "&amp;'Input-Allocators'!$F$18,$G290:$BB290))&lt;Check_Limit,0,1),1)</f>
        <v>0</v>
      </c>
      <c r="BN290" s="44">
        <f>IFERROR(IF(SUMIF($G$6:$BB$6,BN$6&amp;" Total",$G290:$BB290)-(SUMIF($G$6:$BB$6,BN$6&amp;" "&amp;'Input-Allocators'!$D$18,$G290:$BB290)+IFERROR(SUMIF($G$6:$BB$6,BN$6&amp;" "&amp;'Input-Allocators'!$E$18,$G290:$BB290),SUMIF($G$6:$BB$6,BN$6&amp;" "&amp;'Input-Allocators'!$B$20,$G290:$BB290))+SUMIF($G$6:$BB$6,BN$6&amp;" "&amp;'Input-Allocators'!$F$18,$G290:$BB290))&lt;Check_Limit,0,1),1)</f>
        <v>0</v>
      </c>
      <c r="BO290" s="44">
        <f>IFERROR(IF(SUMIF($G$6:$BB$6,BO$6&amp;" Total",$G290:$BB290)-(SUMIF($G$6:$BB$6,BO$6&amp;" "&amp;'Input-Allocators'!$D$18,$G290:$BB290)+IFERROR(SUMIF($G$6:$BB$6,BO$6&amp;" "&amp;'Input-Allocators'!$E$18,$G290:$BB290),SUMIF($G$6:$BB$6,BO$6&amp;" "&amp;'Input-Allocators'!$B$20,$G290:$BB290))+SUMIF($G$6:$BB$6,BO$6&amp;" "&amp;'Input-Allocators'!$F$18,$G290:$BB290))&lt;Check_Limit,0,1),1)</f>
        <v>0</v>
      </c>
    </row>
    <row r="291" spans="1:67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C291" s="46" t="str">
        <f>IF(ISBLANK('Input-Accounts'!C291),"",'Input-Accounts'!C291)</f>
        <v/>
      </c>
      <c r="D291" s="14"/>
      <c r="E291" s="14"/>
      <c r="F291" s="3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D291" s="44">
        <f>IFERROR(IF(SUMIF($G$6:$BB$6,BD$6&amp;" Total",$G291:$BB291)-(SUMIF($G$6:$BB$6,BD$6&amp;" "&amp;'Input-Allocators'!$D$18,$G291:$BB291)+IFERROR(SUMIF($G$6:$BB$6,BD$6&amp;" "&amp;'Input-Allocators'!$E$18,$G291:$BB291),SUMIF($G$6:$BB$6,BD$6&amp;" "&amp;'Input-Allocators'!$B$20,$G291:$BB291))+SUMIF($G$6:$BB$6,BD$6&amp;" "&amp;'Input-Allocators'!$F$18,$G291:$BB291))&lt;Check_Limit,0,1),1)</f>
        <v>0</v>
      </c>
      <c r="BE291" s="44">
        <f>IFERROR(IF(SUMIF($G$6:$BB$6,BE$6&amp;" Total",$G291:$BB291)-(SUMIF($G$6:$BB$6,BE$6&amp;" "&amp;'Input-Allocators'!$D$18,$G291:$BB291)+IFERROR(SUMIF($G$6:$BB$6,BE$6&amp;" "&amp;'Input-Allocators'!$E$18,$G291:$BB291),SUMIF($G$6:$BB$6,BE$6&amp;" "&amp;'Input-Allocators'!$B$20,$G291:$BB291))+SUMIF($G$6:$BB$6,BE$6&amp;" "&amp;'Input-Allocators'!$F$18,$G291:$BB291))&lt;Check_Limit,0,1),1)</f>
        <v>0</v>
      </c>
      <c r="BF291" s="44">
        <f>IFERROR(IF(SUMIF($G$6:$BB$6,BF$6&amp;" Total",$G291:$BB291)-(SUMIF($G$6:$BB$6,BF$6&amp;" "&amp;'Input-Allocators'!$D$18,$G291:$BB291)+IFERROR(SUMIF($G$6:$BB$6,BF$6&amp;" "&amp;'Input-Allocators'!$E$18,$G291:$BB291),SUMIF($G$6:$BB$6,BF$6&amp;" "&amp;'Input-Allocators'!$B$20,$G291:$BB291))+SUMIF($G$6:$BB$6,BF$6&amp;" "&amp;'Input-Allocators'!$F$18,$G291:$BB291))&lt;Check_Limit,0,1),1)</f>
        <v>0</v>
      </c>
      <c r="BG291" s="44">
        <f>IFERROR(IF(SUMIF($G$6:$BB$6,BG$6&amp;" Total",$G291:$BB291)-(SUMIF($G$6:$BB$6,BG$6&amp;" "&amp;'Input-Allocators'!$D$18,$G291:$BB291)+IFERROR(SUMIF($G$6:$BB$6,BG$6&amp;" "&amp;'Input-Allocators'!$E$18,$G291:$BB291),SUMIF($G$6:$BB$6,BG$6&amp;" "&amp;'Input-Allocators'!$B$20,$G291:$BB291))+SUMIF($G$6:$BB$6,BG$6&amp;" "&amp;'Input-Allocators'!$F$18,$G291:$BB291))&lt;Check_Limit,0,1),1)</f>
        <v>0</v>
      </c>
      <c r="BH291" s="44">
        <f>IFERROR(IF(SUMIF($G$6:$BB$6,BH$6&amp;" Total",$G291:$BB291)-(SUMIF($G$6:$BB$6,BH$6&amp;" "&amp;'Input-Allocators'!$D$18,$G291:$BB291)+IFERROR(SUMIF($G$6:$BB$6,BH$6&amp;" "&amp;'Input-Allocators'!$E$18,$G291:$BB291),SUMIF($G$6:$BB$6,BH$6&amp;" "&amp;'Input-Allocators'!$B$20,$G291:$BB291))+SUMIF($G$6:$BB$6,BH$6&amp;" "&amp;'Input-Allocators'!$F$18,$G291:$BB291))&lt;Check_Limit,0,1),1)</f>
        <v>0</v>
      </c>
      <c r="BI291" s="44">
        <f>IFERROR(IF(SUMIF($G$6:$BB$6,BI$6&amp;" Total",$G291:$BB291)-(SUMIF($G$6:$BB$6,BI$6&amp;" "&amp;'Input-Allocators'!$D$18,$G291:$BB291)+IFERROR(SUMIF($G$6:$BB$6,BI$6&amp;" "&amp;'Input-Allocators'!$E$18,$G291:$BB291),SUMIF($G$6:$BB$6,BI$6&amp;" "&amp;'Input-Allocators'!$B$20,$G291:$BB291))+SUMIF($G$6:$BB$6,BI$6&amp;" "&amp;'Input-Allocators'!$F$18,$G291:$BB291))&lt;Check_Limit,0,1),1)</f>
        <v>0</v>
      </c>
      <c r="BJ291" s="44">
        <f>IFERROR(IF(SUMIF($G$6:$BB$6,BJ$6&amp;" Total",$G291:$BB291)-(SUMIF($G$6:$BB$6,BJ$6&amp;" "&amp;'Input-Allocators'!$D$18,$G291:$BB291)+IFERROR(SUMIF($G$6:$BB$6,BJ$6&amp;" "&amp;'Input-Allocators'!$E$18,$G291:$BB291),SUMIF($G$6:$BB$6,BJ$6&amp;" "&amp;'Input-Allocators'!$B$20,$G291:$BB291))+SUMIF($G$6:$BB$6,BJ$6&amp;" "&amp;'Input-Allocators'!$F$18,$G291:$BB291))&lt;Check_Limit,0,1),1)</f>
        <v>0</v>
      </c>
      <c r="BK291" s="44">
        <f>IFERROR(IF(SUMIF($G$6:$BB$6,BK$6&amp;" Total",$G291:$BB291)-(SUMIF($G$6:$BB$6,BK$6&amp;" "&amp;'Input-Allocators'!$D$18,$G291:$BB291)+IFERROR(SUMIF($G$6:$BB$6,BK$6&amp;" "&amp;'Input-Allocators'!$E$18,$G291:$BB291),SUMIF($G$6:$BB$6,BK$6&amp;" "&amp;'Input-Allocators'!$B$20,$G291:$BB291))+SUMIF($G$6:$BB$6,BK$6&amp;" "&amp;'Input-Allocators'!$F$18,$G291:$BB291))&lt;Check_Limit,0,1),1)</f>
        <v>0</v>
      </c>
      <c r="BL291" s="44">
        <f>IFERROR(IF(SUMIF($G$6:$BB$6,BL$6&amp;" Total",$G291:$BB291)-(SUMIF($G$6:$BB$6,BL$6&amp;" "&amp;'Input-Allocators'!$D$18,$G291:$BB291)+IFERROR(SUMIF($G$6:$BB$6,BL$6&amp;" "&amp;'Input-Allocators'!$E$18,$G291:$BB291),SUMIF($G$6:$BB$6,BL$6&amp;" "&amp;'Input-Allocators'!$B$20,$G291:$BB291))+SUMIF($G$6:$BB$6,BL$6&amp;" "&amp;'Input-Allocators'!$F$18,$G291:$BB291))&lt;Check_Limit,0,1),1)</f>
        <v>0</v>
      </c>
      <c r="BM291" s="44">
        <f>IFERROR(IF(SUMIF($G$6:$BB$6,BM$6&amp;" Total",$G291:$BB291)-(SUMIF($G$6:$BB$6,BM$6&amp;" "&amp;'Input-Allocators'!$D$18,$G291:$BB291)+IFERROR(SUMIF($G$6:$BB$6,BM$6&amp;" "&amp;'Input-Allocators'!$E$18,$G291:$BB291),SUMIF($G$6:$BB$6,BM$6&amp;" "&amp;'Input-Allocators'!$B$20,$G291:$BB291))+SUMIF($G$6:$BB$6,BM$6&amp;" "&amp;'Input-Allocators'!$F$18,$G291:$BB291))&lt;Check_Limit,0,1),1)</f>
        <v>0</v>
      </c>
      <c r="BN291" s="44">
        <f>IFERROR(IF(SUMIF($G$6:$BB$6,BN$6&amp;" Total",$G291:$BB291)-(SUMIF($G$6:$BB$6,BN$6&amp;" "&amp;'Input-Allocators'!$D$18,$G291:$BB291)+IFERROR(SUMIF($G$6:$BB$6,BN$6&amp;" "&amp;'Input-Allocators'!$E$18,$G291:$BB291),SUMIF($G$6:$BB$6,BN$6&amp;" "&amp;'Input-Allocators'!$B$20,$G291:$BB291))+SUMIF($G$6:$BB$6,BN$6&amp;" "&amp;'Input-Allocators'!$F$18,$G291:$BB291))&lt;Check_Limit,0,1),1)</f>
        <v>0</v>
      </c>
      <c r="BO291" s="44">
        <f>IFERROR(IF(SUMIF($G$6:$BB$6,BO$6&amp;" Total",$G291:$BB291)-(SUMIF($G$6:$BB$6,BO$6&amp;" "&amp;'Input-Allocators'!$D$18,$G291:$BB291)+IFERROR(SUMIF($G$6:$BB$6,BO$6&amp;" "&amp;'Input-Allocators'!$E$18,$G291:$BB291),SUMIF($G$6:$BB$6,BO$6&amp;" "&amp;'Input-Allocators'!$B$20,$G291:$BB291))+SUMIF($G$6:$BB$6,BO$6&amp;" "&amp;'Input-Allocators'!$F$18,$G291:$BB291))&lt;Check_Limit,0,1),1)</f>
        <v>0</v>
      </c>
    </row>
    <row r="292" spans="1:67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C292" s="46" t="str">
        <f>IF(ISBLANK('Input-Accounts'!C292),"",'Input-Accounts'!C292)</f>
        <v/>
      </c>
      <c r="D292" s="14"/>
      <c r="E292" s="14"/>
      <c r="F292" s="3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D292" s="44">
        <f>IFERROR(IF(SUMIF($G$6:$BB$6,BD$6&amp;" Total",$G292:$BB292)-(SUMIF($G$6:$BB$6,BD$6&amp;" "&amp;'Input-Allocators'!$D$18,$G292:$BB292)+IFERROR(SUMIF($G$6:$BB$6,BD$6&amp;" "&amp;'Input-Allocators'!$E$18,$G292:$BB292),SUMIF($G$6:$BB$6,BD$6&amp;" "&amp;'Input-Allocators'!$B$20,$G292:$BB292))+SUMIF($G$6:$BB$6,BD$6&amp;" "&amp;'Input-Allocators'!$F$18,$G292:$BB292))&lt;Check_Limit,0,1),1)</f>
        <v>0</v>
      </c>
      <c r="BE292" s="44">
        <f>IFERROR(IF(SUMIF($G$6:$BB$6,BE$6&amp;" Total",$G292:$BB292)-(SUMIF($G$6:$BB$6,BE$6&amp;" "&amp;'Input-Allocators'!$D$18,$G292:$BB292)+IFERROR(SUMIF($G$6:$BB$6,BE$6&amp;" "&amp;'Input-Allocators'!$E$18,$G292:$BB292),SUMIF($G$6:$BB$6,BE$6&amp;" "&amp;'Input-Allocators'!$B$20,$G292:$BB292))+SUMIF($G$6:$BB$6,BE$6&amp;" "&amp;'Input-Allocators'!$F$18,$G292:$BB292))&lt;Check_Limit,0,1),1)</f>
        <v>0</v>
      </c>
      <c r="BF292" s="44">
        <f>IFERROR(IF(SUMIF($G$6:$BB$6,BF$6&amp;" Total",$G292:$BB292)-(SUMIF($G$6:$BB$6,BF$6&amp;" "&amp;'Input-Allocators'!$D$18,$G292:$BB292)+IFERROR(SUMIF($G$6:$BB$6,BF$6&amp;" "&amp;'Input-Allocators'!$E$18,$G292:$BB292),SUMIF($G$6:$BB$6,BF$6&amp;" "&amp;'Input-Allocators'!$B$20,$G292:$BB292))+SUMIF($G$6:$BB$6,BF$6&amp;" "&amp;'Input-Allocators'!$F$18,$G292:$BB292))&lt;Check_Limit,0,1),1)</f>
        <v>0</v>
      </c>
      <c r="BG292" s="44">
        <f>IFERROR(IF(SUMIF($G$6:$BB$6,BG$6&amp;" Total",$G292:$BB292)-(SUMIF($G$6:$BB$6,BG$6&amp;" "&amp;'Input-Allocators'!$D$18,$G292:$BB292)+IFERROR(SUMIF($G$6:$BB$6,BG$6&amp;" "&amp;'Input-Allocators'!$E$18,$G292:$BB292),SUMIF($G$6:$BB$6,BG$6&amp;" "&amp;'Input-Allocators'!$B$20,$G292:$BB292))+SUMIF($G$6:$BB$6,BG$6&amp;" "&amp;'Input-Allocators'!$F$18,$G292:$BB292))&lt;Check_Limit,0,1),1)</f>
        <v>0</v>
      </c>
      <c r="BH292" s="44">
        <f>IFERROR(IF(SUMIF($G$6:$BB$6,BH$6&amp;" Total",$G292:$BB292)-(SUMIF($G$6:$BB$6,BH$6&amp;" "&amp;'Input-Allocators'!$D$18,$G292:$BB292)+IFERROR(SUMIF($G$6:$BB$6,BH$6&amp;" "&amp;'Input-Allocators'!$E$18,$G292:$BB292),SUMIF($G$6:$BB$6,BH$6&amp;" "&amp;'Input-Allocators'!$B$20,$G292:$BB292))+SUMIF($G$6:$BB$6,BH$6&amp;" "&amp;'Input-Allocators'!$F$18,$G292:$BB292))&lt;Check_Limit,0,1),1)</f>
        <v>0</v>
      </c>
      <c r="BI292" s="44">
        <f>IFERROR(IF(SUMIF($G$6:$BB$6,BI$6&amp;" Total",$G292:$BB292)-(SUMIF($G$6:$BB$6,BI$6&amp;" "&amp;'Input-Allocators'!$D$18,$G292:$BB292)+IFERROR(SUMIF($G$6:$BB$6,BI$6&amp;" "&amp;'Input-Allocators'!$E$18,$G292:$BB292),SUMIF($G$6:$BB$6,BI$6&amp;" "&amp;'Input-Allocators'!$B$20,$G292:$BB292))+SUMIF($G$6:$BB$6,BI$6&amp;" "&amp;'Input-Allocators'!$F$18,$G292:$BB292))&lt;Check_Limit,0,1),1)</f>
        <v>0</v>
      </c>
      <c r="BJ292" s="44">
        <f>IFERROR(IF(SUMIF($G$6:$BB$6,BJ$6&amp;" Total",$G292:$BB292)-(SUMIF($G$6:$BB$6,BJ$6&amp;" "&amp;'Input-Allocators'!$D$18,$G292:$BB292)+IFERROR(SUMIF($G$6:$BB$6,BJ$6&amp;" "&amp;'Input-Allocators'!$E$18,$G292:$BB292),SUMIF($G$6:$BB$6,BJ$6&amp;" "&amp;'Input-Allocators'!$B$20,$G292:$BB292))+SUMIF($G$6:$BB$6,BJ$6&amp;" "&amp;'Input-Allocators'!$F$18,$G292:$BB292))&lt;Check_Limit,0,1),1)</f>
        <v>0</v>
      </c>
      <c r="BK292" s="44">
        <f>IFERROR(IF(SUMIF($G$6:$BB$6,BK$6&amp;" Total",$G292:$BB292)-(SUMIF($G$6:$BB$6,BK$6&amp;" "&amp;'Input-Allocators'!$D$18,$G292:$BB292)+IFERROR(SUMIF($G$6:$BB$6,BK$6&amp;" "&amp;'Input-Allocators'!$E$18,$G292:$BB292),SUMIF($G$6:$BB$6,BK$6&amp;" "&amp;'Input-Allocators'!$B$20,$G292:$BB292))+SUMIF($G$6:$BB$6,BK$6&amp;" "&amp;'Input-Allocators'!$F$18,$G292:$BB292))&lt;Check_Limit,0,1),1)</f>
        <v>0</v>
      </c>
      <c r="BL292" s="44">
        <f>IFERROR(IF(SUMIF($G$6:$BB$6,BL$6&amp;" Total",$G292:$BB292)-(SUMIF($G$6:$BB$6,BL$6&amp;" "&amp;'Input-Allocators'!$D$18,$G292:$BB292)+IFERROR(SUMIF($G$6:$BB$6,BL$6&amp;" "&amp;'Input-Allocators'!$E$18,$G292:$BB292),SUMIF($G$6:$BB$6,BL$6&amp;" "&amp;'Input-Allocators'!$B$20,$G292:$BB292))+SUMIF($G$6:$BB$6,BL$6&amp;" "&amp;'Input-Allocators'!$F$18,$G292:$BB292))&lt;Check_Limit,0,1),1)</f>
        <v>0</v>
      </c>
      <c r="BM292" s="44">
        <f>IFERROR(IF(SUMIF($G$6:$BB$6,BM$6&amp;" Total",$G292:$BB292)-(SUMIF($G$6:$BB$6,BM$6&amp;" "&amp;'Input-Allocators'!$D$18,$G292:$BB292)+IFERROR(SUMIF($G$6:$BB$6,BM$6&amp;" "&amp;'Input-Allocators'!$E$18,$G292:$BB292),SUMIF($G$6:$BB$6,BM$6&amp;" "&amp;'Input-Allocators'!$B$20,$G292:$BB292))+SUMIF($G$6:$BB$6,BM$6&amp;" "&amp;'Input-Allocators'!$F$18,$G292:$BB292))&lt;Check_Limit,0,1),1)</f>
        <v>0</v>
      </c>
      <c r="BN292" s="44">
        <f>IFERROR(IF(SUMIF($G$6:$BB$6,BN$6&amp;" Total",$G292:$BB292)-(SUMIF($G$6:$BB$6,BN$6&amp;" "&amp;'Input-Allocators'!$D$18,$G292:$BB292)+IFERROR(SUMIF($G$6:$BB$6,BN$6&amp;" "&amp;'Input-Allocators'!$E$18,$G292:$BB292),SUMIF($G$6:$BB$6,BN$6&amp;" "&amp;'Input-Allocators'!$B$20,$G292:$BB292))+SUMIF($G$6:$BB$6,BN$6&amp;" "&amp;'Input-Allocators'!$F$18,$G292:$BB292))&lt;Check_Limit,0,1),1)</f>
        <v>0</v>
      </c>
      <c r="BO292" s="44">
        <f>IFERROR(IF(SUMIF($G$6:$BB$6,BO$6&amp;" Total",$G292:$BB292)-(SUMIF($G$6:$BB$6,BO$6&amp;" "&amp;'Input-Allocators'!$D$18,$G292:$BB292)+IFERROR(SUMIF($G$6:$BB$6,BO$6&amp;" "&amp;'Input-Allocators'!$E$18,$G292:$BB292),SUMIF($G$6:$BB$6,BO$6&amp;" "&amp;'Input-Allocators'!$B$20,$G292:$BB292))+SUMIF($G$6:$BB$6,BO$6&amp;" "&amp;'Input-Allocators'!$F$18,$G292:$BB292))&lt;Check_Limit,0,1),1)</f>
        <v>0</v>
      </c>
    </row>
    <row r="293" spans="1:67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>Functionalization!$D293</f>
        <v>75</v>
      </c>
      <c r="E293" s="14">
        <f t="shared" ref="E293:E343" ca="1" si="49">IFERROR(IF(D293="",0,IF(D293=0,0,IF(ABS(D293-SUM(G293,K293,O293,S293,W293,AA293,AE293,AI293,AM293,AQ293,AU293,AY293))&lt;Check_Limit,0,1))),1)</f>
        <v>0</v>
      </c>
      <c r="F293" s="3" t="str">
        <f>IF($D293=0,"-",IF('Input-Accounts'!$E293&lt;&gt;0,'Input-Accounts'!$E293,'Input-Accounts'!$G293))</f>
        <v>INT_TOTPLT</v>
      </c>
      <c r="G293" s="14">
        <f ca="1">IF(G$5&lt;&gt;"",HLOOKUP(G$5,Functionalization!$G$6:$R$343,ROW($A293)-5,FALSE),IFERROR(INDEX(G$320:G$343,MATCH($F293,$B$320:$B$343,0))/VLOOKUP($F293,$B$320:$BB$343,MATCH(LEFT(TRIM(G$6),FIND("~",SUBSTITUTE(G$6,"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293))*HLOOKUP(LEFT(TRIM(G$6),FIND("~",SUBSTITUTE(G$6," ","~",LEN(TRIM(G$6))-LEN(SUBSTITUTE(TRIM(G$6)," ",""))))-1)&amp;" Total",$B$6:$BB$343,ROW($A293)-5,FALSE))</f>
        <v>0.39330131626988601</v>
      </c>
      <c r="H293" s="14">
        <f ca="1">IF(H$5&lt;&gt;"",HLOOKUP(H$5,Functionalization!$G$6:$R$343,ROW($A293)-5,FALSE),IFERROR(INDEX(H$320:H$343,MATCH($F293,$B$320:$B$343,0))/VLOOKUP($F293,$B$320:$BB$343,MATCH(LEFT(TRIM(H$6),FIND("~",SUBSTITUTE(H$6,"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293))*HLOOKUP(LEFT(TRIM(H$6),FIND("~",SUBSTITUTE(H$6," ","~",LEN(TRIM(H$6))-LEN(SUBSTITUTE(TRIM(H$6)," ",""))))-1)&amp;" Total",$B$6:$BB$343,ROW($A293)-5,FALSE))</f>
        <v>0</v>
      </c>
      <c r="I293" s="14">
        <f ca="1">IF(I$5&lt;&gt;"",HLOOKUP(I$5,Functionalization!$G$6:$R$343,ROW($A293)-5,FALSE),IFERROR(INDEX(I$320:I$343,MATCH($F293,$B$320:$B$343,0))/VLOOKUP($F293,$B$320:$BB$343,MATCH(LEFT(TRIM(I$6),FIND("~",SUBSTITUTE(I$6,"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293))*HLOOKUP(LEFT(TRIM(I$6),FIND("~",SUBSTITUTE(I$6," ","~",LEN(TRIM(I$6))-LEN(SUBSTITUTE(TRIM(I$6)," ",""))))-1)&amp;" Total",$B$6:$BB$343,ROW($A293)-5,FALSE))</f>
        <v>0.39330131626988601</v>
      </c>
      <c r="J293" s="14">
        <f ca="1">IF(J$5&lt;&gt;"",HLOOKUP(J$5,Functionalization!$G$6:$R$343,ROW($A293)-5,FALSE),IFERROR(INDEX(J$320:J$343,MATCH($F293,$B$320:$B$343,0))/VLOOKUP($F293,$B$320:$BB$343,MATCH(LEFT(TRIM(J$6),FIND("~",SUBSTITUTE(J$6,"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293))*HLOOKUP(LEFT(TRIM(J$6),FIND("~",SUBSTITUTE(J$6," ","~",LEN(TRIM(J$6))-LEN(SUBSTITUTE(TRIM(J$6)," ",""))))-1)&amp;" Total",$B$6:$BB$343,ROW($A293)-5,FALSE))</f>
        <v>0</v>
      </c>
      <c r="K293" s="14">
        <f ca="1">IF(K$5&lt;&gt;"",HLOOKUP(K$5,Functionalization!$G$6:$R$343,ROW($A293)-5,FALSE),IFERROR(INDEX(K$320:K$343,MATCH($F293,$B$320:$B$343,0))/VLOOKUP($F293,$B$320:$BB$343,MATCH(LEFT(TRIM(K$6),FIND("~",SUBSTITUTE(K$6,"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293))*HLOOKUP(LEFT(TRIM(K$6),FIND("~",SUBSTITUTE(K$6," ","~",LEN(TRIM(K$6))-LEN(SUBSTITUTE(TRIM(K$6)," ",""))))-1)&amp;" Total",$B$6:$BB$343,ROW($A293)-5,FALSE))</f>
        <v>7.2138584374628723</v>
      </c>
      <c r="L293" s="14">
        <f ca="1">IF(L$5&lt;&gt;"",HLOOKUP(L$5,Functionalization!$G$6:$R$343,ROW($A293)-5,FALSE),IFERROR(INDEX(L$320:L$343,MATCH($F293,$B$320:$B$343,0))/VLOOKUP($F293,$B$320:$BB$343,MATCH(LEFT(TRIM(L$6),FIND("~",SUBSTITUTE(L$6,"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293))*HLOOKUP(LEFT(TRIM(L$6),FIND("~",SUBSTITUTE(L$6," ","~",LEN(TRIM(L$6))-LEN(SUBSTITUTE(TRIM(L$6)," ",""))))-1)&amp;" Total",$B$6:$BB$343,ROW($A293)-5,FALSE))</f>
        <v>7.2138584374628723</v>
      </c>
      <c r="M293" s="14">
        <f ca="1">IF(M$5&lt;&gt;"",HLOOKUP(M$5,Functionalization!$G$6:$R$343,ROW($A293)-5,FALSE),IFERROR(INDEX(M$320:M$343,MATCH($F293,$B$320:$B$343,0))/VLOOKUP($F293,$B$320:$BB$343,MATCH(LEFT(TRIM(M$6),FIND("~",SUBSTITUTE(M$6,"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293))*HLOOKUP(LEFT(TRIM(M$6),FIND("~",SUBSTITUTE(M$6," ","~",LEN(TRIM(M$6))-LEN(SUBSTITUTE(TRIM(M$6)," ",""))))-1)&amp;" Total",$B$6:$BB$343,ROW($A293)-5,FALSE))</f>
        <v>0</v>
      </c>
      <c r="N293" s="14">
        <f ca="1">IF(N$5&lt;&gt;"",HLOOKUP(N$5,Functionalization!$G$6:$R$343,ROW($A293)-5,FALSE),IFERROR(INDEX(N$320:N$343,MATCH($F293,$B$320:$B$343,0))/VLOOKUP($F293,$B$320:$BB$343,MATCH(LEFT(TRIM(N$6),FIND("~",SUBSTITUTE(N$6,"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293))*HLOOKUP(LEFT(TRIM(N$6),FIND("~",SUBSTITUTE(N$6," ","~",LEN(TRIM(N$6))-LEN(SUBSTITUTE(TRIM(N$6)," ",""))))-1)&amp;" Total",$B$6:$BB$343,ROW($A293)-5,FALSE))</f>
        <v>0</v>
      </c>
      <c r="O293" s="14">
        <f ca="1">IF(O$5&lt;&gt;"",HLOOKUP(O$5,Functionalization!$G$6:$R$343,ROW($A293)-5,FALSE),IFERROR(INDEX(O$320:O$343,MATCH($F293,$B$320:$B$343,0))/VLOOKUP($F293,$B$320:$BB$343,MATCH(LEFT(TRIM(O$6),FIND("~",SUBSTITUTE(O$6,"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293))*HLOOKUP(LEFT(TRIM(O$6),FIND("~",SUBSTITUTE(O$6," ","~",LEN(TRIM(O$6))-LEN(SUBSTITUTE(TRIM(O$6)," ",""))))-1)&amp;" Total",$B$6:$BB$343,ROW($A293)-5,FALSE))</f>
        <v>39.621412040493553</v>
      </c>
      <c r="P293" s="14">
        <f ca="1">IF(P$5&lt;&gt;"",HLOOKUP(P$5,Functionalization!$G$6:$R$343,ROW($A293)-5,FALSE),IFERROR(INDEX(P$320:P$343,MATCH($F293,$B$320:$B$343,0))/VLOOKUP($F293,$B$320:$BB$343,MATCH(LEFT(TRIM(P$6),FIND("~",SUBSTITUTE(P$6,"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293))*HLOOKUP(LEFT(TRIM(P$6),FIND("~",SUBSTITUTE(P$6," ","~",LEN(TRIM(P$6))-LEN(SUBSTITUTE(TRIM(P$6)," ",""))))-1)&amp;" Total",$B$6:$BB$343,ROW($A293)-5,FALSE))</f>
        <v>39.171466115356139</v>
      </c>
      <c r="Q293" s="14">
        <f ca="1">IF(Q$5&lt;&gt;"",HLOOKUP(Q$5,Functionalization!$G$6:$R$343,ROW($A293)-5,FALSE),IFERROR(INDEX(Q$320:Q$343,MATCH($F293,$B$320:$B$343,0))/VLOOKUP($F293,$B$320:$BB$343,MATCH(LEFT(TRIM(Q$6),FIND("~",SUBSTITUTE(Q$6,"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293))*HLOOKUP(LEFT(TRIM(Q$6),FIND("~",SUBSTITUTE(Q$6," ","~",LEN(TRIM(Q$6))-LEN(SUBSTITUTE(TRIM(Q$6)," ",""))))-1)&amp;" Total",$B$6:$BB$343,ROW($A293)-5,FALSE))</f>
        <v>0</v>
      </c>
      <c r="R293" s="14">
        <f ca="1">IF(R$5&lt;&gt;"",HLOOKUP(R$5,Functionalization!$G$6:$R$343,ROW($A293)-5,FALSE),IFERROR(INDEX(R$320:R$343,MATCH($F293,$B$320:$B$343,0))/VLOOKUP($F293,$B$320:$BB$343,MATCH(LEFT(TRIM(R$6),FIND("~",SUBSTITUTE(R$6,"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293))*HLOOKUP(LEFT(TRIM(R$6),FIND("~",SUBSTITUTE(R$6," ","~",LEN(TRIM(R$6))-LEN(SUBSTITUTE(TRIM(R$6)," ",""))))-1)&amp;" Total",$B$6:$BB$343,ROW($A293)-5,FALSE))</f>
        <v>0.44994592513741205</v>
      </c>
      <c r="S293" s="14">
        <f ca="1">IF(S$5&lt;&gt;"",HLOOKUP(S$5,Functionalization!$G$6:$R$343,ROW($A293)-5,FALSE),IFERROR(INDEX(S$320:S$343,MATCH($F293,$B$320:$B$343,0))/VLOOKUP($F293,$B$320:$BB$343,MATCH(LEFT(TRIM(S$6),FIND("~",SUBSTITUTE(S$6,"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293))*HLOOKUP(LEFT(TRIM(S$6),FIND("~",SUBSTITUTE(S$6," ","~",LEN(TRIM(S$6))-LEN(SUBSTITUTE(TRIM(S$6)," ",""))))-1)&amp;" Total",$B$6:$BB$343,ROW($A293)-5,FALSE))</f>
        <v>27.771428205773706</v>
      </c>
      <c r="T293" s="14">
        <f ca="1">IF(T$5&lt;&gt;"",HLOOKUP(T$5,Functionalization!$G$6:$R$343,ROW($A293)-5,FALSE),IFERROR(INDEX(T$320:T$343,MATCH($F293,$B$320:$B$343,0))/VLOOKUP($F293,$B$320:$BB$343,MATCH(LEFT(TRIM(T$6),FIND("~",SUBSTITUTE(T$6,"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293))*HLOOKUP(LEFT(TRIM(T$6),FIND("~",SUBSTITUTE(T$6," ","~",LEN(TRIM(T$6))-LEN(SUBSTITUTE(TRIM(T$6)," ",""))))-1)&amp;" Total",$B$6:$BB$343,ROW($A293)-5,FALSE))</f>
        <v>0</v>
      </c>
      <c r="U293" s="14">
        <f ca="1">IF(U$5&lt;&gt;"",HLOOKUP(U$5,Functionalization!$G$6:$R$343,ROW($A293)-5,FALSE),IFERROR(INDEX(U$320:U$343,MATCH($F293,$B$320:$B$343,0))/VLOOKUP($F293,$B$320:$BB$343,MATCH(LEFT(TRIM(U$6),FIND("~",SUBSTITUTE(U$6,"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293))*HLOOKUP(LEFT(TRIM(U$6),FIND("~",SUBSTITUTE(U$6," ","~",LEN(TRIM(U$6))-LEN(SUBSTITUTE(TRIM(U$6)," ",""))))-1)&amp;" Total",$B$6:$BB$343,ROW($A293)-5,FALSE))</f>
        <v>0</v>
      </c>
      <c r="V293" s="14">
        <f ca="1">IF(V$5&lt;&gt;"",HLOOKUP(V$5,Functionalization!$G$6:$R$343,ROW($A293)-5,FALSE),IFERROR(INDEX(V$320:V$343,MATCH($F293,$B$320:$B$343,0))/VLOOKUP($F293,$B$320:$BB$343,MATCH(LEFT(TRIM(V$6),FIND("~",SUBSTITUTE(V$6,"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293))*HLOOKUP(LEFT(TRIM(V$6),FIND("~",SUBSTITUTE(V$6," ","~",LEN(TRIM(V$6))-LEN(SUBSTITUTE(TRIM(V$6)," ",""))))-1)&amp;" Total",$B$6:$BB$343,ROW($A293)-5,FALSE))</f>
        <v>27.771428205773706</v>
      </c>
      <c r="W293" s="14">
        <f ca="1">IF(W$5&lt;&gt;"",HLOOKUP(W$5,Functionalization!$G$6:$R$343,ROW($A293)-5,FALSE),IFERROR(INDEX(W$320:W$343,MATCH($F293,$B$320:$B$343,0))/VLOOKUP($F293,$B$320:$BB$343,MATCH(LEFT(TRIM(W$6),FIND("~",SUBSTITUTE(W$6,"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293))*HLOOKUP(LEFT(TRIM(W$6),FIND("~",SUBSTITUTE(W$6," ","~",LEN(TRIM(W$6))-LEN(SUBSTITUTE(TRIM(W$6)," ",""))))-1)&amp;" Total",$B$6:$BB$343,ROW($A293)-5,FALSE))</f>
        <v>0</v>
      </c>
      <c r="X293" s="14">
        <f ca="1">IF(X$5&lt;&gt;"",HLOOKUP(X$5,Functionalization!$G$6:$R$343,ROW($A293)-5,FALSE),IFERROR(INDEX(X$320:X$343,MATCH($F293,$B$320:$B$343,0))/VLOOKUP($F293,$B$320:$BB$343,MATCH(LEFT(TRIM(X$6),FIND("~",SUBSTITUTE(X$6,"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293))*HLOOKUP(LEFT(TRIM(X$6),FIND("~",SUBSTITUTE(X$6," ","~",LEN(TRIM(X$6))-LEN(SUBSTITUTE(TRIM(X$6)," ",""))))-1)&amp;" Total",$B$6:$BB$343,ROW($A293)-5,FALSE))</f>
        <v>0</v>
      </c>
      <c r="Y293" s="14">
        <f ca="1">IF(Y$5&lt;&gt;"",HLOOKUP(Y$5,Functionalization!$G$6:$R$343,ROW($A293)-5,FALSE),IFERROR(INDEX(Y$320:Y$343,MATCH($F293,$B$320:$B$343,0))/VLOOKUP($F293,$B$320:$BB$343,MATCH(LEFT(TRIM(Y$6),FIND("~",SUBSTITUTE(Y$6,"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293))*HLOOKUP(LEFT(TRIM(Y$6),FIND("~",SUBSTITUTE(Y$6," ","~",LEN(TRIM(Y$6))-LEN(SUBSTITUTE(TRIM(Y$6)," ",""))))-1)&amp;" Total",$B$6:$BB$343,ROW($A293)-5,FALSE))</f>
        <v>0</v>
      </c>
      <c r="Z293" s="14">
        <f ca="1">IF(Z$5&lt;&gt;"",HLOOKUP(Z$5,Functionalization!$G$6:$R$343,ROW($A293)-5,FALSE),IFERROR(INDEX(Z$320:Z$343,MATCH($F293,$B$320:$B$343,0))/VLOOKUP($F293,$B$320:$BB$343,MATCH(LEFT(TRIM(Z$6),FIND("~",SUBSTITUTE(Z$6,"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293))*HLOOKUP(LEFT(TRIM(Z$6),FIND("~",SUBSTITUTE(Z$6," ","~",LEN(TRIM(Z$6))-LEN(SUBSTITUTE(TRIM(Z$6)," ",""))))-1)&amp;" Total",$B$6:$BB$343,ROW($A293)-5,FALSE))</f>
        <v>0</v>
      </c>
      <c r="AA293" s="14">
        <f ca="1">IF(AA$5&lt;&gt;"",HLOOKUP(AA$5,Functionalization!$G$6:$R$343,ROW($A293)-5,FALSE),IFERROR(INDEX(AA$320:AA$343,MATCH($F293,$B$320:$B$343,0))/VLOOKUP($F293,$B$320:$BB$343,MATCH(LEFT(TRIM(AA$6),FIND("~",SUBSTITUTE(AA$6,"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293))*HLOOKUP(LEFT(TRIM(AA$6),FIND("~",SUBSTITUTE(AA$6," ","~",LEN(TRIM(AA$6))-LEN(SUBSTITUTE(TRIM(AA$6)," ",""))))-1)&amp;" Total",$B$6:$BB$343,ROW($A293)-5,FALSE))</f>
        <v>0</v>
      </c>
      <c r="AB293" s="14">
        <f ca="1">IF(AB$5&lt;&gt;"",HLOOKUP(AB$5,Functionalization!$G$6:$R$343,ROW($A293)-5,FALSE),IFERROR(INDEX(AB$320:AB$343,MATCH($F293,$B$320:$B$343,0))/VLOOKUP($F293,$B$320:$BB$343,MATCH(LEFT(TRIM(AB$6),FIND("~",SUBSTITUTE(AB$6,"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293))*HLOOKUP(LEFT(TRIM(AB$6),FIND("~",SUBSTITUTE(AB$6," ","~",LEN(TRIM(AB$6))-LEN(SUBSTITUTE(TRIM(AB$6)," ",""))))-1)&amp;" Total",$B$6:$BB$343,ROW($A293)-5,FALSE))</f>
        <v>0</v>
      </c>
      <c r="AC293" s="14">
        <f ca="1">IF(AC$5&lt;&gt;"",HLOOKUP(AC$5,Functionalization!$G$6:$R$343,ROW($A293)-5,FALSE),IFERROR(INDEX(AC$320:AC$343,MATCH($F293,$B$320:$B$343,0))/VLOOKUP($F293,$B$320:$BB$343,MATCH(LEFT(TRIM(AC$6),FIND("~",SUBSTITUTE(AC$6,"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293))*HLOOKUP(LEFT(TRIM(AC$6),FIND("~",SUBSTITUTE(AC$6," ","~",LEN(TRIM(AC$6))-LEN(SUBSTITUTE(TRIM(AC$6)," ",""))))-1)&amp;" Total",$B$6:$BB$343,ROW($A293)-5,FALSE))</f>
        <v>0</v>
      </c>
      <c r="AD293" s="14">
        <f ca="1">IF(AD$5&lt;&gt;"",HLOOKUP(AD$5,Functionalization!$G$6:$R$343,ROW($A293)-5,FALSE),IFERROR(INDEX(AD$320:AD$343,MATCH($F293,$B$320:$B$343,0))/VLOOKUP($F293,$B$320:$BB$343,MATCH(LEFT(TRIM(AD$6),FIND("~",SUBSTITUTE(AD$6,"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293))*HLOOKUP(LEFT(TRIM(AD$6),FIND("~",SUBSTITUTE(AD$6," ","~",LEN(TRIM(AD$6))-LEN(SUBSTITUTE(TRIM(AD$6)," ",""))))-1)&amp;" Total",$B$6:$BB$343,ROW($A293)-5,FALSE))</f>
        <v>0</v>
      </c>
      <c r="AE293" s="14">
        <f ca="1">IF(AE$5&lt;&gt;"",HLOOKUP(AE$5,Functionalization!$G$6:$R$343,ROW($A293)-5,FALSE),IFERROR(INDEX(AE$320:AE$343,MATCH($F293,$B$320:$B$343,0))/VLOOKUP($F293,$B$320:$BB$343,MATCH(LEFT(TRIM(AE$6),FIND("~",SUBSTITUTE(AE$6,"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293))*HLOOKUP(LEFT(TRIM(AE$6),FIND("~",SUBSTITUTE(AE$6," ","~",LEN(TRIM(AE$6))-LEN(SUBSTITUTE(TRIM(AE$6)," ",""))))-1)&amp;" Total",$B$6:$BB$343,ROW($A293)-5,FALSE))</f>
        <v>0</v>
      </c>
      <c r="AF293" s="14">
        <f ca="1">IF(AF$5&lt;&gt;"",HLOOKUP(AF$5,Functionalization!$G$6:$R$343,ROW($A293)-5,FALSE),IFERROR(INDEX(AF$320:AF$343,MATCH($F293,$B$320:$B$343,0))/VLOOKUP($F293,$B$320:$BB$343,MATCH(LEFT(TRIM(AF$6),FIND("~",SUBSTITUTE(AF$6,"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293))*HLOOKUP(LEFT(TRIM(AF$6),FIND("~",SUBSTITUTE(AF$6," ","~",LEN(TRIM(AF$6))-LEN(SUBSTITUTE(TRIM(AF$6)," ",""))))-1)&amp;" Total",$B$6:$BB$343,ROW($A293)-5,FALSE))</f>
        <v>0</v>
      </c>
      <c r="AG293" s="14">
        <f ca="1">IF(AG$5&lt;&gt;"",HLOOKUP(AG$5,Functionalization!$G$6:$R$343,ROW($A293)-5,FALSE),IFERROR(INDEX(AG$320:AG$343,MATCH($F293,$B$320:$B$343,0))/VLOOKUP($F293,$B$320:$BB$343,MATCH(LEFT(TRIM(AG$6),FIND("~",SUBSTITUTE(AG$6,"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293))*HLOOKUP(LEFT(TRIM(AG$6),FIND("~",SUBSTITUTE(AG$6," ","~",LEN(TRIM(AG$6))-LEN(SUBSTITUTE(TRIM(AG$6)," ",""))))-1)&amp;" Total",$B$6:$BB$343,ROW($A293)-5,FALSE))</f>
        <v>0</v>
      </c>
      <c r="AH293" s="14">
        <f ca="1">IF(AH$5&lt;&gt;"",HLOOKUP(AH$5,Functionalization!$G$6:$R$343,ROW($A293)-5,FALSE),IFERROR(INDEX(AH$320:AH$343,MATCH($F293,$B$320:$B$343,0))/VLOOKUP($F293,$B$320:$BB$343,MATCH(LEFT(TRIM(AH$6),FIND("~",SUBSTITUTE(AH$6,"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293))*HLOOKUP(LEFT(TRIM(AH$6),FIND("~",SUBSTITUTE(AH$6," ","~",LEN(TRIM(AH$6))-LEN(SUBSTITUTE(TRIM(AH$6)," ",""))))-1)&amp;" Total",$B$6:$BB$343,ROW($A293)-5,FALSE))</f>
        <v>0</v>
      </c>
      <c r="AI293" s="14">
        <f ca="1">IF(AI$5&lt;&gt;"",HLOOKUP(AI$5,Functionalization!$G$6:$R$343,ROW($A293)-5,FALSE),IFERROR(INDEX(AI$320:AI$343,MATCH($F293,$B$320:$B$343,0))/VLOOKUP($F293,$B$320:$BB$343,MATCH(LEFT(TRIM(AI$6),FIND("~",SUBSTITUTE(AI$6,"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293))*HLOOKUP(LEFT(TRIM(AI$6),FIND("~",SUBSTITUTE(AI$6," ","~",LEN(TRIM(AI$6))-LEN(SUBSTITUTE(TRIM(AI$6)," ",""))))-1)&amp;" Total",$B$6:$BB$343,ROW($A293)-5,FALSE))</f>
        <v>0</v>
      </c>
      <c r="AJ293" s="14">
        <f ca="1">IF(AJ$5&lt;&gt;"",HLOOKUP(AJ$5,Functionalization!$G$6:$R$343,ROW($A293)-5,FALSE),IFERROR(INDEX(AJ$320:AJ$343,MATCH($F293,$B$320:$B$343,0))/VLOOKUP($F293,$B$320:$BB$343,MATCH(LEFT(TRIM(AJ$6),FIND("~",SUBSTITUTE(AJ$6,"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293))*HLOOKUP(LEFT(TRIM(AJ$6),FIND("~",SUBSTITUTE(AJ$6," ","~",LEN(TRIM(AJ$6))-LEN(SUBSTITUTE(TRIM(AJ$6)," ",""))))-1)&amp;" Total",$B$6:$BB$343,ROW($A293)-5,FALSE))</f>
        <v>0</v>
      </c>
      <c r="AK293" s="14">
        <f ca="1">IF(AK$5&lt;&gt;"",HLOOKUP(AK$5,Functionalization!$G$6:$R$343,ROW($A293)-5,FALSE),IFERROR(INDEX(AK$320:AK$343,MATCH($F293,$B$320:$B$343,0))/VLOOKUP($F293,$B$320:$BB$343,MATCH(LEFT(TRIM(AK$6),FIND("~",SUBSTITUTE(AK$6,"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293))*HLOOKUP(LEFT(TRIM(AK$6),FIND("~",SUBSTITUTE(AK$6," ","~",LEN(TRIM(AK$6))-LEN(SUBSTITUTE(TRIM(AK$6)," ",""))))-1)&amp;" Total",$B$6:$BB$343,ROW($A293)-5,FALSE))</f>
        <v>0</v>
      </c>
      <c r="AL293" s="14">
        <f ca="1">IF(AL$5&lt;&gt;"",HLOOKUP(AL$5,Functionalization!$G$6:$R$343,ROW($A293)-5,FALSE),IFERROR(INDEX(AL$320:AL$343,MATCH($F293,$B$320:$B$343,0))/VLOOKUP($F293,$B$320:$BB$343,MATCH(LEFT(TRIM(AL$6),FIND("~",SUBSTITUTE(AL$6,"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293))*HLOOKUP(LEFT(TRIM(AL$6),FIND("~",SUBSTITUTE(AL$6," ","~",LEN(TRIM(AL$6))-LEN(SUBSTITUTE(TRIM(AL$6)," ",""))))-1)&amp;" Total",$B$6:$BB$343,ROW($A293)-5,FALSE))</f>
        <v>0</v>
      </c>
      <c r="AM293" s="14">
        <f ca="1">IF(AM$5&lt;&gt;"",HLOOKUP(AM$5,Functionalization!$G$6:$R$343,ROW($A293)-5,FALSE),IFERROR(INDEX(AM$320:AM$343,MATCH($F293,$B$320:$B$343,0))/VLOOKUP($F293,$B$320:$BB$343,MATCH(LEFT(TRIM(AM$6),FIND("~",SUBSTITUTE(AM$6,"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293))*HLOOKUP(LEFT(TRIM(AM$6),FIND("~",SUBSTITUTE(AM$6," ","~",LEN(TRIM(AM$6))-LEN(SUBSTITUTE(TRIM(AM$6)," ",""))))-1)&amp;" Total",$B$6:$BB$343,ROW($A293)-5,FALSE))</f>
        <v>0</v>
      </c>
      <c r="AN293" s="14">
        <f ca="1">IF(AN$5&lt;&gt;"",HLOOKUP(AN$5,Functionalization!$G$6:$R$343,ROW($A293)-5,FALSE),IFERROR(INDEX(AN$320:AN$343,MATCH($F293,$B$320:$B$343,0))/VLOOKUP($F293,$B$320:$BB$343,MATCH(LEFT(TRIM(AN$6),FIND("~",SUBSTITUTE(AN$6,"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293))*HLOOKUP(LEFT(TRIM(AN$6),FIND("~",SUBSTITUTE(AN$6," ","~",LEN(TRIM(AN$6))-LEN(SUBSTITUTE(TRIM(AN$6)," ",""))))-1)&amp;" Total",$B$6:$BB$343,ROW($A293)-5,FALSE))</f>
        <v>0</v>
      </c>
      <c r="AO293" s="14">
        <f ca="1">IF(AO$5&lt;&gt;"",HLOOKUP(AO$5,Functionalization!$G$6:$R$343,ROW($A293)-5,FALSE),IFERROR(INDEX(AO$320:AO$343,MATCH($F293,$B$320:$B$343,0))/VLOOKUP($F293,$B$320:$BB$343,MATCH(LEFT(TRIM(AO$6),FIND("~",SUBSTITUTE(AO$6,"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293))*HLOOKUP(LEFT(TRIM(AO$6),FIND("~",SUBSTITUTE(AO$6," ","~",LEN(TRIM(AO$6))-LEN(SUBSTITUTE(TRIM(AO$6)," ",""))))-1)&amp;" Total",$B$6:$BB$343,ROW($A293)-5,FALSE))</f>
        <v>0</v>
      </c>
      <c r="AP293" s="14">
        <f ca="1">IF(AP$5&lt;&gt;"",HLOOKUP(AP$5,Functionalization!$G$6:$R$343,ROW($A293)-5,FALSE),IFERROR(INDEX(AP$320:AP$343,MATCH($F293,$B$320:$B$343,0))/VLOOKUP($F293,$B$320:$BB$343,MATCH(LEFT(TRIM(AP$6),FIND("~",SUBSTITUTE(AP$6,"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293))*HLOOKUP(LEFT(TRIM(AP$6),FIND("~",SUBSTITUTE(AP$6," ","~",LEN(TRIM(AP$6))-LEN(SUBSTITUTE(TRIM(AP$6)," ",""))))-1)&amp;" Total",$B$6:$BB$343,ROW($A293)-5,FALSE))</f>
        <v>0</v>
      </c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D293" s="44">
        <f ca="1">IFERROR(IF(SUMIF($G$6:$BB$6,BD$6&amp;" Total",$G293:$BB293)-(SUMIF($G$6:$BB$6,BD$6&amp;" "&amp;'Input-Allocators'!$D$18,$G293:$BB293)+IFERROR(SUMIF($G$6:$BB$6,BD$6&amp;" "&amp;'Input-Allocators'!$E$18,$G293:$BB293),SUMIF($G$6:$BB$6,BD$6&amp;" "&amp;'Input-Allocators'!$B$20,$G293:$BB293))+SUMIF($G$6:$BB$6,BD$6&amp;" "&amp;'Input-Allocators'!$F$18,$G293:$BB293))&lt;Check_Limit,0,1),1)</f>
        <v>0</v>
      </c>
      <c r="BE293" s="44">
        <f ca="1">IFERROR(IF(SUMIF($G$6:$BB$6,BE$6&amp;" Total",$G293:$BB293)-(SUMIF($G$6:$BB$6,BE$6&amp;" "&amp;'Input-Allocators'!$D$18,$G293:$BB293)+IFERROR(SUMIF($G$6:$BB$6,BE$6&amp;" "&amp;'Input-Allocators'!$E$18,$G293:$BB293),SUMIF($G$6:$BB$6,BE$6&amp;" "&amp;'Input-Allocators'!$B$20,$G293:$BB293))+SUMIF($G$6:$BB$6,BE$6&amp;" "&amp;'Input-Allocators'!$F$18,$G293:$BB293))&lt;Check_Limit,0,1),1)</f>
        <v>0</v>
      </c>
      <c r="BF293" s="44">
        <f ca="1">IFERROR(IF(SUMIF($G$6:$BB$6,BF$6&amp;" Total",$G293:$BB293)-(SUMIF($G$6:$BB$6,BF$6&amp;" "&amp;'Input-Allocators'!$D$18,$G293:$BB293)+IFERROR(SUMIF($G$6:$BB$6,BF$6&amp;" "&amp;'Input-Allocators'!$E$18,$G293:$BB293),SUMIF($G$6:$BB$6,BF$6&amp;" "&amp;'Input-Allocators'!$B$20,$G293:$BB293))+SUMIF($G$6:$BB$6,BF$6&amp;" "&amp;'Input-Allocators'!$F$18,$G293:$BB293))&lt;Check_Limit,0,1),1)</f>
        <v>0</v>
      </c>
      <c r="BG293" s="44">
        <f ca="1">IFERROR(IF(SUMIF($G$6:$BB$6,BG$6&amp;" Total",$G293:$BB293)-(SUMIF($G$6:$BB$6,BG$6&amp;" "&amp;'Input-Allocators'!$D$18,$G293:$BB293)+IFERROR(SUMIF($G$6:$BB$6,BG$6&amp;" "&amp;'Input-Allocators'!$E$18,$G293:$BB293),SUMIF($G$6:$BB$6,BG$6&amp;" "&amp;'Input-Allocators'!$B$20,$G293:$BB293))+SUMIF($G$6:$BB$6,BG$6&amp;" "&amp;'Input-Allocators'!$F$18,$G293:$BB293))&lt;Check_Limit,0,1),1)</f>
        <v>0</v>
      </c>
      <c r="BH293" s="44">
        <f ca="1">IFERROR(IF(SUMIF($G$6:$BB$6,BH$6&amp;" Total",$G293:$BB293)-(SUMIF($G$6:$BB$6,BH$6&amp;" "&amp;'Input-Allocators'!$D$18,$G293:$BB293)+IFERROR(SUMIF($G$6:$BB$6,BH$6&amp;" "&amp;'Input-Allocators'!$E$18,$G293:$BB293),SUMIF($G$6:$BB$6,BH$6&amp;" "&amp;'Input-Allocators'!$B$20,$G293:$BB293))+SUMIF($G$6:$BB$6,BH$6&amp;" "&amp;'Input-Allocators'!$F$18,$G293:$BB293))&lt;Check_Limit,0,1),1)</f>
        <v>0</v>
      </c>
      <c r="BI293" s="44">
        <f ca="1">IFERROR(IF(SUMIF($G$6:$BB$6,BI$6&amp;" Total",$G293:$BB293)-(SUMIF($G$6:$BB$6,BI$6&amp;" "&amp;'Input-Allocators'!$D$18,$G293:$BB293)+IFERROR(SUMIF($G$6:$BB$6,BI$6&amp;" "&amp;'Input-Allocators'!$E$18,$G293:$BB293),SUMIF($G$6:$BB$6,BI$6&amp;" "&amp;'Input-Allocators'!$B$20,$G293:$BB293))+SUMIF($G$6:$BB$6,BI$6&amp;" "&amp;'Input-Allocators'!$F$18,$G293:$BB293))&lt;Check_Limit,0,1),1)</f>
        <v>0</v>
      </c>
      <c r="BJ293" s="44">
        <f ca="1">IFERROR(IF(SUMIF($G$6:$BB$6,BJ$6&amp;" Total",$G293:$BB293)-(SUMIF($G$6:$BB$6,BJ$6&amp;" "&amp;'Input-Allocators'!$D$18,$G293:$BB293)+IFERROR(SUMIF($G$6:$BB$6,BJ$6&amp;" "&amp;'Input-Allocators'!$E$18,$G293:$BB293),SUMIF($G$6:$BB$6,BJ$6&amp;" "&amp;'Input-Allocators'!$B$20,$G293:$BB293))+SUMIF($G$6:$BB$6,BJ$6&amp;" "&amp;'Input-Allocators'!$F$18,$G293:$BB293))&lt;Check_Limit,0,1),1)</f>
        <v>0</v>
      </c>
      <c r="BK293" s="44">
        <f ca="1">IFERROR(IF(SUMIF($G$6:$BB$6,BK$6&amp;" Total",$G293:$BB293)-(SUMIF($G$6:$BB$6,BK$6&amp;" "&amp;'Input-Allocators'!$D$18,$G293:$BB293)+IFERROR(SUMIF($G$6:$BB$6,BK$6&amp;" "&amp;'Input-Allocators'!$E$18,$G293:$BB293),SUMIF($G$6:$BB$6,BK$6&amp;" "&amp;'Input-Allocators'!$B$20,$G293:$BB293))+SUMIF($G$6:$BB$6,BK$6&amp;" "&amp;'Input-Allocators'!$F$18,$G293:$BB293))&lt;Check_Limit,0,1),1)</f>
        <v>0</v>
      </c>
      <c r="BL293" s="44">
        <f ca="1">IFERROR(IF(SUMIF($G$6:$BB$6,BL$6&amp;" Total",$G293:$BB293)-(SUMIF($G$6:$BB$6,BL$6&amp;" "&amp;'Input-Allocators'!$D$18,$G293:$BB293)+IFERROR(SUMIF($G$6:$BB$6,BL$6&amp;" "&amp;'Input-Allocators'!$E$18,$G293:$BB293),SUMIF($G$6:$BB$6,BL$6&amp;" "&amp;'Input-Allocators'!$B$20,$G293:$BB293))+SUMIF($G$6:$BB$6,BL$6&amp;" "&amp;'Input-Allocators'!$F$18,$G293:$BB293))&lt;Check_Limit,0,1),1)</f>
        <v>0</v>
      </c>
      <c r="BM293" s="44">
        <f ca="1">IFERROR(IF(SUMIF($G$6:$BB$6,BM$6&amp;" Total",$G293:$BB293)-(SUMIF($G$6:$BB$6,BM$6&amp;" "&amp;'Input-Allocators'!$D$18,$G293:$BB293)+IFERROR(SUMIF($G$6:$BB$6,BM$6&amp;" "&amp;'Input-Allocators'!$E$18,$G293:$BB293),SUMIF($G$6:$BB$6,BM$6&amp;" "&amp;'Input-Allocators'!$B$20,$G293:$BB293))+SUMIF($G$6:$BB$6,BM$6&amp;" "&amp;'Input-Allocators'!$F$18,$G293:$BB293))&lt;Check_Limit,0,1),1)</f>
        <v>0</v>
      </c>
      <c r="BN293" s="44">
        <f ca="1">IFERROR(IF(SUMIF($G$6:$BB$6,BN$6&amp;" Total",$G293:$BB293)-(SUMIF($G$6:$BB$6,BN$6&amp;" "&amp;'Input-Allocators'!$D$18,$G293:$BB293)+IFERROR(SUMIF($G$6:$BB$6,BN$6&amp;" "&amp;'Input-Allocators'!$E$18,$G293:$BB293),SUMIF($G$6:$BB$6,BN$6&amp;" "&amp;'Input-Allocators'!$B$20,$G293:$BB293))+SUMIF($G$6:$BB$6,BN$6&amp;" "&amp;'Input-Allocators'!$F$18,$G293:$BB293))&lt;Check_Limit,0,1),1)</f>
        <v>0</v>
      </c>
      <c r="BO293" s="44">
        <f ca="1">IFERROR(IF(SUMIF($G$6:$BB$6,BO$6&amp;" Total",$G293:$BB293)-(SUMIF($G$6:$BB$6,BO$6&amp;" "&amp;'Input-Allocators'!$D$18,$G293:$BB293)+IFERROR(SUMIF($G$6:$BB$6,BO$6&amp;" "&amp;'Input-Allocators'!$E$18,$G293:$BB293),SUMIF($G$6:$BB$6,BO$6&amp;" "&amp;'Input-Allocators'!$B$20,$G293:$BB293))+SUMIF($G$6:$BB$6,BO$6&amp;" "&amp;'Input-Allocators'!$F$18,$G293:$BB293))&lt;Check_Limit,0,1),1)</f>
        <v>0</v>
      </c>
    </row>
    <row r="294" spans="1:67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>Functionalization!$D294</f>
        <v>2045</v>
      </c>
      <c r="E294" s="14">
        <f t="shared" ca="1" si="49"/>
        <v>0</v>
      </c>
      <c r="F294" s="3" t="str">
        <f>IF($D294=0,"-",IF('Input-Accounts'!$E294&lt;&gt;0,'Input-Accounts'!$E294,'Input-Accounts'!$G294))</f>
        <v>INT_OML</v>
      </c>
      <c r="G294" s="14">
        <f ca="1">IF(G$5&lt;&gt;"",HLOOKUP(G$5,Functionalization!$G$6:$R$343,ROW($A294)-5,FALSE),IFERROR(INDEX(G$320:G$343,MATCH($F294,$B$320:$B$343,0))/VLOOKUP($F294,$B$320:$BB$343,MATCH(LEFT(TRIM(G$6),FIND("~",SUBSTITUTE(G$6,"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294))*HLOOKUP(LEFT(TRIM(G$6),FIND("~",SUBSTITUTE(G$6," ","~",LEN(TRIM(G$6))-LEN(SUBSTITUTE(TRIM(G$6)," ",""))))-1)&amp;" Total",$B$6:$BB$343,ROW($A294)-5,FALSE))</f>
        <v>8.9335619456026638</v>
      </c>
      <c r="H294" s="14">
        <f ca="1">IF(H$5&lt;&gt;"",HLOOKUP(H$5,Functionalization!$G$6:$R$343,ROW($A294)-5,FALSE),IFERROR(INDEX(H$320:H$343,MATCH($F294,$B$320:$B$343,0))/VLOOKUP($F294,$B$320:$BB$343,MATCH(LEFT(TRIM(H$6),FIND("~",SUBSTITUTE(H$6,"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294))*HLOOKUP(LEFT(TRIM(H$6),FIND("~",SUBSTITUTE(H$6," ","~",LEN(TRIM(H$6))-LEN(SUBSTITUTE(TRIM(H$6)," ",""))))-1)&amp;" Total",$B$6:$BB$343,ROW($A294)-5,FALSE))</f>
        <v>0</v>
      </c>
      <c r="I294" s="14">
        <f ca="1">IF(I$5&lt;&gt;"",HLOOKUP(I$5,Functionalization!$G$6:$R$343,ROW($A294)-5,FALSE),IFERROR(INDEX(I$320:I$343,MATCH($F294,$B$320:$B$343,0))/VLOOKUP($F294,$B$320:$BB$343,MATCH(LEFT(TRIM(I$6),FIND("~",SUBSTITUTE(I$6,"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294))*HLOOKUP(LEFT(TRIM(I$6),FIND("~",SUBSTITUTE(I$6," ","~",LEN(TRIM(I$6))-LEN(SUBSTITUTE(TRIM(I$6)," ",""))))-1)&amp;" Total",$B$6:$BB$343,ROW($A294)-5,FALSE))</f>
        <v>8.9335619456026638</v>
      </c>
      <c r="J294" s="14">
        <f ca="1">IF(J$5&lt;&gt;"",HLOOKUP(J$5,Functionalization!$G$6:$R$343,ROW($A294)-5,FALSE),IFERROR(INDEX(J$320:J$343,MATCH($F294,$B$320:$B$343,0))/VLOOKUP($F294,$B$320:$BB$343,MATCH(LEFT(TRIM(J$6),FIND("~",SUBSTITUTE(J$6,"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294))*HLOOKUP(LEFT(TRIM(J$6),FIND("~",SUBSTITUTE(J$6," ","~",LEN(TRIM(J$6))-LEN(SUBSTITUTE(TRIM(J$6)," ",""))))-1)&amp;" Total",$B$6:$BB$343,ROW($A294)-5,FALSE))</f>
        <v>0</v>
      </c>
      <c r="K294" s="14">
        <f ca="1">IF(K$5&lt;&gt;"",HLOOKUP(K$5,Functionalization!$G$6:$R$343,ROW($A294)-5,FALSE),IFERROR(INDEX(K$320:K$343,MATCH($F294,$B$320:$B$343,0))/VLOOKUP($F294,$B$320:$BB$343,MATCH(LEFT(TRIM(K$6),FIND("~",SUBSTITUTE(K$6,"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294))*HLOOKUP(LEFT(TRIM(K$6),FIND("~",SUBSTITUTE(K$6," ","~",LEN(TRIM(K$6))-LEN(SUBSTITUTE(TRIM(K$6)," ",""))))-1)&amp;" Total",$B$6:$BB$343,ROW($A294)-5,FALSE))</f>
        <v>31.919207477704923</v>
      </c>
      <c r="L294" s="14">
        <f ca="1">IF(L$5&lt;&gt;"",HLOOKUP(L$5,Functionalization!$G$6:$R$343,ROW($A294)-5,FALSE),IFERROR(INDEX(L$320:L$343,MATCH($F294,$B$320:$B$343,0))/VLOOKUP($F294,$B$320:$BB$343,MATCH(LEFT(TRIM(L$6),FIND("~",SUBSTITUTE(L$6,"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294))*HLOOKUP(LEFT(TRIM(L$6),FIND("~",SUBSTITUTE(L$6," ","~",LEN(TRIM(L$6))-LEN(SUBSTITUTE(TRIM(L$6)," ",""))))-1)&amp;" Total",$B$6:$BB$343,ROW($A294)-5,FALSE))</f>
        <v>31.919207477704923</v>
      </c>
      <c r="M294" s="14">
        <f ca="1">IF(M$5&lt;&gt;"",HLOOKUP(M$5,Functionalization!$G$6:$R$343,ROW($A294)-5,FALSE),IFERROR(INDEX(M$320:M$343,MATCH($F294,$B$320:$B$343,0))/VLOOKUP($F294,$B$320:$BB$343,MATCH(LEFT(TRIM(M$6),FIND("~",SUBSTITUTE(M$6,"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294))*HLOOKUP(LEFT(TRIM(M$6),FIND("~",SUBSTITUTE(M$6," ","~",LEN(TRIM(M$6))-LEN(SUBSTITUTE(TRIM(M$6)," ",""))))-1)&amp;" Total",$B$6:$BB$343,ROW($A294)-5,FALSE))</f>
        <v>0</v>
      </c>
      <c r="N294" s="14">
        <f ca="1">IF(N$5&lt;&gt;"",HLOOKUP(N$5,Functionalization!$G$6:$R$343,ROW($A294)-5,FALSE),IFERROR(INDEX(N$320:N$343,MATCH($F294,$B$320:$B$343,0))/VLOOKUP($F294,$B$320:$BB$343,MATCH(LEFT(TRIM(N$6),FIND("~",SUBSTITUTE(N$6,"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294))*HLOOKUP(LEFT(TRIM(N$6),FIND("~",SUBSTITUTE(N$6," ","~",LEN(TRIM(N$6))-LEN(SUBSTITUTE(TRIM(N$6)," ",""))))-1)&amp;" Total",$B$6:$BB$343,ROW($A294)-5,FALSE))</f>
        <v>0</v>
      </c>
      <c r="O294" s="14">
        <f ca="1">IF(O$5&lt;&gt;"",HLOOKUP(O$5,Functionalization!$G$6:$R$343,ROW($A294)-5,FALSE),IFERROR(INDEX(O$320:O$343,MATCH($F294,$B$320:$B$343,0))/VLOOKUP($F294,$B$320:$BB$343,MATCH(LEFT(TRIM(O$6),FIND("~",SUBSTITUTE(O$6,"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294))*HLOOKUP(LEFT(TRIM(O$6),FIND("~",SUBSTITUTE(O$6," ","~",LEN(TRIM(O$6))-LEN(SUBSTITUTE(TRIM(O$6)," ",""))))-1)&amp;" Total",$B$6:$BB$343,ROW($A294)-5,FALSE))</f>
        <v>1139.6224426275444</v>
      </c>
      <c r="P294" s="14">
        <f ca="1">IF(P$5&lt;&gt;"",HLOOKUP(P$5,Functionalization!$G$6:$R$343,ROW($A294)-5,FALSE),IFERROR(INDEX(P$320:P$343,MATCH($F294,$B$320:$B$343,0))/VLOOKUP($F294,$B$320:$BB$343,MATCH(LEFT(TRIM(P$6),FIND("~",SUBSTITUTE(P$6,"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294))*HLOOKUP(LEFT(TRIM(P$6),FIND("~",SUBSTITUTE(P$6," ","~",LEN(TRIM(P$6))-LEN(SUBSTITUTE(TRIM(P$6)," ",""))))-1)&amp;" Total",$B$6:$BB$343,ROW($A294)-5,FALSE))</f>
        <v>994.6908575215574</v>
      </c>
      <c r="Q294" s="14">
        <f ca="1">IF(Q$5&lt;&gt;"",HLOOKUP(Q$5,Functionalization!$G$6:$R$343,ROW($A294)-5,FALSE),IFERROR(INDEX(Q$320:Q$343,MATCH($F294,$B$320:$B$343,0))/VLOOKUP($F294,$B$320:$BB$343,MATCH(LEFT(TRIM(Q$6),FIND("~",SUBSTITUTE(Q$6,"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294))*HLOOKUP(LEFT(TRIM(Q$6),FIND("~",SUBSTITUTE(Q$6," ","~",LEN(TRIM(Q$6))-LEN(SUBSTITUTE(TRIM(Q$6)," ",""))))-1)&amp;" Total",$B$6:$BB$343,ROW($A294)-5,FALSE))</f>
        <v>0</v>
      </c>
      <c r="R294" s="14">
        <f ca="1">IF(R$5&lt;&gt;"",HLOOKUP(R$5,Functionalization!$G$6:$R$343,ROW($A294)-5,FALSE),IFERROR(INDEX(R$320:R$343,MATCH($F294,$B$320:$B$343,0))/VLOOKUP($F294,$B$320:$BB$343,MATCH(LEFT(TRIM(R$6),FIND("~",SUBSTITUTE(R$6,"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294))*HLOOKUP(LEFT(TRIM(R$6),FIND("~",SUBSTITUTE(R$6," ","~",LEN(TRIM(R$6))-LEN(SUBSTITUTE(TRIM(R$6)," ",""))))-1)&amp;" Total",$B$6:$BB$343,ROW($A294)-5,FALSE))</f>
        <v>144.93158510598687</v>
      </c>
      <c r="S294" s="14">
        <f ca="1">IF(S$5&lt;&gt;"",HLOOKUP(S$5,Functionalization!$G$6:$R$343,ROW($A294)-5,FALSE),IFERROR(INDEX(S$320:S$343,MATCH($F294,$B$320:$B$343,0))/VLOOKUP($F294,$B$320:$BB$343,MATCH(LEFT(TRIM(S$6),FIND("~",SUBSTITUTE(S$6,"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294))*HLOOKUP(LEFT(TRIM(S$6),FIND("~",SUBSTITUTE(S$6," ","~",LEN(TRIM(S$6))-LEN(SUBSTITUTE(TRIM(S$6)," ",""))))-1)&amp;" Total",$B$6:$BB$343,ROW($A294)-5,FALSE))</f>
        <v>864.52478794914737</v>
      </c>
      <c r="T294" s="14">
        <f ca="1">IF(T$5&lt;&gt;"",HLOOKUP(T$5,Functionalization!$G$6:$R$343,ROW($A294)-5,FALSE),IFERROR(INDEX(T$320:T$343,MATCH($F294,$B$320:$B$343,0))/VLOOKUP($F294,$B$320:$BB$343,MATCH(LEFT(TRIM(T$6),FIND("~",SUBSTITUTE(T$6,"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294))*HLOOKUP(LEFT(TRIM(T$6),FIND("~",SUBSTITUTE(T$6," ","~",LEN(TRIM(T$6))-LEN(SUBSTITUTE(TRIM(T$6)," ",""))))-1)&amp;" Total",$B$6:$BB$343,ROW($A294)-5,FALSE))</f>
        <v>0</v>
      </c>
      <c r="U294" s="14">
        <f ca="1">IF(U$5&lt;&gt;"",HLOOKUP(U$5,Functionalization!$G$6:$R$343,ROW($A294)-5,FALSE),IFERROR(INDEX(U$320:U$343,MATCH($F294,$B$320:$B$343,0))/VLOOKUP($F294,$B$320:$BB$343,MATCH(LEFT(TRIM(U$6),FIND("~",SUBSTITUTE(U$6,"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294))*HLOOKUP(LEFT(TRIM(U$6),FIND("~",SUBSTITUTE(U$6," ","~",LEN(TRIM(U$6))-LEN(SUBSTITUTE(TRIM(U$6)," ",""))))-1)&amp;" Total",$B$6:$BB$343,ROW($A294)-5,FALSE))</f>
        <v>0</v>
      </c>
      <c r="V294" s="14">
        <f ca="1">IF(V$5&lt;&gt;"",HLOOKUP(V$5,Functionalization!$G$6:$R$343,ROW($A294)-5,FALSE),IFERROR(INDEX(V$320:V$343,MATCH($F294,$B$320:$B$343,0))/VLOOKUP($F294,$B$320:$BB$343,MATCH(LEFT(TRIM(V$6),FIND("~",SUBSTITUTE(V$6,"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294))*HLOOKUP(LEFT(TRIM(V$6),FIND("~",SUBSTITUTE(V$6," ","~",LEN(TRIM(V$6))-LEN(SUBSTITUTE(TRIM(V$6)," ",""))))-1)&amp;" Total",$B$6:$BB$343,ROW($A294)-5,FALSE))</f>
        <v>864.52478794914737</v>
      </c>
      <c r="W294" s="14">
        <f ca="1">IF(W$5&lt;&gt;"",HLOOKUP(W$5,Functionalization!$G$6:$R$343,ROW($A294)-5,FALSE),IFERROR(INDEX(W$320:W$343,MATCH($F294,$B$320:$B$343,0))/VLOOKUP($F294,$B$320:$BB$343,MATCH(LEFT(TRIM(W$6),FIND("~",SUBSTITUTE(W$6,"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294))*HLOOKUP(LEFT(TRIM(W$6),FIND("~",SUBSTITUTE(W$6," ","~",LEN(TRIM(W$6))-LEN(SUBSTITUTE(TRIM(W$6)," ",""))))-1)&amp;" Total",$B$6:$BB$343,ROW($A294)-5,FALSE))</f>
        <v>0</v>
      </c>
      <c r="X294" s="14">
        <f ca="1">IF(X$5&lt;&gt;"",HLOOKUP(X$5,Functionalization!$G$6:$R$343,ROW($A294)-5,FALSE),IFERROR(INDEX(X$320:X$343,MATCH($F294,$B$320:$B$343,0))/VLOOKUP($F294,$B$320:$BB$343,MATCH(LEFT(TRIM(X$6),FIND("~",SUBSTITUTE(X$6,"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294))*HLOOKUP(LEFT(TRIM(X$6),FIND("~",SUBSTITUTE(X$6," ","~",LEN(TRIM(X$6))-LEN(SUBSTITUTE(TRIM(X$6)," ",""))))-1)&amp;" Total",$B$6:$BB$343,ROW($A294)-5,FALSE))</f>
        <v>0</v>
      </c>
      <c r="Y294" s="14">
        <f ca="1">IF(Y$5&lt;&gt;"",HLOOKUP(Y$5,Functionalization!$G$6:$R$343,ROW($A294)-5,FALSE),IFERROR(INDEX(Y$320:Y$343,MATCH($F294,$B$320:$B$343,0))/VLOOKUP($F294,$B$320:$BB$343,MATCH(LEFT(TRIM(Y$6),FIND("~",SUBSTITUTE(Y$6,"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294))*HLOOKUP(LEFT(TRIM(Y$6),FIND("~",SUBSTITUTE(Y$6," ","~",LEN(TRIM(Y$6))-LEN(SUBSTITUTE(TRIM(Y$6)," ",""))))-1)&amp;" Total",$B$6:$BB$343,ROW($A294)-5,FALSE))</f>
        <v>0</v>
      </c>
      <c r="Z294" s="14">
        <f ca="1">IF(Z$5&lt;&gt;"",HLOOKUP(Z$5,Functionalization!$G$6:$R$343,ROW($A294)-5,FALSE),IFERROR(INDEX(Z$320:Z$343,MATCH($F294,$B$320:$B$343,0))/VLOOKUP($F294,$B$320:$BB$343,MATCH(LEFT(TRIM(Z$6),FIND("~",SUBSTITUTE(Z$6,"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294))*HLOOKUP(LEFT(TRIM(Z$6),FIND("~",SUBSTITUTE(Z$6," ","~",LEN(TRIM(Z$6))-LEN(SUBSTITUTE(TRIM(Z$6)," ",""))))-1)&amp;" Total",$B$6:$BB$343,ROW($A294)-5,FALSE))</f>
        <v>0</v>
      </c>
      <c r="AA294" s="14">
        <f ca="1">IF(AA$5&lt;&gt;"",HLOOKUP(AA$5,Functionalization!$G$6:$R$343,ROW($A294)-5,FALSE),IFERROR(INDEX(AA$320:AA$343,MATCH($F294,$B$320:$B$343,0))/VLOOKUP($F294,$B$320:$BB$343,MATCH(LEFT(TRIM(AA$6),FIND("~",SUBSTITUTE(AA$6,"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294))*HLOOKUP(LEFT(TRIM(AA$6),FIND("~",SUBSTITUTE(AA$6," ","~",LEN(TRIM(AA$6))-LEN(SUBSTITUTE(TRIM(AA$6)," ",""))))-1)&amp;" Total",$B$6:$BB$343,ROW($A294)-5,FALSE))</f>
        <v>0</v>
      </c>
      <c r="AB294" s="14">
        <f ca="1">IF(AB$5&lt;&gt;"",HLOOKUP(AB$5,Functionalization!$G$6:$R$343,ROW($A294)-5,FALSE),IFERROR(INDEX(AB$320:AB$343,MATCH($F294,$B$320:$B$343,0))/VLOOKUP($F294,$B$320:$BB$343,MATCH(LEFT(TRIM(AB$6),FIND("~",SUBSTITUTE(AB$6,"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294))*HLOOKUP(LEFT(TRIM(AB$6),FIND("~",SUBSTITUTE(AB$6," ","~",LEN(TRIM(AB$6))-LEN(SUBSTITUTE(TRIM(AB$6)," ",""))))-1)&amp;" Total",$B$6:$BB$343,ROW($A294)-5,FALSE))</f>
        <v>0</v>
      </c>
      <c r="AC294" s="14">
        <f ca="1">IF(AC$5&lt;&gt;"",HLOOKUP(AC$5,Functionalization!$G$6:$R$343,ROW($A294)-5,FALSE),IFERROR(INDEX(AC$320:AC$343,MATCH($F294,$B$320:$B$343,0))/VLOOKUP($F294,$B$320:$BB$343,MATCH(LEFT(TRIM(AC$6),FIND("~",SUBSTITUTE(AC$6,"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294))*HLOOKUP(LEFT(TRIM(AC$6),FIND("~",SUBSTITUTE(AC$6," ","~",LEN(TRIM(AC$6))-LEN(SUBSTITUTE(TRIM(AC$6)," ",""))))-1)&amp;" Total",$B$6:$BB$343,ROW($A294)-5,FALSE))</f>
        <v>0</v>
      </c>
      <c r="AD294" s="14">
        <f ca="1">IF(AD$5&lt;&gt;"",HLOOKUP(AD$5,Functionalization!$G$6:$R$343,ROW($A294)-5,FALSE),IFERROR(INDEX(AD$320:AD$343,MATCH($F294,$B$320:$B$343,0))/VLOOKUP($F294,$B$320:$BB$343,MATCH(LEFT(TRIM(AD$6),FIND("~",SUBSTITUTE(AD$6,"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294))*HLOOKUP(LEFT(TRIM(AD$6),FIND("~",SUBSTITUTE(AD$6," ","~",LEN(TRIM(AD$6))-LEN(SUBSTITUTE(TRIM(AD$6)," ",""))))-1)&amp;" Total",$B$6:$BB$343,ROW($A294)-5,FALSE))</f>
        <v>0</v>
      </c>
      <c r="AE294" s="14">
        <f ca="1">IF(AE$5&lt;&gt;"",HLOOKUP(AE$5,Functionalization!$G$6:$R$343,ROW($A294)-5,FALSE),IFERROR(INDEX(AE$320:AE$343,MATCH($F294,$B$320:$B$343,0))/VLOOKUP($F294,$B$320:$BB$343,MATCH(LEFT(TRIM(AE$6),FIND("~",SUBSTITUTE(AE$6,"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294))*HLOOKUP(LEFT(TRIM(AE$6),FIND("~",SUBSTITUTE(AE$6," ","~",LEN(TRIM(AE$6))-LEN(SUBSTITUTE(TRIM(AE$6)," ",""))))-1)&amp;" Total",$B$6:$BB$343,ROW($A294)-5,FALSE))</f>
        <v>0</v>
      </c>
      <c r="AF294" s="14">
        <f ca="1">IF(AF$5&lt;&gt;"",HLOOKUP(AF$5,Functionalization!$G$6:$R$343,ROW($A294)-5,FALSE),IFERROR(INDEX(AF$320:AF$343,MATCH($F294,$B$320:$B$343,0))/VLOOKUP($F294,$B$320:$BB$343,MATCH(LEFT(TRIM(AF$6),FIND("~",SUBSTITUTE(AF$6,"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294))*HLOOKUP(LEFT(TRIM(AF$6),FIND("~",SUBSTITUTE(AF$6," ","~",LEN(TRIM(AF$6))-LEN(SUBSTITUTE(TRIM(AF$6)," ",""))))-1)&amp;" Total",$B$6:$BB$343,ROW($A294)-5,FALSE))</f>
        <v>0</v>
      </c>
      <c r="AG294" s="14">
        <f ca="1">IF(AG$5&lt;&gt;"",HLOOKUP(AG$5,Functionalization!$G$6:$R$343,ROW($A294)-5,FALSE),IFERROR(INDEX(AG$320:AG$343,MATCH($F294,$B$320:$B$343,0))/VLOOKUP($F294,$B$320:$BB$343,MATCH(LEFT(TRIM(AG$6),FIND("~",SUBSTITUTE(AG$6,"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294))*HLOOKUP(LEFT(TRIM(AG$6),FIND("~",SUBSTITUTE(AG$6," ","~",LEN(TRIM(AG$6))-LEN(SUBSTITUTE(TRIM(AG$6)," ",""))))-1)&amp;" Total",$B$6:$BB$343,ROW($A294)-5,FALSE))</f>
        <v>0</v>
      </c>
      <c r="AH294" s="14">
        <f ca="1">IF(AH$5&lt;&gt;"",HLOOKUP(AH$5,Functionalization!$G$6:$R$343,ROW($A294)-5,FALSE),IFERROR(INDEX(AH$320:AH$343,MATCH($F294,$B$320:$B$343,0))/VLOOKUP($F294,$B$320:$BB$343,MATCH(LEFT(TRIM(AH$6),FIND("~",SUBSTITUTE(AH$6,"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294))*HLOOKUP(LEFT(TRIM(AH$6),FIND("~",SUBSTITUTE(AH$6," ","~",LEN(TRIM(AH$6))-LEN(SUBSTITUTE(TRIM(AH$6)," ",""))))-1)&amp;" Total",$B$6:$BB$343,ROW($A294)-5,FALSE))</f>
        <v>0</v>
      </c>
      <c r="AI294" s="14">
        <f ca="1">IF(AI$5&lt;&gt;"",HLOOKUP(AI$5,Functionalization!$G$6:$R$343,ROW($A294)-5,FALSE),IFERROR(INDEX(AI$320:AI$343,MATCH($F294,$B$320:$B$343,0))/VLOOKUP($F294,$B$320:$BB$343,MATCH(LEFT(TRIM(AI$6),FIND("~",SUBSTITUTE(AI$6,"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294))*HLOOKUP(LEFT(TRIM(AI$6),FIND("~",SUBSTITUTE(AI$6," ","~",LEN(TRIM(AI$6))-LEN(SUBSTITUTE(TRIM(AI$6)," ",""))))-1)&amp;" Total",$B$6:$BB$343,ROW($A294)-5,FALSE))</f>
        <v>0</v>
      </c>
      <c r="AJ294" s="14">
        <f ca="1">IF(AJ$5&lt;&gt;"",HLOOKUP(AJ$5,Functionalization!$G$6:$R$343,ROW($A294)-5,FALSE),IFERROR(INDEX(AJ$320:AJ$343,MATCH($F294,$B$320:$B$343,0))/VLOOKUP($F294,$B$320:$BB$343,MATCH(LEFT(TRIM(AJ$6),FIND("~",SUBSTITUTE(AJ$6,"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294))*HLOOKUP(LEFT(TRIM(AJ$6),FIND("~",SUBSTITUTE(AJ$6," ","~",LEN(TRIM(AJ$6))-LEN(SUBSTITUTE(TRIM(AJ$6)," ",""))))-1)&amp;" Total",$B$6:$BB$343,ROW($A294)-5,FALSE))</f>
        <v>0</v>
      </c>
      <c r="AK294" s="14">
        <f ca="1">IF(AK$5&lt;&gt;"",HLOOKUP(AK$5,Functionalization!$G$6:$R$343,ROW($A294)-5,FALSE),IFERROR(INDEX(AK$320:AK$343,MATCH($F294,$B$320:$B$343,0))/VLOOKUP($F294,$B$320:$BB$343,MATCH(LEFT(TRIM(AK$6),FIND("~",SUBSTITUTE(AK$6,"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294))*HLOOKUP(LEFT(TRIM(AK$6),FIND("~",SUBSTITUTE(AK$6," ","~",LEN(TRIM(AK$6))-LEN(SUBSTITUTE(TRIM(AK$6)," ",""))))-1)&amp;" Total",$B$6:$BB$343,ROW($A294)-5,FALSE))</f>
        <v>0</v>
      </c>
      <c r="AL294" s="14">
        <f ca="1">IF(AL$5&lt;&gt;"",HLOOKUP(AL$5,Functionalization!$G$6:$R$343,ROW($A294)-5,FALSE),IFERROR(INDEX(AL$320:AL$343,MATCH($F294,$B$320:$B$343,0))/VLOOKUP($F294,$B$320:$BB$343,MATCH(LEFT(TRIM(AL$6),FIND("~",SUBSTITUTE(AL$6,"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294))*HLOOKUP(LEFT(TRIM(AL$6),FIND("~",SUBSTITUTE(AL$6," ","~",LEN(TRIM(AL$6))-LEN(SUBSTITUTE(TRIM(AL$6)," ",""))))-1)&amp;" Total",$B$6:$BB$343,ROW($A294)-5,FALSE))</f>
        <v>0</v>
      </c>
      <c r="AM294" s="14">
        <f ca="1">IF(AM$5&lt;&gt;"",HLOOKUP(AM$5,Functionalization!$G$6:$R$343,ROW($A294)-5,FALSE),IFERROR(INDEX(AM$320:AM$343,MATCH($F294,$B$320:$B$343,0))/VLOOKUP($F294,$B$320:$BB$343,MATCH(LEFT(TRIM(AM$6),FIND("~",SUBSTITUTE(AM$6,"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294))*HLOOKUP(LEFT(TRIM(AM$6),FIND("~",SUBSTITUTE(AM$6," ","~",LEN(TRIM(AM$6))-LEN(SUBSTITUTE(TRIM(AM$6)," ",""))))-1)&amp;" Total",$B$6:$BB$343,ROW($A294)-5,FALSE))</f>
        <v>0</v>
      </c>
      <c r="AN294" s="14">
        <f ca="1">IF(AN$5&lt;&gt;"",HLOOKUP(AN$5,Functionalization!$G$6:$R$343,ROW($A294)-5,FALSE),IFERROR(INDEX(AN$320:AN$343,MATCH($F294,$B$320:$B$343,0))/VLOOKUP($F294,$B$320:$BB$343,MATCH(LEFT(TRIM(AN$6),FIND("~",SUBSTITUTE(AN$6,"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294))*HLOOKUP(LEFT(TRIM(AN$6),FIND("~",SUBSTITUTE(AN$6," ","~",LEN(TRIM(AN$6))-LEN(SUBSTITUTE(TRIM(AN$6)," ",""))))-1)&amp;" Total",$B$6:$BB$343,ROW($A294)-5,FALSE))</f>
        <v>0</v>
      </c>
      <c r="AO294" s="14">
        <f ca="1">IF(AO$5&lt;&gt;"",HLOOKUP(AO$5,Functionalization!$G$6:$R$343,ROW($A294)-5,FALSE),IFERROR(INDEX(AO$320:AO$343,MATCH($F294,$B$320:$B$343,0))/VLOOKUP($F294,$B$320:$BB$343,MATCH(LEFT(TRIM(AO$6),FIND("~",SUBSTITUTE(AO$6,"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294))*HLOOKUP(LEFT(TRIM(AO$6),FIND("~",SUBSTITUTE(AO$6," ","~",LEN(TRIM(AO$6))-LEN(SUBSTITUTE(TRIM(AO$6)," ",""))))-1)&amp;" Total",$B$6:$BB$343,ROW($A294)-5,FALSE))</f>
        <v>0</v>
      </c>
      <c r="AP294" s="14">
        <f ca="1">IF(AP$5&lt;&gt;"",HLOOKUP(AP$5,Functionalization!$G$6:$R$343,ROW($A294)-5,FALSE),IFERROR(INDEX(AP$320:AP$343,MATCH($F294,$B$320:$B$343,0))/VLOOKUP($F294,$B$320:$BB$343,MATCH(LEFT(TRIM(AP$6),FIND("~",SUBSTITUTE(AP$6,"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294))*HLOOKUP(LEFT(TRIM(AP$6),FIND("~",SUBSTITUTE(AP$6," ","~",LEN(TRIM(AP$6))-LEN(SUBSTITUTE(TRIM(AP$6)," ",""))))-1)&amp;" Total",$B$6:$BB$343,ROW($A294)-5,FALSE))</f>
        <v>0</v>
      </c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D294" s="44">
        <f ca="1">IFERROR(IF(SUMIF($G$6:$BB$6,BD$6&amp;" Total",$G294:$BB294)-(SUMIF($G$6:$BB$6,BD$6&amp;" "&amp;'Input-Allocators'!$D$18,$G294:$BB294)+IFERROR(SUMIF($G$6:$BB$6,BD$6&amp;" "&amp;'Input-Allocators'!$E$18,$G294:$BB294),SUMIF($G$6:$BB$6,BD$6&amp;" "&amp;'Input-Allocators'!$B$20,$G294:$BB294))+SUMIF($G$6:$BB$6,BD$6&amp;" "&amp;'Input-Allocators'!$F$18,$G294:$BB294))&lt;Check_Limit,0,1),1)</f>
        <v>0</v>
      </c>
      <c r="BE294" s="44">
        <f ca="1">IFERROR(IF(SUMIF($G$6:$BB$6,BE$6&amp;" Total",$G294:$BB294)-(SUMIF($G$6:$BB$6,BE$6&amp;" "&amp;'Input-Allocators'!$D$18,$G294:$BB294)+IFERROR(SUMIF($G$6:$BB$6,BE$6&amp;" "&amp;'Input-Allocators'!$E$18,$G294:$BB294),SUMIF($G$6:$BB$6,BE$6&amp;" "&amp;'Input-Allocators'!$B$20,$G294:$BB294))+SUMIF($G$6:$BB$6,BE$6&amp;" "&amp;'Input-Allocators'!$F$18,$G294:$BB294))&lt;Check_Limit,0,1),1)</f>
        <v>0</v>
      </c>
      <c r="BF294" s="44">
        <f ca="1">IFERROR(IF(SUMIF($G$6:$BB$6,BF$6&amp;" Total",$G294:$BB294)-(SUMIF($G$6:$BB$6,BF$6&amp;" "&amp;'Input-Allocators'!$D$18,$G294:$BB294)+IFERROR(SUMIF($G$6:$BB$6,BF$6&amp;" "&amp;'Input-Allocators'!$E$18,$G294:$BB294),SUMIF($G$6:$BB$6,BF$6&amp;" "&amp;'Input-Allocators'!$B$20,$G294:$BB294))+SUMIF($G$6:$BB$6,BF$6&amp;" "&amp;'Input-Allocators'!$F$18,$G294:$BB294))&lt;Check_Limit,0,1),1)</f>
        <v>0</v>
      </c>
      <c r="BG294" s="44">
        <f ca="1">IFERROR(IF(SUMIF($G$6:$BB$6,BG$6&amp;" Total",$G294:$BB294)-(SUMIF($G$6:$BB$6,BG$6&amp;" "&amp;'Input-Allocators'!$D$18,$G294:$BB294)+IFERROR(SUMIF($G$6:$BB$6,BG$6&amp;" "&amp;'Input-Allocators'!$E$18,$G294:$BB294),SUMIF($G$6:$BB$6,BG$6&amp;" "&amp;'Input-Allocators'!$B$20,$G294:$BB294))+SUMIF($G$6:$BB$6,BG$6&amp;" "&amp;'Input-Allocators'!$F$18,$G294:$BB294))&lt;Check_Limit,0,1),1)</f>
        <v>0</v>
      </c>
      <c r="BH294" s="44">
        <f ca="1">IFERROR(IF(SUMIF($G$6:$BB$6,BH$6&amp;" Total",$G294:$BB294)-(SUMIF($G$6:$BB$6,BH$6&amp;" "&amp;'Input-Allocators'!$D$18,$G294:$BB294)+IFERROR(SUMIF($G$6:$BB$6,BH$6&amp;" "&amp;'Input-Allocators'!$E$18,$G294:$BB294),SUMIF($G$6:$BB$6,BH$6&amp;" "&amp;'Input-Allocators'!$B$20,$G294:$BB294))+SUMIF($G$6:$BB$6,BH$6&amp;" "&amp;'Input-Allocators'!$F$18,$G294:$BB294))&lt;Check_Limit,0,1),1)</f>
        <v>0</v>
      </c>
      <c r="BI294" s="44">
        <f ca="1">IFERROR(IF(SUMIF($G$6:$BB$6,BI$6&amp;" Total",$G294:$BB294)-(SUMIF($G$6:$BB$6,BI$6&amp;" "&amp;'Input-Allocators'!$D$18,$G294:$BB294)+IFERROR(SUMIF($G$6:$BB$6,BI$6&amp;" "&amp;'Input-Allocators'!$E$18,$G294:$BB294),SUMIF($G$6:$BB$6,BI$6&amp;" "&amp;'Input-Allocators'!$B$20,$G294:$BB294))+SUMIF($G$6:$BB$6,BI$6&amp;" "&amp;'Input-Allocators'!$F$18,$G294:$BB294))&lt;Check_Limit,0,1),1)</f>
        <v>0</v>
      </c>
      <c r="BJ294" s="44">
        <f ca="1">IFERROR(IF(SUMIF($G$6:$BB$6,BJ$6&amp;" Total",$G294:$BB294)-(SUMIF($G$6:$BB$6,BJ$6&amp;" "&amp;'Input-Allocators'!$D$18,$G294:$BB294)+IFERROR(SUMIF($G$6:$BB$6,BJ$6&amp;" "&amp;'Input-Allocators'!$E$18,$G294:$BB294),SUMIF($G$6:$BB$6,BJ$6&amp;" "&amp;'Input-Allocators'!$B$20,$G294:$BB294))+SUMIF($G$6:$BB$6,BJ$6&amp;" "&amp;'Input-Allocators'!$F$18,$G294:$BB294))&lt;Check_Limit,0,1),1)</f>
        <v>0</v>
      </c>
      <c r="BK294" s="44">
        <f ca="1">IFERROR(IF(SUMIF($G$6:$BB$6,BK$6&amp;" Total",$G294:$BB294)-(SUMIF($G$6:$BB$6,BK$6&amp;" "&amp;'Input-Allocators'!$D$18,$G294:$BB294)+IFERROR(SUMIF($G$6:$BB$6,BK$6&amp;" "&amp;'Input-Allocators'!$E$18,$G294:$BB294),SUMIF($G$6:$BB$6,BK$6&amp;" "&amp;'Input-Allocators'!$B$20,$G294:$BB294))+SUMIF($G$6:$BB$6,BK$6&amp;" "&amp;'Input-Allocators'!$F$18,$G294:$BB294))&lt;Check_Limit,0,1),1)</f>
        <v>0</v>
      </c>
      <c r="BL294" s="44">
        <f ca="1">IFERROR(IF(SUMIF($G$6:$BB$6,BL$6&amp;" Total",$G294:$BB294)-(SUMIF($G$6:$BB$6,BL$6&amp;" "&amp;'Input-Allocators'!$D$18,$G294:$BB294)+IFERROR(SUMIF($G$6:$BB$6,BL$6&amp;" "&amp;'Input-Allocators'!$E$18,$G294:$BB294),SUMIF($G$6:$BB$6,BL$6&amp;" "&amp;'Input-Allocators'!$B$20,$G294:$BB294))+SUMIF($G$6:$BB$6,BL$6&amp;" "&amp;'Input-Allocators'!$F$18,$G294:$BB294))&lt;Check_Limit,0,1),1)</f>
        <v>0</v>
      </c>
      <c r="BM294" s="44">
        <f ca="1">IFERROR(IF(SUMIF($G$6:$BB$6,BM$6&amp;" Total",$G294:$BB294)-(SUMIF($G$6:$BB$6,BM$6&amp;" "&amp;'Input-Allocators'!$D$18,$G294:$BB294)+IFERROR(SUMIF($G$6:$BB$6,BM$6&amp;" "&amp;'Input-Allocators'!$E$18,$G294:$BB294),SUMIF($G$6:$BB$6,BM$6&amp;" "&amp;'Input-Allocators'!$B$20,$G294:$BB294))+SUMIF($G$6:$BB$6,BM$6&amp;" "&amp;'Input-Allocators'!$F$18,$G294:$BB294))&lt;Check_Limit,0,1),1)</f>
        <v>0</v>
      </c>
      <c r="BN294" s="44">
        <f ca="1">IFERROR(IF(SUMIF($G$6:$BB$6,BN$6&amp;" Total",$G294:$BB294)-(SUMIF($G$6:$BB$6,BN$6&amp;" "&amp;'Input-Allocators'!$D$18,$G294:$BB294)+IFERROR(SUMIF($G$6:$BB$6,BN$6&amp;" "&amp;'Input-Allocators'!$E$18,$G294:$BB294),SUMIF($G$6:$BB$6,BN$6&amp;" "&amp;'Input-Allocators'!$B$20,$G294:$BB294))+SUMIF($G$6:$BB$6,BN$6&amp;" "&amp;'Input-Allocators'!$F$18,$G294:$BB294))&lt;Check_Limit,0,1),1)</f>
        <v>0</v>
      </c>
      <c r="BO294" s="44">
        <f ca="1">IFERROR(IF(SUMIF($G$6:$BB$6,BO$6&amp;" Total",$G294:$BB294)-(SUMIF($G$6:$BB$6,BO$6&amp;" "&amp;'Input-Allocators'!$D$18,$G294:$BB294)+IFERROR(SUMIF($G$6:$BB$6,BO$6&amp;" "&amp;'Input-Allocators'!$E$18,$G294:$BB294),SUMIF($G$6:$BB$6,BO$6&amp;" "&amp;'Input-Allocators'!$B$20,$G294:$BB294))+SUMIF($G$6:$BB$6,BO$6&amp;" "&amp;'Input-Allocators'!$F$18,$G294:$BB294))&lt;Check_Limit,0,1),1)</f>
        <v>0</v>
      </c>
    </row>
    <row r="295" spans="1:67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>Functionalization!$D295</f>
        <v>14</v>
      </c>
      <c r="E295" s="14">
        <f t="shared" ca="1" si="49"/>
        <v>0</v>
      </c>
      <c r="F295" s="3" t="str">
        <f>IF($D295=0,"-",IF('Input-Accounts'!$E295&lt;&gt;0,'Input-Accounts'!$E295,'Input-Accounts'!$G295))</f>
        <v>CUSTOMER</v>
      </c>
      <c r="G295" s="14">
        <f ca="1">IF(G$5&lt;&gt;"",HLOOKUP(G$5,Functionalization!$G$6:$R$343,ROW($A295)-5,FALSE),IFERROR(INDEX(G$320:G$343,MATCH($F295,$B$320:$B$343,0))/VLOOKUP($F295,$B$320:$BB$343,MATCH(LEFT(TRIM(G$6),FIND("~",SUBSTITUTE(G$6,"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295))*HLOOKUP(LEFT(TRIM(G$6),FIND("~",SUBSTITUTE(G$6," ","~",LEN(TRIM(G$6))-LEN(SUBSTITUTE(TRIM(G$6)," ",""))))-1)&amp;" Total",$B$6:$BB$343,ROW($A295)-5,FALSE))</f>
        <v>0</v>
      </c>
      <c r="H295" s="14">
        <f ca="1">IF(H$5&lt;&gt;"",HLOOKUP(H$5,Functionalization!$G$6:$R$343,ROW($A295)-5,FALSE),IFERROR(INDEX(H$320:H$343,MATCH($F295,$B$320:$B$343,0))/VLOOKUP($F295,$B$320:$BB$343,MATCH(LEFT(TRIM(H$6),FIND("~",SUBSTITUTE(H$6,"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295))*HLOOKUP(LEFT(TRIM(H$6),FIND("~",SUBSTITUTE(H$6," ","~",LEN(TRIM(H$6))-LEN(SUBSTITUTE(TRIM(H$6)," ",""))))-1)&amp;" Total",$B$6:$BB$343,ROW($A295)-5,FALSE))</f>
        <v>0</v>
      </c>
      <c r="I295" s="14">
        <f ca="1">IF(I$5&lt;&gt;"",HLOOKUP(I$5,Functionalization!$G$6:$R$343,ROW($A295)-5,FALSE),IFERROR(INDEX(I$320:I$343,MATCH($F295,$B$320:$B$343,0))/VLOOKUP($F295,$B$320:$BB$343,MATCH(LEFT(TRIM(I$6),FIND("~",SUBSTITUTE(I$6,"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295))*HLOOKUP(LEFT(TRIM(I$6),FIND("~",SUBSTITUTE(I$6," ","~",LEN(TRIM(I$6))-LEN(SUBSTITUTE(TRIM(I$6)," ",""))))-1)&amp;" Total",$B$6:$BB$343,ROW($A295)-5,FALSE))</f>
        <v>0</v>
      </c>
      <c r="J295" s="14">
        <f ca="1">IF(J$5&lt;&gt;"",HLOOKUP(J$5,Functionalization!$G$6:$R$343,ROW($A295)-5,FALSE),IFERROR(INDEX(J$320:J$343,MATCH($F295,$B$320:$B$343,0))/VLOOKUP($F295,$B$320:$BB$343,MATCH(LEFT(TRIM(J$6),FIND("~",SUBSTITUTE(J$6,"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295))*HLOOKUP(LEFT(TRIM(J$6),FIND("~",SUBSTITUTE(J$6," ","~",LEN(TRIM(J$6))-LEN(SUBSTITUTE(TRIM(J$6)," ",""))))-1)&amp;" Total",$B$6:$BB$343,ROW($A295)-5,FALSE))</f>
        <v>0</v>
      </c>
      <c r="K295" s="14">
        <f ca="1">IF(K$5&lt;&gt;"",HLOOKUP(K$5,Functionalization!$G$6:$R$343,ROW($A295)-5,FALSE),IFERROR(INDEX(K$320:K$343,MATCH($F295,$B$320:$B$343,0))/VLOOKUP($F295,$B$320:$BB$343,MATCH(LEFT(TRIM(K$6),FIND("~",SUBSTITUTE(K$6,"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295))*HLOOKUP(LEFT(TRIM(K$6),FIND("~",SUBSTITUTE(K$6," ","~",LEN(TRIM(K$6))-LEN(SUBSTITUTE(TRIM(K$6)," ",""))))-1)&amp;" Total",$B$6:$BB$343,ROW($A295)-5,FALSE))</f>
        <v>0</v>
      </c>
      <c r="L295" s="14">
        <f ca="1">IF(L$5&lt;&gt;"",HLOOKUP(L$5,Functionalization!$G$6:$R$343,ROW($A295)-5,FALSE),IFERROR(INDEX(L$320:L$343,MATCH($F295,$B$320:$B$343,0))/VLOOKUP($F295,$B$320:$BB$343,MATCH(LEFT(TRIM(L$6),FIND("~",SUBSTITUTE(L$6,"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295))*HLOOKUP(LEFT(TRIM(L$6),FIND("~",SUBSTITUTE(L$6," ","~",LEN(TRIM(L$6))-LEN(SUBSTITUTE(TRIM(L$6)," ",""))))-1)&amp;" Total",$B$6:$BB$343,ROW($A295)-5,FALSE))</f>
        <v>0</v>
      </c>
      <c r="M295" s="14">
        <f ca="1">IF(M$5&lt;&gt;"",HLOOKUP(M$5,Functionalization!$G$6:$R$343,ROW($A295)-5,FALSE),IFERROR(INDEX(M$320:M$343,MATCH($F295,$B$320:$B$343,0))/VLOOKUP($F295,$B$320:$BB$343,MATCH(LEFT(TRIM(M$6),FIND("~",SUBSTITUTE(M$6,"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295))*HLOOKUP(LEFT(TRIM(M$6),FIND("~",SUBSTITUTE(M$6," ","~",LEN(TRIM(M$6))-LEN(SUBSTITUTE(TRIM(M$6)," ",""))))-1)&amp;" Total",$B$6:$BB$343,ROW($A295)-5,FALSE))</f>
        <v>0</v>
      </c>
      <c r="N295" s="14">
        <f ca="1">IF(N$5&lt;&gt;"",HLOOKUP(N$5,Functionalization!$G$6:$R$343,ROW($A295)-5,FALSE),IFERROR(INDEX(N$320:N$343,MATCH($F295,$B$320:$B$343,0))/VLOOKUP($F295,$B$320:$BB$343,MATCH(LEFT(TRIM(N$6),FIND("~",SUBSTITUTE(N$6,"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295))*HLOOKUP(LEFT(TRIM(N$6),FIND("~",SUBSTITUTE(N$6," ","~",LEN(TRIM(N$6))-LEN(SUBSTITUTE(TRIM(N$6)," ",""))))-1)&amp;" Total",$B$6:$BB$343,ROW($A295)-5,FALSE))</f>
        <v>0</v>
      </c>
      <c r="O295" s="14">
        <f ca="1">IF(O$5&lt;&gt;"",HLOOKUP(O$5,Functionalization!$G$6:$R$343,ROW($A295)-5,FALSE),IFERROR(INDEX(O$320:O$343,MATCH($F295,$B$320:$B$343,0))/VLOOKUP($F295,$B$320:$BB$343,MATCH(LEFT(TRIM(O$6),FIND("~",SUBSTITUTE(O$6,"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295))*HLOOKUP(LEFT(TRIM(O$6),FIND("~",SUBSTITUTE(O$6," ","~",LEN(TRIM(O$6))-LEN(SUBSTITUTE(TRIM(O$6)," ",""))))-1)&amp;" Total",$B$6:$BB$343,ROW($A295)-5,FALSE))</f>
        <v>0</v>
      </c>
      <c r="P295" s="14">
        <f ca="1">IF(P$5&lt;&gt;"",HLOOKUP(P$5,Functionalization!$G$6:$R$343,ROW($A295)-5,FALSE),IFERROR(INDEX(P$320:P$343,MATCH($F295,$B$320:$B$343,0))/VLOOKUP($F295,$B$320:$BB$343,MATCH(LEFT(TRIM(P$6),FIND("~",SUBSTITUTE(P$6,"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295))*HLOOKUP(LEFT(TRIM(P$6),FIND("~",SUBSTITUTE(P$6," ","~",LEN(TRIM(P$6))-LEN(SUBSTITUTE(TRIM(P$6)," ",""))))-1)&amp;" Total",$B$6:$BB$343,ROW($A295)-5,FALSE))</f>
        <v>0</v>
      </c>
      <c r="Q295" s="14">
        <f ca="1">IF(Q$5&lt;&gt;"",HLOOKUP(Q$5,Functionalization!$G$6:$R$343,ROW($A295)-5,FALSE),IFERROR(INDEX(Q$320:Q$343,MATCH($F295,$B$320:$B$343,0))/VLOOKUP($F295,$B$320:$BB$343,MATCH(LEFT(TRIM(Q$6),FIND("~",SUBSTITUTE(Q$6,"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295))*HLOOKUP(LEFT(TRIM(Q$6),FIND("~",SUBSTITUTE(Q$6," ","~",LEN(TRIM(Q$6))-LEN(SUBSTITUTE(TRIM(Q$6)," ",""))))-1)&amp;" Total",$B$6:$BB$343,ROW($A295)-5,FALSE))</f>
        <v>0</v>
      </c>
      <c r="R295" s="14">
        <f ca="1">IF(R$5&lt;&gt;"",HLOOKUP(R$5,Functionalization!$G$6:$R$343,ROW($A295)-5,FALSE),IFERROR(INDEX(R$320:R$343,MATCH($F295,$B$320:$B$343,0))/VLOOKUP($F295,$B$320:$BB$343,MATCH(LEFT(TRIM(R$6),FIND("~",SUBSTITUTE(R$6,"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295))*HLOOKUP(LEFT(TRIM(R$6),FIND("~",SUBSTITUTE(R$6," ","~",LEN(TRIM(R$6))-LEN(SUBSTITUTE(TRIM(R$6)," ",""))))-1)&amp;" Total",$B$6:$BB$343,ROW($A295)-5,FALSE))</f>
        <v>0</v>
      </c>
      <c r="S295" s="14">
        <f ca="1">IF(S$5&lt;&gt;"",HLOOKUP(S$5,Functionalization!$G$6:$R$343,ROW($A295)-5,FALSE),IFERROR(INDEX(S$320:S$343,MATCH($F295,$B$320:$B$343,0))/VLOOKUP($F295,$B$320:$BB$343,MATCH(LEFT(TRIM(S$6),FIND("~",SUBSTITUTE(S$6,"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295))*HLOOKUP(LEFT(TRIM(S$6),FIND("~",SUBSTITUTE(S$6," ","~",LEN(TRIM(S$6))-LEN(SUBSTITUTE(TRIM(S$6)," ",""))))-1)&amp;" Total",$B$6:$BB$343,ROW($A295)-5,FALSE))</f>
        <v>14</v>
      </c>
      <c r="T295" s="14">
        <f ca="1">IF(T$5&lt;&gt;"",HLOOKUP(T$5,Functionalization!$G$6:$R$343,ROW($A295)-5,FALSE),IFERROR(INDEX(T$320:T$343,MATCH($F295,$B$320:$B$343,0))/VLOOKUP($F295,$B$320:$BB$343,MATCH(LEFT(TRIM(T$6),FIND("~",SUBSTITUTE(T$6,"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295))*HLOOKUP(LEFT(TRIM(T$6),FIND("~",SUBSTITUTE(T$6," ","~",LEN(TRIM(T$6))-LEN(SUBSTITUTE(TRIM(T$6)," ",""))))-1)&amp;" Total",$B$6:$BB$343,ROW($A295)-5,FALSE))</f>
        <v>0</v>
      </c>
      <c r="U295" s="14">
        <f ca="1">IF(U$5&lt;&gt;"",HLOOKUP(U$5,Functionalization!$G$6:$R$343,ROW($A295)-5,FALSE),IFERROR(INDEX(U$320:U$343,MATCH($F295,$B$320:$B$343,0))/VLOOKUP($F295,$B$320:$BB$343,MATCH(LEFT(TRIM(U$6),FIND("~",SUBSTITUTE(U$6,"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295))*HLOOKUP(LEFT(TRIM(U$6),FIND("~",SUBSTITUTE(U$6," ","~",LEN(TRIM(U$6))-LEN(SUBSTITUTE(TRIM(U$6)," ",""))))-1)&amp;" Total",$B$6:$BB$343,ROW($A295)-5,FALSE))</f>
        <v>0</v>
      </c>
      <c r="V295" s="14">
        <f ca="1">IF(V$5&lt;&gt;"",HLOOKUP(V$5,Functionalization!$G$6:$R$343,ROW($A295)-5,FALSE),IFERROR(INDEX(V$320:V$343,MATCH($F295,$B$320:$B$343,0))/VLOOKUP($F295,$B$320:$BB$343,MATCH(LEFT(TRIM(V$6),FIND("~",SUBSTITUTE(V$6,"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295))*HLOOKUP(LEFT(TRIM(V$6),FIND("~",SUBSTITUTE(V$6," ","~",LEN(TRIM(V$6))-LEN(SUBSTITUTE(TRIM(V$6)," ",""))))-1)&amp;" Total",$B$6:$BB$343,ROW($A295)-5,FALSE))</f>
        <v>14</v>
      </c>
      <c r="W295" s="14">
        <f ca="1">IF(W$5&lt;&gt;"",HLOOKUP(W$5,Functionalization!$G$6:$R$343,ROW($A295)-5,FALSE),IFERROR(INDEX(W$320:W$343,MATCH($F295,$B$320:$B$343,0))/VLOOKUP($F295,$B$320:$BB$343,MATCH(LEFT(TRIM(W$6),FIND("~",SUBSTITUTE(W$6,"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295))*HLOOKUP(LEFT(TRIM(W$6),FIND("~",SUBSTITUTE(W$6," ","~",LEN(TRIM(W$6))-LEN(SUBSTITUTE(TRIM(W$6)," ",""))))-1)&amp;" Total",$B$6:$BB$343,ROW($A295)-5,FALSE))</f>
        <v>0</v>
      </c>
      <c r="X295" s="14">
        <f ca="1">IF(X$5&lt;&gt;"",HLOOKUP(X$5,Functionalization!$G$6:$R$343,ROW($A295)-5,FALSE),IFERROR(INDEX(X$320:X$343,MATCH($F295,$B$320:$B$343,0))/VLOOKUP($F295,$B$320:$BB$343,MATCH(LEFT(TRIM(X$6),FIND("~",SUBSTITUTE(X$6,"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295))*HLOOKUP(LEFT(TRIM(X$6),FIND("~",SUBSTITUTE(X$6," ","~",LEN(TRIM(X$6))-LEN(SUBSTITUTE(TRIM(X$6)," ",""))))-1)&amp;" Total",$B$6:$BB$343,ROW($A295)-5,FALSE))</f>
        <v>0</v>
      </c>
      <c r="Y295" s="14">
        <f ca="1">IF(Y$5&lt;&gt;"",HLOOKUP(Y$5,Functionalization!$G$6:$R$343,ROW($A295)-5,FALSE),IFERROR(INDEX(Y$320:Y$343,MATCH($F295,$B$320:$B$343,0))/VLOOKUP($F295,$B$320:$BB$343,MATCH(LEFT(TRIM(Y$6),FIND("~",SUBSTITUTE(Y$6,"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295))*HLOOKUP(LEFT(TRIM(Y$6),FIND("~",SUBSTITUTE(Y$6," ","~",LEN(TRIM(Y$6))-LEN(SUBSTITUTE(TRIM(Y$6)," ",""))))-1)&amp;" Total",$B$6:$BB$343,ROW($A295)-5,FALSE))</f>
        <v>0</v>
      </c>
      <c r="Z295" s="14">
        <f ca="1">IF(Z$5&lt;&gt;"",HLOOKUP(Z$5,Functionalization!$G$6:$R$343,ROW($A295)-5,FALSE),IFERROR(INDEX(Z$320:Z$343,MATCH($F295,$B$320:$B$343,0))/VLOOKUP($F295,$B$320:$BB$343,MATCH(LEFT(TRIM(Z$6),FIND("~",SUBSTITUTE(Z$6,"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295))*HLOOKUP(LEFT(TRIM(Z$6),FIND("~",SUBSTITUTE(Z$6," ","~",LEN(TRIM(Z$6))-LEN(SUBSTITUTE(TRIM(Z$6)," ",""))))-1)&amp;" Total",$B$6:$BB$343,ROW($A295)-5,FALSE))</f>
        <v>0</v>
      </c>
      <c r="AA295" s="14">
        <f ca="1">IF(AA$5&lt;&gt;"",HLOOKUP(AA$5,Functionalization!$G$6:$R$343,ROW($A295)-5,FALSE),IFERROR(INDEX(AA$320:AA$343,MATCH($F295,$B$320:$B$343,0))/VLOOKUP($F295,$B$320:$BB$343,MATCH(LEFT(TRIM(AA$6),FIND("~",SUBSTITUTE(AA$6,"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295))*HLOOKUP(LEFT(TRIM(AA$6),FIND("~",SUBSTITUTE(AA$6," ","~",LEN(TRIM(AA$6))-LEN(SUBSTITUTE(TRIM(AA$6)," ",""))))-1)&amp;" Total",$B$6:$BB$343,ROW($A295)-5,FALSE))</f>
        <v>0</v>
      </c>
      <c r="AB295" s="14">
        <f ca="1">IF(AB$5&lt;&gt;"",HLOOKUP(AB$5,Functionalization!$G$6:$R$343,ROW($A295)-5,FALSE),IFERROR(INDEX(AB$320:AB$343,MATCH($F295,$B$320:$B$343,0))/VLOOKUP($F295,$B$320:$BB$343,MATCH(LEFT(TRIM(AB$6),FIND("~",SUBSTITUTE(AB$6,"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295))*HLOOKUP(LEFT(TRIM(AB$6),FIND("~",SUBSTITUTE(AB$6," ","~",LEN(TRIM(AB$6))-LEN(SUBSTITUTE(TRIM(AB$6)," ",""))))-1)&amp;" Total",$B$6:$BB$343,ROW($A295)-5,FALSE))</f>
        <v>0</v>
      </c>
      <c r="AC295" s="14">
        <f ca="1">IF(AC$5&lt;&gt;"",HLOOKUP(AC$5,Functionalization!$G$6:$R$343,ROW($A295)-5,FALSE),IFERROR(INDEX(AC$320:AC$343,MATCH($F295,$B$320:$B$343,0))/VLOOKUP($F295,$B$320:$BB$343,MATCH(LEFT(TRIM(AC$6),FIND("~",SUBSTITUTE(AC$6,"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295))*HLOOKUP(LEFT(TRIM(AC$6),FIND("~",SUBSTITUTE(AC$6," ","~",LEN(TRIM(AC$6))-LEN(SUBSTITUTE(TRIM(AC$6)," ",""))))-1)&amp;" Total",$B$6:$BB$343,ROW($A295)-5,FALSE))</f>
        <v>0</v>
      </c>
      <c r="AD295" s="14">
        <f ca="1">IF(AD$5&lt;&gt;"",HLOOKUP(AD$5,Functionalization!$G$6:$R$343,ROW($A295)-5,FALSE),IFERROR(INDEX(AD$320:AD$343,MATCH($F295,$B$320:$B$343,0))/VLOOKUP($F295,$B$320:$BB$343,MATCH(LEFT(TRIM(AD$6),FIND("~",SUBSTITUTE(AD$6,"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295))*HLOOKUP(LEFT(TRIM(AD$6),FIND("~",SUBSTITUTE(AD$6," ","~",LEN(TRIM(AD$6))-LEN(SUBSTITUTE(TRIM(AD$6)," ",""))))-1)&amp;" Total",$B$6:$BB$343,ROW($A295)-5,FALSE))</f>
        <v>0</v>
      </c>
      <c r="AE295" s="14">
        <f ca="1">IF(AE$5&lt;&gt;"",HLOOKUP(AE$5,Functionalization!$G$6:$R$343,ROW($A295)-5,FALSE),IFERROR(INDEX(AE$320:AE$343,MATCH($F295,$B$320:$B$343,0))/VLOOKUP($F295,$B$320:$BB$343,MATCH(LEFT(TRIM(AE$6),FIND("~",SUBSTITUTE(AE$6,"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295))*HLOOKUP(LEFT(TRIM(AE$6),FIND("~",SUBSTITUTE(AE$6," ","~",LEN(TRIM(AE$6))-LEN(SUBSTITUTE(TRIM(AE$6)," ",""))))-1)&amp;" Total",$B$6:$BB$343,ROW($A295)-5,FALSE))</f>
        <v>0</v>
      </c>
      <c r="AF295" s="14">
        <f ca="1">IF(AF$5&lt;&gt;"",HLOOKUP(AF$5,Functionalization!$G$6:$R$343,ROW($A295)-5,FALSE),IFERROR(INDEX(AF$320:AF$343,MATCH($F295,$B$320:$B$343,0))/VLOOKUP($F295,$B$320:$BB$343,MATCH(LEFT(TRIM(AF$6),FIND("~",SUBSTITUTE(AF$6,"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295))*HLOOKUP(LEFT(TRIM(AF$6),FIND("~",SUBSTITUTE(AF$6," ","~",LEN(TRIM(AF$6))-LEN(SUBSTITUTE(TRIM(AF$6)," ",""))))-1)&amp;" Total",$B$6:$BB$343,ROW($A295)-5,FALSE))</f>
        <v>0</v>
      </c>
      <c r="AG295" s="14">
        <f ca="1">IF(AG$5&lt;&gt;"",HLOOKUP(AG$5,Functionalization!$G$6:$R$343,ROW($A295)-5,FALSE),IFERROR(INDEX(AG$320:AG$343,MATCH($F295,$B$320:$B$343,0))/VLOOKUP($F295,$B$320:$BB$343,MATCH(LEFT(TRIM(AG$6),FIND("~",SUBSTITUTE(AG$6,"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295))*HLOOKUP(LEFT(TRIM(AG$6),FIND("~",SUBSTITUTE(AG$6," ","~",LEN(TRIM(AG$6))-LEN(SUBSTITUTE(TRIM(AG$6)," ",""))))-1)&amp;" Total",$B$6:$BB$343,ROW($A295)-5,FALSE))</f>
        <v>0</v>
      </c>
      <c r="AH295" s="14">
        <f ca="1">IF(AH$5&lt;&gt;"",HLOOKUP(AH$5,Functionalization!$G$6:$R$343,ROW($A295)-5,FALSE),IFERROR(INDEX(AH$320:AH$343,MATCH($F295,$B$320:$B$343,0))/VLOOKUP($F295,$B$320:$BB$343,MATCH(LEFT(TRIM(AH$6),FIND("~",SUBSTITUTE(AH$6,"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295))*HLOOKUP(LEFT(TRIM(AH$6),FIND("~",SUBSTITUTE(AH$6," ","~",LEN(TRIM(AH$6))-LEN(SUBSTITUTE(TRIM(AH$6)," ",""))))-1)&amp;" Total",$B$6:$BB$343,ROW($A295)-5,FALSE))</f>
        <v>0</v>
      </c>
      <c r="AI295" s="14">
        <f ca="1">IF(AI$5&lt;&gt;"",HLOOKUP(AI$5,Functionalization!$G$6:$R$343,ROW($A295)-5,FALSE),IFERROR(INDEX(AI$320:AI$343,MATCH($F295,$B$320:$B$343,0))/VLOOKUP($F295,$B$320:$BB$343,MATCH(LEFT(TRIM(AI$6),FIND("~",SUBSTITUTE(AI$6,"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295))*HLOOKUP(LEFT(TRIM(AI$6),FIND("~",SUBSTITUTE(AI$6," ","~",LEN(TRIM(AI$6))-LEN(SUBSTITUTE(TRIM(AI$6)," ",""))))-1)&amp;" Total",$B$6:$BB$343,ROW($A295)-5,FALSE))</f>
        <v>0</v>
      </c>
      <c r="AJ295" s="14">
        <f ca="1">IF(AJ$5&lt;&gt;"",HLOOKUP(AJ$5,Functionalization!$G$6:$R$343,ROW($A295)-5,FALSE),IFERROR(INDEX(AJ$320:AJ$343,MATCH($F295,$B$320:$B$343,0))/VLOOKUP($F295,$B$320:$BB$343,MATCH(LEFT(TRIM(AJ$6),FIND("~",SUBSTITUTE(AJ$6,"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295))*HLOOKUP(LEFT(TRIM(AJ$6),FIND("~",SUBSTITUTE(AJ$6," ","~",LEN(TRIM(AJ$6))-LEN(SUBSTITUTE(TRIM(AJ$6)," ",""))))-1)&amp;" Total",$B$6:$BB$343,ROW($A295)-5,FALSE))</f>
        <v>0</v>
      </c>
      <c r="AK295" s="14">
        <f ca="1">IF(AK$5&lt;&gt;"",HLOOKUP(AK$5,Functionalization!$G$6:$R$343,ROW($A295)-5,FALSE),IFERROR(INDEX(AK$320:AK$343,MATCH($F295,$B$320:$B$343,0))/VLOOKUP($F295,$B$320:$BB$343,MATCH(LEFT(TRIM(AK$6),FIND("~",SUBSTITUTE(AK$6,"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295))*HLOOKUP(LEFT(TRIM(AK$6),FIND("~",SUBSTITUTE(AK$6," ","~",LEN(TRIM(AK$6))-LEN(SUBSTITUTE(TRIM(AK$6)," ",""))))-1)&amp;" Total",$B$6:$BB$343,ROW($A295)-5,FALSE))</f>
        <v>0</v>
      </c>
      <c r="AL295" s="14">
        <f ca="1">IF(AL$5&lt;&gt;"",HLOOKUP(AL$5,Functionalization!$G$6:$R$343,ROW($A295)-5,FALSE),IFERROR(INDEX(AL$320:AL$343,MATCH($F295,$B$320:$B$343,0))/VLOOKUP($F295,$B$320:$BB$343,MATCH(LEFT(TRIM(AL$6),FIND("~",SUBSTITUTE(AL$6,"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295))*HLOOKUP(LEFT(TRIM(AL$6),FIND("~",SUBSTITUTE(AL$6," ","~",LEN(TRIM(AL$6))-LEN(SUBSTITUTE(TRIM(AL$6)," ",""))))-1)&amp;" Total",$B$6:$BB$343,ROW($A295)-5,FALSE))</f>
        <v>0</v>
      </c>
      <c r="AM295" s="14">
        <f ca="1">IF(AM$5&lt;&gt;"",HLOOKUP(AM$5,Functionalization!$G$6:$R$343,ROW($A295)-5,FALSE),IFERROR(INDEX(AM$320:AM$343,MATCH($F295,$B$320:$B$343,0))/VLOOKUP($F295,$B$320:$BB$343,MATCH(LEFT(TRIM(AM$6),FIND("~",SUBSTITUTE(AM$6,"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295))*HLOOKUP(LEFT(TRIM(AM$6),FIND("~",SUBSTITUTE(AM$6," ","~",LEN(TRIM(AM$6))-LEN(SUBSTITUTE(TRIM(AM$6)," ",""))))-1)&amp;" Total",$B$6:$BB$343,ROW($A295)-5,FALSE))</f>
        <v>0</v>
      </c>
      <c r="AN295" s="14">
        <f ca="1">IF(AN$5&lt;&gt;"",HLOOKUP(AN$5,Functionalization!$G$6:$R$343,ROW($A295)-5,FALSE),IFERROR(INDEX(AN$320:AN$343,MATCH($F295,$B$320:$B$343,0))/VLOOKUP($F295,$B$320:$BB$343,MATCH(LEFT(TRIM(AN$6),FIND("~",SUBSTITUTE(AN$6,"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295))*HLOOKUP(LEFT(TRIM(AN$6),FIND("~",SUBSTITUTE(AN$6," ","~",LEN(TRIM(AN$6))-LEN(SUBSTITUTE(TRIM(AN$6)," ",""))))-1)&amp;" Total",$B$6:$BB$343,ROW($A295)-5,FALSE))</f>
        <v>0</v>
      </c>
      <c r="AO295" s="14">
        <f ca="1">IF(AO$5&lt;&gt;"",HLOOKUP(AO$5,Functionalization!$G$6:$R$343,ROW($A295)-5,FALSE),IFERROR(INDEX(AO$320:AO$343,MATCH($F295,$B$320:$B$343,0))/VLOOKUP($F295,$B$320:$BB$343,MATCH(LEFT(TRIM(AO$6),FIND("~",SUBSTITUTE(AO$6,"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295))*HLOOKUP(LEFT(TRIM(AO$6),FIND("~",SUBSTITUTE(AO$6," ","~",LEN(TRIM(AO$6))-LEN(SUBSTITUTE(TRIM(AO$6)," ",""))))-1)&amp;" Total",$B$6:$BB$343,ROW($A295)-5,FALSE))</f>
        <v>0</v>
      </c>
      <c r="AP295" s="14">
        <f ca="1">IF(AP$5&lt;&gt;"",HLOOKUP(AP$5,Functionalization!$G$6:$R$343,ROW($A295)-5,FALSE),IFERROR(INDEX(AP$320:AP$343,MATCH($F295,$B$320:$B$343,0))/VLOOKUP($F295,$B$320:$BB$343,MATCH(LEFT(TRIM(AP$6),FIND("~",SUBSTITUTE(AP$6,"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295))*HLOOKUP(LEFT(TRIM(AP$6),FIND("~",SUBSTITUTE(AP$6," ","~",LEN(TRIM(AP$6))-LEN(SUBSTITUTE(TRIM(AP$6)," ",""))))-1)&amp;" Total",$B$6:$BB$343,ROW($A295)-5,FALSE))</f>
        <v>0</v>
      </c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44">
        <f ca="1">IFERROR(IF(SUMIF($G$6:$BB$6,BD$6&amp;" Total",$G295:$BB295)-(SUMIF($G$6:$BB$6,BD$6&amp;" "&amp;'Input-Allocators'!$D$18,$G295:$BB295)+IFERROR(SUMIF($G$6:$BB$6,BD$6&amp;" "&amp;'Input-Allocators'!$E$18,$G295:$BB295),SUMIF($G$6:$BB$6,BD$6&amp;" "&amp;'Input-Allocators'!$B$20,$G295:$BB295))+SUMIF($G$6:$BB$6,BD$6&amp;" "&amp;'Input-Allocators'!$F$18,$G295:$BB295))&lt;Check_Limit,0,1),1)</f>
        <v>0</v>
      </c>
      <c r="BE295" s="44">
        <f ca="1">IFERROR(IF(SUMIF($G$6:$BB$6,BE$6&amp;" Total",$G295:$BB295)-(SUMIF($G$6:$BB$6,BE$6&amp;" "&amp;'Input-Allocators'!$D$18,$G295:$BB295)+IFERROR(SUMIF($G$6:$BB$6,BE$6&amp;" "&amp;'Input-Allocators'!$E$18,$G295:$BB295),SUMIF($G$6:$BB$6,BE$6&amp;" "&amp;'Input-Allocators'!$B$20,$G295:$BB295))+SUMIF($G$6:$BB$6,BE$6&amp;" "&amp;'Input-Allocators'!$F$18,$G295:$BB295))&lt;Check_Limit,0,1),1)</f>
        <v>0</v>
      </c>
      <c r="BF295" s="44">
        <f ca="1">IFERROR(IF(SUMIF($G$6:$BB$6,BF$6&amp;" Total",$G295:$BB295)-(SUMIF($G$6:$BB$6,BF$6&amp;" "&amp;'Input-Allocators'!$D$18,$G295:$BB295)+IFERROR(SUMIF($G$6:$BB$6,BF$6&amp;" "&amp;'Input-Allocators'!$E$18,$G295:$BB295),SUMIF($G$6:$BB$6,BF$6&amp;" "&amp;'Input-Allocators'!$B$20,$G295:$BB295))+SUMIF($G$6:$BB$6,BF$6&amp;" "&amp;'Input-Allocators'!$F$18,$G295:$BB295))&lt;Check_Limit,0,1),1)</f>
        <v>0</v>
      </c>
      <c r="BG295" s="44">
        <f ca="1">IFERROR(IF(SUMIF($G$6:$BB$6,BG$6&amp;" Total",$G295:$BB295)-(SUMIF($G$6:$BB$6,BG$6&amp;" "&amp;'Input-Allocators'!$D$18,$G295:$BB295)+IFERROR(SUMIF($G$6:$BB$6,BG$6&amp;" "&amp;'Input-Allocators'!$E$18,$G295:$BB295),SUMIF($G$6:$BB$6,BG$6&amp;" "&amp;'Input-Allocators'!$B$20,$G295:$BB295))+SUMIF($G$6:$BB$6,BG$6&amp;" "&amp;'Input-Allocators'!$F$18,$G295:$BB295))&lt;Check_Limit,0,1),1)</f>
        <v>0</v>
      </c>
      <c r="BH295" s="44">
        <f ca="1">IFERROR(IF(SUMIF($G$6:$BB$6,BH$6&amp;" Total",$G295:$BB295)-(SUMIF($G$6:$BB$6,BH$6&amp;" "&amp;'Input-Allocators'!$D$18,$G295:$BB295)+IFERROR(SUMIF($G$6:$BB$6,BH$6&amp;" "&amp;'Input-Allocators'!$E$18,$G295:$BB295),SUMIF($G$6:$BB$6,BH$6&amp;" "&amp;'Input-Allocators'!$B$20,$G295:$BB295))+SUMIF($G$6:$BB$6,BH$6&amp;" "&amp;'Input-Allocators'!$F$18,$G295:$BB295))&lt;Check_Limit,0,1),1)</f>
        <v>0</v>
      </c>
      <c r="BI295" s="44">
        <f ca="1">IFERROR(IF(SUMIF($G$6:$BB$6,BI$6&amp;" Total",$G295:$BB295)-(SUMIF($G$6:$BB$6,BI$6&amp;" "&amp;'Input-Allocators'!$D$18,$G295:$BB295)+IFERROR(SUMIF($G$6:$BB$6,BI$6&amp;" "&amp;'Input-Allocators'!$E$18,$G295:$BB295),SUMIF($G$6:$BB$6,BI$6&amp;" "&amp;'Input-Allocators'!$B$20,$G295:$BB295))+SUMIF($G$6:$BB$6,BI$6&amp;" "&amp;'Input-Allocators'!$F$18,$G295:$BB295))&lt;Check_Limit,0,1),1)</f>
        <v>0</v>
      </c>
      <c r="BJ295" s="44">
        <f ca="1">IFERROR(IF(SUMIF($G$6:$BB$6,BJ$6&amp;" Total",$G295:$BB295)-(SUMIF($G$6:$BB$6,BJ$6&amp;" "&amp;'Input-Allocators'!$D$18,$G295:$BB295)+IFERROR(SUMIF($G$6:$BB$6,BJ$6&amp;" "&amp;'Input-Allocators'!$E$18,$G295:$BB295),SUMIF($G$6:$BB$6,BJ$6&amp;" "&amp;'Input-Allocators'!$B$20,$G295:$BB295))+SUMIF($G$6:$BB$6,BJ$6&amp;" "&amp;'Input-Allocators'!$F$18,$G295:$BB295))&lt;Check_Limit,0,1),1)</f>
        <v>0</v>
      </c>
      <c r="BK295" s="44">
        <f ca="1">IFERROR(IF(SUMIF($G$6:$BB$6,BK$6&amp;" Total",$G295:$BB295)-(SUMIF($G$6:$BB$6,BK$6&amp;" "&amp;'Input-Allocators'!$D$18,$G295:$BB295)+IFERROR(SUMIF($G$6:$BB$6,BK$6&amp;" "&amp;'Input-Allocators'!$E$18,$G295:$BB295),SUMIF($G$6:$BB$6,BK$6&amp;" "&amp;'Input-Allocators'!$B$20,$G295:$BB295))+SUMIF($G$6:$BB$6,BK$6&amp;" "&amp;'Input-Allocators'!$F$18,$G295:$BB295))&lt;Check_Limit,0,1),1)</f>
        <v>0</v>
      </c>
      <c r="BL295" s="44">
        <f ca="1">IFERROR(IF(SUMIF($G$6:$BB$6,BL$6&amp;" Total",$G295:$BB295)-(SUMIF($G$6:$BB$6,BL$6&amp;" "&amp;'Input-Allocators'!$D$18,$G295:$BB295)+IFERROR(SUMIF($G$6:$BB$6,BL$6&amp;" "&amp;'Input-Allocators'!$E$18,$G295:$BB295),SUMIF($G$6:$BB$6,BL$6&amp;" "&amp;'Input-Allocators'!$B$20,$G295:$BB295))+SUMIF($G$6:$BB$6,BL$6&amp;" "&amp;'Input-Allocators'!$F$18,$G295:$BB295))&lt;Check_Limit,0,1),1)</f>
        <v>0</v>
      </c>
      <c r="BM295" s="44">
        <f ca="1">IFERROR(IF(SUMIF($G$6:$BB$6,BM$6&amp;" Total",$G295:$BB295)-(SUMIF($G$6:$BB$6,BM$6&amp;" "&amp;'Input-Allocators'!$D$18,$G295:$BB295)+IFERROR(SUMIF($G$6:$BB$6,BM$6&amp;" "&amp;'Input-Allocators'!$E$18,$G295:$BB295),SUMIF($G$6:$BB$6,BM$6&amp;" "&amp;'Input-Allocators'!$B$20,$G295:$BB295))+SUMIF($G$6:$BB$6,BM$6&amp;" "&amp;'Input-Allocators'!$F$18,$G295:$BB295))&lt;Check_Limit,0,1),1)</f>
        <v>0</v>
      </c>
      <c r="BN295" s="44">
        <f ca="1">IFERROR(IF(SUMIF($G$6:$BB$6,BN$6&amp;" Total",$G295:$BB295)-(SUMIF($G$6:$BB$6,BN$6&amp;" "&amp;'Input-Allocators'!$D$18,$G295:$BB295)+IFERROR(SUMIF($G$6:$BB$6,BN$6&amp;" "&amp;'Input-Allocators'!$E$18,$G295:$BB295),SUMIF($G$6:$BB$6,BN$6&amp;" "&amp;'Input-Allocators'!$B$20,$G295:$BB295))+SUMIF($G$6:$BB$6,BN$6&amp;" "&amp;'Input-Allocators'!$F$18,$G295:$BB295))&lt;Check_Limit,0,1),1)</f>
        <v>0</v>
      </c>
      <c r="BO295" s="44">
        <f ca="1">IFERROR(IF(SUMIF($G$6:$BB$6,BO$6&amp;" Total",$G295:$BB295)-(SUMIF($G$6:$BB$6,BO$6&amp;" "&amp;'Input-Allocators'!$D$18,$G295:$BB295)+IFERROR(SUMIF($G$6:$BB$6,BO$6&amp;" "&amp;'Input-Allocators'!$E$18,$G295:$BB295),SUMIF($G$6:$BB$6,BO$6&amp;" "&amp;'Input-Allocators'!$B$20,$G295:$BB295))+SUMIF($G$6:$BB$6,BO$6&amp;" "&amp;'Input-Allocators'!$F$18,$G295:$BB295))&lt;Check_Limit,0,1),1)</f>
        <v>0</v>
      </c>
    </row>
    <row r="296" spans="1:67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>SUBTOTAL(9,D293:D295)</f>
        <v>2134</v>
      </c>
      <c r="E296" s="14">
        <f t="shared" ca="1" si="49"/>
        <v>0</v>
      </c>
      <c r="F296" s="3"/>
      <c r="G296" s="174">
        <f t="shared" ref="G296:AP296" ca="1" si="50">SUBTOTAL(9,G293:G295)</f>
        <v>9.3268632618725498</v>
      </c>
      <c r="H296" s="174">
        <f t="shared" ca="1" si="50"/>
        <v>0</v>
      </c>
      <c r="I296" s="174">
        <f t="shared" ca="1" si="50"/>
        <v>9.3268632618725498</v>
      </c>
      <c r="J296" s="174">
        <f t="shared" ca="1" si="50"/>
        <v>0</v>
      </c>
      <c r="K296" s="174">
        <f t="shared" ca="1" si="50"/>
        <v>39.133065915167798</v>
      </c>
      <c r="L296" s="174">
        <f t="shared" ca="1" si="50"/>
        <v>39.133065915167798</v>
      </c>
      <c r="M296" s="174">
        <f t="shared" ca="1" si="50"/>
        <v>0</v>
      </c>
      <c r="N296" s="174">
        <f t="shared" ca="1" si="50"/>
        <v>0</v>
      </c>
      <c r="O296" s="174">
        <f t="shared" ca="1" si="50"/>
        <v>1179.243854668038</v>
      </c>
      <c r="P296" s="174">
        <f t="shared" ca="1" si="50"/>
        <v>1033.8623236369135</v>
      </c>
      <c r="Q296" s="174">
        <f t="shared" ca="1" si="50"/>
        <v>0</v>
      </c>
      <c r="R296" s="174">
        <f t="shared" ca="1" si="50"/>
        <v>145.38153103112427</v>
      </c>
      <c r="S296" s="174">
        <f t="shared" ca="1" si="50"/>
        <v>906.29621615492113</v>
      </c>
      <c r="T296" s="174">
        <f t="shared" ca="1" si="50"/>
        <v>0</v>
      </c>
      <c r="U296" s="174">
        <f t="shared" ca="1" si="50"/>
        <v>0</v>
      </c>
      <c r="V296" s="174">
        <f t="shared" ca="1" si="50"/>
        <v>906.29621615492113</v>
      </c>
      <c r="W296" s="174">
        <f t="shared" ca="1" si="50"/>
        <v>0</v>
      </c>
      <c r="X296" s="174">
        <f t="shared" ca="1" si="50"/>
        <v>0</v>
      </c>
      <c r="Y296" s="174">
        <f t="shared" ca="1" si="50"/>
        <v>0</v>
      </c>
      <c r="Z296" s="174">
        <f t="shared" ca="1" si="50"/>
        <v>0</v>
      </c>
      <c r="AA296" s="174">
        <f t="shared" ca="1" si="50"/>
        <v>0</v>
      </c>
      <c r="AB296" s="174">
        <f t="shared" ca="1" si="50"/>
        <v>0</v>
      </c>
      <c r="AC296" s="174">
        <f t="shared" ca="1" si="50"/>
        <v>0</v>
      </c>
      <c r="AD296" s="174">
        <f t="shared" ca="1" si="50"/>
        <v>0</v>
      </c>
      <c r="AE296" s="174">
        <f t="shared" ca="1" si="50"/>
        <v>0</v>
      </c>
      <c r="AF296" s="174">
        <f t="shared" ca="1" si="50"/>
        <v>0</v>
      </c>
      <c r="AG296" s="174">
        <f t="shared" ca="1" si="50"/>
        <v>0</v>
      </c>
      <c r="AH296" s="174">
        <f t="shared" ca="1" si="50"/>
        <v>0</v>
      </c>
      <c r="AI296" s="174">
        <f t="shared" ca="1" si="50"/>
        <v>0</v>
      </c>
      <c r="AJ296" s="174">
        <f t="shared" ca="1" si="50"/>
        <v>0</v>
      </c>
      <c r="AK296" s="174">
        <f t="shared" ca="1" si="50"/>
        <v>0</v>
      </c>
      <c r="AL296" s="174">
        <f t="shared" ca="1" si="50"/>
        <v>0</v>
      </c>
      <c r="AM296" s="174">
        <f t="shared" ca="1" si="50"/>
        <v>0</v>
      </c>
      <c r="AN296" s="174">
        <f t="shared" ca="1" si="50"/>
        <v>0</v>
      </c>
      <c r="AO296" s="174">
        <f t="shared" ca="1" si="50"/>
        <v>0</v>
      </c>
      <c r="AP296" s="174">
        <f t="shared" ca="1" si="50"/>
        <v>0</v>
      </c>
      <c r="AQ296" s="174"/>
      <c r="AR296" s="174"/>
      <c r="AS296" s="174"/>
      <c r="AT296" s="174"/>
      <c r="AU296" s="174"/>
      <c r="AV296" s="174"/>
      <c r="AW296" s="174"/>
      <c r="AX296" s="174"/>
      <c r="AY296" s="174"/>
      <c r="AZ296" s="174"/>
      <c r="BA296" s="174"/>
      <c r="BB296" s="174"/>
      <c r="BC296" s="14"/>
      <c r="BD296" s="44">
        <f ca="1">IFERROR(IF(SUMIF($G$6:$BB$6,BD$6&amp;" Total",$G296:$BB296)-(SUMIF($G$6:$BB$6,BD$6&amp;" "&amp;'Input-Allocators'!$D$18,$G296:$BB296)+IFERROR(SUMIF($G$6:$BB$6,BD$6&amp;" "&amp;'Input-Allocators'!$E$18,$G296:$BB296),SUMIF($G$6:$BB$6,BD$6&amp;" "&amp;'Input-Allocators'!$B$20,$G296:$BB296))+SUMIF($G$6:$BB$6,BD$6&amp;" "&amp;'Input-Allocators'!$F$18,$G296:$BB296))&lt;Check_Limit,0,1),1)</f>
        <v>0</v>
      </c>
      <c r="BE296" s="44">
        <f ca="1">IFERROR(IF(SUMIF($G$6:$BB$6,BE$6&amp;" Total",$G296:$BB296)-(SUMIF($G$6:$BB$6,BE$6&amp;" "&amp;'Input-Allocators'!$D$18,$G296:$BB296)+IFERROR(SUMIF($G$6:$BB$6,BE$6&amp;" "&amp;'Input-Allocators'!$E$18,$G296:$BB296),SUMIF($G$6:$BB$6,BE$6&amp;" "&amp;'Input-Allocators'!$B$20,$G296:$BB296))+SUMIF($G$6:$BB$6,BE$6&amp;" "&amp;'Input-Allocators'!$F$18,$G296:$BB296))&lt;Check_Limit,0,1),1)</f>
        <v>0</v>
      </c>
      <c r="BF296" s="44">
        <f ca="1">IFERROR(IF(SUMIF($G$6:$BB$6,BF$6&amp;" Total",$G296:$BB296)-(SUMIF($G$6:$BB$6,BF$6&amp;" "&amp;'Input-Allocators'!$D$18,$G296:$BB296)+IFERROR(SUMIF($G$6:$BB$6,BF$6&amp;" "&amp;'Input-Allocators'!$E$18,$G296:$BB296),SUMIF($G$6:$BB$6,BF$6&amp;" "&amp;'Input-Allocators'!$B$20,$G296:$BB296))+SUMIF($G$6:$BB$6,BF$6&amp;" "&amp;'Input-Allocators'!$F$18,$G296:$BB296))&lt;Check_Limit,0,1),1)</f>
        <v>0</v>
      </c>
      <c r="BG296" s="44">
        <f ca="1">IFERROR(IF(SUMIF($G$6:$BB$6,BG$6&amp;" Total",$G296:$BB296)-(SUMIF($G$6:$BB$6,BG$6&amp;" "&amp;'Input-Allocators'!$D$18,$G296:$BB296)+IFERROR(SUMIF($G$6:$BB$6,BG$6&amp;" "&amp;'Input-Allocators'!$E$18,$G296:$BB296),SUMIF($G$6:$BB$6,BG$6&amp;" "&amp;'Input-Allocators'!$B$20,$G296:$BB296))+SUMIF($G$6:$BB$6,BG$6&amp;" "&amp;'Input-Allocators'!$F$18,$G296:$BB296))&lt;Check_Limit,0,1),1)</f>
        <v>0</v>
      </c>
      <c r="BH296" s="44">
        <f ca="1">IFERROR(IF(SUMIF($G$6:$BB$6,BH$6&amp;" Total",$G296:$BB296)-(SUMIF($G$6:$BB$6,BH$6&amp;" "&amp;'Input-Allocators'!$D$18,$G296:$BB296)+IFERROR(SUMIF($G$6:$BB$6,BH$6&amp;" "&amp;'Input-Allocators'!$E$18,$G296:$BB296),SUMIF($G$6:$BB$6,BH$6&amp;" "&amp;'Input-Allocators'!$B$20,$G296:$BB296))+SUMIF($G$6:$BB$6,BH$6&amp;" "&amp;'Input-Allocators'!$F$18,$G296:$BB296))&lt;Check_Limit,0,1),1)</f>
        <v>0</v>
      </c>
      <c r="BI296" s="44">
        <f ca="1">IFERROR(IF(SUMIF($G$6:$BB$6,BI$6&amp;" Total",$G296:$BB296)-(SUMIF($G$6:$BB$6,BI$6&amp;" "&amp;'Input-Allocators'!$D$18,$G296:$BB296)+IFERROR(SUMIF($G$6:$BB$6,BI$6&amp;" "&amp;'Input-Allocators'!$E$18,$G296:$BB296),SUMIF($G$6:$BB$6,BI$6&amp;" "&amp;'Input-Allocators'!$B$20,$G296:$BB296))+SUMIF($G$6:$BB$6,BI$6&amp;" "&amp;'Input-Allocators'!$F$18,$G296:$BB296))&lt;Check_Limit,0,1),1)</f>
        <v>0</v>
      </c>
      <c r="BJ296" s="44">
        <f ca="1">IFERROR(IF(SUMIF($G$6:$BB$6,BJ$6&amp;" Total",$G296:$BB296)-(SUMIF($G$6:$BB$6,BJ$6&amp;" "&amp;'Input-Allocators'!$D$18,$G296:$BB296)+IFERROR(SUMIF($G$6:$BB$6,BJ$6&amp;" "&amp;'Input-Allocators'!$E$18,$G296:$BB296),SUMIF($G$6:$BB$6,BJ$6&amp;" "&amp;'Input-Allocators'!$B$20,$G296:$BB296))+SUMIF($G$6:$BB$6,BJ$6&amp;" "&amp;'Input-Allocators'!$F$18,$G296:$BB296))&lt;Check_Limit,0,1),1)</f>
        <v>0</v>
      </c>
      <c r="BK296" s="44">
        <f ca="1">IFERROR(IF(SUMIF($G$6:$BB$6,BK$6&amp;" Total",$G296:$BB296)-(SUMIF($G$6:$BB$6,BK$6&amp;" "&amp;'Input-Allocators'!$D$18,$G296:$BB296)+IFERROR(SUMIF($G$6:$BB$6,BK$6&amp;" "&amp;'Input-Allocators'!$E$18,$G296:$BB296),SUMIF($G$6:$BB$6,BK$6&amp;" "&amp;'Input-Allocators'!$B$20,$G296:$BB296))+SUMIF($G$6:$BB$6,BK$6&amp;" "&amp;'Input-Allocators'!$F$18,$G296:$BB296))&lt;Check_Limit,0,1),1)</f>
        <v>0</v>
      </c>
      <c r="BL296" s="44">
        <f ca="1">IFERROR(IF(SUMIF($G$6:$BB$6,BL$6&amp;" Total",$G296:$BB296)-(SUMIF($G$6:$BB$6,BL$6&amp;" "&amp;'Input-Allocators'!$D$18,$G296:$BB296)+IFERROR(SUMIF($G$6:$BB$6,BL$6&amp;" "&amp;'Input-Allocators'!$E$18,$G296:$BB296),SUMIF($G$6:$BB$6,BL$6&amp;" "&amp;'Input-Allocators'!$B$20,$G296:$BB296))+SUMIF($G$6:$BB$6,BL$6&amp;" "&amp;'Input-Allocators'!$F$18,$G296:$BB296))&lt;Check_Limit,0,1),1)</f>
        <v>0</v>
      </c>
      <c r="BM296" s="44">
        <f ca="1">IFERROR(IF(SUMIF($G$6:$BB$6,BM$6&amp;" Total",$G296:$BB296)-(SUMIF($G$6:$BB$6,BM$6&amp;" "&amp;'Input-Allocators'!$D$18,$G296:$BB296)+IFERROR(SUMIF($G$6:$BB$6,BM$6&amp;" "&amp;'Input-Allocators'!$E$18,$G296:$BB296),SUMIF($G$6:$BB$6,BM$6&amp;" "&amp;'Input-Allocators'!$B$20,$G296:$BB296))+SUMIF($G$6:$BB$6,BM$6&amp;" "&amp;'Input-Allocators'!$F$18,$G296:$BB296))&lt;Check_Limit,0,1),1)</f>
        <v>0</v>
      </c>
      <c r="BN296" s="44">
        <f ca="1">IFERROR(IF(SUMIF($G$6:$BB$6,BN$6&amp;" Total",$G296:$BB296)-(SUMIF($G$6:$BB$6,BN$6&amp;" "&amp;'Input-Allocators'!$D$18,$G296:$BB296)+IFERROR(SUMIF($G$6:$BB$6,BN$6&amp;" "&amp;'Input-Allocators'!$E$18,$G296:$BB296),SUMIF($G$6:$BB$6,BN$6&amp;" "&amp;'Input-Allocators'!$B$20,$G296:$BB296))+SUMIF($G$6:$BB$6,BN$6&amp;" "&amp;'Input-Allocators'!$F$18,$G296:$BB296))&lt;Check_Limit,0,1),1)</f>
        <v>0</v>
      </c>
      <c r="BO296" s="44">
        <f ca="1">IFERROR(IF(SUMIF($G$6:$BB$6,BO$6&amp;" Total",$G296:$BB296)-(SUMIF($G$6:$BB$6,BO$6&amp;" "&amp;'Input-Allocators'!$D$18,$G296:$BB296)+IFERROR(SUMIF($G$6:$BB$6,BO$6&amp;" "&amp;'Input-Allocators'!$E$18,$G296:$BB296),SUMIF($G$6:$BB$6,BO$6&amp;" "&amp;'Input-Allocators'!$B$20,$G296:$BB296))+SUMIF($G$6:$BB$6,BO$6&amp;" "&amp;'Input-Allocators'!$F$18,$G296:$BB296))&lt;Check_Limit,0,1),1)</f>
        <v>0</v>
      </c>
    </row>
    <row r="297" spans="1:67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C297" s="46" t="str">
        <f>IF(ISBLANK('Input-Accounts'!C297),"",'Input-Accounts'!C297)</f>
        <v/>
      </c>
      <c r="D297" s="14"/>
      <c r="E297" s="14"/>
      <c r="F297" s="3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D297" s="44">
        <f>IFERROR(IF(SUMIF($G$6:$BB$6,BD$6&amp;" Total",$G297:$BB297)-(SUMIF($G$6:$BB$6,BD$6&amp;" "&amp;'Input-Allocators'!$D$18,$G297:$BB297)+IFERROR(SUMIF($G$6:$BB$6,BD$6&amp;" "&amp;'Input-Allocators'!$E$18,$G297:$BB297),SUMIF($G$6:$BB$6,BD$6&amp;" "&amp;'Input-Allocators'!$B$20,$G297:$BB297))+SUMIF($G$6:$BB$6,BD$6&amp;" "&amp;'Input-Allocators'!$F$18,$G297:$BB297))&lt;Check_Limit,0,1),1)</f>
        <v>0</v>
      </c>
      <c r="BE297" s="44">
        <f>IFERROR(IF(SUMIF($G$6:$BB$6,BE$6&amp;" Total",$G297:$BB297)-(SUMIF($G$6:$BB$6,BE$6&amp;" "&amp;'Input-Allocators'!$D$18,$G297:$BB297)+IFERROR(SUMIF($G$6:$BB$6,BE$6&amp;" "&amp;'Input-Allocators'!$E$18,$G297:$BB297),SUMIF($G$6:$BB$6,BE$6&amp;" "&amp;'Input-Allocators'!$B$20,$G297:$BB297))+SUMIF($G$6:$BB$6,BE$6&amp;" "&amp;'Input-Allocators'!$F$18,$G297:$BB297))&lt;Check_Limit,0,1),1)</f>
        <v>0</v>
      </c>
      <c r="BF297" s="44">
        <f>IFERROR(IF(SUMIF($G$6:$BB$6,BF$6&amp;" Total",$G297:$BB297)-(SUMIF($G$6:$BB$6,BF$6&amp;" "&amp;'Input-Allocators'!$D$18,$G297:$BB297)+IFERROR(SUMIF($G$6:$BB$6,BF$6&amp;" "&amp;'Input-Allocators'!$E$18,$G297:$BB297),SUMIF($G$6:$BB$6,BF$6&amp;" "&amp;'Input-Allocators'!$B$20,$G297:$BB297))+SUMIF($G$6:$BB$6,BF$6&amp;" "&amp;'Input-Allocators'!$F$18,$G297:$BB297))&lt;Check_Limit,0,1),1)</f>
        <v>0</v>
      </c>
      <c r="BG297" s="44">
        <f>IFERROR(IF(SUMIF($G$6:$BB$6,BG$6&amp;" Total",$G297:$BB297)-(SUMIF($G$6:$BB$6,BG$6&amp;" "&amp;'Input-Allocators'!$D$18,$G297:$BB297)+IFERROR(SUMIF($G$6:$BB$6,BG$6&amp;" "&amp;'Input-Allocators'!$E$18,$G297:$BB297),SUMIF($G$6:$BB$6,BG$6&amp;" "&amp;'Input-Allocators'!$B$20,$G297:$BB297))+SUMIF($G$6:$BB$6,BG$6&amp;" "&amp;'Input-Allocators'!$F$18,$G297:$BB297))&lt;Check_Limit,0,1),1)</f>
        <v>0</v>
      </c>
      <c r="BH297" s="44">
        <f>IFERROR(IF(SUMIF($G$6:$BB$6,BH$6&amp;" Total",$G297:$BB297)-(SUMIF($G$6:$BB$6,BH$6&amp;" "&amp;'Input-Allocators'!$D$18,$G297:$BB297)+IFERROR(SUMIF($G$6:$BB$6,BH$6&amp;" "&amp;'Input-Allocators'!$E$18,$G297:$BB297),SUMIF($G$6:$BB$6,BH$6&amp;" "&amp;'Input-Allocators'!$B$20,$G297:$BB297))+SUMIF($G$6:$BB$6,BH$6&amp;" "&amp;'Input-Allocators'!$F$18,$G297:$BB297))&lt;Check_Limit,0,1),1)</f>
        <v>0</v>
      </c>
      <c r="BI297" s="44">
        <f>IFERROR(IF(SUMIF($G$6:$BB$6,BI$6&amp;" Total",$G297:$BB297)-(SUMIF($G$6:$BB$6,BI$6&amp;" "&amp;'Input-Allocators'!$D$18,$G297:$BB297)+IFERROR(SUMIF($G$6:$BB$6,BI$6&amp;" "&amp;'Input-Allocators'!$E$18,$G297:$BB297),SUMIF($G$6:$BB$6,BI$6&amp;" "&amp;'Input-Allocators'!$B$20,$G297:$BB297))+SUMIF($G$6:$BB$6,BI$6&amp;" "&amp;'Input-Allocators'!$F$18,$G297:$BB297))&lt;Check_Limit,0,1),1)</f>
        <v>0</v>
      </c>
      <c r="BJ297" s="44">
        <f>IFERROR(IF(SUMIF($G$6:$BB$6,BJ$6&amp;" Total",$G297:$BB297)-(SUMIF($G$6:$BB$6,BJ$6&amp;" "&amp;'Input-Allocators'!$D$18,$G297:$BB297)+IFERROR(SUMIF($G$6:$BB$6,BJ$6&amp;" "&amp;'Input-Allocators'!$E$18,$G297:$BB297),SUMIF($G$6:$BB$6,BJ$6&amp;" "&amp;'Input-Allocators'!$B$20,$G297:$BB297))+SUMIF($G$6:$BB$6,BJ$6&amp;" "&amp;'Input-Allocators'!$F$18,$G297:$BB297))&lt;Check_Limit,0,1),1)</f>
        <v>0</v>
      </c>
      <c r="BK297" s="44">
        <f>IFERROR(IF(SUMIF($G$6:$BB$6,BK$6&amp;" Total",$G297:$BB297)-(SUMIF($G$6:$BB$6,BK$6&amp;" "&amp;'Input-Allocators'!$D$18,$G297:$BB297)+IFERROR(SUMIF($G$6:$BB$6,BK$6&amp;" "&amp;'Input-Allocators'!$E$18,$G297:$BB297),SUMIF($G$6:$BB$6,BK$6&amp;" "&amp;'Input-Allocators'!$B$20,$G297:$BB297))+SUMIF($G$6:$BB$6,BK$6&amp;" "&amp;'Input-Allocators'!$F$18,$G297:$BB297))&lt;Check_Limit,0,1),1)</f>
        <v>0</v>
      </c>
      <c r="BL297" s="44">
        <f>IFERROR(IF(SUMIF($G$6:$BB$6,BL$6&amp;" Total",$G297:$BB297)-(SUMIF($G$6:$BB$6,BL$6&amp;" "&amp;'Input-Allocators'!$D$18,$G297:$BB297)+IFERROR(SUMIF($G$6:$BB$6,BL$6&amp;" "&amp;'Input-Allocators'!$E$18,$G297:$BB297),SUMIF($G$6:$BB$6,BL$6&amp;" "&amp;'Input-Allocators'!$B$20,$G297:$BB297))+SUMIF($G$6:$BB$6,BL$6&amp;" "&amp;'Input-Allocators'!$F$18,$G297:$BB297))&lt;Check_Limit,0,1),1)</f>
        <v>0</v>
      </c>
      <c r="BM297" s="44">
        <f>IFERROR(IF(SUMIF($G$6:$BB$6,BM$6&amp;" Total",$G297:$BB297)-(SUMIF($G$6:$BB$6,BM$6&amp;" "&amp;'Input-Allocators'!$D$18,$G297:$BB297)+IFERROR(SUMIF($G$6:$BB$6,BM$6&amp;" "&amp;'Input-Allocators'!$E$18,$G297:$BB297),SUMIF($G$6:$BB$6,BM$6&amp;" "&amp;'Input-Allocators'!$B$20,$G297:$BB297))+SUMIF($G$6:$BB$6,BM$6&amp;" "&amp;'Input-Allocators'!$F$18,$G297:$BB297))&lt;Check_Limit,0,1),1)</f>
        <v>0</v>
      </c>
      <c r="BN297" s="44">
        <f>IFERROR(IF(SUMIF($G$6:$BB$6,BN$6&amp;" Total",$G297:$BB297)-(SUMIF($G$6:$BB$6,BN$6&amp;" "&amp;'Input-Allocators'!$D$18,$G297:$BB297)+IFERROR(SUMIF($G$6:$BB$6,BN$6&amp;" "&amp;'Input-Allocators'!$E$18,$G297:$BB297),SUMIF($G$6:$BB$6,BN$6&amp;" "&amp;'Input-Allocators'!$B$20,$G297:$BB297))+SUMIF($G$6:$BB$6,BN$6&amp;" "&amp;'Input-Allocators'!$F$18,$G297:$BB297))&lt;Check_Limit,0,1),1)</f>
        <v>0</v>
      </c>
      <c r="BO297" s="44">
        <f>IFERROR(IF(SUMIF($G$6:$BB$6,BO$6&amp;" Total",$G297:$BB297)-(SUMIF($G$6:$BB$6,BO$6&amp;" "&amp;'Input-Allocators'!$D$18,$G297:$BB297)+IFERROR(SUMIF($G$6:$BB$6,BO$6&amp;" "&amp;'Input-Allocators'!$E$18,$G297:$BB297),SUMIF($G$6:$BB$6,BO$6&amp;" "&amp;'Input-Allocators'!$B$20,$G297:$BB297))+SUMIF($G$6:$BB$6,BO$6&amp;" "&amp;'Input-Allocators'!$F$18,$G297:$BB297))&lt;Check_Limit,0,1),1)</f>
        <v>0</v>
      </c>
    </row>
    <row r="298" spans="1:67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C298" s="46" t="str">
        <f>IF(ISBLANK('Input-Accounts'!C298),"",'Input-Accounts'!C298)</f>
        <v/>
      </c>
      <c r="D298" s="14"/>
      <c r="E298" s="14"/>
      <c r="F298" s="3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D298" s="44">
        <f>IFERROR(IF(SUMIF($G$6:$BB$6,BD$6&amp;" Total",$G298:$BB298)-(SUMIF($G$6:$BB$6,BD$6&amp;" "&amp;'Input-Allocators'!$D$18,$G298:$BB298)+IFERROR(SUMIF($G$6:$BB$6,BD$6&amp;" "&amp;'Input-Allocators'!$E$18,$G298:$BB298),SUMIF($G$6:$BB$6,BD$6&amp;" "&amp;'Input-Allocators'!$B$20,$G298:$BB298))+SUMIF($G$6:$BB$6,BD$6&amp;" "&amp;'Input-Allocators'!$F$18,$G298:$BB298))&lt;Check_Limit,0,1),1)</f>
        <v>0</v>
      </c>
      <c r="BE298" s="44">
        <f>IFERROR(IF(SUMIF($G$6:$BB$6,BE$6&amp;" Total",$G298:$BB298)-(SUMIF($G$6:$BB$6,BE$6&amp;" "&amp;'Input-Allocators'!$D$18,$G298:$BB298)+IFERROR(SUMIF($G$6:$BB$6,BE$6&amp;" "&amp;'Input-Allocators'!$E$18,$G298:$BB298),SUMIF($G$6:$BB$6,BE$6&amp;" "&amp;'Input-Allocators'!$B$20,$G298:$BB298))+SUMIF($G$6:$BB$6,BE$6&amp;" "&amp;'Input-Allocators'!$F$18,$G298:$BB298))&lt;Check_Limit,0,1),1)</f>
        <v>0</v>
      </c>
      <c r="BF298" s="44">
        <f>IFERROR(IF(SUMIF($G$6:$BB$6,BF$6&amp;" Total",$G298:$BB298)-(SUMIF($G$6:$BB$6,BF$6&amp;" "&amp;'Input-Allocators'!$D$18,$G298:$BB298)+IFERROR(SUMIF($G$6:$BB$6,BF$6&amp;" "&amp;'Input-Allocators'!$E$18,$G298:$BB298),SUMIF($G$6:$BB$6,BF$6&amp;" "&amp;'Input-Allocators'!$B$20,$G298:$BB298))+SUMIF($G$6:$BB$6,BF$6&amp;" "&amp;'Input-Allocators'!$F$18,$G298:$BB298))&lt;Check_Limit,0,1),1)</f>
        <v>0</v>
      </c>
      <c r="BG298" s="44">
        <f>IFERROR(IF(SUMIF($G$6:$BB$6,BG$6&amp;" Total",$G298:$BB298)-(SUMIF($G$6:$BB$6,BG$6&amp;" "&amp;'Input-Allocators'!$D$18,$G298:$BB298)+IFERROR(SUMIF($G$6:$BB$6,BG$6&amp;" "&amp;'Input-Allocators'!$E$18,$G298:$BB298),SUMIF($G$6:$BB$6,BG$6&amp;" "&amp;'Input-Allocators'!$B$20,$G298:$BB298))+SUMIF($G$6:$BB$6,BG$6&amp;" "&amp;'Input-Allocators'!$F$18,$G298:$BB298))&lt;Check_Limit,0,1),1)</f>
        <v>0</v>
      </c>
      <c r="BH298" s="44">
        <f>IFERROR(IF(SUMIF($G$6:$BB$6,BH$6&amp;" Total",$G298:$BB298)-(SUMIF($G$6:$BB$6,BH$6&amp;" "&amp;'Input-Allocators'!$D$18,$G298:$BB298)+IFERROR(SUMIF($G$6:$BB$6,BH$6&amp;" "&amp;'Input-Allocators'!$E$18,$G298:$BB298),SUMIF($G$6:$BB$6,BH$6&amp;" "&amp;'Input-Allocators'!$B$20,$G298:$BB298))+SUMIF($G$6:$BB$6,BH$6&amp;" "&amp;'Input-Allocators'!$F$18,$G298:$BB298))&lt;Check_Limit,0,1),1)</f>
        <v>0</v>
      </c>
      <c r="BI298" s="44">
        <f>IFERROR(IF(SUMIF($G$6:$BB$6,BI$6&amp;" Total",$G298:$BB298)-(SUMIF($G$6:$BB$6,BI$6&amp;" "&amp;'Input-Allocators'!$D$18,$G298:$BB298)+IFERROR(SUMIF($G$6:$BB$6,BI$6&amp;" "&amp;'Input-Allocators'!$E$18,$G298:$BB298),SUMIF($G$6:$BB$6,BI$6&amp;" "&amp;'Input-Allocators'!$B$20,$G298:$BB298))+SUMIF($G$6:$BB$6,BI$6&amp;" "&amp;'Input-Allocators'!$F$18,$G298:$BB298))&lt;Check_Limit,0,1),1)</f>
        <v>0</v>
      </c>
      <c r="BJ298" s="44">
        <f>IFERROR(IF(SUMIF($G$6:$BB$6,BJ$6&amp;" Total",$G298:$BB298)-(SUMIF($G$6:$BB$6,BJ$6&amp;" "&amp;'Input-Allocators'!$D$18,$G298:$BB298)+IFERROR(SUMIF($G$6:$BB$6,BJ$6&amp;" "&amp;'Input-Allocators'!$E$18,$G298:$BB298),SUMIF($G$6:$BB$6,BJ$6&amp;" "&amp;'Input-Allocators'!$B$20,$G298:$BB298))+SUMIF($G$6:$BB$6,BJ$6&amp;" "&amp;'Input-Allocators'!$F$18,$G298:$BB298))&lt;Check_Limit,0,1),1)</f>
        <v>0</v>
      </c>
      <c r="BK298" s="44">
        <f>IFERROR(IF(SUMIF($G$6:$BB$6,BK$6&amp;" Total",$G298:$BB298)-(SUMIF($G$6:$BB$6,BK$6&amp;" "&amp;'Input-Allocators'!$D$18,$G298:$BB298)+IFERROR(SUMIF($G$6:$BB$6,BK$6&amp;" "&amp;'Input-Allocators'!$E$18,$G298:$BB298),SUMIF($G$6:$BB$6,BK$6&amp;" "&amp;'Input-Allocators'!$B$20,$G298:$BB298))+SUMIF($G$6:$BB$6,BK$6&amp;" "&amp;'Input-Allocators'!$F$18,$G298:$BB298))&lt;Check_Limit,0,1),1)</f>
        <v>0</v>
      </c>
      <c r="BL298" s="44">
        <f>IFERROR(IF(SUMIF($G$6:$BB$6,BL$6&amp;" Total",$G298:$BB298)-(SUMIF($G$6:$BB$6,BL$6&amp;" "&amp;'Input-Allocators'!$D$18,$G298:$BB298)+IFERROR(SUMIF($G$6:$BB$6,BL$6&amp;" "&amp;'Input-Allocators'!$E$18,$G298:$BB298),SUMIF($G$6:$BB$6,BL$6&amp;" "&amp;'Input-Allocators'!$B$20,$G298:$BB298))+SUMIF($G$6:$BB$6,BL$6&amp;" "&amp;'Input-Allocators'!$F$18,$G298:$BB298))&lt;Check_Limit,0,1),1)</f>
        <v>0</v>
      </c>
      <c r="BM298" s="44">
        <f>IFERROR(IF(SUMIF($G$6:$BB$6,BM$6&amp;" Total",$G298:$BB298)-(SUMIF($G$6:$BB$6,BM$6&amp;" "&amp;'Input-Allocators'!$D$18,$G298:$BB298)+IFERROR(SUMIF($G$6:$BB$6,BM$6&amp;" "&amp;'Input-Allocators'!$E$18,$G298:$BB298),SUMIF($G$6:$BB$6,BM$6&amp;" "&amp;'Input-Allocators'!$B$20,$G298:$BB298))+SUMIF($G$6:$BB$6,BM$6&amp;" "&amp;'Input-Allocators'!$F$18,$G298:$BB298))&lt;Check_Limit,0,1),1)</f>
        <v>0</v>
      </c>
      <c r="BN298" s="44">
        <f>IFERROR(IF(SUMIF($G$6:$BB$6,BN$6&amp;" Total",$G298:$BB298)-(SUMIF($G$6:$BB$6,BN$6&amp;" "&amp;'Input-Allocators'!$D$18,$G298:$BB298)+IFERROR(SUMIF($G$6:$BB$6,BN$6&amp;" "&amp;'Input-Allocators'!$E$18,$G298:$BB298),SUMIF($G$6:$BB$6,BN$6&amp;" "&amp;'Input-Allocators'!$B$20,$G298:$BB298))+SUMIF($G$6:$BB$6,BN$6&amp;" "&amp;'Input-Allocators'!$F$18,$G298:$BB298))&lt;Check_Limit,0,1),1)</f>
        <v>0</v>
      </c>
      <c r="BO298" s="44">
        <f>IFERROR(IF(SUMIF($G$6:$BB$6,BO$6&amp;" Total",$G298:$BB298)-(SUMIF($G$6:$BB$6,BO$6&amp;" "&amp;'Input-Allocators'!$D$18,$G298:$BB298)+IFERROR(SUMIF($G$6:$BB$6,BO$6&amp;" "&amp;'Input-Allocators'!$E$18,$G298:$BB298),SUMIF($G$6:$BB$6,BO$6&amp;" "&amp;'Input-Allocators'!$B$20,$G298:$BB298))+SUMIF($G$6:$BB$6,BO$6&amp;" "&amp;'Input-Allocators'!$F$18,$G298:$BB298))&lt;Check_Limit,0,1),1)</f>
        <v>0</v>
      </c>
    </row>
    <row r="299" spans="1:67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>Functionalization!$D299</f>
        <v>2143</v>
      </c>
      <c r="E299" s="14">
        <f t="shared" ca="1" si="49"/>
        <v>0</v>
      </c>
      <c r="F299" s="3" t="str">
        <f>IF($D299=0,"-",IF('Input-Accounts'!$E299&lt;&gt;0,'Input-Accounts'!$E299,'Input-Accounts'!$G299))</f>
        <v>INT_REQ_INCOME</v>
      </c>
      <c r="G299" s="14">
        <f ca="1">IF(G$5&lt;&gt;"",HLOOKUP(G$5,Functionalization!$G$6:$R$343,ROW($A299)-5,FALSE),IFERROR(INDEX(G$320:G$343,MATCH($F299,$B$320:$B$343,0))/VLOOKUP($F299,$B$320:$BB$343,MATCH(LEFT(TRIM(G$6),FIND("~",SUBSTITUTE(G$6,"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299))*HLOOKUP(LEFT(TRIM(G$6),FIND("~",SUBSTITUTE(G$6," ","~",LEN(TRIM(G$6))-LEN(SUBSTITUTE(TRIM(G$6)," ",""))))-1)&amp;" Total",$B$6:$BB$343,ROW($A299)-5,FALSE))</f>
        <v>53.515450264579052</v>
      </c>
      <c r="H299" s="14">
        <f ca="1">IF(H$5&lt;&gt;"",HLOOKUP(H$5,Functionalization!$G$6:$R$343,ROW($A299)-5,FALSE),IFERROR(INDEX(H$320:H$343,MATCH($F299,$B$320:$B$343,0))/VLOOKUP($F299,$B$320:$BB$343,MATCH(LEFT(TRIM(H$6),FIND("~",SUBSTITUTE(H$6,"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299))*HLOOKUP(LEFT(TRIM(H$6),FIND("~",SUBSTITUTE(H$6," ","~",LEN(TRIM(H$6))-LEN(SUBSTITUTE(TRIM(H$6)," ",""))))-1)&amp;" Total",$B$6:$BB$343,ROW($A299)-5,FALSE))</f>
        <v>0</v>
      </c>
      <c r="I299" s="14">
        <f ca="1">IF(I$5&lt;&gt;"",HLOOKUP(I$5,Functionalization!$G$6:$R$343,ROW($A299)-5,FALSE),IFERROR(INDEX(I$320:I$343,MATCH($F299,$B$320:$B$343,0))/VLOOKUP($F299,$B$320:$BB$343,MATCH(LEFT(TRIM(I$6),FIND("~",SUBSTITUTE(I$6,"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299))*HLOOKUP(LEFT(TRIM(I$6),FIND("~",SUBSTITUTE(I$6," ","~",LEN(TRIM(I$6))-LEN(SUBSTITUTE(TRIM(I$6)," ",""))))-1)&amp;" Total",$B$6:$BB$343,ROW($A299)-5,FALSE))</f>
        <v>53.515450264579052</v>
      </c>
      <c r="J299" s="14">
        <f ca="1">IF(J$5&lt;&gt;"",HLOOKUP(J$5,Functionalization!$G$6:$R$343,ROW($A299)-5,FALSE),IFERROR(INDEX(J$320:J$343,MATCH($F299,$B$320:$B$343,0))/VLOOKUP($F299,$B$320:$BB$343,MATCH(LEFT(TRIM(J$6),FIND("~",SUBSTITUTE(J$6,"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299))*HLOOKUP(LEFT(TRIM(J$6),FIND("~",SUBSTITUTE(J$6," ","~",LEN(TRIM(J$6))-LEN(SUBSTITUTE(TRIM(J$6)," ",""))))-1)&amp;" Total",$B$6:$BB$343,ROW($A299)-5,FALSE))</f>
        <v>0</v>
      </c>
      <c r="K299" s="14">
        <f ca="1">IF(K$5&lt;&gt;"",HLOOKUP(K$5,Functionalization!$G$6:$R$343,ROW($A299)-5,FALSE),IFERROR(INDEX(K$320:K$343,MATCH($F299,$B$320:$B$343,0))/VLOOKUP($F299,$B$320:$BB$343,MATCH(LEFT(TRIM(K$6),FIND("~",SUBSTITUTE(K$6,"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299))*HLOOKUP(LEFT(TRIM(K$6),FIND("~",SUBSTITUTE(K$6," ","~",LEN(TRIM(K$6))-LEN(SUBSTITUTE(TRIM(K$6)," ",""))))-1)&amp;" Total",$B$6:$BB$343,ROW($A299)-5,FALSE))</f>
        <v>196.96478813878647</v>
      </c>
      <c r="L299" s="14">
        <f ca="1">IF(L$5&lt;&gt;"",HLOOKUP(L$5,Functionalization!$G$6:$R$343,ROW($A299)-5,FALSE),IFERROR(INDEX(L$320:L$343,MATCH($F299,$B$320:$B$343,0))/VLOOKUP($F299,$B$320:$BB$343,MATCH(LEFT(TRIM(L$6),FIND("~",SUBSTITUTE(L$6,"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299))*HLOOKUP(LEFT(TRIM(L$6),FIND("~",SUBSTITUTE(L$6," ","~",LEN(TRIM(L$6))-LEN(SUBSTITUTE(TRIM(L$6)," ",""))))-1)&amp;" Total",$B$6:$BB$343,ROW($A299)-5,FALSE))</f>
        <v>196.96478813878647</v>
      </c>
      <c r="M299" s="14">
        <f ca="1">IF(M$5&lt;&gt;"",HLOOKUP(M$5,Functionalization!$G$6:$R$343,ROW($A299)-5,FALSE),IFERROR(INDEX(M$320:M$343,MATCH($F299,$B$320:$B$343,0))/VLOOKUP($F299,$B$320:$BB$343,MATCH(LEFT(TRIM(M$6),FIND("~",SUBSTITUTE(M$6,"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299))*HLOOKUP(LEFT(TRIM(M$6),FIND("~",SUBSTITUTE(M$6," ","~",LEN(TRIM(M$6))-LEN(SUBSTITUTE(TRIM(M$6)," ",""))))-1)&amp;" Total",$B$6:$BB$343,ROW($A299)-5,FALSE))</f>
        <v>0</v>
      </c>
      <c r="N299" s="14">
        <f ca="1">IF(N$5&lt;&gt;"",HLOOKUP(N$5,Functionalization!$G$6:$R$343,ROW($A299)-5,FALSE),IFERROR(INDEX(N$320:N$343,MATCH($F299,$B$320:$B$343,0))/VLOOKUP($F299,$B$320:$BB$343,MATCH(LEFT(TRIM(N$6),FIND("~",SUBSTITUTE(N$6,"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299))*HLOOKUP(LEFT(TRIM(N$6),FIND("~",SUBSTITUTE(N$6," ","~",LEN(TRIM(N$6))-LEN(SUBSTITUTE(TRIM(N$6)," ",""))))-1)&amp;" Total",$B$6:$BB$343,ROW($A299)-5,FALSE))</f>
        <v>0</v>
      </c>
      <c r="O299" s="14">
        <f ca="1">IF(O$5&lt;&gt;"",HLOOKUP(O$5,Functionalization!$G$6:$R$343,ROW($A299)-5,FALSE),IFERROR(INDEX(O$320:O$343,MATCH($F299,$B$320:$B$343,0))/VLOOKUP($F299,$B$320:$BB$343,MATCH(LEFT(TRIM(O$6),FIND("~",SUBSTITUTE(O$6,"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299))*HLOOKUP(LEFT(TRIM(O$6),FIND("~",SUBSTITUTE(O$6," ","~",LEN(TRIM(O$6))-LEN(SUBSTITUTE(TRIM(O$6)," ",""))))-1)&amp;" Total",$B$6:$BB$343,ROW($A299)-5,FALSE))</f>
        <v>1137.9475853095121</v>
      </c>
      <c r="P299" s="14">
        <f ca="1">IF(P$5&lt;&gt;"",HLOOKUP(P$5,Functionalization!$G$6:$R$343,ROW($A299)-5,FALSE),IFERROR(INDEX(P$320:P$343,MATCH($F299,$B$320:$B$343,0))/VLOOKUP($F299,$B$320:$BB$343,MATCH(LEFT(TRIM(P$6),FIND("~",SUBSTITUTE(P$6,"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299))*HLOOKUP(LEFT(TRIM(P$6),FIND("~",SUBSTITUTE(P$6," ","~",LEN(TRIM(P$6))-LEN(SUBSTITUTE(TRIM(P$6)," ",""))))-1)&amp;" Total",$B$6:$BB$343,ROW($A299)-5,FALSE))</f>
        <v>1140.8515504904863</v>
      </c>
      <c r="Q299" s="14">
        <f ca="1">IF(Q$5&lt;&gt;"",HLOOKUP(Q$5,Functionalization!$G$6:$R$343,ROW($A299)-5,FALSE),IFERROR(INDEX(Q$320:Q$343,MATCH($F299,$B$320:$B$343,0))/VLOOKUP($F299,$B$320:$BB$343,MATCH(LEFT(TRIM(Q$6),FIND("~",SUBSTITUTE(Q$6,"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299))*HLOOKUP(LEFT(TRIM(Q$6),FIND("~",SUBSTITUTE(Q$6," ","~",LEN(TRIM(Q$6))-LEN(SUBSTITUTE(TRIM(Q$6)," ",""))))-1)&amp;" Total",$B$6:$BB$343,ROW($A299)-5,FALSE))</f>
        <v>0</v>
      </c>
      <c r="R299" s="14">
        <f ca="1">IF(R$5&lt;&gt;"",HLOOKUP(R$5,Functionalization!$G$6:$R$343,ROW($A299)-5,FALSE),IFERROR(INDEX(R$320:R$343,MATCH($F299,$B$320:$B$343,0))/VLOOKUP($F299,$B$320:$BB$343,MATCH(LEFT(TRIM(R$6),FIND("~",SUBSTITUTE(R$6,"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299))*HLOOKUP(LEFT(TRIM(R$6),FIND("~",SUBSTITUTE(R$6," ","~",LEN(TRIM(R$6))-LEN(SUBSTITUTE(TRIM(R$6)," ",""))))-1)&amp;" Total",$B$6:$BB$343,ROW($A299)-5,FALSE))</f>
        <v>-2.9039651809741782</v>
      </c>
      <c r="S299" s="14">
        <f ca="1">IF(S$5&lt;&gt;"",HLOOKUP(S$5,Functionalization!$G$6:$R$343,ROW($A299)-5,FALSE),IFERROR(INDEX(S$320:S$343,MATCH($F299,$B$320:$B$343,0))/VLOOKUP($F299,$B$320:$BB$343,MATCH(LEFT(TRIM(S$6),FIND("~",SUBSTITUTE(S$6,"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299))*HLOOKUP(LEFT(TRIM(S$6),FIND("~",SUBSTITUTE(S$6," ","~",LEN(TRIM(S$6))-LEN(SUBSTITUTE(TRIM(S$6)," ",""))))-1)&amp;" Total",$B$6:$BB$343,ROW($A299)-5,FALSE))</f>
        <v>754.57217628712351</v>
      </c>
      <c r="T299" s="14">
        <f ca="1">IF(T$5&lt;&gt;"",HLOOKUP(T$5,Functionalization!$G$6:$R$343,ROW($A299)-5,FALSE),IFERROR(INDEX(T$320:T$343,MATCH($F299,$B$320:$B$343,0))/VLOOKUP($F299,$B$320:$BB$343,MATCH(LEFT(TRIM(T$6),FIND("~",SUBSTITUTE(T$6,"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299))*HLOOKUP(LEFT(TRIM(T$6),FIND("~",SUBSTITUTE(T$6," ","~",LEN(TRIM(T$6))-LEN(SUBSTITUTE(TRIM(T$6)," ",""))))-1)&amp;" Total",$B$6:$BB$343,ROW($A299)-5,FALSE))</f>
        <v>0</v>
      </c>
      <c r="U299" s="14">
        <f ca="1">IF(U$5&lt;&gt;"",HLOOKUP(U$5,Functionalization!$G$6:$R$343,ROW($A299)-5,FALSE),IFERROR(INDEX(U$320:U$343,MATCH($F299,$B$320:$B$343,0))/VLOOKUP($F299,$B$320:$BB$343,MATCH(LEFT(TRIM(U$6),FIND("~",SUBSTITUTE(U$6,"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299))*HLOOKUP(LEFT(TRIM(U$6),FIND("~",SUBSTITUTE(U$6," ","~",LEN(TRIM(U$6))-LEN(SUBSTITUTE(TRIM(U$6)," ",""))))-1)&amp;" Total",$B$6:$BB$343,ROW($A299)-5,FALSE))</f>
        <v>0</v>
      </c>
      <c r="V299" s="14">
        <f ca="1">IF(V$5&lt;&gt;"",HLOOKUP(V$5,Functionalization!$G$6:$R$343,ROW($A299)-5,FALSE),IFERROR(INDEX(V$320:V$343,MATCH($F299,$B$320:$B$343,0))/VLOOKUP($F299,$B$320:$BB$343,MATCH(LEFT(TRIM(V$6),FIND("~",SUBSTITUTE(V$6,"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299))*HLOOKUP(LEFT(TRIM(V$6),FIND("~",SUBSTITUTE(V$6," ","~",LEN(TRIM(V$6))-LEN(SUBSTITUTE(TRIM(V$6)," ",""))))-1)&amp;" Total",$B$6:$BB$343,ROW($A299)-5,FALSE))</f>
        <v>754.57217628712351</v>
      </c>
      <c r="W299" s="14">
        <f ca="1">IF(W$5&lt;&gt;"",HLOOKUP(W$5,Functionalization!$G$6:$R$343,ROW($A299)-5,FALSE),IFERROR(INDEX(W$320:W$343,MATCH($F299,$B$320:$B$343,0))/VLOOKUP($F299,$B$320:$BB$343,MATCH(LEFT(TRIM(W$6),FIND("~",SUBSTITUTE(W$6,"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299))*HLOOKUP(LEFT(TRIM(W$6),FIND("~",SUBSTITUTE(W$6," ","~",LEN(TRIM(W$6))-LEN(SUBSTITUTE(TRIM(W$6)," ",""))))-1)&amp;" Total",$B$6:$BB$343,ROW($A299)-5,FALSE))</f>
        <v>0</v>
      </c>
      <c r="X299" s="14">
        <f ca="1">IF(X$5&lt;&gt;"",HLOOKUP(X$5,Functionalization!$G$6:$R$343,ROW($A299)-5,FALSE),IFERROR(INDEX(X$320:X$343,MATCH($F299,$B$320:$B$343,0))/VLOOKUP($F299,$B$320:$BB$343,MATCH(LEFT(TRIM(X$6),FIND("~",SUBSTITUTE(X$6,"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299))*HLOOKUP(LEFT(TRIM(X$6),FIND("~",SUBSTITUTE(X$6," ","~",LEN(TRIM(X$6))-LEN(SUBSTITUTE(TRIM(X$6)," ",""))))-1)&amp;" Total",$B$6:$BB$343,ROW($A299)-5,FALSE))</f>
        <v>0</v>
      </c>
      <c r="Y299" s="14">
        <f ca="1">IF(Y$5&lt;&gt;"",HLOOKUP(Y$5,Functionalization!$G$6:$R$343,ROW($A299)-5,FALSE),IFERROR(INDEX(Y$320:Y$343,MATCH($F299,$B$320:$B$343,0))/VLOOKUP($F299,$B$320:$BB$343,MATCH(LEFT(TRIM(Y$6),FIND("~",SUBSTITUTE(Y$6,"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299))*HLOOKUP(LEFT(TRIM(Y$6),FIND("~",SUBSTITUTE(Y$6," ","~",LEN(TRIM(Y$6))-LEN(SUBSTITUTE(TRIM(Y$6)," ",""))))-1)&amp;" Total",$B$6:$BB$343,ROW($A299)-5,FALSE))</f>
        <v>0</v>
      </c>
      <c r="Z299" s="14">
        <f ca="1">IF(Z$5&lt;&gt;"",HLOOKUP(Z$5,Functionalization!$G$6:$R$343,ROW($A299)-5,FALSE),IFERROR(INDEX(Z$320:Z$343,MATCH($F299,$B$320:$B$343,0))/VLOOKUP($F299,$B$320:$BB$343,MATCH(LEFT(TRIM(Z$6),FIND("~",SUBSTITUTE(Z$6,"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299))*HLOOKUP(LEFT(TRIM(Z$6),FIND("~",SUBSTITUTE(Z$6," ","~",LEN(TRIM(Z$6))-LEN(SUBSTITUTE(TRIM(Z$6)," ",""))))-1)&amp;" Total",$B$6:$BB$343,ROW($A299)-5,FALSE))</f>
        <v>0</v>
      </c>
      <c r="AA299" s="14">
        <f ca="1">IF(AA$5&lt;&gt;"",HLOOKUP(AA$5,Functionalization!$G$6:$R$343,ROW($A299)-5,FALSE),IFERROR(INDEX(AA$320:AA$343,MATCH($F299,$B$320:$B$343,0))/VLOOKUP($F299,$B$320:$BB$343,MATCH(LEFT(TRIM(AA$6),FIND("~",SUBSTITUTE(AA$6,"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299))*HLOOKUP(LEFT(TRIM(AA$6),FIND("~",SUBSTITUTE(AA$6," ","~",LEN(TRIM(AA$6))-LEN(SUBSTITUTE(TRIM(AA$6)," ",""))))-1)&amp;" Total",$B$6:$BB$343,ROW($A299)-5,FALSE))</f>
        <v>0</v>
      </c>
      <c r="AB299" s="14">
        <f ca="1">IF(AB$5&lt;&gt;"",HLOOKUP(AB$5,Functionalization!$G$6:$R$343,ROW($A299)-5,FALSE),IFERROR(INDEX(AB$320:AB$343,MATCH($F299,$B$320:$B$343,0))/VLOOKUP($F299,$B$320:$BB$343,MATCH(LEFT(TRIM(AB$6),FIND("~",SUBSTITUTE(AB$6,"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299))*HLOOKUP(LEFT(TRIM(AB$6),FIND("~",SUBSTITUTE(AB$6," ","~",LEN(TRIM(AB$6))-LEN(SUBSTITUTE(TRIM(AB$6)," ",""))))-1)&amp;" Total",$B$6:$BB$343,ROW($A299)-5,FALSE))</f>
        <v>0</v>
      </c>
      <c r="AC299" s="14">
        <f ca="1">IF(AC$5&lt;&gt;"",HLOOKUP(AC$5,Functionalization!$G$6:$R$343,ROW($A299)-5,FALSE),IFERROR(INDEX(AC$320:AC$343,MATCH($F299,$B$320:$B$343,0))/VLOOKUP($F299,$B$320:$BB$343,MATCH(LEFT(TRIM(AC$6),FIND("~",SUBSTITUTE(AC$6,"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299))*HLOOKUP(LEFT(TRIM(AC$6),FIND("~",SUBSTITUTE(AC$6," ","~",LEN(TRIM(AC$6))-LEN(SUBSTITUTE(TRIM(AC$6)," ",""))))-1)&amp;" Total",$B$6:$BB$343,ROW($A299)-5,FALSE))</f>
        <v>0</v>
      </c>
      <c r="AD299" s="14">
        <f ca="1">IF(AD$5&lt;&gt;"",HLOOKUP(AD$5,Functionalization!$G$6:$R$343,ROW($A299)-5,FALSE),IFERROR(INDEX(AD$320:AD$343,MATCH($F299,$B$320:$B$343,0))/VLOOKUP($F299,$B$320:$BB$343,MATCH(LEFT(TRIM(AD$6),FIND("~",SUBSTITUTE(AD$6,"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299))*HLOOKUP(LEFT(TRIM(AD$6),FIND("~",SUBSTITUTE(AD$6," ","~",LEN(TRIM(AD$6))-LEN(SUBSTITUTE(TRIM(AD$6)," ",""))))-1)&amp;" Total",$B$6:$BB$343,ROW($A299)-5,FALSE))</f>
        <v>0</v>
      </c>
      <c r="AE299" s="14">
        <f ca="1">IF(AE$5&lt;&gt;"",HLOOKUP(AE$5,Functionalization!$G$6:$R$343,ROW($A299)-5,FALSE),IFERROR(INDEX(AE$320:AE$343,MATCH($F299,$B$320:$B$343,0))/VLOOKUP($F299,$B$320:$BB$343,MATCH(LEFT(TRIM(AE$6),FIND("~",SUBSTITUTE(AE$6,"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299))*HLOOKUP(LEFT(TRIM(AE$6),FIND("~",SUBSTITUTE(AE$6," ","~",LEN(TRIM(AE$6))-LEN(SUBSTITUTE(TRIM(AE$6)," ",""))))-1)&amp;" Total",$B$6:$BB$343,ROW($A299)-5,FALSE))</f>
        <v>0</v>
      </c>
      <c r="AF299" s="14">
        <f ca="1">IF(AF$5&lt;&gt;"",HLOOKUP(AF$5,Functionalization!$G$6:$R$343,ROW($A299)-5,FALSE),IFERROR(INDEX(AF$320:AF$343,MATCH($F299,$B$320:$B$343,0))/VLOOKUP($F299,$B$320:$BB$343,MATCH(LEFT(TRIM(AF$6),FIND("~",SUBSTITUTE(AF$6,"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299))*HLOOKUP(LEFT(TRIM(AF$6),FIND("~",SUBSTITUTE(AF$6," ","~",LEN(TRIM(AF$6))-LEN(SUBSTITUTE(TRIM(AF$6)," ",""))))-1)&amp;" Total",$B$6:$BB$343,ROW($A299)-5,FALSE))</f>
        <v>0</v>
      </c>
      <c r="AG299" s="14">
        <f ca="1">IF(AG$5&lt;&gt;"",HLOOKUP(AG$5,Functionalization!$G$6:$R$343,ROW($A299)-5,FALSE),IFERROR(INDEX(AG$320:AG$343,MATCH($F299,$B$320:$B$343,0))/VLOOKUP($F299,$B$320:$BB$343,MATCH(LEFT(TRIM(AG$6),FIND("~",SUBSTITUTE(AG$6,"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299))*HLOOKUP(LEFT(TRIM(AG$6),FIND("~",SUBSTITUTE(AG$6," ","~",LEN(TRIM(AG$6))-LEN(SUBSTITUTE(TRIM(AG$6)," ",""))))-1)&amp;" Total",$B$6:$BB$343,ROW($A299)-5,FALSE))</f>
        <v>0</v>
      </c>
      <c r="AH299" s="14">
        <f ca="1">IF(AH$5&lt;&gt;"",HLOOKUP(AH$5,Functionalization!$G$6:$R$343,ROW($A299)-5,FALSE),IFERROR(INDEX(AH$320:AH$343,MATCH($F299,$B$320:$B$343,0))/VLOOKUP($F299,$B$320:$BB$343,MATCH(LEFT(TRIM(AH$6),FIND("~",SUBSTITUTE(AH$6,"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299))*HLOOKUP(LEFT(TRIM(AH$6),FIND("~",SUBSTITUTE(AH$6," ","~",LEN(TRIM(AH$6))-LEN(SUBSTITUTE(TRIM(AH$6)," ",""))))-1)&amp;" Total",$B$6:$BB$343,ROW($A299)-5,FALSE))</f>
        <v>0</v>
      </c>
      <c r="AI299" s="14">
        <f ca="1">IF(AI$5&lt;&gt;"",HLOOKUP(AI$5,Functionalization!$G$6:$R$343,ROW($A299)-5,FALSE),IFERROR(INDEX(AI$320:AI$343,MATCH($F299,$B$320:$B$343,0))/VLOOKUP($F299,$B$320:$BB$343,MATCH(LEFT(TRIM(AI$6),FIND("~",SUBSTITUTE(AI$6,"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299))*HLOOKUP(LEFT(TRIM(AI$6),FIND("~",SUBSTITUTE(AI$6," ","~",LEN(TRIM(AI$6))-LEN(SUBSTITUTE(TRIM(AI$6)," ",""))))-1)&amp;" Total",$B$6:$BB$343,ROW($A299)-5,FALSE))</f>
        <v>0</v>
      </c>
      <c r="AJ299" s="14">
        <f ca="1">IF(AJ$5&lt;&gt;"",HLOOKUP(AJ$5,Functionalization!$G$6:$R$343,ROW($A299)-5,FALSE),IFERROR(INDEX(AJ$320:AJ$343,MATCH($F299,$B$320:$B$343,0))/VLOOKUP($F299,$B$320:$BB$343,MATCH(LEFT(TRIM(AJ$6),FIND("~",SUBSTITUTE(AJ$6,"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299))*HLOOKUP(LEFT(TRIM(AJ$6),FIND("~",SUBSTITUTE(AJ$6," ","~",LEN(TRIM(AJ$6))-LEN(SUBSTITUTE(TRIM(AJ$6)," ",""))))-1)&amp;" Total",$B$6:$BB$343,ROW($A299)-5,FALSE))</f>
        <v>0</v>
      </c>
      <c r="AK299" s="14">
        <f ca="1">IF(AK$5&lt;&gt;"",HLOOKUP(AK$5,Functionalization!$G$6:$R$343,ROW($A299)-5,FALSE),IFERROR(INDEX(AK$320:AK$343,MATCH($F299,$B$320:$B$343,0))/VLOOKUP($F299,$B$320:$BB$343,MATCH(LEFT(TRIM(AK$6),FIND("~",SUBSTITUTE(AK$6,"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299))*HLOOKUP(LEFT(TRIM(AK$6),FIND("~",SUBSTITUTE(AK$6," ","~",LEN(TRIM(AK$6))-LEN(SUBSTITUTE(TRIM(AK$6)," ",""))))-1)&amp;" Total",$B$6:$BB$343,ROW($A299)-5,FALSE))</f>
        <v>0</v>
      </c>
      <c r="AL299" s="14">
        <f ca="1">IF(AL$5&lt;&gt;"",HLOOKUP(AL$5,Functionalization!$G$6:$R$343,ROW($A299)-5,FALSE),IFERROR(INDEX(AL$320:AL$343,MATCH($F299,$B$320:$B$343,0))/VLOOKUP($F299,$B$320:$BB$343,MATCH(LEFT(TRIM(AL$6),FIND("~",SUBSTITUTE(AL$6,"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299))*HLOOKUP(LEFT(TRIM(AL$6),FIND("~",SUBSTITUTE(AL$6," ","~",LEN(TRIM(AL$6))-LEN(SUBSTITUTE(TRIM(AL$6)," ",""))))-1)&amp;" Total",$B$6:$BB$343,ROW($A299)-5,FALSE))</f>
        <v>0</v>
      </c>
      <c r="AM299" s="14">
        <f ca="1">IF(AM$5&lt;&gt;"",HLOOKUP(AM$5,Functionalization!$G$6:$R$343,ROW($A299)-5,FALSE),IFERROR(INDEX(AM$320:AM$343,MATCH($F299,$B$320:$B$343,0))/VLOOKUP($F299,$B$320:$BB$343,MATCH(LEFT(TRIM(AM$6),FIND("~",SUBSTITUTE(AM$6,"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299))*HLOOKUP(LEFT(TRIM(AM$6),FIND("~",SUBSTITUTE(AM$6," ","~",LEN(TRIM(AM$6))-LEN(SUBSTITUTE(TRIM(AM$6)," ",""))))-1)&amp;" Total",$B$6:$BB$343,ROW($A299)-5,FALSE))</f>
        <v>0</v>
      </c>
      <c r="AN299" s="14">
        <f ca="1">IF(AN$5&lt;&gt;"",HLOOKUP(AN$5,Functionalization!$G$6:$R$343,ROW($A299)-5,FALSE),IFERROR(INDEX(AN$320:AN$343,MATCH($F299,$B$320:$B$343,0))/VLOOKUP($F299,$B$320:$BB$343,MATCH(LEFT(TRIM(AN$6),FIND("~",SUBSTITUTE(AN$6,"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299))*HLOOKUP(LEFT(TRIM(AN$6),FIND("~",SUBSTITUTE(AN$6," ","~",LEN(TRIM(AN$6))-LEN(SUBSTITUTE(TRIM(AN$6)," ",""))))-1)&amp;" Total",$B$6:$BB$343,ROW($A299)-5,FALSE))</f>
        <v>0</v>
      </c>
      <c r="AO299" s="14">
        <f ca="1">IF(AO$5&lt;&gt;"",HLOOKUP(AO$5,Functionalization!$G$6:$R$343,ROW($A299)-5,FALSE),IFERROR(INDEX(AO$320:AO$343,MATCH($F299,$B$320:$B$343,0))/VLOOKUP($F299,$B$320:$BB$343,MATCH(LEFT(TRIM(AO$6),FIND("~",SUBSTITUTE(AO$6,"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299))*HLOOKUP(LEFT(TRIM(AO$6),FIND("~",SUBSTITUTE(AO$6," ","~",LEN(TRIM(AO$6))-LEN(SUBSTITUTE(TRIM(AO$6)," ",""))))-1)&amp;" Total",$B$6:$BB$343,ROW($A299)-5,FALSE))</f>
        <v>0</v>
      </c>
      <c r="AP299" s="14">
        <f ca="1">IF(AP$5&lt;&gt;"",HLOOKUP(AP$5,Functionalization!$G$6:$R$343,ROW($A299)-5,FALSE),IFERROR(INDEX(AP$320:AP$343,MATCH($F299,$B$320:$B$343,0))/VLOOKUP($F299,$B$320:$BB$343,MATCH(LEFT(TRIM(AP$6),FIND("~",SUBSTITUTE(AP$6,"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299))*HLOOKUP(LEFT(TRIM(AP$6),FIND("~",SUBSTITUTE(AP$6," ","~",LEN(TRIM(AP$6))-LEN(SUBSTITUTE(TRIM(AP$6)," ",""))))-1)&amp;" Total",$B$6:$BB$343,ROW($A299)-5,FALSE))</f>
        <v>0</v>
      </c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D299" s="44">
        <f ca="1">IFERROR(IF(SUMIF($G$6:$BB$6,BD$6&amp;" Total",$G299:$BB299)-(SUMIF($G$6:$BB$6,BD$6&amp;" "&amp;'Input-Allocators'!$D$18,$G299:$BB299)+IFERROR(SUMIF($G$6:$BB$6,BD$6&amp;" "&amp;'Input-Allocators'!$E$18,$G299:$BB299),SUMIF($G$6:$BB$6,BD$6&amp;" "&amp;'Input-Allocators'!$B$20,$G299:$BB299))+SUMIF($G$6:$BB$6,BD$6&amp;" "&amp;'Input-Allocators'!$F$18,$G299:$BB299))&lt;Check_Limit,0,1),1)</f>
        <v>0</v>
      </c>
      <c r="BE299" s="44">
        <f ca="1">IFERROR(IF(SUMIF($G$6:$BB$6,BE$6&amp;" Total",$G299:$BB299)-(SUMIF($G$6:$BB$6,BE$6&amp;" "&amp;'Input-Allocators'!$D$18,$G299:$BB299)+IFERROR(SUMIF($G$6:$BB$6,BE$6&amp;" "&amp;'Input-Allocators'!$E$18,$G299:$BB299),SUMIF($G$6:$BB$6,BE$6&amp;" "&amp;'Input-Allocators'!$B$20,$G299:$BB299))+SUMIF($G$6:$BB$6,BE$6&amp;" "&amp;'Input-Allocators'!$F$18,$G299:$BB299))&lt;Check_Limit,0,1),1)</f>
        <v>0</v>
      </c>
      <c r="BF299" s="44">
        <f ca="1">IFERROR(IF(SUMIF($G$6:$BB$6,BF$6&amp;" Total",$G299:$BB299)-(SUMIF($G$6:$BB$6,BF$6&amp;" "&amp;'Input-Allocators'!$D$18,$G299:$BB299)+IFERROR(SUMIF($G$6:$BB$6,BF$6&amp;" "&amp;'Input-Allocators'!$E$18,$G299:$BB299),SUMIF($G$6:$BB$6,BF$6&amp;" "&amp;'Input-Allocators'!$B$20,$G299:$BB299))+SUMIF($G$6:$BB$6,BF$6&amp;" "&amp;'Input-Allocators'!$F$18,$G299:$BB299))&lt;Check_Limit,0,1),1)</f>
        <v>0</v>
      </c>
      <c r="BG299" s="44">
        <f ca="1">IFERROR(IF(SUMIF($G$6:$BB$6,BG$6&amp;" Total",$G299:$BB299)-(SUMIF($G$6:$BB$6,BG$6&amp;" "&amp;'Input-Allocators'!$D$18,$G299:$BB299)+IFERROR(SUMIF($G$6:$BB$6,BG$6&amp;" "&amp;'Input-Allocators'!$E$18,$G299:$BB299),SUMIF($G$6:$BB$6,BG$6&amp;" "&amp;'Input-Allocators'!$B$20,$G299:$BB299))+SUMIF($G$6:$BB$6,BG$6&amp;" "&amp;'Input-Allocators'!$F$18,$G299:$BB299))&lt;Check_Limit,0,1),1)</f>
        <v>0</v>
      </c>
      <c r="BH299" s="44">
        <f ca="1">IFERROR(IF(SUMIF($G$6:$BB$6,BH$6&amp;" Total",$G299:$BB299)-(SUMIF($G$6:$BB$6,BH$6&amp;" "&amp;'Input-Allocators'!$D$18,$G299:$BB299)+IFERROR(SUMIF($G$6:$BB$6,BH$6&amp;" "&amp;'Input-Allocators'!$E$18,$G299:$BB299),SUMIF($G$6:$BB$6,BH$6&amp;" "&amp;'Input-Allocators'!$B$20,$G299:$BB299))+SUMIF($G$6:$BB$6,BH$6&amp;" "&amp;'Input-Allocators'!$F$18,$G299:$BB299))&lt;Check_Limit,0,1),1)</f>
        <v>0</v>
      </c>
      <c r="BI299" s="44">
        <f ca="1">IFERROR(IF(SUMIF($G$6:$BB$6,BI$6&amp;" Total",$G299:$BB299)-(SUMIF($G$6:$BB$6,BI$6&amp;" "&amp;'Input-Allocators'!$D$18,$G299:$BB299)+IFERROR(SUMIF($G$6:$BB$6,BI$6&amp;" "&amp;'Input-Allocators'!$E$18,$G299:$BB299),SUMIF($G$6:$BB$6,BI$6&amp;" "&amp;'Input-Allocators'!$B$20,$G299:$BB299))+SUMIF($G$6:$BB$6,BI$6&amp;" "&amp;'Input-Allocators'!$F$18,$G299:$BB299))&lt;Check_Limit,0,1),1)</f>
        <v>0</v>
      </c>
      <c r="BJ299" s="44">
        <f ca="1">IFERROR(IF(SUMIF($G$6:$BB$6,BJ$6&amp;" Total",$G299:$BB299)-(SUMIF($G$6:$BB$6,BJ$6&amp;" "&amp;'Input-Allocators'!$D$18,$G299:$BB299)+IFERROR(SUMIF($G$6:$BB$6,BJ$6&amp;" "&amp;'Input-Allocators'!$E$18,$G299:$BB299),SUMIF($G$6:$BB$6,BJ$6&amp;" "&amp;'Input-Allocators'!$B$20,$G299:$BB299))+SUMIF($G$6:$BB$6,BJ$6&amp;" "&amp;'Input-Allocators'!$F$18,$G299:$BB299))&lt;Check_Limit,0,1),1)</f>
        <v>0</v>
      </c>
      <c r="BK299" s="44">
        <f ca="1">IFERROR(IF(SUMIF($G$6:$BB$6,BK$6&amp;" Total",$G299:$BB299)-(SUMIF($G$6:$BB$6,BK$6&amp;" "&amp;'Input-Allocators'!$D$18,$G299:$BB299)+IFERROR(SUMIF($G$6:$BB$6,BK$6&amp;" "&amp;'Input-Allocators'!$E$18,$G299:$BB299),SUMIF($G$6:$BB$6,BK$6&amp;" "&amp;'Input-Allocators'!$B$20,$G299:$BB299))+SUMIF($G$6:$BB$6,BK$6&amp;" "&amp;'Input-Allocators'!$F$18,$G299:$BB299))&lt;Check_Limit,0,1),1)</f>
        <v>0</v>
      </c>
      <c r="BL299" s="44">
        <f ca="1">IFERROR(IF(SUMIF($G$6:$BB$6,BL$6&amp;" Total",$G299:$BB299)-(SUMIF($G$6:$BB$6,BL$6&amp;" "&amp;'Input-Allocators'!$D$18,$G299:$BB299)+IFERROR(SUMIF($G$6:$BB$6,BL$6&amp;" "&amp;'Input-Allocators'!$E$18,$G299:$BB299),SUMIF($G$6:$BB$6,BL$6&amp;" "&amp;'Input-Allocators'!$B$20,$G299:$BB299))+SUMIF($G$6:$BB$6,BL$6&amp;" "&amp;'Input-Allocators'!$F$18,$G299:$BB299))&lt;Check_Limit,0,1),1)</f>
        <v>0</v>
      </c>
      <c r="BM299" s="44">
        <f ca="1">IFERROR(IF(SUMIF($G$6:$BB$6,BM$6&amp;" Total",$G299:$BB299)-(SUMIF($G$6:$BB$6,BM$6&amp;" "&amp;'Input-Allocators'!$D$18,$G299:$BB299)+IFERROR(SUMIF($G$6:$BB$6,BM$6&amp;" "&amp;'Input-Allocators'!$E$18,$G299:$BB299),SUMIF($G$6:$BB$6,BM$6&amp;" "&amp;'Input-Allocators'!$B$20,$G299:$BB299))+SUMIF($G$6:$BB$6,BM$6&amp;" "&amp;'Input-Allocators'!$F$18,$G299:$BB299))&lt;Check_Limit,0,1),1)</f>
        <v>0</v>
      </c>
      <c r="BN299" s="44">
        <f ca="1">IFERROR(IF(SUMIF($G$6:$BB$6,BN$6&amp;" Total",$G299:$BB299)-(SUMIF($G$6:$BB$6,BN$6&amp;" "&amp;'Input-Allocators'!$D$18,$G299:$BB299)+IFERROR(SUMIF($G$6:$BB$6,BN$6&amp;" "&amp;'Input-Allocators'!$E$18,$G299:$BB299),SUMIF($G$6:$BB$6,BN$6&amp;" "&amp;'Input-Allocators'!$B$20,$G299:$BB299))+SUMIF($G$6:$BB$6,BN$6&amp;" "&amp;'Input-Allocators'!$F$18,$G299:$BB299))&lt;Check_Limit,0,1),1)</f>
        <v>0</v>
      </c>
      <c r="BO299" s="44">
        <f ca="1">IFERROR(IF(SUMIF($G$6:$BB$6,BO$6&amp;" Total",$G299:$BB299)-(SUMIF($G$6:$BB$6,BO$6&amp;" "&amp;'Input-Allocators'!$D$18,$G299:$BB299)+IFERROR(SUMIF($G$6:$BB$6,BO$6&amp;" "&amp;'Input-Allocators'!$E$18,$G299:$BB299),SUMIF($G$6:$BB$6,BO$6&amp;" "&amp;'Input-Allocators'!$B$20,$G299:$BB299))+SUMIF($G$6:$BB$6,BO$6&amp;" "&amp;'Input-Allocators'!$F$18,$G299:$BB299))&lt;Check_Limit,0,1),1)</f>
        <v>0</v>
      </c>
    </row>
    <row r="300" spans="1:67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>Functionalization!$D300</f>
        <v>79</v>
      </c>
      <c r="E300" s="14">
        <f t="shared" ca="1" si="49"/>
        <v>0</v>
      </c>
      <c r="F300" s="3" t="str">
        <f>IF($D300=0,"-",IF('Input-Accounts'!$E300&lt;&gt;0,'Input-Accounts'!$E300,'Input-Accounts'!$G300))</f>
        <v>INT_REQ_INCOME</v>
      </c>
      <c r="G300" s="14">
        <f ca="1">IF(G$5&lt;&gt;"",HLOOKUP(G$5,Functionalization!$G$6:$R$343,ROW($A300)-5,FALSE),IFERROR(INDEX(G$320:G$343,MATCH($F300,$B$320:$B$343,0))/VLOOKUP($F300,$B$320:$BB$343,MATCH(LEFT(TRIM(G$6),FIND("~",SUBSTITUTE(G$6,"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300))*HLOOKUP(LEFT(TRIM(G$6),FIND("~",SUBSTITUTE(G$6," ","~",LEN(TRIM(G$6))-LEN(SUBSTITUTE(TRIM(G$6)," ",""))))-1)&amp;" Total",$B$6:$BB$343,ROW($A300)-5,FALSE))</f>
        <v>1.9728047461044074</v>
      </c>
      <c r="H300" s="14">
        <f ca="1">IF(H$5&lt;&gt;"",HLOOKUP(H$5,Functionalization!$G$6:$R$343,ROW($A300)-5,FALSE),IFERROR(INDEX(H$320:H$343,MATCH($F300,$B$320:$B$343,0))/VLOOKUP($F300,$B$320:$BB$343,MATCH(LEFT(TRIM(H$6),FIND("~",SUBSTITUTE(H$6,"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300))*HLOOKUP(LEFT(TRIM(H$6),FIND("~",SUBSTITUTE(H$6," ","~",LEN(TRIM(H$6))-LEN(SUBSTITUTE(TRIM(H$6)," ",""))))-1)&amp;" Total",$B$6:$BB$343,ROW($A300)-5,FALSE))</f>
        <v>0</v>
      </c>
      <c r="I300" s="14">
        <f ca="1">IF(I$5&lt;&gt;"",HLOOKUP(I$5,Functionalization!$G$6:$R$343,ROW($A300)-5,FALSE),IFERROR(INDEX(I$320:I$343,MATCH($F300,$B$320:$B$343,0))/VLOOKUP($F300,$B$320:$BB$343,MATCH(LEFT(TRIM(I$6),FIND("~",SUBSTITUTE(I$6,"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300))*HLOOKUP(LEFT(TRIM(I$6),FIND("~",SUBSTITUTE(I$6," ","~",LEN(TRIM(I$6))-LEN(SUBSTITUTE(TRIM(I$6)," ",""))))-1)&amp;" Total",$B$6:$BB$343,ROW($A300)-5,FALSE))</f>
        <v>1.9728047461044074</v>
      </c>
      <c r="J300" s="14">
        <f ca="1">IF(J$5&lt;&gt;"",HLOOKUP(J$5,Functionalization!$G$6:$R$343,ROW($A300)-5,FALSE),IFERROR(INDEX(J$320:J$343,MATCH($F300,$B$320:$B$343,0))/VLOOKUP($F300,$B$320:$BB$343,MATCH(LEFT(TRIM(J$6),FIND("~",SUBSTITUTE(J$6,"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300))*HLOOKUP(LEFT(TRIM(J$6),FIND("~",SUBSTITUTE(J$6," ","~",LEN(TRIM(J$6))-LEN(SUBSTITUTE(TRIM(J$6)," ",""))))-1)&amp;" Total",$B$6:$BB$343,ROW($A300)-5,FALSE))</f>
        <v>0</v>
      </c>
      <c r="K300" s="14">
        <f ca="1">IF(K$5&lt;&gt;"",HLOOKUP(K$5,Functionalization!$G$6:$R$343,ROW($A300)-5,FALSE),IFERROR(INDEX(K$320:K$343,MATCH($F300,$B$320:$B$343,0))/VLOOKUP($F300,$B$320:$BB$343,MATCH(LEFT(TRIM(K$6),FIND("~",SUBSTITUTE(K$6,"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300))*HLOOKUP(LEFT(TRIM(K$6),FIND("~",SUBSTITUTE(K$6," ","~",LEN(TRIM(K$6))-LEN(SUBSTITUTE(TRIM(K$6)," ",""))))-1)&amp;" Total",$B$6:$BB$343,ROW($A300)-5,FALSE))</f>
        <v>7.2609511259748629</v>
      </c>
      <c r="L300" s="14">
        <f ca="1">IF(L$5&lt;&gt;"",HLOOKUP(L$5,Functionalization!$G$6:$R$343,ROW($A300)-5,FALSE),IFERROR(INDEX(L$320:L$343,MATCH($F300,$B$320:$B$343,0))/VLOOKUP($F300,$B$320:$BB$343,MATCH(LEFT(TRIM(L$6),FIND("~",SUBSTITUTE(L$6,"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300))*HLOOKUP(LEFT(TRIM(L$6),FIND("~",SUBSTITUTE(L$6," ","~",LEN(TRIM(L$6))-LEN(SUBSTITUTE(TRIM(L$6)," ",""))))-1)&amp;" Total",$B$6:$BB$343,ROW($A300)-5,FALSE))</f>
        <v>7.2609511259748629</v>
      </c>
      <c r="M300" s="14">
        <f ca="1">IF(M$5&lt;&gt;"",HLOOKUP(M$5,Functionalization!$G$6:$R$343,ROW($A300)-5,FALSE),IFERROR(INDEX(M$320:M$343,MATCH($F300,$B$320:$B$343,0))/VLOOKUP($F300,$B$320:$BB$343,MATCH(LEFT(TRIM(M$6),FIND("~",SUBSTITUTE(M$6,"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300))*HLOOKUP(LEFT(TRIM(M$6),FIND("~",SUBSTITUTE(M$6," ","~",LEN(TRIM(M$6))-LEN(SUBSTITUTE(TRIM(M$6)," ",""))))-1)&amp;" Total",$B$6:$BB$343,ROW($A300)-5,FALSE))</f>
        <v>0</v>
      </c>
      <c r="N300" s="14">
        <f ca="1">IF(N$5&lt;&gt;"",HLOOKUP(N$5,Functionalization!$G$6:$R$343,ROW($A300)-5,FALSE),IFERROR(INDEX(N$320:N$343,MATCH($F300,$B$320:$B$343,0))/VLOOKUP($F300,$B$320:$BB$343,MATCH(LEFT(TRIM(N$6),FIND("~",SUBSTITUTE(N$6,"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300))*HLOOKUP(LEFT(TRIM(N$6),FIND("~",SUBSTITUTE(N$6," ","~",LEN(TRIM(N$6))-LEN(SUBSTITUTE(TRIM(N$6)," ",""))))-1)&amp;" Total",$B$6:$BB$343,ROW($A300)-5,FALSE))</f>
        <v>0</v>
      </c>
      <c r="O300" s="14">
        <f ca="1">IF(O$5&lt;&gt;"",HLOOKUP(O$5,Functionalization!$G$6:$R$343,ROW($A300)-5,FALSE),IFERROR(INDEX(O$320:O$343,MATCH($F300,$B$320:$B$343,0))/VLOOKUP($F300,$B$320:$BB$343,MATCH(LEFT(TRIM(O$6),FIND("~",SUBSTITUTE(O$6,"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300))*HLOOKUP(LEFT(TRIM(O$6),FIND("~",SUBSTITUTE(O$6," ","~",LEN(TRIM(O$6))-LEN(SUBSTITUTE(TRIM(O$6)," ",""))))-1)&amp;" Total",$B$6:$BB$343,ROW($A300)-5,FALSE))</f>
        <v>41.949537675898952</v>
      </c>
      <c r="P300" s="14">
        <f ca="1">IF(P$5&lt;&gt;"",HLOOKUP(P$5,Functionalization!$G$6:$R$343,ROW($A300)-5,FALSE),IFERROR(INDEX(P$320:P$343,MATCH($F300,$B$320:$B$343,0))/VLOOKUP($F300,$B$320:$BB$343,MATCH(LEFT(TRIM(P$6),FIND("~",SUBSTITUTE(P$6,"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300))*HLOOKUP(LEFT(TRIM(P$6),FIND("~",SUBSTITUTE(P$6," ","~",LEN(TRIM(P$6))-LEN(SUBSTITUTE(TRIM(P$6)," ",""))))-1)&amp;" Total",$B$6:$BB$343,ROW($A300)-5,FALSE))</f>
        <v>42.056590055412236</v>
      </c>
      <c r="Q300" s="14">
        <f ca="1">IF(Q$5&lt;&gt;"",HLOOKUP(Q$5,Functionalization!$G$6:$R$343,ROW($A300)-5,FALSE),IFERROR(INDEX(Q$320:Q$343,MATCH($F300,$B$320:$B$343,0))/VLOOKUP($F300,$B$320:$BB$343,MATCH(LEFT(TRIM(Q$6),FIND("~",SUBSTITUTE(Q$6,"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300))*HLOOKUP(LEFT(TRIM(Q$6),FIND("~",SUBSTITUTE(Q$6," ","~",LEN(TRIM(Q$6))-LEN(SUBSTITUTE(TRIM(Q$6)," ",""))))-1)&amp;" Total",$B$6:$BB$343,ROW($A300)-5,FALSE))</f>
        <v>0</v>
      </c>
      <c r="R300" s="14">
        <f ca="1">IF(R$5&lt;&gt;"",HLOOKUP(R$5,Functionalization!$G$6:$R$343,ROW($A300)-5,FALSE),IFERROR(INDEX(R$320:R$343,MATCH($F300,$B$320:$B$343,0))/VLOOKUP($F300,$B$320:$BB$343,MATCH(LEFT(TRIM(R$6),FIND("~",SUBSTITUTE(R$6,"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300))*HLOOKUP(LEFT(TRIM(R$6),FIND("~",SUBSTITUTE(R$6," ","~",LEN(TRIM(R$6))-LEN(SUBSTITUTE(TRIM(R$6)," ",""))))-1)&amp;" Total",$B$6:$BB$343,ROW($A300)-5,FALSE))</f>
        <v>-0.10705237951328048</v>
      </c>
      <c r="S300" s="14">
        <f ca="1">IF(S$5&lt;&gt;"",HLOOKUP(S$5,Functionalization!$G$6:$R$343,ROW($A300)-5,FALSE),IFERROR(INDEX(S$320:S$343,MATCH($F300,$B$320:$B$343,0))/VLOOKUP($F300,$B$320:$BB$343,MATCH(LEFT(TRIM(S$6),FIND("~",SUBSTITUTE(S$6,"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300))*HLOOKUP(LEFT(TRIM(S$6),FIND("~",SUBSTITUTE(S$6," ","~",LEN(TRIM(S$6))-LEN(SUBSTITUTE(TRIM(S$6)," ",""))))-1)&amp;" Total",$B$6:$BB$343,ROW($A300)-5,FALSE))</f>
        <v>27.816706452021819</v>
      </c>
      <c r="T300" s="14">
        <f ca="1">IF(T$5&lt;&gt;"",HLOOKUP(T$5,Functionalization!$G$6:$R$343,ROW($A300)-5,FALSE),IFERROR(INDEX(T$320:T$343,MATCH($F300,$B$320:$B$343,0))/VLOOKUP($F300,$B$320:$BB$343,MATCH(LEFT(TRIM(T$6),FIND("~",SUBSTITUTE(T$6,"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300))*HLOOKUP(LEFT(TRIM(T$6),FIND("~",SUBSTITUTE(T$6," ","~",LEN(TRIM(T$6))-LEN(SUBSTITUTE(TRIM(T$6)," ",""))))-1)&amp;" Total",$B$6:$BB$343,ROW($A300)-5,FALSE))</f>
        <v>0</v>
      </c>
      <c r="U300" s="14">
        <f ca="1">IF(U$5&lt;&gt;"",HLOOKUP(U$5,Functionalization!$G$6:$R$343,ROW($A300)-5,FALSE),IFERROR(INDEX(U$320:U$343,MATCH($F300,$B$320:$B$343,0))/VLOOKUP($F300,$B$320:$BB$343,MATCH(LEFT(TRIM(U$6),FIND("~",SUBSTITUTE(U$6,"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300))*HLOOKUP(LEFT(TRIM(U$6),FIND("~",SUBSTITUTE(U$6," ","~",LEN(TRIM(U$6))-LEN(SUBSTITUTE(TRIM(U$6)," ",""))))-1)&amp;" Total",$B$6:$BB$343,ROW($A300)-5,FALSE))</f>
        <v>0</v>
      </c>
      <c r="V300" s="14">
        <f ca="1">IF(V$5&lt;&gt;"",HLOOKUP(V$5,Functionalization!$G$6:$R$343,ROW($A300)-5,FALSE),IFERROR(INDEX(V$320:V$343,MATCH($F300,$B$320:$B$343,0))/VLOOKUP($F300,$B$320:$BB$343,MATCH(LEFT(TRIM(V$6),FIND("~",SUBSTITUTE(V$6,"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300))*HLOOKUP(LEFT(TRIM(V$6),FIND("~",SUBSTITUTE(V$6," ","~",LEN(TRIM(V$6))-LEN(SUBSTITUTE(TRIM(V$6)," ",""))))-1)&amp;" Total",$B$6:$BB$343,ROW($A300)-5,FALSE))</f>
        <v>27.816706452021819</v>
      </c>
      <c r="W300" s="14">
        <f ca="1">IF(W$5&lt;&gt;"",HLOOKUP(W$5,Functionalization!$G$6:$R$343,ROW($A300)-5,FALSE),IFERROR(INDEX(W$320:W$343,MATCH($F300,$B$320:$B$343,0))/VLOOKUP($F300,$B$320:$BB$343,MATCH(LEFT(TRIM(W$6),FIND("~",SUBSTITUTE(W$6,"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300))*HLOOKUP(LEFT(TRIM(W$6),FIND("~",SUBSTITUTE(W$6," ","~",LEN(TRIM(W$6))-LEN(SUBSTITUTE(TRIM(W$6)," ",""))))-1)&amp;" Total",$B$6:$BB$343,ROW($A300)-5,FALSE))</f>
        <v>0</v>
      </c>
      <c r="X300" s="14">
        <f ca="1">IF(X$5&lt;&gt;"",HLOOKUP(X$5,Functionalization!$G$6:$R$343,ROW($A300)-5,FALSE),IFERROR(INDEX(X$320:X$343,MATCH($F300,$B$320:$B$343,0))/VLOOKUP($F300,$B$320:$BB$343,MATCH(LEFT(TRIM(X$6),FIND("~",SUBSTITUTE(X$6,"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300))*HLOOKUP(LEFT(TRIM(X$6),FIND("~",SUBSTITUTE(X$6," ","~",LEN(TRIM(X$6))-LEN(SUBSTITUTE(TRIM(X$6)," ",""))))-1)&amp;" Total",$B$6:$BB$343,ROW($A300)-5,FALSE))</f>
        <v>0</v>
      </c>
      <c r="Y300" s="14">
        <f ca="1">IF(Y$5&lt;&gt;"",HLOOKUP(Y$5,Functionalization!$G$6:$R$343,ROW($A300)-5,FALSE),IFERROR(INDEX(Y$320:Y$343,MATCH($F300,$B$320:$B$343,0))/VLOOKUP($F300,$B$320:$BB$343,MATCH(LEFT(TRIM(Y$6),FIND("~",SUBSTITUTE(Y$6,"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300))*HLOOKUP(LEFT(TRIM(Y$6),FIND("~",SUBSTITUTE(Y$6," ","~",LEN(TRIM(Y$6))-LEN(SUBSTITUTE(TRIM(Y$6)," ",""))))-1)&amp;" Total",$B$6:$BB$343,ROW($A300)-5,FALSE))</f>
        <v>0</v>
      </c>
      <c r="Z300" s="14">
        <f ca="1">IF(Z$5&lt;&gt;"",HLOOKUP(Z$5,Functionalization!$G$6:$R$343,ROW($A300)-5,FALSE),IFERROR(INDEX(Z$320:Z$343,MATCH($F300,$B$320:$B$343,0))/VLOOKUP($F300,$B$320:$BB$343,MATCH(LEFT(TRIM(Z$6),FIND("~",SUBSTITUTE(Z$6,"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300))*HLOOKUP(LEFT(TRIM(Z$6),FIND("~",SUBSTITUTE(Z$6," ","~",LEN(TRIM(Z$6))-LEN(SUBSTITUTE(TRIM(Z$6)," ",""))))-1)&amp;" Total",$B$6:$BB$343,ROW($A300)-5,FALSE))</f>
        <v>0</v>
      </c>
      <c r="AA300" s="14">
        <f ca="1">IF(AA$5&lt;&gt;"",HLOOKUP(AA$5,Functionalization!$G$6:$R$343,ROW($A300)-5,FALSE),IFERROR(INDEX(AA$320:AA$343,MATCH($F300,$B$320:$B$343,0))/VLOOKUP($F300,$B$320:$BB$343,MATCH(LEFT(TRIM(AA$6),FIND("~",SUBSTITUTE(AA$6,"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300))*HLOOKUP(LEFT(TRIM(AA$6),FIND("~",SUBSTITUTE(AA$6," ","~",LEN(TRIM(AA$6))-LEN(SUBSTITUTE(TRIM(AA$6)," ",""))))-1)&amp;" Total",$B$6:$BB$343,ROW($A300)-5,FALSE))</f>
        <v>0</v>
      </c>
      <c r="AB300" s="14">
        <f ca="1">IF(AB$5&lt;&gt;"",HLOOKUP(AB$5,Functionalization!$G$6:$R$343,ROW($A300)-5,FALSE),IFERROR(INDEX(AB$320:AB$343,MATCH($F300,$B$320:$B$343,0))/VLOOKUP($F300,$B$320:$BB$343,MATCH(LEFT(TRIM(AB$6),FIND("~",SUBSTITUTE(AB$6,"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300))*HLOOKUP(LEFT(TRIM(AB$6),FIND("~",SUBSTITUTE(AB$6," ","~",LEN(TRIM(AB$6))-LEN(SUBSTITUTE(TRIM(AB$6)," ",""))))-1)&amp;" Total",$B$6:$BB$343,ROW($A300)-5,FALSE))</f>
        <v>0</v>
      </c>
      <c r="AC300" s="14">
        <f ca="1">IF(AC$5&lt;&gt;"",HLOOKUP(AC$5,Functionalization!$G$6:$R$343,ROW($A300)-5,FALSE),IFERROR(INDEX(AC$320:AC$343,MATCH($F300,$B$320:$B$343,0))/VLOOKUP($F300,$B$320:$BB$343,MATCH(LEFT(TRIM(AC$6),FIND("~",SUBSTITUTE(AC$6,"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300))*HLOOKUP(LEFT(TRIM(AC$6),FIND("~",SUBSTITUTE(AC$6," ","~",LEN(TRIM(AC$6))-LEN(SUBSTITUTE(TRIM(AC$6)," ",""))))-1)&amp;" Total",$B$6:$BB$343,ROW($A300)-5,FALSE))</f>
        <v>0</v>
      </c>
      <c r="AD300" s="14">
        <f ca="1">IF(AD$5&lt;&gt;"",HLOOKUP(AD$5,Functionalization!$G$6:$R$343,ROW($A300)-5,FALSE),IFERROR(INDEX(AD$320:AD$343,MATCH($F300,$B$320:$B$343,0))/VLOOKUP($F300,$B$320:$BB$343,MATCH(LEFT(TRIM(AD$6),FIND("~",SUBSTITUTE(AD$6,"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300))*HLOOKUP(LEFT(TRIM(AD$6),FIND("~",SUBSTITUTE(AD$6," ","~",LEN(TRIM(AD$6))-LEN(SUBSTITUTE(TRIM(AD$6)," ",""))))-1)&amp;" Total",$B$6:$BB$343,ROW($A300)-5,FALSE))</f>
        <v>0</v>
      </c>
      <c r="AE300" s="14">
        <f ca="1">IF(AE$5&lt;&gt;"",HLOOKUP(AE$5,Functionalization!$G$6:$R$343,ROW($A300)-5,FALSE),IFERROR(INDEX(AE$320:AE$343,MATCH($F300,$B$320:$B$343,0))/VLOOKUP($F300,$B$320:$BB$343,MATCH(LEFT(TRIM(AE$6),FIND("~",SUBSTITUTE(AE$6,"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300))*HLOOKUP(LEFT(TRIM(AE$6),FIND("~",SUBSTITUTE(AE$6," ","~",LEN(TRIM(AE$6))-LEN(SUBSTITUTE(TRIM(AE$6)," ",""))))-1)&amp;" Total",$B$6:$BB$343,ROW($A300)-5,FALSE))</f>
        <v>0</v>
      </c>
      <c r="AF300" s="14">
        <f ca="1">IF(AF$5&lt;&gt;"",HLOOKUP(AF$5,Functionalization!$G$6:$R$343,ROW($A300)-5,FALSE),IFERROR(INDEX(AF$320:AF$343,MATCH($F300,$B$320:$B$343,0))/VLOOKUP($F300,$B$320:$BB$343,MATCH(LEFT(TRIM(AF$6),FIND("~",SUBSTITUTE(AF$6,"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300))*HLOOKUP(LEFT(TRIM(AF$6),FIND("~",SUBSTITUTE(AF$6," ","~",LEN(TRIM(AF$6))-LEN(SUBSTITUTE(TRIM(AF$6)," ",""))))-1)&amp;" Total",$B$6:$BB$343,ROW($A300)-5,FALSE))</f>
        <v>0</v>
      </c>
      <c r="AG300" s="14">
        <f ca="1">IF(AG$5&lt;&gt;"",HLOOKUP(AG$5,Functionalization!$G$6:$R$343,ROW($A300)-5,FALSE),IFERROR(INDEX(AG$320:AG$343,MATCH($F300,$B$320:$B$343,0))/VLOOKUP($F300,$B$320:$BB$343,MATCH(LEFT(TRIM(AG$6),FIND("~",SUBSTITUTE(AG$6,"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300))*HLOOKUP(LEFT(TRIM(AG$6),FIND("~",SUBSTITUTE(AG$6," ","~",LEN(TRIM(AG$6))-LEN(SUBSTITUTE(TRIM(AG$6)," ",""))))-1)&amp;" Total",$B$6:$BB$343,ROW($A300)-5,FALSE))</f>
        <v>0</v>
      </c>
      <c r="AH300" s="14">
        <f ca="1">IF(AH$5&lt;&gt;"",HLOOKUP(AH$5,Functionalization!$G$6:$R$343,ROW($A300)-5,FALSE),IFERROR(INDEX(AH$320:AH$343,MATCH($F300,$B$320:$B$343,0))/VLOOKUP($F300,$B$320:$BB$343,MATCH(LEFT(TRIM(AH$6),FIND("~",SUBSTITUTE(AH$6,"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300))*HLOOKUP(LEFT(TRIM(AH$6),FIND("~",SUBSTITUTE(AH$6," ","~",LEN(TRIM(AH$6))-LEN(SUBSTITUTE(TRIM(AH$6)," ",""))))-1)&amp;" Total",$B$6:$BB$343,ROW($A300)-5,FALSE))</f>
        <v>0</v>
      </c>
      <c r="AI300" s="14">
        <f ca="1">IF(AI$5&lt;&gt;"",HLOOKUP(AI$5,Functionalization!$G$6:$R$343,ROW($A300)-5,FALSE),IFERROR(INDEX(AI$320:AI$343,MATCH($F300,$B$320:$B$343,0))/VLOOKUP($F300,$B$320:$BB$343,MATCH(LEFT(TRIM(AI$6),FIND("~",SUBSTITUTE(AI$6,"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300))*HLOOKUP(LEFT(TRIM(AI$6),FIND("~",SUBSTITUTE(AI$6," ","~",LEN(TRIM(AI$6))-LEN(SUBSTITUTE(TRIM(AI$6)," ",""))))-1)&amp;" Total",$B$6:$BB$343,ROW($A300)-5,FALSE))</f>
        <v>0</v>
      </c>
      <c r="AJ300" s="14">
        <f ca="1">IF(AJ$5&lt;&gt;"",HLOOKUP(AJ$5,Functionalization!$G$6:$R$343,ROW($A300)-5,FALSE),IFERROR(INDEX(AJ$320:AJ$343,MATCH($F300,$B$320:$B$343,0))/VLOOKUP($F300,$B$320:$BB$343,MATCH(LEFT(TRIM(AJ$6),FIND("~",SUBSTITUTE(AJ$6,"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300))*HLOOKUP(LEFT(TRIM(AJ$6),FIND("~",SUBSTITUTE(AJ$6," ","~",LEN(TRIM(AJ$6))-LEN(SUBSTITUTE(TRIM(AJ$6)," ",""))))-1)&amp;" Total",$B$6:$BB$343,ROW($A300)-5,FALSE))</f>
        <v>0</v>
      </c>
      <c r="AK300" s="14">
        <f ca="1">IF(AK$5&lt;&gt;"",HLOOKUP(AK$5,Functionalization!$G$6:$R$343,ROW($A300)-5,FALSE),IFERROR(INDEX(AK$320:AK$343,MATCH($F300,$B$320:$B$343,0))/VLOOKUP($F300,$B$320:$BB$343,MATCH(LEFT(TRIM(AK$6),FIND("~",SUBSTITUTE(AK$6,"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300))*HLOOKUP(LEFT(TRIM(AK$6),FIND("~",SUBSTITUTE(AK$6," ","~",LEN(TRIM(AK$6))-LEN(SUBSTITUTE(TRIM(AK$6)," ",""))))-1)&amp;" Total",$B$6:$BB$343,ROW($A300)-5,FALSE))</f>
        <v>0</v>
      </c>
      <c r="AL300" s="14">
        <f ca="1">IF(AL$5&lt;&gt;"",HLOOKUP(AL$5,Functionalization!$G$6:$R$343,ROW($A300)-5,FALSE),IFERROR(INDEX(AL$320:AL$343,MATCH($F300,$B$320:$B$343,0))/VLOOKUP($F300,$B$320:$BB$343,MATCH(LEFT(TRIM(AL$6),FIND("~",SUBSTITUTE(AL$6,"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300))*HLOOKUP(LEFT(TRIM(AL$6),FIND("~",SUBSTITUTE(AL$6," ","~",LEN(TRIM(AL$6))-LEN(SUBSTITUTE(TRIM(AL$6)," ",""))))-1)&amp;" Total",$B$6:$BB$343,ROW($A300)-5,FALSE))</f>
        <v>0</v>
      </c>
      <c r="AM300" s="14">
        <f ca="1">IF(AM$5&lt;&gt;"",HLOOKUP(AM$5,Functionalization!$G$6:$R$343,ROW($A300)-5,FALSE),IFERROR(INDEX(AM$320:AM$343,MATCH($F300,$B$320:$B$343,0))/VLOOKUP($F300,$B$320:$BB$343,MATCH(LEFT(TRIM(AM$6),FIND("~",SUBSTITUTE(AM$6,"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300))*HLOOKUP(LEFT(TRIM(AM$6),FIND("~",SUBSTITUTE(AM$6," ","~",LEN(TRIM(AM$6))-LEN(SUBSTITUTE(TRIM(AM$6)," ",""))))-1)&amp;" Total",$B$6:$BB$343,ROW($A300)-5,FALSE))</f>
        <v>0</v>
      </c>
      <c r="AN300" s="14">
        <f ca="1">IF(AN$5&lt;&gt;"",HLOOKUP(AN$5,Functionalization!$G$6:$R$343,ROW($A300)-5,FALSE),IFERROR(INDEX(AN$320:AN$343,MATCH($F300,$B$320:$B$343,0))/VLOOKUP($F300,$B$320:$BB$343,MATCH(LEFT(TRIM(AN$6),FIND("~",SUBSTITUTE(AN$6,"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300))*HLOOKUP(LEFT(TRIM(AN$6),FIND("~",SUBSTITUTE(AN$6," ","~",LEN(TRIM(AN$6))-LEN(SUBSTITUTE(TRIM(AN$6)," ",""))))-1)&amp;" Total",$B$6:$BB$343,ROW($A300)-5,FALSE))</f>
        <v>0</v>
      </c>
      <c r="AO300" s="14">
        <f ca="1">IF(AO$5&lt;&gt;"",HLOOKUP(AO$5,Functionalization!$G$6:$R$343,ROW($A300)-5,FALSE),IFERROR(INDEX(AO$320:AO$343,MATCH($F300,$B$320:$B$343,0))/VLOOKUP($F300,$B$320:$BB$343,MATCH(LEFT(TRIM(AO$6),FIND("~",SUBSTITUTE(AO$6,"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300))*HLOOKUP(LEFT(TRIM(AO$6),FIND("~",SUBSTITUTE(AO$6," ","~",LEN(TRIM(AO$6))-LEN(SUBSTITUTE(TRIM(AO$6)," ",""))))-1)&amp;" Total",$B$6:$BB$343,ROW($A300)-5,FALSE))</f>
        <v>0</v>
      </c>
      <c r="AP300" s="14">
        <f ca="1">IF(AP$5&lt;&gt;"",HLOOKUP(AP$5,Functionalization!$G$6:$R$343,ROW($A300)-5,FALSE),IFERROR(INDEX(AP$320:AP$343,MATCH($F300,$B$320:$B$343,0))/VLOOKUP($F300,$B$320:$BB$343,MATCH(LEFT(TRIM(AP$6),FIND("~",SUBSTITUTE(AP$6,"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300))*HLOOKUP(LEFT(TRIM(AP$6),FIND("~",SUBSTITUTE(AP$6," ","~",LEN(TRIM(AP$6))-LEN(SUBSTITUTE(TRIM(AP$6)," ",""))))-1)&amp;" Total",$B$6:$BB$343,ROW($A300)-5,FALSE))</f>
        <v>0</v>
      </c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D300" s="44">
        <f ca="1">IFERROR(IF(SUMIF($G$6:$BB$6,BD$6&amp;" Total",$G300:$BB300)-(SUMIF($G$6:$BB$6,BD$6&amp;" "&amp;'Input-Allocators'!$D$18,$G300:$BB300)+IFERROR(SUMIF($G$6:$BB$6,BD$6&amp;" "&amp;'Input-Allocators'!$E$18,$G300:$BB300),SUMIF($G$6:$BB$6,BD$6&amp;" "&amp;'Input-Allocators'!$B$20,$G300:$BB300))+SUMIF($G$6:$BB$6,BD$6&amp;" "&amp;'Input-Allocators'!$F$18,$G300:$BB300))&lt;Check_Limit,0,1),1)</f>
        <v>0</v>
      </c>
      <c r="BE300" s="44">
        <f ca="1">IFERROR(IF(SUMIF($G$6:$BB$6,BE$6&amp;" Total",$G300:$BB300)-(SUMIF($G$6:$BB$6,BE$6&amp;" "&amp;'Input-Allocators'!$D$18,$G300:$BB300)+IFERROR(SUMIF($G$6:$BB$6,BE$6&amp;" "&amp;'Input-Allocators'!$E$18,$G300:$BB300),SUMIF($G$6:$BB$6,BE$6&amp;" "&amp;'Input-Allocators'!$B$20,$G300:$BB300))+SUMIF($G$6:$BB$6,BE$6&amp;" "&amp;'Input-Allocators'!$F$18,$G300:$BB300))&lt;Check_Limit,0,1),1)</f>
        <v>0</v>
      </c>
      <c r="BF300" s="44">
        <f ca="1">IFERROR(IF(SUMIF($G$6:$BB$6,BF$6&amp;" Total",$G300:$BB300)-(SUMIF($G$6:$BB$6,BF$6&amp;" "&amp;'Input-Allocators'!$D$18,$G300:$BB300)+IFERROR(SUMIF($G$6:$BB$6,BF$6&amp;" "&amp;'Input-Allocators'!$E$18,$G300:$BB300),SUMIF($G$6:$BB$6,BF$6&amp;" "&amp;'Input-Allocators'!$B$20,$G300:$BB300))+SUMIF($G$6:$BB$6,BF$6&amp;" "&amp;'Input-Allocators'!$F$18,$G300:$BB300))&lt;Check_Limit,0,1),1)</f>
        <v>0</v>
      </c>
      <c r="BG300" s="44">
        <f ca="1">IFERROR(IF(SUMIF($G$6:$BB$6,BG$6&amp;" Total",$G300:$BB300)-(SUMIF($G$6:$BB$6,BG$6&amp;" "&amp;'Input-Allocators'!$D$18,$G300:$BB300)+IFERROR(SUMIF($G$6:$BB$6,BG$6&amp;" "&amp;'Input-Allocators'!$E$18,$G300:$BB300),SUMIF($G$6:$BB$6,BG$6&amp;" "&amp;'Input-Allocators'!$B$20,$G300:$BB300))+SUMIF($G$6:$BB$6,BG$6&amp;" "&amp;'Input-Allocators'!$F$18,$G300:$BB300))&lt;Check_Limit,0,1),1)</f>
        <v>0</v>
      </c>
      <c r="BH300" s="44">
        <f ca="1">IFERROR(IF(SUMIF($G$6:$BB$6,BH$6&amp;" Total",$G300:$BB300)-(SUMIF($G$6:$BB$6,BH$6&amp;" "&amp;'Input-Allocators'!$D$18,$G300:$BB300)+IFERROR(SUMIF($G$6:$BB$6,BH$6&amp;" "&amp;'Input-Allocators'!$E$18,$G300:$BB300),SUMIF($G$6:$BB$6,BH$6&amp;" "&amp;'Input-Allocators'!$B$20,$G300:$BB300))+SUMIF($G$6:$BB$6,BH$6&amp;" "&amp;'Input-Allocators'!$F$18,$G300:$BB300))&lt;Check_Limit,0,1),1)</f>
        <v>0</v>
      </c>
      <c r="BI300" s="44">
        <f ca="1">IFERROR(IF(SUMIF($G$6:$BB$6,BI$6&amp;" Total",$G300:$BB300)-(SUMIF($G$6:$BB$6,BI$6&amp;" "&amp;'Input-Allocators'!$D$18,$G300:$BB300)+IFERROR(SUMIF($G$6:$BB$6,BI$6&amp;" "&amp;'Input-Allocators'!$E$18,$G300:$BB300),SUMIF($G$6:$BB$6,BI$6&amp;" "&amp;'Input-Allocators'!$B$20,$G300:$BB300))+SUMIF($G$6:$BB$6,BI$6&amp;" "&amp;'Input-Allocators'!$F$18,$G300:$BB300))&lt;Check_Limit,0,1),1)</f>
        <v>0</v>
      </c>
      <c r="BJ300" s="44">
        <f ca="1">IFERROR(IF(SUMIF($G$6:$BB$6,BJ$6&amp;" Total",$G300:$BB300)-(SUMIF($G$6:$BB$6,BJ$6&amp;" "&amp;'Input-Allocators'!$D$18,$G300:$BB300)+IFERROR(SUMIF($G$6:$BB$6,BJ$6&amp;" "&amp;'Input-Allocators'!$E$18,$G300:$BB300),SUMIF($G$6:$BB$6,BJ$6&amp;" "&amp;'Input-Allocators'!$B$20,$G300:$BB300))+SUMIF($G$6:$BB$6,BJ$6&amp;" "&amp;'Input-Allocators'!$F$18,$G300:$BB300))&lt;Check_Limit,0,1),1)</f>
        <v>0</v>
      </c>
      <c r="BK300" s="44">
        <f ca="1">IFERROR(IF(SUMIF($G$6:$BB$6,BK$6&amp;" Total",$G300:$BB300)-(SUMIF($G$6:$BB$6,BK$6&amp;" "&amp;'Input-Allocators'!$D$18,$G300:$BB300)+IFERROR(SUMIF($G$6:$BB$6,BK$6&amp;" "&amp;'Input-Allocators'!$E$18,$G300:$BB300),SUMIF($G$6:$BB$6,BK$6&amp;" "&amp;'Input-Allocators'!$B$20,$G300:$BB300))+SUMIF($G$6:$BB$6,BK$6&amp;" "&amp;'Input-Allocators'!$F$18,$G300:$BB300))&lt;Check_Limit,0,1),1)</f>
        <v>0</v>
      </c>
      <c r="BL300" s="44">
        <f ca="1">IFERROR(IF(SUMIF($G$6:$BB$6,BL$6&amp;" Total",$G300:$BB300)-(SUMIF($G$6:$BB$6,BL$6&amp;" "&amp;'Input-Allocators'!$D$18,$G300:$BB300)+IFERROR(SUMIF($G$6:$BB$6,BL$6&amp;" "&amp;'Input-Allocators'!$E$18,$G300:$BB300),SUMIF($G$6:$BB$6,BL$6&amp;" "&amp;'Input-Allocators'!$B$20,$G300:$BB300))+SUMIF($G$6:$BB$6,BL$6&amp;" "&amp;'Input-Allocators'!$F$18,$G300:$BB300))&lt;Check_Limit,0,1),1)</f>
        <v>0</v>
      </c>
      <c r="BM300" s="44">
        <f ca="1">IFERROR(IF(SUMIF($G$6:$BB$6,BM$6&amp;" Total",$G300:$BB300)-(SUMIF($G$6:$BB$6,BM$6&amp;" "&amp;'Input-Allocators'!$D$18,$G300:$BB300)+IFERROR(SUMIF($G$6:$BB$6,BM$6&amp;" "&amp;'Input-Allocators'!$E$18,$G300:$BB300),SUMIF($G$6:$BB$6,BM$6&amp;" "&amp;'Input-Allocators'!$B$20,$G300:$BB300))+SUMIF($G$6:$BB$6,BM$6&amp;" "&amp;'Input-Allocators'!$F$18,$G300:$BB300))&lt;Check_Limit,0,1),1)</f>
        <v>0</v>
      </c>
      <c r="BN300" s="44">
        <f ca="1">IFERROR(IF(SUMIF($G$6:$BB$6,BN$6&amp;" Total",$G300:$BB300)-(SUMIF($G$6:$BB$6,BN$6&amp;" "&amp;'Input-Allocators'!$D$18,$G300:$BB300)+IFERROR(SUMIF($G$6:$BB$6,BN$6&amp;" "&amp;'Input-Allocators'!$E$18,$G300:$BB300),SUMIF($G$6:$BB$6,BN$6&amp;" "&amp;'Input-Allocators'!$B$20,$G300:$BB300))+SUMIF($G$6:$BB$6,BN$6&amp;" "&amp;'Input-Allocators'!$F$18,$G300:$BB300))&lt;Check_Limit,0,1),1)</f>
        <v>0</v>
      </c>
      <c r="BO300" s="44">
        <f ca="1">IFERROR(IF(SUMIF($G$6:$BB$6,BO$6&amp;" Total",$G300:$BB300)-(SUMIF($G$6:$BB$6,BO$6&amp;" "&amp;'Input-Allocators'!$D$18,$G300:$BB300)+IFERROR(SUMIF($G$6:$BB$6,BO$6&amp;" "&amp;'Input-Allocators'!$E$18,$G300:$BB300),SUMIF($G$6:$BB$6,BO$6&amp;" "&amp;'Input-Allocators'!$B$20,$G300:$BB300))+SUMIF($G$6:$BB$6,BO$6&amp;" "&amp;'Input-Allocators'!$F$18,$G300:$BB300))&lt;Check_Limit,0,1),1)</f>
        <v>0</v>
      </c>
    </row>
    <row r="301" spans="1:67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>Functionalization!$D301</f>
        <v>0</v>
      </c>
      <c r="E301" s="14">
        <f t="shared" ca="1" si="49"/>
        <v>0</v>
      </c>
      <c r="F301" s="3" t="str">
        <f>IF($D301=0,"-",IF('Input-Accounts'!$E301&lt;&gt;0,'Input-Accounts'!$E301,'Input-Accounts'!$G301))</f>
        <v>-</v>
      </c>
      <c r="G301" s="14">
        <f ca="1">IF(G$5&lt;&gt;"",HLOOKUP(G$5,Functionalization!$G$6:$R$343,ROW($A301)-5,FALSE),IFERROR(INDEX(G$320:G$343,MATCH($F301,$B$320:$B$343,0))/VLOOKUP($F301,$B$320:$BB$343,MATCH(LEFT(TRIM(G$6),FIND("~",SUBSTITUTE(G$6,"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301))*HLOOKUP(LEFT(TRIM(G$6),FIND("~",SUBSTITUTE(G$6," ","~",LEN(TRIM(G$6))-LEN(SUBSTITUTE(TRIM(G$6)," ",""))))-1)&amp;" Total",$B$6:$BB$343,ROW($A301)-5,FALSE))</f>
        <v>0</v>
      </c>
      <c r="H301" s="14">
        <f ca="1">IF(H$5&lt;&gt;"",HLOOKUP(H$5,Functionalization!$G$6:$R$343,ROW($A301)-5,FALSE),IFERROR(INDEX(H$320:H$343,MATCH($F301,$B$320:$B$343,0))/VLOOKUP($F301,$B$320:$BB$343,MATCH(LEFT(TRIM(H$6),FIND("~",SUBSTITUTE(H$6,"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301))*HLOOKUP(LEFT(TRIM(H$6),FIND("~",SUBSTITUTE(H$6," ","~",LEN(TRIM(H$6))-LEN(SUBSTITUTE(TRIM(H$6)," ",""))))-1)&amp;" Total",$B$6:$BB$343,ROW($A301)-5,FALSE))</f>
        <v>0</v>
      </c>
      <c r="I301" s="14">
        <f ca="1">IF(I$5&lt;&gt;"",HLOOKUP(I$5,Functionalization!$G$6:$R$343,ROW($A301)-5,FALSE),IFERROR(INDEX(I$320:I$343,MATCH($F301,$B$320:$B$343,0))/VLOOKUP($F301,$B$320:$BB$343,MATCH(LEFT(TRIM(I$6),FIND("~",SUBSTITUTE(I$6,"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301))*HLOOKUP(LEFT(TRIM(I$6),FIND("~",SUBSTITUTE(I$6," ","~",LEN(TRIM(I$6))-LEN(SUBSTITUTE(TRIM(I$6)," ",""))))-1)&amp;" Total",$B$6:$BB$343,ROW($A301)-5,FALSE))</f>
        <v>0</v>
      </c>
      <c r="J301" s="14">
        <f ca="1">IF(J$5&lt;&gt;"",HLOOKUP(J$5,Functionalization!$G$6:$R$343,ROW($A301)-5,FALSE),IFERROR(INDEX(J$320:J$343,MATCH($F301,$B$320:$B$343,0))/VLOOKUP($F301,$B$320:$BB$343,MATCH(LEFT(TRIM(J$6),FIND("~",SUBSTITUTE(J$6,"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301))*HLOOKUP(LEFT(TRIM(J$6),FIND("~",SUBSTITUTE(J$6," ","~",LEN(TRIM(J$6))-LEN(SUBSTITUTE(TRIM(J$6)," ",""))))-1)&amp;" Total",$B$6:$BB$343,ROW($A301)-5,FALSE))</f>
        <v>0</v>
      </c>
      <c r="K301" s="14">
        <f ca="1">IF(K$5&lt;&gt;"",HLOOKUP(K$5,Functionalization!$G$6:$R$343,ROW($A301)-5,FALSE),IFERROR(INDEX(K$320:K$343,MATCH($F301,$B$320:$B$343,0))/VLOOKUP($F301,$B$320:$BB$343,MATCH(LEFT(TRIM(K$6),FIND("~",SUBSTITUTE(K$6,"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301))*HLOOKUP(LEFT(TRIM(K$6),FIND("~",SUBSTITUTE(K$6," ","~",LEN(TRIM(K$6))-LEN(SUBSTITUTE(TRIM(K$6)," ",""))))-1)&amp;" Total",$B$6:$BB$343,ROW($A301)-5,FALSE))</f>
        <v>0</v>
      </c>
      <c r="L301" s="14">
        <f ca="1">IF(L$5&lt;&gt;"",HLOOKUP(L$5,Functionalization!$G$6:$R$343,ROW($A301)-5,FALSE),IFERROR(INDEX(L$320:L$343,MATCH($F301,$B$320:$B$343,0))/VLOOKUP($F301,$B$320:$BB$343,MATCH(LEFT(TRIM(L$6),FIND("~",SUBSTITUTE(L$6,"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301))*HLOOKUP(LEFT(TRIM(L$6),FIND("~",SUBSTITUTE(L$6," ","~",LEN(TRIM(L$6))-LEN(SUBSTITUTE(TRIM(L$6)," ",""))))-1)&amp;" Total",$B$6:$BB$343,ROW($A301)-5,FALSE))</f>
        <v>0</v>
      </c>
      <c r="M301" s="14">
        <f ca="1">IF(M$5&lt;&gt;"",HLOOKUP(M$5,Functionalization!$G$6:$R$343,ROW($A301)-5,FALSE),IFERROR(INDEX(M$320:M$343,MATCH($F301,$B$320:$B$343,0))/VLOOKUP($F301,$B$320:$BB$343,MATCH(LEFT(TRIM(M$6),FIND("~",SUBSTITUTE(M$6,"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301))*HLOOKUP(LEFT(TRIM(M$6),FIND("~",SUBSTITUTE(M$6," ","~",LEN(TRIM(M$6))-LEN(SUBSTITUTE(TRIM(M$6)," ",""))))-1)&amp;" Total",$B$6:$BB$343,ROW($A301)-5,FALSE))</f>
        <v>0</v>
      </c>
      <c r="N301" s="14">
        <f ca="1">IF(N$5&lt;&gt;"",HLOOKUP(N$5,Functionalization!$G$6:$R$343,ROW($A301)-5,FALSE),IFERROR(INDEX(N$320:N$343,MATCH($F301,$B$320:$B$343,0))/VLOOKUP($F301,$B$320:$BB$343,MATCH(LEFT(TRIM(N$6),FIND("~",SUBSTITUTE(N$6,"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301))*HLOOKUP(LEFT(TRIM(N$6),FIND("~",SUBSTITUTE(N$6," ","~",LEN(TRIM(N$6))-LEN(SUBSTITUTE(TRIM(N$6)," ",""))))-1)&amp;" Total",$B$6:$BB$343,ROW($A301)-5,FALSE))</f>
        <v>0</v>
      </c>
      <c r="O301" s="14">
        <f ca="1">IF(O$5&lt;&gt;"",HLOOKUP(O$5,Functionalization!$G$6:$R$343,ROW($A301)-5,FALSE),IFERROR(INDEX(O$320:O$343,MATCH($F301,$B$320:$B$343,0))/VLOOKUP($F301,$B$320:$BB$343,MATCH(LEFT(TRIM(O$6),FIND("~",SUBSTITUTE(O$6,"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301))*HLOOKUP(LEFT(TRIM(O$6),FIND("~",SUBSTITUTE(O$6," ","~",LEN(TRIM(O$6))-LEN(SUBSTITUTE(TRIM(O$6)," ",""))))-1)&amp;" Total",$B$6:$BB$343,ROW($A301)-5,FALSE))</f>
        <v>0</v>
      </c>
      <c r="P301" s="14">
        <f ca="1">IF(P$5&lt;&gt;"",HLOOKUP(P$5,Functionalization!$G$6:$R$343,ROW($A301)-5,FALSE),IFERROR(INDEX(P$320:P$343,MATCH($F301,$B$320:$B$343,0))/VLOOKUP($F301,$B$320:$BB$343,MATCH(LEFT(TRIM(P$6),FIND("~",SUBSTITUTE(P$6,"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301))*HLOOKUP(LEFT(TRIM(P$6),FIND("~",SUBSTITUTE(P$6," ","~",LEN(TRIM(P$6))-LEN(SUBSTITUTE(TRIM(P$6)," ",""))))-1)&amp;" Total",$B$6:$BB$343,ROW($A301)-5,FALSE))</f>
        <v>0</v>
      </c>
      <c r="Q301" s="14">
        <f ca="1">IF(Q$5&lt;&gt;"",HLOOKUP(Q$5,Functionalization!$G$6:$R$343,ROW($A301)-5,FALSE),IFERROR(INDEX(Q$320:Q$343,MATCH($F301,$B$320:$B$343,0))/VLOOKUP($F301,$B$320:$BB$343,MATCH(LEFT(TRIM(Q$6),FIND("~",SUBSTITUTE(Q$6,"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301))*HLOOKUP(LEFT(TRIM(Q$6),FIND("~",SUBSTITUTE(Q$6," ","~",LEN(TRIM(Q$6))-LEN(SUBSTITUTE(TRIM(Q$6)," ",""))))-1)&amp;" Total",$B$6:$BB$343,ROW($A301)-5,FALSE))</f>
        <v>0</v>
      </c>
      <c r="R301" s="14">
        <f ca="1">IF(R$5&lt;&gt;"",HLOOKUP(R$5,Functionalization!$G$6:$R$343,ROW($A301)-5,FALSE),IFERROR(INDEX(R$320:R$343,MATCH($F301,$B$320:$B$343,0))/VLOOKUP($F301,$B$320:$BB$343,MATCH(LEFT(TRIM(R$6),FIND("~",SUBSTITUTE(R$6,"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301))*HLOOKUP(LEFT(TRIM(R$6),FIND("~",SUBSTITUTE(R$6," ","~",LEN(TRIM(R$6))-LEN(SUBSTITUTE(TRIM(R$6)," ",""))))-1)&amp;" Total",$B$6:$BB$343,ROW($A301)-5,FALSE))</f>
        <v>0</v>
      </c>
      <c r="S301" s="14">
        <f ca="1">IF(S$5&lt;&gt;"",HLOOKUP(S$5,Functionalization!$G$6:$R$343,ROW($A301)-5,FALSE),IFERROR(INDEX(S$320:S$343,MATCH($F301,$B$320:$B$343,0))/VLOOKUP($F301,$B$320:$BB$343,MATCH(LEFT(TRIM(S$6),FIND("~",SUBSTITUTE(S$6,"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301))*HLOOKUP(LEFT(TRIM(S$6),FIND("~",SUBSTITUTE(S$6," ","~",LEN(TRIM(S$6))-LEN(SUBSTITUTE(TRIM(S$6)," ",""))))-1)&amp;" Total",$B$6:$BB$343,ROW($A301)-5,FALSE))</f>
        <v>0</v>
      </c>
      <c r="T301" s="14">
        <f ca="1">IF(T$5&lt;&gt;"",HLOOKUP(T$5,Functionalization!$G$6:$R$343,ROW($A301)-5,FALSE),IFERROR(INDEX(T$320:T$343,MATCH($F301,$B$320:$B$343,0))/VLOOKUP($F301,$B$320:$BB$343,MATCH(LEFT(TRIM(T$6),FIND("~",SUBSTITUTE(T$6,"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301))*HLOOKUP(LEFT(TRIM(T$6),FIND("~",SUBSTITUTE(T$6," ","~",LEN(TRIM(T$6))-LEN(SUBSTITUTE(TRIM(T$6)," ",""))))-1)&amp;" Total",$B$6:$BB$343,ROW($A301)-5,FALSE))</f>
        <v>0</v>
      </c>
      <c r="U301" s="14">
        <f ca="1">IF(U$5&lt;&gt;"",HLOOKUP(U$5,Functionalization!$G$6:$R$343,ROW($A301)-5,FALSE),IFERROR(INDEX(U$320:U$343,MATCH($F301,$B$320:$B$343,0))/VLOOKUP($F301,$B$320:$BB$343,MATCH(LEFT(TRIM(U$6),FIND("~",SUBSTITUTE(U$6,"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301))*HLOOKUP(LEFT(TRIM(U$6),FIND("~",SUBSTITUTE(U$6," ","~",LEN(TRIM(U$6))-LEN(SUBSTITUTE(TRIM(U$6)," ",""))))-1)&amp;" Total",$B$6:$BB$343,ROW($A301)-5,FALSE))</f>
        <v>0</v>
      </c>
      <c r="V301" s="14">
        <f ca="1">IF(V$5&lt;&gt;"",HLOOKUP(V$5,Functionalization!$G$6:$R$343,ROW($A301)-5,FALSE),IFERROR(INDEX(V$320:V$343,MATCH($F301,$B$320:$B$343,0))/VLOOKUP($F301,$B$320:$BB$343,MATCH(LEFT(TRIM(V$6),FIND("~",SUBSTITUTE(V$6,"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301))*HLOOKUP(LEFT(TRIM(V$6),FIND("~",SUBSTITUTE(V$6," ","~",LEN(TRIM(V$6))-LEN(SUBSTITUTE(TRIM(V$6)," ",""))))-1)&amp;" Total",$B$6:$BB$343,ROW($A301)-5,FALSE))</f>
        <v>0</v>
      </c>
      <c r="W301" s="14">
        <f ca="1">IF(W$5&lt;&gt;"",HLOOKUP(W$5,Functionalization!$G$6:$R$343,ROW($A301)-5,FALSE),IFERROR(INDEX(W$320:W$343,MATCH($F301,$B$320:$B$343,0))/VLOOKUP($F301,$B$320:$BB$343,MATCH(LEFT(TRIM(W$6),FIND("~",SUBSTITUTE(W$6,"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301))*HLOOKUP(LEFT(TRIM(W$6),FIND("~",SUBSTITUTE(W$6," ","~",LEN(TRIM(W$6))-LEN(SUBSTITUTE(TRIM(W$6)," ",""))))-1)&amp;" Total",$B$6:$BB$343,ROW($A301)-5,FALSE))</f>
        <v>0</v>
      </c>
      <c r="X301" s="14">
        <f ca="1">IF(X$5&lt;&gt;"",HLOOKUP(X$5,Functionalization!$G$6:$R$343,ROW($A301)-5,FALSE),IFERROR(INDEX(X$320:X$343,MATCH($F301,$B$320:$B$343,0))/VLOOKUP($F301,$B$320:$BB$343,MATCH(LEFT(TRIM(X$6),FIND("~",SUBSTITUTE(X$6,"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301))*HLOOKUP(LEFT(TRIM(X$6),FIND("~",SUBSTITUTE(X$6," ","~",LEN(TRIM(X$6))-LEN(SUBSTITUTE(TRIM(X$6)," ",""))))-1)&amp;" Total",$B$6:$BB$343,ROW($A301)-5,FALSE))</f>
        <v>0</v>
      </c>
      <c r="Y301" s="14">
        <f ca="1">IF(Y$5&lt;&gt;"",HLOOKUP(Y$5,Functionalization!$G$6:$R$343,ROW($A301)-5,FALSE),IFERROR(INDEX(Y$320:Y$343,MATCH($F301,$B$320:$B$343,0))/VLOOKUP($F301,$B$320:$BB$343,MATCH(LEFT(TRIM(Y$6),FIND("~",SUBSTITUTE(Y$6,"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301))*HLOOKUP(LEFT(TRIM(Y$6),FIND("~",SUBSTITUTE(Y$6," ","~",LEN(TRIM(Y$6))-LEN(SUBSTITUTE(TRIM(Y$6)," ",""))))-1)&amp;" Total",$B$6:$BB$343,ROW($A301)-5,FALSE))</f>
        <v>0</v>
      </c>
      <c r="Z301" s="14">
        <f ca="1">IF(Z$5&lt;&gt;"",HLOOKUP(Z$5,Functionalization!$G$6:$R$343,ROW($A301)-5,FALSE),IFERROR(INDEX(Z$320:Z$343,MATCH($F301,$B$320:$B$343,0))/VLOOKUP($F301,$B$320:$BB$343,MATCH(LEFT(TRIM(Z$6),FIND("~",SUBSTITUTE(Z$6,"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301))*HLOOKUP(LEFT(TRIM(Z$6),FIND("~",SUBSTITUTE(Z$6," ","~",LEN(TRIM(Z$6))-LEN(SUBSTITUTE(TRIM(Z$6)," ",""))))-1)&amp;" Total",$B$6:$BB$343,ROW($A301)-5,FALSE))</f>
        <v>0</v>
      </c>
      <c r="AA301" s="14">
        <f ca="1">IF(AA$5&lt;&gt;"",HLOOKUP(AA$5,Functionalization!$G$6:$R$343,ROW($A301)-5,FALSE),IFERROR(INDEX(AA$320:AA$343,MATCH($F301,$B$320:$B$343,0))/VLOOKUP($F301,$B$320:$BB$343,MATCH(LEFT(TRIM(AA$6),FIND("~",SUBSTITUTE(AA$6,"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301))*HLOOKUP(LEFT(TRIM(AA$6),FIND("~",SUBSTITUTE(AA$6," ","~",LEN(TRIM(AA$6))-LEN(SUBSTITUTE(TRIM(AA$6)," ",""))))-1)&amp;" Total",$B$6:$BB$343,ROW($A301)-5,FALSE))</f>
        <v>0</v>
      </c>
      <c r="AB301" s="14">
        <f ca="1">IF(AB$5&lt;&gt;"",HLOOKUP(AB$5,Functionalization!$G$6:$R$343,ROW($A301)-5,FALSE),IFERROR(INDEX(AB$320:AB$343,MATCH($F301,$B$320:$B$343,0))/VLOOKUP($F301,$B$320:$BB$343,MATCH(LEFT(TRIM(AB$6),FIND("~",SUBSTITUTE(AB$6,"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301))*HLOOKUP(LEFT(TRIM(AB$6),FIND("~",SUBSTITUTE(AB$6," ","~",LEN(TRIM(AB$6))-LEN(SUBSTITUTE(TRIM(AB$6)," ",""))))-1)&amp;" Total",$B$6:$BB$343,ROW($A301)-5,FALSE))</f>
        <v>0</v>
      </c>
      <c r="AC301" s="14">
        <f ca="1">IF(AC$5&lt;&gt;"",HLOOKUP(AC$5,Functionalization!$G$6:$R$343,ROW($A301)-5,FALSE),IFERROR(INDEX(AC$320:AC$343,MATCH($F301,$B$320:$B$343,0))/VLOOKUP($F301,$B$320:$BB$343,MATCH(LEFT(TRIM(AC$6),FIND("~",SUBSTITUTE(AC$6,"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301))*HLOOKUP(LEFT(TRIM(AC$6),FIND("~",SUBSTITUTE(AC$6," ","~",LEN(TRIM(AC$6))-LEN(SUBSTITUTE(TRIM(AC$6)," ",""))))-1)&amp;" Total",$B$6:$BB$343,ROW($A301)-5,FALSE))</f>
        <v>0</v>
      </c>
      <c r="AD301" s="14">
        <f ca="1">IF(AD$5&lt;&gt;"",HLOOKUP(AD$5,Functionalization!$G$6:$R$343,ROW($A301)-5,FALSE),IFERROR(INDEX(AD$320:AD$343,MATCH($F301,$B$320:$B$343,0))/VLOOKUP($F301,$B$320:$BB$343,MATCH(LEFT(TRIM(AD$6),FIND("~",SUBSTITUTE(AD$6,"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301))*HLOOKUP(LEFT(TRIM(AD$6),FIND("~",SUBSTITUTE(AD$6," ","~",LEN(TRIM(AD$6))-LEN(SUBSTITUTE(TRIM(AD$6)," ",""))))-1)&amp;" Total",$B$6:$BB$343,ROW($A301)-5,FALSE))</f>
        <v>0</v>
      </c>
      <c r="AE301" s="14">
        <f ca="1">IF(AE$5&lt;&gt;"",HLOOKUP(AE$5,Functionalization!$G$6:$R$343,ROW($A301)-5,FALSE),IFERROR(INDEX(AE$320:AE$343,MATCH($F301,$B$320:$B$343,0))/VLOOKUP($F301,$B$320:$BB$343,MATCH(LEFT(TRIM(AE$6),FIND("~",SUBSTITUTE(AE$6,"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301))*HLOOKUP(LEFT(TRIM(AE$6),FIND("~",SUBSTITUTE(AE$6," ","~",LEN(TRIM(AE$6))-LEN(SUBSTITUTE(TRIM(AE$6)," ",""))))-1)&amp;" Total",$B$6:$BB$343,ROW($A301)-5,FALSE))</f>
        <v>0</v>
      </c>
      <c r="AF301" s="14">
        <f ca="1">IF(AF$5&lt;&gt;"",HLOOKUP(AF$5,Functionalization!$G$6:$R$343,ROW($A301)-5,FALSE),IFERROR(INDEX(AF$320:AF$343,MATCH($F301,$B$320:$B$343,0))/VLOOKUP($F301,$B$320:$BB$343,MATCH(LEFT(TRIM(AF$6),FIND("~",SUBSTITUTE(AF$6,"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301))*HLOOKUP(LEFT(TRIM(AF$6),FIND("~",SUBSTITUTE(AF$6," ","~",LEN(TRIM(AF$6))-LEN(SUBSTITUTE(TRIM(AF$6)," ",""))))-1)&amp;" Total",$B$6:$BB$343,ROW($A301)-5,FALSE))</f>
        <v>0</v>
      </c>
      <c r="AG301" s="14">
        <f ca="1">IF(AG$5&lt;&gt;"",HLOOKUP(AG$5,Functionalization!$G$6:$R$343,ROW($A301)-5,FALSE),IFERROR(INDEX(AG$320:AG$343,MATCH($F301,$B$320:$B$343,0))/VLOOKUP($F301,$B$320:$BB$343,MATCH(LEFT(TRIM(AG$6),FIND("~",SUBSTITUTE(AG$6,"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301))*HLOOKUP(LEFT(TRIM(AG$6),FIND("~",SUBSTITUTE(AG$6," ","~",LEN(TRIM(AG$6))-LEN(SUBSTITUTE(TRIM(AG$6)," ",""))))-1)&amp;" Total",$B$6:$BB$343,ROW($A301)-5,FALSE))</f>
        <v>0</v>
      </c>
      <c r="AH301" s="14">
        <f ca="1">IF(AH$5&lt;&gt;"",HLOOKUP(AH$5,Functionalization!$G$6:$R$343,ROW($A301)-5,FALSE),IFERROR(INDEX(AH$320:AH$343,MATCH($F301,$B$320:$B$343,0))/VLOOKUP($F301,$B$320:$BB$343,MATCH(LEFT(TRIM(AH$6),FIND("~",SUBSTITUTE(AH$6,"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301))*HLOOKUP(LEFT(TRIM(AH$6),FIND("~",SUBSTITUTE(AH$6," ","~",LEN(TRIM(AH$6))-LEN(SUBSTITUTE(TRIM(AH$6)," ",""))))-1)&amp;" Total",$B$6:$BB$343,ROW($A301)-5,FALSE))</f>
        <v>0</v>
      </c>
      <c r="AI301" s="14">
        <f ca="1">IF(AI$5&lt;&gt;"",HLOOKUP(AI$5,Functionalization!$G$6:$R$343,ROW($A301)-5,FALSE),IFERROR(INDEX(AI$320:AI$343,MATCH($F301,$B$320:$B$343,0))/VLOOKUP($F301,$B$320:$BB$343,MATCH(LEFT(TRIM(AI$6),FIND("~",SUBSTITUTE(AI$6,"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301))*HLOOKUP(LEFT(TRIM(AI$6),FIND("~",SUBSTITUTE(AI$6," ","~",LEN(TRIM(AI$6))-LEN(SUBSTITUTE(TRIM(AI$6)," ",""))))-1)&amp;" Total",$B$6:$BB$343,ROW($A301)-5,FALSE))</f>
        <v>0</v>
      </c>
      <c r="AJ301" s="14">
        <f ca="1">IF(AJ$5&lt;&gt;"",HLOOKUP(AJ$5,Functionalization!$G$6:$R$343,ROW($A301)-5,FALSE),IFERROR(INDEX(AJ$320:AJ$343,MATCH($F301,$B$320:$B$343,0))/VLOOKUP($F301,$B$320:$BB$343,MATCH(LEFT(TRIM(AJ$6),FIND("~",SUBSTITUTE(AJ$6,"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301))*HLOOKUP(LEFT(TRIM(AJ$6),FIND("~",SUBSTITUTE(AJ$6," ","~",LEN(TRIM(AJ$6))-LEN(SUBSTITUTE(TRIM(AJ$6)," ",""))))-1)&amp;" Total",$B$6:$BB$343,ROW($A301)-5,FALSE))</f>
        <v>0</v>
      </c>
      <c r="AK301" s="14">
        <f ca="1">IF(AK$5&lt;&gt;"",HLOOKUP(AK$5,Functionalization!$G$6:$R$343,ROW($A301)-5,FALSE),IFERROR(INDEX(AK$320:AK$343,MATCH($F301,$B$320:$B$343,0))/VLOOKUP($F301,$B$320:$BB$343,MATCH(LEFT(TRIM(AK$6),FIND("~",SUBSTITUTE(AK$6,"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301))*HLOOKUP(LEFT(TRIM(AK$6),FIND("~",SUBSTITUTE(AK$6," ","~",LEN(TRIM(AK$6))-LEN(SUBSTITUTE(TRIM(AK$6)," ",""))))-1)&amp;" Total",$B$6:$BB$343,ROW($A301)-5,FALSE))</f>
        <v>0</v>
      </c>
      <c r="AL301" s="14">
        <f ca="1">IF(AL$5&lt;&gt;"",HLOOKUP(AL$5,Functionalization!$G$6:$R$343,ROW($A301)-5,FALSE),IFERROR(INDEX(AL$320:AL$343,MATCH($F301,$B$320:$B$343,0))/VLOOKUP($F301,$B$320:$BB$343,MATCH(LEFT(TRIM(AL$6),FIND("~",SUBSTITUTE(AL$6,"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301))*HLOOKUP(LEFT(TRIM(AL$6),FIND("~",SUBSTITUTE(AL$6," ","~",LEN(TRIM(AL$6))-LEN(SUBSTITUTE(TRIM(AL$6)," ",""))))-1)&amp;" Total",$B$6:$BB$343,ROW($A301)-5,FALSE))</f>
        <v>0</v>
      </c>
      <c r="AM301" s="14">
        <f ca="1">IF(AM$5&lt;&gt;"",HLOOKUP(AM$5,Functionalization!$G$6:$R$343,ROW($A301)-5,FALSE),IFERROR(INDEX(AM$320:AM$343,MATCH($F301,$B$320:$B$343,0))/VLOOKUP($F301,$B$320:$BB$343,MATCH(LEFT(TRIM(AM$6),FIND("~",SUBSTITUTE(AM$6,"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301))*HLOOKUP(LEFT(TRIM(AM$6),FIND("~",SUBSTITUTE(AM$6," ","~",LEN(TRIM(AM$6))-LEN(SUBSTITUTE(TRIM(AM$6)," ",""))))-1)&amp;" Total",$B$6:$BB$343,ROW($A301)-5,FALSE))</f>
        <v>0</v>
      </c>
      <c r="AN301" s="14">
        <f ca="1">IF(AN$5&lt;&gt;"",HLOOKUP(AN$5,Functionalization!$G$6:$R$343,ROW($A301)-5,FALSE),IFERROR(INDEX(AN$320:AN$343,MATCH($F301,$B$320:$B$343,0))/VLOOKUP($F301,$B$320:$BB$343,MATCH(LEFT(TRIM(AN$6),FIND("~",SUBSTITUTE(AN$6,"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301))*HLOOKUP(LEFT(TRIM(AN$6),FIND("~",SUBSTITUTE(AN$6," ","~",LEN(TRIM(AN$6))-LEN(SUBSTITUTE(TRIM(AN$6)," ",""))))-1)&amp;" Total",$B$6:$BB$343,ROW($A301)-5,FALSE))</f>
        <v>0</v>
      </c>
      <c r="AO301" s="14">
        <f ca="1">IF(AO$5&lt;&gt;"",HLOOKUP(AO$5,Functionalization!$G$6:$R$343,ROW($A301)-5,FALSE),IFERROR(INDEX(AO$320:AO$343,MATCH($F301,$B$320:$B$343,0))/VLOOKUP($F301,$B$320:$BB$343,MATCH(LEFT(TRIM(AO$6),FIND("~",SUBSTITUTE(AO$6,"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301))*HLOOKUP(LEFT(TRIM(AO$6),FIND("~",SUBSTITUTE(AO$6," ","~",LEN(TRIM(AO$6))-LEN(SUBSTITUTE(TRIM(AO$6)," ",""))))-1)&amp;" Total",$B$6:$BB$343,ROW($A301)-5,FALSE))</f>
        <v>0</v>
      </c>
      <c r="AP301" s="14">
        <f ca="1">IF(AP$5&lt;&gt;"",HLOOKUP(AP$5,Functionalization!$G$6:$R$343,ROW($A301)-5,FALSE),IFERROR(INDEX(AP$320:AP$343,MATCH($F301,$B$320:$B$343,0))/VLOOKUP($F301,$B$320:$BB$343,MATCH(LEFT(TRIM(AP$6),FIND("~",SUBSTITUTE(AP$6,"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301))*HLOOKUP(LEFT(TRIM(AP$6),FIND("~",SUBSTITUTE(AP$6," ","~",LEN(TRIM(AP$6))-LEN(SUBSTITUTE(TRIM(AP$6)," ",""))))-1)&amp;" Total",$B$6:$BB$343,ROW($A301)-5,FALSE))</f>
        <v>0</v>
      </c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D301" s="44">
        <f ca="1">IFERROR(IF(SUMIF($G$6:$BB$6,BD$6&amp;" Total",$G301:$BB301)-(SUMIF($G$6:$BB$6,BD$6&amp;" "&amp;'Input-Allocators'!$D$18,$G301:$BB301)+IFERROR(SUMIF($G$6:$BB$6,BD$6&amp;" "&amp;'Input-Allocators'!$E$18,$G301:$BB301),SUMIF($G$6:$BB$6,BD$6&amp;" "&amp;'Input-Allocators'!$B$20,$G301:$BB301))+SUMIF($G$6:$BB$6,BD$6&amp;" "&amp;'Input-Allocators'!$F$18,$G301:$BB301))&lt;Check_Limit,0,1),1)</f>
        <v>0</v>
      </c>
      <c r="BE301" s="44">
        <f ca="1">IFERROR(IF(SUMIF($G$6:$BB$6,BE$6&amp;" Total",$G301:$BB301)-(SUMIF($G$6:$BB$6,BE$6&amp;" "&amp;'Input-Allocators'!$D$18,$G301:$BB301)+IFERROR(SUMIF($G$6:$BB$6,BE$6&amp;" "&amp;'Input-Allocators'!$E$18,$G301:$BB301),SUMIF($G$6:$BB$6,BE$6&amp;" "&amp;'Input-Allocators'!$B$20,$G301:$BB301))+SUMIF($G$6:$BB$6,BE$6&amp;" "&amp;'Input-Allocators'!$F$18,$G301:$BB301))&lt;Check_Limit,0,1),1)</f>
        <v>0</v>
      </c>
      <c r="BF301" s="44">
        <f ca="1">IFERROR(IF(SUMIF($G$6:$BB$6,BF$6&amp;" Total",$G301:$BB301)-(SUMIF($G$6:$BB$6,BF$6&amp;" "&amp;'Input-Allocators'!$D$18,$G301:$BB301)+IFERROR(SUMIF($G$6:$BB$6,BF$6&amp;" "&amp;'Input-Allocators'!$E$18,$G301:$BB301),SUMIF($G$6:$BB$6,BF$6&amp;" "&amp;'Input-Allocators'!$B$20,$G301:$BB301))+SUMIF($G$6:$BB$6,BF$6&amp;" "&amp;'Input-Allocators'!$F$18,$G301:$BB301))&lt;Check_Limit,0,1),1)</f>
        <v>0</v>
      </c>
      <c r="BG301" s="44">
        <f ca="1">IFERROR(IF(SUMIF($G$6:$BB$6,BG$6&amp;" Total",$G301:$BB301)-(SUMIF($G$6:$BB$6,BG$6&amp;" "&amp;'Input-Allocators'!$D$18,$G301:$BB301)+IFERROR(SUMIF($G$6:$BB$6,BG$6&amp;" "&amp;'Input-Allocators'!$E$18,$G301:$BB301),SUMIF($G$6:$BB$6,BG$6&amp;" "&amp;'Input-Allocators'!$B$20,$G301:$BB301))+SUMIF($G$6:$BB$6,BG$6&amp;" "&amp;'Input-Allocators'!$F$18,$G301:$BB301))&lt;Check_Limit,0,1),1)</f>
        <v>0</v>
      </c>
      <c r="BH301" s="44">
        <f ca="1">IFERROR(IF(SUMIF($G$6:$BB$6,BH$6&amp;" Total",$G301:$BB301)-(SUMIF($G$6:$BB$6,BH$6&amp;" "&amp;'Input-Allocators'!$D$18,$G301:$BB301)+IFERROR(SUMIF($G$6:$BB$6,BH$6&amp;" "&amp;'Input-Allocators'!$E$18,$G301:$BB301),SUMIF($G$6:$BB$6,BH$6&amp;" "&amp;'Input-Allocators'!$B$20,$G301:$BB301))+SUMIF($G$6:$BB$6,BH$6&amp;" "&amp;'Input-Allocators'!$F$18,$G301:$BB301))&lt;Check_Limit,0,1),1)</f>
        <v>0</v>
      </c>
      <c r="BI301" s="44">
        <f ca="1">IFERROR(IF(SUMIF($G$6:$BB$6,BI$6&amp;" Total",$G301:$BB301)-(SUMIF($G$6:$BB$6,BI$6&amp;" "&amp;'Input-Allocators'!$D$18,$G301:$BB301)+IFERROR(SUMIF($G$6:$BB$6,BI$6&amp;" "&amp;'Input-Allocators'!$E$18,$G301:$BB301),SUMIF($G$6:$BB$6,BI$6&amp;" "&amp;'Input-Allocators'!$B$20,$G301:$BB301))+SUMIF($G$6:$BB$6,BI$6&amp;" "&amp;'Input-Allocators'!$F$18,$G301:$BB301))&lt;Check_Limit,0,1),1)</f>
        <v>0</v>
      </c>
      <c r="BJ301" s="44">
        <f ca="1">IFERROR(IF(SUMIF($G$6:$BB$6,BJ$6&amp;" Total",$G301:$BB301)-(SUMIF($G$6:$BB$6,BJ$6&amp;" "&amp;'Input-Allocators'!$D$18,$G301:$BB301)+IFERROR(SUMIF($G$6:$BB$6,BJ$6&amp;" "&amp;'Input-Allocators'!$E$18,$G301:$BB301),SUMIF($G$6:$BB$6,BJ$6&amp;" "&amp;'Input-Allocators'!$B$20,$G301:$BB301))+SUMIF($G$6:$BB$6,BJ$6&amp;" "&amp;'Input-Allocators'!$F$18,$G301:$BB301))&lt;Check_Limit,0,1),1)</f>
        <v>0</v>
      </c>
      <c r="BK301" s="44">
        <f ca="1">IFERROR(IF(SUMIF($G$6:$BB$6,BK$6&amp;" Total",$G301:$BB301)-(SUMIF($G$6:$BB$6,BK$6&amp;" "&amp;'Input-Allocators'!$D$18,$G301:$BB301)+IFERROR(SUMIF($G$6:$BB$6,BK$6&amp;" "&amp;'Input-Allocators'!$E$18,$G301:$BB301),SUMIF($G$6:$BB$6,BK$6&amp;" "&amp;'Input-Allocators'!$B$20,$G301:$BB301))+SUMIF($G$6:$BB$6,BK$6&amp;" "&amp;'Input-Allocators'!$F$18,$G301:$BB301))&lt;Check_Limit,0,1),1)</f>
        <v>0</v>
      </c>
      <c r="BL301" s="44">
        <f ca="1">IFERROR(IF(SUMIF($G$6:$BB$6,BL$6&amp;" Total",$G301:$BB301)-(SUMIF($G$6:$BB$6,BL$6&amp;" "&amp;'Input-Allocators'!$D$18,$G301:$BB301)+IFERROR(SUMIF($G$6:$BB$6,BL$6&amp;" "&amp;'Input-Allocators'!$E$18,$G301:$BB301),SUMIF($G$6:$BB$6,BL$6&amp;" "&amp;'Input-Allocators'!$B$20,$G301:$BB301))+SUMIF($G$6:$BB$6,BL$6&amp;" "&amp;'Input-Allocators'!$F$18,$G301:$BB301))&lt;Check_Limit,0,1),1)</f>
        <v>0</v>
      </c>
      <c r="BM301" s="44">
        <f ca="1">IFERROR(IF(SUMIF($G$6:$BB$6,BM$6&amp;" Total",$G301:$BB301)-(SUMIF($G$6:$BB$6,BM$6&amp;" "&amp;'Input-Allocators'!$D$18,$G301:$BB301)+IFERROR(SUMIF($G$6:$BB$6,BM$6&amp;" "&amp;'Input-Allocators'!$E$18,$G301:$BB301),SUMIF($G$6:$BB$6,BM$6&amp;" "&amp;'Input-Allocators'!$B$20,$G301:$BB301))+SUMIF($G$6:$BB$6,BM$6&amp;" "&amp;'Input-Allocators'!$F$18,$G301:$BB301))&lt;Check_Limit,0,1),1)</f>
        <v>0</v>
      </c>
      <c r="BN301" s="44">
        <f ca="1">IFERROR(IF(SUMIF($G$6:$BB$6,BN$6&amp;" Total",$G301:$BB301)-(SUMIF($G$6:$BB$6,BN$6&amp;" "&amp;'Input-Allocators'!$D$18,$G301:$BB301)+IFERROR(SUMIF($G$6:$BB$6,BN$6&amp;" "&amp;'Input-Allocators'!$E$18,$G301:$BB301),SUMIF($G$6:$BB$6,BN$6&amp;" "&amp;'Input-Allocators'!$B$20,$G301:$BB301))+SUMIF($G$6:$BB$6,BN$6&amp;" "&amp;'Input-Allocators'!$F$18,$G301:$BB301))&lt;Check_Limit,0,1),1)</f>
        <v>0</v>
      </c>
      <c r="BO301" s="44">
        <f ca="1">IFERROR(IF(SUMIF($G$6:$BB$6,BO$6&amp;" Total",$G301:$BB301)-(SUMIF($G$6:$BB$6,BO$6&amp;" "&amp;'Input-Allocators'!$D$18,$G301:$BB301)+IFERROR(SUMIF($G$6:$BB$6,BO$6&amp;" "&amp;'Input-Allocators'!$E$18,$G301:$BB301),SUMIF($G$6:$BB$6,BO$6&amp;" "&amp;'Input-Allocators'!$B$20,$G301:$BB301))+SUMIF($G$6:$BB$6,BO$6&amp;" "&amp;'Input-Allocators'!$F$18,$G301:$BB301))&lt;Check_Limit,0,1),1)</f>
        <v>0</v>
      </c>
    </row>
    <row r="302" spans="1:67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>Functionalization!$D302</f>
        <v>-580</v>
      </c>
      <c r="E302" s="14">
        <f t="shared" ca="1" si="49"/>
        <v>0</v>
      </c>
      <c r="F302" s="3" t="str">
        <f>IF($D302=0,"-",IF('Input-Accounts'!$E302&lt;&gt;0,'Input-Accounts'!$E302,'Input-Accounts'!$G302))</f>
        <v>INT_TOTPLT</v>
      </c>
      <c r="G302" s="14">
        <f ca="1">IF(G$5&lt;&gt;"",HLOOKUP(G$5,Functionalization!$G$6:$R$343,ROW($A302)-5,FALSE),IFERROR(INDEX(G$320:G$343,MATCH($F302,$B$320:$B$343,0))/VLOOKUP($F302,$B$320:$BB$343,MATCH(LEFT(TRIM(G$6),FIND("~",SUBSTITUTE(G$6,"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302))*HLOOKUP(LEFT(TRIM(G$6),FIND("~",SUBSTITUTE(G$6," ","~",LEN(TRIM(G$6))-LEN(SUBSTITUTE(TRIM(G$6)," ",""))))-1)&amp;" Total",$B$6:$BB$343,ROW($A302)-5,FALSE))</f>
        <v>-3.0415301791537854</v>
      </c>
      <c r="H302" s="14">
        <f ca="1">IF(H$5&lt;&gt;"",HLOOKUP(H$5,Functionalization!$G$6:$R$343,ROW($A302)-5,FALSE),IFERROR(INDEX(H$320:H$343,MATCH($F302,$B$320:$B$343,0))/VLOOKUP($F302,$B$320:$BB$343,MATCH(LEFT(TRIM(H$6),FIND("~",SUBSTITUTE(H$6,"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302))*HLOOKUP(LEFT(TRIM(H$6),FIND("~",SUBSTITUTE(H$6," ","~",LEN(TRIM(H$6))-LEN(SUBSTITUTE(TRIM(H$6)," ",""))))-1)&amp;" Total",$B$6:$BB$343,ROW($A302)-5,FALSE))</f>
        <v>0</v>
      </c>
      <c r="I302" s="14">
        <f ca="1">IF(I$5&lt;&gt;"",HLOOKUP(I$5,Functionalization!$G$6:$R$343,ROW($A302)-5,FALSE),IFERROR(INDEX(I$320:I$343,MATCH($F302,$B$320:$B$343,0))/VLOOKUP($F302,$B$320:$BB$343,MATCH(LEFT(TRIM(I$6),FIND("~",SUBSTITUTE(I$6,"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302))*HLOOKUP(LEFT(TRIM(I$6),FIND("~",SUBSTITUTE(I$6," ","~",LEN(TRIM(I$6))-LEN(SUBSTITUTE(TRIM(I$6)," ",""))))-1)&amp;" Total",$B$6:$BB$343,ROW($A302)-5,FALSE))</f>
        <v>-3.0415301791537854</v>
      </c>
      <c r="J302" s="14">
        <f ca="1">IF(J$5&lt;&gt;"",HLOOKUP(J$5,Functionalization!$G$6:$R$343,ROW($A302)-5,FALSE),IFERROR(INDEX(J$320:J$343,MATCH($F302,$B$320:$B$343,0))/VLOOKUP($F302,$B$320:$BB$343,MATCH(LEFT(TRIM(J$6),FIND("~",SUBSTITUTE(J$6,"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302))*HLOOKUP(LEFT(TRIM(J$6),FIND("~",SUBSTITUTE(J$6," ","~",LEN(TRIM(J$6))-LEN(SUBSTITUTE(TRIM(J$6)," ",""))))-1)&amp;" Total",$B$6:$BB$343,ROW($A302)-5,FALSE))</f>
        <v>0</v>
      </c>
      <c r="K302" s="14">
        <f ca="1">IF(K$5&lt;&gt;"",HLOOKUP(K$5,Functionalization!$G$6:$R$343,ROW($A302)-5,FALSE),IFERROR(INDEX(K$320:K$343,MATCH($F302,$B$320:$B$343,0))/VLOOKUP($F302,$B$320:$BB$343,MATCH(LEFT(TRIM(K$6),FIND("~",SUBSTITUTE(K$6,"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302))*HLOOKUP(LEFT(TRIM(K$6),FIND("~",SUBSTITUTE(K$6," ","~",LEN(TRIM(K$6))-LEN(SUBSTITUTE(TRIM(K$6)," ",""))))-1)&amp;" Total",$B$6:$BB$343,ROW($A302)-5,FALSE))</f>
        <v>-55.787171916379549</v>
      </c>
      <c r="L302" s="14">
        <f ca="1">IF(L$5&lt;&gt;"",HLOOKUP(L$5,Functionalization!$G$6:$R$343,ROW($A302)-5,FALSE),IFERROR(INDEX(L$320:L$343,MATCH($F302,$B$320:$B$343,0))/VLOOKUP($F302,$B$320:$BB$343,MATCH(LEFT(TRIM(L$6),FIND("~",SUBSTITUTE(L$6,"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302))*HLOOKUP(LEFT(TRIM(L$6),FIND("~",SUBSTITUTE(L$6," ","~",LEN(TRIM(L$6))-LEN(SUBSTITUTE(TRIM(L$6)," ",""))))-1)&amp;" Total",$B$6:$BB$343,ROW($A302)-5,FALSE))</f>
        <v>-55.787171916379549</v>
      </c>
      <c r="M302" s="14">
        <f ca="1">IF(M$5&lt;&gt;"",HLOOKUP(M$5,Functionalization!$G$6:$R$343,ROW($A302)-5,FALSE),IFERROR(INDEX(M$320:M$343,MATCH($F302,$B$320:$B$343,0))/VLOOKUP($F302,$B$320:$BB$343,MATCH(LEFT(TRIM(M$6),FIND("~",SUBSTITUTE(M$6,"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302))*HLOOKUP(LEFT(TRIM(M$6),FIND("~",SUBSTITUTE(M$6," ","~",LEN(TRIM(M$6))-LEN(SUBSTITUTE(TRIM(M$6)," ",""))))-1)&amp;" Total",$B$6:$BB$343,ROW($A302)-5,FALSE))</f>
        <v>0</v>
      </c>
      <c r="N302" s="14">
        <f ca="1">IF(N$5&lt;&gt;"",HLOOKUP(N$5,Functionalization!$G$6:$R$343,ROW($A302)-5,FALSE),IFERROR(INDEX(N$320:N$343,MATCH($F302,$B$320:$B$343,0))/VLOOKUP($F302,$B$320:$BB$343,MATCH(LEFT(TRIM(N$6),FIND("~",SUBSTITUTE(N$6,"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302))*HLOOKUP(LEFT(TRIM(N$6),FIND("~",SUBSTITUTE(N$6," ","~",LEN(TRIM(N$6))-LEN(SUBSTITUTE(TRIM(N$6)," ",""))))-1)&amp;" Total",$B$6:$BB$343,ROW($A302)-5,FALSE))</f>
        <v>0</v>
      </c>
      <c r="O302" s="14">
        <f ca="1">IF(O$5&lt;&gt;"",HLOOKUP(O$5,Functionalization!$G$6:$R$343,ROW($A302)-5,FALSE),IFERROR(INDEX(O$320:O$343,MATCH($F302,$B$320:$B$343,0))/VLOOKUP($F302,$B$320:$BB$343,MATCH(LEFT(TRIM(O$6),FIND("~",SUBSTITUTE(O$6,"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302))*HLOOKUP(LEFT(TRIM(O$6),FIND("~",SUBSTITUTE(O$6," ","~",LEN(TRIM(O$6))-LEN(SUBSTITUTE(TRIM(O$6)," ",""))))-1)&amp;" Total",$B$6:$BB$343,ROW($A302)-5,FALSE))</f>
        <v>-306.40558644648348</v>
      </c>
      <c r="P302" s="14">
        <f ca="1">IF(P$5&lt;&gt;"",HLOOKUP(P$5,Functionalization!$G$6:$R$343,ROW($A302)-5,FALSE),IFERROR(INDEX(P$320:P$343,MATCH($F302,$B$320:$B$343,0))/VLOOKUP($F302,$B$320:$BB$343,MATCH(LEFT(TRIM(P$6),FIND("~",SUBSTITUTE(P$6,"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302))*HLOOKUP(LEFT(TRIM(P$6),FIND("~",SUBSTITUTE(P$6," ","~",LEN(TRIM(P$6))-LEN(SUBSTITUTE(TRIM(P$6)," ",""))))-1)&amp;" Total",$B$6:$BB$343,ROW($A302)-5,FALSE))</f>
        <v>-302.92600462542083</v>
      </c>
      <c r="Q302" s="14">
        <f ca="1">IF(Q$5&lt;&gt;"",HLOOKUP(Q$5,Functionalization!$G$6:$R$343,ROW($A302)-5,FALSE),IFERROR(INDEX(Q$320:Q$343,MATCH($F302,$B$320:$B$343,0))/VLOOKUP($F302,$B$320:$BB$343,MATCH(LEFT(TRIM(Q$6),FIND("~",SUBSTITUTE(Q$6,"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302))*HLOOKUP(LEFT(TRIM(Q$6),FIND("~",SUBSTITUTE(Q$6," ","~",LEN(TRIM(Q$6))-LEN(SUBSTITUTE(TRIM(Q$6)," ",""))))-1)&amp;" Total",$B$6:$BB$343,ROW($A302)-5,FALSE))</f>
        <v>0</v>
      </c>
      <c r="R302" s="14">
        <f ca="1">IF(R$5&lt;&gt;"",HLOOKUP(R$5,Functionalization!$G$6:$R$343,ROW($A302)-5,FALSE),IFERROR(INDEX(R$320:R$343,MATCH($F302,$B$320:$B$343,0))/VLOOKUP($F302,$B$320:$BB$343,MATCH(LEFT(TRIM(R$6),FIND("~",SUBSTITUTE(R$6,"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302))*HLOOKUP(LEFT(TRIM(R$6),FIND("~",SUBSTITUTE(R$6," ","~",LEN(TRIM(R$6))-LEN(SUBSTITUTE(TRIM(R$6)," ",""))))-1)&amp;" Total",$B$6:$BB$343,ROW($A302)-5,FALSE))</f>
        <v>-3.4795818210626535</v>
      </c>
      <c r="S302" s="14">
        <f ca="1">IF(S$5&lt;&gt;"",HLOOKUP(S$5,Functionalization!$G$6:$R$343,ROW($A302)-5,FALSE),IFERROR(INDEX(S$320:S$343,MATCH($F302,$B$320:$B$343,0))/VLOOKUP($F302,$B$320:$BB$343,MATCH(LEFT(TRIM(S$6),FIND("~",SUBSTITUTE(S$6,"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302))*HLOOKUP(LEFT(TRIM(S$6),FIND("~",SUBSTITUTE(S$6," ","~",LEN(TRIM(S$6))-LEN(SUBSTITUTE(TRIM(S$6)," ",""))))-1)&amp;" Total",$B$6:$BB$343,ROW($A302)-5,FALSE))</f>
        <v>-214.76571145798331</v>
      </c>
      <c r="T302" s="14">
        <f ca="1">IF(T$5&lt;&gt;"",HLOOKUP(T$5,Functionalization!$G$6:$R$343,ROW($A302)-5,FALSE),IFERROR(INDEX(T$320:T$343,MATCH($F302,$B$320:$B$343,0))/VLOOKUP($F302,$B$320:$BB$343,MATCH(LEFT(TRIM(T$6),FIND("~",SUBSTITUTE(T$6,"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302))*HLOOKUP(LEFT(TRIM(T$6),FIND("~",SUBSTITUTE(T$6," ","~",LEN(TRIM(T$6))-LEN(SUBSTITUTE(TRIM(T$6)," ",""))))-1)&amp;" Total",$B$6:$BB$343,ROW($A302)-5,FALSE))</f>
        <v>0</v>
      </c>
      <c r="U302" s="14">
        <f ca="1">IF(U$5&lt;&gt;"",HLOOKUP(U$5,Functionalization!$G$6:$R$343,ROW($A302)-5,FALSE),IFERROR(INDEX(U$320:U$343,MATCH($F302,$B$320:$B$343,0))/VLOOKUP($F302,$B$320:$BB$343,MATCH(LEFT(TRIM(U$6),FIND("~",SUBSTITUTE(U$6,"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302))*HLOOKUP(LEFT(TRIM(U$6),FIND("~",SUBSTITUTE(U$6," ","~",LEN(TRIM(U$6))-LEN(SUBSTITUTE(TRIM(U$6)," ",""))))-1)&amp;" Total",$B$6:$BB$343,ROW($A302)-5,FALSE))</f>
        <v>0</v>
      </c>
      <c r="V302" s="14">
        <f ca="1">IF(V$5&lt;&gt;"",HLOOKUP(V$5,Functionalization!$G$6:$R$343,ROW($A302)-5,FALSE),IFERROR(INDEX(V$320:V$343,MATCH($F302,$B$320:$B$343,0))/VLOOKUP($F302,$B$320:$BB$343,MATCH(LEFT(TRIM(V$6),FIND("~",SUBSTITUTE(V$6,"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302))*HLOOKUP(LEFT(TRIM(V$6),FIND("~",SUBSTITUTE(V$6," ","~",LEN(TRIM(V$6))-LEN(SUBSTITUTE(TRIM(V$6)," ",""))))-1)&amp;" Total",$B$6:$BB$343,ROW($A302)-5,FALSE))</f>
        <v>-214.76571145798331</v>
      </c>
      <c r="W302" s="14">
        <f ca="1">IF(W$5&lt;&gt;"",HLOOKUP(W$5,Functionalization!$G$6:$R$343,ROW($A302)-5,FALSE),IFERROR(INDEX(W$320:W$343,MATCH($F302,$B$320:$B$343,0))/VLOOKUP($F302,$B$320:$BB$343,MATCH(LEFT(TRIM(W$6),FIND("~",SUBSTITUTE(W$6,"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302))*HLOOKUP(LEFT(TRIM(W$6),FIND("~",SUBSTITUTE(W$6," ","~",LEN(TRIM(W$6))-LEN(SUBSTITUTE(TRIM(W$6)," ",""))))-1)&amp;" Total",$B$6:$BB$343,ROW($A302)-5,FALSE))</f>
        <v>0</v>
      </c>
      <c r="X302" s="14">
        <f ca="1">IF(X$5&lt;&gt;"",HLOOKUP(X$5,Functionalization!$G$6:$R$343,ROW($A302)-5,FALSE),IFERROR(INDEX(X$320:X$343,MATCH($F302,$B$320:$B$343,0))/VLOOKUP($F302,$B$320:$BB$343,MATCH(LEFT(TRIM(X$6),FIND("~",SUBSTITUTE(X$6,"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302))*HLOOKUP(LEFT(TRIM(X$6),FIND("~",SUBSTITUTE(X$6," ","~",LEN(TRIM(X$6))-LEN(SUBSTITUTE(TRIM(X$6)," ",""))))-1)&amp;" Total",$B$6:$BB$343,ROW($A302)-5,FALSE))</f>
        <v>0</v>
      </c>
      <c r="Y302" s="14">
        <f ca="1">IF(Y$5&lt;&gt;"",HLOOKUP(Y$5,Functionalization!$G$6:$R$343,ROW($A302)-5,FALSE),IFERROR(INDEX(Y$320:Y$343,MATCH($F302,$B$320:$B$343,0))/VLOOKUP($F302,$B$320:$BB$343,MATCH(LEFT(TRIM(Y$6),FIND("~",SUBSTITUTE(Y$6,"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302))*HLOOKUP(LEFT(TRIM(Y$6),FIND("~",SUBSTITUTE(Y$6," ","~",LEN(TRIM(Y$6))-LEN(SUBSTITUTE(TRIM(Y$6)," ",""))))-1)&amp;" Total",$B$6:$BB$343,ROW($A302)-5,FALSE))</f>
        <v>0</v>
      </c>
      <c r="Z302" s="14">
        <f ca="1">IF(Z$5&lt;&gt;"",HLOOKUP(Z$5,Functionalization!$G$6:$R$343,ROW($A302)-5,FALSE),IFERROR(INDEX(Z$320:Z$343,MATCH($F302,$B$320:$B$343,0))/VLOOKUP($F302,$B$320:$BB$343,MATCH(LEFT(TRIM(Z$6),FIND("~",SUBSTITUTE(Z$6,"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302))*HLOOKUP(LEFT(TRIM(Z$6),FIND("~",SUBSTITUTE(Z$6," ","~",LEN(TRIM(Z$6))-LEN(SUBSTITUTE(TRIM(Z$6)," ",""))))-1)&amp;" Total",$B$6:$BB$343,ROW($A302)-5,FALSE))</f>
        <v>0</v>
      </c>
      <c r="AA302" s="14">
        <f ca="1">IF(AA$5&lt;&gt;"",HLOOKUP(AA$5,Functionalization!$G$6:$R$343,ROW($A302)-5,FALSE),IFERROR(INDEX(AA$320:AA$343,MATCH($F302,$B$320:$B$343,0))/VLOOKUP($F302,$B$320:$BB$343,MATCH(LEFT(TRIM(AA$6),FIND("~",SUBSTITUTE(AA$6,"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302))*HLOOKUP(LEFT(TRIM(AA$6),FIND("~",SUBSTITUTE(AA$6," ","~",LEN(TRIM(AA$6))-LEN(SUBSTITUTE(TRIM(AA$6)," ",""))))-1)&amp;" Total",$B$6:$BB$343,ROW($A302)-5,FALSE))</f>
        <v>0</v>
      </c>
      <c r="AB302" s="14">
        <f ca="1">IF(AB$5&lt;&gt;"",HLOOKUP(AB$5,Functionalization!$G$6:$R$343,ROW($A302)-5,FALSE),IFERROR(INDEX(AB$320:AB$343,MATCH($F302,$B$320:$B$343,0))/VLOOKUP($F302,$B$320:$BB$343,MATCH(LEFT(TRIM(AB$6),FIND("~",SUBSTITUTE(AB$6,"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302))*HLOOKUP(LEFT(TRIM(AB$6),FIND("~",SUBSTITUTE(AB$6," ","~",LEN(TRIM(AB$6))-LEN(SUBSTITUTE(TRIM(AB$6)," ",""))))-1)&amp;" Total",$B$6:$BB$343,ROW($A302)-5,FALSE))</f>
        <v>0</v>
      </c>
      <c r="AC302" s="14">
        <f ca="1">IF(AC$5&lt;&gt;"",HLOOKUP(AC$5,Functionalization!$G$6:$R$343,ROW($A302)-5,FALSE),IFERROR(INDEX(AC$320:AC$343,MATCH($F302,$B$320:$B$343,0))/VLOOKUP($F302,$B$320:$BB$343,MATCH(LEFT(TRIM(AC$6),FIND("~",SUBSTITUTE(AC$6,"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302))*HLOOKUP(LEFT(TRIM(AC$6),FIND("~",SUBSTITUTE(AC$6," ","~",LEN(TRIM(AC$6))-LEN(SUBSTITUTE(TRIM(AC$6)," ",""))))-1)&amp;" Total",$B$6:$BB$343,ROW($A302)-5,FALSE))</f>
        <v>0</v>
      </c>
      <c r="AD302" s="14">
        <f ca="1">IF(AD$5&lt;&gt;"",HLOOKUP(AD$5,Functionalization!$G$6:$R$343,ROW($A302)-5,FALSE),IFERROR(INDEX(AD$320:AD$343,MATCH($F302,$B$320:$B$343,0))/VLOOKUP($F302,$B$320:$BB$343,MATCH(LEFT(TRIM(AD$6),FIND("~",SUBSTITUTE(AD$6,"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302))*HLOOKUP(LEFT(TRIM(AD$6),FIND("~",SUBSTITUTE(AD$6," ","~",LEN(TRIM(AD$6))-LEN(SUBSTITUTE(TRIM(AD$6)," ",""))))-1)&amp;" Total",$B$6:$BB$343,ROW($A302)-5,FALSE))</f>
        <v>0</v>
      </c>
      <c r="AE302" s="14">
        <f ca="1">IF(AE$5&lt;&gt;"",HLOOKUP(AE$5,Functionalization!$G$6:$R$343,ROW($A302)-5,FALSE),IFERROR(INDEX(AE$320:AE$343,MATCH($F302,$B$320:$B$343,0))/VLOOKUP($F302,$B$320:$BB$343,MATCH(LEFT(TRIM(AE$6),FIND("~",SUBSTITUTE(AE$6,"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302))*HLOOKUP(LEFT(TRIM(AE$6),FIND("~",SUBSTITUTE(AE$6," ","~",LEN(TRIM(AE$6))-LEN(SUBSTITUTE(TRIM(AE$6)," ",""))))-1)&amp;" Total",$B$6:$BB$343,ROW($A302)-5,FALSE))</f>
        <v>0</v>
      </c>
      <c r="AF302" s="14">
        <f ca="1">IF(AF$5&lt;&gt;"",HLOOKUP(AF$5,Functionalization!$G$6:$R$343,ROW($A302)-5,FALSE),IFERROR(INDEX(AF$320:AF$343,MATCH($F302,$B$320:$B$343,0))/VLOOKUP($F302,$B$320:$BB$343,MATCH(LEFT(TRIM(AF$6),FIND("~",SUBSTITUTE(AF$6,"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302))*HLOOKUP(LEFT(TRIM(AF$6),FIND("~",SUBSTITUTE(AF$6," ","~",LEN(TRIM(AF$6))-LEN(SUBSTITUTE(TRIM(AF$6)," ",""))))-1)&amp;" Total",$B$6:$BB$343,ROW($A302)-5,FALSE))</f>
        <v>0</v>
      </c>
      <c r="AG302" s="14">
        <f ca="1">IF(AG$5&lt;&gt;"",HLOOKUP(AG$5,Functionalization!$G$6:$R$343,ROW($A302)-5,FALSE),IFERROR(INDEX(AG$320:AG$343,MATCH($F302,$B$320:$B$343,0))/VLOOKUP($F302,$B$320:$BB$343,MATCH(LEFT(TRIM(AG$6),FIND("~",SUBSTITUTE(AG$6,"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302))*HLOOKUP(LEFT(TRIM(AG$6),FIND("~",SUBSTITUTE(AG$6," ","~",LEN(TRIM(AG$6))-LEN(SUBSTITUTE(TRIM(AG$6)," ",""))))-1)&amp;" Total",$B$6:$BB$343,ROW($A302)-5,FALSE))</f>
        <v>0</v>
      </c>
      <c r="AH302" s="14">
        <f ca="1">IF(AH$5&lt;&gt;"",HLOOKUP(AH$5,Functionalization!$G$6:$R$343,ROW($A302)-5,FALSE),IFERROR(INDEX(AH$320:AH$343,MATCH($F302,$B$320:$B$343,0))/VLOOKUP($F302,$B$320:$BB$343,MATCH(LEFT(TRIM(AH$6),FIND("~",SUBSTITUTE(AH$6,"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302))*HLOOKUP(LEFT(TRIM(AH$6),FIND("~",SUBSTITUTE(AH$6," ","~",LEN(TRIM(AH$6))-LEN(SUBSTITUTE(TRIM(AH$6)," ",""))))-1)&amp;" Total",$B$6:$BB$343,ROW($A302)-5,FALSE))</f>
        <v>0</v>
      </c>
      <c r="AI302" s="14">
        <f ca="1">IF(AI$5&lt;&gt;"",HLOOKUP(AI$5,Functionalization!$G$6:$R$343,ROW($A302)-5,FALSE),IFERROR(INDEX(AI$320:AI$343,MATCH($F302,$B$320:$B$343,0))/VLOOKUP($F302,$B$320:$BB$343,MATCH(LEFT(TRIM(AI$6),FIND("~",SUBSTITUTE(AI$6,"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302))*HLOOKUP(LEFT(TRIM(AI$6),FIND("~",SUBSTITUTE(AI$6," ","~",LEN(TRIM(AI$6))-LEN(SUBSTITUTE(TRIM(AI$6)," ",""))))-1)&amp;" Total",$B$6:$BB$343,ROW($A302)-5,FALSE))</f>
        <v>0</v>
      </c>
      <c r="AJ302" s="14">
        <f ca="1">IF(AJ$5&lt;&gt;"",HLOOKUP(AJ$5,Functionalization!$G$6:$R$343,ROW($A302)-5,FALSE),IFERROR(INDEX(AJ$320:AJ$343,MATCH($F302,$B$320:$B$343,0))/VLOOKUP($F302,$B$320:$BB$343,MATCH(LEFT(TRIM(AJ$6),FIND("~",SUBSTITUTE(AJ$6,"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302))*HLOOKUP(LEFT(TRIM(AJ$6),FIND("~",SUBSTITUTE(AJ$6," ","~",LEN(TRIM(AJ$6))-LEN(SUBSTITUTE(TRIM(AJ$6)," ",""))))-1)&amp;" Total",$B$6:$BB$343,ROW($A302)-5,FALSE))</f>
        <v>0</v>
      </c>
      <c r="AK302" s="14">
        <f ca="1">IF(AK$5&lt;&gt;"",HLOOKUP(AK$5,Functionalization!$G$6:$R$343,ROW($A302)-5,FALSE),IFERROR(INDEX(AK$320:AK$343,MATCH($F302,$B$320:$B$343,0))/VLOOKUP($F302,$B$320:$BB$343,MATCH(LEFT(TRIM(AK$6),FIND("~",SUBSTITUTE(AK$6,"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302))*HLOOKUP(LEFT(TRIM(AK$6),FIND("~",SUBSTITUTE(AK$6," ","~",LEN(TRIM(AK$6))-LEN(SUBSTITUTE(TRIM(AK$6)," ",""))))-1)&amp;" Total",$B$6:$BB$343,ROW($A302)-5,FALSE))</f>
        <v>0</v>
      </c>
      <c r="AL302" s="14">
        <f ca="1">IF(AL$5&lt;&gt;"",HLOOKUP(AL$5,Functionalization!$G$6:$R$343,ROW($A302)-5,FALSE),IFERROR(INDEX(AL$320:AL$343,MATCH($F302,$B$320:$B$343,0))/VLOOKUP($F302,$B$320:$BB$343,MATCH(LEFT(TRIM(AL$6),FIND("~",SUBSTITUTE(AL$6,"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302))*HLOOKUP(LEFT(TRIM(AL$6),FIND("~",SUBSTITUTE(AL$6," ","~",LEN(TRIM(AL$6))-LEN(SUBSTITUTE(TRIM(AL$6)," ",""))))-1)&amp;" Total",$B$6:$BB$343,ROW($A302)-5,FALSE))</f>
        <v>0</v>
      </c>
      <c r="AM302" s="14">
        <f ca="1">IF(AM$5&lt;&gt;"",HLOOKUP(AM$5,Functionalization!$G$6:$R$343,ROW($A302)-5,FALSE),IFERROR(INDEX(AM$320:AM$343,MATCH($F302,$B$320:$B$343,0))/VLOOKUP($F302,$B$320:$BB$343,MATCH(LEFT(TRIM(AM$6),FIND("~",SUBSTITUTE(AM$6,"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302))*HLOOKUP(LEFT(TRIM(AM$6),FIND("~",SUBSTITUTE(AM$6," ","~",LEN(TRIM(AM$6))-LEN(SUBSTITUTE(TRIM(AM$6)," ",""))))-1)&amp;" Total",$B$6:$BB$343,ROW($A302)-5,FALSE))</f>
        <v>0</v>
      </c>
      <c r="AN302" s="14">
        <f ca="1">IF(AN$5&lt;&gt;"",HLOOKUP(AN$5,Functionalization!$G$6:$R$343,ROW($A302)-5,FALSE),IFERROR(INDEX(AN$320:AN$343,MATCH($F302,$B$320:$B$343,0))/VLOOKUP($F302,$B$320:$BB$343,MATCH(LEFT(TRIM(AN$6),FIND("~",SUBSTITUTE(AN$6,"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302))*HLOOKUP(LEFT(TRIM(AN$6),FIND("~",SUBSTITUTE(AN$6," ","~",LEN(TRIM(AN$6))-LEN(SUBSTITUTE(TRIM(AN$6)," ",""))))-1)&amp;" Total",$B$6:$BB$343,ROW($A302)-5,FALSE))</f>
        <v>0</v>
      </c>
      <c r="AO302" s="14">
        <f ca="1">IF(AO$5&lt;&gt;"",HLOOKUP(AO$5,Functionalization!$G$6:$R$343,ROW($A302)-5,FALSE),IFERROR(INDEX(AO$320:AO$343,MATCH($F302,$B$320:$B$343,0))/VLOOKUP($F302,$B$320:$BB$343,MATCH(LEFT(TRIM(AO$6),FIND("~",SUBSTITUTE(AO$6,"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302))*HLOOKUP(LEFT(TRIM(AO$6),FIND("~",SUBSTITUTE(AO$6," ","~",LEN(TRIM(AO$6))-LEN(SUBSTITUTE(TRIM(AO$6)," ",""))))-1)&amp;" Total",$B$6:$BB$343,ROW($A302)-5,FALSE))</f>
        <v>0</v>
      </c>
      <c r="AP302" s="14">
        <f ca="1">IF(AP$5&lt;&gt;"",HLOOKUP(AP$5,Functionalization!$G$6:$R$343,ROW($A302)-5,FALSE),IFERROR(INDEX(AP$320:AP$343,MATCH($F302,$B$320:$B$343,0))/VLOOKUP($F302,$B$320:$BB$343,MATCH(LEFT(TRIM(AP$6),FIND("~",SUBSTITUTE(AP$6,"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302))*HLOOKUP(LEFT(TRIM(AP$6),FIND("~",SUBSTITUTE(AP$6," ","~",LEN(TRIM(AP$6))-LEN(SUBSTITUTE(TRIM(AP$6)," ",""))))-1)&amp;" Total",$B$6:$BB$343,ROW($A302)-5,FALSE))</f>
        <v>0</v>
      </c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D302" s="44">
        <f ca="1">IFERROR(IF(SUMIF($G$6:$BB$6,BD$6&amp;" Total",$G302:$BB302)-(SUMIF($G$6:$BB$6,BD$6&amp;" "&amp;'Input-Allocators'!$D$18,$G302:$BB302)+IFERROR(SUMIF($G$6:$BB$6,BD$6&amp;" "&amp;'Input-Allocators'!$E$18,$G302:$BB302),SUMIF($G$6:$BB$6,BD$6&amp;" "&amp;'Input-Allocators'!$B$20,$G302:$BB302))+SUMIF($G$6:$BB$6,BD$6&amp;" "&amp;'Input-Allocators'!$F$18,$G302:$BB302))&lt;Check_Limit,0,1),1)</f>
        <v>0</v>
      </c>
      <c r="BE302" s="44">
        <f ca="1">IFERROR(IF(SUMIF($G$6:$BB$6,BE$6&amp;" Total",$G302:$BB302)-(SUMIF($G$6:$BB$6,BE$6&amp;" "&amp;'Input-Allocators'!$D$18,$G302:$BB302)+IFERROR(SUMIF($G$6:$BB$6,BE$6&amp;" "&amp;'Input-Allocators'!$E$18,$G302:$BB302),SUMIF($G$6:$BB$6,BE$6&amp;" "&amp;'Input-Allocators'!$B$20,$G302:$BB302))+SUMIF($G$6:$BB$6,BE$6&amp;" "&amp;'Input-Allocators'!$F$18,$G302:$BB302))&lt;Check_Limit,0,1),1)</f>
        <v>0</v>
      </c>
      <c r="BF302" s="44">
        <f ca="1">IFERROR(IF(SUMIF($G$6:$BB$6,BF$6&amp;" Total",$G302:$BB302)-(SUMIF($G$6:$BB$6,BF$6&amp;" "&amp;'Input-Allocators'!$D$18,$G302:$BB302)+IFERROR(SUMIF($G$6:$BB$6,BF$6&amp;" "&amp;'Input-Allocators'!$E$18,$G302:$BB302),SUMIF($G$6:$BB$6,BF$6&amp;" "&amp;'Input-Allocators'!$B$20,$G302:$BB302))+SUMIF($G$6:$BB$6,BF$6&amp;" "&amp;'Input-Allocators'!$F$18,$G302:$BB302))&lt;Check_Limit,0,1),1)</f>
        <v>0</v>
      </c>
      <c r="BG302" s="44">
        <f ca="1">IFERROR(IF(SUMIF($G$6:$BB$6,BG$6&amp;" Total",$G302:$BB302)-(SUMIF($G$6:$BB$6,BG$6&amp;" "&amp;'Input-Allocators'!$D$18,$G302:$BB302)+IFERROR(SUMIF($G$6:$BB$6,BG$6&amp;" "&amp;'Input-Allocators'!$E$18,$G302:$BB302),SUMIF($G$6:$BB$6,BG$6&amp;" "&amp;'Input-Allocators'!$B$20,$G302:$BB302))+SUMIF($G$6:$BB$6,BG$6&amp;" "&amp;'Input-Allocators'!$F$18,$G302:$BB302))&lt;Check_Limit,0,1),1)</f>
        <v>0</v>
      </c>
      <c r="BH302" s="44">
        <f ca="1">IFERROR(IF(SUMIF($G$6:$BB$6,BH$6&amp;" Total",$G302:$BB302)-(SUMIF($G$6:$BB$6,BH$6&amp;" "&amp;'Input-Allocators'!$D$18,$G302:$BB302)+IFERROR(SUMIF($G$6:$BB$6,BH$6&amp;" "&amp;'Input-Allocators'!$E$18,$G302:$BB302),SUMIF($G$6:$BB$6,BH$6&amp;" "&amp;'Input-Allocators'!$B$20,$G302:$BB302))+SUMIF($G$6:$BB$6,BH$6&amp;" "&amp;'Input-Allocators'!$F$18,$G302:$BB302))&lt;Check_Limit,0,1),1)</f>
        <v>0</v>
      </c>
      <c r="BI302" s="44">
        <f ca="1">IFERROR(IF(SUMIF($G$6:$BB$6,BI$6&amp;" Total",$G302:$BB302)-(SUMIF($G$6:$BB$6,BI$6&amp;" "&amp;'Input-Allocators'!$D$18,$G302:$BB302)+IFERROR(SUMIF($G$6:$BB$6,BI$6&amp;" "&amp;'Input-Allocators'!$E$18,$G302:$BB302),SUMIF($G$6:$BB$6,BI$6&amp;" "&amp;'Input-Allocators'!$B$20,$G302:$BB302))+SUMIF($G$6:$BB$6,BI$6&amp;" "&amp;'Input-Allocators'!$F$18,$G302:$BB302))&lt;Check_Limit,0,1),1)</f>
        <v>0</v>
      </c>
      <c r="BJ302" s="44">
        <f ca="1">IFERROR(IF(SUMIF($G$6:$BB$6,BJ$6&amp;" Total",$G302:$BB302)-(SUMIF($G$6:$BB$6,BJ$6&amp;" "&amp;'Input-Allocators'!$D$18,$G302:$BB302)+IFERROR(SUMIF($G$6:$BB$6,BJ$6&amp;" "&amp;'Input-Allocators'!$E$18,$G302:$BB302),SUMIF($G$6:$BB$6,BJ$6&amp;" "&amp;'Input-Allocators'!$B$20,$G302:$BB302))+SUMIF($G$6:$BB$6,BJ$6&amp;" "&amp;'Input-Allocators'!$F$18,$G302:$BB302))&lt;Check_Limit,0,1),1)</f>
        <v>0</v>
      </c>
      <c r="BK302" s="44">
        <f ca="1">IFERROR(IF(SUMIF($G$6:$BB$6,BK$6&amp;" Total",$G302:$BB302)-(SUMIF($G$6:$BB$6,BK$6&amp;" "&amp;'Input-Allocators'!$D$18,$G302:$BB302)+IFERROR(SUMIF($G$6:$BB$6,BK$6&amp;" "&amp;'Input-Allocators'!$E$18,$G302:$BB302),SUMIF($G$6:$BB$6,BK$6&amp;" "&amp;'Input-Allocators'!$B$20,$G302:$BB302))+SUMIF($G$6:$BB$6,BK$6&amp;" "&amp;'Input-Allocators'!$F$18,$G302:$BB302))&lt;Check_Limit,0,1),1)</f>
        <v>0</v>
      </c>
      <c r="BL302" s="44">
        <f ca="1">IFERROR(IF(SUMIF($G$6:$BB$6,BL$6&amp;" Total",$G302:$BB302)-(SUMIF($G$6:$BB$6,BL$6&amp;" "&amp;'Input-Allocators'!$D$18,$G302:$BB302)+IFERROR(SUMIF($G$6:$BB$6,BL$6&amp;" "&amp;'Input-Allocators'!$E$18,$G302:$BB302),SUMIF($G$6:$BB$6,BL$6&amp;" "&amp;'Input-Allocators'!$B$20,$G302:$BB302))+SUMIF($G$6:$BB$6,BL$6&amp;" "&amp;'Input-Allocators'!$F$18,$G302:$BB302))&lt;Check_Limit,0,1),1)</f>
        <v>0</v>
      </c>
      <c r="BM302" s="44">
        <f ca="1">IFERROR(IF(SUMIF($G$6:$BB$6,BM$6&amp;" Total",$G302:$BB302)-(SUMIF($G$6:$BB$6,BM$6&amp;" "&amp;'Input-Allocators'!$D$18,$G302:$BB302)+IFERROR(SUMIF($G$6:$BB$6,BM$6&amp;" "&amp;'Input-Allocators'!$E$18,$G302:$BB302),SUMIF($G$6:$BB$6,BM$6&amp;" "&amp;'Input-Allocators'!$B$20,$G302:$BB302))+SUMIF($G$6:$BB$6,BM$6&amp;" "&amp;'Input-Allocators'!$F$18,$G302:$BB302))&lt;Check_Limit,0,1),1)</f>
        <v>0</v>
      </c>
      <c r="BN302" s="44">
        <f ca="1">IFERROR(IF(SUMIF($G$6:$BB$6,BN$6&amp;" Total",$G302:$BB302)-(SUMIF($G$6:$BB$6,BN$6&amp;" "&amp;'Input-Allocators'!$D$18,$G302:$BB302)+IFERROR(SUMIF($G$6:$BB$6,BN$6&amp;" "&amp;'Input-Allocators'!$E$18,$G302:$BB302),SUMIF($G$6:$BB$6,BN$6&amp;" "&amp;'Input-Allocators'!$B$20,$G302:$BB302))+SUMIF($G$6:$BB$6,BN$6&amp;" "&amp;'Input-Allocators'!$F$18,$G302:$BB302))&lt;Check_Limit,0,1),1)</f>
        <v>0</v>
      </c>
      <c r="BO302" s="44">
        <f ca="1">IFERROR(IF(SUMIF($G$6:$BB$6,BO$6&amp;" Total",$G302:$BB302)-(SUMIF($G$6:$BB$6,BO$6&amp;" "&amp;'Input-Allocators'!$D$18,$G302:$BB302)+IFERROR(SUMIF($G$6:$BB$6,BO$6&amp;" "&amp;'Input-Allocators'!$E$18,$G302:$BB302),SUMIF($G$6:$BB$6,BO$6&amp;" "&amp;'Input-Allocators'!$B$20,$G302:$BB302))+SUMIF($G$6:$BB$6,BO$6&amp;" "&amp;'Input-Allocators'!$F$18,$G302:$BB302))&lt;Check_Limit,0,1),1)</f>
        <v>0</v>
      </c>
    </row>
    <row r="303" spans="1:67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>Functionalization!$D303</f>
        <v>0</v>
      </c>
      <c r="E303" s="14">
        <f t="shared" ca="1" si="49"/>
        <v>0</v>
      </c>
      <c r="F303" s="3" t="str">
        <f>IF($D303=0,"-",IF('Input-Accounts'!$E303&lt;&gt;0,'Input-Accounts'!$E303,'Input-Accounts'!$G303))</f>
        <v>-</v>
      </c>
      <c r="G303" s="14">
        <f ca="1">IF(G$5&lt;&gt;"",HLOOKUP(G$5,Functionalization!$G$6:$R$343,ROW($A303)-5,FALSE),IFERROR(INDEX(G$320:G$343,MATCH($F303,$B$320:$B$343,0))/VLOOKUP($F303,$B$320:$BB$343,MATCH(LEFT(TRIM(G$6),FIND("~",SUBSTITUTE(G$6,"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303))*HLOOKUP(LEFT(TRIM(G$6),FIND("~",SUBSTITUTE(G$6," ","~",LEN(TRIM(G$6))-LEN(SUBSTITUTE(TRIM(G$6)," ",""))))-1)&amp;" Total",$B$6:$BB$343,ROW($A303)-5,FALSE))</f>
        <v>0</v>
      </c>
      <c r="H303" s="14">
        <f ca="1">IF(H$5&lt;&gt;"",HLOOKUP(H$5,Functionalization!$G$6:$R$343,ROW($A303)-5,FALSE),IFERROR(INDEX(H$320:H$343,MATCH($F303,$B$320:$B$343,0))/VLOOKUP($F303,$B$320:$BB$343,MATCH(LEFT(TRIM(H$6),FIND("~",SUBSTITUTE(H$6,"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303))*HLOOKUP(LEFT(TRIM(H$6),FIND("~",SUBSTITUTE(H$6," ","~",LEN(TRIM(H$6))-LEN(SUBSTITUTE(TRIM(H$6)," ",""))))-1)&amp;" Total",$B$6:$BB$343,ROW($A303)-5,FALSE))</f>
        <v>0</v>
      </c>
      <c r="I303" s="14">
        <f ca="1">IF(I$5&lt;&gt;"",HLOOKUP(I$5,Functionalization!$G$6:$R$343,ROW($A303)-5,FALSE),IFERROR(INDEX(I$320:I$343,MATCH($F303,$B$320:$B$343,0))/VLOOKUP($F303,$B$320:$BB$343,MATCH(LEFT(TRIM(I$6),FIND("~",SUBSTITUTE(I$6,"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303))*HLOOKUP(LEFT(TRIM(I$6),FIND("~",SUBSTITUTE(I$6," ","~",LEN(TRIM(I$6))-LEN(SUBSTITUTE(TRIM(I$6)," ",""))))-1)&amp;" Total",$B$6:$BB$343,ROW($A303)-5,FALSE))</f>
        <v>0</v>
      </c>
      <c r="J303" s="14">
        <f ca="1">IF(J$5&lt;&gt;"",HLOOKUP(J$5,Functionalization!$G$6:$R$343,ROW($A303)-5,FALSE),IFERROR(INDEX(J$320:J$343,MATCH($F303,$B$320:$B$343,0))/VLOOKUP($F303,$B$320:$BB$343,MATCH(LEFT(TRIM(J$6),FIND("~",SUBSTITUTE(J$6,"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303))*HLOOKUP(LEFT(TRIM(J$6),FIND("~",SUBSTITUTE(J$6," ","~",LEN(TRIM(J$6))-LEN(SUBSTITUTE(TRIM(J$6)," ",""))))-1)&amp;" Total",$B$6:$BB$343,ROW($A303)-5,FALSE))</f>
        <v>0</v>
      </c>
      <c r="K303" s="14">
        <f ca="1">IF(K$5&lt;&gt;"",HLOOKUP(K$5,Functionalization!$G$6:$R$343,ROW($A303)-5,FALSE),IFERROR(INDEX(K$320:K$343,MATCH($F303,$B$320:$B$343,0))/VLOOKUP($F303,$B$320:$BB$343,MATCH(LEFT(TRIM(K$6),FIND("~",SUBSTITUTE(K$6,"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303))*HLOOKUP(LEFT(TRIM(K$6),FIND("~",SUBSTITUTE(K$6," ","~",LEN(TRIM(K$6))-LEN(SUBSTITUTE(TRIM(K$6)," ",""))))-1)&amp;" Total",$B$6:$BB$343,ROW($A303)-5,FALSE))</f>
        <v>0</v>
      </c>
      <c r="L303" s="14">
        <f ca="1">IF(L$5&lt;&gt;"",HLOOKUP(L$5,Functionalization!$G$6:$R$343,ROW($A303)-5,FALSE),IFERROR(INDEX(L$320:L$343,MATCH($F303,$B$320:$B$343,0))/VLOOKUP($F303,$B$320:$BB$343,MATCH(LEFT(TRIM(L$6),FIND("~",SUBSTITUTE(L$6,"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303))*HLOOKUP(LEFT(TRIM(L$6),FIND("~",SUBSTITUTE(L$6," ","~",LEN(TRIM(L$6))-LEN(SUBSTITUTE(TRIM(L$6)," ",""))))-1)&amp;" Total",$B$6:$BB$343,ROW($A303)-5,FALSE))</f>
        <v>0</v>
      </c>
      <c r="M303" s="14">
        <f ca="1">IF(M$5&lt;&gt;"",HLOOKUP(M$5,Functionalization!$G$6:$R$343,ROW($A303)-5,FALSE),IFERROR(INDEX(M$320:M$343,MATCH($F303,$B$320:$B$343,0))/VLOOKUP($F303,$B$320:$BB$343,MATCH(LEFT(TRIM(M$6),FIND("~",SUBSTITUTE(M$6,"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303))*HLOOKUP(LEFT(TRIM(M$6),FIND("~",SUBSTITUTE(M$6," ","~",LEN(TRIM(M$6))-LEN(SUBSTITUTE(TRIM(M$6)," ",""))))-1)&amp;" Total",$B$6:$BB$343,ROW($A303)-5,FALSE))</f>
        <v>0</v>
      </c>
      <c r="N303" s="14">
        <f ca="1">IF(N$5&lt;&gt;"",HLOOKUP(N$5,Functionalization!$G$6:$R$343,ROW($A303)-5,FALSE),IFERROR(INDEX(N$320:N$343,MATCH($F303,$B$320:$B$343,0))/VLOOKUP($F303,$B$320:$BB$343,MATCH(LEFT(TRIM(N$6),FIND("~",SUBSTITUTE(N$6,"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303))*HLOOKUP(LEFT(TRIM(N$6),FIND("~",SUBSTITUTE(N$6," ","~",LEN(TRIM(N$6))-LEN(SUBSTITUTE(TRIM(N$6)," ",""))))-1)&amp;" Total",$B$6:$BB$343,ROW($A303)-5,FALSE))</f>
        <v>0</v>
      </c>
      <c r="O303" s="14">
        <f ca="1">IF(O$5&lt;&gt;"",HLOOKUP(O$5,Functionalization!$G$6:$R$343,ROW($A303)-5,FALSE),IFERROR(INDEX(O$320:O$343,MATCH($F303,$B$320:$B$343,0))/VLOOKUP($F303,$B$320:$BB$343,MATCH(LEFT(TRIM(O$6),FIND("~",SUBSTITUTE(O$6,"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303))*HLOOKUP(LEFT(TRIM(O$6),FIND("~",SUBSTITUTE(O$6," ","~",LEN(TRIM(O$6))-LEN(SUBSTITUTE(TRIM(O$6)," ",""))))-1)&amp;" Total",$B$6:$BB$343,ROW($A303)-5,FALSE))</f>
        <v>0</v>
      </c>
      <c r="P303" s="14">
        <f ca="1">IF(P$5&lt;&gt;"",HLOOKUP(P$5,Functionalization!$G$6:$R$343,ROW($A303)-5,FALSE),IFERROR(INDEX(P$320:P$343,MATCH($F303,$B$320:$B$343,0))/VLOOKUP($F303,$B$320:$BB$343,MATCH(LEFT(TRIM(P$6),FIND("~",SUBSTITUTE(P$6,"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303))*HLOOKUP(LEFT(TRIM(P$6),FIND("~",SUBSTITUTE(P$6," ","~",LEN(TRIM(P$6))-LEN(SUBSTITUTE(TRIM(P$6)," ",""))))-1)&amp;" Total",$B$6:$BB$343,ROW($A303)-5,FALSE))</f>
        <v>0</v>
      </c>
      <c r="Q303" s="14">
        <f ca="1">IF(Q$5&lt;&gt;"",HLOOKUP(Q$5,Functionalization!$G$6:$R$343,ROW($A303)-5,FALSE),IFERROR(INDEX(Q$320:Q$343,MATCH($F303,$B$320:$B$343,0))/VLOOKUP($F303,$B$320:$BB$343,MATCH(LEFT(TRIM(Q$6),FIND("~",SUBSTITUTE(Q$6,"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303))*HLOOKUP(LEFT(TRIM(Q$6),FIND("~",SUBSTITUTE(Q$6," ","~",LEN(TRIM(Q$6))-LEN(SUBSTITUTE(TRIM(Q$6)," ",""))))-1)&amp;" Total",$B$6:$BB$343,ROW($A303)-5,FALSE))</f>
        <v>0</v>
      </c>
      <c r="R303" s="14">
        <f ca="1">IF(R$5&lt;&gt;"",HLOOKUP(R$5,Functionalization!$G$6:$R$343,ROW($A303)-5,FALSE),IFERROR(INDEX(R$320:R$343,MATCH($F303,$B$320:$B$343,0))/VLOOKUP($F303,$B$320:$BB$343,MATCH(LEFT(TRIM(R$6),FIND("~",SUBSTITUTE(R$6,"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303))*HLOOKUP(LEFT(TRIM(R$6),FIND("~",SUBSTITUTE(R$6," ","~",LEN(TRIM(R$6))-LEN(SUBSTITUTE(TRIM(R$6)," ",""))))-1)&amp;" Total",$B$6:$BB$343,ROW($A303)-5,FALSE))</f>
        <v>0</v>
      </c>
      <c r="S303" s="14">
        <f ca="1">IF(S$5&lt;&gt;"",HLOOKUP(S$5,Functionalization!$G$6:$R$343,ROW($A303)-5,FALSE),IFERROR(INDEX(S$320:S$343,MATCH($F303,$B$320:$B$343,0))/VLOOKUP($F303,$B$320:$BB$343,MATCH(LEFT(TRIM(S$6),FIND("~",SUBSTITUTE(S$6,"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303))*HLOOKUP(LEFT(TRIM(S$6),FIND("~",SUBSTITUTE(S$6," ","~",LEN(TRIM(S$6))-LEN(SUBSTITUTE(TRIM(S$6)," ",""))))-1)&amp;" Total",$B$6:$BB$343,ROW($A303)-5,FALSE))</f>
        <v>0</v>
      </c>
      <c r="T303" s="14">
        <f ca="1">IF(T$5&lt;&gt;"",HLOOKUP(T$5,Functionalization!$G$6:$R$343,ROW($A303)-5,FALSE),IFERROR(INDEX(T$320:T$343,MATCH($F303,$B$320:$B$343,0))/VLOOKUP($F303,$B$320:$BB$343,MATCH(LEFT(TRIM(T$6),FIND("~",SUBSTITUTE(T$6,"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303))*HLOOKUP(LEFT(TRIM(T$6),FIND("~",SUBSTITUTE(T$6," ","~",LEN(TRIM(T$6))-LEN(SUBSTITUTE(TRIM(T$6)," ",""))))-1)&amp;" Total",$B$6:$BB$343,ROW($A303)-5,FALSE))</f>
        <v>0</v>
      </c>
      <c r="U303" s="14">
        <f ca="1">IF(U$5&lt;&gt;"",HLOOKUP(U$5,Functionalization!$G$6:$R$343,ROW($A303)-5,FALSE),IFERROR(INDEX(U$320:U$343,MATCH($F303,$B$320:$B$343,0))/VLOOKUP($F303,$B$320:$BB$343,MATCH(LEFT(TRIM(U$6),FIND("~",SUBSTITUTE(U$6,"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303))*HLOOKUP(LEFT(TRIM(U$6),FIND("~",SUBSTITUTE(U$6," ","~",LEN(TRIM(U$6))-LEN(SUBSTITUTE(TRIM(U$6)," ",""))))-1)&amp;" Total",$B$6:$BB$343,ROW($A303)-5,FALSE))</f>
        <v>0</v>
      </c>
      <c r="V303" s="14">
        <f ca="1">IF(V$5&lt;&gt;"",HLOOKUP(V$5,Functionalization!$G$6:$R$343,ROW($A303)-5,FALSE),IFERROR(INDEX(V$320:V$343,MATCH($F303,$B$320:$B$343,0))/VLOOKUP($F303,$B$320:$BB$343,MATCH(LEFT(TRIM(V$6),FIND("~",SUBSTITUTE(V$6,"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303))*HLOOKUP(LEFT(TRIM(V$6),FIND("~",SUBSTITUTE(V$6," ","~",LEN(TRIM(V$6))-LEN(SUBSTITUTE(TRIM(V$6)," ",""))))-1)&amp;" Total",$B$6:$BB$343,ROW($A303)-5,FALSE))</f>
        <v>0</v>
      </c>
      <c r="W303" s="14">
        <f ca="1">IF(W$5&lt;&gt;"",HLOOKUP(W$5,Functionalization!$G$6:$R$343,ROW($A303)-5,FALSE),IFERROR(INDEX(W$320:W$343,MATCH($F303,$B$320:$B$343,0))/VLOOKUP($F303,$B$320:$BB$343,MATCH(LEFT(TRIM(W$6),FIND("~",SUBSTITUTE(W$6,"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303))*HLOOKUP(LEFT(TRIM(W$6),FIND("~",SUBSTITUTE(W$6," ","~",LEN(TRIM(W$6))-LEN(SUBSTITUTE(TRIM(W$6)," ",""))))-1)&amp;" Total",$B$6:$BB$343,ROW($A303)-5,FALSE))</f>
        <v>0</v>
      </c>
      <c r="X303" s="14">
        <f ca="1">IF(X$5&lt;&gt;"",HLOOKUP(X$5,Functionalization!$G$6:$R$343,ROW($A303)-5,FALSE),IFERROR(INDEX(X$320:X$343,MATCH($F303,$B$320:$B$343,0))/VLOOKUP($F303,$B$320:$BB$343,MATCH(LEFT(TRIM(X$6),FIND("~",SUBSTITUTE(X$6,"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303))*HLOOKUP(LEFT(TRIM(X$6),FIND("~",SUBSTITUTE(X$6," ","~",LEN(TRIM(X$6))-LEN(SUBSTITUTE(TRIM(X$6)," ",""))))-1)&amp;" Total",$B$6:$BB$343,ROW($A303)-5,FALSE))</f>
        <v>0</v>
      </c>
      <c r="Y303" s="14">
        <f ca="1">IF(Y$5&lt;&gt;"",HLOOKUP(Y$5,Functionalization!$G$6:$R$343,ROW($A303)-5,FALSE),IFERROR(INDEX(Y$320:Y$343,MATCH($F303,$B$320:$B$343,0))/VLOOKUP($F303,$B$320:$BB$343,MATCH(LEFT(TRIM(Y$6),FIND("~",SUBSTITUTE(Y$6,"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303))*HLOOKUP(LEFT(TRIM(Y$6),FIND("~",SUBSTITUTE(Y$6," ","~",LEN(TRIM(Y$6))-LEN(SUBSTITUTE(TRIM(Y$6)," ",""))))-1)&amp;" Total",$B$6:$BB$343,ROW($A303)-5,FALSE))</f>
        <v>0</v>
      </c>
      <c r="Z303" s="14">
        <f ca="1">IF(Z$5&lt;&gt;"",HLOOKUP(Z$5,Functionalization!$G$6:$R$343,ROW($A303)-5,FALSE),IFERROR(INDEX(Z$320:Z$343,MATCH($F303,$B$320:$B$343,0))/VLOOKUP($F303,$B$320:$BB$343,MATCH(LEFT(TRIM(Z$6),FIND("~",SUBSTITUTE(Z$6,"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303))*HLOOKUP(LEFT(TRIM(Z$6),FIND("~",SUBSTITUTE(Z$6," ","~",LEN(TRIM(Z$6))-LEN(SUBSTITUTE(TRIM(Z$6)," ",""))))-1)&amp;" Total",$B$6:$BB$343,ROW($A303)-5,FALSE))</f>
        <v>0</v>
      </c>
      <c r="AA303" s="14">
        <f ca="1">IF(AA$5&lt;&gt;"",HLOOKUP(AA$5,Functionalization!$G$6:$R$343,ROW($A303)-5,FALSE),IFERROR(INDEX(AA$320:AA$343,MATCH($F303,$B$320:$B$343,0))/VLOOKUP($F303,$B$320:$BB$343,MATCH(LEFT(TRIM(AA$6),FIND("~",SUBSTITUTE(AA$6,"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303))*HLOOKUP(LEFT(TRIM(AA$6),FIND("~",SUBSTITUTE(AA$6," ","~",LEN(TRIM(AA$6))-LEN(SUBSTITUTE(TRIM(AA$6)," ",""))))-1)&amp;" Total",$B$6:$BB$343,ROW($A303)-5,FALSE))</f>
        <v>0</v>
      </c>
      <c r="AB303" s="14">
        <f ca="1">IF(AB$5&lt;&gt;"",HLOOKUP(AB$5,Functionalization!$G$6:$R$343,ROW($A303)-5,FALSE),IFERROR(INDEX(AB$320:AB$343,MATCH($F303,$B$320:$B$343,0))/VLOOKUP($F303,$B$320:$BB$343,MATCH(LEFT(TRIM(AB$6),FIND("~",SUBSTITUTE(AB$6,"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303))*HLOOKUP(LEFT(TRIM(AB$6),FIND("~",SUBSTITUTE(AB$6," ","~",LEN(TRIM(AB$6))-LEN(SUBSTITUTE(TRIM(AB$6)," ",""))))-1)&amp;" Total",$B$6:$BB$343,ROW($A303)-5,FALSE))</f>
        <v>0</v>
      </c>
      <c r="AC303" s="14">
        <f ca="1">IF(AC$5&lt;&gt;"",HLOOKUP(AC$5,Functionalization!$G$6:$R$343,ROW($A303)-5,FALSE),IFERROR(INDEX(AC$320:AC$343,MATCH($F303,$B$320:$B$343,0))/VLOOKUP($F303,$B$320:$BB$343,MATCH(LEFT(TRIM(AC$6),FIND("~",SUBSTITUTE(AC$6,"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303))*HLOOKUP(LEFT(TRIM(AC$6),FIND("~",SUBSTITUTE(AC$6," ","~",LEN(TRIM(AC$6))-LEN(SUBSTITUTE(TRIM(AC$6)," ",""))))-1)&amp;" Total",$B$6:$BB$343,ROW($A303)-5,FALSE))</f>
        <v>0</v>
      </c>
      <c r="AD303" s="14">
        <f ca="1">IF(AD$5&lt;&gt;"",HLOOKUP(AD$5,Functionalization!$G$6:$R$343,ROW($A303)-5,FALSE),IFERROR(INDEX(AD$320:AD$343,MATCH($F303,$B$320:$B$343,0))/VLOOKUP($F303,$B$320:$BB$343,MATCH(LEFT(TRIM(AD$6),FIND("~",SUBSTITUTE(AD$6,"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303))*HLOOKUP(LEFT(TRIM(AD$6),FIND("~",SUBSTITUTE(AD$6," ","~",LEN(TRIM(AD$6))-LEN(SUBSTITUTE(TRIM(AD$6)," ",""))))-1)&amp;" Total",$B$6:$BB$343,ROW($A303)-5,FALSE))</f>
        <v>0</v>
      </c>
      <c r="AE303" s="14">
        <f ca="1">IF(AE$5&lt;&gt;"",HLOOKUP(AE$5,Functionalization!$G$6:$R$343,ROW($A303)-5,FALSE),IFERROR(INDEX(AE$320:AE$343,MATCH($F303,$B$320:$B$343,0))/VLOOKUP($F303,$B$320:$BB$343,MATCH(LEFT(TRIM(AE$6),FIND("~",SUBSTITUTE(AE$6,"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303))*HLOOKUP(LEFT(TRIM(AE$6),FIND("~",SUBSTITUTE(AE$6," ","~",LEN(TRIM(AE$6))-LEN(SUBSTITUTE(TRIM(AE$6)," ",""))))-1)&amp;" Total",$B$6:$BB$343,ROW($A303)-5,FALSE))</f>
        <v>0</v>
      </c>
      <c r="AF303" s="14">
        <f ca="1">IF(AF$5&lt;&gt;"",HLOOKUP(AF$5,Functionalization!$G$6:$R$343,ROW($A303)-5,FALSE),IFERROR(INDEX(AF$320:AF$343,MATCH($F303,$B$320:$B$343,0))/VLOOKUP($F303,$B$320:$BB$343,MATCH(LEFT(TRIM(AF$6),FIND("~",SUBSTITUTE(AF$6,"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303))*HLOOKUP(LEFT(TRIM(AF$6),FIND("~",SUBSTITUTE(AF$6," ","~",LEN(TRIM(AF$6))-LEN(SUBSTITUTE(TRIM(AF$6)," ",""))))-1)&amp;" Total",$B$6:$BB$343,ROW($A303)-5,FALSE))</f>
        <v>0</v>
      </c>
      <c r="AG303" s="14">
        <f ca="1">IF(AG$5&lt;&gt;"",HLOOKUP(AG$5,Functionalization!$G$6:$R$343,ROW($A303)-5,FALSE),IFERROR(INDEX(AG$320:AG$343,MATCH($F303,$B$320:$B$343,0))/VLOOKUP($F303,$B$320:$BB$343,MATCH(LEFT(TRIM(AG$6),FIND("~",SUBSTITUTE(AG$6,"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303))*HLOOKUP(LEFT(TRIM(AG$6),FIND("~",SUBSTITUTE(AG$6," ","~",LEN(TRIM(AG$6))-LEN(SUBSTITUTE(TRIM(AG$6)," ",""))))-1)&amp;" Total",$B$6:$BB$343,ROW($A303)-5,FALSE))</f>
        <v>0</v>
      </c>
      <c r="AH303" s="14">
        <f ca="1">IF(AH$5&lt;&gt;"",HLOOKUP(AH$5,Functionalization!$G$6:$R$343,ROW($A303)-5,FALSE),IFERROR(INDEX(AH$320:AH$343,MATCH($F303,$B$320:$B$343,0))/VLOOKUP($F303,$B$320:$BB$343,MATCH(LEFT(TRIM(AH$6),FIND("~",SUBSTITUTE(AH$6,"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303))*HLOOKUP(LEFT(TRIM(AH$6),FIND("~",SUBSTITUTE(AH$6," ","~",LEN(TRIM(AH$6))-LEN(SUBSTITUTE(TRIM(AH$6)," ",""))))-1)&amp;" Total",$B$6:$BB$343,ROW($A303)-5,FALSE))</f>
        <v>0</v>
      </c>
      <c r="AI303" s="14">
        <f ca="1">IF(AI$5&lt;&gt;"",HLOOKUP(AI$5,Functionalization!$G$6:$R$343,ROW($A303)-5,FALSE),IFERROR(INDEX(AI$320:AI$343,MATCH($F303,$B$320:$B$343,0))/VLOOKUP($F303,$B$320:$BB$343,MATCH(LEFT(TRIM(AI$6),FIND("~",SUBSTITUTE(AI$6,"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303))*HLOOKUP(LEFT(TRIM(AI$6),FIND("~",SUBSTITUTE(AI$6," ","~",LEN(TRIM(AI$6))-LEN(SUBSTITUTE(TRIM(AI$6)," ",""))))-1)&amp;" Total",$B$6:$BB$343,ROW($A303)-5,FALSE))</f>
        <v>0</v>
      </c>
      <c r="AJ303" s="14">
        <f ca="1">IF(AJ$5&lt;&gt;"",HLOOKUP(AJ$5,Functionalization!$G$6:$R$343,ROW($A303)-5,FALSE),IFERROR(INDEX(AJ$320:AJ$343,MATCH($F303,$B$320:$B$343,0))/VLOOKUP($F303,$B$320:$BB$343,MATCH(LEFT(TRIM(AJ$6),FIND("~",SUBSTITUTE(AJ$6,"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303))*HLOOKUP(LEFT(TRIM(AJ$6),FIND("~",SUBSTITUTE(AJ$6," ","~",LEN(TRIM(AJ$6))-LEN(SUBSTITUTE(TRIM(AJ$6)," ",""))))-1)&amp;" Total",$B$6:$BB$343,ROW($A303)-5,FALSE))</f>
        <v>0</v>
      </c>
      <c r="AK303" s="14">
        <f ca="1">IF(AK$5&lt;&gt;"",HLOOKUP(AK$5,Functionalization!$G$6:$R$343,ROW($A303)-5,FALSE),IFERROR(INDEX(AK$320:AK$343,MATCH($F303,$B$320:$B$343,0))/VLOOKUP($F303,$B$320:$BB$343,MATCH(LEFT(TRIM(AK$6),FIND("~",SUBSTITUTE(AK$6,"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303))*HLOOKUP(LEFT(TRIM(AK$6),FIND("~",SUBSTITUTE(AK$6," ","~",LEN(TRIM(AK$6))-LEN(SUBSTITUTE(TRIM(AK$6)," ",""))))-1)&amp;" Total",$B$6:$BB$343,ROW($A303)-5,FALSE))</f>
        <v>0</v>
      </c>
      <c r="AL303" s="14">
        <f ca="1">IF(AL$5&lt;&gt;"",HLOOKUP(AL$5,Functionalization!$G$6:$R$343,ROW($A303)-5,FALSE),IFERROR(INDEX(AL$320:AL$343,MATCH($F303,$B$320:$B$343,0))/VLOOKUP($F303,$B$320:$BB$343,MATCH(LEFT(TRIM(AL$6),FIND("~",SUBSTITUTE(AL$6,"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303))*HLOOKUP(LEFT(TRIM(AL$6),FIND("~",SUBSTITUTE(AL$6," ","~",LEN(TRIM(AL$6))-LEN(SUBSTITUTE(TRIM(AL$6)," ",""))))-1)&amp;" Total",$B$6:$BB$343,ROW($A303)-5,FALSE))</f>
        <v>0</v>
      </c>
      <c r="AM303" s="14">
        <f ca="1">IF(AM$5&lt;&gt;"",HLOOKUP(AM$5,Functionalization!$G$6:$R$343,ROW($A303)-5,FALSE),IFERROR(INDEX(AM$320:AM$343,MATCH($F303,$B$320:$B$343,0))/VLOOKUP($F303,$B$320:$BB$343,MATCH(LEFT(TRIM(AM$6),FIND("~",SUBSTITUTE(AM$6,"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303))*HLOOKUP(LEFT(TRIM(AM$6),FIND("~",SUBSTITUTE(AM$6," ","~",LEN(TRIM(AM$6))-LEN(SUBSTITUTE(TRIM(AM$6)," ",""))))-1)&amp;" Total",$B$6:$BB$343,ROW($A303)-5,FALSE))</f>
        <v>0</v>
      </c>
      <c r="AN303" s="14">
        <f ca="1">IF(AN$5&lt;&gt;"",HLOOKUP(AN$5,Functionalization!$G$6:$R$343,ROW($A303)-5,FALSE),IFERROR(INDEX(AN$320:AN$343,MATCH($F303,$B$320:$B$343,0))/VLOOKUP($F303,$B$320:$BB$343,MATCH(LEFT(TRIM(AN$6),FIND("~",SUBSTITUTE(AN$6,"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303))*HLOOKUP(LEFT(TRIM(AN$6),FIND("~",SUBSTITUTE(AN$6," ","~",LEN(TRIM(AN$6))-LEN(SUBSTITUTE(TRIM(AN$6)," ",""))))-1)&amp;" Total",$B$6:$BB$343,ROW($A303)-5,FALSE))</f>
        <v>0</v>
      </c>
      <c r="AO303" s="14">
        <f ca="1">IF(AO$5&lt;&gt;"",HLOOKUP(AO$5,Functionalization!$G$6:$R$343,ROW($A303)-5,FALSE),IFERROR(INDEX(AO$320:AO$343,MATCH($F303,$B$320:$B$343,0))/VLOOKUP($F303,$B$320:$BB$343,MATCH(LEFT(TRIM(AO$6),FIND("~",SUBSTITUTE(AO$6,"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303))*HLOOKUP(LEFT(TRIM(AO$6),FIND("~",SUBSTITUTE(AO$6," ","~",LEN(TRIM(AO$6))-LEN(SUBSTITUTE(TRIM(AO$6)," ",""))))-1)&amp;" Total",$B$6:$BB$343,ROW($A303)-5,FALSE))</f>
        <v>0</v>
      </c>
      <c r="AP303" s="14">
        <f ca="1">IF(AP$5&lt;&gt;"",HLOOKUP(AP$5,Functionalization!$G$6:$R$343,ROW($A303)-5,FALSE),IFERROR(INDEX(AP$320:AP$343,MATCH($F303,$B$320:$B$343,0))/VLOOKUP($F303,$B$320:$BB$343,MATCH(LEFT(TRIM(AP$6),FIND("~",SUBSTITUTE(AP$6,"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303))*HLOOKUP(LEFT(TRIM(AP$6),FIND("~",SUBSTITUTE(AP$6," ","~",LEN(TRIM(AP$6))-LEN(SUBSTITUTE(TRIM(AP$6)," ",""))))-1)&amp;" Total",$B$6:$BB$343,ROW($A303)-5,FALSE))</f>
        <v>0</v>
      </c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D303" s="44">
        <f ca="1">IFERROR(IF(SUMIF($G$6:$BB$6,BD$6&amp;" Total",$G303:$BB303)-(SUMIF($G$6:$BB$6,BD$6&amp;" "&amp;'Input-Allocators'!$D$18,$G303:$BB303)+IFERROR(SUMIF($G$6:$BB$6,BD$6&amp;" "&amp;'Input-Allocators'!$E$18,$G303:$BB303),SUMIF($G$6:$BB$6,BD$6&amp;" "&amp;'Input-Allocators'!$B$20,$G303:$BB303))+SUMIF($G$6:$BB$6,BD$6&amp;" "&amp;'Input-Allocators'!$F$18,$G303:$BB303))&lt;Check_Limit,0,1),1)</f>
        <v>0</v>
      </c>
      <c r="BE303" s="44">
        <f ca="1">IFERROR(IF(SUMIF($G$6:$BB$6,BE$6&amp;" Total",$G303:$BB303)-(SUMIF($G$6:$BB$6,BE$6&amp;" "&amp;'Input-Allocators'!$D$18,$G303:$BB303)+IFERROR(SUMIF($G$6:$BB$6,BE$6&amp;" "&amp;'Input-Allocators'!$E$18,$G303:$BB303),SUMIF($G$6:$BB$6,BE$6&amp;" "&amp;'Input-Allocators'!$B$20,$G303:$BB303))+SUMIF($G$6:$BB$6,BE$6&amp;" "&amp;'Input-Allocators'!$F$18,$G303:$BB303))&lt;Check_Limit,0,1),1)</f>
        <v>0</v>
      </c>
      <c r="BF303" s="44">
        <f ca="1">IFERROR(IF(SUMIF($G$6:$BB$6,BF$6&amp;" Total",$G303:$BB303)-(SUMIF($G$6:$BB$6,BF$6&amp;" "&amp;'Input-Allocators'!$D$18,$G303:$BB303)+IFERROR(SUMIF($G$6:$BB$6,BF$6&amp;" "&amp;'Input-Allocators'!$E$18,$G303:$BB303),SUMIF($G$6:$BB$6,BF$6&amp;" "&amp;'Input-Allocators'!$B$20,$G303:$BB303))+SUMIF($G$6:$BB$6,BF$6&amp;" "&amp;'Input-Allocators'!$F$18,$G303:$BB303))&lt;Check_Limit,0,1),1)</f>
        <v>0</v>
      </c>
      <c r="BG303" s="44">
        <f ca="1">IFERROR(IF(SUMIF($G$6:$BB$6,BG$6&amp;" Total",$G303:$BB303)-(SUMIF($G$6:$BB$6,BG$6&amp;" "&amp;'Input-Allocators'!$D$18,$G303:$BB303)+IFERROR(SUMIF($G$6:$BB$6,BG$6&amp;" "&amp;'Input-Allocators'!$E$18,$G303:$BB303),SUMIF($G$6:$BB$6,BG$6&amp;" "&amp;'Input-Allocators'!$B$20,$G303:$BB303))+SUMIF($G$6:$BB$6,BG$6&amp;" "&amp;'Input-Allocators'!$F$18,$G303:$BB303))&lt;Check_Limit,0,1),1)</f>
        <v>0</v>
      </c>
      <c r="BH303" s="44">
        <f ca="1">IFERROR(IF(SUMIF($G$6:$BB$6,BH$6&amp;" Total",$G303:$BB303)-(SUMIF($G$6:$BB$6,BH$6&amp;" "&amp;'Input-Allocators'!$D$18,$G303:$BB303)+IFERROR(SUMIF($G$6:$BB$6,BH$6&amp;" "&amp;'Input-Allocators'!$E$18,$G303:$BB303),SUMIF($G$6:$BB$6,BH$6&amp;" "&amp;'Input-Allocators'!$B$20,$G303:$BB303))+SUMIF($G$6:$BB$6,BH$6&amp;" "&amp;'Input-Allocators'!$F$18,$G303:$BB303))&lt;Check_Limit,0,1),1)</f>
        <v>0</v>
      </c>
      <c r="BI303" s="44">
        <f ca="1">IFERROR(IF(SUMIF($G$6:$BB$6,BI$6&amp;" Total",$G303:$BB303)-(SUMIF($G$6:$BB$6,BI$6&amp;" "&amp;'Input-Allocators'!$D$18,$G303:$BB303)+IFERROR(SUMIF($G$6:$BB$6,BI$6&amp;" "&amp;'Input-Allocators'!$E$18,$G303:$BB303),SUMIF($G$6:$BB$6,BI$6&amp;" "&amp;'Input-Allocators'!$B$20,$G303:$BB303))+SUMIF($G$6:$BB$6,BI$6&amp;" "&amp;'Input-Allocators'!$F$18,$G303:$BB303))&lt;Check_Limit,0,1),1)</f>
        <v>0</v>
      </c>
      <c r="BJ303" s="44">
        <f ca="1">IFERROR(IF(SUMIF($G$6:$BB$6,BJ$6&amp;" Total",$G303:$BB303)-(SUMIF($G$6:$BB$6,BJ$6&amp;" "&amp;'Input-Allocators'!$D$18,$G303:$BB303)+IFERROR(SUMIF($G$6:$BB$6,BJ$6&amp;" "&amp;'Input-Allocators'!$E$18,$G303:$BB303),SUMIF($G$6:$BB$6,BJ$6&amp;" "&amp;'Input-Allocators'!$B$20,$G303:$BB303))+SUMIF($G$6:$BB$6,BJ$6&amp;" "&amp;'Input-Allocators'!$F$18,$G303:$BB303))&lt;Check_Limit,0,1),1)</f>
        <v>0</v>
      </c>
      <c r="BK303" s="44">
        <f ca="1">IFERROR(IF(SUMIF($G$6:$BB$6,BK$6&amp;" Total",$G303:$BB303)-(SUMIF($G$6:$BB$6,BK$6&amp;" "&amp;'Input-Allocators'!$D$18,$G303:$BB303)+IFERROR(SUMIF($G$6:$BB$6,BK$6&amp;" "&amp;'Input-Allocators'!$E$18,$G303:$BB303),SUMIF($G$6:$BB$6,BK$6&amp;" "&amp;'Input-Allocators'!$B$20,$G303:$BB303))+SUMIF($G$6:$BB$6,BK$6&amp;" "&amp;'Input-Allocators'!$F$18,$G303:$BB303))&lt;Check_Limit,0,1),1)</f>
        <v>0</v>
      </c>
      <c r="BL303" s="44">
        <f ca="1">IFERROR(IF(SUMIF($G$6:$BB$6,BL$6&amp;" Total",$G303:$BB303)-(SUMIF($G$6:$BB$6,BL$6&amp;" "&amp;'Input-Allocators'!$D$18,$G303:$BB303)+IFERROR(SUMIF($G$6:$BB$6,BL$6&amp;" "&amp;'Input-Allocators'!$E$18,$G303:$BB303),SUMIF($G$6:$BB$6,BL$6&amp;" "&amp;'Input-Allocators'!$B$20,$G303:$BB303))+SUMIF($G$6:$BB$6,BL$6&amp;" "&amp;'Input-Allocators'!$F$18,$G303:$BB303))&lt;Check_Limit,0,1),1)</f>
        <v>0</v>
      </c>
      <c r="BM303" s="44">
        <f ca="1">IFERROR(IF(SUMIF($G$6:$BB$6,BM$6&amp;" Total",$G303:$BB303)-(SUMIF($G$6:$BB$6,BM$6&amp;" "&amp;'Input-Allocators'!$D$18,$G303:$BB303)+IFERROR(SUMIF($G$6:$BB$6,BM$6&amp;" "&amp;'Input-Allocators'!$E$18,$G303:$BB303),SUMIF($G$6:$BB$6,BM$6&amp;" "&amp;'Input-Allocators'!$B$20,$G303:$BB303))+SUMIF($G$6:$BB$6,BM$6&amp;" "&amp;'Input-Allocators'!$F$18,$G303:$BB303))&lt;Check_Limit,0,1),1)</f>
        <v>0</v>
      </c>
      <c r="BN303" s="44">
        <f ca="1">IFERROR(IF(SUMIF($G$6:$BB$6,BN$6&amp;" Total",$G303:$BB303)-(SUMIF($G$6:$BB$6,BN$6&amp;" "&amp;'Input-Allocators'!$D$18,$G303:$BB303)+IFERROR(SUMIF($G$6:$BB$6,BN$6&amp;" "&amp;'Input-Allocators'!$E$18,$G303:$BB303),SUMIF($G$6:$BB$6,BN$6&amp;" "&amp;'Input-Allocators'!$B$20,$G303:$BB303))+SUMIF($G$6:$BB$6,BN$6&amp;" "&amp;'Input-Allocators'!$F$18,$G303:$BB303))&lt;Check_Limit,0,1),1)</f>
        <v>0</v>
      </c>
      <c r="BO303" s="44">
        <f ca="1">IFERROR(IF(SUMIF($G$6:$BB$6,BO$6&amp;" Total",$G303:$BB303)-(SUMIF($G$6:$BB$6,BO$6&amp;" "&amp;'Input-Allocators'!$D$18,$G303:$BB303)+IFERROR(SUMIF($G$6:$BB$6,BO$6&amp;" "&amp;'Input-Allocators'!$E$18,$G303:$BB303),SUMIF($G$6:$BB$6,BO$6&amp;" "&amp;'Input-Allocators'!$B$20,$G303:$BB303))+SUMIF($G$6:$BB$6,BO$6&amp;" "&amp;'Input-Allocators'!$F$18,$G303:$BB303))&lt;Check_Limit,0,1),1)</f>
        <v>0</v>
      </c>
    </row>
    <row r="304" spans="1:67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>SUBTOTAL(9,D299:D303)</f>
        <v>1642</v>
      </c>
      <c r="E304" s="14">
        <f t="shared" ca="1" si="49"/>
        <v>0</v>
      </c>
      <c r="F304" s="3"/>
      <c r="G304" s="174">
        <f t="shared" ref="G304:AP304" ca="1" si="51">SUBTOTAL(9,G299:G303)</f>
        <v>52.446724831529671</v>
      </c>
      <c r="H304" s="174">
        <f t="shared" ca="1" si="51"/>
        <v>0</v>
      </c>
      <c r="I304" s="174">
        <f t="shared" ca="1" si="51"/>
        <v>52.446724831529671</v>
      </c>
      <c r="J304" s="174">
        <f t="shared" ca="1" si="51"/>
        <v>0</v>
      </c>
      <c r="K304" s="174">
        <f t="shared" ca="1" si="51"/>
        <v>148.43856734838178</v>
      </c>
      <c r="L304" s="174">
        <f t="shared" ca="1" si="51"/>
        <v>148.43856734838178</v>
      </c>
      <c r="M304" s="174">
        <f t="shared" ca="1" si="51"/>
        <v>0</v>
      </c>
      <c r="N304" s="174">
        <f t="shared" ca="1" si="51"/>
        <v>0</v>
      </c>
      <c r="O304" s="174">
        <f t="shared" ca="1" si="51"/>
        <v>873.49153653892745</v>
      </c>
      <c r="P304" s="174">
        <f t="shared" ca="1" si="51"/>
        <v>879.98213592047773</v>
      </c>
      <c r="Q304" s="174">
        <f t="shared" ca="1" si="51"/>
        <v>0</v>
      </c>
      <c r="R304" s="174">
        <f t="shared" ca="1" si="51"/>
        <v>-6.490599381550112</v>
      </c>
      <c r="S304" s="174">
        <f t="shared" ca="1" si="51"/>
        <v>567.62317128116194</v>
      </c>
      <c r="T304" s="174">
        <f t="shared" ca="1" si="51"/>
        <v>0</v>
      </c>
      <c r="U304" s="174">
        <f t="shared" ca="1" si="51"/>
        <v>0</v>
      </c>
      <c r="V304" s="174">
        <f t="shared" ca="1" si="51"/>
        <v>567.62317128116194</v>
      </c>
      <c r="W304" s="174">
        <f t="shared" ca="1" si="51"/>
        <v>0</v>
      </c>
      <c r="X304" s="174">
        <f t="shared" ca="1" si="51"/>
        <v>0</v>
      </c>
      <c r="Y304" s="174">
        <f t="shared" ca="1" si="51"/>
        <v>0</v>
      </c>
      <c r="Z304" s="174">
        <f t="shared" ca="1" si="51"/>
        <v>0</v>
      </c>
      <c r="AA304" s="174">
        <f t="shared" ca="1" si="51"/>
        <v>0</v>
      </c>
      <c r="AB304" s="174">
        <f t="shared" ca="1" si="51"/>
        <v>0</v>
      </c>
      <c r="AC304" s="174">
        <f t="shared" ca="1" si="51"/>
        <v>0</v>
      </c>
      <c r="AD304" s="174">
        <f t="shared" ca="1" si="51"/>
        <v>0</v>
      </c>
      <c r="AE304" s="174">
        <f t="shared" ca="1" si="51"/>
        <v>0</v>
      </c>
      <c r="AF304" s="174">
        <f t="shared" ca="1" si="51"/>
        <v>0</v>
      </c>
      <c r="AG304" s="174">
        <f t="shared" ca="1" si="51"/>
        <v>0</v>
      </c>
      <c r="AH304" s="174">
        <f t="shared" ca="1" si="51"/>
        <v>0</v>
      </c>
      <c r="AI304" s="174">
        <f t="shared" ca="1" si="51"/>
        <v>0</v>
      </c>
      <c r="AJ304" s="174">
        <f t="shared" ca="1" si="51"/>
        <v>0</v>
      </c>
      <c r="AK304" s="174">
        <f t="shared" ca="1" si="51"/>
        <v>0</v>
      </c>
      <c r="AL304" s="174">
        <f t="shared" ca="1" si="51"/>
        <v>0</v>
      </c>
      <c r="AM304" s="174">
        <f t="shared" ca="1" si="51"/>
        <v>0</v>
      </c>
      <c r="AN304" s="174">
        <f t="shared" ca="1" si="51"/>
        <v>0</v>
      </c>
      <c r="AO304" s="174">
        <f t="shared" ca="1" si="51"/>
        <v>0</v>
      </c>
      <c r="AP304" s="174">
        <f t="shared" ca="1" si="51"/>
        <v>0</v>
      </c>
      <c r="AQ304" s="174"/>
      <c r="AR304" s="174"/>
      <c r="AS304" s="174"/>
      <c r="AT304" s="174"/>
      <c r="AU304" s="174"/>
      <c r="AV304" s="174"/>
      <c r="AW304" s="174"/>
      <c r="AX304" s="174"/>
      <c r="AY304" s="174"/>
      <c r="AZ304" s="174"/>
      <c r="BA304" s="174"/>
      <c r="BB304" s="174"/>
      <c r="BD304" s="44">
        <f ca="1">IFERROR(IF(SUMIF($G$6:$BB$6,BD$6&amp;" Total",$G304:$BB304)-(SUMIF($G$6:$BB$6,BD$6&amp;" "&amp;'Input-Allocators'!$D$18,$G304:$BB304)+IFERROR(SUMIF($G$6:$BB$6,BD$6&amp;" "&amp;'Input-Allocators'!$E$18,$G304:$BB304),SUMIF($G$6:$BB$6,BD$6&amp;" "&amp;'Input-Allocators'!$B$20,$G304:$BB304))+SUMIF($G$6:$BB$6,BD$6&amp;" "&amp;'Input-Allocators'!$F$18,$G304:$BB304))&lt;Check_Limit,0,1),1)</f>
        <v>0</v>
      </c>
      <c r="BE304" s="44">
        <f ca="1">IFERROR(IF(SUMIF($G$6:$BB$6,BE$6&amp;" Total",$G304:$BB304)-(SUMIF($G$6:$BB$6,BE$6&amp;" "&amp;'Input-Allocators'!$D$18,$G304:$BB304)+IFERROR(SUMIF($G$6:$BB$6,BE$6&amp;" "&amp;'Input-Allocators'!$E$18,$G304:$BB304),SUMIF($G$6:$BB$6,BE$6&amp;" "&amp;'Input-Allocators'!$B$20,$G304:$BB304))+SUMIF($G$6:$BB$6,BE$6&amp;" "&amp;'Input-Allocators'!$F$18,$G304:$BB304))&lt;Check_Limit,0,1),1)</f>
        <v>0</v>
      </c>
      <c r="BF304" s="44">
        <f ca="1">IFERROR(IF(SUMIF($G$6:$BB$6,BF$6&amp;" Total",$G304:$BB304)-(SUMIF($G$6:$BB$6,BF$6&amp;" "&amp;'Input-Allocators'!$D$18,$G304:$BB304)+IFERROR(SUMIF($G$6:$BB$6,BF$6&amp;" "&amp;'Input-Allocators'!$E$18,$G304:$BB304),SUMIF($G$6:$BB$6,BF$6&amp;" "&amp;'Input-Allocators'!$B$20,$G304:$BB304))+SUMIF($G$6:$BB$6,BF$6&amp;" "&amp;'Input-Allocators'!$F$18,$G304:$BB304))&lt;Check_Limit,0,1),1)</f>
        <v>0</v>
      </c>
      <c r="BG304" s="44">
        <f ca="1">IFERROR(IF(SUMIF($G$6:$BB$6,BG$6&amp;" Total",$G304:$BB304)-(SUMIF($G$6:$BB$6,BG$6&amp;" "&amp;'Input-Allocators'!$D$18,$G304:$BB304)+IFERROR(SUMIF($G$6:$BB$6,BG$6&amp;" "&amp;'Input-Allocators'!$E$18,$G304:$BB304),SUMIF($G$6:$BB$6,BG$6&amp;" "&amp;'Input-Allocators'!$B$20,$G304:$BB304))+SUMIF($G$6:$BB$6,BG$6&amp;" "&amp;'Input-Allocators'!$F$18,$G304:$BB304))&lt;Check_Limit,0,1),1)</f>
        <v>0</v>
      </c>
      <c r="BH304" s="44">
        <f ca="1">IFERROR(IF(SUMIF($G$6:$BB$6,BH$6&amp;" Total",$G304:$BB304)-(SUMIF($G$6:$BB$6,BH$6&amp;" "&amp;'Input-Allocators'!$D$18,$G304:$BB304)+IFERROR(SUMIF($G$6:$BB$6,BH$6&amp;" "&amp;'Input-Allocators'!$E$18,$G304:$BB304),SUMIF($G$6:$BB$6,BH$6&amp;" "&amp;'Input-Allocators'!$B$20,$G304:$BB304))+SUMIF($G$6:$BB$6,BH$6&amp;" "&amp;'Input-Allocators'!$F$18,$G304:$BB304))&lt;Check_Limit,0,1),1)</f>
        <v>0</v>
      </c>
      <c r="BI304" s="44">
        <f ca="1">IFERROR(IF(SUMIF($G$6:$BB$6,BI$6&amp;" Total",$G304:$BB304)-(SUMIF($G$6:$BB$6,BI$6&amp;" "&amp;'Input-Allocators'!$D$18,$G304:$BB304)+IFERROR(SUMIF($G$6:$BB$6,BI$6&amp;" "&amp;'Input-Allocators'!$E$18,$G304:$BB304),SUMIF($G$6:$BB$6,BI$6&amp;" "&amp;'Input-Allocators'!$B$20,$G304:$BB304))+SUMIF($G$6:$BB$6,BI$6&amp;" "&amp;'Input-Allocators'!$F$18,$G304:$BB304))&lt;Check_Limit,0,1),1)</f>
        <v>0</v>
      </c>
      <c r="BJ304" s="44">
        <f ca="1">IFERROR(IF(SUMIF($G$6:$BB$6,BJ$6&amp;" Total",$G304:$BB304)-(SUMIF($G$6:$BB$6,BJ$6&amp;" "&amp;'Input-Allocators'!$D$18,$G304:$BB304)+IFERROR(SUMIF($G$6:$BB$6,BJ$6&amp;" "&amp;'Input-Allocators'!$E$18,$G304:$BB304),SUMIF($G$6:$BB$6,BJ$6&amp;" "&amp;'Input-Allocators'!$B$20,$G304:$BB304))+SUMIF($G$6:$BB$6,BJ$6&amp;" "&amp;'Input-Allocators'!$F$18,$G304:$BB304))&lt;Check_Limit,0,1),1)</f>
        <v>0</v>
      </c>
      <c r="BK304" s="44">
        <f ca="1">IFERROR(IF(SUMIF($G$6:$BB$6,BK$6&amp;" Total",$G304:$BB304)-(SUMIF($G$6:$BB$6,BK$6&amp;" "&amp;'Input-Allocators'!$D$18,$G304:$BB304)+IFERROR(SUMIF($G$6:$BB$6,BK$6&amp;" "&amp;'Input-Allocators'!$E$18,$G304:$BB304),SUMIF($G$6:$BB$6,BK$6&amp;" "&amp;'Input-Allocators'!$B$20,$G304:$BB304))+SUMIF($G$6:$BB$6,BK$6&amp;" "&amp;'Input-Allocators'!$F$18,$G304:$BB304))&lt;Check_Limit,0,1),1)</f>
        <v>0</v>
      </c>
      <c r="BL304" s="44">
        <f ca="1">IFERROR(IF(SUMIF($G$6:$BB$6,BL$6&amp;" Total",$G304:$BB304)-(SUMIF($G$6:$BB$6,BL$6&amp;" "&amp;'Input-Allocators'!$D$18,$G304:$BB304)+IFERROR(SUMIF($G$6:$BB$6,BL$6&amp;" "&amp;'Input-Allocators'!$E$18,$G304:$BB304),SUMIF($G$6:$BB$6,BL$6&amp;" "&amp;'Input-Allocators'!$B$20,$G304:$BB304))+SUMIF($G$6:$BB$6,BL$6&amp;" "&amp;'Input-Allocators'!$F$18,$G304:$BB304))&lt;Check_Limit,0,1),1)</f>
        <v>0</v>
      </c>
      <c r="BM304" s="44">
        <f ca="1">IFERROR(IF(SUMIF($G$6:$BB$6,BM$6&amp;" Total",$G304:$BB304)-(SUMIF($G$6:$BB$6,BM$6&amp;" "&amp;'Input-Allocators'!$D$18,$G304:$BB304)+IFERROR(SUMIF($G$6:$BB$6,BM$6&amp;" "&amp;'Input-Allocators'!$E$18,$G304:$BB304),SUMIF($G$6:$BB$6,BM$6&amp;" "&amp;'Input-Allocators'!$B$20,$G304:$BB304))+SUMIF($G$6:$BB$6,BM$6&amp;" "&amp;'Input-Allocators'!$F$18,$G304:$BB304))&lt;Check_Limit,0,1),1)</f>
        <v>0</v>
      </c>
      <c r="BN304" s="44">
        <f ca="1">IFERROR(IF(SUMIF($G$6:$BB$6,BN$6&amp;" Total",$G304:$BB304)-(SUMIF($G$6:$BB$6,BN$6&amp;" "&amp;'Input-Allocators'!$D$18,$G304:$BB304)+IFERROR(SUMIF($G$6:$BB$6,BN$6&amp;" "&amp;'Input-Allocators'!$E$18,$G304:$BB304),SUMIF($G$6:$BB$6,BN$6&amp;" "&amp;'Input-Allocators'!$B$20,$G304:$BB304))+SUMIF($G$6:$BB$6,BN$6&amp;" "&amp;'Input-Allocators'!$F$18,$G304:$BB304))&lt;Check_Limit,0,1),1)</f>
        <v>0</v>
      </c>
      <c r="BO304" s="44">
        <f ca="1">IFERROR(IF(SUMIF($G$6:$BB$6,BO$6&amp;" Total",$G304:$BB304)-(SUMIF($G$6:$BB$6,BO$6&amp;" "&amp;'Input-Allocators'!$D$18,$G304:$BB304)+IFERROR(SUMIF($G$6:$BB$6,BO$6&amp;" "&amp;'Input-Allocators'!$E$18,$G304:$BB304),SUMIF($G$6:$BB$6,BO$6&amp;" "&amp;'Input-Allocators'!$B$20,$G304:$BB304))+SUMIF($G$6:$BB$6,BO$6&amp;" "&amp;'Input-Allocators'!$F$18,$G304:$BB304))&lt;Check_Limit,0,1),1)</f>
        <v>0</v>
      </c>
    </row>
    <row r="305" spans="1:67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C305" s="46" t="str">
        <f>IF(ISBLANK('Input-Accounts'!C305),"",'Input-Accounts'!C305)</f>
        <v/>
      </c>
      <c r="D305" s="14"/>
      <c r="E305" s="14"/>
      <c r="F305" s="3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D305" s="44">
        <f>IFERROR(IF(SUMIF($G$6:$BB$6,BD$6&amp;" Total",$G305:$BB305)-(SUMIF($G$6:$BB$6,BD$6&amp;" "&amp;'Input-Allocators'!$D$18,$G305:$BB305)+IFERROR(SUMIF($G$6:$BB$6,BD$6&amp;" "&amp;'Input-Allocators'!$E$18,$G305:$BB305),SUMIF($G$6:$BB$6,BD$6&amp;" "&amp;'Input-Allocators'!$B$20,$G305:$BB305))+SUMIF($G$6:$BB$6,BD$6&amp;" "&amp;'Input-Allocators'!$F$18,$G305:$BB305))&lt;Check_Limit,0,1),1)</f>
        <v>0</v>
      </c>
      <c r="BE305" s="44">
        <f>IFERROR(IF(SUMIF($G$6:$BB$6,BE$6&amp;" Total",$G305:$BB305)-(SUMIF($G$6:$BB$6,BE$6&amp;" "&amp;'Input-Allocators'!$D$18,$G305:$BB305)+IFERROR(SUMIF($G$6:$BB$6,BE$6&amp;" "&amp;'Input-Allocators'!$E$18,$G305:$BB305),SUMIF($G$6:$BB$6,BE$6&amp;" "&amp;'Input-Allocators'!$B$20,$G305:$BB305))+SUMIF($G$6:$BB$6,BE$6&amp;" "&amp;'Input-Allocators'!$F$18,$G305:$BB305))&lt;Check_Limit,0,1),1)</f>
        <v>0</v>
      </c>
      <c r="BF305" s="44">
        <f>IFERROR(IF(SUMIF($G$6:$BB$6,BF$6&amp;" Total",$G305:$BB305)-(SUMIF($G$6:$BB$6,BF$6&amp;" "&amp;'Input-Allocators'!$D$18,$G305:$BB305)+IFERROR(SUMIF($G$6:$BB$6,BF$6&amp;" "&amp;'Input-Allocators'!$E$18,$G305:$BB305),SUMIF($G$6:$BB$6,BF$6&amp;" "&amp;'Input-Allocators'!$B$20,$G305:$BB305))+SUMIF($G$6:$BB$6,BF$6&amp;" "&amp;'Input-Allocators'!$F$18,$G305:$BB305))&lt;Check_Limit,0,1),1)</f>
        <v>0</v>
      </c>
      <c r="BG305" s="44">
        <f>IFERROR(IF(SUMIF($G$6:$BB$6,BG$6&amp;" Total",$G305:$BB305)-(SUMIF($G$6:$BB$6,BG$6&amp;" "&amp;'Input-Allocators'!$D$18,$G305:$BB305)+IFERROR(SUMIF($G$6:$BB$6,BG$6&amp;" "&amp;'Input-Allocators'!$E$18,$G305:$BB305),SUMIF($G$6:$BB$6,BG$6&amp;" "&amp;'Input-Allocators'!$B$20,$G305:$BB305))+SUMIF($G$6:$BB$6,BG$6&amp;" "&amp;'Input-Allocators'!$F$18,$G305:$BB305))&lt;Check_Limit,0,1),1)</f>
        <v>0</v>
      </c>
      <c r="BH305" s="44">
        <f>IFERROR(IF(SUMIF($G$6:$BB$6,BH$6&amp;" Total",$G305:$BB305)-(SUMIF($G$6:$BB$6,BH$6&amp;" "&amp;'Input-Allocators'!$D$18,$G305:$BB305)+IFERROR(SUMIF($G$6:$BB$6,BH$6&amp;" "&amp;'Input-Allocators'!$E$18,$G305:$BB305),SUMIF($G$6:$BB$6,BH$6&amp;" "&amp;'Input-Allocators'!$B$20,$G305:$BB305))+SUMIF($G$6:$BB$6,BH$6&amp;" "&amp;'Input-Allocators'!$F$18,$G305:$BB305))&lt;Check_Limit,0,1),1)</f>
        <v>0</v>
      </c>
      <c r="BI305" s="44">
        <f>IFERROR(IF(SUMIF($G$6:$BB$6,BI$6&amp;" Total",$G305:$BB305)-(SUMIF($G$6:$BB$6,BI$6&amp;" "&amp;'Input-Allocators'!$D$18,$G305:$BB305)+IFERROR(SUMIF($G$6:$BB$6,BI$6&amp;" "&amp;'Input-Allocators'!$E$18,$G305:$BB305),SUMIF($G$6:$BB$6,BI$6&amp;" "&amp;'Input-Allocators'!$B$20,$G305:$BB305))+SUMIF($G$6:$BB$6,BI$6&amp;" "&amp;'Input-Allocators'!$F$18,$G305:$BB305))&lt;Check_Limit,0,1),1)</f>
        <v>0</v>
      </c>
      <c r="BJ305" s="44">
        <f>IFERROR(IF(SUMIF($G$6:$BB$6,BJ$6&amp;" Total",$G305:$BB305)-(SUMIF($G$6:$BB$6,BJ$6&amp;" "&amp;'Input-Allocators'!$D$18,$G305:$BB305)+IFERROR(SUMIF($G$6:$BB$6,BJ$6&amp;" "&amp;'Input-Allocators'!$E$18,$G305:$BB305),SUMIF($G$6:$BB$6,BJ$6&amp;" "&amp;'Input-Allocators'!$B$20,$G305:$BB305))+SUMIF($G$6:$BB$6,BJ$6&amp;" "&amp;'Input-Allocators'!$F$18,$G305:$BB305))&lt;Check_Limit,0,1),1)</f>
        <v>0</v>
      </c>
      <c r="BK305" s="44">
        <f>IFERROR(IF(SUMIF($G$6:$BB$6,BK$6&amp;" Total",$G305:$BB305)-(SUMIF($G$6:$BB$6,BK$6&amp;" "&amp;'Input-Allocators'!$D$18,$G305:$BB305)+IFERROR(SUMIF($G$6:$BB$6,BK$6&amp;" "&amp;'Input-Allocators'!$E$18,$G305:$BB305),SUMIF($G$6:$BB$6,BK$6&amp;" "&amp;'Input-Allocators'!$B$20,$G305:$BB305))+SUMIF($G$6:$BB$6,BK$6&amp;" "&amp;'Input-Allocators'!$F$18,$G305:$BB305))&lt;Check_Limit,0,1),1)</f>
        <v>0</v>
      </c>
      <c r="BL305" s="44">
        <f>IFERROR(IF(SUMIF($G$6:$BB$6,BL$6&amp;" Total",$G305:$BB305)-(SUMIF($G$6:$BB$6,BL$6&amp;" "&amp;'Input-Allocators'!$D$18,$G305:$BB305)+IFERROR(SUMIF($G$6:$BB$6,BL$6&amp;" "&amp;'Input-Allocators'!$E$18,$G305:$BB305),SUMIF($G$6:$BB$6,BL$6&amp;" "&amp;'Input-Allocators'!$B$20,$G305:$BB305))+SUMIF($G$6:$BB$6,BL$6&amp;" "&amp;'Input-Allocators'!$F$18,$G305:$BB305))&lt;Check_Limit,0,1),1)</f>
        <v>0</v>
      </c>
      <c r="BM305" s="44">
        <f>IFERROR(IF(SUMIF($G$6:$BB$6,BM$6&amp;" Total",$G305:$BB305)-(SUMIF($G$6:$BB$6,BM$6&amp;" "&amp;'Input-Allocators'!$D$18,$G305:$BB305)+IFERROR(SUMIF($G$6:$BB$6,BM$6&amp;" "&amp;'Input-Allocators'!$E$18,$G305:$BB305),SUMIF($G$6:$BB$6,BM$6&amp;" "&amp;'Input-Allocators'!$B$20,$G305:$BB305))+SUMIF($G$6:$BB$6,BM$6&amp;" "&amp;'Input-Allocators'!$F$18,$G305:$BB305))&lt;Check_Limit,0,1),1)</f>
        <v>0</v>
      </c>
      <c r="BN305" s="44">
        <f>IFERROR(IF(SUMIF($G$6:$BB$6,BN$6&amp;" Total",$G305:$BB305)-(SUMIF($G$6:$BB$6,BN$6&amp;" "&amp;'Input-Allocators'!$D$18,$G305:$BB305)+IFERROR(SUMIF($G$6:$BB$6,BN$6&amp;" "&amp;'Input-Allocators'!$E$18,$G305:$BB305),SUMIF($G$6:$BB$6,BN$6&amp;" "&amp;'Input-Allocators'!$B$20,$G305:$BB305))+SUMIF($G$6:$BB$6,BN$6&amp;" "&amp;'Input-Allocators'!$F$18,$G305:$BB305))&lt;Check_Limit,0,1),1)</f>
        <v>0</v>
      </c>
      <c r="BO305" s="44">
        <f>IFERROR(IF(SUMIF($G$6:$BB$6,BO$6&amp;" Total",$G305:$BB305)-(SUMIF($G$6:$BB$6,BO$6&amp;" "&amp;'Input-Allocators'!$D$18,$G305:$BB305)+IFERROR(SUMIF($G$6:$BB$6,BO$6&amp;" "&amp;'Input-Allocators'!$E$18,$G305:$BB305),SUMIF($G$6:$BB$6,BO$6&amp;" "&amp;'Input-Allocators'!$B$20,$G305:$BB305))+SUMIF($G$6:$BB$6,BO$6&amp;" "&amp;'Input-Allocators'!$F$18,$G305:$BB305))&lt;Check_Limit,0,1),1)</f>
        <v>0</v>
      </c>
    </row>
    <row r="306" spans="1:67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>SUBTOTAL(9,D293:D304)</f>
        <v>3776</v>
      </c>
      <c r="E306" s="14">
        <f t="shared" ca="1" si="49"/>
        <v>0</v>
      </c>
      <c r="G306" s="175">
        <f t="shared" ref="G306:AP306" ca="1" si="52">SUBTOTAL(9,G293:G304)</f>
        <v>61.773588093402218</v>
      </c>
      <c r="H306" s="175">
        <f t="shared" ca="1" si="52"/>
        <v>0</v>
      </c>
      <c r="I306" s="175">
        <f t="shared" ca="1" si="52"/>
        <v>61.773588093402218</v>
      </c>
      <c r="J306" s="175">
        <f t="shared" ca="1" si="52"/>
        <v>0</v>
      </c>
      <c r="K306" s="175">
        <f t="shared" ca="1" si="52"/>
        <v>187.57163326354959</v>
      </c>
      <c r="L306" s="175">
        <f t="shared" ca="1" si="52"/>
        <v>187.57163326354959</v>
      </c>
      <c r="M306" s="175">
        <f t="shared" ca="1" si="52"/>
        <v>0</v>
      </c>
      <c r="N306" s="175">
        <f t="shared" ca="1" si="52"/>
        <v>0</v>
      </c>
      <c r="O306" s="175">
        <f t="shared" ca="1" si="52"/>
        <v>2052.7353912069657</v>
      </c>
      <c r="P306" s="175">
        <f t="shared" ca="1" si="52"/>
        <v>1913.844459557391</v>
      </c>
      <c r="Q306" s="175">
        <f t="shared" ca="1" si="52"/>
        <v>0</v>
      </c>
      <c r="R306" s="175">
        <f t="shared" ca="1" si="52"/>
        <v>138.89093164957416</v>
      </c>
      <c r="S306" s="175">
        <f t="shared" ca="1" si="52"/>
        <v>1473.9193874360833</v>
      </c>
      <c r="T306" s="175">
        <f t="shared" ca="1" si="52"/>
        <v>0</v>
      </c>
      <c r="U306" s="175">
        <f t="shared" ca="1" si="52"/>
        <v>0</v>
      </c>
      <c r="V306" s="175">
        <f t="shared" ca="1" si="52"/>
        <v>1473.9193874360833</v>
      </c>
      <c r="W306" s="175">
        <f t="shared" ca="1" si="52"/>
        <v>0</v>
      </c>
      <c r="X306" s="175">
        <f t="shared" ca="1" si="52"/>
        <v>0</v>
      </c>
      <c r="Y306" s="175">
        <f t="shared" ca="1" si="52"/>
        <v>0</v>
      </c>
      <c r="Z306" s="175">
        <f t="shared" ca="1" si="52"/>
        <v>0</v>
      </c>
      <c r="AA306" s="175">
        <f t="shared" ca="1" si="52"/>
        <v>0</v>
      </c>
      <c r="AB306" s="175">
        <f t="shared" ca="1" si="52"/>
        <v>0</v>
      </c>
      <c r="AC306" s="175">
        <f t="shared" ca="1" si="52"/>
        <v>0</v>
      </c>
      <c r="AD306" s="175">
        <f t="shared" ca="1" si="52"/>
        <v>0</v>
      </c>
      <c r="AE306" s="175">
        <f t="shared" ca="1" si="52"/>
        <v>0</v>
      </c>
      <c r="AF306" s="175">
        <f t="shared" ca="1" si="52"/>
        <v>0</v>
      </c>
      <c r="AG306" s="175">
        <f t="shared" ca="1" si="52"/>
        <v>0</v>
      </c>
      <c r="AH306" s="175">
        <f t="shared" ca="1" si="52"/>
        <v>0</v>
      </c>
      <c r="AI306" s="175">
        <f t="shared" ca="1" si="52"/>
        <v>0</v>
      </c>
      <c r="AJ306" s="175">
        <f t="shared" ca="1" si="52"/>
        <v>0</v>
      </c>
      <c r="AK306" s="175">
        <f t="shared" ca="1" si="52"/>
        <v>0</v>
      </c>
      <c r="AL306" s="175">
        <f t="shared" ca="1" si="52"/>
        <v>0</v>
      </c>
      <c r="AM306" s="175">
        <f t="shared" ca="1" si="52"/>
        <v>0</v>
      </c>
      <c r="AN306" s="175">
        <f t="shared" ca="1" si="52"/>
        <v>0</v>
      </c>
      <c r="AO306" s="175">
        <f t="shared" ca="1" si="52"/>
        <v>0</v>
      </c>
      <c r="AP306" s="175">
        <f t="shared" ca="1" si="52"/>
        <v>0</v>
      </c>
      <c r="AQ306" s="175"/>
      <c r="AR306" s="175"/>
      <c r="AS306" s="175"/>
      <c r="AT306" s="175"/>
      <c r="AU306" s="175"/>
      <c r="AV306" s="175"/>
      <c r="AW306" s="175"/>
      <c r="AX306" s="175"/>
      <c r="AY306" s="175"/>
      <c r="AZ306" s="175"/>
      <c r="BA306" s="175"/>
      <c r="BB306" s="175"/>
      <c r="BD306" s="44">
        <f ca="1">IFERROR(IF(SUMIF($G$6:$BB$6,BD$6&amp;" Total",$G306:$BB306)-(SUMIF($G$6:$BB$6,BD$6&amp;" "&amp;'Input-Allocators'!$D$18,$G306:$BB306)+IFERROR(SUMIF($G$6:$BB$6,BD$6&amp;" "&amp;'Input-Allocators'!$E$18,$G306:$BB306),SUMIF($G$6:$BB$6,BD$6&amp;" "&amp;'Input-Allocators'!$B$20,$G306:$BB306))+SUMIF($G$6:$BB$6,BD$6&amp;" "&amp;'Input-Allocators'!$F$18,$G306:$BB306))&lt;Check_Limit,0,1),1)</f>
        <v>0</v>
      </c>
      <c r="BE306" s="44">
        <f ca="1">IFERROR(IF(SUMIF($G$6:$BB$6,BE$6&amp;" Total",$G306:$BB306)-(SUMIF($G$6:$BB$6,BE$6&amp;" "&amp;'Input-Allocators'!$D$18,$G306:$BB306)+IFERROR(SUMIF($G$6:$BB$6,BE$6&amp;" "&amp;'Input-Allocators'!$E$18,$G306:$BB306),SUMIF($G$6:$BB$6,BE$6&amp;" "&amp;'Input-Allocators'!$B$20,$G306:$BB306))+SUMIF($G$6:$BB$6,BE$6&amp;" "&amp;'Input-Allocators'!$F$18,$G306:$BB306))&lt;Check_Limit,0,1),1)</f>
        <v>0</v>
      </c>
      <c r="BF306" s="44">
        <f ca="1">IFERROR(IF(SUMIF($G$6:$BB$6,BF$6&amp;" Total",$G306:$BB306)-(SUMIF($G$6:$BB$6,BF$6&amp;" "&amp;'Input-Allocators'!$D$18,$G306:$BB306)+IFERROR(SUMIF($G$6:$BB$6,BF$6&amp;" "&amp;'Input-Allocators'!$E$18,$G306:$BB306),SUMIF($G$6:$BB$6,BF$6&amp;" "&amp;'Input-Allocators'!$B$20,$G306:$BB306))+SUMIF($G$6:$BB$6,BF$6&amp;" "&amp;'Input-Allocators'!$F$18,$G306:$BB306))&lt;Check_Limit,0,1),1)</f>
        <v>0</v>
      </c>
      <c r="BG306" s="44">
        <f ca="1">IFERROR(IF(SUMIF($G$6:$BB$6,BG$6&amp;" Total",$G306:$BB306)-(SUMIF($G$6:$BB$6,BG$6&amp;" "&amp;'Input-Allocators'!$D$18,$G306:$BB306)+IFERROR(SUMIF($G$6:$BB$6,BG$6&amp;" "&amp;'Input-Allocators'!$E$18,$G306:$BB306),SUMIF($G$6:$BB$6,BG$6&amp;" "&amp;'Input-Allocators'!$B$20,$G306:$BB306))+SUMIF($G$6:$BB$6,BG$6&amp;" "&amp;'Input-Allocators'!$F$18,$G306:$BB306))&lt;Check_Limit,0,1),1)</f>
        <v>0</v>
      </c>
      <c r="BH306" s="44">
        <f ca="1">IFERROR(IF(SUMIF($G$6:$BB$6,BH$6&amp;" Total",$G306:$BB306)-(SUMIF($G$6:$BB$6,BH$6&amp;" "&amp;'Input-Allocators'!$D$18,$G306:$BB306)+IFERROR(SUMIF($G$6:$BB$6,BH$6&amp;" "&amp;'Input-Allocators'!$E$18,$G306:$BB306),SUMIF($G$6:$BB$6,BH$6&amp;" "&amp;'Input-Allocators'!$B$20,$G306:$BB306))+SUMIF($G$6:$BB$6,BH$6&amp;" "&amp;'Input-Allocators'!$F$18,$G306:$BB306))&lt;Check_Limit,0,1),1)</f>
        <v>0</v>
      </c>
      <c r="BI306" s="44">
        <f ca="1">IFERROR(IF(SUMIF($G$6:$BB$6,BI$6&amp;" Total",$G306:$BB306)-(SUMIF($G$6:$BB$6,BI$6&amp;" "&amp;'Input-Allocators'!$D$18,$G306:$BB306)+IFERROR(SUMIF($G$6:$BB$6,BI$6&amp;" "&amp;'Input-Allocators'!$E$18,$G306:$BB306),SUMIF($G$6:$BB$6,BI$6&amp;" "&amp;'Input-Allocators'!$B$20,$G306:$BB306))+SUMIF($G$6:$BB$6,BI$6&amp;" "&amp;'Input-Allocators'!$F$18,$G306:$BB306))&lt;Check_Limit,0,1),1)</f>
        <v>0</v>
      </c>
      <c r="BJ306" s="44">
        <f ca="1">IFERROR(IF(SUMIF($G$6:$BB$6,BJ$6&amp;" Total",$G306:$BB306)-(SUMIF($G$6:$BB$6,BJ$6&amp;" "&amp;'Input-Allocators'!$D$18,$G306:$BB306)+IFERROR(SUMIF($G$6:$BB$6,BJ$6&amp;" "&amp;'Input-Allocators'!$E$18,$G306:$BB306),SUMIF($G$6:$BB$6,BJ$6&amp;" "&amp;'Input-Allocators'!$B$20,$G306:$BB306))+SUMIF($G$6:$BB$6,BJ$6&amp;" "&amp;'Input-Allocators'!$F$18,$G306:$BB306))&lt;Check_Limit,0,1),1)</f>
        <v>0</v>
      </c>
      <c r="BK306" s="44">
        <f ca="1">IFERROR(IF(SUMIF($G$6:$BB$6,BK$6&amp;" Total",$G306:$BB306)-(SUMIF($G$6:$BB$6,BK$6&amp;" "&amp;'Input-Allocators'!$D$18,$G306:$BB306)+IFERROR(SUMIF($G$6:$BB$6,BK$6&amp;" "&amp;'Input-Allocators'!$E$18,$G306:$BB306),SUMIF($G$6:$BB$6,BK$6&amp;" "&amp;'Input-Allocators'!$B$20,$G306:$BB306))+SUMIF($G$6:$BB$6,BK$6&amp;" "&amp;'Input-Allocators'!$F$18,$G306:$BB306))&lt;Check_Limit,0,1),1)</f>
        <v>0</v>
      </c>
      <c r="BL306" s="44">
        <f ca="1">IFERROR(IF(SUMIF($G$6:$BB$6,BL$6&amp;" Total",$G306:$BB306)-(SUMIF($G$6:$BB$6,BL$6&amp;" "&amp;'Input-Allocators'!$D$18,$G306:$BB306)+IFERROR(SUMIF($G$6:$BB$6,BL$6&amp;" "&amp;'Input-Allocators'!$E$18,$G306:$BB306),SUMIF($G$6:$BB$6,BL$6&amp;" "&amp;'Input-Allocators'!$B$20,$G306:$BB306))+SUMIF($G$6:$BB$6,BL$6&amp;" "&amp;'Input-Allocators'!$F$18,$G306:$BB306))&lt;Check_Limit,0,1),1)</f>
        <v>0</v>
      </c>
      <c r="BM306" s="44">
        <f ca="1">IFERROR(IF(SUMIF($G$6:$BB$6,BM$6&amp;" Total",$G306:$BB306)-(SUMIF($G$6:$BB$6,BM$6&amp;" "&amp;'Input-Allocators'!$D$18,$G306:$BB306)+IFERROR(SUMIF($G$6:$BB$6,BM$6&amp;" "&amp;'Input-Allocators'!$E$18,$G306:$BB306),SUMIF($G$6:$BB$6,BM$6&amp;" "&amp;'Input-Allocators'!$B$20,$G306:$BB306))+SUMIF($G$6:$BB$6,BM$6&amp;" "&amp;'Input-Allocators'!$F$18,$G306:$BB306))&lt;Check_Limit,0,1),1)</f>
        <v>0</v>
      </c>
      <c r="BN306" s="44">
        <f ca="1">IFERROR(IF(SUMIF($G$6:$BB$6,BN$6&amp;" Total",$G306:$BB306)-(SUMIF($G$6:$BB$6,BN$6&amp;" "&amp;'Input-Allocators'!$D$18,$G306:$BB306)+IFERROR(SUMIF($G$6:$BB$6,BN$6&amp;" "&amp;'Input-Allocators'!$E$18,$G306:$BB306),SUMIF($G$6:$BB$6,BN$6&amp;" "&amp;'Input-Allocators'!$B$20,$G306:$BB306))+SUMIF($G$6:$BB$6,BN$6&amp;" "&amp;'Input-Allocators'!$F$18,$G306:$BB306))&lt;Check_Limit,0,1),1)</f>
        <v>0</v>
      </c>
      <c r="BO306" s="44">
        <f ca="1">IFERROR(IF(SUMIF($G$6:$BB$6,BO$6&amp;" Total",$G306:$BB306)-(SUMIF($G$6:$BB$6,BO$6&amp;" "&amp;'Input-Allocators'!$D$18,$G306:$BB306)+IFERROR(SUMIF($G$6:$BB$6,BO$6&amp;" "&amp;'Input-Allocators'!$E$18,$G306:$BB306),SUMIF($G$6:$BB$6,BO$6&amp;" "&amp;'Input-Allocators'!$B$20,$G306:$BB306))+SUMIF($G$6:$BB$6,BO$6&amp;" "&amp;'Input-Allocators'!$F$18,$G306:$BB306))&lt;Check_Limit,0,1),1)</f>
        <v>0</v>
      </c>
    </row>
    <row r="307" spans="1:67">
      <c r="A307" s="46" t="str">
        <f>IF(ISBLANK('Input-Accounts'!A307),"",'Input-Accounts'!A307)</f>
        <v/>
      </c>
      <c r="B307" t="str">
        <f>IF(ISBLANK('Input-Accounts'!B307),"",'Input-Accounts'!B307)</f>
        <v/>
      </c>
      <c r="C307" s="46" t="str">
        <f>IF(ISBLANK('Input-Accounts'!C307),"",'Input-Accounts'!C307)</f>
        <v/>
      </c>
      <c r="D307" s="14"/>
      <c r="E307" s="14"/>
      <c r="F307" s="3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D307" s="44">
        <f>IFERROR(IF(SUMIF($G$6:$BB$6,BD$6&amp;" Total",$G307:$BB307)-(SUMIF($G$6:$BB$6,BD$6&amp;" "&amp;'Input-Allocators'!$D$18,$G307:$BB307)+IFERROR(SUMIF($G$6:$BB$6,BD$6&amp;" "&amp;'Input-Allocators'!$E$18,$G307:$BB307),SUMIF($G$6:$BB$6,BD$6&amp;" "&amp;'Input-Allocators'!$B$20,$G307:$BB307))+SUMIF($G$6:$BB$6,BD$6&amp;" "&amp;'Input-Allocators'!$F$18,$G307:$BB307))&lt;Check_Limit,0,1),1)</f>
        <v>0</v>
      </c>
      <c r="BE307" s="44">
        <f>IFERROR(IF(SUMIF($G$6:$BB$6,BE$6&amp;" Total",$G307:$BB307)-(SUMIF($G$6:$BB$6,BE$6&amp;" "&amp;'Input-Allocators'!$D$18,$G307:$BB307)+IFERROR(SUMIF($G$6:$BB$6,BE$6&amp;" "&amp;'Input-Allocators'!$E$18,$G307:$BB307),SUMIF($G$6:$BB$6,BE$6&amp;" "&amp;'Input-Allocators'!$B$20,$G307:$BB307))+SUMIF($G$6:$BB$6,BE$6&amp;" "&amp;'Input-Allocators'!$F$18,$G307:$BB307))&lt;Check_Limit,0,1),1)</f>
        <v>0</v>
      </c>
      <c r="BF307" s="44">
        <f>IFERROR(IF(SUMIF($G$6:$BB$6,BF$6&amp;" Total",$G307:$BB307)-(SUMIF($G$6:$BB$6,BF$6&amp;" "&amp;'Input-Allocators'!$D$18,$G307:$BB307)+IFERROR(SUMIF($G$6:$BB$6,BF$6&amp;" "&amp;'Input-Allocators'!$E$18,$G307:$BB307),SUMIF($G$6:$BB$6,BF$6&amp;" "&amp;'Input-Allocators'!$B$20,$G307:$BB307))+SUMIF($G$6:$BB$6,BF$6&amp;" "&amp;'Input-Allocators'!$F$18,$G307:$BB307))&lt;Check_Limit,0,1),1)</f>
        <v>0</v>
      </c>
      <c r="BG307" s="44">
        <f>IFERROR(IF(SUMIF($G$6:$BB$6,BG$6&amp;" Total",$G307:$BB307)-(SUMIF($G$6:$BB$6,BG$6&amp;" "&amp;'Input-Allocators'!$D$18,$G307:$BB307)+IFERROR(SUMIF($G$6:$BB$6,BG$6&amp;" "&amp;'Input-Allocators'!$E$18,$G307:$BB307),SUMIF($G$6:$BB$6,BG$6&amp;" "&amp;'Input-Allocators'!$B$20,$G307:$BB307))+SUMIF($G$6:$BB$6,BG$6&amp;" "&amp;'Input-Allocators'!$F$18,$G307:$BB307))&lt;Check_Limit,0,1),1)</f>
        <v>0</v>
      </c>
      <c r="BH307" s="44">
        <f>IFERROR(IF(SUMIF($G$6:$BB$6,BH$6&amp;" Total",$G307:$BB307)-(SUMIF($G$6:$BB$6,BH$6&amp;" "&amp;'Input-Allocators'!$D$18,$G307:$BB307)+IFERROR(SUMIF($G$6:$BB$6,BH$6&amp;" "&amp;'Input-Allocators'!$E$18,$G307:$BB307),SUMIF($G$6:$BB$6,BH$6&amp;" "&amp;'Input-Allocators'!$B$20,$G307:$BB307))+SUMIF($G$6:$BB$6,BH$6&amp;" "&amp;'Input-Allocators'!$F$18,$G307:$BB307))&lt;Check_Limit,0,1),1)</f>
        <v>0</v>
      </c>
      <c r="BI307" s="44">
        <f>IFERROR(IF(SUMIF($G$6:$BB$6,BI$6&amp;" Total",$G307:$BB307)-(SUMIF($G$6:$BB$6,BI$6&amp;" "&amp;'Input-Allocators'!$D$18,$G307:$BB307)+IFERROR(SUMIF($G$6:$BB$6,BI$6&amp;" "&amp;'Input-Allocators'!$E$18,$G307:$BB307),SUMIF($G$6:$BB$6,BI$6&amp;" "&amp;'Input-Allocators'!$B$20,$G307:$BB307))+SUMIF($G$6:$BB$6,BI$6&amp;" "&amp;'Input-Allocators'!$F$18,$G307:$BB307))&lt;Check_Limit,0,1),1)</f>
        <v>0</v>
      </c>
      <c r="BJ307" s="44">
        <f>IFERROR(IF(SUMIF($G$6:$BB$6,BJ$6&amp;" Total",$G307:$BB307)-(SUMIF($G$6:$BB$6,BJ$6&amp;" "&amp;'Input-Allocators'!$D$18,$G307:$BB307)+IFERROR(SUMIF($G$6:$BB$6,BJ$6&amp;" "&amp;'Input-Allocators'!$E$18,$G307:$BB307),SUMIF($G$6:$BB$6,BJ$6&amp;" "&amp;'Input-Allocators'!$B$20,$G307:$BB307))+SUMIF($G$6:$BB$6,BJ$6&amp;" "&amp;'Input-Allocators'!$F$18,$G307:$BB307))&lt;Check_Limit,0,1),1)</f>
        <v>0</v>
      </c>
      <c r="BK307" s="44">
        <f>IFERROR(IF(SUMIF($G$6:$BB$6,BK$6&amp;" Total",$G307:$BB307)-(SUMIF($G$6:$BB$6,BK$6&amp;" "&amp;'Input-Allocators'!$D$18,$G307:$BB307)+IFERROR(SUMIF($G$6:$BB$6,BK$6&amp;" "&amp;'Input-Allocators'!$E$18,$G307:$BB307),SUMIF($G$6:$BB$6,BK$6&amp;" "&amp;'Input-Allocators'!$B$20,$G307:$BB307))+SUMIF($G$6:$BB$6,BK$6&amp;" "&amp;'Input-Allocators'!$F$18,$G307:$BB307))&lt;Check_Limit,0,1),1)</f>
        <v>0</v>
      </c>
      <c r="BL307" s="44">
        <f>IFERROR(IF(SUMIF($G$6:$BB$6,BL$6&amp;" Total",$G307:$BB307)-(SUMIF($G$6:$BB$6,BL$6&amp;" "&amp;'Input-Allocators'!$D$18,$G307:$BB307)+IFERROR(SUMIF($G$6:$BB$6,BL$6&amp;" "&amp;'Input-Allocators'!$E$18,$G307:$BB307),SUMIF($G$6:$BB$6,BL$6&amp;" "&amp;'Input-Allocators'!$B$20,$G307:$BB307))+SUMIF($G$6:$BB$6,BL$6&amp;" "&amp;'Input-Allocators'!$F$18,$G307:$BB307))&lt;Check_Limit,0,1),1)</f>
        <v>0</v>
      </c>
      <c r="BM307" s="44">
        <f>IFERROR(IF(SUMIF($G$6:$BB$6,BM$6&amp;" Total",$G307:$BB307)-(SUMIF($G$6:$BB$6,BM$6&amp;" "&amp;'Input-Allocators'!$D$18,$G307:$BB307)+IFERROR(SUMIF($G$6:$BB$6,BM$6&amp;" "&amp;'Input-Allocators'!$E$18,$G307:$BB307),SUMIF($G$6:$BB$6,BM$6&amp;" "&amp;'Input-Allocators'!$B$20,$G307:$BB307))+SUMIF($G$6:$BB$6,BM$6&amp;" "&amp;'Input-Allocators'!$F$18,$G307:$BB307))&lt;Check_Limit,0,1),1)</f>
        <v>0</v>
      </c>
      <c r="BN307" s="44">
        <f>IFERROR(IF(SUMIF($G$6:$BB$6,BN$6&amp;" Total",$G307:$BB307)-(SUMIF($G$6:$BB$6,BN$6&amp;" "&amp;'Input-Allocators'!$D$18,$G307:$BB307)+IFERROR(SUMIF($G$6:$BB$6,BN$6&amp;" "&amp;'Input-Allocators'!$E$18,$G307:$BB307),SUMIF($G$6:$BB$6,BN$6&amp;" "&amp;'Input-Allocators'!$B$20,$G307:$BB307))+SUMIF($G$6:$BB$6,BN$6&amp;" "&amp;'Input-Allocators'!$F$18,$G307:$BB307))&lt;Check_Limit,0,1),1)</f>
        <v>0</v>
      </c>
      <c r="BO307" s="44">
        <f>IFERROR(IF(SUMIF($G$6:$BB$6,BO$6&amp;" Total",$G307:$BB307)-(SUMIF($G$6:$BB$6,BO$6&amp;" "&amp;'Input-Allocators'!$D$18,$G307:$BB307)+IFERROR(SUMIF($G$6:$BB$6,BO$6&amp;" "&amp;'Input-Allocators'!$E$18,$G307:$BB307),SUMIF($G$6:$BB$6,BO$6&amp;" "&amp;'Input-Allocators'!$B$20,$G307:$BB307))+SUMIF($G$6:$BB$6,BO$6&amp;" "&amp;'Input-Allocators'!$F$18,$G307:$BB307))&lt;Check_Limit,0,1),1)</f>
        <v>0</v>
      </c>
    </row>
    <row r="308" spans="1:67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C308" s="46" t="str">
        <f>IF(ISBLANK('Input-Accounts'!C308),"",'Input-Accounts'!C308)</f>
        <v/>
      </c>
      <c r="D308" s="14"/>
      <c r="E308" s="14"/>
      <c r="F308" s="3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D308" s="44">
        <f>IFERROR(IF(SUMIF($G$6:$BB$6,BD$6&amp;" Total",$G308:$BB308)-(SUMIF($G$6:$BB$6,BD$6&amp;" "&amp;'Input-Allocators'!$D$18,$G308:$BB308)+IFERROR(SUMIF($G$6:$BB$6,BD$6&amp;" "&amp;'Input-Allocators'!$E$18,$G308:$BB308),SUMIF($G$6:$BB$6,BD$6&amp;" "&amp;'Input-Allocators'!$B$20,$G308:$BB308))+SUMIF($G$6:$BB$6,BD$6&amp;" "&amp;'Input-Allocators'!$F$18,$G308:$BB308))&lt;Check_Limit,0,1),1)</f>
        <v>0</v>
      </c>
      <c r="BE308" s="44">
        <f>IFERROR(IF(SUMIF($G$6:$BB$6,BE$6&amp;" Total",$G308:$BB308)-(SUMIF($G$6:$BB$6,BE$6&amp;" "&amp;'Input-Allocators'!$D$18,$G308:$BB308)+IFERROR(SUMIF($G$6:$BB$6,BE$6&amp;" "&amp;'Input-Allocators'!$E$18,$G308:$BB308),SUMIF($G$6:$BB$6,BE$6&amp;" "&amp;'Input-Allocators'!$B$20,$G308:$BB308))+SUMIF($G$6:$BB$6,BE$6&amp;" "&amp;'Input-Allocators'!$F$18,$G308:$BB308))&lt;Check_Limit,0,1),1)</f>
        <v>0</v>
      </c>
      <c r="BF308" s="44">
        <f>IFERROR(IF(SUMIF($G$6:$BB$6,BF$6&amp;" Total",$G308:$BB308)-(SUMIF($G$6:$BB$6,BF$6&amp;" "&amp;'Input-Allocators'!$D$18,$G308:$BB308)+IFERROR(SUMIF($G$6:$BB$6,BF$6&amp;" "&amp;'Input-Allocators'!$E$18,$G308:$BB308),SUMIF($G$6:$BB$6,BF$6&amp;" "&amp;'Input-Allocators'!$B$20,$G308:$BB308))+SUMIF($G$6:$BB$6,BF$6&amp;" "&amp;'Input-Allocators'!$F$18,$G308:$BB308))&lt;Check_Limit,0,1),1)</f>
        <v>0</v>
      </c>
      <c r="BG308" s="44">
        <f>IFERROR(IF(SUMIF($G$6:$BB$6,BG$6&amp;" Total",$G308:$BB308)-(SUMIF($G$6:$BB$6,BG$6&amp;" "&amp;'Input-Allocators'!$D$18,$G308:$BB308)+IFERROR(SUMIF($G$6:$BB$6,BG$6&amp;" "&amp;'Input-Allocators'!$E$18,$G308:$BB308),SUMIF($G$6:$BB$6,BG$6&amp;" "&amp;'Input-Allocators'!$B$20,$G308:$BB308))+SUMIF($G$6:$BB$6,BG$6&amp;" "&amp;'Input-Allocators'!$F$18,$G308:$BB308))&lt;Check_Limit,0,1),1)</f>
        <v>0</v>
      </c>
      <c r="BH308" s="44">
        <f>IFERROR(IF(SUMIF($G$6:$BB$6,BH$6&amp;" Total",$G308:$BB308)-(SUMIF($G$6:$BB$6,BH$6&amp;" "&amp;'Input-Allocators'!$D$18,$G308:$BB308)+IFERROR(SUMIF($G$6:$BB$6,BH$6&amp;" "&amp;'Input-Allocators'!$E$18,$G308:$BB308),SUMIF($G$6:$BB$6,BH$6&amp;" "&amp;'Input-Allocators'!$B$20,$G308:$BB308))+SUMIF($G$6:$BB$6,BH$6&amp;" "&amp;'Input-Allocators'!$F$18,$G308:$BB308))&lt;Check_Limit,0,1),1)</f>
        <v>0</v>
      </c>
      <c r="BI308" s="44">
        <f>IFERROR(IF(SUMIF($G$6:$BB$6,BI$6&amp;" Total",$G308:$BB308)-(SUMIF($G$6:$BB$6,BI$6&amp;" "&amp;'Input-Allocators'!$D$18,$G308:$BB308)+IFERROR(SUMIF($G$6:$BB$6,BI$6&amp;" "&amp;'Input-Allocators'!$E$18,$G308:$BB308),SUMIF($G$6:$BB$6,BI$6&amp;" "&amp;'Input-Allocators'!$B$20,$G308:$BB308))+SUMIF($G$6:$BB$6,BI$6&amp;" "&amp;'Input-Allocators'!$F$18,$G308:$BB308))&lt;Check_Limit,0,1),1)</f>
        <v>0</v>
      </c>
      <c r="BJ308" s="44">
        <f>IFERROR(IF(SUMIF($G$6:$BB$6,BJ$6&amp;" Total",$G308:$BB308)-(SUMIF($G$6:$BB$6,BJ$6&amp;" "&amp;'Input-Allocators'!$D$18,$G308:$BB308)+IFERROR(SUMIF($G$6:$BB$6,BJ$6&amp;" "&amp;'Input-Allocators'!$E$18,$G308:$BB308),SUMIF($G$6:$BB$6,BJ$6&amp;" "&amp;'Input-Allocators'!$B$20,$G308:$BB308))+SUMIF($G$6:$BB$6,BJ$6&amp;" "&amp;'Input-Allocators'!$F$18,$G308:$BB308))&lt;Check_Limit,0,1),1)</f>
        <v>0</v>
      </c>
      <c r="BK308" s="44">
        <f>IFERROR(IF(SUMIF($G$6:$BB$6,BK$6&amp;" Total",$G308:$BB308)-(SUMIF($G$6:$BB$6,BK$6&amp;" "&amp;'Input-Allocators'!$D$18,$G308:$BB308)+IFERROR(SUMIF($G$6:$BB$6,BK$6&amp;" "&amp;'Input-Allocators'!$E$18,$G308:$BB308),SUMIF($G$6:$BB$6,BK$6&amp;" "&amp;'Input-Allocators'!$B$20,$G308:$BB308))+SUMIF($G$6:$BB$6,BK$6&amp;" "&amp;'Input-Allocators'!$F$18,$G308:$BB308))&lt;Check_Limit,0,1),1)</f>
        <v>0</v>
      </c>
      <c r="BL308" s="44">
        <f>IFERROR(IF(SUMIF($G$6:$BB$6,BL$6&amp;" Total",$G308:$BB308)-(SUMIF($G$6:$BB$6,BL$6&amp;" "&amp;'Input-Allocators'!$D$18,$G308:$BB308)+IFERROR(SUMIF($G$6:$BB$6,BL$6&amp;" "&amp;'Input-Allocators'!$E$18,$G308:$BB308),SUMIF($G$6:$BB$6,BL$6&amp;" "&amp;'Input-Allocators'!$B$20,$G308:$BB308))+SUMIF($G$6:$BB$6,BL$6&amp;" "&amp;'Input-Allocators'!$F$18,$G308:$BB308))&lt;Check_Limit,0,1),1)</f>
        <v>0</v>
      </c>
      <c r="BM308" s="44">
        <f>IFERROR(IF(SUMIF($G$6:$BB$6,BM$6&amp;" Total",$G308:$BB308)-(SUMIF($G$6:$BB$6,BM$6&amp;" "&amp;'Input-Allocators'!$D$18,$G308:$BB308)+IFERROR(SUMIF($G$6:$BB$6,BM$6&amp;" "&amp;'Input-Allocators'!$E$18,$G308:$BB308),SUMIF($G$6:$BB$6,BM$6&amp;" "&amp;'Input-Allocators'!$B$20,$G308:$BB308))+SUMIF($G$6:$BB$6,BM$6&amp;" "&amp;'Input-Allocators'!$F$18,$G308:$BB308))&lt;Check_Limit,0,1),1)</f>
        <v>0</v>
      </c>
      <c r="BN308" s="44">
        <f>IFERROR(IF(SUMIF($G$6:$BB$6,BN$6&amp;" Total",$G308:$BB308)-(SUMIF($G$6:$BB$6,BN$6&amp;" "&amp;'Input-Allocators'!$D$18,$G308:$BB308)+IFERROR(SUMIF($G$6:$BB$6,BN$6&amp;" "&amp;'Input-Allocators'!$E$18,$G308:$BB308),SUMIF($G$6:$BB$6,BN$6&amp;" "&amp;'Input-Allocators'!$B$20,$G308:$BB308))+SUMIF($G$6:$BB$6,BN$6&amp;" "&amp;'Input-Allocators'!$F$18,$G308:$BB308))&lt;Check_Limit,0,1),1)</f>
        <v>0</v>
      </c>
      <c r="BO308" s="44">
        <f>IFERROR(IF(SUMIF($G$6:$BB$6,BO$6&amp;" Total",$G308:$BB308)-(SUMIF($G$6:$BB$6,BO$6&amp;" "&amp;'Input-Allocators'!$D$18,$G308:$BB308)+IFERROR(SUMIF($G$6:$BB$6,BO$6&amp;" "&amp;'Input-Allocators'!$E$18,$G308:$BB308),SUMIF($G$6:$BB$6,BO$6&amp;" "&amp;'Input-Allocators'!$B$20,$G308:$BB308))+SUMIF($G$6:$BB$6,BO$6&amp;" "&amp;'Input-Allocators'!$F$18,$G308:$BB308))&lt;Check_Limit,0,1),1)</f>
        <v>0</v>
      </c>
    </row>
    <row r="309" spans="1:67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>SUBTOTAL(9,D127:D306)</f>
        <v>285985.44362438819</v>
      </c>
      <c r="E309" s="14">
        <f t="shared" ca="1" si="49"/>
        <v>0</v>
      </c>
      <c r="F309" s="3"/>
      <c r="G309" s="84">
        <f t="shared" ref="G309:AP309" ca="1" si="53">SUBTOTAL(9,G127:G306)</f>
        <v>2132.1582104792228</v>
      </c>
      <c r="H309" s="84">
        <f t="shared" ca="1" si="53"/>
        <v>0</v>
      </c>
      <c r="I309" s="84">
        <f t="shared" ca="1" si="53"/>
        <v>2132.1582104792228</v>
      </c>
      <c r="J309" s="84">
        <f t="shared" ca="1" si="53"/>
        <v>0</v>
      </c>
      <c r="K309" s="84">
        <f t="shared" ca="1" si="53"/>
        <v>3404.266418197371</v>
      </c>
      <c r="L309" s="84">
        <f t="shared" ca="1" si="53"/>
        <v>3404.266418197371</v>
      </c>
      <c r="M309" s="84">
        <f t="shared" ca="1" si="53"/>
        <v>0</v>
      </c>
      <c r="N309" s="84">
        <f t="shared" ca="1" si="53"/>
        <v>0</v>
      </c>
      <c r="O309" s="84">
        <f t="shared" ca="1" si="53"/>
        <v>41515.111070164508</v>
      </c>
      <c r="P309" s="84">
        <f t="shared" ca="1" si="53"/>
        <v>37535.029185105013</v>
      </c>
      <c r="Q309" s="84">
        <f t="shared" ca="1" si="53"/>
        <v>0</v>
      </c>
      <c r="R309" s="84">
        <f t="shared" ca="1" si="53"/>
        <v>3980.0818850594856</v>
      </c>
      <c r="S309" s="84">
        <f t="shared" ca="1" si="53"/>
        <v>51389.847925547147</v>
      </c>
      <c r="T309" s="84">
        <f t="shared" ca="1" si="53"/>
        <v>0</v>
      </c>
      <c r="U309" s="84">
        <f t="shared" ca="1" si="53"/>
        <v>0</v>
      </c>
      <c r="V309" s="84">
        <f t="shared" ca="1" si="53"/>
        <v>51389.847925547147</v>
      </c>
      <c r="W309" s="84">
        <f t="shared" ca="1" si="53"/>
        <v>187544.06000000006</v>
      </c>
      <c r="X309" s="84">
        <f t="shared" ca="1" si="53"/>
        <v>0</v>
      </c>
      <c r="Y309" s="84">
        <f t="shared" ca="1" si="53"/>
        <v>187544.06000000006</v>
      </c>
      <c r="Z309" s="84">
        <f t="shared" ca="1" si="53"/>
        <v>0</v>
      </c>
      <c r="AA309" s="84">
        <f t="shared" ca="1" si="53"/>
        <v>0</v>
      </c>
      <c r="AB309" s="84">
        <f t="shared" ca="1" si="53"/>
        <v>0</v>
      </c>
      <c r="AC309" s="84">
        <f t="shared" ca="1" si="53"/>
        <v>0</v>
      </c>
      <c r="AD309" s="84">
        <f t="shared" ca="1" si="53"/>
        <v>0</v>
      </c>
      <c r="AE309" s="84">
        <f t="shared" ca="1" si="53"/>
        <v>0</v>
      </c>
      <c r="AF309" s="84">
        <f t="shared" ca="1" si="53"/>
        <v>0</v>
      </c>
      <c r="AG309" s="84">
        <f t="shared" ca="1" si="53"/>
        <v>0</v>
      </c>
      <c r="AH309" s="84">
        <f t="shared" ca="1" si="53"/>
        <v>0</v>
      </c>
      <c r="AI309" s="84">
        <f t="shared" ca="1" si="53"/>
        <v>0</v>
      </c>
      <c r="AJ309" s="84">
        <f t="shared" ca="1" si="53"/>
        <v>0</v>
      </c>
      <c r="AK309" s="84">
        <f t="shared" ca="1" si="53"/>
        <v>0</v>
      </c>
      <c r="AL309" s="84">
        <f t="shared" ca="1" si="53"/>
        <v>0</v>
      </c>
      <c r="AM309" s="84">
        <f t="shared" ca="1" si="53"/>
        <v>0</v>
      </c>
      <c r="AN309" s="84">
        <f t="shared" ca="1" si="53"/>
        <v>0</v>
      </c>
      <c r="AO309" s="84">
        <f t="shared" ca="1" si="53"/>
        <v>0</v>
      </c>
      <c r="AP309" s="84">
        <f t="shared" ca="1" si="53"/>
        <v>0</v>
      </c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D309" s="44">
        <f ca="1">IFERROR(IF(SUMIF($G$6:$BB$6,BD$6&amp;" Total",$G309:$BB309)-(SUMIF($G$6:$BB$6,BD$6&amp;" "&amp;'Input-Allocators'!$D$18,$G309:$BB309)+IFERROR(SUMIF($G$6:$BB$6,BD$6&amp;" "&amp;'Input-Allocators'!$E$18,$G309:$BB309),SUMIF($G$6:$BB$6,BD$6&amp;" "&amp;'Input-Allocators'!$B$20,$G309:$BB309))+SUMIF($G$6:$BB$6,BD$6&amp;" "&amp;'Input-Allocators'!$F$18,$G309:$BB309))&lt;Check_Limit,0,1),1)</f>
        <v>0</v>
      </c>
      <c r="BE309" s="44">
        <f ca="1">IFERROR(IF(SUMIF($G$6:$BB$6,BE$6&amp;" Total",$G309:$BB309)-(SUMIF($G$6:$BB$6,BE$6&amp;" "&amp;'Input-Allocators'!$D$18,$G309:$BB309)+IFERROR(SUMIF($G$6:$BB$6,BE$6&amp;" "&amp;'Input-Allocators'!$E$18,$G309:$BB309),SUMIF($G$6:$BB$6,BE$6&amp;" "&amp;'Input-Allocators'!$B$20,$G309:$BB309))+SUMIF($G$6:$BB$6,BE$6&amp;" "&amp;'Input-Allocators'!$F$18,$G309:$BB309))&lt;Check_Limit,0,1),1)</f>
        <v>0</v>
      </c>
      <c r="BF309" s="44">
        <f ca="1">IFERROR(IF(SUMIF($G$6:$BB$6,BF$6&amp;" Total",$G309:$BB309)-(SUMIF($G$6:$BB$6,BF$6&amp;" "&amp;'Input-Allocators'!$D$18,$G309:$BB309)+IFERROR(SUMIF($G$6:$BB$6,BF$6&amp;" "&amp;'Input-Allocators'!$E$18,$G309:$BB309),SUMIF($G$6:$BB$6,BF$6&amp;" "&amp;'Input-Allocators'!$B$20,$G309:$BB309))+SUMIF($G$6:$BB$6,BF$6&amp;" "&amp;'Input-Allocators'!$F$18,$G309:$BB309))&lt;Check_Limit,0,1),1)</f>
        <v>0</v>
      </c>
      <c r="BG309" s="44">
        <f ca="1">IFERROR(IF(SUMIF($G$6:$BB$6,BG$6&amp;" Total",$G309:$BB309)-(SUMIF($G$6:$BB$6,BG$6&amp;" "&amp;'Input-Allocators'!$D$18,$G309:$BB309)+IFERROR(SUMIF($G$6:$BB$6,BG$6&amp;" "&amp;'Input-Allocators'!$E$18,$G309:$BB309),SUMIF($G$6:$BB$6,BG$6&amp;" "&amp;'Input-Allocators'!$B$20,$G309:$BB309))+SUMIF($G$6:$BB$6,BG$6&amp;" "&amp;'Input-Allocators'!$F$18,$G309:$BB309))&lt;Check_Limit,0,1),1)</f>
        <v>0</v>
      </c>
      <c r="BH309" s="44">
        <f ca="1">IFERROR(IF(SUMIF($G$6:$BB$6,BH$6&amp;" Total",$G309:$BB309)-(SUMIF($G$6:$BB$6,BH$6&amp;" "&amp;'Input-Allocators'!$D$18,$G309:$BB309)+IFERROR(SUMIF($G$6:$BB$6,BH$6&amp;" "&amp;'Input-Allocators'!$E$18,$G309:$BB309),SUMIF($G$6:$BB$6,BH$6&amp;" "&amp;'Input-Allocators'!$B$20,$G309:$BB309))+SUMIF($G$6:$BB$6,BH$6&amp;" "&amp;'Input-Allocators'!$F$18,$G309:$BB309))&lt;Check_Limit,0,1),1)</f>
        <v>0</v>
      </c>
      <c r="BI309" s="44">
        <f ca="1">IFERROR(IF(SUMIF($G$6:$BB$6,BI$6&amp;" Total",$G309:$BB309)-(SUMIF($G$6:$BB$6,BI$6&amp;" "&amp;'Input-Allocators'!$D$18,$G309:$BB309)+IFERROR(SUMIF($G$6:$BB$6,BI$6&amp;" "&amp;'Input-Allocators'!$E$18,$G309:$BB309),SUMIF($G$6:$BB$6,BI$6&amp;" "&amp;'Input-Allocators'!$B$20,$G309:$BB309))+SUMIF($G$6:$BB$6,BI$6&amp;" "&amp;'Input-Allocators'!$F$18,$G309:$BB309))&lt;Check_Limit,0,1),1)</f>
        <v>0</v>
      </c>
      <c r="BJ309" s="44">
        <f ca="1">IFERROR(IF(SUMIF($G$6:$BB$6,BJ$6&amp;" Total",$G309:$BB309)-(SUMIF($G$6:$BB$6,BJ$6&amp;" "&amp;'Input-Allocators'!$D$18,$G309:$BB309)+IFERROR(SUMIF($G$6:$BB$6,BJ$6&amp;" "&amp;'Input-Allocators'!$E$18,$G309:$BB309),SUMIF($G$6:$BB$6,BJ$6&amp;" "&amp;'Input-Allocators'!$B$20,$G309:$BB309))+SUMIF($G$6:$BB$6,BJ$6&amp;" "&amp;'Input-Allocators'!$F$18,$G309:$BB309))&lt;Check_Limit,0,1),1)</f>
        <v>0</v>
      </c>
      <c r="BK309" s="44">
        <f ca="1">IFERROR(IF(SUMIF($G$6:$BB$6,BK$6&amp;" Total",$G309:$BB309)-(SUMIF($G$6:$BB$6,BK$6&amp;" "&amp;'Input-Allocators'!$D$18,$G309:$BB309)+IFERROR(SUMIF($G$6:$BB$6,BK$6&amp;" "&amp;'Input-Allocators'!$E$18,$G309:$BB309),SUMIF($G$6:$BB$6,BK$6&amp;" "&amp;'Input-Allocators'!$B$20,$G309:$BB309))+SUMIF($G$6:$BB$6,BK$6&amp;" "&amp;'Input-Allocators'!$F$18,$G309:$BB309))&lt;Check_Limit,0,1),1)</f>
        <v>0</v>
      </c>
      <c r="BL309" s="44">
        <f ca="1">IFERROR(IF(SUMIF($G$6:$BB$6,BL$6&amp;" Total",$G309:$BB309)-(SUMIF($G$6:$BB$6,BL$6&amp;" "&amp;'Input-Allocators'!$D$18,$G309:$BB309)+IFERROR(SUMIF($G$6:$BB$6,BL$6&amp;" "&amp;'Input-Allocators'!$E$18,$G309:$BB309),SUMIF($G$6:$BB$6,BL$6&amp;" "&amp;'Input-Allocators'!$B$20,$G309:$BB309))+SUMIF($G$6:$BB$6,BL$6&amp;" "&amp;'Input-Allocators'!$F$18,$G309:$BB309))&lt;Check_Limit,0,1),1)</f>
        <v>0</v>
      </c>
      <c r="BM309" s="44">
        <f ca="1">IFERROR(IF(SUMIF($G$6:$BB$6,BM$6&amp;" Total",$G309:$BB309)-(SUMIF($G$6:$BB$6,BM$6&amp;" "&amp;'Input-Allocators'!$D$18,$G309:$BB309)+IFERROR(SUMIF($G$6:$BB$6,BM$6&amp;" "&amp;'Input-Allocators'!$E$18,$G309:$BB309),SUMIF($G$6:$BB$6,BM$6&amp;" "&amp;'Input-Allocators'!$B$20,$G309:$BB309))+SUMIF($G$6:$BB$6,BM$6&amp;" "&amp;'Input-Allocators'!$F$18,$G309:$BB309))&lt;Check_Limit,0,1),1)</f>
        <v>0</v>
      </c>
      <c r="BN309" s="44">
        <f ca="1">IFERROR(IF(SUMIF($G$6:$BB$6,BN$6&amp;" Total",$G309:$BB309)-(SUMIF($G$6:$BB$6,BN$6&amp;" "&amp;'Input-Allocators'!$D$18,$G309:$BB309)+IFERROR(SUMIF($G$6:$BB$6,BN$6&amp;" "&amp;'Input-Allocators'!$E$18,$G309:$BB309),SUMIF($G$6:$BB$6,BN$6&amp;" "&amp;'Input-Allocators'!$B$20,$G309:$BB309))+SUMIF($G$6:$BB$6,BN$6&amp;" "&amp;'Input-Allocators'!$F$18,$G309:$BB309))&lt;Check_Limit,0,1),1)</f>
        <v>0</v>
      </c>
      <c r="BO309" s="44">
        <f ca="1">IFERROR(IF(SUMIF($G$6:$BB$6,BO$6&amp;" Total",$G309:$BB309)-(SUMIF($G$6:$BB$6,BO$6&amp;" "&amp;'Input-Allocators'!$D$18,$G309:$BB309)+IFERROR(SUMIF($G$6:$BB$6,BO$6&amp;" "&amp;'Input-Allocators'!$E$18,$G309:$BB309),SUMIF($G$6:$BB$6,BO$6&amp;" "&amp;'Input-Allocators'!$B$20,$G309:$BB309))+SUMIF($G$6:$BB$6,BO$6&amp;" "&amp;'Input-Allocators'!$F$18,$G309:$BB309))&lt;Check_Limit,0,1),1)</f>
        <v>0</v>
      </c>
    </row>
    <row r="310" spans="1:67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>Functionalization!$D310</f>
        <v>38965</v>
      </c>
      <c r="E310" s="14">
        <f t="shared" ca="1" si="49"/>
        <v>0</v>
      </c>
      <c r="F310" s="3" t="str">
        <f>IF($D310=0,"-",IF('Input-Accounts'!$E310&lt;&gt;0,'Input-Accounts'!$E310,'Input-Accounts'!$G310))</f>
        <v>INT_RATEBASE</v>
      </c>
      <c r="G310" s="14">
        <f ca="1">IF(G$5&lt;&gt;"",HLOOKUP(G$5,Functionalization!$G$6:$R$343,ROW($A310)-5,FALSE),IFERROR(INDEX(G$320:G$343,MATCH($F310,$B$320:$B$343,0))/VLOOKUP($F310,$B$320:$BB$343,MATCH(LEFT(TRIM(G$6),FIND("~",SUBSTITUTE(G$6,"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310))*HLOOKUP(LEFT(TRIM(G$6),FIND("~",SUBSTITUTE(G$6," ","~",LEN(TRIM(G$6))-LEN(SUBSTITUTE(TRIM(G$6)," ",""))))-1)&amp;" Total",$B$6:$BB$343,ROW($A310)-5,FALSE))</f>
        <v>973.04223964504092</v>
      </c>
      <c r="H310" s="14">
        <f ca="1">IF(H$5&lt;&gt;"",HLOOKUP(H$5,Functionalization!$G$6:$R$343,ROW($A310)-5,FALSE),IFERROR(INDEX(H$320:H$343,MATCH($F310,$B$320:$B$343,0))/VLOOKUP($F310,$B$320:$BB$343,MATCH(LEFT(TRIM(H$6),FIND("~",SUBSTITUTE(H$6,"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310))*HLOOKUP(LEFT(TRIM(H$6),FIND("~",SUBSTITUTE(H$6," ","~",LEN(TRIM(H$6))-LEN(SUBSTITUTE(TRIM(H$6)," ",""))))-1)&amp;" Total",$B$6:$BB$343,ROW($A310)-5,FALSE))</f>
        <v>0</v>
      </c>
      <c r="I310" s="14">
        <f ca="1">IF(I$5&lt;&gt;"",HLOOKUP(I$5,Functionalization!$G$6:$R$343,ROW($A310)-5,FALSE),IFERROR(INDEX(I$320:I$343,MATCH($F310,$B$320:$B$343,0))/VLOOKUP($F310,$B$320:$BB$343,MATCH(LEFT(TRIM(I$6),FIND("~",SUBSTITUTE(I$6,"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310))*HLOOKUP(LEFT(TRIM(I$6),FIND("~",SUBSTITUTE(I$6," ","~",LEN(TRIM(I$6))-LEN(SUBSTITUTE(TRIM(I$6)," ",""))))-1)&amp;" Total",$B$6:$BB$343,ROW($A310)-5,FALSE))</f>
        <v>973.04223964504092</v>
      </c>
      <c r="J310" s="14">
        <f ca="1">IF(J$5&lt;&gt;"",HLOOKUP(J$5,Functionalization!$G$6:$R$343,ROW($A310)-5,FALSE),IFERROR(INDEX(J$320:J$343,MATCH($F310,$B$320:$B$343,0))/VLOOKUP($F310,$B$320:$BB$343,MATCH(LEFT(TRIM(J$6),FIND("~",SUBSTITUTE(J$6,"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310))*HLOOKUP(LEFT(TRIM(J$6),FIND("~",SUBSTITUTE(J$6," ","~",LEN(TRIM(J$6))-LEN(SUBSTITUTE(TRIM(J$6)," ",""))))-1)&amp;" Total",$B$6:$BB$343,ROW($A310)-5,FALSE))</f>
        <v>0</v>
      </c>
      <c r="K310" s="14">
        <f ca="1">IF(K$5&lt;&gt;"",HLOOKUP(K$5,Functionalization!$G$6:$R$343,ROW($A310)-5,FALSE),IFERROR(INDEX(K$320:K$343,MATCH($F310,$B$320:$B$343,0))/VLOOKUP($F310,$B$320:$BB$343,MATCH(LEFT(TRIM(K$6),FIND("~",SUBSTITUTE(K$6,"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310))*HLOOKUP(LEFT(TRIM(K$6),FIND("~",SUBSTITUTE(K$6," ","~",LEN(TRIM(K$6))-LEN(SUBSTITUTE(TRIM(K$6)," ",""))))-1)&amp;" Total",$B$6:$BB$343,ROW($A310)-5,FALSE))</f>
        <v>3581.3032990330448</v>
      </c>
      <c r="L310" s="14">
        <f ca="1">IF(L$5&lt;&gt;"",HLOOKUP(L$5,Functionalization!$G$6:$R$343,ROW($A310)-5,FALSE),IFERROR(INDEX(L$320:L$343,MATCH($F310,$B$320:$B$343,0))/VLOOKUP($F310,$B$320:$BB$343,MATCH(LEFT(TRIM(L$6),FIND("~",SUBSTITUTE(L$6,"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310))*HLOOKUP(LEFT(TRIM(L$6),FIND("~",SUBSTITUTE(L$6," ","~",LEN(TRIM(L$6))-LEN(SUBSTITUTE(TRIM(L$6)," ",""))))-1)&amp;" Total",$B$6:$BB$343,ROW($A310)-5,FALSE))</f>
        <v>3581.3032990330448</v>
      </c>
      <c r="M310" s="14">
        <f ca="1">IF(M$5&lt;&gt;"",HLOOKUP(M$5,Functionalization!$G$6:$R$343,ROW($A310)-5,FALSE),IFERROR(INDEX(M$320:M$343,MATCH($F310,$B$320:$B$343,0))/VLOOKUP($F310,$B$320:$BB$343,MATCH(LEFT(TRIM(M$6),FIND("~",SUBSTITUTE(M$6,"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310))*HLOOKUP(LEFT(TRIM(M$6),FIND("~",SUBSTITUTE(M$6," ","~",LEN(TRIM(M$6))-LEN(SUBSTITUTE(TRIM(M$6)," ",""))))-1)&amp;" Total",$B$6:$BB$343,ROW($A310)-5,FALSE))</f>
        <v>0</v>
      </c>
      <c r="N310" s="14">
        <f ca="1">IF(N$5&lt;&gt;"",HLOOKUP(N$5,Functionalization!$G$6:$R$343,ROW($A310)-5,FALSE),IFERROR(INDEX(N$320:N$343,MATCH($F310,$B$320:$B$343,0))/VLOOKUP($F310,$B$320:$BB$343,MATCH(LEFT(TRIM(N$6),FIND("~",SUBSTITUTE(N$6,"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310))*HLOOKUP(LEFT(TRIM(N$6),FIND("~",SUBSTITUTE(N$6," ","~",LEN(TRIM(N$6))-LEN(SUBSTITUTE(TRIM(N$6)," ",""))))-1)&amp;" Total",$B$6:$BB$343,ROW($A310)-5,FALSE))</f>
        <v>0</v>
      </c>
      <c r="O310" s="14">
        <f ca="1">IF(O$5&lt;&gt;"",HLOOKUP(O$5,Functionalization!$G$6:$R$343,ROW($A310)-5,FALSE),IFERROR(INDEX(O$320:O$343,MATCH($F310,$B$320:$B$343,0))/VLOOKUP($F310,$B$320:$BB$343,MATCH(LEFT(TRIM(O$6),FIND("~",SUBSTITUTE(O$6,"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310))*HLOOKUP(LEFT(TRIM(O$6),FIND("~",SUBSTITUTE(O$6," ","~",LEN(TRIM(O$6))-LEN(SUBSTITUTE(TRIM(O$6)," ",""))))-1)&amp;" Total",$B$6:$BB$343,ROW($A310)-5,FALSE))</f>
        <v>20690.680196726618</v>
      </c>
      <c r="P310" s="14">
        <f ca="1">IF(P$5&lt;&gt;"",HLOOKUP(P$5,Functionalization!$G$6:$R$343,ROW($A310)-5,FALSE),IFERROR(INDEX(P$320:P$343,MATCH($F310,$B$320:$B$343,0))/VLOOKUP($F310,$B$320:$BB$343,MATCH(LEFT(TRIM(P$6),FIND("~",SUBSTITUTE(P$6,"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310))*HLOOKUP(LEFT(TRIM(P$6),FIND("~",SUBSTITUTE(P$6," ","~",LEN(TRIM(P$6))-LEN(SUBSTITUTE(TRIM(P$6)," ",""))))-1)&amp;" Total",$B$6:$BB$343,ROW($A310)-5,FALSE))</f>
        <v>20743.481411508074</v>
      </c>
      <c r="Q310" s="14">
        <f ca="1">IF(Q$5&lt;&gt;"",HLOOKUP(Q$5,Functionalization!$G$6:$R$343,ROW($A310)-5,FALSE),IFERROR(INDEX(Q$320:Q$343,MATCH($F310,$B$320:$B$343,0))/VLOOKUP($F310,$B$320:$BB$343,MATCH(LEFT(TRIM(Q$6),FIND("~",SUBSTITUTE(Q$6,"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310))*HLOOKUP(LEFT(TRIM(Q$6),FIND("~",SUBSTITUTE(Q$6," ","~",LEN(TRIM(Q$6))-LEN(SUBSTITUTE(TRIM(Q$6)," ",""))))-1)&amp;" Total",$B$6:$BB$343,ROW($A310)-5,FALSE))</f>
        <v>0</v>
      </c>
      <c r="R310" s="14">
        <f ca="1">IF(R$5&lt;&gt;"",HLOOKUP(R$5,Functionalization!$G$6:$R$343,ROW($A310)-5,FALSE),IFERROR(INDEX(R$320:R$343,MATCH($F310,$B$320:$B$343,0))/VLOOKUP($F310,$B$320:$BB$343,MATCH(LEFT(TRIM(R$6),FIND("~",SUBSTITUTE(R$6,"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310))*HLOOKUP(LEFT(TRIM(R$6),FIND("~",SUBSTITUTE(R$6," ","~",LEN(TRIM(R$6))-LEN(SUBSTITUTE(TRIM(R$6)," ",""))))-1)&amp;" Total",$B$6:$BB$343,ROW($A310)-5,FALSE))</f>
        <v>-52.801214781455371</v>
      </c>
      <c r="S310" s="14">
        <f ca="1">IF(S$5&lt;&gt;"",HLOOKUP(S$5,Functionalization!$G$6:$R$343,ROW($A310)-5,FALSE),IFERROR(INDEX(S$320:S$343,MATCH($F310,$B$320:$B$343,0))/VLOOKUP($F310,$B$320:$BB$343,MATCH(LEFT(TRIM(S$6),FIND("~",SUBSTITUTE(S$6,"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310))*HLOOKUP(LEFT(TRIM(S$6),FIND("~",SUBSTITUTE(S$6," ","~",LEN(TRIM(S$6))-LEN(SUBSTITUTE(TRIM(S$6)," ",""))))-1)&amp;" Total",$B$6:$BB$343,ROW($A310)-5,FALSE))</f>
        <v>13719.974264595319</v>
      </c>
      <c r="T310" s="14">
        <f ca="1">IF(T$5&lt;&gt;"",HLOOKUP(T$5,Functionalization!$G$6:$R$343,ROW($A310)-5,FALSE),IFERROR(INDEX(T$320:T$343,MATCH($F310,$B$320:$B$343,0))/VLOOKUP($F310,$B$320:$BB$343,MATCH(LEFT(TRIM(T$6),FIND("~",SUBSTITUTE(T$6,"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310))*HLOOKUP(LEFT(TRIM(T$6),FIND("~",SUBSTITUTE(T$6," ","~",LEN(TRIM(T$6))-LEN(SUBSTITUTE(TRIM(T$6)," ",""))))-1)&amp;" Total",$B$6:$BB$343,ROW($A310)-5,FALSE))</f>
        <v>0</v>
      </c>
      <c r="U310" s="14">
        <f ca="1">IF(U$5&lt;&gt;"",HLOOKUP(U$5,Functionalization!$G$6:$R$343,ROW($A310)-5,FALSE),IFERROR(INDEX(U$320:U$343,MATCH($F310,$B$320:$B$343,0))/VLOOKUP($F310,$B$320:$BB$343,MATCH(LEFT(TRIM(U$6),FIND("~",SUBSTITUTE(U$6,"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310))*HLOOKUP(LEFT(TRIM(U$6),FIND("~",SUBSTITUTE(U$6," ","~",LEN(TRIM(U$6))-LEN(SUBSTITUTE(TRIM(U$6)," ",""))))-1)&amp;" Total",$B$6:$BB$343,ROW($A310)-5,FALSE))</f>
        <v>0</v>
      </c>
      <c r="V310" s="14">
        <f ca="1">IF(V$5&lt;&gt;"",HLOOKUP(V$5,Functionalization!$G$6:$R$343,ROW($A310)-5,FALSE),IFERROR(INDEX(V$320:V$343,MATCH($F310,$B$320:$B$343,0))/VLOOKUP($F310,$B$320:$BB$343,MATCH(LEFT(TRIM(V$6),FIND("~",SUBSTITUTE(V$6,"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310))*HLOOKUP(LEFT(TRIM(V$6),FIND("~",SUBSTITUTE(V$6," ","~",LEN(TRIM(V$6))-LEN(SUBSTITUTE(TRIM(V$6)," ",""))))-1)&amp;" Total",$B$6:$BB$343,ROW($A310)-5,FALSE))</f>
        <v>13719.974264595319</v>
      </c>
      <c r="W310" s="14">
        <f ca="1">IF(W$5&lt;&gt;"",HLOOKUP(W$5,Functionalization!$G$6:$R$343,ROW($A310)-5,FALSE),IFERROR(INDEX(W$320:W$343,MATCH($F310,$B$320:$B$343,0))/VLOOKUP($F310,$B$320:$BB$343,MATCH(LEFT(TRIM(W$6),FIND("~",SUBSTITUTE(W$6,"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310))*HLOOKUP(LEFT(TRIM(W$6),FIND("~",SUBSTITUTE(W$6," ","~",LEN(TRIM(W$6))-LEN(SUBSTITUTE(TRIM(W$6)," ",""))))-1)&amp;" Total",$B$6:$BB$343,ROW($A310)-5,FALSE))</f>
        <v>0</v>
      </c>
      <c r="X310" s="14">
        <f ca="1">IF(X$5&lt;&gt;"",HLOOKUP(X$5,Functionalization!$G$6:$R$343,ROW($A310)-5,FALSE),IFERROR(INDEX(X$320:X$343,MATCH($F310,$B$320:$B$343,0))/VLOOKUP($F310,$B$320:$BB$343,MATCH(LEFT(TRIM(X$6),FIND("~",SUBSTITUTE(X$6,"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310))*HLOOKUP(LEFT(TRIM(X$6),FIND("~",SUBSTITUTE(X$6," ","~",LEN(TRIM(X$6))-LEN(SUBSTITUTE(TRIM(X$6)," ",""))))-1)&amp;" Total",$B$6:$BB$343,ROW($A310)-5,FALSE))</f>
        <v>0</v>
      </c>
      <c r="Y310" s="14">
        <f ca="1">IF(Y$5&lt;&gt;"",HLOOKUP(Y$5,Functionalization!$G$6:$R$343,ROW($A310)-5,FALSE),IFERROR(INDEX(Y$320:Y$343,MATCH($F310,$B$320:$B$343,0))/VLOOKUP($F310,$B$320:$BB$343,MATCH(LEFT(TRIM(Y$6),FIND("~",SUBSTITUTE(Y$6,"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310))*HLOOKUP(LEFT(TRIM(Y$6),FIND("~",SUBSTITUTE(Y$6," ","~",LEN(TRIM(Y$6))-LEN(SUBSTITUTE(TRIM(Y$6)," ",""))))-1)&amp;" Total",$B$6:$BB$343,ROW($A310)-5,FALSE))</f>
        <v>0</v>
      </c>
      <c r="Z310" s="14">
        <f ca="1">IF(Z$5&lt;&gt;"",HLOOKUP(Z$5,Functionalization!$G$6:$R$343,ROW($A310)-5,FALSE),IFERROR(INDEX(Z$320:Z$343,MATCH($F310,$B$320:$B$343,0))/VLOOKUP($F310,$B$320:$BB$343,MATCH(LEFT(TRIM(Z$6),FIND("~",SUBSTITUTE(Z$6,"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310))*HLOOKUP(LEFT(TRIM(Z$6),FIND("~",SUBSTITUTE(Z$6," ","~",LEN(TRIM(Z$6))-LEN(SUBSTITUTE(TRIM(Z$6)," ",""))))-1)&amp;" Total",$B$6:$BB$343,ROW($A310)-5,FALSE))</f>
        <v>0</v>
      </c>
      <c r="AA310" s="14">
        <f ca="1">IF(AA$5&lt;&gt;"",HLOOKUP(AA$5,Functionalization!$G$6:$R$343,ROW($A310)-5,FALSE),IFERROR(INDEX(AA$320:AA$343,MATCH($F310,$B$320:$B$343,0))/VLOOKUP($F310,$B$320:$BB$343,MATCH(LEFT(TRIM(AA$6),FIND("~",SUBSTITUTE(AA$6,"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310))*HLOOKUP(LEFT(TRIM(AA$6),FIND("~",SUBSTITUTE(AA$6," ","~",LEN(TRIM(AA$6))-LEN(SUBSTITUTE(TRIM(AA$6)," ",""))))-1)&amp;" Total",$B$6:$BB$343,ROW($A310)-5,FALSE))</f>
        <v>0</v>
      </c>
      <c r="AB310" s="14">
        <f ca="1">IF(AB$5&lt;&gt;"",HLOOKUP(AB$5,Functionalization!$G$6:$R$343,ROW($A310)-5,FALSE),IFERROR(INDEX(AB$320:AB$343,MATCH($F310,$B$320:$B$343,0))/VLOOKUP($F310,$B$320:$BB$343,MATCH(LEFT(TRIM(AB$6),FIND("~",SUBSTITUTE(AB$6,"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310))*HLOOKUP(LEFT(TRIM(AB$6),FIND("~",SUBSTITUTE(AB$6," ","~",LEN(TRIM(AB$6))-LEN(SUBSTITUTE(TRIM(AB$6)," ",""))))-1)&amp;" Total",$B$6:$BB$343,ROW($A310)-5,FALSE))</f>
        <v>0</v>
      </c>
      <c r="AC310" s="14">
        <f ca="1">IF(AC$5&lt;&gt;"",HLOOKUP(AC$5,Functionalization!$G$6:$R$343,ROW($A310)-5,FALSE),IFERROR(INDEX(AC$320:AC$343,MATCH($F310,$B$320:$B$343,0))/VLOOKUP($F310,$B$320:$BB$343,MATCH(LEFT(TRIM(AC$6),FIND("~",SUBSTITUTE(AC$6,"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310))*HLOOKUP(LEFT(TRIM(AC$6),FIND("~",SUBSTITUTE(AC$6," ","~",LEN(TRIM(AC$6))-LEN(SUBSTITUTE(TRIM(AC$6)," ",""))))-1)&amp;" Total",$B$6:$BB$343,ROW($A310)-5,FALSE))</f>
        <v>0</v>
      </c>
      <c r="AD310" s="14">
        <f ca="1">IF(AD$5&lt;&gt;"",HLOOKUP(AD$5,Functionalization!$G$6:$R$343,ROW($A310)-5,FALSE),IFERROR(INDEX(AD$320:AD$343,MATCH($F310,$B$320:$B$343,0))/VLOOKUP($F310,$B$320:$BB$343,MATCH(LEFT(TRIM(AD$6),FIND("~",SUBSTITUTE(AD$6,"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310))*HLOOKUP(LEFT(TRIM(AD$6),FIND("~",SUBSTITUTE(AD$6," ","~",LEN(TRIM(AD$6))-LEN(SUBSTITUTE(TRIM(AD$6)," ",""))))-1)&amp;" Total",$B$6:$BB$343,ROW($A310)-5,FALSE))</f>
        <v>0</v>
      </c>
      <c r="AE310" s="14">
        <f ca="1">IF(AE$5&lt;&gt;"",HLOOKUP(AE$5,Functionalization!$G$6:$R$343,ROW($A310)-5,FALSE),IFERROR(INDEX(AE$320:AE$343,MATCH($F310,$B$320:$B$343,0))/VLOOKUP($F310,$B$320:$BB$343,MATCH(LEFT(TRIM(AE$6),FIND("~",SUBSTITUTE(AE$6,"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310))*HLOOKUP(LEFT(TRIM(AE$6),FIND("~",SUBSTITUTE(AE$6," ","~",LEN(TRIM(AE$6))-LEN(SUBSTITUTE(TRIM(AE$6)," ",""))))-1)&amp;" Total",$B$6:$BB$343,ROW($A310)-5,FALSE))</f>
        <v>0</v>
      </c>
      <c r="AF310" s="14">
        <f ca="1">IF(AF$5&lt;&gt;"",HLOOKUP(AF$5,Functionalization!$G$6:$R$343,ROW($A310)-5,FALSE),IFERROR(INDEX(AF$320:AF$343,MATCH($F310,$B$320:$B$343,0))/VLOOKUP($F310,$B$320:$BB$343,MATCH(LEFT(TRIM(AF$6),FIND("~",SUBSTITUTE(AF$6,"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310))*HLOOKUP(LEFT(TRIM(AF$6),FIND("~",SUBSTITUTE(AF$6," ","~",LEN(TRIM(AF$6))-LEN(SUBSTITUTE(TRIM(AF$6)," ",""))))-1)&amp;" Total",$B$6:$BB$343,ROW($A310)-5,FALSE))</f>
        <v>0</v>
      </c>
      <c r="AG310" s="14">
        <f ca="1">IF(AG$5&lt;&gt;"",HLOOKUP(AG$5,Functionalization!$G$6:$R$343,ROW($A310)-5,FALSE),IFERROR(INDEX(AG$320:AG$343,MATCH($F310,$B$320:$B$343,0))/VLOOKUP($F310,$B$320:$BB$343,MATCH(LEFT(TRIM(AG$6),FIND("~",SUBSTITUTE(AG$6,"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310))*HLOOKUP(LEFT(TRIM(AG$6),FIND("~",SUBSTITUTE(AG$6," ","~",LEN(TRIM(AG$6))-LEN(SUBSTITUTE(TRIM(AG$6)," ",""))))-1)&amp;" Total",$B$6:$BB$343,ROW($A310)-5,FALSE))</f>
        <v>0</v>
      </c>
      <c r="AH310" s="14">
        <f ca="1">IF(AH$5&lt;&gt;"",HLOOKUP(AH$5,Functionalization!$G$6:$R$343,ROW($A310)-5,FALSE),IFERROR(INDEX(AH$320:AH$343,MATCH($F310,$B$320:$B$343,0))/VLOOKUP($F310,$B$320:$BB$343,MATCH(LEFT(TRIM(AH$6),FIND("~",SUBSTITUTE(AH$6,"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310))*HLOOKUP(LEFT(TRIM(AH$6),FIND("~",SUBSTITUTE(AH$6," ","~",LEN(TRIM(AH$6))-LEN(SUBSTITUTE(TRIM(AH$6)," ",""))))-1)&amp;" Total",$B$6:$BB$343,ROW($A310)-5,FALSE))</f>
        <v>0</v>
      </c>
      <c r="AI310" s="14">
        <f ca="1">IF(AI$5&lt;&gt;"",HLOOKUP(AI$5,Functionalization!$G$6:$R$343,ROW($A310)-5,FALSE),IFERROR(INDEX(AI$320:AI$343,MATCH($F310,$B$320:$B$343,0))/VLOOKUP($F310,$B$320:$BB$343,MATCH(LEFT(TRIM(AI$6),FIND("~",SUBSTITUTE(AI$6,"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310))*HLOOKUP(LEFT(TRIM(AI$6),FIND("~",SUBSTITUTE(AI$6," ","~",LEN(TRIM(AI$6))-LEN(SUBSTITUTE(TRIM(AI$6)," ",""))))-1)&amp;" Total",$B$6:$BB$343,ROW($A310)-5,FALSE))</f>
        <v>0</v>
      </c>
      <c r="AJ310" s="14">
        <f ca="1">IF(AJ$5&lt;&gt;"",HLOOKUP(AJ$5,Functionalization!$G$6:$R$343,ROW($A310)-5,FALSE),IFERROR(INDEX(AJ$320:AJ$343,MATCH($F310,$B$320:$B$343,0))/VLOOKUP($F310,$B$320:$BB$343,MATCH(LEFT(TRIM(AJ$6),FIND("~",SUBSTITUTE(AJ$6,"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310))*HLOOKUP(LEFT(TRIM(AJ$6),FIND("~",SUBSTITUTE(AJ$6," ","~",LEN(TRIM(AJ$6))-LEN(SUBSTITUTE(TRIM(AJ$6)," ",""))))-1)&amp;" Total",$B$6:$BB$343,ROW($A310)-5,FALSE))</f>
        <v>0</v>
      </c>
      <c r="AK310" s="14">
        <f ca="1">IF(AK$5&lt;&gt;"",HLOOKUP(AK$5,Functionalization!$G$6:$R$343,ROW($A310)-5,FALSE),IFERROR(INDEX(AK$320:AK$343,MATCH($F310,$B$320:$B$343,0))/VLOOKUP($F310,$B$320:$BB$343,MATCH(LEFT(TRIM(AK$6),FIND("~",SUBSTITUTE(AK$6,"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310))*HLOOKUP(LEFT(TRIM(AK$6),FIND("~",SUBSTITUTE(AK$6," ","~",LEN(TRIM(AK$6))-LEN(SUBSTITUTE(TRIM(AK$6)," ",""))))-1)&amp;" Total",$B$6:$BB$343,ROW($A310)-5,FALSE))</f>
        <v>0</v>
      </c>
      <c r="AL310" s="14">
        <f ca="1">IF(AL$5&lt;&gt;"",HLOOKUP(AL$5,Functionalization!$G$6:$R$343,ROW($A310)-5,FALSE),IFERROR(INDEX(AL$320:AL$343,MATCH($F310,$B$320:$B$343,0))/VLOOKUP($F310,$B$320:$BB$343,MATCH(LEFT(TRIM(AL$6),FIND("~",SUBSTITUTE(AL$6,"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310))*HLOOKUP(LEFT(TRIM(AL$6),FIND("~",SUBSTITUTE(AL$6," ","~",LEN(TRIM(AL$6))-LEN(SUBSTITUTE(TRIM(AL$6)," ",""))))-1)&amp;" Total",$B$6:$BB$343,ROW($A310)-5,FALSE))</f>
        <v>0</v>
      </c>
      <c r="AM310" s="14">
        <f ca="1">IF(AM$5&lt;&gt;"",HLOOKUP(AM$5,Functionalization!$G$6:$R$343,ROW($A310)-5,FALSE),IFERROR(INDEX(AM$320:AM$343,MATCH($F310,$B$320:$B$343,0))/VLOOKUP($F310,$B$320:$BB$343,MATCH(LEFT(TRIM(AM$6),FIND("~",SUBSTITUTE(AM$6,"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310))*HLOOKUP(LEFT(TRIM(AM$6),FIND("~",SUBSTITUTE(AM$6," ","~",LEN(TRIM(AM$6))-LEN(SUBSTITUTE(TRIM(AM$6)," ",""))))-1)&amp;" Total",$B$6:$BB$343,ROW($A310)-5,FALSE))</f>
        <v>0</v>
      </c>
      <c r="AN310" s="14">
        <f ca="1">IF(AN$5&lt;&gt;"",HLOOKUP(AN$5,Functionalization!$G$6:$R$343,ROW($A310)-5,FALSE),IFERROR(INDEX(AN$320:AN$343,MATCH($F310,$B$320:$B$343,0))/VLOOKUP($F310,$B$320:$BB$343,MATCH(LEFT(TRIM(AN$6),FIND("~",SUBSTITUTE(AN$6,"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310))*HLOOKUP(LEFT(TRIM(AN$6),FIND("~",SUBSTITUTE(AN$6," ","~",LEN(TRIM(AN$6))-LEN(SUBSTITUTE(TRIM(AN$6)," ",""))))-1)&amp;" Total",$B$6:$BB$343,ROW($A310)-5,FALSE))</f>
        <v>0</v>
      </c>
      <c r="AO310" s="14">
        <f ca="1">IF(AO$5&lt;&gt;"",HLOOKUP(AO$5,Functionalization!$G$6:$R$343,ROW($A310)-5,FALSE),IFERROR(INDEX(AO$320:AO$343,MATCH($F310,$B$320:$B$343,0))/VLOOKUP($F310,$B$320:$BB$343,MATCH(LEFT(TRIM(AO$6),FIND("~",SUBSTITUTE(AO$6,"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310))*HLOOKUP(LEFT(TRIM(AO$6),FIND("~",SUBSTITUTE(AO$6," ","~",LEN(TRIM(AO$6))-LEN(SUBSTITUTE(TRIM(AO$6)," ",""))))-1)&amp;" Total",$B$6:$BB$343,ROW($A310)-5,FALSE))</f>
        <v>0</v>
      </c>
      <c r="AP310" s="14">
        <f ca="1">IF(AP$5&lt;&gt;"",HLOOKUP(AP$5,Functionalization!$G$6:$R$343,ROW($A310)-5,FALSE),IFERROR(INDEX(AP$320:AP$343,MATCH($F310,$B$320:$B$343,0))/VLOOKUP($F310,$B$320:$BB$343,MATCH(LEFT(TRIM(AP$6),FIND("~",SUBSTITUTE(AP$6,"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310))*HLOOKUP(LEFT(TRIM(AP$6),FIND("~",SUBSTITUTE(AP$6," ","~",LEN(TRIM(AP$6))-LEN(SUBSTITUTE(TRIM(AP$6)," ",""))))-1)&amp;" Total",$B$6:$BB$343,ROW($A310)-5,FALSE))</f>
        <v>0</v>
      </c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D310" s="44">
        <f ca="1">IFERROR(IF(SUMIF($G$6:$BB$6,BD$6&amp;" Total",$G310:$BB310)-(SUMIF($G$6:$BB$6,BD$6&amp;" "&amp;'Input-Allocators'!$D$18,$G310:$BB310)+IFERROR(SUMIF($G$6:$BB$6,BD$6&amp;" "&amp;'Input-Allocators'!$E$18,$G310:$BB310),SUMIF($G$6:$BB$6,BD$6&amp;" "&amp;'Input-Allocators'!$B$20,$G310:$BB310))+SUMIF($G$6:$BB$6,BD$6&amp;" "&amp;'Input-Allocators'!$F$18,$G310:$BB310))&lt;Check_Limit,0,1),1)</f>
        <v>0</v>
      </c>
      <c r="BE310" s="44">
        <f ca="1">IFERROR(IF(SUMIF($G$6:$BB$6,BE$6&amp;" Total",$G310:$BB310)-(SUMIF($G$6:$BB$6,BE$6&amp;" "&amp;'Input-Allocators'!$D$18,$G310:$BB310)+IFERROR(SUMIF($G$6:$BB$6,BE$6&amp;" "&amp;'Input-Allocators'!$E$18,$G310:$BB310),SUMIF($G$6:$BB$6,BE$6&amp;" "&amp;'Input-Allocators'!$B$20,$G310:$BB310))+SUMIF($G$6:$BB$6,BE$6&amp;" "&amp;'Input-Allocators'!$F$18,$G310:$BB310))&lt;Check_Limit,0,1),1)</f>
        <v>0</v>
      </c>
      <c r="BF310" s="44">
        <f ca="1">IFERROR(IF(SUMIF($G$6:$BB$6,BF$6&amp;" Total",$G310:$BB310)-(SUMIF($G$6:$BB$6,BF$6&amp;" "&amp;'Input-Allocators'!$D$18,$G310:$BB310)+IFERROR(SUMIF($G$6:$BB$6,BF$6&amp;" "&amp;'Input-Allocators'!$E$18,$G310:$BB310),SUMIF($G$6:$BB$6,BF$6&amp;" "&amp;'Input-Allocators'!$B$20,$G310:$BB310))+SUMIF($G$6:$BB$6,BF$6&amp;" "&amp;'Input-Allocators'!$F$18,$G310:$BB310))&lt;Check_Limit,0,1),1)</f>
        <v>0</v>
      </c>
      <c r="BG310" s="44">
        <f ca="1">IFERROR(IF(SUMIF($G$6:$BB$6,BG$6&amp;" Total",$G310:$BB310)-(SUMIF($G$6:$BB$6,BG$6&amp;" "&amp;'Input-Allocators'!$D$18,$G310:$BB310)+IFERROR(SUMIF($G$6:$BB$6,BG$6&amp;" "&amp;'Input-Allocators'!$E$18,$G310:$BB310),SUMIF($G$6:$BB$6,BG$6&amp;" "&amp;'Input-Allocators'!$B$20,$G310:$BB310))+SUMIF($G$6:$BB$6,BG$6&amp;" "&amp;'Input-Allocators'!$F$18,$G310:$BB310))&lt;Check_Limit,0,1),1)</f>
        <v>0</v>
      </c>
      <c r="BH310" s="44">
        <f ca="1">IFERROR(IF(SUMIF($G$6:$BB$6,BH$6&amp;" Total",$G310:$BB310)-(SUMIF($G$6:$BB$6,BH$6&amp;" "&amp;'Input-Allocators'!$D$18,$G310:$BB310)+IFERROR(SUMIF($G$6:$BB$6,BH$6&amp;" "&amp;'Input-Allocators'!$E$18,$G310:$BB310),SUMIF($G$6:$BB$6,BH$6&amp;" "&amp;'Input-Allocators'!$B$20,$G310:$BB310))+SUMIF($G$6:$BB$6,BH$6&amp;" "&amp;'Input-Allocators'!$F$18,$G310:$BB310))&lt;Check_Limit,0,1),1)</f>
        <v>0</v>
      </c>
      <c r="BI310" s="44">
        <f ca="1">IFERROR(IF(SUMIF($G$6:$BB$6,BI$6&amp;" Total",$G310:$BB310)-(SUMIF($G$6:$BB$6,BI$6&amp;" "&amp;'Input-Allocators'!$D$18,$G310:$BB310)+IFERROR(SUMIF($G$6:$BB$6,BI$6&amp;" "&amp;'Input-Allocators'!$E$18,$G310:$BB310),SUMIF($G$6:$BB$6,BI$6&amp;" "&amp;'Input-Allocators'!$B$20,$G310:$BB310))+SUMIF($G$6:$BB$6,BI$6&amp;" "&amp;'Input-Allocators'!$F$18,$G310:$BB310))&lt;Check_Limit,0,1),1)</f>
        <v>0</v>
      </c>
      <c r="BJ310" s="44">
        <f ca="1">IFERROR(IF(SUMIF($G$6:$BB$6,BJ$6&amp;" Total",$G310:$BB310)-(SUMIF($G$6:$BB$6,BJ$6&amp;" "&amp;'Input-Allocators'!$D$18,$G310:$BB310)+IFERROR(SUMIF($G$6:$BB$6,BJ$6&amp;" "&amp;'Input-Allocators'!$E$18,$G310:$BB310),SUMIF($G$6:$BB$6,BJ$6&amp;" "&amp;'Input-Allocators'!$B$20,$G310:$BB310))+SUMIF($G$6:$BB$6,BJ$6&amp;" "&amp;'Input-Allocators'!$F$18,$G310:$BB310))&lt;Check_Limit,0,1),1)</f>
        <v>0</v>
      </c>
      <c r="BK310" s="44">
        <f ca="1">IFERROR(IF(SUMIF($G$6:$BB$6,BK$6&amp;" Total",$G310:$BB310)-(SUMIF($G$6:$BB$6,BK$6&amp;" "&amp;'Input-Allocators'!$D$18,$G310:$BB310)+IFERROR(SUMIF($G$6:$BB$6,BK$6&amp;" "&amp;'Input-Allocators'!$E$18,$G310:$BB310),SUMIF($G$6:$BB$6,BK$6&amp;" "&amp;'Input-Allocators'!$B$20,$G310:$BB310))+SUMIF($G$6:$BB$6,BK$6&amp;" "&amp;'Input-Allocators'!$F$18,$G310:$BB310))&lt;Check_Limit,0,1),1)</f>
        <v>0</v>
      </c>
      <c r="BL310" s="44">
        <f ca="1">IFERROR(IF(SUMIF($G$6:$BB$6,BL$6&amp;" Total",$G310:$BB310)-(SUMIF($G$6:$BB$6,BL$6&amp;" "&amp;'Input-Allocators'!$D$18,$G310:$BB310)+IFERROR(SUMIF($G$6:$BB$6,BL$6&amp;" "&amp;'Input-Allocators'!$E$18,$G310:$BB310),SUMIF($G$6:$BB$6,BL$6&amp;" "&amp;'Input-Allocators'!$B$20,$G310:$BB310))+SUMIF($G$6:$BB$6,BL$6&amp;" "&amp;'Input-Allocators'!$F$18,$G310:$BB310))&lt;Check_Limit,0,1),1)</f>
        <v>0</v>
      </c>
      <c r="BM310" s="44">
        <f ca="1">IFERROR(IF(SUMIF($G$6:$BB$6,BM$6&amp;" Total",$G310:$BB310)-(SUMIF($G$6:$BB$6,BM$6&amp;" "&amp;'Input-Allocators'!$D$18,$G310:$BB310)+IFERROR(SUMIF($G$6:$BB$6,BM$6&amp;" "&amp;'Input-Allocators'!$E$18,$G310:$BB310),SUMIF($G$6:$BB$6,BM$6&amp;" "&amp;'Input-Allocators'!$B$20,$G310:$BB310))+SUMIF($G$6:$BB$6,BM$6&amp;" "&amp;'Input-Allocators'!$F$18,$G310:$BB310))&lt;Check_Limit,0,1),1)</f>
        <v>0</v>
      </c>
      <c r="BN310" s="44">
        <f ca="1">IFERROR(IF(SUMIF($G$6:$BB$6,BN$6&amp;" Total",$G310:$BB310)-(SUMIF($G$6:$BB$6,BN$6&amp;" "&amp;'Input-Allocators'!$D$18,$G310:$BB310)+IFERROR(SUMIF($G$6:$BB$6,BN$6&amp;" "&amp;'Input-Allocators'!$E$18,$G310:$BB310),SUMIF($G$6:$BB$6,BN$6&amp;" "&amp;'Input-Allocators'!$B$20,$G310:$BB310))+SUMIF($G$6:$BB$6,BN$6&amp;" "&amp;'Input-Allocators'!$F$18,$G310:$BB310))&lt;Check_Limit,0,1),1)</f>
        <v>0</v>
      </c>
      <c r="BO310" s="44">
        <f ca="1">IFERROR(IF(SUMIF($G$6:$BB$6,BO$6&amp;" Total",$G310:$BB310)-(SUMIF($G$6:$BB$6,BO$6&amp;" "&amp;'Input-Allocators'!$D$18,$G310:$BB310)+IFERROR(SUMIF($G$6:$BB$6,BO$6&amp;" "&amp;'Input-Allocators'!$E$18,$G310:$BB310),SUMIF($G$6:$BB$6,BO$6&amp;" "&amp;'Input-Allocators'!$B$20,$G310:$BB310))+SUMIF($G$6:$BB$6,BO$6&amp;" "&amp;'Input-Allocators'!$F$18,$G310:$BB310))&lt;Check_Limit,0,1),1)</f>
        <v>0</v>
      </c>
    </row>
    <row r="311" spans="1:67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>Functionalization!$D311</f>
        <v>0</v>
      </c>
      <c r="E311" s="14">
        <f t="shared" si="49"/>
        <v>0</v>
      </c>
      <c r="F311" s="3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D311" s="44">
        <f>IFERROR(IF(SUMIF($G$6:$BB$6,BD$6&amp;" Total",$G311:$BB311)-(SUMIF($G$6:$BB$6,BD$6&amp;" "&amp;'Input-Allocators'!$D$18,$G311:$BB311)+IFERROR(SUMIF($G$6:$BB$6,BD$6&amp;" "&amp;'Input-Allocators'!$E$18,$G311:$BB311),SUMIF($G$6:$BB$6,BD$6&amp;" "&amp;'Input-Allocators'!$B$20,$G311:$BB311))+SUMIF($G$6:$BB$6,BD$6&amp;" "&amp;'Input-Allocators'!$F$18,$G311:$BB311))&lt;Check_Limit,0,1),1)</f>
        <v>0</v>
      </c>
      <c r="BE311" s="44">
        <f>IFERROR(IF(SUMIF($G$6:$BB$6,BE$6&amp;" Total",$G311:$BB311)-(SUMIF($G$6:$BB$6,BE$6&amp;" "&amp;'Input-Allocators'!$D$18,$G311:$BB311)+IFERROR(SUMIF($G$6:$BB$6,BE$6&amp;" "&amp;'Input-Allocators'!$E$18,$G311:$BB311),SUMIF($G$6:$BB$6,BE$6&amp;" "&amp;'Input-Allocators'!$B$20,$G311:$BB311))+SUMIF($G$6:$BB$6,BE$6&amp;" "&amp;'Input-Allocators'!$F$18,$G311:$BB311))&lt;Check_Limit,0,1),1)</f>
        <v>0</v>
      </c>
      <c r="BF311" s="44">
        <f>IFERROR(IF(SUMIF($G$6:$BB$6,BF$6&amp;" Total",$G311:$BB311)-(SUMIF($G$6:$BB$6,BF$6&amp;" "&amp;'Input-Allocators'!$D$18,$G311:$BB311)+IFERROR(SUMIF($G$6:$BB$6,BF$6&amp;" "&amp;'Input-Allocators'!$E$18,$G311:$BB311),SUMIF($G$6:$BB$6,BF$6&amp;" "&amp;'Input-Allocators'!$B$20,$G311:$BB311))+SUMIF($G$6:$BB$6,BF$6&amp;" "&amp;'Input-Allocators'!$F$18,$G311:$BB311))&lt;Check_Limit,0,1),1)</f>
        <v>0</v>
      </c>
      <c r="BG311" s="44">
        <f>IFERROR(IF(SUMIF($G$6:$BB$6,BG$6&amp;" Total",$G311:$BB311)-(SUMIF($G$6:$BB$6,BG$6&amp;" "&amp;'Input-Allocators'!$D$18,$G311:$BB311)+IFERROR(SUMIF($G$6:$BB$6,BG$6&amp;" "&amp;'Input-Allocators'!$E$18,$G311:$BB311),SUMIF($G$6:$BB$6,BG$6&amp;" "&amp;'Input-Allocators'!$B$20,$G311:$BB311))+SUMIF($G$6:$BB$6,BG$6&amp;" "&amp;'Input-Allocators'!$F$18,$G311:$BB311))&lt;Check_Limit,0,1),1)</f>
        <v>0</v>
      </c>
      <c r="BH311" s="44">
        <f>IFERROR(IF(SUMIF($G$6:$BB$6,BH$6&amp;" Total",$G311:$BB311)-(SUMIF($G$6:$BB$6,BH$6&amp;" "&amp;'Input-Allocators'!$D$18,$G311:$BB311)+IFERROR(SUMIF($G$6:$BB$6,BH$6&amp;" "&amp;'Input-Allocators'!$E$18,$G311:$BB311),SUMIF($G$6:$BB$6,BH$6&amp;" "&amp;'Input-Allocators'!$B$20,$G311:$BB311))+SUMIF($G$6:$BB$6,BH$6&amp;" "&amp;'Input-Allocators'!$F$18,$G311:$BB311))&lt;Check_Limit,0,1),1)</f>
        <v>0</v>
      </c>
      <c r="BI311" s="44">
        <f>IFERROR(IF(SUMIF($G$6:$BB$6,BI$6&amp;" Total",$G311:$BB311)-(SUMIF($G$6:$BB$6,BI$6&amp;" "&amp;'Input-Allocators'!$D$18,$G311:$BB311)+IFERROR(SUMIF($G$6:$BB$6,BI$6&amp;" "&amp;'Input-Allocators'!$E$18,$G311:$BB311),SUMIF($G$6:$BB$6,BI$6&amp;" "&amp;'Input-Allocators'!$B$20,$G311:$BB311))+SUMIF($G$6:$BB$6,BI$6&amp;" "&amp;'Input-Allocators'!$F$18,$G311:$BB311))&lt;Check_Limit,0,1),1)</f>
        <v>0</v>
      </c>
      <c r="BJ311" s="44">
        <f>IFERROR(IF(SUMIF($G$6:$BB$6,BJ$6&amp;" Total",$G311:$BB311)-(SUMIF($G$6:$BB$6,BJ$6&amp;" "&amp;'Input-Allocators'!$D$18,$G311:$BB311)+IFERROR(SUMIF($G$6:$BB$6,BJ$6&amp;" "&amp;'Input-Allocators'!$E$18,$G311:$BB311),SUMIF($G$6:$BB$6,BJ$6&amp;" "&amp;'Input-Allocators'!$B$20,$G311:$BB311))+SUMIF($G$6:$BB$6,BJ$6&amp;" "&amp;'Input-Allocators'!$F$18,$G311:$BB311))&lt;Check_Limit,0,1),1)</f>
        <v>0</v>
      </c>
      <c r="BK311" s="44">
        <f>IFERROR(IF(SUMIF($G$6:$BB$6,BK$6&amp;" Total",$G311:$BB311)-(SUMIF($G$6:$BB$6,BK$6&amp;" "&amp;'Input-Allocators'!$D$18,$G311:$BB311)+IFERROR(SUMIF($G$6:$BB$6,BK$6&amp;" "&amp;'Input-Allocators'!$E$18,$G311:$BB311),SUMIF($G$6:$BB$6,BK$6&amp;" "&amp;'Input-Allocators'!$B$20,$G311:$BB311))+SUMIF($G$6:$BB$6,BK$6&amp;" "&amp;'Input-Allocators'!$F$18,$G311:$BB311))&lt;Check_Limit,0,1),1)</f>
        <v>0</v>
      </c>
      <c r="BL311" s="44">
        <f>IFERROR(IF(SUMIF($G$6:$BB$6,BL$6&amp;" Total",$G311:$BB311)-(SUMIF($G$6:$BB$6,BL$6&amp;" "&amp;'Input-Allocators'!$D$18,$G311:$BB311)+IFERROR(SUMIF($G$6:$BB$6,BL$6&amp;" "&amp;'Input-Allocators'!$E$18,$G311:$BB311),SUMIF($G$6:$BB$6,BL$6&amp;" "&amp;'Input-Allocators'!$B$20,$G311:$BB311))+SUMIF($G$6:$BB$6,BL$6&amp;" "&amp;'Input-Allocators'!$F$18,$G311:$BB311))&lt;Check_Limit,0,1),1)</f>
        <v>0</v>
      </c>
      <c r="BM311" s="44">
        <f>IFERROR(IF(SUMIF($G$6:$BB$6,BM$6&amp;" Total",$G311:$BB311)-(SUMIF($G$6:$BB$6,BM$6&amp;" "&amp;'Input-Allocators'!$D$18,$G311:$BB311)+IFERROR(SUMIF($G$6:$BB$6,BM$6&amp;" "&amp;'Input-Allocators'!$E$18,$G311:$BB311),SUMIF($G$6:$BB$6,BM$6&amp;" "&amp;'Input-Allocators'!$B$20,$G311:$BB311))+SUMIF($G$6:$BB$6,BM$6&amp;" "&amp;'Input-Allocators'!$F$18,$G311:$BB311))&lt;Check_Limit,0,1),1)</f>
        <v>0</v>
      </c>
      <c r="BN311" s="44">
        <f>IFERROR(IF(SUMIF($G$6:$BB$6,BN$6&amp;" Total",$G311:$BB311)-(SUMIF($G$6:$BB$6,BN$6&amp;" "&amp;'Input-Allocators'!$D$18,$G311:$BB311)+IFERROR(SUMIF($G$6:$BB$6,BN$6&amp;" "&amp;'Input-Allocators'!$E$18,$G311:$BB311),SUMIF($G$6:$BB$6,BN$6&amp;" "&amp;'Input-Allocators'!$B$20,$G311:$BB311))+SUMIF($G$6:$BB$6,BN$6&amp;" "&amp;'Input-Allocators'!$F$18,$G311:$BB311))&lt;Check_Limit,0,1),1)</f>
        <v>0</v>
      </c>
      <c r="BO311" s="44">
        <f>IFERROR(IF(SUMIF($G$6:$BB$6,BO$6&amp;" Total",$G311:$BB311)-(SUMIF($G$6:$BB$6,BO$6&amp;" "&amp;'Input-Allocators'!$D$18,$G311:$BB311)+IFERROR(SUMIF($G$6:$BB$6,BO$6&amp;" "&amp;'Input-Allocators'!$E$18,$G311:$BB311),SUMIF($G$6:$BB$6,BO$6&amp;" "&amp;'Input-Allocators'!$B$20,$G311:$BB311))+SUMIF($G$6:$BB$6,BO$6&amp;" "&amp;'Input-Allocators'!$F$18,$G311:$BB311))&lt;Check_Limit,0,1),1)</f>
        <v>0</v>
      </c>
    </row>
    <row r="312" spans="1:67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>Functionalization!$D312</f>
        <v>5294</v>
      </c>
      <c r="E312" s="14">
        <f t="shared" ca="1" si="49"/>
        <v>0</v>
      </c>
      <c r="F312" s="3" t="str">
        <f>IF($D312=0,"-",IF('Input-Accounts'!$E312&lt;&gt;0,'Input-Accounts'!$E312,'Input-Accounts'!$G312))</f>
        <v>INT_REQ_INCOME</v>
      </c>
      <c r="G312" s="14">
        <f ca="1">IF(G$5&lt;&gt;"",HLOOKUP(G$5,Functionalization!$G$6:$R$343,ROW($A312)-5,FALSE),IFERROR(INDEX(G$320:G$343,MATCH($F312,$B$320:$B$343,0))/VLOOKUP($F312,$B$320:$BB$343,MATCH(LEFT(TRIM(G$6),FIND("~",SUBSTITUTE(G$6,"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312))*HLOOKUP(LEFT(TRIM(G$6),FIND("~",SUBSTITUTE(G$6," ","~",LEN(TRIM(G$6))-LEN(SUBSTITUTE(TRIM(G$6)," ",""))))-1)&amp;" Total",$B$6:$BB$343,ROW($A312)-5,FALSE))</f>
        <v>132.2028902009713</v>
      </c>
      <c r="H312" s="14">
        <f ca="1">IF(H$5&lt;&gt;"",HLOOKUP(H$5,Functionalization!$G$6:$R$343,ROW($A312)-5,FALSE),IFERROR(INDEX(H$320:H$343,MATCH($F312,$B$320:$B$343,0))/VLOOKUP($F312,$B$320:$BB$343,MATCH(LEFT(TRIM(H$6),FIND("~",SUBSTITUTE(H$6,"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312))*HLOOKUP(LEFT(TRIM(H$6),FIND("~",SUBSTITUTE(H$6," ","~",LEN(TRIM(H$6))-LEN(SUBSTITUTE(TRIM(H$6)," ",""))))-1)&amp;" Total",$B$6:$BB$343,ROW($A312)-5,FALSE))</f>
        <v>0</v>
      </c>
      <c r="I312" s="14">
        <f ca="1">IF(I$5&lt;&gt;"",HLOOKUP(I$5,Functionalization!$G$6:$R$343,ROW($A312)-5,FALSE),IFERROR(INDEX(I$320:I$343,MATCH($F312,$B$320:$B$343,0))/VLOOKUP($F312,$B$320:$BB$343,MATCH(LEFT(TRIM(I$6),FIND("~",SUBSTITUTE(I$6,"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312))*HLOOKUP(LEFT(TRIM(I$6),FIND("~",SUBSTITUTE(I$6," ","~",LEN(TRIM(I$6))-LEN(SUBSTITUTE(TRIM(I$6)," ",""))))-1)&amp;" Total",$B$6:$BB$343,ROW($A312)-5,FALSE))</f>
        <v>132.2028902009713</v>
      </c>
      <c r="J312" s="14">
        <f ca="1">IF(J$5&lt;&gt;"",HLOOKUP(J$5,Functionalization!$G$6:$R$343,ROW($A312)-5,FALSE),IFERROR(INDEX(J$320:J$343,MATCH($F312,$B$320:$B$343,0))/VLOOKUP($F312,$B$320:$BB$343,MATCH(LEFT(TRIM(J$6),FIND("~",SUBSTITUTE(J$6,"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312))*HLOOKUP(LEFT(TRIM(J$6),FIND("~",SUBSTITUTE(J$6," ","~",LEN(TRIM(J$6))-LEN(SUBSTITUTE(TRIM(J$6)," ",""))))-1)&amp;" Total",$B$6:$BB$343,ROW($A312)-5,FALSE))</f>
        <v>0</v>
      </c>
      <c r="K312" s="14">
        <f ca="1">IF(K$5&lt;&gt;"",HLOOKUP(K$5,Functionalization!$G$6:$R$343,ROW($A312)-5,FALSE),IFERROR(INDEX(K$320:K$343,MATCH($F312,$B$320:$B$343,0))/VLOOKUP($F312,$B$320:$BB$343,MATCH(LEFT(TRIM(K$6),FIND("~",SUBSTITUTE(K$6,"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312))*HLOOKUP(LEFT(TRIM(K$6),FIND("~",SUBSTITUTE(K$6," ","~",LEN(TRIM(K$6))-LEN(SUBSTITUTE(TRIM(K$6)," ",""))))-1)&amp;" Total",$B$6:$BB$343,ROW($A312)-5,FALSE))</f>
        <v>486.57563621406234</v>
      </c>
      <c r="L312" s="14">
        <f ca="1">IF(L$5&lt;&gt;"",HLOOKUP(L$5,Functionalization!$G$6:$R$343,ROW($A312)-5,FALSE),IFERROR(INDEX(L$320:L$343,MATCH($F312,$B$320:$B$343,0))/VLOOKUP($F312,$B$320:$BB$343,MATCH(LEFT(TRIM(L$6),FIND("~",SUBSTITUTE(L$6,"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312))*HLOOKUP(LEFT(TRIM(L$6),FIND("~",SUBSTITUTE(L$6," ","~",LEN(TRIM(L$6))-LEN(SUBSTITUTE(TRIM(L$6)," ",""))))-1)&amp;" Total",$B$6:$BB$343,ROW($A312)-5,FALSE))</f>
        <v>486.57563621406234</v>
      </c>
      <c r="M312" s="14">
        <f ca="1">IF(M$5&lt;&gt;"",HLOOKUP(M$5,Functionalization!$G$6:$R$343,ROW($A312)-5,FALSE),IFERROR(INDEX(M$320:M$343,MATCH($F312,$B$320:$B$343,0))/VLOOKUP($F312,$B$320:$BB$343,MATCH(LEFT(TRIM(M$6),FIND("~",SUBSTITUTE(M$6,"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312))*HLOOKUP(LEFT(TRIM(M$6),FIND("~",SUBSTITUTE(M$6," ","~",LEN(TRIM(M$6))-LEN(SUBSTITUTE(TRIM(M$6)," ",""))))-1)&amp;" Total",$B$6:$BB$343,ROW($A312)-5,FALSE))</f>
        <v>0</v>
      </c>
      <c r="N312" s="14">
        <f ca="1">IF(N$5&lt;&gt;"",HLOOKUP(N$5,Functionalization!$G$6:$R$343,ROW($A312)-5,FALSE),IFERROR(INDEX(N$320:N$343,MATCH($F312,$B$320:$B$343,0))/VLOOKUP($F312,$B$320:$BB$343,MATCH(LEFT(TRIM(N$6),FIND("~",SUBSTITUTE(N$6,"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312))*HLOOKUP(LEFT(TRIM(N$6),FIND("~",SUBSTITUTE(N$6," ","~",LEN(TRIM(N$6))-LEN(SUBSTITUTE(TRIM(N$6)," ",""))))-1)&amp;" Total",$B$6:$BB$343,ROW($A312)-5,FALSE))</f>
        <v>0</v>
      </c>
      <c r="O312" s="14">
        <f ca="1">IF(O$5&lt;&gt;"",HLOOKUP(O$5,Functionalization!$G$6:$R$343,ROW($A312)-5,FALSE),IFERROR(INDEX(O$320:O$343,MATCH($F312,$B$320:$B$343,0))/VLOOKUP($F312,$B$320:$BB$343,MATCH(LEFT(TRIM(O$6),FIND("~",SUBSTITUTE(O$6,"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312))*HLOOKUP(LEFT(TRIM(O$6),FIND("~",SUBSTITUTE(O$6," ","~",LEN(TRIM(O$6))-LEN(SUBSTITUTE(TRIM(O$6)," ",""))))-1)&amp;" Total",$B$6:$BB$343,ROW($A312)-5,FALSE))</f>
        <v>2811.1500310912538</v>
      </c>
      <c r="P312" s="14">
        <f ca="1">IF(P$5&lt;&gt;"",HLOOKUP(P$5,Functionalization!$G$6:$R$343,ROW($A312)-5,FALSE),IFERROR(INDEX(P$320:P$343,MATCH($F312,$B$320:$B$343,0))/VLOOKUP($F312,$B$320:$BB$343,MATCH(LEFT(TRIM(P$6),FIND("~",SUBSTITUTE(P$6,"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312))*HLOOKUP(LEFT(TRIM(P$6),FIND("~",SUBSTITUTE(P$6," ","~",LEN(TRIM(P$6))-LEN(SUBSTITUTE(TRIM(P$6)," ",""))))-1)&amp;" Total",$B$6:$BB$343,ROW($A312)-5,FALSE))</f>
        <v>2818.3238956120554</v>
      </c>
      <c r="Q312" s="14">
        <f ca="1">IF(Q$5&lt;&gt;"",HLOOKUP(Q$5,Functionalization!$G$6:$R$343,ROW($A312)-5,FALSE),IFERROR(INDEX(Q$320:Q$343,MATCH($F312,$B$320:$B$343,0))/VLOOKUP($F312,$B$320:$BB$343,MATCH(LEFT(TRIM(Q$6),FIND("~",SUBSTITUTE(Q$6,"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312))*HLOOKUP(LEFT(TRIM(Q$6),FIND("~",SUBSTITUTE(Q$6," ","~",LEN(TRIM(Q$6))-LEN(SUBSTITUTE(TRIM(Q$6)," ",""))))-1)&amp;" Total",$B$6:$BB$343,ROW($A312)-5,FALSE))</f>
        <v>0</v>
      </c>
      <c r="R312" s="14">
        <f ca="1">IF(R$5&lt;&gt;"",HLOOKUP(R$5,Functionalization!$G$6:$R$343,ROW($A312)-5,FALSE),IFERROR(INDEX(R$320:R$343,MATCH($F312,$B$320:$B$343,0))/VLOOKUP($F312,$B$320:$BB$343,MATCH(LEFT(TRIM(R$6),FIND("~",SUBSTITUTE(R$6,"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312))*HLOOKUP(LEFT(TRIM(R$6),FIND("~",SUBSTITUTE(R$6," ","~",LEN(TRIM(R$6))-LEN(SUBSTITUTE(TRIM(R$6)," ",""))))-1)&amp;" Total",$B$6:$BB$343,ROW($A312)-5,FALSE))</f>
        <v>-7.1738645208013523</v>
      </c>
      <c r="S312" s="14">
        <f ca="1">IF(S$5&lt;&gt;"",HLOOKUP(S$5,Functionalization!$G$6:$R$343,ROW($A312)-5,FALSE),IFERROR(INDEX(S$320:S$343,MATCH($F312,$B$320:$B$343,0))/VLOOKUP($F312,$B$320:$BB$343,MATCH(LEFT(TRIM(S$6),FIND("~",SUBSTITUTE(S$6,"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312))*HLOOKUP(LEFT(TRIM(S$6),FIND("~",SUBSTITUTE(S$6," ","~",LEN(TRIM(S$6))-LEN(SUBSTITUTE(TRIM(S$6)," ",""))))-1)&amp;" Total",$B$6:$BB$343,ROW($A312)-5,FALSE))</f>
        <v>1864.0714424937153</v>
      </c>
      <c r="T312" s="14">
        <f ca="1">IF(T$5&lt;&gt;"",HLOOKUP(T$5,Functionalization!$G$6:$R$343,ROW($A312)-5,FALSE),IFERROR(INDEX(T$320:T$343,MATCH($F312,$B$320:$B$343,0))/VLOOKUP($F312,$B$320:$BB$343,MATCH(LEFT(TRIM(T$6),FIND("~",SUBSTITUTE(T$6,"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312))*HLOOKUP(LEFT(TRIM(T$6),FIND("~",SUBSTITUTE(T$6," ","~",LEN(TRIM(T$6))-LEN(SUBSTITUTE(TRIM(T$6)," ",""))))-1)&amp;" Total",$B$6:$BB$343,ROW($A312)-5,FALSE))</f>
        <v>0</v>
      </c>
      <c r="U312" s="14">
        <f ca="1">IF(U$5&lt;&gt;"",HLOOKUP(U$5,Functionalization!$G$6:$R$343,ROW($A312)-5,FALSE),IFERROR(INDEX(U$320:U$343,MATCH($F312,$B$320:$B$343,0))/VLOOKUP($F312,$B$320:$BB$343,MATCH(LEFT(TRIM(U$6),FIND("~",SUBSTITUTE(U$6,"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312))*HLOOKUP(LEFT(TRIM(U$6),FIND("~",SUBSTITUTE(U$6," ","~",LEN(TRIM(U$6))-LEN(SUBSTITUTE(TRIM(U$6)," ",""))))-1)&amp;" Total",$B$6:$BB$343,ROW($A312)-5,FALSE))</f>
        <v>0</v>
      </c>
      <c r="V312" s="14">
        <f ca="1">IF(V$5&lt;&gt;"",HLOOKUP(V$5,Functionalization!$G$6:$R$343,ROW($A312)-5,FALSE),IFERROR(INDEX(V$320:V$343,MATCH($F312,$B$320:$B$343,0))/VLOOKUP($F312,$B$320:$BB$343,MATCH(LEFT(TRIM(V$6),FIND("~",SUBSTITUTE(V$6,"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312))*HLOOKUP(LEFT(TRIM(V$6),FIND("~",SUBSTITUTE(V$6," ","~",LEN(TRIM(V$6))-LEN(SUBSTITUTE(TRIM(V$6)," ",""))))-1)&amp;" Total",$B$6:$BB$343,ROW($A312)-5,FALSE))</f>
        <v>1864.0714424937153</v>
      </c>
      <c r="W312" s="14">
        <f ca="1">IF(W$5&lt;&gt;"",HLOOKUP(W$5,Functionalization!$G$6:$R$343,ROW($A312)-5,FALSE),IFERROR(INDEX(W$320:W$343,MATCH($F312,$B$320:$B$343,0))/VLOOKUP($F312,$B$320:$BB$343,MATCH(LEFT(TRIM(W$6),FIND("~",SUBSTITUTE(W$6,"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312))*HLOOKUP(LEFT(TRIM(W$6),FIND("~",SUBSTITUTE(W$6," ","~",LEN(TRIM(W$6))-LEN(SUBSTITUTE(TRIM(W$6)," ",""))))-1)&amp;" Total",$B$6:$BB$343,ROW($A312)-5,FALSE))</f>
        <v>0</v>
      </c>
      <c r="X312" s="14">
        <f ca="1">IF(X$5&lt;&gt;"",HLOOKUP(X$5,Functionalization!$G$6:$R$343,ROW($A312)-5,FALSE),IFERROR(INDEX(X$320:X$343,MATCH($F312,$B$320:$B$343,0))/VLOOKUP($F312,$B$320:$BB$343,MATCH(LEFT(TRIM(X$6),FIND("~",SUBSTITUTE(X$6,"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312))*HLOOKUP(LEFT(TRIM(X$6),FIND("~",SUBSTITUTE(X$6," ","~",LEN(TRIM(X$6))-LEN(SUBSTITUTE(TRIM(X$6)," ",""))))-1)&amp;" Total",$B$6:$BB$343,ROW($A312)-5,FALSE))</f>
        <v>0</v>
      </c>
      <c r="Y312" s="14">
        <f ca="1">IF(Y$5&lt;&gt;"",HLOOKUP(Y$5,Functionalization!$G$6:$R$343,ROW($A312)-5,FALSE),IFERROR(INDEX(Y$320:Y$343,MATCH($F312,$B$320:$B$343,0))/VLOOKUP($F312,$B$320:$BB$343,MATCH(LEFT(TRIM(Y$6),FIND("~",SUBSTITUTE(Y$6,"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312))*HLOOKUP(LEFT(TRIM(Y$6),FIND("~",SUBSTITUTE(Y$6," ","~",LEN(TRIM(Y$6))-LEN(SUBSTITUTE(TRIM(Y$6)," ",""))))-1)&amp;" Total",$B$6:$BB$343,ROW($A312)-5,FALSE))</f>
        <v>0</v>
      </c>
      <c r="Z312" s="14">
        <f ca="1">IF(Z$5&lt;&gt;"",HLOOKUP(Z$5,Functionalization!$G$6:$R$343,ROW($A312)-5,FALSE),IFERROR(INDEX(Z$320:Z$343,MATCH($F312,$B$320:$B$343,0))/VLOOKUP($F312,$B$320:$BB$343,MATCH(LEFT(TRIM(Z$6),FIND("~",SUBSTITUTE(Z$6,"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312))*HLOOKUP(LEFT(TRIM(Z$6),FIND("~",SUBSTITUTE(Z$6," ","~",LEN(TRIM(Z$6))-LEN(SUBSTITUTE(TRIM(Z$6)," ",""))))-1)&amp;" Total",$B$6:$BB$343,ROW($A312)-5,FALSE))</f>
        <v>0</v>
      </c>
      <c r="AA312" s="14">
        <f ca="1">IF(AA$5&lt;&gt;"",HLOOKUP(AA$5,Functionalization!$G$6:$R$343,ROW($A312)-5,FALSE),IFERROR(INDEX(AA$320:AA$343,MATCH($F312,$B$320:$B$343,0))/VLOOKUP($F312,$B$320:$BB$343,MATCH(LEFT(TRIM(AA$6),FIND("~",SUBSTITUTE(AA$6,"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312))*HLOOKUP(LEFT(TRIM(AA$6),FIND("~",SUBSTITUTE(AA$6," ","~",LEN(TRIM(AA$6))-LEN(SUBSTITUTE(TRIM(AA$6)," ",""))))-1)&amp;" Total",$B$6:$BB$343,ROW($A312)-5,FALSE))</f>
        <v>0</v>
      </c>
      <c r="AB312" s="14">
        <f ca="1">IF(AB$5&lt;&gt;"",HLOOKUP(AB$5,Functionalization!$G$6:$R$343,ROW($A312)-5,FALSE),IFERROR(INDEX(AB$320:AB$343,MATCH($F312,$B$320:$B$343,0))/VLOOKUP($F312,$B$320:$BB$343,MATCH(LEFT(TRIM(AB$6),FIND("~",SUBSTITUTE(AB$6,"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312))*HLOOKUP(LEFT(TRIM(AB$6),FIND("~",SUBSTITUTE(AB$6," ","~",LEN(TRIM(AB$6))-LEN(SUBSTITUTE(TRIM(AB$6)," ",""))))-1)&amp;" Total",$B$6:$BB$343,ROW($A312)-5,FALSE))</f>
        <v>0</v>
      </c>
      <c r="AC312" s="14">
        <f ca="1">IF(AC$5&lt;&gt;"",HLOOKUP(AC$5,Functionalization!$G$6:$R$343,ROW($A312)-5,FALSE),IFERROR(INDEX(AC$320:AC$343,MATCH($F312,$B$320:$B$343,0))/VLOOKUP($F312,$B$320:$BB$343,MATCH(LEFT(TRIM(AC$6),FIND("~",SUBSTITUTE(AC$6,"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312))*HLOOKUP(LEFT(TRIM(AC$6),FIND("~",SUBSTITUTE(AC$6," ","~",LEN(TRIM(AC$6))-LEN(SUBSTITUTE(TRIM(AC$6)," ",""))))-1)&amp;" Total",$B$6:$BB$343,ROW($A312)-5,FALSE))</f>
        <v>0</v>
      </c>
      <c r="AD312" s="14">
        <f ca="1">IF(AD$5&lt;&gt;"",HLOOKUP(AD$5,Functionalization!$G$6:$R$343,ROW($A312)-5,FALSE),IFERROR(INDEX(AD$320:AD$343,MATCH($F312,$B$320:$B$343,0))/VLOOKUP($F312,$B$320:$BB$343,MATCH(LEFT(TRIM(AD$6),FIND("~",SUBSTITUTE(AD$6,"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312))*HLOOKUP(LEFT(TRIM(AD$6),FIND("~",SUBSTITUTE(AD$6," ","~",LEN(TRIM(AD$6))-LEN(SUBSTITUTE(TRIM(AD$6)," ",""))))-1)&amp;" Total",$B$6:$BB$343,ROW($A312)-5,FALSE))</f>
        <v>0</v>
      </c>
      <c r="AE312" s="14">
        <f ca="1">IF(AE$5&lt;&gt;"",HLOOKUP(AE$5,Functionalization!$G$6:$R$343,ROW($A312)-5,FALSE),IFERROR(INDEX(AE$320:AE$343,MATCH($F312,$B$320:$B$343,0))/VLOOKUP($F312,$B$320:$BB$343,MATCH(LEFT(TRIM(AE$6),FIND("~",SUBSTITUTE(AE$6,"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312))*HLOOKUP(LEFT(TRIM(AE$6),FIND("~",SUBSTITUTE(AE$6," ","~",LEN(TRIM(AE$6))-LEN(SUBSTITUTE(TRIM(AE$6)," ",""))))-1)&amp;" Total",$B$6:$BB$343,ROW($A312)-5,FALSE))</f>
        <v>0</v>
      </c>
      <c r="AF312" s="14">
        <f ca="1">IF(AF$5&lt;&gt;"",HLOOKUP(AF$5,Functionalization!$G$6:$R$343,ROW($A312)-5,FALSE),IFERROR(INDEX(AF$320:AF$343,MATCH($F312,$B$320:$B$343,0))/VLOOKUP($F312,$B$320:$BB$343,MATCH(LEFT(TRIM(AF$6),FIND("~",SUBSTITUTE(AF$6,"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312))*HLOOKUP(LEFT(TRIM(AF$6),FIND("~",SUBSTITUTE(AF$6," ","~",LEN(TRIM(AF$6))-LEN(SUBSTITUTE(TRIM(AF$6)," ",""))))-1)&amp;" Total",$B$6:$BB$343,ROW($A312)-5,FALSE))</f>
        <v>0</v>
      </c>
      <c r="AG312" s="14">
        <f ca="1">IF(AG$5&lt;&gt;"",HLOOKUP(AG$5,Functionalization!$G$6:$R$343,ROW($A312)-5,FALSE),IFERROR(INDEX(AG$320:AG$343,MATCH($F312,$B$320:$B$343,0))/VLOOKUP($F312,$B$320:$BB$343,MATCH(LEFT(TRIM(AG$6),FIND("~",SUBSTITUTE(AG$6,"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312))*HLOOKUP(LEFT(TRIM(AG$6),FIND("~",SUBSTITUTE(AG$6," ","~",LEN(TRIM(AG$6))-LEN(SUBSTITUTE(TRIM(AG$6)," ",""))))-1)&amp;" Total",$B$6:$BB$343,ROW($A312)-5,FALSE))</f>
        <v>0</v>
      </c>
      <c r="AH312" s="14">
        <f ca="1">IF(AH$5&lt;&gt;"",HLOOKUP(AH$5,Functionalization!$G$6:$R$343,ROW($A312)-5,FALSE),IFERROR(INDEX(AH$320:AH$343,MATCH($F312,$B$320:$B$343,0))/VLOOKUP($F312,$B$320:$BB$343,MATCH(LEFT(TRIM(AH$6),FIND("~",SUBSTITUTE(AH$6,"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312))*HLOOKUP(LEFT(TRIM(AH$6),FIND("~",SUBSTITUTE(AH$6," ","~",LEN(TRIM(AH$6))-LEN(SUBSTITUTE(TRIM(AH$6)," ",""))))-1)&amp;" Total",$B$6:$BB$343,ROW($A312)-5,FALSE))</f>
        <v>0</v>
      </c>
      <c r="AI312" s="14">
        <f ca="1">IF(AI$5&lt;&gt;"",HLOOKUP(AI$5,Functionalization!$G$6:$R$343,ROW($A312)-5,FALSE),IFERROR(INDEX(AI$320:AI$343,MATCH($F312,$B$320:$B$343,0))/VLOOKUP($F312,$B$320:$BB$343,MATCH(LEFT(TRIM(AI$6),FIND("~",SUBSTITUTE(AI$6,"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312))*HLOOKUP(LEFT(TRIM(AI$6),FIND("~",SUBSTITUTE(AI$6," ","~",LEN(TRIM(AI$6))-LEN(SUBSTITUTE(TRIM(AI$6)," ",""))))-1)&amp;" Total",$B$6:$BB$343,ROW($A312)-5,FALSE))</f>
        <v>0</v>
      </c>
      <c r="AJ312" s="14">
        <f ca="1">IF(AJ$5&lt;&gt;"",HLOOKUP(AJ$5,Functionalization!$G$6:$R$343,ROW($A312)-5,FALSE),IFERROR(INDEX(AJ$320:AJ$343,MATCH($F312,$B$320:$B$343,0))/VLOOKUP($F312,$B$320:$BB$343,MATCH(LEFT(TRIM(AJ$6),FIND("~",SUBSTITUTE(AJ$6,"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312))*HLOOKUP(LEFT(TRIM(AJ$6),FIND("~",SUBSTITUTE(AJ$6," ","~",LEN(TRIM(AJ$6))-LEN(SUBSTITUTE(TRIM(AJ$6)," ",""))))-1)&amp;" Total",$B$6:$BB$343,ROW($A312)-5,FALSE))</f>
        <v>0</v>
      </c>
      <c r="AK312" s="14">
        <f ca="1">IF(AK$5&lt;&gt;"",HLOOKUP(AK$5,Functionalization!$G$6:$R$343,ROW($A312)-5,FALSE),IFERROR(INDEX(AK$320:AK$343,MATCH($F312,$B$320:$B$343,0))/VLOOKUP($F312,$B$320:$BB$343,MATCH(LEFT(TRIM(AK$6),FIND("~",SUBSTITUTE(AK$6,"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312))*HLOOKUP(LEFT(TRIM(AK$6),FIND("~",SUBSTITUTE(AK$6," ","~",LEN(TRIM(AK$6))-LEN(SUBSTITUTE(TRIM(AK$6)," ",""))))-1)&amp;" Total",$B$6:$BB$343,ROW($A312)-5,FALSE))</f>
        <v>0</v>
      </c>
      <c r="AL312" s="14">
        <f ca="1">IF(AL$5&lt;&gt;"",HLOOKUP(AL$5,Functionalization!$G$6:$R$343,ROW($A312)-5,FALSE),IFERROR(INDEX(AL$320:AL$343,MATCH($F312,$B$320:$B$343,0))/VLOOKUP($F312,$B$320:$BB$343,MATCH(LEFT(TRIM(AL$6),FIND("~",SUBSTITUTE(AL$6,"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312))*HLOOKUP(LEFT(TRIM(AL$6),FIND("~",SUBSTITUTE(AL$6," ","~",LEN(TRIM(AL$6))-LEN(SUBSTITUTE(TRIM(AL$6)," ",""))))-1)&amp;" Total",$B$6:$BB$343,ROW($A312)-5,FALSE))</f>
        <v>0</v>
      </c>
      <c r="AM312" s="14">
        <f ca="1">IF(AM$5&lt;&gt;"",HLOOKUP(AM$5,Functionalization!$G$6:$R$343,ROW($A312)-5,FALSE),IFERROR(INDEX(AM$320:AM$343,MATCH($F312,$B$320:$B$343,0))/VLOOKUP($F312,$B$320:$BB$343,MATCH(LEFT(TRIM(AM$6),FIND("~",SUBSTITUTE(AM$6,"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312))*HLOOKUP(LEFT(TRIM(AM$6),FIND("~",SUBSTITUTE(AM$6," ","~",LEN(TRIM(AM$6))-LEN(SUBSTITUTE(TRIM(AM$6)," ",""))))-1)&amp;" Total",$B$6:$BB$343,ROW($A312)-5,FALSE))</f>
        <v>0</v>
      </c>
      <c r="AN312" s="14">
        <f ca="1">IF(AN$5&lt;&gt;"",HLOOKUP(AN$5,Functionalization!$G$6:$R$343,ROW($A312)-5,FALSE),IFERROR(INDEX(AN$320:AN$343,MATCH($F312,$B$320:$B$343,0))/VLOOKUP($F312,$B$320:$BB$343,MATCH(LEFT(TRIM(AN$6),FIND("~",SUBSTITUTE(AN$6,"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312))*HLOOKUP(LEFT(TRIM(AN$6),FIND("~",SUBSTITUTE(AN$6," ","~",LEN(TRIM(AN$6))-LEN(SUBSTITUTE(TRIM(AN$6)," ",""))))-1)&amp;" Total",$B$6:$BB$343,ROW($A312)-5,FALSE))</f>
        <v>0</v>
      </c>
      <c r="AO312" s="14">
        <f ca="1">IF(AO$5&lt;&gt;"",HLOOKUP(AO$5,Functionalization!$G$6:$R$343,ROW($A312)-5,FALSE),IFERROR(INDEX(AO$320:AO$343,MATCH($F312,$B$320:$B$343,0))/VLOOKUP($F312,$B$320:$BB$343,MATCH(LEFT(TRIM(AO$6),FIND("~",SUBSTITUTE(AO$6,"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312))*HLOOKUP(LEFT(TRIM(AO$6),FIND("~",SUBSTITUTE(AO$6," ","~",LEN(TRIM(AO$6))-LEN(SUBSTITUTE(TRIM(AO$6)," ",""))))-1)&amp;" Total",$B$6:$BB$343,ROW($A312)-5,FALSE))</f>
        <v>0</v>
      </c>
      <c r="AP312" s="14">
        <f ca="1">IF(AP$5&lt;&gt;"",HLOOKUP(AP$5,Functionalization!$G$6:$R$343,ROW($A312)-5,FALSE),IFERROR(INDEX(AP$320:AP$343,MATCH($F312,$B$320:$B$343,0))/VLOOKUP($F312,$B$320:$BB$343,MATCH(LEFT(TRIM(AP$6),FIND("~",SUBSTITUTE(AP$6,"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312))*HLOOKUP(LEFT(TRIM(AP$6),FIND("~",SUBSTITUTE(AP$6," ","~",LEN(TRIM(AP$6))-LEN(SUBSTITUTE(TRIM(AP$6)," ",""))))-1)&amp;" Total",$B$6:$BB$343,ROW($A312)-5,FALSE))</f>
        <v>0</v>
      </c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D312" s="44">
        <f ca="1">IFERROR(IF(SUMIF($G$6:$BB$6,BD$6&amp;" Total",$G312:$BB312)-(SUMIF($G$6:$BB$6,BD$6&amp;" "&amp;'Input-Allocators'!$D$18,$G312:$BB312)+IFERROR(SUMIF($G$6:$BB$6,BD$6&amp;" "&amp;'Input-Allocators'!$E$18,$G312:$BB312),SUMIF($G$6:$BB$6,BD$6&amp;" "&amp;'Input-Allocators'!$B$20,$G312:$BB312))+SUMIF($G$6:$BB$6,BD$6&amp;" "&amp;'Input-Allocators'!$F$18,$G312:$BB312))&lt;Check_Limit,0,1),1)</f>
        <v>0</v>
      </c>
      <c r="BE312" s="44">
        <f ca="1">IFERROR(IF(SUMIF($G$6:$BB$6,BE$6&amp;" Total",$G312:$BB312)-(SUMIF($G$6:$BB$6,BE$6&amp;" "&amp;'Input-Allocators'!$D$18,$G312:$BB312)+IFERROR(SUMIF($G$6:$BB$6,BE$6&amp;" "&amp;'Input-Allocators'!$E$18,$G312:$BB312),SUMIF($G$6:$BB$6,BE$6&amp;" "&amp;'Input-Allocators'!$B$20,$G312:$BB312))+SUMIF($G$6:$BB$6,BE$6&amp;" "&amp;'Input-Allocators'!$F$18,$G312:$BB312))&lt;Check_Limit,0,1),1)</f>
        <v>0</v>
      </c>
      <c r="BF312" s="44">
        <f ca="1">IFERROR(IF(SUMIF($G$6:$BB$6,BF$6&amp;" Total",$G312:$BB312)-(SUMIF($G$6:$BB$6,BF$6&amp;" "&amp;'Input-Allocators'!$D$18,$G312:$BB312)+IFERROR(SUMIF($G$6:$BB$6,BF$6&amp;" "&amp;'Input-Allocators'!$E$18,$G312:$BB312),SUMIF($G$6:$BB$6,BF$6&amp;" "&amp;'Input-Allocators'!$B$20,$G312:$BB312))+SUMIF($G$6:$BB$6,BF$6&amp;" "&amp;'Input-Allocators'!$F$18,$G312:$BB312))&lt;Check_Limit,0,1),1)</f>
        <v>0</v>
      </c>
      <c r="BG312" s="44">
        <f ca="1">IFERROR(IF(SUMIF($G$6:$BB$6,BG$6&amp;" Total",$G312:$BB312)-(SUMIF($G$6:$BB$6,BG$6&amp;" "&amp;'Input-Allocators'!$D$18,$G312:$BB312)+IFERROR(SUMIF($G$6:$BB$6,BG$6&amp;" "&amp;'Input-Allocators'!$E$18,$G312:$BB312),SUMIF($G$6:$BB$6,BG$6&amp;" "&amp;'Input-Allocators'!$B$20,$G312:$BB312))+SUMIF($G$6:$BB$6,BG$6&amp;" "&amp;'Input-Allocators'!$F$18,$G312:$BB312))&lt;Check_Limit,0,1),1)</f>
        <v>0</v>
      </c>
      <c r="BH312" s="44">
        <f ca="1">IFERROR(IF(SUMIF($G$6:$BB$6,BH$6&amp;" Total",$G312:$BB312)-(SUMIF($G$6:$BB$6,BH$6&amp;" "&amp;'Input-Allocators'!$D$18,$G312:$BB312)+IFERROR(SUMIF($G$6:$BB$6,BH$6&amp;" "&amp;'Input-Allocators'!$E$18,$G312:$BB312),SUMIF($G$6:$BB$6,BH$6&amp;" "&amp;'Input-Allocators'!$B$20,$G312:$BB312))+SUMIF($G$6:$BB$6,BH$6&amp;" "&amp;'Input-Allocators'!$F$18,$G312:$BB312))&lt;Check_Limit,0,1),1)</f>
        <v>0</v>
      </c>
      <c r="BI312" s="44">
        <f ca="1">IFERROR(IF(SUMIF($G$6:$BB$6,BI$6&amp;" Total",$G312:$BB312)-(SUMIF($G$6:$BB$6,BI$6&amp;" "&amp;'Input-Allocators'!$D$18,$G312:$BB312)+IFERROR(SUMIF($G$6:$BB$6,BI$6&amp;" "&amp;'Input-Allocators'!$E$18,$G312:$BB312),SUMIF($G$6:$BB$6,BI$6&amp;" "&amp;'Input-Allocators'!$B$20,$G312:$BB312))+SUMIF($G$6:$BB$6,BI$6&amp;" "&amp;'Input-Allocators'!$F$18,$G312:$BB312))&lt;Check_Limit,0,1),1)</f>
        <v>0</v>
      </c>
      <c r="BJ312" s="44">
        <f ca="1">IFERROR(IF(SUMIF($G$6:$BB$6,BJ$6&amp;" Total",$G312:$BB312)-(SUMIF($G$6:$BB$6,BJ$6&amp;" "&amp;'Input-Allocators'!$D$18,$G312:$BB312)+IFERROR(SUMIF($G$6:$BB$6,BJ$6&amp;" "&amp;'Input-Allocators'!$E$18,$G312:$BB312),SUMIF($G$6:$BB$6,BJ$6&amp;" "&amp;'Input-Allocators'!$B$20,$G312:$BB312))+SUMIF($G$6:$BB$6,BJ$6&amp;" "&amp;'Input-Allocators'!$F$18,$G312:$BB312))&lt;Check_Limit,0,1),1)</f>
        <v>0</v>
      </c>
      <c r="BK312" s="44">
        <f ca="1">IFERROR(IF(SUMIF($G$6:$BB$6,BK$6&amp;" Total",$G312:$BB312)-(SUMIF($G$6:$BB$6,BK$6&amp;" "&amp;'Input-Allocators'!$D$18,$G312:$BB312)+IFERROR(SUMIF($G$6:$BB$6,BK$6&amp;" "&amp;'Input-Allocators'!$E$18,$G312:$BB312),SUMIF($G$6:$BB$6,BK$6&amp;" "&amp;'Input-Allocators'!$B$20,$G312:$BB312))+SUMIF($G$6:$BB$6,BK$6&amp;" "&amp;'Input-Allocators'!$F$18,$G312:$BB312))&lt;Check_Limit,0,1),1)</f>
        <v>0</v>
      </c>
      <c r="BL312" s="44">
        <f ca="1">IFERROR(IF(SUMIF($G$6:$BB$6,BL$6&amp;" Total",$G312:$BB312)-(SUMIF($G$6:$BB$6,BL$6&amp;" "&amp;'Input-Allocators'!$D$18,$G312:$BB312)+IFERROR(SUMIF($G$6:$BB$6,BL$6&amp;" "&amp;'Input-Allocators'!$E$18,$G312:$BB312),SUMIF($G$6:$BB$6,BL$6&amp;" "&amp;'Input-Allocators'!$B$20,$G312:$BB312))+SUMIF($G$6:$BB$6,BL$6&amp;" "&amp;'Input-Allocators'!$F$18,$G312:$BB312))&lt;Check_Limit,0,1),1)</f>
        <v>0</v>
      </c>
      <c r="BM312" s="44">
        <f ca="1">IFERROR(IF(SUMIF($G$6:$BB$6,BM$6&amp;" Total",$G312:$BB312)-(SUMIF($G$6:$BB$6,BM$6&amp;" "&amp;'Input-Allocators'!$D$18,$G312:$BB312)+IFERROR(SUMIF($G$6:$BB$6,BM$6&amp;" "&amp;'Input-Allocators'!$E$18,$G312:$BB312),SUMIF($G$6:$BB$6,BM$6&amp;" "&amp;'Input-Allocators'!$B$20,$G312:$BB312))+SUMIF($G$6:$BB$6,BM$6&amp;" "&amp;'Input-Allocators'!$F$18,$G312:$BB312))&lt;Check_Limit,0,1),1)</f>
        <v>0</v>
      </c>
      <c r="BN312" s="44">
        <f ca="1">IFERROR(IF(SUMIF($G$6:$BB$6,BN$6&amp;" Total",$G312:$BB312)-(SUMIF($G$6:$BB$6,BN$6&amp;" "&amp;'Input-Allocators'!$D$18,$G312:$BB312)+IFERROR(SUMIF($G$6:$BB$6,BN$6&amp;" "&amp;'Input-Allocators'!$E$18,$G312:$BB312),SUMIF($G$6:$BB$6,BN$6&amp;" "&amp;'Input-Allocators'!$B$20,$G312:$BB312))+SUMIF($G$6:$BB$6,BN$6&amp;" "&amp;'Input-Allocators'!$F$18,$G312:$BB312))&lt;Check_Limit,0,1),1)</f>
        <v>0</v>
      </c>
      <c r="BO312" s="44">
        <f ca="1">IFERROR(IF(SUMIF($G$6:$BB$6,BO$6&amp;" Total",$G312:$BB312)-(SUMIF($G$6:$BB$6,BO$6&amp;" "&amp;'Input-Allocators'!$D$18,$G312:$BB312)+IFERROR(SUMIF($G$6:$BB$6,BO$6&amp;" "&amp;'Input-Allocators'!$E$18,$G312:$BB312),SUMIF($G$6:$BB$6,BO$6&amp;" "&amp;'Input-Allocators'!$B$20,$G312:$BB312))+SUMIF($G$6:$BB$6,BO$6&amp;" "&amp;'Input-Allocators'!$F$18,$G312:$BB312))&lt;Check_Limit,0,1),1)</f>
        <v>0</v>
      </c>
    </row>
    <row r="313" spans="1:67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>Functionalization!$D313</f>
        <v>2490</v>
      </c>
      <c r="E313" s="14">
        <f t="shared" ca="1" si="49"/>
        <v>0</v>
      </c>
      <c r="F313" s="3" t="str">
        <f>IF($D313=0,"-",IF('Input-Accounts'!$E313&lt;&gt;0,'Input-Accounts'!$E313,'Input-Accounts'!$G313))</f>
        <v>INT_REQ_INCOME</v>
      </c>
      <c r="G313" s="14">
        <f ca="1">IF(G$5&lt;&gt;"",HLOOKUP(G$5,Functionalization!$G$6:$R$343,ROW($A313)-5,FALSE),IFERROR(INDEX(G$320:G$343,MATCH($F313,$B$320:$B$343,0))/VLOOKUP($F313,$B$320:$BB$343,MATCH(LEFT(TRIM(G$6),FIND("~",SUBSTITUTE(G$6,"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313))*HLOOKUP(LEFT(TRIM(G$6),FIND("~",SUBSTITUTE(G$6," ","~",LEN(TRIM(G$6))-LEN(SUBSTITUTE(TRIM(G$6)," ",""))))-1)&amp;" Total",$B$6:$BB$343,ROW($A313)-5,FALSE))</f>
        <v>62.180807820252838</v>
      </c>
      <c r="H313" s="14">
        <f ca="1">IF(H$5&lt;&gt;"",HLOOKUP(H$5,Functionalization!$G$6:$R$343,ROW($A313)-5,FALSE),IFERROR(INDEX(H$320:H$343,MATCH($F313,$B$320:$B$343,0))/VLOOKUP($F313,$B$320:$BB$343,MATCH(LEFT(TRIM(H$6),FIND("~",SUBSTITUTE(H$6,"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313))*HLOOKUP(LEFT(TRIM(H$6),FIND("~",SUBSTITUTE(H$6," ","~",LEN(TRIM(H$6))-LEN(SUBSTITUTE(TRIM(H$6)," ",""))))-1)&amp;" Total",$B$6:$BB$343,ROW($A313)-5,FALSE))</f>
        <v>0</v>
      </c>
      <c r="I313" s="14">
        <f ca="1">IF(I$5&lt;&gt;"",HLOOKUP(I$5,Functionalization!$G$6:$R$343,ROW($A313)-5,FALSE),IFERROR(INDEX(I$320:I$343,MATCH($F313,$B$320:$B$343,0))/VLOOKUP($F313,$B$320:$BB$343,MATCH(LEFT(TRIM(I$6),FIND("~",SUBSTITUTE(I$6,"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313))*HLOOKUP(LEFT(TRIM(I$6),FIND("~",SUBSTITUTE(I$6," ","~",LEN(TRIM(I$6))-LEN(SUBSTITUTE(TRIM(I$6)," ",""))))-1)&amp;" Total",$B$6:$BB$343,ROW($A313)-5,FALSE))</f>
        <v>62.180807820252838</v>
      </c>
      <c r="J313" s="14">
        <f ca="1">IF(J$5&lt;&gt;"",HLOOKUP(J$5,Functionalization!$G$6:$R$343,ROW($A313)-5,FALSE),IFERROR(INDEX(J$320:J$343,MATCH($F313,$B$320:$B$343,0))/VLOOKUP($F313,$B$320:$BB$343,MATCH(LEFT(TRIM(J$6),FIND("~",SUBSTITUTE(J$6,"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313))*HLOOKUP(LEFT(TRIM(J$6),FIND("~",SUBSTITUTE(J$6," ","~",LEN(TRIM(J$6))-LEN(SUBSTITUTE(TRIM(J$6)," ",""))))-1)&amp;" Total",$B$6:$BB$343,ROW($A313)-5,FALSE))</f>
        <v>0</v>
      </c>
      <c r="K313" s="14">
        <f ca="1">IF(K$5&lt;&gt;"",HLOOKUP(K$5,Functionalization!$G$6:$R$343,ROW($A313)-5,FALSE),IFERROR(INDEX(K$320:K$343,MATCH($F313,$B$320:$B$343,0))/VLOOKUP($F313,$B$320:$BB$343,MATCH(LEFT(TRIM(K$6),FIND("~",SUBSTITUTE(K$6,"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313))*HLOOKUP(LEFT(TRIM(K$6),FIND("~",SUBSTITUTE(K$6," ","~",LEN(TRIM(K$6))-LEN(SUBSTITUTE(TRIM(K$6)," ",""))))-1)&amp;" Total",$B$6:$BB$343,ROW($A313)-5,FALSE))</f>
        <v>228.85782662882795</v>
      </c>
      <c r="L313" s="14">
        <f ca="1">IF(L$5&lt;&gt;"",HLOOKUP(L$5,Functionalization!$G$6:$R$343,ROW($A313)-5,FALSE),IFERROR(INDEX(L$320:L$343,MATCH($F313,$B$320:$B$343,0))/VLOOKUP($F313,$B$320:$BB$343,MATCH(LEFT(TRIM(L$6),FIND("~",SUBSTITUTE(L$6,"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313))*HLOOKUP(LEFT(TRIM(L$6),FIND("~",SUBSTITUTE(L$6," ","~",LEN(TRIM(L$6))-LEN(SUBSTITUTE(TRIM(L$6)," ",""))))-1)&amp;" Total",$B$6:$BB$343,ROW($A313)-5,FALSE))</f>
        <v>228.85782662882795</v>
      </c>
      <c r="M313" s="14">
        <f ca="1">IF(M$5&lt;&gt;"",HLOOKUP(M$5,Functionalization!$G$6:$R$343,ROW($A313)-5,FALSE),IFERROR(INDEX(M$320:M$343,MATCH($F313,$B$320:$B$343,0))/VLOOKUP($F313,$B$320:$BB$343,MATCH(LEFT(TRIM(M$6),FIND("~",SUBSTITUTE(M$6,"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313))*HLOOKUP(LEFT(TRIM(M$6),FIND("~",SUBSTITUTE(M$6," ","~",LEN(TRIM(M$6))-LEN(SUBSTITUTE(TRIM(M$6)," ",""))))-1)&amp;" Total",$B$6:$BB$343,ROW($A313)-5,FALSE))</f>
        <v>0</v>
      </c>
      <c r="N313" s="14">
        <f ca="1">IF(N$5&lt;&gt;"",HLOOKUP(N$5,Functionalization!$G$6:$R$343,ROW($A313)-5,FALSE),IFERROR(INDEX(N$320:N$343,MATCH($F313,$B$320:$B$343,0))/VLOOKUP($F313,$B$320:$BB$343,MATCH(LEFT(TRIM(N$6),FIND("~",SUBSTITUTE(N$6,"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313))*HLOOKUP(LEFT(TRIM(N$6),FIND("~",SUBSTITUTE(N$6," ","~",LEN(TRIM(N$6))-LEN(SUBSTITUTE(TRIM(N$6)," ",""))))-1)&amp;" Total",$B$6:$BB$343,ROW($A313)-5,FALSE))</f>
        <v>0</v>
      </c>
      <c r="O313" s="14">
        <f ca="1">IF(O$5&lt;&gt;"",HLOOKUP(O$5,Functionalization!$G$6:$R$343,ROW($A313)-5,FALSE),IFERROR(INDEX(O$320:O$343,MATCH($F313,$B$320:$B$343,0))/VLOOKUP($F313,$B$320:$BB$343,MATCH(LEFT(TRIM(O$6),FIND("~",SUBSTITUTE(O$6,"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313))*HLOOKUP(LEFT(TRIM(O$6),FIND("~",SUBSTITUTE(O$6," ","~",LEN(TRIM(O$6))-LEN(SUBSTITUTE(TRIM(O$6)," ",""))))-1)&amp;" Total",$B$6:$BB$343,ROW($A313)-5,FALSE))</f>
        <v>1322.206946999853</v>
      </c>
      <c r="P313" s="14">
        <f ca="1">IF(P$5&lt;&gt;"",HLOOKUP(P$5,Functionalization!$G$6:$R$343,ROW($A313)-5,FALSE),IFERROR(INDEX(P$320:P$343,MATCH($F313,$B$320:$B$343,0))/VLOOKUP($F313,$B$320:$BB$343,MATCH(LEFT(TRIM(P$6),FIND("~",SUBSTITUTE(P$6,"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313))*HLOOKUP(LEFT(TRIM(P$6),FIND("~",SUBSTITUTE(P$6," ","~",LEN(TRIM(P$6))-LEN(SUBSTITUTE(TRIM(P$6)," ",""))))-1)&amp;" Total",$B$6:$BB$343,ROW($A313)-5,FALSE))</f>
        <v>1325.5811295946387</v>
      </c>
      <c r="Q313" s="14">
        <f ca="1">IF(Q$5&lt;&gt;"",HLOOKUP(Q$5,Functionalization!$G$6:$R$343,ROW($A313)-5,FALSE),IFERROR(INDEX(Q$320:Q$343,MATCH($F313,$B$320:$B$343,0))/VLOOKUP($F313,$B$320:$BB$343,MATCH(LEFT(TRIM(Q$6),FIND("~",SUBSTITUTE(Q$6,"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313))*HLOOKUP(LEFT(TRIM(Q$6),FIND("~",SUBSTITUTE(Q$6," ","~",LEN(TRIM(Q$6))-LEN(SUBSTITUTE(TRIM(Q$6)," ",""))))-1)&amp;" Total",$B$6:$BB$343,ROW($A313)-5,FALSE))</f>
        <v>0</v>
      </c>
      <c r="R313" s="14">
        <f ca="1">IF(R$5&lt;&gt;"",HLOOKUP(R$5,Functionalization!$G$6:$R$343,ROW($A313)-5,FALSE),IFERROR(INDEX(R$320:R$343,MATCH($F313,$B$320:$B$343,0))/VLOOKUP($F313,$B$320:$BB$343,MATCH(LEFT(TRIM(R$6),FIND("~",SUBSTITUTE(R$6,"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313))*HLOOKUP(LEFT(TRIM(R$6),FIND("~",SUBSTITUTE(R$6," ","~",LEN(TRIM(R$6))-LEN(SUBSTITUTE(TRIM(R$6)," ",""))))-1)&amp;" Total",$B$6:$BB$343,ROW($A313)-5,FALSE))</f>
        <v>-3.3741825947856761</v>
      </c>
      <c r="S313" s="14">
        <f ca="1">IF(S$5&lt;&gt;"",HLOOKUP(S$5,Functionalization!$G$6:$R$343,ROW($A313)-5,FALSE),IFERROR(INDEX(S$320:S$343,MATCH($F313,$B$320:$B$343,0))/VLOOKUP($F313,$B$320:$BB$343,MATCH(LEFT(TRIM(S$6),FIND("~",SUBSTITUTE(S$6,"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313))*HLOOKUP(LEFT(TRIM(S$6),FIND("~",SUBSTITUTE(S$6," ","~",LEN(TRIM(S$6))-LEN(SUBSTITUTE(TRIM(S$6)," ",""))))-1)&amp;" Total",$B$6:$BB$343,ROW($A313)-5,FALSE))</f>
        <v>876.75441855106749</v>
      </c>
      <c r="T313" s="14">
        <f ca="1">IF(T$5&lt;&gt;"",HLOOKUP(T$5,Functionalization!$G$6:$R$343,ROW($A313)-5,FALSE),IFERROR(INDEX(T$320:T$343,MATCH($F313,$B$320:$B$343,0))/VLOOKUP($F313,$B$320:$BB$343,MATCH(LEFT(TRIM(T$6),FIND("~",SUBSTITUTE(T$6,"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313))*HLOOKUP(LEFT(TRIM(T$6),FIND("~",SUBSTITUTE(T$6," ","~",LEN(TRIM(T$6))-LEN(SUBSTITUTE(TRIM(T$6)," ",""))))-1)&amp;" Total",$B$6:$BB$343,ROW($A313)-5,FALSE))</f>
        <v>0</v>
      </c>
      <c r="U313" s="14">
        <f ca="1">IF(U$5&lt;&gt;"",HLOOKUP(U$5,Functionalization!$G$6:$R$343,ROW($A313)-5,FALSE),IFERROR(INDEX(U$320:U$343,MATCH($F313,$B$320:$B$343,0))/VLOOKUP($F313,$B$320:$BB$343,MATCH(LEFT(TRIM(U$6),FIND("~",SUBSTITUTE(U$6,"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313))*HLOOKUP(LEFT(TRIM(U$6),FIND("~",SUBSTITUTE(U$6," ","~",LEN(TRIM(U$6))-LEN(SUBSTITUTE(TRIM(U$6)," ",""))))-1)&amp;" Total",$B$6:$BB$343,ROW($A313)-5,FALSE))</f>
        <v>0</v>
      </c>
      <c r="V313" s="14">
        <f ca="1">IF(V$5&lt;&gt;"",HLOOKUP(V$5,Functionalization!$G$6:$R$343,ROW($A313)-5,FALSE),IFERROR(INDEX(V$320:V$343,MATCH($F313,$B$320:$B$343,0))/VLOOKUP($F313,$B$320:$BB$343,MATCH(LEFT(TRIM(V$6),FIND("~",SUBSTITUTE(V$6,"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313))*HLOOKUP(LEFT(TRIM(V$6),FIND("~",SUBSTITUTE(V$6," ","~",LEN(TRIM(V$6))-LEN(SUBSTITUTE(TRIM(V$6)," ",""))))-1)&amp;" Total",$B$6:$BB$343,ROW($A313)-5,FALSE))</f>
        <v>876.75441855106749</v>
      </c>
      <c r="W313" s="14">
        <f ca="1">IF(W$5&lt;&gt;"",HLOOKUP(W$5,Functionalization!$G$6:$R$343,ROW($A313)-5,FALSE),IFERROR(INDEX(W$320:W$343,MATCH($F313,$B$320:$B$343,0))/VLOOKUP($F313,$B$320:$BB$343,MATCH(LEFT(TRIM(W$6),FIND("~",SUBSTITUTE(W$6,"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313))*HLOOKUP(LEFT(TRIM(W$6),FIND("~",SUBSTITUTE(W$6," ","~",LEN(TRIM(W$6))-LEN(SUBSTITUTE(TRIM(W$6)," ",""))))-1)&amp;" Total",$B$6:$BB$343,ROW($A313)-5,FALSE))</f>
        <v>0</v>
      </c>
      <c r="X313" s="14">
        <f ca="1">IF(X$5&lt;&gt;"",HLOOKUP(X$5,Functionalization!$G$6:$R$343,ROW($A313)-5,FALSE),IFERROR(INDEX(X$320:X$343,MATCH($F313,$B$320:$B$343,0))/VLOOKUP($F313,$B$320:$BB$343,MATCH(LEFT(TRIM(X$6),FIND("~",SUBSTITUTE(X$6,"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313))*HLOOKUP(LEFT(TRIM(X$6),FIND("~",SUBSTITUTE(X$6," ","~",LEN(TRIM(X$6))-LEN(SUBSTITUTE(TRIM(X$6)," ",""))))-1)&amp;" Total",$B$6:$BB$343,ROW($A313)-5,FALSE))</f>
        <v>0</v>
      </c>
      <c r="Y313" s="14">
        <f ca="1">IF(Y$5&lt;&gt;"",HLOOKUP(Y$5,Functionalization!$G$6:$R$343,ROW($A313)-5,FALSE),IFERROR(INDEX(Y$320:Y$343,MATCH($F313,$B$320:$B$343,0))/VLOOKUP($F313,$B$320:$BB$343,MATCH(LEFT(TRIM(Y$6),FIND("~",SUBSTITUTE(Y$6,"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313))*HLOOKUP(LEFT(TRIM(Y$6),FIND("~",SUBSTITUTE(Y$6," ","~",LEN(TRIM(Y$6))-LEN(SUBSTITUTE(TRIM(Y$6)," ",""))))-1)&amp;" Total",$B$6:$BB$343,ROW($A313)-5,FALSE))</f>
        <v>0</v>
      </c>
      <c r="Z313" s="14">
        <f ca="1">IF(Z$5&lt;&gt;"",HLOOKUP(Z$5,Functionalization!$G$6:$R$343,ROW($A313)-5,FALSE),IFERROR(INDEX(Z$320:Z$343,MATCH($F313,$B$320:$B$343,0))/VLOOKUP($F313,$B$320:$BB$343,MATCH(LEFT(TRIM(Z$6),FIND("~",SUBSTITUTE(Z$6,"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313))*HLOOKUP(LEFT(TRIM(Z$6),FIND("~",SUBSTITUTE(Z$6," ","~",LEN(TRIM(Z$6))-LEN(SUBSTITUTE(TRIM(Z$6)," ",""))))-1)&amp;" Total",$B$6:$BB$343,ROW($A313)-5,FALSE))</f>
        <v>0</v>
      </c>
      <c r="AA313" s="14">
        <f ca="1">IF(AA$5&lt;&gt;"",HLOOKUP(AA$5,Functionalization!$G$6:$R$343,ROW($A313)-5,FALSE),IFERROR(INDEX(AA$320:AA$343,MATCH($F313,$B$320:$B$343,0))/VLOOKUP($F313,$B$320:$BB$343,MATCH(LEFT(TRIM(AA$6),FIND("~",SUBSTITUTE(AA$6,"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313))*HLOOKUP(LEFT(TRIM(AA$6),FIND("~",SUBSTITUTE(AA$6," ","~",LEN(TRIM(AA$6))-LEN(SUBSTITUTE(TRIM(AA$6)," ",""))))-1)&amp;" Total",$B$6:$BB$343,ROW($A313)-5,FALSE))</f>
        <v>0</v>
      </c>
      <c r="AB313" s="14">
        <f ca="1">IF(AB$5&lt;&gt;"",HLOOKUP(AB$5,Functionalization!$G$6:$R$343,ROW($A313)-5,FALSE),IFERROR(INDEX(AB$320:AB$343,MATCH($F313,$B$320:$B$343,0))/VLOOKUP($F313,$B$320:$BB$343,MATCH(LEFT(TRIM(AB$6),FIND("~",SUBSTITUTE(AB$6,"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313))*HLOOKUP(LEFT(TRIM(AB$6),FIND("~",SUBSTITUTE(AB$6," ","~",LEN(TRIM(AB$6))-LEN(SUBSTITUTE(TRIM(AB$6)," ",""))))-1)&amp;" Total",$B$6:$BB$343,ROW($A313)-5,FALSE))</f>
        <v>0</v>
      </c>
      <c r="AC313" s="14">
        <f ca="1">IF(AC$5&lt;&gt;"",HLOOKUP(AC$5,Functionalization!$G$6:$R$343,ROW($A313)-5,FALSE),IFERROR(INDEX(AC$320:AC$343,MATCH($F313,$B$320:$B$343,0))/VLOOKUP($F313,$B$320:$BB$343,MATCH(LEFT(TRIM(AC$6),FIND("~",SUBSTITUTE(AC$6,"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313))*HLOOKUP(LEFT(TRIM(AC$6),FIND("~",SUBSTITUTE(AC$6," ","~",LEN(TRIM(AC$6))-LEN(SUBSTITUTE(TRIM(AC$6)," ",""))))-1)&amp;" Total",$B$6:$BB$343,ROW($A313)-5,FALSE))</f>
        <v>0</v>
      </c>
      <c r="AD313" s="14">
        <f ca="1">IF(AD$5&lt;&gt;"",HLOOKUP(AD$5,Functionalization!$G$6:$R$343,ROW($A313)-5,FALSE),IFERROR(INDEX(AD$320:AD$343,MATCH($F313,$B$320:$B$343,0))/VLOOKUP($F313,$B$320:$BB$343,MATCH(LEFT(TRIM(AD$6),FIND("~",SUBSTITUTE(AD$6,"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313))*HLOOKUP(LEFT(TRIM(AD$6),FIND("~",SUBSTITUTE(AD$6," ","~",LEN(TRIM(AD$6))-LEN(SUBSTITUTE(TRIM(AD$6)," ",""))))-1)&amp;" Total",$B$6:$BB$343,ROW($A313)-5,FALSE))</f>
        <v>0</v>
      </c>
      <c r="AE313" s="14">
        <f ca="1">IF(AE$5&lt;&gt;"",HLOOKUP(AE$5,Functionalization!$G$6:$R$343,ROW($A313)-5,FALSE),IFERROR(INDEX(AE$320:AE$343,MATCH($F313,$B$320:$B$343,0))/VLOOKUP($F313,$B$320:$BB$343,MATCH(LEFT(TRIM(AE$6),FIND("~",SUBSTITUTE(AE$6,"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313))*HLOOKUP(LEFT(TRIM(AE$6),FIND("~",SUBSTITUTE(AE$6," ","~",LEN(TRIM(AE$6))-LEN(SUBSTITUTE(TRIM(AE$6)," ",""))))-1)&amp;" Total",$B$6:$BB$343,ROW($A313)-5,FALSE))</f>
        <v>0</v>
      </c>
      <c r="AF313" s="14">
        <f ca="1">IF(AF$5&lt;&gt;"",HLOOKUP(AF$5,Functionalization!$G$6:$R$343,ROW($A313)-5,FALSE),IFERROR(INDEX(AF$320:AF$343,MATCH($F313,$B$320:$B$343,0))/VLOOKUP($F313,$B$320:$BB$343,MATCH(LEFT(TRIM(AF$6),FIND("~",SUBSTITUTE(AF$6,"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313))*HLOOKUP(LEFT(TRIM(AF$6),FIND("~",SUBSTITUTE(AF$6," ","~",LEN(TRIM(AF$6))-LEN(SUBSTITUTE(TRIM(AF$6)," ",""))))-1)&amp;" Total",$B$6:$BB$343,ROW($A313)-5,FALSE))</f>
        <v>0</v>
      </c>
      <c r="AG313" s="14">
        <f ca="1">IF(AG$5&lt;&gt;"",HLOOKUP(AG$5,Functionalization!$G$6:$R$343,ROW($A313)-5,FALSE),IFERROR(INDEX(AG$320:AG$343,MATCH($F313,$B$320:$B$343,0))/VLOOKUP($F313,$B$320:$BB$343,MATCH(LEFT(TRIM(AG$6),FIND("~",SUBSTITUTE(AG$6,"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313))*HLOOKUP(LEFT(TRIM(AG$6),FIND("~",SUBSTITUTE(AG$6," ","~",LEN(TRIM(AG$6))-LEN(SUBSTITUTE(TRIM(AG$6)," ",""))))-1)&amp;" Total",$B$6:$BB$343,ROW($A313)-5,FALSE))</f>
        <v>0</v>
      </c>
      <c r="AH313" s="14">
        <f ca="1">IF(AH$5&lt;&gt;"",HLOOKUP(AH$5,Functionalization!$G$6:$R$343,ROW($A313)-5,FALSE),IFERROR(INDEX(AH$320:AH$343,MATCH($F313,$B$320:$B$343,0))/VLOOKUP($F313,$B$320:$BB$343,MATCH(LEFT(TRIM(AH$6),FIND("~",SUBSTITUTE(AH$6,"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313))*HLOOKUP(LEFT(TRIM(AH$6),FIND("~",SUBSTITUTE(AH$6," ","~",LEN(TRIM(AH$6))-LEN(SUBSTITUTE(TRIM(AH$6)," ",""))))-1)&amp;" Total",$B$6:$BB$343,ROW($A313)-5,FALSE))</f>
        <v>0</v>
      </c>
      <c r="AI313" s="14">
        <f ca="1">IF(AI$5&lt;&gt;"",HLOOKUP(AI$5,Functionalization!$G$6:$R$343,ROW($A313)-5,FALSE),IFERROR(INDEX(AI$320:AI$343,MATCH($F313,$B$320:$B$343,0))/VLOOKUP($F313,$B$320:$BB$343,MATCH(LEFT(TRIM(AI$6),FIND("~",SUBSTITUTE(AI$6,"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313))*HLOOKUP(LEFT(TRIM(AI$6),FIND("~",SUBSTITUTE(AI$6," ","~",LEN(TRIM(AI$6))-LEN(SUBSTITUTE(TRIM(AI$6)," ",""))))-1)&amp;" Total",$B$6:$BB$343,ROW($A313)-5,FALSE))</f>
        <v>0</v>
      </c>
      <c r="AJ313" s="14">
        <f ca="1">IF(AJ$5&lt;&gt;"",HLOOKUP(AJ$5,Functionalization!$G$6:$R$343,ROW($A313)-5,FALSE),IFERROR(INDEX(AJ$320:AJ$343,MATCH($F313,$B$320:$B$343,0))/VLOOKUP($F313,$B$320:$BB$343,MATCH(LEFT(TRIM(AJ$6),FIND("~",SUBSTITUTE(AJ$6,"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313))*HLOOKUP(LEFT(TRIM(AJ$6),FIND("~",SUBSTITUTE(AJ$6," ","~",LEN(TRIM(AJ$6))-LEN(SUBSTITUTE(TRIM(AJ$6)," ",""))))-1)&amp;" Total",$B$6:$BB$343,ROW($A313)-5,FALSE))</f>
        <v>0</v>
      </c>
      <c r="AK313" s="14">
        <f ca="1">IF(AK$5&lt;&gt;"",HLOOKUP(AK$5,Functionalization!$G$6:$R$343,ROW($A313)-5,FALSE),IFERROR(INDEX(AK$320:AK$343,MATCH($F313,$B$320:$B$343,0))/VLOOKUP($F313,$B$320:$BB$343,MATCH(LEFT(TRIM(AK$6),FIND("~",SUBSTITUTE(AK$6,"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313))*HLOOKUP(LEFT(TRIM(AK$6),FIND("~",SUBSTITUTE(AK$6," ","~",LEN(TRIM(AK$6))-LEN(SUBSTITUTE(TRIM(AK$6)," ",""))))-1)&amp;" Total",$B$6:$BB$343,ROW($A313)-5,FALSE))</f>
        <v>0</v>
      </c>
      <c r="AL313" s="14">
        <f ca="1">IF(AL$5&lt;&gt;"",HLOOKUP(AL$5,Functionalization!$G$6:$R$343,ROW($A313)-5,FALSE),IFERROR(INDEX(AL$320:AL$343,MATCH($F313,$B$320:$B$343,0))/VLOOKUP($F313,$B$320:$BB$343,MATCH(LEFT(TRIM(AL$6),FIND("~",SUBSTITUTE(AL$6,"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313))*HLOOKUP(LEFT(TRIM(AL$6),FIND("~",SUBSTITUTE(AL$6," ","~",LEN(TRIM(AL$6))-LEN(SUBSTITUTE(TRIM(AL$6)," ",""))))-1)&amp;" Total",$B$6:$BB$343,ROW($A313)-5,FALSE))</f>
        <v>0</v>
      </c>
      <c r="AM313" s="14">
        <f ca="1">IF(AM$5&lt;&gt;"",HLOOKUP(AM$5,Functionalization!$G$6:$R$343,ROW($A313)-5,FALSE),IFERROR(INDEX(AM$320:AM$343,MATCH($F313,$B$320:$B$343,0))/VLOOKUP($F313,$B$320:$BB$343,MATCH(LEFT(TRIM(AM$6),FIND("~",SUBSTITUTE(AM$6,"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313))*HLOOKUP(LEFT(TRIM(AM$6),FIND("~",SUBSTITUTE(AM$6," ","~",LEN(TRIM(AM$6))-LEN(SUBSTITUTE(TRIM(AM$6)," ",""))))-1)&amp;" Total",$B$6:$BB$343,ROW($A313)-5,FALSE))</f>
        <v>0</v>
      </c>
      <c r="AN313" s="14">
        <f ca="1">IF(AN$5&lt;&gt;"",HLOOKUP(AN$5,Functionalization!$G$6:$R$343,ROW($A313)-5,FALSE),IFERROR(INDEX(AN$320:AN$343,MATCH($F313,$B$320:$B$343,0))/VLOOKUP($F313,$B$320:$BB$343,MATCH(LEFT(TRIM(AN$6),FIND("~",SUBSTITUTE(AN$6,"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313))*HLOOKUP(LEFT(TRIM(AN$6),FIND("~",SUBSTITUTE(AN$6," ","~",LEN(TRIM(AN$6))-LEN(SUBSTITUTE(TRIM(AN$6)," ",""))))-1)&amp;" Total",$B$6:$BB$343,ROW($A313)-5,FALSE))</f>
        <v>0</v>
      </c>
      <c r="AO313" s="14">
        <f ca="1">IF(AO$5&lt;&gt;"",HLOOKUP(AO$5,Functionalization!$G$6:$R$343,ROW($A313)-5,FALSE),IFERROR(INDEX(AO$320:AO$343,MATCH($F313,$B$320:$B$343,0))/VLOOKUP($F313,$B$320:$BB$343,MATCH(LEFT(TRIM(AO$6),FIND("~",SUBSTITUTE(AO$6,"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313))*HLOOKUP(LEFT(TRIM(AO$6),FIND("~",SUBSTITUTE(AO$6," ","~",LEN(TRIM(AO$6))-LEN(SUBSTITUTE(TRIM(AO$6)," ",""))))-1)&amp;" Total",$B$6:$BB$343,ROW($A313)-5,FALSE))</f>
        <v>0</v>
      </c>
      <c r="AP313" s="14">
        <f ca="1">IF(AP$5&lt;&gt;"",HLOOKUP(AP$5,Functionalization!$G$6:$R$343,ROW($A313)-5,FALSE),IFERROR(INDEX(AP$320:AP$343,MATCH($F313,$B$320:$B$343,0))/VLOOKUP($F313,$B$320:$BB$343,MATCH(LEFT(TRIM(AP$6),FIND("~",SUBSTITUTE(AP$6,"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313))*HLOOKUP(LEFT(TRIM(AP$6),FIND("~",SUBSTITUTE(AP$6," ","~",LEN(TRIM(AP$6))-LEN(SUBSTITUTE(TRIM(AP$6)," ",""))))-1)&amp;" Total",$B$6:$BB$343,ROW($A313)-5,FALSE))</f>
        <v>0</v>
      </c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D313" s="44">
        <f ca="1">IFERROR(IF(SUMIF($G$6:$BB$6,BD$6&amp;" Total",$G313:$BB313)-(SUMIF($G$6:$BB$6,BD$6&amp;" "&amp;'Input-Allocators'!$D$18,$G313:$BB313)+IFERROR(SUMIF($G$6:$BB$6,BD$6&amp;" "&amp;'Input-Allocators'!$E$18,$G313:$BB313),SUMIF($G$6:$BB$6,BD$6&amp;" "&amp;'Input-Allocators'!$B$20,$G313:$BB313))+SUMIF($G$6:$BB$6,BD$6&amp;" "&amp;'Input-Allocators'!$F$18,$G313:$BB313))&lt;Check_Limit,0,1),1)</f>
        <v>0</v>
      </c>
      <c r="BE313" s="44">
        <f ca="1">IFERROR(IF(SUMIF($G$6:$BB$6,BE$6&amp;" Total",$G313:$BB313)-(SUMIF($G$6:$BB$6,BE$6&amp;" "&amp;'Input-Allocators'!$D$18,$G313:$BB313)+IFERROR(SUMIF($G$6:$BB$6,BE$6&amp;" "&amp;'Input-Allocators'!$E$18,$G313:$BB313),SUMIF($G$6:$BB$6,BE$6&amp;" "&amp;'Input-Allocators'!$B$20,$G313:$BB313))+SUMIF($G$6:$BB$6,BE$6&amp;" "&amp;'Input-Allocators'!$F$18,$G313:$BB313))&lt;Check_Limit,0,1),1)</f>
        <v>0</v>
      </c>
      <c r="BF313" s="44">
        <f ca="1">IFERROR(IF(SUMIF($G$6:$BB$6,BF$6&amp;" Total",$G313:$BB313)-(SUMIF($G$6:$BB$6,BF$6&amp;" "&amp;'Input-Allocators'!$D$18,$G313:$BB313)+IFERROR(SUMIF($G$6:$BB$6,BF$6&amp;" "&amp;'Input-Allocators'!$E$18,$G313:$BB313),SUMIF($G$6:$BB$6,BF$6&amp;" "&amp;'Input-Allocators'!$B$20,$G313:$BB313))+SUMIF($G$6:$BB$6,BF$6&amp;" "&amp;'Input-Allocators'!$F$18,$G313:$BB313))&lt;Check_Limit,0,1),1)</f>
        <v>0</v>
      </c>
      <c r="BG313" s="44">
        <f ca="1">IFERROR(IF(SUMIF($G$6:$BB$6,BG$6&amp;" Total",$G313:$BB313)-(SUMIF($G$6:$BB$6,BG$6&amp;" "&amp;'Input-Allocators'!$D$18,$G313:$BB313)+IFERROR(SUMIF($G$6:$BB$6,BG$6&amp;" "&amp;'Input-Allocators'!$E$18,$G313:$BB313),SUMIF($G$6:$BB$6,BG$6&amp;" "&amp;'Input-Allocators'!$B$20,$G313:$BB313))+SUMIF($G$6:$BB$6,BG$6&amp;" "&amp;'Input-Allocators'!$F$18,$G313:$BB313))&lt;Check_Limit,0,1),1)</f>
        <v>0</v>
      </c>
      <c r="BH313" s="44">
        <f ca="1">IFERROR(IF(SUMIF($G$6:$BB$6,BH$6&amp;" Total",$G313:$BB313)-(SUMIF($G$6:$BB$6,BH$6&amp;" "&amp;'Input-Allocators'!$D$18,$G313:$BB313)+IFERROR(SUMIF($G$6:$BB$6,BH$6&amp;" "&amp;'Input-Allocators'!$E$18,$G313:$BB313),SUMIF($G$6:$BB$6,BH$6&amp;" "&amp;'Input-Allocators'!$B$20,$G313:$BB313))+SUMIF($G$6:$BB$6,BH$6&amp;" "&amp;'Input-Allocators'!$F$18,$G313:$BB313))&lt;Check_Limit,0,1),1)</f>
        <v>0</v>
      </c>
      <c r="BI313" s="44">
        <f ca="1">IFERROR(IF(SUMIF($G$6:$BB$6,BI$6&amp;" Total",$G313:$BB313)-(SUMIF($G$6:$BB$6,BI$6&amp;" "&amp;'Input-Allocators'!$D$18,$G313:$BB313)+IFERROR(SUMIF($G$6:$BB$6,BI$6&amp;" "&amp;'Input-Allocators'!$E$18,$G313:$BB313),SUMIF($G$6:$BB$6,BI$6&amp;" "&amp;'Input-Allocators'!$B$20,$G313:$BB313))+SUMIF($G$6:$BB$6,BI$6&amp;" "&amp;'Input-Allocators'!$F$18,$G313:$BB313))&lt;Check_Limit,0,1),1)</f>
        <v>0</v>
      </c>
      <c r="BJ313" s="44">
        <f ca="1">IFERROR(IF(SUMIF($G$6:$BB$6,BJ$6&amp;" Total",$G313:$BB313)-(SUMIF($G$6:$BB$6,BJ$6&amp;" "&amp;'Input-Allocators'!$D$18,$G313:$BB313)+IFERROR(SUMIF($G$6:$BB$6,BJ$6&amp;" "&amp;'Input-Allocators'!$E$18,$G313:$BB313),SUMIF($G$6:$BB$6,BJ$6&amp;" "&amp;'Input-Allocators'!$B$20,$G313:$BB313))+SUMIF($G$6:$BB$6,BJ$6&amp;" "&amp;'Input-Allocators'!$F$18,$G313:$BB313))&lt;Check_Limit,0,1),1)</f>
        <v>0</v>
      </c>
      <c r="BK313" s="44">
        <f ca="1">IFERROR(IF(SUMIF($G$6:$BB$6,BK$6&amp;" Total",$G313:$BB313)-(SUMIF($G$6:$BB$6,BK$6&amp;" "&amp;'Input-Allocators'!$D$18,$G313:$BB313)+IFERROR(SUMIF($G$6:$BB$6,BK$6&amp;" "&amp;'Input-Allocators'!$E$18,$G313:$BB313),SUMIF($G$6:$BB$6,BK$6&amp;" "&amp;'Input-Allocators'!$B$20,$G313:$BB313))+SUMIF($G$6:$BB$6,BK$6&amp;" "&amp;'Input-Allocators'!$F$18,$G313:$BB313))&lt;Check_Limit,0,1),1)</f>
        <v>0</v>
      </c>
      <c r="BL313" s="44">
        <f ca="1">IFERROR(IF(SUMIF($G$6:$BB$6,BL$6&amp;" Total",$G313:$BB313)-(SUMIF($G$6:$BB$6,BL$6&amp;" "&amp;'Input-Allocators'!$D$18,$G313:$BB313)+IFERROR(SUMIF($G$6:$BB$6,BL$6&amp;" "&amp;'Input-Allocators'!$E$18,$G313:$BB313),SUMIF($G$6:$BB$6,BL$6&amp;" "&amp;'Input-Allocators'!$B$20,$G313:$BB313))+SUMIF($G$6:$BB$6,BL$6&amp;" "&amp;'Input-Allocators'!$F$18,$G313:$BB313))&lt;Check_Limit,0,1),1)</f>
        <v>0</v>
      </c>
      <c r="BM313" s="44">
        <f ca="1">IFERROR(IF(SUMIF($G$6:$BB$6,BM$6&amp;" Total",$G313:$BB313)-(SUMIF($G$6:$BB$6,BM$6&amp;" "&amp;'Input-Allocators'!$D$18,$G313:$BB313)+IFERROR(SUMIF($G$6:$BB$6,BM$6&amp;" "&amp;'Input-Allocators'!$E$18,$G313:$BB313),SUMIF($G$6:$BB$6,BM$6&amp;" "&amp;'Input-Allocators'!$B$20,$G313:$BB313))+SUMIF($G$6:$BB$6,BM$6&amp;" "&amp;'Input-Allocators'!$F$18,$G313:$BB313))&lt;Check_Limit,0,1),1)</f>
        <v>0</v>
      </c>
      <c r="BN313" s="44">
        <f ca="1">IFERROR(IF(SUMIF($G$6:$BB$6,BN$6&amp;" Total",$G313:$BB313)-(SUMIF($G$6:$BB$6,BN$6&amp;" "&amp;'Input-Allocators'!$D$18,$G313:$BB313)+IFERROR(SUMIF($G$6:$BB$6,BN$6&amp;" "&amp;'Input-Allocators'!$E$18,$G313:$BB313),SUMIF($G$6:$BB$6,BN$6&amp;" "&amp;'Input-Allocators'!$B$20,$G313:$BB313))+SUMIF($G$6:$BB$6,BN$6&amp;" "&amp;'Input-Allocators'!$F$18,$G313:$BB313))&lt;Check_Limit,0,1),1)</f>
        <v>0</v>
      </c>
      <c r="BO313" s="44">
        <f ca="1">IFERROR(IF(SUMIF($G$6:$BB$6,BO$6&amp;" Total",$G313:$BB313)-(SUMIF($G$6:$BB$6,BO$6&amp;" "&amp;'Input-Allocators'!$D$18,$G313:$BB313)+IFERROR(SUMIF($G$6:$BB$6,BO$6&amp;" "&amp;'Input-Allocators'!$E$18,$G313:$BB313),SUMIF($G$6:$BB$6,BO$6&amp;" "&amp;'Input-Allocators'!$B$20,$G313:$BB313))+SUMIF($G$6:$BB$6,BO$6&amp;" "&amp;'Input-Allocators'!$F$18,$G313:$BB313))&lt;Check_Limit,0,1),1)</f>
        <v>0</v>
      </c>
    </row>
    <row r="314" spans="1:67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>Functionalization!$D314</f>
        <v>440</v>
      </c>
      <c r="E314" s="14">
        <f ca="1">IFERROR(IF(D314="",0,IF(D314=0,0,IF(ABS(D314-SUM(G314,K314,O314,S314,W314,AA314,AE314,AI314,AM314,AQ314,AU314,AY314))&lt;Check_Limit,0,1))),1)</f>
        <v>0</v>
      </c>
      <c r="F314" s="3" t="str">
        <f>IF($D314=0,"-",IF('Input-Accounts'!$E314&lt;&gt;0,'Input-Accounts'!$E314,'Input-Accounts'!$G314))</f>
        <v>CUSTOMER</v>
      </c>
      <c r="G314" s="14">
        <f ca="1">IF(G$5&lt;&gt;"",HLOOKUP(G$5,Functionalization!$G$6:$R$343,ROW($A314)-5,FALSE),IFERROR(INDEX(G$320:G$343,MATCH($F314,$B$320:$B$343,0))/VLOOKUP($F314,$B$320:$BB$343,MATCH(LEFT(TRIM(G$6),FIND("~",SUBSTITUTE(G$6,"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314))*HLOOKUP(LEFT(TRIM(G$6),FIND("~",SUBSTITUTE(G$6," ","~",LEN(TRIM(G$6))-LEN(SUBSTITUTE(TRIM(G$6)," ",""))))-1)&amp;" Total",$B$6:$BB$343,ROW($A314)-5,FALSE))</f>
        <v>0</v>
      </c>
      <c r="H314" s="14">
        <f ca="1">IF(H$5&lt;&gt;"",HLOOKUP(H$5,Functionalization!$G$6:$R$343,ROW($A314)-5,FALSE),IFERROR(INDEX(H$320:H$343,MATCH($F314,$B$320:$B$343,0))/VLOOKUP($F314,$B$320:$BB$343,MATCH(LEFT(TRIM(H$6),FIND("~",SUBSTITUTE(H$6,"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314))*HLOOKUP(LEFT(TRIM(H$6),FIND("~",SUBSTITUTE(H$6," ","~",LEN(TRIM(H$6))-LEN(SUBSTITUTE(TRIM(H$6)," ",""))))-1)&amp;" Total",$B$6:$BB$343,ROW($A314)-5,FALSE))</f>
        <v>0</v>
      </c>
      <c r="I314" s="14">
        <f ca="1">IF(I$5&lt;&gt;"",HLOOKUP(I$5,Functionalization!$G$6:$R$343,ROW($A314)-5,FALSE),IFERROR(INDEX(I$320:I$343,MATCH($F314,$B$320:$B$343,0))/VLOOKUP($F314,$B$320:$BB$343,MATCH(LEFT(TRIM(I$6),FIND("~",SUBSTITUTE(I$6,"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314))*HLOOKUP(LEFT(TRIM(I$6),FIND("~",SUBSTITUTE(I$6," ","~",LEN(TRIM(I$6))-LEN(SUBSTITUTE(TRIM(I$6)," ",""))))-1)&amp;" Total",$B$6:$BB$343,ROW($A314)-5,FALSE))</f>
        <v>0</v>
      </c>
      <c r="J314" s="14">
        <f ca="1">IF(J$5&lt;&gt;"",HLOOKUP(J$5,Functionalization!$G$6:$R$343,ROW($A314)-5,FALSE),IFERROR(INDEX(J$320:J$343,MATCH($F314,$B$320:$B$343,0))/VLOOKUP($F314,$B$320:$BB$343,MATCH(LEFT(TRIM(J$6),FIND("~",SUBSTITUTE(J$6,"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314))*HLOOKUP(LEFT(TRIM(J$6),FIND("~",SUBSTITUTE(J$6," ","~",LEN(TRIM(J$6))-LEN(SUBSTITUTE(TRIM(J$6)," ",""))))-1)&amp;" Total",$B$6:$BB$343,ROW($A314)-5,FALSE))</f>
        <v>0</v>
      </c>
      <c r="K314" s="14">
        <f ca="1">IF(K$5&lt;&gt;"",HLOOKUP(K$5,Functionalization!$G$6:$R$343,ROW($A314)-5,FALSE),IFERROR(INDEX(K$320:K$343,MATCH($F314,$B$320:$B$343,0))/VLOOKUP($F314,$B$320:$BB$343,MATCH(LEFT(TRIM(K$6),FIND("~",SUBSTITUTE(K$6,"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314))*HLOOKUP(LEFT(TRIM(K$6),FIND("~",SUBSTITUTE(K$6," ","~",LEN(TRIM(K$6))-LEN(SUBSTITUTE(TRIM(K$6)," ",""))))-1)&amp;" Total",$B$6:$BB$343,ROW($A314)-5,FALSE))</f>
        <v>0</v>
      </c>
      <c r="L314" s="14">
        <f ca="1">IF(L$5&lt;&gt;"",HLOOKUP(L$5,Functionalization!$G$6:$R$343,ROW($A314)-5,FALSE),IFERROR(INDEX(L$320:L$343,MATCH($F314,$B$320:$B$343,0))/VLOOKUP($F314,$B$320:$BB$343,MATCH(LEFT(TRIM(L$6),FIND("~",SUBSTITUTE(L$6,"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314))*HLOOKUP(LEFT(TRIM(L$6),FIND("~",SUBSTITUTE(L$6," ","~",LEN(TRIM(L$6))-LEN(SUBSTITUTE(TRIM(L$6)," ",""))))-1)&amp;" Total",$B$6:$BB$343,ROW($A314)-5,FALSE))</f>
        <v>0</v>
      </c>
      <c r="M314" s="14">
        <f ca="1">IF(M$5&lt;&gt;"",HLOOKUP(M$5,Functionalization!$G$6:$R$343,ROW($A314)-5,FALSE),IFERROR(INDEX(M$320:M$343,MATCH($F314,$B$320:$B$343,0))/VLOOKUP($F314,$B$320:$BB$343,MATCH(LEFT(TRIM(M$6),FIND("~",SUBSTITUTE(M$6,"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314))*HLOOKUP(LEFT(TRIM(M$6),FIND("~",SUBSTITUTE(M$6," ","~",LEN(TRIM(M$6))-LEN(SUBSTITUTE(TRIM(M$6)," ",""))))-1)&amp;" Total",$B$6:$BB$343,ROW($A314)-5,FALSE))</f>
        <v>0</v>
      </c>
      <c r="N314" s="14">
        <f ca="1">IF(N$5&lt;&gt;"",HLOOKUP(N$5,Functionalization!$G$6:$R$343,ROW($A314)-5,FALSE),IFERROR(INDEX(N$320:N$343,MATCH($F314,$B$320:$B$343,0))/VLOOKUP($F314,$B$320:$BB$343,MATCH(LEFT(TRIM(N$6),FIND("~",SUBSTITUTE(N$6,"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314))*HLOOKUP(LEFT(TRIM(N$6),FIND("~",SUBSTITUTE(N$6," ","~",LEN(TRIM(N$6))-LEN(SUBSTITUTE(TRIM(N$6)," ",""))))-1)&amp;" Total",$B$6:$BB$343,ROW($A314)-5,FALSE))</f>
        <v>0</v>
      </c>
      <c r="O314" s="14">
        <f ca="1">IF(O$5&lt;&gt;"",HLOOKUP(O$5,Functionalization!$G$6:$R$343,ROW($A314)-5,FALSE),IFERROR(INDEX(O$320:O$343,MATCH($F314,$B$320:$B$343,0))/VLOOKUP($F314,$B$320:$BB$343,MATCH(LEFT(TRIM(O$6),FIND("~",SUBSTITUTE(O$6,"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314))*HLOOKUP(LEFT(TRIM(O$6),FIND("~",SUBSTITUTE(O$6," ","~",LEN(TRIM(O$6))-LEN(SUBSTITUTE(TRIM(O$6)," ",""))))-1)&amp;" Total",$B$6:$BB$343,ROW($A314)-5,FALSE))</f>
        <v>0</v>
      </c>
      <c r="P314" s="14">
        <f ca="1">IF(P$5&lt;&gt;"",HLOOKUP(P$5,Functionalization!$G$6:$R$343,ROW($A314)-5,FALSE),IFERROR(INDEX(P$320:P$343,MATCH($F314,$B$320:$B$343,0))/VLOOKUP($F314,$B$320:$BB$343,MATCH(LEFT(TRIM(P$6),FIND("~",SUBSTITUTE(P$6,"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314))*HLOOKUP(LEFT(TRIM(P$6),FIND("~",SUBSTITUTE(P$6," ","~",LEN(TRIM(P$6))-LEN(SUBSTITUTE(TRIM(P$6)," ",""))))-1)&amp;" Total",$B$6:$BB$343,ROW($A314)-5,FALSE))</f>
        <v>0</v>
      </c>
      <c r="Q314" s="14">
        <f ca="1">IF(Q$5&lt;&gt;"",HLOOKUP(Q$5,Functionalization!$G$6:$R$343,ROW($A314)-5,FALSE),IFERROR(INDEX(Q$320:Q$343,MATCH($F314,$B$320:$B$343,0))/VLOOKUP($F314,$B$320:$BB$343,MATCH(LEFT(TRIM(Q$6),FIND("~",SUBSTITUTE(Q$6,"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314))*HLOOKUP(LEFT(TRIM(Q$6),FIND("~",SUBSTITUTE(Q$6," ","~",LEN(TRIM(Q$6))-LEN(SUBSTITUTE(TRIM(Q$6)," ",""))))-1)&amp;" Total",$B$6:$BB$343,ROW($A314)-5,FALSE))</f>
        <v>0</v>
      </c>
      <c r="R314" s="14">
        <f ca="1">IF(R$5&lt;&gt;"",HLOOKUP(R$5,Functionalization!$G$6:$R$343,ROW($A314)-5,FALSE),IFERROR(INDEX(R$320:R$343,MATCH($F314,$B$320:$B$343,0))/VLOOKUP($F314,$B$320:$BB$343,MATCH(LEFT(TRIM(R$6),FIND("~",SUBSTITUTE(R$6,"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314))*HLOOKUP(LEFT(TRIM(R$6),FIND("~",SUBSTITUTE(R$6," ","~",LEN(TRIM(R$6))-LEN(SUBSTITUTE(TRIM(R$6)," ",""))))-1)&amp;" Total",$B$6:$BB$343,ROW($A314)-5,FALSE))</f>
        <v>0</v>
      </c>
      <c r="S314" s="14">
        <f ca="1">IF(S$5&lt;&gt;"",HLOOKUP(S$5,Functionalization!$G$6:$R$343,ROW($A314)-5,FALSE),IFERROR(INDEX(S$320:S$343,MATCH($F314,$B$320:$B$343,0))/VLOOKUP($F314,$B$320:$BB$343,MATCH(LEFT(TRIM(S$6),FIND("~",SUBSTITUTE(S$6,"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314))*HLOOKUP(LEFT(TRIM(S$6),FIND("~",SUBSTITUTE(S$6," ","~",LEN(TRIM(S$6))-LEN(SUBSTITUTE(TRIM(S$6)," ",""))))-1)&amp;" Total",$B$6:$BB$343,ROW($A314)-5,FALSE))</f>
        <v>440</v>
      </c>
      <c r="T314" s="14">
        <f ca="1">IF(T$5&lt;&gt;"",HLOOKUP(T$5,Functionalization!$G$6:$R$343,ROW($A314)-5,FALSE),IFERROR(INDEX(T$320:T$343,MATCH($F314,$B$320:$B$343,0))/VLOOKUP($F314,$B$320:$BB$343,MATCH(LEFT(TRIM(T$6),FIND("~",SUBSTITUTE(T$6,"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314))*HLOOKUP(LEFT(TRIM(T$6),FIND("~",SUBSTITUTE(T$6," ","~",LEN(TRIM(T$6))-LEN(SUBSTITUTE(TRIM(T$6)," ",""))))-1)&amp;" Total",$B$6:$BB$343,ROW($A314)-5,FALSE))</f>
        <v>0</v>
      </c>
      <c r="U314" s="14">
        <f ca="1">IF(U$5&lt;&gt;"",HLOOKUP(U$5,Functionalization!$G$6:$R$343,ROW($A314)-5,FALSE),IFERROR(INDEX(U$320:U$343,MATCH($F314,$B$320:$B$343,0))/VLOOKUP($F314,$B$320:$BB$343,MATCH(LEFT(TRIM(U$6),FIND("~",SUBSTITUTE(U$6,"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314))*HLOOKUP(LEFT(TRIM(U$6),FIND("~",SUBSTITUTE(U$6," ","~",LEN(TRIM(U$6))-LEN(SUBSTITUTE(TRIM(U$6)," ",""))))-1)&amp;" Total",$B$6:$BB$343,ROW($A314)-5,FALSE))</f>
        <v>0</v>
      </c>
      <c r="V314" s="14">
        <f ca="1">IF(V$5&lt;&gt;"",HLOOKUP(V$5,Functionalization!$G$6:$R$343,ROW($A314)-5,FALSE),IFERROR(INDEX(V$320:V$343,MATCH($F314,$B$320:$B$343,0))/VLOOKUP($F314,$B$320:$BB$343,MATCH(LEFT(TRIM(V$6),FIND("~",SUBSTITUTE(V$6,"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314))*HLOOKUP(LEFT(TRIM(V$6),FIND("~",SUBSTITUTE(V$6," ","~",LEN(TRIM(V$6))-LEN(SUBSTITUTE(TRIM(V$6)," ",""))))-1)&amp;" Total",$B$6:$BB$343,ROW($A314)-5,FALSE))</f>
        <v>440</v>
      </c>
      <c r="W314" s="14">
        <f ca="1">IF(W$5&lt;&gt;"",HLOOKUP(W$5,Functionalization!$G$6:$R$343,ROW($A314)-5,FALSE),IFERROR(INDEX(W$320:W$343,MATCH($F314,$B$320:$B$343,0))/VLOOKUP($F314,$B$320:$BB$343,MATCH(LEFT(TRIM(W$6),FIND("~",SUBSTITUTE(W$6,"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314))*HLOOKUP(LEFT(TRIM(W$6),FIND("~",SUBSTITUTE(W$6," ","~",LEN(TRIM(W$6))-LEN(SUBSTITUTE(TRIM(W$6)," ",""))))-1)&amp;" Total",$B$6:$BB$343,ROW($A314)-5,FALSE))</f>
        <v>0</v>
      </c>
      <c r="X314" s="14">
        <f ca="1">IF(X$5&lt;&gt;"",HLOOKUP(X$5,Functionalization!$G$6:$R$343,ROW($A314)-5,FALSE),IFERROR(INDEX(X$320:X$343,MATCH($F314,$B$320:$B$343,0))/VLOOKUP($F314,$B$320:$BB$343,MATCH(LEFT(TRIM(X$6),FIND("~",SUBSTITUTE(X$6,"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314))*HLOOKUP(LEFT(TRIM(X$6),FIND("~",SUBSTITUTE(X$6," ","~",LEN(TRIM(X$6))-LEN(SUBSTITUTE(TRIM(X$6)," ",""))))-1)&amp;" Total",$B$6:$BB$343,ROW($A314)-5,FALSE))</f>
        <v>0</v>
      </c>
      <c r="Y314" s="14">
        <f ca="1">IF(Y$5&lt;&gt;"",HLOOKUP(Y$5,Functionalization!$G$6:$R$343,ROW($A314)-5,FALSE),IFERROR(INDEX(Y$320:Y$343,MATCH($F314,$B$320:$B$343,0))/VLOOKUP($F314,$B$320:$BB$343,MATCH(LEFT(TRIM(Y$6),FIND("~",SUBSTITUTE(Y$6,"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314))*HLOOKUP(LEFT(TRIM(Y$6),FIND("~",SUBSTITUTE(Y$6," ","~",LEN(TRIM(Y$6))-LEN(SUBSTITUTE(TRIM(Y$6)," ",""))))-1)&amp;" Total",$B$6:$BB$343,ROW($A314)-5,FALSE))</f>
        <v>0</v>
      </c>
      <c r="Z314" s="14">
        <f ca="1">IF(Z$5&lt;&gt;"",HLOOKUP(Z$5,Functionalization!$G$6:$R$343,ROW($A314)-5,FALSE),IFERROR(INDEX(Z$320:Z$343,MATCH($F314,$B$320:$B$343,0))/VLOOKUP($F314,$B$320:$BB$343,MATCH(LEFT(TRIM(Z$6),FIND("~",SUBSTITUTE(Z$6,"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314))*HLOOKUP(LEFT(TRIM(Z$6),FIND("~",SUBSTITUTE(Z$6," ","~",LEN(TRIM(Z$6))-LEN(SUBSTITUTE(TRIM(Z$6)," ",""))))-1)&amp;" Total",$B$6:$BB$343,ROW($A314)-5,FALSE))</f>
        <v>0</v>
      </c>
      <c r="AA314" s="14">
        <f ca="1">IF(AA$5&lt;&gt;"",HLOOKUP(AA$5,Functionalization!$G$6:$R$343,ROW($A314)-5,FALSE),IFERROR(INDEX(AA$320:AA$343,MATCH($F314,$B$320:$B$343,0))/VLOOKUP($F314,$B$320:$BB$343,MATCH(LEFT(TRIM(AA$6),FIND("~",SUBSTITUTE(AA$6,"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314))*HLOOKUP(LEFT(TRIM(AA$6),FIND("~",SUBSTITUTE(AA$6," ","~",LEN(TRIM(AA$6))-LEN(SUBSTITUTE(TRIM(AA$6)," ",""))))-1)&amp;" Total",$B$6:$BB$343,ROW($A314)-5,FALSE))</f>
        <v>0</v>
      </c>
      <c r="AB314" s="14">
        <f ca="1">IF(AB$5&lt;&gt;"",HLOOKUP(AB$5,Functionalization!$G$6:$R$343,ROW($A314)-5,FALSE),IFERROR(INDEX(AB$320:AB$343,MATCH($F314,$B$320:$B$343,0))/VLOOKUP($F314,$B$320:$BB$343,MATCH(LEFT(TRIM(AB$6),FIND("~",SUBSTITUTE(AB$6,"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314))*HLOOKUP(LEFT(TRIM(AB$6),FIND("~",SUBSTITUTE(AB$6," ","~",LEN(TRIM(AB$6))-LEN(SUBSTITUTE(TRIM(AB$6)," ",""))))-1)&amp;" Total",$B$6:$BB$343,ROW($A314)-5,FALSE))</f>
        <v>0</v>
      </c>
      <c r="AC314" s="14">
        <f ca="1">IF(AC$5&lt;&gt;"",HLOOKUP(AC$5,Functionalization!$G$6:$R$343,ROW($A314)-5,FALSE),IFERROR(INDEX(AC$320:AC$343,MATCH($F314,$B$320:$B$343,0))/VLOOKUP($F314,$B$320:$BB$343,MATCH(LEFT(TRIM(AC$6),FIND("~",SUBSTITUTE(AC$6,"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314))*HLOOKUP(LEFT(TRIM(AC$6),FIND("~",SUBSTITUTE(AC$6," ","~",LEN(TRIM(AC$6))-LEN(SUBSTITUTE(TRIM(AC$6)," ",""))))-1)&amp;" Total",$B$6:$BB$343,ROW($A314)-5,FALSE))</f>
        <v>0</v>
      </c>
      <c r="AD314" s="14">
        <f ca="1">IF(AD$5&lt;&gt;"",HLOOKUP(AD$5,Functionalization!$G$6:$R$343,ROW($A314)-5,FALSE),IFERROR(INDEX(AD$320:AD$343,MATCH($F314,$B$320:$B$343,0))/VLOOKUP($F314,$B$320:$BB$343,MATCH(LEFT(TRIM(AD$6),FIND("~",SUBSTITUTE(AD$6,"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314))*HLOOKUP(LEFT(TRIM(AD$6),FIND("~",SUBSTITUTE(AD$6," ","~",LEN(TRIM(AD$6))-LEN(SUBSTITUTE(TRIM(AD$6)," ",""))))-1)&amp;" Total",$B$6:$BB$343,ROW($A314)-5,FALSE))</f>
        <v>0</v>
      </c>
      <c r="AE314" s="14">
        <f ca="1">IF(AE$5&lt;&gt;"",HLOOKUP(AE$5,Functionalization!$G$6:$R$343,ROW($A314)-5,FALSE),IFERROR(INDEX(AE$320:AE$343,MATCH($F314,$B$320:$B$343,0))/VLOOKUP($F314,$B$320:$BB$343,MATCH(LEFT(TRIM(AE$6),FIND("~",SUBSTITUTE(AE$6,"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314))*HLOOKUP(LEFT(TRIM(AE$6),FIND("~",SUBSTITUTE(AE$6," ","~",LEN(TRIM(AE$6))-LEN(SUBSTITUTE(TRIM(AE$6)," ",""))))-1)&amp;" Total",$B$6:$BB$343,ROW($A314)-5,FALSE))</f>
        <v>0</v>
      </c>
      <c r="AF314" s="14">
        <f ca="1">IF(AF$5&lt;&gt;"",HLOOKUP(AF$5,Functionalization!$G$6:$R$343,ROW($A314)-5,FALSE),IFERROR(INDEX(AF$320:AF$343,MATCH($F314,$B$320:$B$343,0))/VLOOKUP($F314,$B$320:$BB$343,MATCH(LEFT(TRIM(AF$6),FIND("~",SUBSTITUTE(AF$6,"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314))*HLOOKUP(LEFT(TRIM(AF$6),FIND("~",SUBSTITUTE(AF$6," ","~",LEN(TRIM(AF$6))-LEN(SUBSTITUTE(TRIM(AF$6)," ",""))))-1)&amp;" Total",$B$6:$BB$343,ROW($A314)-5,FALSE))</f>
        <v>0</v>
      </c>
      <c r="AG314" s="14">
        <f ca="1">IF(AG$5&lt;&gt;"",HLOOKUP(AG$5,Functionalization!$G$6:$R$343,ROW($A314)-5,FALSE),IFERROR(INDEX(AG$320:AG$343,MATCH($F314,$B$320:$B$343,0))/VLOOKUP($F314,$B$320:$BB$343,MATCH(LEFT(TRIM(AG$6),FIND("~",SUBSTITUTE(AG$6,"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314))*HLOOKUP(LEFT(TRIM(AG$6),FIND("~",SUBSTITUTE(AG$6," ","~",LEN(TRIM(AG$6))-LEN(SUBSTITUTE(TRIM(AG$6)," ",""))))-1)&amp;" Total",$B$6:$BB$343,ROW($A314)-5,FALSE))</f>
        <v>0</v>
      </c>
      <c r="AH314" s="14">
        <f ca="1">IF(AH$5&lt;&gt;"",HLOOKUP(AH$5,Functionalization!$G$6:$R$343,ROW($A314)-5,FALSE),IFERROR(INDEX(AH$320:AH$343,MATCH($F314,$B$320:$B$343,0))/VLOOKUP($F314,$B$320:$BB$343,MATCH(LEFT(TRIM(AH$6),FIND("~",SUBSTITUTE(AH$6,"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314))*HLOOKUP(LEFT(TRIM(AH$6),FIND("~",SUBSTITUTE(AH$6," ","~",LEN(TRIM(AH$6))-LEN(SUBSTITUTE(TRIM(AH$6)," ",""))))-1)&amp;" Total",$B$6:$BB$343,ROW($A314)-5,FALSE))</f>
        <v>0</v>
      </c>
      <c r="AI314" s="14">
        <f ca="1">IF(AI$5&lt;&gt;"",HLOOKUP(AI$5,Functionalization!$G$6:$R$343,ROW($A314)-5,FALSE),IFERROR(INDEX(AI$320:AI$343,MATCH($F314,$B$320:$B$343,0))/VLOOKUP($F314,$B$320:$BB$343,MATCH(LEFT(TRIM(AI$6),FIND("~",SUBSTITUTE(AI$6,"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314))*HLOOKUP(LEFT(TRIM(AI$6),FIND("~",SUBSTITUTE(AI$6," ","~",LEN(TRIM(AI$6))-LEN(SUBSTITUTE(TRIM(AI$6)," ",""))))-1)&amp;" Total",$B$6:$BB$343,ROW($A314)-5,FALSE))</f>
        <v>0</v>
      </c>
      <c r="AJ314" s="14">
        <f ca="1">IF(AJ$5&lt;&gt;"",HLOOKUP(AJ$5,Functionalization!$G$6:$R$343,ROW($A314)-5,FALSE),IFERROR(INDEX(AJ$320:AJ$343,MATCH($F314,$B$320:$B$343,0))/VLOOKUP($F314,$B$320:$BB$343,MATCH(LEFT(TRIM(AJ$6),FIND("~",SUBSTITUTE(AJ$6,"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314))*HLOOKUP(LEFT(TRIM(AJ$6),FIND("~",SUBSTITUTE(AJ$6," ","~",LEN(TRIM(AJ$6))-LEN(SUBSTITUTE(TRIM(AJ$6)," ",""))))-1)&amp;" Total",$B$6:$BB$343,ROW($A314)-5,FALSE))</f>
        <v>0</v>
      </c>
      <c r="AK314" s="14">
        <f ca="1">IF(AK$5&lt;&gt;"",HLOOKUP(AK$5,Functionalization!$G$6:$R$343,ROW($A314)-5,FALSE),IFERROR(INDEX(AK$320:AK$343,MATCH($F314,$B$320:$B$343,0))/VLOOKUP($F314,$B$320:$BB$343,MATCH(LEFT(TRIM(AK$6),FIND("~",SUBSTITUTE(AK$6,"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314))*HLOOKUP(LEFT(TRIM(AK$6),FIND("~",SUBSTITUTE(AK$6," ","~",LEN(TRIM(AK$6))-LEN(SUBSTITUTE(TRIM(AK$6)," ",""))))-1)&amp;" Total",$B$6:$BB$343,ROW($A314)-5,FALSE))</f>
        <v>0</v>
      </c>
      <c r="AL314" s="14">
        <f ca="1">IF(AL$5&lt;&gt;"",HLOOKUP(AL$5,Functionalization!$G$6:$R$343,ROW($A314)-5,FALSE),IFERROR(INDEX(AL$320:AL$343,MATCH($F314,$B$320:$B$343,0))/VLOOKUP($F314,$B$320:$BB$343,MATCH(LEFT(TRIM(AL$6),FIND("~",SUBSTITUTE(AL$6,"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314))*HLOOKUP(LEFT(TRIM(AL$6),FIND("~",SUBSTITUTE(AL$6," ","~",LEN(TRIM(AL$6))-LEN(SUBSTITUTE(TRIM(AL$6)," ",""))))-1)&amp;" Total",$B$6:$BB$343,ROW($A314)-5,FALSE))</f>
        <v>0</v>
      </c>
      <c r="AM314" s="14">
        <f ca="1">IF(AM$5&lt;&gt;"",HLOOKUP(AM$5,Functionalization!$G$6:$R$343,ROW($A314)-5,FALSE),IFERROR(INDEX(AM$320:AM$343,MATCH($F314,$B$320:$B$343,0))/VLOOKUP($F314,$B$320:$BB$343,MATCH(LEFT(TRIM(AM$6),FIND("~",SUBSTITUTE(AM$6,"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314))*HLOOKUP(LEFT(TRIM(AM$6),FIND("~",SUBSTITUTE(AM$6," ","~",LEN(TRIM(AM$6))-LEN(SUBSTITUTE(TRIM(AM$6)," ",""))))-1)&amp;" Total",$B$6:$BB$343,ROW($A314)-5,FALSE))</f>
        <v>0</v>
      </c>
      <c r="AN314" s="14">
        <f ca="1">IF(AN$5&lt;&gt;"",HLOOKUP(AN$5,Functionalization!$G$6:$R$343,ROW($A314)-5,FALSE),IFERROR(INDEX(AN$320:AN$343,MATCH($F314,$B$320:$B$343,0))/VLOOKUP($F314,$B$320:$BB$343,MATCH(LEFT(TRIM(AN$6),FIND("~",SUBSTITUTE(AN$6,"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314))*HLOOKUP(LEFT(TRIM(AN$6),FIND("~",SUBSTITUTE(AN$6," ","~",LEN(TRIM(AN$6))-LEN(SUBSTITUTE(TRIM(AN$6)," ",""))))-1)&amp;" Total",$B$6:$BB$343,ROW($A314)-5,FALSE))</f>
        <v>0</v>
      </c>
      <c r="AO314" s="14">
        <f ca="1">IF(AO$5&lt;&gt;"",HLOOKUP(AO$5,Functionalization!$G$6:$R$343,ROW($A314)-5,FALSE),IFERROR(INDEX(AO$320:AO$343,MATCH($F314,$B$320:$B$343,0))/VLOOKUP($F314,$B$320:$BB$343,MATCH(LEFT(TRIM(AO$6),FIND("~",SUBSTITUTE(AO$6,"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314))*HLOOKUP(LEFT(TRIM(AO$6),FIND("~",SUBSTITUTE(AO$6," ","~",LEN(TRIM(AO$6))-LEN(SUBSTITUTE(TRIM(AO$6)," ",""))))-1)&amp;" Total",$B$6:$BB$343,ROW($A314)-5,FALSE))</f>
        <v>0</v>
      </c>
      <c r="AP314" s="14">
        <f ca="1">IF(AP$5&lt;&gt;"",HLOOKUP(AP$5,Functionalization!$G$6:$R$343,ROW($A314)-5,FALSE),IFERROR(INDEX(AP$320:AP$343,MATCH($F314,$B$320:$B$343,0))/VLOOKUP($F314,$B$320:$BB$343,MATCH(LEFT(TRIM(AP$6),FIND("~",SUBSTITUTE(AP$6,"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314))*HLOOKUP(LEFT(TRIM(AP$6),FIND("~",SUBSTITUTE(AP$6," ","~",LEN(TRIM(AP$6))-LEN(SUBSTITUTE(TRIM(AP$6)," ",""))))-1)&amp;" Total",$B$6:$BB$343,ROW($A314)-5,FALSE))</f>
        <v>0</v>
      </c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D314" s="44">
        <f ca="1">IFERROR(IF(SUMIF($G$6:$BB$6,BD$6&amp;" Total",$G314:$BB314)-(SUMIF($G$6:$BB$6,BD$6&amp;" "&amp;'Input-Allocators'!$D$18,$G314:$BB314)+IFERROR(SUMIF($G$6:$BB$6,BD$6&amp;" "&amp;'Input-Allocators'!$E$18,$G314:$BB314),SUMIF($G$6:$BB$6,BD$6&amp;" "&amp;'Input-Allocators'!$B$20,$G314:$BB314))+SUMIF($G$6:$BB$6,BD$6&amp;" "&amp;'Input-Allocators'!$F$18,$G314:$BB314))&lt;Check_Limit,0,1),1)</f>
        <v>0</v>
      </c>
      <c r="BE314" s="44">
        <f ca="1">IFERROR(IF(SUMIF($G$6:$BB$6,BE$6&amp;" Total",$G314:$BB314)-(SUMIF($G$6:$BB$6,BE$6&amp;" "&amp;'Input-Allocators'!$D$18,$G314:$BB314)+IFERROR(SUMIF($G$6:$BB$6,BE$6&amp;" "&amp;'Input-Allocators'!$E$18,$G314:$BB314),SUMIF($G$6:$BB$6,BE$6&amp;" "&amp;'Input-Allocators'!$B$20,$G314:$BB314))+SUMIF($G$6:$BB$6,BE$6&amp;" "&amp;'Input-Allocators'!$F$18,$G314:$BB314))&lt;Check_Limit,0,1),1)</f>
        <v>0</v>
      </c>
      <c r="BF314" s="44">
        <f ca="1">IFERROR(IF(SUMIF($G$6:$BB$6,BF$6&amp;" Total",$G314:$BB314)-(SUMIF($G$6:$BB$6,BF$6&amp;" "&amp;'Input-Allocators'!$D$18,$G314:$BB314)+IFERROR(SUMIF($G$6:$BB$6,BF$6&amp;" "&amp;'Input-Allocators'!$E$18,$G314:$BB314),SUMIF($G$6:$BB$6,BF$6&amp;" "&amp;'Input-Allocators'!$B$20,$G314:$BB314))+SUMIF($G$6:$BB$6,BF$6&amp;" "&amp;'Input-Allocators'!$F$18,$G314:$BB314))&lt;Check_Limit,0,1),1)</f>
        <v>0</v>
      </c>
      <c r="BG314" s="44">
        <f ca="1">IFERROR(IF(SUMIF($G$6:$BB$6,BG$6&amp;" Total",$G314:$BB314)-(SUMIF($G$6:$BB$6,BG$6&amp;" "&amp;'Input-Allocators'!$D$18,$G314:$BB314)+IFERROR(SUMIF($G$6:$BB$6,BG$6&amp;" "&amp;'Input-Allocators'!$E$18,$G314:$BB314),SUMIF($G$6:$BB$6,BG$6&amp;" "&amp;'Input-Allocators'!$B$20,$G314:$BB314))+SUMIF($G$6:$BB$6,BG$6&amp;" "&amp;'Input-Allocators'!$F$18,$G314:$BB314))&lt;Check_Limit,0,1),1)</f>
        <v>0</v>
      </c>
      <c r="BH314" s="44">
        <f ca="1">IFERROR(IF(SUMIF($G$6:$BB$6,BH$6&amp;" Total",$G314:$BB314)-(SUMIF($G$6:$BB$6,BH$6&amp;" "&amp;'Input-Allocators'!$D$18,$G314:$BB314)+IFERROR(SUMIF($G$6:$BB$6,BH$6&amp;" "&amp;'Input-Allocators'!$E$18,$G314:$BB314),SUMIF($G$6:$BB$6,BH$6&amp;" "&amp;'Input-Allocators'!$B$20,$G314:$BB314))+SUMIF($G$6:$BB$6,BH$6&amp;" "&amp;'Input-Allocators'!$F$18,$G314:$BB314))&lt;Check_Limit,0,1),1)</f>
        <v>0</v>
      </c>
      <c r="BI314" s="44">
        <f ca="1">IFERROR(IF(SUMIF($G$6:$BB$6,BI$6&amp;" Total",$G314:$BB314)-(SUMIF($G$6:$BB$6,BI$6&amp;" "&amp;'Input-Allocators'!$D$18,$G314:$BB314)+IFERROR(SUMIF($G$6:$BB$6,BI$6&amp;" "&amp;'Input-Allocators'!$E$18,$G314:$BB314),SUMIF($G$6:$BB$6,BI$6&amp;" "&amp;'Input-Allocators'!$B$20,$G314:$BB314))+SUMIF($G$6:$BB$6,BI$6&amp;" "&amp;'Input-Allocators'!$F$18,$G314:$BB314))&lt;Check_Limit,0,1),1)</f>
        <v>0</v>
      </c>
      <c r="BJ314" s="44">
        <f ca="1">IFERROR(IF(SUMIF($G$6:$BB$6,BJ$6&amp;" Total",$G314:$BB314)-(SUMIF($G$6:$BB$6,BJ$6&amp;" "&amp;'Input-Allocators'!$D$18,$G314:$BB314)+IFERROR(SUMIF($G$6:$BB$6,BJ$6&amp;" "&amp;'Input-Allocators'!$E$18,$G314:$BB314),SUMIF($G$6:$BB$6,BJ$6&amp;" "&amp;'Input-Allocators'!$B$20,$G314:$BB314))+SUMIF($G$6:$BB$6,BJ$6&amp;" "&amp;'Input-Allocators'!$F$18,$G314:$BB314))&lt;Check_Limit,0,1),1)</f>
        <v>0</v>
      </c>
      <c r="BK314" s="44">
        <f ca="1">IFERROR(IF(SUMIF($G$6:$BB$6,BK$6&amp;" Total",$G314:$BB314)-(SUMIF($G$6:$BB$6,BK$6&amp;" "&amp;'Input-Allocators'!$D$18,$G314:$BB314)+IFERROR(SUMIF($G$6:$BB$6,BK$6&amp;" "&amp;'Input-Allocators'!$E$18,$G314:$BB314),SUMIF($G$6:$BB$6,BK$6&amp;" "&amp;'Input-Allocators'!$B$20,$G314:$BB314))+SUMIF($G$6:$BB$6,BK$6&amp;" "&amp;'Input-Allocators'!$F$18,$G314:$BB314))&lt;Check_Limit,0,1),1)</f>
        <v>0</v>
      </c>
      <c r="BL314" s="44">
        <f ca="1">IFERROR(IF(SUMIF($G$6:$BB$6,BL$6&amp;" Total",$G314:$BB314)-(SUMIF($G$6:$BB$6,BL$6&amp;" "&amp;'Input-Allocators'!$D$18,$G314:$BB314)+IFERROR(SUMIF($G$6:$BB$6,BL$6&amp;" "&amp;'Input-Allocators'!$E$18,$G314:$BB314),SUMIF($G$6:$BB$6,BL$6&amp;" "&amp;'Input-Allocators'!$B$20,$G314:$BB314))+SUMIF($G$6:$BB$6,BL$6&amp;" "&amp;'Input-Allocators'!$F$18,$G314:$BB314))&lt;Check_Limit,0,1),1)</f>
        <v>0</v>
      </c>
      <c r="BM314" s="44">
        <f ca="1">IFERROR(IF(SUMIF($G$6:$BB$6,BM$6&amp;" Total",$G314:$BB314)-(SUMIF($G$6:$BB$6,BM$6&amp;" "&amp;'Input-Allocators'!$D$18,$G314:$BB314)+IFERROR(SUMIF($G$6:$BB$6,BM$6&amp;" "&amp;'Input-Allocators'!$E$18,$G314:$BB314),SUMIF($G$6:$BB$6,BM$6&amp;" "&amp;'Input-Allocators'!$B$20,$G314:$BB314))+SUMIF($G$6:$BB$6,BM$6&amp;" "&amp;'Input-Allocators'!$F$18,$G314:$BB314))&lt;Check_Limit,0,1),1)</f>
        <v>0</v>
      </c>
      <c r="BN314" s="44">
        <f ca="1">IFERROR(IF(SUMIF($G$6:$BB$6,BN$6&amp;" Total",$G314:$BB314)-(SUMIF($G$6:$BB$6,BN$6&amp;" "&amp;'Input-Allocators'!$D$18,$G314:$BB314)+IFERROR(SUMIF($G$6:$BB$6,BN$6&amp;" "&amp;'Input-Allocators'!$E$18,$G314:$BB314),SUMIF($G$6:$BB$6,BN$6&amp;" "&amp;'Input-Allocators'!$B$20,$G314:$BB314))+SUMIF($G$6:$BB$6,BN$6&amp;" "&amp;'Input-Allocators'!$F$18,$G314:$BB314))&lt;Check_Limit,0,1),1)</f>
        <v>0</v>
      </c>
      <c r="BO314" s="44">
        <f ca="1">IFERROR(IF(SUMIF($G$6:$BB$6,BO$6&amp;" Total",$G314:$BB314)-(SUMIF($G$6:$BB$6,BO$6&amp;" "&amp;'Input-Allocators'!$D$18,$G314:$BB314)+IFERROR(SUMIF($G$6:$BB$6,BO$6&amp;" "&amp;'Input-Allocators'!$E$18,$G314:$BB314),SUMIF($G$6:$BB$6,BO$6&amp;" "&amp;'Input-Allocators'!$B$20,$G314:$BB314))+SUMIF($G$6:$BB$6,BO$6&amp;" "&amp;'Input-Allocators'!$F$18,$G314:$BB314))&lt;Check_Limit,0,1),1)</f>
        <v>0</v>
      </c>
    </row>
    <row r="315" spans="1:67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>Functionalization!$D315</f>
        <v>0</v>
      </c>
      <c r="E315" s="14">
        <f t="shared" ca="1" si="49"/>
        <v>0</v>
      </c>
      <c r="F315" s="3" t="str">
        <f>IF($D315=0,"-",IF('Input-Accounts'!$E315&lt;&gt;0,'Input-Accounts'!$E315,'Input-Accounts'!$G315))</f>
        <v>-</v>
      </c>
      <c r="G315" s="14">
        <f ca="1">IF(G$5&lt;&gt;"",HLOOKUP(G$5,Functionalization!$G$6:$R$343,ROW($A315)-5,FALSE),IFERROR(INDEX(G$320:G$343,MATCH($F315,$B$320:$B$343,0))/VLOOKUP($F315,$B$320:$BB$343,MATCH(LEFT(TRIM(G$6),FIND("~",SUBSTITUTE(G$6," ","~",LEN(TRIM(G$6))-LEN(SUBSTITUTE(TRIM(G$6)," ",""))))-1)&amp;" Total",$B$6:$BB$6,0),FALSE),SUMIFS(INDIRECT("'Input-Allocators'!"&amp;IF(RIGHT(G$6,1)="d","D",IF(RIGHT(G$6,1)="y","E",IF(RIGHT(G$6,1)="r","F")))&amp;"19:"&amp;IF(RIGHT(G$6,1)="d","D",IF(RIGHT(G$6,1)="y","E",IF(RIGHT(G$6,1)="r","F")))&amp;"25"),'Input-Allocators'!$B$19:$B$25,$F315))*HLOOKUP(LEFT(TRIM(G$6),FIND("~",SUBSTITUTE(G$6," ","~",LEN(TRIM(G$6))-LEN(SUBSTITUTE(TRIM(G$6)," ",""))))-1)&amp;" Total",$B$6:$BB$343,ROW($A315)-5,FALSE))</f>
        <v>0</v>
      </c>
      <c r="H315" s="14">
        <f ca="1">IF(H$5&lt;&gt;"",HLOOKUP(H$5,Functionalization!$G$6:$R$343,ROW($A315)-5,FALSE),IFERROR(INDEX(H$320:H$343,MATCH($F315,$B$320:$B$343,0))/VLOOKUP($F315,$B$320:$BB$343,MATCH(LEFT(TRIM(H$6),FIND("~",SUBSTITUTE(H$6," ","~",LEN(TRIM(H$6))-LEN(SUBSTITUTE(TRIM(H$6)," ",""))))-1)&amp;" Total",$B$6:$BB$6,0),FALSE),SUMIFS(INDIRECT("'Input-Allocators'!"&amp;IF(RIGHT(H$6,1)="d","D",IF(RIGHT(H$6,1)="y","E",IF(RIGHT(H$6,1)="r","F")))&amp;"19:"&amp;IF(RIGHT(H$6,1)="d","D",IF(RIGHT(H$6,1)="y","E",IF(RIGHT(H$6,1)="r","F")))&amp;"25"),'Input-Allocators'!$B$19:$B$25,$F315))*HLOOKUP(LEFT(TRIM(H$6),FIND("~",SUBSTITUTE(H$6," ","~",LEN(TRIM(H$6))-LEN(SUBSTITUTE(TRIM(H$6)," ",""))))-1)&amp;" Total",$B$6:$BB$343,ROW($A315)-5,FALSE))</f>
        <v>0</v>
      </c>
      <c r="I315" s="14">
        <f ca="1">IF(I$5&lt;&gt;"",HLOOKUP(I$5,Functionalization!$G$6:$R$343,ROW($A315)-5,FALSE),IFERROR(INDEX(I$320:I$343,MATCH($F315,$B$320:$B$343,0))/VLOOKUP($F315,$B$320:$BB$343,MATCH(LEFT(TRIM(I$6),FIND("~",SUBSTITUTE(I$6," ","~",LEN(TRIM(I$6))-LEN(SUBSTITUTE(TRIM(I$6)," ",""))))-1)&amp;" Total",$B$6:$BB$6,0),FALSE),SUMIFS(INDIRECT("'Input-Allocators'!"&amp;IF(RIGHT(I$6,1)="d","D",IF(RIGHT(I$6,1)="y","E",IF(RIGHT(I$6,1)="r","F")))&amp;"19:"&amp;IF(RIGHT(I$6,1)="d","D",IF(RIGHT(I$6,1)="y","E",IF(RIGHT(I$6,1)="r","F")))&amp;"25"),'Input-Allocators'!$B$19:$B$25,$F315))*HLOOKUP(LEFT(TRIM(I$6),FIND("~",SUBSTITUTE(I$6," ","~",LEN(TRIM(I$6))-LEN(SUBSTITUTE(TRIM(I$6)," ",""))))-1)&amp;" Total",$B$6:$BB$343,ROW($A315)-5,FALSE))</f>
        <v>0</v>
      </c>
      <c r="J315" s="14">
        <f ca="1">IF(J$5&lt;&gt;"",HLOOKUP(J$5,Functionalization!$G$6:$R$343,ROW($A315)-5,FALSE),IFERROR(INDEX(J$320:J$343,MATCH($F315,$B$320:$B$343,0))/VLOOKUP($F315,$B$320:$BB$343,MATCH(LEFT(TRIM(J$6),FIND("~",SUBSTITUTE(J$6," ","~",LEN(TRIM(J$6))-LEN(SUBSTITUTE(TRIM(J$6)," ",""))))-1)&amp;" Total",$B$6:$BB$6,0),FALSE),SUMIFS(INDIRECT("'Input-Allocators'!"&amp;IF(RIGHT(J$6,1)="d","D",IF(RIGHT(J$6,1)="y","E",IF(RIGHT(J$6,1)="r","F")))&amp;"19:"&amp;IF(RIGHT(J$6,1)="d","D",IF(RIGHT(J$6,1)="y","E",IF(RIGHT(J$6,1)="r","F")))&amp;"25"),'Input-Allocators'!$B$19:$B$25,$F315))*HLOOKUP(LEFT(TRIM(J$6),FIND("~",SUBSTITUTE(J$6," ","~",LEN(TRIM(J$6))-LEN(SUBSTITUTE(TRIM(J$6)," ",""))))-1)&amp;" Total",$B$6:$BB$343,ROW($A315)-5,FALSE))</f>
        <v>0</v>
      </c>
      <c r="K315" s="14">
        <f ca="1">IF(K$5&lt;&gt;"",HLOOKUP(K$5,Functionalization!$G$6:$R$343,ROW($A315)-5,FALSE),IFERROR(INDEX(K$320:K$343,MATCH($F315,$B$320:$B$343,0))/VLOOKUP($F315,$B$320:$BB$343,MATCH(LEFT(TRIM(K$6),FIND("~",SUBSTITUTE(K$6," ","~",LEN(TRIM(K$6))-LEN(SUBSTITUTE(TRIM(K$6)," ",""))))-1)&amp;" Total",$B$6:$BB$6,0),FALSE),SUMIFS(INDIRECT("'Input-Allocators'!"&amp;IF(RIGHT(K$6,1)="d","D",IF(RIGHT(K$6,1)="y","E",IF(RIGHT(K$6,1)="r","F")))&amp;"19:"&amp;IF(RIGHT(K$6,1)="d","D",IF(RIGHT(K$6,1)="y","E",IF(RIGHT(K$6,1)="r","F")))&amp;"25"),'Input-Allocators'!$B$19:$B$25,$F315))*HLOOKUP(LEFT(TRIM(K$6),FIND("~",SUBSTITUTE(K$6," ","~",LEN(TRIM(K$6))-LEN(SUBSTITUTE(TRIM(K$6)," ",""))))-1)&amp;" Total",$B$6:$BB$343,ROW($A315)-5,FALSE))</f>
        <v>0</v>
      </c>
      <c r="L315" s="14">
        <f ca="1">IF(L$5&lt;&gt;"",HLOOKUP(L$5,Functionalization!$G$6:$R$343,ROW($A315)-5,FALSE),IFERROR(INDEX(L$320:L$343,MATCH($F315,$B$320:$B$343,0))/VLOOKUP($F315,$B$320:$BB$343,MATCH(LEFT(TRIM(L$6),FIND("~",SUBSTITUTE(L$6," ","~",LEN(TRIM(L$6))-LEN(SUBSTITUTE(TRIM(L$6)," ",""))))-1)&amp;" Total",$B$6:$BB$6,0),FALSE),SUMIFS(INDIRECT("'Input-Allocators'!"&amp;IF(RIGHT(L$6,1)="d","D",IF(RIGHT(L$6,1)="y","E",IF(RIGHT(L$6,1)="r","F")))&amp;"19:"&amp;IF(RIGHT(L$6,1)="d","D",IF(RIGHT(L$6,1)="y","E",IF(RIGHT(L$6,1)="r","F")))&amp;"25"),'Input-Allocators'!$B$19:$B$25,$F315))*HLOOKUP(LEFT(TRIM(L$6),FIND("~",SUBSTITUTE(L$6," ","~",LEN(TRIM(L$6))-LEN(SUBSTITUTE(TRIM(L$6)," ",""))))-1)&amp;" Total",$B$6:$BB$343,ROW($A315)-5,FALSE))</f>
        <v>0</v>
      </c>
      <c r="M315" s="14">
        <f ca="1">IF(M$5&lt;&gt;"",HLOOKUP(M$5,Functionalization!$G$6:$R$343,ROW($A315)-5,FALSE),IFERROR(INDEX(M$320:M$343,MATCH($F315,$B$320:$B$343,0))/VLOOKUP($F315,$B$320:$BB$343,MATCH(LEFT(TRIM(M$6),FIND("~",SUBSTITUTE(M$6," ","~",LEN(TRIM(M$6))-LEN(SUBSTITUTE(TRIM(M$6)," ",""))))-1)&amp;" Total",$B$6:$BB$6,0),FALSE),SUMIFS(INDIRECT("'Input-Allocators'!"&amp;IF(RIGHT(M$6,1)="d","D",IF(RIGHT(M$6,1)="y","E",IF(RIGHT(M$6,1)="r","F")))&amp;"19:"&amp;IF(RIGHT(M$6,1)="d","D",IF(RIGHT(M$6,1)="y","E",IF(RIGHT(M$6,1)="r","F")))&amp;"25"),'Input-Allocators'!$B$19:$B$25,$F315))*HLOOKUP(LEFT(TRIM(M$6),FIND("~",SUBSTITUTE(M$6," ","~",LEN(TRIM(M$6))-LEN(SUBSTITUTE(TRIM(M$6)," ",""))))-1)&amp;" Total",$B$6:$BB$343,ROW($A315)-5,FALSE))</f>
        <v>0</v>
      </c>
      <c r="N315" s="14">
        <f ca="1">IF(N$5&lt;&gt;"",HLOOKUP(N$5,Functionalization!$G$6:$R$343,ROW($A315)-5,FALSE),IFERROR(INDEX(N$320:N$343,MATCH($F315,$B$320:$B$343,0))/VLOOKUP($F315,$B$320:$BB$343,MATCH(LEFT(TRIM(N$6),FIND("~",SUBSTITUTE(N$6," ","~",LEN(TRIM(N$6))-LEN(SUBSTITUTE(TRIM(N$6)," ",""))))-1)&amp;" Total",$B$6:$BB$6,0),FALSE),SUMIFS(INDIRECT("'Input-Allocators'!"&amp;IF(RIGHT(N$6,1)="d","D",IF(RIGHT(N$6,1)="y","E",IF(RIGHT(N$6,1)="r","F")))&amp;"19:"&amp;IF(RIGHT(N$6,1)="d","D",IF(RIGHT(N$6,1)="y","E",IF(RIGHT(N$6,1)="r","F")))&amp;"25"),'Input-Allocators'!$B$19:$B$25,$F315))*HLOOKUP(LEFT(TRIM(N$6),FIND("~",SUBSTITUTE(N$6," ","~",LEN(TRIM(N$6))-LEN(SUBSTITUTE(TRIM(N$6)," ",""))))-1)&amp;" Total",$B$6:$BB$343,ROW($A315)-5,FALSE))</f>
        <v>0</v>
      </c>
      <c r="O315" s="14">
        <f ca="1">IF(O$5&lt;&gt;"",HLOOKUP(O$5,Functionalization!$G$6:$R$343,ROW($A315)-5,FALSE),IFERROR(INDEX(O$320:O$343,MATCH($F315,$B$320:$B$343,0))/VLOOKUP($F315,$B$320:$BB$343,MATCH(LEFT(TRIM(O$6),FIND("~",SUBSTITUTE(O$6," ","~",LEN(TRIM(O$6))-LEN(SUBSTITUTE(TRIM(O$6)," ",""))))-1)&amp;" Total",$B$6:$BB$6,0),FALSE),SUMIFS(INDIRECT("'Input-Allocators'!"&amp;IF(RIGHT(O$6,1)="d","D",IF(RIGHT(O$6,1)="y","E",IF(RIGHT(O$6,1)="r","F")))&amp;"19:"&amp;IF(RIGHT(O$6,1)="d","D",IF(RIGHT(O$6,1)="y","E",IF(RIGHT(O$6,1)="r","F")))&amp;"25"),'Input-Allocators'!$B$19:$B$25,$F315))*HLOOKUP(LEFT(TRIM(O$6),FIND("~",SUBSTITUTE(O$6," ","~",LEN(TRIM(O$6))-LEN(SUBSTITUTE(TRIM(O$6)," ",""))))-1)&amp;" Total",$B$6:$BB$343,ROW($A315)-5,FALSE))</f>
        <v>0</v>
      </c>
      <c r="P315" s="14">
        <f ca="1">IF(P$5&lt;&gt;"",HLOOKUP(P$5,Functionalization!$G$6:$R$343,ROW($A315)-5,FALSE),IFERROR(INDEX(P$320:P$343,MATCH($F315,$B$320:$B$343,0))/VLOOKUP($F315,$B$320:$BB$343,MATCH(LEFT(TRIM(P$6),FIND("~",SUBSTITUTE(P$6," ","~",LEN(TRIM(P$6))-LEN(SUBSTITUTE(TRIM(P$6)," ",""))))-1)&amp;" Total",$B$6:$BB$6,0),FALSE),SUMIFS(INDIRECT("'Input-Allocators'!"&amp;IF(RIGHT(P$6,1)="d","D",IF(RIGHT(P$6,1)="y","E",IF(RIGHT(P$6,1)="r","F")))&amp;"19:"&amp;IF(RIGHT(P$6,1)="d","D",IF(RIGHT(P$6,1)="y","E",IF(RIGHT(P$6,1)="r","F")))&amp;"25"),'Input-Allocators'!$B$19:$B$25,$F315))*HLOOKUP(LEFT(TRIM(P$6),FIND("~",SUBSTITUTE(P$6," ","~",LEN(TRIM(P$6))-LEN(SUBSTITUTE(TRIM(P$6)," ",""))))-1)&amp;" Total",$B$6:$BB$343,ROW($A315)-5,FALSE))</f>
        <v>0</v>
      </c>
      <c r="Q315" s="14">
        <f ca="1">IF(Q$5&lt;&gt;"",HLOOKUP(Q$5,Functionalization!$G$6:$R$343,ROW($A315)-5,FALSE),IFERROR(INDEX(Q$320:Q$343,MATCH($F315,$B$320:$B$343,0))/VLOOKUP($F315,$B$320:$BB$343,MATCH(LEFT(TRIM(Q$6),FIND("~",SUBSTITUTE(Q$6," ","~",LEN(TRIM(Q$6))-LEN(SUBSTITUTE(TRIM(Q$6)," ",""))))-1)&amp;" Total",$B$6:$BB$6,0),FALSE),SUMIFS(INDIRECT("'Input-Allocators'!"&amp;IF(RIGHT(Q$6,1)="d","D",IF(RIGHT(Q$6,1)="y","E",IF(RIGHT(Q$6,1)="r","F")))&amp;"19:"&amp;IF(RIGHT(Q$6,1)="d","D",IF(RIGHT(Q$6,1)="y","E",IF(RIGHT(Q$6,1)="r","F")))&amp;"25"),'Input-Allocators'!$B$19:$B$25,$F315))*HLOOKUP(LEFT(TRIM(Q$6),FIND("~",SUBSTITUTE(Q$6," ","~",LEN(TRIM(Q$6))-LEN(SUBSTITUTE(TRIM(Q$6)," ",""))))-1)&amp;" Total",$B$6:$BB$343,ROW($A315)-5,FALSE))</f>
        <v>0</v>
      </c>
      <c r="R315" s="14">
        <f ca="1">IF(R$5&lt;&gt;"",HLOOKUP(R$5,Functionalization!$G$6:$R$343,ROW($A315)-5,FALSE),IFERROR(INDEX(R$320:R$343,MATCH($F315,$B$320:$B$343,0))/VLOOKUP($F315,$B$320:$BB$343,MATCH(LEFT(TRIM(R$6),FIND("~",SUBSTITUTE(R$6," ","~",LEN(TRIM(R$6))-LEN(SUBSTITUTE(TRIM(R$6)," ",""))))-1)&amp;" Total",$B$6:$BB$6,0),FALSE),SUMIFS(INDIRECT("'Input-Allocators'!"&amp;IF(RIGHT(R$6,1)="d","D",IF(RIGHT(R$6,1)="y","E",IF(RIGHT(R$6,1)="r","F")))&amp;"19:"&amp;IF(RIGHT(R$6,1)="d","D",IF(RIGHT(R$6,1)="y","E",IF(RIGHT(R$6,1)="r","F")))&amp;"25"),'Input-Allocators'!$B$19:$B$25,$F315))*HLOOKUP(LEFT(TRIM(R$6),FIND("~",SUBSTITUTE(R$6," ","~",LEN(TRIM(R$6))-LEN(SUBSTITUTE(TRIM(R$6)," ",""))))-1)&amp;" Total",$B$6:$BB$343,ROW($A315)-5,FALSE))</f>
        <v>0</v>
      </c>
      <c r="S315" s="14">
        <f ca="1">IF(S$5&lt;&gt;"",HLOOKUP(S$5,Functionalization!$G$6:$R$343,ROW($A315)-5,FALSE),IFERROR(INDEX(S$320:S$343,MATCH($F315,$B$320:$B$343,0))/VLOOKUP($F315,$B$320:$BB$343,MATCH(LEFT(TRIM(S$6),FIND("~",SUBSTITUTE(S$6," ","~",LEN(TRIM(S$6))-LEN(SUBSTITUTE(TRIM(S$6)," ",""))))-1)&amp;" Total",$B$6:$BB$6,0),FALSE),SUMIFS(INDIRECT("'Input-Allocators'!"&amp;IF(RIGHT(S$6,1)="d","D",IF(RIGHT(S$6,1)="y","E",IF(RIGHT(S$6,1)="r","F")))&amp;"19:"&amp;IF(RIGHT(S$6,1)="d","D",IF(RIGHT(S$6,1)="y","E",IF(RIGHT(S$6,1)="r","F")))&amp;"25"),'Input-Allocators'!$B$19:$B$25,$F315))*HLOOKUP(LEFT(TRIM(S$6),FIND("~",SUBSTITUTE(S$6," ","~",LEN(TRIM(S$6))-LEN(SUBSTITUTE(TRIM(S$6)," ",""))))-1)&amp;" Total",$B$6:$BB$343,ROW($A315)-5,FALSE))</f>
        <v>0</v>
      </c>
      <c r="T315" s="14">
        <f ca="1">IF(T$5&lt;&gt;"",HLOOKUP(T$5,Functionalization!$G$6:$R$343,ROW($A315)-5,FALSE),IFERROR(INDEX(T$320:T$343,MATCH($F315,$B$320:$B$343,0))/VLOOKUP($F315,$B$320:$BB$343,MATCH(LEFT(TRIM(T$6),FIND("~",SUBSTITUTE(T$6," ","~",LEN(TRIM(T$6))-LEN(SUBSTITUTE(TRIM(T$6)," ",""))))-1)&amp;" Total",$B$6:$BB$6,0),FALSE),SUMIFS(INDIRECT("'Input-Allocators'!"&amp;IF(RIGHT(T$6,1)="d","D",IF(RIGHT(T$6,1)="y","E",IF(RIGHT(T$6,1)="r","F")))&amp;"19:"&amp;IF(RIGHT(T$6,1)="d","D",IF(RIGHT(T$6,1)="y","E",IF(RIGHT(T$6,1)="r","F")))&amp;"25"),'Input-Allocators'!$B$19:$B$25,$F315))*HLOOKUP(LEFT(TRIM(T$6),FIND("~",SUBSTITUTE(T$6," ","~",LEN(TRIM(T$6))-LEN(SUBSTITUTE(TRIM(T$6)," ",""))))-1)&amp;" Total",$B$6:$BB$343,ROW($A315)-5,FALSE))</f>
        <v>0</v>
      </c>
      <c r="U315" s="14">
        <f ca="1">IF(U$5&lt;&gt;"",HLOOKUP(U$5,Functionalization!$G$6:$R$343,ROW($A315)-5,FALSE),IFERROR(INDEX(U$320:U$343,MATCH($F315,$B$320:$B$343,0))/VLOOKUP($F315,$B$320:$BB$343,MATCH(LEFT(TRIM(U$6),FIND("~",SUBSTITUTE(U$6," ","~",LEN(TRIM(U$6))-LEN(SUBSTITUTE(TRIM(U$6)," ",""))))-1)&amp;" Total",$B$6:$BB$6,0),FALSE),SUMIFS(INDIRECT("'Input-Allocators'!"&amp;IF(RIGHT(U$6,1)="d","D",IF(RIGHT(U$6,1)="y","E",IF(RIGHT(U$6,1)="r","F")))&amp;"19:"&amp;IF(RIGHT(U$6,1)="d","D",IF(RIGHT(U$6,1)="y","E",IF(RIGHT(U$6,1)="r","F")))&amp;"25"),'Input-Allocators'!$B$19:$B$25,$F315))*HLOOKUP(LEFT(TRIM(U$6),FIND("~",SUBSTITUTE(U$6," ","~",LEN(TRIM(U$6))-LEN(SUBSTITUTE(TRIM(U$6)," ",""))))-1)&amp;" Total",$B$6:$BB$343,ROW($A315)-5,FALSE))</f>
        <v>0</v>
      </c>
      <c r="V315" s="14">
        <f ca="1">IF(V$5&lt;&gt;"",HLOOKUP(V$5,Functionalization!$G$6:$R$343,ROW($A315)-5,FALSE),IFERROR(INDEX(V$320:V$343,MATCH($F315,$B$320:$B$343,0))/VLOOKUP($F315,$B$320:$BB$343,MATCH(LEFT(TRIM(V$6),FIND("~",SUBSTITUTE(V$6," ","~",LEN(TRIM(V$6))-LEN(SUBSTITUTE(TRIM(V$6)," ",""))))-1)&amp;" Total",$B$6:$BB$6,0),FALSE),SUMIFS(INDIRECT("'Input-Allocators'!"&amp;IF(RIGHT(V$6,1)="d","D",IF(RIGHT(V$6,1)="y","E",IF(RIGHT(V$6,1)="r","F")))&amp;"19:"&amp;IF(RIGHT(V$6,1)="d","D",IF(RIGHT(V$6,1)="y","E",IF(RIGHT(V$6,1)="r","F")))&amp;"25"),'Input-Allocators'!$B$19:$B$25,$F315))*HLOOKUP(LEFT(TRIM(V$6),FIND("~",SUBSTITUTE(V$6," ","~",LEN(TRIM(V$6))-LEN(SUBSTITUTE(TRIM(V$6)," ",""))))-1)&amp;" Total",$B$6:$BB$343,ROW($A315)-5,FALSE))</f>
        <v>0</v>
      </c>
      <c r="W315" s="14">
        <f ca="1">IF(W$5&lt;&gt;"",HLOOKUP(W$5,Functionalization!$G$6:$R$343,ROW($A315)-5,FALSE),IFERROR(INDEX(W$320:W$343,MATCH($F315,$B$320:$B$343,0))/VLOOKUP($F315,$B$320:$BB$343,MATCH(LEFT(TRIM(W$6),FIND("~",SUBSTITUTE(W$6," ","~",LEN(TRIM(W$6))-LEN(SUBSTITUTE(TRIM(W$6)," ",""))))-1)&amp;" Total",$B$6:$BB$6,0),FALSE),SUMIFS(INDIRECT("'Input-Allocators'!"&amp;IF(RIGHT(W$6,1)="d","D",IF(RIGHT(W$6,1)="y","E",IF(RIGHT(W$6,1)="r","F")))&amp;"19:"&amp;IF(RIGHT(W$6,1)="d","D",IF(RIGHT(W$6,1)="y","E",IF(RIGHT(W$6,1)="r","F")))&amp;"25"),'Input-Allocators'!$B$19:$B$25,$F315))*HLOOKUP(LEFT(TRIM(W$6),FIND("~",SUBSTITUTE(W$6," ","~",LEN(TRIM(W$6))-LEN(SUBSTITUTE(TRIM(W$6)," ",""))))-1)&amp;" Total",$B$6:$BB$343,ROW($A315)-5,FALSE))</f>
        <v>0</v>
      </c>
      <c r="X315" s="14">
        <f ca="1">IF(X$5&lt;&gt;"",HLOOKUP(X$5,Functionalization!$G$6:$R$343,ROW($A315)-5,FALSE),IFERROR(INDEX(X$320:X$343,MATCH($F315,$B$320:$B$343,0))/VLOOKUP($F315,$B$320:$BB$343,MATCH(LEFT(TRIM(X$6),FIND("~",SUBSTITUTE(X$6," ","~",LEN(TRIM(X$6))-LEN(SUBSTITUTE(TRIM(X$6)," ",""))))-1)&amp;" Total",$B$6:$BB$6,0),FALSE),SUMIFS(INDIRECT("'Input-Allocators'!"&amp;IF(RIGHT(X$6,1)="d","D",IF(RIGHT(X$6,1)="y","E",IF(RIGHT(X$6,1)="r","F")))&amp;"19:"&amp;IF(RIGHT(X$6,1)="d","D",IF(RIGHT(X$6,1)="y","E",IF(RIGHT(X$6,1)="r","F")))&amp;"25"),'Input-Allocators'!$B$19:$B$25,$F315))*HLOOKUP(LEFT(TRIM(X$6),FIND("~",SUBSTITUTE(X$6," ","~",LEN(TRIM(X$6))-LEN(SUBSTITUTE(TRIM(X$6)," ",""))))-1)&amp;" Total",$B$6:$BB$343,ROW($A315)-5,FALSE))</f>
        <v>0</v>
      </c>
      <c r="Y315" s="14">
        <f ca="1">IF(Y$5&lt;&gt;"",HLOOKUP(Y$5,Functionalization!$G$6:$R$343,ROW($A315)-5,FALSE),IFERROR(INDEX(Y$320:Y$343,MATCH($F315,$B$320:$B$343,0))/VLOOKUP($F315,$B$320:$BB$343,MATCH(LEFT(TRIM(Y$6),FIND("~",SUBSTITUTE(Y$6," ","~",LEN(TRIM(Y$6))-LEN(SUBSTITUTE(TRIM(Y$6)," ",""))))-1)&amp;" Total",$B$6:$BB$6,0),FALSE),SUMIFS(INDIRECT("'Input-Allocators'!"&amp;IF(RIGHT(Y$6,1)="d","D",IF(RIGHT(Y$6,1)="y","E",IF(RIGHT(Y$6,1)="r","F")))&amp;"19:"&amp;IF(RIGHT(Y$6,1)="d","D",IF(RIGHT(Y$6,1)="y","E",IF(RIGHT(Y$6,1)="r","F")))&amp;"25"),'Input-Allocators'!$B$19:$B$25,$F315))*HLOOKUP(LEFT(TRIM(Y$6),FIND("~",SUBSTITUTE(Y$6," ","~",LEN(TRIM(Y$6))-LEN(SUBSTITUTE(TRIM(Y$6)," ",""))))-1)&amp;" Total",$B$6:$BB$343,ROW($A315)-5,FALSE))</f>
        <v>0</v>
      </c>
      <c r="Z315" s="14">
        <f ca="1">IF(Z$5&lt;&gt;"",HLOOKUP(Z$5,Functionalization!$G$6:$R$343,ROW($A315)-5,FALSE),IFERROR(INDEX(Z$320:Z$343,MATCH($F315,$B$320:$B$343,0))/VLOOKUP($F315,$B$320:$BB$343,MATCH(LEFT(TRIM(Z$6),FIND("~",SUBSTITUTE(Z$6," ","~",LEN(TRIM(Z$6))-LEN(SUBSTITUTE(TRIM(Z$6)," ",""))))-1)&amp;" Total",$B$6:$BB$6,0),FALSE),SUMIFS(INDIRECT("'Input-Allocators'!"&amp;IF(RIGHT(Z$6,1)="d","D",IF(RIGHT(Z$6,1)="y","E",IF(RIGHT(Z$6,1)="r","F")))&amp;"19:"&amp;IF(RIGHT(Z$6,1)="d","D",IF(RIGHT(Z$6,1)="y","E",IF(RIGHT(Z$6,1)="r","F")))&amp;"25"),'Input-Allocators'!$B$19:$B$25,$F315))*HLOOKUP(LEFT(TRIM(Z$6),FIND("~",SUBSTITUTE(Z$6," ","~",LEN(TRIM(Z$6))-LEN(SUBSTITUTE(TRIM(Z$6)," ",""))))-1)&amp;" Total",$B$6:$BB$343,ROW($A315)-5,FALSE))</f>
        <v>0</v>
      </c>
      <c r="AA315" s="14">
        <f ca="1">IF(AA$5&lt;&gt;"",HLOOKUP(AA$5,Functionalization!$G$6:$R$343,ROW($A315)-5,FALSE),IFERROR(INDEX(AA$320:AA$343,MATCH($F315,$B$320:$B$343,0))/VLOOKUP($F315,$B$320:$BB$343,MATCH(LEFT(TRIM(AA$6),FIND("~",SUBSTITUTE(AA$6," ","~",LEN(TRIM(AA$6))-LEN(SUBSTITUTE(TRIM(AA$6)," ",""))))-1)&amp;" Total",$B$6:$BB$6,0),FALSE),SUMIFS(INDIRECT("'Input-Allocators'!"&amp;IF(RIGHT(AA$6,1)="d","D",IF(RIGHT(AA$6,1)="y","E",IF(RIGHT(AA$6,1)="r","F")))&amp;"19:"&amp;IF(RIGHT(AA$6,1)="d","D",IF(RIGHT(AA$6,1)="y","E",IF(RIGHT(AA$6,1)="r","F")))&amp;"25"),'Input-Allocators'!$B$19:$B$25,$F315))*HLOOKUP(LEFT(TRIM(AA$6),FIND("~",SUBSTITUTE(AA$6," ","~",LEN(TRIM(AA$6))-LEN(SUBSTITUTE(TRIM(AA$6)," ",""))))-1)&amp;" Total",$B$6:$BB$343,ROW($A315)-5,FALSE))</f>
        <v>0</v>
      </c>
      <c r="AB315" s="14">
        <f ca="1">IF(AB$5&lt;&gt;"",HLOOKUP(AB$5,Functionalization!$G$6:$R$343,ROW($A315)-5,FALSE),IFERROR(INDEX(AB$320:AB$343,MATCH($F315,$B$320:$B$343,0))/VLOOKUP($F315,$B$320:$BB$343,MATCH(LEFT(TRIM(AB$6),FIND("~",SUBSTITUTE(AB$6," ","~",LEN(TRIM(AB$6))-LEN(SUBSTITUTE(TRIM(AB$6)," ",""))))-1)&amp;" Total",$B$6:$BB$6,0),FALSE),SUMIFS(INDIRECT("'Input-Allocators'!"&amp;IF(RIGHT(AB$6,1)="d","D",IF(RIGHT(AB$6,1)="y","E",IF(RIGHT(AB$6,1)="r","F")))&amp;"19:"&amp;IF(RIGHT(AB$6,1)="d","D",IF(RIGHT(AB$6,1)="y","E",IF(RIGHT(AB$6,1)="r","F")))&amp;"25"),'Input-Allocators'!$B$19:$B$25,$F315))*HLOOKUP(LEFT(TRIM(AB$6),FIND("~",SUBSTITUTE(AB$6," ","~",LEN(TRIM(AB$6))-LEN(SUBSTITUTE(TRIM(AB$6)," ",""))))-1)&amp;" Total",$B$6:$BB$343,ROW($A315)-5,FALSE))</f>
        <v>0</v>
      </c>
      <c r="AC315" s="14">
        <f ca="1">IF(AC$5&lt;&gt;"",HLOOKUP(AC$5,Functionalization!$G$6:$R$343,ROW($A315)-5,FALSE),IFERROR(INDEX(AC$320:AC$343,MATCH($F315,$B$320:$B$343,0))/VLOOKUP($F315,$B$320:$BB$343,MATCH(LEFT(TRIM(AC$6),FIND("~",SUBSTITUTE(AC$6," ","~",LEN(TRIM(AC$6))-LEN(SUBSTITUTE(TRIM(AC$6)," ",""))))-1)&amp;" Total",$B$6:$BB$6,0),FALSE),SUMIFS(INDIRECT("'Input-Allocators'!"&amp;IF(RIGHT(AC$6,1)="d","D",IF(RIGHT(AC$6,1)="y","E",IF(RIGHT(AC$6,1)="r","F")))&amp;"19:"&amp;IF(RIGHT(AC$6,1)="d","D",IF(RIGHT(AC$6,1)="y","E",IF(RIGHT(AC$6,1)="r","F")))&amp;"25"),'Input-Allocators'!$B$19:$B$25,$F315))*HLOOKUP(LEFT(TRIM(AC$6),FIND("~",SUBSTITUTE(AC$6," ","~",LEN(TRIM(AC$6))-LEN(SUBSTITUTE(TRIM(AC$6)," ",""))))-1)&amp;" Total",$B$6:$BB$343,ROW($A315)-5,FALSE))</f>
        <v>0</v>
      </c>
      <c r="AD315" s="14">
        <f ca="1">IF(AD$5&lt;&gt;"",HLOOKUP(AD$5,Functionalization!$G$6:$R$343,ROW($A315)-5,FALSE),IFERROR(INDEX(AD$320:AD$343,MATCH($F315,$B$320:$B$343,0))/VLOOKUP($F315,$B$320:$BB$343,MATCH(LEFT(TRIM(AD$6),FIND("~",SUBSTITUTE(AD$6," ","~",LEN(TRIM(AD$6))-LEN(SUBSTITUTE(TRIM(AD$6)," ",""))))-1)&amp;" Total",$B$6:$BB$6,0),FALSE),SUMIFS(INDIRECT("'Input-Allocators'!"&amp;IF(RIGHT(AD$6,1)="d","D",IF(RIGHT(AD$6,1)="y","E",IF(RIGHT(AD$6,1)="r","F")))&amp;"19:"&amp;IF(RIGHT(AD$6,1)="d","D",IF(RIGHT(AD$6,1)="y","E",IF(RIGHT(AD$6,1)="r","F")))&amp;"25"),'Input-Allocators'!$B$19:$B$25,$F315))*HLOOKUP(LEFT(TRIM(AD$6),FIND("~",SUBSTITUTE(AD$6," ","~",LEN(TRIM(AD$6))-LEN(SUBSTITUTE(TRIM(AD$6)," ",""))))-1)&amp;" Total",$B$6:$BB$343,ROW($A315)-5,FALSE))</f>
        <v>0</v>
      </c>
      <c r="AE315" s="14">
        <f ca="1">IF(AE$5&lt;&gt;"",HLOOKUP(AE$5,Functionalization!$G$6:$R$343,ROW($A315)-5,FALSE),IFERROR(INDEX(AE$320:AE$343,MATCH($F315,$B$320:$B$343,0))/VLOOKUP($F315,$B$320:$BB$343,MATCH(LEFT(TRIM(AE$6),FIND("~",SUBSTITUTE(AE$6," ","~",LEN(TRIM(AE$6))-LEN(SUBSTITUTE(TRIM(AE$6)," ",""))))-1)&amp;" Total",$B$6:$BB$6,0),FALSE),SUMIFS(INDIRECT("'Input-Allocators'!"&amp;IF(RIGHT(AE$6,1)="d","D",IF(RIGHT(AE$6,1)="y","E",IF(RIGHT(AE$6,1)="r","F")))&amp;"19:"&amp;IF(RIGHT(AE$6,1)="d","D",IF(RIGHT(AE$6,1)="y","E",IF(RIGHT(AE$6,1)="r","F")))&amp;"25"),'Input-Allocators'!$B$19:$B$25,$F315))*HLOOKUP(LEFT(TRIM(AE$6),FIND("~",SUBSTITUTE(AE$6," ","~",LEN(TRIM(AE$6))-LEN(SUBSTITUTE(TRIM(AE$6)," ",""))))-1)&amp;" Total",$B$6:$BB$343,ROW($A315)-5,FALSE))</f>
        <v>0</v>
      </c>
      <c r="AF315" s="14">
        <f ca="1">IF(AF$5&lt;&gt;"",HLOOKUP(AF$5,Functionalization!$G$6:$R$343,ROW($A315)-5,FALSE),IFERROR(INDEX(AF$320:AF$343,MATCH($F315,$B$320:$B$343,0))/VLOOKUP($F315,$B$320:$BB$343,MATCH(LEFT(TRIM(AF$6),FIND("~",SUBSTITUTE(AF$6," ","~",LEN(TRIM(AF$6))-LEN(SUBSTITUTE(TRIM(AF$6)," ",""))))-1)&amp;" Total",$B$6:$BB$6,0),FALSE),SUMIFS(INDIRECT("'Input-Allocators'!"&amp;IF(RIGHT(AF$6,1)="d","D",IF(RIGHT(AF$6,1)="y","E",IF(RIGHT(AF$6,1)="r","F")))&amp;"19:"&amp;IF(RIGHT(AF$6,1)="d","D",IF(RIGHT(AF$6,1)="y","E",IF(RIGHT(AF$6,1)="r","F")))&amp;"25"),'Input-Allocators'!$B$19:$B$25,$F315))*HLOOKUP(LEFT(TRIM(AF$6),FIND("~",SUBSTITUTE(AF$6," ","~",LEN(TRIM(AF$6))-LEN(SUBSTITUTE(TRIM(AF$6)," ",""))))-1)&amp;" Total",$B$6:$BB$343,ROW($A315)-5,FALSE))</f>
        <v>0</v>
      </c>
      <c r="AG315" s="14">
        <f ca="1">IF(AG$5&lt;&gt;"",HLOOKUP(AG$5,Functionalization!$G$6:$R$343,ROW($A315)-5,FALSE),IFERROR(INDEX(AG$320:AG$343,MATCH($F315,$B$320:$B$343,0))/VLOOKUP($F315,$B$320:$BB$343,MATCH(LEFT(TRIM(AG$6),FIND("~",SUBSTITUTE(AG$6," ","~",LEN(TRIM(AG$6))-LEN(SUBSTITUTE(TRIM(AG$6)," ",""))))-1)&amp;" Total",$B$6:$BB$6,0),FALSE),SUMIFS(INDIRECT("'Input-Allocators'!"&amp;IF(RIGHT(AG$6,1)="d","D",IF(RIGHT(AG$6,1)="y","E",IF(RIGHT(AG$6,1)="r","F")))&amp;"19:"&amp;IF(RIGHT(AG$6,1)="d","D",IF(RIGHT(AG$6,1)="y","E",IF(RIGHT(AG$6,1)="r","F")))&amp;"25"),'Input-Allocators'!$B$19:$B$25,$F315))*HLOOKUP(LEFT(TRIM(AG$6),FIND("~",SUBSTITUTE(AG$6," ","~",LEN(TRIM(AG$6))-LEN(SUBSTITUTE(TRIM(AG$6)," ",""))))-1)&amp;" Total",$B$6:$BB$343,ROW($A315)-5,FALSE))</f>
        <v>0</v>
      </c>
      <c r="AH315" s="14">
        <f ca="1">IF(AH$5&lt;&gt;"",HLOOKUP(AH$5,Functionalization!$G$6:$R$343,ROW($A315)-5,FALSE),IFERROR(INDEX(AH$320:AH$343,MATCH($F315,$B$320:$B$343,0))/VLOOKUP($F315,$B$320:$BB$343,MATCH(LEFT(TRIM(AH$6),FIND("~",SUBSTITUTE(AH$6," ","~",LEN(TRIM(AH$6))-LEN(SUBSTITUTE(TRIM(AH$6)," ",""))))-1)&amp;" Total",$B$6:$BB$6,0),FALSE),SUMIFS(INDIRECT("'Input-Allocators'!"&amp;IF(RIGHT(AH$6,1)="d","D",IF(RIGHT(AH$6,1)="y","E",IF(RIGHT(AH$6,1)="r","F")))&amp;"19:"&amp;IF(RIGHT(AH$6,1)="d","D",IF(RIGHT(AH$6,1)="y","E",IF(RIGHT(AH$6,1)="r","F")))&amp;"25"),'Input-Allocators'!$B$19:$B$25,$F315))*HLOOKUP(LEFT(TRIM(AH$6),FIND("~",SUBSTITUTE(AH$6," ","~",LEN(TRIM(AH$6))-LEN(SUBSTITUTE(TRIM(AH$6)," ",""))))-1)&amp;" Total",$B$6:$BB$343,ROW($A315)-5,FALSE))</f>
        <v>0</v>
      </c>
      <c r="AI315" s="14">
        <f ca="1">IF(AI$5&lt;&gt;"",HLOOKUP(AI$5,Functionalization!$G$6:$R$343,ROW($A315)-5,FALSE),IFERROR(INDEX(AI$320:AI$343,MATCH($F315,$B$320:$B$343,0))/VLOOKUP($F315,$B$320:$BB$343,MATCH(LEFT(TRIM(AI$6),FIND("~",SUBSTITUTE(AI$6," ","~",LEN(TRIM(AI$6))-LEN(SUBSTITUTE(TRIM(AI$6)," ",""))))-1)&amp;" Total",$B$6:$BB$6,0),FALSE),SUMIFS(INDIRECT("'Input-Allocators'!"&amp;IF(RIGHT(AI$6,1)="d","D",IF(RIGHT(AI$6,1)="y","E",IF(RIGHT(AI$6,1)="r","F")))&amp;"19:"&amp;IF(RIGHT(AI$6,1)="d","D",IF(RIGHT(AI$6,1)="y","E",IF(RIGHT(AI$6,1)="r","F")))&amp;"25"),'Input-Allocators'!$B$19:$B$25,$F315))*HLOOKUP(LEFT(TRIM(AI$6),FIND("~",SUBSTITUTE(AI$6," ","~",LEN(TRIM(AI$6))-LEN(SUBSTITUTE(TRIM(AI$6)," ",""))))-1)&amp;" Total",$B$6:$BB$343,ROW($A315)-5,FALSE))</f>
        <v>0</v>
      </c>
      <c r="AJ315" s="14">
        <f ca="1">IF(AJ$5&lt;&gt;"",HLOOKUP(AJ$5,Functionalization!$G$6:$R$343,ROW($A315)-5,FALSE),IFERROR(INDEX(AJ$320:AJ$343,MATCH($F315,$B$320:$B$343,0))/VLOOKUP($F315,$B$320:$BB$343,MATCH(LEFT(TRIM(AJ$6),FIND("~",SUBSTITUTE(AJ$6," ","~",LEN(TRIM(AJ$6))-LEN(SUBSTITUTE(TRIM(AJ$6)," ",""))))-1)&amp;" Total",$B$6:$BB$6,0),FALSE),SUMIFS(INDIRECT("'Input-Allocators'!"&amp;IF(RIGHT(AJ$6,1)="d","D",IF(RIGHT(AJ$6,1)="y","E",IF(RIGHT(AJ$6,1)="r","F")))&amp;"19:"&amp;IF(RIGHT(AJ$6,1)="d","D",IF(RIGHT(AJ$6,1)="y","E",IF(RIGHT(AJ$6,1)="r","F")))&amp;"25"),'Input-Allocators'!$B$19:$B$25,$F315))*HLOOKUP(LEFT(TRIM(AJ$6),FIND("~",SUBSTITUTE(AJ$6," ","~",LEN(TRIM(AJ$6))-LEN(SUBSTITUTE(TRIM(AJ$6)," ",""))))-1)&amp;" Total",$B$6:$BB$343,ROW($A315)-5,FALSE))</f>
        <v>0</v>
      </c>
      <c r="AK315" s="14">
        <f ca="1">IF(AK$5&lt;&gt;"",HLOOKUP(AK$5,Functionalization!$G$6:$R$343,ROW($A315)-5,FALSE),IFERROR(INDEX(AK$320:AK$343,MATCH($F315,$B$320:$B$343,0))/VLOOKUP($F315,$B$320:$BB$343,MATCH(LEFT(TRIM(AK$6),FIND("~",SUBSTITUTE(AK$6," ","~",LEN(TRIM(AK$6))-LEN(SUBSTITUTE(TRIM(AK$6)," ",""))))-1)&amp;" Total",$B$6:$BB$6,0),FALSE),SUMIFS(INDIRECT("'Input-Allocators'!"&amp;IF(RIGHT(AK$6,1)="d","D",IF(RIGHT(AK$6,1)="y","E",IF(RIGHT(AK$6,1)="r","F")))&amp;"19:"&amp;IF(RIGHT(AK$6,1)="d","D",IF(RIGHT(AK$6,1)="y","E",IF(RIGHT(AK$6,1)="r","F")))&amp;"25"),'Input-Allocators'!$B$19:$B$25,$F315))*HLOOKUP(LEFT(TRIM(AK$6),FIND("~",SUBSTITUTE(AK$6," ","~",LEN(TRIM(AK$6))-LEN(SUBSTITUTE(TRIM(AK$6)," ",""))))-1)&amp;" Total",$B$6:$BB$343,ROW($A315)-5,FALSE))</f>
        <v>0</v>
      </c>
      <c r="AL315" s="14">
        <f ca="1">IF(AL$5&lt;&gt;"",HLOOKUP(AL$5,Functionalization!$G$6:$R$343,ROW($A315)-5,FALSE),IFERROR(INDEX(AL$320:AL$343,MATCH($F315,$B$320:$B$343,0))/VLOOKUP($F315,$B$320:$BB$343,MATCH(LEFT(TRIM(AL$6),FIND("~",SUBSTITUTE(AL$6," ","~",LEN(TRIM(AL$6))-LEN(SUBSTITUTE(TRIM(AL$6)," ",""))))-1)&amp;" Total",$B$6:$BB$6,0),FALSE),SUMIFS(INDIRECT("'Input-Allocators'!"&amp;IF(RIGHT(AL$6,1)="d","D",IF(RIGHT(AL$6,1)="y","E",IF(RIGHT(AL$6,1)="r","F")))&amp;"19:"&amp;IF(RIGHT(AL$6,1)="d","D",IF(RIGHT(AL$6,1)="y","E",IF(RIGHT(AL$6,1)="r","F")))&amp;"25"),'Input-Allocators'!$B$19:$B$25,$F315))*HLOOKUP(LEFT(TRIM(AL$6),FIND("~",SUBSTITUTE(AL$6," ","~",LEN(TRIM(AL$6))-LEN(SUBSTITUTE(TRIM(AL$6)," ",""))))-1)&amp;" Total",$B$6:$BB$343,ROW($A315)-5,FALSE))</f>
        <v>0</v>
      </c>
      <c r="AM315" s="14">
        <f ca="1">IF(AM$5&lt;&gt;"",HLOOKUP(AM$5,Functionalization!$G$6:$R$343,ROW($A315)-5,FALSE),IFERROR(INDEX(AM$320:AM$343,MATCH($F315,$B$320:$B$343,0))/VLOOKUP($F315,$B$320:$BB$343,MATCH(LEFT(TRIM(AM$6),FIND("~",SUBSTITUTE(AM$6," ","~",LEN(TRIM(AM$6))-LEN(SUBSTITUTE(TRIM(AM$6)," ",""))))-1)&amp;" Total",$B$6:$BB$6,0),FALSE),SUMIFS(INDIRECT("'Input-Allocators'!"&amp;IF(RIGHT(AM$6,1)="d","D",IF(RIGHT(AM$6,1)="y","E",IF(RIGHT(AM$6,1)="r","F")))&amp;"19:"&amp;IF(RIGHT(AM$6,1)="d","D",IF(RIGHT(AM$6,1)="y","E",IF(RIGHT(AM$6,1)="r","F")))&amp;"25"),'Input-Allocators'!$B$19:$B$25,$F315))*HLOOKUP(LEFT(TRIM(AM$6),FIND("~",SUBSTITUTE(AM$6," ","~",LEN(TRIM(AM$6))-LEN(SUBSTITUTE(TRIM(AM$6)," ",""))))-1)&amp;" Total",$B$6:$BB$343,ROW($A315)-5,FALSE))</f>
        <v>0</v>
      </c>
      <c r="AN315" s="14">
        <f ca="1">IF(AN$5&lt;&gt;"",HLOOKUP(AN$5,Functionalization!$G$6:$R$343,ROW($A315)-5,FALSE),IFERROR(INDEX(AN$320:AN$343,MATCH($F315,$B$320:$B$343,0))/VLOOKUP($F315,$B$320:$BB$343,MATCH(LEFT(TRIM(AN$6),FIND("~",SUBSTITUTE(AN$6," ","~",LEN(TRIM(AN$6))-LEN(SUBSTITUTE(TRIM(AN$6)," ",""))))-1)&amp;" Total",$B$6:$BB$6,0),FALSE),SUMIFS(INDIRECT("'Input-Allocators'!"&amp;IF(RIGHT(AN$6,1)="d","D",IF(RIGHT(AN$6,1)="y","E",IF(RIGHT(AN$6,1)="r","F")))&amp;"19:"&amp;IF(RIGHT(AN$6,1)="d","D",IF(RIGHT(AN$6,1)="y","E",IF(RIGHT(AN$6,1)="r","F")))&amp;"25"),'Input-Allocators'!$B$19:$B$25,$F315))*HLOOKUP(LEFT(TRIM(AN$6),FIND("~",SUBSTITUTE(AN$6," ","~",LEN(TRIM(AN$6))-LEN(SUBSTITUTE(TRIM(AN$6)," ",""))))-1)&amp;" Total",$B$6:$BB$343,ROW($A315)-5,FALSE))</f>
        <v>0</v>
      </c>
      <c r="AO315" s="14">
        <f ca="1">IF(AO$5&lt;&gt;"",HLOOKUP(AO$5,Functionalization!$G$6:$R$343,ROW($A315)-5,FALSE),IFERROR(INDEX(AO$320:AO$343,MATCH($F315,$B$320:$B$343,0))/VLOOKUP($F315,$B$320:$BB$343,MATCH(LEFT(TRIM(AO$6),FIND("~",SUBSTITUTE(AO$6," ","~",LEN(TRIM(AO$6))-LEN(SUBSTITUTE(TRIM(AO$6)," ",""))))-1)&amp;" Total",$B$6:$BB$6,0),FALSE),SUMIFS(INDIRECT("'Input-Allocators'!"&amp;IF(RIGHT(AO$6,1)="d","D",IF(RIGHT(AO$6,1)="y","E",IF(RIGHT(AO$6,1)="r","F")))&amp;"19:"&amp;IF(RIGHT(AO$6,1)="d","D",IF(RIGHT(AO$6,1)="y","E",IF(RIGHT(AO$6,1)="r","F")))&amp;"25"),'Input-Allocators'!$B$19:$B$25,$F315))*HLOOKUP(LEFT(TRIM(AO$6),FIND("~",SUBSTITUTE(AO$6," ","~",LEN(TRIM(AO$6))-LEN(SUBSTITUTE(TRIM(AO$6)," ",""))))-1)&amp;" Total",$B$6:$BB$343,ROW($A315)-5,FALSE))</f>
        <v>0</v>
      </c>
      <c r="AP315" s="14">
        <f ca="1">IF(AP$5&lt;&gt;"",HLOOKUP(AP$5,Functionalization!$G$6:$R$343,ROW($A315)-5,FALSE),IFERROR(INDEX(AP$320:AP$343,MATCH($F315,$B$320:$B$343,0))/VLOOKUP($F315,$B$320:$BB$343,MATCH(LEFT(TRIM(AP$6),FIND("~",SUBSTITUTE(AP$6," ","~",LEN(TRIM(AP$6))-LEN(SUBSTITUTE(TRIM(AP$6)," ",""))))-1)&amp;" Total",$B$6:$BB$6,0),FALSE),SUMIFS(INDIRECT("'Input-Allocators'!"&amp;IF(RIGHT(AP$6,1)="d","D",IF(RIGHT(AP$6,1)="y","E",IF(RIGHT(AP$6,1)="r","F")))&amp;"19:"&amp;IF(RIGHT(AP$6,1)="d","D",IF(RIGHT(AP$6,1)="y","E",IF(RIGHT(AP$6,1)="r","F")))&amp;"25"),'Input-Allocators'!$B$19:$B$25,$F315))*HLOOKUP(LEFT(TRIM(AP$6),FIND("~",SUBSTITUTE(AP$6," ","~",LEN(TRIM(AP$6))-LEN(SUBSTITUTE(TRIM(AP$6)," ",""))))-1)&amp;" Total",$B$6:$BB$343,ROW($A315)-5,FALSE))</f>
        <v>0</v>
      </c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81"/>
      <c r="BD315" s="44">
        <f ca="1">IFERROR(IF(SUMIF($G$6:$BB$6,BD$6&amp;" Total",$G315:$BB315)-(SUMIF($G$6:$BB$6,BD$6&amp;" "&amp;'Input-Allocators'!$D$18,$G315:$BB315)+IFERROR(SUMIF($G$6:$BB$6,BD$6&amp;" "&amp;'Input-Allocators'!$E$18,$G315:$BB315),SUMIF($G$6:$BB$6,BD$6&amp;" "&amp;'Input-Allocators'!$B$20,$G315:$BB315))+SUMIF($G$6:$BB$6,BD$6&amp;" "&amp;'Input-Allocators'!$F$18,$G315:$BB315))&lt;Check_Limit,0,1),1)</f>
        <v>0</v>
      </c>
      <c r="BE315" s="44">
        <f ca="1">IFERROR(IF(SUMIF($G$6:$BB$6,BE$6&amp;" Total",$G315:$BB315)-(SUMIF($G$6:$BB$6,BE$6&amp;" "&amp;'Input-Allocators'!$D$18,$G315:$BB315)+IFERROR(SUMIF($G$6:$BB$6,BE$6&amp;" "&amp;'Input-Allocators'!$E$18,$G315:$BB315),SUMIF($G$6:$BB$6,BE$6&amp;" "&amp;'Input-Allocators'!$B$20,$G315:$BB315))+SUMIF($G$6:$BB$6,BE$6&amp;" "&amp;'Input-Allocators'!$F$18,$G315:$BB315))&lt;Check_Limit,0,1),1)</f>
        <v>0</v>
      </c>
      <c r="BF315" s="44">
        <f ca="1">IFERROR(IF(SUMIF($G$6:$BB$6,BF$6&amp;" Total",$G315:$BB315)-(SUMIF($G$6:$BB$6,BF$6&amp;" "&amp;'Input-Allocators'!$D$18,$G315:$BB315)+IFERROR(SUMIF($G$6:$BB$6,BF$6&amp;" "&amp;'Input-Allocators'!$E$18,$G315:$BB315),SUMIF($G$6:$BB$6,BF$6&amp;" "&amp;'Input-Allocators'!$B$20,$G315:$BB315))+SUMIF($G$6:$BB$6,BF$6&amp;" "&amp;'Input-Allocators'!$F$18,$G315:$BB315))&lt;Check_Limit,0,1),1)</f>
        <v>0</v>
      </c>
      <c r="BG315" s="44">
        <f ca="1">IFERROR(IF(SUMIF($G$6:$BB$6,BG$6&amp;" Total",$G315:$BB315)-(SUMIF($G$6:$BB$6,BG$6&amp;" "&amp;'Input-Allocators'!$D$18,$G315:$BB315)+IFERROR(SUMIF($G$6:$BB$6,BG$6&amp;" "&amp;'Input-Allocators'!$E$18,$G315:$BB315),SUMIF($G$6:$BB$6,BG$6&amp;" "&amp;'Input-Allocators'!$B$20,$G315:$BB315))+SUMIF($G$6:$BB$6,BG$6&amp;" "&amp;'Input-Allocators'!$F$18,$G315:$BB315))&lt;Check_Limit,0,1),1)</f>
        <v>0</v>
      </c>
      <c r="BH315" s="44">
        <f ca="1">IFERROR(IF(SUMIF($G$6:$BB$6,BH$6&amp;" Total",$G315:$BB315)-(SUMIF($G$6:$BB$6,BH$6&amp;" "&amp;'Input-Allocators'!$D$18,$G315:$BB315)+IFERROR(SUMIF($G$6:$BB$6,BH$6&amp;" "&amp;'Input-Allocators'!$E$18,$G315:$BB315),SUMIF($G$6:$BB$6,BH$6&amp;" "&amp;'Input-Allocators'!$B$20,$G315:$BB315))+SUMIF($G$6:$BB$6,BH$6&amp;" "&amp;'Input-Allocators'!$F$18,$G315:$BB315))&lt;Check_Limit,0,1),1)</f>
        <v>0</v>
      </c>
      <c r="BI315" s="44">
        <f ca="1">IFERROR(IF(SUMIF($G$6:$BB$6,BI$6&amp;" Total",$G315:$BB315)-(SUMIF($G$6:$BB$6,BI$6&amp;" "&amp;'Input-Allocators'!$D$18,$G315:$BB315)+IFERROR(SUMIF($G$6:$BB$6,BI$6&amp;" "&amp;'Input-Allocators'!$E$18,$G315:$BB315),SUMIF($G$6:$BB$6,BI$6&amp;" "&amp;'Input-Allocators'!$B$20,$G315:$BB315))+SUMIF($G$6:$BB$6,BI$6&amp;" "&amp;'Input-Allocators'!$F$18,$G315:$BB315))&lt;Check_Limit,0,1),1)</f>
        <v>0</v>
      </c>
      <c r="BJ315" s="44">
        <f ca="1">IFERROR(IF(SUMIF($G$6:$BB$6,BJ$6&amp;" Total",$G315:$BB315)-(SUMIF($G$6:$BB$6,BJ$6&amp;" "&amp;'Input-Allocators'!$D$18,$G315:$BB315)+IFERROR(SUMIF($G$6:$BB$6,BJ$6&amp;" "&amp;'Input-Allocators'!$E$18,$G315:$BB315),SUMIF($G$6:$BB$6,BJ$6&amp;" "&amp;'Input-Allocators'!$B$20,$G315:$BB315))+SUMIF($G$6:$BB$6,BJ$6&amp;" "&amp;'Input-Allocators'!$F$18,$G315:$BB315))&lt;Check_Limit,0,1),1)</f>
        <v>0</v>
      </c>
      <c r="BK315" s="44">
        <f ca="1">IFERROR(IF(SUMIF($G$6:$BB$6,BK$6&amp;" Total",$G315:$BB315)-(SUMIF($G$6:$BB$6,BK$6&amp;" "&amp;'Input-Allocators'!$D$18,$G315:$BB315)+IFERROR(SUMIF($G$6:$BB$6,BK$6&amp;" "&amp;'Input-Allocators'!$E$18,$G315:$BB315),SUMIF($G$6:$BB$6,BK$6&amp;" "&amp;'Input-Allocators'!$B$20,$G315:$BB315))+SUMIF($G$6:$BB$6,BK$6&amp;" "&amp;'Input-Allocators'!$F$18,$G315:$BB315))&lt;Check_Limit,0,1),1)</f>
        <v>0</v>
      </c>
      <c r="BL315" s="44">
        <f ca="1">IFERROR(IF(SUMIF($G$6:$BB$6,BL$6&amp;" Total",$G315:$BB315)-(SUMIF($G$6:$BB$6,BL$6&amp;" "&amp;'Input-Allocators'!$D$18,$G315:$BB315)+IFERROR(SUMIF($G$6:$BB$6,BL$6&amp;" "&amp;'Input-Allocators'!$E$18,$G315:$BB315),SUMIF($G$6:$BB$6,BL$6&amp;" "&amp;'Input-Allocators'!$B$20,$G315:$BB315))+SUMIF($G$6:$BB$6,BL$6&amp;" "&amp;'Input-Allocators'!$F$18,$G315:$BB315))&lt;Check_Limit,0,1),1)</f>
        <v>0</v>
      </c>
      <c r="BM315" s="44">
        <f ca="1">IFERROR(IF(SUMIF($G$6:$BB$6,BM$6&amp;" Total",$G315:$BB315)-(SUMIF($G$6:$BB$6,BM$6&amp;" "&amp;'Input-Allocators'!$D$18,$G315:$BB315)+IFERROR(SUMIF($G$6:$BB$6,BM$6&amp;" "&amp;'Input-Allocators'!$E$18,$G315:$BB315),SUMIF($G$6:$BB$6,BM$6&amp;" "&amp;'Input-Allocators'!$B$20,$G315:$BB315))+SUMIF($G$6:$BB$6,BM$6&amp;" "&amp;'Input-Allocators'!$F$18,$G315:$BB315))&lt;Check_Limit,0,1),1)</f>
        <v>0</v>
      </c>
      <c r="BN315" s="44">
        <f ca="1">IFERROR(IF(SUMIF($G$6:$BB$6,BN$6&amp;" Total",$G315:$BB315)-(SUMIF($G$6:$BB$6,BN$6&amp;" "&amp;'Input-Allocators'!$D$18,$G315:$BB315)+IFERROR(SUMIF($G$6:$BB$6,BN$6&amp;" "&amp;'Input-Allocators'!$E$18,$G315:$BB315),SUMIF($G$6:$BB$6,BN$6&amp;" "&amp;'Input-Allocators'!$B$20,$G315:$BB315))+SUMIF($G$6:$BB$6,BN$6&amp;" "&amp;'Input-Allocators'!$F$18,$G315:$BB315))&lt;Check_Limit,0,1),1)</f>
        <v>0</v>
      </c>
      <c r="BO315" s="44">
        <f ca="1">IFERROR(IF(SUMIF($G$6:$BB$6,BO$6&amp;" Total",$G315:$BB315)-(SUMIF($G$6:$BB$6,BO$6&amp;" "&amp;'Input-Allocators'!$D$18,$G315:$BB315)+IFERROR(SUMIF($G$6:$BB$6,BO$6&amp;" "&amp;'Input-Allocators'!$E$18,$G315:$BB315),SUMIF($G$6:$BB$6,BO$6&amp;" "&amp;'Input-Allocators'!$B$20,$G315:$BB315))+SUMIF($G$6:$BB$6,BO$6&amp;" "&amp;'Input-Allocators'!$F$18,$G315:$BB315))&lt;Check_Limit,0,1),1)</f>
        <v>0</v>
      </c>
    </row>
    <row r="316" spans="1:67" ht="15.75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>SUM(D309:D315)</f>
        <v>333174.44362438819</v>
      </c>
      <c r="E316" s="14">
        <f t="shared" ca="1" si="49"/>
        <v>0</v>
      </c>
      <c r="F316" s="1"/>
      <c r="G316" s="179">
        <f t="shared" ref="G316:AP316" ca="1" si="54">SUM(G309:G315)</f>
        <v>3299.5841481454881</v>
      </c>
      <c r="H316" s="179">
        <f t="shared" ca="1" si="54"/>
        <v>0</v>
      </c>
      <c r="I316" s="179">
        <f t="shared" ca="1" si="54"/>
        <v>3299.5841481454881</v>
      </c>
      <c r="J316" s="179">
        <f t="shared" ca="1" si="54"/>
        <v>0</v>
      </c>
      <c r="K316" s="179">
        <f t="shared" ca="1" si="54"/>
        <v>7701.003180073305</v>
      </c>
      <c r="L316" s="179">
        <f t="shared" ca="1" si="54"/>
        <v>7701.003180073305</v>
      </c>
      <c r="M316" s="179">
        <f t="shared" ca="1" si="54"/>
        <v>0</v>
      </c>
      <c r="N316" s="179">
        <f t="shared" ca="1" si="54"/>
        <v>0</v>
      </c>
      <c r="O316" s="179">
        <f t="shared" ca="1" si="54"/>
        <v>66339.148244982236</v>
      </c>
      <c r="P316" s="179">
        <f t="shared" ca="1" si="54"/>
        <v>62422.415621819782</v>
      </c>
      <c r="Q316" s="179">
        <f t="shared" ca="1" si="54"/>
        <v>0</v>
      </c>
      <c r="R316" s="179">
        <f t="shared" ca="1" si="54"/>
        <v>3916.7326231624434</v>
      </c>
      <c r="S316" s="179">
        <f t="shared" ca="1" si="54"/>
        <v>68290.648051187251</v>
      </c>
      <c r="T316" s="179">
        <f t="shared" ca="1" si="54"/>
        <v>0</v>
      </c>
      <c r="U316" s="179">
        <f t="shared" ca="1" si="54"/>
        <v>0</v>
      </c>
      <c r="V316" s="179">
        <f t="shared" ca="1" si="54"/>
        <v>68290.648051187251</v>
      </c>
      <c r="W316" s="179">
        <f t="shared" ca="1" si="54"/>
        <v>187544.06000000006</v>
      </c>
      <c r="X316" s="179">
        <f t="shared" ca="1" si="54"/>
        <v>0</v>
      </c>
      <c r="Y316" s="179">
        <f t="shared" ca="1" si="54"/>
        <v>187544.06000000006</v>
      </c>
      <c r="Z316" s="179">
        <f t="shared" ca="1" si="54"/>
        <v>0</v>
      </c>
      <c r="AA316" s="179">
        <f t="shared" ca="1" si="54"/>
        <v>0</v>
      </c>
      <c r="AB316" s="179">
        <f t="shared" ca="1" si="54"/>
        <v>0</v>
      </c>
      <c r="AC316" s="179">
        <f t="shared" ca="1" si="54"/>
        <v>0</v>
      </c>
      <c r="AD316" s="179">
        <f t="shared" ca="1" si="54"/>
        <v>0</v>
      </c>
      <c r="AE316" s="179">
        <f t="shared" ca="1" si="54"/>
        <v>0</v>
      </c>
      <c r="AF316" s="179">
        <f t="shared" ca="1" si="54"/>
        <v>0</v>
      </c>
      <c r="AG316" s="179">
        <f t="shared" ca="1" si="54"/>
        <v>0</v>
      </c>
      <c r="AH316" s="179">
        <f t="shared" ca="1" si="54"/>
        <v>0</v>
      </c>
      <c r="AI316" s="179">
        <f t="shared" ca="1" si="54"/>
        <v>0</v>
      </c>
      <c r="AJ316" s="179">
        <f t="shared" ca="1" si="54"/>
        <v>0</v>
      </c>
      <c r="AK316" s="179">
        <f t="shared" ca="1" si="54"/>
        <v>0</v>
      </c>
      <c r="AL316" s="179">
        <f t="shared" ca="1" si="54"/>
        <v>0</v>
      </c>
      <c r="AM316" s="179">
        <f t="shared" ca="1" si="54"/>
        <v>0</v>
      </c>
      <c r="AN316" s="179">
        <f t="shared" ca="1" si="54"/>
        <v>0</v>
      </c>
      <c r="AO316" s="179">
        <f t="shared" ca="1" si="54"/>
        <v>0</v>
      </c>
      <c r="AP316" s="179">
        <f t="shared" ca="1" si="54"/>
        <v>0</v>
      </c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81"/>
      <c r="BD316" s="44">
        <f ca="1">IFERROR(IF(SUMIF($G$6:$BB$6,BD$6&amp;" Total",$G316:$BB316)-(SUMIF($G$6:$BB$6,BD$6&amp;" "&amp;'Input-Allocators'!$D$18,$G316:$BB316)+IFERROR(SUMIF($G$6:$BB$6,BD$6&amp;" "&amp;'Input-Allocators'!$E$18,$G316:$BB316),SUMIF($G$6:$BB$6,BD$6&amp;" "&amp;'Input-Allocators'!$B$20,$G316:$BB316))+SUMIF($G$6:$BB$6,BD$6&amp;" "&amp;'Input-Allocators'!$F$18,$G316:$BB316))&lt;Check_Limit,0,1),1)</f>
        <v>0</v>
      </c>
      <c r="BE316" s="44">
        <f ca="1">IFERROR(IF(SUMIF($G$6:$BB$6,BE$6&amp;" Total",$G316:$BB316)-(SUMIF($G$6:$BB$6,BE$6&amp;" "&amp;'Input-Allocators'!$D$18,$G316:$BB316)+IFERROR(SUMIF($G$6:$BB$6,BE$6&amp;" "&amp;'Input-Allocators'!$E$18,$G316:$BB316),SUMIF($G$6:$BB$6,BE$6&amp;" "&amp;'Input-Allocators'!$B$20,$G316:$BB316))+SUMIF($G$6:$BB$6,BE$6&amp;" "&amp;'Input-Allocators'!$F$18,$G316:$BB316))&lt;Check_Limit,0,1),1)</f>
        <v>0</v>
      </c>
      <c r="BF316" s="44">
        <f ca="1">IFERROR(IF(SUMIF($G$6:$BB$6,BF$6&amp;" Total",$G316:$BB316)-(SUMIF($G$6:$BB$6,BF$6&amp;" "&amp;'Input-Allocators'!$D$18,$G316:$BB316)+IFERROR(SUMIF($G$6:$BB$6,BF$6&amp;" "&amp;'Input-Allocators'!$E$18,$G316:$BB316),SUMIF($G$6:$BB$6,BF$6&amp;" "&amp;'Input-Allocators'!$B$20,$G316:$BB316))+SUMIF($G$6:$BB$6,BF$6&amp;" "&amp;'Input-Allocators'!$F$18,$G316:$BB316))&lt;Check_Limit,0,1),1)</f>
        <v>0</v>
      </c>
      <c r="BG316" s="44">
        <f ca="1">IFERROR(IF(SUMIF($G$6:$BB$6,BG$6&amp;" Total",$G316:$BB316)-(SUMIF($G$6:$BB$6,BG$6&amp;" "&amp;'Input-Allocators'!$D$18,$G316:$BB316)+IFERROR(SUMIF($G$6:$BB$6,BG$6&amp;" "&amp;'Input-Allocators'!$E$18,$G316:$BB316),SUMIF($G$6:$BB$6,BG$6&amp;" "&amp;'Input-Allocators'!$B$20,$G316:$BB316))+SUMIF($G$6:$BB$6,BG$6&amp;" "&amp;'Input-Allocators'!$F$18,$G316:$BB316))&lt;Check_Limit,0,1),1)</f>
        <v>0</v>
      </c>
      <c r="BH316" s="44">
        <f ca="1">IFERROR(IF(SUMIF($G$6:$BB$6,BH$6&amp;" Total",$G316:$BB316)-(SUMIF($G$6:$BB$6,BH$6&amp;" "&amp;'Input-Allocators'!$D$18,$G316:$BB316)+IFERROR(SUMIF($G$6:$BB$6,BH$6&amp;" "&amp;'Input-Allocators'!$E$18,$G316:$BB316),SUMIF($G$6:$BB$6,BH$6&amp;" "&amp;'Input-Allocators'!$B$20,$G316:$BB316))+SUMIF($G$6:$BB$6,BH$6&amp;" "&amp;'Input-Allocators'!$F$18,$G316:$BB316))&lt;Check_Limit,0,1),1)</f>
        <v>0</v>
      </c>
      <c r="BI316" s="44">
        <f ca="1">IFERROR(IF(SUMIF($G$6:$BB$6,BI$6&amp;" Total",$G316:$BB316)-(SUMIF($G$6:$BB$6,BI$6&amp;" "&amp;'Input-Allocators'!$D$18,$G316:$BB316)+IFERROR(SUMIF($G$6:$BB$6,BI$6&amp;" "&amp;'Input-Allocators'!$E$18,$G316:$BB316),SUMIF($G$6:$BB$6,BI$6&amp;" "&amp;'Input-Allocators'!$B$20,$G316:$BB316))+SUMIF($G$6:$BB$6,BI$6&amp;" "&amp;'Input-Allocators'!$F$18,$G316:$BB316))&lt;Check_Limit,0,1),1)</f>
        <v>0</v>
      </c>
      <c r="BJ316" s="44">
        <f ca="1">IFERROR(IF(SUMIF($G$6:$BB$6,BJ$6&amp;" Total",$G316:$BB316)-(SUMIF($G$6:$BB$6,BJ$6&amp;" "&amp;'Input-Allocators'!$D$18,$G316:$BB316)+IFERROR(SUMIF($G$6:$BB$6,BJ$6&amp;" "&amp;'Input-Allocators'!$E$18,$G316:$BB316),SUMIF($G$6:$BB$6,BJ$6&amp;" "&amp;'Input-Allocators'!$B$20,$G316:$BB316))+SUMIF($G$6:$BB$6,BJ$6&amp;" "&amp;'Input-Allocators'!$F$18,$G316:$BB316))&lt;Check_Limit,0,1),1)</f>
        <v>0</v>
      </c>
      <c r="BK316" s="44">
        <f ca="1">IFERROR(IF(SUMIF($G$6:$BB$6,BK$6&amp;" Total",$G316:$BB316)-(SUMIF($G$6:$BB$6,BK$6&amp;" "&amp;'Input-Allocators'!$D$18,$G316:$BB316)+IFERROR(SUMIF($G$6:$BB$6,BK$6&amp;" "&amp;'Input-Allocators'!$E$18,$G316:$BB316),SUMIF($G$6:$BB$6,BK$6&amp;" "&amp;'Input-Allocators'!$B$20,$G316:$BB316))+SUMIF($G$6:$BB$6,BK$6&amp;" "&amp;'Input-Allocators'!$F$18,$G316:$BB316))&lt;Check_Limit,0,1),1)</f>
        <v>0</v>
      </c>
      <c r="BL316" s="44">
        <f ca="1">IFERROR(IF(SUMIF($G$6:$BB$6,BL$6&amp;" Total",$G316:$BB316)-(SUMIF($G$6:$BB$6,BL$6&amp;" "&amp;'Input-Allocators'!$D$18,$G316:$BB316)+IFERROR(SUMIF($G$6:$BB$6,BL$6&amp;" "&amp;'Input-Allocators'!$E$18,$G316:$BB316),SUMIF($G$6:$BB$6,BL$6&amp;" "&amp;'Input-Allocators'!$B$20,$G316:$BB316))+SUMIF($G$6:$BB$6,BL$6&amp;" "&amp;'Input-Allocators'!$F$18,$G316:$BB316))&lt;Check_Limit,0,1),1)</f>
        <v>0</v>
      </c>
      <c r="BM316" s="44">
        <f ca="1">IFERROR(IF(SUMIF($G$6:$BB$6,BM$6&amp;" Total",$G316:$BB316)-(SUMIF($G$6:$BB$6,BM$6&amp;" "&amp;'Input-Allocators'!$D$18,$G316:$BB316)+IFERROR(SUMIF($G$6:$BB$6,BM$6&amp;" "&amp;'Input-Allocators'!$E$18,$G316:$BB316),SUMIF($G$6:$BB$6,BM$6&amp;" "&amp;'Input-Allocators'!$B$20,$G316:$BB316))+SUMIF($G$6:$BB$6,BM$6&amp;" "&amp;'Input-Allocators'!$F$18,$G316:$BB316))&lt;Check_Limit,0,1),1)</f>
        <v>0</v>
      </c>
      <c r="BN316" s="44">
        <f ca="1">IFERROR(IF(SUMIF($G$6:$BB$6,BN$6&amp;" Total",$G316:$BB316)-(SUMIF($G$6:$BB$6,BN$6&amp;" "&amp;'Input-Allocators'!$D$18,$G316:$BB316)+IFERROR(SUMIF($G$6:$BB$6,BN$6&amp;" "&amp;'Input-Allocators'!$E$18,$G316:$BB316),SUMIF($G$6:$BB$6,BN$6&amp;" "&amp;'Input-Allocators'!$B$20,$G316:$BB316))+SUMIF($G$6:$BB$6,BN$6&amp;" "&amp;'Input-Allocators'!$F$18,$G316:$BB316))&lt;Check_Limit,0,1),1)</f>
        <v>0</v>
      </c>
      <c r="BO316" s="44">
        <f ca="1">IFERROR(IF(SUMIF($G$6:$BB$6,BO$6&amp;" Total",$G316:$BB316)-(SUMIF($G$6:$BB$6,BO$6&amp;" "&amp;'Input-Allocators'!$D$18,$G316:$BB316)+IFERROR(SUMIF($G$6:$BB$6,BO$6&amp;" "&amp;'Input-Allocators'!$E$18,$G316:$BB316),SUMIF($G$6:$BB$6,BO$6&amp;" "&amp;'Input-Allocators'!$B$20,$G316:$BB316))+SUMIF($G$6:$BB$6,BO$6&amp;" "&amp;'Input-Allocators'!$F$18,$G316:$BB316))&lt;Check_Limit,0,1),1)</f>
        <v>0</v>
      </c>
    </row>
    <row r="317" spans="1:67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D317" s="14"/>
      <c r="E317" s="14">
        <f t="shared" si="49"/>
        <v>0</v>
      </c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D317" s="44">
        <f>IFERROR(IF(SUMIF($G$6:$BB$6,BD$6&amp;" Total",$G317:$BB317)-(SUMIF($G$6:$BB$6,BD$6&amp;" "&amp;'Input-Allocators'!$D$18,$G317:$BB317)+IFERROR(SUMIF($G$6:$BB$6,BD$6&amp;" "&amp;'Input-Allocators'!$E$18,$G317:$BB317),SUMIF($G$6:$BB$6,BD$6&amp;" "&amp;'Input-Allocators'!$B$20,$G317:$BB317))+SUMIF($G$6:$BB$6,BD$6&amp;" "&amp;'Input-Allocators'!$F$18,$G317:$BB317))&lt;Check_Limit,0,1),1)</f>
        <v>0</v>
      </c>
      <c r="BE317" s="44">
        <f>IFERROR(IF(SUMIF($G$6:$BB$6,BE$6&amp;" Total",$G317:$BB317)-(SUMIF($G$6:$BB$6,BE$6&amp;" "&amp;'Input-Allocators'!$D$18,$G317:$BB317)+IFERROR(SUMIF($G$6:$BB$6,BE$6&amp;" "&amp;'Input-Allocators'!$E$18,$G317:$BB317),SUMIF($G$6:$BB$6,BE$6&amp;" "&amp;'Input-Allocators'!$B$20,$G317:$BB317))+SUMIF($G$6:$BB$6,BE$6&amp;" "&amp;'Input-Allocators'!$F$18,$G317:$BB317))&lt;Check_Limit,0,1),1)</f>
        <v>0</v>
      </c>
      <c r="BF317" s="44">
        <f>IFERROR(IF(SUMIF($G$6:$BB$6,BF$6&amp;" Total",$G317:$BB317)-(SUMIF($G$6:$BB$6,BF$6&amp;" "&amp;'Input-Allocators'!$D$18,$G317:$BB317)+IFERROR(SUMIF($G$6:$BB$6,BF$6&amp;" "&amp;'Input-Allocators'!$E$18,$G317:$BB317),SUMIF($G$6:$BB$6,BF$6&amp;" "&amp;'Input-Allocators'!$B$20,$G317:$BB317))+SUMIF($G$6:$BB$6,BF$6&amp;" "&amp;'Input-Allocators'!$F$18,$G317:$BB317))&lt;Check_Limit,0,1),1)</f>
        <v>0</v>
      </c>
      <c r="BG317" s="44">
        <f>IFERROR(IF(SUMIF($G$6:$BB$6,BG$6&amp;" Total",$G317:$BB317)-(SUMIF($G$6:$BB$6,BG$6&amp;" "&amp;'Input-Allocators'!$D$18,$G317:$BB317)+IFERROR(SUMIF($G$6:$BB$6,BG$6&amp;" "&amp;'Input-Allocators'!$E$18,$G317:$BB317),SUMIF($G$6:$BB$6,BG$6&amp;" "&amp;'Input-Allocators'!$B$20,$G317:$BB317))+SUMIF($G$6:$BB$6,BG$6&amp;" "&amp;'Input-Allocators'!$F$18,$G317:$BB317))&lt;Check_Limit,0,1),1)</f>
        <v>0</v>
      </c>
      <c r="BH317" s="44">
        <f>IFERROR(IF(SUMIF($G$6:$BB$6,BH$6&amp;" Total",$G317:$BB317)-(SUMIF($G$6:$BB$6,BH$6&amp;" "&amp;'Input-Allocators'!$D$18,$G317:$BB317)+IFERROR(SUMIF($G$6:$BB$6,BH$6&amp;" "&amp;'Input-Allocators'!$E$18,$G317:$BB317),SUMIF($G$6:$BB$6,BH$6&amp;" "&amp;'Input-Allocators'!$B$20,$G317:$BB317))+SUMIF($G$6:$BB$6,BH$6&amp;" "&amp;'Input-Allocators'!$F$18,$G317:$BB317))&lt;Check_Limit,0,1),1)</f>
        <v>0</v>
      </c>
      <c r="BI317" s="44">
        <f>IFERROR(IF(SUMIF($G$6:$BB$6,BI$6&amp;" Total",$G317:$BB317)-(SUMIF($G$6:$BB$6,BI$6&amp;" "&amp;'Input-Allocators'!$D$18,$G317:$BB317)+IFERROR(SUMIF($G$6:$BB$6,BI$6&amp;" "&amp;'Input-Allocators'!$E$18,$G317:$BB317),SUMIF($G$6:$BB$6,BI$6&amp;" "&amp;'Input-Allocators'!$B$20,$G317:$BB317))+SUMIF($G$6:$BB$6,BI$6&amp;" "&amp;'Input-Allocators'!$F$18,$G317:$BB317))&lt;Check_Limit,0,1),1)</f>
        <v>0</v>
      </c>
      <c r="BJ317" s="44">
        <f>IFERROR(IF(SUMIF($G$6:$BB$6,BJ$6&amp;" Total",$G317:$BB317)-(SUMIF($G$6:$BB$6,BJ$6&amp;" "&amp;'Input-Allocators'!$D$18,$G317:$BB317)+IFERROR(SUMIF($G$6:$BB$6,BJ$6&amp;" "&amp;'Input-Allocators'!$E$18,$G317:$BB317),SUMIF($G$6:$BB$6,BJ$6&amp;" "&amp;'Input-Allocators'!$B$20,$G317:$BB317))+SUMIF($G$6:$BB$6,BJ$6&amp;" "&amp;'Input-Allocators'!$F$18,$G317:$BB317))&lt;Check_Limit,0,1),1)</f>
        <v>0</v>
      </c>
      <c r="BK317" s="44">
        <f>IFERROR(IF(SUMIF($G$6:$BB$6,BK$6&amp;" Total",$G317:$BB317)-(SUMIF($G$6:$BB$6,BK$6&amp;" "&amp;'Input-Allocators'!$D$18,$G317:$BB317)+IFERROR(SUMIF($G$6:$BB$6,BK$6&amp;" "&amp;'Input-Allocators'!$E$18,$G317:$BB317),SUMIF($G$6:$BB$6,BK$6&amp;" "&amp;'Input-Allocators'!$B$20,$G317:$BB317))+SUMIF($G$6:$BB$6,BK$6&amp;" "&amp;'Input-Allocators'!$F$18,$G317:$BB317))&lt;Check_Limit,0,1),1)</f>
        <v>0</v>
      </c>
      <c r="BL317" s="44">
        <f>IFERROR(IF(SUMIF($G$6:$BB$6,BL$6&amp;" Total",$G317:$BB317)-(SUMIF($G$6:$BB$6,BL$6&amp;" "&amp;'Input-Allocators'!$D$18,$G317:$BB317)+IFERROR(SUMIF($G$6:$BB$6,BL$6&amp;" "&amp;'Input-Allocators'!$E$18,$G317:$BB317),SUMIF($G$6:$BB$6,BL$6&amp;" "&amp;'Input-Allocators'!$B$20,$G317:$BB317))+SUMIF($G$6:$BB$6,BL$6&amp;" "&amp;'Input-Allocators'!$F$18,$G317:$BB317))&lt;Check_Limit,0,1),1)</f>
        <v>0</v>
      </c>
      <c r="BM317" s="44">
        <f>IFERROR(IF(SUMIF($G$6:$BB$6,BM$6&amp;" Total",$G317:$BB317)-(SUMIF($G$6:$BB$6,BM$6&amp;" "&amp;'Input-Allocators'!$D$18,$G317:$BB317)+IFERROR(SUMIF($G$6:$BB$6,BM$6&amp;" "&amp;'Input-Allocators'!$E$18,$G317:$BB317),SUMIF($G$6:$BB$6,BM$6&amp;" "&amp;'Input-Allocators'!$B$20,$G317:$BB317))+SUMIF($G$6:$BB$6,BM$6&amp;" "&amp;'Input-Allocators'!$F$18,$G317:$BB317))&lt;Check_Limit,0,1),1)</f>
        <v>0</v>
      </c>
      <c r="BN317" s="44">
        <f>IFERROR(IF(SUMIF($G$6:$BB$6,BN$6&amp;" Total",$G317:$BB317)-(SUMIF($G$6:$BB$6,BN$6&amp;" "&amp;'Input-Allocators'!$D$18,$G317:$BB317)+IFERROR(SUMIF($G$6:$BB$6,BN$6&amp;" "&amp;'Input-Allocators'!$E$18,$G317:$BB317),SUMIF($G$6:$BB$6,BN$6&amp;" "&amp;'Input-Allocators'!$B$20,$G317:$BB317))+SUMIF($G$6:$BB$6,BN$6&amp;" "&amp;'Input-Allocators'!$F$18,$G317:$BB317))&lt;Check_Limit,0,1),1)</f>
        <v>0</v>
      </c>
      <c r="BO317" s="44">
        <f>IFERROR(IF(SUMIF($G$6:$BB$6,BO$6&amp;" Total",$G317:$BB317)-(SUMIF($G$6:$BB$6,BO$6&amp;" "&amp;'Input-Allocators'!$D$18,$G317:$BB317)+IFERROR(SUMIF($G$6:$BB$6,BO$6&amp;" "&amp;'Input-Allocators'!$E$18,$G317:$BB317),SUMIF($G$6:$BB$6,BO$6&amp;" "&amp;'Input-Allocators'!$B$20,$G317:$BB317))+SUMIF($G$6:$BB$6,BO$6&amp;" "&amp;'Input-Allocators'!$F$18,$G317:$BB317))&lt;Check_Limit,0,1),1)</f>
        <v>0</v>
      </c>
    </row>
    <row r="318" spans="1:67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>
        <f t="shared" si="49"/>
        <v>0</v>
      </c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D318" s="44">
        <f>IFERROR(IF(SUMIF($G$6:$BB$6,BD$6&amp;" Total",$G318:$BB318)-(SUMIF($G$6:$BB$6,BD$6&amp;" "&amp;'Input-Allocators'!$D$18,$G318:$BB318)+IFERROR(SUMIF($G$6:$BB$6,BD$6&amp;" "&amp;'Input-Allocators'!$E$18,$G318:$BB318),SUMIF($G$6:$BB$6,BD$6&amp;" "&amp;'Input-Allocators'!$B$20,$G318:$BB318))+SUMIF($G$6:$BB$6,BD$6&amp;" "&amp;'Input-Allocators'!$F$18,$G318:$BB318))&lt;Check_Limit,0,1),1)</f>
        <v>0</v>
      </c>
      <c r="BE318" s="44">
        <f>IFERROR(IF(SUMIF($G$6:$BB$6,BE$6&amp;" Total",$G318:$BB318)-(SUMIF($G$6:$BB$6,BE$6&amp;" "&amp;'Input-Allocators'!$D$18,$G318:$BB318)+IFERROR(SUMIF($G$6:$BB$6,BE$6&amp;" "&amp;'Input-Allocators'!$E$18,$G318:$BB318),SUMIF($G$6:$BB$6,BE$6&amp;" "&amp;'Input-Allocators'!$B$20,$G318:$BB318))+SUMIF($G$6:$BB$6,BE$6&amp;" "&amp;'Input-Allocators'!$F$18,$G318:$BB318))&lt;Check_Limit,0,1),1)</f>
        <v>0</v>
      </c>
      <c r="BF318" s="44">
        <f>IFERROR(IF(SUMIF($G$6:$BB$6,BF$6&amp;" Total",$G318:$BB318)-(SUMIF($G$6:$BB$6,BF$6&amp;" "&amp;'Input-Allocators'!$D$18,$G318:$BB318)+IFERROR(SUMIF($G$6:$BB$6,BF$6&amp;" "&amp;'Input-Allocators'!$E$18,$G318:$BB318),SUMIF($G$6:$BB$6,BF$6&amp;" "&amp;'Input-Allocators'!$B$20,$G318:$BB318))+SUMIF($G$6:$BB$6,BF$6&amp;" "&amp;'Input-Allocators'!$F$18,$G318:$BB318))&lt;Check_Limit,0,1),1)</f>
        <v>0</v>
      </c>
      <c r="BG318" s="44">
        <f>IFERROR(IF(SUMIF($G$6:$BB$6,BG$6&amp;" Total",$G318:$BB318)-(SUMIF($G$6:$BB$6,BG$6&amp;" "&amp;'Input-Allocators'!$D$18,$G318:$BB318)+IFERROR(SUMIF($G$6:$BB$6,BG$6&amp;" "&amp;'Input-Allocators'!$E$18,$G318:$BB318),SUMIF($G$6:$BB$6,BG$6&amp;" "&amp;'Input-Allocators'!$B$20,$G318:$BB318))+SUMIF($G$6:$BB$6,BG$6&amp;" "&amp;'Input-Allocators'!$F$18,$G318:$BB318))&lt;Check_Limit,0,1),1)</f>
        <v>0</v>
      </c>
      <c r="BH318" s="44">
        <f>IFERROR(IF(SUMIF($G$6:$BB$6,BH$6&amp;" Total",$G318:$BB318)-(SUMIF($G$6:$BB$6,BH$6&amp;" "&amp;'Input-Allocators'!$D$18,$G318:$BB318)+IFERROR(SUMIF($G$6:$BB$6,BH$6&amp;" "&amp;'Input-Allocators'!$E$18,$G318:$BB318),SUMIF($G$6:$BB$6,BH$6&amp;" "&amp;'Input-Allocators'!$B$20,$G318:$BB318))+SUMIF($G$6:$BB$6,BH$6&amp;" "&amp;'Input-Allocators'!$F$18,$G318:$BB318))&lt;Check_Limit,0,1),1)</f>
        <v>0</v>
      </c>
      <c r="BI318" s="44">
        <f>IFERROR(IF(SUMIF($G$6:$BB$6,BI$6&amp;" Total",$G318:$BB318)-(SUMIF($G$6:$BB$6,BI$6&amp;" "&amp;'Input-Allocators'!$D$18,$G318:$BB318)+IFERROR(SUMIF($G$6:$BB$6,BI$6&amp;" "&amp;'Input-Allocators'!$E$18,$G318:$BB318),SUMIF($G$6:$BB$6,BI$6&amp;" "&amp;'Input-Allocators'!$B$20,$G318:$BB318))+SUMIF($G$6:$BB$6,BI$6&amp;" "&amp;'Input-Allocators'!$F$18,$G318:$BB318))&lt;Check_Limit,0,1),1)</f>
        <v>0</v>
      </c>
      <c r="BJ318" s="44">
        <f>IFERROR(IF(SUMIF($G$6:$BB$6,BJ$6&amp;" Total",$G318:$BB318)-(SUMIF($G$6:$BB$6,BJ$6&amp;" "&amp;'Input-Allocators'!$D$18,$G318:$BB318)+IFERROR(SUMIF($G$6:$BB$6,BJ$6&amp;" "&amp;'Input-Allocators'!$E$18,$G318:$BB318),SUMIF($G$6:$BB$6,BJ$6&amp;" "&amp;'Input-Allocators'!$B$20,$G318:$BB318))+SUMIF($G$6:$BB$6,BJ$6&amp;" "&amp;'Input-Allocators'!$F$18,$G318:$BB318))&lt;Check_Limit,0,1),1)</f>
        <v>0</v>
      </c>
      <c r="BK318" s="44">
        <f>IFERROR(IF(SUMIF($G$6:$BB$6,BK$6&amp;" Total",$G318:$BB318)-(SUMIF($G$6:$BB$6,BK$6&amp;" "&amp;'Input-Allocators'!$D$18,$G318:$BB318)+IFERROR(SUMIF($G$6:$BB$6,BK$6&amp;" "&amp;'Input-Allocators'!$E$18,$G318:$BB318),SUMIF($G$6:$BB$6,BK$6&amp;" "&amp;'Input-Allocators'!$B$20,$G318:$BB318))+SUMIF($G$6:$BB$6,BK$6&amp;" "&amp;'Input-Allocators'!$F$18,$G318:$BB318))&lt;Check_Limit,0,1),1)</f>
        <v>0</v>
      </c>
      <c r="BL318" s="44">
        <f>IFERROR(IF(SUMIF($G$6:$BB$6,BL$6&amp;" Total",$G318:$BB318)-(SUMIF($G$6:$BB$6,BL$6&amp;" "&amp;'Input-Allocators'!$D$18,$G318:$BB318)+IFERROR(SUMIF($G$6:$BB$6,BL$6&amp;" "&amp;'Input-Allocators'!$E$18,$G318:$BB318),SUMIF($G$6:$BB$6,BL$6&amp;" "&amp;'Input-Allocators'!$B$20,$G318:$BB318))+SUMIF($G$6:$BB$6,BL$6&amp;" "&amp;'Input-Allocators'!$F$18,$G318:$BB318))&lt;Check_Limit,0,1),1)</f>
        <v>0</v>
      </c>
      <c r="BM318" s="44">
        <f>IFERROR(IF(SUMIF($G$6:$BB$6,BM$6&amp;" Total",$G318:$BB318)-(SUMIF($G$6:$BB$6,BM$6&amp;" "&amp;'Input-Allocators'!$D$18,$G318:$BB318)+IFERROR(SUMIF($G$6:$BB$6,BM$6&amp;" "&amp;'Input-Allocators'!$E$18,$G318:$BB318),SUMIF($G$6:$BB$6,BM$6&amp;" "&amp;'Input-Allocators'!$B$20,$G318:$BB318))+SUMIF($G$6:$BB$6,BM$6&amp;" "&amp;'Input-Allocators'!$F$18,$G318:$BB318))&lt;Check_Limit,0,1),1)</f>
        <v>0</v>
      </c>
      <c r="BN318" s="44">
        <f>IFERROR(IF(SUMIF($G$6:$BB$6,BN$6&amp;" Total",$G318:$BB318)-(SUMIF($G$6:$BB$6,BN$6&amp;" "&amp;'Input-Allocators'!$D$18,$G318:$BB318)+IFERROR(SUMIF($G$6:$BB$6,BN$6&amp;" "&amp;'Input-Allocators'!$E$18,$G318:$BB318),SUMIF($G$6:$BB$6,BN$6&amp;" "&amp;'Input-Allocators'!$B$20,$G318:$BB318))+SUMIF($G$6:$BB$6,BN$6&amp;" "&amp;'Input-Allocators'!$F$18,$G318:$BB318))&lt;Check_Limit,0,1),1)</f>
        <v>0</v>
      </c>
      <c r="BO318" s="44">
        <f>IFERROR(IF(SUMIF($G$6:$BB$6,BO$6&amp;" Total",$G318:$BB318)-(SUMIF($G$6:$BB$6,BO$6&amp;" "&amp;'Input-Allocators'!$D$18,$G318:$BB318)+IFERROR(SUMIF($G$6:$BB$6,BO$6&amp;" "&amp;'Input-Allocators'!$E$18,$G318:$BB318),SUMIF($G$6:$BB$6,BO$6&amp;" "&amp;'Input-Allocators'!$B$20,$G318:$BB318))+SUMIF($G$6:$BB$6,BO$6&amp;" "&amp;'Input-Allocators'!$F$18,$G318:$BB318))&lt;Check_Limit,0,1),1)</f>
        <v>0</v>
      </c>
    </row>
    <row r="319" spans="1:67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>
        <f t="shared" si="49"/>
        <v>0</v>
      </c>
      <c r="BD319" s="44">
        <f>IFERROR(IF(SUMIF($G$6:$BB$6,BD$6&amp;" Total",$G319:$BB319)-(SUMIF($G$6:$BB$6,BD$6&amp;" "&amp;'Input-Allocators'!$D$18,$G319:$BB319)+IFERROR(SUMIF($G$6:$BB$6,BD$6&amp;" "&amp;'Input-Allocators'!$E$18,$G319:$BB319),SUMIF($G$6:$BB$6,BD$6&amp;" "&amp;'Input-Allocators'!$B$20,$G319:$BB319))+SUMIF($G$6:$BB$6,BD$6&amp;" "&amp;'Input-Allocators'!$F$18,$G319:$BB319))&lt;Check_Limit,0,1),1)</f>
        <v>0</v>
      </c>
      <c r="BE319" s="44">
        <f>IFERROR(IF(SUMIF($G$6:$BB$6,BE$6&amp;" Total",$G319:$BB319)-(SUMIF($G$6:$BB$6,BE$6&amp;" "&amp;'Input-Allocators'!$D$18,$G319:$BB319)+IFERROR(SUMIF($G$6:$BB$6,BE$6&amp;" "&amp;'Input-Allocators'!$E$18,$G319:$BB319),SUMIF($G$6:$BB$6,BE$6&amp;" "&amp;'Input-Allocators'!$B$20,$G319:$BB319))+SUMIF($G$6:$BB$6,BE$6&amp;" "&amp;'Input-Allocators'!$F$18,$G319:$BB319))&lt;Check_Limit,0,1),1)</f>
        <v>0</v>
      </c>
      <c r="BF319" s="44">
        <f>IFERROR(IF(SUMIF($G$6:$BB$6,BF$6&amp;" Total",$G319:$BB319)-(SUMIF($G$6:$BB$6,BF$6&amp;" "&amp;'Input-Allocators'!$D$18,$G319:$BB319)+IFERROR(SUMIF($G$6:$BB$6,BF$6&amp;" "&amp;'Input-Allocators'!$E$18,$G319:$BB319),SUMIF($G$6:$BB$6,BF$6&amp;" "&amp;'Input-Allocators'!$B$20,$G319:$BB319))+SUMIF($G$6:$BB$6,BF$6&amp;" "&amp;'Input-Allocators'!$F$18,$G319:$BB319))&lt;Check_Limit,0,1),1)</f>
        <v>0</v>
      </c>
      <c r="BG319" s="44">
        <f>IFERROR(IF(SUMIF($G$6:$BB$6,BG$6&amp;" Total",$G319:$BB319)-(SUMIF($G$6:$BB$6,BG$6&amp;" "&amp;'Input-Allocators'!$D$18,$G319:$BB319)+IFERROR(SUMIF($G$6:$BB$6,BG$6&amp;" "&amp;'Input-Allocators'!$E$18,$G319:$BB319),SUMIF($G$6:$BB$6,BG$6&amp;" "&amp;'Input-Allocators'!$B$20,$G319:$BB319))+SUMIF($G$6:$BB$6,BG$6&amp;" "&amp;'Input-Allocators'!$F$18,$G319:$BB319))&lt;Check_Limit,0,1),1)</f>
        <v>0</v>
      </c>
      <c r="BH319" s="44">
        <f>IFERROR(IF(SUMIF($G$6:$BB$6,BH$6&amp;" Total",$G319:$BB319)-(SUMIF($G$6:$BB$6,BH$6&amp;" "&amp;'Input-Allocators'!$D$18,$G319:$BB319)+IFERROR(SUMIF($G$6:$BB$6,BH$6&amp;" "&amp;'Input-Allocators'!$E$18,$G319:$BB319),SUMIF($G$6:$BB$6,BH$6&amp;" "&amp;'Input-Allocators'!$B$20,$G319:$BB319))+SUMIF($G$6:$BB$6,BH$6&amp;" "&amp;'Input-Allocators'!$F$18,$G319:$BB319))&lt;Check_Limit,0,1),1)</f>
        <v>0</v>
      </c>
      <c r="BI319" s="44">
        <f>IFERROR(IF(SUMIF($G$6:$BB$6,BI$6&amp;" Total",$G319:$BB319)-(SUMIF($G$6:$BB$6,BI$6&amp;" "&amp;'Input-Allocators'!$D$18,$G319:$BB319)+IFERROR(SUMIF($G$6:$BB$6,BI$6&amp;" "&amp;'Input-Allocators'!$E$18,$G319:$BB319),SUMIF($G$6:$BB$6,BI$6&amp;" "&amp;'Input-Allocators'!$B$20,$G319:$BB319))+SUMIF($G$6:$BB$6,BI$6&amp;" "&amp;'Input-Allocators'!$F$18,$G319:$BB319))&lt;Check_Limit,0,1),1)</f>
        <v>0</v>
      </c>
      <c r="BJ319" s="44">
        <f>IFERROR(IF(SUMIF($G$6:$BB$6,BJ$6&amp;" Total",$G319:$BB319)-(SUMIF($G$6:$BB$6,BJ$6&amp;" "&amp;'Input-Allocators'!$D$18,$G319:$BB319)+IFERROR(SUMIF($G$6:$BB$6,BJ$6&amp;" "&amp;'Input-Allocators'!$E$18,$G319:$BB319),SUMIF($G$6:$BB$6,BJ$6&amp;" "&amp;'Input-Allocators'!$B$20,$G319:$BB319))+SUMIF($G$6:$BB$6,BJ$6&amp;" "&amp;'Input-Allocators'!$F$18,$G319:$BB319))&lt;Check_Limit,0,1),1)</f>
        <v>0</v>
      </c>
      <c r="BK319" s="44">
        <f>IFERROR(IF(SUMIF($G$6:$BB$6,BK$6&amp;" Total",$G319:$BB319)-(SUMIF($G$6:$BB$6,BK$6&amp;" "&amp;'Input-Allocators'!$D$18,$G319:$BB319)+IFERROR(SUMIF($G$6:$BB$6,BK$6&amp;" "&amp;'Input-Allocators'!$E$18,$G319:$BB319),SUMIF($G$6:$BB$6,BK$6&amp;" "&amp;'Input-Allocators'!$B$20,$G319:$BB319))+SUMIF($G$6:$BB$6,BK$6&amp;" "&amp;'Input-Allocators'!$F$18,$G319:$BB319))&lt;Check_Limit,0,1),1)</f>
        <v>0</v>
      </c>
      <c r="BL319" s="44">
        <f>IFERROR(IF(SUMIF($G$6:$BB$6,BL$6&amp;" Total",$G319:$BB319)-(SUMIF($G$6:$BB$6,BL$6&amp;" "&amp;'Input-Allocators'!$D$18,$G319:$BB319)+IFERROR(SUMIF($G$6:$BB$6,BL$6&amp;" "&amp;'Input-Allocators'!$E$18,$G319:$BB319),SUMIF($G$6:$BB$6,BL$6&amp;" "&amp;'Input-Allocators'!$B$20,$G319:$BB319))+SUMIF($G$6:$BB$6,BL$6&amp;" "&amp;'Input-Allocators'!$F$18,$G319:$BB319))&lt;Check_Limit,0,1),1)</f>
        <v>0</v>
      </c>
      <c r="BM319" s="44">
        <f>IFERROR(IF(SUMIF($G$6:$BB$6,BM$6&amp;" Total",$G319:$BB319)-(SUMIF($G$6:$BB$6,BM$6&amp;" "&amp;'Input-Allocators'!$D$18,$G319:$BB319)+IFERROR(SUMIF($G$6:$BB$6,BM$6&amp;" "&amp;'Input-Allocators'!$E$18,$G319:$BB319),SUMIF($G$6:$BB$6,BM$6&amp;" "&amp;'Input-Allocators'!$B$20,$G319:$BB319))+SUMIF($G$6:$BB$6,BM$6&amp;" "&amp;'Input-Allocators'!$F$18,$G319:$BB319))&lt;Check_Limit,0,1),1)</f>
        <v>0</v>
      </c>
      <c r="BN319" s="44">
        <f>IFERROR(IF(SUMIF($G$6:$BB$6,BN$6&amp;" Total",$G319:$BB319)-(SUMIF($G$6:$BB$6,BN$6&amp;" "&amp;'Input-Allocators'!$D$18,$G319:$BB319)+IFERROR(SUMIF($G$6:$BB$6,BN$6&amp;" "&amp;'Input-Allocators'!$E$18,$G319:$BB319),SUMIF($G$6:$BB$6,BN$6&amp;" "&amp;'Input-Allocators'!$B$20,$G319:$BB319))+SUMIF($G$6:$BB$6,BN$6&amp;" "&amp;'Input-Allocators'!$F$18,$G319:$BB319))&lt;Check_Limit,0,1),1)</f>
        <v>0</v>
      </c>
      <c r="BO319" s="44">
        <f>IFERROR(IF(SUMIF($G$6:$BB$6,BO$6&amp;" Total",$G319:$BB319)-(SUMIF($G$6:$BB$6,BO$6&amp;" "&amp;'Input-Allocators'!$D$18,$G319:$BB319)+IFERROR(SUMIF($G$6:$BB$6,BO$6&amp;" "&amp;'Input-Allocators'!$E$18,$G319:$BB319),SUMIF($G$6:$BB$6,BO$6&amp;" "&amp;'Input-Allocators'!$B$20,$G319:$BB319))+SUMIF($G$6:$BB$6,BO$6&amp;" "&amp;'Input-Allocators'!$F$18,$G319:$BB319))&lt;Check_Limit,0,1),1)</f>
        <v>0</v>
      </c>
    </row>
    <row r="320" spans="1:67" outlineLevel="1">
      <c r="A320" s="46" t="str">
        <f>IF(ISBLANK('Input-Accounts'!A320),"",'Input-Accounts'!A320)</f>
        <v/>
      </c>
      <c r="B320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14">
        <f t="shared" si="49"/>
        <v>0</v>
      </c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D320" s="44">
        <f>IFERROR(IF(SUMIF($G$6:$BB$6,BD$6&amp;" Total",$G320:$BB320)-(SUMIF($G$6:$BB$6,BD$6&amp;" "&amp;'Input-Allocators'!$D$18,$G320:$BB320)+IFERROR(SUMIF($G$6:$BB$6,BD$6&amp;" "&amp;'Input-Allocators'!$E$18,$G320:$BB320),SUMIF($G$6:$BB$6,BD$6&amp;" "&amp;'Input-Allocators'!$B$20,$G320:$BB320))+SUMIF($G$6:$BB$6,BD$6&amp;" "&amp;'Input-Allocators'!$F$18,$G320:$BB320))&lt;Check_Limit,0,1),1)</f>
        <v>0</v>
      </c>
      <c r="BE320" s="44">
        <f>IFERROR(IF(SUMIF($G$6:$BB$6,BE$6&amp;" Total",$G320:$BB320)-(SUMIF($G$6:$BB$6,BE$6&amp;" "&amp;'Input-Allocators'!$D$18,$G320:$BB320)+IFERROR(SUMIF($G$6:$BB$6,BE$6&amp;" "&amp;'Input-Allocators'!$E$18,$G320:$BB320),SUMIF($G$6:$BB$6,BE$6&amp;" "&amp;'Input-Allocators'!$B$20,$G320:$BB320))+SUMIF($G$6:$BB$6,BE$6&amp;" "&amp;'Input-Allocators'!$F$18,$G320:$BB320))&lt;Check_Limit,0,1),1)</f>
        <v>0</v>
      </c>
      <c r="BF320" s="44">
        <f>IFERROR(IF(SUMIF($G$6:$BB$6,BF$6&amp;" Total",$G320:$BB320)-(SUMIF($G$6:$BB$6,BF$6&amp;" "&amp;'Input-Allocators'!$D$18,$G320:$BB320)+IFERROR(SUMIF($G$6:$BB$6,BF$6&amp;" "&amp;'Input-Allocators'!$E$18,$G320:$BB320),SUMIF($G$6:$BB$6,BF$6&amp;" "&amp;'Input-Allocators'!$B$20,$G320:$BB320))+SUMIF($G$6:$BB$6,BF$6&amp;" "&amp;'Input-Allocators'!$F$18,$G320:$BB320))&lt;Check_Limit,0,1),1)</f>
        <v>0</v>
      </c>
      <c r="BG320" s="44">
        <f>IFERROR(IF(SUMIF($G$6:$BB$6,BG$6&amp;" Total",$G320:$BB320)-(SUMIF($G$6:$BB$6,BG$6&amp;" "&amp;'Input-Allocators'!$D$18,$G320:$BB320)+IFERROR(SUMIF($G$6:$BB$6,BG$6&amp;" "&amp;'Input-Allocators'!$E$18,$G320:$BB320),SUMIF($G$6:$BB$6,BG$6&amp;" "&amp;'Input-Allocators'!$B$20,$G320:$BB320))+SUMIF($G$6:$BB$6,BG$6&amp;" "&amp;'Input-Allocators'!$F$18,$G320:$BB320))&lt;Check_Limit,0,1),1)</f>
        <v>0</v>
      </c>
      <c r="BH320" s="44">
        <f>IFERROR(IF(SUMIF($G$6:$BB$6,BH$6&amp;" Total",$G320:$BB320)-(SUMIF($G$6:$BB$6,BH$6&amp;" "&amp;'Input-Allocators'!$D$18,$G320:$BB320)+IFERROR(SUMIF($G$6:$BB$6,BH$6&amp;" "&amp;'Input-Allocators'!$E$18,$G320:$BB320),SUMIF($G$6:$BB$6,BH$6&amp;" "&amp;'Input-Allocators'!$B$20,$G320:$BB320))+SUMIF($G$6:$BB$6,BH$6&amp;" "&amp;'Input-Allocators'!$F$18,$G320:$BB320))&lt;Check_Limit,0,1),1)</f>
        <v>0</v>
      </c>
      <c r="BI320" s="44">
        <f>IFERROR(IF(SUMIF($G$6:$BB$6,BI$6&amp;" Total",$G320:$BB320)-(SUMIF($G$6:$BB$6,BI$6&amp;" "&amp;'Input-Allocators'!$D$18,$G320:$BB320)+IFERROR(SUMIF($G$6:$BB$6,BI$6&amp;" "&amp;'Input-Allocators'!$E$18,$G320:$BB320),SUMIF($G$6:$BB$6,BI$6&amp;" "&amp;'Input-Allocators'!$B$20,$G320:$BB320))+SUMIF($G$6:$BB$6,BI$6&amp;" "&amp;'Input-Allocators'!$F$18,$G320:$BB320))&lt;Check_Limit,0,1),1)</f>
        <v>0</v>
      </c>
      <c r="BJ320" s="44">
        <f>IFERROR(IF(SUMIF($G$6:$BB$6,BJ$6&amp;" Total",$G320:$BB320)-(SUMIF($G$6:$BB$6,BJ$6&amp;" "&amp;'Input-Allocators'!$D$18,$G320:$BB320)+IFERROR(SUMIF($G$6:$BB$6,BJ$6&amp;" "&amp;'Input-Allocators'!$E$18,$G320:$BB320),SUMIF($G$6:$BB$6,BJ$6&amp;" "&amp;'Input-Allocators'!$B$20,$G320:$BB320))+SUMIF($G$6:$BB$6,BJ$6&amp;" "&amp;'Input-Allocators'!$F$18,$G320:$BB320))&lt;Check_Limit,0,1),1)</f>
        <v>0</v>
      </c>
      <c r="BK320" s="44">
        <f>IFERROR(IF(SUMIF($G$6:$BB$6,BK$6&amp;" Total",$G320:$BB320)-(SUMIF($G$6:$BB$6,BK$6&amp;" "&amp;'Input-Allocators'!$D$18,$G320:$BB320)+IFERROR(SUMIF($G$6:$BB$6,BK$6&amp;" "&amp;'Input-Allocators'!$E$18,$G320:$BB320),SUMIF($G$6:$BB$6,BK$6&amp;" "&amp;'Input-Allocators'!$B$20,$G320:$BB320))+SUMIF($G$6:$BB$6,BK$6&amp;" "&amp;'Input-Allocators'!$F$18,$G320:$BB320))&lt;Check_Limit,0,1),1)</f>
        <v>0</v>
      </c>
      <c r="BL320" s="44">
        <f>IFERROR(IF(SUMIF($G$6:$BB$6,BL$6&amp;" Total",$G320:$BB320)-(SUMIF($G$6:$BB$6,BL$6&amp;" "&amp;'Input-Allocators'!$D$18,$G320:$BB320)+IFERROR(SUMIF($G$6:$BB$6,BL$6&amp;" "&amp;'Input-Allocators'!$E$18,$G320:$BB320),SUMIF($G$6:$BB$6,BL$6&amp;" "&amp;'Input-Allocators'!$B$20,$G320:$BB320))+SUMIF($G$6:$BB$6,BL$6&amp;" "&amp;'Input-Allocators'!$F$18,$G320:$BB320))&lt;Check_Limit,0,1),1)</f>
        <v>0</v>
      </c>
      <c r="BM320" s="44">
        <f>IFERROR(IF(SUMIF($G$6:$BB$6,BM$6&amp;" Total",$G320:$BB320)-(SUMIF($G$6:$BB$6,BM$6&amp;" "&amp;'Input-Allocators'!$D$18,$G320:$BB320)+IFERROR(SUMIF($G$6:$BB$6,BM$6&amp;" "&amp;'Input-Allocators'!$E$18,$G320:$BB320),SUMIF($G$6:$BB$6,BM$6&amp;" "&amp;'Input-Allocators'!$B$20,$G320:$BB320))+SUMIF($G$6:$BB$6,BM$6&amp;" "&amp;'Input-Allocators'!$F$18,$G320:$BB320))&lt;Check_Limit,0,1),1)</f>
        <v>0</v>
      </c>
      <c r="BN320" s="44">
        <f>IFERROR(IF(SUMIF($G$6:$BB$6,BN$6&amp;" Total",$G320:$BB320)-(SUMIF($G$6:$BB$6,BN$6&amp;" "&amp;'Input-Allocators'!$D$18,$G320:$BB320)+IFERROR(SUMIF($G$6:$BB$6,BN$6&amp;" "&amp;'Input-Allocators'!$E$18,$G320:$BB320),SUMIF($G$6:$BB$6,BN$6&amp;" "&amp;'Input-Allocators'!$B$20,$G320:$BB320))+SUMIF($G$6:$BB$6,BN$6&amp;" "&amp;'Input-Allocators'!$F$18,$G320:$BB320))&lt;Check_Limit,0,1),1)</f>
        <v>0</v>
      </c>
      <c r="BO320" s="44">
        <f>IFERROR(IF(SUMIF($G$6:$BB$6,BO$6&amp;" Total",$G320:$BB320)-(SUMIF($G$6:$BB$6,BO$6&amp;" "&amp;'Input-Allocators'!$D$18,$G320:$BB320)+IFERROR(SUMIF($G$6:$BB$6,BO$6&amp;" "&amp;'Input-Allocators'!$E$18,$G320:$BB320),SUMIF($G$6:$BB$6,BO$6&amp;" "&amp;'Input-Allocators'!$B$20,$G320:$BB320))+SUMIF($G$6:$BB$6,BO$6&amp;" "&amp;'Input-Allocators'!$F$18,$G320:$BB320))&lt;Check_Limit,0,1),1)</f>
        <v>0</v>
      </c>
    </row>
    <row r="321" spans="1:67" outlineLevel="1">
      <c r="A321" s="46">
        <f>IF(ISBLANK('Input-Accounts'!A321),"",'Input-Accounts'!A321)</f>
        <v>277</v>
      </c>
      <c r="B321" t="str">
        <f>IF(ISBLANK('Input-Accounts'!B321),"",'Input-Accounts'!B321)</f>
        <v>INT_PRODPT</v>
      </c>
      <c r="D321" s="290">
        <f t="shared" ref="D321" si="55">D$22</f>
        <v>3807.0298399999997</v>
      </c>
      <c r="E321" s="14">
        <f ca="1">IFERROR(IF(D321="",0,IF(D321=0,0,IF(ABS(D321-SUM(G321,K321,O321,S321,W321,AA321,AE321,AI321,AM321,AQ321,AU321,AY321))&lt;Check_Limit,0,1))),1)</f>
        <v>0</v>
      </c>
      <c r="G321" s="290">
        <f t="shared" ref="G321:Z321" ca="1" si="56">G$22</f>
        <v>3807.0298399999997</v>
      </c>
      <c r="H321" s="290">
        <f t="shared" ca="1" si="56"/>
        <v>0</v>
      </c>
      <c r="I321" s="290">
        <f t="shared" ca="1" si="56"/>
        <v>3807.0298399999997</v>
      </c>
      <c r="J321" s="290">
        <f t="shared" ca="1" si="56"/>
        <v>0</v>
      </c>
      <c r="K321" s="290">
        <f t="shared" ca="1" si="56"/>
        <v>0</v>
      </c>
      <c r="L321" s="290">
        <f t="shared" ca="1" si="56"/>
        <v>0</v>
      </c>
      <c r="M321" s="290">
        <f t="shared" ca="1" si="56"/>
        <v>0</v>
      </c>
      <c r="N321" s="290">
        <f t="shared" ca="1" si="56"/>
        <v>0</v>
      </c>
      <c r="O321" s="290">
        <f t="shared" ca="1" si="56"/>
        <v>0</v>
      </c>
      <c r="P321" s="290">
        <f t="shared" ca="1" si="56"/>
        <v>0</v>
      </c>
      <c r="Q321" s="290">
        <f t="shared" ca="1" si="56"/>
        <v>0</v>
      </c>
      <c r="R321" s="290">
        <f t="shared" ca="1" si="56"/>
        <v>0</v>
      </c>
      <c r="S321" s="290">
        <f t="shared" ca="1" si="56"/>
        <v>0</v>
      </c>
      <c r="T321" s="290">
        <f t="shared" ca="1" si="56"/>
        <v>0</v>
      </c>
      <c r="U321" s="290">
        <f t="shared" ca="1" si="56"/>
        <v>0</v>
      </c>
      <c r="V321" s="290">
        <f t="shared" ca="1" si="56"/>
        <v>0</v>
      </c>
      <c r="W321" s="290">
        <f t="shared" ca="1" si="56"/>
        <v>0</v>
      </c>
      <c r="X321" s="290">
        <f t="shared" ca="1" si="56"/>
        <v>0</v>
      </c>
      <c r="Y321" s="290">
        <f t="shared" ca="1" si="56"/>
        <v>0</v>
      </c>
      <c r="Z321" s="290">
        <f t="shared" ca="1" si="56"/>
        <v>0</v>
      </c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D321" s="44">
        <f ca="1">IFERROR(IF(SUMIF($G$6:$BB$6,BD$6&amp;" Total",$G321:$BB321)-(SUMIF($G$6:$BB$6,BD$6&amp;" "&amp;'Input-Allocators'!$D$18,$G321:$BB321)+IFERROR(SUMIF($G$6:$BB$6,BD$6&amp;" "&amp;'Input-Allocators'!$E$18,$G321:$BB321),SUMIF($G$6:$BB$6,BD$6&amp;" "&amp;'Input-Allocators'!$B$20,$G321:$BB321))+SUMIF($G$6:$BB$6,BD$6&amp;" "&amp;'Input-Allocators'!$F$18,$G321:$BB321))&lt;Check_Limit,0,1),1)</f>
        <v>0</v>
      </c>
      <c r="BE321" s="44">
        <f ca="1">IFERROR(IF(SUMIF($G$6:$BB$6,BE$6&amp;" Total",$G321:$BB321)-(SUMIF($G$6:$BB$6,BE$6&amp;" "&amp;'Input-Allocators'!$D$18,$G321:$BB321)+IFERROR(SUMIF($G$6:$BB$6,BE$6&amp;" "&amp;'Input-Allocators'!$E$18,$G321:$BB321),SUMIF($G$6:$BB$6,BE$6&amp;" "&amp;'Input-Allocators'!$B$20,$G321:$BB321))+SUMIF($G$6:$BB$6,BE$6&amp;" "&amp;'Input-Allocators'!$F$18,$G321:$BB321))&lt;Check_Limit,0,1),1)</f>
        <v>0</v>
      </c>
      <c r="BF321" s="44">
        <f ca="1">IFERROR(IF(SUMIF($G$6:$BB$6,BF$6&amp;" Total",$G321:$BB321)-(SUMIF($G$6:$BB$6,BF$6&amp;" "&amp;'Input-Allocators'!$D$18,$G321:$BB321)+IFERROR(SUMIF($G$6:$BB$6,BF$6&amp;" "&amp;'Input-Allocators'!$E$18,$G321:$BB321),SUMIF($G$6:$BB$6,BF$6&amp;" "&amp;'Input-Allocators'!$B$20,$G321:$BB321))+SUMIF($G$6:$BB$6,BF$6&amp;" "&amp;'Input-Allocators'!$F$18,$G321:$BB321))&lt;Check_Limit,0,1),1)</f>
        <v>0</v>
      </c>
      <c r="BG321" s="44">
        <f ca="1">IFERROR(IF(SUMIF($G$6:$BB$6,BG$6&amp;" Total",$G321:$BB321)-(SUMIF($G$6:$BB$6,BG$6&amp;" "&amp;'Input-Allocators'!$D$18,$G321:$BB321)+IFERROR(SUMIF($G$6:$BB$6,BG$6&amp;" "&amp;'Input-Allocators'!$E$18,$G321:$BB321),SUMIF($G$6:$BB$6,BG$6&amp;" "&amp;'Input-Allocators'!$B$20,$G321:$BB321))+SUMIF($G$6:$BB$6,BG$6&amp;" "&amp;'Input-Allocators'!$F$18,$G321:$BB321))&lt;Check_Limit,0,1),1)</f>
        <v>0</v>
      </c>
      <c r="BH321" s="44">
        <f ca="1">IFERROR(IF(SUMIF($G$6:$BB$6,BH$6&amp;" Total",$G321:$BB321)-(SUMIF($G$6:$BB$6,BH$6&amp;" "&amp;'Input-Allocators'!$D$18,$G321:$BB321)+IFERROR(SUMIF($G$6:$BB$6,BH$6&amp;" "&amp;'Input-Allocators'!$E$18,$G321:$BB321),SUMIF($G$6:$BB$6,BH$6&amp;" "&amp;'Input-Allocators'!$B$20,$G321:$BB321))+SUMIF($G$6:$BB$6,BH$6&amp;" "&amp;'Input-Allocators'!$F$18,$G321:$BB321))&lt;Check_Limit,0,1),1)</f>
        <v>0</v>
      </c>
      <c r="BI321" s="44">
        <f ca="1">IFERROR(IF(SUMIF($G$6:$BB$6,BI$6&amp;" Total",$G321:$BB321)-(SUMIF($G$6:$BB$6,BI$6&amp;" "&amp;'Input-Allocators'!$D$18,$G321:$BB321)+IFERROR(SUMIF($G$6:$BB$6,BI$6&amp;" "&amp;'Input-Allocators'!$E$18,$G321:$BB321),SUMIF($G$6:$BB$6,BI$6&amp;" "&amp;'Input-Allocators'!$B$20,$G321:$BB321))+SUMIF($G$6:$BB$6,BI$6&amp;" "&amp;'Input-Allocators'!$F$18,$G321:$BB321))&lt;Check_Limit,0,1),1)</f>
        <v>0</v>
      </c>
      <c r="BJ321" s="44">
        <f ca="1">IFERROR(IF(SUMIF($G$6:$BB$6,BJ$6&amp;" Total",$G321:$BB321)-(SUMIF($G$6:$BB$6,BJ$6&amp;" "&amp;'Input-Allocators'!$D$18,$G321:$BB321)+IFERROR(SUMIF($G$6:$BB$6,BJ$6&amp;" "&amp;'Input-Allocators'!$E$18,$G321:$BB321),SUMIF($G$6:$BB$6,BJ$6&amp;" "&amp;'Input-Allocators'!$B$20,$G321:$BB321))+SUMIF($G$6:$BB$6,BJ$6&amp;" "&amp;'Input-Allocators'!$F$18,$G321:$BB321))&lt;Check_Limit,0,1),1)</f>
        <v>0</v>
      </c>
      <c r="BK321" s="44">
        <f ca="1">IFERROR(IF(SUMIF($G$6:$BB$6,BK$6&amp;" Total",$G321:$BB321)-(SUMIF($G$6:$BB$6,BK$6&amp;" "&amp;'Input-Allocators'!$D$18,$G321:$BB321)+IFERROR(SUMIF($G$6:$BB$6,BK$6&amp;" "&amp;'Input-Allocators'!$E$18,$G321:$BB321),SUMIF($G$6:$BB$6,BK$6&amp;" "&amp;'Input-Allocators'!$B$20,$G321:$BB321))+SUMIF($G$6:$BB$6,BK$6&amp;" "&amp;'Input-Allocators'!$F$18,$G321:$BB321))&lt;Check_Limit,0,1),1)</f>
        <v>0</v>
      </c>
      <c r="BL321" s="44">
        <f ca="1">IFERROR(IF(SUMIF($G$6:$BB$6,BL$6&amp;" Total",$G321:$BB321)-(SUMIF($G$6:$BB$6,BL$6&amp;" "&amp;'Input-Allocators'!$D$18,$G321:$BB321)+IFERROR(SUMIF($G$6:$BB$6,BL$6&amp;" "&amp;'Input-Allocators'!$E$18,$G321:$BB321),SUMIF($G$6:$BB$6,BL$6&amp;" "&amp;'Input-Allocators'!$B$20,$G321:$BB321))+SUMIF($G$6:$BB$6,BL$6&amp;" "&amp;'Input-Allocators'!$F$18,$G321:$BB321))&lt;Check_Limit,0,1),1)</f>
        <v>0</v>
      </c>
      <c r="BM321" s="44">
        <f ca="1">IFERROR(IF(SUMIF($G$6:$BB$6,BM$6&amp;" Total",$G321:$BB321)-(SUMIF($G$6:$BB$6,BM$6&amp;" "&amp;'Input-Allocators'!$D$18,$G321:$BB321)+IFERROR(SUMIF($G$6:$BB$6,BM$6&amp;" "&amp;'Input-Allocators'!$E$18,$G321:$BB321),SUMIF($G$6:$BB$6,BM$6&amp;" "&amp;'Input-Allocators'!$B$20,$G321:$BB321))+SUMIF($G$6:$BB$6,BM$6&amp;" "&amp;'Input-Allocators'!$F$18,$G321:$BB321))&lt;Check_Limit,0,1),1)</f>
        <v>0</v>
      </c>
      <c r="BN321" s="44">
        <f ca="1">IFERROR(IF(SUMIF($G$6:$BB$6,BN$6&amp;" Total",$G321:$BB321)-(SUMIF($G$6:$BB$6,BN$6&amp;" "&amp;'Input-Allocators'!$D$18,$G321:$BB321)+IFERROR(SUMIF($G$6:$BB$6,BN$6&amp;" "&amp;'Input-Allocators'!$E$18,$G321:$BB321),SUMIF($G$6:$BB$6,BN$6&amp;" "&amp;'Input-Allocators'!$B$20,$G321:$BB321))+SUMIF($G$6:$BB$6,BN$6&amp;" "&amp;'Input-Allocators'!$F$18,$G321:$BB321))&lt;Check_Limit,0,1),1)</f>
        <v>0</v>
      </c>
      <c r="BO321" s="44">
        <f ca="1">IFERROR(IF(SUMIF($G$6:$BB$6,BO$6&amp;" Total",$G321:$BB321)-(SUMIF($G$6:$BB$6,BO$6&amp;" "&amp;'Input-Allocators'!$D$18,$G321:$BB321)+IFERROR(SUMIF($G$6:$BB$6,BO$6&amp;" "&amp;'Input-Allocators'!$E$18,$G321:$BB321),SUMIF($G$6:$BB$6,BO$6&amp;" "&amp;'Input-Allocators'!$B$20,$G321:$BB321))+SUMIF($G$6:$BB$6,BO$6&amp;" "&amp;'Input-Allocators'!$F$18,$G321:$BB321))&lt;Check_Limit,0,1),1)</f>
        <v>0</v>
      </c>
    </row>
    <row r="322" spans="1:67" outlineLevel="1">
      <c r="A322" s="46">
        <f>IF(ISBLANK('Input-Accounts'!A322),"",'Input-Accounts'!A322)</f>
        <v>278</v>
      </c>
      <c r="B322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>D30</f>
        <v>74093.503830000016</v>
      </c>
      <c r="E322" s="14">
        <f t="shared" ca="1" si="49"/>
        <v>0</v>
      </c>
      <c r="G322" s="290">
        <f t="shared" ref="G322:Z322" ca="1" si="57">G30</f>
        <v>0</v>
      </c>
      <c r="H322" s="290">
        <f t="shared" ca="1" si="57"/>
        <v>0</v>
      </c>
      <c r="I322" s="290">
        <f t="shared" ca="1" si="57"/>
        <v>0</v>
      </c>
      <c r="J322" s="290">
        <f t="shared" ca="1" si="57"/>
        <v>0</v>
      </c>
      <c r="K322" s="290">
        <f t="shared" ca="1" si="57"/>
        <v>74093.503830000016</v>
      </c>
      <c r="L322" s="290">
        <f t="shared" ca="1" si="57"/>
        <v>74093.503830000016</v>
      </c>
      <c r="M322" s="290">
        <f t="shared" ca="1" si="57"/>
        <v>0</v>
      </c>
      <c r="N322" s="290">
        <f t="shared" ca="1" si="57"/>
        <v>0</v>
      </c>
      <c r="O322" s="290">
        <f t="shared" ca="1" si="57"/>
        <v>0</v>
      </c>
      <c r="P322" s="290">
        <f t="shared" ca="1" si="57"/>
        <v>0</v>
      </c>
      <c r="Q322" s="290">
        <f t="shared" ca="1" si="57"/>
        <v>0</v>
      </c>
      <c r="R322" s="290">
        <f t="shared" ca="1" si="57"/>
        <v>0</v>
      </c>
      <c r="S322" s="290">
        <f t="shared" ca="1" si="57"/>
        <v>0</v>
      </c>
      <c r="T322" s="290">
        <f t="shared" ca="1" si="57"/>
        <v>0</v>
      </c>
      <c r="U322" s="290">
        <f t="shared" ca="1" si="57"/>
        <v>0</v>
      </c>
      <c r="V322" s="290">
        <f t="shared" ca="1" si="57"/>
        <v>0</v>
      </c>
      <c r="W322" s="290">
        <f t="shared" ca="1" si="57"/>
        <v>0</v>
      </c>
      <c r="X322" s="290">
        <f t="shared" ca="1" si="57"/>
        <v>0</v>
      </c>
      <c r="Y322" s="290">
        <f t="shared" ca="1" si="57"/>
        <v>0</v>
      </c>
      <c r="Z322" s="290">
        <f t="shared" ca="1" si="57"/>
        <v>0</v>
      </c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D322" s="44">
        <f ca="1">IFERROR(IF(SUMIF($G$6:$BB$6,BD$6&amp;" Total",$G322:$BB322)-(SUMIF($G$6:$BB$6,BD$6&amp;" "&amp;'Input-Allocators'!$D$18,$G322:$BB322)+IFERROR(SUMIF($G$6:$BB$6,BD$6&amp;" "&amp;'Input-Allocators'!$E$18,$G322:$BB322),SUMIF($G$6:$BB$6,BD$6&amp;" "&amp;'Input-Allocators'!$B$20,$G322:$BB322))+SUMIF($G$6:$BB$6,BD$6&amp;" "&amp;'Input-Allocators'!$F$18,$G322:$BB322))&lt;Check_Limit,0,1),1)</f>
        <v>0</v>
      </c>
      <c r="BE322" s="44">
        <f ca="1">IFERROR(IF(SUMIF($G$6:$BB$6,BE$6&amp;" Total",$G322:$BB322)-(SUMIF($G$6:$BB$6,BE$6&amp;" "&amp;'Input-Allocators'!$D$18,$G322:$BB322)+IFERROR(SUMIF($G$6:$BB$6,BE$6&amp;" "&amp;'Input-Allocators'!$E$18,$G322:$BB322),SUMIF($G$6:$BB$6,BE$6&amp;" "&amp;'Input-Allocators'!$B$20,$G322:$BB322))+SUMIF($G$6:$BB$6,BE$6&amp;" "&amp;'Input-Allocators'!$F$18,$G322:$BB322))&lt;Check_Limit,0,1),1)</f>
        <v>0</v>
      </c>
      <c r="BF322" s="44">
        <f ca="1">IFERROR(IF(SUMIF($G$6:$BB$6,BF$6&amp;" Total",$G322:$BB322)-(SUMIF($G$6:$BB$6,BF$6&amp;" "&amp;'Input-Allocators'!$D$18,$G322:$BB322)+IFERROR(SUMIF($G$6:$BB$6,BF$6&amp;" "&amp;'Input-Allocators'!$E$18,$G322:$BB322),SUMIF($G$6:$BB$6,BF$6&amp;" "&amp;'Input-Allocators'!$B$20,$G322:$BB322))+SUMIF($G$6:$BB$6,BF$6&amp;" "&amp;'Input-Allocators'!$F$18,$G322:$BB322))&lt;Check_Limit,0,1),1)</f>
        <v>0</v>
      </c>
      <c r="BG322" s="44">
        <f ca="1">IFERROR(IF(SUMIF($G$6:$BB$6,BG$6&amp;" Total",$G322:$BB322)-(SUMIF($G$6:$BB$6,BG$6&amp;" "&amp;'Input-Allocators'!$D$18,$G322:$BB322)+IFERROR(SUMIF($G$6:$BB$6,BG$6&amp;" "&amp;'Input-Allocators'!$E$18,$G322:$BB322),SUMIF($G$6:$BB$6,BG$6&amp;" "&amp;'Input-Allocators'!$B$20,$G322:$BB322))+SUMIF($G$6:$BB$6,BG$6&amp;" "&amp;'Input-Allocators'!$F$18,$G322:$BB322))&lt;Check_Limit,0,1),1)</f>
        <v>0</v>
      </c>
      <c r="BH322" s="44">
        <f ca="1">IFERROR(IF(SUMIF($G$6:$BB$6,BH$6&amp;" Total",$G322:$BB322)-(SUMIF($G$6:$BB$6,BH$6&amp;" "&amp;'Input-Allocators'!$D$18,$G322:$BB322)+IFERROR(SUMIF($G$6:$BB$6,BH$6&amp;" "&amp;'Input-Allocators'!$E$18,$G322:$BB322),SUMIF($G$6:$BB$6,BH$6&amp;" "&amp;'Input-Allocators'!$B$20,$G322:$BB322))+SUMIF($G$6:$BB$6,BH$6&amp;" "&amp;'Input-Allocators'!$F$18,$G322:$BB322))&lt;Check_Limit,0,1),1)</f>
        <v>0</v>
      </c>
      <c r="BI322" s="44">
        <f ca="1">IFERROR(IF(SUMIF($G$6:$BB$6,BI$6&amp;" Total",$G322:$BB322)-(SUMIF($G$6:$BB$6,BI$6&amp;" "&amp;'Input-Allocators'!$D$18,$G322:$BB322)+IFERROR(SUMIF($G$6:$BB$6,BI$6&amp;" "&amp;'Input-Allocators'!$E$18,$G322:$BB322),SUMIF($G$6:$BB$6,BI$6&amp;" "&amp;'Input-Allocators'!$B$20,$G322:$BB322))+SUMIF($G$6:$BB$6,BI$6&amp;" "&amp;'Input-Allocators'!$F$18,$G322:$BB322))&lt;Check_Limit,0,1),1)</f>
        <v>0</v>
      </c>
      <c r="BJ322" s="44">
        <f ca="1">IFERROR(IF(SUMIF($G$6:$BB$6,BJ$6&amp;" Total",$G322:$BB322)-(SUMIF($G$6:$BB$6,BJ$6&amp;" "&amp;'Input-Allocators'!$D$18,$G322:$BB322)+IFERROR(SUMIF($G$6:$BB$6,BJ$6&amp;" "&amp;'Input-Allocators'!$E$18,$G322:$BB322),SUMIF($G$6:$BB$6,BJ$6&amp;" "&amp;'Input-Allocators'!$B$20,$G322:$BB322))+SUMIF($G$6:$BB$6,BJ$6&amp;" "&amp;'Input-Allocators'!$F$18,$G322:$BB322))&lt;Check_Limit,0,1),1)</f>
        <v>0</v>
      </c>
      <c r="BK322" s="44">
        <f ca="1">IFERROR(IF(SUMIF($G$6:$BB$6,BK$6&amp;" Total",$G322:$BB322)-(SUMIF($G$6:$BB$6,BK$6&amp;" "&amp;'Input-Allocators'!$D$18,$G322:$BB322)+IFERROR(SUMIF($G$6:$BB$6,BK$6&amp;" "&amp;'Input-Allocators'!$E$18,$G322:$BB322),SUMIF($G$6:$BB$6,BK$6&amp;" "&amp;'Input-Allocators'!$B$20,$G322:$BB322))+SUMIF($G$6:$BB$6,BK$6&amp;" "&amp;'Input-Allocators'!$F$18,$G322:$BB322))&lt;Check_Limit,0,1),1)</f>
        <v>0</v>
      </c>
      <c r="BL322" s="44">
        <f ca="1">IFERROR(IF(SUMIF($G$6:$BB$6,BL$6&amp;" Total",$G322:$BB322)-(SUMIF($G$6:$BB$6,BL$6&amp;" "&amp;'Input-Allocators'!$D$18,$G322:$BB322)+IFERROR(SUMIF($G$6:$BB$6,BL$6&amp;" "&amp;'Input-Allocators'!$E$18,$G322:$BB322),SUMIF($G$6:$BB$6,BL$6&amp;" "&amp;'Input-Allocators'!$B$20,$G322:$BB322))+SUMIF($G$6:$BB$6,BL$6&amp;" "&amp;'Input-Allocators'!$F$18,$G322:$BB322))&lt;Check_Limit,0,1),1)</f>
        <v>0</v>
      </c>
      <c r="BM322" s="44">
        <f ca="1">IFERROR(IF(SUMIF($G$6:$BB$6,BM$6&amp;" Total",$G322:$BB322)-(SUMIF($G$6:$BB$6,BM$6&amp;" "&amp;'Input-Allocators'!$D$18,$G322:$BB322)+IFERROR(SUMIF($G$6:$BB$6,BM$6&amp;" "&amp;'Input-Allocators'!$E$18,$G322:$BB322),SUMIF($G$6:$BB$6,BM$6&amp;" "&amp;'Input-Allocators'!$B$20,$G322:$BB322))+SUMIF($G$6:$BB$6,BM$6&amp;" "&amp;'Input-Allocators'!$F$18,$G322:$BB322))&lt;Check_Limit,0,1),1)</f>
        <v>0</v>
      </c>
      <c r="BN322" s="44">
        <f ca="1">IFERROR(IF(SUMIF($G$6:$BB$6,BN$6&amp;" Total",$G322:$BB322)-(SUMIF($G$6:$BB$6,BN$6&amp;" "&amp;'Input-Allocators'!$D$18,$G322:$BB322)+IFERROR(SUMIF($G$6:$BB$6,BN$6&amp;" "&amp;'Input-Allocators'!$E$18,$G322:$BB322),SUMIF($G$6:$BB$6,BN$6&amp;" "&amp;'Input-Allocators'!$B$20,$G322:$BB322))+SUMIF($G$6:$BB$6,BN$6&amp;" "&amp;'Input-Allocators'!$F$18,$G322:$BB322))&lt;Check_Limit,0,1),1)</f>
        <v>0</v>
      </c>
      <c r="BO322" s="44">
        <f ca="1">IFERROR(IF(SUMIF($G$6:$BB$6,BO$6&amp;" Total",$G322:$BB322)-(SUMIF($G$6:$BB$6,BO$6&amp;" "&amp;'Input-Allocators'!$D$18,$G322:$BB322)+IFERROR(SUMIF($G$6:$BB$6,BO$6&amp;" "&amp;'Input-Allocators'!$E$18,$G322:$BB322),SUMIF($G$6:$BB$6,BO$6&amp;" "&amp;'Input-Allocators'!$B$20,$G322:$BB322))+SUMIF($G$6:$BB$6,BO$6&amp;" "&amp;'Input-Allocators'!$F$18,$G322:$BB322))&lt;Check_Limit,0,1),1)</f>
        <v>0</v>
      </c>
    </row>
    <row r="323" spans="1:67" outlineLevel="1">
      <c r="A323" s="46">
        <f>IF(ISBLANK('Input-Accounts'!A323),"",'Input-Accounts'!A323)</f>
        <v>279</v>
      </c>
      <c r="B323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>D44</f>
        <v>637036.61778999993</v>
      </c>
      <c r="E323" s="14">
        <f t="shared" ca="1" si="49"/>
        <v>0</v>
      </c>
      <c r="G323" s="290">
        <f t="shared" ref="G323:Z323" ca="1" si="58">G44</f>
        <v>0</v>
      </c>
      <c r="H323" s="290">
        <f t="shared" ca="1" si="58"/>
        <v>0</v>
      </c>
      <c r="I323" s="290">
        <f t="shared" ca="1" si="58"/>
        <v>0</v>
      </c>
      <c r="J323" s="290">
        <f t="shared" ca="1" si="58"/>
        <v>0</v>
      </c>
      <c r="K323" s="290">
        <f t="shared" ca="1" si="58"/>
        <v>0</v>
      </c>
      <c r="L323" s="290">
        <f t="shared" ca="1" si="58"/>
        <v>0</v>
      </c>
      <c r="M323" s="290">
        <f t="shared" ca="1" si="58"/>
        <v>0</v>
      </c>
      <c r="N323" s="290">
        <f t="shared" ca="1" si="58"/>
        <v>0</v>
      </c>
      <c r="O323" s="290">
        <f t="shared" ca="1" si="58"/>
        <v>375774.39928584016</v>
      </c>
      <c r="P323" s="290">
        <f t="shared" ca="1" si="58"/>
        <v>375774.39928584016</v>
      </c>
      <c r="Q323" s="290">
        <f t="shared" ca="1" si="58"/>
        <v>0</v>
      </c>
      <c r="R323" s="290">
        <f t="shared" ca="1" si="58"/>
        <v>0</v>
      </c>
      <c r="S323" s="290">
        <f t="shared" ca="1" si="58"/>
        <v>261262.21850415983</v>
      </c>
      <c r="T323" s="290">
        <f t="shared" ca="1" si="58"/>
        <v>0</v>
      </c>
      <c r="U323" s="290">
        <f t="shared" ca="1" si="58"/>
        <v>0</v>
      </c>
      <c r="V323" s="290">
        <f t="shared" ca="1" si="58"/>
        <v>261262.21850415983</v>
      </c>
      <c r="W323" s="290">
        <f t="shared" ca="1" si="58"/>
        <v>0</v>
      </c>
      <c r="X323" s="290">
        <f t="shared" ca="1" si="58"/>
        <v>0</v>
      </c>
      <c r="Y323" s="290">
        <f t="shared" ca="1" si="58"/>
        <v>0</v>
      </c>
      <c r="Z323" s="290">
        <f t="shared" ca="1" si="58"/>
        <v>0</v>
      </c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D323" s="44">
        <f ca="1">IFERROR(IF(SUMIF($G$6:$BB$6,BD$6&amp;" Total",$G323:$BB323)-(SUMIF($G$6:$BB$6,BD$6&amp;" "&amp;'Input-Allocators'!$D$18,$G323:$BB323)+IFERROR(SUMIF($G$6:$BB$6,BD$6&amp;" "&amp;'Input-Allocators'!$E$18,$G323:$BB323),SUMIF($G$6:$BB$6,BD$6&amp;" "&amp;'Input-Allocators'!$B$20,$G323:$BB323))+SUMIF($G$6:$BB$6,BD$6&amp;" "&amp;'Input-Allocators'!$F$18,$G323:$BB323))&lt;Check_Limit,0,1),1)</f>
        <v>0</v>
      </c>
      <c r="BE323" s="44">
        <f ca="1">IFERROR(IF(SUMIF($G$6:$BB$6,BE$6&amp;" Total",$G323:$BB323)-(SUMIF($G$6:$BB$6,BE$6&amp;" "&amp;'Input-Allocators'!$D$18,$G323:$BB323)+IFERROR(SUMIF($G$6:$BB$6,BE$6&amp;" "&amp;'Input-Allocators'!$E$18,$G323:$BB323),SUMIF($G$6:$BB$6,BE$6&amp;" "&amp;'Input-Allocators'!$B$20,$G323:$BB323))+SUMIF($G$6:$BB$6,BE$6&amp;" "&amp;'Input-Allocators'!$F$18,$G323:$BB323))&lt;Check_Limit,0,1),1)</f>
        <v>0</v>
      </c>
      <c r="BF323" s="44">
        <f ca="1">IFERROR(IF(SUMIF($G$6:$BB$6,BF$6&amp;" Total",$G323:$BB323)-(SUMIF($G$6:$BB$6,BF$6&amp;" "&amp;'Input-Allocators'!$D$18,$G323:$BB323)+IFERROR(SUMIF($G$6:$BB$6,BF$6&amp;" "&amp;'Input-Allocators'!$E$18,$G323:$BB323),SUMIF($G$6:$BB$6,BF$6&amp;" "&amp;'Input-Allocators'!$B$20,$G323:$BB323))+SUMIF($G$6:$BB$6,BF$6&amp;" "&amp;'Input-Allocators'!$F$18,$G323:$BB323))&lt;Check_Limit,0,1),1)</f>
        <v>0</v>
      </c>
      <c r="BG323" s="44">
        <f ca="1">IFERROR(IF(SUMIF($G$6:$BB$6,BG$6&amp;" Total",$G323:$BB323)-(SUMIF($G$6:$BB$6,BG$6&amp;" "&amp;'Input-Allocators'!$D$18,$G323:$BB323)+IFERROR(SUMIF($G$6:$BB$6,BG$6&amp;" "&amp;'Input-Allocators'!$E$18,$G323:$BB323),SUMIF($G$6:$BB$6,BG$6&amp;" "&amp;'Input-Allocators'!$B$20,$G323:$BB323))+SUMIF($G$6:$BB$6,BG$6&amp;" "&amp;'Input-Allocators'!$F$18,$G323:$BB323))&lt;Check_Limit,0,1),1)</f>
        <v>0</v>
      </c>
      <c r="BH323" s="44">
        <f ca="1">IFERROR(IF(SUMIF($G$6:$BB$6,BH$6&amp;" Total",$G323:$BB323)-(SUMIF($G$6:$BB$6,BH$6&amp;" "&amp;'Input-Allocators'!$D$18,$G323:$BB323)+IFERROR(SUMIF($G$6:$BB$6,BH$6&amp;" "&amp;'Input-Allocators'!$E$18,$G323:$BB323),SUMIF($G$6:$BB$6,BH$6&amp;" "&amp;'Input-Allocators'!$B$20,$G323:$BB323))+SUMIF($G$6:$BB$6,BH$6&amp;" "&amp;'Input-Allocators'!$F$18,$G323:$BB323))&lt;Check_Limit,0,1),1)</f>
        <v>0</v>
      </c>
      <c r="BI323" s="44">
        <f ca="1">IFERROR(IF(SUMIF($G$6:$BB$6,BI$6&amp;" Total",$G323:$BB323)-(SUMIF($G$6:$BB$6,BI$6&amp;" "&amp;'Input-Allocators'!$D$18,$G323:$BB323)+IFERROR(SUMIF($G$6:$BB$6,BI$6&amp;" "&amp;'Input-Allocators'!$E$18,$G323:$BB323),SUMIF($G$6:$BB$6,BI$6&amp;" "&amp;'Input-Allocators'!$B$20,$G323:$BB323))+SUMIF($G$6:$BB$6,BI$6&amp;" "&amp;'Input-Allocators'!$F$18,$G323:$BB323))&lt;Check_Limit,0,1),1)</f>
        <v>0</v>
      </c>
      <c r="BJ323" s="44">
        <f ca="1">IFERROR(IF(SUMIF($G$6:$BB$6,BJ$6&amp;" Total",$G323:$BB323)-(SUMIF($G$6:$BB$6,BJ$6&amp;" "&amp;'Input-Allocators'!$D$18,$G323:$BB323)+IFERROR(SUMIF($G$6:$BB$6,BJ$6&amp;" "&amp;'Input-Allocators'!$E$18,$G323:$BB323),SUMIF($G$6:$BB$6,BJ$6&amp;" "&amp;'Input-Allocators'!$B$20,$G323:$BB323))+SUMIF($G$6:$BB$6,BJ$6&amp;" "&amp;'Input-Allocators'!$F$18,$G323:$BB323))&lt;Check_Limit,0,1),1)</f>
        <v>0</v>
      </c>
      <c r="BK323" s="44">
        <f ca="1">IFERROR(IF(SUMIF($G$6:$BB$6,BK$6&amp;" Total",$G323:$BB323)-(SUMIF($G$6:$BB$6,BK$6&amp;" "&amp;'Input-Allocators'!$D$18,$G323:$BB323)+IFERROR(SUMIF($G$6:$BB$6,BK$6&amp;" "&amp;'Input-Allocators'!$E$18,$G323:$BB323),SUMIF($G$6:$BB$6,BK$6&amp;" "&amp;'Input-Allocators'!$B$20,$G323:$BB323))+SUMIF($G$6:$BB$6,BK$6&amp;" "&amp;'Input-Allocators'!$F$18,$G323:$BB323))&lt;Check_Limit,0,1),1)</f>
        <v>0</v>
      </c>
      <c r="BL323" s="44">
        <f ca="1">IFERROR(IF(SUMIF($G$6:$BB$6,BL$6&amp;" Total",$G323:$BB323)-(SUMIF($G$6:$BB$6,BL$6&amp;" "&amp;'Input-Allocators'!$D$18,$G323:$BB323)+IFERROR(SUMIF($G$6:$BB$6,BL$6&amp;" "&amp;'Input-Allocators'!$E$18,$G323:$BB323),SUMIF($G$6:$BB$6,BL$6&amp;" "&amp;'Input-Allocators'!$B$20,$G323:$BB323))+SUMIF($G$6:$BB$6,BL$6&amp;" "&amp;'Input-Allocators'!$F$18,$G323:$BB323))&lt;Check_Limit,0,1),1)</f>
        <v>0</v>
      </c>
      <c r="BM323" s="44">
        <f ca="1">IFERROR(IF(SUMIF($G$6:$BB$6,BM$6&amp;" Total",$G323:$BB323)-(SUMIF($G$6:$BB$6,BM$6&amp;" "&amp;'Input-Allocators'!$D$18,$G323:$BB323)+IFERROR(SUMIF($G$6:$BB$6,BM$6&amp;" "&amp;'Input-Allocators'!$E$18,$G323:$BB323),SUMIF($G$6:$BB$6,BM$6&amp;" "&amp;'Input-Allocators'!$B$20,$G323:$BB323))+SUMIF($G$6:$BB$6,BM$6&amp;" "&amp;'Input-Allocators'!$F$18,$G323:$BB323))&lt;Check_Limit,0,1),1)</f>
        <v>0</v>
      </c>
      <c r="BN323" s="44">
        <f ca="1">IFERROR(IF(SUMIF($G$6:$BB$6,BN$6&amp;" Total",$G323:$BB323)-(SUMIF($G$6:$BB$6,BN$6&amp;" "&amp;'Input-Allocators'!$D$18,$G323:$BB323)+IFERROR(SUMIF($G$6:$BB$6,BN$6&amp;" "&amp;'Input-Allocators'!$E$18,$G323:$BB323),SUMIF($G$6:$BB$6,BN$6&amp;" "&amp;'Input-Allocators'!$B$20,$G323:$BB323))+SUMIF($G$6:$BB$6,BN$6&amp;" "&amp;'Input-Allocators'!$F$18,$G323:$BB323))&lt;Check_Limit,0,1),1)</f>
        <v>0</v>
      </c>
      <c r="BO323" s="44">
        <f ca="1">IFERROR(IF(SUMIF($G$6:$BB$6,BO$6&amp;" Total",$G323:$BB323)-(SUMIF($G$6:$BB$6,BO$6&amp;" "&amp;'Input-Allocators'!$D$18,$G323:$BB323)+IFERROR(SUMIF($G$6:$BB$6,BO$6&amp;" "&amp;'Input-Allocators'!$E$18,$G323:$BB323),SUMIF($G$6:$BB$6,BO$6&amp;" "&amp;'Input-Allocators'!$B$20,$G323:$BB323))+SUMIF($G$6:$BB$6,BO$6&amp;" "&amp;'Input-Allocators'!$F$18,$G323:$BB323))&lt;Check_Limit,0,1),1)</f>
        <v>0</v>
      </c>
    </row>
    <row r="324" spans="1:67" outlineLevel="1">
      <c r="A324" s="46">
        <f>IF(ISBLANK('Input-Accounts'!A324),"",'Input-Accounts'!A324)</f>
        <v>280</v>
      </c>
      <c r="B324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>D57</f>
        <v>40661.940430000002</v>
      </c>
      <c r="E324" s="14">
        <f t="shared" ca="1" si="49"/>
        <v>0</v>
      </c>
      <c r="G324" s="290">
        <f t="shared" ref="G324:Z324" ca="1" si="59">G57</f>
        <v>177.63127807325694</v>
      </c>
      <c r="H324" s="290">
        <f t="shared" ca="1" si="59"/>
        <v>0</v>
      </c>
      <c r="I324" s="290">
        <f t="shared" ca="1" si="59"/>
        <v>177.63127807325694</v>
      </c>
      <c r="J324" s="290">
        <f t="shared" ca="1" si="59"/>
        <v>0</v>
      </c>
      <c r="K324" s="290">
        <f t="shared" ca="1" si="59"/>
        <v>634.6684171301946</v>
      </c>
      <c r="L324" s="290">
        <f t="shared" ca="1" si="59"/>
        <v>634.6684171301946</v>
      </c>
      <c r="M324" s="290">
        <f t="shared" ca="1" si="59"/>
        <v>0</v>
      </c>
      <c r="N324" s="290">
        <f t="shared" ca="1" si="59"/>
        <v>0</v>
      </c>
      <c r="O324" s="290">
        <f t="shared" ca="1" si="59"/>
        <v>22659.784779859321</v>
      </c>
      <c r="P324" s="290">
        <f t="shared" ca="1" si="59"/>
        <v>19778.0246429375</v>
      </c>
      <c r="Q324" s="290">
        <f t="shared" ca="1" si="59"/>
        <v>0</v>
      </c>
      <c r="R324" s="290">
        <f t="shared" ca="1" si="59"/>
        <v>2881.760136921816</v>
      </c>
      <c r="S324" s="290">
        <f t="shared" ca="1" si="59"/>
        <v>17189.855954937218</v>
      </c>
      <c r="T324" s="290">
        <f t="shared" ca="1" si="59"/>
        <v>0</v>
      </c>
      <c r="U324" s="290">
        <f t="shared" ca="1" si="59"/>
        <v>0</v>
      </c>
      <c r="V324" s="290">
        <f t="shared" ca="1" si="59"/>
        <v>17189.855954937218</v>
      </c>
      <c r="W324" s="290">
        <f t="shared" ca="1" si="59"/>
        <v>0</v>
      </c>
      <c r="X324" s="290">
        <f t="shared" ca="1" si="59"/>
        <v>0</v>
      </c>
      <c r="Y324" s="290">
        <f t="shared" ca="1" si="59"/>
        <v>0</v>
      </c>
      <c r="Z324" s="290">
        <f t="shared" ca="1" si="59"/>
        <v>0</v>
      </c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D324" s="44">
        <f ca="1">IFERROR(IF(SUMIF($G$6:$BB$6,BD$6&amp;" Total",$G324:$BB324)-(SUMIF($G$6:$BB$6,BD$6&amp;" "&amp;'Input-Allocators'!$D$18,$G324:$BB324)+IFERROR(SUMIF($G$6:$BB$6,BD$6&amp;" "&amp;'Input-Allocators'!$E$18,$G324:$BB324),SUMIF($G$6:$BB$6,BD$6&amp;" "&amp;'Input-Allocators'!$B$20,$G324:$BB324))+SUMIF($G$6:$BB$6,BD$6&amp;" "&amp;'Input-Allocators'!$F$18,$G324:$BB324))&lt;Check_Limit,0,1),1)</f>
        <v>0</v>
      </c>
      <c r="BE324" s="44">
        <f ca="1">IFERROR(IF(SUMIF($G$6:$BB$6,BE$6&amp;" Total",$G324:$BB324)-(SUMIF($G$6:$BB$6,BE$6&amp;" "&amp;'Input-Allocators'!$D$18,$G324:$BB324)+IFERROR(SUMIF($G$6:$BB$6,BE$6&amp;" "&amp;'Input-Allocators'!$E$18,$G324:$BB324),SUMIF($G$6:$BB$6,BE$6&amp;" "&amp;'Input-Allocators'!$B$20,$G324:$BB324))+SUMIF($G$6:$BB$6,BE$6&amp;" "&amp;'Input-Allocators'!$F$18,$G324:$BB324))&lt;Check_Limit,0,1),1)</f>
        <v>0</v>
      </c>
      <c r="BF324" s="44">
        <f ca="1">IFERROR(IF(SUMIF($G$6:$BB$6,BF$6&amp;" Total",$G324:$BB324)-(SUMIF($G$6:$BB$6,BF$6&amp;" "&amp;'Input-Allocators'!$D$18,$G324:$BB324)+IFERROR(SUMIF($G$6:$BB$6,BF$6&amp;" "&amp;'Input-Allocators'!$E$18,$G324:$BB324),SUMIF($G$6:$BB$6,BF$6&amp;" "&amp;'Input-Allocators'!$B$20,$G324:$BB324))+SUMIF($G$6:$BB$6,BF$6&amp;" "&amp;'Input-Allocators'!$F$18,$G324:$BB324))&lt;Check_Limit,0,1),1)</f>
        <v>0</v>
      </c>
      <c r="BG324" s="44">
        <f ca="1">IFERROR(IF(SUMIF($G$6:$BB$6,BG$6&amp;" Total",$G324:$BB324)-(SUMIF($G$6:$BB$6,BG$6&amp;" "&amp;'Input-Allocators'!$D$18,$G324:$BB324)+IFERROR(SUMIF($G$6:$BB$6,BG$6&amp;" "&amp;'Input-Allocators'!$E$18,$G324:$BB324),SUMIF($G$6:$BB$6,BG$6&amp;" "&amp;'Input-Allocators'!$B$20,$G324:$BB324))+SUMIF($G$6:$BB$6,BG$6&amp;" "&amp;'Input-Allocators'!$F$18,$G324:$BB324))&lt;Check_Limit,0,1),1)</f>
        <v>0</v>
      </c>
      <c r="BH324" s="44">
        <f ca="1">IFERROR(IF(SUMIF($G$6:$BB$6,BH$6&amp;" Total",$G324:$BB324)-(SUMIF($G$6:$BB$6,BH$6&amp;" "&amp;'Input-Allocators'!$D$18,$G324:$BB324)+IFERROR(SUMIF($G$6:$BB$6,BH$6&amp;" "&amp;'Input-Allocators'!$E$18,$G324:$BB324),SUMIF($G$6:$BB$6,BH$6&amp;" "&amp;'Input-Allocators'!$B$20,$G324:$BB324))+SUMIF($G$6:$BB$6,BH$6&amp;" "&amp;'Input-Allocators'!$F$18,$G324:$BB324))&lt;Check_Limit,0,1),1)</f>
        <v>0</v>
      </c>
      <c r="BI324" s="44">
        <f ca="1">IFERROR(IF(SUMIF($G$6:$BB$6,BI$6&amp;" Total",$G324:$BB324)-(SUMIF($G$6:$BB$6,BI$6&amp;" "&amp;'Input-Allocators'!$D$18,$G324:$BB324)+IFERROR(SUMIF($G$6:$BB$6,BI$6&amp;" "&amp;'Input-Allocators'!$E$18,$G324:$BB324),SUMIF($G$6:$BB$6,BI$6&amp;" "&amp;'Input-Allocators'!$B$20,$G324:$BB324))+SUMIF($G$6:$BB$6,BI$6&amp;" "&amp;'Input-Allocators'!$F$18,$G324:$BB324))&lt;Check_Limit,0,1),1)</f>
        <v>0</v>
      </c>
      <c r="BJ324" s="44">
        <f ca="1">IFERROR(IF(SUMIF($G$6:$BB$6,BJ$6&amp;" Total",$G324:$BB324)-(SUMIF($G$6:$BB$6,BJ$6&amp;" "&amp;'Input-Allocators'!$D$18,$G324:$BB324)+IFERROR(SUMIF($G$6:$BB$6,BJ$6&amp;" "&amp;'Input-Allocators'!$E$18,$G324:$BB324),SUMIF($G$6:$BB$6,BJ$6&amp;" "&amp;'Input-Allocators'!$B$20,$G324:$BB324))+SUMIF($G$6:$BB$6,BJ$6&amp;" "&amp;'Input-Allocators'!$F$18,$G324:$BB324))&lt;Check_Limit,0,1),1)</f>
        <v>0</v>
      </c>
      <c r="BK324" s="44">
        <f ca="1">IFERROR(IF(SUMIF($G$6:$BB$6,BK$6&amp;" Total",$G324:$BB324)-(SUMIF($G$6:$BB$6,BK$6&amp;" "&amp;'Input-Allocators'!$D$18,$G324:$BB324)+IFERROR(SUMIF($G$6:$BB$6,BK$6&amp;" "&amp;'Input-Allocators'!$E$18,$G324:$BB324),SUMIF($G$6:$BB$6,BK$6&amp;" "&amp;'Input-Allocators'!$B$20,$G324:$BB324))+SUMIF($G$6:$BB$6,BK$6&amp;" "&amp;'Input-Allocators'!$F$18,$G324:$BB324))&lt;Check_Limit,0,1),1)</f>
        <v>0</v>
      </c>
      <c r="BL324" s="44">
        <f ca="1">IFERROR(IF(SUMIF($G$6:$BB$6,BL$6&amp;" Total",$G324:$BB324)-(SUMIF($G$6:$BB$6,BL$6&amp;" "&amp;'Input-Allocators'!$D$18,$G324:$BB324)+IFERROR(SUMIF($G$6:$BB$6,BL$6&amp;" "&amp;'Input-Allocators'!$E$18,$G324:$BB324),SUMIF($G$6:$BB$6,BL$6&amp;" "&amp;'Input-Allocators'!$B$20,$G324:$BB324))+SUMIF($G$6:$BB$6,BL$6&amp;" "&amp;'Input-Allocators'!$F$18,$G324:$BB324))&lt;Check_Limit,0,1),1)</f>
        <v>0</v>
      </c>
      <c r="BM324" s="44">
        <f ca="1">IFERROR(IF(SUMIF($G$6:$BB$6,BM$6&amp;" Total",$G324:$BB324)-(SUMIF($G$6:$BB$6,BM$6&amp;" "&amp;'Input-Allocators'!$D$18,$G324:$BB324)+IFERROR(SUMIF($G$6:$BB$6,BM$6&amp;" "&amp;'Input-Allocators'!$E$18,$G324:$BB324),SUMIF($G$6:$BB$6,BM$6&amp;" "&amp;'Input-Allocators'!$B$20,$G324:$BB324))+SUMIF($G$6:$BB$6,BM$6&amp;" "&amp;'Input-Allocators'!$F$18,$G324:$BB324))&lt;Check_Limit,0,1),1)</f>
        <v>0</v>
      </c>
      <c r="BN324" s="44">
        <f ca="1">IFERROR(IF(SUMIF($G$6:$BB$6,BN$6&amp;" Total",$G324:$BB324)-(SUMIF($G$6:$BB$6,BN$6&amp;" "&amp;'Input-Allocators'!$D$18,$G324:$BB324)+IFERROR(SUMIF($G$6:$BB$6,BN$6&amp;" "&amp;'Input-Allocators'!$E$18,$G324:$BB324),SUMIF($G$6:$BB$6,BN$6&amp;" "&amp;'Input-Allocators'!$B$20,$G324:$BB324))+SUMIF($G$6:$BB$6,BN$6&amp;" "&amp;'Input-Allocators'!$F$18,$G324:$BB324))&lt;Check_Limit,0,1),1)</f>
        <v>0</v>
      </c>
      <c r="BO324" s="44">
        <f ca="1">IFERROR(IF(SUMIF($G$6:$BB$6,BO$6&amp;" Total",$G324:$BB324)-(SUMIF($G$6:$BB$6,BO$6&amp;" "&amp;'Input-Allocators'!$D$18,$G324:$BB324)+IFERROR(SUMIF($G$6:$BB$6,BO$6&amp;" "&amp;'Input-Allocators'!$E$18,$G324:$BB324),SUMIF($G$6:$BB$6,BO$6&amp;" "&amp;'Input-Allocators'!$B$20,$G324:$BB324))+SUMIF($G$6:$BB$6,BO$6&amp;" "&amp;'Input-Allocators'!$F$18,$G324:$BB324))&lt;Check_Limit,0,1),1)</f>
        <v>0</v>
      </c>
    </row>
    <row r="325" spans="1:67" outlineLevel="1">
      <c r="A325" s="46">
        <f>IF(ISBLANK('Input-Accounts'!A325),"",'Input-Accounts'!A325)</f>
        <v>281</v>
      </c>
      <c r="B32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>D59</f>
        <v>781189.00691999984</v>
      </c>
      <c r="E325" s="14">
        <f t="shared" ca="1" si="49"/>
        <v>0</v>
      </c>
      <c r="G325" s="290">
        <f t="shared" ref="G325:Z325" ca="1" si="60">G59</f>
        <v>4096.5688623626802</v>
      </c>
      <c r="H325" s="290">
        <f t="shared" ca="1" si="60"/>
        <v>0</v>
      </c>
      <c r="I325" s="290">
        <f t="shared" ca="1" si="60"/>
        <v>4096.5688623626802</v>
      </c>
      <c r="J325" s="290">
        <f t="shared" ca="1" si="60"/>
        <v>0</v>
      </c>
      <c r="K325" s="290">
        <f t="shared" ca="1" si="60"/>
        <v>75138.492117641101</v>
      </c>
      <c r="L325" s="290">
        <f t="shared" ca="1" si="60"/>
        <v>75138.492117641101</v>
      </c>
      <c r="M325" s="290">
        <f t="shared" ca="1" si="60"/>
        <v>0</v>
      </c>
      <c r="N325" s="290">
        <f t="shared" ca="1" si="60"/>
        <v>0</v>
      </c>
      <c r="O325" s="290">
        <f t="shared" ca="1" si="60"/>
        <v>412690.82032908377</v>
      </c>
      <c r="P325" s="290">
        <f t="shared" ca="1" si="60"/>
        <v>408004.2495234065</v>
      </c>
      <c r="Q325" s="290">
        <f t="shared" ca="1" si="60"/>
        <v>0</v>
      </c>
      <c r="R325" s="290">
        <f t="shared" ca="1" si="60"/>
        <v>4686.5708056772737</v>
      </c>
      <c r="S325" s="290">
        <f t="shared" ca="1" si="60"/>
        <v>289263.12561091245</v>
      </c>
      <c r="T325" s="290">
        <f t="shared" ca="1" si="60"/>
        <v>0</v>
      </c>
      <c r="U325" s="290">
        <f t="shared" ca="1" si="60"/>
        <v>0</v>
      </c>
      <c r="V325" s="290">
        <f t="shared" ca="1" si="60"/>
        <v>289263.12561091245</v>
      </c>
      <c r="W325" s="290">
        <f t="shared" ca="1" si="60"/>
        <v>0</v>
      </c>
      <c r="X325" s="290">
        <f t="shared" ca="1" si="60"/>
        <v>0</v>
      </c>
      <c r="Y325" s="290">
        <f t="shared" ca="1" si="60"/>
        <v>0</v>
      </c>
      <c r="Z325" s="290">
        <f t="shared" ca="1" si="60"/>
        <v>0</v>
      </c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D325" s="44">
        <f ca="1">IFERROR(IF(SUMIF($G$6:$BB$6,BD$6&amp;" Total",$G325:$BB325)-(SUMIF($G$6:$BB$6,BD$6&amp;" "&amp;'Input-Allocators'!$D$18,$G325:$BB325)+IFERROR(SUMIF($G$6:$BB$6,BD$6&amp;" "&amp;'Input-Allocators'!$E$18,$G325:$BB325),SUMIF($G$6:$BB$6,BD$6&amp;" "&amp;'Input-Allocators'!$B$20,$G325:$BB325))+SUMIF($G$6:$BB$6,BD$6&amp;" "&amp;'Input-Allocators'!$F$18,$G325:$BB325))&lt;Check_Limit,0,1),1)</f>
        <v>0</v>
      </c>
      <c r="BE325" s="44">
        <f ca="1">IFERROR(IF(SUMIF($G$6:$BB$6,BE$6&amp;" Total",$G325:$BB325)-(SUMIF($G$6:$BB$6,BE$6&amp;" "&amp;'Input-Allocators'!$D$18,$G325:$BB325)+IFERROR(SUMIF($G$6:$BB$6,BE$6&amp;" "&amp;'Input-Allocators'!$E$18,$G325:$BB325),SUMIF($G$6:$BB$6,BE$6&amp;" "&amp;'Input-Allocators'!$B$20,$G325:$BB325))+SUMIF($G$6:$BB$6,BE$6&amp;" "&amp;'Input-Allocators'!$F$18,$G325:$BB325))&lt;Check_Limit,0,1),1)</f>
        <v>0</v>
      </c>
      <c r="BF325" s="44">
        <f ca="1">IFERROR(IF(SUMIF($G$6:$BB$6,BF$6&amp;" Total",$G325:$BB325)-(SUMIF($G$6:$BB$6,BF$6&amp;" "&amp;'Input-Allocators'!$D$18,$G325:$BB325)+IFERROR(SUMIF($G$6:$BB$6,BF$6&amp;" "&amp;'Input-Allocators'!$E$18,$G325:$BB325),SUMIF($G$6:$BB$6,BF$6&amp;" "&amp;'Input-Allocators'!$B$20,$G325:$BB325))+SUMIF($G$6:$BB$6,BF$6&amp;" "&amp;'Input-Allocators'!$F$18,$G325:$BB325))&lt;Check_Limit,0,1),1)</f>
        <v>0</v>
      </c>
      <c r="BG325" s="44">
        <f ca="1">IFERROR(IF(SUMIF($G$6:$BB$6,BG$6&amp;" Total",$G325:$BB325)-(SUMIF($G$6:$BB$6,BG$6&amp;" "&amp;'Input-Allocators'!$D$18,$G325:$BB325)+IFERROR(SUMIF($G$6:$BB$6,BG$6&amp;" "&amp;'Input-Allocators'!$E$18,$G325:$BB325),SUMIF($G$6:$BB$6,BG$6&amp;" "&amp;'Input-Allocators'!$B$20,$G325:$BB325))+SUMIF($G$6:$BB$6,BG$6&amp;" "&amp;'Input-Allocators'!$F$18,$G325:$BB325))&lt;Check_Limit,0,1),1)</f>
        <v>0</v>
      </c>
      <c r="BH325" s="44">
        <f ca="1">IFERROR(IF(SUMIF($G$6:$BB$6,BH$6&amp;" Total",$G325:$BB325)-(SUMIF($G$6:$BB$6,BH$6&amp;" "&amp;'Input-Allocators'!$D$18,$G325:$BB325)+IFERROR(SUMIF($G$6:$BB$6,BH$6&amp;" "&amp;'Input-Allocators'!$E$18,$G325:$BB325),SUMIF($G$6:$BB$6,BH$6&amp;" "&amp;'Input-Allocators'!$B$20,$G325:$BB325))+SUMIF($G$6:$BB$6,BH$6&amp;" "&amp;'Input-Allocators'!$F$18,$G325:$BB325))&lt;Check_Limit,0,1),1)</f>
        <v>0</v>
      </c>
      <c r="BI325" s="44">
        <f ca="1">IFERROR(IF(SUMIF($G$6:$BB$6,BI$6&amp;" Total",$G325:$BB325)-(SUMIF($G$6:$BB$6,BI$6&amp;" "&amp;'Input-Allocators'!$D$18,$G325:$BB325)+IFERROR(SUMIF($G$6:$BB$6,BI$6&amp;" "&amp;'Input-Allocators'!$E$18,$G325:$BB325),SUMIF($G$6:$BB$6,BI$6&amp;" "&amp;'Input-Allocators'!$B$20,$G325:$BB325))+SUMIF($G$6:$BB$6,BI$6&amp;" "&amp;'Input-Allocators'!$F$18,$G325:$BB325))&lt;Check_Limit,0,1),1)</f>
        <v>0</v>
      </c>
      <c r="BJ325" s="44">
        <f ca="1">IFERROR(IF(SUMIF($G$6:$BB$6,BJ$6&amp;" Total",$G325:$BB325)-(SUMIF($G$6:$BB$6,BJ$6&amp;" "&amp;'Input-Allocators'!$D$18,$G325:$BB325)+IFERROR(SUMIF($G$6:$BB$6,BJ$6&amp;" "&amp;'Input-Allocators'!$E$18,$G325:$BB325),SUMIF($G$6:$BB$6,BJ$6&amp;" "&amp;'Input-Allocators'!$B$20,$G325:$BB325))+SUMIF($G$6:$BB$6,BJ$6&amp;" "&amp;'Input-Allocators'!$F$18,$G325:$BB325))&lt;Check_Limit,0,1),1)</f>
        <v>0</v>
      </c>
      <c r="BK325" s="44">
        <f ca="1">IFERROR(IF(SUMIF($G$6:$BB$6,BK$6&amp;" Total",$G325:$BB325)-(SUMIF($G$6:$BB$6,BK$6&amp;" "&amp;'Input-Allocators'!$D$18,$G325:$BB325)+IFERROR(SUMIF($G$6:$BB$6,BK$6&amp;" "&amp;'Input-Allocators'!$E$18,$G325:$BB325),SUMIF($G$6:$BB$6,BK$6&amp;" "&amp;'Input-Allocators'!$B$20,$G325:$BB325))+SUMIF($G$6:$BB$6,BK$6&amp;" "&amp;'Input-Allocators'!$F$18,$G325:$BB325))&lt;Check_Limit,0,1),1)</f>
        <v>0</v>
      </c>
      <c r="BL325" s="44">
        <f ca="1">IFERROR(IF(SUMIF($G$6:$BB$6,BL$6&amp;" Total",$G325:$BB325)-(SUMIF($G$6:$BB$6,BL$6&amp;" "&amp;'Input-Allocators'!$D$18,$G325:$BB325)+IFERROR(SUMIF($G$6:$BB$6,BL$6&amp;" "&amp;'Input-Allocators'!$E$18,$G325:$BB325),SUMIF($G$6:$BB$6,BL$6&amp;" "&amp;'Input-Allocators'!$B$20,$G325:$BB325))+SUMIF($G$6:$BB$6,BL$6&amp;" "&amp;'Input-Allocators'!$F$18,$G325:$BB325))&lt;Check_Limit,0,1),1)</f>
        <v>0</v>
      </c>
      <c r="BM325" s="44">
        <f ca="1">IFERROR(IF(SUMIF($G$6:$BB$6,BM$6&amp;" Total",$G325:$BB325)-(SUMIF($G$6:$BB$6,BM$6&amp;" "&amp;'Input-Allocators'!$D$18,$G325:$BB325)+IFERROR(SUMIF($G$6:$BB$6,BM$6&amp;" "&amp;'Input-Allocators'!$E$18,$G325:$BB325),SUMIF($G$6:$BB$6,BM$6&amp;" "&amp;'Input-Allocators'!$B$20,$G325:$BB325))+SUMIF($G$6:$BB$6,BM$6&amp;" "&amp;'Input-Allocators'!$F$18,$G325:$BB325))&lt;Check_Limit,0,1),1)</f>
        <v>0</v>
      </c>
      <c r="BN325" s="44">
        <f ca="1">IFERROR(IF(SUMIF($G$6:$BB$6,BN$6&amp;" Total",$G325:$BB325)-(SUMIF($G$6:$BB$6,BN$6&amp;" "&amp;'Input-Allocators'!$D$18,$G325:$BB325)+IFERROR(SUMIF($G$6:$BB$6,BN$6&amp;" "&amp;'Input-Allocators'!$E$18,$G325:$BB325),SUMIF($G$6:$BB$6,BN$6&amp;" "&amp;'Input-Allocators'!$B$20,$G325:$BB325))+SUMIF($G$6:$BB$6,BN$6&amp;" "&amp;'Input-Allocators'!$F$18,$G325:$BB325))&lt;Check_Limit,0,1),1)</f>
        <v>0</v>
      </c>
      <c r="BO325" s="44">
        <f ca="1">IFERROR(IF(SUMIF($G$6:$BB$6,BO$6&amp;" Total",$G325:$BB325)-(SUMIF($G$6:$BB$6,BO$6&amp;" "&amp;'Input-Allocators'!$D$18,$G325:$BB325)+IFERROR(SUMIF($G$6:$BB$6,BO$6&amp;" "&amp;'Input-Allocators'!$E$18,$G325:$BB325),SUMIF($G$6:$BB$6,BO$6&amp;" "&amp;'Input-Allocators'!$B$20,$G325:$BB325))+SUMIF($G$6:$BB$6,BO$6&amp;" "&amp;'Input-Allocators'!$F$18,$G325:$BB325))&lt;Check_Limit,0,1),1)</f>
        <v>0</v>
      </c>
    </row>
    <row r="326" spans="1:67" outlineLevel="1">
      <c r="A326" s="46">
        <f>IF(ISBLANK('Input-Accounts'!A326),"",'Input-Accounts'!A326)</f>
        <v>282</v>
      </c>
      <c r="B326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si="61">D$124</f>
        <v>456782.98091999989</v>
      </c>
      <c r="E326" s="14">
        <f t="shared" ca="1" si="49"/>
        <v>0</v>
      </c>
      <c r="G326" s="290">
        <f t="shared" ref="G326:Z326" ca="1" si="62">G$124</f>
        <v>11406.881426565757</v>
      </c>
      <c r="H326" s="290">
        <f t="shared" ca="1" si="62"/>
        <v>0</v>
      </c>
      <c r="I326" s="290">
        <f t="shared" ca="1" si="62"/>
        <v>11406.881426565757</v>
      </c>
      <c r="J326" s="290">
        <f t="shared" ca="1" si="62"/>
        <v>0</v>
      </c>
      <c r="K326" s="290">
        <f t="shared" ca="1" si="62"/>
        <v>41983.277210597815</v>
      </c>
      <c r="L326" s="290">
        <f t="shared" ca="1" si="62"/>
        <v>41983.277210597815</v>
      </c>
      <c r="M326" s="290">
        <f t="shared" ca="1" si="62"/>
        <v>0</v>
      </c>
      <c r="N326" s="290">
        <f t="shared" ca="1" si="62"/>
        <v>0</v>
      </c>
      <c r="O326" s="290">
        <f t="shared" ca="1" si="62"/>
        <v>242554.87174446796</v>
      </c>
      <c r="P326" s="290">
        <f t="shared" ca="1" si="62"/>
        <v>243173.85535242566</v>
      </c>
      <c r="Q326" s="290">
        <f t="shared" ca="1" si="62"/>
        <v>0</v>
      </c>
      <c r="R326" s="290">
        <f t="shared" ca="1" si="62"/>
        <v>-618.98360795766314</v>
      </c>
      <c r="S326" s="290">
        <f t="shared" ca="1" si="62"/>
        <v>160837.9505383686</v>
      </c>
      <c r="T326" s="290">
        <f t="shared" ca="1" si="62"/>
        <v>0</v>
      </c>
      <c r="U326" s="290">
        <f t="shared" ca="1" si="62"/>
        <v>0</v>
      </c>
      <c r="V326" s="290">
        <f t="shared" ca="1" si="62"/>
        <v>160837.9505383686</v>
      </c>
      <c r="W326" s="290">
        <f t="shared" ca="1" si="62"/>
        <v>0</v>
      </c>
      <c r="X326" s="290">
        <f t="shared" ca="1" si="62"/>
        <v>0</v>
      </c>
      <c r="Y326" s="290">
        <f t="shared" ca="1" si="62"/>
        <v>0</v>
      </c>
      <c r="Z326" s="290">
        <f t="shared" ca="1" si="62"/>
        <v>0</v>
      </c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D326" s="14" t="s">
        <v>356</v>
      </c>
      <c r="BE326" s="14" t="s">
        <v>356</v>
      </c>
      <c r="BF326" s="14" t="s">
        <v>356</v>
      </c>
      <c r="BG326" s="14" t="s">
        <v>356</v>
      </c>
      <c r="BH326" s="14" t="s">
        <v>356</v>
      </c>
      <c r="BI326" s="14" t="s">
        <v>356</v>
      </c>
      <c r="BJ326" s="14" t="s">
        <v>356</v>
      </c>
      <c r="BK326" s="14" t="s">
        <v>356</v>
      </c>
      <c r="BL326" s="14" t="s">
        <v>356</v>
      </c>
      <c r="BM326" s="14" t="s">
        <v>356</v>
      </c>
      <c r="BN326" s="14" t="s">
        <v>356</v>
      </c>
      <c r="BO326" s="14" t="s">
        <v>356</v>
      </c>
    </row>
    <row r="327" spans="1:67" outlineLevel="1">
      <c r="A327" s="46">
        <f>IF(ISBLANK('Input-Accounts'!A327),"",'Input-Accounts'!A327)</f>
        <v>283</v>
      </c>
      <c r="B327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>D$35+D$38</f>
        <v>560632.33008999994</v>
      </c>
      <c r="E327" s="14">
        <f t="shared" ca="1" si="49"/>
        <v>0</v>
      </c>
      <c r="G327" s="290">
        <f t="shared" ref="G327:Z327" ca="1" si="63">G$35+G$38</f>
        <v>0</v>
      </c>
      <c r="H327" s="290">
        <f t="shared" ca="1" si="63"/>
        <v>0</v>
      </c>
      <c r="I327" s="290">
        <f t="shared" ca="1" si="63"/>
        <v>0</v>
      </c>
      <c r="J327" s="290">
        <f t="shared" ca="1" si="63"/>
        <v>0</v>
      </c>
      <c r="K327" s="290">
        <f t="shared" ca="1" si="63"/>
        <v>0</v>
      </c>
      <c r="L327" s="290">
        <f t="shared" ca="1" si="63"/>
        <v>0</v>
      </c>
      <c r="M327" s="290">
        <f t="shared" ca="1" si="63"/>
        <v>0</v>
      </c>
      <c r="N327" s="290">
        <f t="shared" ca="1" si="63"/>
        <v>0</v>
      </c>
      <c r="O327" s="290">
        <f t="shared" ca="1" si="63"/>
        <v>342572.78591999999</v>
      </c>
      <c r="P327" s="290">
        <f t="shared" ca="1" si="63"/>
        <v>342572.78591999999</v>
      </c>
      <c r="Q327" s="290">
        <f t="shared" ca="1" si="63"/>
        <v>0</v>
      </c>
      <c r="R327" s="290">
        <f t="shared" ca="1" si="63"/>
        <v>0</v>
      </c>
      <c r="S327" s="290">
        <f t="shared" ca="1" si="63"/>
        <v>218059.54416999998</v>
      </c>
      <c r="T327" s="290">
        <f t="shared" ca="1" si="63"/>
        <v>0</v>
      </c>
      <c r="U327" s="290">
        <f t="shared" ca="1" si="63"/>
        <v>0</v>
      </c>
      <c r="V327" s="290">
        <f t="shared" ca="1" si="63"/>
        <v>218059.54416999998</v>
      </c>
      <c r="W327" s="290">
        <f t="shared" ca="1" si="63"/>
        <v>0</v>
      </c>
      <c r="X327" s="290">
        <f t="shared" ca="1" si="63"/>
        <v>0</v>
      </c>
      <c r="Y327" s="290">
        <f t="shared" ca="1" si="63"/>
        <v>0</v>
      </c>
      <c r="Z327" s="290">
        <f t="shared" ca="1" si="63"/>
        <v>0</v>
      </c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</row>
    <row r="328" spans="1:67" outlineLevel="1">
      <c r="A328" s="46">
        <f>IF(ISBLANK('Input-Accounts'!A328),"",'Input-Accounts'!A328)</f>
        <v>284</v>
      </c>
      <c r="B328" t="str">
        <f>IF(ISBLANK('Input-Accounts'!B328),"",'Input-Accounts'!B328)</f>
        <v>INT_OML</v>
      </c>
      <c r="D328" s="290">
        <f>SUMPRODUCT('Input-Accounts'!$L$129:$L$223,D$129:D$223)</f>
        <v>15993.380521776813</v>
      </c>
      <c r="E328" s="14">
        <f t="shared" ca="1" si="49"/>
        <v>0</v>
      </c>
      <c r="G328" s="290">
        <f ca="1">SUMPRODUCT('Input-Accounts'!$L$129:$L$223,G$129:G$223)</f>
        <v>69.866922059114046</v>
      </c>
      <c r="H328" s="290">
        <f ca="1">SUMPRODUCT('Input-Accounts'!$L$129:$L$223,H$129:H$223)</f>
        <v>0</v>
      </c>
      <c r="I328" s="290">
        <f ca="1">SUMPRODUCT('Input-Accounts'!$L$129:$L$223,I$129:I$223)</f>
        <v>69.866922059114046</v>
      </c>
      <c r="J328" s="290">
        <f ca="1">SUMPRODUCT('Input-Accounts'!$L$129:$L$223,J$129:J$223)</f>
        <v>0</v>
      </c>
      <c r="K328" s="290">
        <f ca="1">SUMPRODUCT('Input-Accounts'!$L$129:$L$223,K$129:K$223)</f>
        <v>249.63131107309474</v>
      </c>
      <c r="L328" s="290">
        <f ca="1">SUMPRODUCT('Input-Accounts'!$L$129:$L$223,L$129:L$223)</f>
        <v>249.63131107309474</v>
      </c>
      <c r="M328" s="290">
        <f ca="1">SUMPRODUCT('Input-Accounts'!$L$129:$L$223,M$129:M$223)</f>
        <v>0</v>
      </c>
      <c r="N328" s="290">
        <f ca="1">SUMPRODUCT('Input-Accounts'!$L$129:$L$223,N$129:N$223)</f>
        <v>0</v>
      </c>
      <c r="O328" s="290">
        <f ca="1">SUMPRODUCT('Input-Accounts'!$L$129:$L$223,O$129:O$223)</f>
        <v>8912.6725555496741</v>
      </c>
      <c r="P328" s="290">
        <f ca="1">SUMPRODUCT('Input-Accounts'!$L$129:$L$223,P$129:P$223)</f>
        <v>7779.2026336795861</v>
      </c>
      <c r="Q328" s="290">
        <f ca="1">SUMPRODUCT('Input-Accounts'!$L$129:$L$223,Q$129:Q$223)</f>
        <v>0</v>
      </c>
      <c r="R328" s="290">
        <f ca="1">SUMPRODUCT('Input-Accounts'!$L$129:$L$223,R$129:R$223)</f>
        <v>1133.4699218700875</v>
      </c>
      <c r="S328" s="290">
        <f ca="1">SUMPRODUCT('Input-Accounts'!$L$129:$L$223,S$129:S$223)</f>
        <v>6761.2097330949264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  <c r="V328" s="290">
        <f ca="1">SUMPRODUCT('Input-Accounts'!$L$129:$L$223,V$129:V$223)</f>
        <v>6761.2097330949264</v>
      </c>
      <c r="W328" s="290">
        <f ca="1">SUMPRODUCT('Input-Accounts'!$L$129:$L$223,W$129:W$223)</f>
        <v>0</v>
      </c>
      <c r="X328" s="290">
        <f ca="1">SUMPRODUCT('Input-Accounts'!$L$129:$L$223,X$129:X$223)</f>
        <v>0</v>
      </c>
      <c r="Y328" s="290">
        <f ca="1">SUMPRODUCT('Input-Accounts'!$L$129:$L$223,Y$129:Y$223)</f>
        <v>0</v>
      </c>
      <c r="Z328" s="290">
        <f ca="1">SUMPRODUCT('Input-Accounts'!$L$129:$L$223,Z$129:Z$223)</f>
        <v>0</v>
      </c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</row>
    <row r="329" spans="1:67" outlineLevel="1">
      <c r="A329" s="46">
        <f>IF(ISBLANK('Input-Accounts'!A329),"",'Input-Accounts'!A329)</f>
        <v>285</v>
      </c>
      <c r="B329" t="str">
        <f>IF(ISBLANK('Input-Accounts'!B329),"",'Input-Accounts'!B329)</f>
        <v>INT_DIST_OL</v>
      </c>
      <c r="D329" s="290">
        <f>SUMPRODUCT('Input-Accounts'!$L$197:$L$206,D$197:D$206)</f>
        <v>9088.647172805835</v>
      </c>
      <c r="E329" s="14">
        <f t="shared" ca="1" si="49"/>
        <v>0</v>
      </c>
      <c r="G329" s="290">
        <f ca="1">SUMPRODUCT('Input-Accounts'!$L$197:$L$206,G$197:G$206)</f>
        <v>0</v>
      </c>
      <c r="H329" s="290">
        <f ca="1">SUMPRODUCT('Input-Accounts'!$L$197:$L$206,H$197:H$206)</f>
        <v>0</v>
      </c>
      <c r="I329" s="290">
        <f ca="1">SUMPRODUCT('Input-Accounts'!$L$197:$L$206,I$197:I$206)</f>
        <v>0</v>
      </c>
      <c r="J329" s="290">
        <f ca="1">SUMPRODUCT('Input-Accounts'!$L$197:$L$206,J$197:J$206)</f>
        <v>0</v>
      </c>
      <c r="K329" s="290">
        <f ca="1">SUMPRODUCT('Input-Accounts'!$L$197:$L$206,K$197:K$206)</f>
        <v>0</v>
      </c>
      <c r="L329" s="290">
        <f ca="1">SUMPRODUCT('Input-Accounts'!$L$197:$L$206,L$197:L$206)</f>
        <v>0</v>
      </c>
      <c r="M329" s="290">
        <f ca="1">SUMPRODUCT('Input-Accounts'!$L$197:$L$206,M$197:M$206)</f>
        <v>0</v>
      </c>
      <c r="N329" s="290">
        <f ca="1">SUMPRODUCT('Input-Accounts'!$L$197:$L$206,N$197:N$206)</f>
        <v>0</v>
      </c>
      <c r="O329" s="290">
        <f ca="1">SUMPRODUCT('Input-Accounts'!$L$197:$L$206,O$197:O$206)</f>
        <v>4585.340545882309</v>
      </c>
      <c r="P329" s="290">
        <f ca="1">SUMPRODUCT('Input-Accounts'!$L$197:$L$206,P$197:P$206)</f>
        <v>4286.9588029890347</v>
      </c>
      <c r="Q329" s="290">
        <f ca="1">SUMPRODUCT('Input-Accounts'!$L$197:$L$206,Q$197:Q$206)</f>
        <v>0</v>
      </c>
      <c r="R329" s="290">
        <f ca="1">SUMPRODUCT('Input-Accounts'!$L$197:$L$206,R$197:R$206)</f>
        <v>298.38174289327429</v>
      </c>
      <c r="S329" s="290">
        <f ca="1">SUMPRODUCT('Input-Accounts'!$L$197:$L$206,S$197:S$206)</f>
        <v>4503.3066269235278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  <c r="V329" s="290">
        <f ca="1">SUMPRODUCT('Input-Accounts'!$L$197:$L$206,V$197:V$206)</f>
        <v>4503.3066269235278</v>
      </c>
      <c r="W329" s="290">
        <f ca="1">SUMPRODUCT('Input-Accounts'!$L$197:$L$206,W$197:W$206)</f>
        <v>0</v>
      </c>
      <c r="X329" s="290">
        <f ca="1">SUMPRODUCT('Input-Accounts'!$L$197:$L$206,X$197:X$206)</f>
        <v>0</v>
      </c>
      <c r="Y329" s="290">
        <f ca="1">SUMPRODUCT('Input-Accounts'!$L$197:$L$206,Y$197:Y$206)</f>
        <v>0</v>
      </c>
      <c r="Z329" s="290">
        <f ca="1">SUMPRODUCT('Input-Accounts'!$L$197:$L$206,Z$197:Z$206)</f>
        <v>0</v>
      </c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</row>
    <row r="330" spans="1:67" outlineLevel="1">
      <c r="A330" s="46">
        <f>IF(ISBLANK('Input-Accounts'!A330),"",'Input-Accounts'!A330)</f>
        <v>286</v>
      </c>
      <c r="B330" t="str">
        <f>IF(ISBLANK('Input-Accounts'!B330),"",'Input-Accounts'!B330)</f>
        <v>INT_DIST_ML</v>
      </c>
      <c r="D330" s="290">
        <f>SUMPRODUCT('Input-Accounts'!$L$212:$L$220,D$212:D$220)</f>
        <v>1514.3092290268612</v>
      </c>
      <c r="E330" s="14">
        <f t="shared" ca="1" si="49"/>
        <v>0</v>
      </c>
      <c r="G330" s="290">
        <f ca="1">SUMPRODUCT('Input-Accounts'!$L$212:$L$220,G$212:G$220)</f>
        <v>0</v>
      </c>
      <c r="H330" s="290">
        <f ca="1">SUMPRODUCT('Input-Accounts'!$L$212:$L$220,H$212:H$220)</f>
        <v>0</v>
      </c>
      <c r="I330" s="290">
        <f ca="1">SUMPRODUCT('Input-Accounts'!$L$212:$L$220,I$212:I$220)</f>
        <v>0</v>
      </c>
      <c r="J330" s="290">
        <f ca="1">SUMPRODUCT('Input-Accounts'!$L$212:$L$220,J$212:J$220)</f>
        <v>0</v>
      </c>
      <c r="K330" s="290">
        <f ca="1">SUMPRODUCT('Input-Accounts'!$L$212:$L$220,K$212:K$220)</f>
        <v>0</v>
      </c>
      <c r="L330" s="290">
        <f ca="1">SUMPRODUCT('Input-Accounts'!$L$212:$L$220,L$212:L$220)</f>
        <v>0</v>
      </c>
      <c r="M330" s="290">
        <f ca="1">SUMPRODUCT('Input-Accounts'!$L$212:$L$220,M$212:M$220)</f>
        <v>0</v>
      </c>
      <c r="N330" s="290">
        <f ca="1">SUMPRODUCT('Input-Accounts'!$L$212:$L$220,N$212:N$220)</f>
        <v>0</v>
      </c>
      <c r="O330" s="290">
        <f ca="1">SUMPRODUCT('Input-Accounts'!$L$212:$L$220,O$212:O$220)</f>
        <v>1504.2288756181617</v>
      </c>
      <c r="P330" s="290">
        <f ca="1">SUMPRODUCT('Input-Accounts'!$L$212:$L$220,P$212:P$220)</f>
        <v>998.6608998290759</v>
      </c>
      <c r="Q330" s="290">
        <f ca="1">SUMPRODUCT('Input-Accounts'!$L$212:$L$220,Q$212:Q$220)</f>
        <v>0</v>
      </c>
      <c r="R330" s="290">
        <f ca="1">SUMPRODUCT('Input-Accounts'!$L$212:$L$220,R$212:R$220)</f>
        <v>505.56797578908578</v>
      </c>
      <c r="S330" s="290">
        <f ca="1">SUMPRODUCT('Input-Accounts'!$L$212:$L$220,S$212:S$220)</f>
        <v>10.080353408699388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  <c r="V330" s="290">
        <f ca="1">SUMPRODUCT('Input-Accounts'!$L$212:$L$220,V$212:V$220)</f>
        <v>10.080353408699388</v>
      </c>
      <c r="W330" s="290">
        <f ca="1">SUMPRODUCT('Input-Accounts'!$L$212:$L$220,W$212:W$220)</f>
        <v>0</v>
      </c>
      <c r="X330" s="290">
        <f ca="1">SUMPRODUCT('Input-Accounts'!$L$212:$L$220,X$212:X$220)</f>
        <v>0</v>
      </c>
      <c r="Y330" s="290">
        <f ca="1">SUMPRODUCT('Input-Accounts'!$L$212:$L$220,Y$212:Y$220)</f>
        <v>0</v>
      </c>
      <c r="Z330" s="290">
        <f ca="1">SUMPRODUCT('Input-Accounts'!$L$212:$L$220,Z$212:Z$220)</f>
        <v>0</v>
      </c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</row>
    <row r="331" spans="1:67" outlineLevel="1">
      <c r="A331" s="46">
        <f>IF(ISBLANK('Input-Accounts'!A331),"",'Input-Accounts'!A331)</f>
        <v>287</v>
      </c>
      <c r="B331" t="str">
        <f>IF(ISBLANK('Input-Accounts'!B331),"",'Input-Accounts'!B331)</f>
        <v>INT_CUSTACC</v>
      </c>
      <c r="D331" s="290">
        <f t="shared" ref="D331" si="64">SUM(D$228:D$230)</f>
        <v>14906.337091777219</v>
      </c>
      <c r="E331" s="14">
        <f t="shared" ca="1" si="49"/>
        <v>0</v>
      </c>
      <c r="G331" s="290">
        <f t="shared" ref="G331:Z331" ca="1" si="65">SUM(G$228:G$230)</f>
        <v>0</v>
      </c>
      <c r="H331" s="290">
        <f t="shared" ca="1" si="65"/>
        <v>0</v>
      </c>
      <c r="I331" s="290">
        <f t="shared" ca="1" si="65"/>
        <v>0</v>
      </c>
      <c r="J331" s="290">
        <f t="shared" ca="1" si="65"/>
        <v>0</v>
      </c>
      <c r="K331" s="290">
        <f t="shared" ca="1" si="65"/>
        <v>0</v>
      </c>
      <c r="L331" s="290">
        <f t="shared" ca="1" si="65"/>
        <v>0</v>
      </c>
      <c r="M331" s="290">
        <f t="shared" ca="1" si="65"/>
        <v>0</v>
      </c>
      <c r="N331" s="290">
        <f t="shared" ca="1" si="65"/>
        <v>0</v>
      </c>
      <c r="O331" s="290">
        <f t="shared" ca="1" si="65"/>
        <v>0</v>
      </c>
      <c r="P331" s="290">
        <f t="shared" ca="1" si="65"/>
        <v>0</v>
      </c>
      <c r="Q331" s="290">
        <f t="shared" ca="1" si="65"/>
        <v>0</v>
      </c>
      <c r="R331" s="290">
        <f t="shared" ca="1" si="65"/>
        <v>0</v>
      </c>
      <c r="S331" s="290">
        <f t="shared" ca="1" si="65"/>
        <v>14906.337091777219</v>
      </c>
      <c r="T331" s="290">
        <f t="shared" ca="1" si="65"/>
        <v>0</v>
      </c>
      <c r="U331" s="290">
        <f t="shared" ca="1" si="65"/>
        <v>0</v>
      </c>
      <c r="V331" s="290">
        <f t="shared" ca="1" si="65"/>
        <v>14906.337091777219</v>
      </c>
      <c r="W331" s="290">
        <f t="shared" ca="1" si="65"/>
        <v>0</v>
      </c>
      <c r="X331" s="290">
        <f t="shared" ca="1" si="65"/>
        <v>0</v>
      </c>
      <c r="Y331" s="290">
        <f t="shared" ca="1" si="65"/>
        <v>0</v>
      </c>
      <c r="Z331" s="290">
        <f t="shared" ca="1" si="65"/>
        <v>0</v>
      </c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</row>
    <row r="332" spans="1:67" outlineLevel="1">
      <c r="A332" s="46">
        <f>IF(ISBLANK('Input-Accounts'!A332),"",'Input-Accounts'!A332)</f>
        <v>288</v>
      </c>
      <c r="B332" t="str">
        <f>IF(ISBLANK('Input-Accounts'!B332),"",'Input-Accounts'!B332)</f>
        <v>INT_PROD_TRANSM_DIST_SUBTOTAL</v>
      </c>
      <c r="D332" s="290">
        <f>D22+D30+D44</f>
        <v>714937.15145999996</v>
      </c>
      <c r="E332" s="14">
        <f t="shared" ca="1" si="49"/>
        <v>0</v>
      </c>
      <c r="G332" s="290">
        <f t="shared" ref="G332:Z332" ca="1" si="66">G22+G30+G44</f>
        <v>3807.0298399999997</v>
      </c>
      <c r="H332" s="290">
        <f t="shared" ca="1" si="66"/>
        <v>0</v>
      </c>
      <c r="I332" s="290">
        <f t="shared" ca="1" si="66"/>
        <v>3807.0298399999997</v>
      </c>
      <c r="J332" s="290">
        <f t="shared" ca="1" si="66"/>
        <v>0</v>
      </c>
      <c r="K332" s="290">
        <f t="shared" ca="1" si="66"/>
        <v>74093.503830000016</v>
      </c>
      <c r="L332" s="290">
        <f t="shared" ca="1" si="66"/>
        <v>74093.503830000016</v>
      </c>
      <c r="M332" s="290">
        <f t="shared" ca="1" si="66"/>
        <v>0</v>
      </c>
      <c r="N332" s="290">
        <f t="shared" ca="1" si="66"/>
        <v>0</v>
      </c>
      <c r="O332" s="290">
        <f t="shared" ca="1" si="66"/>
        <v>375774.39928584016</v>
      </c>
      <c r="P332" s="290">
        <f t="shared" ca="1" si="66"/>
        <v>375774.39928584016</v>
      </c>
      <c r="Q332" s="290">
        <f t="shared" ca="1" si="66"/>
        <v>0</v>
      </c>
      <c r="R332" s="290">
        <f t="shared" ca="1" si="66"/>
        <v>0</v>
      </c>
      <c r="S332" s="290">
        <f t="shared" ca="1" si="66"/>
        <v>261262.21850415983</v>
      </c>
      <c r="T332" s="290">
        <f t="shared" ca="1" si="66"/>
        <v>0</v>
      </c>
      <c r="U332" s="290">
        <f t="shared" ca="1" si="66"/>
        <v>0</v>
      </c>
      <c r="V332" s="290">
        <f t="shared" ca="1" si="66"/>
        <v>261262.21850415983</v>
      </c>
      <c r="W332" s="290">
        <f t="shared" ca="1" si="66"/>
        <v>0</v>
      </c>
      <c r="X332" s="290">
        <f t="shared" ca="1" si="66"/>
        <v>0</v>
      </c>
      <c r="Y332" s="290">
        <f t="shared" ca="1" si="66"/>
        <v>0</v>
      </c>
      <c r="Z332" s="290">
        <f t="shared" ca="1" si="66"/>
        <v>0</v>
      </c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</row>
    <row r="333" spans="1:67" outlineLevel="1">
      <c r="A333" s="46">
        <f>IF(ISBLANK('Input-Accounts'!A333),"",'Input-Accounts'!A333)</f>
        <v>289</v>
      </c>
      <c r="B333" t="str">
        <f>IF(ISBLANK('Input-Accounts'!B333),"",'Input-Accounts'!B333)</f>
        <v>INT_DIST_SUBTOTAL</v>
      </c>
      <c r="D333" s="290">
        <f>SUM(D33,D35:D43)</f>
        <v>625397.28821999999</v>
      </c>
      <c r="E333" s="14">
        <f t="shared" ca="1" si="49"/>
        <v>0</v>
      </c>
      <c r="G333" s="290">
        <f t="shared" ref="G333:Z333" ca="1" si="67">SUM(G33,G35:G43)</f>
        <v>0</v>
      </c>
      <c r="H333" s="290">
        <f t="shared" ca="1" si="67"/>
        <v>0</v>
      </c>
      <c r="I333" s="290">
        <f t="shared" ca="1" si="67"/>
        <v>0</v>
      </c>
      <c r="J333" s="290">
        <f t="shared" ca="1" si="67"/>
        <v>0</v>
      </c>
      <c r="K333" s="290">
        <f t="shared" ca="1" si="67"/>
        <v>0</v>
      </c>
      <c r="L333" s="290">
        <f t="shared" ca="1" si="67"/>
        <v>0</v>
      </c>
      <c r="M333" s="290">
        <f t="shared" ca="1" si="67"/>
        <v>0</v>
      </c>
      <c r="N333" s="290">
        <f t="shared" ca="1" si="67"/>
        <v>0</v>
      </c>
      <c r="O333" s="290">
        <f t="shared" ca="1" si="67"/>
        <v>368908.60545999999</v>
      </c>
      <c r="P333" s="290">
        <f t="shared" ca="1" si="67"/>
        <v>368908.60545999999</v>
      </c>
      <c r="Q333" s="290">
        <f t="shared" ca="1" si="67"/>
        <v>0</v>
      </c>
      <c r="R333" s="290">
        <f t="shared" ca="1" si="67"/>
        <v>0</v>
      </c>
      <c r="S333" s="290">
        <f t="shared" ca="1" si="67"/>
        <v>256488.68276</v>
      </c>
      <c r="T333" s="290">
        <f t="shared" ca="1" si="67"/>
        <v>0</v>
      </c>
      <c r="U333" s="290">
        <f t="shared" ca="1" si="67"/>
        <v>0</v>
      </c>
      <c r="V333" s="290">
        <f t="shared" ca="1" si="67"/>
        <v>256488.68276</v>
      </c>
      <c r="W333" s="290">
        <f t="shared" ca="1" si="67"/>
        <v>0</v>
      </c>
      <c r="X333" s="290">
        <f t="shared" ca="1" si="67"/>
        <v>0</v>
      </c>
      <c r="Y333" s="290">
        <f t="shared" ca="1" si="67"/>
        <v>0</v>
      </c>
      <c r="Z333" s="290">
        <f t="shared" ca="1" si="67"/>
        <v>0</v>
      </c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</row>
    <row r="334" spans="1:67" outlineLevel="1">
      <c r="A334" s="46">
        <f>IF(ISBLANK('Input-Accounts'!A334),"",'Input-Accounts'!A334)</f>
        <v>290</v>
      </c>
      <c r="B334" t="str">
        <f>IF(ISBLANK('Input-Accounts'!B334),"",'Input-Accounts'!B334)</f>
        <v>INT_OM_Excl_A&amp;G</v>
      </c>
      <c r="D334" s="290">
        <f>SUM(D172:D179,D181:D182)+D193+D208+D221+D248</f>
        <v>47369.814046425323</v>
      </c>
      <c r="E334" s="14">
        <f t="shared" ca="1" si="49"/>
        <v>0</v>
      </c>
      <c r="G334" s="290">
        <f t="shared" ref="G334:Z334" ca="1" si="68">SUM(G172:G179,G181:G182)+G193+G208+G221+G248</f>
        <v>0</v>
      </c>
      <c r="H334" s="290">
        <f t="shared" ca="1" si="68"/>
        <v>0</v>
      </c>
      <c r="I334" s="290">
        <f t="shared" ca="1" si="68"/>
        <v>0</v>
      </c>
      <c r="J334" s="290">
        <f t="shared" ca="1" si="68"/>
        <v>0</v>
      </c>
      <c r="K334" s="290">
        <f t="shared" ca="1" si="68"/>
        <v>1327.2833176747297</v>
      </c>
      <c r="L334" s="290">
        <f t="shared" ca="1" si="68"/>
        <v>1327.2833176747297</v>
      </c>
      <c r="M334" s="290">
        <f t="shared" ca="1" si="68"/>
        <v>0</v>
      </c>
      <c r="N334" s="290">
        <f t="shared" ca="1" si="68"/>
        <v>0</v>
      </c>
      <c r="O334" s="290">
        <f t="shared" ca="1" si="68"/>
        <v>15464.667574664039</v>
      </c>
      <c r="P334" s="290">
        <f t="shared" ca="1" si="68"/>
        <v>13489.356743590559</v>
      </c>
      <c r="Q334" s="290">
        <f t="shared" ca="1" si="68"/>
        <v>0</v>
      </c>
      <c r="R334" s="290">
        <f t="shared" ca="1" si="68"/>
        <v>1975.3108310734824</v>
      </c>
      <c r="S334" s="290">
        <f t="shared" ca="1" si="68"/>
        <v>30577.863154086564</v>
      </c>
      <c r="T334" s="290">
        <f t="shared" ca="1" si="68"/>
        <v>0</v>
      </c>
      <c r="U334" s="290">
        <f t="shared" ca="1" si="68"/>
        <v>0</v>
      </c>
      <c r="V334" s="290">
        <f t="shared" ca="1" si="68"/>
        <v>30577.863154086564</v>
      </c>
      <c r="W334" s="290">
        <f t="shared" ca="1" si="68"/>
        <v>0</v>
      </c>
      <c r="X334" s="290">
        <f t="shared" ca="1" si="68"/>
        <v>0</v>
      </c>
      <c r="Y334" s="290">
        <f t="shared" ca="1" si="68"/>
        <v>0</v>
      </c>
      <c r="Z334" s="290">
        <f t="shared" ca="1" si="68"/>
        <v>0</v>
      </c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</row>
    <row r="335" spans="1:67" outlineLevel="1">
      <c r="A335" s="46">
        <f>IF(ISBLANK('Input-Accounts'!A335),"",'Input-Accounts'!A335)</f>
        <v>291</v>
      </c>
      <c r="B335" t="str">
        <f>IF(ISBLANK('Input-Accounts'!B335),"",'Input-Accounts'!B335)</f>
        <v>INT_OM_DIST_SUBTOTAL</v>
      </c>
      <c r="D335" s="290">
        <f>SUM(D197:D205)+SUM(D212:D219)</f>
        <v>12111.915013353329</v>
      </c>
      <c r="E335" s="14">
        <f t="shared" ca="1" si="49"/>
        <v>0</v>
      </c>
      <c r="G335" s="290">
        <f t="shared" ref="G335:Z335" ca="1" si="69">SUM(G197:G205)+SUM(G212:G219)</f>
        <v>0</v>
      </c>
      <c r="H335" s="290">
        <f t="shared" ca="1" si="69"/>
        <v>0</v>
      </c>
      <c r="I335" s="290">
        <f t="shared" ca="1" si="69"/>
        <v>0</v>
      </c>
      <c r="J335" s="290">
        <f t="shared" ca="1" si="69"/>
        <v>0</v>
      </c>
      <c r="K335" s="290">
        <f t="shared" ca="1" si="69"/>
        <v>0</v>
      </c>
      <c r="L335" s="290">
        <f t="shared" ca="1" si="69"/>
        <v>0</v>
      </c>
      <c r="M335" s="290">
        <f t="shared" ca="1" si="69"/>
        <v>0</v>
      </c>
      <c r="N335" s="290">
        <f t="shared" ca="1" si="69"/>
        <v>0</v>
      </c>
      <c r="O335" s="290">
        <f t="shared" ca="1" si="69"/>
        <v>7618.0946538217404</v>
      </c>
      <c r="P335" s="290">
        <f t="shared" ca="1" si="69"/>
        <v>6618.1918761140987</v>
      </c>
      <c r="Q335" s="290">
        <f t="shared" ca="1" si="69"/>
        <v>0</v>
      </c>
      <c r="R335" s="290">
        <f t="shared" ca="1" si="69"/>
        <v>999.90277770764146</v>
      </c>
      <c r="S335" s="290">
        <f t="shared" ca="1" si="69"/>
        <v>4493.8203595315899</v>
      </c>
      <c r="T335" s="290">
        <f t="shared" ca="1" si="69"/>
        <v>0</v>
      </c>
      <c r="U335" s="290">
        <f t="shared" ca="1" si="69"/>
        <v>0</v>
      </c>
      <c r="V335" s="290">
        <f t="shared" ca="1" si="69"/>
        <v>4493.8203595315899</v>
      </c>
      <c r="W335" s="290">
        <f t="shared" ca="1" si="69"/>
        <v>0</v>
      </c>
      <c r="X335" s="290">
        <f t="shared" ca="1" si="69"/>
        <v>0</v>
      </c>
      <c r="Y335" s="290">
        <f t="shared" ca="1" si="69"/>
        <v>0</v>
      </c>
      <c r="Z335" s="290">
        <f t="shared" ca="1" si="69"/>
        <v>0</v>
      </c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</row>
    <row r="336" spans="1:67" outlineLevel="1">
      <c r="A336" s="46">
        <f>IF(ISBLANK('Input-Accounts'!A336),"",'Input-Accounts'!A336)</f>
        <v>292</v>
      </c>
      <c r="B336" t="str">
        <f>IF(ISBLANK('Input-Accounts'!B336),"",'Input-Accounts'!B336)</f>
        <v>INT_REQ_INCOME</v>
      </c>
      <c r="D336" s="290">
        <f t="shared" ref="D336" si="70">D310</f>
        <v>38965</v>
      </c>
      <c r="E336" s="14">
        <f t="shared" ca="1" si="49"/>
        <v>0</v>
      </c>
      <c r="G336" s="290">
        <f t="shared" ref="G336:Z336" ca="1" si="71">G310</f>
        <v>973.04223964504092</v>
      </c>
      <c r="H336" s="290">
        <f t="shared" ca="1" si="71"/>
        <v>0</v>
      </c>
      <c r="I336" s="290">
        <f t="shared" ca="1" si="71"/>
        <v>973.04223964504092</v>
      </c>
      <c r="J336" s="290">
        <f t="shared" ca="1" si="71"/>
        <v>0</v>
      </c>
      <c r="K336" s="290">
        <f t="shared" ca="1" si="71"/>
        <v>3581.3032990330448</v>
      </c>
      <c r="L336" s="290">
        <f t="shared" ca="1" si="71"/>
        <v>3581.3032990330448</v>
      </c>
      <c r="M336" s="290">
        <f t="shared" ca="1" si="71"/>
        <v>0</v>
      </c>
      <c r="N336" s="290">
        <f t="shared" ca="1" si="71"/>
        <v>0</v>
      </c>
      <c r="O336" s="290">
        <f t="shared" ca="1" si="71"/>
        <v>20690.680196726618</v>
      </c>
      <c r="P336" s="290">
        <f t="shared" ca="1" si="71"/>
        <v>20743.481411508074</v>
      </c>
      <c r="Q336" s="290">
        <f t="shared" ca="1" si="71"/>
        <v>0</v>
      </c>
      <c r="R336" s="290">
        <f t="shared" ca="1" si="71"/>
        <v>-52.801214781455371</v>
      </c>
      <c r="S336" s="290">
        <f t="shared" ca="1" si="71"/>
        <v>13719.974264595319</v>
      </c>
      <c r="T336" s="290">
        <f t="shared" ca="1" si="71"/>
        <v>0</v>
      </c>
      <c r="U336" s="290">
        <f t="shared" ca="1" si="71"/>
        <v>0</v>
      </c>
      <c r="V336" s="290">
        <f t="shared" ca="1" si="71"/>
        <v>13719.974264595319</v>
      </c>
      <c r="W336" s="290">
        <f t="shared" ca="1" si="71"/>
        <v>0</v>
      </c>
      <c r="X336" s="290">
        <f t="shared" ca="1" si="71"/>
        <v>0</v>
      </c>
      <c r="Y336" s="290">
        <f t="shared" ca="1" si="71"/>
        <v>0</v>
      </c>
      <c r="Z336" s="290">
        <f t="shared" ca="1" si="71"/>
        <v>0</v>
      </c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</row>
    <row r="337" spans="1:54" outlineLevel="1">
      <c r="A337" s="46">
        <f>IF(ISBLANK('Input-Accounts'!A337),"",'Input-Accounts'!A337)</f>
        <v>293</v>
      </c>
      <c r="B337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si="72">D316</f>
        <v>333174.44362438819</v>
      </c>
      <c r="E337" s="14">
        <f t="shared" ca="1" si="49"/>
        <v>0</v>
      </c>
      <c r="G337" s="290">
        <f t="shared" ref="G337:Z337" ca="1" si="73">G316</f>
        <v>3299.5841481454881</v>
      </c>
      <c r="H337" s="290">
        <f t="shared" ca="1" si="73"/>
        <v>0</v>
      </c>
      <c r="I337" s="290">
        <f t="shared" ca="1" si="73"/>
        <v>3299.5841481454881</v>
      </c>
      <c r="J337" s="290">
        <f t="shared" ca="1" si="73"/>
        <v>0</v>
      </c>
      <c r="K337" s="290">
        <f t="shared" ca="1" si="73"/>
        <v>7701.003180073305</v>
      </c>
      <c r="L337" s="290">
        <f t="shared" ca="1" si="73"/>
        <v>7701.003180073305</v>
      </c>
      <c r="M337" s="290">
        <f t="shared" ca="1" si="73"/>
        <v>0</v>
      </c>
      <c r="N337" s="290">
        <f t="shared" ca="1" si="73"/>
        <v>0</v>
      </c>
      <c r="O337" s="290">
        <f t="shared" ca="1" si="73"/>
        <v>66339.148244982236</v>
      </c>
      <c r="P337" s="290">
        <f t="shared" ca="1" si="73"/>
        <v>62422.415621819782</v>
      </c>
      <c r="Q337" s="290">
        <f t="shared" ca="1" si="73"/>
        <v>0</v>
      </c>
      <c r="R337" s="290">
        <f t="shared" ca="1" si="73"/>
        <v>3916.7326231624434</v>
      </c>
      <c r="S337" s="290">
        <f t="shared" ca="1" si="73"/>
        <v>68290.648051187251</v>
      </c>
      <c r="T337" s="290">
        <f t="shared" ca="1" si="73"/>
        <v>0</v>
      </c>
      <c r="U337" s="290">
        <f t="shared" ca="1" si="73"/>
        <v>0</v>
      </c>
      <c r="V337" s="290">
        <f t="shared" ca="1" si="73"/>
        <v>68290.648051187251</v>
      </c>
      <c r="W337" s="290">
        <f t="shared" ca="1" si="73"/>
        <v>187544.06000000006</v>
      </c>
      <c r="X337" s="290">
        <f t="shared" ca="1" si="73"/>
        <v>0</v>
      </c>
      <c r="Y337" s="290">
        <f t="shared" ca="1" si="73"/>
        <v>187544.06000000006</v>
      </c>
      <c r="Z337" s="290">
        <f t="shared" ca="1" si="73"/>
        <v>0</v>
      </c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</row>
    <row r="338" spans="1:54" outlineLevel="1">
      <c r="A338" s="46" t="str">
        <f>IF(ISBLANK('Input-Accounts'!A338),"",'Input-Accounts'!A338)</f>
        <v/>
      </c>
      <c r="B338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14">
        <f t="shared" si="49"/>
        <v>0</v>
      </c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</row>
    <row r="339" spans="1:54" outlineLevel="1">
      <c r="A339" s="46" t="str">
        <f>IF(ISBLANK('Input-Accounts'!A339),"",'Input-Accounts'!A339)</f>
        <v/>
      </c>
      <c r="B339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14">
        <f t="shared" si="49"/>
        <v>0</v>
      </c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</row>
    <row r="340" spans="1:54" outlineLevel="1">
      <c r="A340" s="46" t="str">
        <f>IF(ISBLANK('Input-Accounts'!A340),"",'Input-Accounts'!A340)</f>
        <v/>
      </c>
      <c r="B340" t="str">
        <f>IF(ISBLANK('Input-Accounts'!B340),"",'Input-Accounts'!B340)</f>
        <v/>
      </c>
      <c r="C340" s="46" t="str">
        <f>IF(ISBLANK('Input-Accounts'!C341),"",'Input-Accounts'!C341)</f>
        <v/>
      </c>
      <c r="D340" s="71"/>
      <c r="E340" s="14">
        <f t="shared" si="49"/>
        <v>0</v>
      </c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</row>
    <row r="341" spans="1:54" outlineLevel="1">
      <c r="A341" s="46" t="str">
        <f>IF(ISBLANK('Input-Accounts'!A341),"",'Input-Accounts'!A341)</f>
        <v/>
      </c>
      <c r="B341" t="str">
        <f>IF(ISBLANK('Input-Accounts'!B341),"",'Input-Accounts'!B341)</f>
        <v/>
      </c>
      <c r="C341" s="46" t="str">
        <f>IF(ISBLANK('Input-Accounts'!C342),"",'Input-Accounts'!C342)</f>
        <v/>
      </c>
      <c r="D341" s="71"/>
      <c r="E341" s="14">
        <f t="shared" si="49"/>
        <v>0</v>
      </c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</row>
    <row r="342" spans="1:54">
      <c r="A342" s="46">
        <f>IF(ISBLANK('Input-Accounts'!A343),"",'Input-Accounts'!A343)</f>
        <v>294</v>
      </c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14">
        <f t="shared" si="49"/>
        <v>0</v>
      </c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59"/>
      <c r="AF342" s="159"/>
      <c r="AG342" s="159"/>
      <c r="AH342" s="159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159"/>
      <c r="AX342" s="159"/>
      <c r="AY342" s="159"/>
      <c r="AZ342" s="159"/>
      <c r="BA342" s="159"/>
      <c r="BB342" s="159"/>
    </row>
    <row r="343" spans="1:54">
      <c r="A343" s="46" t="str">
        <f>IF(ISBLANK('Input-Accounts'!A344),"",'Input-Accounts'!A344)</f>
        <v/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14">
        <f t="shared" si="49"/>
        <v>0</v>
      </c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59"/>
      <c r="AF343" s="159"/>
      <c r="AG343" s="159"/>
      <c r="AH343" s="159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159"/>
      <c r="AX343" s="159"/>
      <c r="AY343" s="159"/>
      <c r="AZ343" s="159"/>
      <c r="BA343" s="159"/>
      <c r="BB343" s="159"/>
    </row>
    <row r="344" spans="1:54">
      <c r="A344" s="46" t="str">
        <f>IF(ISBLANK('Input-Accounts'!A345),"",'Input-Accounts'!A345)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356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</row>
    <row r="346" spans="1:54"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</row>
    <row r="347" spans="1:54"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</row>
    <row r="348" spans="1:54"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</row>
    <row r="349" spans="1:54"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</row>
    <row r="350" spans="1:54"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</row>
    <row r="351" spans="1:54"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</row>
    <row r="352" spans="1:54"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</row>
    <row r="353" spans="7:54"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</row>
    <row r="354" spans="7:54"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</row>
    <row r="355" spans="7:54"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</row>
    <row r="356" spans="7:54"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</row>
    <row r="357" spans="7:54"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</row>
  </sheetData>
  <pageMargins left="0.45" right="0.45" top="0.5" bottom="0.5" header="0.3" footer="0.3"/>
  <pageSetup scale="53" orientation="landscape" horizontalDpi="1200" verticalDpi="1200" r:id="rId1"/>
  <rowBreaks count="6" manualBreakCount="6">
    <brk id="59" max="25" man="1"/>
    <brk id="111" max="25" man="1"/>
    <brk id="141" max="25" man="1"/>
    <brk id="223" max="25" man="1"/>
    <brk id="267" max="25" man="1"/>
    <brk id="306" max="25" man="1"/>
  </rowBreaks>
  <colBreaks count="2" manualBreakCount="2">
    <brk id="10" max="340" man="1"/>
    <brk id="18" max="3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tr">
        <f>'General Inputs'!D14&amp;" Demand"</f>
        <v>Production Demand</v>
      </c>
      <c r="D5" s="149" t="str">
        <f>LEFT(ADDRESS(5,MATCH($B$5,Classification!$A$6:$ABB$6,0)),3)</f>
        <v>$H$</v>
      </c>
    </row>
    <row r="6" spans="1:21" ht="69">
      <c r="A6" s="28" t="s">
        <v>125</v>
      </c>
      <c r="B6" s="30" t="s">
        <v>126</v>
      </c>
      <c r="C6" s="28" t="s">
        <v>127</v>
      </c>
      <c r="D6" s="28" t="s">
        <v>128</v>
      </c>
      <c r="E6" s="85" t="s">
        <v>355</v>
      </c>
      <c r="F6" s="28" t="str">
        <f>TRIM(RIGHT(SUBSTITUTE(B5," ",REPT(" ",100)),100))&amp;CHAR(10)&amp;"Allocation Factor"</f>
        <v>Demand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0</v>
      </c>
      <c r="E11" s="14">
        <f t="shared" ref="E11:E2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4">
        <f ca="1">IFERROR(INDEX(G$320:G$343,MATCH($F11,$B$320:$B$343,0))/INDEX($D$320:$D$343,MATCH($F11,$B$320:$B$343,0)),SUMIFS('Input-Allocators'!D$32:D$80,'Input-Allocators'!$B$32:$B$80,$F11))*$D11</f>
        <v>0</v>
      </c>
      <c r="H11" s="14">
        <f ca="1">IFERROR(INDEX(H$320:H$343,MATCH($F11,$B$320:$B$343,0))/INDEX($D$320:$D$343,MATCH($F11,$B$320:$B$343,0)),SUMIFS('Input-Allocators'!E$32:E$80,'Input-Allocators'!$B$32:$B$80,$F11))*$D11</f>
        <v>0</v>
      </c>
      <c r="I11" s="14">
        <f ca="1">IFERROR(INDEX(I$320:I$343,MATCH($F11,$B$320:$B$343,0))/INDEX($D$320:$D$343,MATCH($F11,$B$320:$B$343,0)),SUMIFS('Input-Allocators'!F$32:F$80,'Input-Allocators'!$B$32:$B$80,$F11))*$D11</f>
        <v>0</v>
      </c>
      <c r="J11" s="14">
        <f ca="1">IFERROR(INDEX(J$320:J$343,MATCH($F11,$B$320:$B$343,0))/INDEX($D$320:$D$343,MATCH($F11,$B$320:$B$343,0)),SUMIFS('Input-Allocators'!G$32:G$80,'Input-Allocators'!$B$32:$B$80,$F11))*$D11</f>
        <v>0</v>
      </c>
      <c r="K11" s="14">
        <f ca="1">IFERROR(INDEX(K$320:K$343,MATCH($F11,$B$320:$B$343,0))/INDEX($D$320:$D$343,MATCH($F11,$B$320:$B$343,0)),SUMIFS('Input-Allocators'!H$32:H$80,'Input-Allocators'!$B$32:$B$80,$F11))*$D11</f>
        <v>0</v>
      </c>
      <c r="L11" s="14">
        <f ca="1">IFERROR(INDEX(L$320:L$343,MATCH($F11,$B$320:$B$343,0))/INDEX($D$320:$D$343,MATCH($F11,$B$320:$B$343,0)),SUMIFS('Input-Allocators'!I$32:I$80,'Input-Allocators'!$B$32:$B$80,$F11))*$D11</f>
        <v>0</v>
      </c>
      <c r="M11" s="14">
        <f ca="1">IFERROR(INDEX(M$320:M$343,MATCH($F11,$B$320:$B$343,0))/INDEX($D$320:$D$343,MATCH($F11,$B$320:$B$343,0)),SUMIFS('Input-Allocators'!J$32:J$80,'Input-Allocators'!$B$32:$B$80,$F11))*$D11</f>
        <v>0</v>
      </c>
      <c r="N11" s="14">
        <f ca="1">IFERROR(INDEX(N$320:N$343,MATCH($F11,$B$320:$B$343,0))/INDEX($D$320:$D$343,MATCH($F11,$B$320:$B$343,0)),SUMIFS('Input-Allocators'!K$32:K$80,'Input-Allocators'!$B$32:$B$80,$F11))*$D11</f>
        <v>0</v>
      </c>
      <c r="O11" s="14">
        <f ca="1">IFERROR(INDEX(O$320:O$343,MATCH($F11,$B$320:$B$343,0))/INDEX($D$320:$D$343,MATCH($F11,$B$320:$B$343,0)),SUMIFS('Input-Allocators'!L$32:L$80,'Input-Allocators'!$B$32:$B$80,$F11))*$D11</f>
        <v>0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21" ca="1" si="1">INDIRECT("Classification!"&amp;$D$5&amp;ROW())</f>
        <v>0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4">
        <f ca="1">IFERROR(INDEX(G$320:G$343,MATCH($F12,$B$320:$B$343,0))/INDEX($D$320:$D$343,MATCH($F12,$B$320:$B$343,0)),SUMIFS('Input-Allocators'!D$32:D$80,'Input-Allocators'!$B$32:$B$80,$F12))*$D12</f>
        <v>0</v>
      </c>
      <c r="H12" s="14">
        <f ca="1">IFERROR(INDEX(H$320:H$343,MATCH($F12,$B$320:$B$343,0))/INDEX($D$320:$D$343,MATCH($F12,$B$320:$B$343,0)),SUMIFS('Input-Allocators'!E$32:E$80,'Input-Allocators'!$B$32:$B$80,$F12))*$D12</f>
        <v>0</v>
      </c>
      <c r="I12" s="14">
        <f ca="1">IFERROR(INDEX(I$320:I$343,MATCH($F12,$B$320:$B$343,0))/INDEX($D$320:$D$343,MATCH($F12,$B$320:$B$343,0)),SUMIFS('Input-Allocators'!F$32:F$80,'Input-Allocators'!$B$32:$B$80,$F12))*$D12</f>
        <v>0</v>
      </c>
      <c r="J12" s="14">
        <f ca="1">IFERROR(INDEX(J$320:J$343,MATCH($F12,$B$320:$B$343,0))/INDEX($D$320:$D$343,MATCH($F12,$B$320:$B$343,0)),SUMIFS('Input-Allocators'!G$32:G$80,'Input-Allocators'!$B$32:$B$80,$F12))*$D12</f>
        <v>0</v>
      </c>
      <c r="K12" s="14">
        <f ca="1">IFERROR(INDEX(K$320:K$343,MATCH($F12,$B$320:$B$343,0))/INDEX($D$320:$D$343,MATCH($F12,$B$320:$B$343,0)),SUMIFS('Input-Allocators'!H$32:H$80,'Input-Allocators'!$B$32:$B$80,$F12))*$D12</f>
        <v>0</v>
      </c>
      <c r="L12" s="14">
        <f ca="1">IFERROR(INDEX(L$320:L$343,MATCH($F12,$B$320:$B$343,0))/INDEX($D$320:$D$343,MATCH($F12,$B$320:$B$343,0)),SUMIFS('Input-Allocators'!I$32:I$80,'Input-Allocators'!$B$32:$B$80,$F12))*$D12</f>
        <v>0</v>
      </c>
      <c r="M12" s="14">
        <f ca="1">IFERROR(INDEX(M$320:M$343,MATCH($F12,$B$320:$B$343,0))/INDEX($D$320:$D$343,MATCH($F12,$B$320:$B$343,0)),SUMIFS('Input-Allocators'!J$32:J$80,'Input-Allocators'!$B$32:$B$80,$F12))*$D12</f>
        <v>0</v>
      </c>
      <c r="N12" s="14">
        <f ca="1">IFERROR(INDEX(N$320:N$343,MATCH($F12,$B$320:$B$343,0))/INDEX($D$320:$D$343,MATCH($F12,$B$320:$B$343,0)),SUMIFS('Input-Allocators'!K$32:K$80,'Input-Allocators'!$B$32:$B$80,$F12))*$D12</f>
        <v>0</v>
      </c>
      <c r="O12" s="14">
        <f ca="1">IFERROR(INDEX(O$320:O$343,MATCH($F12,$B$320:$B$343,0))/INDEX($D$320:$D$343,MATCH($F12,$B$320:$B$343,0)),SUMIFS('Input-Allocators'!L$32:L$80,'Input-Allocators'!$B$32:$B$80,$F12))*$D12</f>
        <v>0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0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-</v>
      </c>
      <c r="G13" s="14">
        <f ca="1">IFERROR(INDEX(G$320:G$343,MATCH($F13,$B$320:$B$343,0))/INDEX($D$320:$D$343,MATCH($F13,$B$320:$B$343,0)),SUMIFS('Input-Allocators'!D$32:D$80,'Input-Allocators'!$B$32:$B$80,$F13))*$D13</f>
        <v>0</v>
      </c>
      <c r="H13" s="14">
        <f ca="1">IFERROR(INDEX(H$320:H$343,MATCH($F13,$B$320:$B$343,0))/INDEX($D$320:$D$343,MATCH($F13,$B$320:$B$343,0)),SUMIFS('Input-Allocators'!E$32:E$80,'Input-Allocators'!$B$32:$B$80,$F13))*$D13</f>
        <v>0</v>
      </c>
      <c r="I13" s="14">
        <f ca="1">IFERROR(INDEX(I$320:I$343,MATCH($F13,$B$320:$B$343,0))/INDEX($D$320:$D$343,MATCH($F13,$B$320:$B$343,0)),SUMIFS('Input-Allocators'!F$32:F$80,'Input-Allocators'!$B$32:$B$80,$F13))*$D13</f>
        <v>0</v>
      </c>
      <c r="J13" s="14">
        <f ca="1">IFERROR(INDEX(J$320:J$343,MATCH($F13,$B$320:$B$343,0))/INDEX($D$320:$D$343,MATCH($F13,$B$320:$B$343,0)),SUMIFS('Input-Allocators'!G$32:G$80,'Input-Allocators'!$B$32:$B$80,$F13))*$D13</f>
        <v>0</v>
      </c>
      <c r="K13" s="14">
        <f ca="1">IFERROR(INDEX(K$320:K$343,MATCH($F13,$B$320:$B$343,0))/INDEX($D$320:$D$343,MATCH($F13,$B$320:$B$343,0)),SUMIFS('Input-Allocators'!H$32:H$80,'Input-Allocators'!$B$32:$B$80,$F13))*$D13</f>
        <v>0</v>
      </c>
      <c r="L13" s="14">
        <f ca="1">IFERROR(INDEX(L$320:L$343,MATCH($F13,$B$320:$B$343,0))/INDEX($D$320:$D$343,MATCH($F13,$B$320:$B$343,0)),SUMIFS('Input-Allocators'!I$32:I$80,'Input-Allocators'!$B$32:$B$80,$F13))*$D13</f>
        <v>0</v>
      </c>
      <c r="M13" s="14">
        <f ca="1">IFERROR(INDEX(M$320:M$343,MATCH($F13,$B$320:$B$343,0))/INDEX($D$320:$D$343,MATCH($F13,$B$320:$B$343,0)),SUMIFS('Input-Allocators'!J$32:J$80,'Input-Allocators'!$B$32:$B$80,$F13))*$D13</f>
        <v>0</v>
      </c>
      <c r="N13" s="14">
        <f ca="1">IFERROR(INDEX(N$320:N$343,MATCH($F13,$B$320:$B$343,0))/INDEX($D$320:$D$343,MATCH($F13,$B$320:$B$343,0)),SUMIFS('Input-Allocators'!K$32:K$80,'Input-Allocators'!$B$32:$B$80,$F13))*$D13</f>
        <v>0</v>
      </c>
      <c r="O13" s="14">
        <f ca="1">IFERROR(INDEX(O$320:O$343,MATCH($F13,$B$320:$B$343,0))/INDEX($D$320:$D$343,MATCH($F13,$B$320:$B$343,0)),SUMIFS('Input-Allocators'!L$32:L$80,'Input-Allocators'!$B$32:$B$80,$F13))*$D13</f>
        <v>0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0</v>
      </c>
      <c r="E14" s="14">
        <f t="shared" ca="1" si="0"/>
        <v>0</v>
      </c>
      <c r="F14" s="46"/>
      <c r="G14" s="174">
        <f t="shared" ref="G14:U14" ca="1" si="2">SUBTOTAL(9,G11:G13)</f>
        <v>0</v>
      </c>
      <c r="H14" s="174">
        <f t="shared" ca="1" si="2"/>
        <v>0</v>
      </c>
      <c r="I14" s="174">
        <f t="shared" ca="1" si="2"/>
        <v>0</v>
      </c>
      <c r="J14" s="174">
        <f t="shared" ca="1" si="2"/>
        <v>0</v>
      </c>
      <c r="K14" s="174">
        <f t="shared" ca="1" si="2"/>
        <v>0</v>
      </c>
      <c r="L14" s="174">
        <f t="shared" ca="1" si="2"/>
        <v>0</v>
      </c>
      <c r="M14" s="174">
        <f t="shared" ca="1" si="2"/>
        <v>0</v>
      </c>
      <c r="N14" s="174">
        <f t="shared" ca="1" si="2"/>
        <v>0</v>
      </c>
      <c r="O14" s="174">
        <f t="shared" ca="1" si="2"/>
        <v>0</v>
      </c>
      <c r="P14" s="174">
        <f t="shared" ca="1" si="2"/>
        <v>0</v>
      </c>
      <c r="Q14" s="174">
        <f t="shared" ca="1" si="2"/>
        <v>0</v>
      </c>
      <c r="R14" s="174">
        <f t="shared" ca="1" si="2"/>
        <v>0</v>
      </c>
      <c r="S14" s="174">
        <f t="shared" ca="1" si="2"/>
        <v>0</v>
      </c>
      <c r="T14" s="174">
        <f t="shared" ca="1" si="2"/>
        <v>0</v>
      </c>
      <c r="U14" s="174">
        <f t="shared" ca="1" si="2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ca="1" si="1"/>
        <v>0</v>
      </c>
      <c r="E17" s="14">
        <f t="shared" ca="1" si="0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1"/>
        <v>0</v>
      </c>
      <c r="E18" s="14">
        <f t="shared" ca="1" si="0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1"/>
        <v>0</v>
      </c>
      <c r="E19" s="14">
        <f t="shared" ca="1" si="0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1"/>
        <v>0</v>
      </c>
      <c r="E20" s="14">
        <f t="shared" ca="1" si="0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1"/>
        <v>0</v>
      </c>
      <c r="E21" s="14">
        <f t="shared" ca="1" si="0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0"/>
        <v>0</v>
      </c>
      <c r="F22" s="46"/>
      <c r="G22" s="174">
        <f t="shared" ref="G22:U22" ca="1" si="3">SUBTOTAL(9,G17:G21)</f>
        <v>0</v>
      </c>
      <c r="H22" s="174">
        <f t="shared" ca="1" si="3"/>
        <v>0</v>
      </c>
      <c r="I22" s="174">
        <f t="shared" ca="1" si="3"/>
        <v>0</v>
      </c>
      <c r="J22" s="174">
        <f t="shared" ca="1" si="3"/>
        <v>0</v>
      </c>
      <c r="K22" s="174">
        <f t="shared" ca="1" si="3"/>
        <v>0</v>
      </c>
      <c r="L22" s="174">
        <f t="shared" ca="1" si="3"/>
        <v>0</v>
      </c>
      <c r="M22" s="174">
        <f t="shared" ca="1" si="3"/>
        <v>0</v>
      </c>
      <c r="N22" s="174">
        <f t="shared" ca="1" si="3"/>
        <v>0</v>
      </c>
      <c r="O22" s="174">
        <f t="shared" ca="1" si="3"/>
        <v>0</v>
      </c>
      <c r="P22" s="174">
        <f t="shared" ca="1" si="3"/>
        <v>0</v>
      </c>
      <c r="Q22" s="174">
        <f t="shared" ca="1" si="3"/>
        <v>0</v>
      </c>
      <c r="R22" s="174">
        <f t="shared" ca="1" si="3"/>
        <v>0</v>
      </c>
      <c r="S22" s="174">
        <f t="shared" ca="1" si="3"/>
        <v>0</v>
      </c>
      <c r="T22" s="174">
        <f t="shared" ca="1" si="3"/>
        <v>0</v>
      </c>
      <c r="U22" s="174">
        <f t="shared" ca="1" si="3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73" ca="1" si="4">INDIRECT("Classification!"&amp;$D$5&amp;ROW())</f>
        <v>0</v>
      </c>
      <c r="E25" s="14">
        <f t="shared" ref="E25:E72" ca="1" si="5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4"/>
        <v>0</v>
      </c>
      <c r="E26" s="14">
        <f t="shared" ref="E26:E29" ca="1" si="6">IFERROR(IF(D26="","",IF(D26=0,0,IF(ABS(D26-SUM($G26:$U26))&lt;Check_Limit,0,1))),1)</f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4"/>
        <v>0</v>
      </c>
      <c r="E27" s="14">
        <f t="shared" ca="1" si="6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4"/>
        <v>0</v>
      </c>
      <c r="E28" s="14">
        <f t="shared" ca="1" si="6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4"/>
        <v>0</v>
      </c>
      <c r="E29" s="14">
        <f t="shared" ca="1" si="6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7">SUBTOTAL(9,G25:G29)</f>
        <v>0</v>
      </c>
      <c r="H30" s="174">
        <f t="shared" ca="1" si="7"/>
        <v>0</v>
      </c>
      <c r="I30" s="174">
        <f t="shared" ca="1" si="7"/>
        <v>0</v>
      </c>
      <c r="J30" s="174">
        <f t="shared" ca="1" si="7"/>
        <v>0</v>
      </c>
      <c r="K30" s="174">
        <f t="shared" ca="1" si="7"/>
        <v>0</v>
      </c>
      <c r="L30" s="174">
        <f t="shared" ca="1" si="7"/>
        <v>0</v>
      </c>
      <c r="M30" s="174">
        <f t="shared" ca="1" si="7"/>
        <v>0</v>
      </c>
      <c r="N30" s="174">
        <f t="shared" ca="1" si="7"/>
        <v>0</v>
      </c>
      <c r="O30" s="174">
        <f t="shared" ca="1" si="7"/>
        <v>0</v>
      </c>
      <c r="P30" s="174">
        <f t="shared" ca="1" si="7"/>
        <v>0</v>
      </c>
      <c r="Q30" s="174">
        <f t="shared" ca="1" si="7"/>
        <v>0</v>
      </c>
      <c r="R30" s="174">
        <f t="shared" ca="1" si="7"/>
        <v>0</v>
      </c>
      <c r="S30" s="174">
        <f t="shared" ca="1" si="7"/>
        <v>0</v>
      </c>
      <c r="T30" s="174">
        <f t="shared" ca="1" si="7"/>
        <v>0</v>
      </c>
      <c r="U30" s="174">
        <f t="shared" ca="1" si="7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si="5"/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5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ca="1" si="4"/>
        <v>0</v>
      </c>
      <c r="E33" s="14">
        <f t="shared" ca="1" si="5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4"/>
        <v>0</v>
      </c>
      <c r="E34" s="14">
        <f t="shared" ref="E34:E39" ca="1" si="8">IFERROR(IF(D34="","",IF(D34=0,0,IF(ABS(D34-SUM($G34:$U34))&lt;Check_Limit,0,1))),1)</f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4">
        <f ca="1">IFERROR(INDEX(G$320:G$343,MATCH($F34,$B$320:$B$343,0))/INDEX($D$320:$D$343,MATCH($F34,$B$320:$B$343,0)),SUMIFS('Input-Allocators'!D$32:D$80,'Input-Allocators'!$B$32:$B$80,$F34))*$D34</f>
        <v>0</v>
      </c>
      <c r="H34" s="14">
        <f ca="1">IFERROR(INDEX(H$320:H$343,MATCH($F34,$B$320:$B$343,0))/INDEX($D$320:$D$343,MATCH($F34,$B$320:$B$343,0)),SUMIFS('Input-Allocators'!E$32:E$80,'Input-Allocators'!$B$32:$B$80,$F34))*$D34</f>
        <v>0</v>
      </c>
      <c r="I34" s="14">
        <f ca="1">IFERROR(INDEX(I$320:I$343,MATCH($F34,$B$320:$B$343,0))/INDEX($D$320:$D$343,MATCH($F34,$B$320:$B$343,0)),SUMIFS('Input-Allocators'!F$32:F$80,'Input-Allocators'!$B$32:$B$80,$F34))*$D34</f>
        <v>0</v>
      </c>
      <c r="J34" s="14">
        <f ca="1">IFERROR(INDEX(J$320:J$343,MATCH($F34,$B$320:$B$343,0))/INDEX($D$320:$D$343,MATCH($F34,$B$320:$B$343,0)),SUMIFS('Input-Allocators'!G$32:G$80,'Input-Allocators'!$B$32:$B$80,$F34))*$D34</f>
        <v>0</v>
      </c>
      <c r="K34" s="14">
        <f ca="1">IFERROR(INDEX(K$320:K$343,MATCH($F34,$B$320:$B$343,0))/INDEX($D$320:$D$343,MATCH($F34,$B$320:$B$343,0)),SUMIFS('Input-Allocators'!H$32:H$80,'Input-Allocators'!$B$32:$B$80,$F34))*$D34</f>
        <v>0</v>
      </c>
      <c r="L34" s="14">
        <f ca="1">IFERROR(INDEX(L$320:L$343,MATCH($F34,$B$320:$B$343,0))/INDEX($D$320:$D$343,MATCH($F34,$B$320:$B$343,0)),SUMIFS('Input-Allocators'!I$32:I$80,'Input-Allocators'!$B$32:$B$80,$F34))*$D34</f>
        <v>0</v>
      </c>
      <c r="M34" s="14">
        <f ca="1">IFERROR(INDEX(M$320:M$343,MATCH($F34,$B$320:$B$343,0))/INDEX($D$320:$D$343,MATCH($F34,$B$320:$B$343,0)),SUMIFS('Input-Allocators'!J$32:J$80,'Input-Allocators'!$B$32:$B$80,$F34))*$D34</f>
        <v>0</v>
      </c>
      <c r="N34" s="14">
        <f ca="1">IFERROR(INDEX(N$320:N$343,MATCH($F34,$B$320:$B$343,0))/INDEX($D$320:$D$343,MATCH($F34,$B$320:$B$343,0)),SUMIFS('Input-Allocators'!K$32:K$80,'Input-Allocators'!$B$32:$B$80,$F34))*$D34</f>
        <v>0</v>
      </c>
      <c r="O34" s="14">
        <f ca="1">IFERROR(INDEX(O$320:O$343,MATCH($F34,$B$320:$B$343,0))/INDEX($D$320:$D$343,MATCH($F34,$B$320:$B$343,0)),SUMIFS('Input-Allocators'!L$32:L$80,'Input-Allocators'!$B$32:$B$80,$F34))*$D34</f>
        <v>0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4"/>
        <v>0</v>
      </c>
      <c r="E35" s="14">
        <f t="shared" ca="1" si="8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4"/>
        <v>0</v>
      </c>
      <c r="E36" s="14">
        <f t="shared" ca="1" si="8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4"/>
        <v>0</v>
      </c>
      <c r="E37" s="14">
        <f t="shared" ca="1" si="8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4"/>
        <v>0</v>
      </c>
      <c r="E38" s="14">
        <f t="shared" ca="1" si="8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4"/>
        <v>0</v>
      </c>
      <c r="E39" s="14">
        <f t="shared" ca="1" si="8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4"/>
        <v>0</v>
      </c>
      <c r="E40" s="14">
        <f t="shared" ca="1" si="5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4"/>
        <v>0</v>
      </c>
      <c r="E41" s="14">
        <f t="shared" ca="1" si="5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4"/>
        <v>0</v>
      </c>
      <c r="E42" s="14">
        <f t="shared" ca="1" si="5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4"/>
        <v>0</v>
      </c>
      <c r="E43" s="14">
        <f t="shared" ca="1" si="5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0</v>
      </c>
      <c r="E44" s="14">
        <f t="shared" ca="1" si="5"/>
        <v>0</v>
      </c>
      <c r="F44" s="46"/>
      <c r="G44" s="174">
        <f t="shared" ref="G44:U44" ca="1" si="9">SUBTOTAL(9,G33:G43)</f>
        <v>0</v>
      </c>
      <c r="H44" s="174">
        <f t="shared" ca="1" si="9"/>
        <v>0</v>
      </c>
      <c r="I44" s="174">
        <f t="shared" ca="1" si="9"/>
        <v>0</v>
      </c>
      <c r="J44" s="174">
        <f t="shared" ca="1" si="9"/>
        <v>0</v>
      </c>
      <c r="K44" s="174">
        <f t="shared" ca="1" si="9"/>
        <v>0</v>
      </c>
      <c r="L44" s="174">
        <f t="shared" ca="1" si="9"/>
        <v>0</v>
      </c>
      <c r="M44" s="174">
        <f t="shared" ca="1" si="9"/>
        <v>0</v>
      </c>
      <c r="N44" s="174">
        <f t="shared" ca="1" si="9"/>
        <v>0</v>
      </c>
      <c r="O44" s="174">
        <f t="shared" ca="1" si="9"/>
        <v>0</v>
      </c>
      <c r="P44" s="174">
        <f t="shared" ca="1" si="9"/>
        <v>0</v>
      </c>
      <c r="Q44" s="174">
        <f t="shared" ca="1" si="9"/>
        <v>0</v>
      </c>
      <c r="R44" s="174">
        <f t="shared" ca="1" si="9"/>
        <v>0</v>
      </c>
      <c r="S44" s="174">
        <f t="shared" ca="1" si="9"/>
        <v>0</v>
      </c>
      <c r="T44" s="174">
        <f t="shared" ca="1" si="9"/>
        <v>0</v>
      </c>
      <c r="U44" s="174">
        <f t="shared" ca="1" si="9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ca="1" si="4"/>
        <v>0</v>
      </c>
      <c r="E47" s="14">
        <f t="shared" ca="1" si="5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4"/>
        <v>0</v>
      </c>
      <c r="E48" s="14">
        <f t="shared" ca="1" si="5"/>
        <v>0</v>
      </c>
      <c r="F48" s="3" t="str" cm="1">
        <f t="array" aca="1" ref="F48" ca="1">IF(D48=0,"-",IF('Input-Accounts'!$E48&lt;&gt;0,'Input-Accounts'!$E48,INDEX('Input-Accounts'!$H48:$J48,,MATCH($F$6,'Input-Accounts'!$H$6:$J$6,0))))</f>
        <v>-</v>
      </c>
      <c r="G48" s="14">
        <f ca="1">IFERROR(INDEX(G$320:G$343,MATCH($F48,$B$320:$B$343,0))/INDEX($D$320:$D$343,MATCH($F48,$B$320:$B$343,0)),SUMIFS('Input-Allocators'!D$32:D$80,'Input-Allocators'!$B$32:$B$80,$F48))*$D48</f>
        <v>0</v>
      </c>
      <c r="H48" s="14">
        <f ca="1">IFERROR(INDEX(H$320:H$343,MATCH($F48,$B$320:$B$343,0))/INDEX($D$320:$D$343,MATCH($F48,$B$320:$B$343,0)),SUMIFS('Input-Allocators'!E$32:E$80,'Input-Allocators'!$B$32:$B$80,$F48))*$D48</f>
        <v>0</v>
      </c>
      <c r="I48" s="14">
        <f ca="1">IFERROR(INDEX(I$320:I$343,MATCH($F48,$B$320:$B$343,0))/INDEX($D$320:$D$343,MATCH($F48,$B$320:$B$343,0)),SUMIFS('Input-Allocators'!F$32:F$80,'Input-Allocators'!$B$32:$B$80,$F48))*$D48</f>
        <v>0</v>
      </c>
      <c r="J48" s="14">
        <f ca="1">IFERROR(INDEX(J$320:J$343,MATCH($F48,$B$320:$B$343,0))/INDEX($D$320:$D$343,MATCH($F48,$B$320:$B$343,0)),SUMIFS('Input-Allocators'!G$32:G$80,'Input-Allocators'!$B$32:$B$80,$F48))*$D48</f>
        <v>0</v>
      </c>
      <c r="K48" s="14">
        <f ca="1">IFERROR(INDEX(K$320:K$343,MATCH($F48,$B$320:$B$343,0))/INDEX($D$320:$D$343,MATCH($F48,$B$320:$B$343,0)),SUMIFS('Input-Allocators'!H$32:H$80,'Input-Allocators'!$B$32:$B$80,$F48))*$D48</f>
        <v>0</v>
      </c>
      <c r="L48" s="14">
        <f ca="1">IFERROR(INDEX(L$320:L$343,MATCH($F48,$B$320:$B$343,0))/INDEX($D$320:$D$343,MATCH($F48,$B$320:$B$343,0)),SUMIFS('Input-Allocators'!I$32:I$80,'Input-Allocators'!$B$32:$B$80,$F48))*$D48</f>
        <v>0</v>
      </c>
      <c r="M48" s="14">
        <f ca="1">IFERROR(INDEX(M$320:M$343,MATCH($F48,$B$320:$B$343,0))/INDEX($D$320:$D$343,MATCH($F48,$B$320:$B$343,0)),SUMIFS('Input-Allocators'!J$32:J$80,'Input-Allocators'!$B$32:$B$80,$F48))*$D48</f>
        <v>0</v>
      </c>
      <c r="N48" s="14">
        <f ca="1">IFERROR(INDEX(N$320:N$343,MATCH($F48,$B$320:$B$343,0))/INDEX($D$320:$D$343,MATCH($F48,$B$320:$B$343,0)),SUMIFS('Input-Allocators'!K$32:K$80,'Input-Allocators'!$B$32:$B$80,$F48))*$D48</f>
        <v>0</v>
      </c>
      <c r="O48" s="14">
        <f ca="1">IFERROR(INDEX(O$320:O$343,MATCH($F48,$B$320:$B$343,0))/INDEX($D$320:$D$343,MATCH($F48,$B$320:$B$343,0)),SUMIFS('Input-Allocators'!L$32:L$80,'Input-Allocators'!$B$32:$B$80,$F48))*$D48</f>
        <v>0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4"/>
        <v>0</v>
      </c>
      <c r="E49" s="14">
        <f t="shared" ca="1" si="5"/>
        <v>0</v>
      </c>
      <c r="F49" s="3" t="str" cm="1">
        <f t="array" aca="1" ref="F49" ca="1">IF(D49=0,"-",IF('Input-Accounts'!$E49&lt;&gt;0,'Input-Accounts'!$E49,INDEX('Input-Accounts'!$H49:$J49,,MATCH($F$6,'Input-Accounts'!$H$6:$J$6,0))))</f>
        <v>-</v>
      </c>
      <c r="G49" s="14">
        <f ca="1">IFERROR(INDEX(G$320:G$343,MATCH($F49,$B$320:$B$343,0))/INDEX($D$320:$D$343,MATCH($F49,$B$320:$B$343,0)),SUMIFS('Input-Allocators'!D$32:D$80,'Input-Allocators'!$B$32:$B$80,$F49))*$D49</f>
        <v>0</v>
      </c>
      <c r="H49" s="14">
        <f ca="1">IFERROR(INDEX(H$320:H$343,MATCH($F49,$B$320:$B$343,0))/INDEX($D$320:$D$343,MATCH($F49,$B$320:$B$343,0)),SUMIFS('Input-Allocators'!E$32:E$80,'Input-Allocators'!$B$32:$B$80,$F49))*$D49</f>
        <v>0</v>
      </c>
      <c r="I49" s="14">
        <f ca="1">IFERROR(INDEX(I$320:I$343,MATCH($F49,$B$320:$B$343,0))/INDEX($D$320:$D$343,MATCH($F49,$B$320:$B$343,0)),SUMIFS('Input-Allocators'!F$32:F$80,'Input-Allocators'!$B$32:$B$80,$F49))*$D49</f>
        <v>0</v>
      </c>
      <c r="J49" s="14">
        <f ca="1">IFERROR(INDEX(J$320:J$343,MATCH($F49,$B$320:$B$343,0))/INDEX($D$320:$D$343,MATCH($F49,$B$320:$B$343,0)),SUMIFS('Input-Allocators'!G$32:G$80,'Input-Allocators'!$B$32:$B$80,$F49))*$D49</f>
        <v>0</v>
      </c>
      <c r="K49" s="14">
        <f ca="1">IFERROR(INDEX(K$320:K$343,MATCH($F49,$B$320:$B$343,0))/INDEX($D$320:$D$343,MATCH($F49,$B$320:$B$343,0)),SUMIFS('Input-Allocators'!H$32:H$80,'Input-Allocators'!$B$32:$B$80,$F49))*$D49</f>
        <v>0</v>
      </c>
      <c r="L49" s="14">
        <f ca="1">IFERROR(INDEX(L$320:L$343,MATCH($F49,$B$320:$B$343,0))/INDEX($D$320:$D$343,MATCH($F49,$B$320:$B$343,0)),SUMIFS('Input-Allocators'!I$32:I$80,'Input-Allocators'!$B$32:$B$80,$F49))*$D49</f>
        <v>0</v>
      </c>
      <c r="M49" s="14">
        <f ca="1">IFERROR(INDEX(M$320:M$343,MATCH($F49,$B$320:$B$343,0))/INDEX($D$320:$D$343,MATCH($F49,$B$320:$B$343,0)),SUMIFS('Input-Allocators'!J$32:J$80,'Input-Allocators'!$B$32:$B$80,$F49))*$D49</f>
        <v>0</v>
      </c>
      <c r="N49" s="14">
        <f ca="1">IFERROR(INDEX(N$320:N$343,MATCH($F49,$B$320:$B$343,0))/INDEX($D$320:$D$343,MATCH($F49,$B$320:$B$343,0)),SUMIFS('Input-Allocators'!K$32:K$80,'Input-Allocators'!$B$32:$B$80,$F49))*$D49</f>
        <v>0</v>
      </c>
      <c r="O49" s="14">
        <f ca="1">IFERROR(INDEX(O$320:O$343,MATCH($F49,$B$320:$B$343,0))/INDEX($D$320:$D$343,MATCH($F49,$B$320:$B$343,0)),SUMIFS('Input-Allocators'!L$32:L$80,'Input-Allocators'!$B$32:$B$80,$F49))*$D49</f>
        <v>0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4"/>
        <v>0</v>
      </c>
      <c r="E50" s="14">
        <f t="shared" ca="1" si="5"/>
        <v>0</v>
      </c>
      <c r="F50" s="3" t="str" cm="1">
        <f t="array" aca="1" ref="F50" ca="1">IF(D50=0,"-",IF('Input-Accounts'!$E50&lt;&gt;0,'Input-Accounts'!$E50,INDEX('Input-Accounts'!$H50:$J50,,MATCH($F$6,'Input-Accounts'!$H$6:$J$6,0))))</f>
        <v>-</v>
      </c>
      <c r="G50" s="14">
        <f ca="1">IFERROR(INDEX(G$320:G$343,MATCH($F50,$B$320:$B$343,0))/INDEX($D$320:$D$343,MATCH($F50,$B$320:$B$343,0)),SUMIFS('Input-Allocators'!D$32:D$80,'Input-Allocators'!$B$32:$B$80,$F50))*$D50</f>
        <v>0</v>
      </c>
      <c r="H50" s="14">
        <f ca="1">IFERROR(INDEX(H$320:H$343,MATCH($F50,$B$320:$B$343,0))/INDEX($D$320:$D$343,MATCH($F50,$B$320:$B$343,0)),SUMIFS('Input-Allocators'!E$32:E$80,'Input-Allocators'!$B$32:$B$80,$F50))*$D50</f>
        <v>0</v>
      </c>
      <c r="I50" s="14">
        <f ca="1">IFERROR(INDEX(I$320:I$343,MATCH($F50,$B$320:$B$343,0))/INDEX($D$320:$D$343,MATCH($F50,$B$320:$B$343,0)),SUMIFS('Input-Allocators'!F$32:F$80,'Input-Allocators'!$B$32:$B$80,$F50))*$D50</f>
        <v>0</v>
      </c>
      <c r="J50" s="14">
        <f ca="1">IFERROR(INDEX(J$320:J$343,MATCH($F50,$B$320:$B$343,0))/INDEX($D$320:$D$343,MATCH($F50,$B$320:$B$343,0)),SUMIFS('Input-Allocators'!G$32:G$80,'Input-Allocators'!$B$32:$B$80,$F50))*$D50</f>
        <v>0</v>
      </c>
      <c r="K50" s="14">
        <f ca="1">IFERROR(INDEX(K$320:K$343,MATCH($F50,$B$320:$B$343,0))/INDEX($D$320:$D$343,MATCH($F50,$B$320:$B$343,0)),SUMIFS('Input-Allocators'!H$32:H$80,'Input-Allocators'!$B$32:$B$80,$F50))*$D50</f>
        <v>0</v>
      </c>
      <c r="L50" s="14">
        <f ca="1">IFERROR(INDEX(L$320:L$343,MATCH($F50,$B$320:$B$343,0))/INDEX($D$320:$D$343,MATCH($F50,$B$320:$B$343,0)),SUMIFS('Input-Allocators'!I$32:I$80,'Input-Allocators'!$B$32:$B$80,$F50))*$D50</f>
        <v>0</v>
      </c>
      <c r="M50" s="14">
        <f ca="1">IFERROR(INDEX(M$320:M$343,MATCH($F50,$B$320:$B$343,0))/INDEX($D$320:$D$343,MATCH($F50,$B$320:$B$343,0)),SUMIFS('Input-Allocators'!J$32:J$80,'Input-Allocators'!$B$32:$B$80,$F50))*$D50</f>
        <v>0</v>
      </c>
      <c r="N50" s="14">
        <f ca="1">IFERROR(INDEX(N$320:N$343,MATCH($F50,$B$320:$B$343,0))/INDEX($D$320:$D$343,MATCH($F50,$B$320:$B$343,0)),SUMIFS('Input-Allocators'!K$32:K$80,'Input-Allocators'!$B$32:$B$80,$F50))*$D50</f>
        <v>0</v>
      </c>
      <c r="O50" s="14">
        <f ca="1">IFERROR(INDEX(O$320:O$343,MATCH($F50,$B$320:$B$343,0))/INDEX($D$320:$D$343,MATCH($F50,$B$320:$B$343,0)),SUMIFS('Input-Allocators'!L$32:L$80,'Input-Allocators'!$B$32:$B$80,$F50))*$D50</f>
        <v>0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4"/>
        <v>0</v>
      </c>
      <c r="E51" s="14">
        <f t="shared" ca="1" si="5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4">
        <f ca="1">IFERROR(INDEX(G$320:G$343,MATCH($F51,$B$320:$B$343,0))/INDEX($D$320:$D$343,MATCH($F51,$B$320:$B$343,0)),SUMIFS('Input-Allocators'!D$32:D$80,'Input-Allocators'!$B$32:$B$80,$F51))*$D51</f>
        <v>0</v>
      </c>
      <c r="H51" s="14">
        <f ca="1">IFERROR(INDEX(H$320:H$343,MATCH($F51,$B$320:$B$343,0))/INDEX($D$320:$D$343,MATCH($F51,$B$320:$B$343,0)),SUMIFS('Input-Allocators'!E$32:E$80,'Input-Allocators'!$B$32:$B$80,$F51))*$D51</f>
        <v>0</v>
      </c>
      <c r="I51" s="14">
        <f ca="1">IFERROR(INDEX(I$320:I$343,MATCH($F51,$B$320:$B$343,0))/INDEX($D$320:$D$343,MATCH($F51,$B$320:$B$343,0)),SUMIFS('Input-Allocators'!F$32:F$80,'Input-Allocators'!$B$32:$B$80,$F51))*$D51</f>
        <v>0</v>
      </c>
      <c r="J51" s="14">
        <f ca="1">IFERROR(INDEX(J$320:J$343,MATCH($F51,$B$320:$B$343,0))/INDEX($D$320:$D$343,MATCH($F51,$B$320:$B$343,0)),SUMIFS('Input-Allocators'!G$32:G$80,'Input-Allocators'!$B$32:$B$80,$F51))*$D51</f>
        <v>0</v>
      </c>
      <c r="K51" s="14">
        <f ca="1">IFERROR(INDEX(K$320:K$343,MATCH($F51,$B$320:$B$343,0))/INDEX($D$320:$D$343,MATCH($F51,$B$320:$B$343,0)),SUMIFS('Input-Allocators'!H$32:H$80,'Input-Allocators'!$B$32:$B$80,$F51))*$D51</f>
        <v>0</v>
      </c>
      <c r="L51" s="14">
        <f ca="1">IFERROR(INDEX(L$320:L$343,MATCH($F51,$B$320:$B$343,0))/INDEX($D$320:$D$343,MATCH($F51,$B$320:$B$343,0)),SUMIFS('Input-Allocators'!I$32:I$80,'Input-Allocators'!$B$32:$B$80,$F51))*$D51</f>
        <v>0</v>
      </c>
      <c r="M51" s="14">
        <f ca="1">IFERROR(INDEX(M$320:M$343,MATCH($F51,$B$320:$B$343,0))/INDEX($D$320:$D$343,MATCH($F51,$B$320:$B$343,0)),SUMIFS('Input-Allocators'!J$32:J$80,'Input-Allocators'!$B$32:$B$80,$F51))*$D51</f>
        <v>0</v>
      </c>
      <c r="N51" s="14">
        <f ca="1">IFERROR(INDEX(N$320:N$343,MATCH($F51,$B$320:$B$343,0))/INDEX($D$320:$D$343,MATCH($F51,$B$320:$B$343,0)),SUMIFS('Input-Allocators'!K$32:K$80,'Input-Allocators'!$B$32:$B$80,$F51))*$D51</f>
        <v>0</v>
      </c>
      <c r="O51" s="14">
        <f ca="1">IFERROR(INDEX(O$320:O$343,MATCH($F51,$B$320:$B$343,0))/INDEX($D$320:$D$343,MATCH($F51,$B$320:$B$343,0)),SUMIFS('Input-Allocators'!L$32:L$80,'Input-Allocators'!$B$32:$B$80,$F51))*$D51</f>
        <v>0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4"/>
        <v>0</v>
      </c>
      <c r="E52" s="14">
        <f t="shared" ca="1" si="5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4"/>
        <v>0</v>
      </c>
      <c r="E53" s="14">
        <f t="shared" ca="1" si="5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4">
        <f ca="1">IFERROR(INDEX(G$320:G$343,MATCH($F53,$B$320:$B$343,0))/INDEX($D$320:$D$343,MATCH($F53,$B$320:$B$343,0)),SUMIFS('Input-Allocators'!D$32:D$80,'Input-Allocators'!$B$32:$B$80,$F53))*$D53</f>
        <v>0</v>
      </c>
      <c r="H53" s="14">
        <f ca="1">IFERROR(INDEX(H$320:H$343,MATCH($F53,$B$320:$B$343,0))/INDEX($D$320:$D$343,MATCH($F53,$B$320:$B$343,0)),SUMIFS('Input-Allocators'!E$32:E$80,'Input-Allocators'!$B$32:$B$80,$F53))*$D53</f>
        <v>0</v>
      </c>
      <c r="I53" s="14">
        <f ca="1">IFERROR(INDEX(I$320:I$343,MATCH($F53,$B$320:$B$343,0))/INDEX($D$320:$D$343,MATCH($F53,$B$320:$B$343,0)),SUMIFS('Input-Allocators'!F$32:F$80,'Input-Allocators'!$B$32:$B$80,$F53))*$D53</f>
        <v>0</v>
      </c>
      <c r="J53" s="14">
        <f ca="1">IFERROR(INDEX(J$320:J$343,MATCH($F53,$B$320:$B$343,0))/INDEX($D$320:$D$343,MATCH($F53,$B$320:$B$343,0)),SUMIFS('Input-Allocators'!G$32:G$80,'Input-Allocators'!$B$32:$B$80,$F53))*$D53</f>
        <v>0</v>
      </c>
      <c r="K53" s="14">
        <f ca="1">IFERROR(INDEX(K$320:K$343,MATCH($F53,$B$320:$B$343,0))/INDEX($D$320:$D$343,MATCH($F53,$B$320:$B$343,0)),SUMIFS('Input-Allocators'!H$32:H$80,'Input-Allocators'!$B$32:$B$80,$F53))*$D53</f>
        <v>0</v>
      </c>
      <c r="L53" s="14">
        <f ca="1">IFERROR(INDEX(L$320:L$343,MATCH($F53,$B$320:$B$343,0))/INDEX($D$320:$D$343,MATCH($F53,$B$320:$B$343,0)),SUMIFS('Input-Allocators'!I$32:I$80,'Input-Allocators'!$B$32:$B$80,$F53))*$D53</f>
        <v>0</v>
      </c>
      <c r="M53" s="14">
        <f ca="1">IFERROR(INDEX(M$320:M$343,MATCH($F53,$B$320:$B$343,0))/INDEX($D$320:$D$343,MATCH($F53,$B$320:$B$343,0)),SUMIFS('Input-Allocators'!J$32:J$80,'Input-Allocators'!$B$32:$B$80,$F53))*$D53</f>
        <v>0</v>
      </c>
      <c r="N53" s="14">
        <f ca="1">IFERROR(INDEX(N$320:N$343,MATCH($F53,$B$320:$B$343,0))/INDEX($D$320:$D$343,MATCH($F53,$B$320:$B$343,0)),SUMIFS('Input-Allocators'!K$32:K$80,'Input-Allocators'!$B$32:$B$80,$F53))*$D53</f>
        <v>0</v>
      </c>
      <c r="O53" s="14">
        <f ca="1">IFERROR(INDEX(O$320:O$343,MATCH($F53,$B$320:$B$343,0))/INDEX($D$320:$D$343,MATCH($F53,$B$320:$B$343,0)),SUMIFS('Input-Allocators'!L$32:L$80,'Input-Allocators'!$B$32:$B$80,$F53))*$D53</f>
        <v>0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4"/>
        <v>0</v>
      </c>
      <c r="E54" s="14">
        <f t="shared" ca="1" si="5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4">
        <f ca="1">IFERROR(INDEX(G$320:G$343,MATCH($F54,$B$320:$B$343,0))/INDEX($D$320:$D$343,MATCH($F54,$B$320:$B$343,0)),SUMIFS('Input-Allocators'!D$32:D$80,'Input-Allocators'!$B$32:$B$80,$F54))*$D54</f>
        <v>0</v>
      </c>
      <c r="H54" s="14">
        <f ca="1">IFERROR(INDEX(H$320:H$343,MATCH($F54,$B$320:$B$343,0))/INDEX($D$320:$D$343,MATCH($F54,$B$320:$B$343,0)),SUMIFS('Input-Allocators'!E$32:E$80,'Input-Allocators'!$B$32:$B$80,$F54))*$D54</f>
        <v>0</v>
      </c>
      <c r="I54" s="14">
        <f ca="1">IFERROR(INDEX(I$320:I$343,MATCH($F54,$B$320:$B$343,0))/INDEX($D$320:$D$343,MATCH($F54,$B$320:$B$343,0)),SUMIFS('Input-Allocators'!F$32:F$80,'Input-Allocators'!$B$32:$B$80,$F54))*$D54</f>
        <v>0</v>
      </c>
      <c r="J54" s="14">
        <f ca="1">IFERROR(INDEX(J$320:J$343,MATCH($F54,$B$320:$B$343,0))/INDEX($D$320:$D$343,MATCH($F54,$B$320:$B$343,0)),SUMIFS('Input-Allocators'!G$32:G$80,'Input-Allocators'!$B$32:$B$80,$F54))*$D54</f>
        <v>0</v>
      </c>
      <c r="K54" s="14">
        <f ca="1">IFERROR(INDEX(K$320:K$343,MATCH($F54,$B$320:$B$343,0))/INDEX($D$320:$D$343,MATCH($F54,$B$320:$B$343,0)),SUMIFS('Input-Allocators'!H$32:H$80,'Input-Allocators'!$B$32:$B$80,$F54))*$D54</f>
        <v>0</v>
      </c>
      <c r="L54" s="14">
        <f ca="1">IFERROR(INDEX(L$320:L$343,MATCH($F54,$B$320:$B$343,0))/INDEX($D$320:$D$343,MATCH($F54,$B$320:$B$343,0)),SUMIFS('Input-Allocators'!I$32:I$80,'Input-Allocators'!$B$32:$B$80,$F54))*$D54</f>
        <v>0</v>
      </c>
      <c r="M54" s="14">
        <f ca="1">IFERROR(INDEX(M$320:M$343,MATCH($F54,$B$320:$B$343,0))/INDEX($D$320:$D$343,MATCH($F54,$B$320:$B$343,0)),SUMIFS('Input-Allocators'!J$32:J$80,'Input-Allocators'!$B$32:$B$80,$F54))*$D54</f>
        <v>0</v>
      </c>
      <c r="N54" s="14">
        <f ca="1">IFERROR(INDEX(N$320:N$343,MATCH($F54,$B$320:$B$343,0))/INDEX($D$320:$D$343,MATCH($F54,$B$320:$B$343,0)),SUMIFS('Input-Allocators'!K$32:K$80,'Input-Allocators'!$B$32:$B$80,$F54))*$D54</f>
        <v>0</v>
      </c>
      <c r="O54" s="14">
        <f ca="1">IFERROR(INDEX(O$320:O$343,MATCH($F54,$B$320:$B$343,0))/INDEX($D$320:$D$343,MATCH($F54,$B$320:$B$343,0)),SUMIFS('Input-Allocators'!L$32:L$80,'Input-Allocators'!$B$32:$B$80,$F54))*$D54</f>
        <v>0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4"/>
        <v>0</v>
      </c>
      <c r="E55" s="14">
        <f t="shared" ca="1" si="5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4"/>
        <v>0</v>
      </c>
      <c r="E56" s="14">
        <f t="shared" ca="1" si="5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0</v>
      </c>
      <c r="E57" s="14">
        <f t="shared" ca="1" si="5"/>
        <v>0</v>
      </c>
      <c r="F57" s="46"/>
      <c r="G57" s="174">
        <f t="shared" ref="G57:U57" ca="1" si="10">SUBTOTAL(9,G47:G56)</f>
        <v>0</v>
      </c>
      <c r="H57" s="174">
        <f t="shared" ca="1" si="10"/>
        <v>0</v>
      </c>
      <c r="I57" s="174">
        <f t="shared" ca="1" si="10"/>
        <v>0</v>
      </c>
      <c r="J57" s="174">
        <f t="shared" ca="1" si="10"/>
        <v>0</v>
      </c>
      <c r="K57" s="174">
        <f t="shared" ca="1" si="10"/>
        <v>0</v>
      </c>
      <c r="L57" s="174">
        <f t="shared" ca="1" si="10"/>
        <v>0</v>
      </c>
      <c r="M57" s="174">
        <f t="shared" ca="1" si="10"/>
        <v>0</v>
      </c>
      <c r="N57" s="174">
        <f t="shared" ca="1" si="10"/>
        <v>0</v>
      </c>
      <c r="O57" s="174">
        <f t="shared" ca="1" si="10"/>
        <v>0</v>
      </c>
      <c r="P57" s="174">
        <f t="shared" ca="1" si="10"/>
        <v>0</v>
      </c>
      <c r="Q57" s="174">
        <f t="shared" ca="1" si="10"/>
        <v>0</v>
      </c>
      <c r="R57" s="174">
        <f t="shared" ca="1" si="10"/>
        <v>0</v>
      </c>
      <c r="S57" s="174">
        <f t="shared" ca="1" si="10"/>
        <v>0</v>
      </c>
      <c r="T57" s="174">
        <f t="shared" ca="1" si="10"/>
        <v>0</v>
      </c>
      <c r="U57" s="174">
        <f t="shared" ca="1" si="10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0</v>
      </c>
      <c r="E59" s="14">
        <f t="shared" ca="1" si="5"/>
        <v>0</v>
      </c>
      <c r="F59" s="46"/>
      <c r="G59" s="175">
        <f t="shared" ref="G59:U59" ca="1" si="11">SUBTOTAL(9,G11:G57)</f>
        <v>0</v>
      </c>
      <c r="H59" s="175">
        <f t="shared" ca="1" si="11"/>
        <v>0</v>
      </c>
      <c r="I59" s="175">
        <f t="shared" ca="1" si="11"/>
        <v>0</v>
      </c>
      <c r="J59" s="175">
        <f t="shared" ca="1" si="11"/>
        <v>0</v>
      </c>
      <c r="K59" s="175">
        <f t="shared" ca="1" si="11"/>
        <v>0</v>
      </c>
      <c r="L59" s="175">
        <f t="shared" ca="1" si="11"/>
        <v>0</v>
      </c>
      <c r="M59" s="175">
        <f t="shared" ca="1" si="11"/>
        <v>0</v>
      </c>
      <c r="N59" s="175">
        <f t="shared" ca="1" si="11"/>
        <v>0</v>
      </c>
      <c r="O59" s="175">
        <f t="shared" ca="1" si="11"/>
        <v>0</v>
      </c>
      <c r="P59" s="175">
        <f t="shared" ca="1" si="11"/>
        <v>0</v>
      </c>
      <c r="Q59" s="175">
        <f t="shared" ca="1" si="11"/>
        <v>0</v>
      </c>
      <c r="R59" s="175">
        <f t="shared" ca="1" si="11"/>
        <v>0</v>
      </c>
      <c r="S59" s="175">
        <f t="shared" ca="1" si="11"/>
        <v>0</v>
      </c>
      <c r="T59" s="175">
        <f t="shared" ca="1" si="11"/>
        <v>0</v>
      </c>
      <c r="U59" s="175">
        <f t="shared" ca="1" si="11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ca="1" si="4"/>
        <v>0</v>
      </c>
      <c r="E63" s="14">
        <f t="shared" ca="1" si="5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4"/>
        <v>0</v>
      </c>
      <c r="E64" s="14">
        <f t="shared" ca="1" si="5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4"/>
        <v>0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4">
        <f ca="1">IFERROR(INDEX(G$320:G$343,MATCH($F65,$B$320:$B$343,0))/INDEX($D$320:$D$343,MATCH($F65,$B$320:$B$343,0)),SUMIFS('Input-Allocators'!D$32:D$80,'Input-Allocators'!$B$32:$B$80,$F65))*$D65</f>
        <v>0</v>
      </c>
      <c r="H65" s="14">
        <f ca="1">IFERROR(INDEX(H$320:H$343,MATCH($F65,$B$320:$B$343,0))/INDEX($D$320:$D$343,MATCH($F65,$B$320:$B$343,0)),SUMIFS('Input-Allocators'!E$32:E$80,'Input-Allocators'!$B$32:$B$80,$F65))*$D65</f>
        <v>0</v>
      </c>
      <c r="I65" s="14">
        <f ca="1">IFERROR(INDEX(I$320:I$343,MATCH($F65,$B$320:$B$343,0))/INDEX($D$320:$D$343,MATCH($F65,$B$320:$B$343,0)),SUMIFS('Input-Allocators'!F$32:F$80,'Input-Allocators'!$B$32:$B$80,$F65))*$D65</f>
        <v>0</v>
      </c>
      <c r="J65" s="14">
        <f ca="1">IFERROR(INDEX(J$320:J$343,MATCH($F65,$B$320:$B$343,0))/INDEX($D$320:$D$343,MATCH($F65,$B$320:$B$343,0)),SUMIFS('Input-Allocators'!G$32:G$80,'Input-Allocators'!$B$32:$B$80,$F65))*$D65</f>
        <v>0</v>
      </c>
      <c r="K65" s="14">
        <f ca="1">IFERROR(INDEX(K$320:K$343,MATCH($F65,$B$320:$B$343,0))/INDEX($D$320:$D$343,MATCH($F65,$B$320:$B$343,0)),SUMIFS('Input-Allocators'!H$32:H$80,'Input-Allocators'!$B$32:$B$80,$F65))*$D65</f>
        <v>0</v>
      </c>
      <c r="L65" s="14">
        <f ca="1">IFERROR(INDEX(L$320:L$343,MATCH($F65,$B$320:$B$343,0))/INDEX($D$320:$D$343,MATCH($F65,$B$320:$B$343,0)),SUMIFS('Input-Allocators'!I$32:I$80,'Input-Allocators'!$B$32:$B$80,$F65))*$D65</f>
        <v>0</v>
      </c>
      <c r="M65" s="14">
        <f ca="1">IFERROR(INDEX(M$320:M$343,MATCH($F65,$B$320:$B$343,0))/INDEX($D$320:$D$343,MATCH($F65,$B$320:$B$343,0)),SUMIFS('Input-Allocators'!J$32:J$80,'Input-Allocators'!$B$32:$B$80,$F65))*$D65</f>
        <v>0</v>
      </c>
      <c r="N65" s="14">
        <f ca="1">IFERROR(INDEX(N$320:N$343,MATCH($F65,$B$320:$B$343,0))/INDEX($D$320:$D$343,MATCH($F65,$B$320:$B$343,0)),SUMIFS('Input-Allocators'!K$32:K$80,'Input-Allocators'!$B$32:$B$80,$F65))*$D65</f>
        <v>0</v>
      </c>
      <c r="O65" s="14">
        <f ca="1">IFERROR(INDEX(O$320:O$343,MATCH($F65,$B$320:$B$343,0))/INDEX($D$320:$D$343,MATCH($F65,$B$320:$B$343,0)),SUMIFS('Input-Allocators'!L$32:L$80,'Input-Allocators'!$B$32:$B$80,$F65))*$D65</f>
        <v>0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0</v>
      </c>
      <c r="E66" s="14">
        <f t="shared" ca="1" si="5"/>
        <v>0</v>
      </c>
      <c r="F66" s="46"/>
      <c r="G66" s="174">
        <f t="shared" ref="G66:U66" ca="1" si="12">SUBTOTAL(9,G63:G65)</f>
        <v>0</v>
      </c>
      <c r="H66" s="174">
        <f t="shared" ca="1" si="12"/>
        <v>0</v>
      </c>
      <c r="I66" s="174">
        <f t="shared" ca="1" si="12"/>
        <v>0</v>
      </c>
      <c r="J66" s="174">
        <f t="shared" ca="1" si="12"/>
        <v>0</v>
      </c>
      <c r="K66" s="174">
        <f t="shared" ca="1" si="12"/>
        <v>0</v>
      </c>
      <c r="L66" s="174">
        <f t="shared" ca="1" si="12"/>
        <v>0</v>
      </c>
      <c r="M66" s="174">
        <f t="shared" ca="1" si="12"/>
        <v>0</v>
      </c>
      <c r="N66" s="174">
        <f t="shared" ca="1" si="12"/>
        <v>0</v>
      </c>
      <c r="O66" s="174">
        <f t="shared" ca="1" si="12"/>
        <v>0</v>
      </c>
      <c r="P66" s="174">
        <f t="shared" ca="1" si="12"/>
        <v>0</v>
      </c>
      <c r="Q66" s="174">
        <f t="shared" ca="1" si="12"/>
        <v>0</v>
      </c>
      <c r="R66" s="174">
        <f t="shared" ca="1" si="12"/>
        <v>0</v>
      </c>
      <c r="S66" s="174">
        <f t="shared" ca="1" si="12"/>
        <v>0</v>
      </c>
      <c r="T66" s="174">
        <f t="shared" ca="1" si="12"/>
        <v>0</v>
      </c>
      <c r="U66" s="174">
        <f t="shared" ca="1" si="12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ca="1" si="4"/>
        <v>0</v>
      </c>
      <c r="E69" s="14">
        <f t="shared" ca="1" si="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4"/>
        <v>0</v>
      </c>
      <c r="E70" s="14">
        <f t="shared" ca="1" si="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4"/>
        <v>0</v>
      </c>
      <c r="E71" s="14">
        <f t="shared" ca="1" si="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4"/>
        <v>0</v>
      </c>
      <c r="E72" s="14">
        <f t="shared" ca="1" si="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4"/>
        <v>0</v>
      </c>
      <c r="E73" s="14">
        <f t="shared" ref="E73:E81" ca="1" si="13">IFERROR(IF(D73="","",IF(D73=0,0,IF(ABS(D73-SUM($G73:$U73))&lt;Check_Limit,0,1))),1)</f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3"/>
        <v>0</v>
      </c>
      <c r="F74" s="46"/>
      <c r="G74" s="174">
        <f t="shared" ref="G74:U74" ca="1" si="14">SUBTOTAL(9,G69:G73)</f>
        <v>0</v>
      </c>
      <c r="H74" s="174">
        <f t="shared" ca="1" si="14"/>
        <v>0</v>
      </c>
      <c r="I74" s="174">
        <f t="shared" ca="1" si="14"/>
        <v>0</v>
      </c>
      <c r="J74" s="174">
        <f t="shared" ca="1" si="14"/>
        <v>0</v>
      </c>
      <c r="K74" s="174">
        <f t="shared" ca="1" si="14"/>
        <v>0</v>
      </c>
      <c r="L74" s="174">
        <f t="shared" ca="1" si="14"/>
        <v>0</v>
      </c>
      <c r="M74" s="174">
        <f t="shared" ca="1" si="14"/>
        <v>0</v>
      </c>
      <c r="N74" s="174">
        <f t="shared" ca="1" si="14"/>
        <v>0</v>
      </c>
      <c r="O74" s="174">
        <f t="shared" ca="1" si="14"/>
        <v>0</v>
      </c>
      <c r="P74" s="174">
        <f t="shared" ca="1" si="14"/>
        <v>0</v>
      </c>
      <c r="Q74" s="174">
        <f t="shared" ca="1" si="14"/>
        <v>0</v>
      </c>
      <c r="R74" s="174">
        <f t="shared" ca="1" si="14"/>
        <v>0</v>
      </c>
      <c r="S74" s="174">
        <f t="shared" ca="1" si="14"/>
        <v>0</v>
      </c>
      <c r="T74" s="174">
        <f t="shared" ca="1" si="14"/>
        <v>0</v>
      </c>
      <c r="U74" s="174">
        <f t="shared" ca="1" si="14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15">INDIRECT("Classification!"&amp;$D$5&amp;ROW())</f>
        <v>0</v>
      </c>
      <c r="E77" s="14">
        <f t="shared" ca="1" si="13"/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15"/>
        <v>0</v>
      </c>
      <c r="E78" s="14">
        <f t="shared" ca="1" si="13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15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15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15"/>
        <v>0</v>
      </c>
      <c r="E81" s="14">
        <f t="shared" ca="1" si="13"/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16">IFERROR(IF(D82="","",IF(D82=0,0,IF(ABS(D82-SUM($G82:$U82))&lt;Check_Limit,0,1))),1)</f>
        <v>0</v>
      </c>
      <c r="F82" s="46"/>
      <c r="G82" s="174">
        <f t="shared" ref="G82:U82" ca="1" si="17">SUBTOTAL(9,G77:G81)</f>
        <v>0</v>
      </c>
      <c r="H82" s="174">
        <f t="shared" ca="1" si="17"/>
        <v>0</v>
      </c>
      <c r="I82" s="174">
        <f t="shared" ca="1" si="17"/>
        <v>0</v>
      </c>
      <c r="J82" s="174">
        <f t="shared" ca="1" si="17"/>
        <v>0</v>
      </c>
      <c r="K82" s="174">
        <f t="shared" ca="1" si="17"/>
        <v>0</v>
      </c>
      <c r="L82" s="174">
        <f t="shared" ca="1" si="17"/>
        <v>0</v>
      </c>
      <c r="M82" s="174">
        <f t="shared" ca="1" si="17"/>
        <v>0</v>
      </c>
      <c r="N82" s="174">
        <f t="shared" ca="1" si="17"/>
        <v>0</v>
      </c>
      <c r="O82" s="174">
        <f t="shared" ca="1" si="17"/>
        <v>0</v>
      </c>
      <c r="P82" s="174">
        <f t="shared" ca="1" si="17"/>
        <v>0</v>
      </c>
      <c r="Q82" s="174">
        <f t="shared" ca="1" si="17"/>
        <v>0</v>
      </c>
      <c r="R82" s="174">
        <f t="shared" ca="1" si="17"/>
        <v>0</v>
      </c>
      <c r="S82" s="174">
        <f t="shared" ca="1" si="17"/>
        <v>0</v>
      </c>
      <c r="T82" s="174">
        <f t="shared" ca="1" si="17"/>
        <v>0</v>
      </c>
      <c r="U82" s="174">
        <f t="shared" ca="1" si="17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16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16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121" ca="1" si="18">INDIRECT("Classification!"&amp;$D$5&amp;ROW())</f>
        <v>0</v>
      </c>
      <c r="E85" s="14">
        <f t="shared" ca="1" si="16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18"/>
        <v>0</v>
      </c>
      <c r="E86" s="14">
        <f t="shared" ca="1" si="16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4">
        <f ca="1">IFERROR(INDEX(G$320:G$343,MATCH($F86,$B$320:$B$343,0))/INDEX($D$320:$D$343,MATCH($F86,$B$320:$B$343,0)),SUMIFS('Input-Allocators'!D$32:D$80,'Input-Allocators'!$B$32:$B$80,$F86))*$D86</f>
        <v>0</v>
      </c>
      <c r="H86" s="14">
        <f ca="1">IFERROR(INDEX(H$320:H$343,MATCH($F86,$B$320:$B$343,0))/INDEX($D$320:$D$343,MATCH($F86,$B$320:$B$343,0)),SUMIFS('Input-Allocators'!E$32:E$80,'Input-Allocators'!$B$32:$B$80,$F86))*$D86</f>
        <v>0</v>
      </c>
      <c r="I86" s="14">
        <f ca="1">IFERROR(INDEX(I$320:I$343,MATCH($F86,$B$320:$B$343,0))/INDEX($D$320:$D$343,MATCH($F86,$B$320:$B$343,0)),SUMIFS('Input-Allocators'!F$32:F$80,'Input-Allocators'!$B$32:$B$80,$F86))*$D86</f>
        <v>0</v>
      </c>
      <c r="J86" s="14">
        <f ca="1">IFERROR(INDEX(J$320:J$343,MATCH($F86,$B$320:$B$343,0))/INDEX($D$320:$D$343,MATCH($F86,$B$320:$B$343,0)),SUMIFS('Input-Allocators'!G$32:G$80,'Input-Allocators'!$B$32:$B$80,$F86))*$D86</f>
        <v>0</v>
      </c>
      <c r="K86" s="14">
        <f ca="1">IFERROR(INDEX(K$320:K$343,MATCH($F86,$B$320:$B$343,0))/INDEX($D$320:$D$343,MATCH($F86,$B$320:$B$343,0)),SUMIFS('Input-Allocators'!H$32:H$80,'Input-Allocators'!$B$32:$B$80,$F86))*$D86</f>
        <v>0</v>
      </c>
      <c r="L86" s="14">
        <f ca="1">IFERROR(INDEX(L$320:L$343,MATCH($F86,$B$320:$B$343,0))/INDEX($D$320:$D$343,MATCH($F86,$B$320:$B$343,0)),SUMIFS('Input-Allocators'!I$32:I$80,'Input-Allocators'!$B$32:$B$80,$F86))*$D86</f>
        <v>0</v>
      </c>
      <c r="M86" s="14">
        <f ca="1">IFERROR(INDEX(M$320:M$343,MATCH($F86,$B$320:$B$343,0))/INDEX($D$320:$D$343,MATCH($F86,$B$320:$B$343,0)),SUMIFS('Input-Allocators'!J$32:J$80,'Input-Allocators'!$B$32:$B$80,$F86))*$D86</f>
        <v>0</v>
      </c>
      <c r="N86" s="14">
        <f ca="1">IFERROR(INDEX(N$320:N$343,MATCH($F86,$B$320:$B$343,0))/INDEX($D$320:$D$343,MATCH($F86,$B$320:$B$343,0)),SUMIFS('Input-Allocators'!K$32:K$80,'Input-Allocators'!$B$32:$B$80,$F86))*$D86</f>
        <v>0</v>
      </c>
      <c r="O86" s="14">
        <f ca="1">IFERROR(INDEX(O$320:O$343,MATCH($F86,$B$320:$B$343,0))/INDEX($D$320:$D$343,MATCH($F86,$B$320:$B$343,0)),SUMIFS('Input-Allocators'!L$32:L$80,'Input-Allocators'!$B$32:$B$80,$F86))*$D86</f>
        <v>0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18"/>
        <v>0</v>
      </c>
      <c r="E87" s="14">
        <f t="shared" ca="1" si="16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18"/>
        <v>0</v>
      </c>
      <c r="E88" s="14">
        <f t="shared" ref="E88:E95" ca="1" si="19">IFERROR(IF(D88="","",IF(D88=0,0,IF(ABS(D88-SUM($G88:$U88))&lt;Check_Limit,0,1))),1)</f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18"/>
        <v>0</v>
      </c>
      <c r="E89" s="14">
        <f t="shared" ca="1" si="19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18"/>
        <v>0</v>
      </c>
      <c r="E90" s="14">
        <f t="shared" ca="1" si="19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18"/>
        <v>0</v>
      </c>
      <c r="E91" s="14">
        <f t="shared" ca="1" si="19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18"/>
        <v>0</v>
      </c>
      <c r="E92" s="14">
        <f t="shared" ca="1" si="19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18"/>
        <v>0</v>
      </c>
      <c r="E93" s="14">
        <f t="shared" ca="1" si="19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18"/>
        <v>0</v>
      </c>
      <c r="E94" s="14">
        <f t="shared" ca="1" si="19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18"/>
        <v>0</v>
      </c>
      <c r="E95" s="14">
        <f t="shared" ca="1" si="19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0</v>
      </c>
      <c r="E96" s="14">
        <f t="shared" ca="1" si="16"/>
        <v>0</v>
      </c>
      <c r="F96" s="46"/>
      <c r="G96" s="174">
        <f t="shared" ref="G96:U96" ca="1" si="20">SUBTOTAL(9,G85:G95)</f>
        <v>0</v>
      </c>
      <c r="H96" s="174">
        <f t="shared" ca="1" si="20"/>
        <v>0</v>
      </c>
      <c r="I96" s="174">
        <f t="shared" ca="1" si="20"/>
        <v>0</v>
      </c>
      <c r="J96" s="174">
        <f t="shared" ca="1" si="20"/>
        <v>0</v>
      </c>
      <c r="K96" s="174">
        <f t="shared" ca="1" si="20"/>
        <v>0</v>
      </c>
      <c r="L96" s="174">
        <f t="shared" ca="1" si="20"/>
        <v>0</v>
      </c>
      <c r="M96" s="174">
        <f t="shared" ca="1" si="20"/>
        <v>0</v>
      </c>
      <c r="N96" s="174">
        <f t="shared" ca="1" si="20"/>
        <v>0</v>
      </c>
      <c r="O96" s="174">
        <f t="shared" ca="1" si="20"/>
        <v>0</v>
      </c>
      <c r="P96" s="174">
        <f t="shared" ca="1" si="20"/>
        <v>0</v>
      </c>
      <c r="Q96" s="174">
        <f t="shared" ca="1" si="20"/>
        <v>0</v>
      </c>
      <c r="R96" s="174">
        <f t="shared" ca="1" si="20"/>
        <v>0</v>
      </c>
      <c r="S96" s="174">
        <f t="shared" ca="1" si="20"/>
        <v>0</v>
      </c>
      <c r="T96" s="174">
        <f t="shared" ca="1" si="20"/>
        <v>0</v>
      </c>
      <c r="U96" s="174">
        <f t="shared" ca="1" si="20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ca="1" si="18"/>
        <v>0</v>
      </c>
      <c r="E99" s="14">
        <f t="shared" ca="1" si="16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18"/>
        <v>0</v>
      </c>
      <c r="E100" s="14">
        <f t="shared" ca="1" si="16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-</v>
      </c>
      <c r="G100" s="14">
        <f ca="1">IFERROR(INDEX(G$320:G$343,MATCH($F100,$B$320:$B$343,0))/INDEX($D$320:$D$343,MATCH($F100,$B$320:$B$343,0)),SUMIFS('Input-Allocators'!D$32:D$80,'Input-Allocators'!$B$32:$B$80,$F100))*$D100</f>
        <v>0</v>
      </c>
      <c r="H100" s="14">
        <f ca="1">IFERROR(INDEX(H$320:H$343,MATCH($F100,$B$320:$B$343,0))/INDEX($D$320:$D$343,MATCH($F100,$B$320:$B$343,0)),SUMIFS('Input-Allocators'!E$32:E$80,'Input-Allocators'!$B$32:$B$80,$F100))*$D100</f>
        <v>0</v>
      </c>
      <c r="I100" s="14">
        <f ca="1">IFERROR(INDEX(I$320:I$343,MATCH($F100,$B$320:$B$343,0))/INDEX($D$320:$D$343,MATCH($F100,$B$320:$B$343,0)),SUMIFS('Input-Allocators'!F$32:F$80,'Input-Allocators'!$B$32:$B$80,$F100))*$D100</f>
        <v>0</v>
      </c>
      <c r="J100" s="14">
        <f ca="1">IFERROR(INDEX(J$320:J$343,MATCH($F100,$B$320:$B$343,0))/INDEX($D$320:$D$343,MATCH($F100,$B$320:$B$343,0)),SUMIFS('Input-Allocators'!G$32:G$80,'Input-Allocators'!$B$32:$B$80,$F100))*$D100</f>
        <v>0</v>
      </c>
      <c r="K100" s="14">
        <f ca="1">IFERROR(INDEX(K$320:K$343,MATCH($F100,$B$320:$B$343,0))/INDEX($D$320:$D$343,MATCH($F100,$B$320:$B$343,0)),SUMIFS('Input-Allocators'!H$32:H$80,'Input-Allocators'!$B$32:$B$80,$F100))*$D100</f>
        <v>0</v>
      </c>
      <c r="L100" s="14">
        <f ca="1">IFERROR(INDEX(L$320:L$343,MATCH($F100,$B$320:$B$343,0))/INDEX($D$320:$D$343,MATCH($F100,$B$320:$B$343,0)),SUMIFS('Input-Allocators'!I$32:I$80,'Input-Allocators'!$B$32:$B$80,$F100))*$D100</f>
        <v>0</v>
      </c>
      <c r="M100" s="14">
        <f ca="1">IFERROR(INDEX(M$320:M$343,MATCH($F100,$B$320:$B$343,0))/INDEX($D$320:$D$343,MATCH($F100,$B$320:$B$343,0)),SUMIFS('Input-Allocators'!J$32:J$80,'Input-Allocators'!$B$32:$B$80,$F100))*$D100</f>
        <v>0</v>
      </c>
      <c r="N100" s="14">
        <f ca="1">IFERROR(INDEX(N$320:N$343,MATCH($F100,$B$320:$B$343,0))/INDEX($D$320:$D$343,MATCH($F100,$B$320:$B$343,0)),SUMIFS('Input-Allocators'!K$32:K$80,'Input-Allocators'!$B$32:$B$80,$F100))*$D100</f>
        <v>0</v>
      </c>
      <c r="O100" s="14">
        <f ca="1">IFERROR(INDEX(O$320:O$343,MATCH($F100,$B$320:$B$343,0))/INDEX($D$320:$D$343,MATCH($F100,$B$320:$B$343,0)),SUMIFS('Input-Allocators'!L$32:L$80,'Input-Allocators'!$B$32:$B$80,$F100))*$D100</f>
        <v>0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18"/>
        <v>0</v>
      </c>
      <c r="E101" s="14">
        <f t="shared" ca="1" si="16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-</v>
      </c>
      <c r="G101" s="14">
        <f ca="1">IFERROR(INDEX(G$320:G$343,MATCH($F101,$B$320:$B$343,0))/INDEX($D$320:$D$343,MATCH($F101,$B$320:$B$343,0)),SUMIFS('Input-Allocators'!D$32:D$80,'Input-Allocators'!$B$32:$B$80,$F101))*$D101</f>
        <v>0</v>
      </c>
      <c r="H101" s="14">
        <f ca="1">IFERROR(INDEX(H$320:H$343,MATCH($F101,$B$320:$B$343,0))/INDEX($D$320:$D$343,MATCH($F101,$B$320:$B$343,0)),SUMIFS('Input-Allocators'!E$32:E$80,'Input-Allocators'!$B$32:$B$80,$F101))*$D101</f>
        <v>0</v>
      </c>
      <c r="I101" s="14">
        <f ca="1">IFERROR(INDEX(I$320:I$343,MATCH($F101,$B$320:$B$343,0))/INDEX($D$320:$D$343,MATCH($F101,$B$320:$B$343,0)),SUMIFS('Input-Allocators'!F$32:F$80,'Input-Allocators'!$B$32:$B$80,$F101))*$D101</f>
        <v>0</v>
      </c>
      <c r="J101" s="14">
        <f ca="1">IFERROR(INDEX(J$320:J$343,MATCH($F101,$B$320:$B$343,0))/INDEX($D$320:$D$343,MATCH($F101,$B$320:$B$343,0)),SUMIFS('Input-Allocators'!G$32:G$80,'Input-Allocators'!$B$32:$B$80,$F101))*$D101</f>
        <v>0</v>
      </c>
      <c r="K101" s="14">
        <f ca="1">IFERROR(INDEX(K$320:K$343,MATCH($F101,$B$320:$B$343,0))/INDEX($D$320:$D$343,MATCH($F101,$B$320:$B$343,0)),SUMIFS('Input-Allocators'!H$32:H$80,'Input-Allocators'!$B$32:$B$80,$F101))*$D101</f>
        <v>0</v>
      </c>
      <c r="L101" s="14">
        <f ca="1">IFERROR(INDEX(L$320:L$343,MATCH($F101,$B$320:$B$343,0))/INDEX($D$320:$D$343,MATCH($F101,$B$320:$B$343,0)),SUMIFS('Input-Allocators'!I$32:I$80,'Input-Allocators'!$B$32:$B$80,$F101))*$D101</f>
        <v>0</v>
      </c>
      <c r="M101" s="14">
        <f ca="1">IFERROR(INDEX(M$320:M$343,MATCH($F101,$B$320:$B$343,0))/INDEX($D$320:$D$343,MATCH($F101,$B$320:$B$343,0)),SUMIFS('Input-Allocators'!J$32:J$80,'Input-Allocators'!$B$32:$B$80,$F101))*$D101</f>
        <v>0</v>
      </c>
      <c r="N101" s="14">
        <f ca="1">IFERROR(INDEX(N$320:N$343,MATCH($F101,$B$320:$B$343,0))/INDEX($D$320:$D$343,MATCH($F101,$B$320:$B$343,0)),SUMIFS('Input-Allocators'!K$32:K$80,'Input-Allocators'!$B$32:$B$80,$F101))*$D101</f>
        <v>0</v>
      </c>
      <c r="O101" s="14">
        <f ca="1">IFERROR(INDEX(O$320:O$343,MATCH($F101,$B$320:$B$343,0))/INDEX($D$320:$D$343,MATCH($F101,$B$320:$B$343,0)),SUMIFS('Input-Allocators'!L$32:L$80,'Input-Allocators'!$B$32:$B$80,$F101))*$D101</f>
        <v>0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18"/>
        <v>0</v>
      </c>
      <c r="E102" s="14">
        <f t="shared" ca="1" si="16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-</v>
      </c>
      <c r="G102" s="14">
        <f ca="1">IFERROR(INDEX(G$320:G$343,MATCH($F102,$B$320:$B$343,0))/INDEX($D$320:$D$343,MATCH($F102,$B$320:$B$343,0)),SUMIFS('Input-Allocators'!D$32:D$80,'Input-Allocators'!$B$32:$B$80,$F102))*$D102</f>
        <v>0</v>
      </c>
      <c r="H102" s="14">
        <f ca="1">IFERROR(INDEX(H$320:H$343,MATCH($F102,$B$320:$B$343,0))/INDEX($D$320:$D$343,MATCH($F102,$B$320:$B$343,0)),SUMIFS('Input-Allocators'!E$32:E$80,'Input-Allocators'!$B$32:$B$80,$F102))*$D102</f>
        <v>0</v>
      </c>
      <c r="I102" s="14">
        <f ca="1">IFERROR(INDEX(I$320:I$343,MATCH($F102,$B$320:$B$343,0))/INDEX($D$320:$D$343,MATCH($F102,$B$320:$B$343,0)),SUMIFS('Input-Allocators'!F$32:F$80,'Input-Allocators'!$B$32:$B$80,$F102))*$D102</f>
        <v>0</v>
      </c>
      <c r="J102" s="14">
        <f ca="1">IFERROR(INDEX(J$320:J$343,MATCH($F102,$B$320:$B$343,0))/INDEX($D$320:$D$343,MATCH($F102,$B$320:$B$343,0)),SUMIFS('Input-Allocators'!G$32:G$80,'Input-Allocators'!$B$32:$B$80,$F102))*$D102</f>
        <v>0</v>
      </c>
      <c r="K102" s="14">
        <f ca="1">IFERROR(INDEX(K$320:K$343,MATCH($F102,$B$320:$B$343,0))/INDEX($D$320:$D$343,MATCH($F102,$B$320:$B$343,0)),SUMIFS('Input-Allocators'!H$32:H$80,'Input-Allocators'!$B$32:$B$80,$F102))*$D102</f>
        <v>0</v>
      </c>
      <c r="L102" s="14">
        <f ca="1">IFERROR(INDEX(L$320:L$343,MATCH($F102,$B$320:$B$343,0))/INDEX($D$320:$D$343,MATCH($F102,$B$320:$B$343,0)),SUMIFS('Input-Allocators'!I$32:I$80,'Input-Allocators'!$B$32:$B$80,$F102))*$D102</f>
        <v>0</v>
      </c>
      <c r="M102" s="14">
        <f ca="1">IFERROR(INDEX(M$320:M$343,MATCH($F102,$B$320:$B$343,0))/INDEX($D$320:$D$343,MATCH($F102,$B$320:$B$343,0)),SUMIFS('Input-Allocators'!J$32:J$80,'Input-Allocators'!$B$32:$B$80,$F102))*$D102</f>
        <v>0</v>
      </c>
      <c r="N102" s="14">
        <f ca="1">IFERROR(INDEX(N$320:N$343,MATCH($F102,$B$320:$B$343,0))/INDEX($D$320:$D$343,MATCH($F102,$B$320:$B$343,0)),SUMIFS('Input-Allocators'!K$32:K$80,'Input-Allocators'!$B$32:$B$80,$F102))*$D102</f>
        <v>0</v>
      </c>
      <c r="O102" s="14">
        <f ca="1">IFERROR(INDEX(O$320:O$343,MATCH($F102,$B$320:$B$343,0))/INDEX($D$320:$D$343,MATCH($F102,$B$320:$B$343,0)),SUMIFS('Input-Allocators'!L$32:L$80,'Input-Allocators'!$B$32:$B$80,$F102))*$D102</f>
        <v>0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18"/>
        <v>0</v>
      </c>
      <c r="E103" s="14">
        <f t="shared" ca="1" si="16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4">
        <f ca="1">IFERROR(INDEX(G$320:G$343,MATCH($F103,$B$320:$B$343,0))/INDEX($D$320:$D$343,MATCH($F103,$B$320:$B$343,0)),SUMIFS('Input-Allocators'!D$32:D$80,'Input-Allocators'!$B$32:$B$80,$F103))*$D103</f>
        <v>0</v>
      </c>
      <c r="H103" s="14">
        <f ca="1">IFERROR(INDEX(H$320:H$343,MATCH($F103,$B$320:$B$343,0))/INDEX($D$320:$D$343,MATCH($F103,$B$320:$B$343,0)),SUMIFS('Input-Allocators'!E$32:E$80,'Input-Allocators'!$B$32:$B$80,$F103))*$D103</f>
        <v>0</v>
      </c>
      <c r="I103" s="14">
        <f ca="1">IFERROR(INDEX(I$320:I$343,MATCH($F103,$B$320:$B$343,0))/INDEX($D$320:$D$343,MATCH($F103,$B$320:$B$343,0)),SUMIFS('Input-Allocators'!F$32:F$80,'Input-Allocators'!$B$32:$B$80,$F103))*$D103</f>
        <v>0</v>
      </c>
      <c r="J103" s="14">
        <f ca="1">IFERROR(INDEX(J$320:J$343,MATCH($F103,$B$320:$B$343,0))/INDEX($D$320:$D$343,MATCH($F103,$B$320:$B$343,0)),SUMIFS('Input-Allocators'!G$32:G$80,'Input-Allocators'!$B$32:$B$80,$F103))*$D103</f>
        <v>0</v>
      </c>
      <c r="K103" s="14">
        <f ca="1">IFERROR(INDEX(K$320:K$343,MATCH($F103,$B$320:$B$343,0))/INDEX($D$320:$D$343,MATCH($F103,$B$320:$B$343,0)),SUMIFS('Input-Allocators'!H$32:H$80,'Input-Allocators'!$B$32:$B$80,$F103))*$D103</f>
        <v>0</v>
      </c>
      <c r="L103" s="14">
        <f ca="1">IFERROR(INDEX(L$320:L$343,MATCH($F103,$B$320:$B$343,0))/INDEX($D$320:$D$343,MATCH($F103,$B$320:$B$343,0)),SUMIFS('Input-Allocators'!I$32:I$80,'Input-Allocators'!$B$32:$B$80,$F103))*$D103</f>
        <v>0</v>
      </c>
      <c r="M103" s="14">
        <f ca="1">IFERROR(INDEX(M$320:M$343,MATCH($F103,$B$320:$B$343,0))/INDEX($D$320:$D$343,MATCH($F103,$B$320:$B$343,0)),SUMIFS('Input-Allocators'!J$32:J$80,'Input-Allocators'!$B$32:$B$80,$F103))*$D103</f>
        <v>0</v>
      </c>
      <c r="N103" s="14">
        <f ca="1">IFERROR(INDEX(N$320:N$343,MATCH($F103,$B$320:$B$343,0))/INDEX($D$320:$D$343,MATCH($F103,$B$320:$B$343,0)),SUMIFS('Input-Allocators'!K$32:K$80,'Input-Allocators'!$B$32:$B$80,$F103))*$D103</f>
        <v>0</v>
      </c>
      <c r="O103" s="14">
        <f ca="1">IFERROR(INDEX(O$320:O$343,MATCH($F103,$B$320:$B$343,0))/INDEX($D$320:$D$343,MATCH($F103,$B$320:$B$343,0)),SUMIFS('Input-Allocators'!L$32:L$80,'Input-Allocators'!$B$32:$B$80,$F103))*$D103</f>
        <v>0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18"/>
        <v>0</v>
      </c>
      <c r="E104" s="14">
        <f t="shared" ca="1" si="16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18"/>
        <v>0</v>
      </c>
      <c r="E105" s="14">
        <f t="shared" ca="1" si="16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4">
        <f ca="1">IFERROR(INDEX(G$320:G$343,MATCH($F105,$B$320:$B$343,0))/INDEX($D$320:$D$343,MATCH($F105,$B$320:$B$343,0)),SUMIFS('Input-Allocators'!D$32:D$80,'Input-Allocators'!$B$32:$B$80,$F105))*$D105</f>
        <v>0</v>
      </c>
      <c r="H105" s="14">
        <f ca="1">IFERROR(INDEX(H$320:H$343,MATCH($F105,$B$320:$B$343,0))/INDEX($D$320:$D$343,MATCH($F105,$B$320:$B$343,0)),SUMIFS('Input-Allocators'!E$32:E$80,'Input-Allocators'!$B$32:$B$80,$F105))*$D105</f>
        <v>0</v>
      </c>
      <c r="I105" s="14">
        <f ca="1">IFERROR(INDEX(I$320:I$343,MATCH($F105,$B$320:$B$343,0))/INDEX($D$320:$D$343,MATCH($F105,$B$320:$B$343,0)),SUMIFS('Input-Allocators'!F$32:F$80,'Input-Allocators'!$B$32:$B$80,$F105))*$D105</f>
        <v>0</v>
      </c>
      <c r="J105" s="14">
        <f ca="1">IFERROR(INDEX(J$320:J$343,MATCH($F105,$B$320:$B$343,0))/INDEX($D$320:$D$343,MATCH($F105,$B$320:$B$343,0)),SUMIFS('Input-Allocators'!G$32:G$80,'Input-Allocators'!$B$32:$B$80,$F105))*$D105</f>
        <v>0</v>
      </c>
      <c r="K105" s="14">
        <f ca="1">IFERROR(INDEX(K$320:K$343,MATCH($F105,$B$320:$B$343,0))/INDEX($D$320:$D$343,MATCH($F105,$B$320:$B$343,0)),SUMIFS('Input-Allocators'!H$32:H$80,'Input-Allocators'!$B$32:$B$80,$F105))*$D105</f>
        <v>0</v>
      </c>
      <c r="L105" s="14">
        <f ca="1">IFERROR(INDEX(L$320:L$343,MATCH($F105,$B$320:$B$343,0))/INDEX($D$320:$D$343,MATCH($F105,$B$320:$B$343,0)),SUMIFS('Input-Allocators'!I$32:I$80,'Input-Allocators'!$B$32:$B$80,$F105))*$D105</f>
        <v>0</v>
      </c>
      <c r="M105" s="14">
        <f ca="1">IFERROR(INDEX(M$320:M$343,MATCH($F105,$B$320:$B$343,0))/INDEX($D$320:$D$343,MATCH($F105,$B$320:$B$343,0)),SUMIFS('Input-Allocators'!J$32:J$80,'Input-Allocators'!$B$32:$B$80,$F105))*$D105</f>
        <v>0</v>
      </c>
      <c r="N105" s="14">
        <f ca="1">IFERROR(INDEX(N$320:N$343,MATCH($F105,$B$320:$B$343,0))/INDEX($D$320:$D$343,MATCH($F105,$B$320:$B$343,0)),SUMIFS('Input-Allocators'!K$32:K$80,'Input-Allocators'!$B$32:$B$80,$F105))*$D105</f>
        <v>0</v>
      </c>
      <c r="O105" s="14">
        <f ca="1">IFERROR(INDEX(O$320:O$343,MATCH($F105,$B$320:$B$343,0))/INDEX($D$320:$D$343,MATCH($F105,$B$320:$B$343,0)),SUMIFS('Input-Allocators'!L$32:L$80,'Input-Allocators'!$B$32:$B$80,$F105))*$D105</f>
        <v>0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18"/>
        <v>0</v>
      </c>
      <c r="E106" s="14">
        <f t="shared" ca="1" si="16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4">
        <f ca="1">IFERROR(INDEX(G$320:G$343,MATCH($F106,$B$320:$B$343,0))/INDEX($D$320:$D$343,MATCH($F106,$B$320:$B$343,0)),SUMIFS('Input-Allocators'!D$32:D$80,'Input-Allocators'!$B$32:$B$80,$F106))*$D106</f>
        <v>0</v>
      </c>
      <c r="H106" s="14">
        <f ca="1">IFERROR(INDEX(H$320:H$343,MATCH($F106,$B$320:$B$343,0))/INDEX($D$320:$D$343,MATCH($F106,$B$320:$B$343,0)),SUMIFS('Input-Allocators'!E$32:E$80,'Input-Allocators'!$B$32:$B$80,$F106))*$D106</f>
        <v>0</v>
      </c>
      <c r="I106" s="14">
        <f ca="1">IFERROR(INDEX(I$320:I$343,MATCH($F106,$B$320:$B$343,0))/INDEX($D$320:$D$343,MATCH($F106,$B$320:$B$343,0)),SUMIFS('Input-Allocators'!F$32:F$80,'Input-Allocators'!$B$32:$B$80,$F106))*$D106</f>
        <v>0</v>
      </c>
      <c r="J106" s="14">
        <f ca="1">IFERROR(INDEX(J$320:J$343,MATCH($F106,$B$320:$B$343,0))/INDEX($D$320:$D$343,MATCH($F106,$B$320:$B$343,0)),SUMIFS('Input-Allocators'!G$32:G$80,'Input-Allocators'!$B$32:$B$80,$F106))*$D106</f>
        <v>0</v>
      </c>
      <c r="K106" s="14">
        <f ca="1">IFERROR(INDEX(K$320:K$343,MATCH($F106,$B$320:$B$343,0))/INDEX($D$320:$D$343,MATCH($F106,$B$320:$B$343,0)),SUMIFS('Input-Allocators'!H$32:H$80,'Input-Allocators'!$B$32:$B$80,$F106))*$D106</f>
        <v>0</v>
      </c>
      <c r="L106" s="14">
        <f ca="1">IFERROR(INDEX(L$320:L$343,MATCH($F106,$B$320:$B$343,0))/INDEX($D$320:$D$343,MATCH($F106,$B$320:$B$343,0)),SUMIFS('Input-Allocators'!I$32:I$80,'Input-Allocators'!$B$32:$B$80,$F106))*$D106</f>
        <v>0</v>
      </c>
      <c r="M106" s="14">
        <f ca="1">IFERROR(INDEX(M$320:M$343,MATCH($F106,$B$320:$B$343,0))/INDEX($D$320:$D$343,MATCH($F106,$B$320:$B$343,0)),SUMIFS('Input-Allocators'!J$32:J$80,'Input-Allocators'!$B$32:$B$80,$F106))*$D106</f>
        <v>0</v>
      </c>
      <c r="N106" s="14">
        <f ca="1">IFERROR(INDEX(N$320:N$343,MATCH($F106,$B$320:$B$343,0))/INDEX($D$320:$D$343,MATCH($F106,$B$320:$B$343,0)),SUMIFS('Input-Allocators'!K$32:K$80,'Input-Allocators'!$B$32:$B$80,$F106))*$D106</f>
        <v>0</v>
      </c>
      <c r="O106" s="14">
        <f ca="1">IFERROR(INDEX(O$320:O$343,MATCH($F106,$B$320:$B$343,0))/INDEX($D$320:$D$343,MATCH($F106,$B$320:$B$343,0)),SUMIFS('Input-Allocators'!L$32:L$80,'Input-Allocators'!$B$32:$B$80,$F106))*$D106</f>
        <v>0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18"/>
        <v>0</v>
      </c>
      <c r="E107" s="14">
        <f t="shared" ca="1" si="16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18"/>
        <v>0</v>
      </c>
      <c r="E108" s="14">
        <f t="shared" ca="1" si="16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0</v>
      </c>
      <c r="E109" s="14">
        <f t="shared" ca="1" si="16"/>
        <v>0</v>
      </c>
      <c r="F109" s="46"/>
      <c r="G109" s="174">
        <f t="shared" ref="G109:U109" ca="1" si="21">SUBTOTAL(9,G99:G108)</f>
        <v>0</v>
      </c>
      <c r="H109" s="174">
        <f t="shared" ca="1" si="21"/>
        <v>0</v>
      </c>
      <c r="I109" s="174">
        <f t="shared" ca="1" si="21"/>
        <v>0</v>
      </c>
      <c r="J109" s="174">
        <f t="shared" ca="1" si="21"/>
        <v>0</v>
      </c>
      <c r="K109" s="174">
        <f t="shared" ca="1" si="21"/>
        <v>0</v>
      </c>
      <c r="L109" s="174">
        <f t="shared" ca="1" si="21"/>
        <v>0</v>
      </c>
      <c r="M109" s="174">
        <f t="shared" ca="1" si="21"/>
        <v>0</v>
      </c>
      <c r="N109" s="174">
        <f t="shared" ca="1" si="21"/>
        <v>0</v>
      </c>
      <c r="O109" s="174">
        <f t="shared" ca="1" si="21"/>
        <v>0</v>
      </c>
      <c r="P109" s="174">
        <f t="shared" ca="1" si="21"/>
        <v>0</v>
      </c>
      <c r="Q109" s="174">
        <f t="shared" ca="1" si="21"/>
        <v>0</v>
      </c>
      <c r="R109" s="174">
        <f t="shared" ca="1" si="21"/>
        <v>0</v>
      </c>
      <c r="S109" s="174">
        <f t="shared" ca="1" si="21"/>
        <v>0</v>
      </c>
      <c r="T109" s="174">
        <f t="shared" ca="1" si="21"/>
        <v>0</v>
      </c>
      <c r="U109" s="174">
        <f t="shared" ca="1" si="21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0</v>
      </c>
      <c r="E111" s="14">
        <f t="shared" ca="1" si="16"/>
        <v>0</v>
      </c>
      <c r="F111" s="46"/>
      <c r="G111" s="175">
        <f t="shared" ref="G111:U111" ca="1" si="22">SUBTOTAL(9,G63:G110)</f>
        <v>0</v>
      </c>
      <c r="H111" s="175">
        <f t="shared" ca="1" si="22"/>
        <v>0</v>
      </c>
      <c r="I111" s="175">
        <f t="shared" ca="1" si="22"/>
        <v>0</v>
      </c>
      <c r="J111" s="175">
        <f t="shared" ca="1" si="22"/>
        <v>0</v>
      </c>
      <c r="K111" s="175">
        <f t="shared" ca="1" si="22"/>
        <v>0</v>
      </c>
      <c r="L111" s="175">
        <f t="shared" ca="1" si="22"/>
        <v>0</v>
      </c>
      <c r="M111" s="175">
        <f t="shared" ca="1" si="22"/>
        <v>0</v>
      </c>
      <c r="N111" s="175">
        <f t="shared" ca="1" si="22"/>
        <v>0</v>
      </c>
      <c r="O111" s="175">
        <f t="shared" ca="1" si="22"/>
        <v>0</v>
      </c>
      <c r="P111" s="175">
        <f t="shared" ca="1" si="22"/>
        <v>0</v>
      </c>
      <c r="Q111" s="175">
        <f t="shared" ca="1" si="22"/>
        <v>0</v>
      </c>
      <c r="R111" s="175">
        <f t="shared" ca="1" si="22"/>
        <v>0</v>
      </c>
      <c r="S111" s="175">
        <f t="shared" ca="1" si="22"/>
        <v>0</v>
      </c>
      <c r="T111" s="175">
        <f t="shared" ca="1" si="22"/>
        <v>0</v>
      </c>
      <c r="U111" s="175">
        <f t="shared" ca="1" si="22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ca="1" si="18"/>
        <v>0</v>
      </c>
      <c r="E114" s="14">
        <f t="shared" ref="E114" ca="1" si="23">IFERROR(IF(D114="","",IF(D114=0,0,IF(ABS(D114-SUM($G114:$U114))&lt;Check_Limit,0,1))),1)</f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4">
        <f ca="1">IFERROR(INDEX(G$320:G$343,MATCH($F114,$B$320:$B$343,0))/INDEX($D$320:$D$343,MATCH($F114,$B$320:$B$343,0)),SUMIFS('Input-Allocators'!D$32:D$80,'Input-Allocators'!$B$32:$B$80,$F114))*$D114</f>
        <v>0</v>
      </c>
      <c r="H114" s="14">
        <f ca="1">IFERROR(INDEX(H$320:H$343,MATCH($F114,$B$320:$B$343,0))/INDEX($D$320:$D$343,MATCH($F114,$B$320:$B$343,0)),SUMIFS('Input-Allocators'!E$32:E$80,'Input-Allocators'!$B$32:$B$80,$F114))*$D114</f>
        <v>0</v>
      </c>
      <c r="I114" s="14">
        <f ca="1">IFERROR(INDEX(I$320:I$343,MATCH($F114,$B$320:$B$343,0))/INDEX($D$320:$D$343,MATCH($F114,$B$320:$B$343,0)),SUMIFS('Input-Allocators'!F$32:F$80,'Input-Allocators'!$B$32:$B$80,$F114))*$D114</f>
        <v>0</v>
      </c>
      <c r="J114" s="14">
        <f ca="1">IFERROR(INDEX(J$320:J$343,MATCH($F114,$B$320:$B$343,0))/INDEX($D$320:$D$343,MATCH($F114,$B$320:$B$343,0)),SUMIFS('Input-Allocators'!G$32:G$80,'Input-Allocators'!$B$32:$B$80,$F114))*$D114</f>
        <v>0</v>
      </c>
      <c r="K114" s="14">
        <f ca="1">IFERROR(INDEX(K$320:K$343,MATCH($F114,$B$320:$B$343,0))/INDEX($D$320:$D$343,MATCH($F114,$B$320:$B$343,0)),SUMIFS('Input-Allocators'!H$32:H$80,'Input-Allocators'!$B$32:$B$80,$F114))*$D114</f>
        <v>0</v>
      </c>
      <c r="L114" s="14">
        <f ca="1">IFERROR(INDEX(L$320:L$343,MATCH($F114,$B$320:$B$343,0))/INDEX($D$320:$D$343,MATCH($F114,$B$320:$B$343,0)),SUMIFS('Input-Allocators'!I$32:I$80,'Input-Allocators'!$B$32:$B$80,$F114))*$D114</f>
        <v>0</v>
      </c>
      <c r="M114" s="14">
        <f ca="1">IFERROR(INDEX(M$320:M$343,MATCH($F114,$B$320:$B$343,0))/INDEX($D$320:$D$343,MATCH($F114,$B$320:$B$343,0)),SUMIFS('Input-Allocators'!J$32:J$80,'Input-Allocators'!$B$32:$B$80,$F114))*$D114</f>
        <v>0</v>
      </c>
      <c r="N114" s="14">
        <f ca="1">IFERROR(INDEX(N$320:N$343,MATCH($F114,$B$320:$B$343,0))/INDEX($D$320:$D$343,MATCH($F114,$B$320:$B$343,0)),SUMIFS('Input-Allocators'!K$32:K$80,'Input-Allocators'!$B$32:$B$80,$F114))*$D114</f>
        <v>0</v>
      </c>
      <c r="O114" s="14">
        <f ca="1">IFERROR(INDEX(O$320:O$343,MATCH($F114,$B$320:$B$343,0))/INDEX($D$320:$D$343,MATCH($F114,$B$320:$B$343,0)),SUMIFS('Input-Allocators'!L$32:L$80,'Input-Allocators'!$B$32:$B$80,$F114))*$D114</f>
        <v>0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18"/>
        <v>0</v>
      </c>
      <c r="E115" s="14">
        <f t="shared" ref="E115" ca="1" si="24">IFERROR(IF(D115="","",IF(D115=0,0,IF(ABS(D115-SUM($G115:$U115))&lt;Check_Limit,0,1))),1)</f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4">
        <f ca="1">IFERROR(INDEX(G$320:G$343,MATCH($F115,$B$320:$B$343,0))/INDEX($D$320:$D$343,MATCH($F115,$B$320:$B$343,0)),SUMIFS('Input-Allocators'!D$32:D$80,'Input-Allocators'!$B$32:$B$80,$F115))*$D115</f>
        <v>0</v>
      </c>
      <c r="H115" s="14">
        <f ca="1">IFERROR(INDEX(H$320:H$343,MATCH($F115,$B$320:$B$343,0))/INDEX($D$320:$D$343,MATCH($F115,$B$320:$B$343,0)),SUMIFS('Input-Allocators'!E$32:E$80,'Input-Allocators'!$B$32:$B$80,$F115))*$D115</f>
        <v>0</v>
      </c>
      <c r="I115" s="14">
        <f ca="1">IFERROR(INDEX(I$320:I$343,MATCH($F115,$B$320:$B$343,0))/INDEX($D$320:$D$343,MATCH($F115,$B$320:$B$343,0)),SUMIFS('Input-Allocators'!F$32:F$80,'Input-Allocators'!$B$32:$B$80,$F115))*$D115</f>
        <v>0</v>
      </c>
      <c r="J115" s="14">
        <f ca="1">IFERROR(INDEX(J$320:J$343,MATCH($F115,$B$320:$B$343,0))/INDEX($D$320:$D$343,MATCH($F115,$B$320:$B$343,0)),SUMIFS('Input-Allocators'!G$32:G$80,'Input-Allocators'!$B$32:$B$80,$F115))*$D115</f>
        <v>0</v>
      </c>
      <c r="K115" s="14">
        <f ca="1">IFERROR(INDEX(K$320:K$343,MATCH($F115,$B$320:$B$343,0))/INDEX($D$320:$D$343,MATCH($F115,$B$320:$B$343,0)),SUMIFS('Input-Allocators'!H$32:H$80,'Input-Allocators'!$B$32:$B$80,$F115))*$D115</f>
        <v>0</v>
      </c>
      <c r="L115" s="14">
        <f ca="1">IFERROR(INDEX(L$320:L$343,MATCH($F115,$B$320:$B$343,0))/INDEX($D$320:$D$343,MATCH($F115,$B$320:$B$343,0)),SUMIFS('Input-Allocators'!I$32:I$80,'Input-Allocators'!$B$32:$B$80,$F115))*$D115</f>
        <v>0</v>
      </c>
      <c r="M115" s="14">
        <f ca="1">IFERROR(INDEX(M$320:M$343,MATCH($F115,$B$320:$B$343,0))/INDEX($D$320:$D$343,MATCH($F115,$B$320:$B$343,0)),SUMIFS('Input-Allocators'!J$32:J$80,'Input-Allocators'!$B$32:$B$80,$F115))*$D115</f>
        <v>0</v>
      </c>
      <c r="N115" s="14">
        <f ca="1">IFERROR(INDEX(N$320:N$343,MATCH($F115,$B$320:$B$343,0))/INDEX($D$320:$D$343,MATCH($F115,$B$320:$B$343,0)),SUMIFS('Input-Allocators'!K$32:K$80,'Input-Allocators'!$B$32:$B$80,$F115))*$D115</f>
        <v>0</v>
      </c>
      <c r="O115" s="14">
        <f ca="1">IFERROR(INDEX(O$320:O$343,MATCH($F115,$B$320:$B$343,0))/INDEX($D$320:$D$343,MATCH($F115,$B$320:$B$343,0)),SUMIFS('Input-Allocators'!L$32:L$80,'Input-Allocators'!$B$32:$B$80,$F115))*$D115</f>
        <v>0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18"/>
        <v>0</v>
      </c>
      <c r="E116" s="14">
        <f t="shared" ref="E116" ca="1" si="25">IFERROR(IF(D116="","",IF(D116=0,0,IF(ABS(D116-SUM($G116:$U116))&lt;Check_Limit,0,1))),1)</f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18"/>
        <v>0</v>
      </c>
      <c r="E117" s="14">
        <f t="shared" ref="E117" ca="1" si="26">IFERROR(IF(D117="","",IF(D117=0,0,IF(ABS(D117-SUM($G117:$U117))&lt;Check_Limit,0,1))),1)</f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18"/>
        <v>0</v>
      </c>
      <c r="E118" s="14">
        <f t="shared" ref="E118" ca="1" si="27">IFERROR(IF(D118="","",IF(D118=0,0,IF(ABS(D118-SUM($G118:$U118))&lt;Check_Limit,0,1))),1)</f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4">
        <f ca="1">IFERROR(INDEX(G$320:G$343,MATCH($F118,$B$320:$B$343,0))/INDEX($D$320:$D$343,MATCH($F118,$B$320:$B$343,0)),SUMIFS('Input-Allocators'!D$32:D$80,'Input-Allocators'!$B$32:$B$80,$F118))*$D118</f>
        <v>0</v>
      </c>
      <c r="H118" s="14">
        <f ca="1">IFERROR(INDEX(H$320:H$343,MATCH($F118,$B$320:$B$343,0))/INDEX($D$320:$D$343,MATCH($F118,$B$320:$B$343,0)),SUMIFS('Input-Allocators'!E$32:E$80,'Input-Allocators'!$B$32:$B$80,$F118))*$D118</f>
        <v>0</v>
      </c>
      <c r="I118" s="14">
        <f ca="1">IFERROR(INDEX(I$320:I$343,MATCH($F118,$B$320:$B$343,0))/INDEX($D$320:$D$343,MATCH($F118,$B$320:$B$343,0)),SUMIFS('Input-Allocators'!F$32:F$80,'Input-Allocators'!$B$32:$B$80,$F118))*$D118</f>
        <v>0</v>
      </c>
      <c r="J118" s="14">
        <f ca="1">IFERROR(INDEX(J$320:J$343,MATCH($F118,$B$320:$B$343,0))/INDEX($D$320:$D$343,MATCH($F118,$B$320:$B$343,0)),SUMIFS('Input-Allocators'!G$32:G$80,'Input-Allocators'!$B$32:$B$80,$F118))*$D118</f>
        <v>0</v>
      </c>
      <c r="K118" s="14">
        <f ca="1">IFERROR(INDEX(K$320:K$343,MATCH($F118,$B$320:$B$343,0))/INDEX($D$320:$D$343,MATCH($F118,$B$320:$B$343,0)),SUMIFS('Input-Allocators'!H$32:H$80,'Input-Allocators'!$B$32:$B$80,$F118))*$D118</f>
        <v>0</v>
      </c>
      <c r="L118" s="14">
        <f ca="1">IFERROR(INDEX(L$320:L$343,MATCH($F118,$B$320:$B$343,0))/INDEX($D$320:$D$343,MATCH($F118,$B$320:$B$343,0)),SUMIFS('Input-Allocators'!I$32:I$80,'Input-Allocators'!$B$32:$B$80,$F118))*$D118</f>
        <v>0</v>
      </c>
      <c r="M118" s="14">
        <f ca="1">IFERROR(INDEX(M$320:M$343,MATCH($F118,$B$320:$B$343,0))/INDEX($D$320:$D$343,MATCH($F118,$B$320:$B$343,0)),SUMIFS('Input-Allocators'!J$32:J$80,'Input-Allocators'!$B$32:$B$80,$F118))*$D118</f>
        <v>0</v>
      </c>
      <c r="N118" s="14">
        <f ca="1">IFERROR(INDEX(N$320:N$343,MATCH($F118,$B$320:$B$343,0))/INDEX($D$320:$D$343,MATCH($F118,$B$320:$B$343,0)),SUMIFS('Input-Allocators'!K$32:K$80,'Input-Allocators'!$B$32:$B$80,$F118))*$D118</f>
        <v>0</v>
      </c>
      <c r="O118" s="14">
        <f ca="1">IFERROR(INDEX(O$320:O$343,MATCH($F118,$B$320:$B$343,0))/INDEX($D$320:$D$343,MATCH($F118,$B$320:$B$343,0)),SUMIFS('Input-Allocators'!L$32:L$80,'Input-Allocators'!$B$32:$B$80,$F118))*$D118</f>
        <v>0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18"/>
        <v>0</v>
      </c>
      <c r="E119" s="14">
        <f t="shared" ca="1" si="16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18"/>
        <v>0</v>
      </c>
      <c r="E120" s="14">
        <f t="shared" ca="1" si="16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-</v>
      </c>
      <c r="G120" s="14">
        <f ca="1">IFERROR(INDEX(G$320:G$343,MATCH($F120,$B$320:$B$343,0))/INDEX($D$320:$D$343,MATCH($F120,$B$320:$B$343,0)),SUMIFS('Input-Allocators'!D$32:D$80,'Input-Allocators'!$B$32:$B$80,$F120))*$D120</f>
        <v>0</v>
      </c>
      <c r="H120" s="14">
        <f ca="1">IFERROR(INDEX(H$320:H$343,MATCH($F120,$B$320:$B$343,0))/INDEX($D$320:$D$343,MATCH($F120,$B$320:$B$343,0)),SUMIFS('Input-Allocators'!E$32:E$80,'Input-Allocators'!$B$32:$B$80,$F120))*$D120</f>
        <v>0</v>
      </c>
      <c r="I120" s="14">
        <f ca="1">IFERROR(INDEX(I$320:I$343,MATCH($F120,$B$320:$B$343,0))/INDEX($D$320:$D$343,MATCH($F120,$B$320:$B$343,0)),SUMIFS('Input-Allocators'!F$32:F$80,'Input-Allocators'!$B$32:$B$80,$F120))*$D120</f>
        <v>0</v>
      </c>
      <c r="J120" s="14">
        <f ca="1">IFERROR(INDEX(J$320:J$343,MATCH($F120,$B$320:$B$343,0))/INDEX($D$320:$D$343,MATCH($F120,$B$320:$B$343,0)),SUMIFS('Input-Allocators'!G$32:G$80,'Input-Allocators'!$B$32:$B$80,$F120))*$D120</f>
        <v>0</v>
      </c>
      <c r="K120" s="14">
        <f ca="1">IFERROR(INDEX(K$320:K$343,MATCH($F120,$B$320:$B$343,0))/INDEX($D$320:$D$343,MATCH($F120,$B$320:$B$343,0)),SUMIFS('Input-Allocators'!H$32:H$80,'Input-Allocators'!$B$32:$B$80,$F120))*$D120</f>
        <v>0</v>
      </c>
      <c r="L120" s="14">
        <f ca="1">IFERROR(INDEX(L$320:L$343,MATCH($F120,$B$320:$B$343,0))/INDEX($D$320:$D$343,MATCH($F120,$B$320:$B$343,0)),SUMIFS('Input-Allocators'!I$32:I$80,'Input-Allocators'!$B$32:$B$80,$F120))*$D120</f>
        <v>0</v>
      </c>
      <c r="M120" s="14">
        <f ca="1">IFERROR(INDEX(M$320:M$343,MATCH($F120,$B$320:$B$343,0))/INDEX($D$320:$D$343,MATCH($F120,$B$320:$B$343,0)),SUMIFS('Input-Allocators'!J$32:J$80,'Input-Allocators'!$B$32:$B$80,$F120))*$D120</f>
        <v>0</v>
      </c>
      <c r="N120" s="14">
        <f ca="1">IFERROR(INDEX(N$320:N$343,MATCH($F120,$B$320:$B$343,0))/INDEX($D$320:$D$343,MATCH($F120,$B$320:$B$343,0)),SUMIFS('Input-Allocators'!K$32:K$80,'Input-Allocators'!$B$32:$B$80,$F120))*$D120</f>
        <v>0</v>
      </c>
      <c r="O120" s="14">
        <f ca="1">IFERROR(INDEX(O$320:O$343,MATCH($F120,$B$320:$B$343,0))/INDEX($D$320:$D$343,MATCH($F120,$B$320:$B$343,0)),SUMIFS('Input-Allocators'!L$32:L$80,'Input-Allocators'!$B$32:$B$80,$F120))*$D120</f>
        <v>0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18"/>
        <v>0</v>
      </c>
      <c r="E121" s="14">
        <f t="shared" ca="1" si="16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-</v>
      </c>
      <c r="G121" s="14">
        <f ca="1">IFERROR(INDEX(G$320:G$343,MATCH($F121,$B$320:$B$343,0))/INDEX($D$320:$D$343,MATCH($F121,$B$320:$B$343,0)),SUMIFS('Input-Allocators'!D$32:D$80,'Input-Allocators'!$B$32:$B$80,$F121))*$D121</f>
        <v>0</v>
      </c>
      <c r="H121" s="14">
        <f ca="1">IFERROR(INDEX(H$320:H$343,MATCH($F121,$B$320:$B$343,0))/INDEX($D$320:$D$343,MATCH($F121,$B$320:$B$343,0)),SUMIFS('Input-Allocators'!E$32:E$80,'Input-Allocators'!$B$32:$B$80,$F121))*$D121</f>
        <v>0</v>
      </c>
      <c r="I121" s="14">
        <f ca="1">IFERROR(INDEX(I$320:I$343,MATCH($F121,$B$320:$B$343,0))/INDEX($D$320:$D$343,MATCH($F121,$B$320:$B$343,0)),SUMIFS('Input-Allocators'!F$32:F$80,'Input-Allocators'!$B$32:$B$80,$F121))*$D121</f>
        <v>0</v>
      </c>
      <c r="J121" s="14">
        <f ca="1">IFERROR(INDEX(J$320:J$343,MATCH($F121,$B$320:$B$343,0))/INDEX($D$320:$D$343,MATCH($F121,$B$320:$B$343,0)),SUMIFS('Input-Allocators'!G$32:G$80,'Input-Allocators'!$B$32:$B$80,$F121))*$D121</f>
        <v>0</v>
      </c>
      <c r="K121" s="14">
        <f ca="1">IFERROR(INDEX(K$320:K$343,MATCH($F121,$B$320:$B$343,0))/INDEX($D$320:$D$343,MATCH($F121,$B$320:$B$343,0)),SUMIFS('Input-Allocators'!H$32:H$80,'Input-Allocators'!$B$32:$B$80,$F121))*$D121</f>
        <v>0</v>
      </c>
      <c r="L121" s="14">
        <f ca="1">IFERROR(INDEX(L$320:L$343,MATCH($F121,$B$320:$B$343,0))/INDEX($D$320:$D$343,MATCH($F121,$B$320:$B$343,0)),SUMIFS('Input-Allocators'!I$32:I$80,'Input-Allocators'!$B$32:$B$80,$F121))*$D121</f>
        <v>0</v>
      </c>
      <c r="M121" s="14">
        <f ca="1">IFERROR(INDEX(M$320:M$343,MATCH($F121,$B$320:$B$343,0))/INDEX($D$320:$D$343,MATCH($F121,$B$320:$B$343,0)),SUMIFS('Input-Allocators'!J$32:J$80,'Input-Allocators'!$B$32:$B$80,$F121))*$D121</f>
        <v>0</v>
      </c>
      <c r="N121" s="14">
        <f ca="1">IFERROR(INDEX(N$320:N$343,MATCH($F121,$B$320:$B$343,0))/INDEX($D$320:$D$343,MATCH($F121,$B$320:$B$343,0)),SUMIFS('Input-Allocators'!K$32:K$80,'Input-Allocators'!$B$32:$B$80,$F121))*$D121</f>
        <v>0</v>
      </c>
      <c r="O121" s="14">
        <f ca="1">IFERROR(INDEX(O$320:O$343,MATCH($F121,$B$320:$B$343,0))/INDEX($D$320:$D$343,MATCH($F121,$B$320:$B$343,0)),SUMIFS('Input-Allocators'!L$32:L$80,'Input-Allocators'!$B$32:$B$80,$F121))*$D121</f>
        <v>0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0</v>
      </c>
      <c r="E122" s="14">
        <f t="shared" ca="1" si="16"/>
        <v>0</v>
      </c>
      <c r="F122" s="46"/>
      <c r="G122" s="174">
        <f t="shared" ref="G122:U122" ca="1" si="28">SUBTOTAL(9,G114:G121)</f>
        <v>0</v>
      </c>
      <c r="H122" s="174">
        <f t="shared" ca="1" si="28"/>
        <v>0</v>
      </c>
      <c r="I122" s="174">
        <f t="shared" ca="1" si="28"/>
        <v>0</v>
      </c>
      <c r="J122" s="174">
        <f t="shared" ca="1" si="28"/>
        <v>0</v>
      </c>
      <c r="K122" s="174">
        <f t="shared" ca="1" si="28"/>
        <v>0</v>
      </c>
      <c r="L122" s="174">
        <f t="shared" ca="1" si="28"/>
        <v>0</v>
      </c>
      <c r="M122" s="174">
        <f t="shared" ca="1" si="28"/>
        <v>0</v>
      </c>
      <c r="N122" s="174">
        <f t="shared" ca="1" si="28"/>
        <v>0</v>
      </c>
      <c r="O122" s="174">
        <f t="shared" ca="1" si="28"/>
        <v>0</v>
      </c>
      <c r="P122" s="174">
        <f t="shared" ca="1" si="28"/>
        <v>0</v>
      </c>
      <c r="Q122" s="174">
        <f t="shared" ca="1" si="28"/>
        <v>0</v>
      </c>
      <c r="R122" s="174">
        <f t="shared" ca="1" si="28"/>
        <v>0</v>
      </c>
      <c r="S122" s="174">
        <f t="shared" ca="1" si="28"/>
        <v>0</v>
      </c>
      <c r="T122" s="174">
        <f t="shared" ca="1" si="28"/>
        <v>0</v>
      </c>
      <c r="U122" s="174">
        <f t="shared" ca="1" si="28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0</v>
      </c>
      <c r="E124" s="14">
        <f t="shared" ref="E124:E153" ca="1" si="29">IFERROR(IF(D124="","",IF(D124=0,0,IF(ABS(D124-SUM($G124:$U124))&lt;Check_Limit,0,1))),1)</f>
        <v>0</v>
      </c>
      <c r="F124" s="46"/>
      <c r="G124" s="176">
        <f t="shared" ref="G124:U124" ca="1" si="30">SUBTOTAL(9,G11:G123)</f>
        <v>0</v>
      </c>
      <c r="H124" s="176">
        <f t="shared" ca="1" si="30"/>
        <v>0</v>
      </c>
      <c r="I124" s="176">
        <f t="shared" ca="1" si="30"/>
        <v>0</v>
      </c>
      <c r="J124" s="176">
        <f t="shared" ca="1" si="30"/>
        <v>0</v>
      </c>
      <c r="K124" s="176">
        <f t="shared" ca="1" si="30"/>
        <v>0</v>
      </c>
      <c r="L124" s="176">
        <f t="shared" ca="1" si="30"/>
        <v>0</v>
      </c>
      <c r="M124" s="176">
        <f t="shared" ca="1" si="30"/>
        <v>0</v>
      </c>
      <c r="N124" s="176">
        <f t="shared" ca="1" si="30"/>
        <v>0</v>
      </c>
      <c r="O124" s="176">
        <f t="shared" ca="1" si="30"/>
        <v>0</v>
      </c>
      <c r="P124" s="176">
        <f t="shared" ca="1" si="30"/>
        <v>0</v>
      </c>
      <c r="Q124" s="176">
        <f t="shared" ca="1" si="30"/>
        <v>0</v>
      </c>
      <c r="R124" s="176">
        <f t="shared" ca="1" si="30"/>
        <v>0</v>
      </c>
      <c r="S124" s="176">
        <f t="shared" ca="1" si="30"/>
        <v>0</v>
      </c>
      <c r="T124" s="176">
        <f t="shared" ca="1" si="30"/>
        <v>0</v>
      </c>
      <c r="U124" s="176">
        <f t="shared" ca="1" si="30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52" ca="1" si="31">INDIRECT("Classification!"&amp;$D$5&amp;ROW())</f>
        <v>0</v>
      </c>
      <c r="E129" s="14">
        <f t="shared" ca="1" si="29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1"/>
        <v>0</v>
      </c>
      <c r="E130" s="14">
        <f t="shared" ca="1" si="29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1"/>
        <v>0</v>
      </c>
      <c r="E131" s="14">
        <f t="shared" ca="1" si="29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1"/>
        <v>0</v>
      </c>
      <c r="E132" s="14">
        <f t="shared" ca="1" si="29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1"/>
        <v>0</v>
      </c>
      <c r="E133" s="14">
        <f t="shared" ca="1" si="29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1"/>
        <v>0</v>
      </c>
      <c r="E134" s="14">
        <f t="shared" ca="1" si="29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1"/>
        <v>0</v>
      </c>
      <c r="E135" s="14">
        <f t="shared" ca="1" si="29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1"/>
        <v>0</v>
      </c>
      <c r="E136" s="14">
        <f t="shared" ca="1" si="29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1"/>
        <v>0</v>
      </c>
      <c r="E137" s="14">
        <f t="shared" ca="1" si="29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1"/>
        <v>0</v>
      </c>
      <c r="E138" s="14">
        <f t="shared" ca="1" si="29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1"/>
        <v>0</v>
      </c>
      <c r="E139" s="14">
        <f t="shared" ca="1" si="29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29"/>
        <v>0</v>
      </c>
      <c r="F140" s="46"/>
      <c r="G140" s="174">
        <f t="shared" ref="G140:U140" ca="1" si="32">SUBTOTAL(9,G129:G139)</f>
        <v>0</v>
      </c>
      <c r="H140" s="174">
        <f t="shared" ca="1" si="32"/>
        <v>0</v>
      </c>
      <c r="I140" s="174">
        <f t="shared" ca="1" si="32"/>
        <v>0</v>
      </c>
      <c r="J140" s="174">
        <f t="shared" ca="1" si="32"/>
        <v>0</v>
      </c>
      <c r="K140" s="174">
        <f t="shared" ca="1" si="32"/>
        <v>0</v>
      </c>
      <c r="L140" s="174">
        <f t="shared" ca="1" si="32"/>
        <v>0</v>
      </c>
      <c r="M140" s="174">
        <f t="shared" ca="1" si="32"/>
        <v>0</v>
      </c>
      <c r="N140" s="174">
        <f t="shared" ca="1" si="32"/>
        <v>0</v>
      </c>
      <c r="O140" s="174">
        <f t="shared" ca="1" si="32"/>
        <v>0</v>
      </c>
      <c r="P140" s="174">
        <f t="shared" ca="1" si="32"/>
        <v>0</v>
      </c>
      <c r="Q140" s="174">
        <f t="shared" ca="1" si="32"/>
        <v>0</v>
      </c>
      <c r="R140" s="174">
        <f t="shared" ca="1" si="32"/>
        <v>0</v>
      </c>
      <c r="S140" s="174">
        <f t="shared" ca="1" si="32"/>
        <v>0</v>
      </c>
      <c r="T140" s="174">
        <f t="shared" ca="1" si="32"/>
        <v>0</v>
      </c>
      <c r="U140" s="174">
        <f t="shared" ca="1" si="32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ca="1" si="31"/>
        <v>0</v>
      </c>
      <c r="E143" s="14">
        <f t="shared" ca="1" si="29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1"/>
        <v>0</v>
      </c>
      <c r="E144" s="14">
        <f t="shared" ca="1" si="29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1"/>
        <v>0</v>
      </c>
      <c r="E145" s="14">
        <f t="shared" ca="1" si="29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1"/>
        <v>0</v>
      </c>
      <c r="E146" s="14">
        <f t="shared" ca="1" si="29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1"/>
        <v>0</v>
      </c>
      <c r="E147" s="14">
        <f t="shared" ca="1" si="29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1"/>
        <v>0</v>
      </c>
      <c r="E148" s="14">
        <f t="shared" ca="1" si="29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1"/>
        <v>0</v>
      </c>
      <c r="E149" s="14">
        <f t="shared" ca="1" si="29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1"/>
        <v>0</v>
      </c>
      <c r="E150" s="14">
        <f t="shared" ca="1" si="29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1"/>
        <v>0</v>
      </c>
      <c r="E151" s="14">
        <f t="shared" ca="1" si="29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1"/>
        <v>0</v>
      </c>
      <c r="E152" s="14">
        <f t="shared" ca="1" si="29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0</v>
      </c>
      <c r="E153" s="14">
        <f t="shared" ca="1" si="29"/>
        <v>0</v>
      </c>
      <c r="F153" s="46"/>
      <c r="G153" s="174">
        <f t="shared" ref="G153:U153" ca="1" si="33">SUBTOTAL(9,G143:G152)</f>
        <v>0</v>
      </c>
      <c r="H153" s="174">
        <f t="shared" ca="1" si="33"/>
        <v>0</v>
      </c>
      <c r="I153" s="174">
        <f t="shared" ca="1" si="33"/>
        <v>0</v>
      </c>
      <c r="J153" s="174">
        <f t="shared" ca="1" si="33"/>
        <v>0</v>
      </c>
      <c r="K153" s="174">
        <f t="shared" ca="1" si="33"/>
        <v>0</v>
      </c>
      <c r="L153" s="174">
        <f t="shared" ca="1" si="33"/>
        <v>0</v>
      </c>
      <c r="M153" s="174">
        <f t="shared" ca="1" si="33"/>
        <v>0</v>
      </c>
      <c r="N153" s="174">
        <f t="shared" ca="1" si="33"/>
        <v>0</v>
      </c>
      <c r="O153" s="174">
        <f t="shared" ca="1" si="33"/>
        <v>0</v>
      </c>
      <c r="P153" s="174">
        <f t="shared" ca="1" si="33"/>
        <v>0</v>
      </c>
      <c r="Q153" s="174">
        <f t="shared" ca="1" si="33"/>
        <v>0</v>
      </c>
      <c r="R153" s="174">
        <f t="shared" ca="1" si="33"/>
        <v>0</v>
      </c>
      <c r="S153" s="174">
        <f t="shared" ca="1" si="33"/>
        <v>0</v>
      </c>
      <c r="T153" s="174">
        <f t="shared" ca="1" si="33"/>
        <v>0</v>
      </c>
      <c r="U153" s="174">
        <f t="shared" ca="1" si="33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4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4"/>
        <v>0</v>
      </c>
      <c r="E157" s="14">
        <f t="shared" ref="E157:E169" ca="1" si="35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4"/>
        <v>0</v>
      </c>
      <c r="E158" s="14">
        <f t="shared" ca="1" si="35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4"/>
        <v>0</v>
      </c>
      <c r="E159" s="14">
        <f t="shared" ca="1" si="35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4"/>
        <v>0</v>
      </c>
      <c r="E160" s="14">
        <f t="shared" ca="1" si="35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4"/>
        <v>0</v>
      </c>
      <c r="E161" s="14">
        <f t="shared" ca="1" si="35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4"/>
        <v>0</v>
      </c>
      <c r="E162" s="14">
        <f t="shared" ca="1" si="35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4"/>
        <v>0</v>
      </c>
      <c r="E163" s="14">
        <f t="shared" ca="1" si="35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4"/>
        <v>0</v>
      </c>
      <c r="E164" s="14">
        <f t="shared" ca="1" si="35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4"/>
        <v>0</v>
      </c>
      <c r="E165" s="14">
        <f t="shared" ca="1" si="35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4"/>
        <v>0</v>
      </c>
      <c r="E166" s="14">
        <f t="shared" ca="1" si="35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4"/>
        <v>0</v>
      </c>
      <c r="E167" s="14">
        <f t="shared" ca="1" si="35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4"/>
        <v>0</v>
      </c>
      <c r="E168" s="14">
        <f t="shared" ca="1" si="35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35"/>
        <v>0</v>
      </c>
      <c r="F169" s="46"/>
      <c r="G169" s="174">
        <f t="shared" ref="G169:U169" ca="1" si="36">SUBTOTAL(9,G156:G168)</f>
        <v>0</v>
      </c>
      <c r="H169" s="174">
        <f t="shared" ca="1" si="36"/>
        <v>0</v>
      </c>
      <c r="I169" s="174">
        <f t="shared" ca="1" si="36"/>
        <v>0</v>
      </c>
      <c r="J169" s="174">
        <f t="shared" ca="1" si="36"/>
        <v>0</v>
      </c>
      <c r="K169" s="174">
        <f t="shared" ca="1" si="36"/>
        <v>0</v>
      </c>
      <c r="L169" s="174">
        <f t="shared" ca="1" si="36"/>
        <v>0</v>
      </c>
      <c r="M169" s="174">
        <f t="shared" ca="1" si="36"/>
        <v>0</v>
      </c>
      <c r="N169" s="174">
        <f t="shared" ca="1" si="36"/>
        <v>0</v>
      </c>
      <c r="O169" s="174">
        <f t="shared" ca="1" si="36"/>
        <v>0</v>
      </c>
      <c r="P169" s="174">
        <f t="shared" ca="1" si="36"/>
        <v>0</v>
      </c>
      <c r="Q169" s="174">
        <f t="shared" ca="1" si="36"/>
        <v>0</v>
      </c>
      <c r="R169" s="174">
        <f t="shared" ca="1" si="36"/>
        <v>0</v>
      </c>
      <c r="S169" s="174">
        <f t="shared" ca="1" si="36"/>
        <v>0</v>
      </c>
      <c r="T169" s="174">
        <f t="shared" ca="1" si="36"/>
        <v>0</v>
      </c>
      <c r="U169" s="174">
        <f t="shared" ca="1" si="36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37">INDIRECT("Classification!"&amp;$D$5&amp;ROW())</f>
        <v>0</v>
      </c>
      <c r="E172" s="14">
        <f t="shared" ref="E172:E183" ca="1" si="38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37"/>
        <v>0</v>
      </c>
      <c r="E173" s="14">
        <f t="shared" ca="1" si="38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37"/>
        <v>0</v>
      </c>
      <c r="E174" s="14">
        <f t="shared" ca="1" si="38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37"/>
        <v>0</v>
      </c>
      <c r="E175" s="14">
        <f t="shared" ca="1" si="38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37"/>
        <v>0</v>
      </c>
      <c r="E176" s="14">
        <f t="shared" ca="1" si="38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37"/>
        <v>0</v>
      </c>
      <c r="E177" s="14">
        <f t="shared" ca="1" si="38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37"/>
        <v>0</v>
      </c>
      <c r="E178" s="14">
        <f t="shared" ca="1" si="38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37"/>
        <v>0</v>
      </c>
      <c r="E179" s="14">
        <f t="shared" ca="1" si="38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37"/>
        <v>0</v>
      </c>
      <c r="E180" s="14">
        <f t="shared" ca="1" si="38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37"/>
        <v>0</v>
      </c>
      <c r="E181" s="14">
        <f t="shared" ca="1" si="38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37"/>
        <v>0</v>
      </c>
      <c r="E182" s="14">
        <f t="shared" ca="1" si="38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0</v>
      </c>
      <c r="E183" s="14">
        <f t="shared" ca="1" si="38"/>
        <v>0</v>
      </c>
      <c r="F183" s="46"/>
      <c r="G183" s="174">
        <f t="shared" ref="G183:U183" ca="1" si="39">SUBTOTAL(9,G172:G182)</f>
        <v>0</v>
      </c>
      <c r="H183" s="174">
        <f t="shared" ca="1" si="39"/>
        <v>0</v>
      </c>
      <c r="I183" s="174">
        <f t="shared" ca="1" si="39"/>
        <v>0</v>
      </c>
      <c r="J183" s="174">
        <f t="shared" ca="1" si="39"/>
        <v>0</v>
      </c>
      <c r="K183" s="174">
        <f t="shared" ca="1" si="39"/>
        <v>0</v>
      </c>
      <c r="L183" s="174">
        <f t="shared" ca="1" si="39"/>
        <v>0</v>
      </c>
      <c r="M183" s="174">
        <f t="shared" ca="1" si="39"/>
        <v>0</v>
      </c>
      <c r="N183" s="174">
        <f t="shared" ca="1" si="39"/>
        <v>0</v>
      </c>
      <c r="O183" s="174">
        <f t="shared" ca="1" si="39"/>
        <v>0</v>
      </c>
      <c r="P183" s="174">
        <f t="shared" ca="1" si="39"/>
        <v>0</v>
      </c>
      <c r="Q183" s="174">
        <f t="shared" ca="1" si="39"/>
        <v>0</v>
      </c>
      <c r="R183" s="174">
        <f t="shared" ca="1" si="39"/>
        <v>0</v>
      </c>
      <c r="S183" s="174">
        <f t="shared" ca="1" si="39"/>
        <v>0</v>
      </c>
      <c r="T183" s="174">
        <f t="shared" ca="1" si="39"/>
        <v>0</v>
      </c>
      <c r="U183" s="174">
        <f t="shared" ca="1" si="39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0">INDIRECT("Classification!"&amp;$D$5&amp;ROW())</f>
        <v>0</v>
      </c>
      <c r="E186" s="14">
        <f t="shared" ref="E186:E193" ca="1" si="41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0"/>
        <v>0</v>
      </c>
      <c r="E187" s="14">
        <f t="shared" ca="1" si="41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0"/>
        <v>0</v>
      </c>
      <c r="E188" s="14">
        <f t="shared" ca="1" si="41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0"/>
        <v>0</v>
      </c>
      <c r="E189" s="14">
        <f t="shared" ca="1" si="41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0"/>
        <v>0</v>
      </c>
      <c r="E190" s="14">
        <f t="shared" ca="1" si="41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0"/>
        <v>0</v>
      </c>
      <c r="E191" s="14">
        <f t="shared" ca="1" si="41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0"/>
        <v>0</v>
      </c>
      <c r="E192" s="14">
        <f t="shared" ca="1" si="41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1"/>
        <v>0</v>
      </c>
      <c r="F193" s="46"/>
      <c r="G193" s="174">
        <f t="shared" ref="G193:U193" ca="1" si="42">SUBTOTAL(9,G186:G192)</f>
        <v>0</v>
      </c>
      <c r="H193" s="174">
        <f t="shared" ca="1" si="42"/>
        <v>0</v>
      </c>
      <c r="I193" s="174">
        <f t="shared" ca="1" si="42"/>
        <v>0</v>
      </c>
      <c r="J193" s="174">
        <f t="shared" ca="1" si="42"/>
        <v>0</v>
      </c>
      <c r="K193" s="174">
        <f t="shared" ca="1" si="42"/>
        <v>0</v>
      </c>
      <c r="L193" s="174">
        <f t="shared" ca="1" si="42"/>
        <v>0</v>
      </c>
      <c r="M193" s="174">
        <f t="shared" ca="1" si="42"/>
        <v>0</v>
      </c>
      <c r="N193" s="174">
        <f t="shared" ca="1" si="42"/>
        <v>0</v>
      </c>
      <c r="O193" s="174">
        <f t="shared" ca="1" si="42"/>
        <v>0</v>
      </c>
      <c r="P193" s="174">
        <f t="shared" ca="1" si="42"/>
        <v>0</v>
      </c>
      <c r="Q193" s="174">
        <f t="shared" ca="1" si="42"/>
        <v>0</v>
      </c>
      <c r="R193" s="174">
        <f t="shared" ca="1" si="42"/>
        <v>0</v>
      </c>
      <c r="S193" s="174">
        <f t="shared" ca="1" si="42"/>
        <v>0</v>
      </c>
      <c r="T193" s="174">
        <f t="shared" ca="1" si="42"/>
        <v>0</v>
      </c>
      <c r="U193" s="174">
        <f t="shared" ca="1" si="42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45" ca="1" si="43">INDIRECT("Classification!"&amp;$D$5&amp;ROW())</f>
        <v>0</v>
      </c>
      <c r="E196" s="14">
        <f t="shared" ref="E196:E246" ca="1" si="44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4">
        <f ca="1">IFERROR(INDEX(G$320:G$343,MATCH($F196,$B$320:$B$343,0))/INDEX($D$320:$D$343,MATCH($F196,$B$320:$B$343,0)),SUMIFS('Input-Allocators'!D$32:D$80,'Input-Allocators'!$B$32:$B$80,$F196))*$D196</f>
        <v>0</v>
      </c>
      <c r="H196" s="14">
        <f ca="1">IFERROR(INDEX(H$320:H$343,MATCH($F196,$B$320:$B$343,0))/INDEX($D$320:$D$343,MATCH($F196,$B$320:$B$343,0)),SUMIFS('Input-Allocators'!E$32:E$80,'Input-Allocators'!$B$32:$B$80,$F196))*$D196</f>
        <v>0</v>
      </c>
      <c r="I196" s="14">
        <f ca="1">IFERROR(INDEX(I$320:I$343,MATCH($F196,$B$320:$B$343,0))/INDEX($D$320:$D$343,MATCH($F196,$B$320:$B$343,0)),SUMIFS('Input-Allocators'!F$32:F$80,'Input-Allocators'!$B$32:$B$80,$F196))*$D196</f>
        <v>0</v>
      </c>
      <c r="J196" s="14">
        <f ca="1">IFERROR(INDEX(J$320:J$343,MATCH($F196,$B$320:$B$343,0))/INDEX($D$320:$D$343,MATCH($F196,$B$320:$B$343,0)),SUMIFS('Input-Allocators'!G$32:G$80,'Input-Allocators'!$B$32:$B$80,$F196))*$D196</f>
        <v>0</v>
      </c>
      <c r="K196" s="14">
        <f ca="1">IFERROR(INDEX(K$320:K$343,MATCH($F196,$B$320:$B$343,0))/INDEX($D$320:$D$343,MATCH($F196,$B$320:$B$343,0)),SUMIFS('Input-Allocators'!H$32:H$80,'Input-Allocators'!$B$32:$B$80,$F196))*$D196</f>
        <v>0</v>
      </c>
      <c r="L196" s="14">
        <f ca="1">IFERROR(INDEX(L$320:L$343,MATCH($F196,$B$320:$B$343,0))/INDEX($D$320:$D$343,MATCH($F196,$B$320:$B$343,0)),SUMIFS('Input-Allocators'!I$32:I$80,'Input-Allocators'!$B$32:$B$80,$F196))*$D196</f>
        <v>0</v>
      </c>
      <c r="M196" s="14">
        <f ca="1">IFERROR(INDEX(M$320:M$343,MATCH($F196,$B$320:$B$343,0))/INDEX($D$320:$D$343,MATCH($F196,$B$320:$B$343,0)),SUMIFS('Input-Allocators'!J$32:J$80,'Input-Allocators'!$B$32:$B$80,$F196))*$D196</f>
        <v>0</v>
      </c>
      <c r="N196" s="14">
        <f ca="1">IFERROR(INDEX(N$320:N$343,MATCH($F196,$B$320:$B$343,0))/INDEX($D$320:$D$343,MATCH($F196,$B$320:$B$343,0)),SUMIFS('Input-Allocators'!K$32:K$80,'Input-Allocators'!$B$32:$B$80,$F196))*$D196</f>
        <v>0</v>
      </c>
      <c r="O196" s="14">
        <f ca="1">IFERROR(INDEX(O$320:O$343,MATCH($F196,$B$320:$B$343,0))/INDEX($D$320:$D$343,MATCH($F196,$B$320:$B$343,0)),SUMIFS('Input-Allocators'!L$32:L$80,'Input-Allocators'!$B$32:$B$80,$F196))*$D196</f>
        <v>0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3"/>
        <v>0</v>
      </c>
      <c r="E197" s="14">
        <f t="shared" ca="1" si="44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3"/>
        <v>0</v>
      </c>
      <c r="E198" s="14">
        <f t="shared" ca="1" si="44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3"/>
        <v>0</v>
      </c>
      <c r="E199" s="14">
        <f t="shared" ca="1" si="44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3"/>
        <v>0</v>
      </c>
      <c r="E200" s="14">
        <f t="shared" ca="1" si="44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-</v>
      </c>
      <c r="G200" s="14">
        <f ca="1">IFERROR(INDEX(G$320:G$343,MATCH($F200,$B$320:$B$343,0))/INDEX($D$320:$D$343,MATCH($F200,$B$320:$B$343,0)),SUMIFS('Input-Allocators'!D$32:D$80,'Input-Allocators'!$B$32:$B$80,$F200))*$D200</f>
        <v>0</v>
      </c>
      <c r="H200" s="14">
        <f ca="1">IFERROR(INDEX(H$320:H$343,MATCH($F200,$B$320:$B$343,0))/INDEX($D$320:$D$343,MATCH($F200,$B$320:$B$343,0)),SUMIFS('Input-Allocators'!E$32:E$80,'Input-Allocators'!$B$32:$B$80,$F200))*$D200</f>
        <v>0</v>
      </c>
      <c r="I200" s="14">
        <f ca="1">IFERROR(INDEX(I$320:I$343,MATCH($F200,$B$320:$B$343,0))/INDEX($D$320:$D$343,MATCH($F200,$B$320:$B$343,0)),SUMIFS('Input-Allocators'!F$32:F$80,'Input-Allocators'!$B$32:$B$80,$F200))*$D200</f>
        <v>0</v>
      </c>
      <c r="J200" s="14">
        <f ca="1">IFERROR(INDEX(J$320:J$343,MATCH($F200,$B$320:$B$343,0))/INDEX($D$320:$D$343,MATCH($F200,$B$320:$B$343,0)),SUMIFS('Input-Allocators'!G$32:G$80,'Input-Allocators'!$B$32:$B$80,$F200))*$D200</f>
        <v>0</v>
      </c>
      <c r="K200" s="14">
        <f ca="1">IFERROR(INDEX(K$320:K$343,MATCH($F200,$B$320:$B$343,0))/INDEX($D$320:$D$343,MATCH($F200,$B$320:$B$343,0)),SUMIFS('Input-Allocators'!H$32:H$80,'Input-Allocators'!$B$32:$B$80,$F200))*$D200</f>
        <v>0</v>
      </c>
      <c r="L200" s="14">
        <f ca="1">IFERROR(INDEX(L$320:L$343,MATCH($F200,$B$320:$B$343,0))/INDEX($D$320:$D$343,MATCH($F200,$B$320:$B$343,0)),SUMIFS('Input-Allocators'!I$32:I$80,'Input-Allocators'!$B$32:$B$80,$F200))*$D200</f>
        <v>0</v>
      </c>
      <c r="M200" s="14">
        <f ca="1">IFERROR(INDEX(M$320:M$343,MATCH($F200,$B$320:$B$343,0))/INDEX($D$320:$D$343,MATCH($F200,$B$320:$B$343,0)),SUMIFS('Input-Allocators'!J$32:J$80,'Input-Allocators'!$B$32:$B$80,$F200))*$D200</f>
        <v>0</v>
      </c>
      <c r="N200" s="14">
        <f ca="1">IFERROR(INDEX(N$320:N$343,MATCH($F200,$B$320:$B$343,0))/INDEX($D$320:$D$343,MATCH($F200,$B$320:$B$343,0)),SUMIFS('Input-Allocators'!K$32:K$80,'Input-Allocators'!$B$32:$B$80,$F200))*$D200</f>
        <v>0</v>
      </c>
      <c r="O200" s="14">
        <f ca="1">IFERROR(INDEX(O$320:O$343,MATCH($F200,$B$320:$B$343,0))/INDEX($D$320:$D$343,MATCH($F200,$B$320:$B$343,0)),SUMIFS('Input-Allocators'!L$32:L$80,'Input-Allocators'!$B$32:$B$80,$F200))*$D200</f>
        <v>0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3"/>
        <v>0</v>
      </c>
      <c r="E201" s="14">
        <f t="shared" ca="1" si="44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3"/>
        <v>0</v>
      </c>
      <c r="E202" s="14">
        <f t="shared" ca="1" si="44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3"/>
        <v>0</v>
      </c>
      <c r="E203" s="14">
        <f t="shared" ca="1" si="44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3"/>
        <v>0</v>
      </c>
      <c r="E204" s="14">
        <f t="shared" ca="1" si="44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3"/>
        <v>0</v>
      </c>
      <c r="E205" s="14">
        <f t="shared" ca="1" si="44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3"/>
        <v>0</v>
      </c>
      <c r="E206" s="14">
        <f t="shared" ca="1" si="44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4">
        <f ca="1">IFERROR(INDEX(G$320:G$343,MATCH($F206,$B$320:$B$343,0))/INDEX($D$320:$D$343,MATCH($F206,$B$320:$B$343,0)),SUMIFS('Input-Allocators'!D$32:D$80,'Input-Allocators'!$B$32:$B$80,$F206))*$D206</f>
        <v>0</v>
      </c>
      <c r="H206" s="14">
        <f ca="1">IFERROR(INDEX(H$320:H$343,MATCH($F206,$B$320:$B$343,0))/INDEX($D$320:$D$343,MATCH($F206,$B$320:$B$343,0)),SUMIFS('Input-Allocators'!E$32:E$80,'Input-Allocators'!$B$32:$B$80,$F206))*$D206</f>
        <v>0</v>
      </c>
      <c r="I206" s="14">
        <f ca="1">IFERROR(INDEX(I$320:I$343,MATCH($F206,$B$320:$B$343,0))/INDEX($D$320:$D$343,MATCH($F206,$B$320:$B$343,0)),SUMIFS('Input-Allocators'!F$32:F$80,'Input-Allocators'!$B$32:$B$80,$F206))*$D206</f>
        <v>0</v>
      </c>
      <c r="J206" s="14">
        <f ca="1">IFERROR(INDEX(J$320:J$343,MATCH($F206,$B$320:$B$343,0))/INDEX($D$320:$D$343,MATCH($F206,$B$320:$B$343,0)),SUMIFS('Input-Allocators'!G$32:G$80,'Input-Allocators'!$B$32:$B$80,$F206))*$D206</f>
        <v>0</v>
      </c>
      <c r="K206" s="14">
        <f ca="1">IFERROR(INDEX(K$320:K$343,MATCH($F206,$B$320:$B$343,0))/INDEX($D$320:$D$343,MATCH($F206,$B$320:$B$343,0)),SUMIFS('Input-Allocators'!H$32:H$80,'Input-Allocators'!$B$32:$B$80,$F206))*$D206</f>
        <v>0</v>
      </c>
      <c r="L206" s="14">
        <f ca="1">IFERROR(INDEX(L$320:L$343,MATCH($F206,$B$320:$B$343,0))/INDEX($D$320:$D$343,MATCH($F206,$B$320:$B$343,0)),SUMIFS('Input-Allocators'!I$32:I$80,'Input-Allocators'!$B$32:$B$80,$F206))*$D206</f>
        <v>0</v>
      </c>
      <c r="M206" s="14">
        <f ca="1">IFERROR(INDEX(M$320:M$343,MATCH($F206,$B$320:$B$343,0))/INDEX($D$320:$D$343,MATCH($F206,$B$320:$B$343,0)),SUMIFS('Input-Allocators'!J$32:J$80,'Input-Allocators'!$B$32:$B$80,$F206))*$D206</f>
        <v>0</v>
      </c>
      <c r="N206" s="14">
        <f ca="1">IFERROR(INDEX(N$320:N$343,MATCH($F206,$B$320:$B$343,0))/INDEX($D$320:$D$343,MATCH($F206,$B$320:$B$343,0)),SUMIFS('Input-Allocators'!K$32:K$80,'Input-Allocators'!$B$32:$B$80,$F206))*$D206</f>
        <v>0</v>
      </c>
      <c r="O206" s="14">
        <f ca="1">IFERROR(INDEX(O$320:O$343,MATCH($F206,$B$320:$B$343,0))/INDEX($D$320:$D$343,MATCH($F206,$B$320:$B$343,0)),SUMIFS('Input-Allocators'!L$32:L$80,'Input-Allocators'!$B$32:$B$80,$F206))*$D206</f>
        <v>0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3"/>
        <v>0</v>
      </c>
      <c r="E207" s="14">
        <f t="shared" ca="1" si="44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-</v>
      </c>
      <c r="G207" s="14">
        <f ca="1">IFERROR(INDEX(G$320:G$343,MATCH($F207,$B$320:$B$343,0))/INDEX($D$320:$D$343,MATCH($F207,$B$320:$B$343,0)),SUMIFS('Input-Allocators'!D$32:D$80,'Input-Allocators'!$B$32:$B$80,$F207))*$D207</f>
        <v>0</v>
      </c>
      <c r="H207" s="14">
        <f ca="1">IFERROR(INDEX(H$320:H$343,MATCH($F207,$B$320:$B$343,0))/INDEX($D$320:$D$343,MATCH($F207,$B$320:$B$343,0)),SUMIFS('Input-Allocators'!E$32:E$80,'Input-Allocators'!$B$32:$B$80,$F207))*$D207</f>
        <v>0</v>
      </c>
      <c r="I207" s="14">
        <f ca="1">IFERROR(INDEX(I$320:I$343,MATCH($F207,$B$320:$B$343,0))/INDEX($D$320:$D$343,MATCH($F207,$B$320:$B$343,0)),SUMIFS('Input-Allocators'!F$32:F$80,'Input-Allocators'!$B$32:$B$80,$F207))*$D207</f>
        <v>0</v>
      </c>
      <c r="J207" s="14">
        <f ca="1">IFERROR(INDEX(J$320:J$343,MATCH($F207,$B$320:$B$343,0))/INDEX($D$320:$D$343,MATCH($F207,$B$320:$B$343,0)),SUMIFS('Input-Allocators'!G$32:G$80,'Input-Allocators'!$B$32:$B$80,$F207))*$D207</f>
        <v>0</v>
      </c>
      <c r="K207" s="14">
        <f ca="1">IFERROR(INDEX(K$320:K$343,MATCH($F207,$B$320:$B$343,0))/INDEX($D$320:$D$343,MATCH($F207,$B$320:$B$343,0)),SUMIFS('Input-Allocators'!H$32:H$80,'Input-Allocators'!$B$32:$B$80,$F207))*$D207</f>
        <v>0</v>
      </c>
      <c r="L207" s="14">
        <f ca="1">IFERROR(INDEX(L$320:L$343,MATCH($F207,$B$320:$B$343,0))/INDEX($D$320:$D$343,MATCH($F207,$B$320:$B$343,0)),SUMIFS('Input-Allocators'!I$32:I$80,'Input-Allocators'!$B$32:$B$80,$F207))*$D207</f>
        <v>0</v>
      </c>
      <c r="M207" s="14">
        <f ca="1">IFERROR(INDEX(M$320:M$343,MATCH($F207,$B$320:$B$343,0))/INDEX($D$320:$D$343,MATCH($F207,$B$320:$B$343,0)),SUMIFS('Input-Allocators'!J$32:J$80,'Input-Allocators'!$B$32:$B$80,$F207))*$D207</f>
        <v>0</v>
      </c>
      <c r="N207" s="14">
        <f ca="1">IFERROR(INDEX(N$320:N$343,MATCH($F207,$B$320:$B$343,0))/INDEX($D$320:$D$343,MATCH($F207,$B$320:$B$343,0)),SUMIFS('Input-Allocators'!K$32:K$80,'Input-Allocators'!$B$32:$B$80,$F207))*$D207</f>
        <v>0</v>
      </c>
      <c r="O207" s="14">
        <f ca="1">IFERROR(INDEX(O$320:O$343,MATCH($F207,$B$320:$B$343,0))/INDEX($D$320:$D$343,MATCH($F207,$B$320:$B$343,0)),SUMIFS('Input-Allocators'!L$32:L$80,'Input-Allocators'!$B$32:$B$80,$F207))*$D207</f>
        <v>0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0</v>
      </c>
      <c r="E208" s="14">
        <f t="shared" ca="1" si="44"/>
        <v>0</v>
      </c>
      <c r="F208" s="46"/>
      <c r="G208" s="174">
        <f t="shared" ref="G208:U208" ca="1" si="45">SUBTOTAL(9,G196:G207)</f>
        <v>0</v>
      </c>
      <c r="H208" s="174">
        <f t="shared" ca="1" si="45"/>
        <v>0</v>
      </c>
      <c r="I208" s="174">
        <f t="shared" ca="1" si="45"/>
        <v>0</v>
      </c>
      <c r="J208" s="174">
        <f t="shared" ca="1" si="45"/>
        <v>0</v>
      </c>
      <c r="K208" s="174">
        <f t="shared" ca="1" si="45"/>
        <v>0</v>
      </c>
      <c r="L208" s="174">
        <f t="shared" ca="1" si="45"/>
        <v>0</v>
      </c>
      <c r="M208" s="174">
        <f t="shared" ca="1" si="45"/>
        <v>0</v>
      </c>
      <c r="N208" s="174">
        <f t="shared" ca="1" si="45"/>
        <v>0</v>
      </c>
      <c r="O208" s="174">
        <f t="shared" ca="1" si="45"/>
        <v>0</v>
      </c>
      <c r="P208" s="174">
        <f t="shared" ca="1" si="45"/>
        <v>0</v>
      </c>
      <c r="Q208" s="174">
        <f t="shared" ca="1" si="45"/>
        <v>0</v>
      </c>
      <c r="R208" s="174">
        <f t="shared" ca="1" si="45"/>
        <v>0</v>
      </c>
      <c r="S208" s="174">
        <f t="shared" ca="1" si="45"/>
        <v>0</v>
      </c>
      <c r="T208" s="174">
        <f t="shared" ca="1" si="45"/>
        <v>0</v>
      </c>
      <c r="U208" s="174">
        <f t="shared" ca="1" si="45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ca="1" si="43"/>
        <v>0</v>
      </c>
      <c r="E211" s="14">
        <f t="shared" ca="1" si="44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4">
        <f ca="1">IFERROR(INDEX(G$320:G$343,MATCH($F211,$B$320:$B$343,0))/INDEX($D$320:$D$343,MATCH($F211,$B$320:$B$343,0)),SUMIFS('Input-Allocators'!D$32:D$80,'Input-Allocators'!$B$32:$B$80,$F211))*$D211</f>
        <v>0</v>
      </c>
      <c r="H211" s="14">
        <f ca="1">IFERROR(INDEX(H$320:H$343,MATCH($F211,$B$320:$B$343,0))/INDEX($D$320:$D$343,MATCH($F211,$B$320:$B$343,0)),SUMIFS('Input-Allocators'!E$32:E$80,'Input-Allocators'!$B$32:$B$80,$F211))*$D211</f>
        <v>0</v>
      </c>
      <c r="I211" s="14">
        <f ca="1">IFERROR(INDEX(I$320:I$343,MATCH($F211,$B$320:$B$343,0))/INDEX($D$320:$D$343,MATCH($F211,$B$320:$B$343,0)),SUMIFS('Input-Allocators'!F$32:F$80,'Input-Allocators'!$B$32:$B$80,$F211))*$D211</f>
        <v>0</v>
      </c>
      <c r="J211" s="14">
        <f ca="1">IFERROR(INDEX(J$320:J$343,MATCH($F211,$B$320:$B$343,0))/INDEX($D$320:$D$343,MATCH($F211,$B$320:$B$343,0)),SUMIFS('Input-Allocators'!G$32:G$80,'Input-Allocators'!$B$32:$B$80,$F211))*$D211</f>
        <v>0</v>
      </c>
      <c r="K211" s="14">
        <f ca="1">IFERROR(INDEX(K$320:K$343,MATCH($F211,$B$320:$B$343,0))/INDEX($D$320:$D$343,MATCH($F211,$B$320:$B$343,0)),SUMIFS('Input-Allocators'!H$32:H$80,'Input-Allocators'!$B$32:$B$80,$F211))*$D211</f>
        <v>0</v>
      </c>
      <c r="L211" s="14">
        <f ca="1">IFERROR(INDEX(L$320:L$343,MATCH($F211,$B$320:$B$343,0))/INDEX($D$320:$D$343,MATCH($F211,$B$320:$B$343,0)),SUMIFS('Input-Allocators'!I$32:I$80,'Input-Allocators'!$B$32:$B$80,$F211))*$D211</f>
        <v>0</v>
      </c>
      <c r="M211" s="14">
        <f ca="1">IFERROR(INDEX(M$320:M$343,MATCH($F211,$B$320:$B$343,0))/INDEX($D$320:$D$343,MATCH($F211,$B$320:$B$343,0)),SUMIFS('Input-Allocators'!J$32:J$80,'Input-Allocators'!$B$32:$B$80,$F211))*$D211</f>
        <v>0</v>
      </c>
      <c r="N211" s="14">
        <f ca="1">IFERROR(INDEX(N$320:N$343,MATCH($F211,$B$320:$B$343,0))/INDEX($D$320:$D$343,MATCH($F211,$B$320:$B$343,0)),SUMIFS('Input-Allocators'!K$32:K$80,'Input-Allocators'!$B$32:$B$80,$F211))*$D211</f>
        <v>0</v>
      </c>
      <c r="O211" s="14">
        <f ca="1">IFERROR(INDEX(O$320:O$343,MATCH($F211,$B$320:$B$343,0))/INDEX($D$320:$D$343,MATCH($F211,$B$320:$B$343,0)),SUMIFS('Input-Allocators'!L$32:L$80,'Input-Allocators'!$B$32:$B$80,$F211))*$D211</f>
        <v>0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43"/>
        <v>0</v>
      </c>
      <c r="E212" s="14">
        <f t="shared" ca="1" si="44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43"/>
        <v>0</v>
      </c>
      <c r="E213" s="14">
        <f t="shared" ca="1" si="44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43"/>
        <v>0</v>
      </c>
      <c r="E214" s="14">
        <f t="shared" ca="1" si="44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43"/>
        <v>0</v>
      </c>
      <c r="E215" s="14">
        <f t="shared" ca="1" si="44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43"/>
        <v>0</v>
      </c>
      <c r="E216" s="14">
        <f t="shared" ca="1" si="44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43"/>
        <v>0</v>
      </c>
      <c r="E217" s="14">
        <f t="shared" ca="1" si="44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43"/>
        <v>0</v>
      </c>
      <c r="E218" s="14">
        <f t="shared" ca="1" si="44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43"/>
        <v>0</v>
      </c>
      <c r="E219" s="14">
        <f t="shared" ca="1" si="44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43"/>
        <v>0</v>
      </c>
      <c r="E220" s="14">
        <f t="shared" ca="1" si="44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-</v>
      </c>
      <c r="G220" s="14">
        <f ca="1">IFERROR(INDEX(G$320:G$343,MATCH($F220,$B$320:$B$343,0))/INDEX($D$320:$D$343,MATCH($F220,$B$320:$B$343,0)),SUMIFS('Input-Allocators'!D$32:D$80,'Input-Allocators'!$B$32:$B$80,$F220))*$D220</f>
        <v>0</v>
      </c>
      <c r="H220" s="14">
        <f ca="1">IFERROR(INDEX(H$320:H$343,MATCH($F220,$B$320:$B$343,0))/INDEX($D$320:$D$343,MATCH($F220,$B$320:$B$343,0)),SUMIFS('Input-Allocators'!E$32:E$80,'Input-Allocators'!$B$32:$B$80,$F220))*$D220</f>
        <v>0</v>
      </c>
      <c r="I220" s="14">
        <f ca="1">IFERROR(INDEX(I$320:I$343,MATCH($F220,$B$320:$B$343,0))/INDEX($D$320:$D$343,MATCH($F220,$B$320:$B$343,0)),SUMIFS('Input-Allocators'!F$32:F$80,'Input-Allocators'!$B$32:$B$80,$F220))*$D220</f>
        <v>0</v>
      </c>
      <c r="J220" s="14">
        <f ca="1">IFERROR(INDEX(J$320:J$343,MATCH($F220,$B$320:$B$343,0))/INDEX($D$320:$D$343,MATCH($F220,$B$320:$B$343,0)),SUMIFS('Input-Allocators'!G$32:G$80,'Input-Allocators'!$B$32:$B$80,$F220))*$D220</f>
        <v>0</v>
      </c>
      <c r="K220" s="14">
        <f ca="1">IFERROR(INDEX(K$320:K$343,MATCH($F220,$B$320:$B$343,0))/INDEX($D$320:$D$343,MATCH($F220,$B$320:$B$343,0)),SUMIFS('Input-Allocators'!H$32:H$80,'Input-Allocators'!$B$32:$B$80,$F220))*$D220</f>
        <v>0</v>
      </c>
      <c r="L220" s="14">
        <f ca="1">IFERROR(INDEX(L$320:L$343,MATCH($F220,$B$320:$B$343,0))/INDEX($D$320:$D$343,MATCH($F220,$B$320:$B$343,0)),SUMIFS('Input-Allocators'!I$32:I$80,'Input-Allocators'!$B$32:$B$80,$F220))*$D220</f>
        <v>0</v>
      </c>
      <c r="M220" s="14">
        <f ca="1">IFERROR(INDEX(M$320:M$343,MATCH($F220,$B$320:$B$343,0))/INDEX($D$320:$D$343,MATCH($F220,$B$320:$B$343,0)),SUMIFS('Input-Allocators'!J$32:J$80,'Input-Allocators'!$B$32:$B$80,$F220))*$D220</f>
        <v>0</v>
      </c>
      <c r="N220" s="14">
        <f ca="1">IFERROR(INDEX(N$320:N$343,MATCH($F220,$B$320:$B$343,0))/INDEX($D$320:$D$343,MATCH($F220,$B$320:$B$343,0)),SUMIFS('Input-Allocators'!K$32:K$80,'Input-Allocators'!$B$32:$B$80,$F220))*$D220</f>
        <v>0</v>
      </c>
      <c r="O220" s="14">
        <f ca="1">IFERROR(INDEX(O$320:O$343,MATCH($F220,$B$320:$B$343,0))/INDEX($D$320:$D$343,MATCH($F220,$B$320:$B$343,0)),SUMIFS('Input-Allocators'!L$32:L$80,'Input-Allocators'!$B$32:$B$80,$F220))*$D220</f>
        <v>0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0</v>
      </c>
      <c r="E221" s="14">
        <f t="shared" ca="1" si="44"/>
        <v>0</v>
      </c>
      <c r="F221" s="46"/>
      <c r="G221" s="174">
        <f t="shared" ref="G221:U221" ca="1" si="46">SUBTOTAL(9,G211:G220)</f>
        <v>0</v>
      </c>
      <c r="H221" s="174">
        <f t="shared" ca="1" si="46"/>
        <v>0</v>
      </c>
      <c r="I221" s="174">
        <f t="shared" ca="1" si="46"/>
        <v>0</v>
      </c>
      <c r="J221" s="174">
        <f t="shared" ca="1" si="46"/>
        <v>0</v>
      </c>
      <c r="K221" s="174">
        <f t="shared" ca="1" si="46"/>
        <v>0</v>
      </c>
      <c r="L221" s="174">
        <f t="shared" ca="1" si="46"/>
        <v>0</v>
      </c>
      <c r="M221" s="174">
        <f t="shared" ca="1" si="46"/>
        <v>0</v>
      </c>
      <c r="N221" s="174">
        <f t="shared" ca="1" si="46"/>
        <v>0</v>
      </c>
      <c r="O221" s="174">
        <f t="shared" ca="1" si="46"/>
        <v>0</v>
      </c>
      <c r="P221" s="174">
        <f t="shared" ca="1" si="46"/>
        <v>0</v>
      </c>
      <c r="Q221" s="174">
        <f t="shared" ca="1" si="46"/>
        <v>0</v>
      </c>
      <c r="R221" s="174">
        <f t="shared" ca="1" si="46"/>
        <v>0</v>
      </c>
      <c r="S221" s="174">
        <f t="shared" ca="1" si="46"/>
        <v>0</v>
      </c>
      <c r="T221" s="174">
        <f t="shared" ca="1" si="46"/>
        <v>0</v>
      </c>
      <c r="U221" s="174">
        <f t="shared" ca="1" si="46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0</v>
      </c>
      <c r="E223" s="14">
        <f t="shared" ca="1" si="44"/>
        <v>0</v>
      </c>
      <c r="F223" s="46"/>
      <c r="G223" s="175">
        <f t="shared" ref="G223:U223" ca="1" si="47">SUBTOTAL(9,G129:G221)</f>
        <v>0</v>
      </c>
      <c r="H223" s="175">
        <f t="shared" ca="1" si="47"/>
        <v>0</v>
      </c>
      <c r="I223" s="175">
        <f t="shared" ca="1" si="47"/>
        <v>0</v>
      </c>
      <c r="J223" s="175">
        <f t="shared" ca="1" si="47"/>
        <v>0</v>
      </c>
      <c r="K223" s="175">
        <f t="shared" ca="1" si="47"/>
        <v>0</v>
      </c>
      <c r="L223" s="175">
        <f t="shared" ca="1" si="47"/>
        <v>0</v>
      </c>
      <c r="M223" s="175">
        <f t="shared" ca="1" si="47"/>
        <v>0</v>
      </c>
      <c r="N223" s="175">
        <f t="shared" ca="1" si="47"/>
        <v>0</v>
      </c>
      <c r="O223" s="175">
        <f t="shared" ca="1" si="47"/>
        <v>0</v>
      </c>
      <c r="P223" s="175">
        <f t="shared" ca="1" si="47"/>
        <v>0</v>
      </c>
      <c r="Q223" s="175">
        <f t="shared" ca="1" si="47"/>
        <v>0</v>
      </c>
      <c r="R223" s="175">
        <f t="shared" ca="1" si="47"/>
        <v>0</v>
      </c>
      <c r="S223" s="175">
        <f t="shared" ca="1" si="47"/>
        <v>0</v>
      </c>
      <c r="T223" s="175">
        <f t="shared" ca="1" si="47"/>
        <v>0</v>
      </c>
      <c r="U223" s="175">
        <f t="shared" ca="1" si="47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ca="1" si="43"/>
        <v>0</v>
      </c>
      <c r="E227" s="14">
        <f t="shared" ca="1" si="44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43"/>
        <v>0</v>
      </c>
      <c r="E228" s="14">
        <f t="shared" ca="1" si="44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43"/>
        <v>0</v>
      </c>
      <c r="E229" s="14">
        <f t="shared" ca="1" si="44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43"/>
        <v>0</v>
      </c>
      <c r="E230" s="14">
        <f t="shared" ca="1" si="44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43"/>
        <v>0</v>
      </c>
      <c r="E231" s="14">
        <f t="shared" ca="1" si="44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4"/>
        <v>0</v>
      </c>
      <c r="F232" s="46"/>
      <c r="G232" s="174">
        <f t="shared" ref="G232:U232" ca="1" si="48">SUBTOTAL(9,G227:G231)</f>
        <v>0</v>
      </c>
      <c r="H232" s="174">
        <f t="shared" ca="1" si="48"/>
        <v>0</v>
      </c>
      <c r="I232" s="174">
        <f t="shared" ca="1" si="48"/>
        <v>0</v>
      </c>
      <c r="J232" s="174">
        <f t="shared" ca="1" si="48"/>
        <v>0</v>
      </c>
      <c r="K232" s="174">
        <f t="shared" ca="1" si="48"/>
        <v>0</v>
      </c>
      <c r="L232" s="174">
        <f t="shared" ca="1" si="48"/>
        <v>0</v>
      </c>
      <c r="M232" s="174">
        <f t="shared" ca="1" si="48"/>
        <v>0</v>
      </c>
      <c r="N232" s="174">
        <f t="shared" ca="1" si="48"/>
        <v>0</v>
      </c>
      <c r="O232" s="174">
        <f t="shared" ca="1" si="48"/>
        <v>0</v>
      </c>
      <c r="P232" s="174">
        <f t="shared" ca="1" si="48"/>
        <v>0</v>
      </c>
      <c r="Q232" s="174">
        <f t="shared" ca="1" si="48"/>
        <v>0</v>
      </c>
      <c r="R232" s="174">
        <f t="shared" ca="1" si="48"/>
        <v>0</v>
      </c>
      <c r="S232" s="174">
        <f t="shared" ca="1" si="48"/>
        <v>0</v>
      </c>
      <c r="T232" s="174">
        <f t="shared" ca="1" si="48"/>
        <v>0</v>
      </c>
      <c r="U232" s="174">
        <f t="shared" ca="1" si="48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ca="1" si="43"/>
        <v>0</v>
      </c>
      <c r="E235" s="14">
        <f t="shared" ca="1" si="44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43"/>
        <v>0</v>
      </c>
      <c r="E236" s="14">
        <f t="shared" ca="1" si="44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43"/>
        <v>0</v>
      </c>
      <c r="E237" s="14">
        <f t="shared" ca="1" si="44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43"/>
        <v>0</v>
      </c>
      <c r="E238" s="14">
        <f t="shared" ca="1" si="44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4"/>
        <v>0</v>
      </c>
      <c r="F239" s="46"/>
      <c r="G239" s="174">
        <f t="shared" ref="G239:U239" ca="1" si="49">SUBTOTAL(9,G235:G238)</f>
        <v>0</v>
      </c>
      <c r="H239" s="174">
        <f t="shared" ca="1" si="49"/>
        <v>0</v>
      </c>
      <c r="I239" s="174">
        <f t="shared" ca="1" si="49"/>
        <v>0</v>
      </c>
      <c r="J239" s="174">
        <f t="shared" ca="1" si="49"/>
        <v>0</v>
      </c>
      <c r="K239" s="174">
        <f t="shared" ca="1" si="49"/>
        <v>0</v>
      </c>
      <c r="L239" s="174">
        <f t="shared" ca="1" si="49"/>
        <v>0</v>
      </c>
      <c r="M239" s="174">
        <f t="shared" ca="1" si="49"/>
        <v>0</v>
      </c>
      <c r="N239" s="174">
        <f t="shared" ca="1" si="49"/>
        <v>0</v>
      </c>
      <c r="O239" s="174">
        <f t="shared" ca="1" si="49"/>
        <v>0</v>
      </c>
      <c r="P239" s="174">
        <f t="shared" ca="1" si="49"/>
        <v>0</v>
      </c>
      <c r="Q239" s="174">
        <f t="shared" ca="1" si="49"/>
        <v>0</v>
      </c>
      <c r="R239" s="174">
        <f t="shared" ca="1" si="49"/>
        <v>0</v>
      </c>
      <c r="S239" s="174">
        <f t="shared" ca="1" si="49"/>
        <v>0</v>
      </c>
      <c r="T239" s="174">
        <f t="shared" ca="1" si="49"/>
        <v>0</v>
      </c>
      <c r="U239" s="174">
        <f t="shared" ca="1" si="49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ca="1" si="43"/>
        <v>0</v>
      </c>
      <c r="E242" s="14">
        <f t="shared" ca="1" si="4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43"/>
        <v>0</v>
      </c>
      <c r="E243" s="14">
        <f t="shared" ca="1" si="4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43"/>
        <v>0</v>
      </c>
      <c r="E244" s="14">
        <f t="shared" ca="1" si="4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43"/>
        <v>0</v>
      </c>
      <c r="E245" s="14">
        <f t="shared" ca="1" si="44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4"/>
        <v>0</v>
      </c>
      <c r="F246" s="46"/>
      <c r="G246" s="174">
        <f t="shared" ref="G246:U246" ca="1" si="50">SUBTOTAL(9,G242:G245)</f>
        <v>0</v>
      </c>
      <c r="H246" s="174">
        <f t="shared" ca="1" si="50"/>
        <v>0</v>
      </c>
      <c r="I246" s="174">
        <f t="shared" ca="1" si="50"/>
        <v>0</v>
      </c>
      <c r="J246" s="174">
        <f t="shared" ca="1" si="50"/>
        <v>0</v>
      </c>
      <c r="K246" s="174">
        <f t="shared" ca="1" si="50"/>
        <v>0</v>
      </c>
      <c r="L246" s="174">
        <f t="shared" ca="1" si="50"/>
        <v>0</v>
      </c>
      <c r="M246" s="174">
        <f t="shared" ca="1" si="50"/>
        <v>0</v>
      </c>
      <c r="N246" s="174">
        <f t="shared" ca="1" si="50"/>
        <v>0</v>
      </c>
      <c r="O246" s="174">
        <f t="shared" ca="1" si="50"/>
        <v>0</v>
      </c>
      <c r="P246" s="174">
        <f t="shared" ca="1" si="50"/>
        <v>0</v>
      </c>
      <c r="Q246" s="174">
        <f t="shared" ca="1" si="50"/>
        <v>0</v>
      </c>
      <c r="R246" s="174">
        <f t="shared" ca="1" si="50"/>
        <v>0</v>
      </c>
      <c r="S246" s="174">
        <f t="shared" ca="1" si="50"/>
        <v>0</v>
      </c>
      <c r="T246" s="174">
        <f t="shared" ca="1" si="50"/>
        <v>0</v>
      </c>
      <c r="U246" s="174">
        <f t="shared" ca="1" si="50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51">IFERROR(IF(D248="","",IF(D248=0,0,IF(ABS(D248-SUM($G248:$U248))&lt;Check_Limit,0,1))),1)</f>
        <v>0</v>
      </c>
      <c r="F248" s="46"/>
      <c r="G248" s="175">
        <f t="shared" ref="G248:U248" ca="1" si="52">SUBTOTAL(9,G227:G246)</f>
        <v>0</v>
      </c>
      <c r="H248" s="175">
        <f t="shared" ca="1" si="52"/>
        <v>0</v>
      </c>
      <c r="I248" s="175">
        <f t="shared" ca="1" si="52"/>
        <v>0</v>
      </c>
      <c r="J248" s="175">
        <f t="shared" ca="1" si="52"/>
        <v>0</v>
      </c>
      <c r="K248" s="175">
        <f t="shared" ca="1" si="52"/>
        <v>0</v>
      </c>
      <c r="L248" s="175">
        <f t="shared" ca="1" si="52"/>
        <v>0</v>
      </c>
      <c r="M248" s="175">
        <f t="shared" ca="1" si="52"/>
        <v>0</v>
      </c>
      <c r="N248" s="175">
        <f t="shared" ca="1" si="52"/>
        <v>0</v>
      </c>
      <c r="O248" s="175">
        <f t="shared" ca="1" si="52"/>
        <v>0</v>
      </c>
      <c r="P248" s="175">
        <f t="shared" ca="1" si="52"/>
        <v>0</v>
      </c>
      <c r="Q248" s="175">
        <f t="shared" ca="1" si="52"/>
        <v>0</v>
      </c>
      <c r="R248" s="175">
        <f t="shared" ca="1" si="52"/>
        <v>0</v>
      </c>
      <c r="S248" s="175">
        <f t="shared" ca="1" si="52"/>
        <v>0</v>
      </c>
      <c r="T248" s="175">
        <f t="shared" ca="1" si="52"/>
        <v>0</v>
      </c>
      <c r="U248" s="175">
        <f t="shared" ca="1" si="52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86" ca="1" si="53">INDIRECT("Classification!"&amp;$D$5&amp;ROW())</f>
        <v>0</v>
      </c>
      <c r="E251" s="14">
        <f t="shared" ca="1" si="51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4">
        <f ca="1">IFERROR(INDEX(G$320:G$343,MATCH($F251,$B$320:$B$343,0))/INDEX($D$320:$D$343,MATCH($F251,$B$320:$B$343,0)),SUMIFS('Input-Allocators'!D$32:D$80,'Input-Allocators'!$B$32:$B$80,$F251))*$D251</f>
        <v>0</v>
      </c>
      <c r="H251" s="14">
        <f ca="1">IFERROR(INDEX(H$320:H$343,MATCH($F251,$B$320:$B$343,0))/INDEX($D$320:$D$343,MATCH($F251,$B$320:$B$343,0)),SUMIFS('Input-Allocators'!E$32:E$80,'Input-Allocators'!$B$32:$B$80,$F251))*$D251</f>
        <v>0</v>
      </c>
      <c r="I251" s="14">
        <f ca="1">IFERROR(INDEX(I$320:I$343,MATCH($F251,$B$320:$B$343,0))/INDEX($D$320:$D$343,MATCH($F251,$B$320:$B$343,0)),SUMIFS('Input-Allocators'!F$32:F$80,'Input-Allocators'!$B$32:$B$80,$F251))*$D251</f>
        <v>0</v>
      </c>
      <c r="J251" s="14">
        <f ca="1">IFERROR(INDEX(J$320:J$343,MATCH($F251,$B$320:$B$343,0))/INDEX($D$320:$D$343,MATCH($F251,$B$320:$B$343,0)),SUMIFS('Input-Allocators'!G$32:G$80,'Input-Allocators'!$B$32:$B$80,$F251))*$D251</f>
        <v>0</v>
      </c>
      <c r="K251" s="14">
        <f ca="1">IFERROR(INDEX(K$320:K$343,MATCH($F251,$B$320:$B$343,0))/INDEX($D$320:$D$343,MATCH($F251,$B$320:$B$343,0)),SUMIFS('Input-Allocators'!H$32:H$80,'Input-Allocators'!$B$32:$B$80,$F251))*$D251</f>
        <v>0</v>
      </c>
      <c r="L251" s="14">
        <f ca="1">IFERROR(INDEX(L$320:L$343,MATCH($F251,$B$320:$B$343,0))/INDEX($D$320:$D$343,MATCH($F251,$B$320:$B$343,0)),SUMIFS('Input-Allocators'!I$32:I$80,'Input-Allocators'!$B$32:$B$80,$F251))*$D251</f>
        <v>0</v>
      </c>
      <c r="M251" s="14">
        <f ca="1">IFERROR(INDEX(M$320:M$343,MATCH($F251,$B$320:$B$343,0))/INDEX($D$320:$D$343,MATCH($F251,$B$320:$B$343,0)),SUMIFS('Input-Allocators'!J$32:J$80,'Input-Allocators'!$B$32:$B$80,$F251))*$D251</f>
        <v>0</v>
      </c>
      <c r="N251" s="14">
        <f ca="1">IFERROR(INDEX(N$320:N$343,MATCH($F251,$B$320:$B$343,0))/INDEX($D$320:$D$343,MATCH($F251,$B$320:$B$343,0)),SUMIFS('Input-Allocators'!K$32:K$80,'Input-Allocators'!$B$32:$B$80,$F251))*$D251</f>
        <v>0</v>
      </c>
      <c r="O251" s="14">
        <f ca="1">IFERROR(INDEX(O$320:O$343,MATCH($F251,$B$320:$B$343,0))/INDEX($D$320:$D$343,MATCH($F251,$B$320:$B$343,0)),SUMIFS('Input-Allocators'!L$32:L$80,'Input-Allocators'!$B$32:$B$80,$F251))*$D251</f>
        <v>0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53"/>
        <v>0</v>
      </c>
      <c r="E252" s="14">
        <f t="shared" ca="1" si="51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4">
        <f ca="1">IFERROR(INDEX(G$320:G$343,MATCH($F252,$B$320:$B$343,0))/INDEX($D$320:$D$343,MATCH($F252,$B$320:$B$343,0)),SUMIFS('Input-Allocators'!D$32:D$80,'Input-Allocators'!$B$32:$B$80,$F252))*$D252</f>
        <v>0</v>
      </c>
      <c r="H252" s="14">
        <f ca="1">IFERROR(INDEX(H$320:H$343,MATCH($F252,$B$320:$B$343,0))/INDEX($D$320:$D$343,MATCH($F252,$B$320:$B$343,0)),SUMIFS('Input-Allocators'!E$32:E$80,'Input-Allocators'!$B$32:$B$80,$F252))*$D252</f>
        <v>0</v>
      </c>
      <c r="I252" s="14">
        <f ca="1">IFERROR(INDEX(I$320:I$343,MATCH($F252,$B$320:$B$343,0))/INDEX($D$320:$D$343,MATCH($F252,$B$320:$B$343,0)),SUMIFS('Input-Allocators'!F$32:F$80,'Input-Allocators'!$B$32:$B$80,$F252))*$D252</f>
        <v>0</v>
      </c>
      <c r="J252" s="14">
        <f ca="1">IFERROR(INDEX(J$320:J$343,MATCH($F252,$B$320:$B$343,0))/INDEX($D$320:$D$343,MATCH($F252,$B$320:$B$343,0)),SUMIFS('Input-Allocators'!G$32:G$80,'Input-Allocators'!$B$32:$B$80,$F252))*$D252</f>
        <v>0</v>
      </c>
      <c r="K252" s="14">
        <f ca="1">IFERROR(INDEX(K$320:K$343,MATCH($F252,$B$320:$B$343,0))/INDEX($D$320:$D$343,MATCH($F252,$B$320:$B$343,0)),SUMIFS('Input-Allocators'!H$32:H$80,'Input-Allocators'!$B$32:$B$80,$F252))*$D252</f>
        <v>0</v>
      </c>
      <c r="L252" s="14">
        <f ca="1">IFERROR(INDEX(L$320:L$343,MATCH($F252,$B$320:$B$343,0))/INDEX($D$320:$D$343,MATCH($F252,$B$320:$B$343,0)),SUMIFS('Input-Allocators'!I$32:I$80,'Input-Allocators'!$B$32:$B$80,$F252))*$D252</f>
        <v>0</v>
      </c>
      <c r="M252" s="14">
        <f ca="1">IFERROR(INDEX(M$320:M$343,MATCH($F252,$B$320:$B$343,0))/INDEX($D$320:$D$343,MATCH($F252,$B$320:$B$343,0)),SUMIFS('Input-Allocators'!J$32:J$80,'Input-Allocators'!$B$32:$B$80,$F252))*$D252</f>
        <v>0</v>
      </c>
      <c r="N252" s="14">
        <f ca="1">IFERROR(INDEX(N$320:N$343,MATCH($F252,$B$320:$B$343,0))/INDEX($D$320:$D$343,MATCH($F252,$B$320:$B$343,0)),SUMIFS('Input-Allocators'!K$32:K$80,'Input-Allocators'!$B$32:$B$80,$F252))*$D252</f>
        <v>0</v>
      </c>
      <c r="O252" s="14">
        <f ca="1">IFERROR(INDEX(O$320:O$343,MATCH($F252,$B$320:$B$343,0))/INDEX($D$320:$D$343,MATCH($F252,$B$320:$B$343,0)),SUMIFS('Input-Allocators'!L$32:L$80,'Input-Allocators'!$B$32:$B$80,$F252))*$D252</f>
        <v>0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53"/>
        <v>0</v>
      </c>
      <c r="E253" s="14">
        <f t="shared" ca="1" si="51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4">
        <f ca="1">IFERROR(INDEX(G$320:G$343,MATCH($F253,$B$320:$B$343,0))/INDEX($D$320:$D$343,MATCH($F253,$B$320:$B$343,0)),SUMIFS('Input-Allocators'!D$32:D$80,'Input-Allocators'!$B$32:$B$80,$F253))*$D253</f>
        <v>0</v>
      </c>
      <c r="H253" s="14">
        <f ca="1">IFERROR(INDEX(H$320:H$343,MATCH($F253,$B$320:$B$343,0))/INDEX($D$320:$D$343,MATCH($F253,$B$320:$B$343,0)),SUMIFS('Input-Allocators'!E$32:E$80,'Input-Allocators'!$B$32:$B$80,$F253))*$D253</f>
        <v>0</v>
      </c>
      <c r="I253" s="14">
        <f ca="1">IFERROR(INDEX(I$320:I$343,MATCH($F253,$B$320:$B$343,0))/INDEX($D$320:$D$343,MATCH($F253,$B$320:$B$343,0)),SUMIFS('Input-Allocators'!F$32:F$80,'Input-Allocators'!$B$32:$B$80,$F253))*$D253</f>
        <v>0</v>
      </c>
      <c r="J253" s="14">
        <f ca="1">IFERROR(INDEX(J$320:J$343,MATCH($F253,$B$320:$B$343,0))/INDEX($D$320:$D$343,MATCH($F253,$B$320:$B$343,0)),SUMIFS('Input-Allocators'!G$32:G$80,'Input-Allocators'!$B$32:$B$80,$F253))*$D253</f>
        <v>0</v>
      </c>
      <c r="K253" s="14">
        <f ca="1">IFERROR(INDEX(K$320:K$343,MATCH($F253,$B$320:$B$343,0))/INDEX($D$320:$D$343,MATCH($F253,$B$320:$B$343,0)),SUMIFS('Input-Allocators'!H$32:H$80,'Input-Allocators'!$B$32:$B$80,$F253))*$D253</f>
        <v>0</v>
      </c>
      <c r="L253" s="14">
        <f ca="1">IFERROR(INDEX(L$320:L$343,MATCH($F253,$B$320:$B$343,0))/INDEX($D$320:$D$343,MATCH($F253,$B$320:$B$343,0)),SUMIFS('Input-Allocators'!I$32:I$80,'Input-Allocators'!$B$32:$B$80,$F253))*$D253</f>
        <v>0</v>
      </c>
      <c r="M253" s="14">
        <f ca="1">IFERROR(INDEX(M$320:M$343,MATCH($F253,$B$320:$B$343,0))/INDEX($D$320:$D$343,MATCH($F253,$B$320:$B$343,0)),SUMIFS('Input-Allocators'!J$32:J$80,'Input-Allocators'!$B$32:$B$80,$F253))*$D253</f>
        <v>0</v>
      </c>
      <c r="N253" s="14">
        <f ca="1">IFERROR(INDEX(N$320:N$343,MATCH($F253,$B$320:$B$343,0))/INDEX($D$320:$D$343,MATCH($F253,$B$320:$B$343,0)),SUMIFS('Input-Allocators'!K$32:K$80,'Input-Allocators'!$B$32:$B$80,$F253))*$D253</f>
        <v>0</v>
      </c>
      <c r="O253" s="14">
        <f ca="1">IFERROR(INDEX(O$320:O$343,MATCH($F253,$B$320:$B$343,0))/INDEX($D$320:$D$343,MATCH($F253,$B$320:$B$343,0)),SUMIFS('Input-Allocators'!L$32:L$80,'Input-Allocators'!$B$32:$B$80,$F253))*$D253</f>
        <v>0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53"/>
        <v>0</v>
      </c>
      <c r="E254" s="14">
        <f t="shared" ca="1" si="51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-</v>
      </c>
      <c r="G254" s="14">
        <f ca="1">IFERROR(INDEX(G$320:G$343,MATCH($F254,$B$320:$B$343,0))/INDEX($D$320:$D$343,MATCH($F254,$B$320:$B$343,0)),SUMIFS('Input-Allocators'!D$32:D$80,'Input-Allocators'!$B$32:$B$80,$F254))*$D254</f>
        <v>0</v>
      </c>
      <c r="H254" s="14">
        <f ca="1">IFERROR(INDEX(H$320:H$343,MATCH($F254,$B$320:$B$343,0))/INDEX($D$320:$D$343,MATCH($F254,$B$320:$B$343,0)),SUMIFS('Input-Allocators'!E$32:E$80,'Input-Allocators'!$B$32:$B$80,$F254))*$D254</f>
        <v>0</v>
      </c>
      <c r="I254" s="14">
        <f ca="1">IFERROR(INDEX(I$320:I$343,MATCH($F254,$B$320:$B$343,0))/INDEX($D$320:$D$343,MATCH($F254,$B$320:$B$343,0)),SUMIFS('Input-Allocators'!F$32:F$80,'Input-Allocators'!$B$32:$B$80,$F254))*$D254</f>
        <v>0</v>
      </c>
      <c r="J254" s="14">
        <f ca="1">IFERROR(INDEX(J$320:J$343,MATCH($F254,$B$320:$B$343,0))/INDEX($D$320:$D$343,MATCH($F254,$B$320:$B$343,0)),SUMIFS('Input-Allocators'!G$32:G$80,'Input-Allocators'!$B$32:$B$80,$F254))*$D254</f>
        <v>0</v>
      </c>
      <c r="K254" s="14">
        <f ca="1">IFERROR(INDEX(K$320:K$343,MATCH($F254,$B$320:$B$343,0))/INDEX($D$320:$D$343,MATCH($F254,$B$320:$B$343,0)),SUMIFS('Input-Allocators'!H$32:H$80,'Input-Allocators'!$B$32:$B$80,$F254))*$D254</f>
        <v>0</v>
      </c>
      <c r="L254" s="14">
        <f ca="1">IFERROR(INDEX(L$320:L$343,MATCH($F254,$B$320:$B$343,0))/INDEX($D$320:$D$343,MATCH($F254,$B$320:$B$343,0)),SUMIFS('Input-Allocators'!I$32:I$80,'Input-Allocators'!$B$32:$B$80,$F254))*$D254</f>
        <v>0</v>
      </c>
      <c r="M254" s="14">
        <f ca="1">IFERROR(INDEX(M$320:M$343,MATCH($F254,$B$320:$B$343,0))/INDEX($D$320:$D$343,MATCH($F254,$B$320:$B$343,0)),SUMIFS('Input-Allocators'!J$32:J$80,'Input-Allocators'!$B$32:$B$80,$F254))*$D254</f>
        <v>0</v>
      </c>
      <c r="N254" s="14">
        <f ca="1">IFERROR(INDEX(N$320:N$343,MATCH($F254,$B$320:$B$343,0))/INDEX($D$320:$D$343,MATCH($F254,$B$320:$B$343,0)),SUMIFS('Input-Allocators'!K$32:K$80,'Input-Allocators'!$B$32:$B$80,$F254))*$D254</f>
        <v>0</v>
      </c>
      <c r="O254" s="14">
        <f ca="1">IFERROR(INDEX(O$320:O$343,MATCH($F254,$B$320:$B$343,0))/INDEX($D$320:$D$343,MATCH($F254,$B$320:$B$343,0)),SUMIFS('Input-Allocators'!L$32:L$80,'Input-Allocators'!$B$32:$B$80,$F254))*$D254</f>
        <v>0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53"/>
        <v>0</v>
      </c>
      <c r="E255" s="14">
        <f t="shared" ca="1" si="51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-</v>
      </c>
      <c r="G255" s="14">
        <f ca="1">IFERROR(INDEX(G$320:G$343,MATCH($F255,$B$320:$B$343,0))/INDEX($D$320:$D$343,MATCH($F255,$B$320:$B$343,0)),SUMIFS('Input-Allocators'!D$32:D$80,'Input-Allocators'!$B$32:$B$80,$F255))*$D255</f>
        <v>0</v>
      </c>
      <c r="H255" s="14">
        <f ca="1">IFERROR(INDEX(H$320:H$343,MATCH($F255,$B$320:$B$343,0))/INDEX($D$320:$D$343,MATCH($F255,$B$320:$B$343,0)),SUMIFS('Input-Allocators'!E$32:E$80,'Input-Allocators'!$B$32:$B$80,$F255))*$D255</f>
        <v>0</v>
      </c>
      <c r="I255" s="14">
        <f ca="1">IFERROR(INDEX(I$320:I$343,MATCH($F255,$B$320:$B$343,0))/INDEX($D$320:$D$343,MATCH($F255,$B$320:$B$343,0)),SUMIFS('Input-Allocators'!F$32:F$80,'Input-Allocators'!$B$32:$B$80,$F255))*$D255</f>
        <v>0</v>
      </c>
      <c r="J255" s="14">
        <f ca="1">IFERROR(INDEX(J$320:J$343,MATCH($F255,$B$320:$B$343,0))/INDEX($D$320:$D$343,MATCH($F255,$B$320:$B$343,0)),SUMIFS('Input-Allocators'!G$32:G$80,'Input-Allocators'!$B$32:$B$80,$F255))*$D255</f>
        <v>0</v>
      </c>
      <c r="K255" s="14">
        <f ca="1">IFERROR(INDEX(K$320:K$343,MATCH($F255,$B$320:$B$343,0))/INDEX($D$320:$D$343,MATCH($F255,$B$320:$B$343,0)),SUMIFS('Input-Allocators'!H$32:H$80,'Input-Allocators'!$B$32:$B$80,$F255))*$D255</f>
        <v>0</v>
      </c>
      <c r="L255" s="14">
        <f ca="1">IFERROR(INDEX(L$320:L$343,MATCH($F255,$B$320:$B$343,0))/INDEX($D$320:$D$343,MATCH($F255,$B$320:$B$343,0)),SUMIFS('Input-Allocators'!I$32:I$80,'Input-Allocators'!$B$32:$B$80,$F255))*$D255</f>
        <v>0</v>
      </c>
      <c r="M255" s="14">
        <f ca="1">IFERROR(INDEX(M$320:M$343,MATCH($F255,$B$320:$B$343,0))/INDEX($D$320:$D$343,MATCH($F255,$B$320:$B$343,0)),SUMIFS('Input-Allocators'!J$32:J$80,'Input-Allocators'!$B$32:$B$80,$F255))*$D255</f>
        <v>0</v>
      </c>
      <c r="N255" s="14">
        <f ca="1">IFERROR(INDEX(N$320:N$343,MATCH($F255,$B$320:$B$343,0))/INDEX($D$320:$D$343,MATCH($F255,$B$320:$B$343,0)),SUMIFS('Input-Allocators'!K$32:K$80,'Input-Allocators'!$B$32:$B$80,$F255))*$D255</f>
        <v>0</v>
      </c>
      <c r="O255" s="14">
        <f ca="1">IFERROR(INDEX(O$320:O$343,MATCH($F255,$B$320:$B$343,0))/INDEX($D$320:$D$343,MATCH($F255,$B$320:$B$343,0)),SUMIFS('Input-Allocators'!L$32:L$80,'Input-Allocators'!$B$32:$B$80,$F255))*$D255</f>
        <v>0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53"/>
        <v>0</v>
      </c>
      <c r="E256" s="14">
        <f t="shared" ca="1" si="51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-</v>
      </c>
      <c r="G256" s="14">
        <f ca="1">IFERROR(INDEX(G$320:G$343,MATCH($F256,$B$320:$B$343,0))/INDEX($D$320:$D$343,MATCH($F256,$B$320:$B$343,0)),SUMIFS('Input-Allocators'!D$32:D$80,'Input-Allocators'!$B$32:$B$80,$F256))*$D256</f>
        <v>0</v>
      </c>
      <c r="H256" s="14">
        <f ca="1">IFERROR(INDEX(H$320:H$343,MATCH($F256,$B$320:$B$343,0))/INDEX($D$320:$D$343,MATCH($F256,$B$320:$B$343,0)),SUMIFS('Input-Allocators'!E$32:E$80,'Input-Allocators'!$B$32:$B$80,$F256))*$D256</f>
        <v>0</v>
      </c>
      <c r="I256" s="14">
        <f ca="1">IFERROR(INDEX(I$320:I$343,MATCH($F256,$B$320:$B$343,0))/INDEX($D$320:$D$343,MATCH($F256,$B$320:$B$343,0)),SUMIFS('Input-Allocators'!F$32:F$80,'Input-Allocators'!$B$32:$B$80,$F256))*$D256</f>
        <v>0</v>
      </c>
      <c r="J256" s="14">
        <f ca="1">IFERROR(INDEX(J$320:J$343,MATCH($F256,$B$320:$B$343,0))/INDEX($D$320:$D$343,MATCH($F256,$B$320:$B$343,0)),SUMIFS('Input-Allocators'!G$32:G$80,'Input-Allocators'!$B$32:$B$80,$F256))*$D256</f>
        <v>0</v>
      </c>
      <c r="K256" s="14">
        <f ca="1">IFERROR(INDEX(K$320:K$343,MATCH($F256,$B$320:$B$343,0))/INDEX($D$320:$D$343,MATCH($F256,$B$320:$B$343,0)),SUMIFS('Input-Allocators'!H$32:H$80,'Input-Allocators'!$B$32:$B$80,$F256))*$D256</f>
        <v>0</v>
      </c>
      <c r="L256" s="14">
        <f ca="1">IFERROR(INDEX(L$320:L$343,MATCH($F256,$B$320:$B$343,0))/INDEX($D$320:$D$343,MATCH($F256,$B$320:$B$343,0)),SUMIFS('Input-Allocators'!I$32:I$80,'Input-Allocators'!$B$32:$B$80,$F256))*$D256</f>
        <v>0</v>
      </c>
      <c r="M256" s="14">
        <f ca="1">IFERROR(INDEX(M$320:M$343,MATCH($F256,$B$320:$B$343,0))/INDEX($D$320:$D$343,MATCH($F256,$B$320:$B$343,0)),SUMIFS('Input-Allocators'!J$32:J$80,'Input-Allocators'!$B$32:$B$80,$F256))*$D256</f>
        <v>0</v>
      </c>
      <c r="N256" s="14">
        <f ca="1">IFERROR(INDEX(N$320:N$343,MATCH($F256,$B$320:$B$343,0))/INDEX($D$320:$D$343,MATCH($F256,$B$320:$B$343,0)),SUMIFS('Input-Allocators'!K$32:K$80,'Input-Allocators'!$B$32:$B$80,$F256))*$D256</f>
        <v>0</v>
      </c>
      <c r="O256" s="14">
        <f ca="1">IFERROR(INDEX(O$320:O$343,MATCH($F256,$B$320:$B$343,0))/INDEX($D$320:$D$343,MATCH($F256,$B$320:$B$343,0)),SUMIFS('Input-Allocators'!L$32:L$80,'Input-Allocators'!$B$32:$B$80,$F256))*$D256</f>
        <v>0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53"/>
        <v>0</v>
      </c>
      <c r="E257" s="14">
        <f t="shared" ca="1" si="51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4">
        <f ca="1">IFERROR(INDEX(G$320:G$343,MATCH($F257,$B$320:$B$343,0))/INDEX($D$320:$D$343,MATCH($F257,$B$320:$B$343,0)),SUMIFS('Input-Allocators'!D$32:D$80,'Input-Allocators'!$B$32:$B$80,$F257))*$D257</f>
        <v>0</v>
      </c>
      <c r="H257" s="14">
        <f ca="1">IFERROR(INDEX(H$320:H$343,MATCH($F257,$B$320:$B$343,0))/INDEX($D$320:$D$343,MATCH($F257,$B$320:$B$343,0)),SUMIFS('Input-Allocators'!E$32:E$80,'Input-Allocators'!$B$32:$B$80,$F257))*$D257</f>
        <v>0</v>
      </c>
      <c r="I257" s="14">
        <f ca="1">IFERROR(INDEX(I$320:I$343,MATCH($F257,$B$320:$B$343,0))/INDEX($D$320:$D$343,MATCH($F257,$B$320:$B$343,0)),SUMIFS('Input-Allocators'!F$32:F$80,'Input-Allocators'!$B$32:$B$80,$F257))*$D257</f>
        <v>0</v>
      </c>
      <c r="J257" s="14">
        <f ca="1">IFERROR(INDEX(J$320:J$343,MATCH($F257,$B$320:$B$343,0))/INDEX($D$320:$D$343,MATCH($F257,$B$320:$B$343,0)),SUMIFS('Input-Allocators'!G$32:G$80,'Input-Allocators'!$B$32:$B$80,$F257))*$D257</f>
        <v>0</v>
      </c>
      <c r="K257" s="14">
        <f ca="1">IFERROR(INDEX(K$320:K$343,MATCH($F257,$B$320:$B$343,0))/INDEX($D$320:$D$343,MATCH($F257,$B$320:$B$343,0)),SUMIFS('Input-Allocators'!H$32:H$80,'Input-Allocators'!$B$32:$B$80,$F257))*$D257</f>
        <v>0</v>
      </c>
      <c r="L257" s="14">
        <f ca="1">IFERROR(INDEX(L$320:L$343,MATCH($F257,$B$320:$B$343,0))/INDEX($D$320:$D$343,MATCH($F257,$B$320:$B$343,0)),SUMIFS('Input-Allocators'!I$32:I$80,'Input-Allocators'!$B$32:$B$80,$F257))*$D257</f>
        <v>0</v>
      </c>
      <c r="M257" s="14">
        <f ca="1">IFERROR(INDEX(M$320:M$343,MATCH($F257,$B$320:$B$343,0))/INDEX($D$320:$D$343,MATCH($F257,$B$320:$B$343,0)),SUMIFS('Input-Allocators'!J$32:J$80,'Input-Allocators'!$B$32:$B$80,$F257))*$D257</f>
        <v>0</v>
      </c>
      <c r="N257" s="14">
        <f ca="1">IFERROR(INDEX(N$320:N$343,MATCH($F257,$B$320:$B$343,0))/INDEX($D$320:$D$343,MATCH($F257,$B$320:$B$343,0)),SUMIFS('Input-Allocators'!K$32:K$80,'Input-Allocators'!$B$32:$B$80,$F257))*$D257</f>
        <v>0</v>
      </c>
      <c r="O257" s="14">
        <f ca="1">IFERROR(INDEX(O$320:O$343,MATCH($F257,$B$320:$B$343,0))/INDEX($D$320:$D$343,MATCH($F257,$B$320:$B$343,0)),SUMIFS('Input-Allocators'!L$32:L$80,'Input-Allocators'!$B$32:$B$80,$F257))*$D257</f>
        <v>0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53"/>
        <v>0</v>
      </c>
      <c r="E258" s="14">
        <f t="shared" ca="1" si="51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53"/>
        <v>0</v>
      </c>
      <c r="E259" s="14">
        <f t="shared" ca="1" si="51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53"/>
        <v>0</v>
      </c>
      <c r="E260" s="14">
        <f t="shared" ca="1" si="51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53"/>
        <v>0</v>
      </c>
      <c r="E261" s="14">
        <f t="shared" ca="1" si="51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53"/>
        <v>0</v>
      </c>
      <c r="E262" s="14">
        <f t="shared" ca="1" si="51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4">
        <f ca="1">IFERROR(INDEX(G$320:G$343,MATCH($F262,$B$320:$B$343,0))/INDEX($D$320:$D$343,MATCH($F262,$B$320:$B$343,0)),SUMIFS('Input-Allocators'!D$32:D$80,'Input-Allocators'!$B$32:$B$80,$F262))*$D262</f>
        <v>0</v>
      </c>
      <c r="H262" s="14">
        <f ca="1">IFERROR(INDEX(H$320:H$343,MATCH($F262,$B$320:$B$343,0))/INDEX($D$320:$D$343,MATCH($F262,$B$320:$B$343,0)),SUMIFS('Input-Allocators'!E$32:E$80,'Input-Allocators'!$B$32:$B$80,$F262))*$D262</f>
        <v>0</v>
      </c>
      <c r="I262" s="14">
        <f ca="1">IFERROR(INDEX(I$320:I$343,MATCH($F262,$B$320:$B$343,0))/INDEX($D$320:$D$343,MATCH($F262,$B$320:$B$343,0)),SUMIFS('Input-Allocators'!F$32:F$80,'Input-Allocators'!$B$32:$B$80,$F262))*$D262</f>
        <v>0</v>
      </c>
      <c r="J262" s="14">
        <f ca="1">IFERROR(INDEX(J$320:J$343,MATCH($F262,$B$320:$B$343,0))/INDEX($D$320:$D$343,MATCH($F262,$B$320:$B$343,0)),SUMIFS('Input-Allocators'!G$32:G$80,'Input-Allocators'!$B$32:$B$80,$F262))*$D262</f>
        <v>0</v>
      </c>
      <c r="K262" s="14">
        <f ca="1">IFERROR(INDEX(K$320:K$343,MATCH($F262,$B$320:$B$343,0))/INDEX($D$320:$D$343,MATCH($F262,$B$320:$B$343,0)),SUMIFS('Input-Allocators'!H$32:H$80,'Input-Allocators'!$B$32:$B$80,$F262))*$D262</f>
        <v>0</v>
      </c>
      <c r="L262" s="14">
        <f ca="1">IFERROR(INDEX(L$320:L$343,MATCH($F262,$B$320:$B$343,0))/INDEX($D$320:$D$343,MATCH($F262,$B$320:$B$343,0)),SUMIFS('Input-Allocators'!I$32:I$80,'Input-Allocators'!$B$32:$B$80,$F262))*$D262</f>
        <v>0</v>
      </c>
      <c r="M262" s="14">
        <f ca="1">IFERROR(INDEX(M$320:M$343,MATCH($F262,$B$320:$B$343,0))/INDEX($D$320:$D$343,MATCH($F262,$B$320:$B$343,0)),SUMIFS('Input-Allocators'!J$32:J$80,'Input-Allocators'!$B$32:$B$80,$F262))*$D262</f>
        <v>0</v>
      </c>
      <c r="N262" s="14">
        <f ca="1">IFERROR(INDEX(N$320:N$343,MATCH($F262,$B$320:$B$343,0))/INDEX($D$320:$D$343,MATCH($F262,$B$320:$B$343,0)),SUMIFS('Input-Allocators'!K$32:K$80,'Input-Allocators'!$B$32:$B$80,$F262))*$D262</f>
        <v>0</v>
      </c>
      <c r="O262" s="14">
        <f ca="1">IFERROR(INDEX(O$320:O$343,MATCH($F262,$B$320:$B$343,0))/INDEX($D$320:$D$343,MATCH($F262,$B$320:$B$343,0)),SUMIFS('Input-Allocators'!L$32:L$80,'Input-Allocators'!$B$32:$B$80,$F262))*$D262</f>
        <v>0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53"/>
        <v>0</v>
      </c>
      <c r="E263" s="14">
        <f t="shared" ca="1" si="51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4">
        <f ca="1">IFERROR(INDEX(G$320:G$343,MATCH($F263,$B$320:$B$343,0))/INDEX($D$320:$D$343,MATCH($F263,$B$320:$B$343,0)),SUMIFS('Input-Allocators'!D$32:D$80,'Input-Allocators'!$B$32:$B$80,$F263))*$D263</f>
        <v>0</v>
      </c>
      <c r="H263" s="14">
        <f ca="1">IFERROR(INDEX(H$320:H$343,MATCH($F263,$B$320:$B$343,0))/INDEX($D$320:$D$343,MATCH($F263,$B$320:$B$343,0)),SUMIFS('Input-Allocators'!E$32:E$80,'Input-Allocators'!$B$32:$B$80,$F263))*$D263</f>
        <v>0</v>
      </c>
      <c r="I263" s="14">
        <f ca="1">IFERROR(INDEX(I$320:I$343,MATCH($F263,$B$320:$B$343,0))/INDEX($D$320:$D$343,MATCH($F263,$B$320:$B$343,0)),SUMIFS('Input-Allocators'!F$32:F$80,'Input-Allocators'!$B$32:$B$80,$F263))*$D263</f>
        <v>0</v>
      </c>
      <c r="J263" s="14">
        <f ca="1">IFERROR(INDEX(J$320:J$343,MATCH($F263,$B$320:$B$343,0))/INDEX($D$320:$D$343,MATCH($F263,$B$320:$B$343,0)),SUMIFS('Input-Allocators'!G$32:G$80,'Input-Allocators'!$B$32:$B$80,$F263))*$D263</f>
        <v>0</v>
      </c>
      <c r="K263" s="14">
        <f ca="1">IFERROR(INDEX(K$320:K$343,MATCH($F263,$B$320:$B$343,0))/INDEX($D$320:$D$343,MATCH($F263,$B$320:$B$343,0)),SUMIFS('Input-Allocators'!H$32:H$80,'Input-Allocators'!$B$32:$B$80,$F263))*$D263</f>
        <v>0</v>
      </c>
      <c r="L263" s="14">
        <f ca="1">IFERROR(INDEX(L$320:L$343,MATCH($F263,$B$320:$B$343,0))/INDEX($D$320:$D$343,MATCH($F263,$B$320:$B$343,0)),SUMIFS('Input-Allocators'!I$32:I$80,'Input-Allocators'!$B$32:$B$80,$F263))*$D263</f>
        <v>0</v>
      </c>
      <c r="M263" s="14">
        <f ca="1">IFERROR(INDEX(M$320:M$343,MATCH($F263,$B$320:$B$343,0))/INDEX($D$320:$D$343,MATCH($F263,$B$320:$B$343,0)),SUMIFS('Input-Allocators'!J$32:J$80,'Input-Allocators'!$B$32:$B$80,$F263))*$D263</f>
        <v>0</v>
      </c>
      <c r="N263" s="14">
        <f ca="1">IFERROR(INDEX(N$320:N$343,MATCH($F263,$B$320:$B$343,0))/INDEX($D$320:$D$343,MATCH($F263,$B$320:$B$343,0)),SUMIFS('Input-Allocators'!K$32:K$80,'Input-Allocators'!$B$32:$B$80,$F263))*$D263</f>
        <v>0</v>
      </c>
      <c r="O263" s="14">
        <f ca="1">IFERROR(INDEX(O$320:O$343,MATCH($F263,$B$320:$B$343,0))/INDEX($D$320:$D$343,MATCH($F263,$B$320:$B$343,0)),SUMIFS('Input-Allocators'!L$32:L$80,'Input-Allocators'!$B$32:$B$80,$F263))*$D263</f>
        <v>0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53"/>
        <v>0</v>
      </c>
      <c r="E264" s="14">
        <f t="shared" ca="1" si="51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-</v>
      </c>
      <c r="G264" s="14">
        <f ca="1">IFERROR(INDEX(G$320:G$343,MATCH($F264,$B$320:$B$343,0))/INDEX($D$320:$D$343,MATCH($F264,$B$320:$B$343,0)),SUMIFS('Input-Allocators'!D$32:D$80,'Input-Allocators'!$B$32:$B$80,$F264))*$D264</f>
        <v>0</v>
      </c>
      <c r="H264" s="14">
        <f ca="1">IFERROR(INDEX(H$320:H$343,MATCH($F264,$B$320:$B$343,0))/INDEX($D$320:$D$343,MATCH($F264,$B$320:$B$343,0)),SUMIFS('Input-Allocators'!E$32:E$80,'Input-Allocators'!$B$32:$B$80,$F264))*$D264</f>
        <v>0</v>
      </c>
      <c r="I264" s="14">
        <f ca="1">IFERROR(INDEX(I$320:I$343,MATCH($F264,$B$320:$B$343,0))/INDEX($D$320:$D$343,MATCH($F264,$B$320:$B$343,0)),SUMIFS('Input-Allocators'!F$32:F$80,'Input-Allocators'!$B$32:$B$80,$F264))*$D264</f>
        <v>0</v>
      </c>
      <c r="J264" s="14">
        <f ca="1">IFERROR(INDEX(J$320:J$343,MATCH($F264,$B$320:$B$343,0))/INDEX($D$320:$D$343,MATCH($F264,$B$320:$B$343,0)),SUMIFS('Input-Allocators'!G$32:G$80,'Input-Allocators'!$B$32:$B$80,$F264))*$D264</f>
        <v>0</v>
      </c>
      <c r="K264" s="14">
        <f ca="1">IFERROR(INDEX(K$320:K$343,MATCH($F264,$B$320:$B$343,0))/INDEX($D$320:$D$343,MATCH($F264,$B$320:$B$343,0)),SUMIFS('Input-Allocators'!H$32:H$80,'Input-Allocators'!$B$32:$B$80,$F264))*$D264</f>
        <v>0</v>
      </c>
      <c r="L264" s="14">
        <f ca="1">IFERROR(INDEX(L$320:L$343,MATCH($F264,$B$320:$B$343,0))/INDEX($D$320:$D$343,MATCH($F264,$B$320:$B$343,0)),SUMIFS('Input-Allocators'!I$32:I$80,'Input-Allocators'!$B$32:$B$80,$F264))*$D264</f>
        <v>0</v>
      </c>
      <c r="M264" s="14">
        <f ca="1">IFERROR(INDEX(M$320:M$343,MATCH($F264,$B$320:$B$343,0))/INDEX($D$320:$D$343,MATCH($F264,$B$320:$B$343,0)),SUMIFS('Input-Allocators'!J$32:J$80,'Input-Allocators'!$B$32:$B$80,$F264))*$D264</f>
        <v>0</v>
      </c>
      <c r="N264" s="14">
        <f ca="1">IFERROR(INDEX(N$320:N$343,MATCH($F264,$B$320:$B$343,0))/INDEX($D$320:$D$343,MATCH($F264,$B$320:$B$343,0)),SUMIFS('Input-Allocators'!K$32:K$80,'Input-Allocators'!$B$32:$B$80,$F264))*$D264</f>
        <v>0</v>
      </c>
      <c r="O264" s="14">
        <f ca="1">IFERROR(INDEX(O$320:O$343,MATCH($F264,$B$320:$B$343,0))/INDEX($D$320:$D$343,MATCH($F264,$B$320:$B$343,0)),SUMIFS('Input-Allocators'!L$32:L$80,'Input-Allocators'!$B$32:$B$80,$F264))*$D264</f>
        <v>0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0</v>
      </c>
      <c r="E265" s="14">
        <f t="shared" ca="1" si="51"/>
        <v>0</v>
      </c>
      <c r="F265" s="46"/>
      <c r="G265" s="174">
        <f t="shared" ref="G265:U265" ca="1" si="54">SUBTOTAL(9,G251:G264)</f>
        <v>0</v>
      </c>
      <c r="H265" s="174">
        <f t="shared" ca="1" si="54"/>
        <v>0</v>
      </c>
      <c r="I265" s="174">
        <f t="shared" ca="1" si="54"/>
        <v>0</v>
      </c>
      <c r="J265" s="174">
        <f t="shared" ca="1" si="54"/>
        <v>0</v>
      </c>
      <c r="K265" s="174">
        <f t="shared" ca="1" si="54"/>
        <v>0</v>
      </c>
      <c r="L265" s="174">
        <f t="shared" ca="1" si="54"/>
        <v>0</v>
      </c>
      <c r="M265" s="174">
        <f t="shared" ca="1" si="54"/>
        <v>0</v>
      </c>
      <c r="N265" s="174">
        <f t="shared" ca="1" si="54"/>
        <v>0</v>
      </c>
      <c r="O265" s="174">
        <f t="shared" ca="1" si="54"/>
        <v>0</v>
      </c>
      <c r="P265" s="174">
        <f t="shared" ca="1" si="54"/>
        <v>0</v>
      </c>
      <c r="Q265" s="174">
        <f t="shared" ca="1" si="54"/>
        <v>0</v>
      </c>
      <c r="R265" s="174">
        <f t="shared" ca="1" si="54"/>
        <v>0</v>
      </c>
      <c r="S265" s="174">
        <f t="shared" ca="1" si="54"/>
        <v>0</v>
      </c>
      <c r="T265" s="174">
        <f t="shared" ca="1" si="54"/>
        <v>0</v>
      </c>
      <c r="U265" s="174">
        <f t="shared" ca="1" si="54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0</v>
      </c>
      <c r="E267" s="168">
        <f t="shared" ca="1" si="51"/>
        <v>0</v>
      </c>
      <c r="F267" s="182"/>
      <c r="G267" s="177">
        <f t="shared" ref="G267:U267" ca="1" si="55">SUBTOTAL(9,G127:G266)</f>
        <v>0</v>
      </c>
      <c r="H267" s="177">
        <f t="shared" ca="1" si="55"/>
        <v>0</v>
      </c>
      <c r="I267" s="177">
        <f t="shared" ca="1" si="55"/>
        <v>0</v>
      </c>
      <c r="J267" s="177">
        <f t="shared" ca="1" si="55"/>
        <v>0</v>
      </c>
      <c r="K267" s="177">
        <f t="shared" ca="1" si="55"/>
        <v>0</v>
      </c>
      <c r="L267" s="177">
        <f t="shared" ca="1" si="55"/>
        <v>0</v>
      </c>
      <c r="M267" s="177">
        <f t="shared" ca="1" si="55"/>
        <v>0</v>
      </c>
      <c r="N267" s="177">
        <f t="shared" ca="1" si="55"/>
        <v>0</v>
      </c>
      <c r="O267" s="177">
        <f t="shared" ca="1" si="55"/>
        <v>0</v>
      </c>
      <c r="P267" s="177">
        <f t="shared" ca="1" si="55"/>
        <v>0</v>
      </c>
      <c r="Q267" s="177">
        <f t="shared" ca="1" si="55"/>
        <v>0</v>
      </c>
      <c r="R267" s="177">
        <f t="shared" ca="1" si="55"/>
        <v>0</v>
      </c>
      <c r="S267" s="177">
        <f t="shared" ca="1" si="55"/>
        <v>0</v>
      </c>
      <c r="T267" s="177">
        <f t="shared" ca="1" si="55"/>
        <v>0</v>
      </c>
      <c r="U267" s="177">
        <f t="shared" ca="1" si="55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ca="1" si="53"/>
        <v>0</v>
      </c>
      <c r="E271" s="14">
        <f t="shared" ca="1" si="51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53"/>
        <v>0</v>
      </c>
      <c r="E272" s="14">
        <f t="shared" ca="1" si="51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53"/>
        <v>0</v>
      </c>
      <c r="E273" s="14">
        <f t="shared" ca="1" si="51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53"/>
        <v>0</v>
      </c>
      <c r="E274" s="14">
        <f t="shared" ca="1" si="51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4">
        <f ca="1">IFERROR(INDEX(G$320:G$343,MATCH($F274,$B$320:$B$343,0))/INDEX($D$320:$D$343,MATCH($F274,$B$320:$B$343,0)),SUMIFS('Input-Allocators'!D$32:D$80,'Input-Allocators'!$B$32:$B$80,$F274))*$D274</f>
        <v>0</v>
      </c>
      <c r="H274" s="14">
        <f ca="1">IFERROR(INDEX(H$320:H$343,MATCH($F274,$B$320:$B$343,0))/INDEX($D$320:$D$343,MATCH($F274,$B$320:$B$343,0)),SUMIFS('Input-Allocators'!E$32:E$80,'Input-Allocators'!$B$32:$B$80,$F274))*$D274</f>
        <v>0</v>
      </c>
      <c r="I274" s="14">
        <f ca="1">IFERROR(INDEX(I$320:I$343,MATCH($F274,$B$320:$B$343,0))/INDEX($D$320:$D$343,MATCH($F274,$B$320:$B$343,0)),SUMIFS('Input-Allocators'!F$32:F$80,'Input-Allocators'!$B$32:$B$80,$F274))*$D274</f>
        <v>0</v>
      </c>
      <c r="J274" s="14">
        <f ca="1">IFERROR(INDEX(J$320:J$343,MATCH($F274,$B$320:$B$343,0))/INDEX($D$320:$D$343,MATCH($F274,$B$320:$B$343,0)),SUMIFS('Input-Allocators'!G$32:G$80,'Input-Allocators'!$B$32:$B$80,$F274))*$D274</f>
        <v>0</v>
      </c>
      <c r="K274" s="14">
        <f ca="1">IFERROR(INDEX(K$320:K$343,MATCH($F274,$B$320:$B$343,0))/INDEX($D$320:$D$343,MATCH($F274,$B$320:$B$343,0)),SUMIFS('Input-Allocators'!H$32:H$80,'Input-Allocators'!$B$32:$B$80,$F274))*$D274</f>
        <v>0</v>
      </c>
      <c r="L274" s="14">
        <f ca="1">IFERROR(INDEX(L$320:L$343,MATCH($F274,$B$320:$B$343,0))/INDEX($D$320:$D$343,MATCH($F274,$B$320:$B$343,0)),SUMIFS('Input-Allocators'!I$32:I$80,'Input-Allocators'!$B$32:$B$80,$F274))*$D274</f>
        <v>0</v>
      </c>
      <c r="M274" s="14">
        <f ca="1">IFERROR(INDEX(M$320:M$343,MATCH($F274,$B$320:$B$343,0))/INDEX($D$320:$D$343,MATCH($F274,$B$320:$B$343,0)),SUMIFS('Input-Allocators'!J$32:J$80,'Input-Allocators'!$B$32:$B$80,$F274))*$D274</f>
        <v>0</v>
      </c>
      <c r="N274" s="14">
        <f ca="1">IFERROR(INDEX(N$320:N$343,MATCH($F274,$B$320:$B$343,0))/INDEX($D$320:$D$343,MATCH($F274,$B$320:$B$343,0)),SUMIFS('Input-Allocators'!K$32:K$80,'Input-Allocators'!$B$32:$B$80,$F274))*$D274</f>
        <v>0</v>
      </c>
      <c r="O274" s="14">
        <f ca="1">IFERROR(INDEX(O$320:O$343,MATCH($F274,$B$320:$B$343,0))/INDEX($D$320:$D$343,MATCH($F274,$B$320:$B$343,0)),SUMIFS('Input-Allocators'!L$32:L$80,'Input-Allocators'!$B$32:$B$80,$F274))*$D274</f>
        <v>0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53"/>
        <v>0</v>
      </c>
      <c r="E275" s="14">
        <f t="shared" ca="1" si="51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-</v>
      </c>
      <c r="G275" s="14">
        <f ca="1">IFERROR(INDEX(G$320:G$343,MATCH($F275,$B$320:$B$343,0))/INDEX($D$320:$D$343,MATCH($F275,$B$320:$B$343,0)),SUMIFS('Input-Allocators'!D$32:D$80,'Input-Allocators'!$B$32:$B$80,$F275))*$D275</f>
        <v>0</v>
      </c>
      <c r="H275" s="14">
        <f ca="1">IFERROR(INDEX(H$320:H$343,MATCH($F275,$B$320:$B$343,0))/INDEX($D$320:$D$343,MATCH($F275,$B$320:$B$343,0)),SUMIFS('Input-Allocators'!E$32:E$80,'Input-Allocators'!$B$32:$B$80,$F275))*$D275</f>
        <v>0</v>
      </c>
      <c r="I275" s="14">
        <f ca="1">IFERROR(INDEX(I$320:I$343,MATCH($F275,$B$320:$B$343,0))/INDEX($D$320:$D$343,MATCH($F275,$B$320:$B$343,0)),SUMIFS('Input-Allocators'!F$32:F$80,'Input-Allocators'!$B$32:$B$80,$F275))*$D275</f>
        <v>0</v>
      </c>
      <c r="J275" s="14">
        <f ca="1">IFERROR(INDEX(J$320:J$343,MATCH($F275,$B$320:$B$343,0))/INDEX($D$320:$D$343,MATCH($F275,$B$320:$B$343,0)),SUMIFS('Input-Allocators'!G$32:G$80,'Input-Allocators'!$B$32:$B$80,$F275))*$D275</f>
        <v>0</v>
      </c>
      <c r="K275" s="14">
        <f ca="1">IFERROR(INDEX(K$320:K$343,MATCH($F275,$B$320:$B$343,0))/INDEX($D$320:$D$343,MATCH($F275,$B$320:$B$343,0)),SUMIFS('Input-Allocators'!H$32:H$80,'Input-Allocators'!$B$32:$B$80,$F275))*$D275</f>
        <v>0</v>
      </c>
      <c r="L275" s="14">
        <f ca="1">IFERROR(INDEX(L$320:L$343,MATCH($F275,$B$320:$B$343,0))/INDEX($D$320:$D$343,MATCH($F275,$B$320:$B$343,0)),SUMIFS('Input-Allocators'!I$32:I$80,'Input-Allocators'!$B$32:$B$80,$F275))*$D275</f>
        <v>0</v>
      </c>
      <c r="M275" s="14">
        <f ca="1">IFERROR(INDEX(M$320:M$343,MATCH($F275,$B$320:$B$343,0))/INDEX($D$320:$D$343,MATCH($F275,$B$320:$B$343,0)),SUMIFS('Input-Allocators'!J$32:J$80,'Input-Allocators'!$B$32:$B$80,$F275))*$D275</f>
        <v>0</v>
      </c>
      <c r="N275" s="14">
        <f ca="1">IFERROR(INDEX(N$320:N$343,MATCH($F275,$B$320:$B$343,0))/INDEX($D$320:$D$343,MATCH($F275,$B$320:$B$343,0)),SUMIFS('Input-Allocators'!K$32:K$80,'Input-Allocators'!$B$32:$B$80,$F275))*$D275</f>
        <v>0</v>
      </c>
      <c r="O275" s="14">
        <f ca="1">IFERROR(INDEX(O$320:O$343,MATCH($F275,$B$320:$B$343,0))/INDEX($D$320:$D$343,MATCH($F275,$B$320:$B$343,0)),SUMIFS('Input-Allocators'!L$32:L$80,'Input-Allocators'!$B$32:$B$80,$F275))*$D275</f>
        <v>0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53"/>
        <v>0</v>
      </c>
      <c r="E276" s="14">
        <f t="shared" ca="1" si="51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-</v>
      </c>
      <c r="G276" s="14">
        <f ca="1">IFERROR(INDEX(G$320:G$343,MATCH($F276,$B$320:$B$343,0))/INDEX($D$320:$D$343,MATCH($F276,$B$320:$B$343,0)),SUMIFS('Input-Allocators'!D$32:D$80,'Input-Allocators'!$B$32:$B$80,$F276))*$D276</f>
        <v>0</v>
      </c>
      <c r="H276" s="14">
        <f ca="1">IFERROR(INDEX(H$320:H$343,MATCH($F276,$B$320:$B$343,0))/INDEX($D$320:$D$343,MATCH($F276,$B$320:$B$343,0)),SUMIFS('Input-Allocators'!E$32:E$80,'Input-Allocators'!$B$32:$B$80,$F276))*$D276</f>
        <v>0</v>
      </c>
      <c r="I276" s="14">
        <f ca="1">IFERROR(INDEX(I$320:I$343,MATCH($F276,$B$320:$B$343,0))/INDEX($D$320:$D$343,MATCH($F276,$B$320:$B$343,0)),SUMIFS('Input-Allocators'!F$32:F$80,'Input-Allocators'!$B$32:$B$80,$F276))*$D276</f>
        <v>0</v>
      </c>
      <c r="J276" s="14">
        <f ca="1">IFERROR(INDEX(J$320:J$343,MATCH($F276,$B$320:$B$343,0))/INDEX($D$320:$D$343,MATCH($F276,$B$320:$B$343,0)),SUMIFS('Input-Allocators'!G$32:G$80,'Input-Allocators'!$B$32:$B$80,$F276))*$D276</f>
        <v>0</v>
      </c>
      <c r="K276" s="14">
        <f ca="1">IFERROR(INDEX(K$320:K$343,MATCH($F276,$B$320:$B$343,0))/INDEX($D$320:$D$343,MATCH($F276,$B$320:$B$343,0)),SUMIFS('Input-Allocators'!H$32:H$80,'Input-Allocators'!$B$32:$B$80,$F276))*$D276</f>
        <v>0</v>
      </c>
      <c r="L276" s="14">
        <f ca="1">IFERROR(INDEX(L$320:L$343,MATCH($F276,$B$320:$B$343,0))/INDEX($D$320:$D$343,MATCH($F276,$B$320:$B$343,0)),SUMIFS('Input-Allocators'!I$32:I$80,'Input-Allocators'!$B$32:$B$80,$F276))*$D276</f>
        <v>0</v>
      </c>
      <c r="M276" s="14">
        <f ca="1">IFERROR(INDEX(M$320:M$343,MATCH($F276,$B$320:$B$343,0))/INDEX($D$320:$D$343,MATCH($F276,$B$320:$B$343,0)),SUMIFS('Input-Allocators'!J$32:J$80,'Input-Allocators'!$B$32:$B$80,$F276))*$D276</f>
        <v>0</v>
      </c>
      <c r="N276" s="14">
        <f ca="1">IFERROR(INDEX(N$320:N$343,MATCH($F276,$B$320:$B$343,0))/INDEX($D$320:$D$343,MATCH($F276,$B$320:$B$343,0)),SUMIFS('Input-Allocators'!K$32:K$80,'Input-Allocators'!$B$32:$B$80,$F276))*$D276</f>
        <v>0</v>
      </c>
      <c r="O276" s="14">
        <f ca="1">IFERROR(INDEX(O$320:O$343,MATCH($F276,$B$320:$B$343,0))/INDEX($D$320:$D$343,MATCH($F276,$B$320:$B$343,0)),SUMIFS('Input-Allocators'!L$32:L$80,'Input-Allocators'!$B$32:$B$80,$F276))*$D276</f>
        <v>0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0</v>
      </c>
      <c r="E277" s="14">
        <f t="shared" ca="1" si="51"/>
        <v>0</v>
      </c>
      <c r="F277" s="46"/>
      <c r="G277" s="174">
        <f t="shared" ref="G277:U277" ca="1" si="56">SUBTOTAL(9,G271:G276)</f>
        <v>0</v>
      </c>
      <c r="H277" s="174">
        <f t="shared" ca="1" si="56"/>
        <v>0</v>
      </c>
      <c r="I277" s="174">
        <f t="shared" ca="1" si="56"/>
        <v>0</v>
      </c>
      <c r="J277" s="174">
        <f t="shared" ca="1" si="56"/>
        <v>0</v>
      </c>
      <c r="K277" s="174">
        <f t="shared" ca="1" si="56"/>
        <v>0</v>
      </c>
      <c r="L277" s="174">
        <f t="shared" ca="1" si="56"/>
        <v>0</v>
      </c>
      <c r="M277" s="174">
        <f t="shared" ca="1" si="56"/>
        <v>0</v>
      </c>
      <c r="N277" s="174">
        <f t="shared" ca="1" si="56"/>
        <v>0</v>
      </c>
      <c r="O277" s="174">
        <f t="shared" ca="1" si="56"/>
        <v>0</v>
      </c>
      <c r="P277" s="174">
        <f t="shared" ca="1" si="56"/>
        <v>0</v>
      </c>
      <c r="Q277" s="174">
        <f t="shared" ca="1" si="56"/>
        <v>0</v>
      </c>
      <c r="R277" s="174">
        <f t="shared" ca="1" si="56"/>
        <v>0</v>
      </c>
      <c r="S277" s="174">
        <f t="shared" ca="1" si="56"/>
        <v>0</v>
      </c>
      <c r="T277" s="174">
        <f t="shared" ca="1" si="56"/>
        <v>0</v>
      </c>
      <c r="U277" s="174">
        <f t="shared" ca="1" si="5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ca="1" si="53"/>
        <v>0</v>
      </c>
      <c r="E280" s="14">
        <f t="shared" ca="1" si="51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53"/>
        <v>0</v>
      </c>
      <c r="E281" s="14">
        <f t="shared" ca="1" si="51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53"/>
        <v>0</v>
      </c>
      <c r="E282" s="14">
        <f t="shared" ca="1" si="51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53"/>
        <v>0</v>
      </c>
      <c r="E283" s="14">
        <f t="shared" ca="1" si="51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53"/>
        <v>0</v>
      </c>
      <c r="E284" s="14">
        <f t="shared" ca="1" si="51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53"/>
        <v>0</v>
      </c>
      <c r="E285" s="14">
        <f t="shared" ca="1" si="51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53"/>
        <v>0</v>
      </c>
      <c r="E286" s="14">
        <f t="shared" ca="1" si="51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51"/>
        <v>0</v>
      </c>
      <c r="F287" s="46"/>
      <c r="G287" s="174">
        <f t="shared" ref="G287:U287" ca="1" si="57">SUBTOTAL(9,G280:G286)</f>
        <v>0</v>
      </c>
      <c r="H287" s="174">
        <f t="shared" ca="1" si="57"/>
        <v>0</v>
      </c>
      <c r="I287" s="174">
        <f t="shared" ca="1" si="57"/>
        <v>0</v>
      </c>
      <c r="J287" s="174">
        <f t="shared" ca="1" si="57"/>
        <v>0</v>
      </c>
      <c r="K287" s="174">
        <f t="shared" ca="1" si="57"/>
        <v>0</v>
      </c>
      <c r="L287" s="174">
        <f t="shared" ca="1" si="57"/>
        <v>0</v>
      </c>
      <c r="M287" s="174">
        <f t="shared" ca="1" si="57"/>
        <v>0</v>
      </c>
      <c r="N287" s="174">
        <f t="shared" ca="1" si="57"/>
        <v>0</v>
      </c>
      <c r="O287" s="174">
        <f t="shared" ca="1" si="57"/>
        <v>0</v>
      </c>
      <c r="P287" s="174">
        <f t="shared" ca="1" si="57"/>
        <v>0</v>
      </c>
      <c r="Q287" s="174">
        <f t="shared" ca="1" si="57"/>
        <v>0</v>
      </c>
      <c r="R287" s="174">
        <f t="shared" ca="1" si="57"/>
        <v>0</v>
      </c>
      <c r="S287" s="174">
        <f t="shared" ca="1" si="57"/>
        <v>0</v>
      </c>
      <c r="T287" s="174">
        <f t="shared" ca="1" si="57"/>
        <v>0</v>
      </c>
      <c r="U287" s="174">
        <f t="shared" ca="1" si="57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0</v>
      </c>
      <c r="E289" s="14">
        <f t="shared" ca="1" si="51"/>
        <v>0</v>
      </c>
      <c r="F289" s="46"/>
      <c r="G289" s="14">
        <f t="shared" ref="G289:U289" ca="1" si="58">SUBTOTAL(9,G271:G288)</f>
        <v>0</v>
      </c>
      <c r="H289" s="14">
        <f t="shared" ca="1" si="58"/>
        <v>0</v>
      </c>
      <c r="I289" s="14">
        <f t="shared" ca="1" si="58"/>
        <v>0</v>
      </c>
      <c r="J289" s="14">
        <f t="shared" ca="1" si="58"/>
        <v>0</v>
      </c>
      <c r="K289" s="14">
        <f t="shared" ca="1" si="58"/>
        <v>0</v>
      </c>
      <c r="L289" s="14">
        <f t="shared" ca="1" si="58"/>
        <v>0</v>
      </c>
      <c r="M289" s="14">
        <f t="shared" ca="1" si="58"/>
        <v>0</v>
      </c>
      <c r="N289" s="14">
        <f t="shared" ca="1" si="58"/>
        <v>0</v>
      </c>
      <c r="O289" s="14">
        <f t="shared" ca="1" si="58"/>
        <v>0</v>
      </c>
      <c r="P289" s="14">
        <f t="shared" ca="1" si="58"/>
        <v>0</v>
      </c>
      <c r="Q289" s="14">
        <f t="shared" ca="1" si="58"/>
        <v>0</v>
      </c>
      <c r="R289" s="14">
        <f t="shared" ca="1" si="58"/>
        <v>0</v>
      </c>
      <c r="S289" s="14">
        <f t="shared" ca="1" si="58"/>
        <v>0</v>
      </c>
      <c r="T289" s="14">
        <f t="shared" ca="1" si="58"/>
        <v>0</v>
      </c>
      <c r="U289" s="14">
        <f t="shared" ca="1" si="58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315" ca="1" si="59">INDIRECT("Classification!"&amp;$D$5&amp;ROW())</f>
        <v>0</v>
      </c>
      <c r="E293" s="14">
        <f t="shared" ref="E293:E316" ca="1" si="60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-</v>
      </c>
      <c r="G293" s="14">
        <f ca="1">IFERROR(INDEX(G$320:G$343,MATCH($F293,$B$320:$B$343,0))/INDEX($D$320:$D$343,MATCH($F293,$B$320:$B$343,0)),SUMIFS('Input-Allocators'!D$32:D$80,'Input-Allocators'!$B$32:$B$80,$F293))*$D293</f>
        <v>0</v>
      </c>
      <c r="H293" s="14">
        <f ca="1">IFERROR(INDEX(H$320:H$343,MATCH($F293,$B$320:$B$343,0))/INDEX($D$320:$D$343,MATCH($F293,$B$320:$B$343,0)),SUMIFS('Input-Allocators'!E$32:E$80,'Input-Allocators'!$B$32:$B$80,$F293))*$D293</f>
        <v>0</v>
      </c>
      <c r="I293" s="14">
        <f ca="1">IFERROR(INDEX(I$320:I$343,MATCH($F293,$B$320:$B$343,0))/INDEX($D$320:$D$343,MATCH($F293,$B$320:$B$343,0)),SUMIFS('Input-Allocators'!F$32:F$80,'Input-Allocators'!$B$32:$B$80,$F293))*$D293</f>
        <v>0</v>
      </c>
      <c r="J293" s="14">
        <f ca="1">IFERROR(INDEX(J$320:J$343,MATCH($F293,$B$320:$B$343,0))/INDEX($D$320:$D$343,MATCH($F293,$B$320:$B$343,0)),SUMIFS('Input-Allocators'!G$32:G$80,'Input-Allocators'!$B$32:$B$80,$F293))*$D293</f>
        <v>0</v>
      </c>
      <c r="K293" s="14">
        <f ca="1">IFERROR(INDEX(K$320:K$343,MATCH($F293,$B$320:$B$343,0))/INDEX($D$320:$D$343,MATCH($F293,$B$320:$B$343,0)),SUMIFS('Input-Allocators'!H$32:H$80,'Input-Allocators'!$B$32:$B$80,$F293))*$D293</f>
        <v>0</v>
      </c>
      <c r="L293" s="14">
        <f ca="1">IFERROR(INDEX(L$320:L$343,MATCH($F293,$B$320:$B$343,0))/INDEX($D$320:$D$343,MATCH($F293,$B$320:$B$343,0)),SUMIFS('Input-Allocators'!I$32:I$80,'Input-Allocators'!$B$32:$B$80,$F293))*$D293</f>
        <v>0</v>
      </c>
      <c r="M293" s="14">
        <f ca="1">IFERROR(INDEX(M$320:M$343,MATCH($F293,$B$320:$B$343,0))/INDEX($D$320:$D$343,MATCH($F293,$B$320:$B$343,0)),SUMIFS('Input-Allocators'!J$32:J$80,'Input-Allocators'!$B$32:$B$80,$F293))*$D293</f>
        <v>0</v>
      </c>
      <c r="N293" s="14">
        <f ca="1">IFERROR(INDEX(N$320:N$343,MATCH($F293,$B$320:$B$343,0))/INDEX($D$320:$D$343,MATCH($F293,$B$320:$B$343,0)),SUMIFS('Input-Allocators'!K$32:K$80,'Input-Allocators'!$B$32:$B$80,$F293))*$D293</f>
        <v>0</v>
      </c>
      <c r="O293" s="14">
        <f ca="1">IFERROR(INDEX(O$320:O$343,MATCH($F293,$B$320:$B$343,0))/INDEX($D$320:$D$343,MATCH($F293,$B$320:$B$343,0)),SUMIFS('Input-Allocators'!L$32:L$80,'Input-Allocators'!$B$32:$B$80,$F293))*$D293</f>
        <v>0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59"/>
        <v>0</v>
      </c>
      <c r="E294" s="14">
        <f t="shared" ca="1" si="60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-</v>
      </c>
      <c r="G294" s="14">
        <f ca="1">IFERROR(INDEX(G$320:G$343,MATCH($F294,$B$320:$B$343,0))/INDEX($D$320:$D$343,MATCH($F294,$B$320:$B$343,0)),SUMIFS('Input-Allocators'!D$32:D$80,'Input-Allocators'!$B$32:$B$80,$F294))*$D294</f>
        <v>0</v>
      </c>
      <c r="H294" s="14">
        <f ca="1">IFERROR(INDEX(H$320:H$343,MATCH($F294,$B$320:$B$343,0))/INDEX($D$320:$D$343,MATCH($F294,$B$320:$B$343,0)),SUMIFS('Input-Allocators'!E$32:E$80,'Input-Allocators'!$B$32:$B$80,$F294))*$D294</f>
        <v>0</v>
      </c>
      <c r="I294" s="14">
        <f ca="1">IFERROR(INDEX(I$320:I$343,MATCH($F294,$B$320:$B$343,0))/INDEX($D$320:$D$343,MATCH($F294,$B$320:$B$343,0)),SUMIFS('Input-Allocators'!F$32:F$80,'Input-Allocators'!$B$32:$B$80,$F294))*$D294</f>
        <v>0</v>
      </c>
      <c r="J294" s="14">
        <f ca="1">IFERROR(INDEX(J$320:J$343,MATCH($F294,$B$320:$B$343,0))/INDEX($D$320:$D$343,MATCH($F294,$B$320:$B$343,0)),SUMIFS('Input-Allocators'!G$32:G$80,'Input-Allocators'!$B$32:$B$80,$F294))*$D294</f>
        <v>0</v>
      </c>
      <c r="K294" s="14">
        <f ca="1">IFERROR(INDEX(K$320:K$343,MATCH($F294,$B$320:$B$343,0))/INDEX($D$320:$D$343,MATCH($F294,$B$320:$B$343,0)),SUMIFS('Input-Allocators'!H$32:H$80,'Input-Allocators'!$B$32:$B$80,$F294))*$D294</f>
        <v>0</v>
      </c>
      <c r="L294" s="14">
        <f ca="1">IFERROR(INDEX(L$320:L$343,MATCH($F294,$B$320:$B$343,0))/INDEX($D$320:$D$343,MATCH($F294,$B$320:$B$343,0)),SUMIFS('Input-Allocators'!I$32:I$80,'Input-Allocators'!$B$32:$B$80,$F294))*$D294</f>
        <v>0</v>
      </c>
      <c r="M294" s="14">
        <f ca="1">IFERROR(INDEX(M$320:M$343,MATCH($F294,$B$320:$B$343,0))/INDEX($D$320:$D$343,MATCH($F294,$B$320:$B$343,0)),SUMIFS('Input-Allocators'!J$32:J$80,'Input-Allocators'!$B$32:$B$80,$F294))*$D294</f>
        <v>0</v>
      </c>
      <c r="N294" s="14">
        <f ca="1">IFERROR(INDEX(N$320:N$343,MATCH($F294,$B$320:$B$343,0))/INDEX($D$320:$D$343,MATCH($F294,$B$320:$B$343,0)),SUMIFS('Input-Allocators'!K$32:K$80,'Input-Allocators'!$B$32:$B$80,$F294))*$D294</f>
        <v>0</v>
      </c>
      <c r="O294" s="14">
        <f ca="1">IFERROR(INDEX(O$320:O$343,MATCH($F294,$B$320:$B$343,0))/INDEX($D$320:$D$343,MATCH($F294,$B$320:$B$343,0)),SUMIFS('Input-Allocators'!L$32:L$80,'Input-Allocators'!$B$32:$B$80,$F294))*$D294</f>
        <v>0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59"/>
        <v>0</v>
      </c>
      <c r="E295" s="14">
        <f t="shared" ca="1" si="60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0</v>
      </c>
      <c r="E296" s="14">
        <f t="shared" ca="1" si="60"/>
        <v>0</v>
      </c>
      <c r="F296" s="46"/>
      <c r="G296" s="174">
        <f t="shared" ref="G296:U296" ca="1" si="61">SUBTOTAL(9,G293:G295)</f>
        <v>0</v>
      </c>
      <c r="H296" s="174">
        <f t="shared" ca="1" si="61"/>
        <v>0</v>
      </c>
      <c r="I296" s="174">
        <f t="shared" ca="1" si="61"/>
        <v>0</v>
      </c>
      <c r="J296" s="174">
        <f t="shared" ca="1" si="61"/>
        <v>0</v>
      </c>
      <c r="K296" s="174">
        <f t="shared" ca="1" si="61"/>
        <v>0</v>
      </c>
      <c r="L296" s="174">
        <f t="shared" ca="1" si="61"/>
        <v>0</v>
      </c>
      <c r="M296" s="174">
        <f t="shared" ca="1" si="61"/>
        <v>0</v>
      </c>
      <c r="N296" s="174">
        <f t="shared" ca="1" si="61"/>
        <v>0</v>
      </c>
      <c r="O296" s="174">
        <f t="shared" ca="1" si="61"/>
        <v>0</v>
      </c>
      <c r="P296" s="174">
        <f t="shared" ca="1" si="61"/>
        <v>0</v>
      </c>
      <c r="Q296" s="174">
        <f t="shared" ca="1" si="61"/>
        <v>0</v>
      </c>
      <c r="R296" s="174">
        <f t="shared" ca="1" si="61"/>
        <v>0</v>
      </c>
      <c r="S296" s="174">
        <f t="shared" ca="1" si="61"/>
        <v>0</v>
      </c>
      <c r="T296" s="174">
        <f t="shared" ca="1" si="61"/>
        <v>0</v>
      </c>
      <c r="U296" s="174">
        <f t="shared" ca="1" si="61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ca="1" si="59"/>
        <v>0</v>
      </c>
      <c r="E299" s="14">
        <f t="shared" ca="1" si="60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4">
        <f ca="1">IFERROR(INDEX(G$320:G$343,MATCH($F299,$B$320:$B$343,0))/INDEX($D$320:$D$343,MATCH($F299,$B$320:$B$343,0)),SUMIFS('Input-Allocators'!D$32:D$80,'Input-Allocators'!$B$32:$B$80,$F299))*$D299</f>
        <v>0</v>
      </c>
      <c r="H299" s="14">
        <f ca="1">IFERROR(INDEX(H$320:H$343,MATCH($F299,$B$320:$B$343,0))/INDEX($D$320:$D$343,MATCH($F299,$B$320:$B$343,0)),SUMIFS('Input-Allocators'!E$32:E$80,'Input-Allocators'!$B$32:$B$80,$F299))*$D299</f>
        <v>0</v>
      </c>
      <c r="I299" s="14">
        <f ca="1">IFERROR(INDEX(I$320:I$343,MATCH($F299,$B$320:$B$343,0))/INDEX($D$320:$D$343,MATCH($F299,$B$320:$B$343,0)),SUMIFS('Input-Allocators'!F$32:F$80,'Input-Allocators'!$B$32:$B$80,$F299))*$D299</f>
        <v>0</v>
      </c>
      <c r="J299" s="14">
        <f ca="1">IFERROR(INDEX(J$320:J$343,MATCH($F299,$B$320:$B$343,0))/INDEX($D$320:$D$343,MATCH($F299,$B$320:$B$343,0)),SUMIFS('Input-Allocators'!G$32:G$80,'Input-Allocators'!$B$32:$B$80,$F299))*$D299</f>
        <v>0</v>
      </c>
      <c r="K299" s="14">
        <f ca="1">IFERROR(INDEX(K$320:K$343,MATCH($F299,$B$320:$B$343,0))/INDEX($D$320:$D$343,MATCH($F299,$B$320:$B$343,0)),SUMIFS('Input-Allocators'!H$32:H$80,'Input-Allocators'!$B$32:$B$80,$F299))*$D299</f>
        <v>0</v>
      </c>
      <c r="L299" s="14">
        <f ca="1">IFERROR(INDEX(L$320:L$343,MATCH($F299,$B$320:$B$343,0))/INDEX($D$320:$D$343,MATCH($F299,$B$320:$B$343,0)),SUMIFS('Input-Allocators'!I$32:I$80,'Input-Allocators'!$B$32:$B$80,$F299))*$D299</f>
        <v>0</v>
      </c>
      <c r="M299" s="14">
        <f ca="1">IFERROR(INDEX(M$320:M$343,MATCH($F299,$B$320:$B$343,0))/INDEX($D$320:$D$343,MATCH($F299,$B$320:$B$343,0)),SUMIFS('Input-Allocators'!J$32:J$80,'Input-Allocators'!$B$32:$B$80,$F299))*$D299</f>
        <v>0</v>
      </c>
      <c r="N299" s="14">
        <f ca="1">IFERROR(INDEX(N$320:N$343,MATCH($F299,$B$320:$B$343,0))/INDEX($D$320:$D$343,MATCH($F299,$B$320:$B$343,0)),SUMIFS('Input-Allocators'!K$32:K$80,'Input-Allocators'!$B$32:$B$80,$F299))*$D299</f>
        <v>0</v>
      </c>
      <c r="O299" s="14">
        <f ca="1">IFERROR(INDEX(O$320:O$343,MATCH($F299,$B$320:$B$343,0))/INDEX($D$320:$D$343,MATCH($F299,$B$320:$B$343,0)),SUMIFS('Input-Allocators'!L$32:L$80,'Input-Allocators'!$B$32:$B$80,$F299))*$D299</f>
        <v>0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59"/>
        <v>0</v>
      </c>
      <c r="E300" s="14">
        <f t="shared" ca="1" si="60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4">
        <f ca="1">IFERROR(INDEX(G$320:G$343,MATCH($F300,$B$320:$B$343,0))/INDEX($D$320:$D$343,MATCH($F300,$B$320:$B$343,0)),SUMIFS('Input-Allocators'!D$32:D$80,'Input-Allocators'!$B$32:$B$80,$F300))*$D300</f>
        <v>0</v>
      </c>
      <c r="H300" s="14">
        <f ca="1">IFERROR(INDEX(H$320:H$343,MATCH($F300,$B$320:$B$343,0))/INDEX($D$320:$D$343,MATCH($F300,$B$320:$B$343,0)),SUMIFS('Input-Allocators'!E$32:E$80,'Input-Allocators'!$B$32:$B$80,$F300))*$D300</f>
        <v>0</v>
      </c>
      <c r="I300" s="14">
        <f ca="1">IFERROR(INDEX(I$320:I$343,MATCH($F300,$B$320:$B$343,0))/INDEX($D$320:$D$343,MATCH($F300,$B$320:$B$343,0)),SUMIFS('Input-Allocators'!F$32:F$80,'Input-Allocators'!$B$32:$B$80,$F300))*$D300</f>
        <v>0</v>
      </c>
      <c r="J300" s="14">
        <f ca="1">IFERROR(INDEX(J$320:J$343,MATCH($F300,$B$320:$B$343,0))/INDEX($D$320:$D$343,MATCH($F300,$B$320:$B$343,0)),SUMIFS('Input-Allocators'!G$32:G$80,'Input-Allocators'!$B$32:$B$80,$F300))*$D300</f>
        <v>0</v>
      </c>
      <c r="K300" s="14">
        <f ca="1">IFERROR(INDEX(K$320:K$343,MATCH($F300,$B$320:$B$343,0))/INDEX($D$320:$D$343,MATCH($F300,$B$320:$B$343,0)),SUMIFS('Input-Allocators'!H$32:H$80,'Input-Allocators'!$B$32:$B$80,$F300))*$D300</f>
        <v>0</v>
      </c>
      <c r="L300" s="14">
        <f ca="1">IFERROR(INDEX(L$320:L$343,MATCH($F300,$B$320:$B$343,0))/INDEX($D$320:$D$343,MATCH($F300,$B$320:$B$343,0)),SUMIFS('Input-Allocators'!I$32:I$80,'Input-Allocators'!$B$32:$B$80,$F300))*$D300</f>
        <v>0</v>
      </c>
      <c r="M300" s="14">
        <f ca="1">IFERROR(INDEX(M$320:M$343,MATCH($F300,$B$320:$B$343,0))/INDEX($D$320:$D$343,MATCH($F300,$B$320:$B$343,0)),SUMIFS('Input-Allocators'!J$32:J$80,'Input-Allocators'!$B$32:$B$80,$F300))*$D300</f>
        <v>0</v>
      </c>
      <c r="N300" s="14">
        <f ca="1">IFERROR(INDEX(N$320:N$343,MATCH($F300,$B$320:$B$343,0))/INDEX($D$320:$D$343,MATCH($F300,$B$320:$B$343,0)),SUMIFS('Input-Allocators'!K$32:K$80,'Input-Allocators'!$B$32:$B$80,$F300))*$D300</f>
        <v>0</v>
      </c>
      <c r="O300" s="14">
        <f ca="1">IFERROR(INDEX(O$320:O$343,MATCH($F300,$B$320:$B$343,0))/INDEX($D$320:$D$343,MATCH($F300,$B$320:$B$343,0)),SUMIFS('Input-Allocators'!L$32:L$80,'Input-Allocators'!$B$32:$B$80,$F300))*$D300</f>
        <v>0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59"/>
        <v>0</v>
      </c>
      <c r="E301" s="14">
        <f t="shared" ca="1" si="60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59"/>
        <v>0</v>
      </c>
      <c r="E302" s="14">
        <f t="shared" ca="1" si="60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4">
        <f ca="1">IFERROR(INDEX(G$320:G$343,MATCH($F302,$B$320:$B$343,0))/INDEX($D$320:$D$343,MATCH($F302,$B$320:$B$343,0)),SUMIFS('Input-Allocators'!D$32:D$80,'Input-Allocators'!$B$32:$B$80,$F302))*$D302</f>
        <v>0</v>
      </c>
      <c r="H302" s="14">
        <f ca="1">IFERROR(INDEX(H$320:H$343,MATCH($F302,$B$320:$B$343,0))/INDEX($D$320:$D$343,MATCH($F302,$B$320:$B$343,0)),SUMIFS('Input-Allocators'!E$32:E$80,'Input-Allocators'!$B$32:$B$80,$F302))*$D302</f>
        <v>0</v>
      </c>
      <c r="I302" s="14">
        <f ca="1">IFERROR(INDEX(I$320:I$343,MATCH($F302,$B$320:$B$343,0))/INDEX($D$320:$D$343,MATCH($F302,$B$320:$B$343,0)),SUMIFS('Input-Allocators'!F$32:F$80,'Input-Allocators'!$B$32:$B$80,$F302))*$D302</f>
        <v>0</v>
      </c>
      <c r="J302" s="14">
        <f ca="1">IFERROR(INDEX(J$320:J$343,MATCH($F302,$B$320:$B$343,0))/INDEX($D$320:$D$343,MATCH($F302,$B$320:$B$343,0)),SUMIFS('Input-Allocators'!G$32:G$80,'Input-Allocators'!$B$32:$B$80,$F302))*$D302</f>
        <v>0</v>
      </c>
      <c r="K302" s="14">
        <f ca="1">IFERROR(INDEX(K$320:K$343,MATCH($F302,$B$320:$B$343,0))/INDEX($D$320:$D$343,MATCH($F302,$B$320:$B$343,0)),SUMIFS('Input-Allocators'!H$32:H$80,'Input-Allocators'!$B$32:$B$80,$F302))*$D302</f>
        <v>0</v>
      </c>
      <c r="L302" s="14">
        <f ca="1">IFERROR(INDEX(L$320:L$343,MATCH($F302,$B$320:$B$343,0))/INDEX($D$320:$D$343,MATCH($F302,$B$320:$B$343,0)),SUMIFS('Input-Allocators'!I$32:I$80,'Input-Allocators'!$B$32:$B$80,$F302))*$D302</f>
        <v>0</v>
      </c>
      <c r="M302" s="14">
        <f ca="1">IFERROR(INDEX(M$320:M$343,MATCH($F302,$B$320:$B$343,0))/INDEX($D$320:$D$343,MATCH($F302,$B$320:$B$343,0)),SUMIFS('Input-Allocators'!J$32:J$80,'Input-Allocators'!$B$32:$B$80,$F302))*$D302</f>
        <v>0</v>
      </c>
      <c r="N302" s="14">
        <f ca="1">IFERROR(INDEX(N$320:N$343,MATCH($F302,$B$320:$B$343,0))/INDEX($D$320:$D$343,MATCH($F302,$B$320:$B$343,0)),SUMIFS('Input-Allocators'!K$32:K$80,'Input-Allocators'!$B$32:$B$80,$F302))*$D302</f>
        <v>0</v>
      </c>
      <c r="O302" s="14">
        <f ca="1">IFERROR(INDEX(O$320:O$343,MATCH($F302,$B$320:$B$343,0))/INDEX($D$320:$D$343,MATCH($F302,$B$320:$B$343,0)),SUMIFS('Input-Allocators'!L$32:L$80,'Input-Allocators'!$B$32:$B$80,$F302))*$D302</f>
        <v>0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59"/>
        <v>0</v>
      </c>
      <c r="E303" s="14">
        <f t="shared" ca="1" si="60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0</v>
      </c>
      <c r="E304" s="14">
        <f t="shared" ca="1" si="60"/>
        <v>0</v>
      </c>
      <c r="F304" s="46"/>
      <c r="G304" s="174">
        <f t="shared" ref="G304:U304" ca="1" si="62">SUBTOTAL(9,G299:G303)</f>
        <v>0</v>
      </c>
      <c r="H304" s="174">
        <f t="shared" ca="1" si="62"/>
        <v>0</v>
      </c>
      <c r="I304" s="174">
        <f t="shared" ca="1" si="62"/>
        <v>0</v>
      </c>
      <c r="J304" s="174">
        <f t="shared" ca="1" si="62"/>
        <v>0</v>
      </c>
      <c r="K304" s="174">
        <f t="shared" ca="1" si="62"/>
        <v>0</v>
      </c>
      <c r="L304" s="174">
        <f t="shared" ca="1" si="62"/>
        <v>0</v>
      </c>
      <c r="M304" s="174">
        <f t="shared" ca="1" si="62"/>
        <v>0</v>
      </c>
      <c r="N304" s="174">
        <f t="shared" ca="1" si="62"/>
        <v>0</v>
      </c>
      <c r="O304" s="174">
        <f t="shared" ca="1" si="62"/>
        <v>0</v>
      </c>
      <c r="P304" s="174">
        <f t="shared" ca="1" si="62"/>
        <v>0</v>
      </c>
      <c r="Q304" s="174">
        <f t="shared" ca="1" si="62"/>
        <v>0</v>
      </c>
      <c r="R304" s="174">
        <f t="shared" ca="1" si="62"/>
        <v>0</v>
      </c>
      <c r="S304" s="174">
        <f t="shared" ca="1" si="62"/>
        <v>0</v>
      </c>
      <c r="T304" s="174">
        <f t="shared" ca="1" si="62"/>
        <v>0</v>
      </c>
      <c r="U304" s="174">
        <f t="shared" ca="1" si="62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0</v>
      </c>
      <c r="E306" s="14">
        <f t="shared" ca="1" si="60"/>
        <v>0</v>
      </c>
      <c r="F306" s="46"/>
      <c r="G306" s="175">
        <f t="shared" ref="G306:U306" ca="1" si="63">SUBTOTAL(9,G293:G304)</f>
        <v>0</v>
      </c>
      <c r="H306" s="175">
        <f t="shared" ca="1" si="63"/>
        <v>0</v>
      </c>
      <c r="I306" s="175">
        <f t="shared" ca="1" si="63"/>
        <v>0</v>
      </c>
      <c r="J306" s="175">
        <f t="shared" ca="1" si="63"/>
        <v>0</v>
      </c>
      <c r="K306" s="175">
        <f t="shared" ca="1" si="63"/>
        <v>0</v>
      </c>
      <c r="L306" s="175">
        <f t="shared" ca="1" si="63"/>
        <v>0</v>
      </c>
      <c r="M306" s="175">
        <f t="shared" ca="1" si="63"/>
        <v>0</v>
      </c>
      <c r="N306" s="175">
        <f t="shared" ca="1" si="63"/>
        <v>0</v>
      </c>
      <c r="O306" s="175">
        <f t="shared" ca="1" si="63"/>
        <v>0</v>
      </c>
      <c r="P306" s="175">
        <f t="shared" ca="1" si="63"/>
        <v>0</v>
      </c>
      <c r="Q306" s="175">
        <f t="shared" ca="1" si="63"/>
        <v>0</v>
      </c>
      <c r="R306" s="175">
        <f t="shared" ca="1" si="63"/>
        <v>0</v>
      </c>
      <c r="S306" s="175">
        <f t="shared" ca="1" si="63"/>
        <v>0</v>
      </c>
      <c r="T306" s="175">
        <f t="shared" ca="1" si="63"/>
        <v>0</v>
      </c>
      <c r="U306" s="175">
        <f t="shared" ca="1" si="63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0</v>
      </c>
      <c r="E309" s="14">
        <f t="shared" ca="1" si="60"/>
        <v>0</v>
      </c>
      <c r="F309" s="3"/>
      <c r="G309" s="84">
        <f t="shared" ref="G309:U309" ca="1" si="64">SUBTOTAL(9,G127:G306)</f>
        <v>0</v>
      </c>
      <c r="H309" s="84">
        <f t="shared" ca="1" si="64"/>
        <v>0</v>
      </c>
      <c r="I309" s="84">
        <f t="shared" ca="1" si="64"/>
        <v>0</v>
      </c>
      <c r="J309" s="84">
        <f t="shared" ca="1" si="64"/>
        <v>0</v>
      </c>
      <c r="K309" s="84">
        <f t="shared" ca="1" si="64"/>
        <v>0</v>
      </c>
      <c r="L309" s="84">
        <f t="shared" ca="1" si="64"/>
        <v>0</v>
      </c>
      <c r="M309" s="84">
        <f t="shared" ca="1" si="64"/>
        <v>0</v>
      </c>
      <c r="N309" s="84">
        <f t="shared" ca="1" si="64"/>
        <v>0</v>
      </c>
      <c r="O309" s="84">
        <f t="shared" ca="1" si="64"/>
        <v>0</v>
      </c>
      <c r="P309" s="84">
        <f t="shared" ca="1" si="64"/>
        <v>0</v>
      </c>
      <c r="Q309" s="84">
        <f t="shared" ca="1" si="64"/>
        <v>0</v>
      </c>
      <c r="R309" s="84">
        <f t="shared" ca="1" si="64"/>
        <v>0</v>
      </c>
      <c r="S309" s="84">
        <f t="shared" ca="1" si="64"/>
        <v>0</v>
      </c>
      <c r="T309" s="84">
        <f t="shared" ca="1" si="64"/>
        <v>0</v>
      </c>
      <c r="U309" s="84">
        <f t="shared" ca="1" si="64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ca="1" si="59"/>
        <v>0</v>
      </c>
      <c r="E310" s="14">
        <f t="shared" ca="1" si="60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4">
        <f ca="1">IFERROR(INDEX(G$320:G$343,MATCH($F310,$B$320:$B$343,0))/INDEX($D$320:$D$343,MATCH($F310,$B$320:$B$343,0)),SUMIFS('Input-Allocators'!D$32:D$80,'Input-Allocators'!$B$32:$B$80,$F310))*$D310</f>
        <v>0</v>
      </c>
      <c r="H310" s="14">
        <f ca="1">IFERROR(INDEX(H$320:H$343,MATCH($F310,$B$320:$B$343,0))/INDEX($D$320:$D$343,MATCH($F310,$B$320:$B$343,0)),SUMIFS('Input-Allocators'!E$32:E$80,'Input-Allocators'!$B$32:$B$80,$F310))*$D310</f>
        <v>0</v>
      </c>
      <c r="I310" s="14">
        <f ca="1">IFERROR(INDEX(I$320:I$343,MATCH($F310,$B$320:$B$343,0))/INDEX($D$320:$D$343,MATCH($F310,$B$320:$B$343,0)),SUMIFS('Input-Allocators'!F$32:F$80,'Input-Allocators'!$B$32:$B$80,$F310))*$D310</f>
        <v>0</v>
      </c>
      <c r="J310" s="14">
        <f ca="1">IFERROR(INDEX(J$320:J$343,MATCH($F310,$B$320:$B$343,0))/INDEX($D$320:$D$343,MATCH($F310,$B$320:$B$343,0)),SUMIFS('Input-Allocators'!G$32:G$80,'Input-Allocators'!$B$32:$B$80,$F310))*$D310</f>
        <v>0</v>
      </c>
      <c r="K310" s="14">
        <f ca="1">IFERROR(INDEX(K$320:K$343,MATCH($F310,$B$320:$B$343,0))/INDEX($D$320:$D$343,MATCH($F310,$B$320:$B$343,0)),SUMIFS('Input-Allocators'!H$32:H$80,'Input-Allocators'!$B$32:$B$80,$F310))*$D310</f>
        <v>0</v>
      </c>
      <c r="L310" s="14">
        <f ca="1">IFERROR(INDEX(L$320:L$343,MATCH($F310,$B$320:$B$343,0))/INDEX($D$320:$D$343,MATCH($F310,$B$320:$B$343,0)),SUMIFS('Input-Allocators'!I$32:I$80,'Input-Allocators'!$B$32:$B$80,$F310))*$D310</f>
        <v>0</v>
      </c>
      <c r="M310" s="14">
        <f ca="1">IFERROR(INDEX(M$320:M$343,MATCH($F310,$B$320:$B$343,0))/INDEX($D$320:$D$343,MATCH($F310,$B$320:$B$343,0)),SUMIFS('Input-Allocators'!J$32:J$80,'Input-Allocators'!$B$32:$B$80,$F310))*$D310</f>
        <v>0</v>
      </c>
      <c r="N310" s="14">
        <f ca="1">IFERROR(INDEX(N$320:N$343,MATCH($F310,$B$320:$B$343,0))/INDEX($D$320:$D$343,MATCH($F310,$B$320:$B$343,0)),SUMIFS('Input-Allocators'!K$32:K$80,'Input-Allocators'!$B$32:$B$80,$F310))*$D310</f>
        <v>0</v>
      </c>
      <c r="O310" s="14">
        <f ca="1">IFERROR(INDEX(O$320:O$343,MATCH($F310,$B$320:$B$343,0))/INDEX($D$320:$D$343,MATCH($F310,$B$320:$B$343,0)),SUMIFS('Input-Allocators'!L$32:L$80,'Input-Allocators'!$B$32:$B$80,$F310))*$D310</f>
        <v>0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59"/>
        <v>0</v>
      </c>
      <c r="E311" s="14">
        <f t="shared" ca="1" si="60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59"/>
        <v>0</v>
      </c>
      <c r="E312" s="14">
        <f t="shared" ca="1" si="60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4">
        <f ca="1">IFERROR(INDEX(G$320:G$343,MATCH($F312,$B$320:$B$343,0))/INDEX($D$320:$D$343,MATCH($F312,$B$320:$B$343,0)),SUMIFS('Input-Allocators'!D$32:D$80,'Input-Allocators'!$B$32:$B$80,$F312))*$D312</f>
        <v>0</v>
      </c>
      <c r="H312" s="14">
        <f ca="1">IFERROR(INDEX(H$320:H$343,MATCH($F312,$B$320:$B$343,0))/INDEX($D$320:$D$343,MATCH($F312,$B$320:$B$343,0)),SUMIFS('Input-Allocators'!E$32:E$80,'Input-Allocators'!$B$32:$B$80,$F312))*$D312</f>
        <v>0</v>
      </c>
      <c r="I312" s="14">
        <f ca="1">IFERROR(INDEX(I$320:I$343,MATCH($F312,$B$320:$B$343,0))/INDEX($D$320:$D$343,MATCH($F312,$B$320:$B$343,0)),SUMIFS('Input-Allocators'!F$32:F$80,'Input-Allocators'!$B$32:$B$80,$F312))*$D312</f>
        <v>0</v>
      </c>
      <c r="J312" s="14">
        <f ca="1">IFERROR(INDEX(J$320:J$343,MATCH($F312,$B$320:$B$343,0))/INDEX($D$320:$D$343,MATCH($F312,$B$320:$B$343,0)),SUMIFS('Input-Allocators'!G$32:G$80,'Input-Allocators'!$B$32:$B$80,$F312))*$D312</f>
        <v>0</v>
      </c>
      <c r="K312" s="14">
        <f ca="1">IFERROR(INDEX(K$320:K$343,MATCH($F312,$B$320:$B$343,0))/INDEX($D$320:$D$343,MATCH($F312,$B$320:$B$343,0)),SUMIFS('Input-Allocators'!H$32:H$80,'Input-Allocators'!$B$32:$B$80,$F312))*$D312</f>
        <v>0</v>
      </c>
      <c r="L312" s="14">
        <f ca="1">IFERROR(INDEX(L$320:L$343,MATCH($F312,$B$320:$B$343,0))/INDEX($D$320:$D$343,MATCH($F312,$B$320:$B$343,0)),SUMIFS('Input-Allocators'!I$32:I$80,'Input-Allocators'!$B$32:$B$80,$F312))*$D312</f>
        <v>0</v>
      </c>
      <c r="M312" s="14">
        <f ca="1">IFERROR(INDEX(M$320:M$343,MATCH($F312,$B$320:$B$343,0))/INDEX($D$320:$D$343,MATCH($F312,$B$320:$B$343,0)),SUMIFS('Input-Allocators'!J$32:J$80,'Input-Allocators'!$B$32:$B$80,$F312))*$D312</f>
        <v>0</v>
      </c>
      <c r="N312" s="14">
        <f ca="1">IFERROR(INDEX(N$320:N$343,MATCH($F312,$B$320:$B$343,0))/INDEX($D$320:$D$343,MATCH($F312,$B$320:$B$343,0)),SUMIFS('Input-Allocators'!K$32:K$80,'Input-Allocators'!$B$32:$B$80,$F312))*$D312</f>
        <v>0</v>
      </c>
      <c r="O312" s="14">
        <f ca="1">IFERROR(INDEX(O$320:O$343,MATCH($F312,$B$320:$B$343,0))/INDEX($D$320:$D$343,MATCH($F312,$B$320:$B$343,0)),SUMIFS('Input-Allocators'!L$32:L$80,'Input-Allocators'!$B$32:$B$80,$F312))*$D312</f>
        <v>0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59"/>
        <v>0</v>
      </c>
      <c r="E313" s="14">
        <f t="shared" ca="1" si="60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4">
        <f ca="1">IFERROR(INDEX(G$320:G$343,MATCH($F313,$B$320:$B$343,0))/INDEX($D$320:$D$343,MATCH($F313,$B$320:$B$343,0)),SUMIFS('Input-Allocators'!D$32:D$80,'Input-Allocators'!$B$32:$B$80,$F313))*$D313</f>
        <v>0</v>
      </c>
      <c r="H313" s="14">
        <f ca="1">IFERROR(INDEX(H$320:H$343,MATCH($F313,$B$320:$B$343,0))/INDEX($D$320:$D$343,MATCH($F313,$B$320:$B$343,0)),SUMIFS('Input-Allocators'!E$32:E$80,'Input-Allocators'!$B$32:$B$80,$F313))*$D313</f>
        <v>0</v>
      </c>
      <c r="I313" s="14">
        <f ca="1">IFERROR(INDEX(I$320:I$343,MATCH($F313,$B$320:$B$343,0))/INDEX($D$320:$D$343,MATCH($F313,$B$320:$B$343,0)),SUMIFS('Input-Allocators'!F$32:F$80,'Input-Allocators'!$B$32:$B$80,$F313))*$D313</f>
        <v>0</v>
      </c>
      <c r="J313" s="14">
        <f ca="1">IFERROR(INDEX(J$320:J$343,MATCH($F313,$B$320:$B$343,0))/INDEX($D$320:$D$343,MATCH($F313,$B$320:$B$343,0)),SUMIFS('Input-Allocators'!G$32:G$80,'Input-Allocators'!$B$32:$B$80,$F313))*$D313</f>
        <v>0</v>
      </c>
      <c r="K313" s="14">
        <f ca="1">IFERROR(INDEX(K$320:K$343,MATCH($F313,$B$320:$B$343,0))/INDEX($D$320:$D$343,MATCH($F313,$B$320:$B$343,0)),SUMIFS('Input-Allocators'!H$32:H$80,'Input-Allocators'!$B$32:$B$80,$F313))*$D313</f>
        <v>0</v>
      </c>
      <c r="L313" s="14">
        <f ca="1">IFERROR(INDEX(L$320:L$343,MATCH($F313,$B$320:$B$343,0))/INDEX($D$320:$D$343,MATCH($F313,$B$320:$B$343,0)),SUMIFS('Input-Allocators'!I$32:I$80,'Input-Allocators'!$B$32:$B$80,$F313))*$D313</f>
        <v>0</v>
      </c>
      <c r="M313" s="14">
        <f ca="1">IFERROR(INDEX(M$320:M$343,MATCH($F313,$B$320:$B$343,0))/INDEX($D$320:$D$343,MATCH($F313,$B$320:$B$343,0)),SUMIFS('Input-Allocators'!J$32:J$80,'Input-Allocators'!$B$32:$B$80,$F313))*$D313</f>
        <v>0</v>
      </c>
      <c r="N313" s="14">
        <f ca="1">IFERROR(INDEX(N$320:N$343,MATCH($F313,$B$320:$B$343,0))/INDEX($D$320:$D$343,MATCH($F313,$B$320:$B$343,0)),SUMIFS('Input-Allocators'!K$32:K$80,'Input-Allocators'!$B$32:$B$80,$F313))*$D313</f>
        <v>0</v>
      </c>
      <c r="O313" s="14">
        <f ca="1">IFERROR(INDEX(O$320:O$343,MATCH($F313,$B$320:$B$343,0))/INDEX($D$320:$D$343,MATCH($F313,$B$320:$B$343,0)),SUMIFS('Input-Allocators'!L$32:L$80,'Input-Allocators'!$B$32:$B$80,$F313))*$D313</f>
        <v>0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ca="1" si="59"/>
        <v>0</v>
      </c>
      <c r="E315" s="14">
        <f t="shared" ca="1" si="60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0</v>
      </c>
      <c r="E316" s="82">
        <f t="shared" ca="1" si="60"/>
        <v>0</v>
      </c>
      <c r="F316" s="183"/>
      <c r="G316" s="179">
        <f t="shared" ref="G316:U316" ca="1" si="65">SUM(G309:G315)</f>
        <v>0</v>
      </c>
      <c r="H316" s="179">
        <f t="shared" ca="1" si="65"/>
        <v>0</v>
      </c>
      <c r="I316" s="179">
        <f t="shared" ca="1" si="65"/>
        <v>0</v>
      </c>
      <c r="J316" s="179">
        <f t="shared" ca="1" si="65"/>
        <v>0</v>
      </c>
      <c r="K316" s="179">
        <f t="shared" ca="1" si="65"/>
        <v>0</v>
      </c>
      <c r="L316" s="179">
        <f t="shared" ca="1" si="65"/>
        <v>0</v>
      </c>
      <c r="M316" s="179">
        <f t="shared" ca="1" si="65"/>
        <v>0</v>
      </c>
      <c r="N316" s="179">
        <f t="shared" ca="1" si="65"/>
        <v>0</v>
      </c>
      <c r="O316" s="179">
        <f t="shared" ca="1" si="65"/>
        <v>0</v>
      </c>
      <c r="P316" s="179">
        <f t="shared" ca="1" si="65"/>
        <v>0</v>
      </c>
      <c r="Q316" s="179">
        <f t="shared" ca="1" si="65"/>
        <v>0</v>
      </c>
      <c r="R316" s="179">
        <f t="shared" ca="1" si="65"/>
        <v>0</v>
      </c>
      <c r="S316" s="179">
        <f t="shared" ca="1" si="65"/>
        <v>0</v>
      </c>
      <c r="T316" s="179">
        <f t="shared" ca="1" si="65"/>
        <v>0</v>
      </c>
      <c r="U316" s="179">
        <f t="shared" ca="1" si="65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66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66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66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67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68">G$22</f>
        <v>0</v>
      </c>
      <c r="H321" s="290">
        <f t="shared" ca="1" si="68"/>
        <v>0</v>
      </c>
      <c r="I321" s="290">
        <f t="shared" ca="1" si="68"/>
        <v>0</v>
      </c>
      <c r="J321" s="290">
        <f t="shared" ca="1" si="68"/>
        <v>0</v>
      </c>
      <c r="K321" s="290">
        <f t="shared" ca="1" si="68"/>
        <v>0</v>
      </c>
      <c r="L321" s="290">
        <f t="shared" ca="1" si="68"/>
        <v>0</v>
      </c>
      <c r="M321" s="290">
        <f t="shared" ca="1" si="68"/>
        <v>0</v>
      </c>
      <c r="N321" s="290">
        <f t="shared" ca="1" si="68"/>
        <v>0</v>
      </c>
      <c r="O321" s="290">
        <f t="shared" ca="1" si="68"/>
        <v>0</v>
      </c>
      <c r="P321" s="290">
        <f t="shared" ca="1" si="68"/>
        <v>0</v>
      </c>
      <c r="Q321" s="290">
        <f t="shared" ca="1" si="68"/>
        <v>0</v>
      </c>
      <c r="R321" s="290">
        <f t="shared" ca="1" si="68"/>
        <v>0</v>
      </c>
      <c r="S321" s="290">
        <f t="shared" ca="1" si="68"/>
        <v>0</v>
      </c>
      <c r="T321" s="290">
        <f t="shared" ca="1" si="68"/>
        <v>0</v>
      </c>
      <c r="U321" s="290">
        <f t="shared" ca="1" si="68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0</v>
      </c>
      <c r="E322" s="82">
        <f t="shared" ca="1" si="66"/>
        <v>0</v>
      </c>
      <c r="F322" s="128"/>
      <c r="G322" s="290">
        <f t="shared" ref="G322:U322" ca="1" si="69">G30</f>
        <v>0</v>
      </c>
      <c r="H322" s="290">
        <f t="shared" ca="1" si="69"/>
        <v>0</v>
      </c>
      <c r="I322" s="290">
        <f t="shared" ca="1" si="69"/>
        <v>0</v>
      </c>
      <c r="J322" s="290">
        <f t="shared" ca="1" si="69"/>
        <v>0</v>
      </c>
      <c r="K322" s="290">
        <f t="shared" ca="1" si="69"/>
        <v>0</v>
      </c>
      <c r="L322" s="290">
        <f t="shared" ca="1" si="69"/>
        <v>0</v>
      </c>
      <c r="M322" s="290">
        <f t="shared" ca="1" si="69"/>
        <v>0</v>
      </c>
      <c r="N322" s="290">
        <f t="shared" ca="1" si="69"/>
        <v>0</v>
      </c>
      <c r="O322" s="290">
        <f t="shared" ca="1" si="69"/>
        <v>0</v>
      </c>
      <c r="P322" s="290">
        <f t="shared" ca="1" si="69"/>
        <v>0</v>
      </c>
      <c r="Q322" s="290">
        <f t="shared" ca="1" si="69"/>
        <v>0</v>
      </c>
      <c r="R322" s="290">
        <f t="shared" ca="1" si="69"/>
        <v>0</v>
      </c>
      <c r="S322" s="290">
        <f t="shared" ca="1" si="69"/>
        <v>0</v>
      </c>
      <c r="T322" s="290">
        <f t="shared" ca="1" si="69"/>
        <v>0</v>
      </c>
      <c r="U322" s="290">
        <f t="shared" ca="1" si="69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0</v>
      </c>
      <c r="E323" s="82">
        <f t="shared" ca="1" si="66"/>
        <v>0</v>
      </c>
      <c r="F323" s="128"/>
      <c r="G323" s="290">
        <f t="shared" ref="G323:U323" ca="1" si="70">G44</f>
        <v>0</v>
      </c>
      <c r="H323" s="290">
        <f t="shared" ca="1" si="70"/>
        <v>0</v>
      </c>
      <c r="I323" s="290">
        <f t="shared" ca="1" si="70"/>
        <v>0</v>
      </c>
      <c r="J323" s="290">
        <f t="shared" ca="1" si="70"/>
        <v>0</v>
      </c>
      <c r="K323" s="290">
        <f t="shared" ca="1" si="70"/>
        <v>0</v>
      </c>
      <c r="L323" s="290">
        <f t="shared" ca="1" si="70"/>
        <v>0</v>
      </c>
      <c r="M323" s="290">
        <f t="shared" ca="1" si="70"/>
        <v>0</v>
      </c>
      <c r="N323" s="290">
        <f t="shared" ca="1" si="70"/>
        <v>0</v>
      </c>
      <c r="O323" s="290">
        <f t="shared" ca="1" si="70"/>
        <v>0</v>
      </c>
      <c r="P323" s="290">
        <f t="shared" ca="1" si="70"/>
        <v>0</v>
      </c>
      <c r="Q323" s="290">
        <f t="shared" ca="1" si="70"/>
        <v>0</v>
      </c>
      <c r="R323" s="290">
        <f t="shared" ca="1" si="70"/>
        <v>0</v>
      </c>
      <c r="S323" s="290">
        <f t="shared" ca="1" si="70"/>
        <v>0</v>
      </c>
      <c r="T323" s="290">
        <f t="shared" ca="1" si="70"/>
        <v>0</v>
      </c>
      <c r="U323" s="290">
        <f t="shared" ca="1" si="70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0</v>
      </c>
      <c r="E324" s="82">
        <f t="shared" ca="1" si="66"/>
        <v>0</v>
      </c>
      <c r="F324" s="128"/>
      <c r="G324" s="290">
        <f t="shared" ref="G324:U324" ca="1" si="71">G57</f>
        <v>0</v>
      </c>
      <c r="H324" s="290">
        <f t="shared" ca="1" si="71"/>
        <v>0</v>
      </c>
      <c r="I324" s="290">
        <f t="shared" ca="1" si="71"/>
        <v>0</v>
      </c>
      <c r="J324" s="290">
        <f t="shared" ca="1" si="71"/>
        <v>0</v>
      </c>
      <c r="K324" s="290">
        <f t="shared" ca="1" si="71"/>
        <v>0</v>
      </c>
      <c r="L324" s="290">
        <f t="shared" ca="1" si="71"/>
        <v>0</v>
      </c>
      <c r="M324" s="290">
        <f t="shared" ca="1" si="71"/>
        <v>0</v>
      </c>
      <c r="N324" s="290">
        <f t="shared" ca="1" si="71"/>
        <v>0</v>
      </c>
      <c r="O324" s="290">
        <f t="shared" ca="1" si="71"/>
        <v>0</v>
      </c>
      <c r="P324" s="290">
        <f t="shared" ca="1" si="71"/>
        <v>0</v>
      </c>
      <c r="Q324" s="290">
        <f t="shared" ca="1" si="71"/>
        <v>0</v>
      </c>
      <c r="R324" s="290">
        <f t="shared" ca="1" si="71"/>
        <v>0</v>
      </c>
      <c r="S324" s="290">
        <f t="shared" ca="1" si="71"/>
        <v>0</v>
      </c>
      <c r="T324" s="290">
        <f t="shared" ca="1" si="71"/>
        <v>0</v>
      </c>
      <c r="U324" s="290">
        <f t="shared" ca="1" si="71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0</v>
      </c>
      <c r="E325" s="82">
        <f t="shared" ca="1" si="66"/>
        <v>0</v>
      </c>
      <c r="F325" s="128"/>
      <c r="G325" s="290">
        <f t="shared" ref="G325:U325" ca="1" si="72">G59</f>
        <v>0</v>
      </c>
      <c r="H325" s="290">
        <f t="shared" ca="1" si="72"/>
        <v>0</v>
      </c>
      <c r="I325" s="290">
        <f t="shared" ca="1" si="72"/>
        <v>0</v>
      </c>
      <c r="J325" s="290">
        <f t="shared" ca="1" si="72"/>
        <v>0</v>
      </c>
      <c r="K325" s="290">
        <f t="shared" ca="1" si="72"/>
        <v>0</v>
      </c>
      <c r="L325" s="290">
        <f t="shared" ca="1" si="72"/>
        <v>0</v>
      </c>
      <c r="M325" s="290">
        <f t="shared" ca="1" si="72"/>
        <v>0</v>
      </c>
      <c r="N325" s="290">
        <f t="shared" ca="1" si="72"/>
        <v>0</v>
      </c>
      <c r="O325" s="290">
        <f t="shared" ca="1" si="72"/>
        <v>0</v>
      </c>
      <c r="P325" s="290">
        <f t="shared" ca="1" si="72"/>
        <v>0</v>
      </c>
      <c r="Q325" s="290">
        <f t="shared" ca="1" si="72"/>
        <v>0</v>
      </c>
      <c r="R325" s="290">
        <f t="shared" ca="1" si="72"/>
        <v>0</v>
      </c>
      <c r="S325" s="290">
        <f t="shared" ca="1" si="72"/>
        <v>0</v>
      </c>
      <c r="T325" s="290">
        <f t="shared" ca="1" si="72"/>
        <v>0</v>
      </c>
      <c r="U325" s="290">
        <f t="shared" ca="1" si="72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73">D$124</f>
        <v>0</v>
      </c>
      <c r="E326" s="82">
        <f t="shared" ca="1" si="66"/>
        <v>0</v>
      </c>
      <c r="F326" s="128"/>
      <c r="G326" s="290">
        <f t="shared" ref="G326:U326" ca="1" si="74">G$124</f>
        <v>0</v>
      </c>
      <c r="H326" s="290">
        <f t="shared" ca="1" si="74"/>
        <v>0</v>
      </c>
      <c r="I326" s="290">
        <f t="shared" ca="1" si="74"/>
        <v>0</v>
      </c>
      <c r="J326" s="290">
        <f t="shared" ca="1" si="74"/>
        <v>0</v>
      </c>
      <c r="K326" s="290">
        <f t="shared" ca="1" si="74"/>
        <v>0</v>
      </c>
      <c r="L326" s="290">
        <f t="shared" ca="1" si="74"/>
        <v>0</v>
      </c>
      <c r="M326" s="290">
        <f t="shared" ca="1" si="74"/>
        <v>0</v>
      </c>
      <c r="N326" s="290">
        <f t="shared" ca="1" si="74"/>
        <v>0</v>
      </c>
      <c r="O326" s="290">
        <f t="shared" ca="1" si="74"/>
        <v>0</v>
      </c>
      <c r="P326" s="290">
        <f t="shared" ca="1" si="74"/>
        <v>0</v>
      </c>
      <c r="Q326" s="290">
        <f t="shared" ca="1" si="74"/>
        <v>0</v>
      </c>
      <c r="R326" s="290">
        <f t="shared" ca="1" si="74"/>
        <v>0</v>
      </c>
      <c r="S326" s="290">
        <f t="shared" ca="1" si="74"/>
        <v>0</v>
      </c>
      <c r="T326" s="290">
        <f t="shared" ca="1" si="74"/>
        <v>0</v>
      </c>
      <c r="U326" s="290">
        <f t="shared" ca="1" si="74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0</v>
      </c>
      <c r="E327" s="82">
        <f t="shared" ca="1" si="66"/>
        <v>0</v>
      </c>
      <c r="F327" s="128"/>
      <c r="G327" s="290">
        <f t="shared" ref="G327:U327" ca="1" si="75">G$35+G$38</f>
        <v>0</v>
      </c>
      <c r="H327" s="290">
        <f t="shared" ca="1" si="75"/>
        <v>0</v>
      </c>
      <c r="I327" s="290">
        <f t="shared" ca="1" si="75"/>
        <v>0</v>
      </c>
      <c r="J327" s="290">
        <f t="shared" ca="1" si="75"/>
        <v>0</v>
      </c>
      <c r="K327" s="290">
        <f t="shared" ca="1" si="75"/>
        <v>0</v>
      </c>
      <c r="L327" s="290">
        <f t="shared" ca="1" si="75"/>
        <v>0</v>
      </c>
      <c r="M327" s="290">
        <f t="shared" ca="1" si="75"/>
        <v>0</v>
      </c>
      <c r="N327" s="290">
        <f t="shared" ca="1" si="75"/>
        <v>0</v>
      </c>
      <c r="O327" s="290">
        <f t="shared" ca="1" si="75"/>
        <v>0</v>
      </c>
      <c r="P327" s="290">
        <f t="shared" ca="1" si="75"/>
        <v>0</v>
      </c>
      <c r="Q327" s="290">
        <f t="shared" ca="1" si="75"/>
        <v>0</v>
      </c>
      <c r="R327" s="290">
        <f t="shared" ca="1" si="75"/>
        <v>0</v>
      </c>
      <c r="S327" s="290">
        <f t="shared" ca="1" si="75"/>
        <v>0</v>
      </c>
      <c r="T327" s="290">
        <f t="shared" ca="1" si="75"/>
        <v>0</v>
      </c>
      <c r="U327" s="290">
        <f t="shared" ca="1" si="75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0</v>
      </c>
      <c r="E328" s="82">
        <f t="shared" ca="1" si="66"/>
        <v>0</v>
      </c>
      <c r="F328" s="128"/>
      <c r="G328" s="290">
        <f ca="1">SUMPRODUCT('Input-Accounts'!$L$129:$L$223,G$129:G$223)</f>
        <v>0</v>
      </c>
      <c r="H328" s="290">
        <f ca="1">SUMPRODUCT('Input-Accounts'!$L$129:$L$223,H$129:H$223)</f>
        <v>0</v>
      </c>
      <c r="I328" s="290">
        <f ca="1">SUMPRODUCT('Input-Accounts'!$L$129:$L$223,I$129:I$223)</f>
        <v>0</v>
      </c>
      <c r="J328" s="290">
        <f ca="1">SUMPRODUCT('Input-Accounts'!$L$129:$L$223,J$129:J$223)</f>
        <v>0</v>
      </c>
      <c r="K328" s="290">
        <f ca="1">SUMPRODUCT('Input-Accounts'!$L$129:$L$223,K$129:K$223)</f>
        <v>0</v>
      </c>
      <c r="L328" s="290">
        <f ca="1">SUMPRODUCT('Input-Accounts'!$L$129:$L$223,L$129:L$223)</f>
        <v>0</v>
      </c>
      <c r="M328" s="290">
        <f ca="1">SUMPRODUCT('Input-Accounts'!$L$129:$L$223,M$129:M$223)</f>
        <v>0</v>
      </c>
      <c r="N328" s="290">
        <f ca="1">SUMPRODUCT('Input-Accounts'!$L$129:$L$223,N$129:N$223)</f>
        <v>0</v>
      </c>
      <c r="O328" s="290">
        <f ca="1">SUMPRODUCT('Input-Accounts'!$L$129:$L$223,O$129:O$223)</f>
        <v>0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0</v>
      </c>
      <c r="E329" s="82">
        <f t="shared" ca="1" si="66"/>
        <v>0</v>
      </c>
      <c r="F329" s="128"/>
      <c r="G329" s="290">
        <f ca="1">SUMPRODUCT('Input-Accounts'!$L$197:$L$206,G$197:G$206)</f>
        <v>0</v>
      </c>
      <c r="H329" s="290">
        <f ca="1">SUMPRODUCT('Input-Accounts'!$L$197:$L$206,H$197:H$206)</f>
        <v>0</v>
      </c>
      <c r="I329" s="290">
        <f ca="1">SUMPRODUCT('Input-Accounts'!$L$197:$L$206,I$197:I$206)</f>
        <v>0</v>
      </c>
      <c r="J329" s="290">
        <f ca="1">SUMPRODUCT('Input-Accounts'!$L$197:$L$206,J$197:J$206)</f>
        <v>0</v>
      </c>
      <c r="K329" s="290">
        <f ca="1">SUMPRODUCT('Input-Accounts'!$L$197:$L$206,K$197:K$206)</f>
        <v>0</v>
      </c>
      <c r="L329" s="290">
        <f ca="1">SUMPRODUCT('Input-Accounts'!$L$197:$L$206,L$197:L$206)</f>
        <v>0</v>
      </c>
      <c r="M329" s="290">
        <f ca="1">SUMPRODUCT('Input-Accounts'!$L$197:$L$206,M$197:M$206)</f>
        <v>0</v>
      </c>
      <c r="N329" s="290">
        <f ca="1">SUMPRODUCT('Input-Accounts'!$L$197:$L$206,N$197:N$206)</f>
        <v>0</v>
      </c>
      <c r="O329" s="290">
        <f ca="1">SUMPRODUCT('Input-Accounts'!$L$197:$L$206,O$197:O$206)</f>
        <v>0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0</v>
      </c>
      <c r="E330" s="82">
        <f t="shared" ca="1" si="66"/>
        <v>0</v>
      </c>
      <c r="F330" s="128"/>
      <c r="G330" s="290">
        <f ca="1">SUMPRODUCT('Input-Accounts'!$L$212:$L$220,G$212:G$220)</f>
        <v>0</v>
      </c>
      <c r="H330" s="290">
        <f ca="1">SUMPRODUCT('Input-Accounts'!$L$212:$L$220,H$212:H$220)</f>
        <v>0</v>
      </c>
      <c r="I330" s="290">
        <f ca="1">SUMPRODUCT('Input-Accounts'!$L$212:$L$220,I$212:I$220)</f>
        <v>0</v>
      </c>
      <c r="J330" s="290">
        <f ca="1">SUMPRODUCT('Input-Accounts'!$L$212:$L$220,J$212:J$220)</f>
        <v>0</v>
      </c>
      <c r="K330" s="290">
        <f ca="1">SUMPRODUCT('Input-Accounts'!$L$212:$L$220,K$212:K$220)</f>
        <v>0</v>
      </c>
      <c r="L330" s="290">
        <f ca="1">SUMPRODUCT('Input-Accounts'!$L$212:$L$220,L$212:L$220)</f>
        <v>0</v>
      </c>
      <c r="M330" s="290">
        <f ca="1">SUMPRODUCT('Input-Accounts'!$L$212:$L$220,M$212:M$220)</f>
        <v>0</v>
      </c>
      <c r="N330" s="290">
        <f ca="1">SUMPRODUCT('Input-Accounts'!$L$212:$L$220,N$212:N$220)</f>
        <v>0</v>
      </c>
      <c r="O330" s="290">
        <f ca="1">SUMPRODUCT('Input-Accounts'!$L$212:$L$220,O$212:O$220)</f>
        <v>0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76">SUM(D$228:D$230)</f>
        <v>0</v>
      </c>
      <c r="E331" s="82">
        <f t="shared" ca="1" si="66"/>
        <v>0</v>
      </c>
      <c r="F331" s="128"/>
      <c r="G331" s="290">
        <f t="shared" ref="G331:U331" ca="1" si="77">SUM(G$228:G$230)</f>
        <v>0</v>
      </c>
      <c r="H331" s="290">
        <f t="shared" ca="1" si="77"/>
        <v>0</v>
      </c>
      <c r="I331" s="290">
        <f t="shared" ca="1" si="77"/>
        <v>0</v>
      </c>
      <c r="J331" s="290">
        <f t="shared" ca="1" si="77"/>
        <v>0</v>
      </c>
      <c r="K331" s="290">
        <f t="shared" ca="1" si="77"/>
        <v>0</v>
      </c>
      <c r="L331" s="290">
        <f t="shared" ca="1" si="77"/>
        <v>0</v>
      </c>
      <c r="M331" s="290">
        <f t="shared" ca="1" si="77"/>
        <v>0</v>
      </c>
      <c r="N331" s="290">
        <f t="shared" ca="1" si="77"/>
        <v>0</v>
      </c>
      <c r="O331" s="290">
        <f t="shared" ca="1" si="77"/>
        <v>0</v>
      </c>
      <c r="P331" s="290">
        <f t="shared" ca="1" si="77"/>
        <v>0</v>
      </c>
      <c r="Q331" s="290">
        <f t="shared" ca="1" si="77"/>
        <v>0</v>
      </c>
      <c r="R331" s="290">
        <f t="shared" ca="1" si="77"/>
        <v>0</v>
      </c>
      <c r="S331" s="290">
        <f t="shared" ca="1" si="77"/>
        <v>0</v>
      </c>
      <c r="T331" s="290">
        <f t="shared" ca="1" si="77"/>
        <v>0</v>
      </c>
      <c r="U331" s="290">
        <f t="shared" ca="1" si="77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0</v>
      </c>
      <c r="E332" s="82">
        <f t="shared" ca="1" si="66"/>
        <v>0</v>
      </c>
      <c r="F332" s="128"/>
      <c r="G332" s="290">
        <f t="shared" ref="G332:U332" ca="1" si="78">G22+G30+G44</f>
        <v>0</v>
      </c>
      <c r="H332" s="290">
        <f t="shared" ca="1" si="78"/>
        <v>0</v>
      </c>
      <c r="I332" s="290">
        <f t="shared" ca="1" si="78"/>
        <v>0</v>
      </c>
      <c r="J332" s="290">
        <f t="shared" ca="1" si="78"/>
        <v>0</v>
      </c>
      <c r="K332" s="290">
        <f t="shared" ca="1" si="78"/>
        <v>0</v>
      </c>
      <c r="L332" s="290">
        <f t="shared" ca="1" si="78"/>
        <v>0</v>
      </c>
      <c r="M332" s="290">
        <f t="shared" ca="1" si="78"/>
        <v>0</v>
      </c>
      <c r="N332" s="290">
        <f t="shared" ca="1" si="78"/>
        <v>0</v>
      </c>
      <c r="O332" s="290">
        <f t="shared" ca="1" si="78"/>
        <v>0</v>
      </c>
      <c r="P332" s="290">
        <f t="shared" ca="1" si="78"/>
        <v>0</v>
      </c>
      <c r="Q332" s="290">
        <f t="shared" ca="1" si="78"/>
        <v>0</v>
      </c>
      <c r="R332" s="290">
        <f t="shared" ca="1" si="78"/>
        <v>0</v>
      </c>
      <c r="S332" s="290">
        <f t="shared" ca="1" si="78"/>
        <v>0</v>
      </c>
      <c r="T332" s="290">
        <f t="shared" ca="1" si="78"/>
        <v>0</v>
      </c>
      <c r="U332" s="290">
        <f t="shared" ca="1" si="78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0</v>
      </c>
      <c r="E333" s="82">
        <f t="shared" ca="1" si="66"/>
        <v>0</v>
      </c>
      <c r="F333" s="128"/>
      <c r="G333" s="290">
        <f t="shared" ref="G333:U333" ca="1" si="79">SUM(G33,G35:G43)</f>
        <v>0</v>
      </c>
      <c r="H333" s="290">
        <f t="shared" ca="1" si="79"/>
        <v>0</v>
      </c>
      <c r="I333" s="290">
        <f t="shared" ca="1" si="79"/>
        <v>0</v>
      </c>
      <c r="J333" s="290">
        <f t="shared" ca="1" si="79"/>
        <v>0</v>
      </c>
      <c r="K333" s="290">
        <f t="shared" ca="1" si="79"/>
        <v>0</v>
      </c>
      <c r="L333" s="290">
        <f t="shared" ca="1" si="79"/>
        <v>0</v>
      </c>
      <c r="M333" s="290">
        <f t="shared" ca="1" si="79"/>
        <v>0</v>
      </c>
      <c r="N333" s="290">
        <f t="shared" ca="1" si="79"/>
        <v>0</v>
      </c>
      <c r="O333" s="290">
        <f t="shared" ca="1" si="79"/>
        <v>0</v>
      </c>
      <c r="P333" s="290">
        <f t="shared" ca="1" si="79"/>
        <v>0</v>
      </c>
      <c r="Q333" s="290">
        <f t="shared" ca="1" si="79"/>
        <v>0</v>
      </c>
      <c r="R333" s="290">
        <f t="shared" ca="1" si="79"/>
        <v>0</v>
      </c>
      <c r="S333" s="290">
        <f t="shared" ca="1" si="79"/>
        <v>0</v>
      </c>
      <c r="T333" s="290">
        <f t="shared" ca="1" si="79"/>
        <v>0</v>
      </c>
      <c r="U333" s="290">
        <f t="shared" ca="1" si="79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0</v>
      </c>
      <c r="E334" s="82">
        <f t="shared" ca="1" si="66"/>
        <v>0</v>
      </c>
      <c r="F334" s="128"/>
      <c r="G334" s="290">
        <f t="shared" ref="G334:U334" ca="1" si="80">SUM(G172:G179,G181:G182)+G193+G208+G221+G248</f>
        <v>0</v>
      </c>
      <c r="H334" s="290">
        <f t="shared" ca="1" si="80"/>
        <v>0</v>
      </c>
      <c r="I334" s="290">
        <f t="shared" ca="1" si="80"/>
        <v>0</v>
      </c>
      <c r="J334" s="290">
        <f t="shared" ca="1" si="80"/>
        <v>0</v>
      </c>
      <c r="K334" s="290">
        <f t="shared" ca="1" si="80"/>
        <v>0</v>
      </c>
      <c r="L334" s="290">
        <f t="shared" ca="1" si="80"/>
        <v>0</v>
      </c>
      <c r="M334" s="290">
        <f t="shared" ca="1" si="80"/>
        <v>0</v>
      </c>
      <c r="N334" s="290">
        <f t="shared" ca="1" si="80"/>
        <v>0</v>
      </c>
      <c r="O334" s="290">
        <f t="shared" ca="1" si="80"/>
        <v>0</v>
      </c>
      <c r="P334" s="290">
        <f t="shared" ca="1" si="80"/>
        <v>0</v>
      </c>
      <c r="Q334" s="290">
        <f t="shared" ca="1" si="80"/>
        <v>0</v>
      </c>
      <c r="R334" s="290">
        <f t="shared" ca="1" si="80"/>
        <v>0</v>
      </c>
      <c r="S334" s="290">
        <f t="shared" ca="1" si="80"/>
        <v>0</v>
      </c>
      <c r="T334" s="290">
        <f t="shared" ca="1" si="80"/>
        <v>0</v>
      </c>
      <c r="U334" s="290">
        <f t="shared" ca="1" si="80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0</v>
      </c>
      <c r="E335" s="82">
        <f t="shared" ca="1" si="66"/>
        <v>0</v>
      </c>
      <c r="F335" s="128"/>
      <c r="G335" s="290">
        <f t="shared" ref="G335:U335" ca="1" si="81">SUM(G197:G205)+SUM(G212:G219)</f>
        <v>0</v>
      </c>
      <c r="H335" s="290">
        <f t="shared" ca="1" si="81"/>
        <v>0</v>
      </c>
      <c r="I335" s="290">
        <f t="shared" ca="1" si="81"/>
        <v>0</v>
      </c>
      <c r="J335" s="290">
        <f t="shared" ca="1" si="81"/>
        <v>0</v>
      </c>
      <c r="K335" s="290">
        <f t="shared" ca="1" si="81"/>
        <v>0</v>
      </c>
      <c r="L335" s="290">
        <f t="shared" ca="1" si="81"/>
        <v>0</v>
      </c>
      <c r="M335" s="290">
        <f t="shared" ca="1" si="81"/>
        <v>0</v>
      </c>
      <c r="N335" s="290">
        <f t="shared" ca="1" si="81"/>
        <v>0</v>
      </c>
      <c r="O335" s="290">
        <f t="shared" ca="1" si="81"/>
        <v>0</v>
      </c>
      <c r="P335" s="290">
        <f t="shared" ca="1" si="81"/>
        <v>0</v>
      </c>
      <c r="Q335" s="290">
        <f t="shared" ca="1" si="81"/>
        <v>0</v>
      </c>
      <c r="R335" s="290">
        <f t="shared" ca="1" si="81"/>
        <v>0</v>
      </c>
      <c r="S335" s="290">
        <f t="shared" ca="1" si="81"/>
        <v>0</v>
      </c>
      <c r="T335" s="290">
        <f t="shared" ca="1" si="81"/>
        <v>0</v>
      </c>
      <c r="U335" s="290">
        <f t="shared" ca="1" si="81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82">D310</f>
        <v>0</v>
      </c>
      <c r="E336" s="82">
        <f t="shared" ca="1" si="66"/>
        <v>0</v>
      </c>
      <c r="F336" s="128"/>
      <c r="G336" s="290">
        <f t="shared" ref="G336:U336" ca="1" si="83">G310</f>
        <v>0</v>
      </c>
      <c r="H336" s="290">
        <f t="shared" ca="1" si="83"/>
        <v>0</v>
      </c>
      <c r="I336" s="290">
        <f t="shared" ca="1" si="83"/>
        <v>0</v>
      </c>
      <c r="J336" s="290">
        <f t="shared" ca="1" si="83"/>
        <v>0</v>
      </c>
      <c r="K336" s="290">
        <f t="shared" ca="1" si="83"/>
        <v>0</v>
      </c>
      <c r="L336" s="290">
        <f t="shared" ca="1" si="83"/>
        <v>0</v>
      </c>
      <c r="M336" s="290">
        <f t="shared" ca="1" si="83"/>
        <v>0</v>
      </c>
      <c r="N336" s="290">
        <f t="shared" ca="1" si="83"/>
        <v>0</v>
      </c>
      <c r="O336" s="290">
        <f t="shared" ca="1" si="83"/>
        <v>0</v>
      </c>
      <c r="P336" s="290">
        <f t="shared" ca="1" si="83"/>
        <v>0</v>
      </c>
      <c r="Q336" s="290">
        <f t="shared" ca="1" si="83"/>
        <v>0</v>
      </c>
      <c r="R336" s="290">
        <f t="shared" ca="1" si="83"/>
        <v>0</v>
      </c>
      <c r="S336" s="290">
        <f t="shared" ca="1" si="83"/>
        <v>0</v>
      </c>
      <c r="T336" s="290">
        <f t="shared" ca="1" si="83"/>
        <v>0</v>
      </c>
      <c r="U336" s="290">
        <f t="shared" ca="1" si="83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84">D316</f>
        <v>0</v>
      </c>
      <c r="E337" s="82">
        <f t="shared" ca="1" si="66"/>
        <v>0</v>
      </c>
      <c r="F337" s="128"/>
      <c r="G337" s="290">
        <f t="shared" ref="G337:U337" ca="1" si="85">G316</f>
        <v>0</v>
      </c>
      <c r="H337" s="290">
        <f t="shared" ca="1" si="85"/>
        <v>0</v>
      </c>
      <c r="I337" s="290">
        <f t="shared" ca="1" si="85"/>
        <v>0</v>
      </c>
      <c r="J337" s="290">
        <f t="shared" ca="1" si="85"/>
        <v>0</v>
      </c>
      <c r="K337" s="290">
        <f t="shared" ca="1" si="85"/>
        <v>0</v>
      </c>
      <c r="L337" s="290">
        <f t="shared" ca="1" si="85"/>
        <v>0</v>
      </c>
      <c r="M337" s="290">
        <f t="shared" ca="1" si="85"/>
        <v>0</v>
      </c>
      <c r="N337" s="290">
        <f t="shared" ca="1" si="85"/>
        <v>0</v>
      </c>
      <c r="O337" s="290">
        <f t="shared" ca="1" si="85"/>
        <v>0</v>
      </c>
      <c r="P337" s="290">
        <f t="shared" ca="1" si="85"/>
        <v>0</v>
      </c>
      <c r="Q337" s="290">
        <f t="shared" ca="1" si="85"/>
        <v>0</v>
      </c>
      <c r="R337" s="290">
        <f t="shared" ca="1" si="85"/>
        <v>0</v>
      </c>
      <c r="S337" s="290">
        <f t="shared" ca="1" si="85"/>
        <v>0</v>
      </c>
      <c r="T337" s="290">
        <f t="shared" ca="1" si="85"/>
        <v>0</v>
      </c>
      <c r="U337" s="290">
        <f t="shared" ca="1" si="85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66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66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66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66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66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66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356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77942-85BF-4D06-893F-1E79E03403AE}">
  <sheetPr codeName="Sheet14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358</v>
      </c>
      <c r="D5" s="149" t="str">
        <f>LEFT(ADDRESS(5,MATCH($B$5,Classification!$A$6:$ABB$6,0)),3)</f>
        <v>$I$</v>
      </c>
    </row>
    <row r="6" spans="1:21" ht="69">
      <c r="A6" s="28" t="s">
        <v>125</v>
      </c>
      <c r="B6" s="30" t="s">
        <v>126</v>
      </c>
      <c r="C6" s="28" t="s">
        <v>127</v>
      </c>
      <c r="D6" s="28" t="s">
        <v>128</v>
      </c>
      <c r="E6" s="85" t="s">
        <v>355</v>
      </c>
      <c r="F6" s="28" t="str">
        <f>TRIM(RIGHT(SUBSTITUTE(B5," ",REPT(" ",100)),100))&amp;CHAR(10)&amp;"Allocation Factor"</f>
        <v>Commodity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0.62013218877152465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INT_PROD_TRANSM_DIST_SUBTOTAL</v>
      </c>
      <c r="G11" s="14">
        <f ca="1">IFERROR(INDEX(G$320:G$343,MATCH($F11,$B$320:$B$343,0))/INDEX($D$320:$D$343,MATCH($F11,$B$320:$B$343,0)),SUMIFS('Input-Allocators'!D$32:D$80,'Input-Allocators'!$B$32:$B$80,$F11))*$D11</f>
        <v>0.52162606675425094</v>
      </c>
      <c r="H11" s="14">
        <f ca="1">IFERROR(INDEX(H$320:H$343,MATCH($F11,$B$320:$B$343,0))/INDEX($D$320:$D$343,MATCH($F11,$B$320:$B$343,0)),SUMIFS('Input-Allocators'!E$32:E$80,'Input-Allocators'!$B$32:$B$80,$F11))*$D11</f>
        <v>2.7454464808150007E-2</v>
      </c>
      <c r="I11" s="14">
        <f ca="1">IFERROR(INDEX(I$320:I$343,MATCH($F11,$B$320:$B$343,0))/INDEX($D$320:$D$343,MATCH($F11,$B$320:$B$343,0)),SUMIFS('Input-Allocators'!F$32:F$80,'Input-Allocators'!$B$32:$B$80,$F11))*$D11</f>
        <v>3.8214147131307233E-2</v>
      </c>
      <c r="J11" s="14">
        <f ca="1">IFERROR(INDEX(J$320:J$343,MATCH($F11,$B$320:$B$343,0))/INDEX($D$320:$D$343,MATCH($F11,$B$320:$B$343,0)),SUMIFS('Input-Allocators'!G$32:G$80,'Input-Allocators'!$B$32:$B$80,$F11))*$D11</f>
        <v>2.2456720001743674E-2</v>
      </c>
      <c r="K11" s="14">
        <f ca="1">IFERROR(INDEX(K$320:K$343,MATCH($F11,$B$320:$B$343,0))/INDEX($D$320:$D$343,MATCH($F11,$B$320:$B$343,0)),SUMIFS('Input-Allocators'!H$32:H$80,'Input-Allocators'!$B$32:$B$80,$F11))*$D11</f>
        <v>3.5400940230121895E-3</v>
      </c>
      <c r="L11" s="14">
        <f ca="1">IFERROR(INDEX(L$320:L$343,MATCH($F11,$B$320:$B$343,0))/INDEX($D$320:$D$343,MATCH($F11,$B$320:$B$343,0)),SUMIFS('Input-Allocators'!I$32:I$80,'Input-Allocators'!$B$32:$B$80,$F11))*$D11</f>
        <v>1.4667056215869711E-3</v>
      </c>
      <c r="M11" s="14">
        <f ca="1">IFERROR(INDEX(M$320:M$343,MATCH($F11,$B$320:$B$343,0))/INDEX($D$320:$D$343,MATCH($F11,$B$320:$B$343,0)),SUMIFS('Input-Allocators'!J$32:J$80,'Input-Allocators'!$B$32:$B$80,$F11))*$D11</f>
        <v>5.3739904314736931E-3</v>
      </c>
      <c r="N11" s="14">
        <f ca="1">IFERROR(INDEX(N$320:N$343,MATCH($F11,$B$320:$B$343,0))/INDEX($D$320:$D$343,MATCH($F11,$B$320:$B$343,0)),SUMIFS('Input-Allocators'!K$32:K$80,'Input-Allocators'!$B$32:$B$80,$F11))*$D11</f>
        <v>0</v>
      </c>
      <c r="O11" s="14">
        <f ca="1">IFERROR(INDEX(O$320:O$343,MATCH($F11,$B$320:$B$343,0))/INDEX($D$320:$D$343,MATCH($F11,$B$320:$B$343,0)),SUMIFS('Input-Allocators'!L$32:L$80,'Input-Allocators'!$B$32:$B$80,$F11))*$D11</f>
        <v>0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3.9343494326044323E-2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INT_PROD_TRANSM_DIST_SUBTOTAL</v>
      </c>
      <c r="G12" s="14">
        <f ca="1">IFERROR(INDEX(G$320:G$343,MATCH($F12,$B$320:$B$343,0))/INDEX($D$320:$D$343,MATCH($F12,$B$320:$B$343,0)),SUMIFS('Input-Allocators'!D$32:D$80,'Input-Allocators'!$B$32:$B$80,$F12))*$D12</f>
        <v>3.3093899283502329E-2</v>
      </c>
      <c r="H12" s="14">
        <f ca="1">IFERROR(INDEX(H$320:H$343,MATCH($F12,$B$320:$B$343,0))/INDEX($D$320:$D$343,MATCH($F12,$B$320:$B$343,0)),SUMIFS('Input-Allocators'!E$32:E$80,'Input-Allocators'!$B$32:$B$80,$F12))*$D12</f>
        <v>1.7418134390730599E-3</v>
      </c>
      <c r="I12" s="14">
        <f ca="1">IFERROR(INDEX(I$320:I$343,MATCH($F12,$B$320:$B$343,0))/INDEX($D$320:$D$343,MATCH($F12,$B$320:$B$343,0)),SUMIFS('Input-Allocators'!F$32:F$80,'Input-Allocators'!$B$32:$B$80,$F12))*$D12</f>
        <v>2.4244477355926056E-3</v>
      </c>
      <c r="J12" s="14">
        <f ca="1">IFERROR(INDEX(J$320:J$343,MATCH($F12,$B$320:$B$343,0))/INDEX($D$320:$D$343,MATCH($F12,$B$320:$B$343,0)),SUMIFS('Input-Allocators'!G$32:G$80,'Input-Allocators'!$B$32:$B$80,$F12))*$D12</f>
        <v>1.4247379058333089E-3</v>
      </c>
      <c r="K12" s="14">
        <f ca="1">IFERROR(INDEX(K$320:K$343,MATCH($F12,$B$320:$B$343,0))/INDEX($D$320:$D$343,MATCH($F12,$B$320:$B$343,0)),SUMIFS('Input-Allocators'!H$32:H$80,'Input-Allocators'!$B$32:$B$80,$F12))*$D12</f>
        <v>2.2459674183976009E-4</v>
      </c>
      <c r="L12" s="14">
        <f ca="1">IFERROR(INDEX(L$320:L$343,MATCH($F12,$B$320:$B$343,0))/INDEX($D$320:$D$343,MATCH($F12,$B$320:$B$343,0)),SUMIFS('Input-Allocators'!I$32:I$80,'Input-Allocators'!$B$32:$B$80,$F12))*$D12</f>
        <v>9.305326403907197E-5</v>
      </c>
      <c r="M12" s="14">
        <f ca="1">IFERROR(INDEX(M$320:M$343,MATCH($F12,$B$320:$B$343,0))/INDEX($D$320:$D$343,MATCH($F12,$B$320:$B$343,0)),SUMIFS('Input-Allocators'!J$32:J$80,'Input-Allocators'!$B$32:$B$80,$F12))*$D12</f>
        <v>3.4094595616419372E-4</v>
      </c>
      <c r="N12" s="14">
        <f ca="1">IFERROR(INDEX(N$320:N$343,MATCH($F12,$B$320:$B$343,0))/INDEX($D$320:$D$343,MATCH($F12,$B$320:$B$343,0)),SUMIFS('Input-Allocators'!K$32:K$80,'Input-Allocators'!$B$32:$B$80,$F12))*$D12</f>
        <v>0</v>
      </c>
      <c r="O12" s="14">
        <f ca="1">IFERROR(INDEX(O$320:O$343,MATCH($F12,$B$320:$B$343,0))/INDEX($D$320:$D$343,MATCH($F12,$B$320:$B$343,0)),SUMIFS('Input-Allocators'!L$32:L$80,'Input-Allocators'!$B$32:$B$80,$F12))*$D12</f>
        <v>0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111.24826860632619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INT_OML</v>
      </c>
      <c r="G13" s="14">
        <f ca="1">IFERROR(INDEX(G$320:G$343,MATCH($F13,$B$320:$B$343,0))/INDEX($D$320:$D$343,MATCH($F13,$B$320:$B$343,0)),SUMIFS('Input-Allocators'!D$32:D$80,'Input-Allocators'!$B$32:$B$80,$F13))*$D13</f>
        <v>93.576817712518931</v>
      </c>
      <c r="H13" s="14">
        <f ca="1">IFERROR(INDEX(H$320:H$343,MATCH($F13,$B$320:$B$343,0))/INDEX($D$320:$D$343,MATCH($F13,$B$320:$B$343,0)),SUMIFS('Input-Allocators'!E$32:E$80,'Input-Allocators'!$B$32:$B$80,$F13))*$D13</f>
        <v>4.9251784227979885</v>
      </c>
      <c r="I13" s="14">
        <f ca="1">IFERROR(INDEX(I$320:I$343,MATCH($F13,$B$320:$B$343,0))/INDEX($D$320:$D$343,MATCH($F13,$B$320:$B$343,0)),SUMIFS('Input-Allocators'!F$32:F$80,'Input-Allocators'!$B$32:$B$80,$F13))*$D13</f>
        <v>6.8554056402829753</v>
      </c>
      <c r="J13" s="14">
        <f ca="1">IFERROR(INDEX(J$320:J$343,MATCH($F13,$B$320:$B$343,0))/INDEX($D$320:$D$343,MATCH($F13,$B$320:$B$343,0)),SUMIFS('Input-Allocators'!G$32:G$80,'Input-Allocators'!$B$32:$B$80,$F13))*$D13</f>
        <v>4.028610776873375</v>
      </c>
      <c r="K13" s="14">
        <f ca="1">IFERROR(INDEX(K$320:K$343,MATCH($F13,$B$320:$B$343,0))/INDEX($D$320:$D$343,MATCH($F13,$B$320:$B$343,0)),SUMIFS('Input-Allocators'!H$32:H$80,'Input-Allocators'!$B$32:$B$80,$F13))*$D13</f>
        <v>0.63507319551317243</v>
      </c>
      <c r="L13" s="14">
        <f ca="1">IFERROR(INDEX(L$320:L$343,MATCH($F13,$B$320:$B$343,0))/INDEX($D$320:$D$343,MATCH($F13,$B$320:$B$343,0)),SUMIFS('Input-Allocators'!I$32:I$80,'Input-Allocators'!$B$32:$B$80,$F13))*$D13</f>
        <v>0.26311883806572106</v>
      </c>
      <c r="M13" s="14">
        <f ca="1">IFERROR(INDEX(M$320:M$343,MATCH($F13,$B$320:$B$343,0))/INDEX($D$320:$D$343,MATCH($F13,$B$320:$B$343,0)),SUMIFS('Input-Allocators'!J$32:J$80,'Input-Allocators'!$B$32:$B$80,$F13))*$D13</f>
        <v>0.96406402027403426</v>
      </c>
      <c r="N13" s="14">
        <f ca="1">IFERROR(INDEX(N$320:N$343,MATCH($F13,$B$320:$B$343,0))/INDEX($D$320:$D$343,MATCH($F13,$B$320:$B$343,0)),SUMIFS('Input-Allocators'!K$32:K$80,'Input-Allocators'!$B$32:$B$80,$F13))*$D13</f>
        <v>0</v>
      </c>
      <c r="O13" s="14">
        <f ca="1">IFERROR(INDEX(O$320:O$343,MATCH($F13,$B$320:$B$343,0))/INDEX($D$320:$D$343,MATCH($F13,$B$320:$B$343,0)),SUMIFS('Input-Allocators'!L$32:L$80,'Input-Allocators'!$B$32:$B$80,$F13))*$D13</f>
        <v>0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111.90774428942376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94.131537678556683</v>
      </c>
      <c r="H14" s="174">
        <f t="shared" ca="1" si="3"/>
        <v>4.9543747010452117</v>
      </c>
      <c r="I14" s="174">
        <f t="shared" ca="1" si="3"/>
        <v>6.8960442351498754</v>
      </c>
      <c r="J14" s="174">
        <f t="shared" ca="1" si="3"/>
        <v>4.052492234780952</v>
      </c>
      <c r="K14" s="174">
        <f t="shared" ca="1" si="3"/>
        <v>0.6388378862780244</v>
      </c>
      <c r="L14" s="174">
        <f t="shared" ca="1" si="3"/>
        <v>0.2646785969513471</v>
      </c>
      <c r="M14" s="174">
        <f t="shared" ca="1" si="3"/>
        <v>0.96977895666167213</v>
      </c>
      <c r="N14" s="174">
        <f t="shared" ca="1" si="3"/>
        <v>0</v>
      </c>
      <c r="O14" s="174">
        <f t="shared" ca="1" si="3"/>
        <v>0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53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SALES_COM</v>
      </c>
      <c r="G17" s="14">
        <f ca="1">IFERROR(INDEX(G$320:G$343,MATCH($F17,$B$320:$B$343,0))/INDEX($D$320:$D$343,MATCH($F17,$B$320:$B$343,0)),SUMIFS('Input-Allocators'!D$32:D$80,'Input-Allocators'!$B$32:$B$80,$F17))*$D17</f>
        <v>44.581110348008373</v>
      </c>
      <c r="H17" s="14">
        <f ca="1">IFERROR(INDEX(H$320:H$343,MATCH($F17,$B$320:$B$343,0))/INDEX($D$320:$D$343,MATCH($F17,$B$320:$B$343,0)),SUMIFS('Input-Allocators'!E$32:E$80,'Input-Allocators'!$B$32:$B$80,$F17))*$D17</f>
        <v>2.3464136536993214</v>
      </c>
      <c r="I17" s="14">
        <f ca="1">IFERROR(INDEX(I$320:I$343,MATCH($F17,$B$320:$B$343,0))/INDEX($D$320:$D$343,MATCH($F17,$B$320:$B$343,0)),SUMIFS('Input-Allocators'!F$32:F$80,'Input-Allocators'!$B$32:$B$80,$F17))*$D17</f>
        <v>3.2659968868435612</v>
      </c>
      <c r="J17" s="14">
        <f ca="1">IFERROR(INDEX(J$320:J$343,MATCH($F17,$B$320:$B$343,0))/INDEX($D$320:$D$343,MATCH($F17,$B$320:$B$343,0)),SUMIFS('Input-Allocators'!G$32:G$80,'Input-Allocators'!$B$32:$B$80,$F17))*$D17</f>
        <v>1.9192781501153819</v>
      </c>
      <c r="K17" s="14">
        <f ca="1">IFERROR(INDEX(K$320:K$343,MATCH($F17,$B$320:$B$343,0))/INDEX($D$320:$D$343,MATCH($F17,$B$320:$B$343,0)),SUMIFS('Input-Allocators'!H$32:H$80,'Input-Allocators'!$B$32:$B$80,$F17))*$D17</f>
        <v>0.30255643331678872</v>
      </c>
      <c r="L17" s="14">
        <f ca="1">IFERROR(INDEX(L$320:L$343,MATCH($F17,$B$320:$B$343,0))/INDEX($D$320:$D$343,MATCH($F17,$B$320:$B$343,0)),SUMIFS('Input-Allocators'!I$32:I$80,'Input-Allocators'!$B$32:$B$80,$F17))*$D17</f>
        <v>0.12535294789019494</v>
      </c>
      <c r="M17" s="14">
        <f ca="1">IFERROR(INDEX(M$320:M$343,MATCH($F17,$B$320:$B$343,0))/INDEX($D$320:$D$343,MATCH($F17,$B$320:$B$343,0)),SUMIFS('Input-Allocators'!J$32:J$80,'Input-Allocators'!$B$32:$B$80,$F17))*$D17</f>
        <v>0.4592915801263826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10.095840000000001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SALES_COM</v>
      </c>
      <c r="G18" s="14">
        <f ca="1">IFERROR(INDEX(G$320:G$343,MATCH($F18,$B$320:$B$343,0))/INDEX($D$320:$D$343,MATCH($F18,$B$320:$B$343,0)),SUMIFS('Input-Allocators'!D$32:D$80,'Input-Allocators'!$B$32:$B$80,$F18))*$D18</f>
        <v>8.4921463602988094</v>
      </c>
      <c r="H18" s="14">
        <f ca="1">IFERROR(INDEX(H$320:H$343,MATCH($F18,$B$320:$B$343,0))/INDEX($D$320:$D$343,MATCH($F18,$B$320:$B$343,0)),SUMIFS('Input-Allocators'!E$32:E$80,'Input-Allocators'!$B$32:$B$80,$F18))*$D18</f>
        <v>0.44696258153893881</v>
      </c>
      <c r="I18" s="14">
        <f ca="1">IFERROR(INDEX(I$320:I$343,MATCH($F18,$B$320:$B$343,0))/INDEX($D$320:$D$343,MATCH($F18,$B$320:$B$343,0)),SUMIFS('Input-Allocators'!F$32:F$80,'Input-Allocators'!$B$32:$B$80,$F18))*$D18</f>
        <v>0.6221317360390699</v>
      </c>
      <c r="J18" s="14">
        <f ca="1">IFERROR(INDEX(J$320:J$343,MATCH($F18,$B$320:$B$343,0))/INDEX($D$320:$D$343,MATCH($F18,$B$320:$B$343,0)),SUMIFS('Input-Allocators'!G$32:G$80,'Input-Allocators'!$B$32:$B$80,$F18))*$D18</f>
        <v>0.36559858715209209</v>
      </c>
      <c r="K18" s="14">
        <f ca="1">IFERROR(INDEX(K$320:K$343,MATCH($F18,$B$320:$B$343,0))/INDEX($D$320:$D$343,MATCH($F18,$B$320:$B$343,0)),SUMIFS('Input-Allocators'!H$32:H$80,'Input-Allocators'!$B$32:$B$80,$F18))*$D18</f>
        <v>5.7633232862961667E-2</v>
      </c>
      <c r="L18" s="14">
        <f ca="1">IFERROR(INDEX(L$320:L$343,MATCH($F18,$B$320:$B$343,0))/INDEX($D$320:$D$343,MATCH($F18,$B$320:$B$343,0)),SUMIFS('Input-Allocators'!I$32:I$80,'Input-Allocators'!$B$32:$B$80,$F18))*$D18</f>
        <v>2.3878175574108412E-2</v>
      </c>
      <c r="M18" s="14">
        <f ca="1">IFERROR(INDEX(M$320:M$343,MATCH($F18,$B$320:$B$343,0))/INDEX($D$320:$D$343,MATCH($F18,$B$320:$B$343,0)),SUMIFS('Input-Allocators'!J$32:J$80,'Input-Allocators'!$B$32:$B$80,$F18))*$D18</f>
        <v>8.74893265340215E-2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2.65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SALES_COM</v>
      </c>
      <c r="G19" s="14">
        <f ca="1">IFERROR(INDEX(G$320:G$343,MATCH($F19,$B$320:$B$343,0))/INDEX($D$320:$D$343,MATCH($F19,$B$320:$B$343,0)),SUMIFS('Input-Allocators'!D$32:D$80,'Input-Allocators'!$B$32:$B$80,$F19))*$D19</f>
        <v>2.2290555174004183</v>
      </c>
      <c r="H19" s="14">
        <f ca="1">IFERROR(INDEX(H$320:H$343,MATCH($F19,$B$320:$B$343,0))/INDEX($D$320:$D$343,MATCH($F19,$B$320:$B$343,0)),SUMIFS('Input-Allocators'!E$32:E$80,'Input-Allocators'!$B$32:$B$80,$F19))*$D19</f>
        <v>0.11732068268496607</v>
      </c>
      <c r="I19" s="14">
        <f ca="1">IFERROR(INDEX(I$320:I$343,MATCH($F19,$B$320:$B$343,0))/INDEX($D$320:$D$343,MATCH($F19,$B$320:$B$343,0)),SUMIFS('Input-Allocators'!F$32:F$80,'Input-Allocators'!$B$32:$B$80,$F19))*$D19</f>
        <v>0.16329984434217806</v>
      </c>
      <c r="J19" s="14">
        <f ca="1">IFERROR(INDEX(J$320:J$343,MATCH($F19,$B$320:$B$343,0))/INDEX($D$320:$D$343,MATCH($F19,$B$320:$B$343,0)),SUMIFS('Input-Allocators'!G$32:G$80,'Input-Allocators'!$B$32:$B$80,$F19))*$D19</f>
        <v>9.5963907505769094E-2</v>
      </c>
      <c r="K19" s="14">
        <f ca="1">IFERROR(INDEX(K$320:K$343,MATCH($F19,$B$320:$B$343,0))/INDEX($D$320:$D$343,MATCH($F19,$B$320:$B$343,0)),SUMIFS('Input-Allocators'!H$32:H$80,'Input-Allocators'!$B$32:$B$80,$F19))*$D19</f>
        <v>1.5127821665839435E-2</v>
      </c>
      <c r="L19" s="14">
        <f ca="1">IFERROR(INDEX(L$320:L$343,MATCH($F19,$B$320:$B$343,0))/INDEX($D$320:$D$343,MATCH($F19,$B$320:$B$343,0)),SUMIFS('Input-Allocators'!I$32:I$80,'Input-Allocators'!$B$32:$B$80,$F19))*$D19</f>
        <v>6.2676473945097472E-3</v>
      </c>
      <c r="M19" s="14">
        <f ca="1">IFERROR(INDEX(M$320:M$343,MATCH($F19,$B$320:$B$343,0))/INDEX($D$320:$D$343,MATCH($F19,$B$320:$B$343,0)),SUMIFS('Input-Allocators'!J$32:J$80,'Input-Allocators'!$B$32:$B$80,$F19))*$D19</f>
        <v>2.2964579006319132E-2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444.58600000000001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SALES_COM</v>
      </c>
      <c r="G20" s="14">
        <f ca="1">IFERROR(INDEX(G$320:G$343,MATCH($F20,$B$320:$B$343,0))/INDEX($D$320:$D$343,MATCH($F20,$B$320:$B$343,0)),SUMIFS('Input-Allocators'!D$32:D$80,'Input-Allocators'!$B$32:$B$80,$F20))*$D20</f>
        <v>373.96485896565378</v>
      </c>
      <c r="H20" s="14">
        <f ca="1">IFERROR(INDEX(H$320:H$343,MATCH($F20,$B$320:$B$343,0))/INDEX($D$320:$D$343,MATCH($F20,$B$320:$B$343,0)),SUMIFS('Input-Allocators'!E$32:E$80,'Input-Allocators'!$B$32:$B$80,$F20))*$D20</f>
        <v>19.68269171025597</v>
      </c>
      <c r="I20" s="14">
        <f ca="1">IFERROR(INDEX(I$320:I$343,MATCH($F20,$B$320:$B$343,0))/INDEX($D$320:$D$343,MATCH($F20,$B$320:$B$343,0)),SUMIFS('Input-Allocators'!F$32:F$80,'Input-Allocators'!$B$32:$B$80,$F20))*$D20</f>
        <v>27.396537583664749</v>
      </c>
      <c r="J20" s="14">
        <f ca="1">IFERROR(INDEX(J$320:J$343,MATCH($F20,$B$320:$B$343,0))/INDEX($D$320:$D$343,MATCH($F20,$B$320:$B$343,0)),SUMIFS('Input-Allocators'!G$32:G$80,'Input-Allocators'!$B$32:$B$80,$F20))*$D20</f>
        <v>16.0997018046641</v>
      </c>
      <c r="K20" s="14">
        <f ca="1">IFERROR(INDEX(K$320:K$343,MATCH($F20,$B$320:$B$343,0))/INDEX($D$320:$D$343,MATCH($F20,$B$320:$B$343,0)),SUMIFS('Input-Allocators'!H$32:H$80,'Input-Allocators'!$B$32:$B$80,$F20))*$D20</f>
        <v>2.53796895212411</v>
      </c>
      <c r="L20" s="14">
        <f ca="1">IFERROR(INDEX(L$320:L$343,MATCH($F20,$B$320:$B$343,0))/INDEX($D$320:$D$343,MATCH($F20,$B$320:$B$343,0)),SUMIFS('Input-Allocators'!I$32:I$80,'Input-Allocators'!$B$32:$B$80,$F20))*$D20</f>
        <v>1.0515125602020794</v>
      </c>
      <c r="M20" s="14">
        <f ca="1">IFERROR(INDEX(M$320:M$343,MATCH($F20,$B$320:$B$343,0))/INDEX($D$320:$D$343,MATCH($F20,$B$320:$B$343,0)),SUMIFS('Input-Allocators'!J$32:J$80,'Input-Allocators'!$B$32:$B$80,$F20))*$D20</f>
        <v>3.8527284234352446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3296.6979999999999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SALES_COM</v>
      </c>
      <c r="G21" s="14">
        <f ca="1">IFERROR(INDEX(G$320:G$343,MATCH($F21,$B$320:$B$343,0))/INDEX($D$320:$D$343,MATCH($F21,$B$320:$B$343,0)),SUMIFS('Input-Allocators'!D$32:D$80,'Input-Allocators'!$B$32:$B$80,$F21))*$D21</f>
        <v>2773.0274966426132</v>
      </c>
      <c r="H21" s="14">
        <f ca="1">IFERROR(INDEX(H$320:H$343,MATCH($F21,$B$320:$B$343,0))/INDEX($D$320:$D$343,MATCH($F21,$B$320:$B$343,0)),SUMIFS('Input-Allocators'!E$32:E$80,'Input-Allocators'!$B$32:$B$80,$F21))*$D21</f>
        <v>145.95126791175934</v>
      </c>
      <c r="I21" s="14">
        <f ca="1">IFERROR(INDEX(I$320:I$343,MATCH($F21,$B$320:$B$343,0))/INDEX($D$320:$D$343,MATCH($F21,$B$320:$B$343,0)),SUMIFS('Input-Allocators'!F$32:F$80,'Input-Allocators'!$B$32:$B$80,$F21))*$D21</f>
        <v>203.15104537478103</v>
      </c>
      <c r="J21" s="14">
        <f ca="1">IFERROR(INDEX(J$320:J$343,MATCH($F21,$B$320:$B$343,0))/INDEX($D$320:$D$343,MATCH($F21,$B$320:$B$343,0)),SUMIFS('Input-Allocators'!G$32:G$80,'Input-Allocators'!$B$32:$B$80,$F21))*$D21</f>
        <v>119.3826497911147</v>
      </c>
      <c r="K21" s="14">
        <f ca="1">IFERROR(INDEX(K$320:K$343,MATCH($F21,$B$320:$B$343,0))/INDEX($D$320:$D$343,MATCH($F21,$B$320:$B$343,0)),SUMIFS('Input-Allocators'!H$32:H$80,'Input-Allocators'!$B$32:$B$80,$F21))*$D21</f>
        <v>18.819569596275297</v>
      </c>
      <c r="L21" s="14">
        <f ca="1">IFERROR(INDEX(L$320:L$343,MATCH($F21,$B$320:$B$343,0))/INDEX($D$320:$D$343,MATCH($F21,$B$320:$B$343,0)),SUMIFS('Input-Allocators'!I$32:I$80,'Input-Allocators'!$B$32:$B$80,$F21))*$D21</f>
        <v>7.7971851434662245</v>
      </c>
      <c r="M21" s="14">
        <f ca="1">IFERROR(INDEX(M$320:M$343,MATCH($F21,$B$320:$B$343,0))/INDEX($D$320:$D$343,MATCH($F21,$B$320:$B$343,0)),SUMIFS('Input-Allocators'!J$32:J$80,'Input-Allocators'!$B$32:$B$80,$F21))*$D21</f>
        <v>28.568785539990287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3807.0298399999997</v>
      </c>
      <c r="E22" s="14">
        <f t="shared" ca="1" si="2"/>
        <v>0</v>
      </c>
      <c r="F22" s="46"/>
      <c r="G22" s="174">
        <f t="shared" ref="G22:U22" ca="1" si="5">SUBTOTAL(9,G17:G21)</f>
        <v>3202.2946678339745</v>
      </c>
      <c r="H22" s="174">
        <f t="shared" ca="1" si="5"/>
        <v>168.54465653993853</v>
      </c>
      <c r="I22" s="174">
        <f t="shared" ca="1" si="5"/>
        <v>234.5990114256706</v>
      </c>
      <c r="J22" s="174">
        <f t="shared" ca="1" si="5"/>
        <v>137.86319224055205</v>
      </c>
      <c r="K22" s="174">
        <f t="shared" ca="1" si="5"/>
        <v>21.732856036244996</v>
      </c>
      <c r="L22" s="174">
        <f t="shared" ca="1" si="5"/>
        <v>9.0041964745271166</v>
      </c>
      <c r="M22" s="174">
        <f t="shared" ca="1" si="5"/>
        <v>32.991259449092254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0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0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0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0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0</v>
      </c>
      <c r="H30" s="174">
        <f t="shared" ca="1" si="8"/>
        <v>0</v>
      </c>
      <c r="I30" s="174">
        <f t="shared" ca="1" si="8"/>
        <v>0</v>
      </c>
      <c r="J30" s="174">
        <f t="shared" ca="1" si="8"/>
        <v>0</v>
      </c>
      <c r="K30" s="174">
        <f t="shared" ca="1" si="8"/>
        <v>0</v>
      </c>
      <c r="L30" s="174">
        <f t="shared" ca="1" si="8"/>
        <v>0</v>
      </c>
      <c r="M30" s="174">
        <f t="shared" ca="1" si="8"/>
        <v>0</v>
      </c>
      <c r="N30" s="174">
        <f t="shared" ca="1" si="8"/>
        <v>0</v>
      </c>
      <c r="O30" s="174">
        <f t="shared" ca="1" si="8"/>
        <v>0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0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0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4">
        <f ca="1">IFERROR(INDEX(G$320:G$343,MATCH($F34,$B$320:$B$343,0))/INDEX($D$320:$D$343,MATCH($F34,$B$320:$B$343,0)),SUMIFS('Input-Allocators'!D$32:D$80,'Input-Allocators'!$B$32:$B$80,$F34))*$D34</f>
        <v>0</v>
      </c>
      <c r="H34" s="14">
        <f ca="1">IFERROR(INDEX(H$320:H$343,MATCH($F34,$B$320:$B$343,0))/INDEX($D$320:$D$343,MATCH($F34,$B$320:$B$343,0)),SUMIFS('Input-Allocators'!E$32:E$80,'Input-Allocators'!$B$32:$B$80,$F34))*$D34</f>
        <v>0</v>
      </c>
      <c r="I34" s="14">
        <f ca="1">IFERROR(INDEX(I$320:I$343,MATCH($F34,$B$320:$B$343,0))/INDEX($D$320:$D$343,MATCH($F34,$B$320:$B$343,0)),SUMIFS('Input-Allocators'!F$32:F$80,'Input-Allocators'!$B$32:$B$80,$F34))*$D34</f>
        <v>0</v>
      </c>
      <c r="J34" s="14">
        <f ca="1">IFERROR(INDEX(J$320:J$343,MATCH($F34,$B$320:$B$343,0))/INDEX($D$320:$D$343,MATCH($F34,$B$320:$B$343,0)),SUMIFS('Input-Allocators'!G$32:G$80,'Input-Allocators'!$B$32:$B$80,$F34))*$D34</f>
        <v>0</v>
      </c>
      <c r="K34" s="14">
        <f ca="1">IFERROR(INDEX(K$320:K$343,MATCH($F34,$B$320:$B$343,0))/INDEX($D$320:$D$343,MATCH($F34,$B$320:$B$343,0)),SUMIFS('Input-Allocators'!H$32:H$80,'Input-Allocators'!$B$32:$B$80,$F34))*$D34</f>
        <v>0</v>
      </c>
      <c r="L34" s="14">
        <f ca="1">IFERROR(INDEX(L$320:L$343,MATCH($F34,$B$320:$B$343,0))/INDEX($D$320:$D$343,MATCH($F34,$B$320:$B$343,0)),SUMIFS('Input-Allocators'!I$32:I$80,'Input-Allocators'!$B$32:$B$80,$F34))*$D34</f>
        <v>0</v>
      </c>
      <c r="M34" s="14">
        <f ca="1">IFERROR(INDEX(M$320:M$343,MATCH($F34,$B$320:$B$343,0))/INDEX($D$320:$D$343,MATCH($F34,$B$320:$B$343,0)),SUMIFS('Input-Allocators'!J$32:J$80,'Input-Allocators'!$B$32:$B$80,$F34))*$D34</f>
        <v>0</v>
      </c>
      <c r="N34" s="14">
        <f ca="1">IFERROR(INDEX(N$320:N$343,MATCH($F34,$B$320:$B$343,0))/INDEX($D$320:$D$343,MATCH($F34,$B$320:$B$343,0)),SUMIFS('Input-Allocators'!K$32:K$80,'Input-Allocators'!$B$32:$B$80,$F34))*$D34</f>
        <v>0</v>
      </c>
      <c r="O34" s="14">
        <f ca="1">IFERROR(INDEX(O$320:O$343,MATCH($F34,$B$320:$B$343,0))/INDEX($D$320:$D$343,MATCH($F34,$B$320:$B$343,0)),SUMIFS('Input-Allocators'!L$32:L$80,'Input-Allocators'!$B$32:$B$80,$F34))*$D34</f>
        <v>0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0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0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0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0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0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0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0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0</v>
      </c>
      <c r="E44" s="14">
        <f t="shared" ca="1" si="9"/>
        <v>0</v>
      </c>
      <c r="F44" s="46"/>
      <c r="G44" s="174">
        <f t="shared" ref="G44:U44" ca="1" si="11">SUBTOTAL(9,G33:G43)</f>
        <v>0</v>
      </c>
      <c r="H44" s="174">
        <f t="shared" ca="1" si="11"/>
        <v>0</v>
      </c>
      <c r="I44" s="174">
        <f t="shared" ca="1" si="11"/>
        <v>0</v>
      </c>
      <c r="J44" s="174">
        <f t="shared" ca="1" si="11"/>
        <v>0</v>
      </c>
      <c r="K44" s="174">
        <f t="shared" ca="1" si="11"/>
        <v>0</v>
      </c>
      <c r="L44" s="174">
        <f t="shared" ca="1" si="11"/>
        <v>0</v>
      </c>
      <c r="M44" s="174">
        <f t="shared" ca="1" si="11"/>
        <v>0</v>
      </c>
      <c r="N44" s="174">
        <f t="shared" ca="1" si="11"/>
        <v>0</v>
      </c>
      <c r="O44" s="174">
        <f t="shared" ca="1" si="11"/>
        <v>0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0.11322252249688501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INT_OML</v>
      </c>
      <c r="G48" s="14">
        <f ca="1">IFERROR(INDEX(G$320:G$343,MATCH($F48,$B$320:$B$343,0))/INDEX($D$320:$D$343,MATCH($F48,$B$320:$B$343,0)),SUMIFS('Input-Allocators'!D$32:D$80,'Input-Allocators'!$B$32:$B$80,$F48))*$D48</f>
        <v>9.5237467345537563E-2</v>
      </c>
      <c r="H48" s="14">
        <f ca="1">IFERROR(INDEX(H$320:H$343,MATCH($F48,$B$320:$B$343,0))/INDEX($D$320:$D$343,MATCH($F48,$B$320:$B$343,0)),SUMIFS('Input-Allocators'!E$32:E$80,'Input-Allocators'!$B$32:$B$80,$F48))*$D48</f>
        <v>5.012582503640936E-3</v>
      </c>
      <c r="I48" s="14">
        <f ca="1">IFERROR(INDEX(I$320:I$343,MATCH($F48,$B$320:$B$343,0))/INDEX($D$320:$D$343,MATCH($F48,$B$320:$B$343,0)),SUMIFS('Input-Allocators'!F$32:F$80,'Input-Allocators'!$B$32:$B$80,$F48))*$D48</f>
        <v>6.9770642640641809E-3</v>
      </c>
      <c r="J48" s="14">
        <f ca="1">IFERROR(INDEX(J$320:J$343,MATCH($F48,$B$320:$B$343,0))/INDEX($D$320:$D$343,MATCH($F48,$B$320:$B$343,0)),SUMIFS('Input-Allocators'!G$32:G$80,'Input-Allocators'!$B$32:$B$80,$F48))*$D48</f>
        <v>4.1001040288531831E-3</v>
      </c>
      <c r="K48" s="14">
        <f ca="1">IFERROR(INDEX(K$320:K$343,MATCH($F48,$B$320:$B$343,0))/INDEX($D$320:$D$343,MATCH($F48,$B$320:$B$343,0)),SUMIFS('Input-Allocators'!H$32:H$80,'Input-Allocators'!$B$32:$B$80,$F48))*$D48</f>
        <v>6.4634344486391335E-4</v>
      </c>
      <c r="L48" s="14">
        <f ca="1">IFERROR(INDEX(L$320:L$343,MATCH($F48,$B$320:$B$343,0))/INDEX($D$320:$D$343,MATCH($F48,$B$320:$B$343,0)),SUMIFS('Input-Allocators'!I$32:I$80,'Input-Allocators'!$B$32:$B$80,$F48))*$D48</f>
        <v>2.6778824457638581E-4</v>
      </c>
      <c r="M48" s="14">
        <f ca="1">IFERROR(INDEX(M$320:M$343,MATCH($F48,$B$320:$B$343,0))/INDEX($D$320:$D$343,MATCH($F48,$B$320:$B$343,0)),SUMIFS('Input-Allocators'!J$32:J$80,'Input-Allocators'!$B$32:$B$80,$F48))*$D48</f>
        <v>9.8117266534885348E-4</v>
      </c>
      <c r="N48" s="14">
        <f ca="1">IFERROR(INDEX(N$320:N$343,MATCH($F48,$B$320:$B$343,0))/INDEX($D$320:$D$343,MATCH($F48,$B$320:$B$343,0)),SUMIFS('Input-Allocators'!K$32:K$80,'Input-Allocators'!$B$32:$B$80,$F48))*$D48</f>
        <v>0</v>
      </c>
      <c r="O48" s="14">
        <f ca="1">IFERROR(INDEX(O$320:O$343,MATCH($F48,$B$320:$B$343,0))/INDEX($D$320:$D$343,MATCH($F48,$B$320:$B$343,0)),SUMIFS('Input-Allocators'!L$32:L$80,'Input-Allocators'!$B$32:$B$80,$F48))*$D48</f>
        <v>0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47.80974564852675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INT_OML</v>
      </c>
      <c r="G49" s="14">
        <f ca="1">IFERROR(INDEX(G$320:G$343,MATCH($F49,$B$320:$B$343,0))/INDEX($D$320:$D$343,MATCH($F49,$B$320:$B$343,0)),SUMIFS('Input-Allocators'!D$32:D$80,'Input-Allocators'!$B$32:$B$80,$F49))*$D49</f>
        <v>40.215312197494036</v>
      </c>
      <c r="H49" s="14">
        <f ca="1">IFERROR(INDEX(H$320:H$343,MATCH($F49,$B$320:$B$343,0))/INDEX($D$320:$D$343,MATCH($F49,$B$320:$B$343,0)),SUMIFS('Input-Allocators'!E$32:E$80,'Input-Allocators'!$B$32:$B$80,$F49))*$D49</f>
        <v>2.1166309428225452</v>
      </c>
      <c r="I49" s="14">
        <f ca="1">IFERROR(INDEX(I$320:I$343,MATCH($F49,$B$320:$B$343,0))/INDEX($D$320:$D$343,MATCH($F49,$B$320:$B$343,0)),SUMIFS('Input-Allocators'!F$32:F$80,'Input-Allocators'!$B$32:$B$80,$F49))*$D49</f>
        <v>2.9461600084692621</v>
      </c>
      <c r="J49" s="14">
        <f ca="1">IFERROR(INDEX(J$320:J$343,MATCH($F49,$B$320:$B$343,0))/INDEX($D$320:$D$343,MATCH($F49,$B$320:$B$343,0)),SUMIFS('Input-Allocators'!G$32:G$80,'Input-Allocators'!$B$32:$B$80,$F49))*$D49</f>
        <v>1.731324531807384</v>
      </c>
      <c r="K49" s="14">
        <f ca="1">IFERROR(INDEX(K$320:K$343,MATCH($F49,$B$320:$B$343,0))/INDEX($D$320:$D$343,MATCH($F49,$B$320:$B$343,0)),SUMIFS('Input-Allocators'!H$32:H$80,'Input-Allocators'!$B$32:$B$80,$F49))*$D49</f>
        <v>0.27292728530568144</v>
      </c>
      <c r="L49" s="14">
        <f ca="1">IFERROR(INDEX(L$320:L$343,MATCH($F49,$B$320:$B$343,0))/INDEX($D$320:$D$343,MATCH($F49,$B$320:$B$343,0)),SUMIFS('Input-Allocators'!I$32:I$80,'Input-Allocators'!$B$32:$B$80,$F49))*$D49</f>
        <v>0.11307721801741975</v>
      </c>
      <c r="M49" s="14">
        <f ca="1">IFERROR(INDEX(M$320:M$343,MATCH($F49,$B$320:$B$343,0))/INDEX($D$320:$D$343,MATCH($F49,$B$320:$B$343,0)),SUMIFS('Input-Allocators'!J$32:J$80,'Input-Allocators'!$B$32:$B$80,$F49))*$D49</f>
        <v>0.41431346461042079</v>
      </c>
      <c r="N49" s="14">
        <f ca="1">IFERROR(INDEX(N$320:N$343,MATCH($F49,$B$320:$B$343,0))/INDEX($D$320:$D$343,MATCH($F49,$B$320:$B$343,0)),SUMIFS('Input-Allocators'!K$32:K$80,'Input-Allocators'!$B$32:$B$80,$F49))*$D49</f>
        <v>0</v>
      </c>
      <c r="O49" s="14">
        <f ca="1">IFERROR(INDEX(O$320:O$343,MATCH($F49,$B$320:$B$343,0))/INDEX($D$320:$D$343,MATCH($F49,$B$320:$B$343,0)),SUMIFS('Input-Allocators'!L$32:L$80,'Input-Allocators'!$B$32:$B$80,$F49))*$D49</f>
        <v>0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57.451155863007521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INT_OML</v>
      </c>
      <c r="G50" s="14">
        <f ca="1">IFERROR(INDEX(G$320:G$343,MATCH($F50,$B$320:$B$343,0))/INDEX($D$320:$D$343,MATCH($F50,$B$320:$B$343,0)),SUMIFS('Input-Allocators'!D$32:D$80,'Input-Allocators'!$B$32:$B$80,$F50))*$D50</f>
        <v>48.325213568855972</v>
      </c>
      <c r="H50" s="14">
        <f ca="1">IFERROR(INDEX(H$320:H$343,MATCH($F50,$B$320:$B$343,0))/INDEX($D$320:$D$343,MATCH($F50,$B$320:$B$343,0)),SUMIFS('Input-Allocators'!E$32:E$80,'Input-Allocators'!$B$32:$B$80,$F50))*$D50</f>
        <v>2.5434750290145036</v>
      </c>
      <c r="I50" s="14">
        <f ca="1">IFERROR(INDEX(I$320:I$343,MATCH($F50,$B$320:$B$343,0))/INDEX($D$320:$D$343,MATCH($F50,$B$320:$B$343,0)),SUMIFS('Input-Allocators'!F$32:F$80,'Input-Allocators'!$B$32:$B$80,$F50))*$D50</f>
        <v>3.5402886074367323</v>
      </c>
      <c r="J50" s="14">
        <f ca="1">IFERROR(INDEX(J$320:J$343,MATCH($F50,$B$320:$B$343,0))/INDEX($D$320:$D$343,MATCH($F50,$B$320:$B$343,0)),SUMIFS('Input-Allocators'!G$32:G$80,'Input-Allocators'!$B$32:$B$80,$F50))*$D50</f>
        <v>2.080466946164973</v>
      </c>
      <c r="K50" s="14">
        <f ca="1">IFERROR(INDEX(K$320:K$343,MATCH($F50,$B$320:$B$343,0))/INDEX($D$320:$D$343,MATCH($F50,$B$320:$B$343,0)),SUMIFS('Input-Allocators'!H$32:H$80,'Input-Allocators'!$B$32:$B$80,$F50))*$D50</f>
        <v>0.32796635486487685</v>
      </c>
      <c r="L50" s="14">
        <f ca="1">IFERROR(INDEX(L$320:L$343,MATCH($F50,$B$320:$B$343,0))/INDEX($D$320:$D$343,MATCH($F50,$B$320:$B$343,0)),SUMIFS('Input-Allocators'!I$32:I$80,'Input-Allocators'!$B$32:$B$80,$F50))*$D50</f>
        <v>0.13588059900239713</v>
      </c>
      <c r="M50" s="14">
        <f ca="1">IFERROR(INDEX(M$320:M$343,MATCH($F50,$B$320:$B$343,0))/INDEX($D$320:$D$343,MATCH($F50,$B$320:$B$343,0)),SUMIFS('Input-Allocators'!J$32:J$80,'Input-Allocators'!$B$32:$B$80,$F50))*$D50</f>
        <v>0.49786475766807209</v>
      </c>
      <c r="N50" s="14">
        <f ca="1">IFERROR(INDEX(N$320:N$343,MATCH($F50,$B$320:$B$343,0))/INDEX($D$320:$D$343,MATCH($F50,$B$320:$B$343,0)),SUMIFS('Input-Allocators'!K$32:K$80,'Input-Allocators'!$B$32:$B$80,$F50))*$D50</f>
        <v>0</v>
      </c>
      <c r="O50" s="14">
        <f ca="1">IFERROR(INDEX(O$320:O$343,MATCH($F50,$B$320:$B$343,0))/INDEX($D$320:$D$343,MATCH($F50,$B$320:$B$343,0)),SUMIFS('Input-Allocators'!L$32:L$80,'Input-Allocators'!$B$32:$B$80,$F50))*$D50</f>
        <v>0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27.800379813705604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INT_OML</v>
      </c>
      <c r="G51" s="14">
        <f ca="1">IFERROR(INDEX(G$320:G$343,MATCH($F51,$B$320:$B$343,0))/INDEX($D$320:$D$343,MATCH($F51,$B$320:$B$343,0)),SUMIFS('Input-Allocators'!D$32:D$80,'Input-Allocators'!$B$32:$B$80,$F51))*$D51</f>
        <v>23.384373588516112</v>
      </c>
      <c r="H51" s="14">
        <f ca="1">IFERROR(INDEX(H$320:H$343,MATCH($F51,$B$320:$B$343,0))/INDEX($D$320:$D$343,MATCH($F51,$B$320:$B$343,0)),SUMIFS('Input-Allocators'!E$32:E$80,'Input-Allocators'!$B$32:$B$80,$F51))*$D51</f>
        <v>1.2307771843944497</v>
      </c>
      <c r="I51" s="14">
        <f ca="1">IFERROR(INDEX(I$320:I$343,MATCH($F51,$B$320:$B$343,0))/INDEX($D$320:$D$343,MATCH($F51,$B$320:$B$343,0)),SUMIFS('Input-Allocators'!F$32:F$80,'Input-Allocators'!$B$32:$B$80,$F51))*$D51</f>
        <v>1.7131312061251152</v>
      </c>
      <c r="J51" s="14">
        <f ca="1">IFERROR(INDEX(J$320:J$343,MATCH($F51,$B$320:$B$343,0))/INDEX($D$320:$D$343,MATCH($F51,$B$320:$B$343,0)),SUMIFS('Input-Allocators'!G$32:G$80,'Input-Allocators'!$B$32:$B$80,$F51))*$D51</f>
        <v>1.0067294630444132</v>
      </c>
      <c r="K51" s="14">
        <f ca="1">IFERROR(INDEX(K$320:K$343,MATCH($F51,$B$320:$B$343,0))/INDEX($D$320:$D$343,MATCH($F51,$B$320:$B$343,0)),SUMIFS('Input-Allocators'!H$32:H$80,'Input-Allocators'!$B$32:$B$80,$F51))*$D51</f>
        <v>0.15870158040163812</v>
      </c>
      <c r="L51" s="14">
        <f ca="1">IFERROR(INDEX(L$320:L$343,MATCH($F51,$B$320:$B$343,0))/INDEX($D$320:$D$343,MATCH($F51,$B$320:$B$343,0)),SUMIFS('Input-Allocators'!I$32:I$80,'Input-Allocators'!$B$32:$B$80,$F51))*$D51</f>
        <v>6.5752067209718212E-2</v>
      </c>
      <c r="M51" s="14">
        <f ca="1">IFERROR(INDEX(M$320:M$343,MATCH($F51,$B$320:$B$343,0))/INDEX($D$320:$D$343,MATCH($F51,$B$320:$B$343,0)),SUMIFS('Input-Allocators'!J$32:J$80,'Input-Allocators'!$B$32:$B$80,$F51))*$D51</f>
        <v>0.24091472401415925</v>
      </c>
      <c r="N51" s="14">
        <f ca="1">IFERROR(INDEX(N$320:N$343,MATCH($F51,$B$320:$B$343,0))/INDEX($D$320:$D$343,MATCH($F51,$B$320:$B$343,0)),SUMIFS('Input-Allocators'!K$32:K$80,'Input-Allocators'!$B$32:$B$80,$F51))*$D51</f>
        <v>0</v>
      </c>
      <c r="O51" s="14">
        <f ca="1">IFERROR(INDEX(O$320:O$343,MATCH($F51,$B$320:$B$343,0))/INDEX($D$320:$D$343,MATCH($F51,$B$320:$B$343,0)),SUMIFS('Input-Allocators'!L$32:L$80,'Input-Allocators'!$B$32:$B$80,$F51))*$D51</f>
        <v>0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27.139285002711834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INT_OML</v>
      </c>
      <c r="G53" s="14">
        <f ca="1">IFERROR(INDEX(G$320:G$343,MATCH($F53,$B$320:$B$343,0))/INDEX($D$320:$D$343,MATCH($F53,$B$320:$B$343,0)),SUMIFS('Input-Allocators'!D$32:D$80,'Input-Allocators'!$B$32:$B$80,$F53))*$D53</f>
        <v>22.828291688149903</v>
      </c>
      <c r="H53" s="14">
        <f ca="1">IFERROR(INDEX(H$320:H$343,MATCH($F53,$B$320:$B$343,0))/INDEX($D$320:$D$343,MATCH($F53,$B$320:$B$343,0)),SUMIFS('Input-Allocators'!E$32:E$80,'Input-Allocators'!$B$32:$B$80,$F53))*$D53</f>
        <v>1.2015092241886844</v>
      </c>
      <c r="I53" s="14">
        <f ca="1">IFERROR(INDEX(I$320:I$343,MATCH($F53,$B$320:$B$343,0))/INDEX($D$320:$D$343,MATCH($F53,$B$320:$B$343,0)),SUMIFS('Input-Allocators'!F$32:F$80,'Input-Allocators'!$B$32:$B$80,$F53))*$D53</f>
        <v>1.6723928364154153</v>
      </c>
      <c r="J53" s="14">
        <f ca="1">IFERROR(INDEX(J$320:J$343,MATCH($F53,$B$320:$B$343,0))/INDEX($D$320:$D$343,MATCH($F53,$B$320:$B$343,0)),SUMIFS('Input-Allocators'!G$32:G$80,'Input-Allocators'!$B$32:$B$80,$F53))*$D53</f>
        <v>0.98278937198979055</v>
      </c>
      <c r="K53" s="14">
        <f ca="1">IFERROR(INDEX(K$320:K$343,MATCH($F53,$B$320:$B$343,0))/INDEX($D$320:$D$343,MATCH($F53,$B$320:$B$343,0)),SUMIFS('Input-Allocators'!H$32:H$80,'Input-Allocators'!$B$32:$B$80,$F53))*$D53</f>
        <v>0.15492764666393036</v>
      </c>
      <c r="L53" s="14">
        <f ca="1">IFERROR(INDEX(L$320:L$343,MATCH($F53,$B$320:$B$343,0))/INDEX($D$320:$D$343,MATCH($F53,$B$320:$B$343,0)),SUMIFS('Input-Allocators'!I$32:I$80,'Input-Allocators'!$B$32:$B$80,$F53))*$D53</f>
        <v>6.4188478843812929E-2</v>
      </c>
      <c r="M53" s="14">
        <f ca="1">IFERROR(INDEX(M$320:M$343,MATCH($F53,$B$320:$B$343,0))/INDEX($D$320:$D$343,MATCH($F53,$B$320:$B$343,0)),SUMIFS('Input-Allocators'!J$32:J$80,'Input-Allocators'!$B$32:$B$80,$F53))*$D53</f>
        <v>0.23518575646029735</v>
      </c>
      <c r="N53" s="14">
        <f ca="1">IFERROR(INDEX(N$320:N$343,MATCH($F53,$B$320:$B$343,0))/INDEX($D$320:$D$343,MATCH($F53,$B$320:$B$343,0)),SUMIFS('Input-Allocators'!K$32:K$80,'Input-Allocators'!$B$32:$B$80,$F53))*$D53</f>
        <v>0</v>
      </c>
      <c r="O53" s="14">
        <f ca="1">IFERROR(INDEX(O$320:O$343,MATCH($F53,$B$320:$B$343,0))/INDEX($D$320:$D$343,MATCH($F53,$B$320:$B$343,0)),SUMIFS('Input-Allocators'!L$32:L$80,'Input-Allocators'!$B$32:$B$80,$F53))*$D53</f>
        <v>0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17.317489222808344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INT_OML</v>
      </c>
      <c r="G54" s="14">
        <f ca="1">IFERROR(INDEX(G$320:G$343,MATCH($F54,$B$320:$B$343,0))/INDEX($D$320:$D$343,MATCH($F54,$B$320:$B$343,0)),SUMIFS('Input-Allocators'!D$32:D$80,'Input-Allocators'!$B$32:$B$80,$F54))*$D54</f>
        <v>14.56665845268801</v>
      </c>
      <c r="H54" s="14">
        <f ca="1">IFERROR(INDEX(H$320:H$343,MATCH($F54,$B$320:$B$343,0))/INDEX($D$320:$D$343,MATCH($F54,$B$320:$B$343,0)),SUMIFS('Input-Allocators'!E$32:E$80,'Input-Allocators'!$B$32:$B$80,$F54))*$D54</f>
        <v>0.76667911622996887</v>
      </c>
      <c r="I54" s="14">
        <f ca="1">IFERROR(INDEX(I$320:I$343,MATCH($F54,$B$320:$B$343,0))/INDEX($D$320:$D$343,MATCH($F54,$B$320:$B$343,0)),SUMIFS('Input-Allocators'!F$32:F$80,'Input-Allocators'!$B$32:$B$80,$F54))*$D54</f>
        <v>1.0671484130120563</v>
      </c>
      <c r="J54" s="14">
        <f ca="1">IFERROR(INDEX(J$320:J$343,MATCH($F54,$B$320:$B$343,0))/INDEX($D$320:$D$343,MATCH($F54,$B$320:$B$343,0)),SUMIFS('Input-Allocators'!G$32:G$80,'Input-Allocators'!$B$32:$B$80,$F54))*$D54</f>
        <v>0.62711469207914461</v>
      </c>
      <c r="K54" s="14">
        <f ca="1">IFERROR(INDEX(K$320:K$343,MATCH($F54,$B$320:$B$343,0))/INDEX($D$320:$D$343,MATCH($F54,$B$320:$B$343,0)),SUMIFS('Input-Allocators'!H$32:H$80,'Input-Allocators'!$B$32:$B$80,$F54))*$D54</f>
        <v>9.8858825910468323E-2</v>
      </c>
      <c r="L54" s="14">
        <f ca="1">IFERROR(INDEX(L$320:L$343,MATCH($F54,$B$320:$B$343,0))/INDEX($D$320:$D$343,MATCH($F54,$B$320:$B$343,0)),SUMIFS('Input-Allocators'!I$32:I$80,'Input-Allocators'!$B$32:$B$80,$F54))*$D54</f>
        <v>4.0958458945956726E-2</v>
      </c>
      <c r="M54" s="14">
        <f ca="1">IFERROR(INDEX(M$320:M$343,MATCH($F54,$B$320:$B$343,0))/INDEX($D$320:$D$343,MATCH($F54,$B$320:$B$343,0)),SUMIFS('Input-Allocators'!J$32:J$80,'Input-Allocators'!$B$32:$B$80,$F54))*$D54</f>
        <v>0.15007126394274053</v>
      </c>
      <c r="N54" s="14">
        <f ca="1">IFERROR(INDEX(N$320:N$343,MATCH($F54,$B$320:$B$343,0))/INDEX($D$320:$D$343,MATCH($F54,$B$320:$B$343,0)),SUMIFS('Input-Allocators'!K$32:K$80,'Input-Allocators'!$B$32:$B$80,$F54))*$D54</f>
        <v>0</v>
      </c>
      <c r="O54" s="14">
        <f ca="1">IFERROR(INDEX(O$320:O$343,MATCH($F54,$B$320:$B$343,0))/INDEX($D$320:$D$343,MATCH($F54,$B$320:$B$343,0)),SUMIFS('Input-Allocators'!L$32:L$80,'Input-Allocators'!$B$32:$B$80,$F54))*$D54</f>
        <v>0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177.63127807325694</v>
      </c>
      <c r="E57" s="14">
        <f t="shared" ca="1" si="9"/>
        <v>0</v>
      </c>
      <c r="F57" s="46"/>
      <c r="G57" s="174">
        <f t="shared" ref="G57:U57" ca="1" si="13">SUBTOTAL(9,G47:G56)</f>
        <v>149.41508696304956</v>
      </c>
      <c r="H57" s="174">
        <f t="shared" ca="1" si="13"/>
        <v>7.8640840791537929</v>
      </c>
      <c r="I57" s="174">
        <f t="shared" ca="1" si="13"/>
        <v>10.946098135722647</v>
      </c>
      <c r="J57" s="174">
        <f t="shared" ca="1" si="13"/>
        <v>6.4325251091145583</v>
      </c>
      <c r="K57" s="174">
        <f t="shared" ca="1" si="13"/>
        <v>1.0140280365914589</v>
      </c>
      <c r="L57" s="174">
        <f t="shared" ca="1" si="13"/>
        <v>0.42012461026388115</v>
      </c>
      <c r="M57" s="174">
        <f t="shared" ca="1" si="13"/>
        <v>1.5393311393610387</v>
      </c>
      <c r="N57" s="174">
        <f t="shared" ca="1" si="13"/>
        <v>0</v>
      </c>
      <c r="O57" s="174">
        <f t="shared" ca="1" si="13"/>
        <v>0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4096.5688623626802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3445.8412924755808</v>
      </c>
      <c r="H59" s="175">
        <f t="shared" ca="1" si="15"/>
        <v>181.36311532013755</v>
      </c>
      <c r="I59" s="175">
        <f t="shared" ca="1" si="15"/>
        <v>252.44115379654315</v>
      </c>
      <c r="J59" s="175">
        <f t="shared" ca="1" si="15"/>
        <v>148.34820958444755</v>
      </c>
      <c r="K59" s="175">
        <f t="shared" ca="1" si="15"/>
        <v>23.38572195911448</v>
      </c>
      <c r="L59" s="175">
        <f t="shared" ca="1" si="15"/>
        <v>9.6889996817423434</v>
      </c>
      <c r="M59" s="175">
        <f t="shared" ca="1" si="15"/>
        <v>35.500369545114964</v>
      </c>
      <c r="N59" s="175">
        <f t="shared" ca="1" si="15"/>
        <v>0</v>
      </c>
      <c r="O59" s="175">
        <f t="shared" ca="1" si="15"/>
        <v>0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-81.830553723730617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INT_OML</v>
      </c>
      <c r="G65" s="14">
        <f ca="1">IFERROR(INDEX(G$320:G$343,MATCH($F65,$B$320:$B$343,0))/INDEX($D$320:$D$343,MATCH($F65,$B$320:$B$343,0)),SUMIFS('Input-Allocators'!D$32:D$80,'Input-Allocators'!$B$32:$B$80,$F65))*$D65</f>
        <v>-68.832017837665319</v>
      </c>
      <c r="H65" s="14">
        <f ca="1">IFERROR(INDEX(H$320:H$343,MATCH($F65,$B$320:$B$343,0))/INDEX($D$320:$D$343,MATCH($F65,$B$320:$B$343,0)),SUMIFS('Input-Allocators'!E$32:E$80,'Input-Allocators'!$B$32:$B$80,$F65))*$D65</f>
        <v>-3.622798651832781</v>
      </c>
      <c r="I65" s="14">
        <f ca="1">IFERROR(INDEX(I$320:I$343,MATCH($F65,$B$320:$B$343,0))/INDEX($D$320:$D$343,MATCH($F65,$B$320:$B$343,0)),SUMIFS('Input-Allocators'!F$32:F$80,'Input-Allocators'!$B$32:$B$80,$F65))*$D65</f>
        <v>-5.0426100700073402</v>
      </c>
      <c r="J65" s="14">
        <f ca="1">IFERROR(INDEX(J$320:J$343,MATCH($F65,$B$320:$B$343,0))/INDEX($D$320:$D$343,MATCH($F65,$B$320:$B$343,0)),SUMIFS('Input-Allocators'!G$32:G$80,'Input-Allocators'!$B$32:$B$80,$F65))*$D65</f>
        <v>-2.9633130900716806</v>
      </c>
      <c r="K65" s="14">
        <f ca="1">IFERROR(INDEX(K$320:K$343,MATCH($F65,$B$320:$B$343,0))/INDEX($D$320:$D$343,MATCH($F65,$B$320:$B$343,0)),SUMIFS('Input-Allocators'!H$32:H$80,'Input-Allocators'!$B$32:$B$80,$F65))*$D65</f>
        <v>-0.46713887681112837</v>
      </c>
      <c r="L65" s="14">
        <f ca="1">IFERROR(INDEX(L$320:L$343,MATCH($F65,$B$320:$B$343,0))/INDEX($D$320:$D$343,MATCH($F65,$B$320:$B$343,0)),SUMIFS('Input-Allocators'!I$32:I$80,'Input-Allocators'!$B$32:$B$80,$F65))*$D65</f>
        <v>-0.1935415308822</v>
      </c>
      <c r="M65" s="14">
        <f ca="1">IFERROR(INDEX(M$320:M$343,MATCH($F65,$B$320:$B$343,0))/INDEX($D$320:$D$343,MATCH($F65,$B$320:$B$343,0)),SUMIFS('Input-Allocators'!J$32:J$80,'Input-Allocators'!$B$32:$B$80,$F65))*$D65</f>
        <v>-0.7091336664601714</v>
      </c>
      <c r="N65" s="14">
        <f ca="1">IFERROR(INDEX(N$320:N$343,MATCH($F65,$B$320:$B$343,0))/INDEX($D$320:$D$343,MATCH($F65,$B$320:$B$343,0)),SUMIFS('Input-Allocators'!K$32:K$80,'Input-Allocators'!$B$32:$B$80,$F65))*$D65</f>
        <v>0</v>
      </c>
      <c r="O65" s="14">
        <f ca="1">IFERROR(INDEX(O$320:O$343,MATCH($F65,$B$320:$B$343,0))/INDEX($D$320:$D$343,MATCH($F65,$B$320:$B$343,0)),SUMIFS('Input-Allocators'!L$32:L$80,'Input-Allocators'!$B$32:$B$80,$F65))*$D65</f>
        <v>0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-81.830553723730617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-68.832017837665319</v>
      </c>
      <c r="H66" s="174">
        <f t="shared" ca="1" si="18"/>
        <v>-3.622798651832781</v>
      </c>
      <c r="I66" s="174">
        <f t="shared" ca="1" si="18"/>
        <v>-5.0426100700073402</v>
      </c>
      <c r="J66" s="174">
        <f t="shared" ca="1" si="18"/>
        <v>-2.9633130900716806</v>
      </c>
      <c r="K66" s="174">
        <f t="shared" ca="1" si="18"/>
        <v>-0.46713887681112837</v>
      </c>
      <c r="L66" s="174">
        <f t="shared" ca="1" si="18"/>
        <v>-0.1935415308822</v>
      </c>
      <c r="M66" s="174">
        <f t="shared" ca="1" si="18"/>
        <v>-0.7091336664601714</v>
      </c>
      <c r="N66" s="174">
        <f t="shared" ca="1" si="18"/>
        <v>0</v>
      </c>
      <c r="O66" s="174">
        <f t="shared" ca="1" si="18"/>
        <v>0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-36.051000000000002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SALES_COM</v>
      </c>
      <c r="G69" s="14">
        <f ca="1">IFERROR(INDEX(G$320:G$343,MATCH($F69,$B$320:$B$343,0))/INDEX($D$320:$D$343,MATCH($F69,$B$320:$B$343,0)),SUMIFS('Input-Allocators'!D$32:D$80,'Input-Allocators'!$B$32:$B$80,$F69))*$D69</f>
        <v>-30.324407719925468</v>
      </c>
      <c r="H69" s="14">
        <f ca="1">IFERROR(INDEX(H$320:H$343,MATCH($F69,$B$320:$B$343,0))/INDEX($D$320:$D$343,MATCH($F69,$B$320:$B$343,0)),SUMIFS('Input-Allocators'!E$32:E$80,'Input-Allocators'!$B$32:$B$80,$F69))*$D69</f>
        <v>-1.5960482760285706</v>
      </c>
      <c r="I69" s="14">
        <f ca="1">IFERROR(INDEX(I$320:I$343,MATCH($F69,$B$320:$B$343,0))/INDEX($D$320:$D$343,MATCH($F69,$B$320:$B$343,0)),SUMIFS('Input-Allocators'!F$32:F$80,'Input-Allocators'!$B$32:$B$80,$F69))*$D69</f>
        <v>-2.221555731464099</v>
      </c>
      <c r="J69" s="14">
        <f ca="1">IFERROR(INDEX(J$320:J$343,MATCH($F69,$B$320:$B$343,0))/INDEX($D$320:$D$343,MATCH($F69,$B$320:$B$343,0)),SUMIFS('Input-Allocators'!G$32:G$80,'Input-Allocators'!$B$32:$B$80,$F69))*$D69</f>
        <v>-1.3055074828265969</v>
      </c>
      <c r="K69" s="14">
        <f ca="1">IFERROR(INDEX(K$320:K$343,MATCH($F69,$B$320:$B$343,0))/INDEX($D$320:$D$343,MATCH($F69,$B$320:$B$343,0)),SUMIFS('Input-Allocators'!H$32:H$80,'Input-Allocators'!$B$32:$B$80,$F69))*$D69</f>
        <v>-0.20580116938685944</v>
      </c>
      <c r="L69" s="14">
        <f ca="1">IFERROR(INDEX(L$320:L$343,MATCH($F69,$B$320:$B$343,0))/INDEX($D$320:$D$343,MATCH($F69,$B$320:$B$343,0)),SUMIFS('Input-Allocators'!I$32:I$80,'Input-Allocators'!$B$32:$B$80,$F69))*$D69</f>
        <v>-8.5266021214894683E-2</v>
      </c>
      <c r="M69" s="14">
        <f ca="1">IFERROR(INDEX(M$320:M$343,MATCH($F69,$B$320:$B$343,0))/INDEX($D$320:$D$343,MATCH($F69,$B$320:$B$343,0)),SUMIFS('Input-Allocators'!J$32:J$80,'Input-Allocators'!$B$32:$B$80,$F69))*$D69</f>
        <v>-0.31241359915351358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-9.9280000000000008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SALES_COM</v>
      </c>
      <c r="G70" s="14">
        <f ca="1">IFERROR(INDEX(G$320:G$343,MATCH($F70,$B$320:$B$343,0))/INDEX($D$320:$D$343,MATCH($F70,$B$320:$B$343,0)),SUMIFS('Input-Allocators'!D$32:D$80,'Input-Allocators'!$B$32:$B$80,$F70))*$D70</f>
        <v>-8.3509672365099465</v>
      </c>
      <c r="H70" s="14">
        <f ca="1">IFERROR(INDEX(H$320:H$343,MATCH($F70,$B$320:$B$343,0))/INDEX($D$320:$D$343,MATCH($F70,$B$320:$B$343,0)),SUMIFS('Input-Allocators'!E$32:E$80,'Input-Allocators'!$B$32:$B$80,$F70))*$D70</f>
        <v>-0.43953197648918613</v>
      </c>
      <c r="I70" s="14">
        <f ca="1">IFERROR(INDEX(I$320:I$343,MATCH($F70,$B$320:$B$343,0))/INDEX($D$320:$D$343,MATCH($F70,$B$320:$B$343,0)),SUMIFS('Input-Allocators'!F$32:F$80,'Input-Allocators'!$B$32:$B$80,$F70))*$D70</f>
        <v>-0.61178900174684681</v>
      </c>
      <c r="J70" s="14">
        <f ca="1">IFERROR(INDEX(J$320:J$343,MATCH($F70,$B$320:$B$343,0))/INDEX($D$320:$D$343,MATCH($F70,$B$320:$B$343,0)),SUMIFS('Input-Allocators'!G$32:G$80,'Input-Allocators'!$B$32:$B$80,$F70))*$D70</f>
        <v>-0.35952063159142478</v>
      </c>
      <c r="K70" s="14">
        <f ca="1">IFERROR(INDEX(K$320:K$343,MATCH($F70,$B$320:$B$343,0))/INDEX($D$320:$D$343,MATCH($F70,$B$320:$B$343,0)),SUMIFS('Input-Allocators'!H$32:H$80,'Input-Allocators'!$B$32:$B$80,$F70))*$D70</f>
        <v>-5.6675099433378846E-2</v>
      </c>
      <c r="L70" s="14">
        <f ca="1">IFERROR(INDEX(L$320:L$343,MATCH($F70,$B$320:$B$343,0))/INDEX($D$320:$D$343,MATCH($F70,$B$320:$B$343,0)),SUMIFS('Input-Allocators'!I$32:I$80,'Input-Allocators'!$B$32:$B$80,$F70))*$D70</f>
        <v>-2.3481208804789728E-2</v>
      </c>
      <c r="M70" s="14">
        <f ca="1">IFERROR(INDEX(M$320:M$343,MATCH($F70,$B$320:$B$343,0))/INDEX($D$320:$D$343,MATCH($F70,$B$320:$B$343,0)),SUMIFS('Input-Allocators'!J$32:J$80,'Input-Allocators'!$B$32:$B$80,$F70))*$D70</f>
        <v>-8.603484542442881E-2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-1.306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SALES_COM</v>
      </c>
      <c r="G71" s="14">
        <f ca="1">IFERROR(INDEX(G$320:G$343,MATCH($F71,$B$320:$B$343,0))/INDEX($D$320:$D$343,MATCH($F71,$B$320:$B$343,0)),SUMIFS('Input-Allocators'!D$32:D$80,'Input-Allocators'!$B$32:$B$80,$F71))*$D71</f>
        <v>-1.098545851216961</v>
      </c>
      <c r="H71" s="14">
        <f ca="1">IFERROR(INDEX(H$320:H$343,MATCH($F71,$B$320:$B$343,0))/INDEX($D$320:$D$343,MATCH($F71,$B$320:$B$343,0)),SUMIFS('Input-Allocators'!E$32:E$80,'Input-Allocators'!$B$32:$B$80,$F71))*$D71</f>
        <v>-5.7819174183609691E-2</v>
      </c>
      <c r="I71" s="14">
        <f ca="1">IFERROR(INDEX(I$320:I$343,MATCH($F71,$B$320:$B$343,0))/INDEX($D$320:$D$343,MATCH($F71,$B$320:$B$343,0)),SUMIFS('Input-Allocators'!F$32:F$80,'Input-Allocators'!$B$32:$B$80,$F71))*$D71</f>
        <v>-8.0479093098447002E-2</v>
      </c>
      <c r="J71" s="14">
        <f ca="1">IFERROR(INDEX(J$320:J$343,MATCH($F71,$B$320:$B$343,0))/INDEX($D$320:$D$343,MATCH($F71,$B$320:$B$343,0)),SUMIFS('Input-Allocators'!G$32:G$80,'Input-Allocators'!$B$32:$B$80,$F71))*$D71</f>
        <v>-4.7293910642465832E-2</v>
      </c>
      <c r="K71" s="14">
        <f ca="1">IFERROR(INDEX(K$320:K$343,MATCH($F71,$B$320:$B$343,0))/INDEX($D$320:$D$343,MATCH($F71,$B$320:$B$343,0)),SUMIFS('Input-Allocators'!H$32:H$80,'Input-Allocators'!$B$32:$B$80,$F71))*$D71</f>
        <v>-7.4554472058816247E-3</v>
      </c>
      <c r="L71" s="14">
        <f ca="1">IFERROR(INDEX(L$320:L$343,MATCH($F71,$B$320:$B$343,0))/INDEX($D$320:$D$343,MATCH($F71,$B$320:$B$343,0)),SUMIFS('Input-Allocators'!I$32:I$80,'Input-Allocators'!$B$32:$B$80,$F71))*$D71</f>
        <v>-3.088885848011219E-3</v>
      </c>
      <c r="M71" s="14">
        <f ca="1">IFERROR(INDEX(M$320:M$343,MATCH($F71,$B$320:$B$343,0))/INDEX($D$320:$D$343,MATCH($F71,$B$320:$B$343,0)),SUMIFS('Input-Allocators'!J$32:J$80,'Input-Allocators'!$B$32:$B$80,$F71))*$D71</f>
        <v>-1.1317637804623693E-2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-156.625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SALES_COM</v>
      </c>
      <c r="G72" s="14">
        <f ca="1">IFERROR(INDEX(G$320:G$343,MATCH($F72,$B$320:$B$343,0))/INDEX($D$320:$D$343,MATCH($F72,$B$320:$B$343,0)),SUMIFS('Input-Allocators'!D$32:D$80,'Input-Allocators'!$B$32:$B$80,$F72))*$D72</f>
        <v>-131.74559260861906</v>
      </c>
      <c r="H72" s="14">
        <f ca="1">IFERROR(INDEX(H$320:H$343,MATCH($F72,$B$320:$B$343,0))/INDEX($D$320:$D$343,MATCH($F72,$B$320:$B$343,0)),SUMIFS('Input-Allocators'!E$32:E$80,'Input-Allocators'!$B$32:$B$80,$F72))*$D72</f>
        <v>-6.9340950662387959</v>
      </c>
      <c r="I72" s="14">
        <f ca="1">IFERROR(INDEX(I$320:I$343,MATCH($F72,$B$320:$B$343,0))/INDEX($D$320:$D$343,MATCH($F72,$B$320:$B$343,0)),SUMIFS('Input-Allocators'!F$32:F$80,'Input-Allocators'!$B$32:$B$80,$F72))*$D72</f>
        <v>-9.6516370264504303</v>
      </c>
      <c r="J72" s="14">
        <f ca="1">IFERROR(INDEX(J$320:J$343,MATCH($F72,$B$320:$B$343,0))/INDEX($D$320:$D$343,MATCH($F72,$B$320:$B$343,0)),SUMIFS('Input-Allocators'!G$32:G$80,'Input-Allocators'!$B$32:$B$80,$F72))*$D72</f>
        <v>-5.6718290615438054</v>
      </c>
      <c r="K72" s="14">
        <f ca="1">IFERROR(INDEX(K$320:K$343,MATCH($F72,$B$320:$B$343,0))/INDEX($D$320:$D$343,MATCH($F72,$B$320:$B$343,0)),SUMIFS('Input-Allocators'!H$32:H$80,'Input-Allocators'!$B$32:$B$80,$F72))*$D72</f>
        <v>-0.89411134657060443</v>
      </c>
      <c r="L72" s="14">
        <f ca="1">IFERROR(INDEX(L$320:L$343,MATCH($F72,$B$320:$B$343,0))/INDEX($D$320:$D$343,MATCH($F72,$B$320:$B$343,0)),SUMIFS('Input-Allocators'!I$32:I$80,'Input-Allocators'!$B$32:$B$80,$F72))*$D72</f>
        <v>-0.37044161251512797</v>
      </c>
      <c r="M72" s="14">
        <f ca="1">IFERROR(INDEX(M$320:M$343,MATCH($F72,$B$320:$B$343,0))/INDEX($D$320:$D$343,MATCH($F72,$B$320:$B$343,0)),SUMIFS('Input-Allocators'!J$32:J$80,'Input-Allocators'!$B$32:$B$80,$F72))*$D72</f>
        <v>-1.3572932780621638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-1743.328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SALES_COM</v>
      </c>
      <c r="G73" s="14">
        <f ca="1">IFERROR(INDEX(G$320:G$343,MATCH($F73,$B$320:$B$343,0))/INDEX($D$320:$D$343,MATCH($F73,$B$320:$B$343,0)),SUMIFS('Input-Allocators'!D$32:D$80,'Input-Allocators'!$B$32:$B$80,$F73))*$D73</f>
        <v>-1466.4056215240139</v>
      </c>
      <c r="H73" s="14">
        <f ca="1">IFERROR(INDEX(H$320:H$343,MATCH($F73,$B$320:$B$343,0))/INDEX($D$320:$D$343,MATCH($F73,$B$320:$B$343,0)),SUMIFS('Input-Allocators'!E$32:E$80,'Input-Allocators'!$B$32:$B$80,$F73))*$D73</f>
        <v>-77.180540039176037</v>
      </c>
      <c r="I73" s="14">
        <f ca="1">IFERROR(INDEX(I$320:I$343,MATCH($F73,$B$320:$B$343,0))/INDEX($D$320:$D$343,MATCH($F73,$B$320:$B$343,0)),SUMIFS('Input-Allocators'!F$32:F$80,'Input-Allocators'!$B$32:$B$80,$F73))*$D73</f>
        <v>-107.42837397636249</v>
      </c>
      <c r="J73" s="14">
        <f ca="1">IFERROR(INDEX(J$320:J$343,MATCH($F73,$B$320:$B$343,0))/INDEX($D$320:$D$343,MATCH($F73,$B$320:$B$343,0)),SUMIFS('Input-Allocators'!G$32:G$80,'Input-Allocators'!$B$32:$B$80,$F73))*$D73</f>
        <v>-63.130779978949974</v>
      </c>
      <c r="K73" s="14">
        <f ca="1">IFERROR(INDEX(K$320:K$343,MATCH($F73,$B$320:$B$343,0))/INDEX($D$320:$D$343,MATCH($F73,$B$320:$B$343,0)),SUMIFS('Input-Allocators'!H$32:H$80,'Input-Allocators'!$B$32:$B$80,$F73))*$D73</f>
        <v>-9.951983052477182</v>
      </c>
      <c r="L73" s="14">
        <f ca="1">IFERROR(INDEX(L$320:L$343,MATCH($F73,$B$320:$B$343,0))/INDEX($D$320:$D$343,MATCH($F73,$B$320:$B$343,0)),SUMIFS('Input-Allocators'!I$32:I$80,'Input-Allocators'!$B$32:$B$80,$F73))*$D73</f>
        <v>-4.123232149802222</v>
      </c>
      <c r="M73" s="14">
        <f ca="1">IFERROR(INDEX(M$320:M$343,MATCH($F73,$B$320:$B$343,0))/INDEX($D$320:$D$343,MATCH($F73,$B$320:$B$343,0)),SUMIFS('Input-Allocators'!J$32:J$80,'Input-Allocators'!$B$32:$B$80,$F73))*$D73</f>
        <v>-15.107469279218233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-1947.2380000000001</v>
      </c>
      <c r="E74" s="14">
        <f t="shared" ca="1" si="17"/>
        <v>0</v>
      </c>
      <c r="F74" s="46"/>
      <c r="G74" s="174">
        <f t="shared" ref="G74:U74" ca="1" si="20">SUBTOTAL(9,G69:G73)</f>
        <v>-1637.9251349402853</v>
      </c>
      <c r="H74" s="174">
        <f t="shared" ca="1" si="20"/>
        <v>-86.208034532116201</v>
      </c>
      <c r="I74" s="174">
        <f t="shared" ca="1" si="20"/>
        <v>-119.99383482912232</v>
      </c>
      <c r="J74" s="174">
        <f t="shared" ca="1" si="20"/>
        <v>-70.514931065554265</v>
      </c>
      <c r="K74" s="174">
        <f t="shared" ca="1" si="20"/>
        <v>-11.116026115073906</v>
      </c>
      <c r="L74" s="174">
        <f t="shared" ca="1" si="20"/>
        <v>-4.6055098781850452</v>
      </c>
      <c r="M74" s="174">
        <f t="shared" ca="1" si="20"/>
        <v>-16.874528639662962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0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0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0</v>
      </c>
      <c r="H82" s="174">
        <f t="shared" ca="1" si="25"/>
        <v>0</v>
      </c>
      <c r="I82" s="174">
        <f t="shared" ca="1" si="25"/>
        <v>0</v>
      </c>
      <c r="J82" s="174">
        <f t="shared" ca="1" si="25"/>
        <v>0</v>
      </c>
      <c r="K82" s="174">
        <f t="shared" ca="1" si="25"/>
        <v>0</v>
      </c>
      <c r="L82" s="174">
        <f t="shared" ca="1" si="25"/>
        <v>0</v>
      </c>
      <c r="M82" s="174">
        <f t="shared" ca="1" si="25"/>
        <v>0</v>
      </c>
      <c r="N82" s="174">
        <f t="shared" ca="1" si="25"/>
        <v>0</v>
      </c>
      <c r="O82" s="174">
        <f t="shared" ca="1" si="25"/>
        <v>0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0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0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4">
        <f ca="1">IFERROR(INDEX(G$320:G$343,MATCH($F86,$B$320:$B$343,0))/INDEX($D$320:$D$343,MATCH($F86,$B$320:$B$343,0)),SUMIFS('Input-Allocators'!D$32:D$80,'Input-Allocators'!$B$32:$B$80,$F86))*$D86</f>
        <v>0</v>
      </c>
      <c r="H86" s="14">
        <f ca="1">IFERROR(INDEX(H$320:H$343,MATCH($F86,$B$320:$B$343,0))/INDEX($D$320:$D$343,MATCH($F86,$B$320:$B$343,0)),SUMIFS('Input-Allocators'!E$32:E$80,'Input-Allocators'!$B$32:$B$80,$F86))*$D86</f>
        <v>0</v>
      </c>
      <c r="I86" s="14">
        <f ca="1">IFERROR(INDEX(I$320:I$343,MATCH($F86,$B$320:$B$343,0))/INDEX($D$320:$D$343,MATCH($F86,$B$320:$B$343,0)),SUMIFS('Input-Allocators'!F$32:F$80,'Input-Allocators'!$B$32:$B$80,$F86))*$D86</f>
        <v>0</v>
      </c>
      <c r="J86" s="14">
        <f ca="1">IFERROR(INDEX(J$320:J$343,MATCH($F86,$B$320:$B$343,0))/INDEX($D$320:$D$343,MATCH($F86,$B$320:$B$343,0)),SUMIFS('Input-Allocators'!G$32:G$80,'Input-Allocators'!$B$32:$B$80,$F86))*$D86</f>
        <v>0</v>
      </c>
      <c r="K86" s="14">
        <f ca="1">IFERROR(INDEX(K$320:K$343,MATCH($F86,$B$320:$B$343,0))/INDEX($D$320:$D$343,MATCH($F86,$B$320:$B$343,0)),SUMIFS('Input-Allocators'!H$32:H$80,'Input-Allocators'!$B$32:$B$80,$F86))*$D86</f>
        <v>0</v>
      </c>
      <c r="L86" s="14">
        <f ca="1">IFERROR(INDEX(L$320:L$343,MATCH($F86,$B$320:$B$343,0))/INDEX($D$320:$D$343,MATCH($F86,$B$320:$B$343,0)),SUMIFS('Input-Allocators'!I$32:I$80,'Input-Allocators'!$B$32:$B$80,$F86))*$D86</f>
        <v>0</v>
      </c>
      <c r="M86" s="14">
        <f ca="1">IFERROR(INDEX(M$320:M$343,MATCH($F86,$B$320:$B$343,0))/INDEX($D$320:$D$343,MATCH($F86,$B$320:$B$343,0)),SUMIFS('Input-Allocators'!J$32:J$80,'Input-Allocators'!$B$32:$B$80,$F86))*$D86</f>
        <v>0</v>
      </c>
      <c r="N86" s="14">
        <f ca="1">IFERROR(INDEX(N$320:N$343,MATCH($F86,$B$320:$B$343,0))/INDEX($D$320:$D$343,MATCH($F86,$B$320:$B$343,0)),SUMIFS('Input-Allocators'!K$32:K$80,'Input-Allocators'!$B$32:$B$80,$F86))*$D86</f>
        <v>0</v>
      </c>
      <c r="O86" s="14">
        <f ca="1">IFERROR(INDEX(O$320:O$343,MATCH($F86,$B$320:$B$343,0))/INDEX($D$320:$D$343,MATCH($F86,$B$320:$B$343,0)),SUMIFS('Input-Allocators'!L$32:L$80,'Input-Allocators'!$B$32:$B$80,$F86))*$D86</f>
        <v>0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0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0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0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0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0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0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0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0</v>
      </c>
      <c r="E96" s="14">
        <f t="shared" ca="1" si="24"/>
        <v>0</v>
      </c>
      <c r="F96" s="46"/>
      <c r="G96" s="174">
        <f t="shared" ref="G96:U96" ca="1" si="27">SUBTOTAL(9,G85:G95)</f>
        <v>0</v>
      </c>
      <c r="H96" s="174">
        <f t="shared" ca="1" si="27"/>
        <v>0</v>
      </c>
      <c r="I96" s="174">
        <f t="shared" ca="1" si="27"/>
        <v>0</v>
      </c>
      <c r="J96" s="174">
        <f t="shared" ca="1" si="27"/>
        <v>0</v>
      </c>
      <c r="K96" s="174">
        <f t="shared" ca="1" si="27"/>
        <v>0</v>
      </c>
      <c r="L96" s="174">
        <f t="shared" ca="1" si="27"/>
        <v>0</v>
      </c>
      <c r="M96" s="174">
        <f t="shared" ca="1" si="27"/>
        <v>0</v>
      </c>
      <c r="N96" s="174">
        <f t="shared" ca="1" si="27"/>
        <v>0</v>
      </c>
      <c r="O96" s="174">
        <f t="shared" ca="1" si="27"/>
        <v>0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6.1386020762644815E-2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INT_OML</v>
      </c>
      <c r="G100" s="14">
        <f ca="1">IFERROR(INDEX(G$320:G$343,MATCH($F100,$B$320:$B$343,0))/INDEX($D$320:$D$343,MATCH($F100,$B$320:$B$343,0)),SUMIFS('Input-Allocators'!D$32:D$80,'Input-Allocators'!$B$32:$B$80,$F100))*$D100</f>
        <v>5.1635037083860406E-2</v>
      </c>
      <c r="H100" s="14">
        <f ca="1">IFERROR(INDEX(H$320:H$343,MATCH($F100,$B$320:$B$343,0))/INDEX($D$320:$D$343,MATCH($F100,$B$320:$B$343,0)),SUMIFS('Input-Allocators'!E$32:E$80,'Input-Allocators'!$B$32:$B$80,$F100))*$D100</f>
        <v>2.7176791936554686E-3</v>
      </c>
      <c r="I100" s="14">
        <f ca="1">IFERROR(INDEX(I$320:I$343,MATCH($F100,$B$320:$B$343,0))/INDEX($D$320:$D$343,MATCH($F100,$B$320:$B$343,0)),SUMIFS('Input-Allocators'!F$32:F$80,'Input-Allocators'!$B$32:$B$80,$F100))*$D100</f>
        <v>3.7827651454058909E-3</v>
      </c>
      <c r="J100" s="14">
        <f ca="1">IFERROR(INDEX(J$320:J$343,MATCH($F100,$B$320:$B$343,0))/INDEX($D$320:$D$343,MATCH($F100,$B$320:$B$343,0)),SUMIFS('Input-Allocators'!G$32:G$80,'Input-Allocators'!$B$32:$B$80,$F100))*$D100</f>
        <v>2.2229594032504409E-3</v>
      </c>
      <c r="K100" s="14">
        <f ca="1">IFERROR(INDEX(K$320:K$343,MATCH($F100,$B$320:$B$343,0))/INDEX($D$320:$D$343,MATCH($F100,$B$320:$B$343,0)),SUMIFS('Input-Allocators'!H$32:H$80,'Input-Allocators'!$B$32:$B$80,$F100))*$D100</f>
        <v>3.5042897165011617E-4</v>
      </c>
      <c r="L100" s="14">
        <f ca="1">IFERROR(INDEX(L$320:L$343,MATCH($F100,$B$320:$B$343,0))/INDEX($D$320:$D$343,MATCH($F100,$B$320:$B$343,0)),SUMIFS('Input-Allocators'!I$32:I$80,'Input-Allocators'!$B$32:$B$80,$F100))*$D100</f>
        <v>1.451871445631366E-4</v>
      </c>
      <c r="M100" s="14">
        <f ca="1">IFERROR(INDEX(M$320:M$343,MATCH($F100,$B$320:$B$343,0))/INDEX($D$320:$D$343,MATCH($F100,$B$320:$B$343,0)),SUMIFS('Input-Allocators'!J$32:J$80,'Input-Allocators'!$B$32:$B$80,$F100))*$D100</f>
        <v>5.3196382025935988E-4</v>
      </c>
      <c r="N100" s="14">
        <f ca="1">IFERROR(INDEX(N$320:N$343,MATCH($F100,$B$320:$B$343,0))/INDEX($D$320:$D$343,MATCH($F100,$B$320:$B$343,0)),SUMIFS('Input-Allocators'!K$32:K$80,'Input-Allocators'!$B$32:$B$80,$F100))*$D100</f>
        <v>0</v>
      </c>
      <c r="O100" s="14">
        <f ca="1">IFERROR(INDEX(O$320:O$343,MATCH($F100,$B$320:$B$343,0))/INDEX($D$320:$D$343,MATCH($F100,$B$320:$B$343,0)),SUMIFS('Input-Allocators'!L$32:L$80,'Input-Allocators'!$B$32:$B$80,$F100))*$D100</f>
        <v>0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-16.963763854661966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INT_OML</v>
      </c>
      <c r="G101" s="14">
        <f ca="1">IFERROR(INDEX(G$320:G$343,MATCH($F101,$B$320:$B$343,0))/INDEX($D$320:$D$343,MATCH($F101,$B$320:$B$343,0)),SUMIFS('Input-Allocators'!D$32:D$80,'Input-Allocators'!$B$32:$B$80,$F101))*$D101</f>
        <v>-14.269121289098885</v>
      </c>
      <c r="H101" s="14">
        <f ca="1">IFERROR(INDEX(H$320:H$343,MATCH($F101,$B$320:$B$343,0))/INDEX($D$320:$D$343,MATCH($F101,$B$320:$B$343,0)),SUMIFS('Input-Allocators'!E$32:E$80,'Input-Allocators'!$B$32:$B$80,$F101))*$D101</f>
        <v>-0.75101900239075225</v>
      </c>
      <c r="I101" s="14">
        <f ca="1">IFERROR(INDEX(I$320:I$343,MATCH($F101,$B$320:$B$343,0))/INDEX($D$320:$D$343,MATCH($F101,$B$320:$B$343,0)),SUMIFS('Input-Allocators'!F$32:F$80,'Input-Allocators'!$B$32:$B$80,$F101))*$D101</f>
        <v>-1.0453509422353835</v>
      </c>
      <c r="J101" s="14">
        <f ca="1">IFERROR(INDEX(J$320:J$343,MATCH($F101,$B$320:$B$343,0))/INDEX($D$320:$D$343,MATCH($F101,$B$320:$B$343,0)),SUMIFS('Input-Allocators'!G$32:G$80,'Input-Allocators'!$B$32:$B$80,$F101))*$D101</f>
        <v>-0.61430530773527925</v>
      </c>
      <c r="K101" s="14">
        <f ca="1">IFERROR(INDEX(K$320:K$343,MATCH($F101,$B$320:$B$343,0))/INDEX($D$320:$D$343,MATCH($F101,$B$320:$B$343,0)),SUMIFS('Input-Allocators'!H$32:H$80,'Input-Allocators'!$B$32:$B$80,$F101))*$D101</f>
        <v>-9.6839545047071415E-2</v>
      </c>
      <c r="L101" s="14">
        <f ca="1">IFERROR(INDEX(L$320:L$343,MATCH($F101,$B$320:$B$343,0))/INDEX($D$320:$D$343,MATCH($F101,$B$320:$B$343,0)),SUMIFS('Input-Allocators'!I$32:I$80,'Input-Allocators'!$B$32:$B$80,$F101))*$D101</f>
        <v>-4.0121845405566292E-2</v>
      </c>
      <c r="M101" s="14">
        <f ca="1">IFERROR(INDEX(M$320:M$343,MATCH($F101,$B$320:$B$343,0))/INDEX($D$320:$D$343,MATCH($F101,$B$320:$B$343,0)),SUMIFS('Input-Allocators'!J$32:J$80,'Input-Allocators'!$B$32:$B$80,$F101))*$D101</f>
        <v>-0.14700592274902852</v>
      </c>
      <c r="N101" s="14">
        <f ca="1">IFERROR(INDEX(N$320:N$343,MATCH($F101,$B$320:$B$343,0))/INDEX($D$320:$D$343,MATCH($F101,$B$320:$B$343,0)),SUMIFS('Input-Allocators'!K$32:K$80,'Input-Allocators'!$B$32:$B$80,$F101))*$D101</f>
        <v>0</v>
      </c>
      <c r="O101" s="14">
        <f ca="1">IFERROR(INDEX(O$320:O$343,MATCH($F101,$B$320:$B$343,0))/INDEX($D$320:$D$343,MATCH($F101,$B$320:$B$343,0)),SUMIFS('Input-Allocators'!L$32:L$80,'Input-Allocators'!$B$32:$B$80,$F101))*$D101</f>
        <v>0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-21.653971245902344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INT_OML</v>
      </c>
      <c r="G102" s="14">
        <f ca="1">IFERROR(INDEX(G$320:G$343,MATCH($F102,$B$320:$B$343,0))/INDEX($D$320:$D$343,MATCH($F102,$B$320:$B$343,0)),SUMIFS('Input-Allocators'!D$32:D$80,'Input-Allocators'!$B$32:$B$80,$F102))*$D102</f>
        <v>-18.214303426154203</v>
      </c>
      <c r="H102" s="14">
        <f ca="1">IFERROR(INDEX(H$320:H$343,MATCH($F102,$B$320:$B$343,0))/INDEX($D$320:$D$343,MATCH($F102,$B$320:$B$343,0)),SUMIFS('Input-Allocators'!E$32:E$80,'Input-Allocators'!$B$32:$B$80,$F102))*$D102</f>
        <v>-0.95866365638108997</v>
      </c>
      <c r="I102" s="14">
        <f ca="1">IFERROR(INDEX(I$320:I$343,MATCH($F102,$B$320:$B$343,0))/INDEX($D$320:$D$343,MATCH($F102,$B$320:$B$343,0)),SUMIFS('Input-Allocators'!F$32:F$80,'Input-Allocators'!$B$32:$B$80,$F102))*$D102</f>
        <v>-1.3343736354135294</v>
      </c>
      <c r="J102" s="14">
        <f ca="1">IFERROR(INDEX(J$320:J$343,MATCH($F102,$B$320:$B$343,0))/INDEX($D$320:$D$343,MATCH($F102,$B$320:$B$343,0)),SUMIFS('Input-Allocators'!G$32:G$80,'Input-Allocators'!$B$32:$B$80,$F102))*$D102</f>
        <v>-0.78415082783937973</v>
      </c>
      <c r="K102" s="14">
        <f ca="1">IFERROR(INDEX(K$320:K$343,MATCH($F102,$B$320:$B$343,0))/INDEX($D$320:$D$343,MATCH($F102,$B$320:$B$343,0)),SUMIFS('Input-Allocators'!H$32:H$80,'Input-Allocators'!$B$32:$B$80,$F102))*$D102</f>
        <v>-0.12361411900574555</v>
      </c>
      <c r="L102" s="14">
        <f ca="1">IFERROR(INDEX(L$320:L$343,MATCH($F102,$B$320:$B$343,0))/INDEX($D$320:$D$343,MATCH($F102,$B$320:$B$343,0)),SUMIFS('Input-Allocators'!I$32:I$80,'Input-Allocators'!$B$32:$B$80,$F102))*$D102</f>
        <v>-5.1214889230252372E-2</v>
      </c>
      <c r="M102" s="14">
        <f ca="1">IFERROR(INDEX(M$320:M$343,MATCH($F102,$B$320:$B$343,0))/INDEX($D$320:$D$343,MATCH($F102,$B$320:$B$343,0)),SUMIFS('Input-Allocators'!J$32:J$80,'Input-Allocators'!$B$32:$B$80,$F102))*$D102</f>
        <v>-0.18765069187814612</v>
      </c>
      <c r="N102" s="14">
        <f ca="1">IFERROR(INDEX(N$320:N$343,MATCH($F102,$B$320:$B$343,0))/INDEX($D$320:$D$343,MATCH($F102,$B$320:$B$343,0)),SUMIFS('Input-Allocators'!K$32:K$80,'Input-Allocators'!$B$32:$B$80,$F102))*$D102</f>
        <v>0</v>
      </c>
      <c r="O102" s="14">
        <f ca="1">IFERROR(INDEX(O$320:O$343,MATCH($F102,$B$320:$B$343,0))/INDEX($D$320:$D$343,MATCH($F102,$B$320:$B$343,0)),SUMIFS('Input-Allocators'!L$32:L$80,'Input-Allocators'!$B$32:$B$80,$F102))*$D102</f>
        <v>0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-7.6558485313739855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INT_OML</v>
      </c>
      <c r="G103" s="14">
        <f ca="1">IFERROR(INDEX(G$320:G$343,MATCH($F103,$B$320:$B$343,0))/INDEX($D$320:$D$343,MATCH($F103,$B$320:$B$343,0)),SUMIFS('Input-Allocators'!D$32:D$80,'Input-Allocators'!$B$32:$B$80,$F103))*$D103</f>
        <v>-6.4397401544305932</v>
      </c>
      <c r="H103" s="14">
        <f ca="1">IFERROR(INDEX(H$320:H$343,MATCH($F103,$B$320:$B$343,0))/INDEX($D$320:$D$343,MATCH($F103,$B$320:$B$343,0)),SUMIFS('Input-Allocators'!E$32:E$80,'Input-Allocators'!$B$32:$B$80,$F103))*$D103</f>
        <v>-0.33893938725792111</v>
      </c>
      <c r="I103" s="14">
        <f ca="1">IFERROR(INDEX(I$320:I$343,MATCH($F103,$B$320:$B$343,0))/INDEX($D$320:$D$343,MATCH($F103,$B$320:$B$343,0)),SUMIFS('Input-Allocators'!F$32:F$80,'Input-Allocators'!$B$32:$B$80,$F103))*$D103</f>
        <v>-0.47177315980402434</v>
      </c>
      <c r="J103" s="14">
        <f ca="1">IFERROR(INDEX(J$320:J$343,MATCH($F103,$B$320:$B$343,0))/INDEX($D$320:$D$343,MATCH($F103,$B$320:$B$343,0)),SUMIFS('Input-Allocators'!G$32:G$80,'Input-Allocators'!$B$32:$B$80,$F103))*$D103</f>
        <v>-0.27723967560111373</v>
      </c>
      <c r="K103" s="14">
        <f ca="1">IFERROR(INDEX(K$320:K$343,MATCH($F103,$B$320:$B$343,0))/INDEX($D$320:$D$343,MATCH($F103,$B$320:$B$343,0)),SUMIFS('Input-Allocators'!H$32:H$80,'Input-Allocators'!$B$32:$B$80,$F103))*$D103</f>
        <v>-4.3704268408794121E-2</v>
      </c>
      <c r="L103" s="14">
        <f ca="1">IFERROR(INDEX(L$320:L$343,MATCH($F103,$B$320:$B$343,0))/INDEX($D$320:$D$343,MATCH($F103,$B$320:$B$343,0)),SUMIFS('Input-Allocators'!I$32:I$80,'Input-Allocators'!$B$32:$B$80,$F103))*$D103</f>
        <v>-1.8107229849217896E-2</v>
      </c>
      <c r="M103" s="14">
        <f ca="1">IFERROR(INDEX(M$320:M$343,MATCH($F103,$B$320:$B$343,0))/INDEX($D$320:$D$343,MATCH($F103,$B$320:$B$343,0)),SUMIFS('Input-Allocators'!J$32:J$80,'Input-Allocators'!$B$32:$B$80,$F103))*$D103</f>
        <v>-6.6344656022320841E-2</v>
      </c>
      <c r="N103" s="14">
        <f ca="1">IFERROR(INDEX(N$320:N$343,MATCH($F103,$B$320:$B$343,0))/INDEX($D$320:$D$343,MATCH($F103,$B$320:$B$343,0)),SUMIFS('Input-Allocators'!K$32:K$80,'Input-Allocators'!$B$32:$B$80,$F103))*$D103</f>
        <v>0</v>
      </c>
      <c r="O103" s="14">
        <f ca="1">IFERROR(INDEX(O$320:O$343,MATCH($F103,$B$320:$B$343,0))/INDEX($D$320:$D$343,MATCH($F103,$B$320:$B$343,0)),SUMIFS('Input-Allocators'!L$32:L$80,'Input-Allocators'!$B$32:$B$80,$F103))*$D103</f>
        <v>0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-12.605413170883521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INT_OML</v>
      </c>
      <c r="G105" s="14">
        <f ca="1">IFERROR(INDEX(G$320:G$343,MATCH($F105,$B$320:$B$343,0))/INDEX($D$320:$D$343,MATCH($F105,$B$320:$B$343,0)),SUMIFS('Input-Allocators'!D$32:D$80,'Input-Allocators'!$B$32:$B$80,$F105))*$D105</f>
        <v>-10.60308142553578</v>
      </c>
      <c r="H105" s="14">
        <f ca="1">IFERROR(INDEX(H$320:H$343,MATCH($F105,$B$320:$B$343,0))/INDEX($D$320:$D$343,MATCH($F105,$B$320:$B$343,0)),SUMIFS('Input-Allocators'!E$32:E$80,'Input-Allocators'!$B$32:$B$80,$F105))*$D105</f>
        <v>-0.55806629386193118</v>
      </c>
      <c r="I105" s="14">
        <f ca="1">IFERROR(INDEX(I$320:I$343,MATCH($F105,$B$320:$B$343,0))/INDEX($D$320:$D$343,MATCH($F105,$B$320:$B$343,0)),SUMIFS('Input-Allocators'!F$32:F$80,'Input-Allocators'!$B$32:$B$80,$F105))*$D105</f>
        <v>-0.7767781164808002</v>
      </c>
      <c r="J105" s="14">
        <f ca="1">IFERROR(INDEX(J$320:J$343,MATCH($F105,$B$320:$B$343,0))/INDEX($D$320:$D$343,MATCH($F105,$B$320:$B$343,0)),SUMIFS('Input-Allocators'!G$32:G$80,'Input-Allocators'!$B$32:$B$80,$F105))*$D105</f>
        <v>-0.45647724664251693</v>
      </c>
      <c r="K105" s="14">
        <f ca="1">IFERROR(INDEX(K$320:K$343,MATCH($F105,$B$320:$B$343,0))/INDEX($D$320:$D$343,MATCH($F105,$B$320:$B$343,0)),SUMIFS('Input-Allocators'!H$32:H$80,'Input-Allocators'!$B$32:$B$80,$F105))*$D105</f>
        <v>-7.1959412254094163E-2</v>
      </c>
      <c r="L105" s="14">
        <f ca="1">IFERROR(INDEX(L$320:L$343,MATCH($F105,$B$320:$B$343,0))/INDEX($D$320:$D$343,MATCH($F105,$B$320:$B$343,0)),SUMIFS('Input-Allocators'!I$32:I$80,'Input-Allocators'!$B$32:$B$80,$F105))*$D105</f>
        <v>-2.9813692459323374E-2</v>
      </c>
      <c r="M105" s="14">
        <f ca="1">IFERROR(INDEX(M$320:M$343,MATCH($F105,$B$320:$B$343,0))/INDEX($D$320:$D$343,MATCH($F105,$B$320:$B$343,0)),SUMIFS('Input-Allocators'!J$32:J$80,'Input-Allocators'!$B$32:$B$80,$F105))*$D105</f>
        <v>-0.10923698364907564</v>
      </c>
      <c r="N105" s="14">
        <f ca="1">IFERROR(INDEX(N$320:N$343,MATCH($F105,$B$320:$B$343,0))/INDEX($D$320:$D$343,MATCH($F105,$B$320:$B$343,0)),SUMIFS('Input-Allocators'!K$32:K$80,'Input-Allocators'!$B$32:$B$80,$F105))*$D105</f>
        <v>0</v>
      </c>
      <c r="O105" s="14">
        <f ca="1">IFERROR(INDEX(O$320:O$343,MATCH($F105,$B$320:$B$343,0))/INDEX($D$320:$D$343,MATCH($F105,$B$320:$B$343,0)),SUMIFS('Input-Allocators'!L$32:L$80,'Input-Allocators'!$B$32:$B$80,$F105))*$D105</f>
        <v>0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-9.0349720712775881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INT_OML</v>
      </c>
      <c r="G106" s="14">
        <f ca="1">IFERROR(INDEX(G$320:G$343,MATCH($F106,$B$320:$B$343,0))/INDEX($D$320:$D$343,MATCH($F106,$B$320:$B$343,0)),SUMIFS('Input-Allocators'!D$32:D$80,'Input-Allocators'!$B$32:$B$80,$F106))*$D106</f>
        <v>-7.5997940924679224</v>
      </c>
      <c r="H106" s="14">
        <f ca="1">IFERROR(INDEX(H$320:H$343,MATCH($F106,$B$320:$B$343,0))/INDEX($D$320:$D$343,MATCH($F106,$B$320:$B$343,0)),SUMIFS('Input-Allocators'!E$32:E$80,'Input-Allocators'!$B$32:$B$80,$F106))*$D106</f>
        <v>-0.39999588356297683</v>
      </c>
      <c r="I106" s="14">
        <f ca="1">IFERROR(INDEX(I$320:I$343,MATCH($F106,$B$320:$B$343,0))/INDEX($D$320:$D$343,MATCH($F106,$B$320:$B$343,0)),SUMIFS('Input-Allocators'!F$32:F$80,'Input-Allocators'!$B$32:$B$80,$F106))*$D106</f>
        <v>-0.55675831429266276</v>
      </c>
      <c r="J106" s="14">
        <f ca="1">IFERROR(INDEX(J$320:J$343,MATCH($F106,$B$320:$B$343,0))/INDEX($D$320:$D$343,MATCH($F106,$B$320:$B$343,0)),SUMIFS('Input-Allocators'!G$32:G$80,'Input-Allocators'!$B$32:$B$80,$F106))*$D106</f>
        <v>-0.32718159402463753</v>
      </c>
      <c r="K106" s="14">
        <f ca="1">IFERROR(INDEX(K$320:K$343,MATCH($F106,$B$320:$B$343,0))/INDEX($D$320:$D$343,MATCH($F106,$B$320:$B$343,0)),SUMIFS('Input-Allocators'!H$32:H$80,'Input-Allocators'!$B$32:$B$80,$F106))*$D106</f>
        <v>-5.1577149528349936E-2</v>
      </c>
      <c r="L106" s="14">
        <f ca="1">IFERROR(INDEX(L$320:L$343,MATCH($F106,$B$320:$B$343,0))/INDEX($D$320:$D$343,MATCH($F106,$B$320:$B$343,0)),SUMIFS('Input-Allocators'!I$32:I$80,'Input-Allocators'!$B$32:$B$80,$F106))*$D106</f>
        <v>-2.1369063834721244E-2</v>
      </c>
      <c r="M106" s="14">
        <f ca="1">IFERROR(INDEX(M$320:M$343,MATCH($F106,$B$320:$B$343,0))/INDEX($D$320:$D$343,MATCH($F106,$B$320:$B$343,0)),SUMIFS('Input-Allocators'!J$32:J$80,'Input-Allocators'!$B$32:$B$80,$F106))*$D106</f>
        <v>-7.8295973566317359E-2</v>
      </c>
      <c r="N106" s="14">
        <f ca="1">IFERROR(INDEX(N$320:N$343,MATCH($F106,$B$320:$B$343,0))/INDEX($D$320:$D$343,MATCH($F106,$B$320:$B$343,0)),SUMIFS('Input-Allocators'!K$32:K$80,'Input-Allocators'!$B$32:$B$80,$F106))*$D106</f>
        <v>0</v>
      </c>
      <c r="O106" s="14">
        <f ca="1">IFERROR(INDEX(O$320:O$343,MATCH($F106,$B$320:$B$343,0))/INDEX($D$320:$D$343,MATCH($F106,$B$320:$B$343,0)),SUMIFS('Input-Allocators'!L$32:L$80,'Input-Allocators'!$B$32:$B$80,$F106))*$D106</f>
        <v>0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-67.852582853336756</v>
      </c>
      <c r="E109" s="14">
        <f t="shared" ca="1" si="24"/>
        <v>0</v>
      </c>
      <c r="F109" s="46"/>
      <c r="G109" s="174">
        <f t="shared" ref="G109:U109" ca="1" si="29">SUBTOTAL(9,G99:G108)</f>
        <v>-57.07440535060352</v>
      </c>
      <c r="H109" s="174">
        <f t="shared" ca="1" si="29"/>
        <v>-3.0039665442610155</v>
      </c>
      <c r="I109" s="174">
        <f t="shared" ca="1" si="29"/>
        <v>-4.1812514030809949</v>
      </c>
      <c r="J109" s="174">
        <f t="shared" ca="1" si="29"/>
        <v>-2.4571316924396767</v>
      </c>
      <c r="K109" s="174">
        <f t="shared" ca="1" si="29"/>
        <v>-0.38734406527240506</v>
      </c>
      <c r="L109" s="174">
        <f t="shared" ca="1" si="29"/>
        <v>-0.16048153363451806</v>
      </c>
      <c r="M109" s="174">
        <f t="shared" ca="1" si="29"/>
        <v>-0.58800226404462907</v>
      </c>
      <c r="N109" s="174">
        <f t="shared" ca="1" si="29"/>
        <v>0</v>
      </c>
      <c r="O109" s="174">
        <f t="shared" ca="1" si="29"/>
        <v>0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-2096.921136577067</v>
      </c>
      <c r="E111" s="14">
        <f t="shared" ca="1" si="24"/>
        <v>0</v>
      </c>
      <c r="F111" s="46"/>
      <c r="G111" s="175">
        <f t="shared" ref="G111:U111" ca="1" si="30">SUBTOTAL(9,G63:G110)</f>
        <v>-1763.831558128554</v>
      </c>
      <c r="H111" s="175">
        <f t="shared" ca="1" si="30"/>
        <v>-92.834799728210001</v>
      </c>
      <c r="I111" s="175">
        <f t="shared" ca="1" si="30"/>
        <v>-129.21769630221067</v>
      </c>
      <c r="J111" s="175">
        <f t="shared" ca="1" si="30"/>
        <v>-75.935375848065618</v>
      </c>
      <c r="K111" s="175">
        <f t="shared" ca="1" si="30"/>
        <v>-11.97050905715744</v>
      </c>
      <c r="L111" s="175">
        <f t="shared" ca="1" si="30"/>
        <v>-4.9595329427017631</v>
      </c>
      <c r="M111" s="175">
        <f t="shared" ca="1" si="30"/>
        <v>-18.171664570167763</v>
      </c>
      <c r="N111" s="175">
        <f t="shared" ca="1" si="30"/>
        <v>0</v>
      </c>
      <c r="O111" s="175">
        <f t="shared" ca="1" si="30"/>
        <v>0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5.0001612204090451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INT_PROD_TRANSM_DIST_SUBTOTAL</v>
      </c>
      <c r="G114" s="14">
        <f ca="1">IFERROR(INDEX(G$320:G$343,MATCH($F114,$B$320:$B$343,0))/INDEX($D$320:$D$343,MATCH($F114,$B$320:$B$343,0)),SUMIFS('Input-Allocators'!D$32:D$80,'Input-Allocators'!$B$32:$B$80,$F114))*$D114</f>
        <v>4.2059007382054316</v>
      </c>
      <c r="H114" s="14">
        <f ca="1">IFERROR(INDEX(H$320:H$343,MATCH($F114,$B$320:$B$343,0))/INDEX($D$320:$D$343,MATCH($F114,$B$320:$B$343,0)),SUMIFS('Input-Allocators'!E$32:E$80,'Input-Allocators'!$B$32:$B$80,$F114))*$D114</f>
        <v>0.22136691619369142</v>
      </c>
      <c r="I114" s="14">
        <f ca="1">IFERROR(INDEX(I$320:I$343,MATCH($F114,$B$320:$B$343,0))/INDEX($D$320:$D$343,MATCH($F114,$B$320:$B$343,0)),SUMIFS('Input-Allocators'!F$32:F$80,'Input-Allocators'!$B$32:$B$80,$F114))*$D114</f>
        <v>0.3081228486711669</v>
      </c>
      <c r="J114" s="14">
        <f ca="1">IFERROR(INDEX(J$320:J$343,MATCH($F114,$B$320:$B$343,0))/INDEX($D$320:$D$343,MATCH($F114,$B$320:$B$343,0)),SUMIFS('Input-Allocators'!G$32:G$80,'Input-Allocators'!$B$32:$B$80,$F114))*$D114</f>
        <v>0.18106981466764799</v>
      </c>
      <c r="K114" s="14">
        <f ca="1">IFERROR(INDEX(K$320:K$343,MATCH($F114,$B$320:$B$343,0))/INDEX($D$320:$D$343,MATCH($F114,$B$320:$B$343,0)),SUMIFS('Input-Allocators'!H$32:H$80,'Input-Allocators'!$B$32:$B$80,$F114))*$D114</f>
        <v>2.854398009162042E-2</v>
      </c>
      <c r="L114" s="14">
        <f ca="1">IFERROR(INDEX(L$320:L$343,MATCH($F114,$B$320:$B$343,0))/INDEX($D$320:$D$343,MATCH($F114,$B$320:$B$343,0)),SUMIFS('Input-Allocators'!I$32:I$80,'Input-Allocators'!$B$32:$B$80,$F114))*$D114</f>
        <v>1.1826131111405822E-2</v>
      </c>
      <c r="M114" s="14">
        <f ca="1">IFERROR(INDEX(M$320:M$343,MATCH($F114,$B$320:$B$343,0))/INDEX($D$320:$D$343,MATCH($F114,$B$320:$B$343,0)),SUMIFS('Input-Allocators'!J$32:J$80,'Input-Allocators'!$B$32:$B$80,$F114))*$D114</f>
        <v>4.333079146808174E-2</v>
      </c>
      <c r="N114" s="14">
        <f ca="1">IFERROR(INDEX(N$320:N$343,MATCH($F114,$B$320:$B$343,0))/INDEX($D$320:$D$343,MATCH($F114,$B$320:$B$343,0)),SUMIFS('Input-Allocators'!K$32:K$80,'Input-Allocators'!$B$32:$B$80,$F114))*$D114</f>
        <v>0</v>
      </c>
      <c r="O114" s="14">
        <f ca="1">IFERROR(INDEX(O$320:O$343,MATCH($F114,$B$320:$B$343,0))/INDEX($D$320:$D$343,MATCH($F114,$B$320:$B$343,0)),SUMIFS('Input-Allocators'!L$32:L$80,'Input-Allocators'!$B$32:$B$80,$F114))*$D114</f>
        <v>0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1.5815206415990271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INT_PROD_TRANSM_DIST_SUBTOTAL</v>
      </c>
      <c r="G115" s="14">
        <f ca="1">IFERROR(INDEX(G$320:G$343,MATCH($F115,$B$320:$B$343,0))/INDEX($D$320:$D$343,MATCH($F115,$B$320:$B$343,0)),SUMIFS('Input-Allocators'!D$32:D$80,'Input-Allocators'!$B$32:$B$80,$F115))*$D115</f>
        <v>1.3303008724675327</v>
      </c>
      <c r="H115" s="14">
        <f ca="1">IFERROR(INDEX(H$320:H$343,MATCH($F115,$B$320:$B$343,0))/INDEX($D$320:$D$343,MATCH($F115,$B$320:$B$343,0)),SUMIFS('Input-Allocators'!E$32:E$80,'Input-Allocators'!$B$32:$B$80,$F115))*$D115</f>
        <v>7.0017011831231463E-2</v>
      </c>
      <c r="I115" s="14">
        <f ca="1">IFERROR(INDEX(I$320:I$343,MATCH($F115,$B$320:$B$343,0))/INDEX($D$320:$D$343,MATCH($F115,$B$320:$B$343,0)),SUMIFS('Input-Allocators'!F$32:F$80,'Input-Allocators'!$B$32:$B$80,$F115))*$D115</f>
        <v>9.7457386640401031E-2</v>
      </c>
      <c r="J115" s="14">
        <f ca="1">IFERROR(INDEX(J$320:J$343,MATCH($F115,$B$320:$B$343,0))/INDEX($D$320:$D$343,MATCH($F115,$B$320:$B$343,0)),SUMIFS('Input-Allocators'!G$32:G$80,'Input-Allocators'!$B$32:$B$80,$F115))*$D115</f>
        <v>5.7271283233537224E-2</v>
      </c>
      <c r="K115" s="14">
        <f ca="1">IFERROR(INDEX(K$320:K$343,MATCH($F115,$B$320:$B$343,0))/INDEX($D$320:$D$343,MATCH($F115,$B$320:$B$343,0)),SUMIFS('Input-Allocators'!H$32:H$80,'Input-Allocators'!$B$32:$B$80,$F115))*$D115</f>
        <v>9.0282876328128484E-3</v>
      </c>
      <c r="L115" s="14">
        <f ca="1">IFERROR(INDEX(L$320:L$343,MATCH($F115,$B$320:$B$343,0))/INDEX($D$320:$D$343,MATCH($F115,$B$320:$B$343,0)),SUMIFS('Input-Allocators'!I$32:I$80,'Input-Allocators'!$B$32:$B$80,$F115))*$D115</f>
        <v>3.7405334825213305E-3</v>
      </c>
      <c r="M115" s="14">
        <f ca="1">IFERROR(INDEX(M$320:M$343,MATCH($F115,$B$320:$B$343,0))/INDEX($D$320:$D$343,MATCH($F115,$B$320:$B$343,0)),SUMIFS('Input-Allocators'!J$32:J$80,'Input-Allocators'!$B$32:$B$80,$F115))*$D115</f>
        <v>1.370526631099071E-2</v>
      </c>
      <c r="N115" s="14">
        <f ca="1">IFERROR(INDEX(N$320:N$343,MATCH($F115,$B$320:$B$343,0))/INDEX($D$320:$D$343,MATCH($F115,$B$320:$B$343,0)),SUMIFS('Input-Allocators'!K$32:K$80,'Input-Allocators'!$B$32:$B$80,$F115))*$D115</f>
        <v>0</v>
      </c>
      <c r="O115" s="14">
        <f ca="1">IFERROR(INDEX(O$320:O$343,MATCH($F115,$B$320:$B$343,0))/INDEX($D$320:$D$343,MATCH($F115,$B$320:$B$343,0)),SUMIFS('Input-Allocators'!L$32:L$80,'Input-Allocators'!$B$32:$B$80,$F115))*$D115</f>
        <v>0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9766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INCR_WNTR</v>
      </c>
      <c r="G116" s="14">
        <f ca="1">IFERROR(INDEX(G$320:G$343,MATCH($F116,$B$320:$B$343,0))/INDEX($D$320:$D$343,MATCH($F116,$B$320:$B$343,0)),SUMIFS('Input-Allocators'!D$32:D$80,'Input-Allocators'!$B$32:$B$80,$F116))*$D116</f>
        <v>8230.3789785495028</v>
      </c>
      <c r="H116" s="14">
        <f ca="1">IFERROR(INDEX(H$320:H$343,MATCH($F116,$B$320:$B$343,0))/INDEX($D$320:$D$343,MATCH($F116,$B$320:$B$343,0)),SUMIFS('Input-Allocators'!E$32:E$80,'Input-Allocators'!$B$32:$B$80,$F116))*$D116</f>
        <v>506.31910603428281</v>
      </c>
      <c r="I116" s="14">
        <f ca="1">IFERROR(INDEX(I$320:I$343,MATCH($F116,$B$320:$B$343,0))/INDEX($D$320:$D$343,MATCH($F116,$B$320:$B$343,0)),SUMIFS('Input-Allocators'!F$32:F$80,'Input-Allocators'!$B$32:$B$80,$F116))*$D116</f>
        <v>601.97549885155991</v>
      </c>
      <c r="J116" s="14">
        <f ca="1">IFERROR(INDEX(J$320:J$343,MATCH($F116,$B$320:$B$343,0))/INDEX($D$320:$D$343,MATCH($F116,$B$320:$B$343,0)),SUMIFS('Input-Allocators'!G$32:G$80,'Input-Allocators'!$B$32:$B$80,$F116))*$D116</f>
        <v>319.71217283787763</v>
      </c>
      <c r="K116" s="14">
        <f ca="1">IFERROR(INDEX(K$320:K$343,MATCH($F116,$B$320:$B$343,0))/INDEX($D$320:$D$343,MATCH($F116,$B$320:$B$343,0)),SUMIFS('Input-Allocators'!H$32:H$80,'Input-Allocators'!$B$32:$B$80,$F116))*$D116</f>
        <v>0.25877980024117164</v>
      </c>
      <c r="L116" s="14">
        <f ca="1">IFERROR(INDEX(L$320:L$343,MATCH($F116,$B$320:$B$343,0))/INDEX($D$320:$D$343,MATCH($F116,$B$320:$B$343,0)),SUMIFS('Input-Allocators'!I$32:I$80,'Input-Allocators'!$B$32:$B$80,$F116))*$D116</f>
        <v>30.042798833342442</v>
      </c>
      <c r="M116" s="14">
        <f ca="1">IFERROR(INDEX(M$320:M$343,MATCH($F116,$B$320:$B$343,0))/INDEX($D$320:$D$343,MATCH($F116,$B$320:$B$343,0)),SUMIFS('Input-Allocators'!J$32:J$80,'Input-Allocators'!$B$32:$B$80,$F116))*$D116</f>
        <v>77.312665093192692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3.914758737606387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INT_TOTPLT</v>
      </c>
      <c r="G118" s="14">
        <f ca="1">IFERROR(INDEX(G$320:G$343,MATCH($F118,$B$320:$B$343,0))/INDEX($D$320:$D$343,MATCH($F118,$B$320:$B$343,0)),SUMIFS('Input-Allocators'!D$32:D$80,'Input-Allocators'!$B$32:$B$80,$F118))*$D118</f>
        <v>3.2929111559822699</v>
      </c>
      <c r="H118" s="14">
        <f ca="1">IFERROR(INDEX(H$320:H$343,MATCH($F118,$B$320:$B$343,0))/INDEX($D$320:$D$343,MATCH($F118,$B$320:$B$343,0)),SUMIFS('Input-Allocators'!E$32:E$80,'Input-Allocators'!$B$32:$B$80,$F118))*$D118</f>
        <v>0.17331402552562919</v>
      </c>
      <c r="I118" s="14">
        <f ca="1">IFERROR(INDEX(I$320:I$343,MATCH($F118,$B$320:$B$343,0))/INDEX($D$320:$D$343,MATCH($F118,$B$320:$B$343,0)),SUMIFS('Input-Allocators'!F$32:F$80,'Input-Allocators'!$B$32:$B$80,$F118))*$D118</f>
        <v>0.2412375443352093</v>
      </c>
      <c r="J118" s="14">
        <f ca="1">IFERROR(INDEX(J$320:J$343,MATCH($F118,$B$320:$B$343,0))/INDEX($D$320:$D$343,MATCH($F118,$B$320:$B$343,0)),SUMIFS('Input-Allocators'!G$32:G$80,'Input-Allocators'!$B$32:$B$80,$F118))*$D118</f>
        <v>0.14176435675587198</v>
      </c>
      <c r="K118" s="14">
        <f ca="1">IFERROR(INDEX(K$320:K$343,MATCH($F118,$B$320:$B$343,0))/INDEX($D$320:$D$343,MATCH($F118,$B$320:$B$343,0)),SUMIFS('Input-Allocators'!H$32:H$80,'Input-Allocators'!$B$32:$B$80,$F118))*$D118</f>
        <v>2.2347838508413643E-2</v>
      </c>
      <c r="L118" s="14">
        <f ca="1">IFERROR(INDEX(L$320:L$343,MATCH($F118,$B$320:$B$343,0))/INDEX($D$320:$D$343,MATCH($F118,$B$320:$B$343,0)),SUMIFS('Input-Allocators'!I$32:I$80,'Input-Allocators'!$B$32:$B$80,$F118))*$D118</f>
        <v>9.2589914724124298E-3</v>
      </c>
      <c r="M118" s="14">
        <f ca="1">IFERROR(INDEX(M$320:M$343,MATCH($F118,$B$320:$B$343,0))/INDEX($D$320:$D$343,MATCH($F118,$B$320:$B$343,0)),SUMIFS('Input-Allocators'!J$32:J$80,'Input-Allocators'!$B$32:$B$80,$F118))*$D118</f>
        <v>3.3924825026581139E-2</v>
      </c>
      <c r="N118" s="14">
        <f ca="1">IFERROR(INDEX(N$320:N$343,MATCH($F118,$B$320:$B$343,0))/INDEX($D$320:$D$343,MATCH($F118,$B$320:$B$343,0)),SUMIFS('Input-Allocators'!K$32:K$80,'Input-Allocators'!$B$32:$B$80,$F118))*$D118</f>
        <v>0</v>
      </c>
      <c r="O118" s="14">
        <f ca="1">IFERROR(INDEX(O$320:O$343,MATCH($F118,$B$320:$B$343,0))/INDEX($D$320:$D$343,MATCH($F118,$B$320:$B$343,0)),SUMIFS('Input-Allocators'!L$32:L$80,'Input-Allocators'!$B$32:$B$80,$F118))*$D118</f>
        <v>0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0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-369.2627398194706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INT_TOTPLT</v>
      </c>
      <c r="G120" s="14">
        <f ca="1">IFERROR(INDEX(G$320:G$343,MATCH($F120,$B$320:$B$343,0))/INDEX($D$320:$D$343,MATCH($F120,$B$320:$B$343,0)),SUMIFS('Input-Allocators'!D$32:D$80,'Input-Allocators'!$B$32:$B$80,$F120))*$D120</f>
        <v>-310.60647077924011</v>
      </c>
      <c r="H120" s="14">
        <f ca="1">IFERROR(INDEX(H$320:H$343,MATCH($F120,$B$320:$B$343,0))/INDEX($D$320:$D$343,MATCH($F120,$B$320:$B$343,0)),SUMIFS('Input-Allocators'!E$32:E$80,'Input-Allocators'!$B$32:$B$80,$F120))*$D120</f>
        <v>-16.347983670091057</v>
      </c>
      <c r="I120" s="14">
        <f ca="1">IFERROR(INDEX(I$320:I$343,MATCH($F120,$B$320:$B$343,0))/INDEX($D$320:$D$343,MATCH($F120,$B$320:$B$343,0)),SUMIFS('Input-Allocators'!F$32:F$80,'Input-Allocators'!$B$32:$B$80,$F120))*$D120</f>
        <v>-22.754923748636138</v>
      </c>
      <c r="J120" s="14">
        <f ca="1">IFERROR(INDEX(J$320:J$343,MATCH($F120,$B$320:$B$343,0))/INDEX($D$320:$D$343,MATCH($F120,$B$320:$B$343,0)),SUMIFS('Input-Allocators'!G$32:G$80,'Input-Allocators'!$B$32:$B$80,$F120))*$D120</f>
        <v>-13.37203600353304</v>
      </c>
      <c r="K120" s="14">
        <f ca="1">IFERROR(INDEX(K$320:K$343,MATCH($F120,$B$320:$B$343,0))/INDEX($D$320:$D$343,MATCH($F120,$B$320:$B$343,0)),SUMIFS('Input-Allocators'!H$32:H$80,'Input-Allocators'!$B$32:$B$80,$F120))*$D120</f>
        <v>-2.1079776889917805</v>
      </c>
      <c r="L120" s="14">
        <f ca="1">IFERROR(INDEX(L$320:L$343,MATCH($F120,$B$320:$B$343,0))/INDEX($D$320:$D$343,MATCH($F120,$B$320:$B$343,0)),SUMIFS('Input-Allocators'!I$32:I$80,'Input-Allocators'!$B$32:$B$80,$F120))*$D120</f>
        <v>-0.87336175438454178</v>
      </c>
      <c r="M120" s="14">
        <f ca="1">IFERROR(INDEX(M$320:M$343,MATCH($F120,$B$320:$B$343,0))/INDEX($D$320:$D$343,MATCH($F120,$B$320:$B$343,0)),SUMIFS('Input-Allocators'!J$32:J$80,'Input-Allocators'!$B$32:$B$80,$F120))*$D120</f>
        <v>-3.1999861745939993</v>
      </c>
      <c r="N120" s="14">
        <f ca="1">IFERROR(INDEX(N$320:N$343,MATCH($F120,$B$320:$B$343,0))/INDEX($D$320:$D$343,MATCH($F120,$B$320:$B$343,0)),SUMIFS('Input-Allocators'!K$32:K$80,'Input-Allocators'!$B$32:$B$80,$F120))*$D120</f>
        <v>0</v>
      </c>
      <c r="O120" s="14">
        <f ca="1">IFERROR(INDEX(O$320:O$343,MATCH($F120,$B$320:$B$343,0))/INDEX($D$320:$D$343,MATCH($F120,$B$320:$B$343,0)),SUMIFS('Input-Allocators'!L$32:L$80,'Input-Allocators'!$B$32:$B$80,$F120))*$D120</f>
        <v>0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0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-</v>
      </c>
      <c r="G121" s="14">
        <f ca="1">IFERROR(INDEX(G$320:G$343,MATCH($F121,$B$320:$B$343,0))/INDEX($D$320:$D$343,MATCH($F121,$B$320:$B$343,0)),SUMIFS('Input-Allocators'!D$32:D$80,'Input-Allocators'!$B$32:$B$80,$F121))*$D121</f>
        <v>0</v>
      </c>
      <c r="H121" s="14">
        <f ca="1">IFERROR(INDEX(H$320:H$343,MATCH($F121,$B$320:$B$343,0))/INDEX($D$320:$D$343,MATCH($F121,$B$320:$B$343,0)),SUMIFS('Input-Allocators'!E$32:E$80,'Input-Allocators'!$B$32:$B$80,$F121))*$D121</f>
        <v>0</v>
      </c>
      <c r="I121" s="14">
        <f ca="1">IFERROR(INDEX(I$320:I$343,MATCH($F121,$B$320:$B$343,0))/INDEX($D$320:$D$343,MATCH($F121,$B$320:$B$343,0)),SUMIFS('Input-Allocators'!F$32:F$80,'Input-Allocators'!$B$32:$B$80,$F121))*$D121</f>
        <v>0</v>
      </c>
      <c r="J121" s="14">
        <f ca="1">IFERROR(INDEX(J$320:J$343,MATCH($F121,$B$320:$B$343,0))/INDEX($D$320:$D$343,MATCH($F121,$B$320:$B$343,0)),SUMIFS('Input-Allocators'!G$32:G$80,'Input-Allocators'!$B$32:$B$80,$F121))*$D121</f>
        <v>0</v>
      </c>
      <c r="K121" s="14">
        <f ca="1">IFERROR(INDEX(K$320:K$343,MATCH($F121,$B$320:$B$343,0))/INDEX($D$320:$D$343,MATCH($F121,$B$320:$B$343,0)),SUMIFS('Input-Allocators'!H$32:H$80,'Input-Allocators'!$B$32:$B$80,$F121))*$D121</f>
        <v>0</v>
      </c>
      <c r="L121" s="14">
        <f ca="1">IFERROR(INDEX(L$320:L$343,MATCH($F121,$B$320:$B$343,0))/INDEX($D$320:$D$343,MATCH($F121,$B$320:$B$343,0)),SUMIFS('Input-Allocators'!I$32:I$80,'Input-Allocators'!$B$32:$B$80,$F121))*$D121</f>
        <v>0</v>
      </c>
      <c r="M121" s="14">
        <f ca="1">IFERROR(INDEX(M$320:M$343,MATCH($F121,$B$320:$B$343,0))/INDEX($D$320:$D$343,MATCH($F121,$B$320:$B$343,0)),SUMIFS('Input-Allocators'!J$32:J$80,'Input-Allocators'!$B$32:$B$80,$F121))*$D121</f>
        <v>0</v>
      </c>
      <c r="N121" s="14">
        <f ca="1">IFERROR(INDEX(N$320:N$343,MATCH($F121,$B$320:$B$343,0))/INDEX($D$320:$D$343,MATCH($F121,$B$320:$B$343,0)),SUMIFS('Input-Allocators'!K$32:K$80,'Input-Allocators'!$B$32:$B$80,$F121))*$D121</f>
        <v>0</v>
      </c>
      <c r="O121" s="14">
        <f ca="1">IFERROR(INDEX(O$320:O$343,MATCH($F121,$B$320:$B$343,0))/INDEX($D$320:$D$343,MATCH($F121,$B$320:$B$343,0)),SUMIFS('Input-Allocators'!L$32:L$80,'Input-Allocators'!$B$32:$B$80,$F121))*$D121</f>
        <v>0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9407.2337007801434</v>
      </c>
      <c r="E122" s="14">
        <f t="shared" ca="1" si="24"/>
        <v>0</v>
      </c>
      <c r="F122" s="46"/>
      <c r="G122" s="174">
        <f t="shared" ref="G122:U122" ca="1" si="32">SUBTOTAL(9,G114:G121)</f>
        <v>7928.6016205369187</v>
      </c>
      <c r="H122" s="174">
        <f t="shared" ca="1" si="32"/>
        <v>490.4358203177423</v>
      </c>
      <c r="I122" s="174">
        <f t="shared" ca="1" si="32"/>
        <v>579.8673928825707</v>
      </c>
      <c r="J122" s="174">
        <f t="shared" ca="1" si="32"/>
        <v>306.72024228900165</v>
      </c>
      <c r="K122" s="174">
        <f t="shared" ca="1" si="32"/>
        <v>-1.7892777825177619</v>
      </c>
      <c r="L122" s="174">
        <f t="shared" ca="1" si="32"/>
        <v>29.194262735024235</v>
      </c>
      <c r="M122" s="174">
        <f t="shared" ca="1" si="32"/>
        <v>74.20363980140435</v>
      </c>
      <c r="N122" s="174">
        <f t="shared" ca="1" si="32"/>
        <v>0</v>
      </c>
      <c r="O122" s="174">
        <f t="shared" ca="1" si="32"/>
        <v>0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11406.881426565757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9610.6113548839458</v>
      </c>
      <c r="H124" s="176">
        <f t="shared" ca="1" si="34"/>
        <v>578.96413590966995</v>
      </c>
      <c r="I124" s="176">
        <f t="shared" ca="1" si="34"/>
        <v>703.09085037690318</v>
      </c>
      <c r="J124" s="176">
        <f t="shared" ca="1" si="34"/>
        <v>379.13307602538356</v>
      </c>
      <c r="K124" s="176">
        <f t="shared" ca="1" si="34"/>
        <v>9.6259351194392817</v>
      </c>
      <c r="L124" s="176">
        <f t="shared" ca="1" si="34"/>
        <v>33.923729474064821</v>
      </c>
      <c r="M124" s="176">
        <f t="shared" ca="1" si="34"/>
        <v>91.53234477635155</v>
      </c>
      <c r="N124" s="176">
        <f t="shared" ca="1" si="34"/>
        <v>0</v>
      </c>
      <c r="O124" s="176">
        <f t="shared" ca="1" si="34"/>
        <v>0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0.16421411787511755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SALES_COM</v>
      </c>
      <c r="G129" s="14">
        <f ca="1">IFERROR(INDEX(G$320:G$343,MATCH($F129,$B$320:$B$343,0))/INDEX($D$320:$D$343,MATCH($F129,$B$320:$B$343,0)),SUMIFS('Input-Allocators'!D$32:D$80,'Input-Allocators'!$B$32:$B$80,$F129))*$D129</f>
        <v>0.13812920206965038</v>
      </c>
      <c r="H129" s="14">
        <f ca="1">IFERROR(INDEX(H$320:H$343,MATCH($F129,$B$320:$B$343,0))/INDEX($D$320:$D$343,MATCH($F129,$B$320:$B$343,0)),SUMIFS('Input-Allocators'!E$32:E$80,'Input-Allocators'!$B$32:$B$80,$F129))*$D129</f>
        <v>7.2700801568370867E-3</v>
      </c>
      <c r="I129" s="14">
        <f ca="1">IFERROR(INDEX(I$320:I$343,MATCH($F129,$B$320:$B$343,0))/INDEX($D$320:$D$343,MATCH($F129,$B$320:$B$343,0)),SUMIFS('Input-Allocators'!F$32:F$80,'Input-Allocators'!$B$32:$B$80,$F129))*$D129</f>
        <v>1.0119298070865954E-2</v>
      </c>
      <c r="J129" s="14">
        <f ca="1">IFERROR(INDEX(J$320:J$343,MATCH($F129,$B$320:$B$343,0))/INDEX($D$320:$D$343,MATCH($F129,$B$320:$B$343,0)),SUMIFS('Input-Allocators'!G$32:G$80,'Input-Allocators'!$B$32:$B$80,$F129))*$D129</f>
        <v>5.9466522335506582E-3</v>
      </c>
      <c r="K129" s="14">
        <f ca="1">IFERROR(INDEX(K$320:K$343,MATCH($F129,$B$320:$B$343,0))/INDEX($D$320:$D$343,MATCH($F129,$B$320:$B$343,0)),SUMIFS('Input-Allocators'!H$32:H$80,'Input-Allocators'!$B$32:$B$80,$F129))*$D129</f>
        <v>9.3743467555770354E-4</v>
      </c>
      <c r="L129" s="14">
        <f ca="1">IFERROR(INDEX(L$320:L$343,MATCH($F129,$B$320:$B$343,0))/INDEX($D$320:$D$343,MATCH($F129,$B$320:$B$343,0)),SUMIFS('Input-Allocators'!I$32:I$80,'Input-Allocators'!$B$32:$B$80,$F129))*$D129</f>
        <v>3.8839101435535737E-4</v>
      </c>
      <c r="M129" s="14">
        <f ca="1">IFERROR(INDEX(M$320:M$343,MATCH($F129,$B$320:$B$343,0))/INDEX($D$320:$D$343,MATCH($F129,$B$320:$B$343,0)),SUMIFS('Input-Allocators'!J$32:J$80,'Input-Allocators'!$B$32:$B$80,$F129))*$D129</f>
        <v>1.4230596543004302E-3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13.214052353374084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SALES_COM</v>
      </c>
      <c r="G130" s="14">
        <f ca="1">IFERROR(INDEX(G$320:G$343,MATCH($F130,$B$320:$B$343,0))/INDEX($D$320:$D$343,MATCH($F130,$B$320:$B$343,0)),SUMIFS('Input-Allocators'!D$32:D$80,'Input-Allocators'!$B$32:$B$80,$F130))*$D130</f>
        <v>11.115040115285467</v>
      </c>
      <c r="H130" s="14">
        <f ca="1">IFERROR(INDEX(H$320:H$343,MATCH($F130,$B$320:$B$343,0))/INDEX($D$320:$D$343,MATCH($F130,$B$320:$B$343,0)),SUMIFS('Input-Allocators'!E$32:E$80,'Input-Allocators'!$B$32:$B$80,$F130))*$D130</f>
        <v>0.58501194080480379</v>
      </c>
      <c r="I130" s="14">
        <f ca="1">IFERROR(INDEX(I$320:I$343,MATCH($F130,$B$320:$B$343,0))/INDEX($D$320:$D$343,MATCH($F130,$B$320:$B$343,0)),SUMIFS('Input-Allocators'!F$32:F$80,'Input-Allocators'!$B$32:$B$80,$F130))*$D130</f>
        <v>0.81428403488127532</v>
      </c>
      <c r="J130" s="14">
        <f ca="1">IFERROR(INDEX(J$320:J$343,MATCH($F130,$B$320:$B$343,0))/INDEX($D$320:$D$343,MATCH($F130,$B$320:$B$343,0)),SUMIFS('Input-Allocators'!G$32:G$80,'Input-Allocators'!$B$32:$B$80,$F130))*$D130</f>
        <v>0.47851777276059665</v>
      </c>
      <c r="K130" s="14">
        <f ca="1">IFERROR(INDEX(K$320:K$343,MATCH($F130,$B$320:$B$343,0))/INDEX($D$320:$D$343,MATCH($F130,$B$320:$B$343,0)),SUMIFS('Input-Allocators'!H$32:H$80,'Input-Allocators'!$B$32:$B$80,$F130))*$D130</f>
        <v>7.5433897164116623E-2</v>
      </c>
      <c r="L130" s="14">
        <f ca="1">IFERROR(INDEX(L$320:L$343,MATCH($F130,$B$320:$B$343,0))/INDEX($D$320:$D$343,MATCH($F130,$B$320:$B$343,0)),SUMIFS('Input-Allocators'!I$32:I$80,'Input-Allocators'!$B$32:$B$80,$F130))*$D130</f>
        <v>3.1253215397562442E-2</v>
      </c>
      <c r="M130" s="14">
        <f ca="1">IFERROR(INDEX(M$320:M$343,MATCH($F130,$B$320:$B$343,0))/INDEX($D$320:$D$343,MATCH($F130,$B$320:$B$343,0)),SUMIFS('Input-Allocators'!J$32:J$80,'Input-Allocators'!$B$32:$B$80,$F130))*$D130</f>
        <v>0.11451137708026279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6.3061236266868659E-2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SALES_COM</v>
      </c>
      <c r="G131" s="14">
        <f ca="1">IFERROR(INDEX(G$320:G$343,MATCH($F131,$B$320:$B$343,0))/INDEX($D$320:$D$343,MATCH($F131,$B$320:$B$343,0)),SUMIFS('Input-Allocators'!D$32:D$80,'Input-Allocators'!$B$32:$B$80,$F131))*$D131</f>
        <v>5.3044149673492434E-2</v>
      </c>
      <c r="H131" s="14">
        <f ca="1">IFERROR(INDEX(H$320:H$343,MATCH($F131,$B$320:$B$343,0))/INDEX($D$320:$D$343,MATCH($F131,$B$320:$B$343,0)),SUMIFS('Input-Allocators'!E$32:E$80,'Input-Allocators'!$B$32:$B$80,$F131))*$D131</f>
        <v>2.7918442602969705E-3</v>
      </c>
      <c r="I131" s="14">
        <f ca="1">IFERROR(INDEX(I$320:I$343,MATCH($F131,$B$320:$B$343,0))/INDEX($D$320:$D$343,MATCH($F131,$B$320:$B$343,0)),SUMIFS('Input-Allocators'!F$32:F$80,'Input-Allocators'!$B$32:$B$80,$F131))*$D131</f>
        <v>3.8859962514735721E-3</v>
      </c>
      <c r="J131" s="14">
        <f ca="1">IFERROR(INDEX(J$320:J$343,MATCH($F131,$B$320:$B$343,0))/INDEX($D$320:$D$343,MATCH($F131,$B$320:$B$343,0)),SUMIFS('Input-Allocators'!G$32:G$80,'Input-Allocators'!$B$32:$B$80,$F131))*$D131</f>
        <v>2.2836236393634851E-3</v>
      </c>
      <c r="K131" s="14">
        <f ca="1">IFERROR(INDEX(K$320:K$343,MATCH($F131,$B$320:$B$343,0))/INDEX($D$320:$D$343,MATCH($F131,$B$320:$B$343,0)),SUMIFS('Input-Allocators'!H$32:H$80,'Input-Allocators'!$B$32:$B$80,$F131))*$D131</f>
        <v>3.5999212689530389E-4</v>
      </c>
      <c r="L131" s="14">
        <f ca="1">IFERROR(INDEX(L$320:L$343,MATCH($F131,$B$320:$B$343,0))/INDEX($D$320:$D$343,MATCH($F131,$B$320:$B$343,0)),SUMIFS('Input-Allocators'!I$32:I$80,'Input-Allocators'!$B$32:$B$80,$F131))*$D131</f>
        <v>1.4914928044626525E-4</v>
      </c>
      <c r="M131" s="14">
        <f ca="1">IFERROR(INDEX(M$320:M$343,MATCH($F131,$B$320:$B$343,0))/INDEX($D$320:$D$343,MATCH($F131,$B$320:$B$343,0)),SUMIFS('Input-Allocators'!J$32:J$80,'Input-Allocators'!$B$32:$B$80,$F131))*$D131</f>
        <v>5.4648103490062745E-4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9.330589155088595E-2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SALES_COM</v>
      </c>
      <c r="G133" s="14">
        <f ca="1">IFERROR(INDEX(G$320:G$343,MATCH($F133,$B$320:$B$343,0))/INDEX($D$320:$D$343,MATCH($F133,$B$320:$B$343,0)),SUMIFS('Input-Allocators'!D$32:D$80,'Input-Allocators'!$B$32:$B$80,$F133))*$D133</f>
        <v>7.848453296885563E-2</v>
      </c>
      <c r="H133" s="14">
        <f ca="1">IFERROR(INDEX(H$320:H$343,MATCH($F133,$B$320:$B$343,0))/INDEX($D$320:$D$343,MATCH($F133,$B$320:$B$343,0)),SUMIFS('Input-Allocators'!E$32:E$80,'Input-Allocators'!$B$32:$B$80,$F133))*$D133</f>
        <v>4.1308343001054135E-3</v>
      </c>
      <c r="I133" s="14">
        <f ca="1">IFERROR(INDEX(I$320:I$343,MATCH($F133,$B$320:$B$343,0))/INDEX($D$320:$D$343,MATCH($F133,$B$320:$B$343,0)),SUMIFS('Input-Allocators'!F$32:F$80,'Input-Allocators'!$B$32:$B$80,$F133))*$D133</f>
        <v>5.7497500250821973E-3</v>
      </c>
      <c r="J133" s="14">
        <f ca="1">IFERROR(INDEX(J$320:J$343,MATCH($F133,$B$320:$B$343,0))/INDEX($D$320:$D$343,MATCH($F133,$B$320:$B$343,0)),SUMIFS('Input-Allocators'!G$32:G$80,'Input-Allocators'!$B$32:$B$80,$F133))*$D133</f>
        <v>3.3788671496349214E-3</v>
      </c>
      <c r="K133" s="14">
        <f ca="1">IFERROR(INDEX(K$320:K$343,MATCH($F133,$B$320:$B$343,0))/INDEX($D$320:$D$343,MATCH($F133,$B$320:$B$343,0)),SUMIFS('Input-Allocators'!H$32:H$80,'Input-Allocators'!$B$32:$B$80,$F133))*$D133</f>
        <v>5.3264712745432349E-4</v>
      </c>
      <c r="L133" s="14">
        <f ca="1">IFERROR(INDEX(L$320:L$343,MATCH($F133,$B$320:$B$343,0))/INDEX($D$320:$D$343,MATCH($F133,$B$320:$B$343,0)),SUMIFS('Input-Allocators'!I$32:I$80,'Input-Allocators'!$B$32:$B$80,$F133))*$D133</f>
        <v>2.2068242568729033E-4</v>
      </c>
      <c r="M133" s="14">
        <f ca="1">IFERROR(INDEX(M$320:M$343,MATCH($F133,$B$320:$B$343,0))/INDEX($D$320:$D$343,MATCH($F133,$B$320:$B$343,0)),SUMIFS('Input-Allocators'!J$32:J$80,'Input-Allocators'!$B$32:$B$80,$F133))*$D133</f>
        <v>8.0857755406617553E-4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0.87926254648202573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SALES_COM</v>
      </c>
      <c r="G134" s="14">
        <f ca="1">IFERROR(INDEX(G$320:G$343,MATCH($F134,$B$320:$B$343,0))/INDEX($D$320:$D$343,MATCH($F134,$B$320:$B$343,0)),SUMIFS('Input-Allocators'!D$32:D$80,'Input-Allocators'!$B$32:$B$80,$F134))*$D134</f>
        <v>0.73959435112426464</v>
      </c>
      <c r="H134" s="14">
        <f ca="1">IFERROR(INDEX(H$320:H$343,MATCH($F134,$B$320:$B$343,0))/INDEX($D$320:$D$343,MATCH($F134,$B$320:$B$343,0)),SUMIFS('Input-Allocators'!E$32:E$80,'Input-Allocators'!$B$32:$B$80,$F134))*$D134</f>
        <v>3.8926672533053951E-2</v>
      </c>
      <c r="I134" s="14">
        <f ca="1">IFERROR(INDEX(I$320:I$343,MATCH($F134,$B$320:$B$343,0))/INDEX($D$320:$D$343,MATCH($F134,$B$320:$B$343,0)),SUMIFS('Input-Allocators'!F$32:F$80,'Input-Allocators'!$B$32:$B$80,$F134))*$D134</f>
        <v>5.4182429047706378E-2</v>
      </c>
      <c r="J134" s="14">
        <f ca="1">IFERROR(INDEX(J$320:J$343,MATCH($F134,$B$320:$B$343,0))/INDEX($D$320:$D$343,MATCH($F134,$B$320:$B$343,0)),SUMIFS('Input-Allocators'!G$32:G$80,'Input-Allocators'!$B$32:$B$80,$F134))*$D134</f>
        <v>3.1840554597693631E-2</v>
      </c>
      <c r="K134" s="14">
        <f ca="1">IFERROR(INDEX(K$320:K$343,MATCH($F134,$B$320:$B$343,0))/INDEX($D$320:$D$343,MATCH($F134,$B$320:$B$343,0)),SUMIFS('Input-Allocators'!H$32:H$80,'Input-Allocators'!$B$32:$B$80,$F134))*$D134</f>
        <v>5.019368679483752E-3</v>
      </c>
      <c r="L134" s="14">
        <f ca="1">IFERROR(INDEX(L$320:L$343,MATCH($F134,$B$320:$B$343,0))/INDEX($D$320:$D$343,MATCH($F134,$B$320:$B$343,0)),SUMIFS('Input-Allocators'!I$32:I$80,'Input-Allocators'!$B$32:$B$80,$F134))*$D134</f>
        <v>2.0795877768105941E-3</v>
      </c>
      <c r="M134" s="14">
        <f ca="1">IFERROR(INDEX(M$320:M$343,MATCH($F134,$B$320:$B$343,0))/INDEX($D$320:$D$343,MATCH($F134,$B$320:$B$343,0)),SUMIFS('Input-Allocators'!J$32:J$80,'Input-Allocators'!$B$32:$B$80,$F134))*$D134</f>
        <v>7.6195827230127649E-3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0.5142205631456791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SALES_COM</v>
      </c>
      <c r="G135" s="14">
        <f ca="1">IFERROR(INDEX(G$320:G$343,MATCH($F135,$B$320:$B$343,0))/INDEX($D$320:$D$343,MATCH($F135,$B$320:$B$343,0)),SUMIFS('Input-Allocators'!D$32:D$80,'Input-Allocators'!$B$32:$B$80,$F135))*$D135</f>
        <v>0.43253818243042502</v>
      </c>
      <c r="H135" s="14">
        <f ca="1">IFERROR(INDEX(H$320:H$343,MATCH($F135,$B$320:$B$343,0))/INDEX($D$320:$D$343,MATCH($F135,$B$320:$B$343,0)),SUMIFS('Input-Allocators'!E$32:E$80,'Input-Allocators'!$B$32:$B$80,$F135))*$D135</f>
        <v>2.2765550007131614E-2</v>
      </c>
      <c r="I135" s="14">
        <f ca="1">IFERROR(INDEX(I$320:I$343,MATCH($F135,$B$320:$B$343,0))/INDEX($D$320:$D$343,MATCH($F135,$B$320:$B$343,0)),SUMIFS('Input-Allocators'!F$32:F$80,'Input-Allocators'!$B$32:$B$80,$F135))*$D135</f>
        <v>3.1687599214806246E-2</v>
      </c>
      <c r="J135" s="14">
        <f ca="1">IFERROR(INDEX(J$320:J$343,MATCH($F135,$B$320:$B$343,0))/INDEX($D$320:$D$343,MATCH($F135,$B$320:$B$343,0)),SUMIFS('Input-Allocators'!G$32:G$80,'Input-Allocators'!$B$32:$B$80,$F135))*$D135</f>
        <v>1.862136398463262E-2</v>
      </c>
      <c r="K135" s="14">
        <f ca="1">IFERROR(INDEX(K$320:K$343,MATCH($F135,$B$320:$B$343,0))/INDEX($D$320:$D$343,MATCH($F135,$B$320:$B$343,0)),SUMIFS('Input-Allocators'!H$32:H$80,'Input-Allocators'!$B$32:$B$80,$F135))*$D135</f>
        <v>2.9354856513869282E-3</v>
      </c>
      <c r="L135" s="14">
        <f ca="1">IFERROR(INDEX(L$320:L$343,MATCH($F135,$B$320:$B$343,0))/INDEX($D$320:$D$343,MATCH($F135,$B$320:$B$343,0)),SUMIFS('Input-Allocators'!I$32:I$80,'Input-Allocators'!$B$32:$B$80,$F135))*$D135</f>
        <v>1.2162087444540946E-3</v>
      </c>
      <c r="M135" s="14">
        <f ca="1">IFERROR(INDEX(M$320:M$343,MATCH($F135,$B$320:$B$343,0))/INDEX($D$320:$D$343,MATCH($F135,$B$320:$B$343,0)),SUMIFS('Input-Allocators'!J$32:J$80,'Input-Allocators'!$B$32:$B$80,$F135))*$D135</f>
        <v>4.4561731128425902E-3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0.1963754197108441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SALES_COM</v>
      </c>
      <c r="G136" s="14">
        <f ca="1">IFERROR(INDEX(G$320:G$343,MATCH($F136,$B$320:$B$343,0))/INDEX($D$320:$D$343,MATCH($F136,$B$320:$B$343,0)),SUMIFS('Input-Allocators'!D$32:D$80,'Input-Allocators'!$B$32:$B$80,$F136))*$D136</f>
        <v>0.16518177841067166</v>
      </c>
      <c r="H136" s="14">
        <f ca="1">IFERROR(INDEX(H$320:H$343,MATCH($F136,$B$320:$B$343,0))/INDEX($D$320:$D$343,MATCH($F136,$B$320:$B$343,0)),SUMIFS('Input-Allocators'!E$32:E$80,'Input-Allocators'!$B$32:$B$80,$F136))*$D136</f>
        <v>8.6939238879331967E-3</v>
      </c>
      <c r="I136" s="14">
        <f ca="1">IFERROR(INDEX(I$320:I$343,MATCH($F136,$B$320:$B$343,0))/INDEX($D$320:$D$343,MATCH($F136,$B$320:$B$343,0)),SUMIFS('Input-Allocators'!F$32:F$80,'Input-Allocators'!$B$32:$B$80,$F136))*$D136</f>
        <v>1.2101160555249332E-2</v>
      </c>
      <c r="J136" s="14">
        <f ca="1">IFERROR(INDEX(J$320:J$343,MATCH($F136,$B$320:$B$343,0))/INDEX($D$320:$D$343,MATCH($F136,$B$320:$B$343,0)),SUMIFS('Input-Allocators'!G$32:G$80,'Input-Allocators'!$B$32:$B$80,$F136))*$D136</f>
        <v>7.1113028730332185E-3</v>
      </c>
      <c r="K136" s="14">
        <f ca="1">IFERROR(INDEX(K$320:K$343,MATCH($F136,$B$320:$B$343,0))/INDEX($D$320:$D$343,MATCH($F136,$B$320:$B$343,0)),SUMIFS('Input-Allocators'!H$32:H$80,'Input-Allocators'!$B$32:$B$80,$F136))*$D136</f>
        <v>1.1210310675245359E-3</v>
      </c>
      <c r="L136" s="14">
        <f ca="1">IFERROR(INDEX(L$320:L$343,MATCH($F136,$B$320:$B$343,0))/INDEX($D$320:$D$343,MATCH($F136,$B$320:$B$343,0)),SUMIFS('Input-Allocators'!I$32:I$80,'Input-Allocators'!$B$32:$B$80,$F136))*$D136</f>
        <v>4.6445731611186042E-4</v>
      </c>
      <c r="M136" s="14">
        <f ca="1">IFERROR(INDEX(M$320:M$343,MATCH($F136,$B$320:$B$343,0))/INDEX($D$320:$D$343,MATCH($F136,$B$320:$B$343,0)),SUMIFS('Input-Allocators'!J$32:J$80,'Input-Allocators'!$B$32:$B$80,$F136))*$D136</f>
        <v>1.7017656003202862E-3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0.25220975000000007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SALES_COM</v>
      </c>
      <c r="G139" s="14">
        <f ca="1">IFERROR(INDEX(G$320:G$343,MATCH($F139,$B$320:$B$343,0))/INDEX($D$320:$D$343,MATCH($F139,$B$320:$B$343,0)),SUMIFS('Input-Allocators'!D$32:D$80,'Input-Allocators'!$B$32:$B$80,$F139))*$D139</f>
        <v>0.21214699425648315</v>
      </c>
      <c r="H139" s="14">
        <f ca="1">IFERROR(INDEX(H$320:H$343,MATCH($F139,$B$320:$B$343,0))/INDEX($D$320:$D$343,MATCH($F139,$B$320:$B$343,0)),SUMIFS('Input-Allocators'!E$32:E$80,'Input-Allocators'!$B$32:$B$80,$F139))*$D139</f>
        <v>1.1165818886718727E-2</v>
      </c>
      <c r="I139" s="14">
        <f ca="1">IFERROR(INDEX(I$320:I$343,MATCH($F139,$B$320:$B$343,0))/INDEX($D$320:$D$343,MATCH($F139,$B$320:$B$343,0)),SUMIFS('Input-Allocators'!F$32:F$80,'Input-Allocators'!$B$32:$B$80,$F139))*$D139</f>
        <v>1.5541816194935719E-2</v>
      </c>
      <c r="J139" s="14">
        <f ca="1">IFERROR(INDEX(J$320:J$343,MATCH($F139,$B$320:$B$343,0))/INDEX($D$320:$D$343,MATCH($F139,$B$320:$B$343,0)),SUMIFS('Input-Allocators'!G$32:G$80,'Input-Allocators'!$B$32:$B$80,$F139))*$D139</f>
        <v>9.133220045680436E-3</v>
      </c>
      <c r="K139" s="14">
        <f ca="1">IFERROR(INDEX(K$320:K$343,MATCH($F139,$B$320:$B$343,0))/INDEX($D$320:$D$343,MATCH($F139,$B$320:$B$343,0)),SUMIFS('Input-Allocators'!H$32:H$80,'Input-Allocators'!$B$32:$B$80,$F139))*$D139</f>
        <v>1.4397675925984712E-3</v>
      </c>
      <c r="L139" s="14">
        <f ca="1">IFERROR(INDEX(L$320:L$343,MATCH($F139,$B$320:$B$343,0))/INDEX($D$320:$D$343,MATCH($F139,$B$320:$B$343,0)),SUMIFS('Input-Allocators'!I$32:I$80,'Input-Allocators'!$B$32:$B$80,$F139))*$D139</f>
        <v>5.9651388017262458E-4</v>
      </c>
      <c r="M139" s="14">
        <f ca="1">IFERROR(INDEX(M$320:M$343,MATCH($F139,$B$320:$B$343,0))/INDEX($D$320:$D$343,MATCH($F139,$B$320:$B$343,0)),SUMIFS('Input-Allocators'!J$32:J$80,'Input-Allocators'!$B$32:$B$80,$F139))*$D139</f>
        <v>2.1856191434109426E-3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15.376701878405505</v>
      </c>
      <c r="E140" s="14">
        <f t="shared" ca="1" si="33"/>
        <v>0</v>
      </c>
      <c r="F140" s="46"/>
      <c r="G140" s="174">
        <f t="shared" ref="G140:U140" ca="1" si="36">SUBTOTAL(9,G129:G139)</f>
        <v>12.934159306219312</v>
      </c>
      <c r="H140" s="174">
        <f t="shared" ca="1" si="36"/>
        <v>0.6807566648368808</v>
      </c>
      <c r="I140" s="174">
        <f t="shared" ca="1" si="36"/>
        <v>0.9475520842413947</v>
      </c>
      <c r="J140" s="174">
        <f t="shared" ca="1" si="36"/>
        <v>0.55683335728418559</v>
      </c>
      <c r="K140" s="174">
        <f t="shared" ca="1" si="36"/>
        <v>8.7779624085017646E-2</v>
      </c>
      <c r="L140" s="174">
        <f t="shared" ca="1" si="36"/>
        <v>3.6368205835600527E-2</v>
      </c>
      <c r="M140" s="174">
        <f t="shared" ca="1" si="36"/>
        <v>0.13325263590311659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0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0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0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99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SALES_COM</v>
      </c>
      <c r="G146" s="14">
        <f ca="1">IFERROR(INDEX(G$320:G$343,MATCH($F146,$B$320:$B$343,0))/INDEX($D$320:$D$343,MATCH($F146,$B$320:$B$343,0)),SUMIFS('Input-Allocators'!D$32:D$80,'Input-Allocators'!$B$32:$B$80,$F146))*$D146</f>
        <v>83.274149517977904</v>
      </c>
      <c r="H146" s="14">
        <f ca="1">IFERROR(INDEX(H$320:H$343,MATCH($F146,$B$320:$B$343,0))/INDEX($D$320:$D$343,MATCH($F146,$B$320:$B$343,0)),SUMIFS('Input-Allocators'!E$32:E$80,'Input-Allocators'!$B$32:$B$80,$F146))*$D146</f>
        <v>4.3829236172874113</v>
      </c>
      <c r="I146" s="14">
        <f ca="1">IFERROR(INDEX(I$320:I$343,MATCH($F146,$B$320:$B$343,0))/INDEX($D$320:$D$343,MATCH($F146,$B$320:$B$343,0)),SUMIFS('Input-Allocators'!F$32:F$80,'Input-Allocators'!$B$32:$B$80,$F146))*$D146</f>
        <v>6.1006356942926905</v>
      </c>
      <c r="J146" s="14">
        <f ca="1">IFERROR(INDEX(J$320:J$343,MATCH($F146,$B$320:$B$343,0))/INDEX($D$320:$D$343,MATCH($F146,$B$320:$B$343,0)),SUMIFS('Input-Allocators'!G$32:G$80,'Input-Allocators'!$B$32:$B$80,$F146))*$D146</f>
        <v>3.5850667332343926</v>
      </c>
      <c r="K146" s="14">
        <f ca="1">IFERROR(INDEX(K$320:K$343,MATCH($F146,$B$320:$B$343,0))/INDEX($D$320:$D$343,MATCH($F146,$B$320:$B$343,0)),SUMIFS('Input-Allocators'!H$32:H$80,'Input-Allocators'!$B$32:$B$80,$F146))*$D146</f>
        <v>0.56515258298796389</v>
      </c>
      <c r="L146" s="14">
        <f ca="1">IFERROR(INDEX(L$320:L$343,MATCH($F146,$B$320:$B$343,0))/INDEX($D$320:$D$343,MATCH($F146,$B$320:$B$343,0)),SUMIFS('Input-Allocators'!I$32:I$80,'Input-Allocators'!$B$32:$B$80,$F146))*$D146</f>
        <v>0.23414984605904338</v>
      </c>
      <c r="M146" s="14">
        <f ca="1">IFERROR(INDEX(M$320:M$343,MATCH($F146,$B$320:$B$343,0))/INDEX($D$320:$D$343,MATCH($F146,$B$320:$B$343,0)),SUMIFS('Input-Allocators'!J$32:J$80,'Input-Allocators'!$B$32:$B$80,$F146))*$D146</f>
        <v>0.85792200816060149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18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SALES_COM</v>
      </c>
      <c r="G147" s="14">
        <f ca="1">IFERROR(INDEX(G$320:G$343,MATCH($F147,$B$320:$B$343,0))/INDEX($D$320:$D$343,MATCH($F147,$B$320:$B$343,0)),SUMIFS('Input-Allocators'!D$32:D$80,'Input-Allocators'!$B$32:$B$80,$F147))*$D147</f>
        <v>15.140754457814163</v>
      </c>
      <c r="H147" s="14">
        <f ca="1">IFERROR(INDEX(H$320:H$343,MATCH($F147,$B$320:$B$343,0))/INDEX($D$320:$D$343,MATCH($F147,$B$320:$B$343,0)),SUMIFS('Input-Allocators'!E$32:E$80,'Input-Allocators'!$B$32:$B$80,$F147))*$D147</f>
        <v>0.79689520314316575</v>
      </c>
      <c r="I147" s="14">
        <f ca="1">IFERROR(INDEX(I$320:I$343,MATCH($F147,$B$320:$B$343,0))/INDEX($D$320:$D$343,MATCH($F147,$B$320:$B$343,0)),SUMIFS('Input-Allocators'!F$32:F$80,'Input-Allocators'!$B$32:$B$80,$F147))*$D147</f>
        <v>1.1092064898713982</v>
      </c>
      <c r="J147" s="14">
        <f ca="1">IFERROR(INDEX(J$320:J$343,MATCH($F147,$B$320:$B$343,0))/INDEX($D$320:$D$343,MATCH($F147,$B$320:$B$343,0)),SUMIFS('Input-Allocators'!G$32:G$80,'Input-Allocators'!$B$32:$B$80,$F147))*$D147</f>
        <v>0.65183031513352596</v>
      </c>
      <c r="K147" s="14">
        <f ca="1">IFERROR(INDEX(K$320:K$343,MATCH($F147,$B$320:$B$343,0))/INDEX($D$320:$D$343,MATCH($F147,$B$320:$B$343,0)),SUMIFS('Input-Allocators'!H$32:H$80,'Input-Allocators'!$B$32:$B$80,$F147))*$D147</f>
        <v>0.1027550150887207</v>
      </c>
      <c r="L147" s="14">
        <f ca="1">IFERROR(INDEX(L$320:L$343,MATCH($F147,$B$320:$B$343,0))/INDEX($D$320:$D$343,MATCH($F147,$B$320:$B$343,0)),SUMIFS('Input-Allocators'!I$32:I$80,'Input-Allocators'!$B$32:$B$80,$F147))*$D147</f>
        <v>4.2572699283462433E-2</v>
      </c>
      <c r="M147" s="14">
        <f ca="1">IFERROR(INDEX(M$320:M$343,MATCH($F147,$B$320:$B$343,0))/INDEX($D$320:$D$343,MATCH($F147,$B$320:$B$343,0)),SUMIFS('Input-Allocators'!J$32:J$80,'Input-Allocators'!$B$32:$B$80,$F147))*$D147</f>
        <v>0.15598581966556391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8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SALES_COM</v>
      </c>
      <c r="G148" s="14">
        <f ca="1">IFERROR(INDEX(G$320:G$343,MATCH($F148,$B$320:$B$343,0))/INDEX($D$320:$D$343,MATCH($F148,$B$320:$B$343,0)),SUMIFS('Input-Allocators'!D$32:D$80,'Input-Allocators'!$B$32:$B$80,$F148))*$D148</f>
        <v>6.7292242034729615</v>
      </c>
      <c r="H148" s="14">
        <f ca="1">IFERROR(INDEX(H$320:H$343,MATCH($F148,$B$320:$B$343,0))/INDEX($D$320:$D$343,MATCH($F148,$B$320:$B$343,0)),SUMIFS('Input-Allocators'!E$32:E$80,'Input-Allocators'!$B$32:$B$80,$F148))*$D148</f>
        <v>0.35417564584140698</v>
      </c>
      <c r="I148" s="14">
        <f ca="1">IFERROR(INDEX(I$320:I$343,MATCH($F148,$B$320:$B$343,0))/INDEX($D$320:$D$343,MATCH($F148,$B$320:$B$343,0)),SUMIFS('Input-Allocators'!F$32:F$80,'Input-Allocators'!$B$32:$B$80,$F148))*$D148</f>
        <v>0.49298066216506586</v>
      </c>
      <c r="J148" s="14">
        <f ca="1">IFERROR(INDEX(J$320:J$343,MATCH($F148,$B$320:$B$343,0))/INDEX($D$320:$D$343,MATCH($F148,$B$320:$B$343,0)),SUMIFS('Input-Allocators'!G$32:G$80,'Input-Allocators'!$B$32:$B$80,$F148))*$D148</f>
        <v>0.28970236228156709</v>
      </c>
      <c r="K148" s="14">
        <f ca="1">IFERROR(INDEX(K$320:K$343,MATCH($F148,$B$320:$B$343,0))/INDEX($D$320:$D$343,MATCH($F148,$B$320:$B$343,0)),SUMIFS('Input-Allocators'!H$32:H$80,'Input-Allocators'!$B$32:$B$80,$F148))*$D148</f>
        <v>4.5668895594986977E-2</v>
      </c>
      <c r="L148" s="14">
        <f ca="1">IFERROR(INDEX(L$320:L$343,MATCH($F148,$B$320:$B$343,0))/INDEX($D$320:$D$343,MATCH($F148,$B$320:$B$343,0)),SUMIFS('Input-Allocators'!I$32:I$80,'Input-Allocators'!$B$32:$B$80,$F148))*$D148</f>
        <v>1.892119968153886E-2</v>
      </c>
      <c r="M148" s="14">
        <f ca="1">IFERROR(INDEX(M$320:M$343,MATCH($F148,$B$320:$B$343,0))/INDEX($D$320:$D$343,MATCH($F148,$B$320:$B$343,0)),SUMIFS('Input-Allocators'!J$32:J$80,'Input-Allocators'!$B$32:$B$80,$F148))*$D148</f>
        <v>6.9327030962472849E-2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43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SALES_COM</v>
      </c>
      <c r="G149" s="14">
        <f ca="1">IFERROR(INDEX(G$320:G$343,MATCH($F149,$B$320:$B$343,0))/INDEX($D$320:$D$343,MATCH($F149,$B$320:$B$343,0)),SUMIFS('Input-Allocators'!D$32:D$80,'Input-Allocators'!$B$32:$B$80,$F149))*$D149</f>
        <v>36.169580093667165</v>
      </c>
      <c r="H149" s="14">
        <f ca="1">IFERROR(INDEX(H$320:H$343,MATCH($F149,$B$320:$B$343,0))/INDEX($D$320:$D$343,MATCH($F149,$B$320:$B$343,0)),SUMIFS('Input-Allocators'!E$32:E$80,'Input-Allocators'!$B$32:$B$80,$F149))*$D149</f>
        <v>1.9036940963975626</v>
      </c>
      <c r="I149" s="14">
        <f ca="1">IFERROR(INDEX(I$320:I$343,MATCH($F149,$B$320:$B$343,0))/INDEX($D$320:$D$343,MATCH($F149,$B$320:$B$343,0)),SUMIFS('Input-Allocators'!F$32:F$80,'Input-Allocators'!$B$32:$B$80,$F149))*$D149</f>
        <v>2.6497710591372292</v>
      </c>
      <c r="J149" s="14">
        <f ca="1">IFERROR(INDEX(J$320:J$343,MATCH($F149,$B$320:$B$343,0))/INDEX($D$320:$D$343,MATCH($F149,$B$320:$B$343,0)),SUMIFS('Input-Allocators'!G$32:G$80,'Input-Allocators'!$B$32:$B$80,$F149))*$D149</f>
        <v>1.5571501972634232</v>
      </c>
      <c r="K149" s="14">
        <f ca="1">IFERROR(INDEX(K$320:K$343,MATCH($F149,$B$320:$B$343,0))/INDEX($D$320:$D$343,MATCH($F149,$B$320:$B$343,0)),SUMIFS('Input-Allocators'!H$32:H$80,'Input-Allocators'!$B$32:$B$80,$F149))*$D149</f>
        <v>0.24547031382305501</v>
      </c>
      <c r="L149" s="14">
        <f ca="1">IFERROR(INDEX(L$320:L$343,MATCH($F149,$B$320:$B$343,0))/INDEX($D$320:$D$343,MATCH($F149,$B$320:$B$343,0)),SUMIFS('Input-Allocators'!I$32:I$80,'Input-Allocators'!$B$32:$B$80,$F149))*$D149</f>
        <v>0.10170144828827136</v>
      </c>
      <c r="M149" s="14">
        <f ca="1">IFERROR(INDEX(M$320:M$343,MATCH($F149,$B$320:$B$343,0))/INDEX($D$320:$D$343,MATCH($F149,$B$320:$B$343,0)),SUMIFS('Input-Allocators'!J$32:J$80,'Input-Allocators'!$B$32:$B$80,$F149))*$D149</f>
        <v>0.37263279142329159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0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0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-51.433075004419244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SALES_COM</v>
      </c>
      <c r="G152" s="14">
        <f ca="1">IFERROR(INDEX(G$320:G$343,MATCH($F152,$B$320:$B$343,0))/INDEX($D$320:$D$343,MATCH($F152,$B$320:$B$343,0)),SUMIFS('Input-Allocators'!D$32:D$80,'Input-Allocators'!$B$32:$B$80,$F152))*$D152</f>
        <v>-43.263086647347272</v>
      </c>
      <c r="H152" s="14">
        <f ca="1">IFERROR(INDEX(H$320:H$343,MATCH($F152,$B$320:$B$343,0))/INDEX($D$320:$D$343,MATCH($F152,$B$320:$B$343,0)),SUMIFS('Input-Allocators'!E$32:E$80,'Input-Allocators'!$B$32:$B$80,$F152))*$D152</f>
        <v>-2.2770428196624639</v>
      </c>
      <c r="I152" s="14">
        <f ca="1">IFERROR(INDEX(I$320:I$343,MATCH($F152,$B$320:$B$343,0))/INDEX($D$320:$D$343,MATCH($F152,$B$320:$B$343,0)),SUMIFS('Input-Allocators'!F$32:F$80,'Input-Allocators'!$B$32:$B$80,$F152))*$D152</f>
        <v>-3.1694389216080121</v>
      </c>
      <c r="J152" s="14">
        <f ca="1">IFERROR(INDEX(J$320:J$343,MATCH($F152,$B$320:$B$343,0))/INDEX($D$320:$D$343,MATCH($F152,$B$320:$B$343,0)),SUMIFS('Input-Allocators'!G$32:G$80,'Input-Allocators'!$B$32:$B$80,$F152))*$D152</f>
        <v>-1.8625354160231595</v>
      </c>
      <c r="K152" s="14">
        <f ca="1">IFERROR(INDEX(K$320:K$343,MATCH($F152,$B$320:$B$343,0))/INDEX($D$320:$D$343,MATCH($F152,$B$320:$B$343,0)),SUMIFS('Input-Allocators'!H$32:H$80,'Input-Allocators'!$B$32:$B$80,$F152))*$D152</f>
        <v>-0.29361146656324461</v>
      </c>
      <c r="L152" s="14">
        <f ca="1">IFERROR(INDEX(L$320:L$343,MATCH($F152,$B$320:$B$343,0))/INDEX($D$320:$D$343,MATCH($F152,$B$320:$B$343,0)),SUMIFS('Input-Allocators'!I$32:I$80,'Input-Allocators'!$B$32:$B$80,$F152))*$D152</f>
        <v>-0.12164693529927272</v>
      </c>
      <c r="M152" s="14">
        <f ca="1">IFERROR(INDEX(M$320:M$343,MATCH($F152,$B$320:$B$343,0))/INDEX($D$320:$D$343,MATCH($F152,$B$320:$B$343,0)),SUMIFS('Input-Allocators'!J$32:J$80,'Input-Allocators'!$B$32:$B$80,$F152))*$D152</f>
        <v>-0.44571279791582019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116.56692499558076</v>
      </c>
      <c r="E153" s="14">
        <f t="shared" ca="1" si="33"/>
        <v>0</v>
      </c>
      <c r="F153" s="46"/>
      <c r="G153" s="174">
        <f t="shared" ref="G153:U153" ca="1" si="38">SUBTOTAL(9,G143:G152)</f>
        <v>98.050621625584938</v>
      </c>
      <c r="H153" s="174">
        <f t="shared" ca="1" si="38"/>
        <v>5.1606457430070822</v>
      </c>
      <c r="I153" s="174">
        <f t="shared" ca="1" si="38"/>
        <v>7.1831549838583708</v>
      </c>
      <c r="J153" s="174">
        <f t="shared" ca="1" si="38"/>
        <v>4.2212141918897492</v>
      </c>
      <c r="K153" s="174">
        <f t="shared" ca="1" si="38"/>
        <v>0.66543534093148216</v>
      </c>
      <c r="L153" s="174">
        <f t="shared" ca="1" si="38"/>
        <v>0.27569825801304332</v>
      </c>
      <c r="M153" s="174">
        <f t="shared" ca="1" si="38"/>
        <v>1.0101548522961099</v>
      </c>
      <c r="N153" s="174">
        <f t="shared" ca="1" si="38"/>
        <v>0</v>
      </c>
      <c r="O153" s="174">
        <f t="shared" ca="1" si="38"/>
        <v>0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0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40"/>
        <v>0</v>
      </c>
      <c r="F169" s="46"/>
      <c r="G169" s="174">
        <f t="shared" ref="G169:U169" ca="1" si="41">SUBTOTAL(9,G156:G168)</f>
        <v>0</v>
      </c>
      <c r="H169" s="174">
        <f t="shared" ca="1" si="41"/>
        <v>0</v>
      </c>
      <c r="I169" s="174">
        <f t="shared" ca="1" si="41"/>
        <v>0</v>
      </c>
      <c r="J169" s="174">
        <f t="shared" ca="1" si="41"/>
        <v>0</v>
      </c>
      <c r="K169" s="174">
        <f t="shared" ca="1" si="41"/>
        <v>0</v>
      </c>
      <c r="L169" s="174">
        <f t="shared" ca="1" si="41"/>
        <v>0</v>
      </c>
      <c r="M169" s="174">
        <f t="shared" ca="1" si="41"/>
        <v>0</v>
      </c>
      <c r="N169" s="174">
        <f t="shared" ca="1" si="41"/>
        <v>0</v>
      </c>
      <c r="O169" s="174">
        <f t="shared" ca="1" si="41"/>
        <v>0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0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0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0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0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0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0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0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0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0</v>
      </c>
      <c r="E183" s="14">
        <f t="shared" ca="1" si="43"/>
        <v>0</v>
      </c>
      <c r="F183" s="46"/>
      <c r="G183" s="174">
        <f t="shared" ref="G183:U183" ca="1" si="44">SUBTOTAL(9,G172:G182)</f>
        <v>0</v>
      </c>
      <c r="H183" s="174">
        <f t="shared" ca="1" si="44"/>
        <v>0</v>
      </c>
      <c r="I183" s="174">
        <f t="shared" ca="1" si="44"/>
        <v>0</v>
      </c>
      <c r="J183" s="174">
        <f t="shared" ca="1" si="44"/>
        <v>0</v>
      </c>
      <c r="K183" s="174">
        <f t="shared" ca="1" si="44"/>
        <v>0</v>
      </c>
      <c r="L183" s="174">
        <f t="shared" ca="1" si="44"/>
        <v>0</v>
      </c>
      <c r="M183" s="174">
        <f t="shared" ca="1" si="44"/>
        <v>0</v>
      </c>
      <c r="N183" s="174">
        <f t="shared" ca="1" si="44"/>
        <v>0</v>
      </c>
      <c r="O183" s="174">
        <f t="shared" ca="1" si="44"/>
        <v>0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0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0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0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0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6"/>
        <v>0</v>
      </c>
      <c r="F193" s="46"/>
      <c r="G193" s="174">
        <f t="shared" ref="G193:U193" ca="1" si="47">SUBTOTAL(9,G186:G192)</f>
        <v>0</v>
      </c>
      <c r="H193" s="174">
        <f t="shared" ca="1" si="47"/>
        <v>0</v>
      </c>
      <c r="I193" s="174">
        <f t="shared" ca="1" si="47"/>
        <v>0</v>
      </c>
      <c r="J193" s="174">
        <f t="shared" ca="1" si="47"/>
        <v>0</v>
      </c>
      <c r="K193" s="174">
        <f t="shared" ca="1" si="47"/>
        <v>0</v>
      </c>
      <c r="L193" s="174">
        <f t="shared" ca="1" si="47"/>
        <v>0</v>
      </c>
      <c r="M193" s="174">
        <f t="shared" ca="1" si="47"/>
        <v>0</v>
      </c>
      <c r="N193" s="174">
        <f t="shared" ca="1" si="47"/>
        <v>0</v>
      </c>
      <c r="O193" s="174">
        <f t="shared" ca="1" si="47"/>
        <v>0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0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4">
        <f ca="1">IFERROR(INDEX(G$320:G$343,MATCH($F196,$B$320:$B$343,0))/INDEX($D$320:$D$343,MATCH($F196,$B$320:$B$343,0)),SUMIFS('Input-Allocators'!D$32:D$80,'Input-Allocators'!$B$32:$B$80,$F196))*$D196</f>
        <v>0</v>
      </c>
      <c r="H196" s="14">
        <f ca="1">IFERROR(INDEX(H$320:H$343,MATCH($F196,$B$320:$B$343,0))/INDEX($D$320:$D$343,MATCH($F196,$B$320:$B$343,0)),SUMIFS('Input-Allocators'!E$32:E$80,'Input-Allocators'!$B$32:$B$80,$F196))*$D196</f>
        <v>0</v>
      </c>
      <c r="I196" s="14">
        <f ca="1">IFERROR(INDEX(I$320:I$343,MATCH($F196,$B$320:$B$343,0))/INDEX($D$320:$D$343,MATCH($F196,$B$320:$B$343,0)),SUMIFS('Input-Allocators'!F$32:F$80,'Input-Allocators'!$B$32:$B$80,$F196))*$D196</f>
        <v>0</v>
      </c>
      <c r="J196" s="14">
        <f ca="1">IFERROR(INDEX(J$320:J$343,MATCH($F196,$B$320:$B$343,0))/INDEX($D$320:$D$343,MATCH($F196,$B$320:$B$343,0)),SUMIFS('Input-Allocators'!G$32:G$80,'Input-Allocators'!$B$32:$B$80,$F196))*$D196</f>
        <v>0</v>
      </c>
      <c r="K196" s="14">
        <f ca="1">IFERROR(INDEX(K$320:K$343,MATCH($F196,$B$320:$B$343,0))/INDEX($D$320:$D$343,MATCH($F196,$B$320:$B$343,0)),SUMIFS('Input-Allocators'!H$32:H$80,'Input-Allocators'!$B$32:$B$80,$F196))*$D196</f>
        <v>0</v>
      </c>
      <c r="L196" s="14">
        <f ca="1">IFERROR(INDEX(L$320:L$343,MATCH($F196,$B$320:$B$343,0))/INDEX($D$320:$D$343,MATCH($F196,$B$320:$B$343,0)),SUMIFS('Input-Allocators'!I$32:I$80,'Input-Allocators'!$B$32:$B$80,$F196))*$D196</f>
        <v>0</v>
      </c>
      <c r="M196" s="14">
        <f ca="1">IFERROR(INDEX(M$320:M$343,MATCH($F196,$B$320:$B$343,0))/INDEX($D$320:$D$343,MATCH($F196,$B$320:$B$343,0)),SUMIFS('Input-Allocators'!J$32:J$80,'Input-Allocators'!$B$32:$B$80,$F196))*$D196</f>
        <v>0</v>
      </c>
      <c r="N196" s="14">
        <f ca="1">IFERROR(INDEX(N$320:N$343,MATCH($F196,$B$320:$B$343,0))/INDEX($D$320:$D$343,MATCH($F196,$B$320:$B$343,0)),SUMIFS('Input-Allocators'!K$32:K$80,'Input-Allocators'!$B$32:$B$80,$F196))*$D196</f>
        <v>0</v>
      </c>
      <c r="O196" s="14">
        <f ca="1">IFERROR(INDEX(O$320:O$343,MATCH($F196,$B$320:$B$343,0))/INDEX($D$320:$D$343,MATCH($F196,$B$320:$B$343,0)),SUMIFS('Input-Allocators'!L$32:L$80,'Input-Allocators'!$B$32:$B$80,$F196))*$D196</f>
        <v>0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0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0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0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-</v>
      </c>
      <c r="G200" s="14">
        <f ca="1">IFERROR(INDEX(G$320:G$343,MATCH($F200,$B$320:$B$343,0))/INDEX($D$320:$D$343,MATCH($F200,$B$320:$B$343,0)),SUMIFS('Input-Allocators'!D$32:D$80,'Input-Allocators'!$B$32:$B$80,$F200))*$D200</f>
        <v>0</v>
      </c>
      <c r="H200" s="14">
        <f ca="1">IFERROR(INDEX(H$320:H$343,MATCH($F200,$B$320:$B$343,0))/INDEX($D$320:$D$343,MATCH($F200,$B$320:$B$343,0)),SUMIFS('Input-Allocators'!E$32:E$80,'Input-Allocators'!$B$32:$B$80,$F200))*$D200</f>
        <v>0</v>
      </c>
      <c r="I200" s="14">
        <f ca="1">IFERROR(INDEX(I$320:I$343,MATCH($F200,$B$320:$B$343,0))/INDEX($D$320:$D$343,MATCH($F200,$B$320:$B$343,0)),SUMIFS('Input-Allocators'!F$32:F$80,'Input-Allocators'!$B$32:$B$80,$F200))*$D200</f>
        <v>0</v>
      </c>
      <c r="J200" s="14">
        <f ca="1">IFERROR(INDEX(J$320:J$343,MATCH($F200,$B$320:$B$343,0))/INDEX($D$320:$D$343,MATCH($F200,$B$320:$B$343,0)),SUMIFS('Input-Allocators'!G$32:G$80,'Input-Allocators'!$B$32:$B$80,$F200))*$D200</f>
        <v>0</v>
      </c>
      <c r="K200" s="14">
        <f ca="1">IFERROR(INDEX(K$320:K$343,MATCH($F200,$B$320:$B$343,0))/INDEX($D$320:$D$343,MATCH($F200,$B$320:$B$343,0)),SUMIFS('Input-Allocators'!H$32:H$80,'Input-Allocators'!$B$32:$B$80,$F200))*$D200</f>
        <v>0</v>
      </c>
      <c r="L200" s="14">
        <f ca="1">IFERROR(INDEX(L$320:L$343,MATCH($F200,$B$320:$B$343,0))/INDEX($D$320:$D$343,MATCH($F200,$B$320:$B$343,0)),SUMIFS('Input-Allocators'!I$32:I$80,'Input-Allocators'!$B$32:$B$80,$F200))*$D200</f>
        <v>0</v>
      </c>
      <c r="M200" s="14">
        <f ca="1">IFERROR(INDEX(M$320:M$343,MATCH($F200,$B$320:$B$343,0))/INDEX($D$320:$D$343,MATCH($F200,$B$320:$B$343,0)),SUMIFS('Input-Allocators'!J$32:J$80,'Input-Allocators'!$B$32:$B$80,$F200))*$D200</f>
        <v>0</v>
      </c>
      <c r="N200" s="14">
        <f ca="1">IFERROR(INDEX(N$320:N$343,MATCH($F200,$B$320:$B$343,0))/INDEX($D$320:$D$343,MATCH($F200,$B$320:$B$343,0)),SUMIFS('Input-Allocators'!K$32:K$80,'Input-Allocators'!$B$32:$B$80,$F200))*$D200</f>
        <v>0</v>
      </c>
      <c r="O200" s="14">
        <f ca="1">IFERROR(INDEX(O$320:O$343,MATCH($F200,$B$320:$B$343,0))/INDEX($D$320:$D$343,MATCH($F200,$B$320:$B$343,0)),SUMIFS('Input-Allocators'!L$32:L$80,'Input-Allocators'!$B$32:$B$80,$F200))*$D200</f>
        <v>0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0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0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0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0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0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0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4">
        <f ca="1">IFERROR(INDEX(G$320:G$343,MATCH($F206,$B$320:$B$343,0))/INDEX($D$320:$D$343,MATCH($F206,$B$320:$B$343,0)),SUMIFS('Input-Allocators'!D$32:D$80,'Input-Allocators'!$B$32:$B$80,$F206))*$D206</f>
        <v>0</v>
      </c>
      <c r="H206" s="14">
        <f ca="1">IFERROR(INDEX(H$320:H$343,MATCH($F206,$B$320:$B$343,0))/INDEX($D$320:$D$343,MATCH($F206,$B$320:$B$343,0)),SUMIFS('Input-Allocators'!E$32:E$80,'Input-Allocators'!$B$32:$B$80,$F206))*$D206</f>
        <v>0</v>
      </c>
      <c r="I206" s="14">
        <f ca="1">IFERROR(INDEX(I$320:I$343,MATCH($F206,$B$320:$B$343,0))/INDEX($D$320:$D$343,MATCH($F206,$B$320:$B$343,0)),SUMIFS('Input-Allocators'!F$32:F$80,'Input-Allocators'!$B$32:$B$80,$F206))*$D206</f>
        <v>0</v>
      </c>
      <c r="J206" s="14">
        <f ca="1">IFERROR(INDEX(J$320:J$343,MATCH($F206,$B$320:$B$343,0))/INDEX($D$320:$D$343,MATCH($F206,$B$320:$B$343,0)),SUMIFS('Input-Allocators'!G$32:G$80,'Input-Allocators'!$B$32:$B$80,$F206))*$D206</f>
        <v>0</v>
      </c>
      <c r="K206" s="14">
        <f ca="1">IFERROR(INDEX(K$320:K$343,MATCH($F206,$B$320:$B$343,0))/INDEX($D$320:$D$343,MATCH($F206,$B$320:$B$343,0)),SUMIFS('Input-Allocators'!H$32:H$80,'Input-Allocators'!$B$32:$B$80,$F206))*$D206</f>
        <v>0</v>
      </c>
      <c r="L206" s="14">
        <f ca="1">IFERROR(INDEX(L$320:L$343,MATCH($F206,$B$320:$B$343,0))/INDEX($D$320:$D$343,MATCH($F206,$B$320:$B$343,0)),SUMIFS('Input-Allocators'!I$32:I$80,'Input-Allocators'!$B$32:$B$80,$F206))*$D206</f>
        <v>0</v>
      </c>
      <c r="M206" s="14">
        <f ca="1">IFERROR(INDEX(M$320:M$343,MATCH($F206,$B$320:$B$343,0))/INDEX($D$320:$D$343,MATCH($F206,$B$320:$B$343,0)),SUMIFS('Input-Allocators'!J$32:J$80,'Input-Allocators'!$B$32:$B$80,$F206))*$D206</f>
        <v>0</v>
      </c>
      <c r="N206" s="14">
        <f ca="1">IFERROR(INDEX(N$320:N$343,MATCH($F206,$B$320:$B$343,0))/INDEX($D$320:$D$343,MATCH($F206,$B$320:$B$343,0)),SUMIFS('Input-Allocators'!K$32:K$80,'Input-Allocators'!$B$32:$B$80,$F206))*$D206</f>
        <v>0</v>
      </c>
      <c r="O206" s="14">
        <f ca="1">IFERROR(INDEX(O$320:O$343,MATCH($F206,$B$320:$B$343,0))/INDEX($D$320:$D$343,MATCH($F206,$B$320:$B$343,0)),SUMIFS('Input-Allocators'!L$32:L$80,'Input-Allocators'!$B$32:$B$80,$F206))*$D206</f>
        <v>0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0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-</v>
      </c>
      <c r="G207" s="14">
        <f ca="1">IFERROR(INDEX(G$320:G$343,MATCH($F207,$B$320:$B$343,0))/INDEX($D$320:$D$343,MATCH($F207,$B$320:$B$343,0)),SUMIFS('Input-Allocators'!D$32:D$80,'Input-Allocators'!$B$32:$B$80,$F207))*$D207</f>
        <v>0</v>
      </c>
      <c r="H207" s="14">
        <f ca="1">IFERROR(INDEX(H$320:H$343,MATCH($F207,$B$320:$B$343,0))/INDEX($D$320:$D$343,MATCH($F207,$B$320:$B$343,0)),SUMIFS('Input-Allocators'!E$32:E$80,'Input-Allocators'!$B$32:$B$80,$F207))*$D207</f>
        <v>0</v>
      </c>
      <c r="I207" s="14">
        <f ca="1">IFERROR(INDEX(I$320:I$343,MATCH($F207,$B$320:$B$343,0))/INDEX($D$320:$D$343,MATCH($F207,$B$320:$B$343,0)),SUMIFS('Input-Allocators'!F$32:F$80,'Input-Allocators'!$B$32:$B$80,$F207))*$D207</f>
        <v>0</v>
      </c>
      <c r="J207" s="14">
        <f ca="1">IFERROR(INDEX(J$320:J$343,MATCH($F207,$B$320:$B$343,0))/INDEX($D$320:$D$343,MATCH($F207,$B$320:$B$343,0)),SUMIFS('Input-Allocators'!G$32:G$80,'Input-Allocators'!$B$32:$B$80,$F207))*$D207</f>
        <v>0</v>
      </c>
      <c r="K207" s="14">
        <f ca="1">IFERROR(INDEX(K$320:K$343,MATCH($F207,$B$320:$B$343,0))/INDEX($D$320:$D$343,MATCH($F207,$B$320:$B$343,0)),SUMIFS('Input-Allocators'!H$32:H$80,'Input-Allocators'!$B$32:$B$80,$F207))*$D207</f>
        <v>0</v>
      </c>
      <c r="L207" s="14">
        <f ca="1">IFERROR(INDEX(L$320:L$343,MATCH($F207,$B$320:$B$343,0))/INDEX($D$320:$D$343,MATCH($F207,$B$320:$B$343,0)),SUMIFS('Input-Allocators'!I$32:I$80,'Input-Allocators'!$B$32:$B$80,$F207))*$D207</f>
        <v>0</v>
      </c>
      <c r="M207" s="14">
        <f ca="1">IFERROR(INDEX(M$320:M$343,MATCH($F207,$B$320:$B$343,0))/INDEX($D$320:$D$343,MATCH($F207,$B$320:$B$343,0)),SUMIFS('Input-Allocators'!J$32:J$80,'Input-Allocators'!$B$32:$B$80,$F207))*$D207</f>
        <v>0</v>
      </c>
      <c r="N207" s="14">
        <f ca="1">IFERROR(INDEX(N$320:N$343,MATCH($F207,$B$320:$B$343,0))/INDEX($D$320:$D$343,MATCH($F207,$B$320:$B$343,0)),SUMIFS('Input-Allocators'!K$32:K$80,'Input-Allocators'!$B$32:$B$80,$F207))*$D207</f>
        <v>0</v>
      </c>
      <c r="O207" s="14">
        <f ca="1">IFERROR(INDEX(O$320:O$343,MATCH($F207,$B$320:$B$343,0))/INDEX($D$320:$D$343,MATCH($F207,$B$320:$B$343,0)),SUMIFS('Input-Allocators'!L$32:L$80,'Input-Allocators'!$B$32:$B$80,$F207))*$D207</f>
        <v>0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0</v>
      </c>
      <c r="E208" s="14">
        <f t="shared" ca="1" si="49"/>
        <v>0</v>
      </c>
      <c r="F208" s="46"/>
      <c r="G208" s="174">
        <f t="shared" ref="G208:U208" ca="1" si="50">SUBTOTAL(9,G196:G207)</f>
        <v>0</v>
      </c>
      <c r="H208" s="174">
        <f t="shared" ca="1" si="50"/>
        <v>0</v>
      </c>
      <c r="I208" s="174">
        <f t="shared" ca="1" si="50"/>
        <v>0</v>
      </c>
      <c r="J208" s="174">
        <f t="shared" ca="1" si="50"/>
        <v>0</v>
      </c>
      <c r="K208" s="174">
        <f t="shared" ca="1" si="50"/>
        <v>0</v>
      </c>
      <c r="L208" s="174">
        <f t="shared" ca="1" si="50"/>
        <v>0</v>
      </c>
      <c r="M208" s="174">
        <f t="shared" ca="1" si="50"/>
        <v>0</v>
      </c>
      <c r="N208" s="174">
        <f t="shared" ca="1" si="50"/>
        <v>0</v>
      </c>
      <c r="O208" s="174">
        <f t="shared" ca="1" si="50"/>
        <v>0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0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4">
        <f ca="1">IFERROR(INDEX(G$320:G$343,MATCH($F211,$B$320:$B$343,0))/INDEX($D$320:$D$343,MATCH($F211,$B$320:$B$343,0)),SUMIFS('Input-Allocators'!D$32:D$80,'Input-Allocators'!$B$32:$B$80,$F211))*$D211</f>
        <v>0</v>
      </c>
      <c r="H211" s="14">
        <f ca="1">IFERROR(INDEX(H$320:H$343,MATCH($F211,$B$320:$B$343,0))/INDEX($D$320:$D$343,MATCH($F211,$B$320:$B$343,0)),SUMIFS('Input-Allocators'!E$32:E$80,'Input-Allocators'!$B$32:$B$80,$F211))*$D211</f>
        <v>0</v>
      </c>
      <c r="I211" s="14">
        <f ca="1">IFERROR(INDEX(I$320:I$343,MATCH($F211,$B$320:$B$343,0))/INDEX($D$320:$D$343,MATCH($F211,$B$320:$B$343,0)),SUMIFS('Input-Allocators'!F$32:F$80,'Input-Allocators'!$B$32:$B$80,$F211))*$D211</f>
        <v>0</v>
      </c>
      <c r="J211" s="14">
        <f ca="1">IFERROR(INDEX(J$320:J$343,MATCH($F211,$B$320:$B$343,0))/INDEX($D$320:$D$343,MATCH($F211,$B$320:$B$343,0)),SUMIFS('Input-Allocators'!G$32:G$80,'Input-Allocators'!$B$32:$B$80,$F211))*$D211</f>
        <v>0</v>
      </c>
      <c r="K211" s="14">
        <f ca="1">IFERROR(INDEX(K$320:K$343,MATCH($F211,$B$320:$B$343,0))/INDEX($D$320:$D$343,MATCH($F211,$B$320:$B$343,0)),SUMIFS('Input-Allocators'!H$32:H$80,'Input-Allocators'!$B$32:$B$80,$F211))*$D211</f>
        <v>0</v>
      </c>
      <c r="L211" s="14">
        <f ca="1">IFERROR(INDEX(L$320:L$343,MATCH($F211,$B$320:$B$343,0))/INDEX($D$320:$D$343,MATCH($F211,$B$320:$B$343,0)),SUMIFS('Input-Allocators'!I$32:I$80,'Input-Allocators'!$B$32:$B$80,$F211))*$D211</f>
        <v>0</v>
      </c>
      <c r="M211" s="14">
        <f ca="1">IFERROR(INDEX(M$320:M$343,MATCH($F211,$B$320:$B$343,0))/INDEX($D$320:$D$343,MATCH($F211,$B$320:$B$343,0)),SUMIFS('Input-Allocators'!J$32:J$80,'Input-Allocators'!$B$32:$B$80,$F211))*$D211</f>
        <v>0</v>
      </c>
      <c r="N211" s="14">
        <f ca="1">IFERROR(INDEX(N$320:N$343,MATCH($F211,$B$320:$B$343,0))/INDEX($D$320:$D$343,MATCH($F211,$B$320:$B$343,0)),SUMIFS('Input-Allocators'!K$32:K$80,'Input-Allocators'!$B$32:$B$80,$F211))*$D211</f>
        <v>0</v>
      </c>
      <c r="O211" s="14">
        <f ca="1">IFERROR(INDEX(O$320:O$343,MATCH($F211,$B$320:$B$343,0))/INDEX($D$320:$D$343,MATCH($F211,$B$320:$B$343,0)),SUMIFS('Input-Allocators'!L$32:L$80,'Input-Allocators'!$B$32:$B$80,$F211))*$D211</f>
        <v>0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0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0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0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0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0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0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0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-</v>
      </c>
      <c r="G220" s="14">
        <f ca="1">IFERROR(INDEX(G$320:G$343,MATCH($F220,$B$320:$B$343,0))/INDEX($D$320:$D$343,MATCH($F220,$B$320:$B$343,0)),SUMIFS('Input-Allocators'!D$32:D$80,'Input-Allocators'!$B$32:$B$80,$F220))*$D220</f>
        <v>0</v>
      </c>
      <c r="H220" s="14">
        <f ca="1">IFERROR(INDEX(H$320:H$343,MATCH($F220,$B$320:$B$343,0))/INDEX($D$320:$D$343,MATCH($F220,$B$320:$B$343,0)),SUMIFS('Input-Allocators'!E$32:E$80,'Input-Allocators'!$B$32:$B$80,$F220))*$D220</f>
        <v>0</v>
      </c>
      <c r="I220" s="14">
        <f ca="1">IFERROR(INDEX(I$320:I$343,MATCH($F220,$B$320:$B$343,0))/INDEX($D$320:$D$343,MATCH($F220,$B$320:$B$343,0)),SUMIFS('Input-Allocators'!F$32:F$80,'Input-Allocators'!$B$32:$B$80,$F220))*$D220</f>
        <v>0</v>
      </c>
      <c r="J220" s="14">
        <f ca="1">IFERROR(INDEX(J$320:J$343,MATCH($F220,$B$320:$B$343,0))/INDEX($D$320:$D$343,MATCH($F220,$B$320:$B$343,0)),SUMIFS('Input-Allocators'!G$32:G$80,'Input-Allocators'!$B$32:$B$80,$F220))*$D220</f>
        <v>0</v>
      </c>
      <c r="K220" s="14">
        <f ca="1">IFERROR(INDEX(K$320:K$343,MATCH($F220,$B$320:$B$343,0))/INDEX($D$320:$D$343,MATCH($F220,$B$320:$B$343,0)),SUMIFS('Input-Allocators'!H$32:H$80,'Input-Allocators'!$B$32:$B$80,$F220))*$D220</f>
        <v>0</v>
      </c>
      <c r="L220" s="14">
        <f ca="1">IFERROR(INDEX(L$320:L$343,MATCH($F220,$B$320:$B$343,0))/INDEX($D$320:$D$343,MATCH($F220,$B$320:$B$343,0)),SUMIFS('Input-Allocators'!I$32:I$80,'Input-Allocators'!$B$32:$B$80,$F220))*$D220</f>
        <v>0</v>
      </c>
      <c r="M220" s="14">
        <f ca="1">IFERROR(INDEX(M$320:M$343,MATCH($F220,$B$320:$B$343,0))/INDEX($D$320:$D$343,MATCH($F220,$B$320:$B$343,0)),SUMIFS('Input-Allocators'!J$32:J$80,'Input-Allocators'!$B$32:$B$80,$F220))*$D220</f>
        <v>0</v>
      </c>
      <c r="N220" s="14">
        <f ca="1">IFERROR(INDEX(N$320:N$343,MATCH($F220,$B$320:$B$343,0))/INDEX($D$320:$D$343,MATCH($F220,$B$320:$B$343,0)),SUMIFS('Input-Allocators'!K$32:K$80,'Input-Allocators'!$B$32:$B$80,$F220))*$D220</f>
        <v>0</v>
      </c>
      <c r="O220" s="14">
        <f ca="1">IFERROR(INDEX(O$320:O$343,MATCH($F220,$B$320:$B$343,0))/INDEX($D$320:$D$343,MATCH($F220,$B$320:$B$343,0)),SUMIFS('Input-Allocators'!L$32:L$80,'Input-Allocators'!$B$32:$B$80,$F220))*$D220</f>
        <v>0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0</v>
      </c>
      <c r="E221" s="14">
        <f t="shared" ca="1" si="49"/>
        <v>0</v>
      </c>
      <c r="F221" s="46"/>
      <c r="G221" s="174">
        <f t="shared" ref="G221:U221" ca="1" si="52">SUBTOTAL(9,G211:G220)</f>
        <v>0</v>
      </c>
      <c r="H221" s="174">
        <f t="shared" ca="1" si="52"/>
        <v>0</v>
      </c>
      <c r="I221" s="174">
        <f t="shared" ca="1" si="52"/>
        <v>0</v>
      </c>
      <c r="J221" s="174">
        <f t="shared" ca="1" si="52"/>
        <v>0</v>
      </c>
      <c r="K221" s="174">
        <f t="shared" ca="1" si="52"/>
        <v>0</v>
      </c>
      <c r="L221" s="174">
        <f t="shared" ca="1" si="52"/>
        <v>0</v>
      </c>
      <c r="M221" s="174">
        <f t="shared" ca="1" si="52"/>
        <v>0</v>
      </c>
      <c r="N221" s="174">
        <f t="shared" ca="1" si="52"/>
        <v>0</v>
      </c>
      <c r="O221" s="174">
        <f t="shared" ca="1" si="52"/>
        <v>0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131.94362687398626</v>
      </c>
      <c r="E223" s="14">
        <f t="shared" ca="1" si="49"/>
        <v>0</v>
      </c>
      <c r="F223" s="46"/>
      <c r="G223" s="175">
        <f t="shared" ref="G223:U223" ca="1" si="53">SUBTOTAL(9,G129:G221)</f>
        <v>110.98478093180424</v>
      </c>
      <c r="H223" s="175">
        <f t="shared" ca="1" si="53"/>
        <v>5.8414024078439635</v>
      </c>
      <c r="I223" s="175">
        <f t="shared" ca="1" si="53"/>
        <v>8.1307070680997668</v>
      </c>
      <c r="J223" s="175">
        <f t="shared" ca="1" si="53"/>
        <v>4.7780475491739347</v>
      </c>
      <c r="K223" s="175">
        <f t="shared" ca="1" si="53"/>
        <v>0.75321496501649965</v>
      </c>
      <c r="L223" s="175">
        <f t="shared" ca="1" si="53"/>
        <v>0.31206646384864384</v>
      </c>
      <c r="M223" s="175">
        <f t="shared" ca="1" si="53"/>
        <v>1.1434074881992264</v>
      </c>
      <c r="N223" s="175">
        <f t="shared" ca="1" si="53"/>
        <v>0</v>
      </c>
      <c r="O223" s="175">
        <f t="shared" ca="1" si="53"/>
        <v>0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0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0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0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0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0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9"/>
        <v>0</v>
      </c>
      <c r="F232" s="46"/>
      <c r="G232" s="174">
        <f t="shared" ref="G232:U232" ca="1" si="55">SUBTOTAL(9,G227:G231)</f>
        <v>0</v>
      </c>
      <c r="H232" s="174">
        <f t="shared" ca="1" si="55"/>
        <v>0</v>
      </c>
      <c r="I232" s="174">
        <f t="shared" ca="1" si="55"/>
        <v>0</v>
      </c>
      <c r="J232" s="174">
        <f t="shared" ca="1" si="55"/>
        <v>0</v>
      </c>
      <c r="K232" s="174">
        <f t="shared" ca="1" si="55"/>
        <v>0</v>
      </c>
      <c r="L232" s="174">
        <f t="shared" ca="1" si="55"/>
        <v>0</v>
      </c>
      <c r="M232" s="174">
        <f t="shared" ca="1" si="55"/>
        <v>0</v>
      </c>
      <c r="N232" s="174">
        <f t="shared" ca="1" si="55"/>
        <v>0</v>
      </c>
      <c r="O232" s="174">
        <f t="shared" ca="1" si="55"/>
        <v>0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0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0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0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0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9"/>
        <v>0</v>
      </c>
      <c r="F239" s="46"/>
      <c r="G239" s="174">
        <f t="shared" ref="G239:U239" ca="1" si="57">SUBTOTAL(9,G235:G238)</f>
        <v>0</v>
      </c>
      <c r="H239" s="174">
        <f t="shared" ca="1" si="57"/>
        <v>0</v>
      </c>
      <c r="I239" s="174">
        <f t="shared" ca="1" si="57"/>
        <v>0</v>
      </c>
      <c r="J239" s="174">
        <f t="shared" ca="1" si="57"/>
        <v>0</v>
      </c>
      <c r="K239" s="174">
        <f t="shared" ca="1" si="57"/>
        <v>0</v>
      </c>
      <c r="L239" s="174">
        <f t="shared" ca="1" si="57"/>
        <v>0</v>
      </c>
      <c r="M239" s="174">
        <f t="shared" ca="1" si="57"/>
        <v>0</v>
      </c>
      <c r="N239" s="174">
        <f t="shared" ca="1" si="57"/>
        <v>0</v>
      </c>
      <c r="O239" s="174">
        <f t="shared" ca="1" si="57"/>
        <v>0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0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9"/>
        <v>0</v>
      </c>
      <c r="F246" s="46"/>
      <c r="G246" s="174">
        <f t="shared" ref="G246:U246" ca="1" si="59">SUBTOTAL(9,G242:G245)</f>
        <v>0</v>
      </c>
      <c r="H246" s="174">
        <f t="shared" ca="1" si="59"/>
        <v>0</v>
      </c>
      <c r="I246" s="174">
        <f t="shared" ca="1" si="59"/>
        <v>0</v>
      </c>
      <c r="J246" s="174">
        <f t="shared" ca="1" si="59"/>
        <v>0</v>
      </c>
      <c r="K246" s="174">
        <f t="shared" ca="1" si="59"/>
        <v>0</v>
      </c>
      <c r="L246" s="174">
        <f t="shared" ca="1" si="59"/>
        <v>0</v>
      </c>
      <c r="M246" s="174">
        <f t="shared" ca="1" si="59"/>
        <v>0</v>
      </c>
      <c r="N246" s="174">
        <f t="shared" ca="1" si="59"/>
        <v>0</v>
      </c>
      <c r="O246" s="174">
        <f t="shared" ca="1" si="59"/>
        <v>0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0</v>
      </c>
      <c r="H248" s="175">
        <f t="shared" ca="1" si="61"/>
        <v>0</v>
      </c>
      <c r="I248" s="175">
        <f t="shared" ca="1" si="61"/>
        <v>0</v>
      </c>
      <c r="J248" s="175">
        <f t="shared" ca="1" si="61"/>
        <v>0</v>
      </c>
      <c r="K248" s="175">
        <f t="shared" ca="1" si="61"/>
        <v>0</v>
      </c>
      <c r="L248" s="175">
        <f t="shared" ca="1" si="61"/>
        <v>0</v>
      </c>
      <c r="M248" s="175">
        <f t="shared" ca="1" si="61"/>
        <v>0</v>
      </c>
      <c r="N248" s="175">
        <f t="shared" ca="1" si="61"/>
        <v>0</v>
      </c>
      <c r="O248" s="175">
        <f t="shared" ca="1" si="61"/>
        <v>0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16.877372444678368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INT_OML</v>
      </c>
      <c r="G251" s="14">
        <f ca="1">IFERROR(INDEX(G$320:G$343,MATCH($F251,$B$320:$B$343,0))/INDEX($D$320:$D$343,MATCH($F251,$B$320:$B$343,0)),SUMIFS('Input-Allocators'!D$32:D$80,'Input-Allocators'!$B$32:$B$80,$F251))*$D251</f>
        <v>14.196452893219663</v>
      </c>
      <c r="H251" s="14">
        <f ca="1">IFERROR(INDEX(H$320:H$343,MATCH($F251,$B$320:$B$343,0))/INDEX($D$320:$D$343,MATCH($F251,$B$320:$B$343,0)),SUMIFS('Input-Allocators'!E$32:E$80,'Input-Allocators'!$B$32:$B$80,$F251))*$D251</f>
        <v>0.74719428571249102</v>
      </c>
      <c r="I251" s="14">
        <f ca="1">IFERROR(INDEX(I$320:I$343,MATCH($F251,$B$320:$B$343,0))/INDEX($D$320:$D$343,MATCH($F251,$B$320:$B$343,0)),SUMIFS('Input-Allocators'!F$32:F$80,'Input-Allocators'!$B$32:$B$80,$F251))*$D251</f>
        <v>1.0400272804229975</v>
      </c>
      <c r="J251" s="14">
        <f ca="1">IFERROR(INDEX(J$320:J$343,MATCH($F251,$B$320:$B$343,0))/INDEX($D$320:$D$343,MATCH($F251,$B$320:$B$343,0)),SUMIFS('Input-Allocators'!G$32:G$80,'Input-Allocators'!$B$32:$B$80,$F251))*$D251</f>
        <v>0.61117683329114381</v>
      </c>
      <c r="K251" s="14">
        <f ca="1">IFERROR(INDEX(K$320:K$343,MATCH($F251,$B$320:$B$343,0))/INDEX($D$320:$D$343,MATCH($F251,$B$320:$B$343,0)),SUMIFS('Input-Allocators'!H$32:H$80,'Input-Allocators'!$B$32:$B$80,$F251))*$D251</f>
        <v>9.6346370011715823E-2</v>
      </c>
      <c r="L251" s="14">
        <f ca="1">IFERROR(INDEX(L$320:L$343,MATCH($F251,$B$320:$B$343,0))/INDEX($D$320:$D$343,MATCH($F251,$B$320:$B$343,0)),SUMIFS('Input-Allocators'!I$32:I$80,'Input-Allocators'!$B$32:$B$80,$F251))*$D251</f>
        <v>3.9917516765682629E-2</v>
      </c>
      <c r="M251" s="14">
        <f ca="1">IFERROR(INDEX(M$320:M$343,MATCH($F251,$B$320:$B$343,0))/INDEX($D$320:$D$343,MATCH($F251,$B$320:$B$343,0)),SUMIFS('Input-Allocators'!J$32:J$80,'Input-Allocators'!$B$32:$B$80,$F251))*$D251</f>
        <v>0.14625726525467544</v>
      </c>
      <c r="N251" s="14">
        <f ca="1">IFERROR(INDEX(N$320:N$343,MATCH($F251,$B$320:$B$343,0))/INDEX($D$320:$D$343,MATCH($F251,$B$320:$B$343,0)),SUMIFS('Input-Allocators'!K$32:K$80,'Input-Allocators'!$B$32:$B$80,$F251))*$D251</f>
        <v>0</v>
      </c>
      <c r="O251" s="14">
        <f ca="1">IFERROR(INDEX(O$320:O$343,MATCH($F251,$B$320:$B$343,0))/INDEX($D$320:$D$343,MATCH($F251,$B$320:$B$343,0)),SUMIFS('Input-Allocators'!L$32:L$80,'Input-Allocators'!$B$32:$B$80,$F251))*$D251</f>
        <v>0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24.646084392109834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INT_OML</v>
      </c>
      <c r="G252" s="14">
        <f ca="1">IFERROR(INDEX(G$320:G$343,MATCH($F252,$B$320:$B$343,0))/INDEX($D$320:$D$343,MATCH($F252,$B$320:$B$343,0)),SUMIFS('Input-Allocators'!D$32:D$80,'Input-Allocators'!$B$32:$B$80,$F252))*$D252</f>
        <v>20.731128451527837</v>
      </c>
      <c r="H252" s="14">
        <f ca="1">IFERROR(INDEX(H$320:H$343,MATCH($F252,$B$320:$B$343,0))/INDEX($D$320:$D$343,MATCH($F252,$B$320:$B$343,0)),SUMIFS('Input-Allocators'!E$32:E$80,'Input-Allocators'!$B$32:$B$80,$F252))*$D252</f>
        <v>1.0911303571296653</v>
      </c>
      <c r="I252" s="14">
        <f ca="1">IFERROR(INDEX(I$320:I$343,MATCH($F252,$B$320:$B$343,0))/INDEX($D$320:$D$343,MATCH($F252,$B$320:$B$343,0)),SUMIFS('Input-Allocators'!F$32:F$80,'Input-Allocators'!$B$32:$B$80,$F252))*$D252</f>
        <v>1.5187553754248002</v>
      </c>
      <c r="J252" s="14">
        <f ca="1">IFERROR(INDEX(J$320:J$343,MATCH($F252,$B$320:$B$343,0))/INDEX($D$320:$D$343,MATCH($F252,$B$320:$B$343,0)),SUMIFS('Input-Allocators'!G$32:G$80,'Input-Allocators'!$B$32:$B$80,$F252))*$D252</f>
        <v>0.89250360867313494</v>
      </c>
      <c r="K252" s="14">
        <f ca="1">IFERROR(INDEX(K$320:K$343,MATCH($F252,$B$320:$B$343,0))/INDEX($D$320:$D$343,MATCH($F252,$B$320:$B$343,0)),SUMIFS('Input-Allocators'!H$32:H$80,'Input-Allocators'!$B$32:$B$80,$F252))*$D252</f>
        <v>0.14069493186606277</v>
      </c>
      <c r="L252" s="14">
        <f ca="1">IFERROR(INDEX(L$320:L$343,MATCH($F252,$B$320:$B$343,0))/INDEX($D$320:$D$343,MATCH($F252,$B$320:$B$343,0)),SUMIFS('Input-Allocators'!I$32:I$80,'Input-Allocators'!$B$32:$B$80,$F252))*$D252</f>
        <v>5.8291685518896047E-2</v>
      </c>
      <c r="M252" s="14">
        <f ca="1">IFERROR(INDEX(M$320:M$343,MATCH($F252,$B$320:$B$343,0))/INDEX($D$320:$D$343,MATCH($F252,$B$320:$B$343,0)),SUMIFS('Input-Allocators'!J$32:J$80,'Input-Allocators'!$B$32:$B$80,$F252))*$D252</f>
        <v>0.2135799819694397</v>
      </c>
      <c r="N252" s="14">
        <f ca="1">IFERROR(INDEX(N$320:N$343,MATCH($F252,$B$320:$B$343,0))/INDEX($D$320:$D$343,MATCH($F252,$B$320:$B$343,0)),SUMIFS('Input-Allocators'!K$32:K$80,'Input-Allocators'!$B$32:$B$80,$F252))*$D252</f>
        <v>0</v>
      </c>
      <c r="O252" s="14">
        <f ca="1">IFERROR(INDEX(O$320:O$343,MATCH($F252,$B$320:$B$343,0))/INDEX($D$320:$D$343,MATCH($F252,$B$320:$B$343,0)),SUMIFS('Input-Allocators'!L$32:L$80,'Input-Allocators'!$B$32:$B$80,$F252))*$D252</f>
        <v>0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-4.1937180868213044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INT_OML</v>
      </c>
      <c r="G253" s="14">
        <f ca="1">IFERROR(INDEX(G$320:G$343,MATCH($F253,$B$320:$B$343,0))/INDEX($D$320:$D$343,MATCH($F253,$B$320:$B$343,0)),SUMIFS('Input-Allocators'!D$32:D$80,'Input-Allocators'!$B$32:$B$80,$F253))*$D253</f>
        <v>-3.5275586565475305</v>
      </c>
      <c r="H253" s="14">
        <f ca="1">IFERROR(INDEX(H$320:H$343,MATCH($F253,$B$320:$B$343,0))/INDEX($D$320:$D$343,MATCH($F253,$B$320:$B$343,0)),SUMIFS('Input-Allocators'!E$32:E$80,'Input-Allocators'!$B$32:$B$80,$F253))*$D253</f>
        <v>-0.18566410148459067</v>
      </c>
      <c r="I253" s="14">
        <f ca="1">IFERROR(INDEX(I$320:I$343,MATCH($F253,$B$320:$B$343,0))/INDEX($D$320:$D$343,MATCH($F253,$B$320:$B$343,0)),SUMIFS('Input-Allocators'!F$32:F$80,'Input-Allocators'!$B$32:$B$80,$F253))*$D253</f>
        <v>-0.25842773992184753</v>
      </c>
      <c r="J253" s="14">
        <f ca="1">IFERROR(INDEX(J$320:J$343,MATCH($F253,$B$320:$B$343,0))/INDEX($D$320:$D$343,MATCH($F253,$B$320:$B$343,0)),SUMIFS('Input-Allocators'!G$32:G$80,'Input-Allocators'!$B$32:$B$80,$F253))*$D253</f>
        <v>-0.15186625456188324</v>
      </c>
      <c r="K253" s="14">
        <f ca="1">IFERROR(INDEX(K$320:K$343,MATCH($F253,$B$320:$B$343,0))/INDEX($D$320:$D$343,MATCH($F253,$B$320:$B$343,0)),SUMIFS('Input-Allocators'!H$32:H$80,'Input-Allocators'!$B$32:$B$80,$F253))*$D253</f>
        <v>-2.394030918273134E-2</v>
      </c>
      <c r="L253" s="14">
        <f ca="1">IFERROR(INDEX(L$320:L$343,MATCH($F253,$B$320:$B$343,0))/INDEX($D$320:$D$343,MATCH($F253,$B$320:$B$343,0)),SUMIFS('Input-Allocators'!I$32:I$80,'Input-Allocators'!$B$32:$B$80,$F253))*$D253</f>
        <v>-9.9187721661033752E-3</v>
      </c>
      <c r="M253" s="14">
        <f ca="1">IFERROR(INDEX(M$320:M$343,MATCH($F253,$B$320:$B$343,0))/INDEX($D$320:$D$343,MATCH($F253,$B$320:$B$343,0)),SUMIFS('Input-Allocators'!J$32:J$80,'Input-Allocators'!$B$32:$B$80,$F253))*$D253</f>
        <v>-3.6342252956617881E-2</v>
      </c>
      <c r="N253" s="14">
        <f ca="1">IFERROR(INDEX(N$320:N$343,MATCH($F253,$B$320:$B$343,0))/INDEX($D$320:$D$343,MATCH($F253,$B$320:$B$343,0)),SUMIFS('Input-Allocators'!K$32:K$80,'Input-Allocators'!$B$32:$B$80,$F253))*$D253</f>
        <v>0</v>
      </c>
      <c r="O253" s="14">
        <f ca="1">IFERROR(INDEX(O$320:O$343,MATCH($F253,$B$320:$B$343,0))/INDEX($D$320:$D$343,MATCH($F253,$B$320:$B$343,0)),SUMIFS('Input-Allocators'!L$32:L$80,'Input-Allocators'!$B$32:$B$80,$F253))*$D253</f>
        <v>0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3.0856097317713505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INT_OML</v>
      </c>
      <c r="G254" s="14">
        <f ca="1">IFERROR(INDEX(G$320:G$343,MATCH($F254,$B$320:$B$343,0))/INDEX($D$320:$D$343,MATCH($F254,$B$320:$B$343,0)),SUMIFS('Input-Allocators'!D$32:D$80,'Input-Allocators'!$B$32:$B$80,$F254))*$D254</f>
        <v>2.5954699611884355</v>
      </c>
      <c r="H254" s="14">
        <f ca="1">IFERROR(INDEX(H$320:H$343,MATCH($F254,$B$320:$B$343,0))/INDEX($D$320:$D$343,MATCH($F254,$B$320:$B$343,0)),SUMIFS('Input-Allocators'!E$32:E$80,'Input-Allocators'!$B$32:$B$80,$F254))*$D254</f>
        <v>0.13660597744558109</v>
      </c>
      <c r="I254" s="14">
        <f ca="1">IFERROR(INDEX(I$320:I$343,MATCH($F254,$B$320:$B$343,0))/INDEX($D$320:$D$343,MATCH($F254,$B$320:$B$343,0)),SUMIFS('Input-Allocators'!F$32:F$80,'Input-Allocators'!$B$32:$B$80,$F254))*$D254</f>
        <v>0.19014324109395148</v>
      </c>
      <c r="J254" s="14">
        <f ca="1">IFERROR(INDEX(J$320:J$343,MATCH($F254,$B$320:$B$343,0))/INDEX($D$320:$D$343,MATCH($F254,$B$320:$B$343,0)),SUMIFS('Input-Allocators'!G$32:G$80,'Input-Allocators'!$B$32:$B$80,$F254))*$D254</f>
        <v>0.11173855354664411</v>
      </c>
      <c r="K254" s="14">
        <f ca="1">IFERROR(INDEX(K$320:K$343,MATCH($F254,$B$320:$B$343,0))/INDEX($D$320:$D$343,MATCH($F254,$B$320:$B$343,0)),SUMIFS('Input-Allocators'!H$32:H$80,'Input-Allocators'!$B$32:$B$80,$F254))*$D254</f>
        <v>1.76145485858927E-2</v>
      </c>
      <c r="L254" s="14">
        <f ca="1">IFERROR(INDEX(L$320:L$343,MATCH($F254,$B$320:$B$343,0))/INDEX($D$320:$D$343,MATCH($F254,$B$320:$B$343,0)),SUMIFS('Input-Allocators'!I$32:I$80,'Input-Allocators'!$B$32:$B$80,$F254))*$D254</f>
        <v>7.2979297342681592E-3</v>
      </c>
      <c r="M254" s="14">
        <f ca="1">IFERROR(INDEX(M$320:M$343,MATCH($F254,$B$320:$B$343,0))/INDEX($D$320:$D$343,MATCH($F254,$B$320:$B$343,0)),SUMIFS('Input-Allocators'!J$32:J$80,'Input-Allocators'!$B$32:$B$80,$F254))*$D254</f>
        <v>2.6739520176577498E-2</v>
      </c>
      <c r="N254" s="14">
        <f ca="1">IFERROR(INDEX(N$320:N$343,MATCH($F254,$B$320:$B$343,0))/INDEX($D$320:$D$343,MATCH($F254,$B$320:$B$343,0)),SUMIFS('Input-Allocators'!K$32:K$80,'Input-Allocators'!$B$32:$B$80,$F254))*$D254</f>
        <v>0</v>
      </c>
      <c r="O254" s="14">
        <f ca="1">IFERROR(INDEX(O$320:O$343,MATCH($F254,$B$320:$B$343,0))/INDEX($D$320:$D$343,MATCH($F254,$B$320:$B$343,0)),SUMIFS('Input-Allocators'!L$32:L$80,'Input-Allocators'!$B$32:$B$80,$F254))*$D254</f>
        <v>0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0.37263000739277669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INT_TOTPLT</v>
      </c>
      <c r="G255" s="14">
        <f ca="1">IFERROR(INDEX(G$320:G$343,MATCH($F255,$B$320:$B$343,0))/INDEX($D$320:$D$343,MATCH($F255,$B$320:$B$343,0)),SUMIFS('Input-Allocators'!D$32:D$80,'Input-Allocators'!$B$32:$B$80,$F255))*$D255</f>
        <v>0.31343885808597272</v>
      </c>
      <c r="H255" s="14">
        <f ca="1">IFERROR(INDEX(H$320:H$343,MATCH($F255,$B$320:$B$343,0))/INDEX($D$320:$D$343,MATCH($F255,$B$320:$B$343,0)),SUMIFS('Input-Allocators'!E$32:E$80,'Input-Allocators'!$B$32:$B$80,$F255))*$D255</f>
        <v>1.6497059191028122E-2</v>
      </c>
      <c r="I255" s="14">
        <f ca="1">IFERROR(INDEX(I$320:I$343,MATCH($F255,$B$320:$B$343,0))/INDEX($D$320:$D$343,MATCH($F255,$B$320:$B$343,0)),SUMIFS('Input-Allocators'!F$32:F$80,'Input-Allocators'!$B$32:$B$80,$F255))*$D255</f>
        <v>2.2962423473383061E-2</v>
      </c>
      <c r="J255" s="14">
        <f ca="1">IFERROR(INDEX(J$320:J$343,MATCH($F255,$B$320:$B$343,0))/INDEX($D$320:$D$343,MATCH($F255,$B$320:$B$343,0)),SUMIFS('Input-Allocators'!G$32:G$80,'Input-Allocators'!$B$32:$B$80,$F255))*$D255</f>
        <v>1.3493974174835652E-2</v>
      </c>
      <c r="K255" s="14">
        <f ca="1">IFERROR(INDEX(K$320:K$343,MATCH($F255,$B$320:$B$343,0))/INDEX($D$320:$D$343,MATCH($F255,$B$320:$B$343,0)),SUMIFS('Input-Allocators'!H$32:H$80,'Input-Allocators'!$B$32:$B$80,$F255))*$D255</f>
        <v>2.1272001128974935E-3</v>
      </c>
      <c r="L255" s="14">
        <f ca="1">IFERROR(INDEX(L$320:L$343,MATCH($F255,$B$320:$B$343,0))/INDEX($D$320:$D$343,MATCH($F255,$B$320:$B$343,0)),SUMIFS('Input-Allocators'!I$32:I$80,'Input-Allocators'!$B$32:$B$80,$F255))*$D255</f>
        <v>8.8132584715150365E-4</v>
      </c>
      <c r="M255" s="14">
        <f ca="1">IFERROR(INDEX(M$320:M$343,MATCH($F255,$B$320:$B$343,0))/INDEX($D$320:$D$343,MATCH($F255,$B$320:$B$343,0)),SUMIFS('Input-Allocators'!J$32:J$80,'Input-Allocators'!$B$32:$B$80,$F255))*$D255</f>
        <v>3.2291665075081894E-3</v>
      </c>
      <c r="N255" s="14">
        <f ca="1">IFERROR(INDEX(N$320:N$343,MATCH($F255,$B$320:$B$343,0))/INDEX($D$320:$D$343,MATCH($F255,$B$320:$B$343,0)),SUMIFS('Input-Allocators'!K$32:K$80,'Input-Allocators'!$B$32:$B$80,$F255))*$D255</f>
        <v>0</v>
      </c>
      <c r="O255" s="14">
        <f ca="1">IFERROR(INDEX(O$320:O$343,MATCH($F255,$B$320:$B$343,0))/INDEX($D$320:$D$343,MATCH($F255,$B$320:$B$343,0)),SUMIFS('Input-Allocators'!L$32:L$80,'Input-Allocators'!$B$32:$B$80,$F255))*$D255</f>
        <v>0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6.6218907820448774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INT_OML</v>
      </c>
      <c r="G256" s="14">
        <f ca="1">IFERROR(INDEX(G$320:G$343,MATCH($F256,$B$320:$B$343,0))/INDEX($D$320:$D$343,MATCH($F256,$B$320:$B$343,0)),SUMIFS('Input-Allocators'!D$32:D$80,'Input-Allocators'!$B$32:$B$80,$F256))*$D256</f>
        <v>5.570023465411361</v>
      </c>
      <c r="H256" s="14">
        <f ca="1">IFERROR(INDEX(H$320:H$343,MATCH($F256,$B$320:$B$343,0))/INDEX($D$320:$D$343,MATCH($F256,$B$320:$B$343,0)),SUMIFS('Input-Allocators'!E$32:E$80,'Input-Allocators'!$B$32:$B$80,$F256))*$D256</f>
        <v>0.29316405555275055</v>
      </c>
      <c r="I256" s="14">
        <f ca="1">IFERROR(INDEX(I$320:I$343,MATCH($F256,$B$320:$B$343,0))/INDEX($D$320:$D$343,MATCH($F256,$B$320:$B$343,0)),SUMIFS('Input-Allocators'!F$32:F$80,'Input-Allocators'!$B$32:$B$80,$F256))*$D256</f>
        <v>0.4080580128146537</v>
      </c>
      <c r="J256" s="14">
        <f ca="1">IFERROR(INDEX(J$320:J$343,MATCH($F256,$B$320:$B$343,0))/INDEX($D$320:$D$343,MATCH($F256,$B$320:$B$343,0)),SUMIFS('Input-Allocators'!G$32:G$80,'Input-Allocators'!$B$32:$B$80,$F256))*$D256</f>
        <v>0.23979717529111683</v>
      </c>
      <c r="K256" s="14">
        <f ca="1">IFERROR(INDEX(K$320:K$343,MATCH($F256,$B$320:$B$343,0))/INDEX($D$320:$D$343,MATCH($F256,$B$320:$B$343,0)),SUMIFS('Input-Allocators'!H$32:H$80,'Input-Allocators'!$B$32:$B$80,$F256))*$D256</f>
        <v>3.7801804845826778E-2</v>
      </c>
      <c r="L256" s="14">
        <f ca="1">IFERROR(INDEX(L$320:L$343,MATCH($F256,$B$320:$B$343,0))/INDEX($D$320:$D$343,MATCH($F256,$B$320:$B$343,0)),SUMIFS('Input-Allocators'!I$32:I$80,'Input-Allocators'!$B$32:$B$80,$F256))*$D256</f>
        <v>1.5661764719551576E-2</v>
      </c>
      <c r="M256" s="14">
        <f ca="1">IFERROR(INDEX(M$320:M$343,MATCH($F256,$B$320:$B$343,0))/INDEX($D$320:$D$343,MATCH($F256,$B$320:$B$343,0)),SUMIFS('Input-Allocators'!J$32:J$80,'Input-Allocators'!$B$32:$B$80,$F256))*$D256</f>
        <v>5.7384503409617357E-2</v>
      </c>
      <c r="N256" s="14">
        <f ca="1">IFERROR(INDEX(N$320:N$343,MATCH($F256,$B$320:$B$343,0))/INDEX($D$320:$D$343,MATCH($F256,$B$320:$B$343,0)),SUMIFS('Input-Allocators'!K$32:K$80,'Input-Allocators'!$B$32:$B$80,$F256))*$D256</f>
        <v>0</v>
      </c>
      <c r="O256" s="14">
        <f ca="1">IFERROR(INDEX(O$320:O$343,MATCH($F256,$B$320:$B$343,0))/INDEX($D$320:$D$343,MATCH($F256,$B$320:$B$343,0)),SUMIFS('Input-Allocators'!L$32:L$80,'Input-Allocators'!$B$32:$B$80,$F256))*$D256</f>
        <v>0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43.911970630347916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INT_OML</v>
      </c>
      <c r="G257" s="14">
        <f ca="1">IFERROR(INDEX(G$320:G$343,MATCH($F257,$B$320:$B$343,0))/INDEX($D$320:$D$343,MATCH($F257,$B$320:$B$343,0)),SUMIFS('Input-Allocators'!D$32:D$80,'Input-Allocators'!$B$32:$B$80,$F257))*$D257</f>
        <v>36.936686948491378</v>
      </c>
      <c r="H257" s="14">
        <f ca="1">IFERROR(INDEX(H$320:H$343,MATCH($F257,$B$320:$B$343,0))/INDEX($D$320:$D$343,MATCH($F257,$B$320:$B$343,0)),SUMIFS('Input-Allocators'!E$32:E$80,'Input-Allocators'!$B$32:$B$80,$F257))*$D257</f>
        <v>1.9440688197715463</v>
      </c>
      <c r="I257" s="14">
        <f ca="1">IFERROR(INDEX(I$320:I$343,MATCH($F257,$B$320:$B$343,0))/INDEX($D$320:$D$343,MATCH($F257,$B$320:$B$343,0)),SUMIFS('Input-Allocators'!F$32:F$80,'Input-Allocators'!$B$32:$B$80,$F257))*$D257</f>
        <v>2.7059690447902303</v>
      </c>
      <c r="J257" s="14">
        <f ca="1">IFERROR(INDEX(J$320:J$343,MATCH($F257,$B$320:$B$343,0))/INDEX($D$320:$D$343,MATCH($F257,$B$320:$B$343,0)),SUMIFS('Input-Allocators'!G$32:G$80,'Input-Allocators'!$B$32:$B$80,$F257))*$D257</f>
        <v>1.5901752030063232</v>
      </c>
      <c r="K257" s="14">
        <f ca="1">IFERROR(INDEX(K$320:K$343,MATCH($F257,$B$320:$B$343,0))/INDEX($D$320:$D$343,MATCH($F257,$B$320:$B$343,0)),SUMIFS('Input-Allocators'!H$32:H$80,'Input-Allocators'!$B$32:$B$80,$F257))*$D257</f>
        <v>0.25067640026093674</v>
      </c>
      <c r="L257" s="14">
        <f ca="1">IFERROR(INDEX(L$320:L$343,MATCH($F257,$B$320:$B$343,0))/INDEX($D$320:$D$343,MATCH($F257,$B$320:$B$343,0)),SUMIFS('Input-Allocators'!I$32:I$80,'Input-Allocators'!$B$32:$B$80,$F257))*$D257</f>
        <v>0.10385839558833533</v>
      </c>
      <c r="M257" s="14">
        <f ca="1">IFERROR(INDEX(M$320:M$343,MATCH($F257,$B$320:$B$343,0))/INDEX($D$320:$D$343,MATCH($F257,$B$320:$B$343,0)),SUMIFS('Input-Allocators'!J$32:J$80,'Input-Allocators'!$B$32:$B$80,$F257))*$D257</f>
        <v>0.38053581843916612</v>
      </c>
      <c r="N257" s="14">
        <f ca="1">IFERROR(INDEX(N$320:N$343,MATCH($F257,$B$320:$B$343,0))/INDEX($D$320:$D$343,MATCH($F257,$B$320:$B$343,0)),SUMIFS('Input-Allocators'!K$32:K$80,'Input-Allocators'!$B$32:$B$80,$F257))*$D257</f>
        <v>0</v>
      </c>
      <c r="O257" s="14">
        <f ca="1">IFERROR(INDEX(O$320:O$343,MATCH($F257,$B$320:$B$343,0))/INDEX($D$320:$D$343,MATCH($F257,$B$320:$B$343,0)),SUMIFS('Input-Allocators'!L$32:L$80,'Input-Allocators'!$B$32:$B$80,$F257))*$D257</f>
        <v>0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0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0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4">
        <f ca="1">IFERROR(INDEX(G$320:G$343,MATCH($F262,$B$320:$B$343,0))/INDEX($D$320:$D$343,MATCH($F262,$B$320:$B$343,0)),SUMIFS('Input-Allocators'!D$32:D$80,'Input-Allocators'!$B$32:$B$80,$F262))*$D262</f>
        <v>0</v>
      </c>
      <c r="H262" s="14">
        <f ca="1">IFERROR(INDEX(H$320:H$343,MATCH($F262,$B$320:$B$343,0))/INDEX($D$320:$D$343,MATCH($F262,$B$320:$B$343,0)),SUMIFS('Input-Allocators'!E$32:E$80,'Input-Allocators'!$B$32:$B$80,$F262))*$D262</f>
        <v>0</v>
      </c>
      <c r="I262" s="14">
        <f ca="1">IFERROR(INDEX(I$320:I$343,MATCH($F262,$B$320:$B$343,0))/INDEX($D$320:$D$343,MATCH($F262,$B$320:$B$343,0)),SUMIFS('Input-Allocators'!F$32:F$80,'Input-Allocators'!$B$32:$B$80,$F262))*$D262</f>
        <v>0</v>
      </c>
      <c r="J262" s="14">
        <f ca="1">IFERROR(INDEX(J$320:J$343,MATCH($F262,$B$320:$B$343,0))/INDEX($D$320:$D$343,MATCH($F262,$B$320:$B$343,0)),SUMIFS('Input-Allocators'!G$32:G$80,'Input-Allocators'!$B$32:$B$80,$F262))*$D262</f>
        <v>0</v>
      </c>
      <c r="K262" s="14">
        <f ca="1">IFERROR(INDEX(K$320:K$343,MATCH($F262,$B$320:$B$343,0))/INDEX($D$320:$D$343,MATCH($F262,$B$320:$B$343,0)),SUMIFS('Input-Allocators'!H$32:H$80,'Input-Allocators'!$B$32:$B$80,$F262))*$D262</f>
        <v>0</v>
      </c>
      <c r="L262" s="14">
        <f ca="1">IFERROR(INDEX(L$320:L$343,MATCH($F262,$B$320:$B$343,0))/INDEX($D$320:$D$343,MATCH($F262,$B$320:$B$343,0)),SUMIFS('Input-Allocators'!I$32:I$80,'Input-Allocators'!$B$32:$B$80,$F262))*$D262</f>
        <v>0</v>
      </c>
      <c r="M262" s="14">
        <f ca="1">IFERROR(INDEX(M$320:M$343,MATCH($F262,$B$320:$B$343,0))/INDEX($D$320:$D$343,MATCH($F262,$B$320:$B$343,0)),SUMIFS('Input-Allocators'!J$32:J$80,'Input-Allocators'!$B$32:$B$80,$F262))*$D262</f>
        <v>0</v>
      </c>
      <c r="N262" s="14">
        <f ca="1">IFERROR(INDEX(N$320:N$343,MATCH($F262,$B$320:$B$343,0))/INDEX($D$320:$D$343,MATCH($F262,$B$320:$B$343,0)),SUMIFS('Input-Allocators'!K$32:K$80,'Input-Allocators'!$B$32:$B$80,$F262))*$D262</f>
        <v>0</v>
      </c>
      <c r="O262" s="14">
        <f ca="1">IFERROR(INDEX(O$320:O$343,MATCH($F262,$B$320:$B$343,0))/INDEX($D$320:$D$343,MATCH($F262,$B$320:$B$343,0)),SUMIFS('Input-Allocators'!L$32:L$80,'Input-Allocators'!$B$32:$B$80,$F262))*$D262</f>
        <v>0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4.5606545727534789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INT_OML</v>
      </c>
      <c r="G263" s="14">
        <f ca="1">IFERROR(INDEX(G$320:G$343,MATCH($F263,$B$320:$B$343,0))/INDEX($D$320:$D$343,MATCH($F263,$B$320:$B$343,0)),SUMIFS('Input-Allocators'!D$32:D$80,'Input-Allocators'!$B$32:$B$80,$F263))*$D263</f>
        <v>3.8362083918315437</v>
      </c>
      <c r="H263" s="14">
        <f ca="1">IFERROR(INDEX(H$320:H$343,MATCH($F263,$B$320:$B$343,0))/INDEX($D$320:$D$343,MATCH($F263,$B$320:$B$343,0)),SUMIFS('Input-Allocators'!E$32:E$80,'Input-Allocators'!$B$32:$B$80,$F263))*$D263</f>
        <v>0.2019090973455662</v>
      </c>
      <c r="I263" s="14">
        <f ca="1">IFERROR(INDEX(I$320:I$343,MATCH($F263,$B$320:$B$343,0))/INDEX($D$320:$D$343,MATCH($F263,$B$320:$B$343,0)),SUMIFS('Input-Allocators'!F$32:F$80,'Input-Allocators'!$B$32:$B$80,$F263))*$D263</f>
        <v>0.28103931389776821</v>
      </c>
      <c r="J263" s="14">
        <f ca="1">IFERROR(INDEX(J$320:J$343,MATCH($F263,$B$320:$B$343,0))/INDEX($D$320:$D$343,MATCH($F263,$B$320:$B$343,0)),SUMIFS('Input-Allocators'!G$32:G$80,'Input-Allocators'!$B$32:$B$80,$F263))*$D263</f>
        <v>0.16515405040961423</v>
      </c>
      <c r="K263" s="14">
        <f ca="1">IFERROR(INDEX(K$320:K$343,MATCH($F263,$B$320:$B$343,0))/INDEX($D$320:$D$343,MATCH($F263,$B$320:$B$343,0)),SUMIFS('Input-Allocators'!H$32:H$80,'Input-Allocators'!$B$32:$B$80,$F263))*$D263</f>
        <v>2.6035007190984824E-2</v>
      </c>
      <c r="L263" s="14">
        <f ca="1">IFERROR(INDEX(L$320:L$343,MATCH($F263,$B$320:$B$343,0))/INDEX($D$320:$D$343,MATCH($F263,$B$320:$B$343,0)),SUMIFS('Input-Allocators'!I$32:I$80,'Input-Allocators'!$B$32:$B$80,$F263))*$D263</f>
        <v>1.0786631981198981E-2</v>
      </c>
      <c r="M263" s="14">
        <f ca="1">IFERROR(INDEX(M$320:M$343,MATCH($F263,$B$320:$B$343,0))/INDEX($D$320:$D$343,MATCH($F263,$B$320:$B$343,0)),SUMIFS('Input-Allocators'!J$32:J$80,'Input-Allocators'!$B$32:$B$80,$F263))*$D263</f>
        <v>3.9522080096802983E-2</v>
      </c>
      <c r="N263" s="14">
        <f ca="1">IFERROR(INDEX(N$320:N$343,MATCH($F263,$B$320:$B$343,0))/INDEX($D$320:$D$343,MATCH($F263,$B$320:$B$343,0)),SUMIFS('Input-Allocators'!K$32:K$80,'Input-Allocators'!$B$32:$B$80,$F263))*$D263</f>
        <v>0</v>
      </c>
      <c r="O263" s="14">
        <f ca="1">IFERROR(INDEX(O$320:O$343,MATCH($F263,$B$320:$B$343,0))/INDEX($D$320:$D$343,MATCH($F263,$B$320:$B$343,0)),SUMIFS('Input-Allocators'!L$32:L$80,'Input-Allocators'!$B$32:$B$80,$F263))*$D263</f>
        <v>0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0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-</v>
      </c>
      <c r="G264" s="14">
        <f ca="1">IFERROR(INDEX(G$320:G$343,MATCH($F264,$B$320:$B$343,0))/INDEX($D$320:$D$343,MATCH($F264,$B$320:$B$343,0)),SUMIFS('Input-Allocators'!D$32:D$80,'Input-Allocators'!$B$32:$B$80,$F264))*$D264</f>
        <v>0</v>
      </c>
      <c r="H264" s="14">
        <f ca="1">IFERROR(INDEX(H$320:H$343,MATCH($F264,$B$320:$B$343,0))/INDEX($D$320:$D$343,MATCH($F264,$B$320:$B$343,0)),SUMIFS('Input-Allocators'!E$32:E$80,'Input-Allocators'!$B$32:$B$80,$F264))*$D264</f>
        <v>0</v>
      </c>
      <c r="I264" s="14">
        <f ca="1">IFERROR(INDEX(I$320:I$343,MATCH($F264,$B$320:$B$343,0))/INDEX($D$320:$D$343,MATCH($F264,$B$320:$B$343,0)),SUMIFS('Input-Allocators'!F$32:F$80,'Input-Allocators'!$B$32:$B$80,$F264))*$D264</f>
        <v>0</v>
      </c>
      <c r="J264" s="14">
        <f ca="1">IFERROR(INDEX(J$320:J$343,MATCH($F264,$B$320:$B$343,0))/INDEX($D$320:$D$343,MATCH($F264,$B$320:$B$343,0)),SUMIFS('Input-Allocators'!G$32:G$80,'Input-Allocators'!$B$32:$B$80,$F264))*$D264</f>
        <v>0</v>
      </c>
      <c r="K264" s="14">
        <f ca="1">IFERROR(INDEX(K$320:K$343,MATCH($F264,$B$320:$B$343,0))/INDEX($D$320:$D$343,MATCH($F264,$B$320:$B$343,0)),SUMIFS('Input-Allocators'!H$32:H$80,'Input-Allocators'!$B$32:$B$80,$F264))*$D264</f>
        <v>0</v>
      </c>
      <c r="L264" s="14">
        <f ca="1">IFERROR(INDEX(L$320:L$343,MATCH($F264,$B$320:$B$343,0))/INDEX($D$320:$D$343,MATCH($F264,$B$320:$B$343,0)),SUMIFS('Input-Allocators'!I$32:I$80,'Input-Allocators'!$B$32:$B$80,$F264))*$D264</f>
        <v>0</v>
      </c>
      <c r="M264" s="14">
        <f ca="1">IFERROR(INDEX(M$320:M$343,MATCH($F264,$B$320:$B$343,0))/INDEX($D$320:$D$343,MATCH($F264,$B$320:$B$343,0)),SUMIFS('Input-Allocators'!J$32:J$80,'Input-Allocators'!$B$32:$B$80,$F264))*$D264</f>
        <v>0</v>
      </c>
      <c r="N264" s="14">
        <f ca="1">IFERROR(INDEX(N$320:N$343,MATCH($F264,$B$320:$B$343,0))/INDEX($D$320:$D$343,MATCH($F264,$B$320:$B$343,0)),SUMIFS('Input-Allocators'!K$32:K$80,'Input-Allocators'!$B$32:$B$80,$F264))*$D264</f>
        <v>0</v>
      </c>
      <c r="O264" s="14">
        <f ca="1">IFERROR(INDEX(O$320:O$343,MATCH($F264,$B$320:$B$343,0))/INDEX($D$320:$D$343,MATCH($F264,$B$320:$B$343,0)),SUMIFS('Input-Allocators'!L$32:L$80,'Input-Allocators'!$B$32:$B$80,$F264))*$D264</f>
        <v>0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95.882494474277294</v>
      </c>
      <c r="E265" s="14">
        <f t="shared" ca="1" si="60"/>
        <v>0</v>
      </c>
      <c r="F265" s="46"/>
      <c r="G265" s="174">
        <f t="shared" ref="G265:U265" ca="1" si="63">SUBTOTAL(9,G251:G264)</f>
        <v>80.651850313208669</v>
      </c>
      <c r="H265" s="174">
        <f t="shared" ca="1" si="63"/>
        <v>4.2449055506640372</v>
      </c>
      <c r="I265" s="174">
        <f t="shared" ca="1" si="63"/>
        <v>5.9085269519959365</v>
      </c>
      <c r="J265" s="174">
        <f t="shared" ca="1" si="63"/>
        <v>3.4721731438309296</v>
      </c>
      <c r="K265" s="174">
        <f t="shared" ca="1" si="63"/>
        <v>0.54735595369158585</v>
      </c>
      <c r="L265" s="174">
        <f t="shared" ca="1" si="63"/>
        <v>0.22677647798898085</v>
      </c>
      <c r="M265" s="174">
        <f t="shared" ca="1" si="63"/>
        <v>0.8309060828971695</v>
      </c>
      <c r="N265" s="174">
        <f t="shared" ca="1" si="63"/>
        <v>0</v>
      </c>
      <c r="O265" s="174">
        <f t="shared" ca="1" si="63"/>
        <v>0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227.8261213482636</v>
      </c>
      <c r="E267" s="168">
        <f t="shared" ca="1" si="60"/>
        <v>0</v>
      </c>
      <c r="F267" s="182"/>
      <c r="G267" s="177">
        <f t="shared" ref="G267:U267" ca="1" si="64">SUBTOTAL(9,G127:G266)</f>
        <v>191.63663124501286</v>
      </c>
      <c r="H267" s="177">
        <f t="shared" ca="1" si="64"/>
        <v>10.086307958508002</v>
      </c>
      <c r="I267" s="177">
        <f t="shared" ca="1" si="64"/>
        <v>14.0392340200957</v>
      </c>
      <c r="J267" s="177">
        <f t="shared" ca="1" si="64"/>
        <v>8.2502206930048629</v>
      </c>
      <c r="K267" s="177">
        <f t="shared" ca="1" si="64"/>
        <v>1.3005709187080854</v>
      </c>
      <c r="L267" s="177">
        <f t="shared" ca="1" si="64"/>
        <v>0.53884294183762471</v>
      </c>
      <c r="M267" s="177">
        <f t="shared" ca="1" si="64"/>
        <v>1.9743135710963957</v>
      </c>
      <c r="N267" s="177">
        <f t="shared" ca="1" si="64"/>
        <v>0</v>
      </c>
      <c r="O267" s="177">
        <f t="shared" ca="1" si="64"/>
        <v>0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111.69499999999999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INT_PRODPT</v>
      </c>
      <c r="G271" s="14">
        <f ca="1">IFERROR(INDEX(G$320:G$343,MATCH($F271,$B$320:$B$343,0))/INDEX($D$320:$D$343,MATCH($F271,$B$320:$B$343,0)),SUMIFS('Input-Allocators'!D$32:D$80,'Input-Allocators'!$B$32:$B$80,$F271))*$D271</f>
        <v>93.952587175864053</v>
      </c>
      <c r="H271" s="14">
        <f ca="1">IFERROR(INDEX(H$320:H$343,MATCH($F271,$B$320:$B$343,0))/INDEX($D$320:$D$343,MATCH($F271,$B$320:$B$343,0)),SUMIFS('Input-Allocators'!E$32:E$80,'Input-Allocators'!$B$32:$B$80,$F271))*$D271</f>
        <v>4.9449560952819942</v>
      </c>
      <c r="I271" s="14">
        <f ca="1">IFERROR(INDEX(I$320:I$343,MATCH($F271,$B$320:$B$343,0))/INDEX($D$320:$D$343,MATCH($F271,$B$320:$B$343,0)),SUMIFS('Input-Allocators'!F$32:F$80,'Input-Allocators'!$B$32:$B$80,$F271))*$D271</f>
        <v>6.8829343825658791</v>
      </c>
      <c r="J271" s="14">
        <f ca="1">IFERROR(INDEX(J$320:J$343,MATCH($F271,$B$320:$B$343,0))/INDEX($D$320:$D$343,MATCH($F271,$B$320:$B$343,0)),SUMIFS('Input-Allocators'!G$32:G$80,'Input-Allocators'!$B$32:$B$80,$F271))*$D271</f>
        <v>4.0447881693799541</v>
      </c>
      <c r="K271" s="14">
        <f ca="1">IFERROR(INDEX(K$320:K$343,MATCH($F271,$B$320:$B$343,0))/INDEX($D$320:$D$343,MATCH($F271,$B$320:$B$343,0)),SUMIFS('Input-Allocators'!H$32:H$80,'Input-Allocators'!$B$32:$B$80,$F271))*$D271</f>
        <v>0.63762341168525871</v>
      </c>
      <c r="L271" s="14">
        <f ca="1">IFERROR(INDEX(L$320:L$343,MATCH($F271,$B$320:$B$343,0))/INDEX($D$320:$D$343,MATCH($F271,$B$320:$B$343,0)),SUMIFS('Input-Allocators'!I$32:I$80,'Input-Allocators'!$B$32:$B$80,$F271))*$D271</f>
        <v>0.26417542480368533</v>
      </c>
      <c r="M271" s="14">
        <f ca="1">IFERROR(INDEX(M$320:M$343,MATCH($F271,$B$320:$B$343,0))/INDEX($D$320:$D$343,MATCH($F271,$B$320:$B$343,0)),SUMIFS('Input-Allocators'!J$32:J$80,'Input-Allocators'!$B$32:$B$80,$F271))*$D271</f>
        <v>0.96793534041917551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0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0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4">
        <f ca="1">IFERROR(INDEX(G$320:G$343,MATCH($F274,$B$320:$B$343,0))/INDEX($D$320:$D$343,MATCH($F274,$B$320:$B$343,0)),SUMIFS('Input-Allocators'!D$32:D$80,'Input-Allocators'!$B$32:$B$80,$F274))*$D274</f>
        <v>0</v>
      </c>
      <c r="H274" s="14">
        <f ca="1">IFERROR(INDEX(H$320:H$343,MATCH($F274,$B$320:$B$343,0))/INDEX($D$320:$D$343,MATCH($F274,$B$320:$B$343,0)),SUMIFS('Input-Allocators'!E$32:E$80,'Input-Allocators'!$B$32:$B$80,$F274))*$D274</f>
        <v>0</v>
      </c>
      <c r="I274" s="14">
        <f ca="1">IFERROR(INDEX(I$320:I$343,MATCH($F274,$B$320:$B$343,0))/INDEX($D$320:$D$343,MATCH($F274,$B$320:$B$343,0)),SUMIFS('Input-Allocators'!F$32:F$80,'Input-Allocators'!$B$32:$B$80,$F274))*$D274</f>
        <v>0</v>
      </c>
      <c r="J274" s="14">
        <f ca="1">IFERROR(INDEX(J$320:J$343,MATCH($F274,$B$320:$B$343,0))/INDEX($D$320:$D$343,MATCH($F274,$B$320:$B$343,0)),SUMIFS('Input-Allocators'!G$32:G$80,'Input-Allocators'!$B$32:$B$80,$F274))*$D274</f>
        <v>0</v>
      </c>
      <c r="K274" s="14">
        <f ca="1">IFERROR(INDEX(K$320:K$343,MATCH($F274,$B$320:$B$343,0))/INDEX($D$320:$D$343,MATCH($F274,$B$320:$B$343,0)),SUMIFS('Input-Allocators'!H$32:H$80,'Input-Allocators'!$B$32:$B$80,$F274))*$D274</f>
        <v>0</v>
      </c>
      <c r="L274" s="14">
        <f ca="1">IFERROR(INDEX(L$320:L$343,MATCH($F274,$B$320:$B$343,0))/INDEX($D$320:$D$343,MATCH($F274,$B$320:$B$343,0)),SUMIFS('Input-Allocators'!I$32:I$80,'Input-Allocators'!$B$32:$B$80,$F274))*$D274</f>
        <v>0</v>
      </c>
      <c r="M274" s="14">
        <f ca="1">IFERROR(INDEX(M$320:M$343,MATCH($F274,$B$320:$B$343,0))/INDEX($D$320:$D$343,MATCH($F274,$B$320:$B$343,0)),SUMIFS('Input-Allocators'!J$32:J$80,'Input-Allocators'!$B$32:$B$80,$F274))*$D274</f>
        <v>0</v>
      </c>
      <c r="N274" s="14">
        <f ca="1">IFERROR(INDEX(N$320:N$343,MATCH($F274,$B$320:$B$343,0))/INDEX($D$320:$D$343,MATCH($F274,$B$320:$B$343,0)),SUMIFS('Input-Allocators'!K$32:K$80,'Input-Allocators'!$B$32:$B$80,$F274))*$D274</f>
        <v>0</v>
      </c>
      <c r="O274" s="14">
        <f ca="1">IFERROR(INDEX(O$320:O$343,MATCH($F274,$B$320:$B$343,0))/INDEX($D$320:$D$343,MATCH($F274,$B$320:$B$343,0)),SUMIFS('Input-Allocators'!L$32:L$80,'Input-Allocators'!$B$32:$B$80,$F274))*$D274</f>
        <v>0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18.688400001607921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INT_GENPLT</v>
      </c>
      <c r="G275" s="14">
        <f ca="1">IFERROR(INDEX(G$320:G$343,MATCH($F275,$B$320:$B$343,0))/INDEX($D$320:$D$343,MATCH($F275,$B$320:$B$343,0)),SUMIFS('Input-Allocators'!D$32:D$80,'Input-Allocators'!$B$32:$B$80,$F275))*$D275</f>
        <v>15.719804201875519</v>
      </c>
      <c r="H275" s="14">
        <f ca="1">IFERROR(INDEX(H$320:H$343,MATCH($F275,$B$320:$B$343,0))/INDEX($D$320:$D$343,MATCH($F275,$B$320:$B$343,0)),SUMIFS('Input-Allocators'!E$32:E$80,'Input-Allocators'!$B$32:$B$80,$F275))*$D275</f>
        <v>0.82737201753900469</v>
      </c>
      <c r="I275" s="14">
        <f ca="1">IFERROR(INDEX(I$320:I$343,MATCH($F275,$B$320:$B$343,0))/INDEX($D$320:$D$343,MATCH($F275,$B$320:$B$343,0)),SUMIFS('Input-Allocators'!F$32:F$80,'Input-Allocators'!$B$32:$B$80,$F275))*$D275</f>
        <v>1.1516274759497866</v>
      </c>
      <c r="J275" s="14">
        <f ca="1">IFERROR(INDEX(J$320:J$343,MATCH($F275,$B$320:$B$343,0))/INDEX($D$320:$D$343,MATCH($F275,$B$320:$B$343,0)),SUMIFS('Input-Allocators'!G$32:G$80,'Input-Allocators'!$B$32:$B$80,$F275))*$D275</f>
        <v>0.67675920346608209</v>
      </c>
      <c r="K275" s="14">
        <f ca="1">IFERROR(INDEX(K$320:K$343,MATCH($F275,$B$320:$B$343,0))/INDEX($D$320:$D$343,MATCH($F275,$B$320:$B$343,0)),SUMIFS('Input-Allocators'!H$32:H$80,'Input-Allocators'!$B$32:$B$80,$F275))*$D275</f>
        <v>0.10668482356384834</v>
      </c>
      <c r="L275" s="14">
        <f ca="1">IFERROR(INDEX(L$320:L$343,MATCH($F275,$B$320:$B$343,0))/INDEX($D$320:$D$343,MATCH($F275,$B$320:$B$343,0)),SUMIFS('Input-Allocators'!I$32:I$80,'Input-Allocators'!$B$32:$B$80,$F275))*$D275</f>
        <v>4.4200868519861818E-2</v>
      </c>
      <c r="M275" s="14">
        <f ca="1">IFERROR(INDEX(M$320:M$343,MATCH($F275,$B$320:$B$343,0))/INDEX($D$320:$D$343,MATCH($F275,$B$320:$B$343,0)),SUMIFS('Input-Allocators'!J$32:J$80,'Input-Allocators'!$B$32:$B$80,$F275))*$D275</f>
        <v>0.16195141069381877</v>
      </c>
      <c r="N275" s="14">
        <f ca="1">IFERROR(INDEX(N$320:N$343,MATCH($F275,$B$320:$B$343,0))/INDEX($D$320:$D$343,MATCH($F275,$B$320:$B$343,0)),SUMIFS('Input-Allocators'!K$32:K$80,'Input-Allocators'!$B$32:$B$80,$F275))*$D275</f>
        <v>0</v>
      </c>
      <c r="O275" s="14">
        <f ca="1">IFERROR(INDEX(O$320:O$343,MATCH($F275,$B$320:$B$343,0))/INDEX($D$320:$D$343,MATCH($F275,$B$320:$B$343,0)),SUMIFS('Input-Allocators'!L$32:L$80,'Input-Allocators'!$B$32:$B$80,$F275))*$D275</f>
        <v>0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11.175101035948481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INT_TOTPLT</v>
      </c>
      <c r="G276" s="14">
        <f ca="1">IFERROR(INDEX(G$320:G$343,MATCH($F276,$B$320:$B$343,0))/INDEX($D$320:$D$343,MATCH($F276,$B$320:$B$343,0)),SUMIFS('Input-Allocators'!D$32:D$80,'Input-Allocators'!$B$32:$B$80,$F276))*$D276</f>
        <v>9.3999700459200373</v>
      </c>
      <c r="H276" s="14">
        <f ca="1">IFERROR(INDEX(H$320:H$343,MATCH($F276,$B$320:$B$343,0))/INDEX($D$320:$D$343,MATCH($F276,$B$320:$B$343,0)),SUMIFS('Input-Allocators'!E$32:E$80,'Input-Allocators'!$B$32:$B$80,$F276))*$D276</f>
        <v>0.49474357834375376</v>
      </c>
      <c r="I276" s="14">
        <f ca="1">IFERROR(INDEX(I$320:I$343,MATCH($F276,$B$320:$B$343,0))/INDEX($D$320:$D$343,MATCH($F276,$B$320:$B$343,0)),SUMIFS('Input-Allocators'!F$32:F$80,'Input-Allocators'!$B$32:$B$80,$F276))*$D276</f>
        <v>0.68863858855792459</v>
      </c>
      <c r="J276" s="14">
        <f ca="1">IFERROR(INDEX(J$320:J$343,MATCH($F276,$B$320:$B$343,0))/INDEX($D$320:$D$343,MATCH($F276,$B$320:$B$343,0)),SUMIFS('Input-Allocators'!G$32:G$80,'Input-Allocators'!$B$32:$B$80,$F276))*$D276</f>
        <v>0.40468164610618285</v>
      </c>
      <c r="K276" s="14">
        <f ca="1">IFERROR(INDEX(K$320:K$343,MATCH($F276,$B$320:$B$343,0))/INDEX($D$320:$D$343,MATCH($F276,$B$320:$B$343,0)),SUMIFS('Input-Allocators'!H$32:H$80,'Input-Allocators'!$B$32:$B$80,$F276))*$D276</f>
        <v>6.3794315309270266E-2</v>
      </c>
      <c r="L276" s="14">
        <f ca="1">IFERROR(INDEX(L$320:L$343,MATCH($F276,$B$320:$B$343,0))/INDEX($D$320:$D$343,MATCH($F276,$B$320:$B$343,0)),SUMIFS('Input-Allocators'!I$32:I$80,'Input-Allocators'!$B$32:$B$80,$F276))*$D276</f>
        <v>2.6430789770319124E-2</v>
      </c>
      <c r="M276" s="14">
        <f ca="1">IFERROR(INDEX(M$320:M$343,MATCH($F276,$B$320:$B$343,0))/INDEX($D$320:$D$343,MATCH($F276,$B$320:$B$343,0)),SUMIFS('Input-Allocators'!J$32:J$80,'Input-Allocators'!$B$32:$B$80,$F276))*$D276</f>
        <v>9.6842071940995353E-2</v>
      </c>
      <c r="N276" s="14">
        <f ca="1">IFERROR(INDEX(N$320:N$343,MATCH($F276,$B$320:$B$343,0))/INDEX($D$320:$D$343,MATCH($F276,$B$320:$B$343,0)),SUMIFS('Input-Allocators'!K$32:K$80,'Input-Allocators'!$B$32:$B$80,$F276))*$D276</f>
        <v>0</v>
      </c>
      <c r="O276" s="14">
        <f ca="1">IFERROR(INDEX(O$320:O$343,MATCH($F276,$B$320:$B$343,0))/INDEX($D$320:$D$343,MATCH($F276,$B$320:$B$343,0)),SUMIFS('Input-Allocators'!L$32:L$80,'Input-Allocators'!$B$32:$B$80,$F276))*$D276</f>
        <v>0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141.5585010375564</v>
      </c>
      <c r="E277" s="14">
        <f t="shared" ca="1" si="60"/>
        <v>0</v>
      </c>
      <c r="F277" s="46"/>
      <c r="G277" s="174">
        <f t="shared" ref="G277:U277" ca="1" si="66">SUBTOTAL(9,G271:G276)</f>
        <v>119.07236142365961</v>
      </c>
      <c r="H277" s="174">
        <f t="shared" ca="1" si="66"/>
        <v>6.2670716911647526</v>
      </c>
      <c r="I277" s="174">
        <f t="shared" ca="1" si="66"/>
        <v>8.7232004470735909</v>
      </c>
      <c r="J277" s="174">
        <f t="shared" ca="1" si="66"/>
        <v>5.1262290189522188</v>
      </c>
      <c r="K277" s="174">
        <f t="shared" ca="1" si="66"/>
        <v>0.80810255055837732</v>
      </c>
      <c r="L277" s="174">
        <f t="shared" ca="1" si="66"/>
        <v>0.33480708309386631</v>
      </c>
      <c r="M277" s="174">
        <f t="shared" ca="1" si="66"/>
        <v>1.2267288230539894</v>
      </c>
      <c r="N277" s="174">
        <f t="shared" ca="1" si="66"/>
        <v>0</v>
      </c>
      <c r="O277" s="174">
        <f t="shared" ca="1" si="66"/>
        <v>0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1701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INT_PRODPT</v>
      </c>
      <c r="G280" s="14">
        <f ca="1">IFERROR(INDEX(G$320:G$343,MATCH($F280,$B$320:$B$343,0))/INDEX($D$320:$D$343,MATCH($F280,$B$320:$B$343,0)),SUMIFS('Input-Allocators'!D$32:D$80,'Input-Allocators'!$B$32:$B$80,$F280))*$D280</f>
        <v>1430.8012962634386</v>
      </c>
      <c r="H280" s="14">
        <f ca="1">IFERROR(INDEX(H$320:H$343,MATCH($F280,$B$320:$B$343,0))/INDEX($D$320:$D$343,MATCH($F280,$B$320:$B$343,0)),SUMIFS('Input-Allocators'!E$32:E$80,'Input-Allocators'!$B$32:$B$80,$F280))*$D280</f>
        <v>75.306596697029164</v>
      </c>
      <c r="I280" s="14">
        <f ca="1">IFERROR(INDEX(I$320:I$343,MATCH($F280,$B$320:$B$343,0))/INDEX($D$320:$D$343,MATCH($F280,$B$320:$B$343,0)),SUMIFS('Input-Allocators'!F$32:F$80,'Input-Allocators'!$B$32:$B$80,$F280))*$D280</f>
        <v>104.82001329284714</v>
      </c>
      <c r="J280" s="14">
        <f ca="1">IFERROR(INDEX(J$320:J$343,MATCH($F280,$B$320:$B$343,0))/INDEX($D$320:$D$343,MATCH($F280,$B$320:$B$343,0)),SUMIFS('Input-Allocators'!G$32:G$80,'Input-Allocators'!$B$32:$B$80,$F280))*$D280</f>
        <v>61.597964780118204</v>
      </c>
      <c r="K280" s="14">
        <f ca="1">IFERROR(INDEX(K$320:K$343,MATCH($F280,$B$320:$B$343,0))/INDEX($D$320:$D$343,MATCH($F280,$B$320:$B$343,0)),SUMIFS('Input-Allocators'!H$32:H$80,'Input-Allocators'!$B$32:$B$80,$F280))*$D280</f>
        <v>9.7103489258841069</v>
      </c>
      <c r="L280" s="14">
        <f ca="1">IFERROR(INDEX(L$320:L$343,MATCH($F280,$B$320:$B$343,0))/INDEX($D$320:$D$343,MATCH($F280,$B$320:$B$343,0)),SUMIFS('Input-Allocators'!I$32:I$80,'Input-Allocators'!$B$32:$B$80,$F280))*$D280</f>
        <v>4.0231200822871998</v>
      </c>
      <c r="M280" s="14">
        <f ca="1">IFERROR(INDEX(M$320:M$343,MATCH($F280,$B$320:$B$343,0))/INDEX($D$320:$D$343,MATCH($F280,$B$320:$B$343,0)),SUMIFS('Input-Allocators'!J$32:J$80,'Input-Allocators'!$B$32:$B$80,$F280))*$D280</f>
        <v>14.74065995839579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1701</v>
      </c>
      <c r="E287" s="14">
        <f t="shared" ca="1" si="60"/>
        <v>0</v>
      </c>
      <c r="F287" s="46"/>
      <c r="G287" s="174">
        <f t="shared" ref="G287:U287" ca="1" si="68">SUBTOTAL(9,G280:G286)</f>
        <v>1430.8012962634386</v>
      </c>
      <c r="H287" s="174">
        <f t="shared" ca="1" si="68"/>
        <v>75.306596697029164</v>
      </c>
      <c r="I287" s="174">
        <f t="shared" ca="1" si="68"/>
        <v>104.82001329284714</v>
      </c>
      <c r="J287" s="174">
        <f t="shared" ca="1" si="68"/>
        <v>61.597964780118204</v>
      </c>
      <c r="K287" s="174">
        <f t="shared" ca="1" si="68"/>
        <v>9.7103489258841069</v>
      </c>
      <c r="L287" s="174">
        <f t="shared" ca="1" si="68"/>
        <v>4.0231200822871998</v>
      </c>
      <c r="M287" s="174">
        <f t="shared" ca="1" si="68"/>
        <v>14.74065995839579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1842.5585010375564</v>
      </c>
      <c r="E289" s="14">
        <f t="shared" ca="1" si="60"/>
        <v>0</v>
      </c>
      <c r="F289" s="46"/>
      <c r="G289" s="14">
        <f t="shared" ref="G289:U289" ca="1" si="69">SUBTOTAL(9,G271:G288)</f>
        <v>1549.8736576870983</v>
      </c>
      <c r="H289" s="14">
        <f t="shared" ca="1" si="69"/>
        <v>81.573668388193923</v>
      </c>
      <c r="I289" s="14">
        <f t="shared" ca="1" si="69"/>
        <v>113.54321373992073</v>
      </c>
      <c r="J289" s="14">
        <f t="shared" ca="1" si="69"/>
        <v>66.72419379907042</v>
      </c>
      <c r="K289" s="14">
        <f t="shared" ca="1" si="69"/>
        <v>10.518451476442484</v>
      </c>
      <c r="L289" s="14">
        <f t="shared" ca="1" si="69"/>
        <v>4.3579271653810663</v>
      </c>
      <c r="M289" s="14">
        <f t="shared" ca="1" si="69"/>
        <v>15.967388781449779</v>
      </c>
      <c r="N289" s="14">
        <f t="shared" ca="1" si="69"/>
        <v>0</v>
      </c>
      <c r="O289" s="14">
        <f t="shared" ca="1" si="69"/>
        <v>0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0.39330131626988601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INT_TOTPLT</v>
      </c>
      <c r="G293" s="14">
        <f ca="1">IFERROR(INDEX(G$320:G$343,MATCH($F293,$B$320:$B$343,0))/INDEX($D$320:$D$343,MATCH($F293,$B$320:$B$343,0)),SUMIFS('Input-Allocators'!D$32:D$80,'Input-Allocators'!$B$32:$B$80,$F293))*$D293</f>
        <v>0.33082659208763643</v>
      </c>
      <c r="H293" s="14">
        <f ca="1">IFERROR(INDEX(H$320:H$343,MATCH($F293,$B$320:$B$343,0))/INDEX($D$320:$D$343,MATCH($F293,$B$320:$B$343,0)),SUMIFS('Input-Allocators'!E$32:E$80,'Input-Allocators'!$B$32:$B$80,$F293))*$D293</f>
        <v>1.7412218462520297E-2</v>
      </c>
      <c r="I293" s="14">
        <f ca="1">IFERROR(INDEX(I$320:I$343,MATCH($F293,$B$320:$B$343,0))/INDEX($D$320:$D$343,MATCH($F293,$B$320:$B$343,0)),SUMIFS('Input-Allocators'!F$32:F$80,'Input-Allocators'!$B$32:$B$80,$F293))*$D293</f>
        <v>2.4236242915640055E-2</v>
      </c>
      <c r="J293" s="14">
        <f ca="1">IFERROR(INDEX(J$320:J$343,MATCH($F293,$B$320:$B$343,0))/INDEX($D$320:$D$343,MATCH($F293,$B$320:$B$343,0)),SUMIFS('Input-Allocators'!G$32:G$80,'Input-Allocators'!$B$32:$B$80,$F293))*$D293</f>
        <v>1.4242540051479465E-2</v>
      </c>
      <c r="K293" s="14">
        <f ca="1">IFERROR(INDEX(K$320:K$343,MATCH($F293,$B$320:$B$343,0))/INDEX($D$320:$D$343,MATCH($F293,$B$320:$B$343,0)),SUMIFS('Input-Allocators'!H$32:H$80,'Input-Allocators'!$B$32:$B$80,$F293))*$D293</f>
        <v>2.2452045937625476E-3</v>
      </c>
      <c r="L293" s="14">
        <f ca="1">IFERROR(INDEX(L$320:L$343,MATCH($F293,$B$320:$B$343,0))/INDEX($D$320:$D$343,MATCH($F293,$B$320:$B$343,0)),SUMIFS('Input-Allocators'!I$32:I$80,'Input-Allocators'!$B$32:$B$80,$F293))*$D293</f>
        <v>9.3021659251932265E-4</v>
      </c>
      <c r="M293" s="14">
        <f ca="1">IFERROR(INDEX(M$320:M$343,MATCH($F293,$B$320:$B$343,0))/INDEX($D$320:$D$343,MATCH($F293,$B$320:$B$343,0)),SUMIFS('Input-Allocators'!J$32:J$80,'Input-Allocators'!$B$32:$B$80,$F293))*$D293</f>
        <v>3.4083015663279644E-3</v>
      </c>
      <c r="N293" s="14">
        <f ca="1">IFERROR(INDEX(N$320:N$343,MATCH($F293,$B$320:$B$343,0))/INDEX($D$320:$D$343,MATCH($F293,$B$320:$B$343,0)),SUMIFS('Input-Allocators'!K$32:K$80,'Input-Allocators'!$B$32:$B$80,$F293))*$D293</f>
        <v>0</v>
      </c>
      <c r="O293" s="14">
        <f ca="1">IFERROR(INDEX(O$320:O$343,MATCH($F293,$B$320:$B$343,0))/INDEX($D$320:$D$343,MATCH($F293,$B$320:$B$343,0)),SUMIFS('Input-Allocators'!L$32:L$80,'Input-Allocators'!$B$32:$B$80,$F293))*$D293</f>
        <v>0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8.9335619456026638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INT_OML</v>
      </c>
      <c r="G294" s="14">
        <f ca="1">IFERROR(INDEX(G$320:G$343,MATCH($F294,$B$320:$B$343,0))/INDEX($D$320:$D$343,MATCH($F294,$B$320:$B$343,0)),SUMIFS('Input-Allocators'!D$32:D$80,'Input-Allocators'!$B$32:$B$80,$F294))*$D294</f>
        <v>7.5144926584468053</v>
      </c>
      <c r="H294" s="14">
        <f ca="1">IFERROR(INDEX(H$320:H$343,MATCH($F294,$B$320:$B$343,0))/INDEX($D$320:$D$343,MATCH($F294,$B$320:$B$343,0)),SUMIFS('Input-Allocators'!E$32:E$80,'Input-Allocators'!$B$32:$B$80,$F294))*$D294</f>
        <v>0.39550625896850505</v>
      </c>
      <c r="I294" s="14">
        <f ca="1">IFERROR(INDEX(I$320:I$343,MATCH($F294,$B$320:$B$343,0))/INDEX($D$320:$D$343,MATCH($F294,$B$320:$B$343,0)),SUMIFS('Input-Allocators'!F$32:F$80,'Input-Allocators'!$B$32:$B$80,$F294))*$D294</f>
        <v>0.5505091604294795</v>
      </c>
      <c r="J294" s="14">
        <f ca="1">IFERROR(INDEX(J$320:J$343,MATCH($F294,$B$320:$B$343,0))/INDEX($D$320:$D$343,MATCH($F294,$B$320:$B$343,0)),SUMIFS('Input-Allocators'!G$32:G$80,'Input-Allocators'!$B$32:$B$80,$F294))*$D294</f>
        <v>0.32350924990372554</v>
      </c>
      <c r="K294" s="14">
        <f ca="1">IFERROR(INDEX(K$320:K$343,MATCH($F294,$B$320:$B$343,0))/INDEX($D$320:$D$343,MATCH($F294,$B$320:$B$343,0)),SUMIFS('Input-Allocators'!H$32:H$80,'Input-Allocators'!$B$32:$B$80,$F294))*$D294</f>
        <v>5.0998238473134609E-2</v>
      </c>
      <c r="L294" s="14">
        <f ca="1">IFERROR(INDEX(L$320:L$343,MATCH($F294,$B$320:$B$343,0))/INDEX($D$320:$D$343,MATCH($F294,$B$320:$B$343,0)),SUMIFS('Input-Allocators'!I$32:I$80,'Input-Allocators'!$B$32:$B$80,$F294))*$D294</f>
        <v>2.1129213680018095E-2</v>
      </c>
      <c r="M294" s="14">
        <f ca="1">IFERROR(INDEX(M$320:M$343,MATCH($F294,$B$320:$B$343,0))/INDEX($D$320:$D$343,MATCH($F294,$B$320:$B$343,0)),SUMIFS('Input-Allocators'!J$32:J$80,'Input-Allocators'!$B$32:$B$80,$F294))*$D294</f>
        <v>7.7417165700995647E-2</v>
      </c>
      <c r="N294" s="14">
        <f ca="1">IFERROR(INDEX(N$320:N$343,MATCH($F294,$B$320:$B$343,0))/INDEX($D$320:$D$343,MATCH($F294,$B$320:$B$343,0)),SUMIFS('Input-Allocators'!K$32:K$80,'Input-Allocators'!$B$32:$B$80,$F294))*$D294</f>
        <v>0</v>
      </c>
      <c r="O294" s="14">
        <f ca="1">IFERROR(INDEX(O$320:O$343,MATCH($F294,$B$320:$B$343,0))/INDEX($D$320:$D$343,MATCH($F294,$B$320:$B$343,0)),SUMIFS('Input-Allocators'!L$32:L$80,'Input-Allocators'!$B$32:$B$80,$F294))*$D294</f>
        <v>0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0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9.3268632618725498</v>
      </c>
      <c r="E296" s="14">
        <f t="shared" ca="1" si="71"/>
        <v>0</v>
      </c>
      <c r="F296" s="46"/>
      <c r="G296" s="174">
        <f t="shared" ref="G296:U296" ca="1" si="72">SUBTOTAL(9,G293:G295)</f>
        <v>7.845319250534442</v>
      </c>
      <c r="H296" s="174">
        <f t="shared" ca="1" si="72"/>
        <v>0.41291847743102533</v>
      </c>
      <c r="I296" s="174">
        <f t="shared" ca="1" si="72"/>
        <v>0.57474540334511959</v>
      </c>
      <c r="J296" s="174">
        <f t="shared" ca="1" si="72"/>
        <v>0.337751789955205</v>
      </c>
      <c r="K296" s="174">
        <f t="shared" ca="1" si="72"/>
        <v>5.3243443066897156E-2</v>
      </c>
      <c r="L296" s="174">
        <f t="shared" ca="1" si="72"/>
        <v>2.2059430272537418E-2</v>
      </c>
      <c r="M296" s="174">
        <f t="shared" ca="1" si="72"/>
        <v>8.0825467267323606E-2</v>
      </c>
      <c r="N296" s="174">
        <f t="shared" ca="1" si="72"/>
        <v>0</v>
      </c>
      <c r="O296" s="174">
        <f t="shared" ca="1" si="72"/>
        <v>0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53.515450264579052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INT_REQ_INCOME</v>
      </c>
      <c r="G299" s="14">
        <f ca="1">IFERROR(INDEX(G$320:G$343,MATCH($F299,$B$320:$B$343,0))/INDEX($D$320:$D$343,MATCH($F299,$B$320:$B$343,0)),SUMIFS('Input-Allocators'!D$32:D$80,'Input-Allocators'!$B$32:$B$80,$F299))*$D299</f>
        <v>45.088238821934908</v>
      </c>
      <c r="H299" s="14">
        <f ca="1">IFERROR(INDEX(H$320:H$343,MATCH($F299,$B$320:$B$343,0))/INDEX($D$320:$D$343,MATCH($F299,$B$320:$B$343,0)),SUMIFS('Input-Allocators'!E$32:E$80,'Input-Allocators'!$B$32:$B$80,$F299))*$D299</f>
        <v>2.7162135961272167</v>
      </c>
      <c r="I299" s="14">
        <f ca="1">IFERROR(INDEX(I$320:I$343,MATCH($F299,$B$320:$B$343,0))/INDEX($D$320:$D$343,MATCH($F299,$B$320:$B$343,0)),SUMIFS('Input-Allocators'!F$32:F$80,'Input-Allocators'!$B$32:$B$80,$F299))*$D299</f>
        <v>3.2985547958092338</v>
      </c>
      <c r="J299" s="14">
        <f ca="1">IFERROR(INDEX(J$320:J$343,MATCH($F299,$B$320:$B$343,0))/INDEX($D$320:$D$343,MATCH($F299,$B$320:$B$343,0)),SUMIFS('Input-Allocators'!G$32:G$80,'Input-Allocators'!$B$32:$B$80,$F299))*$D299</f>
        <v>1.7787050215530984</v>
      </c>
      <c r="K299" s="14">
        <f ca="1">IFERROR(INDEX(K$320:K$343,MATCH($F299,$B$320:$B$343,0))/INDEX($D$320:$D$343,MATCH($F299,$B$320:$B$343,0)),SUMIFS('Input-Allocators'!H$32:H$80,'Input-Allocators'!$B$32:$B$80,$F299))*$D299</f>
        <v>4.5160130352078935E-2</v>
      </c>
      <c r="L299" s="14">
        <f ca="1">IFERROR(INDEX(L$320:L$343,MATCH($F299,$B$320:$B$343,0))/INDEX($D$320:$D$343,MATCH($F299,$B$320:$B$343,0)),SUMIFS('Input-Allocators'!I$32:I$80,'Input-Allocators'!$B$32:$B$80,$F299))*$D299</f>
        <v>0.15915337326381956</v>
      </c>
      <c r="M299" s="14">
        <f ca="1">IFERROR(INDEX(M$320:M$343,MATCH($F299,$B$320:$B$343,0))/INDEX($D$320:$D$343,MATCH($F299,$B$320:$B$343,0)),SUMIFS('Input-Allocators'!J$32:J$80,'Input-Allocators'!$B$32:$B$80,$F299))*$D299</f>
        <v>0.42942452553869426</v>
      </c>
      <c r="N299" s="14">
        <f ca="1">IFERROR(INDEX(N$320:N$343,MATCH($F299,$B$320:$B$343,0))/INDEX($D$320:$D$343,MATCH($F299,$B$320:$B$343,0)),SUMIFS('Input-Allocators'!K$32:K$80,'Input-Allocators'!$B$32:$B$80,$F299))*$D299</f>
        <v>0</v>
      </c>
      <c r="O299" s="14">
        <f ca="1">IFERROR(INDEX(O$320:O$343,MATCH($F299,$B$320:$B$343,0))/INDEX($D$320:$D$343,MATCH($F299,$B$320:$B$343,0)),SUMIFS('Input-Allocators'!L$32:L$80,'Input-Allocators'!$B$32:$B$80,$F299))*$D299</f>
        <v>0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1.9728047461044074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INT_REQ_INCOME</v>
      </c>
      <c r="G300" s="14">
        <f ca="1">IFERROR(INDEX(G$320:G$343,MATCH($F300,$B$320:$B$343,0))/INDEX($D$320:$D$343,MATCH($F300,$B$320:$B$343,0)),SUMIFS('Input-Allocators'!D$32:D$80,'Input-Allocators'!$B$32:$B$80,$F300))*$D300</f>
        <v>1.6621422617512169</v>
      </c>
      <c r="H300" s="14">
        <f ca="1">IFERROR(INDEX(H$320:H$343,MATCH($F300,$B$320:$B$343,0))/INDEX($D$320:$D$343,MATCH($F300,$B$320:$B$343,0)),SUMIFS('Input-Allocators'!E$32:E$80,'Input-Allocators'!$B$32:$B$80,$F300))*$D300</f>
        <v>0.10013106583950075</v>
      </c>
      <c r="I300" s="14">
        <f ca="1">IFERROR(INDEX(I$320:I$343,MATCH($F300,$B$320:$B$343,0))/INDEX($D$320:$D$343,MATCH($F300,$B$320:$B$343,0)),SUMIFS('Input-Allocators'!F$32:F$80,'Input-Allocators'!$B$32:$B$80,$F300))*$D300</f>
        <v>0.12159861356459611</v>
      </c>
      <c r="J300" s="14">
        <f ca="1">IFERROR(INDEX(J$320:J$343,MATCH($F300,$B$320:$B$343,0))/INDEX($D$320:$D$343,MATCH($F300,$B$320:$B$343,0)),SUMIFS('Input-Allocators'!G$32:G$80,'Input-Allocators'!$B$32:$B$80,$F300))*$D300</f>
        <v>6.5570553757673719E-2</v>
      </c>
      <c r="K300" s="14">
        <f ca="1">IFERROR(INDEX(K$320:K$343,MATCH($F300,$B$320:$B$343,0))/INDEX($D$320:$D$343,MATCH($F300,$B$320:$B$343,0)),SUMIFS('Input-Allocators'!H$32:H$80,'Input-Allocators'!$B$32:$B$80,$F300))*$D300</f>
        <v>1.6647924861475671E-3</v>
      </c>
      <c r="L300" s="14">
        <f ca="1">IFERROR(INDEX(L$320:L$343,MATCH($F300,$B$320:$B$343,0))/INDEX($D$320:$D$343,MATCH($F300,$B$320:$B$343,0)),SUMIFS('Input-Allocators'!I$32:I$80,'Input-Allocators'!$B$32:$B$80,$F300))*$D300</f>
        <v>5.8670632234445854E-3</v>
      </c>
      <c r="M300" s="14">
        <f ca="1">IFERROR(INDEX(M$320:M$343,MATCH($F300,$B$320:$B$343,0))/INDEX($D$320:$D$343,MATCH($F300,$B$320:$B$343,0)),SUMIFS('Input-Allocators'!J$32:J$80,'Input-Allocators'!$B$32:$B$80,$F300))*$D300</f>
        <v>1.5830395481827738E-2</v>
      </c>
      <c r="N300" s="14">
        <f ca="1">IFERROR(INDEX(N$320:N$343,MATCH($F300,$B$320:$B$343,0))/INDEX($D$320:$D$343,MATCH($F300,$B$320:$B$343,0)),SUMIFS('Input-Allocators'!K$32:K$80,'Input-Allocators'!$B$32:$B$80,$F300))*$D300</f>
        <v>0</v>
      </c>
      <c r="O300" s="14">
        <f ca="1">IFERROR(INDEX(O$320:O$343,MATCH($F300,$B$320:$B$343,0))/INDEX($D$320:$D$343,MATCH($F300,$B$320:$B$343,0)),SUMIFS('Input-Allocators'!L$32:L$80,'Input-Allocators'!$B$32:$B$80,$F300))*$D300</f>
        <v>0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-3.0415301791537854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INT_TOTPLT</v>
      </c>
      <c r="G302" s="14">
        <f ca="1">IFERROR(INDEX(G$320:G$343,MATCH($F302,$B$320:$B$343,0))/INDEX($D$320:$D$343,MATCH($F302,$B$320:$B$343,0)),SUMIFS('Input-Allocators'!D$32:D$80,'Input-Allocators'!$B$32:$B$80,$F302))*$D302</f>
        <v>-2.5583923121443886</v>
      </c>
      <c r="H302" s="14">
        <f ca="1">IFERROR(INDEX(H$320:H$343,MATCH($F302,$B$320:$B$343,0))/INDEX($D$320:$D$343,MATCH($F302,$B$320:$B$343,0)),SUMIFS('Input-Allocators'!E$32:E$80,'Input-Allocators'!$B$32:$B$80,$F302))*$D302</f>
        <v>-0.13465448944349029</v>
      </c>
      <c r="I302" s="14">
        <f ca="1">IFERROR(INDEX(I$320:I$343,MATCH($F302,$B$320:$B$343,0))/INDEX($D$320:$D$343,MATCH($F302,$B$320:$B$343,0)),SUMIFS('Input-Allocators'!F$32:F$80,'Input-Allocators'!$B$32:$B$80,$F302))*$D302</f>
        <v>-0.1874269452142831</v>
      </c>
      <c r="J302" s="14">
        <f ca="1">IFERROR(INDEX(J$320:J$343,MATCH($F302,$B$320:$B$343,0))/INDEX($D$320:$D$343,MATCH($F302,$B$320:$B$343,0)),SUMIFS('Input-Allocators'!G$32:G$80,'Input-Allocators'!$B$32:$B$80,$F302))*$D302</f>
        <v>-0.11014230973144121</v>
      </c>
      <c r="K302" s="14">
        <f ca="1">IFERROR(INDEX(K$320:K$343,MATCH($F302,$B$320:$B$343,0))/INDEX($D$320:$D$343,MATCH($F302,$B$320:$B$343,0)),SUMIFS('Input-Allocators'!H$32:H$80,'Input-Allocators'!$B$32:$B$80,$F302))*$D302</f>
        <v>-1.7362915525097035E-2</v>
      </c>
      <c r="L302" s="14">
        <f ca="1">IFERROR(INDEX(L$320:L$343,MATCH($F302,$B$320:$B$343,0))/INDEX($D$320:$D$343,MATCH($F302,$B$320:$B$343,0)),SUMIFS('Input-Allocators'!I$32:I$80,'Input-Allocators'!$B$32:$B$80,$F302))*$D302</f>
        <v>-7.1936749821494292E-3</v>
      </c>
      <c r="M302" s="14">
        <f ca="1">IFERROR(INDEX(M$320:M$343,MATCH($F302,$B$320:$B$343,0))/INDEX($D$320:$D$343,MATCH($F302,$B$320:$B$343,0)),SUMIFS('Input-Allocators'!J$32:J$80,'Input-Allocators'!$B$32:$B$80,$F302))*$D302</f>
        <v>-2.6357532112936261E-2</v>
      </c>
      <c r="N302" s="14">
        <f ca="1">IFERROR(INDEX(N$320:N$343,MATCH($F302,$B$320:$B$343,0))/INDEX($D$320:$D$343,MATCH($F302,$B$320:$B$343,0)),SUMIFS('Input-Allocators'!K$32:K$80,'Input-Allocators'!$B$32:$B$80,$F302))*$D302</f>
        <v>0</v>
      </c>
      <c r="O302" s="14">
        <f ca="1">IFERROR(INDEX(O$320:O$343,MATCH($F302,$B$320:$B$343,0))/INDEX($D$320:$D$343,MATCH($F302,$B$320:$B$343,0)),SUMIFS('Input-Allocators'!L$32:L$80,'Input-Allocators'!$B$32:$B$80,$F302))*$D302</f>
        <v>0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52.446724831529671</v>
      </c>
      <c r="E304" s="14">
        <f t="shared" ca="1" si="71"/>
        <v>0</v>
      </c>
      <c r="F304" s="46"/>
      <c r="G304" s="174">
        <f t="shared" ref="G304:U304" ca="1" si="74">SUBTOTAL(9,G299:G303)</f>
        <v>44.19198877154173</v>
      </c>
      <c r="H304" s="174">
        <f t="shared" ca="1" si="74"/>
        <v>2.6816901725232269</v>
      </c>
      <c r="I304" s="174">
        <f t="shared" ca="1" si="74"/>
        <v>3.2327264641595468</v>
      </c>
      <c r="J304" s="174">
        <f t="shared" ca="1" si="74"/>
        <v>1.7341332655793309</v>
      </c>
      <c r="K304" s="174">
        <f t="shared" ca="1" si="74"/>
        <v>2.9462007313129465E-2</v>
      </c>
      <c r="L304" s="174">
        <f t="shared" ca="1" si="74"/>
        <v>0.15782676150511471</v>
      </c>
      <c r="M304" s="174">
        <f t="shared" ca="1" si="74"/>
        <v>0.41889738890758577</v>
      </c>
      <c r="N304" s="174">
        <f t="shared" ca="1" si="74"/>
        <v>0</v>
      </c>
      <c r="O304" s="174">
        <f t="shared" ca="1" si="74"/>
        <v>0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61.773588093402218</v>
      </c>
      <c r="E306" s="14">
        <f t="shared" ca="1" si="71"/>
        <v>0</v>
      </c>
      <c r="F306" s="46"/>
      <c r="G306" s="175">
        <f t="shared" ref="G306:U306" ca="1" si="75">SUBTOTAL(9,G293:G304)</f>
        <v>52.037308022076175</v>
      </c>
      <c r="H306" s="175">
        <f t="shared" ca="1" si="75"/>
        <v>3.0946086499542522</v>
      </c>
      <c r="I306" s="175">
        <f t="shared" ca="1" si="75"/>
        <v>3.8074718675046664</v>
      </c>
      <c r="J306" s="175">
        <f t="shared" ca="1" si="75"/>
        <v>2.0718850555345361</v>
      </c>
      <c r="K306" s="175">
        <f t="shared" ca="1" si="75"/>
        <v>8.2705450380026635E-2</v>
      </c>
      <c r="L306" s="175">
        <f t="shared" ca="1" si="75"/>
        <v>0.17988619177765214</v>
      </c>
      <c r="M306" s="175">
        <f t="shared" ca="1" si="75"/>
        <v>0.49972285617490941</v>
      </c>
      <c r="N306" s="175">
        <f t="shared" ca="1" si="75"/>
        <v>0</v>
      </c>
      <c r="O306" s="175">
        <f t="shared" ca="1" si="75"/>
        <v>0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2132.1582104792228</v>
      </c>
      <c r="E309" s="14">
        <f t="shared" ca="1" si="71"/>
        <v>0</v>
      </c>
      <c r="F309" s="3"/>
      <c r="G309" s="84">
        <f t="shared" ref="G309:U309" ca="1" si="76">SUBTOTAL(9,G127:G306)</f>
        <v>1793.5475969541872</v>
      </c>
      <c r="H309" s="84">
        <f t="shared" ca="1" si="76"/>
        <v>94.754584996656192</v>
      </c>
      <c r="I309" s="84">
        <f t="shared" ca="1" si="76"/>
        <v>131.3899196275211</v>
      </c>
      <c r="J309" s="84">
        <f t="shared" ca="1" si="76"/>
        <v>77.04629954760982</v>
      </c>
      <c r="K309" s="84">
        <f t="shared" ca="1" si="76"/>
        <v>11.901727845530594</v>
      </c>
      <c r="L309" s="84">
        <f t="shared" ca="1" si="76"/>
        <v>5.0766562989963431</v>
      </c>
      <c r="M309" s="84">
        <f t="shared" ca="1" si="76"/>
        <v>18.441425208721085</v>
      </c>
      <c r="N309" s="84">
        <f t="shared" ca="1" si="76"/>
        <v>0</v>
      </c>
      <c r="O309" s="84">
        <f t="shared" ca="1" si="76"/>
        <v>0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973.04223964504092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INT_RATEBASE</v>
      </c>
      <c r="G310" s="14">
        <f ca="1">IFERROR(INDEX(G$320:G$343,MATCH($F310,$B$320:$B$343,0))/INDEX($D$320:$D$343,MATCH($F310,$B$320:$B$343,0)),SUMIFS('Input-Allocators'!D$32:D$80,'Input-Allocators'!$B$32:$B$80,$F310))*$D310</f>
        <v>819.8148510017237</v>
      </c>
      <c r="H310" s="14">
        <f ca="1">IFERROR(INDEX(H$320:H$343,MATCH($F310,$B$320:$B$343,0))/INDEX($D$320:$D$343,MATCH($F310,$B$320:$B$343,0)),SUMIFS('Input-Allocators'!E$32:E$80,'Input-Allocators'!$B$32:$B$80,$F310))*$D310</f>
        <v>49.387430132103127</v>
      </c>
      <c r="I310" s="14">
        <f ca="1">IFERROR(INDEX(I$320:I$343,MATCH($F310,$B$320:$B$343,0))/INDEX($D$320:$D$343,MATCH($F310,$B$320:$B$343,0)),SUMIFS('Input-Allocators'!F$32:F$80,'Input-Allocators'!$B$32:$B$80,$F310))*$D310</f>
        <v>59.975822500563133</v>
      </c>
      <c r="J310" s="14">
        <f ca="1">IFERROR(INDEX(J$320:J$343,MATCH($F310,$B$320:$B$343,0))/INDEX($D$320:$D$343,MATCH($F310,$B$320:$B$343,0)),SUMIFS('Input-Allocators'!G$32:G$80,'Input-Allocators'!$B$32:$B$80,$F310))*$D310</f>
        <v>32.341223128705778</v>
      </c>
      <c r="K310" s="14">
        <f ca="1">IFERROR(INDEX(K$320:K$343,MATCH($F310,$B$320:$B$343,0))/INDEX($D$320:$D$343,MATCH($F310,$B$320:$B$343,0)),SUMIFS('Input-Allocators'!H$32:H$80,'Input-Allocators'!$B$32:$B$80,$F310))*$D310</f>
        <v>0.8211220154777209</v>
      </c>
      <c r="L310" s="14">
        <f ca="1">IFERROR(INDEX(L$320:L$343,MATCH($F310,$B$320:$B$343,0))/INDEX($D$320:$D$343,MATCH($F310,$B$320:$B$343,0)),SUMIFS('Input-Allocators'!I$32:I$80,'Input-Allocators'!$B$32:$B$80,$F310))*$D310</f>
        <v>2.8937989683736487</v>
      </c>
      <c r="M310" s="14">
        <f ca="1">IFERROR(INDEX(M$320:M$343,MATCH($F310,$B$320:$B$343,0))/INDEX($D$320:$D$343,MATCH($F310,$B$320:$B$343,0)),SUMIFS('Input-Allocators'!J$32:J$80,'Input-Allocators'!$B$32:$B$80,$F310))*$D310</f>
        <v>7.8079918980938965</v>
      </c>
      <c r="N310" s="14">
        <f ca="1">IFERROR(INDEX(N$320:N$343,MATCH($F310,$B$320:$B$343,0))/INDEX($D$320:$D$343,MATCH($F310,$B$320:$B$343,0)),SUMIFS('Input-Allocators'!K$32:K$80,'Input-Allocators'!$B$32:$B$80,$F310))*$D310</f>
        <v>0</v>
      </c>
      <c r="O310" s="14">
        <f ca="1">IFERROR(INDEX(O$320:O$343,MATCH($F310,$B$320:$B$343,0))/INDEX($D$320:$D$343,MATCH($F310,$B$320:$B$343,0)),SUMIFS('Input-Allocators'!L$32:L$80,'Input-Allocators'!$B$32:$B$80,$F310))*$D310</f>
        <v>0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132.2028902009713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INT_REQ_INCOME</v>
      </c>
      <c r="G312" s="14">
        <f ca="1">IFERROR(INDEX(G$320:G$343,MATCH($F312,$B$320:$B$343,0))/INDEX($D$320:$D$343,MATCH($F312,$B$320:$B$343,0)),SUMIFS('Input-Allocators'!D$32:D$80,'Input-Allocators'!$B$32:$B$80,$F312))*$D312</f>
        <v>111.38457131279674</v>
      </c>
      <c r="H312" s="14">
        <f ca="1">IFERROR(INDEX(H$320:H$343,MATCH($F312,$B$320:$B$343,0))/INDEX($D$320:$D$343,MATCH($F312,$B$320:$B$343,0)),SUMIFS('Input-Allocators'!E$32:E$80,'Input-Allocators'!$B$32:$B$80,$F312))*$D312</f>
        <v>6.7100488930926199</v>
      </c>
      <c r="I312" s="14">
        <f ca="1">IFERROR(INDEX(I$320:I$343,MATCH($F312,$B$320:$B$343,0))/INDEX($D$320:$D$343,MATCH($F312,$B$320:$B$343,0)),SUMIFS('Input-Allocators'!F$32:F$80,'Input-Allocators'!$B$32:$B$80,$F312))*$D312</f>
        <v>8.1486463317844535</v>
      </c>
      <c r="J312" s="14">
        <f ca="1">IFERROR(INDEX(J$320:J$343,MATCH($F312,$B$320:$B$343,0))/INDEX($D$320:$D$343,MATCH($F312,$B$320:$B$343,0)),SUMIFS('Input-Allocators'!G$32:G$80,'Input-Allocators'!$B$32:$B$80,$F312))*$D312</f>
        <v>4.3940571087737297</v>
      </c>
      <c r="K312" s="14">
        <f ca="1">IFERROR(INDEX(K$320:K$343,MATCH($F312,$B$320:$B$343,0))/INDEX($D$320:$D$343,MATCH($F312,$B$320:$B$343,0)),SUMIFS('Input-Allocators'!H$32:H$80,'Input-Allocators'!$B$32:$B$80,$F312))*$D312</f>
        <v>0.11156216989449645</v>
      </c>
      <c r="L312" s="14">
        <f ca="1">IFERROR(INDEX(L$320:L$343,MATCH($F312,$B$320:$B$343,0))/INDEX($D$320:$D$343,MATCH($F312,$B$320:$B$343,0)),SUMIFS('Input-Allocators'!I$32:I$80,'Input-Allocators'!$B$32:$B$80,$F312))*$D312</f>
        <v>0.39316750259386879</v>
      </c>
      <c r="M312" s="14">
        <f ca="1">IFERROR(INDEX(M$320:M$343,MATCH($F312,$B$320:$B$343,0))/INDEX($D$320:$D$343,MATCH($F312,$B$320:$B$343,0)),SUMIFS('Input-Allocators'!J$32:J$80,'Input-Allocators'!$B$32:$B$80,$F312))*$D312</f>
        <v>1.0608368820353931</v>
      </c>
      <c r="N312" s="14">
        <f ca="1">IFERROR(INDEX(N$320:N$343,MATCH($F312,$B$320:$B$343,0))/INDEX($D$320:$D$343,MATCH($F312,$B$320:$B$343,0)),SUMIFS('Input-Allocators'!K$32:K$80,'Input-Allocators'!$B$32:$B$80,$F312))*$D312</f>
        <v>0</v>
      </c>
      <c r="O312" s="14">
        <f ca="1">IFERROR(INDEX(O$320:O$343,MATCH($F312,$B$320:$B$343,0))/INDEX($D$320:$D$343,MATCH($F312,$B$320:$B$343,0)),SUMIFS('Input-Allocators'!L$32:L$80,'Input-Allocators'!$B$32:$B$80,$F312))*$D312</f>
        <v>0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62.180807820252838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INT_REQ_INCOME</v>
      </c>
      <c r="G313" s="14">
        <f ca="1">IFERROR(INDEX(G$320:G$343,MATCH($F313,$B$320:$B$343,0))/INDEX($D$320:$D$343,MATCH($F313,$B$320:$B$343,0)),SUMIFS('Input-Allocators'!D$32:D$80,'Input-Allocators'!$B$32:$B$80,$F313))*$D313</f>
        <v>52.389040908361139</v>
      </c>
      <c r="H313" s="14">
        <f ca="1">IFERROR(INDEX(H$320:H$343,MATCH($F313,$B$320:$B$343,0))/INDEX($D$320:$D$343,MATCH($F313,$B$320:$B$343,0)),SUMIFS('Input-Allocators'!E$32:E$80,'Input-Allocators'!$B$32:$B$80,$F313))*$D313</f>
        <v>3.1560297967133781</v>
      </c>
      <c r="I313" s="14">
        <f ca="1">IFERROR(INDEX(I$320:I$343,MATCH($F313,$B$320:$B$343,0))/INDEX($D$320:$D$343,MATCH($F313,$B$320:$B$343,0)),SUMIFS('Input-Allocators'!F$32:F$80,'Input-Allocators'!$B$32:$B$80,$F313))*$D313</f>
        <v>3.8326651617195484</v>
      </c>
      <c r="J313" s="14">
        <f ca="1">IFERROR(INDEX(J$320:J$343,MATCH($F313,$B$320:$B$343,0))/INDEX($D$320:$D$343,MATCH($F313,$B$320:$B$343,0)),SUMIFS('Input-Allocators'!G$32:G$80,'Input-Allocators'!$B$32:$B$80,$F313))*$D313</f>
        <v>2.0667174538811079</v>
      </c>
      <c r="K313" s="14">
        <f ca="1">IFERROR(INDEX(K$320:K$343,MATCH($F313,$B$320:$B$343,0))/INDEX($D$320:$D$343,MATCH($F313,$B$320:$B$343,0)),SUMIFS('Input-Allocators'!H$32:H$80,'Input-Allocators'!$B$32:$B$80,$F313))*$D313</f>
        <v>5.2472573297562553E-2</v>
      </c>
      <c r="L313" s="14">
        <f ca="1">IFERROR(INDEX(L$320:L$343,MATCH($F313,$B$320:$B$343,0))/INDEX($D$320:$D$343,MATCH($F313,$B$320:$B$343,0)),SUMIFS('Input-Allocators'!I$32:I$80,'Input-Allocators'!$B$32:$B$80,$F313))*$D313</f>
        <v>0.18492389147312679</v>
      </c>
      <c r="M313" s="14">
        <f ca="1">IFERROR(INDEX(M$320:M$343,MATCH($F313,$B$320:$B$343,0))/INDEX($D$320:$D$343,MATCH($F313,$B$320:$B$343,0)),SUMIFS('Input-Allocators'!J$32:J$80,'Input-Allocators'!$B$32:$B$80,$F313))*$D313</f>
        <v>0.49895803480697554</v>
      </c>
      <c r="N313" s="14">
        <f ca="1">IFERROR(INDEX(N$320:N$343,MATCH($F313,$B$320:$B$343,0))/INDEX($D$320:$D$343,MATCH($F313,$B$320:$B$343,0)),SUMIFS('Input-Allocators'!K$32:K$80,'Input-Allocators'!$B$32:$B$80,$F313))*$D313</f>
        <v>0</v>
      </c>
      <c r="O313" s="14">
        <f ca="1">IFERROR(INDEX(O$320:O$343,MATCH($F313,$B$320:$B$343,0))/INDEX($D$320:$D$343,MATCH($F313,$B$320:$B$343,0)),SUMIFS('Input-Allocators'!L$32:L$80,'Input-Allocators'!$B$32:$B$80,$F313))*$D313</f>
        <v>0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3299.5841481454881</v>
      </c>
      <c r="E316" s="82">
        <f t="shared" ca="1" si="79"/>
        <v>0</v>
      </c>
      <c r="F316" s="183"/>
      <c r="G316" s="179">
        <f t="shared" ref="G316:U316" ca="1" si="80">SUM(G309:G315)</f>
        <v>2777.1360601770684</v>
      </c>
      <c r="H316" s="179">
        <f t="shared" ca="1" si="80"/>
        <v>154.0080938185653</v>
      </c>
      <c r="I316" s="179">
        <f t="shared" ca="1" si="80"/>
        <v>203.34705362158823</v>
      </c>
      <c r="J316" s="179">
        <f t="shared" ca="1" si="80"/>
        <v>115.84829723897043</v>
      </c>
      <c r="K316" s="179">
        <f t="shared" ca="1" si="80"/>
        <v>12.886884604200374</v>
      </c>
      <c r="L316" s="179">
        <f t="shared" ca="1" si="80"/>
        <v>8.5485466614369869</v>
      </c>
      <c r="M316" s="179">
        <f t="shared" ca="1" si="80"/>
        <v>27.809212023657349</v>
      </c>
      <c r="N316" s="179">
        <f t="shared" ca="1" si="80"/>
        <v>0</v>
      </c>
      <c r="O316" s="179">
        <f t="shared" ca="1" si="80"/>
        <v>0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3807.0298399999997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3202.2946678339745</v>
      </c>
      <c r="H321" s="290">
        <f t="shared" ca="1" si="83"/>
        <v>168.54465653993853</v>
      </c>
      <c r="I321" s="290">
        <f t="shared" ca="1" si="83"/>
        <v>234.5990114256706</v>
      </c>
      <c r="J321" s="290">
        <f t="shared" ca="1" si="83"/>
        <v>137.86319224055205</v>
      </c>
      <c r="K321" s="290">
        <f t="shared" ca="1" si="83"/>
        <v>21.732856036244996</v>
      </c>
      <c r="L321" s="290">
        <f t="shared" ca="1" si="83"/>
        <v>9.0041964745271166</v>
      </c>
      <c r="M321" s="290">
        <f t="shared" ca="1" si="83"/>
        <v>32.991259449092254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0</v>
      </c>
      <c r="E322" s="82">
        <f t="shared" ca="1" si="81"/>
        <v>0</v>
      </c>
      <c r="F322" s="128"/>
      <c r="G322" s="290">
        <f t="shared" ref="G322:U322" ca="1" si="84">G30</f>
        <v>0</v>
      </c>
      <c r="H322" s="290">
        <f t="shared" ca="1" si="84"/>
        <v>0</v>
      </c>
      <c r="I322" s="290">
        <f t="shared" ca="1" si="84"/>
        <v>0</v>
      </c>
      <c r="J322" s="290">
        <f t="shared" ca="1" si="84"/>
        <v>0</v>
      </c>
      <c r="K322" s="290">
        <f t="shared" ca="1" si="84"/>
        <v>0</v>
      </c>
      <c r="L322" s="290">
        <f t="shared" ca="1" si="84"/>
        <v>0</v>
      </c>
      <c r="M322" s="290">
        <f t="shared" ca="1" si="84"/>
        <v>0</v>
      </c>
      <c r="N322" s="290">
        <f t="shared" ca="1" si="84"/>
        <v>0</v>
      </c>
      <c r="O322" s="290">
        <f t="shared" ca="1" si="84"/>
        <v>0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0</v>
      </c>
      <c r="E323" s="82">
        <f t="shared" ca="1" si="81"/>
        <v>0</v>
      </c>
      <c r="F323" s="128"/>
      <c r="G323" s="290">
        <f t="shared" ref="G323:U323" ca="1" si="85">G44</f>
        <v>0</v>
      </c>
      <c r="H323" s="290">
        <f t="shared" ca="1" si="85"/>
        <v>0</v>
      </c>
      <c r="I323" s="290">
        <f t="shared" ca="1" si="85"/>
        <v>0</v>
      </c>
      <c r="J323" s="290">
        <f t="shared" ca="1" si="85"/>
        <v>0</v>
      </c>
      <c r="K323" s="290">
        <f t="shared" ca="1" si="85"/>
        <v>0</v>
      </c>
      <c r="L323" s="290">
        <f t="shared" ca="1" si="85"/>
        <v>0</v>
      </c>
      <c r="M323" s="290">
        <f t="shared" ca="1" si="85"/>
        <v>0</v>
      </c>
      <c r="N323" s="290">
        <f t="shared" ca="1" si="85"/>
        <v>0</v>
      </c>
      <c r="O323" s="290">
        <f t="shared" ca="1" si="85"/>
        <v>0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177.63127807325694</v>
      </c>
      <c r="E324" s="82">
        <f t="shared" ca="1" si="81"/>
        <v>0</v>
      </c>
      <c r="F324" s="128"/>
      <c r="G324" s="290">
        <f t="shared" ref="G324:U324" ca="1" si="86">G57</f>
        <v>149.41508696304956</v>
      </c>
      <c r="H324" s="290">
        <f t="shared" ca="1" si="86"/>
        <v>7.8640840791537929</v>
      </c>
      <c r="I324" s="290">
        <f t="shared" ca="1" si="86"/>
        <v>10.946098135722647</v>
      </c>
      <c r="J324" s="290">
        <f t="shared" ca="1" si="86"/>
        <v>6.4325251091145583</v>
      </c>
      <c r="K324" s="290">
        <f t="shared" ca="1" si="86"/>
        <v>1.0140280365914589</v>
      </c>
      <c r="L324" s="290">
        <f t="shared" ca="1" si="86"/>
        <v>0.42012461026388115</v>
      </c>
      <c r="M324" s="290">
        <f t="shared" ca="1" si="86"/>
        <v>1.5393311393610387</v>
      </c>
      <c r="N324" s="290">
        <f t="shared" ca="1" si="86"/>
        <v>0</v>
      </c>
      <c r="O324" s="290">
        <f t="shared" ca="1" si="86"/>
        <v>0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4096.5688623626802</v>
      </c>
      <c r="E325" s="82">
        <f t="shared" ca="1" si="81"/>
        <v>0</v>
      </c>
      <c r="F325" s="128"/>
      <c r="G325" s="290">
        <f t="shared" ref="G325:U325" ca="1" si="87">G59</f>
        <v>3445.8412924755808</v>
      </c>
      <c r="H325" s="290">
        <f t="shared" ca="1" si="87"/>
        <v>181.36311532013755</v>
      </c>
      <c r="I325" s="290">
        <f t="shared" ca="1" si="87"/>
        <v>252.44115379654315</v>
      </c>
      <c r="J325" s="290">
        <f t="shared" ca="1" si="87"/>
        <v>148.34820958444755</v>
      </c>
      <c r="K325" s="290">
        <f t="shared" ca="1" si="87"/>
        <v>23.38572195911448</v>
      </c>
      <c r="L325" s="290">
        <f t="shared" ca="1" si="87"/>
        <v>9.6889996817423434</v>
      </c>
      <c r="M325" s="290">
        <f t="shared" ca="1" si="87"/>
        <v>35.500369545114964</v>
      </c>
      <c r="N325" s="290">
        <f t="shared" ca="1" si="87"/>
        <v>0</v>
      </c>
      <c r="O325" s="290">
        <f t="shared" ca="1" si="87"/>
        <v>0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11406.881426565757</v>
      </c>
      <c r="E326" s="82">
        <f t="shared" ca="1" si="81"/>
        <v>0</v>
      </c>
      <c r="F326" s="128"/>
      <c r="G326" s="290">
        <f t="shared" ref="G326:U326" ca="1" si="89">G$124</f>
        <v>9610.6113548839458</v>
      </c>
      <c r="H326" s="290">
        <f t="shared" ca="1" si="89"/>
        <v>578.96413590966995</v>
      </c>
      <c r="I326" s="290">
        <f t="shared" ca="1" si="89"/>
        <v>703.09085037690318</v>
      </c>
      <c r="J326" s="290">
        <f t="shared" ca="1" si="89"/>
        <v>379.13307602538356</v>
      </c>
      <c r="K326" s="290">
        <f t="shared" ca="1" si="89"/>
        <v>9.6259351194392817</v>
      </c>
      <c r="L326" s="290">
        <f t="shared" ca="1" si="89"/>
        <v>33.923729474064821</v>
      </c>
      <c r="M326" s="290">
        <f t="shared" ca="1" si="89"/>
        <v>91.53234477635155</v>
      </c>
      <c r="N326" s="290">
        <f t="shared" ca="1" si="89"/>
        <v>0</v>
      </c>
      <c r="O326" s="290">
        <f t="shared" ca="1" si="89"/>
        <v>0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0</v>
      </c>
      <c r="E327" s="82">
        <f t="shared" ca="1" si="81"/>
        <v>0</v>
      </c>
      <c r="F327" s="128"/>
      <c r="G327" s="290">
        <f t="shared" ref="G327:U327" ca="1" si="90">G$35+G$38</f>
        <v>0</v>
      </c>
      <c r="H327" s="290">
        <f t="shared" ca="1" si="90"/>
        <v>0</v>
      </c>
      <c r="I327" s="290">
        <f t="shared" ca="1" si="90"/>
        <v>0</v>
      </c>
      <c r="J327" s="290">
        <f t="shared" ca="1" si="90"/>
        <v>0</v>
      </c>
      <c r="K327" s="290">
        <f t="shared" ca="1" si="90"/>
        <v>0</v>
      </c>
      <c r="L327" s="290">
        <f t="shared" ca="1" si="90"/>
        <v>0</v>
      </c>
      <c r="M327" s="290">
        <f t="shared" ca="1" si="90"/>
        <v>0</v>
      </c>
      <c r="N327" s="290">
        <f t="shared" ca="1" si="90"/>
        <v>0</v>
      </c>
      <c r="O327" s="290">
        <f t="shared" ca="1" si="90"/>
        <v>0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69.866922059114046</v>
      </c>
      <c r="E328" s="82">
        <f t="shared" ca="1" si="81"/>
        <v>0</v>
      </c>
      <c r="F328" s="128"/>
      <c r="G328" s="290">
        <f ca="1">SUMPRODUCT('Input-Accounts'!$L$129:$L$223,G$129:G$223)</f>
        <v>58.768772867793651</v>
      </c>
      <c r="H328" s="290">
        <f ca="1">SUMPRODUCT('Input-Accounts'!$L$129:$L$223,H$129:H$223)</f>
        <v>3.0931452804047455</v>
      </c>
      <c r="I328" s="290">
        <f ca="1">SUMPRODUCT('Input-Accounts'!$L$129:$L$223,I$129:I$223)</f>
        <v>4.3053801875171365</v>
      </c>
      <c r="J328" s="290">
        <f ca="1">SUMPRODUCT('Input-Accounts'!$L$129:$L$223,J$129:J$223)</f>
        <v>2.5300765457334338</v>
      </c>
      <c r="K328" s="290">
        <f ca="1">SUMPRODUCT('Input-Accounts'!$L$129:$L$223,K$129:K$223)</f>
        <v>0.39884314613259653</v>
      </c>
      <c r="L328" s="290">
        <f ca="1">SUMPRODUCT('Input-Accounts'!$L$129:$L$223,L$129:L$223)</f>
        <v>0.1652457479268761</v>
      </c>
      <c r="M328" s="290">
        <f ca="1">SUMPRODUCT('Input-Accounts'!$L$129:$L$223,M$129:M$223)</f>
        <v>0.60545828360560972</v>
      </c>
      <c r="N328" s="290">
        <f ca="1">SUMPRODUCT('Input-Accounts'!$L$129:$L$223,N$129:N$223)</f>
        <v>0</v>
      </c>
      <c r="O328" s="290">
        <f ca="1">SUMPRODUCT('Input-Accounts'!$L$129:$L$223,O$129:O$223)</f>
        <v>0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0</v>
      </c>
      <c r="E329" s="82">
        <f t="shared" ca="1" si="81"/>
        <v>0</v>
      </c>
      <c r="F329" s="128"/>
      <c r="G329" s="290">
        <f ca="1">SUMPRODUCT('Input-Accounts'!$L$197:$L$206,G$197:G$206)</f>
        <v>0</v>
      </c>
      <c r="H329" s="290">
        <f ca="1">SUMPRODUCT('Input-Accounts'!$L$197:$L$206,H$197:H$206)</f>
        <v>0</v>
      </c>
      <c r="I329" s="290">
        <f ca="1">SUMPRODUCT('Input-Accounts'!$L$197:$L$206,I$197:I$206)</f>
        <v>0</v>
      </c>
      <c r="J329" s="290">
        <f ca="1">SUMPRODUCT('Input-Accounts'!$L$197:$L$206,J$197:J$206)</f>
        <v>0</v>
      </c>
      <c r="K329" s="290">
        <f ca="1">SUMPRODUCT('Input-Accounts'!$L$197:$L$206,K$197:K$206)</f>
        <v>0</v>
      </c>
      <c r="L329" s="290">
        <f ca="1">SUMPRODUCT('Input-Accounts'!$L$197:$L$206,L$197:L$206)</f>
        <v>0</v>
      </c>
      <c r="M329" s="290">
        <f ca="1">SUMPRODUCT('Input-Accounts'!$L$197:$L$206,M$197:M$206)</f>
        <v>0</v>
      </c>
      <c r="N329" s="290">
        <f ca="1">SUMPRODUCT('Input-Accounts'!$L$197:$L$206,N$197:N$206)</f>
        <v>0</v>
      </c>
      <c r="O329" s="290">
        <f ca="1">SUMPRODUCT('Input-Accounts'!$L$197:$L$206,O$197:O$206)</f>
        <v>0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0</v>
      </c>
      <c r="E330" s="82">
        <f t="shared" ca="1" si="81"/>
        <v>0</v>
      </c>
      <c r="F330" s="128"/>
      <c r="G330" s="290">
        <f ca="1">SUMPRODUCT('Input-Accounts'!$L$212:$L$220,G$212:G$220)</f>
        <v>0</v>
      </c>
      <c r="H330" s="290">
        <f ca="1">SUMPRODUCT('Input-Accounts'!$L$212:$L$220,H$212:H$220)</f>
        <v>0</v>
      </c>
      <c r="I330" s="290">
        <f ca="1">SUMPRODUCT('Input-Accounts'!$L$212:$L$220,I$212:I$220)</f>
        <v>0</v>
      </c>
      <c r="J330" s="290">
        <f ca="1">SUMPRODUCT('Input-Accounts'!$L$212:$L$220,J$212:J$220)</f>
        <v>0</v>
      </c>
      <c r="K330" s="290">
        <f ca="1">SUMPRODUCT('Input-Accounts'!$L$212:$L$220,K$212:K$220)</f>
        <v>0</v>
      </c>
      <c r="L330" s="290">
        <f ca="1">SUMPRODUCT('Input-Accounts'!$L$212:$L$220,L$212:L$220)</f>
        <v>0</v>
      </c>
      <c r="M330" s="290">
        <f ca="1">SUMPRODUCT('Input-Accounts'!$L$212:$L$220,M$212:M$220)</f>
        <v>0</v>
      </c>
      <c r="N330" s="290">
        <f ca="1">SUMPRODUCT('Input-Accounts'!$L$212:$L$220,N$212:N$220)</f>
        <v>0</v>
      </c>
      <c r="O330" s="290">
        <f ca="1">SUMPRODUCT('Input-Accounts'!$L$212:$L$220,O$212:O$220)</f>
        <v>0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0</v>
      </c>
      <c r="E331" s="82">
        <f t="shared" ca="1" si="81"/>
        <v>0</v>
      </c>
      <c r="F331" s="128"/>
      <c r="G331" s="290">
        <f t="shared" ref="G331:U331" ca="1" si="92">SUM(G$228:G$230)</f>
        <v>0</v>
      </c>
      <c r="H331" s="290">
        <f t="shared" ca="1" si="92"/>
        <v>0</v>
      </c>
      <c r="I331" s="290">
        <f t="shared" ca="1" si="92"/>
        <v>0</v>
      </c>
      <c r="J331" s="290">
        <f t="shared" ca="1" si="92"/>
        <v>0</v>
      </c>
      <c r="K331" s="290">
        <f t="shared" ca="1" si="92"/>
        <v>0</v>
      </c>
      <c r="L331" s="290">
        <f t="shared" ca="1" si="92"/>
        <v>0</v>
      </c>
      <c r="M331" s="290">
        <f t="shared" ca="1" si="92"/>
        <v>0</v>
      </c>
      <c r="N331" s="290">
        <f t="shared" ca="1" si="92"/>
        <v>0</v>
      </c>
      <c r="O331" s="290">
        <f t="shared" ca="1" si="92"/>
        <v>0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3807.0298399999997</v>
      </c>
      <c r="E332" s="82">
        <f t="shared" ca="1" si="81"/>
        <v>0</v>
      </c>
      <c r="F332" s="128"/>
      <c r="G332" s="290">
        <f t="shared" ref="G332:U332" ca="1" si="93">G22+G30+G44</f>
        <v>3202.2946678339745</v>
      </c>
      <c r="H332" s="290">
        <f t="shared" ca="1" si="93"/>
        <v>168.54465653993853</v>
      </c>
      <c r="I332" s="290">
        <f t="shared" ca="1" si="93"/>
        <v>234.5990114256706</v>
      </c>
      <c r="J332" s="290">
        <f t="shared" ca="1" si="93"/>
        <v>137.86319224055205</v>
      </c>
      <c r="K332" s="290">
        <f t="shared" ca="1" si="93"/>
        <v>21.732856036244996</v>
      </c>
      <c r="L332" s="290">
        <f t="shared" ca="1" si="93"/>
        <v>9.0041964745271166</v>
      </c>
      <c r="M332" s="290">
        <f t="shared" ca="1" si="93"/>
        <v>32.991259449092254</v>
      </c>
      <c r="N332" s="290">
        <f t="shared" ca="1" si="93"/>
        <v>0</v>
      </c>
      <c r="O332" s="290">
        <f t="shared" ca="1" si="93"/>
        <v>0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0</v>
      </c>
      <c r="E333" s="82">
        <f t="shared" ca="1" si="81"/>
        <v>0</v>
      </c>
      <c r="F333" s="128"/>
      <c r="G333" s="290">
        <f t="shared" ref="G333:U333" ca="1" si="94">SUM(G33,G35:G43)</f>
        <v>0</v>
      </c>
      <c r="H333" s="290">
        <f t="shared" ca="1" si="94"/>
        <v>0</v>
      </c>
      <c r="I333" s="290">
        <f t="shared" ca="1" si="94"/>
        <v>0</v>
      </c>
      <c r="J333" s="290">
        <f t="shared" ca="1" si="94"/>
        <v>0</v>
      </c>
      <c r="K333" s="290">
        <f t="shared" ca="1" si="94"/>
        <v>0</v>
      </c>
      <c r="L333" s="290">
        <f t="shared" ca="1" si="94"/>
        <v>0</v>
      </c>
      <c r="M333" s="290">
        <f t="shared" ca="1" si="94"/>
        <v>0</v>
      </c>
      <c r="N333" s="290">
        <f t="shared" ca="1" si="94"/>
        <v>0</v>
      </c>
      <c r="O333" s="290">
        <f t="shared" ca="1" si="94"/>
        <v>0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0</v>
      </c>
      <c r="E334" s="82">
        <f t="shared" ca="1" si="81"/>
        <v>0</v>
      </c>
      <c r="F334" s="128"/>
      <c r="G334" s="290">
        <f t="shared" ref="G334:U334" ca="1" si="95">SUM(G172:G179,G181:G182)+G193+G208+G221+G248</f>
        <v>0</v>
      </c>
      <c r="H334" s="290">
        <f t="shared" ca="1" si="95"/>
        <v>0</v>
      </c>
      <c r="I334" s="290">
        <f t="shared" ca="1" si="95"/>
        <v>0</v>
      </c>
      <c r="J334" s="290">
        <f t="shared" ca="1" si="95"/>
        <v>0</v>
      </c>
      <c r="K334" s="290">
        <f t="shared" ca="1" si="95"/>
        <v>0</v>
      </c>
      <c r="L334" s="290">
        <f t="shared" ca="1" si="95"/>
        <v>0</v>
      </c>
      <c r="M334" s="290">
        <f t="shared" ca="1" si="95"/>
        <v>0</v>
      </c>
      <c r="N334" s="290">
        <f t="shared" ca="1" si="95"/>
        <v>0</v>
      </c>
      <c r="O334" s="290">
        <f t="shared" ca="1" si="95"/>
        <v>0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0</v>
      </c>
      <c r="E335" s="82">
        <f t="shared" ca="1" si="81"/>
        <v>0</v>
      </c>
      <c r="F335" s="128"/>
      <c r="G335" s="290">
        <f t="shared" ref="G335:U335" ca="1" si="96">SUM(G197:G205)+SUM(G212:G219)</f>
        <v>0</v>
      </c>
      <c r="H335" s="290">
        <f t="shared" ca="1" si="96"/>
        <v>0</v>
      </c>
      <c r="I335" s="290">
        <f t="shared" ca="1" si="96"/>
        <v>0</v>
      </c>
      <c r="J335" s="290">
        <f t="shared" ca="1" si="96"/>
        <v>0</v>
      </c>
      <c r="K335" s="290">
        <f t="shared" ca="1" si="96"/>
        <v>0</v>
      </c>
      <c r="L335" s="290">
        <f t="shared" ca="1" si="96"/>
        <v>0</v>
      </c>
      <c r="M335" s="290">
        <f t="shared" ca="1" si="96"/>
        <v>0</v>
      </c>
      <c r="N335" s="290">
        <f t="shared" ca="1" si="96"/>
        <v>0</v>
      </c>
      <c r="O335" s="290">
        <f t="shared" ca="1" si="96"/>
        <v>0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973.04223964504092</v>
      </c>
      <c r="E336" s="82">
        <f t="shared" ca="1" si="81"/>
        <v>0</v>
      </c>
      <c r="F336" s="128"/>
      <c r="G336" s="290">
        <f t="shared" ref="G336:U336" ca="1" si="98">G310</f>
        <v>819.8148510017237</v>
      </c>
      <c r="H336" s="290">
        <f t="shared" ca="1" si="98"/>
        <v>49.387430132103127</v>
      </c>
      <c r="I336" s="290">
        <f t="shared" ca="1" si="98"/>
        <v>59.975822500563133</v>
      </c>
      <c r="J336" s="290">
        <f t="shared" ca="1" si="98"/>
        <v>32.341223128705778</v>
      </c>
      <c r="K336" s="290">
        <f t="shared" ca="1" si="98"/>
        <v>0.8211220154777209</v>
      </c>
      <c r="L336" s="290">
        <f t="shared" ca="1" si="98"/>
        <v>2.8937989683736487</v>
      </c>
      <c r="M336" s="290">
        <f t="shared" ca="1" si="98"/>
        <v>7.8079918980938965</v>
      </c>
      <c r="N336" s="290">
        <f t="shared" ca="1" si="98"/>
        <v>0</v>
      </c>
      <c r="O336" s="290">
        <f t="shared" ca="1" si="98"/>
        <v>0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3299.5841481454881</v>
      </c>
      <c r="E337" s="82">
        <f t="shared" ca="1" si="81"/>
        <v>0</v>
      </c>
      <c r="F337" s="128"/>
      <c r="G337" s="290">
        <f t="shared" ref="G337:U337" ca="1" si="100">G316</f>
        <v>2777.1360601770684</v>
      </c>
      <c r="H337" s="290">
        <f t="shared" ca="1" si="100"/>
        <v>154.0080938185653</v>
      </c>
      <c r="I337" s="290">
        <f t="shared" ca="1" si="100"/>
        <v>203.34705362158823</v>
      </c>
      <c r="J337" s="290">
        <f t="shared" ca="1" si="100"/>
        <v>115.84829723897043</v>
      </c>
      <c r="K337" s="290">
        <f t="shared" ca="1" si="100"/>
        <v>12.886884604200374</v>
      </c>
      <c r="L337" s="290">
        <f t="shared" ca="1" si="100"/>
        <v>8.5485466614369869</v>
      </c>
      <c r="M337" s="290">
        <f t="shared" ca="1" si="100"/>
        <v>27.809212023657349</v>
      </c>
      <c r="N337" s="290">
        <f t="shared" ca="1" si="100"/>
        <v>0</v>
      </c>
      <c r="O337" s="290">
        <f t="shared" ca="1" si="100"/>
        <v>0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356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915C2-AF18-4252-AFBB-B0C8FCBA4814}">
  <sheetPr codeName="Sheet13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359</v>
      </c>
      <c r="D5" s="149" t="str">
        <f>LEFT(ADDRESS(5,MATCH($B$5,Classification!$A$6:$ABB$6,0)),3)</f>
        <v>$L$</v>
      </c>
    </row>
    <row r="6" spans="1:21" ht="69">
      <c r="A6" s="28" t="s">
        <v>125</v>
      </c>
      <c r="B6" s="30" t="s">
        <v>126</v>
      </c>
      <c r="C6" s="28" t="s">
        <v>127</v>
      </c>
      <c r="D6" s="28" t="s">
        <v>128</v>
      </c>
      <c r="E6" s="85" t="s">
        <v>355</v>
      </c>
      <c r="F6" s="28" t="str">
        <f>TRIM(RIGHT(SUBSTITUTE(B5," ",REPT(" ",100)),100))&amp;CHAR(10)&amp;"Allocation Factor"</f>
        <v>Demand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12.069190060209577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INT_PROD_TRANSM_DIST_SUBTOTAL</v>
      </c>
      <c r="G11" s="14">
        <f ca="1">IFERROR(INDEX(G$320:G$343,MATCH($F11,$B$320:$B$343,0))/INDEX($D$320:$D$343,MATCH($F11,$B$320:$B$343,0)),SUMIFS('Input-Allocators'!D$32:D$80,'Input-Allocators'!$B$32:$B$80,$F11))*$D11</f>
        <v>6.8306117342874648</v>
      </c>
      <c r="H11" s="14">
        <f ca="1">IFERROR(INDEX(H$320:H$343,MATCH($F11,$B$320:$B$343,0))/INDEX($D$320:$D$343,MATCH($F11,$B$320:$B$343,0)),SUMIFS('Input-Allocators'!E$32:E$80,'Input-Allocators'!$B$32:$B$80,$F11))*$D11</f>
        <v>0.42321481622216989</v>
      </c>
      <c r="I11" s="14">
        <f ca="1">IFERROR(INDEX(I$320:I$343,MATCH($F11,$B$320:$B$343,0))/INDEX($D$320:$D$343,MATCH($F11,$B$320:$B$343,0)),SUMIFS('Input-Allocators'!F$32:F$80,'Input-Allocators'!$B$32:$B$80,$F11))*$D11</f>
        <v>0.77133727739178859</v>
      </c>
      <c r="J11" s="14">
        <f ca="1">IFERROR(INDEX(J$320:J$343,MATCH($F11,$B$320:$B$343,0))/INDEX($D$320:$D$343,MATCH($F11,$B$320:$B$343,0)),SUMIFS('Input-Allocators'!G$32:G$80,'Input-Allocators'!$B$32:$B$80,$F11))*$D11</f>
        <v>2.3329734197843957</v>
      </c>
      <c r="K11" s="14">
        <f ca="1">IFERROR(INDEX(K$320:K$343,MATCH($F11,$B$320:$B$343,0))/INDEX($D$320:$D$343,MATCH($F11,$B$320:$B$343,0)),SUMIFS('Input-Allocators'!H$32:H$80,'Input-Allocators'!$B$32:$B$80,$F11))*$D11</f>
        <v>9.2434248874654085E-3</v>
      </c>
      <c r="L11" s="14">
        <f ca="1">IFERROR(INDEX(L$320:L$343,MATCH($F11,$B$320:$B$343,0))/INDEX($D$320:$D$343,MATCH($F11,$B$320:$B$343,0)),SUMIFS('Input-Allocators'!I$32:I$80,'Input-Allocators'!$B$32:$B$80,$F11))*$D11</f>
        <v>2.4742218883064507E-2</v>
      </c>
      <c r="M11" s="14">
        <f ca="1">IFERROR(INDEX(M$320:M$343,MATCH($F11,$B$320:$B$343,0))/INDEX($D$320:$D$343,MATCH($F11,$B$320:$B$343,0)),SUMIFS('Input-Allocators'!J$32:J$80,'Input-Allocators'!$B$32:$B$80,$F11))*$D11</f>
        <v>0.80353567284570881</v>
      </c>
      <c r="N11" s="14">
        <f ca="1">IFERROR(INDEX(N$320:N$343,MATCH($F11,$B$320:$B$343,0))/INDEX($D$320:$D$343,MATCH($F11,$B$320:$B$343,0)),SUMIFS('Input-Allocators'!K$32:K$80,'Input-Allocators'!$B$32:$B$80,$F11))*$D11</f>
        <v>0.26629811849598101</v>
      </c>
      <c r="O11" s="14">
        <f ca="1">IFERROR(INDEX(O$320:O$343,MATCH($F11,$B$320:$B$343,0))/INDEX($D$320:$D$343,MATCH($F11,$B$320:$B$343,0)),SUMIFS('Input-Allocators'!L$32:L$80,'Input-Allocators'!$B$32:$B$80,$F11))*$D11</f>
        <v>0.60723337741153582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0.7657143416381389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INT_PROD_TRANSM_DIST_SUBTOTAL</v>
      </c>
      <c r="G12" s="14">
        <f ca="1">IFERROR(INDEX(G$320:G$343,MATCH($F12,$B$320:$B$343,0))/INDEX($D$320:$D$343,MATCH($F12,$B$320:$B$343,0)),SUMIFS('Input-Allocators'!D$32:D$80,'Input-Allocators'!$B$32:$B$80,$F12))*$D12</f>
        <v>0.4333594334842093</v>
      </c>
      <c r="H12" s="14">
        <f ca="1">IFERROR(INDEX(H$320:H$343,MATCH($F12,$B$320:$B$343,0))/INDEX($D$320:$D$343,MATCH($F12,$B$320:$B$343,0)),SUMIFS('Input-Allocators'!E$32:E$80,'Input-Allocators'!$B$32:$B$80,$F12))*$D12</f>
        <v>2.6850323241113794E-2</v>
      </c>
      <c r="I12" s="14">
        <f ca="1">IFERROR(INDEX(I$320:I$343,MATCH($F12,$B$320:$B$343,0))/INDEX($D$320:$D$343,MATCH($F12,$B$320:$B$343,0)),SUMIFS('Input-Allocators'!F$32:F$80,'Input-Allocators'!$B$32:$B$80,$F12))*$D12</f>
        <v>4.8936507967192615E-2</v>
      </c>
      <c r="J12" s="14">
        <f ca="1">IFERROR(INDEX(J$320:J$343,MATCH($F12,$B$320:$B$343,0))/INDEX($D$320:$D$343,MATCH($F12,$B$320:$B$343,0)),SUMIFS('Input-Allocators'!G$32:G$80,'Input-Allocators'!$B$32:$B$80,$F12))*$D12</f>
        <v>0.14801251759875475</v>
      </c>
      <c r="K12" s="14">
        <f ca="1">IFERROR(INDEX(K$320:K$343,MATCH($F12,$B$320:$B$343,0))/INDEX($D$320:$D$343,MATCH($F12,$B$320:$B$343,0)),SUMIFS('Input-Allocators'!H$32:H$80,'Input-Allocators'!$B$32:$B$80,$F12))*$D12</f>
        <v>5.8643728095075331E-4</v>
      </c>
      <c r="L12" s="14">
        <f ca="1">IFERROR(INDEX(L$320:L$343,MATCH($F12,$B$320:$B$343,0))/INDEX($D$320:$D$343,MATCH($F12,$B$320:$B$343,0)),SUMIFS('Input-Allocators'!I$32:I$80,'Input-Allocators'!$B$32:$B$80,$F12))*$D12</f>
        <v>1.5697384620011101E-3</v>
      </c>
      <c r="M12" s="14">
        <f ca="1">IFERROR(INDEX(M$320:M$343,MATCH($F12,$B$320:$B$343,0))/INDEX($D$320:$D$343,MATCH($F12,$B$320:$B$343,0)),SUMIFS('Input-Allocators'!J$32:J$80,'Input-Allocators'!$B$32:$B$80,$F12))*$D12</f>
        <v>5.0979294024401732E-2</v>
      </c>
      <c r="N12" s="14">
        <f ca="1">IFERROR(INDEX(N$320:N$343,MATCH($F12,$B$320:$B$343,0))/INDEX($D$320:$D$343,MATCH($F12,$B$320:$B$343,0)),SUMIFS('Input-Allocators'!K$32:K$80,'Input-Allocators'!$B$32:$B$80,$F12))*$D12</f>
        <v>1.6894943858402081E-2</v>
      </c>
      <c r="O12" s="14">
        <f ca="1">IFERROR(INDEX(O$320:O$343,MATCH($F12,$B$320:$B$343,0))/INDEX($D$320:$D$343,MATCH($F12,$B$320:$B$343,0)),SUMIFS('Input-Allocators'!L$32:L$80,'Input-Allocators'!$B$32:$B$80,$F12))*$D12</f>
        <v>3.8525145721112597E-2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397.48496610902754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INT_OML</v>
      </c>
      <c r="G13" s="14">
        <f ca="1">IFERROR(INDEX(G$320:G$343,MATCH($F13,$B$320:$B$343,0))/INDEX($D$320:$D$343,MATCH($F13,$B$320:$B$343,0)),SUMIFS('Input-Allocators'!D$32:D$80,'Input-Allocators'!$B$32:$B$80,$F13))*$D13</f>
        <v>224.95838247326702</v>
      </c>
      <c r="H13" s="14">
        <f ca="1">IFERROR(INDEX(H$320:H$343,MATCH($F13,$B$320:$B$343,0))/INDEX($D$320:$D$343,MATCH($F13,$B$320:$B$343,0)),SUMIFS('Input-Allocators'!E$32:E$80,'Input-Allocators'!$B$32:$B$80,$F13))*$D13</f>
        <v>13.938095766468228</v>
      </c>
      <c r="I13" s="14">
        <f ca="1">IFERROR(INDEX(I$320:I$343,MATCH($F13,$B$320:$B$343,0))/INDEX($D$320:$D$343,MATCH($F13,$B$320:$B$343,0)),SUMIFS('Input-Allocators'!F$32:F$80,'Input-Allocators'!$B$32:$B$80,$F13))*$D13</f>
        <v>25.403110733462153</v>
      </c>
      <c r="J13" s="14">
        <f ca="1">IFERROR(INDEX(J$320:J$343,MATCH($F13,$B$320:$B$343,0))/INDEX($D$320:$D$343,MATCH($F13,$B$320:$B$343,0)),SUMIFS('Input-Allocators'!G$32:G$80,'Input-Allocators'!$B$32:$B$80,$F13))*$D13</f>
        <v>76.833810394080416</v>
      </c>
      <c r="K13" s="14">
        <f ca="1">IFERROR(INDEX(K$320:K$343,MATCH($F13,$B$320:$B$343,0))/INDEX($D$320:$D$343,MATCH($F13,$B$320:$B$343,0)),SUMIFS('Input-Allocators'!H$32:H$80,'Input-Allocators'!$B$32:$B$80,$F13))*$D13</f>
        <v>0.30442162314094245</v>
      </c>
      <c r="L13" s="14">
        <f ca="1">IFERROR(INDEX(L$320:L$343,MATCH($F13,$B$320:$B$343,0))/INDEX($D$320:$D$343,MATCH($F13,$B$320:$B$343,0)),SUMIFS('Input-Allocators'!I$32:I$80,'Input-Allocators'!$B$32:$B$80,$F13))*$D13</f>
        <v>0.81485667100566461</v>
      </c>
      <c r="M13" s="14">
        <f ca="1">IFERROR(INDEX(M$320:M$343,MATCH($F13,$B$320:$B$343,0))/INDEX($D$320:$D$343,MATCH($F13,$B$320:$B$343,0)),SUMIFS('Input-Allocators'!J$32:J$80,'Input-Allocators'!$B$32:$B$80,$F13))*$D13</f>
        <v>26.463528049116256</v>
      </c>
      <c r="N13" s="14">
        <f ca="1">IFERROR(INDEX(N$320:N$343,MATCH($F13,$B$320:$B$343,0))/INDEX($D$320:$D$343,MATCH($F13,$B$320:$B$343,0)),SUMIFS('Input-Allocators'!K$32:K$80,'Input-Allocators'!$B$32:$B$80,$F13))*$D13</f>
        <v>8.7702238573774469</v>
      </c>
      <c r="O13" s="14">
        <f ca="1">IFERROR(INDEX(O$320:O$343,MATCH($F13,$B$320:$B$343,0))/INDEX($D$320:$D$343,MATCH($F13,$B$320:$B$343,0)),SUMIFS('Input-Allocators'!L$32:L$80,'Input-Allocators'!$B$32:$B$80,$F13))*$D13</f>
        <v>19.998536541109317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410.31987051087526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232.22235364103869</v>
      </c>
      <c r="H14" s="174">
        <f t="shared" ca="1" si="3"/>
        <v>14.388160905931512</v>
      </c>
      <c r="I14" s="174">
        <f t="shared" ca="1" si="3"/>
        <v>26.223384518821135</v>
      </c>
      <c r="J14" s="174">
        <f t="shared" ca="1" si="3"/>
        <v>79.314796331463569</v>
      </c>
      <c r="K14" s="174">
        <f t="shared" ca="1" si="3"/>
        <v>0.31425148530935859</v>
      </c>
      <c r="L14" s="174">
        <f t="shared" ca="1" si="3"/>
        <v>0.84116862835073025</v>
      </c>
      <c r="M14" s="174">
        <f t="shared" ca="1" si="3"/>
        <v>27.318043015986365</v>
      </c>
      <c r="N14" s="174">
        <f t="shared" ca="1" si="3"/>
        <v>9.0534169197318306</v>
      </c>
      <c r="O14" s="174">
        <f t="shared" ca="1" si="3"/>
        <v>20.644295064241966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0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0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0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0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0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2"/>
        <v>0</v>
      </c>
      <c r="F22" s="46"/>
      <c r="G22" s="174">
        <f t="shared" ref="G22:U22" ca="1" si="5">SUBTOTAL(9,G17:G21)</f>
        <v>0</v>
      </c>
      <c r="H22" s="174">
        <f t="shared" ca="1" si="5"/>
        <v>0</v>
      </c>
      <c r="I22" s="174">
        <f t="shared" ca="1" si="5"/>
        <v>0</v>
      </c>
      <c r="J22" s="174">
        <f t="shared" ca="1" si="5"/>
        <v>0</v>
      </c>
      <c r="K22" s="174">
        <f t="shared" ca="1" si="5"/>
        <v>0</v>
      </c>
      <c r="L22" s="174">
        <f t="shared" ca="1" si="5"/>
        <v>0</v>
      </c>
      <c r="M22" s="174">
        <f t="shared" ca="1" si="5"/>
        <v>0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17.652000000000001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PDAY</v>
      </c>
      <c r="G25" s="14">
        <f ca="1">IFERROR(INDEX(G$320:G$343,MATCH($F25,$B$320:$B$343,0))/INDEX($D$320:$D$343,MATCH($F25,$B$320:$B$343,0)),SUMIFS('Input-Allocators'!D$32:D$80,'Input-Allocators'!$B$32:$B$80,$F25))*$D25</f>
        <v>9.9902278224251138</v>
      </c>
      <c r="H25" s="14">
        <f ca="1">IFERROR(INDEX(H$320:H$343,MATCH($F25,$B$320:$B$343,0))/INDEX($D$320:$D$343,MATCH($F25,$B$320:$B$343,0)),SUMIFS('Input-Allocators'!E$32:E$80,'Input-Allocators'!$B$32:$B$80,$F25))*$D25</f>
        <v>0.61898005571916737</v>
      </c>
      <c r="I25" s="14">
        <f ca="1">IFERROR(INDEX(I$320:I$343,MATCH($F25,$B$320:$B$343,0))/INDEX($D$320:$D$343,MATCH($F25,$B$320:$B$343,0)),SUMIFS('Input-Allocators'!F$32:F$80,'Input-Allocators'!$B$32:$B$80,$F25))*$D25</f>
        <v>1.1281325053790248</v>
      </c>
      <c r="J25" s="14">
        <f ca="1">IFERROR(INDEX(J$320:J$343,MATCH($F25,$B$320:$B$343,0))/INDEX($D$320:$D$343,MATCH($F25,$B$320:$B$343,0)),SUMIFS('Input-Allocators'!G$32:G$80,'Input-Allocators'!$B$32:$B$80,$F25))*$D25</f>
        <v>3.4121301098575172</v>
      </c>
      <c r="K25" s="14">
        <f ca="1">IFERROR(INDEX(K$320:K$343,MATCH($F25,$B$320:$B$343,0))/INDEX($D$320:$D$343,MATCH($F25,$B$320:$B$343,0)),SUMIFS('Input-Allocators'!H$32:H$80,'Input-Allocators'!$B$32:$B$80,$F25))*$D25</f>
        <v>1.3519128897594483E-2</v>
      </c>
      <c r="L25" s="14">
        <f ca="1">IFERROR(INDEX(L$320:L$343,MATCH($F25,$B$320:$B$343,0))/INDEX($D$320:$D$343,MATCH($F25,$B$320:$B$343,0)),SUMIFS('Input-Allocators'!I$32:I$80,'Input-Allocators'!$B$32:$B$80,$F25))*$D25</f>
        <v>3.6187154692654724E-2</v>
      </c>
      <c r="M25" s="14">
        <f ca="1">IFERROR(INDEX(M$320:M$343,MATCH($F25,$B$320:$B$343,0))/INDEX($D$320:$D$343,MATCH($F25,$B$320:$B$343,0)),SUMIFS('Input-Allocators'!J$32:J$80,'Input-Allocators'!$B$32:$B$80,$F25))*$D25</f>
        <v>1.175224818427141</v>
      </c>
      <c r="N25" s="14">
        <f ca="1">IFERROR(INDEX(N$320:N$343,MATCH($F25,$B$320:$B$343,0))/INDEX($D$320:$D$343,MATCH($F25,$B$320:$B$343,0)),SUMIFS('Input-Allocators'!K$32:K$80,'Input-Allocators'!$B$32:$B$80,$F25))*$D25</f>
        <v>0.38947886015885907</v>
      </c>
      <c r="O25" s="14">
        <f ca="1">IFERROR(INDEX(O$320:O$343,MATCH($F25,$B$320:$B$343,0))/INDEX($D$320:$D$343,MATCH($F25,$B$320:$B$343,0)),SUMIFS('Input-Allocators'!L$32:L$80,'Input-Allocators'!$B$32:$B$80,$F25))*$D25</f>
        <v>0.88811954444292696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2430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PDAY</v>
      </c>
      <c r="G26" s="14">
        <f ca="1">IFERROR(INDEX(G$320:G$343,MATCH($F26,$B$320:$B$343,0))/INDEX($D$320:$D$343,MATCH($F26,$B$320:$B$343,0)),SUMIFS('Input-Allocators'!D$32:D$80,'Input-Allocators'!$B$32:$B$80,$F26))*$D26</f>
        <v>1375.2692957451295</v>
      </c>
      <c r="H26" s="14">
        <f ca="1">IFERROR(INDEX(H$320:H$343,MATCH($F26,$B$320:$B$343,0))/INDEX($D$320:$D$343,MATCH($F26,$B$320:$B$343,0)),SUMIFS('Input-Allocators'!E$32:E$80,'Input-Allocators'!$B$32:$B$80,$F26))*$D26</f>
        <v>85.209694957941124</v>
      </c>
      <c r="I26" s="14">
        <f ca="1">IFERROR(INDEX(I$320:I$343,MATCH($F26,$B$320:$B$343,0))/INDEX($D$320:$D$343,MATCH($F26,$B$320:$B$343,0)),SUMIFS('Input-Allocators'!F$32:F$80,'Input-Allocators'!$B$32:$B$80,$F26))*$D26</f>
        <v>155.30036188936268</v>
      </c>
      <c r="J26" s="14">
        <f ca="1">IFERROR(INDEX(J$320:J$343,MATCH($F26,$B$320:$B$343,0))/INDEX($D$320:$D$343,MATCH($F26,$B$320:$B$343,0)),SUMIFS('Input-Allocators'!G$32:G$80,'Input-Allocators'!$B$32:$B$80,$F26))*$D26</f>
        <v>469.71879486481794</v>
      </c>
      <c r="K26" s="14">
        <f ca="1">IFERROR(INDEX(K$320:K$343,MATCH($F26,$B$320:$B$343,0))/INDEX($D$320:$D$343,MATCH($F26,$B$320:$B$343,0)),SUMIFS('Input-Allocators'!H$32:H$80,'Input-Allocators'!$B$32:$B$80,$F26))*$D26</f>
        <v>1.86106295157232</v>
      </c>
      <c r="L26" s="14">
        <f ca="1">IFERROR(INDEX(L$320:L$343,MATCH($F26,$B$320:$B$343,0))/INDEX($D$320:$D$343,MATCH($F26,$B$320:$B$343,0)),SUMIFS('Input-Allocators'!I$32:I$80,'Input-Allocators'!$B$32:$B$80,$F26))*$D26</f>
        <v>4.9815763597978115</v>
      </c>
      <c r="M26" s="14">
        <f ca="1">IFERROR(INDEX(M$320:M$343,MATCH($F26,$B$320:$B$343,0))/INDEX($D$320:$D$343,MATCH($F26,$B$320:$B$343,0)),SUMIFS('Input-Allocators'!J$32:J$80,'Input-Allocators'!$B$32:$B$80,$F26))*$D26</f>
        <v>161.78315821311764</v>
      </c>
      <c r="N26" s="14">
        <f ca="1">IFERROR(INDEX(N$320:N$343,MATCH($F26,$B$320:$B$343,0))/INDEX($D$320:$D$343,MATCH($F26,$B$320:$B$343,0)),SUMIFS('Input-Allocators'!K$32:K$80,'Input-Allocators'!$B$32:$B$80,$F26))*$D26</f>
        <v>53.616226500454758</v>
      </c>
      <c r="O26" s="14">
        <f ca="1">IFERROR(INDEX(O$320:O$343,MATCH($F26,$B$320:$B$343,0))/INDEX($D$320:$D$343,MATCH($F26,$B$320:$B$343,0)),SUMIFS('Input-Allocators'!L$32:L$80,'Input-Allocators'!$B$32:$B$80,$F26))*$D26</f>
        <v>122.25982851780606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217.59899999999999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PDAY</v>
      </c>
      <c r="G27" s="14">
        <f ca="1">IFERROR(INDEX(G$320:G$343,MATCH($F27,$B$320:$B$343,0))/INDEX($D$320:$D$343,MATCH($F27,$B$320:$B$343,0)),SUMIFS('Input-Allocators'!D$32:D$80,'Input-Allocators'!$B$32:$B$80,$F27))*$D27</f>
        <v>123.15112077565614</v>
      </c>
      <c r="H27" s="14">
        <f ca="1">IFERROR(INDEX(H$320:H$343,MATCH($F27,$B$320:$B$343,0))/INDEX($D$320:$D$343,MATCH($F27,$B$320:$B$343,0)),SUMIFS('Input-Allocators'!E$32:E$80,'Input-Allocators'!$B$32:$B$80,$F27))*$D27</f>
        <v>7.6302651905979548</v>
      </c>
      <c r="I27" s="14">
        <f ca="1">IFERROR(INDEX(I$320:I$343,MATCH($F27,$B$320:$B$343,0))/INDEX($D$320:$D$343,MATCH($F27,$B$320:$B$343,0)),SUMIFS('Input-Allocators'!F$32:F$80,'Input-Allocators'!$B$32:$B$80,$F27))*$D27</f>
        <v>13.90666808508783</v>
      </c>
      <c r="J27" s="14">
        <f ca="1">IFERROR(INDEX(J$320:J$343,MATCH($F27,$B$320:$B$343,0))/INDEX($D$320:$D$343,MATCH($F27,$B$320:$B$343,0)),SUMIFS('Input-Allocators'!G$32:G$80,'Input-Allocators'!$B$32:$B$80,$F27))*$D27</f>
        <v>42.061868330777578</v>
      </c>
      <c r="K27" s="14">
        <f ca="1">IFERROR(INDEX(K$320:K$343,MATCH($F27,$B$320:$B$343,0))/INDEX($D$320:$D$343,MATCH($F27,$B$320:$B$343,0)),SUMIFS('Input-Allocators'!H$32:H$80,'Input-Allocators'!$B$32:$B$80,$F27))*$D27</f>
        <v>0.16665244329184578</v>
      </c>
      <c r="L27" s="14">
        <f ca="1">IFERROR(INDEX(L$320:L$343,MATCH($F27,$B$320:$B$343,0))/INDEX($D$320:$D$343,MATCH($F27,$B$320:$B$343,0)),SUMIFS('Input-Allocators'!I$32:I$80,'Input-Allocators'!$B$32:$B$80,$F27))*$D27</f>
        <v>0.44608478778421562</v>
      </c>
      <c r="M27" s="14">
        <f ca="1">IFERROR(INDEX(M$320:M$343,MATCH($F27,$B$320:$B$343,0))/INDEX($D$320:$D$343,MATCH($F27,$B$320:$B$343,0)),SUMIFS('Input-Allocators'!J$32:J$80,'Input-Allocators'!$B$32:$B$80,$F27))*$D27</f>
        <v>14.487182487249457</v>
      </c>
      <c r="N27" s="14">
        <f ca="1">IFERROR(INDEX(N$320:N$343,MATCH($F27,$B$320:$B$343,0))/INDEX($D$320:$D$343,MATCH($F27,$B$320:$B$343,0)),SUMIFS('Input-Allocators'!K$32:K$80,'Input-Allocators'!$B$32:$B$80,$F27))*$D27</f>
        <v>4.8011676009351669</v>
      </c>
      <c r="O27" s="14">
        <f ca="1">IFERROR(INDEX(O$320:O$343,MATCH($F27,$B$320:$B$343,0))/INDEX($D$320:$D$343,MATCH($F27,$B$320:$B$343,0)),SUMIFS('Input-Allocators'!L$32:L$80,'Input-Allocators'!$B$32:$B$80,$F27))*$D27</f>
        <v>10.947990298619786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64340.521570000012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PDAY</v>
      </c>
      <c r="G28" s="14">
        <f ca="1">IFERROR(INDEX(G$320:G$343,MATCH($F28,$B$320:$B$343,0))/INDEX($D$320:$D$343,MATCH($F28,$B$320:$B$343,0)),SUMIFS('Input-Allocators'!D$32:D$80,'Input-Allocators'!$B$32:$B$80,$F28))*$D28</f>
        <v>36413.804027756472</v>
      </c>
      <c r="H28" s="14">
        <f ca="1">IFERROR(INDEX(H$320:H$343,MATCH($F28,$B$320:$B$343,0))/INDEX($D$320:$D$343,MATCH($F28,$B$320:$B$343,0)),SUMIFS('Input-Allocators'!E$32:E$80,'Input-Allocators'!$B$32:$B$80,$F28))*$D28</f>
        <v>2256.1465911170912</v>
      </c>
      <c r="I28" s="14">
        <f ca="1">IFERROR(INDEX(I$320:I$343,MATCH($F28,$B$320:$B$343,0))/INDEX($D$320:$D$343,MATCH($F28,$B$320:$B$343,0)),SUMIFS('Input-Allocators'!F$32:F$80,'Input-Allocators'!$B$32:$B$80,$F28))*$D28</f>
        <v>4111.977894638414</v>
      </c>
      <c r="J28" s="14">
        <f ca="1">IFERROR(INDEX(J$320:J$343,MATCH($F28,$B$320:$B$343,0))/INDEX($D$320:$D$343,MATCH($F28,$B$320:$B$343,0)),SUMIFS('Input-Allocators'!G$32:G$80,'Input-Allocators'!$B$32:$B$80,$F28))*$D28</f>
        <v>12437.017387997626</v>
      </c>
      <c r="K28" s="14">
        <f ca="1">IFERROR(INDEX(K$320:K$343,MATCH($F28,$B$320:$B$343,0))/INDEX($D$320:$D$343,MATCH($F28,$B$320:$B$343,0)),SUMIFS('Input-Allocators'!H$32:H$80,'Input-Allocators'!$B$32:$B$80,$F28))*$D28</f>
        <v>49.276444847229115</v>
      </c>
      <c r="L28" s="14">
        <f ca="1">IFERROR(INDEX(L$320:L$343,MATCH($F28,$B$320:$B$343,0))/INDEX($D$320:$D$343,MATCH($F28,$B$320:$B$343,0)),SUMIFS('Input-Allocators'!I$32:I$80,'Input-Allocators'!$B$32:$B$80,$F28))*$D28</f>
        <v>131.90009104122356</v>
      </c>
      <c r="M28" s="14">
        <f ca="1">IFERROR(INDEX(M$320:M$343,MATCH($F28,$B$320:$B$343,0))/INDEX($D$320:$D$343,MATCH($F28,$B$320:$B$343,0)),SUMIFS('Input-Allocators'!J$32:J$80,'Input-Allocators'!$B$32:$B$80,$F28))*$D28</f>
        <v>4283.626658713506</v>
      </c>
      <c r="N28" s="14">
        <f ca="1">IFERROR(INDEX(N$320:N$343,MATCH($F28,$B$320:$B$343,0))/INDEX($D$320:$D$343,MATCH($F28,$B$320:$B$343,0)),SUMIFS('Input-Allocators'!K$32:K$80,'Input-Allocators'!$B$32:$B$80,$F28))*$D28</f>
        <v>1419.6279743434222</v>
      </c>
      <c r="O28" s="14">
        <f ca="1">IFERROR(INDEX(O$320:O$343,MATCH($F28,$B$320:$B$343,0))/INDEX($D$320:$D$343,MATCH($F28,$B$320:$B$343,0)),SUMIFS('Input-Allocators'!L$32:L$80,'Input-Allocators'!$B$32:$B$80,$F28))*$D28</f>
        <v>3237.1444995450215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7087.7312599999996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PDAY</v>
      </c>
      <c r="G29" s="14">
        <f ca="1">IFERROR(INDEX(G$320:G$343,MATCH($F29,$B$320:$B$343,0))/INDEX($D$320:$D$343,MATCH($F29,$B$320:$B$343,0)),SUMIFS('Input-Allocators'!D$32:D$80,'Input-Allocators'!$B$32:$B$80,$F29))*$D29</f>
        <v>4011.3329952143781</v>
      </c>
      <c r="H29" s="14">
        <f ca="1">IFERROR(INDEX(H$320:H$343,MATCH($F29,$B$320:$B$343,0))/INDEX($D$320:$D$343,MATCH($F29,$B$320:$B$343,0)),SUMIFS('Input-Allocators'!E$32:E$80,'Input-Allocators'!$B$32:$B$80,$F29))*$D29</f>
        <v>248.536386258627</v>
      </c>
      <c r="I29" s="14">
        <f ca="1">IFERROR(INDEX(I$320:I$343,MATCH($F29,$B$320:$B$343,0))/INDEX($D$320:$D$343,MATCH($F29,$B$320:$B$343,0)),SUMIFS('Input-Allocators'!F$32:F$80,'Input-Allocators'!$B$32:$B$80,$F29))*$D29</f>
        <v>452.97416858129566</v>
      </c>
      <c r="J29" s="14">
        <f ca="1">IFERROR(INDEX(J$320:J$343,MATCH($F29,$B$320:$B$343,0))/INDEX($D$320:$D$343,MATCH($F29,$B$320:$B$343,0)),SUMIFS('Input-Allocators'!G$32:G$80,'Input-Allocators'!$B$32:$B$80,$F29))*$D29</f>
        <v>1370.0578542275298</v>
      </c>
      <c r="K29" s="14">
        <f ca="1">IFERROR(INDEX(K$320:K$343,MATCH($F29,$B$320:$B$343,0))/INDEX($D$320:$D$343,MATCH($F29,$B$320:$B$343,0)),SUMIFS('Input-Allocators'!H$32:H$80,'Input-Allocators'!$B$32:$B$80,$F29))*$D29</f>
        <v>5.4282773904061719</v>
      </c>
      <c r="L29" s="14">
        <f ca="1">IFERROR(INDEX(L$320:L$343,MATCH($F29,$B$320:$B$343,0))/INDEX($D$320:$D$343,MATCH($F29,$B$320:$B$343,0)),SUMIFS('Input-Allocators'!I$32:I$80,'Input-Allocators'!$B$32:$B$80,$F29))*$D29</f>
        <v>14.530071806344013</v>
      </c>
      <c r="M29" s="14">
        <f ca="1">IFERROR(INDEX(M$320:M$343,MATCH($F29,$B$320:$B$343,0))/INDEX($D$320:$D$343,MATCH($F29,$B$320:$B$343,0)),SUMIFS('Input-Allocators'!J$32:J$80,'Input-Allocators'!$B$32:$B$80,$F29))*$D29</f>
        <v>471.88294148503684</v>
      </c>
      <c r="N29" s="14">
        <f ca="1">IFERROR(INDEX(N$320:N$343,MATCH($F29,$B$320:$B$343,0))/INDEX($D$320:$D$343,MATCH($F29,$B$320:$B$343,0)),SUMIFS('Input-Allocators'!K$32:K$80,'Input-Allocators'!$B$32:$B$80,$F29))*$D29</f>
        <v>156.38576321420314</v>
      </c>
      <c r="O29" s="14">
        <f ca="1">IFERROR(INDEX(O$320:O$343,MATCH($F29,$B$320:$B$343,0))/INDEX($D$320:$D$343,MATCH($F29,$B$320:$B$343,0)),SUMIFS('Input-Allocators'!L$32:L$80,'Input-Allocators'!$B$32:$B$80,$F29))*$D29</f>
        <v>356.60280182217832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74093.503830000016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41933.547667314058</v>
      </c>
      <c r="H30" s="174">
        <f t="shared" ca="1" si="8"/>
        <v>2598.1419175799765</v>
      </c>
      <c r="I30" s="174">
        <f t="shared" ca="1" si="8"/>
        <v>4735.2872256995397</v>
      </c>
      <c r="J30" s="174">
        <f t="shared" ca="1" si="8"/>
        <v>14322.268035530607</v>
      </c>
      <c r="K30" s="174">
        <f t="shared" ca="1" si="8"/>
        <v>56.745956761397046</v>
      </c>
      <c r="L30" s="174">
        <f t="shared" ca="1" si="8"/>
        <v>151.89401114984224</v>
      </c>
      <c r="M30" s="174">
        <f t="shared" ca="1" si="8"/>
        <v>4932.955165717337</v>
      </c>
      <c r="N30" s="174">
        <f t="shared" ca="1" si="8"/>
        <v>1634.8206105191741</v>
      </c>
      <c r="O30" s="174">
        <f t="shared" ca="1" si="8"/>
        <v>3727.8432397280685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0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4">
        <f ca="1">IFERROR(INDEX(G$320:G$343,MATCH($F33,$B$320:$B$343,0))/INDEX($D$320:$D$343,MATCH($F33,$B$320:$B$343,0)),SUMIFS('Input-Allocators'!D$32:D$80,'Input-Allocators'!$B$32:$B$80,$F33))*$D33</f>
        <v>0</v>
      </c>
      <c r="H33" s="14">
        <f ca="1">IFERROR(INDEX(H$320:H$343,MATCH($F33,$B$320:$B$343,0))/INDEX($D$320:$D$343,MATCH($F33,$B$320:$B$343,0)),SUMIFS('Input-Allocators'!E$32:E$80,'Input-Allocators'!$B$32:$B$80,$F33))*$D33</f>
        <v>0</v>
      </c>
      <c r="I33" s="14">
        <f ca="1">IFERROR(INDEX(I$320:I$343,MATCH($F33,$B$320:$B$343,0))/INDEX($D$320:$D$343,MATCH($F33,$B$320:$B$343,0)),SUMIFS('Input-Allocators'!F$32:F$80,'Input-Allocators'!$B$32:$B$80,$F33))*$D33</f>
        <v>0</v>
      </c>
      <c r="J33" s="14">
        <f ca="1">IFERROR(INDEX(J$320:J$343,MATCH($F33,$B$320:$B$343,0))/INDEX($D$320:$D$343,MATCH($F33,$B$320:$B$343,0)),SUMIFS('Input-Allocators'!G$32:G$80,'Input-Allocators'!$B$32:$B$80,$F33))*$D33</f>
        <v>0</v>
      </c>
      <c r="K33" s="14">
        <f ca="1">IFERROR(INDEX(K$320:K$343,MATCH($F33,$B$320:$B$343,0))/INDEX($D$320:$D$343,MATCH($F33,$B$320:$B$343,0)),SUMIFS('Input-Allocators'!H$32:H$80,'Input-Allocators'!$B$32:$B$80,$F33))*$D33</f>
        <v>0</v>
      </c>
      <c r="L33" s="14">
        <f ca="1">IFERROR(INDEX(L$320:L$343,MATCH($F33,$B$320:$B$343,0))/INDEX($D$320:$D$343,MATCH($F33,$B$320:$B$343,0)),SUMIFS('Input-Allocators'!I$32:I$80,'Input-Allocators'!$B$32:$B$80,$F33))*$D33</f>
        <v>0</v>
      </c>
      <c r="M33" s="14">
        <f ca="1">IFERROR(INDEX(M$320:M$343,MATCH($F33,$B$320:$B$343,0))/INDEX($D$320:$D$343,MATCH($F33,$B$320:$B$343,0)),SUMIFS('Input-Allocators'!J$32:J$80,'Input-Allocators'!$B$32:$B$80,$F33))*$D33</f>
        <v>0</v>
      </c>
      <c r="N33" s="14">
        <f ca="1">IFERROR(INDEX(N$320:N$343,MATCH($F33,$B$320:$B$343,0))/INDEX($D$320:$D$343,MATCH($F33,$B$320:$B$343,0)),SUMIFS('Input-Allocators'!K$32:K$80,'Input-Allocators'!$B$32:$B$80,$F33))*$D33</f>
        <v>0</v>
      </c>
      <c r="O33" s="14">
        <f ca="1">IFERROR(INDEX(O$320:O$343,MATCH($F33,$B$320:$B$343,0))/INDEX($D$320:$D$343,MATCH($F33,$B$320:$B$343,0)),SUMIFS('Input-Allocators'!L$32:L$80,'Input-Allocators'!$B$32:$B$80,$F33))*$D33</f>
        <v>0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0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4">
        <f ca="1">IFERROR(INDEX(G$320:G$343,MATCH($F34,$B$320:$B$343,0))/INDEX($D$320:$D$343,MATCH($F34,$B$320:$B$343,0)),SUMIFS('Input-Allocators'!D$32:D$80,'Input-Allocators'!$B$32:$B$80,$F34))*$D34</f>
        <v>0</v>
      </c>
      <c r="H34" s="14">
        <f ca="1">IFERROR(INDEX(H$320:H$343,MATCH($F34,$B$320:$B$343,0))/INDEX($D$320:$D$343,MATCH($F34,$B$320:$B$343,0)),SUMIFS('Input-Allocators'!E$32:E$80,'Input-Allocators'!$B$32:$B$80,$F34))*$D34</f>
        <v>0</v>
      </c>
      <c r="I34" s="14">
        <f ca="1">IFERROR(INDEX(I$320:I$343,MATCH($F34,$B$320:$B$343,0))/INDEX($D$320:$D$343,MATCH($F34,$B$320:$B$343,0)),SUMIFS('Input-Allocators'!F$32:F$80,'Input-Allocators'!$B$32:$B$80,$F34))*$D34</f>
        <v>0</v>
      </c>
      <c r="J34" s="14">
        <f ca="1">IFERROR(INDEX(J$320:J$343,MATCH($F34,$B$320:$B$343,0))/INDEX($D$320:$D$343,MATCH($F34,$B$320:$B$343,0)),SUMIFS('Input-Allocators'!G$32:G$80,'Input-Allocators'!$B$32:$B$80,$F34))*$D34</f>
        <v>0</v>
      </c>
      <c r="K34" s="14">
        <f ca="1">IFERROR(INDEX(K$320:K$343,MATCH($F34,$B$320:$B$343,0))/INDEX($D$320:$D$343,MATCH($F34,$B$320:$B$343,0)),SUMIFS('Input-Allocators'!H$32:H$80,'Input-Allocators'!$B$32:$B$80,$F34))*$D34</f>
        <v>0</v>
      </c>
      <c r="L34" s="14">
        <f ca="1">IFERROR(INDEX(L$320:L$343,MATCH($F34,$B$320:$B$343,0))/INDEX($D$320:$D$343,MATCH($F34,$B$320:$B$343,0)),SUMIFS('Input-Allocators'!I$32:I$80,'Input-Allocators'!$B$32:$B$80,$F34))*$D34</f>
        <v>0</v>
      </c>
      <c r="M34" s="14">
        <f ca="1">IFERROR(INDEX(M$320:M$343,MATCH($F34,$B$320:$B$343,0))/INDEX($D$320:$D$343,MATCH($F34,$B$320:$B$343,0)),SUMIFS('Input-Allocators'!J$32:J$80,'Input-Allocators'!$B$32:$B$80,$F34))*$D34</f>
        <v>0</v>
      </c>
      <c r="N34" s="14">
        <f ca="1">IFERROR(INDEX(N$320:N$343,MATCH($F34,$B$320:$B$343,0))/INDEX($D$320:$D$343,MATCH($F34,$B$320:$B$343,0)),SUMIFS('Input-Allocators'!K$32:K$80,'Input-Allocators'!$B$32:$B$80,$F34))*$D34</f>
        <v>0</v>
      </c>
      <c r="O34" s="14">
        <f ca="1">IFERROR(INDEX(O$320:O$343,MATCH($F34,$B$320:$B$343,0))/INDEX($D$320:$D$343,MATCH($F34,$B$320:$B$343,0)),SUMIFS('Input-Allocators'!L$32:L$80,'Input-Allocators'!$B$32:$B$80,$F34))*$D34</f>
        <v>0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0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4">
        <f ca="1">IFERROR(INDEX(G$320:G$343,MATCH($F35,$B$320:$B$343,0))/INDEX($D$320:$D$343,MATCH($F35,$B$320:$B$343,0)),SUMIFS('Input-Allocators'!D$32:D$80,'Input-Allocators'!$B$32:$B$80,$F35))*$D35</f>
        <v>0</v>
      </c>
      <c r="H35" s="14">
        <f ca="1">IFERROR(INDEX(H$320:H$343,MATCH($F35,$B$320:$B$343,0))/INDEX($D$320:$D$343,MATCH($F35,$B$320:$B$343,0)),SUMIFS('Input-Allocators'!E$32:E$80,'Input-Allocators'!$B$32:$B$80,$F35))*$D35</f>
        <v>0</v>
      </c>
      <c r="I35" s="14">
        <f ca="1">IFERROR(INDEX(I$320:I$343,MATCH($F35,$B$320:$B$343,0))/INDEX($D$320:$D$343,MATCH($F35,$B$320:$B$343,0)),SUMIFS('Input-Allocators'!F$32:F$80,'Input-Allocators'!$B$32:$B$80,$F35))*$D35</f>
        <v>0</v>
      </c>
      <c r="J35" s="14">
        <f ca="1">IFERROR(INDEX(J$320:J$343,MATCH($F35,$B$320:$B$343,0))/INDEX($D$320:$D$343,MATCH($F35,$B$320:$B$343,0)),SUMIFS('Input-Allocators'!G$32:G$80,'Input-Allocators'!$B$32:$B$80,$F35))*$D35</f>
        <v>0</v>
      </c>
      <c r="K35" s="14">
        <f ca="1">IFERROR(INDEX(K$320:K$343,MATCH($F35,$B$320:$B$343,0))/INDEX($D$320:$D$343,MATCH($F35,$B$320:$B$343,0)),SUMIFS('Input-Allocators'!H$32:H$80,'Input-Allocators'!$B$32:$B$80,$F35))*$D35</f>
        <v>0</v>
      </c>
      <c r="L35" s="14">
        <f ca="1">IFERROR(INDEX(L$320:L$343,MATCH($F35,$B$320:$B$343,0))/INDEX($D$320:$D$343,MATCH($F35,$B$320:$B$343,0)),SUMIFS('Input-Allocators'!I$32:I$80,'Input-Allocators'!$B$32:$B$80,$F35))*$D35</f>
        <v>0</v>
      </c>
      <c r="M35" s="14">
        <f ca="1">IFERROR(INDEX(M$320:M$343,MATCH($F35,$B$320:$B$343,0))/INDEX($D$320:$D$343,MATCH($F35,$B$320:$B$343,0)),SUMIFS('Input-Allocators'!J$32:J$80,'Input-Allocators'!$B$32:$B$80,$F35))*$D35</f>
        <v>0</v>
      </c>
      <c r="N35" s="14">
        <f ca="1">IFERROR(INDEX(N$320:N$343,MATCH($F35,$B$320:$B$343,0))/INDEX($D$320:$D$343,MATCH($F35,$B$320:$B$343,0)),SUMIFS('Input-Allocators'!K$32:K$80,'Input-Allocators'!$B$32:$B$80,$F35))*$D35</f>
        <v>0</v>
      </c>
      <c r="O35" s="14">
        <f ca="1">IFERROR(INDEX(O$320:O$343,MATCH($F35,$B$320:$B$343,0))/INDEX($D$320:$D$343,MATCH($F35,$B$320:$B$343,0)),SUMIFS('Input-Allocators'!L$32:L$80,'Input-Allocators'!$B$32:$B$80,$F35))*$D35</f>
        <v>0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0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4">
        <f ca="1">IFERROR(INDEX(G$320:G$343,MATCH($F36,$B$320:$B$343,0))/INDEX($D$320:$D$343,MATCH($F36,$B$320:$B$343,0)),SUMIFS('Input-Allocators'!D$32:D$80,'Input-Allocators'!$B$32:$B$80,$F36))*$D36</f>
        <v>0</v>
      </c>
      <c r="H36" s="14">
        <f ca="1">IFERROR(INDEX(H$320:H$343,MATCH($F36,$B$320:$B$343,0))/INDEX($D$320:$D$343,MATCH($F36,$B$320:$B$343,0)),SUMIFS('Input-Allocators'!E$32:E$80,'Input-Allocators'!$B$32:$B$80,$F36))*$D36</f>
        <v>0</v>
      </c>
      <c r="I36" s="14">
        <f ca="1">IFERROR(INDEX(I$320:I$343,MATCH($F36,$B$320:$B$343,0))/INDEX($D$320:$D$343,MATCH($F36,$B$320:$B$343,0)),SUMIFS('Input-Allocators'!F$32:F$80,'Input-Allocators'!$B$32:$B$80,$F36))*$D36</f>
        <v>0</v>
      </c>
      <c r="J36" s="14">
        <f ca="1">IFERROR(INDEX(J$320:J$343,MATCH($F36,$B$320:$B$343,0))/INDEX($D$320:$D$343,MATCH($F36,$B$320:$B$343,0)),SUMIFS('Input-Allocators'!G$32:G$80,'Input-Allocators'!$B$32:$B$80,$F36))*$D36</f>
        <v>0</v>
      </c>
      <c r="K36" s="14">
        <f ca="1">IFERROR(INDEX(K$320:K$343,MATCH($F36,$B$320:$B$343,0))/INDEX($D$320:$D$343,MATCH($F36,$B$320:$B$343,0)),SUMIFS('Input-Allocators'!H$32:H$80,'Input-Allocators'!$B$32:$B$80,$F36))*$D36</f>
        <v>0</v>
      </c>
      <c r="L36" s="14">
        <f ca="1">IFERROR(INDEX(L$320:L$343,MATCH($F36,$B$320:$B$343,0))/INDEX($D$320:$D$343,MATCH($F36,$B$320:$B$343,0)),SUMIFS('Input-Allocators'!I$32:I$80,'Input-Allocators'!$B$32:$B$80,$F36))*$D36</f>
        <v>0</v>
      </c>
      <c r="M36" s="14">
        <f ca="1">IFERROR(INDEX(M$320:M$343,MATCH($F36,$B$320:$B$343,0))/INDEX($D$320:$D$343,MATCH($F36,$B$320:$B$343,0)),SUMIFS('Input-Allocators'!J$32:J$80,'Input-Allocators'!$B$32:$B$80,$F36))*$D36</f>
        <v>0</v>
      </c>
      <c r="N36" s="14">
        <f ca="1">IFERROR(INDEX(N$320:N$343,MATCH($F36,$B$320:$B$343,0))/INDEX($D$320:$D$343,MATCH($F36,$B$320:$B$343,0)),SUMIFS('Input-Allocators'!K$32:K$80,'Input-Allocators'!$B$32:$B$80,$F36))*$D36</f>
        <v>0</v>
      </c>
      <c r="O36" s="14">
        <f ca="1">IFERROR(INDEX(O$320:O$343,MATCH($F36,$B$320:$B$343,0))/INDEX($D$320:$D$343,MATCH($F36,$B$320:$B$343,0)),SUMIFS('Input-Allocators'!L$32:L$80,'Input-Allocators'!$B$32:$B$80,$F36))*$D36</f>
        <v>0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0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0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0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0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0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0</v>
      </c>
      <c r="E44" s="14">
        <f t="shared" ca="1" si="9"/>
        <v>0</v>
      </c>
      <c r="F44" s="46"/>
      <c r="G44" s="174">
        <f t="shared" ref="G44:U44" ca="1" si="11">SUBTOTAL(9,G33:G43)</f>
        <v>0</v>
      </c>
      <c r="H44" s="174">
        <f t="shared" ca="1" si="11"/>
        <v>0</v>
      </c>
      <c r="I44" s="174">
        <f t="shared" ca="1" si="11"/>
        <v>0</v>
      </c>
      <c r="J44" s="174">
        <f t="shared" ca="1" si="11"/>
        <v>0</v>
      </c>
      <c r="K44" s="174">
        <f t="shared" ca="1" si="11"/>
        <v>0</v>
      </c>
      <c r="L44" s="174">
        <f t="shared" ca="1" si="11"/>
        <v>0</v>
      </c>
      <c r="M44" s="174">
        <f t="shared" ca="1" si="11"/>
        <v>0</v>
      </c>
      <c r="N44" s="174">
        <f t="shared" ca="1" si="11"/>
        <v>0</v>
      </c>
      <c r="O44" s="174">
        <f t="shared" ca="1" si="11"/>
        <v>0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0.4045388847956754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INT_OML</v>
      </c>
      <c r="G48" s="14">
        <f ca="1">IFERROR(INDEX(G$320:G$343,MATCH($F48,$B$320:$B$343,0))/INDEX($D$320:$D$343,MATCH($F48,$B$320:$B$343,0)),SUMIFS('Input-Allocators'!D$32:D$80,'Input-Allocators'!$B$32:$B$80,$F48))*$D48</f>
        <v>0.22895057909237387</v>
      </c>
      <c r="H48" s="14">
        <f ca="1">IFERROR(INDEX(H$320:H$343,MATCH($F48,$B$320:$B$343,0))/INDEX($D$320:$D$343,MATCH($F48,$B$320:$B$343,0)),SUMIFS('Input-Allocators'!E$32:E$80,'Input-Allocators'!$B$32:$B$80,$F48))*$D48</f>
        <v>1.4185446490561802E-2</v>
      </c>
      <c r="I48" s="14">
        <f ca="1">IFERROR(INDEX(I$320:I$343,MATCH($F48,$B$320:$B$343,0))/INDEX($D$320:$D$343,MATCH($F48,$B$320:$B$343,0)),SUMIFS('Input-Allocators'!F$32:F$80,'Input-Allocators'!$B$32:$B$80,$F48))*$D48</f>
        <v>2.5853923953533985E-2</v>
      </c>
      <c r="J48" s="14">
        <f ca="1">IFERROR(INDEX(J$320:J$343,MATCH($F48,$B$320:$B$343,0))/INDEX($D$320:$D$343,MATCH($F48,$B$320:$B$343,0)),SUMIFS('Input-Allocators'!G$32:G$80,'Input-Allocators'!$B$32:$B$80,$F48))*$D48</f>
        <v>7.8197332280733362E-2</v>
      </c>
      <c r="K48" s="14">
        <f ca="1">IFERROR(INDEX(K$320:K$343,MATCH($F48,$B$320:$B$343,0))/INDEX($D$320:$D$343,MATCH($F48,$B$320:$B$343,0)),SUMIFS('Input-Allocators'!H$32:H$80,'Input-Allocators'!$B$32:$B$80,$F48))*$D48</f>
        <v>3.0982400451177539E-4</v>
      </c>
      <c r="L48" s="14">
        <f ca="1">IFERROR(INDEX(L$320:L$343,MATCH($F48,$B$320:$B$343,0))/INDEX($D$320:$D$343,MATCH($F48,$B$320:$B$343,0)),SUMIFS('Input-Allocators'!I$32:I$80,'Input-Allocators'!$B$32:$B$80,$F48))*$D48</f>
        <v>8.2931742597411773E-4</v>
      </c>
      <c r="M48" s="14">
        <f ca="1">IFERROR(INDEX(M$320:M$343,MATCH($F48,$B$320:$B$343,0))/INDEX($D$320:$D$343,MATCH($F48,$B$320:$B$343,0)),SUMIFS('Input-Allocators'!J$32:J$80,'Input-Allocators'!$B$32:$B$80,$F48))*$D48</f>
        <v>2.693315983631972E-2</v>
      </c>
      <c r="N48" s="14">
        <f ca="1">IFERROR(INDEX(N$320:N$343,MATCH($F48,$B$320:$B$343,0))/INDEX($D$320:$D$343,MATCH($F48,$B$320:$B$343,0)),SUMIFS('Input-Allocators'!K$32:K$80,'Input-Allocators'!$B$32:$B$80,$F48))*$D48</f>
        <v>8.9258635701425088E-3</v>
      </c>
      <c r="O48" s="14">
        <f ca="1">IFERROR(INDEX(O$320:O$343,MATCH($F48,$B$320:$B$343,0))/INDEX($D$320:$D$343,MATCH($F48,$B$320:$B$343,0)),SUMIFS('Input-Allocators'!L$32:L$80,'Input-Allocators'!$B$32:$B$80,$F48))*$D48</f>
        <v>2.0353438141524179E-2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170.82203046264064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INT_OML</v>
      </c>
      <c r="G49" s="14">
        <f ca="1">IFERROR(INDEX(G$320:G$343,MATCH($F49,$B$320:$B$343,0))/INDEX($D$320:$D$343,MATCH($F49,$B$320:$B$343,0)),SUMIFS('Input-Allocators'!D$32:D$80,'Input-Allocators'!$B$32:$B$80,$F49))*$D49</f>
        <v>96.677487050250534</v>
      </c>
      <c r="H49" s="14">
        <f ca="1">IFERROR(INDEX(H$320:H$343,MATCH($F49,$B$320:$B$343,0))/INDEX($D$320:$D$343,MATCH($F49,$B$320:$B$343,0)),SUMIFS('Input-Allocators'!E$32:E$80,'Input-Allocators'!$B$32:$B$80,$F49))*$D49</f>
        <v>5.989997163711001</v>
      </c>
      <c r="I49" s="14">
        <f ca="1">IFERROR(INDEX(I$320:I$343,MATCH($F49,$B$320:$B$343,0))/INDEX($D$320:$D$343,MATCH($F49,$B$320:$B$343,0)),SUMIFS('Input-Allocators'!F$32:F$80,'Input-Allocators'!$B$32:$B$80,$F49))*$D49</f>
        <v>10.917170020380176</v>
      </c>
      <c r="J49" s="14">
        <f ca="1">IFERROR(INDEX(J$320:J$343,MATCH($F49,$B$320:$B$343,0))/INDEX($D$320:$D$343,MATCH($F49,$B$320:$B$343,0)),SUMIFS('Input-Allocators'!G$32:G$80,'Input-Allocators'!$B$32:$B$80,$F49))*$D49</f>
        <v>33.019884068013489</v>
      </c>
      <c r="K49" s="14">
        <f ca="1">IFERROR(INDEX(K$320:K$343,MATCH($F49,$B$320:$B$343,0))/INDEX($D$320:$D$343,MATCH($F49,$B$320:$B$343,0)),SUMIFS('Input-Allocators'!H$32:H$80,'Input-Allocators'!$B$32:$B$80,$F49))*$D49</f>
        <v>0.13082738773925048</v>
      </c>
      <c r="L49" s="14">
        <f ca="1">IFERROR(INDEX(L$320:L$343,MATCH($F49,$B$320:$B$343,0))/INDEX($D$320:$D$343,MATCH($F49,$B$320:$B$343,0)),SUMIFS('Input-Allocators'!I$32:I$80,'Input-Allocators'!$B$32:$B$80,$F49))*$D49</f>
        <v>0.35019053032319009</v>
      </c>
      <c r="M49" s="14">
        <f ca="1">IFERROR(INDEX(M$320:M$343,MATCH($F49,$B$320:$B$343,0))/INDEX($D$320:$D$343,MATCH($F49,$B$320:$B$343,0)),SUMIFS('Input-Allocators'!J$32:J$80,'Input-Allocators'!$B$32:$B$80,$F49))*$D49</f>
        <v>11.372892008486993</v>
      </c>
      <c r="N49" s="14">
        <f ca="1">IFERROR(INDEX(N$320:N$343,MATCH($F49,$B$320:$B$343,0))/INDEX($D$320:$D$343,MATCH($F49,$B$320:$B$343,0)),SUMIFS('Input-Allocators'!K$32:K$80,'Input-Allocators'!$B$32:$B$80,$F49))*$D49</f>
        <v>3.7690669450833414</v>
      </c>
      <c r="O49" s="14">
        <f ca="1">IFERROR(INDEX(O$320:O$343,MATCH($F49,$B$320:$B$343,0))/INDEX($D$320:$D$343,MATCH($F49,$B$320:$B$343,0)),SUMIFS('Input-Allocators'!L$32:L$80,'Input-Allocators'!$B$32:$B$80,$F49))*$D49</f>
        <v>8.5945152886526248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205.27034737000321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INT_OML</v>
      </c>
      <c r="G50" s="14">
        <f ca="1">IFERROR(INDEX(G$320:G$343,MATCH($F50,$B$320:$B$343,0))/INDEX($D$320:$D$343,MATCH($F50,$B$320:$B$343,0)),SUMIFS('Input-Allocators'!D$32:D$80,'Input-Allocators'!$B$32:$B$80,$F50))*$D50</f>
        <v>116.17366504728493</v>
      </c>
      <c r="H50" s="14">
        <f ca="1">IFERROR(INDEX(H$320:H$343,MATCH($F50,$B$320:$B$343,0))/INDEX($D$320:$D$343,MATCH($F50,$B$320:$B$343,0)),SUMIFS('Input-Allocators'!E$32:E$80,'Input-Allocators'!$B$32:$B$80,$F50))*$D50</f>
        <v>7.1979521330487986</v>
      </c>
      <c r="I50" s="14">
        <f ca="1">IFERROR(INDEX(I$320:I$343,MATCH($F50,$B$320:$B$343,0))/INDEX($D$320:$D$343,MATCH($F50,$B$320:$B$343,0)),SUMIFS('Input-Allocators'!F$32:F$80,'Input-Allocators'!$B$32:$B$80,$F50))*$D50</f>
        <v>13.118748655027442</v>
      </c>
      <c r="J50" s="14">
        <f ca="1">IFERROR(INDEX(J$320:J$343,MATCH($F50,$B$320:$B$343,0))/INDEX($D$320:$D$343,MATCH($F50,$B$320:$B$343,0)),SUMIFS('Input-Allocators'!G$32:G$80,'Input-Allocators'!$B$32:$B$80,$F50))*$D50</f>
        <v>39.67874081815657</v>
      </c>
      <c r="K50" s="14">
        <f ca="1">IFERROR(INDEX(K$320:K$343,MATCH($F50,$B$320:$B$343,0))/INDEX($D$320:$D$343,MATCH($F50,$B$320:$B$343,0)),SUMIFS('Input-Allocators'!H$32:H$80,'Input-Allocators'!$B$32:$B$80,$F50))*$D50</f>
        <v>0.15721030392868043</v>
      </c>
      <c r="L50" s="14">
        <f ca="1">IFERROR(INDEX(L$320:L$343,MATCH($F50,$B$320:$B$343,0))/INDEX($D$320:$D$343,MATCH($F50,$B$320:$B$343,0)),SUMIFS('Input-Allocators'!I$32:I$80,'Input-Allocators'!$B$32:$B$80,$F50))*$D50</f>
        <v>0.4208106624797911</v>
      </c>
      <c r="M50" s="14">
        <f ca="1">IFERROR(INDEX(M$320:M$343,MATCH($F50,$B$320:$B$343,0))/INDEX($D$320:$D$343,MATCH($F50,$B$320:$B$343,0)),SUMIFS('Input-Allocators'!J$32:J$80,'Input-Allocators'!$B$32:$B$80,$F50))*$D50</f>
        <v>13.666372462972364</v>
      </c>
      <c r="N50" s="14">
        <f ca="1">IFERROR(INDEX(N$320:N$343,MATCH($F50,$B$320:$B$343,0))/INDEX($D$320:$D$343,MATCH($F50,$B$320:$B$343,0)),SUMIFS('Input-Allocators'!K$32:K$80,'Input-Allocators'!$B$32:$B$80,$F50))*$D50</f>
        <v>4.5291446248630107</v>
      </c>
      <c r="O50" s="14">
        <f ca="1">IFERROR(INDEX(O$320:O$343,MATCH($F50,$B$320:$B$343,0))/INDEX($D$320:$D$343,MATCH($F50,$B$320:$B$343,0)),SUMIFS('Input-Allocators'!L$32:L$80,'Input-Allocators'!$B$32:$B$80,$F50))*$D50</f>
        <v>10.32770266224159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99.329483204563658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INT_OML</v>
      </c>
      <c r="G51" s="14">
        <f ca="1">IFERROR(INDEX(G$320:G$343,MATCH($F51,$B$320:$B$343,0))/INDEX($D$320:$D$343,MATCH($F51,$B$320:$B$343,0)),SUMIFS('Input-Allocators'!D$32:D$80,'Input-Allocators'!$B$32:$B$80,$F51))*$D51</f>
        <v>56.215962310069095</v>
      </c>
      <c r="H51" s="14">
        <f ca="1">IFERROR(INDEX(H$320:H$343,MATCH($F51,$B$320:$B$343,0))/INDEX($D$320:$D$343,MATCH($F51,$B$320:$B$343,0)),SUMIFS('Input-Allocators'!E$32:E$80,'Input-Allocators'!$B$32:$B$80,$F51))*$D51</f>
        <v>3.4830596560455982</v>
      </c>
      <c r="I51" s="14">
        <f ca="1">IFERROR(INDEX(I$320:I$343,MATCH($F51,$B$320:$B$343,0))/INDEX($D$320:$D$343,MATCH($F51,$B$320:$B$343,0)),SUMIFS('Input-Allocators'!F$32:F$80,'Input-Allocators'!$B$32:$B$80,$F51))*$D51</f>
        <v>6.3481089250831717</v>
      </c>
      <c r="J51" s="14">
        <f ca="1">IFERROR(INDEX(J$320:J$343,MATCH($F51,$B$320:$B$343,0))/INDEX($D$320:$D$343,MATCH($F51,$B$320:$B$343,0)),SUMIFS('Input-Allocators'!G$32:G$80,'Input-Allocators'!$B$32:$B$80,$F51))*$D51</f>
        <v>19.200380718268651</v>
      </c>
      <c r="K51" s="14">
        <f ca="1">IFERROR(INDEX(K$320:K$343,MATCH($F51,$B$320:$B$343,0))/INDEX($D$320:$D$343,MATCH($F51,$B$320:$B$343,0)),SUMIFS('Input-Allocators'!H$32:H$80,'Input-Allocators'!$B$32:$B$80,$F51))*$D51</f>
        <v>7.607342435836971E-2</v>
      </c>
      <c r="L51" s="14">
        <f ca="1">IFERROR(INDEX(L$320:L$343,MATCH($F51,$B$320:$B$343,0))/INDEX($D$320:$D$343,MATCH($F51,$B$320:$B$343,0)),SUMIFS('Input-Allocators'!I$32:I$80,'Input-Allocators'!$B$32:$B$80,$F51))*$D51</f>
        <v>0.20362856187769049</v>
      </c>
      <c r="M51" s="14">
        <f ca="1">IFERROR(INDEX(M$320:M$343,MATCH($F51,$B$320:$B$343,0))/INDEX($D$320:$D$343,MATCH($F51,$B$320:$B$343,0)),SUMIFS('Input-Allocators'!J$32:J$80,'Input-Allocators'!$B$32:$B$80,$F51))*$D51</f>
        <v>6.6131018504161041</v>
      </c>
      <c r="N51" s="14">
        <f ca="1">IFERROR(INDEX(N$320:N$343,MATCH($F51,$B$320:$B$343,0))/INDEX($D$320:$D$343,MATCH($F51,$B$320:$B$343,0)),SUMIFS('Input-Allocators'!K$32:K$80,'Input-Allocators'!$B$32:$B$80,$F51))*$D51</f>
        <v>2.1916345965716046</v>
      </c>
      <c r="O51" s="14">
        <f ca="1">IFERROR(INDEX(O$320:O$343,MATCH($F51,$B$320:$B$343,0))/INDEX($D$320:$D$343,MATCH($F51,$B$320:$B$343,0)),SUMIFS('Input-Allocators'!L$32:L$80,'Input-Allocators'!$B$32:$B$80,$F51))*$D51</f>
        <v>4.9975331618733518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96.967421737588438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INT_OML</v>
      </c>
      <c r="G53" s="14">
        <f ca="1">IFERROR(INDEX(G$320:G$343,MATCH($F53,$B$320:$B$343,0))/INDEX($D$320:$D$343,MATCH($F53,$B$320:$B$343,0)),SUMIFS('Input-Allocators'!D$32:D$80,'Input-Allocators'!$B$32:$B$80,$F53))*$D53</f>
        <v>54.879143128919424</v>
      </c>
      <c r="H53" s="14">
        <f ca="1">IFERROR(INDEX(H$320:H$343,MATCH($F53,$B$320:$B$343,0))/INDEX($D$320:$D$343,MATCH($F53,$B$320:$B$343,0)),SUMIFS('Input-Allocators'!E$32:E$80,'Input-Allocators'!$B$32:$B$80,$F53))*$D53</f>
        <v>3.4002322745341309</v>
      </c>
      <c r="I53" s="14">
        <f ca="1">IFERROR(INDEX(I$320:I$343,MATCH($F53,$B$320:$B$343,0))/INDEX($D$320:$D$343,MATCH($F53,$B$320:$B$343,0)),SUMIFS('Input-Allocators'!F$32:F$80,'Input-Allocators'!$B$32:$B$80,$F53))*$D53</f>
        <v>6.1971504886114968</v>
      </c>
      <c r="J53" s="14">
        <f ca="1">IFERROR(INDEX(J$320:J$343,MATCH($F53,$B$320:$B$343,0))/INDEX($D$320:$D$343,MATCH($F53,$B$320:$B$343,0)),SUMIFS('Input-Allocators'!G$32:G$80,'Input-Allocators'!$B$32:$B$80,$F53))*$D53</f>
        <v>18.743794436102302</v>
      </c>
      <c r="K53" s="14">
        <f ca="1">IFERROR(INDEX(K$320:K$343,MATCH($F53,$B$320:$B$343,0))/INDEX($D$320:$D$343,MATCH($F53,$B$320:$B$343,0)),SUMIFS('Input-Allocators'!H$32:H$80,'Input-Allocators'!$B$32:$B$80,$F53))*$D53</f>
        <v>7.4264393458977049E-2</v>
      </c>
      <c r="L53" s="14">
        <f ca="1">IFERROR(INDEX(L$320:L$343,MATCH($F53,$B$320:$B$343,0))/INDEX($D$320:$D$343,MATCH($F53,$B$320:$B$343,0)),SUMIFS('Input-Allocators'!I$32:I$80,'Input-Allocators'!$B$32:$B$80,$F53))*$D53</f>
        <v>0.19878626164547933</v>
      </c>
      <c r="M53" s="14">
        <f ca="1">IFERROR(INDEX(M$320:M$343,MATCH($F53,$B$320:$B$343,0))/INDEX($D$320:$D$343,MATCH($F53,$B$320:$B$343,0)),SUMIFS('Input-Allocators'!J$32:J$80,'Input-Allocators'!$B$32:$B$80,$F53))*$D53</f>
        <v>6.4558418652223759</v>
      </c>
      <c r="N53" s="14">
        <f ca="1">IFERROR(INDEX(N$320:N$343,MATCH($F53,$B$320:$B$343,0))/INDEX($D$320:$D$343,MATCH($F53,$B$320:$B$343,0)),SUMIFS('Input-Allocators'!K$32:K$80,'Input-Allocators'!$B$32:$B$80,$F53))*$D53</f>
        <v>2.1395173856163208</v>
      </c>
      <c r="O53" s="14">
        <f ca="1">IFERROR(INDEX(O$320:O$343,MATCH($F53,$B$320:$B$343,0))/INDEX($D$320:$D$343,MATCH($F53,$B$320:$B$343,0)),SUMIFS('Input-Allocators'!L$32:L$80,'Input-Allocators'!$B$32:$B$80,$F53))*$D53</f>
        <v>4.878691503477917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61.874595470603069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INT_OML</v>
      </c>
      <c r="G54" s="14">
        <f ca="1">IFERROR(INDEX(G$320:G$343,MATCH($F54,$B$320:$B$343,0))/INDEX($D$320:$D$343,MATCH($F54,$B$320:$B$343,0)),SUMIFS('Input-Allocators'!D$32:D$80,'Input-Allocators'!$B$32:$B$80,$F54))*$D54</f>
        <v>35.018202196448989</v>
      </c>
      <c r="H54" s="14">
        <f ca="1">IFERROR(INDEX(H$320:H$343,MATCH($F54,$B$320:$B$343,0))/INDEX($D$320:$D$343,MATCH($F54,$B$320:$B$343,0)),SUMIFS('Input-Allocators'!E$32:E$80,'Input-Allocators'!$B$32:$B$80,$F54))*$D54</f>
        <v>2.1696771216856345</v>
      </c>
      <c r="I54" s="14">
        <f ca="1">IFERROR(INDEX(I$320:I$343,MATCH($F54,$B$320:$B$343,0))/INDEX($D$320:$D$343,MATCH($F54,$B$320:$B$343,0)),SUMIFS('Input-Allocators'!F$32:F$80,'Input-Allocators'!$B$32:$B$80,$F54))*$D54</f>
        <v>3.9543815096059989</v>
      </c>
      <c r="J54" s="14">
        <f ca="1">IFERROR(INDEX(J$320:J$343,MATCH($F54,$B$320:$B$343,0))/INDEX($D$320:$D$343,MATCH($F54,$B$320:$B$343,0)),SUMIFS('Input-Allocators'!G$32:G$80,'Input-Allocators'!$B$32:$B$80,$F54))*$D54</f>
        <v>11.960354081152181</v>
      </c>
      <c r="K54" s="14">
        <f ca="1">IFERROR(INDEX(K$320:K$343,MATCH($F54,$B$320:$B$343,0))/INDEX($D$320:$D$343,MATCH($F54,$B$320:$B$343,0)),SUMIFS('Input-Allocators'!H$32:H$80,'Input-Allocators'!$B$32:$B$80,$F54))*$D54</f>
        <v>4.7387867190890463E-2</v>
      </c>
      <c r="L54" s="14">
        <f ca="1">IFERROR(INDEX(L$320:L$343,MATCH($F54,$B$320:$B$343,0))/INDEX($D$320:$D$343,MATCH($F54,$B$320:$B$343,0)),SUMIFS('Input-Allocators'!I$32:I$80,'Input-Allocators'!$B$32:$B$80,$F54))*$D54</f>
        <v>0.12684486504872791</v>
      </c>
      <c r="M54" s="14">
        <f ca="1">IFERROR(INDEX(M$320:M$343,MATCH($F54,$B$320:$B$343,0))/INDEX($D$320:$D$343,MATCH($F54,$B$320:$B$343,0)),SUMIFS('Input-Allocators'!J$32:J$80,'Input-Allocators'!$B$32:$B$80,$F54))*$D54</f>
        <v>4.1194516330836333</v>
      </c>
      <c r="N54" s="14">
        <f ca="1">IFERROR(INDEX(N$320:N$343,MATCH($F54,$B$320:$B$343,0))/INDEX($D$320:$D$343,MATCH($F54,$B$320:$B$343,0)),SUMIFS('Input-Allocators'!K$32:K$80,'Input-Allocators'!$B$32:$B$80,$F54))*$D54</f>
        <v>1.3652190639406852</v>
      </c>
      <c r="O54" s="14">
        <f ca="1">IFERROR(INDEX(O$320:O$343,MATCH($F54,$B$320:$B$343,0))/INDEX($D$320:$D$343,MATCH($F54,$B$320:$B$343,0)),SUMIFS('Input-Allocators'!L$32:L$80,'Input-Allocators'!$B$32:$B$80,$F54))*$D54</f>
        <v>3.1130771324463162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634.6684171301946</v>
      </c>
      <c r="E57" s="14">
        <f t="shared" ca="1" si="9"/>
        <v>0</v>
      </c>
      <c r="F57" s="46"/>
      <c r="G57" s="174">
        <f t="shared" ref="G57:U57" ca="1" si="13">SUBTOTAL(9,G47:G56)</f>
        <v>359.19341031206534</v>
      </c>
      <c r="H57" s="174">
        <f t="shared" ca="1" si="13"/>
        <v>22.255103795515723</v>
      </c>
      <c r="I57" s="174">
        <f t="shared" ca="1" si="13"/>
        <v>40.561413522661823</v>
      </c>
      <c r="J57" s="174">
        <f t="shared" ca="1" si="13"/>
        <v>122.68135145397392</v>
      </c>
      <c r="K57" s="174">
        <f t="shared" ca="1" si="13"/>
        <v>0.48607320068067988</v>
      </c>
      <c r="L57" s="174">
        <f t="shared" ca="1" si="13"/>
        <v>1.3010901988008532</v>
      </c>
      <c r="M57" s="174">
        <f t="shared" ca="1" si="13"/>
        <v>42.25459298001779</v>
      </c>
      <c r="N57" s="174">
        <f t="shared" ca="1" si="13"/>
        <v>14.003508479645106</v>
      </c>
      <c r="O57" s="174">
        <f t="shared" ca="1" si="13"/>
        <v>31.931873186833329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75138.492117641101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42524.963431267162</v>
      </c>
      <c r="H59" s="175">
        <f t="shared" ca="1" si="15"/>
        <v>2634.7851822814232</v>
      </c>
      <c r="I59" s="175">
        <f t="shared" ca="1" si="15"/>
        <v>4802.0720237410233</v>
      </c>
      <c r="J59" s="175">
        <f t="shared" ca="1" si="15"/>
        <v>14524.264183316047</v>
      </c>
      <c r="K59" s="175">
        <f t="shared" ca="1" si="15"/>
        <v>57.546281447387088</v>
      </c>
      <c r="L59" s="175">
        <f t="shared" ca="1" si="15"/>
        <v>154.03626997699382</v>
      </c>
      <c r="M59" s="175">
        <f t="shared" ca="1" si="15"/>
        <v>5002.5278017133405</v>
      </c>
      <c r="N59" s="175">
        <f t="shared" ca="1" si="15"/>
        <v>1657.8775359185508</v>
      </c>
      <c r="O59" s="175">
        <f t="shared" ca="1" si="15"/>
        <v>3780.4194079791441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-292.37681881289421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INT_OML</v>
      </c>
      <c r="G65" s="14">
        <f ca="1">IFERROR(INDEX(G$320:G$343,MATCH($F65,$B$320:$B$343,0))/INDEX($D$320:$D$343,MATCH($F65,$B$320:$B$343,0)),SUMIFS('Input-Allocators'!D$32:D$80,'Input-Allocators'!$B$32:$B$80,$F65))*$D65</f>
        <v>-165.47195954774085</v>
      </c>
      <c r="H65" s="14">
        <f ca="1">IFERROR(INDEX(H$320:H$343,MATCH($F65,$B$320:$B$343,0))/INDEX($D$320:$D$343,MATCH($F65,$B$320:$B$343,0)),SUMIFS('Input-Allocators'!E$32:E$80,'Input-Allocators'!$B$32:$B$80,$F65))*$D65</f>
        <v>-10.252403104452647</v>
      </c>
      <c r="I65" s="14">
        <f ca="1">IFERROR(INDEX(I$320:I$343,MATCH($F65,$B$320:$B$343,0))/INDEX($D$320:$D$343,MATCH($F65,$B$320:$B$343,0)),SUMIFS('Input-Allocators'!F$32:F$80,'Input-Allocators'!$B$32:$B$80,$F65))*$D65</f>
        <v>-18.685689617161767</v>
      </c>
      <c r="J65" s="14">
        <f ca="1">IFERROR(INDEX(J$320:J$343,MATCH($F65,$B$320:$B$343,0))/INDEX($D$320:$D$343,MATCH($F65,$B$320:$B$343,0)),SUMIFS('Input-Allocators'!G$32:G$80,'Input-Allocators'!$B$32:$B$80,$F65))*$D65</f>
        <v>-56.516414394733296</v>
      </c>
      <c r="K65" s="14">
        <f ca="1">IFERROR(INDEX(K$320:K$343,MATCH($F65,$B$320:$B$343,0))/INDEX($D$320:$D$343,MATCH($F65,$B$320:$B$343,0)),SUMIFS('Input-Allocators'!H$32:H$80,'Input-Allocators'!$B$32:$B$80,$F65))*$D65</f>
        <v>-0.22392249604578196</v>
      </c>
      <c r="L65" s="14">
        <f ca="1">IFERROR(INDEX(L$320:L$343,MATCH($F65,$B$320:$B$343,0))/INDEX($D$320:$D$343,MATCH($F65,$B$320:$B$343,0)),SUMIFS('Input-Allocators'!I$32:I$80,'Input-Allocators'!$B$32:$B$80,$F65))*$D65</f>
        <v>-0.59938166615275768</v>
      </c>
      <c r="M65" s="14">
        <f ca="1">IFERROR(INDEX(M$320:M$343,MATCH($F65,$B$320:$B$343,0))/INDEX($D$320:$D$343,MATCH($F65,$B$320:$B$343,0)),SUMIFS('Input-Allocators'!J$32:J$80,'Input-Allocators'!$B$32:$B$80,$F65))*$D65</f>
        <v>-19.465697586771398</v>
      </c>
      <c r="N65" s="14">
        <f ca="1">IFERROR(INDEX(N$320:N$343,MATCH($F65,$B$320:$B$343,0))/INDEX($D$320:$D$343,MATCH($F65,$B$320:$B$343,0)),SUMIFS('Input-Allocators'!K$32:K$80,'Input-Allocators'!$B$32:$B$80,$F65))*$D65</f>
        <v>-6.4510871361952891</v>
      </c>
      <c r="O65" s="14">
        <f ca="1">IFERROR(INDEX(O$320:O$343,MATCH($F65,$B$320:$B$343,0))/INDEX($D$320:$D$343,MATCH($F65,$B$320:$B$343,0)),SUMIFS('Input-Allocators'!L$32:L$80,'Input-Allocators'!$B$32:$B$80,$F65))*$D65</f>
        <v>-14.710263263640366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-292.37681881289421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-165.47195954774085</v>
      </c>
      <c r="H66" s="174">
        <f t="shared" ca="1" si="18"/>
        <v>-10.252403104452647</v>
      </c>
      <c r="I66" s="174">
        <f t="shared" ca="1" si="18"/>
        <v>-18.685689617161767</v>
      </c>
      <c r="J66" s="174">
        <f t="shared" ca="1" si="18"/>
        <v>-56.516414394733296</v>
      </c>
      <c r="K66" s="174">
        <f t="shared" ca="1" si="18"/>
        <v>-0.22392249604578196</v>
      </c>
      <c r="L66" s="174">
        <f t="shared" ca="1" si="18"/>
        <v>-0.59938166615275768</v>
      </c>
      <c r="M66" s="174">
        <f t="shared" ca="1" si="18"/>
        <v>-19.465697586771398</v>
      </c>
      <c r="N66" s="174">
        <f t="shared" ca="1" si="18"/>
        <v>-6.4510871361952891</v>
      </c>
      <c r="O66" s="174">
        <f t="shared" ca="1" si="18"/>
        <v>-14.710263263640366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0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0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0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0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0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7"/>
        <v>0</v>
      </c>
      <c r="F74" s="46"/>
      <c r="G74" s="174">
        <f t="shared" ref="G74:U74" ca="1" si="20">SUBTOTAL(9,G69:G73)</f>
        <v>0</v>
      </c>
      <c r="H74" s="174">
        <f t="shared" ca="1" si="20"/>
        <v>0</v>
      </c>
      <c r="I74" s="174">
        <f t="shared" ca="1" si="20"/>
        <v>0</v>
      </c>
      <c r="J74" s="174">
        <f t="shared" ca="1" si="20"/>
        <v>0</v>
      </c>
      <c r="K74" s="174">
        <f t="shared" ca="1" si="20"/>
        <v>0</v>
      </c>
      <c r="L74" s="174">
        <f t="shared" ca="1" si="20"/>
        <v>0</v>
      </c>
      <c r="M74" s="174">
        <f t="shared" ca="1" si="20"/>
        <v>0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-628.96500000000003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PDAY</v>
      </c>
      <c r="G78" s="14">
        <f ca="1">IFERROR(INDEX(G$320:G$343,MATCH($F78,$B$320:$B$343,0))/INDEX($D$320:$D$343,MATCH($F78,$B$320:$B$343,0)),SUMIFS('Input-Allocators'!D$32:D$80,'Input-Allocators'!$B$32:$B$80,$F78))*$D78</f>
        <v>-355.96553604869774</v>
      </c>
      <c r="H78" s="14">
        <f ca="1">IFERROR(INDEX(H$320:H$343,MATCH($F78,$B$320:$B$343,0))/INDEX($D$320:$D$343,MATCH($F78,$B$320:$B$343,0)),SUMIFS('Input-Allocators'!E$32:E$80,'Input-Allocators'!$B$32:$B$80,$F78))*$D78</f>
        <v>-22.055109378280427</v>
      </c>
      <c r="I78" s="14">
        <f ca="1">IFERROR(INDEX(I$320:I$343,MATCH($F78,$B$320:$B$343,0))/INDEX($D$320:$D$343,MATCH($F78,$B$320:$B$343,0)),SUMIFS('Input-Allocators'!F$32:F$80,'Input-Allocators'!$B$32:$B$80,$F78))*$D78</f>
        <v>-40.196910335696707</v>
      </c>
      <c r="J78" s="14">
        <f ca="1">IFERROR(INDEX(J$320:J$343,MATCH($F78,$B$320:$B$343,0))/INDEX($D$320:$D$343,MATCH($F78,$B$320:$B$343,0)),SUMIFS('Input-Allocators'!G$32:G$80,'Input-Allocators'!$B$32:$B$80,$F78))*$D78</f>
        <v>-121.57888140417705</v>
      </c>
      <c r="K78" s="14">
        <f ca="1">IFERROR(INDEX(K$320:K$343,MATCH($F78,$B$320:$B$343,0))/INDEX($D$320:$D$343,MATCH($F78,$B$320:$B$343,0)),SUMIFS('Input-Allocators'!H$32:H$80,'Input-Allocators'!$B$32:$B$80,$F78))*$D78</f>
        <v>-0.48170512729863552</v>
      </c>
      <c r="L78" s="14">
        <f ca="1">IFERROR(INDEX(L$320:L$343,MATCH($F78,$B$320:$B$343,0))/INDEX($D$320:$D$343,MATCH($F78,$B$320:$B$343,0)),SUMIFS('Input-Allocators'!I$32:I$80,'Input-Allocators'!$B$32:$B$80,$F78))*$D78</f>
        <v>-1.2893980144610002</v>
      </c>
      <c r="M78" s="14">
        <f ca="1">IFERROR(INDEX(M$320:M$343,MATCH($F78,$B$320:$B$343,0))/INDEX($D$320:$D$343,MATCH($F78,$B$320:$B$343,0)),SUMIFS('Input-Allocators'!J$32:J$80,'Input-Allocators'!$B$32:$B$80,$F78))*$D78</f>
        <v>-41.874874117495281</v>
      </c>
      <c r="N78" s="14">
        <f ca="1">IFERROR(INDEX(N$320:N$343,MATCH($F78,$B$320:$B$343,0))/INDEX($D$320:$D$343,MATCH($F78,$B$320:$B$343,0)),SUMIFS('Input-Allocators'!K$32:K$80,'Input-Allocators'!$B$32:$B$80,$F78))*$D78</f>
        <v>-13.877666625867707</v>
      </c>
      <c r="O78" s="14">
        <f ca="1">IFERROR(INDEX(O$320:O$343,MATCH($F78,$B$320:$B$343,0))/INDEX($D$320:$D$343,MATCH($F78,$B$320:$B$343,0)),SUMIFS('Input-Allocators'!L$32:L$80,'Input-Allocators'!$B$32:$B$80,$F78))*$D78</f>
        <v>-31.644918948025467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-117.666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PDAY</v>
      </c>
      <c r="G79" s="14">
        <f ca="1">IFERROR(INDEX(G$320:G$343,MATCH($F79,$B$320:$B$343,0))/INDEX($D$320:$D$343,MATCH($F79,$B$320:$B$343,0)),SUMIFS('Input-Allocators'!D$32:D$80,'Input-Allocators'!$B$32:$B$80,$F79))*$D79</f>
        <v>-66.593595453969712</v>
      </c>
      <c r="H79" s="14">
        <f ca="1">IFERROR(INDEX(H$320:H$343,MATCH($F79,$B$320:$B$343,0))/INDEX($D$320:$D$343,MATCH($F79,$B$320:$B$343,0)),SUMIFS('Input-Allocators'!E$32:E$80,'Input-Allocators'!$B$32:$B$80,$F79))*$D79</f>
        <v>-4.1260427847411929</v>
      </c>
      <c r="I79" s="14">
        <f ca="1">IFERROR(INDEX(I$320:I$343,MATCH($F79,$B$320:$B$343,0))/INDEX($D$320:$D$343,MATCH($F79,$B$320:$B$343,0)),SUMIFS('Input-Allocators'!F$32:F$80,'Input-Allocators'!$B$32:$B$80,$F79))*$D79</f>
        <v>-7.5199886345982501</v>
      </c>
      <c r="J79" s="14">
        <f ca="1">IFERROR(INDEX(J$320:J$343,MATCH($F79,$B$320:$B$343,0))/INDEX($D$320:$D$343,MATCH($F79,$B$320:$B$343,0)),SUMIFS('Input-Allocators'!G$32:G$80,'Input-Allocators'!$B$32:$B$80,$F79))*$D79</f>
        <v>-22.744827866898628</v>
      </c>
      <c r="K79" s="14">
        <f ca="1">IFERROR(INDEX(K$320:K$343,MATCH($F79,$B$320:$B$343,0))/INDEX($D$320:$D$343,MATCH($F79,$B$320:$B$343,0)),SUMIFS('Input-Allocators'!H$32:H$80,'Input-Allocators'!$B$32:$B$80,$F79))*$D79</f>
        <v>-9.0116803810579668E-2</v>
      </c>
      <c r="L79" s="14">
        <f ca="1">IFERROR(INDEX(L$320:L$343,MATCH($F79,$B$320:$B$343,0))/INDEX($D$320:$D$343,MATCH($F79,$B$320:$B$343,0)),SUMIFS('Input-Allocators'!I$32:I$80,'Input-Allocators'!$B$32:$B$80,$F79))*$D79</f>
        <v>-0.24121899751109846</v>
      </c>
      <c r="M79" s="14">
        <f ca="1">IFERROR(INDEX(M$320:M$343,MATCH($F79,$B$320:$B$343,0))/INDEX($D$320:$D$343,MATCH($F79,$B$320:$B$343,0)),SUMIFS('Input-Allocators'!J$32:J$80,'Input-Allocators'!$B$32:$B$80,$F79))*$D79</f>
        <v>-7.833900038808518</v>
      </c>
      <c r="N79" s="14">
        <f ca="1">IFERROR(INDEX(N$320:N$343,MATCH($F79,$B$320:$B$343,0))/INDEX($D$320:$D$343,MATCH($F79,$B$320:$B$343,0)),SUMIFS('Input-Allocators'!K$32:K$80,'Input-Allocators'!$B$32:$B$80,$F79))*$D79</f>
        <v>-2.5962168343220204</v>
      </c>
      <c r="O79" s="14">
        <f ca="1">IFERROR(INDEX(O$320:O$343,MATCH($F79,$B$320:$B$343,0))/INDEX($D$320:$D$343,MATCH($F79,$B$320:$B$343,0)),SUMIFS('Input-Allocators'!L$32:L$80,'Input-Allocators'!$B$32:$B$80,$F79))*$D79</f>
        <v>-5.9200925853399866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-21651.488000000001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PDAY</v>
      </c>
      <c r="G80" s="14">
        <f ca="1">IFERROR(INDEX(G$320:G$343,MATCH($F80,$B$320:$B$343,0))/INDEX($D$320:$D$343,MATCH($F80,$B$320:$B$343,0)),SUMIFS('Input-Allocators'!D$32:D$80,'Input-Allocators'!$B$32:$B$80,$F80))*$D80</f>
        <v>-12253.755824524331</v>
      </c>
      <c r="H80" s="14">
        <f ca="1">IFERROR(INDEX(H$320:H$343,MATCH($F80,$B$320:$B$343,0))/INDEX($D$320:$D$343,MATCH($F80,$B$320:$B$343,0)),SUMIFS('Input-Allocators'!E$32:E$80,'Input-Allocators'!$B$32:$B$80,$F80))*$D80</f>
        <v>-759.22497443025634</v>
      </c>
      <c r="I80" s="14">
        <f ca="1">IFERROR(INDEX(I$320:I$343,MATCH($F80,$B$320:$B$343,0))/INDEX($D$320:$D$343,MATCH($F80,$B$320:$B$343,0)),SUMIFS('Input-Allocators'!F$32:F$80,'Input-Allocators'!$B$32:$B$80,$F80))*$D80</f>
        <v>-1383.7382394416434</v>
      </c>
      <c r="J80" s="14">
        <f ca="1">IFERROR(INDEX(J$320:J$343,MATCH($F80,$B$320:$B$343,0))/INDEX($D$320:$D$343,MATCH($F80,$B$320:$B$343,0)),SUMIFS('Input-Allocators'!G$32:G$80,'Input-Allocators'!$B$32:$B$80,$F80))*$D80</f>
        <v>-4185.2308026296578</v>
      </c>
      <c r="K80" s="14">
        <f ca="1">IFERROR(INDEX(K$320:K$343,MATCH($F80,$B$320:$B$343,0))/INDEX($D$320:$D$343,MATCH($F80,$B$320:$B$343,0)),SUMIFS('Input-Allocators'!H$32:H$80,'Input-Allocators'!$B$32:$B$80,$F80))*$D80</f>
        <v>-16.582214881980523</v>
      </c>
      <c r="L80" s="14">
        <f ca="1">IFERROR(INDEX(L$320:L$343,MATCH($F80,$B$320:$B$343,0))/INDEX($D$320:$D$343,MATCH($F80,$B$320:$B$343,0)),SUMIFS('Input-Allocators'!I$32:I$80,'Input-Allocators'!$B$32:$B$80,$F80))*$D80</f>
        <v>-44.386230771706174</v>
      </c>
      <c r="M80" s="14">
        <f ca="1">IFERROR(INDEX(M$320:M$343,MATCH($F80,$B$320:$B$343,0))/INDEX($D$320:$D$343,MATCH($F80,$B$320:$B$343,0)),SUMIFS('Input-Allocators'!J$32:J$80,'Input-Allocators'!$B$32:$B$80,$F80))*$D80</f>
        <v>-1441.5004562359745</v>
      </c>
      <c r="N80" s="14">
        <f ca="1">IFERROR(INDEX(N$320:N$343,MATCH($F80,$B$320:$B$343,0))/INDEX($D$320:$D$343,MATCH($F80,$B$320:$B$343,0)),SUMIFS('Input-Allocators'!K$32:K$80,'Input-Allocators'!$B$32:$B$80,$F80))*$D80</f>
        <v>-477.72472620571125</v>
      </c>
      <c r="O80" s="14">
        <f ca="1">IFERROR(INDEX(O$320:O$343,MATCH($F80,$B$320:$B$343,0))/INDEX($D$320:$D$343,MATCH($F80,$B$320:$B$343,0)),SUMIFS('Input-Allocators'!L$32:L$80,'Input-Allocators'!$B$32:$B$80,$F80))*$D80</f>
        <v>-1089.3445308787389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-4294.1350000000002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PDAY</v>
      </c>
      <c r="G81" s="14">
        <f ca="1">IFERROR(INDEX(G$320:G$343,MATCH($F81,$B$320:$B$343,0))/INDEX($D$320:$D$343,MATCH($F81,$B$320:$B$343,0)),SUMIFS('Input-Allocators'!D$32:D$80,'Input-Allocators'!$B$32:$B$80,$F81))*$D81</f>
        <v>-2430.2847807755193</v>
      </c>
      <c r="H81" s="14">
        <f ca="1">IFERROR(INDEX(H$320:H$343,MATCH($F81,$B$320:$B$343,0))/INDEX($D$320:$D$343,MATCH($F81,$B$320:$B$343,0)),SUMIFS('Input-Allocators'!E$32:E$80,'Input-Allocators'!$B$32:$B$80,$F81))*$D81</f>
        <v>-150.57692734906112</v>
      </c>
      <c r="I81" s="14">
        <f ca="1">IFERROR(INDEX(I$320:I$343,MATCH($F81,$B$320:$B$343,0))/INDEX($D$320:$D$343,MATCH($F81,$B$320:$B$343,0)),SUMIFS('Input-Allocators'!F$32:F$80,'Input-Allocators'!$B$32:$B$80,$F81))*$D81</f>
        <v>-274.43651008303641</v>
      </c>
      <c r="J81" s="14">
        <f ca="1">IFERROR(INDEX(J$320:J$343,MATCH($F81,$B$320:$B$343,0))/INDEX($D$320:$D$343,MATCH($F81,$B$320:$B$343,0)),SUMIFS('Input-Allocators'!G$32:G$80,'Input-Allocators'!$B$32:$B$80,$F81))*$D81</f>
        <v>-830.05593299869759</v>
      </c>
      <c r="K81" s="14">
        <f ca="1">IFERROR(INDEX(K$320:K$343,MATCH($F81,$B$320:$B$343,0))/INDEX($D$320:$D$343,MATCH($F81,$B$320:$B$343,0)),SUMIFS('Input-Allocators'!H$32:H$80,'Input-Allocators'!$B$32:$B$80,$F81))*$D81</f>
        <v>-3.2887471430246933</v>
      </c>
      <c r="L81" s="14">
        <f ca="1">IFERROR(INDEX(L$320:L$343,MATCH($F81,$B$320:$B$343,0))/INDEX($D$320:$D$343,MATCH($F81,$B$320:$B$343,0)),SUMIFS('Input-Allocators'!I$32:I$80,'Input-Allocators'!$B$32:$B$80,$F81))*$D81</f>
        <v>-8.8031116879754627</v>
      </c>
      <c r="M81" s="14">
        <f ca="1">IFERROR(INDEX(M$320:M$343,MATCH($F81,$B$320:$B$343,0))/INDEX($D$320:$D$343,MATCH($F81,$B$320:$B$343,0)),SUMIFS('Input-Allocators'!J$32:J$80,'Input-Allocators'!$B$32:$B$80,$F81))*$D81</f>
        <v>-285.89247822777202</v>
      </c>
      <c r="N81" s="14">
        <f ca="1">IFERROR(INDEX(N$320:N$343,MATCH($F81,$B$320:$B$343,0))/INDEX($D$320:$D$343,MATCH($F81,$B$320:$B$343,0)),SUMIFS('Input-Allocators'!K$32:K$80,'Input-Allocators'!$B$32:$B$80,$F81))*$D81</f>
        <v>-94.747043120794373</v>
      </c>
      <c r="O81" s="14">
        <f ca="1">IFERROR(INDEX(O$320:O$343,MATCH($F81,$B$320:$B$343,0))/INDEX($D$320:$D$343,MATCH($F81,$B$320:$B$343,0)),SUMIFS('Input-Allocators'!L$32:L$80,'Input-Allocators'!$B$32:$B$80,$F81))*$D81</f>
        <v>-216.04946861411898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-26692.254000000001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-15106.599736802516</v>
      </c>
      <c r="H82" s="174">
        <f t="shared" ca="1" si="25"/>
        <v>-935.98305394233898</v>
      </c>
      <c r="I82" s="174">
        <f t="shared" ca="1" si="25"/>
        <v>-1705.8916484949748</v>
      </c>
      <c r="J82" s="174">
        <f t="shared" ca="1" si="25"/>
        <v>-5159.6104448994311</v>
      </c>
      <c r="K82" s="174">
        <f t="shared" ca="1" si="25"/>
        <v>-20.442783956114432</v>
      </c>
      <c r="L82" s="174">
        <f t="shared" ca="1" si="25"/>
        <v>-54.719959471653738</v>
      </c>
      <c r="M82" s="174">
        <f t="shared" ca="1" si="25"/>
        <v>-1777.1017086200504</v>
      </c>
      <c r="N82" s="174">
        <f t="shared" ca="1" si="25"/>
        <v>-588.94565278669529</v>
      </c>
      <c r="O82" s="174">
        <f t="shared" ca="1" si="25"/>
        <v>-1342.9590110262232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0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4">
        <f ca="1">IFERROR(INDEX(G$320:G$343,MATCH($F85,$B$320:$B$343,0))/INDEX($D$320:$D$343,MATCH($F85,$B$320:$B$343,0)),SUMIFS('Input-Allocators'!D$32:D$80,'Input-Allocators'!$B$32:$B$80,$F85))*$D85</f>
        <v>0</v>
      </c>
      <c r="H85" s="14">
        <f ca="1">IFERROR(INDEX(H$320:H$343,MATCH($F85,$B$320:$B$343,0))/INDEX($D$320:$D$343,MATCH($F85,$B$320:$B$343,0)),SUMIFS('Input-Allocators'!E$32:E$80,'Input-Allocators'!$B$32:$B$80,$F85))*$D85</f>
        <v>0</v>
      </c>
      <c r="I85" s="14">
        <f ca="1">IFERROR(INDEX(I$320:I$343,MATCH($F85,$B$320:$B$343,0))/INDEX($D$320:$D$343,MATCH($F85,$B$320:$B$343,0)),SUMIFS('Input-Allocators'!F$32:F$80,'Input-Allocators'!$B$32:$B$80,$F85))*$D85</f>
        <v>0</v>
      </c>
      <c r="J85" s="14">
        <f ca="1">IFERROR(INDEX(J$320:J$343,MATCH($F85,$B$320:$B$343,0))/INDEX($D$320:$D$343,MATCH($F85,$B$320:$B$343,0)),SUMIFS('Input-Allocators'!G$32:G$80,'Input-Allocators'!$B$32:$B$80,$F85))*$D85</f>
        <v>0</v>
      </c>
      <c r="K85" s="14">
        <f ca="1">IFERROR(INDEX(K$320:K$343,MATCH($F85,$B$320:$B$343,0))/INDEX($D$320:$D$343,MATCH($F85,$B$320:$B$343,0)),SUMIFS('Input-Allocators'!H$32:H$80,'Input-Allocators'!$B$32:$B$80,$F85))*$D85</f>
        <v>0</v>
      </c>
      <c r="L85" s="14">
        <f ca="1">IFERROR(INDEX(L$320:L$343,MATCH($F85,$B$320:$B$343,0))/INDEX($D$320:$D$343,MATCH($F85,$B$320:$B$343,0)),SUMIFS('Input-Allocators'!I$32:I$80,'Input-Allocators'!$B$32:$B$80,$F85))*$D85</f>
        <v>0</v>
      </c>
      <c r="M85" s="14">
        <f ca="1">IFERROR(INDEX(M$320:M$343,MATCH($F85,$B$320:$B$343,0))/INDEX($D$320:$D$343,MATCH($F85,$B$320:$B$343,0)),SUMIFS('Input-Allocators'!J$32:J$80,'Input-Allocators'!$B$32:$B$80,$F85))*$D85</f>
        <v>0</v>
      </c>
      <c r="N85" s="14">
        <f ca="1">IFERROR(INDEX(N$320:N$343,MATCH($F85,$B$320:$B$343,0))/INDEX($D$320:$D$343,MATCH($F85,$B$320:$B$343,0)),SUMIFS('Input-Allocators'!K$32:K$80,'Input-Allocators'!$B$32:$B$80,$F85))*$D85</f>
        <v>0</v>
      </c>
      <c r="O85" s="14">
        <f ca="1">IFERROR(INDEX(O$320:O$343,MATCH($F85,$B$320:$B$343,0))/INDEX($D$320:$D$343,MATCH($F85,$B$320:$B$343,0)),SUMIFS('Input-Allocators'!L$32:L$80,'Input-Allocators'!$B$32:$B$80,$F85))*$D85</f>
        <v>0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0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4">
        <f ca="1">IFERROR(INDEX(G$320:G$343,MATCH($F86,$B$320:$B$343,0))/INDEX($D$320:$D$343,MATCH($F86,$B$320:$B$343,0)),SUMIFS('Input-Allocators'!D$32:D$80,'Input-Allocators'!$B$32:$B$80,$F86))*$D86</f>
        <v>0</v>
      </c>
      <c r="H86" s="14">
        <f ca="1">IFERROR(INDEX(H$320:H$343,MATCH($F86,$B$320:$B$343,0))/INDEX($D$320:$D$343,MATCH($F86,$B$320:$B$343,0)),SUMIFS('Input-Allocators'!E$32:E$80,'Input-Allocators'!$B$32:$B$80,$F86))*$D86</f>
        <v>0</v>
      </c>
      <c r="I86" s="14">
        <f ca="1">IFERROR(INDEX(I$320:I$343,MATCH($F86,$B$320:$B$343,0))/INDEX($D$320:$D$343,MATCH($F86,$B$320:$B$343,0)),SUMIFS('Input-Allocators'!F$32:F$80,'Input-Allocators'!$B$32:$B$80,$F86))*$D86</f>
        <v>0</v>
      </c>
      <c r="J86" s="14">
        <f ca="1">IFERROR(INDEX(J$320:J$343,MATCH($F86,$B$320:$B$343,0))/INDEX($D$320:$D$343,MATCH($F86,$B$320:$B$343,0)),SUMIFS('Input-Allocators'!G$32:G$80,'Input-Allocators'!$B$32:$B$80,$F86))*$D86</f>
        <v>0</v>
      </c>
      <c r="K86" s="14">
        <f ca="1">IFERROR(INDEX(K$320:K$343,MATCH($F86,$B$320:$B$343,0))/INDEX($D$320:$D$343,MATCH($F86,$B$320:$B$343,0)),SUMIFS('Input-Allocators'!H$32:H$80,'Input-Allocators'!$B$32:$B$80,$F86))*$D86</f>
        <v>0</v>
      </c>
      <c r="L86" s="14">
        <f ca="1">IFERROR(INDEX(L$320:L$343,MATCH($F86,$B$320:$B$343,0))/INDEX($D$320:$D$343,MATCH($F86,$B$320:$B$343,0)),SUMIFS('Input-Allocators'!I$32:I$80,'Input-Allocators'!$B$32:$B$80,$F86))*$D86</f>
        <v>0</v>
      </c>
      <c r="M86" s="14">
        <f ca="1">IFERROR(INDEX(M$320:M$343,MATCH($F86,$B$320:$B$343,0))/INDEX($D$320:$D$343,MATCH($F86,$B$320:$B$343,0)),SUMIFS('Input-Allocators'!J$32:J$80,'Input-Allocators'!$B$32:$B$80,$F86))*$D86</f>
        <v>0</v>
      </c>
      <c r="N86" s="14">
        <f ca="1">IFERROR(INDEX(N$320:N$343,MATCH($F86,$B$320:$B$343,0))/INDEX($D$320:$D$343,MATCH($F86,$B$320:$B$343,0)),SUMIFS('Input-Allocators'!K$32:K$80,'Input-Allocators'!$B$32:$B$80,$F86))*$D86</f>
        <v>0</v>
      </c>
      <c r="O86" s="14">
        <f ca="1">IFERROR(INDEX(O$320:O$343,MATCH($F86,$B$320:$B$343,0))/INDEX($D$320:$D$343,MATCH($F86,$B$320:$B$343,0)),SUMIFS('Input-Allocators'!L$32:L$80,'Input-Allocators'!$B$32:$B$80,$F86))*$D86</f>
        <v>0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0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4">
        <f ca="1">IFERROR(INDEX(G$320:G$343,MATCH($F87,$B$320:$B$343,0))/INDEX($D$320:$D$343,MATCH($F87,$B$320:$B$343,0)),SUMIFS('Input-Allocators'!D$32:D$80,'Input-Allocators'!$B$32:$B$80,$F87))*$D87</f>
        <v>0</v>
      </c>
      <c r="H87" s="14">
        <f ca="1">IFERROR(INDEX(H$320:H$343,MATCH($F87,$B$320:$B$343,0))/INDEX($D$320:$D$343,MATCH($F87,$B$320:$B$343,0)),SUMIFS('Input-Allocators'!E$32:E$80,'Input-Allocators'!$B$32:$B$80,$F87))*$D87</f>
        <v>0</v>
      </c>
      <c r="I87" s="14">
        <f ca="1">IFERROR(INDEX(I$320:I$343,MATCH($F87,$B$320:$B$343,0))/INDEX($D$320:$D$343,MATCH($F87,$B$320:$B$343,0)),SUMIFS('Input-Allocators'!F$32:F$80,'Input-Allocators'!$B$32:$B$80,$F87))*$D87</f>
        <v>0</v>
      </c>
      <c r="J87" s="14">
        <f ca="1">IFERROR(INDEX(J$320:J$343,MATCH($F87,$B$320:$B$343,0))/INDEX($D$320:$D$343,MATCH($F87,$B$320:$B$343,0)),SUMIFS('Input-Allocators'!G$32:G$80,'Input-Allocators'!$B$32:$B$80,$F87))*$D87</f>
        <v>0</v>
      </c>
      <c r="K87" s="14">
        <f ca="1">IFERROR(INDEX(K$320:K$343,MATCH($F87,$B$320:$B$343,0))/INDEX($D$320:$D$343,MATCH($F87,$B$320:$B$343,0)),SUMIFS('Input-Allocators'!H$32:H$80,'Input-Allocators'!$B$32:$B$80,$F87))*$D87</f>
        <v>0</v>
      </c>
      <c r="L87" s="14">
        <f ca="1">IFERROR(INDEX(L$320:L$343,MATCH($F87,$B$320:$B$343,0))/INDEX($D$320:$D$343,MATCH($F87,$B$320:$B$343,0)),SUMIFS('Input-Allocators'!I$32:I$80,'Input-Allocators'!$B$32:$B$80,$F87))*$D87</f>
        <v>0</v>
      </c>
      <c r="M87" s="14">
        <f ca="1">IFERROR(INDEX(M$320:M$343,MATCH($F87,$B$320:$B$343,0))/INDEX($D$320:$D$343,MATCH($F87,$B$320:$B$343,0)),SUMIFS('Input-Allocators'!J$32:J$80,'Input-Allocators'!$B$32:$B$80,$F87))*$D87</f>
        <v>0</v>
      </c>
      <c r="N87" s="14">
        <f ca="1">IFERROR(INDEX(N$320:N$343,MATCH($F87,$B$320:$B$343,0))/INDEX($D$320:$D$343,MATCH($F87,$B$320:$B$343,0)),SUMIFS('Input-Allocators'!K$32:K$80,'Input-Allocators'!$B$32:$B$80,$F87))*$D87</f>
        <v>0</v>
      </c>
      <c r="O87" s="14">
        <f ca="1">IFERROR(INDEX(O$320:O$343,MATCH($F87,$B$320:$B$343,0))/INDEX($D$320:$D$343,MATCH($F87,$B$320:$B$343,0)),SUMIFS('Input-Allocators'!L$32:L$80,'Input-Allocators'!$B$32:$B$80,$F87))*$D87</f>
        <v>0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0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4">
        <f ca="1">IFERROR(INDEX(G$320:G$343,MATCH($F88,$B$320:$B$343,0))/INDEX($D$320:$D$343,MATCH($F88,$B$320:$B$343,0)),SUMIFS('Input-Allocators'!D$32:D$80,'Input-Allocators'!$B$32:$B$80,$F88))*$D88</f>
        <v>0</v>
      </c>
      <c r="H88" s="14">
        <f ca="1">IFERROR(INDEX(H$320:H$343,MATCH($F88,$B$320:$B$343,0))/INDEX($D$320:$D$343,MATCH($F88,$B$320:$B$343,0)),SUMIFS('Input-Allocators'!E$32:E$80,'Input-Allocators'!$B$32:$B$80,$F88))*$D88</f>
        <v>0</v>
      </c>
      <c r="I88" s="14">
        <f ca="1">IFERROR(INDEX(I$320:I$343,MATCH($F88,$B$320:$B$343,0))/INDEX($D$320:$D$343,MATCH($F88,$B$320:$B$343,0)),SUMIFS('Input-Allocators'!F$32:F$80,'Input-Allocators'!$B$32:$B$80,$F88))*$D88</f>
        <v>0</v>
      </c>
      <c r="J88" s="14">
        <f ca="1">IFERROR(INDEX(J$320:J$343,MATCH($F88,$B$320:$B$343,0))/INDEX($D$320:$D$343,MATCH($F88,$B$320:$B$343,0)),SUMIFS('Input-Allocators'!G$32:G$80,'Input-Allocators'!$B$32:$B$80,$F88))*$D88</f>
        <v>0</v>
      </c>
      <c r="K88" s="14">
        <f ca="1">IFERROR(INDEX(K$320:K$343,MATCH($F88,$B$320:$B$343,0))/INDEX($D$320:$D$343,MATCH($F88,$B$320:$B$343,0)),SUMIFS('Input-Allocators'!H$32:H$80,'Input-Allocators'!$B$32:$B$80,$F88))*$D88</f>
        <v>0</v>
      </c>
      <c r="L88" s="14">
        <f ca="1">IFERROR(INDEX(L$320:L$343,MATCH($F88,$B$320:$B$343,0))/INDEX($D$320:$D$343,MATCH($F88,$B$320:$B$343,0)),SUMIFS('Input-Allocators'!I$32:I$80,'Input-Allocators'!$B$32:$B$80,$F88))*$D88</f>
        <v>0</v>
      </c>
      <c r="M88" s="14">
        <f ca="1">IFERROR(INDEX(M$320:M$343,MATCH($F88,$B$320:$B$343,0))/INDEX($D$320:$D$343,MATCH($F88,$B$320:$B$343,0)),SUMIFS('Input-Allocators'!J$32:J$80,'Input-Allocators'!$B$32:$B$80,$F88))*$D88</f>
        <v>0</v>
      </c>
      <c r="N88" s="14">
        <f ca="1">IFERROR(INDEX(N$320:N$343,MATCH($F88,$B$320:$B$343,0))/INDEX($D$320:$D$343,MATCH($F88,$B$320:$B$343,0)),SUMIFS('Input-Allocators'!K$32:K$80,'Input-Allocators'!$B$32:$B$80,$F88))*$D88</f>
        <v>0</v>
      </c>
      <c r="O88" s="14">
        <f ca="1">IFERROR(INDEX(O$320:O$343,MATCH($F88,$B$320:$B$343,0))/INDEX($D$320:$D$343,MATCH($F88,$B$320:$B$343,0)),SUMIFS('Input-Allocators'!L$32:L$80,'Input-Allocators'!$B$32:$B$80,$F88))*$D88</f>
        <v>0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0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0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0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0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0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0</v>
      </c>
      <c r="E96" s="14">
        <f t="shared" ca="1" si="24"/>
        <v>0</v>
      </c>
      <c r="F96" s="46"/>
      <c r="G96" s="174">
        <f t="shared" ref="G96:U96" ca="1" si="27">SUBTOTAL(9,G85:G95)</f>
        <v>0</v>
      </c>
      <c r="H96" s="174">
        <f t="shared" ca="1" si="27"/>
        <v>0</v>
      </c>
      <c r="I96" s="174">
        <f t="shared" ca="1" si="27"/>
        <v>0</v>
      </c>
      <c r="J96" s="174">
        <f t="shared" ca="1" si="27"/>
        <v>0</v>
      </c>
      <c r="K96" s="174">
        <f t="shared" ca="1" si="27"/>
        <v>0</v>
      </c>
      <c r="L96" s="174">
        <f t="shared" ca="1" si="27"/>
        <v>0</v>
      </c>
      <c r="M96" s="174">
        <f t="shared" ca="1" si="27"/>
        <v>0</v>
      </c>
      <c r="N96" s="174">
        <f t="shared" ca="1" si="27"/>
        <v>0</v>
      </c>
      <c r="O96" s="174">
        <f t="shared" ca="1" si="27"/>
        <v>0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0.21932943935291421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INT_OML</v>
      </c>
      <c r="G100" s="14">
        <f ca="1">IFERROR(INDEX(G$320:G$343,MATCH($F100,$B$320:$B$343,0))/INDEX($D$320:$D$343,MATCH($F100,$B$320:$B$343,0)),SUMIFS('Input-Allocators'!D$32:D$80,'Input-Allocators'!$B$32:$B$80,$F100))*$D100</f>
        <v>0.12413047061524954</v>
      </c>
      <c r="H100" s="14">
        <f ca="1">IFERROR(INDEX(H$320:H$343,MATCH($F100,$B$320:$B$343,0))/INDEX($D$320:$D$343,MATCH($F100,$B$320:$B$343,0)),SUMIFS('Input-Allocators'!E$32:E$80,'Input-Allocators'!$B$32:$B$80,$F100))*$D100</f>
        <v>7.690944289118545E-3</v>
      </c>
      <c r="I100" s="14">
        <f ca="1">IFERROR(INDEX(I$320:I$343,MATCH($F100,$B$320:$B$343,0))/INDEX($D$320:$D$343,MATCH($F100,$B$320:$B$343,0)),SUMIFS('Input-Allocators'!F$32:F$80,'Input-Allocators'!$B$32:$B$80,$F100))*$D100</f>
        <v>1.4017259796089959E-2</v>
      </c>
      <c r="J100" s="14">
        <f ca="1">IFERROR(INDEX(J$320:J$343,MATCH($F100,$B$320:$B$343,0))/INDEX($D$320:$D$343,MATCH($F100,$B$320:$B$343,0)),SUMIFS('Input-Allocators'!G$32:G$80,'Input-Allocators'!$B$32:$B$80,$F100))*$D100</f>
        <v>4.239636211161607E-2</v>
      </c>
      <c r="K100" s="14">
        <f ca="1">IFERROR(INDEX(K$320:K$343,MATCH($F100,$B$320:$B$343,0))/INDEX($D$320:$D$343,MATCH($F100,$B$320:$B$343,0)),SUMIFS('Input-Allocators'!H$32:H$80,'Input-Allocators'!$B$32:$B$80,$F100))*$D100</f>
        <v>1.6797773406124962E-4</v>
      </c>
      <c r="L100" s="14">
        <f ca="1">IFERROR(INDEX(L$320:L$343,MATCH($F100,$B$320:$B$343,0))/INDEX($D$320:$D$343,MATCH($F100,$B$320:$B$343,0)),SUMIFS('Input-Allocators'!I$32:I$80,'Input-Allocators'!$B$32:$B$80,$F100))*$D100</f>
        <v>4.4963224283464393E-4</v>
      </c>
      <c r="M100" s="14">
        <f ca="1">IFERROR(INDEX(M$320:M$343,MATCH($F100,$B$320:$B$343,0))/INDEX($D$320:$D$343,MATCH($F100,$B$320:$B$343,0)),SUMIFS('Input-Allocators'!J$32:J$80,'Input-Allocators'!$B$32:$B$80,$F100))*$D100</f>
        <v>1.460239069449667E-2</v>
      </c>
      <c r="N100" s="14">
        <f ca="1">IFERROR(INDEX(N$320:N$343,MATCH($F100,$B$320:$B$343,0))/INDEX($D$320:$D$343,MATCH($F100,$B$320:$B$343,0)),SUMIFS('Input-Allocators'!K$32:K$80,'Input-Allocators'!$B$32:$B$80,$F100))*$D100</f>
        <v>4.839348517927407E-3</v>
      </c>
      <c r="O100" s="14">
        <f ca="1">IFERROR(INDEX(O$320:O$343,MATCH($F100,$B$320:$B$343,0))/INDEX($D$320:$D$343,MATCH($F100,$B$320:$B$343,0)),SUMIFS('Input-Allocators'!L$32:L$80,'Input-Allocators'!$B$32:$B$80,$F100))*$D100</f>
        <v>1.1035053351520094E-2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-60.61075093863009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INT_OML</v>
      </c>
      <c r="G101" s="14">
        <f ca="1">IFERROR(INDEX(G$320:G$343,MATCH($F101,$B$320:$B$343,0))/INDEX($D$320:$D$343,MATCH($F101,$B$320:$B$343,0)),SUMIFS('Input-Allocators'!D$32:D$80,'Input-Allocators'!$B$32:$B$80,$F101))*$D101</f>
        <v>-34.302923768705035</v>
      </c>
      <c r="H101" s="14">
        <f ca="1">IFERROR(INDEX(H$320:H$343,MATCH($F101,$B$320:$B$343,0))/INDEX($D$320:$D$343,MATCH($F101,$B$320:$B$343,0)),SUMIFS('Input-Allocators'!E$32:E$80,'Input-Allocators'!$B$32:$B$80,$F101))*$D101</f>
        <v>-2.1253595056182766</v>
      </c>
      <c r="I101" s="14">
        <f ca="1">IFERROR(INDEX(I$320:I$343,MATCH($F101,$B$320:$B$343,0))/INDEX($D$320:$D$343,MATCH($F101,$B$320:$B$343,0)),SUMIFS('Input-Allocators'!F$32:F$80,'Input-Allocators'!$B$32:$B$80,$F101))*$D101</f>
        <v>-3.8736096934795397</v>
      </c>
      <c r="J101" s="14">
        <f ca="1">IFERROR(INDEX(J$320:J$343,MATCH($F101,$B$320:$B$343,0))/INDEX($D$320:$D$343,MATCH($F101,$B$320:$B$343,0)),SUMIFS('Input-Allocators'!G$32:G$80,'Input-Allocators'!$B$32:$B$80,$F101))*$D101</f>
        <v>-11.71605303981274</v>
      </c>
      <c r="K101" s="14">
        <f ca="1">IFERROR(INDEX(K$320:K$343,MATCH($F101,$B$320:$B$343,0))/INDEX($D$320:$D$343,MATCH($F101,$B$320:$B$343,0)),SUMIFS('Input-Allocators'!H$32:H$80,'Input-Allocators'!$B$32:$B$80,$F101))*$D101</f>
        <v>-4.6419927176486277E-2</v>
      </c>
      <c r="L101" s="14">
        <f ca="1">IFERROR(INDEX(L$320:L$343,MATCH($F101,$B$320:$B$343,0))/INDEX($D$320:$D$343,MATCH($F101,$B$320:$B$343,0)),SUMIFS('Input-Allocators'!I$32:I$80,'Input-Allocators'!$B$32:$B$80,$F101))*$D101</f>
        <v>-0.12425394404340434</v>
      </c>
      <c r="M101" s="14">
        <f ca="1">IFERROR(INDEX(M$320:M$343,MATCH($F101,$B$320:$B$343,0))/INDEX($D$320:$D$343,MATCH($F101,$B$320:$B$343,0)),SUMIFS('Input-Allocators'!J$32:J$80,'Input-Allocators'!$B$32:$B$80,$F101))*$D101</f>
        <v>-4.0353081105021644</v>
      </c>
      <c r="N101" s="14">
        <f ca="1">IFERROR(INDEX(N$320:N$343,MATCH($F101,$B$320:$B$343,0))/INDEX($D$320:$D$343,MATCH($F101,$B$320:$B$343,0)),SUMIFS('Input-Allocators'!K$32:K$80,'Input-Allocators'!$B$32:$B$80,$F101))*$D101</f>
        <v>-1.3373332307359014</v>
      </c>
      <c r="O101" s="14">
        <f ca="1">IFERROR(INDEX(O$320:O$343,MATCH($F101,$B$320:$B$343,0))/INDEX($D$320:$D$343,MATCH($F101,$B$320:$B$343,0)),SUMIFS('Input-Allocators'!L$32:L$80,'Input-Allocators'!$B$32:$B$80,$F101))*$D101</f>
        <v>-3.0494897185565288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-77.368647032713454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INT_OML</v>
      </c>
      <c r="G102" s="14">
        <f ca="1">IFERROR(INDEX(G$320:G$343,MATCH($F102,$B$320:$B$343,0))/INDEX($D$320:$D$343,MATCH($F102,$B$320:$B$343,0)),SUMIFS('Input-Allocators'!D$32:D$80,'Input-Allocators'!$B$32:$B$80,$F102))*$D102</f>
        <v>-43.787129513347047</v>
      </c>
      <c r="H102" s="14">
        <f ca="1">IFERROR(INDEX(H$320:H$343,MATCH($F102,$B$320:$B$343,0))/INDEX($D$320:$D$343,MATCH($F102,$B$320:$B$343,0)),SUMIFS('Input-Allocators'!E$32:E$80,'Input-Allocators'!$B$32:$B$80,$F102))*$D102</f>
        <v>-2.7129871658296825</v>
      </c>
      <c r="I102" s="14">
        <f ca="1">IFERROR(INDEX(I$320:I$343,MATCH($F102,$B$320:$B$343,0))/INDEX($D$320:$D$343,MATCH($F102,$B$320:$B$343,0)),SUMIFS('Input-Allocators'!F$32:F$80,'Input-Allocators'!$B$32:$B$80,$F102))*$D102</f>
        <v>-4.9446003634036071</v>
      </c>
      <c r="J102" s="14">
        <f ca="1">IFERROR(INDEX(J$320:J$343,MATCH($F102,$B$320:$B$343,0))/INDEX($D$320:$D$343,MATCH($F102,$B$320:$B$343,0)),SUMIFS('Input-Allocators'!G$32:G$80,'Input-Allocators'!$B$32:$B$80,$F102))*$D102</f>
        <v>-14.95535294013483</v>
      </c>
      <c r="K102" s="14">
        <f ca="1">IFERROR(INDEX(K$320:K$343,MATCH($F102,$B$320:$B$343,0))/INDEX($D$320:$D$343,MATCH($F102,$B$320:$B$343,0)),SUMIFS('Input-Allocators'!H$32:H$80,'Input-Allocators'!$B$32:$B$80,$F102))*$D102</f>
        <v>-5.9254289138213449E-2</v>
      </c>
      <c r="L102" s="14">
        <f ca="1">IFERROR(INDEX(L$320:L$343,MATCH($F102,$B$320:$B$343,0))/INDEX($D$320:$D$343,MATCH($F102,$B$320:$B$343,0)),SUMIFS('Input-Allocators'!I$32:I$80,'Input-Allocators'!$B$32:$B$80,$F102))*$D102</f>
        <v>-0.15860815763280092</v>
      </c>
      <c r="M102" s="14">
        <f ca="1">IFERROR(INDEX(M$320:M$343,MATCH($F102,$B$320:$B$343,0))/INDEX($D$320:$D$343,MATCH($F102,$B$320:$B$343,0)),SUMIFS('Input-Allocators'!J$32:J$80,'Input-Allocators'!$B$32:$B$80,$F102))*$D102</f>
        <v>-5.1510057875013722</v>
      </c>
      <c r="N102" s="14">
        <f ca="1">IFERROR(INDEX(N$320:N$343,MATCH($F102,$B$320:$B$343,0))/INDEX($D$320:$D$343,MATCH($F102,$B$320:$B$343,0)),SUMIFS('Input-Allocators'!K$32:K$80,'Input-Allocators'!$B$32:$B$80,$F102))*$D102</f>
        <v>-1.7070843223620165</v>
      </c>
      <c r="O102" s="14">
        <f ca="1">IFERROR(INDEX(O$320:O$343,MATCH($F102,$B$320:$B$343,0))/INDEX($D$320:$D$343,MATCH($F102,$B$320:$B$343,0)),SUMIFS('Input-Allocators'!L$32:L$80,'Input-Allocators'!$B$32:$B$80,$F102))*$D102</f>
        <v>-3.8926244933638716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-27.353995996086809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INT_OML</v>
      </c>
      <c r="G103" s="14">
        <f ca="1">IFERROR(INDEX(G$320:G$343,MATCH($F103,$B$320:$B$343,0))/INDEX($D$320:$D$343,MATCH($F103,$B$320:$B$343,0)),SUMIFS('Input-Allocators'!D$32:D$80,'Input-Allocators'!$B$32:$B$80,$F103))*$D103</f>
        <v>-15.481115559404689</v>
      </c>
      <c r="H103" s="14">
        <f ca="1">IFERROR(INDEX(H$320:H$343,MATCH($F103,$B$320:$B$343,0))/INDEX($D$320:$D$343,MATCH($F103,$B$320:$B$343,0)),SUMIFS('Input-Allocators'!E$32:E$80,'Input-Allocators'!$B$32:$B$80,$F103))*$D103</f>
        <v>-0.95918751222522602</v>
      </c>
      <c r="I103" s="14">
        <f ca="1">IFERROR(INDEX(I$320:I$343,MATCH($F103,$B$320:$B$343,0))/INDEX($D$320:$D$343,MATCH($F103,$B$320:$B$343,0)),SUMIFS('Input-Allocators'!F$32:F$80,'Input-Allocators'!$B$32:$B$80,$F103))*$D103</f>
        <v>-1.7481833239968967</v>
      </c>
      <c r="J103" s="14">
        <f ca="1">IFERROR(INDEX(J$320:J$343,MATCH($F103,$B$320:$B$343,0))/INDEX($D$320:$D$343,MATCH($F103,$B$320:$B$343,0)),SUMIFS('Input-Allocators'!G$32:G$80,'Input-Allocators'!$B$32:$B$80,$F103))*$D103</f>
        <v>-5.2875251168802269</v>
      </c>
      <c r="K103" s="14">
        <f ca="1">IFERROR(INDEX(K$320:K$343,MATCH($F103,$B$320:$B$343,0))/INDEX($D$320:$D$343,MATCH($F103,$B$320:$B$343,0)),SUMIFS('Input-Allocators'!H$32:H$80,'Input-Allocators'!$B$32:$B$80,$F103))*$D103</f>
        <v>-2.0949591985915526E-2</v>
      </c>
      <c r="L103" s="14">
        <f ca="1">IFERROR(INDEX(L$320:L$343,MATCH($F103,$B$320:$B$343,0))/INDEX($D$320:$D$343,MATCH($F103,$B$320:$B$343,0)),SUMIFS('Input-Allocators'!I$32:I$80,'Input-Allocators'!$B$32:$B$80,$F103))*$D103</f>
        <v>-5.6076551358069951E-2</v>
      </c>
      <c r="M103" s="14">
        <f ca="1">IFERROR(INDEX(M$320:M$343,MATCH($F103,$B$320:$B$343,0))/INDEX($D$320:$D$343,MATCH($F103,$B$320:$B$343,0)),SUMIFS('Input-Allocators'!J$32:J$80,'Input-Allocators'!$B$32:$B$80,$F103))*$D103</f>
        <v>-1.8211587909448141</v>
      </c>
      <c r="N103" s="14">
        <f ca="1">IFERROR(INDEX(N$320:N$343,MATCH($F103,$B$320:$B$343,0))/INDEX($D$320:$D$343,MATCH($F103,$B$320:$B$343,0)),SUMIFS('Input-Allocators'!K$32:K$80,'Input-Allocators'!$B$32:$B$80,$F103))*$D103</f>
        <v>-0.60354652058383629</v>
      </c>
      <c r="O103" s="14">
        <f ca="1">IFERROR(INDEX(O$320:O$343,MATCH($F103,$B$320:$B$343,0))/INDEX($D$320:$D$343,MATCH($F103,$B$320:$B$343,0)),SUMIFS('Input-Allocators'!L$32:L$80,'Input-Allocators'!$B$32:$B$80,$F103))*$D103</f>
        <v>-1.37625302870713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-45.038563653960573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INT_OML</v>
      </c>
      <c r="G105" s="14">
        <f ca="1">IFERROR(INDEX(G$320:G$343,MATCH($F105,$B$320:$B$343,0))/INDEX($D$320:$D$343,MATCH($F105,$B$320:$B$343,0)),SUMIFS('Input-Allocators'!D$32:D$80,'Input-Allocators'!$B$32:$B$80,$F105))*$D105</f>
        <v>-25.489775192491578</v>
      </c>
      <c r="H105" s="14">
        <f ca="1">IFERROR(INDEX(H$320:H$343,MATCH($F105,$B$320:$B$343,0))/INDEX($D$320:$D$343,MATCH($F105,$B$320:$B$343,0)),SUMIFS('Input-Allocators'!E$32:E$80,'Input-Allocators'!$B$32:$B$80,$F105))*$D105</f>
        <v>-1.5793095762542362</v>
      </c>
      <c r="I105" s="14">
        <f ca="1">IFERROR(INDEX(I$320:I$343,MATCH($F105,$B$320:$B$343,0))/INDEX($D$320:$D$343,MATCH($F105,$B$320:$B$343,0)),SUMIFS('Input-Allocators'!F$32:F$80,'Input-Allocators'!$B$32:$B$80,$F105))*$D105</f>
        <v>-2.8783972158177669</v>
      </c>
      <c r="J105" s="14">
        <f ca="1">IFERROR(INDEX(J$320:J$343,MATCH($F105,$B$320:$B$343,0))/INDEX($D$320:$D$343,MATCH($F105,$B$320:$B$343,0)),SUMIFS('Input-Allocators'!G$32:G$80,'Input-Allocators'!$B$32:$B$80,$F105))*$D105</f>
        <v>-8.7059505522554534</v>
      </c>
      <c r="K105" s="14">
        <f ca="1">IFERROR(INDEX(K$320:K$343,MATCH($F105,$B$320:$B$343,0))/INDEX($D$320:$D$343,MATCH($F105,$B$320:$B$343,0)),SUMIFS('Input-Allocators'!H$32:H$80,'Input-Allocators'!$B$32:$B$80,$F105))*$D105</f>
        <v>-3.4493663460254176E-2</v>
      </c>
      <c r="L105" s="14">
        <f ca="1">IFERROR(INDEX(L$320:L$343,MATCH($F105,$B$320:$B$343,0))/INDEX($D$320:$D$343,MATCH($F105,$B$320:$B$343,0)),SUMIFS('Input-Allocators'!I$32:I$80,'Input-Allocators'!$B$32:$B$80,$F105))*$D105</f>
        <v>-9.2330470772764947E-2</v>
      </c>
      <c r="M105" s="14">
        <f ca="1">IFERROR(INDEX(M$320:M$343,MATCH($F105,$B$320:$B$343,0))/INDEX($D$320:$D$343,MATCH($F105,$B$320:$B$343,0)),SUMIFS('Input-Allocators'!J$32:J$80,'Input-Allocators'!$B$32:$B$80,$F105))*$D105</f>
        <v>-2.998551880378713</v>
      </c>
      <c r="N105" s="14">
        <f ca="1">IFERROR(INDEX(N$320:N$343,MATCH($F105,$B$320:$B$343,0))/INDEX($D$320:$D$343,MATCH($F105,$B$320:$B$343,0)),SUMIFS('Input-Allocators'!K$32:K$80,'Input-Allocators'!$B$32:$B$80,$F105))*$D105</f>
        <v>-0.99374396301477297</v>
      </c>
      <c r="O105" s="14">
        <f ca="1">IFERROR(INDEX(O$320:O$343,MATCH($F105,$B$320:$B$343,0))/INDEX($D$320:$D$343,MATCH($F105,$B$320:$B$343,0)),SUMIFS('Input-Allocators'!L$32:L$80,'Input-Allocators'!$B$32:$B$80,$F105))*$D105</f>
        <v>-2.2660111395150246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-32.281541209923724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INT_OML</v>
      </c>
      <c r="G106" s="14">
        <f ca="1">IFERROR(INDEX(G$320:G$343,MATCH($F106,$B$320:$B$343,0))/INDEX($D$320:$D$343,MATCH($F106,$B$320:$B$343,0)),SUMIFS('Input-Allocators'!D$32:D$80,'Input-Allocators'!$B$32:$B$80,$F106))*$D106</f>
        <v>-18.269881664748628</v>
      </c>
      <c r="H106" s="14">
        <f ca="1">IFERROR(INDEX(H$320:H$343,MATCH($F106,$B$320:$B$343,0))/INDEX($D$320:$D$343,MATCH($F106,$B$320:$B$343,0)),SUMIFS('Input-Allocators'!E$32:E$80,'Input-Allocators'!$B$32:$B$80,$F106))*$D106</f>
        <v>-1.1319754235678212</v>
      </c>
      <c r="I106" s="14">
        <f ca="1">IFERROR(INDEX(I$320:I$343,MATCH($F106,$B$320:$B$343,0))/INDEX($D$320:$D$343,MATCH($F106,$B$320:$B$343,0)),SUMIFS('Input-Allocators'!F$32:F$80,'Input-Allocators'!$B$32:$B$80,$F106))*$D106</f>
        <v>-2.0631008363158556</v>
      </c>
      <c r="J106" s="14">
        <f ca="1">IFERROR(INDEX(J$320:J$343,MATCH($F106,$B$320:$B$343,0))/INDEX($D$320:$D$343,MATCH($F106,$B$320:$B$343,0)),SUMIFS('Input-Allocators'!G$32:G$80,'Input-Allocators'!$B$32:$B$80,$F106))*$D106</f>
        <v>-6.2400191907425224</v>
      </c>
      <c r="K106" s="14">
        <f ca="1">IFERROR(INDEX(K$320:K$343,MATCH($F106,$B$320:$B$343,0))/INDEX($D$320:$D$343,MATCH($F106,$B$320:$B$343,0)),SUMIFS('Input-Allocators'!H$32:H$80,'Input-Allocators'!$B$32:$B$80,$F106))*$D106</f>
        <v>-2.4723448710059305E-2</v>
      </c>
      <c r="L106" s="14">
        <f ca="1">IFERROR(INDEX(L$320:L$343,MATCH($F106,$B$320:$B$343,0))/INDEX($D$320:$D$343,MATCH($F106,$B$320:$B$343,0)),SUMIFS('Input-Allocators'!I$32:I$80,'Input-Allocators'!$B$32:$B$80,$F106))*$D106</f>
        <v>-6.6178173888557526E-2</v>
      </c>
      <c r="M106" s="14">
        <f ca="1">IFERROR(INDEX(M$320:M$343,MATCH($F106,$B$320:$B$343,0))/INDEX($D$320:$D$343,MATCH($F106,$B$320:$B$343,0)),SUMIFS('Input-Allocators'!J$32:J$80,'Input-Allocators'!$B$32:$B$80,$F106))*$D106</f>
        <v>-2.1492220942092044</v>
      </c>
      <c r="N106" s="14">
        <f ca="1">IFERROR(INDEX(N$320:N$343,MATCH($F106,$B$320:$B$343,0))/INDEX($D$320:$D$343,MATCH($F106,$B$320:$B$343,0)),SUMIFS('Input-Allocators'!K$32:K$80,'Input-Allocators'!$B$32:$B$80,$F106))*$D106</f>
        <v>-0.71226931082100164</v>
      </c>
      <c r="O106" s="14">
        <f ca="1">IFERROR(INDEX(O$320:O$343,MATCH($F106,$B$320:$B$343,0))/INDEX($D$320:$D$343,MATCH($F106,$B$320:$B$343,0)),SUMIFS('Input-Allocators'!L$32:L$80,'Input-Allocators'!$B$32:$B$80,$F106))*$D106</f>
        <v>-1.6241710669200669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-242.43416939196175</v>
      </c>
      <c r="E109" s="14">
        <f t="shared" ca="1" si="24"/>
        <v>0</v>
      </c>
      <c r="F109" s="46"/>
      <c r="G109" s="174">
        <f t="shared" ref="G109:U109" ca="1" si="29">SUBTOTAL(9,G99:G108)</f>
        <v>-137.20669522808171</v>
      </c>
      <c r="H109" s="174">
        <f t="shared" ca="1" si="29"/>
        <v>-8.5011282392061229</v>
      </c>
      <c r="I109" s="174">
        <f t="shared" ca="1" si="29"/>
        <v>-15.493874173217575</v>
      </c>
      <c r="J109" s="174">
        <f t="shared" ca="1" si="29"/>
        <v>-46.862504477714154</v>
      </c>
      <c r="K109" s="174">
        <f t="shared" ca="1" si="29"/>
        <v>-0.18567294273686749</v>
      </c>
      <c r="L109" s="174">
        <f t="shared" ca="1" si="29"/>
        <v>-0.49699766545276303</v>
      </c>
      <c r="M109" s="174">
        <f t="shared" ca="1" si="29"/>
        <v>-16.140644272841772</v>
      </c>
      <c r="N109" s="174">
        <f t="shared" ca="1" si="29"/>
        <v>-5.3491379989996011</v>
      </c>
      <c r="O109" s="174">
        <f t="shared" ca="1" si="29"/>
        <v>-12.197514393711101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-27227.064988204856</v>
      </c>
      <c r="E111" s="14">
        <f t="shared" ca="1" si="24"/>
        <v>0</v>
      </c>
      <c r="F111" s="46"/>
      <c r="G111" s="175">
        <f t="shared" ref="G111:U111" ca="1" si="30">SUBTOTAL(9,G63:G110)</f>
        <v>-15409.278391578338</v>
      </c>
      <c r="H111" s="175">
        <f t="shared" ca="1" si="30"/>
        <v>-954.73658528599765</v>
      </c>
      <c r="I111" s="175">
        <f t="shared" ca="1" si="30"/>
        <v>-1740.0712122853542</v>
      </c>
      <c r="J111" s="175">
        <f t="shared" ca="1" si="30"/>
        <v>-5262.9893637718778</v>
      </c>
      <c r="K111" s="175">
        <f t="shared" ca="1" si="30"/>
        <v>-20.852379394897078</v>
      </c>
      <c r="L111" s="175">
        <f t="shared" ca="1" si="30"/>
        <v>-55.816338803259249</v>
      </c>
      <c r="M111" s="175">
        <f t="shared" ca="1" si="30"/>
        <v>-1812.7080504796634</v>
      </c>
      <c r="N111" s="175">
        <f t="shared" ca="1" si="30"/>
        <v>-600.74587792189027</v>
      </c>
      <c r="O111" s="175">
        <f t="shared" ca="1" si="30"/>
        <v>-1369.8667886835749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97.314568076775359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INT_PROD_TRANSM_DIST_SUBTOTAL</v>
      </c>
      <c r="G114" s="14">
        <f ca="1">IFERROR(INDEX(G$320:G$343,MATCH($F114,$B$320:$B$343,0))/INDEX($D$320:$D$343,MATCH($F114,$B$320:$B$343,0)),SUMIFS('Input-Allocators'!D$32:D$80,'Input-Allocators'!$B$32:$B$80,$F114))*$D114</f>
        <v>55.075612141847031</v>
      </c>
      <c r="H114" s="14">
        <f ca="1">IFERROR(INDEX(H$320:H$343,MATCH($F114,$B$320:$B$343,0))/INDEX($D$320:$D$343,MATCH($F114,$B$320:$B$343,0)),SUMIFS('Input-Allocators'!E$32:E$80,'Input-Allocators'!$B$32:$B$80,$F114))*$D114</f>
        <v>3.4124052101999265</v>
      </c>
      <c r="I114" s="14">
        <f ca="1">IFERROR(INDEX(I$320:I$343,MATCH($F114,$B$320:$B$343,0))/INDEX($D$320:$D$343,MATCH($F114,$B$320:$B$343,0)),SUMIFS('Input-Allocators'!F$32:F$80,'Input-Allocators'!$B$32:$B$80,$F114))*$D114</f>
        <v>6.2193364771317832</v>
      </c>
      <c r="J114" s="14">
        <f ca="1">IFERROR(INDEX(J$320:J$343,MATCH($F114,$B$320:$B$343,0))/INDEX($D$320:$D$343,MATCH($F114,$B$320:$B$343,0)),SUMIFS('Input-Allocators'!G$32:G$80,'Input-Allocators'!$B$32:$B$80,$F114))*$D114</f>
        <v>18.810897794161811</v>
      </c>
      <c r="K114" s="14">
        <f ca="1">IFERROR(INDEX(K$320:K$343,MATCH($F114,$B$320:$B$343,0))/INDEX($D$320:$D$343,MATCH($F114,$B$320:$B$343,0)),SUMIFS('Input-Allocators'!H$32:H$80,'Input-Allocators'!$B$32:$B$80,$F114))*$D114</f>
        <v>7.453026226170742E-2</v>
      </c>
      <c r="L114" s="14">
        <f ca="1">IFERROR(INDEX(L$320:L$343,MATCH($F114,$B$320:$B$343,0))/INDEX($D$320:$D$343,MATCH($F114,$B$320:$B$343,0)),SUMIFS('Input-Allocators'!I$32:I$80,'Input-Allocators'!$B$32:$B$80,$F114))*$D114</f>
        <v>0.19949792254946458</v>
      </c>
      <c r="M114" s="14">
        <f ca="1">IFERROR(INDEX(M$320:M$343,MATCH($F114,$B$320:$B$343,0))/INDEX($D$320:$D$343,MATCH($F114,$B$320:$B$343,0)),SUMIFS('Input-Allocators'!J$32:J$80,'Input-Allocators'!$B$32:$B$80,$F114))*$D114</f>
        <v>6.4789539767926545</v>
      </c>
      <c r="N114" s="14">
        <f ca="1">IFERROR(INDEX(N$320:N$343,MATCH($F114,$B$320:$B$343,0))/INDEX($D$320:$D$343,MATCH($F114,$B$320:$B$343,0)),SUMIFS('Input-Allocators'!K$32:K$80,'Input-Allocators'!$B$32:$B$80,$F114))*$D114</f>
        <v>2.1471769233737907</v>
      </c>
      <c r="O114" s="14">
        <f ca="1">IFERROR(INDEX(O$320:O$343,MATCH($F114,$B$320:$B$343,0))/INDEX($D$320:$D$343,MATCH($F114,$B$320:$B$343,0)),SUMIFS('Input-Allocators'!L$32:L$80,'Input-Allocators'!$B$32:$B$80,$F114))*$D114</f>
        <v>4.8961573684571675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30.780007155273992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INT_PROD_TRANSM_DIST_SUBTOTAL</v>
      </c>
      <c r="G115" s="14">
        <f ca="1">IFERROR(INDEX(G$320:G$343,MATCH($F115,$B$320:$B$343,0))/INDEX($D$320:$D$343,MATCH($F115,$B$320:$B$343,0)),SUMIFS('Input-Allocators'!D$32:D$80,'Input-Allocators'!$B$32:$B$80,$F115))*$D115</f>
        <v>17.420081795664075</v>
      </c>
      <c r="H115" s="14">
        <f ca="1">IFERROR(INDEX(H$320:H$343,MATCH($F115,$B$320:$B$343,0))/INDEX($D$320:$D$343,MATCH($F115,$B$320:$B$343,0)),SUMIFS('Input-Allocators'!E$32:E$80,'Input-Allocators'!$B$32:$B$80,$F115))*$D115</f>
        <v>1.0793230537054079</v>
      </c>
      <c r="I115" s="14">
        <f ca="1">IFERROR(INDEX(I$320:I$343,MATCH($F115,$B$320:$B$343,0))/INDEX($D$320:$D$343,MATCH($F115,$B$320:$B$343,0)),SUMIFS('Input-Allocators'!F$32:F$80,'Input-Allocators'!$B$32:$B$80,$F115))*$D115</f>
        <v>1.9671383745560591</v>
      </c>
      <c r="J115" s="14">
        <f ca="1">IFERROR(INDEX(J$320:J$343,MATCH($F115,$B$320:$B$343,0))/INDEX($D$320:$D$343,MATCH($F115,$B$320:$B$343,0)),SUMIFS('Input-Allocators'!G$32:G$80,'Input-Allocators'!$B$32:$B$80,$F115))*$D115</f>
        <v>5.9497727847348854</v>
      </c>
      <c r="K115" s="14">
        <f ca="1">IFERROR(INDEX(K$320:K$343,MATCH($F115,$B$320:$B$343,0))/INDEX($D$320:$D$343,MATCH($F115,$B$320:$B$343,0)),SUMIFS('Input-Allocators'!H$32:H$80,'Input-Allocators'!$B$32:$B$80,$F115))*$D115</f>
        <v>2.3573469533255696E-2</v>
      </c>
      <c r="L115" s="14">
        <f ca="1">IFERROR(INDEX(L$320:L$343,MATCH($F115,$B$320:$B$343,0))/INDEX($D$320:$D$343,MATCH($F115,$B$320:$B$343,0)),SUMIFS('Input-Allocators'!I$32:I$80,'Input-Allocators'!$B$32:$B$80,$F115))*$D115</f>
        <v>6.309998189264214E-2</v>
      </c>
      <c r="M115" s="14">
        <f ca="1">IFERROR(INDEX(M$320:M$343,MATCH($F115,$B$320:$B$343,0))/INDEX($D$320:$D$343,MATCH($F115,$B$320:$B$343,0)),SUMIFS('Input-Allocators'!J$32:J$80,'Input-Allocators'!$B$32:$B$80,$F115))*$D115</f>
        <v>2.0492538137459193</v>
      </c>
      <c r="N115" s="14">
        <f ca="1">IFERROR(INDEX(N$320:N$343,MATCH($F115,$B$320:$B$343,0))/INDEX($D$320:$D$343,MATCH($F115,$B$320:$B$343,0)),SUMIFS('Input-Allocators'!K$32:K$80,'Input-Allocators'!$B$32:$B$80,$F115))*$D115</f>
        <v>0.67913902688180605</v>
      </c>
      <c r="O115" s="14">
        <f ca="1">IFERROR(INDEX(O$320:O$343,MATCH($F115,$B$320:$B$343,0))/INDEX($D$320:$D$343,MATCH($F115,$B$320:$B$343,0)),SUMIFS('Input-Allocators'!L$32:L$80,'Input-Allocators'!$B$32:$B$80,$F115))*$D115</f>
        <v>1.5486248545599346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0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71.803765158351283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INT_TOTPLT</v>
      </c>
      <c r="G118" s="14">
        <f ca="1">IFERROR(INDEX(G$320:G$343,MATCH($F118,$B$320:$B$343,0))/INDEX($D$320:$D$343,MATCH($F118,$B$320:$B$343,0)),SUMIFS('Input-Allocators'!D$32:D$80,'Input-Allocators'!$B$32:$B$80,$F118))*$D118</f>
        <v>40.63765989348741</v>
      </c>
      <c r="H118" s="14">
        <f ca="1">IFERROR(INDEX(H$320:H$343,MATCH($F118,$B$320:$B$343,0))/INDEX($D$320:$D$343,MATCH($F118,$B$320:$B$343,0)),SUMIFS('Input-Allocators'!E$32:E$80,'Input-Allocators'!$B$32:$B$80,$F118))*$D118</f>
        <v>2.5178505868208849</v>
      </c>
      <c r="I118" s="14">
        <f ca="1">IFERROR(INDEX(I$320:I$343,MATCH($F118,$B$320:$B$343,0))/INDEX($D$320:$D$343,MATCH($F118,$B$320:$B$343,0)),SUMIFS('Input-Allocators'!F$32:F$80,'Input-Allocators'!$B$32:$B$80,$F118))*$D118</f>
        <v>4.5889509111566928</v>
      </c>
      <c r="J118" s="14">
        <f ca="1">IFERROR(INDEX(J$320:J$343,MATCH($F118,$B$320:$B$343,0))/INDEX($D$320:$D$343,MATCH($F118,$B$320:$B$343,0)),SUMIFS('Input-Allocators'!G$32:G$80,'Input-Allocators'!$B$32:$B$80,$F118))*$D118</f>
        <v>13.879661743595539</v>
      </c>
      <c r="K118" s="14">
        <f ca="1">IFERROR(INDEX(K$320:K$343,MATCH($F118,$B$320:$B$343,0))/INDEX($D$320:$D$343,MATCH($F118,$B$320:$B$343,0)),SUMIFS('Input-Allocators'!H$32:H$80,'Input-Allocators'!$B$32:$B$80,$F118))*$D118</f>
        <v>5.4992315687081045E-2</v>
      </c>
      <c r="L118" s="14">
        <f ca="1">IFERROR(INDEX(L$320:L$343,MATCH($F118,$B$320:$B$343,0))/INDEX($D$320:$D$343,MATCH($F118,$B$320:$B$343,0)),SUMIFS('Input-Allocators'!I$32:I$80,'Input-Allocators'!$B$32:$B$80,$F118))*$D118</f>
        <v>0.14719997492070633</v>
      </c>
      <c r="M118" s="14">
        <f ca="1">IFERROR(INDEX(M$320:M$343,MATCH($F118,$B$320:$B$343,0))/INDEX($D$320:$D$343,MATCH($F118,$B$320:$B$343,0)),SUMIFS('Input-Allocators'!J$32:J$80,'Input-Allocators'!$B$32:$B$80,$F118))*$D118</f>
        <v>4.7805102464654672</v>
      </c>
      <c r="N118" s="14">
        <f ca="1">IFERROR(INDEX(N$320:N$343,MATCH($F118,$B$320:$B$343,0))/INDEX($D$320:$D$343,MATCH($F118,$B$320:$B$343,0)),SUMIFS('Input-Allocators'!K$32:K$80,'Input-Allocators'!$B$32:$B$80,$F118))*$D118</f>
        <v>1.58429915074717</v>
      </c>
      <c r="O118" s="14">
        <f ca="1">IFERROR(INDEX(O$320:O$343,MATCH($F118,$B$320:$B$343,0))/INDEX($D$320:$D$343,MATCH($F118,$B$320:$B$343,0)),SUMIFS('Input-Allocators'!L$32:L$80,'Input-Allocators'!$B$32:$B$80,$F118))*$D118</f>
        <v>3.6126403354703056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0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-6772.9474097651419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INT_TOTPLT</v>
      </c>
      <c r="G120" s="14">
        <f ca="1">IFERROR(INDEX(G$320:G$343,MATCH($F120,$B$320:$B$343,0))/INDEX($D$320:$D$343,MATCH($F120,$B$320:$B$343,0)),SUMIFS('Input-Allocators'!D$32:D$80,'Input-Allocators'!$B$32:$B$80,$F120))*$D120</f>
        <v>-3833.1796766858033</v>
      </c>
      <c r="H120" s="14">
        <f ca="1">IFERROR(INDEX(H$320:H$343,MATCH($F120,$B$320:$B$343,0))/INDEX($D$320:$D$343,MATCH($F120,$B$320:$B$343,0)),SUMIFS('Input-Allocators'!E$32:E$80,'Input-Allocators'!$B$32:$B$80,$F120))*$D120</f>
        <v>-237.49826450710486</v>
      </c>
      <c r="I120" s="14">
        <f ca="1">IFERROR(INDEX(I$320:I$343,MATCH($F120,$B$320:$B$343,0))/INDEX($D$320:$D$343,MATCH($F120,$B$320:$B$343,0)),SUMIFS('Input-Allocators'!F$32:F$80,'Input-Allocators'!$B$32:$B$80,$F120))*$D120</f>
        <v>-432.85645423627483</v>
      </c>
      <c r="J120" s="14">
        <f ca="1">IFERROR(INDEX(J$320:J$343,MATCH($F120,$B$320:$B$343,0))/INDEX($D$320:$D$343,MATCH($F120,$B$320:$B$343,0)),SUMIFS('Input-Allocators'!G$32:G$80,'Input-Allocators'!$B$32:$B$80,$F120))*$D120</f>
        <v>-1309.2101625504822</v>
      </c>
      <c r="K120" s="14">
        <f ca="1">IFERROR(INDEX(K$320:K$343,MATCH($F120,$B$320:$B$343,0))/INDEX($D$320:$D$343,MATCH($F120,$B$320:$B$343,0)),SUMIFS('Input-Allocators'!H$32:H$80,'Input-Allocators'!$B$32:$B$80,$F120))*$D120</f>
        <v>-5.1871940317949026</v>
      </c>
      <c r="L120" s="14">
        <f ca="1">IFERROR(INDEX(L$320:L$343,MATCH($F120,$B$320:$B$343,0))/INDEX($D$320:$D$343,MATCH($F120,$B$320:$B$343,0)),SUMIFS('Input-Allocators'!I$32:I$80,'Input-Allocators'!$B$32:$B$80,$F120))*$D120</f>
        <v>-13.884755021662485</v>
      </c>
      <c r="M120" s="14">
        <f ca="1">IFERROR(INDEX(M$320:M$343,MATCH($F120,$B$320:$B$343,0))/INDEX($D$320:$D$343,MATCH($F120,$B$320:$B$343,0)),SUMIFS('Input-Allocators'!J$32:J$80,'Input-Allocators'!$B$32:$B$80,$F120))*$D120</f>
        <v>-450.92544130171143</v>
      </c>
      <c r="N120" s="14">
        <f ca="1">IFERROR(INDEX(N$320:N$343,MATCH($F120,$B$320:$B$343,0))/INDEX($D$320:$D$343,MATCH($F120,$B$320:$B$343,0)),SUMIFS('Input-Allocators'!K$32:K$80,'Input-Allocators'!$B$32:$B$80,$F120))*$D120</f>
        <v>-149.44028082207248</v>
      </c>
      <c r="O120" s="14">
        <f ca="1">IFERROR(INDEX(O$320:O$343,MATCH($F120,$B$320:$B$343,0))/INDEX($D$320:$D$343,MATCH($F120,$B$320:$B$343,0)),SUMIFS('Input-Allocators'!L$32:L$80,'Input-Allocators'!$B$32:$B$80,$F120))*$D120</f>
        <v>-340.76518060823236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644.89915053628727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INT_OM_Excl_A&amp;G</v>
      </c>
      <c r="G121" s="14">
        <f ca="1">IFERROR(INDEX(G$320:G$343,MATCH($F121,$B$320:$B$343,0))/INDEX($D$320:$D$343,MATCH($F121,$B$320:$B$343,0)),SUMIFS('Input-Allocators'!D$32:D$80,'Input-Allocators'!$B$32:$B$80,$F121))*$D121</f>
        <v>364.98353933525601</v>
      </c>
      <c r="H121" s="14">
        <f ca="1">IFERROR(INDEX(H$320:H$343,MATCH($F121,$B$320:$B$343,0))/INDEX($D$320:$D$343,MATCH($F121,$B$320:$B$343,0)),SUMIFS('Input-Allocators'!E$32:E$80,'Input-Allocators'!$B$32:$B$80,$F121))*$D121</f>
        <v>22.613851808984521</v>
      </c>
      <c r="I121" s="14">
        <f ca="1">IFERROR(INDEX(I$320:I$343,MATCH($F121,$B$320:$B$343,0))/INDEX($D$320:$D$343,MATCH($F121,$B$320:$B$343,0)),SUMIFS('Input-Allocators'!F$32:F$80,'Input-Allocators'!$B$32:$B$80,$F121))*$D121</f>
        <v>41.215255745032096</v>
      </c>
      <c r="J121" s="14">
        <f ca="1">IFERROR(INDEX(J$320:J$343,MATCH($F121,$B$320:$B$343,0))/INDEX($D$320:$D$343,MATCH($F121,$B$320:$B$343,0)),SUMIFS('Input-Allocators'!G$32:G$80,'Input-Allocators'!$B$32:$B$80,$F121))*$D121</f>
        <v>124.65895135771592</v>
      </c>
      <c r="K121" s="14">
        <f ca="1">IFERROR(INDEX(K$320:K$343,MATCH($F121,$B$320:$B$343,0))/INDEX($D$320:$D$343,MATCH($F121,$B$320:$B$343,0)),SUMIFS('Input-Allocators'!H$32:H$80,'Input-Allocators'!$B$32:$B$80,$F121))*$D121</f>
        <v>0.49390860763931882</v>
      </c>
      <c r="L121" s="14">
        <f ca="1">IFERROR(INDEX(L$320:L$343,MATCH($F121,$B$320:$B$343,0))/INDEX($D$320:$D$343,MATCH($F121,$B$320:$B$343,0)),SUMIFS('Input-Allocators'!I$32:I$80,'Input-Allocators'!$B$32:$B$80,$F121))*$D121</f>
        <v>1.3220635237717113</v>
      </c>
      <c r="M121" s="14">
        <f ca="1">IFERROR(INDEX(M$320:M$343,MATCH($F121,$B$320:$B$343,0))/INDEX($D$320:$D$343,MATCH($F121,$B$320:$B$343,0)),SUMIFS('Input-Allocators'!J$32:J$80,'Input-Allocators'!$B$32:$B$80,$F121))*$D121</f>
        <v>42.935728931159396</v>
      </c>
      <c r="N121" s="14">
        <f ca="1">IFERROR(INDEX(N$320:N$343,MATCH($F121,$B$320:$B$343,0))/INDEX($D$320:$D$343,MATCH($F121,$B$320:$B$343,0)),SUMIFS('Input-Allocators'!K$32:K$80,'Input-Allocators'!$B$32:$B$80,$F121))*$D121</f>
        <v>14.229242356010063</v>
      </c>
      <c r="O121" s="14">
        <f ca="1">IFERROR(INDEX(O$320:O$343,MATCH($F121,$B$320:$B$343,0))/INDEX($D$320:$D$343,MATCH($F121,$B$320:$B$343,0)),SUMIFS('Input-Allocators'!L$32:L$80,'Input-Allocators'!$B$32:$B$80,$F121))*$D121</f>
        <v>32.446608870718215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-5928.1499188384541</v>
      </c>
      <c r="E122" s="14">
        <f t="shared" ca="1" si="24"/>
        <v>0</v>
      </c>
      <c r="F122" s="46"/>
      <c r="G122" s="174">
        <f t="shared" ref="G122:U122" ca="1" si="32">SUBTOTAL(9,G114:G121)</f>
        <v>-3355.0627835195487</v>
      </c>
      <c r="H122" s="174">
        <f t="shared" ca="1" si="32"/>
        <v>-207.87483384739411</v>
      </c>
      <c r="I122" s="174">
        <f t="shared" ca="1" si="32"/>
        <v>-378.86577272839821</v>
      </c>
      <c r="J122" s="174">
        <f t="shared" ca="1" si="32"/>
        <v>-1145.910878870274</v>
      </c>
      <c r="K122" s="174">
        <f t="shared" ca="1" si="32"/>
        <v>-4.5401893766735402</v>
      </c>
      <c r="L122" s="174">
        <f t="shared" ca="1" si="32"/>
        <v>-12.152893618527962</v>
      </c>
      <c r="M122" s="174">
        <f t="shared" ca="1" si="32"/>
        <v>-394.68099433354797</v>
      </c>
      <c r="N122" s="174">
        <f t="shared" ca="1" si="32"/>
        <v>-130.80042336505963</v>
      </c>
      <c r="O122" s="174">
        <f t="shared" ca="1" si="32"/>
        <v>-298.26114917902675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41983.277210597815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23760.622256169267</v>
      </c>
      <c r="H124" s="176">
        <f t="shared" ca="1" si="34"/>
        <v>1472.1737631480312</v>
      </c>
      <c r="I124" s="176">
        <f t="shared" ca="1" si="34"/>
        <v>2683.1350387272719</v>
      </c>
      <c r="J124" s="176">
        <f t="shared" ca="1" si="34"/>
        <v>8115.3639406738976</v>
      </c>
      <c r="K124" s="176">
        <f t="shared" ca="1" si="34"/>
        <v>32.153712675816458</v>
      </c>
      <c r="L124" s="176">
        <f t="shared" ca="1" si="34"/>
        <v>86.067037555206596</v>
      </c>
      <c r="M124" s="176">
        <f t="shared" ca="1" si="34"/>
        <v>2795.1387569001295</v>
      </c>
      <c r="N124" s="176">
        <f t="shared" ca="1" si="34"/>
        <v>926.33123463160075</v>
      </c>
      <c r="O124" s="176">
        <f t="shared" ca="1" si="34"/>
        <v>2112.2914701165423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0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0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0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33"/>
        <v>0</v>
      </c>
      <c r="F140" s="46"/>
      <c r="G140" s="174">
        <f t="shared" ref="G140:U140" ca="1" si="36">SUBTOTAL(9,G129:G139)</f>
        <v>0</v>
      </c>
      <c r="H140" s="174">
        <f t="shared" ca="1" si="36"/>
        <v>0</v>
      </c>
      <c r="I140" s="174">
        <f t="shared" ca="1" si="36"/>
        <v>0</v>
      </c>
      <c r="J140" s="174">
        <f t="shared" ca="1" si="36"/>
        <v>0</v>
      </c>
      <c r="K140" s="174">
        <f t="shared" ca="1" si="36"/>
        <v>0</v>
      </c>
      <c r="L140" s="174">
        <f t="shared" ca="1" si="36"/>
        <v>0</v>
      </c>
      <c r="M140" s="174">
        <f t="shared" ca="1" si="36"/>
        <v>0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0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0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0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0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0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0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0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0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0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0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0</v>
      </c>
      <c r="E153" s="14">
        <f t="shared" ca="1" si="33"/>
        <v>0</v>
      </c>
      <c r="F153" s="46"/>
      <c r="G153" s="174">
        <f t="shared" ref="G153:U153" ca="1" si="38">SUBTOTAL(9,G143:G152)</f>
        <v>0</v>
      </c>
      <c r="H153" s="174">
        <f t="shared" ca="1" si="38"/>
        <v>0</v>
      </c>
      <c r="I153" s="174">
        <f t="shared" ca="1" si="38"/>
        <v>0</v>
      </c>
      <c r="J153" s="174">
        <f t="shared" ca="1" si="38"/>
        <v>0</v>
      </c>
      <c r="K153" s="174">
        <f t="shared" ca="1" si="38"/>
        <v>0</v>
      </c>
      <c r="L153" s="174">
        <f t="shared" ca="1" si="38"/>
        <v>0</v>
      </c>
      <c r="M153" s="174">
        <f t="shared" ca="1" si="38"/>
        <v>0</v>
      </c>
      <c r="N153" s="174">
        <f t="shared" ca="1" si="38"/>
        <v>0</v>
      </c>
      <c r="O153" s="174">
        <f t="shared" ca="1" si="38"/>
        <v>0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0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40"/>
        <v>0</v>
      </c>
      <c r="F169" s="46"/>
      <c r="G169" s="174">
        <f t="shared" ref="G169:U169" ca="1" si="41">SUBTOTAL(9,G156:G168)</f>
        <v>0</v>
      </c>
      <c r="H169" s="174">
        <f t="shared" ca="1" si="41"/>
        <v>0</v>
      </c>
      <c r="I169" s="174">
        <f t="shared" ca="1" si="41"/>
        <v>0</v>
      </c>
      <c r="J169" s="174">
        <f t="shared" ca="1" si="41"/>
        <v>0</v>
      </c>
      <c r="K169" s="174">
        <f t="shared" ca="1" si="41"/>
        <v>0</v>
      </c>
      <c r="L169" s="174">
        <f t="shared" ca="1" si="41"/>
        <v>0</v>
      </c>
      <c r="M169" s="174">
        <f t="shared" ca="1" si="41"/>
        <v>0</v>
      </c>
      <c r="N169" s="174">
        <f t="shared" ca="1" si="41"/>
        <v>0</v>
      </c>
      <c r="O169" s="174">
        <f t="shared" ca="1" si="41"/>
        <v>0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8.3620063239876963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PDAY</v>
      </c>
      <c r="G172" s="14">
        <f ca="1">IFERROR(INDEX(G$320:G$343,MATCH($F172,$B$320:$B$343,0))/INDEX($D$320:$D$343,MATCH($F172,$B$320:$B$343,0)),SUMIFS('Input-Allocators'!D$32:D$80,'Input-Allocators'!$B$32:$B$80,$F172))*$D172</f>
        <v>4.7325146288917193</v>
      </c>
      <c r="H172" s="14">
        <f ca="1">IFERROR(INDEX(H$320:H$343,MATCH($F172,$B$320:$B$343,0))/INDEX($D$320:$D$343,MATCH($F172,$B$320:$B$343,0)),SUMIFS('Input-Allocators'!E$32:E$80,'Input-Allocators'!$B$32:$B$80,$F172))*$D172</f>
        <v>0.29321975642113834</v>
      </c>
      <c r="I172" s="14">
        <f ca="1">IFERROR(INDEX(I$320:I$343,MATCH($F172,$B$320:$B$343,0))/INDEX($D$320:$D$343,MATCH($F172,$B$320:$B$343,0)),SUMIFS('Input-Allocators'!F$32:F$80,'Input-Allocators'!$B$32:$B$80,$F172))*$D172</f>
        <v>0.53441259598206936</v>
      </c>
      <c r="J172" s="14">
        <f ca="1">IFERROR(INDEX(J$320:J$343,MATCH($F172,$B$320:$B$343,0))/INDEX($D$320:$D$343,MATCH($F172,$B$320:$B$343,0)),SUMIFS('Input-Allocators'!G$32:G$80,'Input-Allocators'!$B$32:$B$80,$F172))*$D172</f>
        <v>1.6163751165248919</v>
      </c>
      <c r="K172" s="14">
        <f ca="1">IFERROR(INDEX(K$320:K$343,MATCH($F172,$B$320:$B$343,0))/INDEX($D$320:$D$343,MATCH($F172,$B$320:$B$343,0)),SUMIFS('Input-Allocators'!H$32:H$80,'Input-Allocators'!$B$32:$B$80,$F172))*$D172</f>
        <v>6.4042058314349578E-3</v>
      </c>
      <c r="L172" s="14">
        <f ca="1">IFERROR(INDEX(L$320:L$343,MATCH($F172,$B$320:$B$343,0))/INDEX($D$320:$D$343,MATCH($F172,$B$320:$B$343,0)),SUMIFS('Input-Allocators'!I$32:I$80,'Input-Allocators'!$B$32:$B$80,$F172))*$D172</f>
        <v>1.7142375730064569E-2</v>
      </c>
      <c r="M172" s="14">
        <f ca="1">IFERROR(INDEX(M$320:M$343,MATCH($F172,$B$320:$B$343,0))/INDEX($D$320:$D$343,MATCH($F172,$B$320:$B$343,0)),SUMIFS('Input-Allocators'!J$32:J$80,'Input-Allocators'!$B$32:$B$80,$F172))*$D172</f>
        <v>0.55672090209579905</v>
      </c>
      <c r="N172" s="14">
        <f ca="1">IFERROR(INDEX(N$320:N$343,MATCH($F172,$B$320:$B$343,0))/INDEX($D$320:$D$343,MATCH($F172,$B$320:$B$343,0)),SUMIFS('Input-Allocators'!K$32:K$80,'Input-Allocators'!$B$32:$B$80,$F172))*$D172</f>
        <v>0.18450173870994216</v>
      </c>
      <c r="O172" s="14">
        <f ca="1">IFERROR(INDEX(O$320:O$343,MATCH($F172,$B$320:$B$343,0))/INDEX($D$320:$D$343,MATCH($F172,$B$320:$B$343,0)),SUMIFS('Input-Allocators'!L$32:L$80,'Input-Allocators'!$B$32:$B$80,$F172))*$D172</f>
        <v>0.42071500380063603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9.205554921658079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PDAY</v>
      </c>
      <c r="G173" s="14">
        <f ca="1">IFERROR(INDEX(G$320:G$343,MATCH($F173,$B$320:$B$343,0))/INDEX($D$320:$D$343,MATCH($F173,$B$320:$B$343,0)),SUMIFS('Input-Allocators'!D$32:D$80,'Input-Allocators'!$B$32:$B$80,$F173))*$D173</f>
        <v>5.209924705371118</v>
      </c>
      <c r="H173" s="14">
        <f ca="1">IFERROR(INDEX(H$320:H$343,MATCH($F173,$B$320:$B$343,0))/INDEX($D$320:$D$343,MATCH($F173,$B$320:$B$343,0)),SUMIFS('Input-Allocators'!E$32:E$80,'Input-Allocators'!$B$32:$B$80,$F173))*$D173</f>
        <v>0.3227993937419994</v>
      </c>
      <c r="I173" s="14">
        <f ca="1">IFERROR(INDEX(I$320:I$343,MATCH($F173,$B$320:$B$343,0))/INDEX($D$320:$D$343,MATCH($F173,$B$320:$B$343,0)),SUMIFS('Input-Allocators'!F$32:F$80,'Input-Allocators'!$B$32:$B$80,$F173))*$D173</f>
        <v>0.58832346120407542</v>
      </c>
      <c r="J173" s="14">
        <f ca="1">IFERROR(INDEX(J$320:J$343,MATCH($F173,$B$320:$B$343,0))/INDEX($D$320:$D$343,MATCH($F173,$B$320:$B$343,0)),SUMIFS('Input-Allocators'!G$32:G$80,'Input-Allocators'!$B$32:$B$80,$F173))*$D173</f>
        <v>1.779432989244085</v>
      </c>
      <c r="K173" s="14">
        <f ca="1">IFERROR(INDEX(K$320:K$343,MATCH($F173,$B$320:$B$343,0))/INDEX($D$320:$D$343,MATCH($F173,$B$320:$B$343,0)),SUMIFS('Input-Allocators'!H$32:H$80,'Input-Allocators'!$B$32:$B$80,$F173))*$D173</f>
        <v>7.0502539972683463E-3</v>
      </c>
      <c r="L173" s="14">
        <f ca="1">IFERROR(INDEX(L$320:L$343,MATCH($F173,$B$320:$B$343,0))/INDEX($D$320:$D$343,MATCH($F173,$B$320:$B$343,0)),SUMIFS('Input-Allocators'!I$32:I$80,'Input-Allocators'!$B$32:$B$80,$F173))*$D173</f>
        <v>1.8871676862778717E-2</v>
      </c>
      <c r="M173" s="14">
        <f ca="1">IFERROR(INDEX(M$320:M$343,MATCH($F173,$B$320:$B$343,0))/INDEX($D$320:$D$343,MATCH($F173,$B$320:$B$343,0)),SUMIFS('Input-Allocators'!J$32:J$80,'Input-Allocators'!$B$32:$B$80,$F173))*$D173</f>
        <v>0.61288220095891055</v>
      </c>
      <c r="N173" s="14">
        <f ca="1">IFERROR(INDEX(N$320:N$343,MATCH($F173,$B$320:$B$343,0))/INDEX($D$320:$D$343,MATCH($F173,$B$320:$B$343,0)),SUMIFS('Input-Allocators'!K$32:K$80,'Input-Allocators'!$B$32:$B$80,$F173))*$D173</f>
        <v>0.20311404022304347</v>
      </c>
      <c r="O173" s="14">
        <f ca="1">IFERROR(INDEX(O$320:O$343,MATCH($F173,$B$320:$B$343,0))/INDEX($D$320:$D$343,MATCH($F173,$B$320:$B$343,0)),SUMIFS('Input-Allocators'!L$32:L$80,'Input-Allocators'!$B$32:$B$80,$F173))*$D173</f>
        <v>0.46315620005479929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1.1100338698547307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PDAY</v>
      </c>
      <c r="G175" s="14">
        <f ca="1">IFERROR(INDEX(G$320:G$343,MATCH($F175,$B$320:$B$343,0))/INDEX($D$320:$D$343,MATCH($F175,$B$320:$B$343,0)),SUMIFS('Input-Allocators'!D$32:D$80,'Input-Allocators'!$B$32:$B$80,$F175))*$D175</f>
        <v>0.62822860018450877</v>
      </c>
      <c r="H175" s="14">
        <f ca="1">IFERROR(INDEX(H$320:H$343,MATCH($F175,$B$320:$B$343,0))/INDEX($D$320:$D$343,MATCH($F175,$B$320:$B$343,0)),SUMIFS('Input-Allocators'!E$32:E$80,'Input-Allocators'!$B$32:$B$80,$F175))*$D175</f>
        <v>3.8924134750331081E-2</v>
      </c>
      <c r="I175" s="14">
        <f ca="1">IFERROR(INDEX(I$320:I$343,MATCH($F175,$B$320:$B$343,0))/INDEX($D$320:$D$343,MATCH($F175,$B$320:$B$343,0)),SUMIFS('Input-Allocators'!F$32:F$80,'Input-Allocators'!$B$32:$B$80,$F175))*$D175</f>
        <v>7.0941836089666421E-2</v>
      </c>
      <c r="J175" s="14">
        <f ca="1">IFERROR(INDEX(J$320:J$343,MATCH($F175,$B$320:$B$343,0))/INDEX($D$320:$D$343,MATCH($F175,$B$320:$B$343,0)),SUMIFS('Input-Allocators'!G$32:G$80,'Input-Allocators'!$B$32:$B$80,$F175))*$D175</f>
        <v>0.21456945333633512</v>
      </c>
      <c r="K175" s="14">
        <f ca="1">IFERROR(INDEX(K$320:K$343,MATCH($F175,$B$320:$B$343,0))/INDEX($D$320:$D$343,MATCH($F175,$B$320:$B$343,0)),SUMIFS('Input-Allocators'!H$32:H$80,'Input-Allocators'!$B$32:$B$80,$F175))*$D175</f>
        <v>8.5014111529921387E-4</v>
      </c>
      <c r="L175" s="14">
        <f ca="1">IFERROR(INDEX(L$320:L$343,MATCH($F175,$B$320:$B$343,0))/INDEX($D$320:$D$343,MATCH($F175,$B$320:$B$343,0)),SUMIFS('Input-Allocators'!I$32:I$80,'Input-Allocators'!$B$32:$B$80,$F175))*$D175</f>
        <v>2.2756043146679866E-3</v>
      </c>
      <c r="M175" s="14">
        <f ca="1">IFERROR(INDEX(M$320:M$343,MATCH($F175,$B$320:$B$343,0))/INDEX($D$320:$D$343,MATCH($F175,$B$320:$B$343,0)),SUMIFS('Input-Allocators'!J$32:J$80,'Input-Allocators'!$B$32:$B$80,$F175))*$D175</f>
        <v>7.3903203781328045E-2</v>
      </c>
      <c r="N175" s="14">
        <f ca="1">IFERROR(INDEX(N$320:N$343,MATCH($F175,$B$320:$B$343,0))/INDEX($D$320:$D$343,MATCH($F175,$B$320:$B$343,0)),SUMIFS('Input-Allocators'!K$32:K$80,'Input-Allocators'!$B$32:$B$80,$F175))*$D175</f>
        <v>2.4492110036752085E-2</v>
      </c>
      <c r="O175" s="14">
        <f ca="1">IFERROR(INDEX(O$320:O$343,MATCH($F175,$B$320:$B$343,0))/INDEX($D$320:$D$343,MATCH($F175,$B$320:$B$343,0)),SUMIFS('Input-Allocators'!L$32:L$80,'Input-Allocators'!$B$32:$B$80,$F175))*$D175</f>
        <v>5.5848786245841983E-2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869.66899889479566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PDAY</v>
      </c>
      <c r="G178" s="14">
        <f ca="1">IFERROR(INDEX(G$320:G$343,MATCH($F178,$B$320:$B$343,0))/INDEX($D$320:$D$343,MATCH($F178,$B$320:$B$343,0)),SUMIFS('Input-Allocators'!D$32:D$80,'Input-Allocators'!$B$32:$B$80,$F178))*$D178</f>
        <v>492.19303359729116</v>
      </c>
      <c r="H178" s="14">
        <f ca="1">IFERROR(INDEX(H$320:H$343,MATCH($F178,$B$320:$B$343,0))/INDEX($D$320:$D$343,MATCH($F178,$B$320:$B$343,0)),SUMIFS('Input-Allocators'!E$32:E$80,'Input-Allocators'!$B$32:$B$80,$F178))*$D178</f>
        <v>30.495567946585833</v>
      </c>
      <c r="I178" s="14">
        <f ca="1">IFERROR(INDEX(I$320:I$343,MATCH($F178,$B$320:$B$343,0))/INDEX($D$320:$D$343,MATCH($F178,$B$320:$B$343,0)),SUMIFS('Input-Allocators'!F$32:F$80,'Input-Allocators'!$B$32:$B$80,$F178))*$D178</f>
        <v>55.580209980379223</v>
      </c>
      <c r="J178" s="14">
        <f ca="1">IFERROR(INDEX(J$320:J$343,MATCH($F178,$B$320:$B$343,0))/INDEX($D$320:$D$343,MATCH($F178,$B$320:$B$343,0)),SUMIFS('Input-Allocators'!G$32:G$80,'Input-Allocators'!$B$32:$B$80,$F178))*$D178</f>
        <v>168.10694407084614</v>
      </c>
      <c r="K178" s="14">
        <f ca="1">IFERROR(INDEX(K$320:K$343,MATCH($F178,$B$320:$B$343,0))/INDEX($D$320:$D$343,MATCH($F178,$B$320:$B$343,0)),SUMIFS('Input-Allocators'!H$32:H$80,'Input-Allocators'!$B$32:$B$80,$F178))*$D178</f>
        <v>0.66605298517452394</v>
      </c>
      <c r="L178" s="14">
        <f ca="1">IFERROR(INDEX(L$320:L$343,MATCH($F178,$B$320:$B$343,0))/INDEX($D$320:$D$343,MATCH($F178,$B$320:$B$343,0)),SUMIFS('Input-Allocators'!I$32:I$80,'Input-Allocators'!$B$32:$B$80,$F178))*$D178</f>
        <v>1.7828487760260672</v>
      </c>
      <c r="M178" s="14">
        <f ca="1">IFERROR(INDEX(M$320:M$343,MATCH($F178,$B$320:$B$343,0))/INDEX($D$320:$D$343,MATCH($F178,$B$320:$B$343,0)),SUMIFS('Input-Allocators'!J$32:J$80,'Input-Allocators'!$B$32:$B$80,$F178))*$D178</f>
        <v>57.900328082814958</v>
      </c>
      <c r="N178" s="14">
        <f ca="1">IFERROR(INDEX(N$320:N$343,MATCH($F178,$B$320:$B$343,0))/INDEX($D$320:$D$343,MATCH($F178,$B$320:$B$343,0)),SUMIFS('Input-Allocators'!K$32:K$80,'Input-Allocators'!$B$32:$B$80,$F178))*$D178</f>
        <v>19.188629639986463</v>
      </c>
      <c r="O178" s="14">
        <f ca="1">IFERROR(INDEX(O$320:O$343,MATCH($F178,$B$320:$B$343,0))/INDEX($D$320:$D$343,MATCH($F178,$B$320:$B$343,0)),SUMIFS('Input-Allocators'!L$32:L$80,'Input-Allocators'!$B$32:$B$80,$F178))*$D178</f>
        <v>43.755383815691268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77.742428138020159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PDAY</v>
      </c>
      <c r="G179" s="14">
        <f ca="1">IFERROR(INDEX(G$320:G$343,MATCH($F179,$B$320:$B$343,0))/INDEX($D$320:$D$343,MATCH($F179,$B$320:$B$343,0)),SUMIFS('Input-Allocators'!D$32:D$80,'Input-Allocators'!$B$32:$B$80,$F179))*$D179</f>
        <v>43.998672590490258</v>
      </c>
      <c r="H179" s="14">
        <f ca="1">IFERROR(INDEX(H$320:H$343,MATCH($F179,$B$320:$B$343,0))/INDEX($D$320:$D$343,MATCH($F179,$B$320:$B$343,0)),SUMIFS('Input-Allocators'!E$32:E$80,'Input-Allocators'!$B$32:$B$80,$F179))*$D179</f>
        <v>2.7260940686956201</v>
      </c>
      <c r="I179" s="14">
        <f ca="1">IFERROR(INDEX(I$320:I$343,MATCH($F179,$B$320:$B$343,0))/INDEX($D$320:$D$343,MATCH($F179,$B$320:$B$343,0)),SUMIFS('Input-Allocators'!F$32:F$80,'Input-Allocators'!$B$32:$B$80,$F179))*$D179</f>
        <v>4.9684885695441574</v>
      </c>
      <c r="J179" s="14">
        <f ca="1">IFERROR(INDEX(J$320:J$343,MATCH($F179,$B$320:$B$343,0))/INDEX($D$320:$D$343,MATCH($F179,$B$320:$B$343,0)),SUMIFS('Input-Allocators'!G$32:G$80,'Input-Allocators'!$B$32:$B$80,$F179))*$D179</f>
        <v>15.027604796236849</v>
      </c>
      <c r="K179" s="14">
        <f ca="1">IFERROR(INDEX(K$320:K$343,MATCH($F179,$B$320:$B$343,0))/INDEX($D$320:$D$343,MATCH($F179,$B$320:$B$343,0)),SUMIFS('Input-Allocators'!H$32:H$80,'Input-Allocators'!$B$32:$B$80,$F179))*$D179</f>
        <v>5.9540556696684274E-2</v>
      </c>
      <c r="L179" s="14">
        <f ca="1">IFERROR(INDEX(L$320:L$343,MATCH($F179,$B$320:$B$343,0))/INDEX($D$320:$D$343,MATCH($F179,$B$320:$B$343,0)),SUMIFS('Input-Allocators'!I$32:I$80,'Input-Allocators'!$B$32:$B$80,$F179))*$D179</f>
        <v>0.15937442064429688</v>
      </c>
      <c r="M179" s="14">
        <f ca="1">IFERROR(INDEX(M$320:M$343,MATCH($F179,$B$320:$B$343,0))/INDEX($D$320:$D$343,MATCH($F179,$B$320:$B$343,0)),SUMIFS('Input-Allocators'!J$32:J$80,'Input-Allocators'!$B$32:$B$80,$F179))*$D179</f>
        <v>5.1758911733848736</v>
      </c>
      <c r="N179" s="14">
        <f ca="1">IFERROR(INDEX(N$320:N$343,MATCH($F179,$B$320:$B$343,0))/INDEX($D$320:$D$343,MATCH($F179,$B$320:$B$343,0)),SUMIFS('Input-Allocators'!K$32:K$80,'Input-Allocators'!$B$32:$B$80,$F179))*$D179</f>
        <v>1.7153315373429696</v>
      </c>
      <c r="O179" s="14">
        <f ca="1">IFERROR(INDEX(O$320:O$343,MATCH($F179,$B$320:$B$343,0))/INDEX($D$320:$D$343,MATCH($F179,$B$320:$B$343,0)),SUMIFS('Input-Allocators'!L$32:L$80,'Input-Allocators'!$B$32:$B$80,$F179))*$D179</f>
        <v>3.9114304249844465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0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17.174186760966894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PDAY</v>
      </c>
      <c r="G181" s="14">
        <f ca="1">IFERROR(INDEX(G$320:G$343,MATCH($F181,$B$320:$B$343,0))/INDEX($D$320:$D$343,MATCH($F181,$B$320:$B$343,0)),SUMIFS('Input-Allocators'!D$32:D$80,'Input-Allocators'!$B$32:$B$80,$F181))*$D181</f>
        <v>9.7198072970165708</v>
      </c>
      <c r="H181" s="14">
        <f ca="1">IFERROR(INDEX(H$320:H$343,MATCH($F181,$B$320:$B$343,0))/INDEX($D$320:$D$343,MATCH($F181,$B$320:$B$343,0)),SUMIFS('Input-Allocators'!E$32:E$80,'Input-Allocators'!$B$32:$B$80,$F181))*$D181</f>
        <v>0.60222519137971187</v>
      </c>
      <c r="I181" s="14">
        <f ca="1">IFERROR(INDEX(I$320:I$343,MATCH($F181,$B$320:$B$343,0))/INDEX($D$320:$D$343,MATCH($F181,$B$320:$B$343,0)),SUMIFS('Input-Allocators'!F$32:F$80,'Input-Allocators'!$B$32:$B$80,$F181))*$D181</f>
        <v>1.0975956457340166</v>
      </c>
      <c r="J181" s="14">
        <f ca="1">IFERROR(INDEX(J$320:J$343,MATCH($F181,$B$320:$B$343,0))/INDEX($D$320:$D$343,MATCH($F181,$B$320:$B$343,0)),SUMIFS('Input-Allocators'!G$32:G$80,'Input-Allocators'!$B$32:$B$80,$F181))*$D181</f>
        <v>3.3197688510883459</v>
      </c>
      <c r="K181" s="14">
        <f ca="1">IFERROR(INDEX(K$320:K$343,MATCH($F181,$B$320:$B$343,0))/INDEX($D$320:$D$343,MATCH($F181,$B$320:$B$343,0)),SUMIFS('Input-Allocators'!H$32:H$80,'Input-Allocators'!$B$32:$B$80,$F181))*$D181</f>
        <v>1.3153186298032638E-2</v>
      </c>
      <c r="L181" s="14">
        <f ca="1">IFERROR(INDEX(L$320:L$343,MATCH($F181,$B$320:$B$343,0))/INDEX($D$320:$D$343,MATCH($F181,$B$320:$B$343,0)),SUMIFS('Input-Allocators'!I$32:I$80,'Input-Allocators'!$B$32:$B$80,$F181))*$D181</f>
        <v>3.5207622537936308E-2</v>
      </c>
      <c r="M181" s="14">
        <f ca="1">IFERROR(INDEX(M$320:M$343,MATCH($F181,$B$320:$B$343,0))/INDEX($D$320:$D$343,MATCH($F181,$B$320:$B$343,0)),SUMIFS('Input-Allocators'!J$32:J$80,'Input-Allocators'!$B$32:$B$80,$F181))*$D181</f>
        <v>1.1434132403008794</v>
      </c>
      <c r="N181" s="14">
        <f ca="1">IFERROR(INDEX(N$320:N$343,MATCH($F181,$B$320:$B$343,0))/INDEX($D$320:$D$343,MATCH($F181,$B$320:$B$343,0)),SUMIFS('Input-Allocators'!K$32:K$80,'Input-Allocators'!$B$32:$B$80,$F181))*$D181</f>
        <v>0.37893624993296809</v>
      </c>
      <c r="O181" s="14">
        <f ca="1">IFERROR(INDEX(O$320:O$343,MATCH($F181,$B$320:$B$343,0))/INDEX($D$320:$D$343,MATCH($F181,$B$320:$B$343,0)),SUMIFS('Input-Allocators'!L$32:L$80,'Input-Allocators'!$B$32:$B$80,$F181))*$D181</f>
        <v>0.86407947667843099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7.2138000000000002E-3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PDAY</v>
      </c>
      <c r="G182" s="14">
        <f ca="1">IFERROR(INDEX(G$320:G$343,MATCH($F182,$B$320:$B$343,0))/INDEX($D$320:$D$343,MATCH($F182,$B$320:$B$343,0)),SUMIFS('Input-Allocators'!D$32:D$80,'Input-Allocators'!$B$32:$B$80,$F182))*$D182</f>
        <v>4.0826821587021467E-3</v>
      </c>
      <c r="H182" s="14">
        <f ca="1">IFERROR(INDEX(H$320:H$343,MATCH($F182,$B$320:$B$343,0))/INDEX($D$320:$D$343,MATCH($F182,$B$320:$B$343,0)),SUMIFS('Input-Allocators'!E$32:E$80,'Input-Allocators'!$B$32:$B$80,$F182))*$D182</f>
        <v>2.5295707715538917E-4</v>
      </c>
      <c r="I182" s="14">
        <f ca="1">IFERROR(INDEX(I$320:I$343,MATCH($F182,$B$320:$B$343,0))/INDEX($D$320:$D$343,MATCH($F182,$B$320:$B$343,0)),SUMIFS('Input-Allocators'!F$32:F$80,'Input-Allocators'!$B$32:$B$80,$F182))*$D182</f>
        <v>4.6103117308538455E-4</v>
      </c>
      <c r="J182" s="14">
        <f ca="1">IFERROR(INDEX(J$320:J$343,MATCH($F182,$B$320:$B$343,0))/INDEX($D$320:$D$343,MATCH($F182,$B$320:$B$343,0)),SUMIFS('Input-Allocators'!G$32:G$80,'Input-Allocators'!$B$32:$B$80,$F182))*$D182</f>
        <v>1.3944269310270879E-3</v>
      </c>
      <c r="K182" s="14">
        <f ca="1">IFERROR(INDEX(K$320:K$343,MATCH($F182,$B$320:$B$343,0))/INDEX($D$320:$D$343,MATCH($F182,$B$320:$B$343,0)),SUMIFS('Input-Allocators'!H$32:H$80,'Input-Allocators'!$B$32:$B$80,$F182))*$D182</f>
        <v>5.5248295967293837E-6</v>
      </c>
      <c r="L182" s="14">
        <f ca="1">IFERROR(INDEX(L$320:L$343,MATCH($F182,$B$320:$B$343,0))/INDEX($D$320:$D$343,MATCH($F182,$B$320:$B$343,0)),SUMIFS('Input-Allocators'!I$32:I$80,'Input-Allocators'!$B$32:$B$80,$F182))*$D182</f>
        <v>1.478851668490101E-5</v>
      </c>
      <c r="M182" s="14">
        <f ca="1">IFERROR(INDEX(M$320:M$343,MATCH($F182,$B$320:$B$343,0))/INDEX($D$320:$D$343,MATCH($F182,$B$320:$B$343,0)),SUMIFS('Input-Allocators'!J$32:J$80,'Input-Allocators'!$B$32:$B$80,$F182))*$D182</f>
        <v>4.8027627436946012E-4</v>
      </c>
      <c r="N182" s="14">
        <f ca="1">IFERROR(INDEX(N$320:N$343,MATCH($F182,$B$320:$B$343,0))/INDEX($D$320:$D$343,MATCH($F182,$B$320:$B$343,0)),SUMIFS('Input-Allocators'!K$32:K$80,'Input-Allocators'!$B$32:$B$80,$F182))*$D182</f>
        <v>1.5916738054690558E-4</v>
      </c>
      <c r="O182" s="14">
        <f ca="1">IFERROR(INDEX(O$320:O$343,MATCH($F182,$B$320:$B$343,0))/INDEX($D$320:$D$343,MATCH($F182,$B$320:$B$343,0)),SUMIFS('Input-Allocators'!L$32:L$80,'Input-Allocators'!$B$32:$B$80,$F182))*$D182</f>
        <v>3.6294565883199562E-4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983.27042270928325</v>
      </c>
      <c r="E183" s="14">
        <f t="shared" ca="1" si="43"/>
        <v>0</v>
      </c>
      <c r="F183" s="46"/>
      <c r="G183" s="174">
        <f t="shared" ref="G183:U183" ca="1" si="44">SUBTOTAL(9,G172:G182)</f>
        <v>556.486264101404</v>
      </c>
      <c r="H183" s="174">
        <f t="shared" ca="1" si="44"/>
        <v>34.479083448651792</v>
      </c>
      <c r="I183" s="174">
        <f t="shared" ca="1" si="44"/>
        <v>62.840433120106297</v>
      </c>
      <c r="J183" s="174">
        <f t="shared" ca="1" si="44"/>
        <v>190.06608970420768</v>
      </c>
      <c r="K183" s="174">
        <f t="shared" ca="1" si="44"/>
        <v>0.75305685394284005</v>
      </c>
      <c r="L183" s="174">
        <f t="shared" ca="1" si="44"/>
        <v>2.0157352646324966</v>
      </c>
      <c r="M183" s="174">
        <f t="shared" ca="1" si="44"/>
        <v>65.463619079611121</v>
      </c>
      <c r="N183" s="174">
        <f t="shared" ca="1" si="44"/>
        <v>21.69516448361269</v>
      </c>
      <c r="O183" s="174">
        <f t="shared" ca="1" si="44"/>
        <v>49.470976653114249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14.94821082363551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PDAY</v>
      </c>
      <c r="G187" s="14">
        <f ca="1">IFERROR(INDEX(G$320:G$343,MATCH($F187,$B$320:$B$343,0))/INDEX($D$320:$D$343,MATCH($F187,$B$320:$B$343,0)),SUMIFS('Input-Allocators'!D$32:D$80,'Input-Allocators'!$B$32:$B$80,$F187))*$D187</f>
        <v>8.4600063259551153</v>
      </c>
      <c r="H187" s="14">
        <f ca="1">IFERROR(INDEX(H$320:H$343,MATCH($F187,$B$320:$B$343,0))/INDEX($D$320:$D$343,MATCH($F187,$B$320:$B$343,0)),SUMIFS('Input-Allocators'!E$32:E$80,'Input-Allocators'!$B$32:$B$80,$F187))*$D187</f>
        <v>0.52416974668682126</v>
      </c>
      <c r="I187" s="14">
        <f ca="1">IFERROR(INDEX(I$320:I$343,MATCH($F187,$B$320:$B$343,0))/INDEX($D$320:$D$343,MATCH($F187,$B$320:$B$343,0)),SUMIFS('Input-Allocators'!F$32:F$80,'Input-Allocators'!$B$32:$B$80,$F187))*$D187</f>
        <v>0.95533438292554851</v>
      </c>
      <c r="J187" s="14">
        <f ca="1">IFERROR(INDEX(J$320:J$343,MATCH($F187,$B$320:$B$343,0))/INDEX($D$320:$D$343,MATCH($F187,$B$320:$B$343,0)),SUMIFS('Input-Allocators'!G$32:G$80,'Input-Allocators'!$B$32:$B$80,$F187))*$D187</f>
        <v>2.8894878903141152</v>
      </c>
      <c r="K187" s="14">
        <f ca="1">IFERROR(INDEX(K$320:K$343,MATCH($F187,$B$320:$B$343,0))/INDEX($D$320:$D$343,MATCH($F187,$B$320:$B$343,0)),SUMIFS('Input-Allocators'!H$32:H$80,'Input-Allocators'!$B$32:$B$80,$F187))*$D187</f>
        <v>1.1448379158913747E-2</v>
      </c>
      <c r="L187" s="14">
        <f ca="1">IFERROR(INDEX(L$320:L$343,MATCH($F187,$B$320:$B$343,0))/INDEX($D$320:$D$343,MATCH($F187,$B$320:$B$343,0)),SUMIFS('Input-Allocators'!I$32:I$80,'Input-Allocators'!$B$32:$B$80,$F187))*$D187</f>
        <v>3.064430191781746E-2</v>
      </c>
      <c r="M187" s="14">
        <f ca="1">IFERROR(INDEX(M$320:M$343,MATCH($F187,$B$320:$B$343,0))/INDEX($D$320:$D$343,MATCH($F187,$B$320:$B$343,0)),SUMIFS('Input-Allocators'!J$32:J$80,'Input-Allocators'!$B$32:$B$80,$F187))*$D187</f>
        <v>0.99521348011656841</v>
      </c>
      <c r="N187" s="14">
        <f ca="1">IFERROR(INDEX(N$320:N$343,MATCH($F187,$B$320:$B$343,0))/INDEX($D$320:$D$343,MATCH($F187,$B$320:$B$343,0)),SUMIFS('Input-Allocators'!K$32:K$80,'Input-Allocators'!$B$32:$B$80,$F187))*$D187</f>
        <v>0.32982166966937898</v>
      </c>
      <c r="O187" s="14">
        <f ca="1">IFERROR(INDEX(O$320:O$343,MATCH($F187,$B$320:$B$343,0))/INDEX($D$320:$D$343,MATCH($F187,$B$320:$B$343,0)),SUMIFS('Input-Allocators'!L$32:L$80,'Input-Allocators'!$B$32:$B$80,$F187))*$D187</f>
        <v>0.75208464689123034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281.20890029628265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PDAY</v>
      </c>
      <c r="G188" s="14">
        <f ca="1">IFERROR(INDEX(G$320:G$343,MATCH($F188,$B$320:$B$343,0))/INDEX($D$320:$D$343,MATCH($F188,$B$320:$B$343,0)),SUMIFS('Input-Allocators'!D$32:D$80,'Input-Allocators'!$B$32:$B$80,$F188))*$D188</f>
        <v>159.15142644762594</v>
      </c>
      <c r="H188" s="14">
        <f ca="1">IFERROR(INDEX(H$320:H$343,MATCH($F188,$B$320:$B$343,0))/INDEX($D$320:$D$343,MATCH($F188,$B$320:$B$343,0)),SUMIFS('Input-Allocators'!E$32:E$80,'Input-Allocators'!$B$32:$B$80,$F188))*$D188</f>
        <v>9.8607920221005454</v>
      </c>
      <c r="I188" s="14">
        <f ca="1">IFERROR(INDEX(I$320:I$343,MATCH($F188,$B$320:$B$343,0))/INDEX($D$320:$D$343,MATCH($F188,$B$320:$B$343,0)),SUMIFS('Input-Allocators'!F$32:F$80,'Input-Allocators'!$B$32:$B$80,$F188))*$D188</f>
        <v>17.97195225618206</v>
      </c>
      <c r="J188" s="14">
        <f ca="1">IFERROR(INDEX(J$320:J$343,MATCH($F188,$B$320:$B$343,0))/INDEX($D$320:$D$343,MATCH($F188,$B$320:$B$343,0)),SUMIFS('Input-Allocators'!G$32:G$80,'Input-Allocators'!$B$32:$B$80,$F188))*$D188</f>
        <v>54.357656688243061</v>
      </c>
      <c r="K188" s="14">
        <f ca="1">IFERROR(INDEX(K$320:K$343,MATCH($F188,$B$320:$B$343,0))/INDEX($D$320:$D$343,MATCH($F188,$B$320:$B$343,0)),SUMIFS('Input-Allocators'!H$32:H$80,'Input-Allocators'!$B$32:$B$80,$F188))*$D188</f>
        <v>0.2153693275694675</v>
      </c>
      <c r="L188" s="14">
        <f ca="1">IFERROR(INDEX(L$320:L$343,MATCH($F188,$B$320:$B$343,0))/INDEX($D$320:$D$343,MATCH($F188,$B$320:$B$343,0)),SUMIFS('Input-Allocators'!I$32:I$80,'Input-Allocators'!$B$32:$B$80,$F188))*$D188</f>
        <v>0.57648708225543266</v>
      </c>
      <c r="M188" s="14">
        <f ca="1">IFERROR(INDEX(M$320:M$343,MATCH($F188,$B$320:$B$343,0))/INDEX($D$320:$D$343,MATCH($F188,$B$320:$B$343,0)),SUMIFS('Input-Allocators'!J$32:J$80,'Input-Allocators'!$B$32:$B$80,$F188))*$D188</f>
        <v>18.722166258259392</v>
      </c>
      <c r="N188" s="14">
        <f ca="1">IFERROR(INDEX(N$320:N$343,MATCH($F188,$B$320:$B$343,0))/INDEX($D$320:$D$343,MATCH($F188,$B$320:$B$343,0)),SUMIFS('Input-Allocators'!K$32:K$80,'Input-Allocators'!$B$32:$B$80,$F188))*$D188</f>
        <v>6.2046749350737818</v>
      </c>
      <c r="O188" s="14">
        <f ca="1">IFERROR(INDEX(O$320:O$343,MATCH($F188,$B$320:$B$343,0))/INDEX($D$320:$D$343,MATCH($F188,$B$320:$B$343,0)),SUMIFS('Input-Allocators'!L$32:L$80,'Input-Allocators'!$B$32:$B$80,$F188))*$D188</f>
        <v>14.148375278972978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0.13655573103463783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PDAY</v>
      </c>
      <c r="G189" s="14">
        <f ca="1">IFERROR(INDEX(G$320:G$343,MATCH($F189,$B$320:$B$343,0))/INDEX($D$320:$D$343,MATCH($F189,$B$320:$B$343,0)),SUMIFS('Input-Allocators'!D$32:D$80,'Input-Allocators'!$B$32:$B$80,$F189))*$D189</f>
        <v>7.7284322654307694E-2</v>
      </c>
      <c r="H189" s="14">
        <f ca="1">IFERROR(INDEX(H$320:H$343,MATCH($F189,$B$320:$B$343,0))/INDEX($D$320:$D$343,MATCH($F189,$B$320:$B$343,0)),SUMIFS('Input-Allocators'!E$32:E$80,'Input-Allocators'!$B$32:$B$80,$F189))*$D189</f>
        <v>4.7884247679918284E-3</v>
      </c>
      <c r="I189" s="14">
        <f ca="1">IFERROR(INDEX(I$320:I$343,MATCH($F189,$B$320:$B$343,0))/INDEX($D$320:$D$343,MATCH($F189,$B$320:$B$343,0)),SUMIFS('Input-Allocators'!F$32:F$80,'Input-Allocators'!$B$32:$B$80,$F189))*$D189</f>
        <v>8.7272240525702593E-3</v>
      </c>
      <c r="J189" s="14">
        <f ca="1">IFERROR(INDEX(J$320:J$343,MATCH($F189,$B$320:$B$343,0))/INDEX($D$320:$D$343,MATCH($F189,$B$320:$B$343,0)),SUMIFS('Input-Allocators'!G$32:G$80,'Input-Allocators'!$B$32:$B$80,$F189))*$D189</f>
        <v>2.6396211281265146E-2</v>
      </c>
      <c r="K189" s="14">
        <f ca="1">IFERROR(INDEX(K$320:K$343,MATCH($F189,$B$320:$B$343,0))/INDEX($D$320:$D$343,MATCH($F189,$B$320:$B$343,0)),SUMIFS('Input-Allocators'!H$32:H$80,'Input-Allocators'!$B$32:$B$80,$F189))*$D189</f>
        <v>1.0458387319071561E-4</v>
      </c>
      <c r="L189" s="14">
        <f ca="1">IFERROR(INDEX(L$320:L$343,MATCH($F189,$B$320:$B$343,0))/INDEX($D$320:$D$343,MATCH($F189,$B$320:$B$343,0)),SUMIFS('Input-Allocators'!I$32:I$80,'Input-Allocators'!$B$32:$B$80,$F189))*$D189</f>
        <v>2.799435397189548E-4</v>
      </c>
      <c r="M189" s="14">
        <f ca="1">IFERROR(INDEX(M$320:M$343,MATCH($F189,$B$320:$B$343,0))/INDEX($D$320:$D$343,MATCH($F189,$B$320:$B$343,0)),SUMIFS('Input-Allocators'!J$32:J$80,'Input-Allocators'!$B$32:$B$80,$F189))*$D189</f>
        <v>9.0915298102406377E-3</v>
      </c>
      <c r="N189" s="14">
        <f ca="1">IFERROR(INDEX(N$320:N$343,MATCH($F189,$B$320:$B$343,0))/INDEX($D$320:$D$343,MATCH($F189,$B$320:$B$343,0)),SUMIFS('Input-Allocators'!K$32:K$80,'Input-Allocators'!$B$32:$B$80,$F189))*$D189</f>
        <v>3.0130053518881983E-3</v>
      </c>
      <c r="O189" s="14">
        <f ca="1">IFERROR(INDEX(O$320:O$343,MATCH($F189,$B$320:$B$343,0))/INDEX($D$320:$D$343,MATCH($F189,$B$320:$B$343,0)),SUMIFS('Input-Allocators'!L$32:L$80,'Input-Allocators'!$B$32:$B$80,$F189))*$D189</f>
        <v>6.87048570346439E-3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30.71922811449355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PDAY</v>
      </c>
      <c r="G190" s="14">
        <f ca="1">IFERROR(INDEX(G$320:G$343,MATCH($F190,$B$320:$B$343,0))/INDEX($D$320:$D$343,MATCH($F190,$B$320:$B$343,0)),SUMIFS('Input-Allocators'!D$32:D$80,'Input-Allocators'!$B$32:$B$80,$F190))*$D190</f>
        <v>17.385683627511739</v>
      </c>
      <c r="H190" s="14">
        <f ca="1">IFERROR(INDEX(H$320:H$343,MATCH($F190,$B$320:$B$343,0))/INDEX($D$320:$D$343,MATCH($F190,$B$320:$B$343,0)),SUMIFS('Input-Allocators'!E$32:E$80,'Input-Allocators'!$B$32:$B$80,$F190))*$D190</f>
        <v>1.0771917929956396</v>
      </c>
      <c r="I190" s="14">
        <f ca="1">IFERROR(INDEX(I$320:I$343,MATCH($F190,$B$320:$B$343,0))/INDEX($D$320:$D$343,MATCH($F190,$B$320:$B$343,0)),SUMIFS('Input-Allocators'!F$32:F$80,'Input-Allocators'!$B$32:$B$80,$F190))*$D190</f>
        <v>1.9632540095237583</v>
      </c>
      <c r="J190" s="14">
        <f ca="1">IFERROR(INDEX(J$320:J$343,MATCH($F190,$B$320:$B$343,0))/INDEX($D$320:$D$343,MATCH($F190,$B$320:$B$343,0)),SUMIFS('Input-Allocators'!G$32:G$80,'Input-Allocators'!$B$32:$B$80,$F190))*$D190</f>
        <v>5.9380242012828575</v>
      </c>
      <c r="K190" s="14">
        <f ca="1">IFERROR(INDEX(K$320:K$343,MATCH($F190,$B$320:$B$343,0))/INDEX($D$320:$D$343,MATCH($F190,$B$320:$B$343,0)),SUMIFS('Input-Allocators'!H$32:H$80,'Input-Allocators'!$B$32:$B$80,$F190))*$D190</f>
        <v>2.3526920718017597E-2</v>
      </c>
      <c r="L190" s="14">
        <f ca="1">IFERROR(INDEX(L$320:L$343,MATCH($F190,$B$320:$B$343,0))/INDEX($D$320:$D$343,MATCH($F190,$B$320:$B$343,0)),SUMIFS('Input-Allocators'!I$32:I$80,'Input-Allocators'!$B$32:$B$80,$F190))*$D190</f>
        <v>6.2975382949134726E-2</v>
      </c>
      <c r="M190" s="14">
        <f ca="1">IFERROR(INDEX(M$320:M$343,MATCH($F190,$B$320:$B$343,0))/INDEX($D$320:$D$343,MATCH($F190,$B$320:$B$343,0)),SUMIFS('Input-Allocators'!J$32:J$80,'Input-Allocators'!$B$32:$B$80,$F190))*$D190</f>
        <v>2.0452073013300254</v>
      </c>
      <c r="N190" s="14">
        <f ca="1">IFERROR(INDEX(N$320:N$343,MATCH($F190,$B$320:$B$343,0))/INDEX($D$320:$D$343,MATCH($F190,$B$320:$B$343,0)),SUMIFS('Input-Allocators'!K$32:K$80,'Input-Allocators'!$B$32:$B$80,$F190))*$D190</f>
        <v>0.67779798045507167</v>
      </c>
      <c r="O190" s="14">
        <f ca="1">IFERROR(INDEX(O$320:O$343,MATCH($F190,$B$320:$B$343,0))/INDEX($D$320:$D$343,MATCH($F190,$B$320:$B$343,0)),SUMIFS('Input-Allocators'!L$32:L$80,'Input-Allocators'!$B$32:$B$80,$F190))*$D190</f>
        <v>1.5455668977273036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17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PDAY</v>
      </c>
      <c r="G192" s="14">
        <f ca="1">IFERROR(INDEX(G$320:G$343,MATCH($F192,$B$320:$B$343,0))/INDEX($D$320:$D$343,MATCH($F192,$B$320:$B$343,0)),SUMIFS('Input-Allocators'!D$32:D$80,'Input-Allocators'!$B$32:$B$80,$F192))*$D192</f>
        <v>9.6212255257889723</v>
      </c>
      <c r="H192" s="14">
        <f ca="1">IFERROR(INDEX(H$320:H$343,MATCH($F192,$B$320:$B$343,0))/INDEX($D$320:$D$343,MATCH($F192,$B$320:$B$343,0)),SUMIFS('Input-Allocators'!E$32:E$80,'Input-Allocators'!$B$32:$B$80,$F192))*$D192</f>
        <v>0.596117207524691</v>
      </c>
      <c r="I192" s="14">
        <f ca="1">IFERROR(INDEX(I$320:I$343,MATCH($F192,$B$320:$B$343,0))/INDEX($D$320:$D$343,MATCH($F192,$B$320:$B$343,0)),SUMIFS('Input-Allocators'!F$32:F$80,'Input-Allocators'!$B$32:$B$80,$F192))*$D192</f>
        <v>1.0864634370860764</v>
      </c>
      <c r="J192" s="14">
        <f ca="1">IFERROR(INDEX(J$320:J$343,MATCH($F192,$B$320:$B$343,0))/INDEX($D$320:$D$343,MATCH($F192,$B$320:$B$343,0)),SUMIFS('Input-Allocators'!G$32:G$80,'Input-Allocators'!$B$32:$B$80,$F192))*$D192</f>
        <v>3.2860985648979035</v>
      </c>
      <c r="K192" s="14">
        <f ca="1">IFERROR(INDEX(K$320:K$343,MATCH($F192,$B$320:$B$343,0))/INDEX($D$320:$D$343,MATCH($F192,$B$320:$B$343,0)),SUMIFS('Input-Allocators'!H$32:H$80,'Input-Allocators'!$B$32:$B$80,$F192))*$D192</f>
        <v>1.301978196573228E-2</v>
      </c>
      <c r="L192" s="14">
        <f ca="1">IFERROR(INDEX(L$320:L$343,MATCH($F192,$B$320:$B$343,0))/INDEX($D$320:$D$343,MATCH($F192,$B$320:$B$343,0)),SUMIFS('Input-Allocators'!I$32:I$80,'Input-Allocators'!$B$32:$B$80,$F192))*$D192</f>
        <v>3.4850534204346827E-2</v>
      </c>
      <c r="M192" s="14">
        <f ca="1">IFERROR(INDEX(M$320:M$343,MATCH($F192,$B$320:$B$343,0))/INDEX($D$320:$D$343,MATCH($F192,$B$320:$B$343,0)),SUMIFS('Input-Allocators'!J$32:J$80,'Input-Allocators'!$B$32:$B$80,$F192))*$D192</f>
        <v>1.1318163331781892</v>
      </c>
      <c r="N192" s="14">
        <f ca="1">IFERROR(INDEX(N$320:N$343,MATCH($F192,$B$320:$B$343,0))/INDEX($D$320:$D$343,MATCH($F192,$B$320:$B$343,0)),SUMIFS('Input-Allocators'!K$32:K$80,'Input-Allocators'!$B$32:$B$80,$F192))*$D192</f>
        <v>0.37509294259577403</v>
      </c>
      <c r="O192" s="14">
        <f ca="1">IFERROR(INDEX(O$320:O$343,MATCH($F192,$B$320:$B$343,0))/INDEX($D$320:$D$343,MATCH($F192,$B$320:$B$343,0)),SUMIFS('Input-Allocators'!L$32:L$80,'Input-Allocators'!$B$32:$B$80,$F192))*$D192</f>
        <v>0.85531567275831399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344.01289496544638</v>
      </c>
      <c r="E193" s="14">
        <f t="shared" ca="1" si="46"/>
        <v>0</v>
      </c>
      <c r="F193" s="46"/>
      <c r="G193" s="174">
        <f t="shared" ref="G193:U193" ca="1" si="47">SUBTOTAL(9,G186:G192)</f>
        <v>194.69562624953608</v>
      </c>
      <c r="H193" s="174">
        <f t="shared" ca="1" si="47"/>
        <v>12.063059194075688</v>
      </c>
      <c r="I193" s="174">
        <f t="shared" ca="1" si="47"/>
        <v>21.985731309770017</v>
      </c>
      <c r="J193" s="174">
        <f t="shared" ca="1" si="47"/>
        <v>66.497663556019205</v>
      </c>
      <c r="K193" s="174">
        <f t="shared" ca="1" si="47"/>
        <v>0.26346899328532181</v>
      </c>
      <c r="L193" s="174">
        <f t="shared" ca="1" si="47"/>
        <v>0.70523724486645056</v>
      </c>
      <c r="M193" s="174">
        <f t="shared" ca="1" si="47"/>
        <v>22.903494902694415</v>
      </c>
      <c r="N193" s="174">
        <f t="shared" ca="1" si="47"/>
        <v>7.5904005331458952</v>
      </c>
      <c r="O193" s="174">
        <f t="shared" ca="1" si="47"/>
        <v>17.308212982053291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0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4">
        <f ca="1">IFERROR(INDEX(G$320:G$343,MATCH($F196,$B$320:$B$343,0))/INDEX($D$320:$D$343,MATCH($F196,$B$320:$B$343,0)),SUMIFS('Input-Allocators'!D$32:D$80,'Input-Allocators'!$B$32:$B$80,$F196))*$D196</f>
        <v>0</v>
      </c>
      <c r="H196" s="14">
        <f ca="1">IFERROR(INDEX(H$320:H$343,MATCH($F196,$B$320:$B$343,0))/INDEX($D$320:$D$343,MATCH($F196,$B$320:$B$343,0)),SUMIFS('Input-Allocators'!E$32:E$80,'Input-Allocators'!$B$32:$B$80,$F196))*$D196</f>
        <v>0</v>
      </c>
      <c r="I196" s="14">
        <f ca="1">IFERROR(INDEX(I$320:I$343,MATCH($F196,$B$320:$B$343,0))/INDEX($D$320:$D$343,MATCH($F196,$B$320:$B$343,0)),SUMIFS('Input-Allocators'!F$32:F$80,'Input-Allocators'!$B$32:$B$80,$F196))*$D196</f>
        <v>0</v>
      </c>
      <c r="J196" s="14">
        <f ca="1">IFERROR(INDEX(J$320:J$343,MATCH($F196,$B$320:$B$343,0))/INDEX($D$320:$D$343,MATCH($F196,$B$320:$B$343,0)),SUMIFS('Input-Allocators'!G$32:G$80,'Input-Allocators'!$B$32:$B$80,$F196))*$D196</f>
        <v>0</v>
      </c>
      <c r="K196" s="14">
        <f ca="1">IFERROR(INDEX(K$320:K$343,MATCH($F196,$B$320:$B$343,0))/INDEX($D$320:$D$343,MATCH($F196,$B$320:$B$343,0)),SUMIFS('Input-Allocators'!H$32:H$80,'Input-Allocators'!$B$32:$B$80,$F196))*$D196</f>
        <v>0</v>
      </c>
      <c r="L196" s="14">
        <f ca="1">IFERROR(INDEX(L$320:L$343,MATCH($F196,$B$320:$B$343,0))/INDEX($D$320:$D$343,MATCH($F196,$B$320:$B$343,0)),SUMIFS('Input-Allocators'!I$32:I$80,'Input-Allocators'!$B$32:$B$80,$F196))*$D196</f>
        <v>0</v>
      </c>
      <c r="M196" s="14">
        <f ca="1">IFERROR(INDEX(M$320:M$343,MATCH($F196,$B$320:$B$343,0))/INDEX($D$320:$D$343,MATCH($F196,$B$320:$B$343,0)),SUMIFS('Input-Allocators'!J$32:J$80,'Input-Allocators'!$B$32:$B$80,$F196))*$D196</f>
        <v>0</v>
      </c>
      <c r="N196" s="14">
        <f ca="1">IFERROR(INDEX(N$320:N$343,MATCH($F196,$B$320:$B$343,0))/INDEX($D$320:$D$343,MATCH($F196,$B$320:$B$343,0)),SUMIFS('Input-Allocators'!K$32:K$80,'Input-Allocators'!$B$32:$B$80,$F196))*$D196</f>
        <v>0</v>
      </c>
      <c r="O196" s="14">
        <f ca="1">IFERROR(INDEX(O$320:O$343,MATCH($F196,$B$320:$B$343,0))/INDEX($D$320:$D$343,MATCH($F196,$B$320:$B$343,0)),SUMIFS('Input-Allocators'!L$32:L$80,'Input-Allocators'!$B$32:$B$80,$F196))*$D196</f>
        <v>0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0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4">
        <f ca="1">IFERROR(INDEX(G$320:G$343,MATCH($F197,$B$320:$B$343,0))/INDEX($D$320:$D$343,MATCH($F197,$B$320:$B$343,0)),SUMIFS('Input-Allocators'!D$32:D$80,'Input-Allocators'!$B$32:$B$80,$F197))*$D197</f>
        <v>0</v>
      </c>
      <c r="H197" s="14">
        <f ca="1">IFERROR(INDEX(H$320:H$343,MATCH($F197,$B$320:$B$343,0))/INDEX($D$320:$D$343,MATCH($F197,$B$320:$B$343,0)),SUMIFS('Input-Allocators'!E$32:E$80,'Input-Allocators'!$B$32:$B$80,$F197))*$D197</f>
        <v>0</v>
      </c>
      <c r="I197" s="14">
        <f ca="1">IFERROR(INDEX(I$320:I$343,MATCH($F197,$B$320:$B$343,0))/INDEX($D$320:$D$343,MATCH($F197,$B$320:$B$343,0)),SUMIFS('Input-Allocators'!F$32:F$80,'Input-Allocators'!$B$32:$B$80,$F197))*$D197</f>
        <v>0</v>
      </c>
      <c r="J197" s="14">
        <f ca="1">IFERROR(INDEX(J$320:J$343,MATCH($F197,$B$320:$B$343,0))/INDEX($D$320:$D$343,MATCH($F197,$B$320:$B$343,0)),SUMIFS('Input-Allocators'!G$32:G$80,'Input-Allocators'!$B$32:$B$80,$F197))*$D197</f>
        <v>0</v>
      </c>
      <c r="K197" s="14">
        <f ca="1">IFERROR(INDEX(K$320:K$343,MATCH($F197,$B$320:$B$343,0))/INDEX($D$320:$D$343,MATCH($F197,$B$320:$B$343,0)),SUMIFS('Input-Allocators'!H$32:H$80,'Input-Allocators'!$B$32:$B$80,$F197))*$D197</f>
        <v>0</v>
      </c>
      <c r="L197" s="14">
        <f ca="1">IFERROR(INDEX(L$320:L$343,MATCH($F197,$B$320:$B$343,0))/INDEX($D$320:$D$343,MATCH($F197,$B$320:$B$343,0)),SUMIFS('Input-Allocators'!I$32:I$80,'Input-Allocators'!$B$32:$B$80,$F197))*$D197</f>
        <v>0</v>
      </c>
      <c r="M197" s="14">
        <f ca="1">IFERROR(INDEX(M$320:M$343,MATCH($F197,$B$320:$B$343,0))/INDEX($D$320:$D$343,MATCH($F197,$B$320:$B$343,0)),SUMIFS('Input-Allocators'!J$32:J$80,'Input-Allocators'!$B$32:$B$80,$F197))*$D197</f>
        <v>0</v>
      </c>
      <c r="N197" s="14">
        <f ca="1">IFERROR(INDEX(N$320:N$343,MATCH($F197,$B$320:$B$343,0))/INDEX($D$320:$D$343,MATCH($F197,$B$320:$B$343,0)),SUMIFS('Input-Allocators'!K$32:K$80,'Input-Allocators'!$B$32:$B$80,$F197))*$D197</f>
        <v>0</v>
      </c>
      <c r="O197" s="14">
        <f ca="1">IFERROR(INDEX(O$320:O$343,MATCH($F197,$B$320:$B$343,0))/INDEX($D$320:$D$343,MATCH($F197,$B$320:$B$343,0)),SUMIFS('Input-Allocators'!L$32:L$80,'Input-Allocators'!$B$32:$B$80,$F197))*$D197</f>
        <v>0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0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-</v>
      </c>
      <c r="G198" s="14">
        <f ca="1">IFERROR(INDEX(G$320:G$343,MATCH($F198,$B$320:$B$343,0))/INDEX($D$320:$D$343,MATCH($F198,$B$320:$B$343,0)),SUMIFS('Input-Allocators'!D$32:D$80,'Input-Allocators'!$B$32:$B$80,$F198))*$D198</f>
        <v>0</v>
      </c>
      <c r="H198" s="14">
        <f ca="1">IFERROR(INDEX(H$320:H$343,MATCH($F198,$B$320:$B$343,0))/INDEX($D$320:$D$343,MATCH($F198,$B$320:$B$343,0)),SUMIFS('Input-Allocators'!E$32:E$80,'Input-Allocators'!$B$32:$B$80,$F198))*$D198</f>
        <v>0</v>
      </c>
      <c r="I198" s="14">
        <f ca="1">IFERROR(INDEX(I$320:I$343,MATCH($F198,$B$320:$B$343,0))/INDEX($D$320:$D$343,MATCH($F198,$B$320:$B$343,0)),SUMIFS('Input-Allocators'!F$32:F$80,'Input-Allocators'!$B$32:$B$80,$F198))*$D198</f>
        <v>0</v>
      </c>
      <c r="J198" s="14">
        <f ca="1">IFERROR(INDEX(J$320:J$343,MATCH($F198,$B$320:$B$343,0))/INDEX($D$320:$D$343,MATCH($F198,$B$320:$B$343,0)),SUMIFS('Input-Allocators'!G$32:G$80,'Input-Allocators'!$B$32:$B$80,$F198))*$D198</f>
        <v>0</v>
      </c>
      <c r="K198" s="14">
        <f ca="1">IFERROR(INDEX(K$320:K$343,MATCH($F198,$B$320:$B$343,0))/INDEX($D$320:$D$343,MATCH($F198,$B$320:$B$343,0)),SUMIFS('Input-Allocators'!H$32:H$80,'Input-Allocators'!$B$32:$B$80,$F198))*$D198</f>
        <v>0</v>
      </c>
      <c r="L198" s="14">
        <f ca="1">IFERROR(INDEX(L$320:L$343,MATCH($F198,$B$320:$B$343,0))/INDEX($D$320:$D$343,MATCH($F198,$B$320:$B$343,0)),SUMIFS('Input-Allocators'!I$32:I$80,'Input-Allocators'!$B$32:$B$80,$F198))*$D198</f>
        <v>0</v>
      </c>
      <c r="M198" s="14">
        <f ca="1">IFERROR(INDEX(M$320:M$343,MATCH($F198,$B$320:$B$343,0))/INDEX($D$320:$D$343,MATCH($F198,$B$320:$B$343,0)),SUMIFS('Input-Allocators'!J$32:J$80,'Input-Allocators'!$B$32:$B$80,$F198))*$D198</f>
        <v>0</v>
      </c>
      <c r="N198" s="14">
        <f ca="1">IFERROR(INDEX(N$320:N$343,MATCH($F198,$B$320:$B$343,0))/INDEX($D$320:$D$343,MATCH($F198,$B$320:$B$343,0)),SUMIFS('Input-Allocators'!K$32:K$80,'Input-Allocators'!$B$32:$B$80,$F198))*$D198</f>
        <v>0</v>
      </c>
      <c r="O198" s="14">
        <f ca="1">IFERROR(INDEX(O$320:O$343,MATCH($F198,$B$320:$B$343,0))/INDEX($D$320:$D$343,MATCH($F198,$B$320:$B$343,0)),SUMIFS('Input-Allocators'!L$32:L$80,'Input-Allocators'!$B$32:$B$80,$F198))*$D198</f>
        <v>0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0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-</v>
      </c>
      <c r="G200" s="14">
        <f ca="1">IFERROR(INDEX(G$320:G$343,MATCH($F200,$B$320:$B$343,0))/INDEX($D$320:$D$343,MATCH($F200,$B$320:$B$343,0)),SUMIFS('Input-Allocators'!D$32:D$80,'Input-Allocators'!$B$32:$B$80,$F200))*$D200</f>
        <v>0</v>
      </c>
      <c r="H200" s="14">
        <f ca="1">IFERROR(INDEX(H$320:H$343,MATCH($F200,$B$320:$B$343,0))/INDEX($D$320:$D$343,MATCH($F200,$B$320:$B$343,0)),SUMIFS('Input-Allocators'!E$32:E$80,'Input-Allocators'!$B$32:$B$80,$F200))*$D200</f>
        <v>0</v>
      </c>
      <c r="I200" s="14">
        <f ca="1">IFERROR(INDEX(I$320:I$343,MATCH($F200,$B$320:$B$343,0))/INDEX($D$320:$D$343,MATCH($F200,$B$320:$B$343,0)),SUMIFS('Input-Allocators'!F$32:F$80,'Input-Allocators'!$B$32:$B$80,$F200))*$D200</f>
        <v>0</v>
      </c>
      <c r="J200" s="14">
        <f ca="1">IFERROR(INDEX(J$320:J$343,MATCH($F200,$B$320:$B$343,0))/INDEX($D$320:$D$343,MATCH($F200,$B$320:$B$343,0)),SUMIFS('Input-Allocators'!G$32:G$80,'Input-Allocators'!$B$32:$B$80,$F200))*$D200</f>
        <v>0</v>
      </c>
      <c r="K200" s="14">
        <f ca="1">IFERROR(INDEX(K$320:K$343,MATCH($F200,$B$320:$B$343,0))/INDEX($D$320:$D$343,MATCH($F200,$B$320:$B$343,0)),SUMIFS('Input-Allocators'!H$32:H$80,'Input-Allocators'!$B$32:$B$80,$F200))*$D200</f>
        <v>0</v>
      </c>
      <c r="L200" s="14">
        <f ca="1">IFERROR(INDEX(L$320:L$343,MATCH($F200,$B$320:$B$343,0))/INDEX($D$320:$D$343,MATCH($F200,$B$320:$B$343,0)),SUMIFS('Input-Allocators'!I$32:I$80,'Input-Allocators'!$B$32:$B$80,$F200))*$D200</f>
        <v>0</v>
      </c>
      <c r="M200" s="14">
        <f ca="1">IFERROR(INDEX(M$320:M$343,MATCH($F200,$B$320:$B$343,0))/INDEX($D$320:$D$343,MATCH($F200,$B$320:$B$343,0)),SUMIFS('Input-Allocators'!J$32:J$80,'Input-Allocators'!$B$32:$B$80,$F200))*$D200</f>
        <v>0</v>
      </c>
      <c r="N200" s="14">
        <f ca="1">IFERROR(INDEX(N$320:N$343,MATCH($F200,$B$320:$B$343,0))/INDEX($D$320:$D$343,MATCH($F200,$B$320:$B$343,0)),SUMIFS('Input-Allocators'!K$32:K$80,'Input-Allocators'!$B$32:$B$80,$F200))*$D200</f>
        <v>0</v>
      </c>
      <c r="O200" s="14">
        <f ca="1">IFERROR(INDEX(O$320:O$343,MATCH($F200,$B$320:$B$343,0))/INDEX($D$320:$D$343,MATCH($F200,$B$320:$B$343,0)),SUMIFS('Input-Allocators'!L$32:L$80,'Input-Allocators'!$B$32:$B$80,$F200))*$D200</f>
        <v>0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0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4">
        <f ca="1">IFERROR(INDEX(G$320:G$343,MATCH($F201,$B$320:$B$343,0))/INDEX($D$320:$D$343,MATCH($F201,$B$320:$B$343,0)),SUMIFS('Input-Allocators'!D$32:D$80,'Input-Allocators'!$B$32:$B$80,$F201))*$D201</f>
        <v>0</v>
      </c>
      <c r="H201" s="14">
        <f ca="1">IFERROR(INDEX(H$320:H$343,MATCH($F201,$B$320:$B$343,0))/INDEX($D$320:$D$343,MATCH($F201,$B$320:$B$343,0)),SUMIFS('Input-Allocators'!E$32:E$80,'Input-Allocators'!$B$32:$B$80,$F201))*$D201</f>
        <v>0</v>
      </c>
      <c r="I201" s="14">
        <f ca="1">IFERROR(INDEX(I$320:I$343,MATCH($F201,$B$320:$B$343,0))/INDEX($D$320:$D$343,MATCH($F201,$B$320:$B$343,0)),SUMIFS('Input-Allocators'!F$32:F$80,'Input-Allocators'!$B$32:$B$80,$F201))*$D201</f>
        <v>0</v>
      </c>
      <c r="J201" s="14">
        <f ca="1">IFERROR(INDEX(J$320:J$343,MATCH($F201,$B$320:$B$343,0))/INDEX($D$320:$D$343,MATCH($F201,$B$320:$B$343,0)),SUMIFS('Input-Allocators'!G$32:G$80,'Input-Allocators'!$B$32:$B$80,$F201))*$D201</f>
        <v>0</v>
      </c>
      <c r="K201" s="14">
        <f ca="1">IFERROR(INDEX(K$320:K$343,MATCH($F201,$B$320:$B$343,0))/INDEX($D$320:$D$343,MATCH($F201,$B$320:$B$343,0)),SUMIFS('Input-Allocators'!H$32:H$80,'Input-Allocators'!$B$32:$B$80,$F201))*$D201</f>
        <v>0</v>
      </c>
      <c r="L201" s="14">
        <f ca="1">IFERROR(INDEX(L$320:L$343,MATCH($F201,$B$320:$B$343,0))/INDEX($D$320:$D$343,MATCH($F201,$B$320:$B$343,0)),SUMIFS('Input-Allocators'!I$32:I$80,'Input-Allocators'!$B$32:$B$80,$F201))*$D201</f>
        <v>0</v>
      </c>
      <c r="M201" s="14">
        <f ca="1">IFERROR(INDEX(M$320:M$343,MATCH($F201,$B$320:$B$343,0))/INDEX($D$320:$D$343,MATCH($F201,$B$320:$B$343,0)),SUMIFS('Input-Allocators'!J$32:J$80,'Input-Allocators'!$B$32:$B$80,$F201))*$D201</f>
        <v>0</v>
      </c>
      <c r="N201" s="14">
        <f ca="1">IFERROR(INDEX(N$320:N$343,MATCH($F201,$B$320:$B$343,0))/INDEX($D$320:$D$343,MATCH($F201,$B$320:$B$343,0)),SUMIFS('Input-Allocators'!K$32:K$80,'Input-Allocators'!$B$32:$B$80,$F201))*$D201</f>
        <v>0</v>
      </c>
      <c r="O201" s="14">
        <f ca="1">IFERROR(INDEX(O$320:O$343,MATCH($F201,$B$320:$B$343,0))/INDEX($D$320:$D$343,MATCH($F201,$B$320:$B$343,0)),SUMIFS('Input-Allocators'!L$32:L$80,'Input-Allocators'!$B$32:$B$80,$F201))*$D201</f>
        <v>0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0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0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4">
        <f ca="1">IFERROR(INDEX(G$320:G$343,MATCH($F203,$B$320:$B$343,0))/INDEX($D$320:$D$343,MATCH($F203,$B$320:$B$343,0)),SUMIFS('Input-Allocators'!D$32:D$80,'Input-Allocators'!$B$32:$B$80,$F203))*$D203</f>
        <v>0</v>
      </c>
      <c r="H203" s="14">
        <f ca="1">IFERROR(INDEX(H$320:H$343,MATCH($F203,$B$320:$B$343,0))/INDEX($D$320:$D$343,MATCH($F203,$B$320:$B$343,0)),SUMIFS('Input-Allocators'!E$32:E$80,'Input-Allocators'!$B$32:$B$80,$F203))*$D203</f>
        <v>0</v>
      </c>
      <c r="I203" s="14">
        <f ca="1">IFERROR(INDEX(I$320:I$343,MATCH($F203,$B$320:$B$343,0))/INDEX($D$320:$D$343,MATCH($F203,$B$320:$B$343,0)),SUMIFS('Input-Allocators'!F$32:F$80,'Input-Allocators'!$B$32:$B$80,$F203))*$D203</f>
        <v>0</v>
      </c>
      <c r="J203" s="14">
        <f ca="1">IFERROR(INDEX(J$320:J$343,MATCH($F203,$B$320:$B$343,0))/INDEX($D$320:$D$343,MATCH($F203,$B$320:$B$343,0)),SUMIFS('Input-Allocators'!G$32:G$80,'Input-Allocators'!$B$32:$B$80,$F203))*$D203</f>
        <v>0</v>
      </c>
      <c r="K203" s="14">
        <f ca="1">IFERROR(INDEX(K$320:K$343,MATCH($F203,$B$320:$B$343,0))/INDEX($D$320:$D$343,MATCH($F203,$B$320:$B$343,0)),SUMIFS('Input-Allocators'!H$32:H$80,'Input-Allocators'!$B$32:$B$80,$F203))*$D203</f>
        <v>0</v>
      </c>
      <c r="L203" s="14">
        <f ca="1">IFERROR(INDEX(L$320:L$343,MATCH($F203,$B$320:$B$343,0))/INDEX($D$320:$D$343,MATCH($F203,$B$320:$B$343,0)),SUMIFS('Input-Allocators'!I$32:I$80,'Input-Allocators'!$B$32:$B$80,$F203))*$D203</f>
        <v>0</v>
      </c>
      <c r="M203" s="14">
        <f ca="1">IFERROR(INDEX(M$320:M$343,MATCH($F203,$B$320:$B$343,0))/INDEX($D$320:$D$343,MATCH($F203,$B$320:$B$343,0)),SUMIFS('Input-Allocators'!J$32:J$80,'Input-Allocators'!$B$32:$B$80,$F203))*$D203</f>
        <v>0</v>
      </c>
      <c r="N203" s="14">
        <f ca="1">IFERROR(INDEX(N$320:N$343,MATCH($F203,$B$320:$B$343,0))/INDEX($D$320:$D$343,MATCH($F203,$B$320:$B$343,0)),SUMIFS('Input-Allocators'!K$32:K$80,'Input-Allocators'!$B$32:$B$80,$F203))*$D203</f>
        <v>0</v>
      </c>
      <c r="O203" s="14">
        <f ca="1">IFERROR(INDEX(O$320:O$343,MATCH($F203,$B$320:$B$343,0))/INDEX($D$320:$D$343,MATCH($F203,$B$320:$B$343,0)),SUMIFS('Input-Allocators'!L$32:L$80,'Input-Allocators'!$B$32:$B$80,$F203))*$D203</f>
        <v>0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0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0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0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4">
        <f ca="1">IFERROR(INDEX(G$320:G$343,MATCH($F206,$B$320:$B$343,0))/INDEX($D$320:$D$343,MATCH($F206,$B$320:$B$343,0)),SUMIFS('Input-Allocators'!D$32:D$80,'Input-Allocators'!$B$32:$B$80,$F206))*$D206</f>
        <v>0</v>
      </c>
      <c r="H206" s="14">
        <f ca="1">IFERROR(INDEX(H$320:H$343,MATCH($F206,$B$320:$B$343,0))/INDEX($D$320:$D$343,MATCH($F206,$B$320:$B$343,0)),SUMIFS('Input-Allocators'!E$32:E$80,'Input-Allocators'!$B$32:$B$80,$F206))*$D206</f>
        <v>0</v>
      </c>
      <c r="I206" s="14">
        <f ca="1">IFERROR(INDEX(I$320:I$343,MATCH($F206,$B$320:$B$343,0))/INDEX($D$320:$D$343,MATCH($F206,$B$320:$B$343,0)),SUMIFS('Input-Allocators'!F$32:F$80,'Input-Allocators'!$B$32:$B$80,$F206))*$D206</f>
        <v>0</v>
      </c>
      <c r="J206" s="14">
        <f ca="1">IFERROR(INDEX(J$320:J$343,MATCH($F206,$B$320:$B$343,0))/INDEX($D$320:$D$343,MATCH($F206,$B$320:$B$343,0)),SUMIFS('Input-Allocators'!G$32:G$80,'Input-Allocators'!$B$32:$B$80,$F206))*$D206</f>
        <v>0</v>
      </c>
      <c r="K206" s="14">
        <f ca="1">IFERROR(INDEX(K$320:K$343,MATCH($F206,$B$320:$B$343,0))/INDEX($D$320:$D$343,MATCH($F206,$B$320:$B$343,0)),SUMIFS('Input-Allocators'!H$32:H$80,'Input-Allocators'!$B$32:$B$80,$F206))*$D206</f>
        <v>0</v>
      </c>
      <c r="L206" s="14">
        <f ca="1">IFERROR(INDEX(L$320:L$343,MATCH($F206,$B$320:$B$343,0))/INDEX($D$320:$D$343,MATCH($F206,$B$320:$B$343,0)),SUMIFS('Input-Allocators'!I$32:I$80,'Input-Allocators'!$B$32:$B$80,$F206))*$D206</f>
        <v>0</v>
      </c>
      <c r="M206" s="14">
        <f ca="1">IFERROR(INDEX(M$320:M$343,MATCH($F206,$B$320:$B$343,0))/INDEX($D$320:$D$343,MATCH($F206,$B$320:$B$343,0)),SUMIFS('Input-Allocators'!J$32:J$80,'Input-Allocators'!$B$32:$B$80,$F206))*$D206</f>
        <v>0</v>
      </c>
      <c r="N206" s="14">
        <f ca="1">IFERROR(INDEX(N$320:N$343,MATCH($F206,$B$320:$B$343,0))/INDEX($D$320:$D$343,MATCH($F206,$B$320:$B$343,0)),SUMIFS('Input-Allocators'!K$32:K$80,'Input-Allocators'!$B$32:$B$80,$F206))*$D206</f>
        <v>0</v>
      </c>
      <c r="O206" s="14">
        <f ca="1">IFERROR(INDEX(O$320:O$343,MATCH($F206,$B$320:$B$343,0))/INDEX($D$320:$D$343,MATCH($F206,$B$320:$B$343,0)),SUMIFS('Input-Allocators'!L$32:L$80,'Input-Allocators'!$B$32:$B$80,$F206))*$D206</f>
        <v>0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0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-</v>
      </c>
      <c r="G207" s="14">
        <f ca="1">IFERROR(INDEX(G$320:G$343,MATCH($F207,$B$320:$B$343,0))/INDEX($D$320:$D$343,MATCH($F207,$B$320:$B$343,0)),SUMIFS('Input-Allocators'!D$32:D$80,'Input-Allocators'!$B$32:$B$80,$F207))*$D207</f>
        <v>0</v>
      </c>
      <c r="H207" s="14">
        <f ca="1">IFERROR(INDEX(H$320:H$343,MATCH($F207,$B$320:$B$343,0))/INDEX($D$320:$D$343,MATCH($F207,$B$320:$B$343,0)),SUMIFS('Input-Allocators'!E$32:E$80,'Input-Allocators'!$B$32:$B$80,$F207))*$D207</f>
        <v>0</v>
      </c>
      <c r="I207" s="14">
        <f ca="1">IFERROR(INDEX(I$320:I$343,MATCH($F207,$B$320:$B$343,0))/INDEX($D$320:$D$343,MATCH($F207,$B$320:$B$343,0)),SUMIFS('Input-Allocators'!F$32:F$80,'Input-Allocators'!$B$32:$B$80,$F207))*$D207</f>
        <v>0</v>
      </c>
      <c r="J207" s="14">
        <f ca="1">IFERROR(INDEX(J$320:J$343,MATCH($F207,$B$320:$B$343,0))/INDEX($D$320:$D$343,MATCH($F207,$B$320:$B$343,0)),SUMIFS('Input-Allocators'!G$32:G$80,'Input-Allocators'!$B$32:$B$80,$F207))*$D207</f>
        <v>0</v>
      </c>
      <c r="K207" s="14">
        <f ca="1">IFERROR(INDEX(K$320:K$343,MATCH($F207,$B$320:$B$343,0))/INDEX($D$320:$D$343,MATCH($F207,$B$320:$B$343,0)),SUMIFS('Input-Allocators'!H$32:H$80,'Input-Allocators'!$B$32:$B$80,$F207))*$D207</f>
        <v>0</v>
      </c>
      <c r="L207" s="14">
        <f ca="1">IFERROR(INDEX(L$320:L$343,MATCH($F207,$B$320:$B$343,0))/INDEX($D$320:$D$343,MATCH($F207,$B$320:$B$343,0)),SUMIFS('Input-Allocators'!I$32:I$80,'Input-Allocators'!$B$32:$B$80,$F207))*$D207</f>
        <v>0</v>
      </c>
      <c r="M207" s="14">
        <f ca="1">IFERROR(INDEX(M$320:M$343,MATCH($F207,$B$320:$B$343,0))/INDEX($D$320:$D$343,MATCH($F207,$B$320:$B$343,0)),SUMIFS('Input-Allocators'!J$32:J$80,'Input-Allocators'!$B$32:$B$80,$F207))*$D207</f>
        <v>0</v>
      </c>
      <c r="N207" s="14">
        <f ca="1">IFERROR(INDEX(N$320:N$343,MATCH($F207,$B$320:$B$343,0))/INDEX($D$320:$D$343,MATCH($F207,$B$320:$B$343,0)),SUMIFS('Input-Allocators'!K$32:K$80,'Input-Allocators'!$B$32:$B$80,$F207))*$D207</f>
        <v>0</v>
      </c>
      <c r="O207" s="14">
        <f ca="1">IFERROR(INDEX(O$320:O$343,MATCH($F207,$B$320:$B$343,0))/INDEX($D$320:$D$343,MATCH($F207,$B$320:$B$343,0)),SUMIFS('Input-Allocators'!L$32:L$80,'Input-Allocators'!$B$32:$B$80,$F207))*$D207</f>
        <v>0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0</v>
      </c>
      <c r="E208" s="14">
        <f t="shared" ca="1" si="49"/>
        <v>0</v>
      </c>
      <c r="F208" s="46"/>
      <c r="G208" s="174">
        <f t="shared" ref="G208:U208" ca="1" si="50">SUBTOTAL(9,G196:G207)</f>
        <v>0</v>
      </c>
      <c r="H208" s="174">
        <f t="shared" ca="1" si="50"/>
        <v>0</v>
      </c>
      <c r="I208" s="174">
        <f t="shared" ca="1" si="50"/>
        <v>0</v>
      </c>
      <c r="J208" s="174">
        <f t="shared" ca="1" si="50"/>
        <v>0</v>
      </c>
      <c r="K208" s="174">
        <f t="shared" ca="1" si="50"/>
        <v>0</v>
      </c>
      <c r="L208" s="174">
        <f t="shared" ca="1" si="50"/>
        <v>0</v>
      </c>
      <c r="M208" s="174">
        <f t="shared" ca="1" si="50"/>
        <v>0</v>
      </c>
      <c r="N208" s="174">
        <f t="shared" ca="1" si="50"/>
        <v>0</v>
      </c>
      <c r="O208" s="174">
        <f t="shared" ca="1" si="50"/>
        <v>0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0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4">
        <f ca="1">IFERROR(INDEX(G$320:G$343,MATCH($F211,$B$320:$B$343,0))/INDEX($D$320:$D$343,MATCH($F211,$B$320:$B$343,0)),SUMIFS('Input-Allocators'!D$32:D$80,'Input-Allocators'!$B$32:$B$80,$F211))*$D211</f>
        <v>0</v>
      </c>
      <c r="H211" s="14">
        <f ca="1">IFERROR(INDEX(H$320:H$343,MATCH($F211,$B$320:$B$343,0))/INDEX($D$320:$D$343,MATCH($F211,$B$320:$B$343,0)),SUMIFS('Input-Allocators'!E$32:E$80,'Input-Allocators'!$B$32:$B$80,$F211))*$D211</f>
        <v>0</v>
      </c>
      <c r="I211" s="14">
        <f ca="1">IFERROR(INDEX(I$320:I$343,MATCH($F211,$B$320:$B$343,0))/INDEX($D$320:$D$343,MATCH($F211,$B$320:$B$343,0)),SUMIFS('Input-Allocators'!F$32:F$80,'Input-Allocators'!$B$32:$B$80,$F211))*$D211</f>
        <v>0</v>
      </c>
      <c r="J211" s="14">
        <f ca="1">IFERROR(INDEX(J$320:J$343,MATCH($F211,$B$320:$B$343,0))/INDEX($D$320:$D$343,MATCH($F211,$B$320:$B$343,0)),SUMIFS('Input-Allocators'!G$32:G$80,'Input-Allocators'!$B$32:$B$80,$F211))*$D211</f>
        <v>0</v>
      </c>
      <c r="K211" s="14">
        <f ca="1">IFERROR(INDEX(K$320:K$343,MATCH($F211,$B$320:$B$343,0))/INDEX($D$320:$D$343,MATCH($F211,$B$320:$B$343,0)),SUMIFS('Input-Allocators'!H$32:H$80,'Input-Allocators'!$B$32:$B$80,$F211))*$D211</f>
        <v>0</v>
      </c>
      <c r="L211" s="14">
        <f ca="1">IFERROR(INDEX(L$320:L$343,MATCH($F211,$B$320:$B$343,0))/INDEX($D$320:$D$343,MATCH($F211,$B$320:$B$343,0)),SUMIFS('Input-Allocators'!I$32:I$80,'Input-Allocators'!$B$32:$B$80,$F211))*$D211</f>
        <v>0</v>
      </c>
      <c r="M211" s="14">
        <f ca="1">IFERROR(INDEX(M$320:M$343,MATCH($F211,$B$320:$B$343,0))/INDEX($D$320:$D$343,MATCH($F211,$B$320:$B$343,0)),SUMIFS('Input-Allocators'!J$32:J$80,'Input-Allocators'!$B$32:$B$80,$F211))*$D211</f>
        <v>0</v>
      </c>
      <c r="N211" s="14">
        <f ca="1">IFERROR(INDEX(N$320:N$343,MATCH($F211,$B$320:$B$343,0))/INDEX($D$320:$D$343,MATCH($F211,$B$320:$B$343,0)),SUMIFS('Input-Allocators'!K$32:K$80,'Input-Allocators'!$B$32:$B$80,$F211))*$D211</f>
        <v>0</v>
      </c>
      <c r="O211" s="14">
        <f ca="1">IFERROR(INDEX(O$320:O$343,MATCH($F211,$B$320:$B$343,0))/INDEX($D$320:$D$343,MATCH($F211,$B$320:$B$343,0)),SUMIFS('Input-Allocators'!L$32:L$80,'Input-Allocators'!$B$32:$B$80,$F211))*$D211</f>
        <v>0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0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4">
        <f ca="1">IFERROR(INDEX(G$320:G$343,MATCH($F212,$B$320:$B$343,0))/INDEX($D$320:$D$343,MATCH($F212,$B$320:$B$343,0)),SUMIFS('Input-Allocators'!D$32:D$80,'Input-Allocators'!$B$32:$B$80,$F212))*$D212</f>
        <v>0</v>
      </c>
      <c r="H212" s="14">
        <f ca="1">IFERROR(INDEX(H$320:H$343,MATCH($F212,$B$320:$B$343,0))/INDEX($D$320:$D$343,MATCH($F212,$B$320:$B$343,0)),SUMIFS('Input-Allocators'!E$32:E$80,'Input-Allocators'!$B$32:$B$80,$F212))*$D212</f>
        <v>0</v>
      </c>
      <c r="I212" s="14">
        <f ca="1">IFERROR(INDEX(I$320:I$343,MATCH($F212,$B$320:$B$343,0))/INDEX($D$320:$D$343,MATCH($F212,$B$320:$B$343,0)),SUMIFS('Input-Allocators'!F$32:F$80,'Input-Allocators'!$B$32:$B$80,$F212))*$D212</f>
        <v>0</v>
      </c>
      <c r="J212" s="14">
        <f ca="1">IFERROR(INDEX(J$320:J$343,MATCH($F212,$B$320:$B$343,0))/INDEX($D$320:$D$343,MATCH($F212,$B$320:$B$343,0)),SUMIFS('Input-Allocators'!G$32:G$80,'Input-Allocators'!$B$32:$B$80,$F212))*$D212</f>
        <v>0</v>
      </c>
      <c r="K212" s="14">
        <f ca="1">IFERROR(INDEX(K$320:K$343,MATCH($F212,$B$320:$B$343,0))/INDEX($D$320:$D$343,MATCH($F212,$B$320:$B$343,0)),SUMIFS('Input-Allocators'!H$32:H$80,'Input-Allocators'!$B$32:$B$80,$F212))*$D212</f>
        <v>0</v>
      </c>
      <c r="L212" s="14">
        <f ca="1">IFERROR(INDEX(L$320:L$343,MATCH($F212,$B$320:$B$343,0))/INDEX($D$320:$D$343,MATCH($F212,$B$320:$B$343,0)),SUMIFS('Input-Allocators'!I$32:I$80,'Input-Allocators'!$B$32:$B$80,$F212))*$D212</f>
        <v>0</v>
      </c>
      <c r="M212" s="14">
        <f ca="1">IFERROR(INDEX(M$320:M$343,MATCH($F212,$B$320:$B$343,0))/INDEX($D$320:$D$343,MATCH($F212,$B$320:$B$343,0)),SUMIFS('Input-Allocators'!J$32:J$80,'Input-Allocators'!$B$32:$B$80,$F212))*$D212</f>
        <v>0</v>
      </c>
      <c r="N212" s="14">
        <f ca="1">IFERROR(INDEX(N$320:N$343,MATCH($F212,$B$320:$B$343,0))/INDEX($D$320:$D$343,MATCH($F212,$B$320:$B$343,0)),SUMIFS('Input-Allocators'!K$32:K$80,'Input-Allocators'!$B$32:$B$80,$F212))*$D212</f>
        <v>0</v>
      </c>
      <c r="O212" s="14">
        <f ca="1">IFERROR(INDEX(O$320:O$343,MATCH($F212,$B$320:$B$343,0))/INDEX($D$320:$D$343,MATCH($F212,$B$320:$B$343,0)),SUMIFS('Input-Allocators'!L$32:L$80,'Input-Allocators'!$B$32:$B$80,$F212))*$D212</f>
        <v>0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0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4">
        <f ca="1">IFERROR(INDEX(G$320:G$343,MATCH($F213,$B$320:$B$343,0))/INDEX($D$320:$D$343,MATCH($F213,$B$320:$B$343,0)),SUMIFS('Input-Allocators'!D$32:D$80,'Input-Allocators'!$B$32:$B$80,$F213))*$D213</f>
        <v>0</v>
      </c>
      <c r="H213" s="14">
        <f ca="1">IFERROR(INDEX(H$320:H$343,MATCH($F213,$B$320:$B$343,0))/INDEX($D$320:$D$343,MATCH($F213,$B$320:$B$343,0)),SUMIFS('Input-Allocators'!E$32:E$80,'Input-Allocators'!$B$32:$B$80,$F213))*$D213</f>
        <v>0</v>
      </c>
      <c r="I213" s="14">
        <f ca="1">IFERROR(INDEX(I$320:I$343,MATCH($F213,$B$320:$B$343,0))/INDEX($D$320:$D$343,MATCH($F213,$B$320:$B$343,0)),SUMIFS('Input-Allocators'!F$32:F$80,'Input-Allocators'!$B$32:$B$80,$F213))*$D213</f>
        <v>0</v>
      </c>
      <c r="J213" s="14">
        <f ca="1">IFERROR(INDEX(J$320:J$343,MATCH($F213,$B$320:$B$343,0))/INDEX($D$320:$D$343,MATCH($F213,$B$320:$B$343,0)),SUMIFS('Input-Allocators'!G$32:G$80,'Input-Allocators'!$B$32:$B$80,$F213))*$D213</f>
        <v>0</v>
      </c>
      <c r="K213" s="14">
        <f ca="1">IFERROR(INDEX(K$320:K$343,MATCH($F213,$B$320:$B$343,0))/INDEX($D$320:$D$343,MATCH($F213,$B$320:$B$343,0)),SUMIFS('Input-Allocators'!H$32:H$80,'Input-Allocators'!$B$32:$B$80,$F213))*$D213</f>
        <v>0</v>
      </c>
      <c r="L213" s="14">
        <f ca="1">IFERROR(INDEX(L$320:L$343,MATCH($F213,$B$320:$B$343,0))/INDEX($D$320:$D$343,MATCH($F213,$B$320:$B$343,0)),SUMIFS('Input-Allocators'!I$32:I$80,'Input-Allocators'!$B$32:$B$80,$F213))*$D213</f>
        <v>0</v>
      </c>
      <c r="M213" s="14">
        <f ca="1">IFERROR(INDEX(M$320:M$343,MATCH($F213,$B$320:$B$343,0))/INDEX($D$320:$D$343,MATCH($F213,$B$320:$B$343,0)),SUMIFS('Input-Allocators'!J$32:J$80,'Input-Allocators'!$B$32:$B$80,$F213))*$D213</f>
        <v>0</v>
      </c>
      <c r="N213" s="14">
        <f ca="1">IFERROR(INDEX(N$320:N$343,MATCH($F213,$B$320:$B$343,0))/INDEX($D$320:$D$343,MATCH($F213,$B$320:$B$343,0)),SUMIFS('Input-Allocators'!K$32:K$80,'Input-Allocators'!$B$32:$B$80,$F213))*$D213</f>
        <v>0</v>
      </c>
      <c r="O213" s="14">
        <f ca="1">IFERROR(INDEX(O$320:O$343,MATCH($F213,$B$320:$B$343,0))/INDEX($D$320:$D$343,MATCH($F213,$B$320:$B$343,0)),SUMIFS('Input-Allocators'!L$32:L$80,'Input-Allocators'!$B$32:$B$80,$F213))*$D213</f>
        <v>0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4">
        <f ca="1">IFERROR(INDEX(G$320:G$343,MATCH($F214,$B$320:$B$343,0))/INDEX($D$320:$D$343,MATCH($F214,$B$320:$B$343,0)),SUMIFS('Input-Allocators'!D$32:D$80,'Input-Allocators'!$B$32:$B$80,$F214))*$D214</f>
        <v>0</v>
      </c>
      <c r="H214" s="14">
        <f ca="1">IFERROR(INDEX(H$320:H$343,MATCH($F214,$B$320:$B$343,0))/INDEX($D$320:$D$343,MATCH($F214,$B$320:$B$343,0)),SUMIFS('Input-Allocators'!E$32:E$80,'Input-Allocators'!$B$32:$B$80,$F214))*$D214</f>
        <v>0</v>
      </c>
      <c r="I214" s="14">
        <f ca="1">IFERROR(INDEX(I$320:I$343,MATCH($F214,$B$320:$B$343,0))/INDEX($D$320:$D$343,MATCH($F214,$B$320:$B$343,0)),SUMIFS('Input-Allocators'!F$32:F$80,'Input-Allocators'!$B$32:$B$80,$F214))*$D214</f>
        <v>0</v>
      </c>
      <c r="J214" s="14">
        <f ca="1">IFERROR(INDEX(J$320:J$343,MATCH($F214,$B$320:$B$343,0))/INDEX($D$320:$D$343,MATCH($F214,$B$320:$B$343,0)),SUMIFS('Input-Allocators'!G$32:G$80,'Input-Allocators'!$B$32:$B$80,$F214))*$D214</f>
        <v>0</v>
      </c>
      <c r="K214" s="14">
        <f ca="1">IFERROR(INDEX(K$320:K$343,MATCH($F214,$B$320:$B$343,0))/INDEX($D$320:$D$343,MATCH($F214,$B$320:$B$343,0)),SUMIFS('Input-Allocators'!H$32:H$80,'Input-Allocators'!$B$32:$B$80,$F214))*$D214</f>
        <v>0</v>
      </c>
      <c r="L214" s="14">
        <f ca="1">IFERROR(INDEX(L$320:L$343,MATCH($F214,$B$320:$B$343,0))/INDEX($D$320:$D$343,MATCH($F214,$B$320:$B$343,0)),SUMIFS('Input-Allocators'!I$32:I$80,'Input-Allocators'!$B$32:$B$80,$F214))*$D214</f>
        <v>0</v>
      </c>
      <c r="M214" s="14">
        <f ca="1">IFERROR(INDEX(M$320:M$343,MATCH($F214,$B$320:$B$343,0))/INDEX($D$320:$D$343,MATCH($F214,$B$320:$B$343,0)),SUMIFS('Input-Allocators'!J$32:J$80,'Input-Allocators'!$B$32:$B$80,$F214))*$D214</f>
        <v>0</v>
      </c>
      <c r="N214" s="14">
        <f ca="1">IFERROR(INDEX(N$320:N$343,MATCH($F214,$B$320:$B$343,0))/INDEX($D$320:$D$343,MATCH($F214,$B$320:$B$343,0)),SUMIFS('Input-Allocators'!K$32:K$80,'Input-Allocators'!$B$32:$B$80,$F214))*$D214</f>
        <v>0</v>
      </c>
      <c r="O214" s="14">
        <f ca="1">IFERROR(INDEX(O$320:O$343,MATCH($F214,$B$320:$B$343,0))/INDEX($D$320:$D$343,MATCH($F214,$B$320:$B$343,0)),SUMIFS('Input-Allocators'!L$32:L$80,'Input-Allocators'!$B$32:$B$80,$F214))*$D214</f>
        <v>0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0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4">
        <f ca="1">IFERROR(INDEX(G$320:G$343,MATCH($F215,$B$320:$B$343,0))/INDEX($D$320:$D$343,MATCH($F215,$B$320:$B$343,0)),SUMIFS('Input-Allocators'!D$32:D$80,'Input-Allocators'!$B$32:$B$80,$F215))*$D215</f>
        <v>0</v>
      </c>
      <c r="H215" s="14">
        <f ca="1">IFERROR(INDEX(H$320:H$343,MATCH($F215,$B$320:$B$343,0))/INDEX($D$320:$D$343,MATCH($F215,$B$320:$B$343,0)),SUMIFS('Input-Allocators'!E$32:E$80,'Input-Allocators'!$B$32:$B$80,$F215))*$D215</f>
        <v>0</v>
      </c>
      <c r="I215" s="14">
        <f ca="1">IFERROR(INDEX(I$320:I$343,MATCH($F215,$B$320:$B$343,0))/INDEX($D$320:$D$343,MATCH($F215,$B$320:$B$343,0)),SUMIFS('Input-Allocators'!F$32:F$80,'Input-Allocators'!$B$32:$B$80,$F215))*$D215</f>
        <v>0</v>
      </c>
      <c r="J215" s="14">
        <f ca="1">IFERROR(INDEX(J$320:J$343,MATCH($F215,$B$320:$B$343,0))/INDEX($D$320:$D$343,MATCH($F215,$B$320:$B$343,0)),SUMIFS('Input-Allocators'!G$32:G$80,'Input-Allocators'!$B$32:$B$80,$F215))*$D215</f>
        <v>0</v>
      </c>
      <c r="K215" s="14">
        <f ca="1">IFERROR(INDEX(K$320:K$343,MATCH($F215,$B$320:$B$343,0))/INDEX($D$320:$D$343,MATCH($F215,$B$320:$B$343,0)),SUMIFS('Input-Allocators'!H$32:H$80,'Input-Allocators'!$B$32:$B$80,$F215))*$D215</f>
        <v>0</v>
      </c>
      <c r="L215" s="14">
        <f ca="1">IFERROR(INDEX(L$320:L$343,MATCH($F215,$B$320:$B$343,0))/INDEX($D$320:$D$343,MATCH($F215,$B$320:$B$343,0)),SUMIFS('Input-Allocators'!I$32:I$80,'Input-Allocators'!$B$32:$B$80,$F215))*$D215</f>
        <v>0</v>
      </c>
      <c r="M215" s="14">
        <f ca="1">IFERROR(INDEX(M$320:M$343,MATCH($F215,$B$320:$B$343,0))/INDEX($D$320:$D$343,MATCH($F215,$B$320:$B$343,0)),SUMIFS('Input-Allocators'!J$32:J$80,'Input-Allocators'!$B$32:$B$80,$F215))*$D215</f>
        <v>0</v>
      </c>
      <c r="N215" s="14">
        <f ca="1">IFERROR(INDEX(N$320:N$343,MATCH($F215,$B$320:$B$343,0))/INDEX($D$320:$D$343,MATCH($F215,$B$320:$B$343,0)),SUMIFS('Input-Allocators'!K$32:K$80,'Input-Allocators'!$B$32:$B$80,$F215))*$D215</f>
        <v>0</v>
      </c>
      <c r="O215" s="14">
        <f ca="1">IFERROR(INDEX(O$320:O$343,MATCH($F215,$B$320:$B$343,0))/INDEX($D$320:$D$343,MATCH($F215,$B$320:$B$343,0)),SUMIFS('Input-Allocators'!L$32:L$80,'Input-Allocators'!$B$32:$B$80,$F215))*$D215</f>
        <v>0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0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0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0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0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-</v>
      </c>
      <c r="G220" s="14">
        <f ca="1">IFERROR(INDEX(G$320:G$343,MATCH($F220,$B$320:$B$343,0))/INDEX($D$320:$D$343,MATCH($F220,$B$320:$B$343,0)),SUMIFS('Input-Allocators'!D$32:D$80,'Input-Allocators'!$B$32:$B$80,$F220))*$D220</f>
        <v>0</v>
      </c>
      <c r="H220" s="14">
        <f ca="1">IFERROR(INDEX(H$320:H$343,MATCH($F220,$B$320:$B$343,0))/INDEX($D$320:$D$343,MATCH($F220,$B$320:$B$343,0)),SUMIFS('Input-Allocators'!E$32:E$80,'Input-Allocators'!$B$32:$B$80,$F220))*$D220</f>
        <v>0</v>
      </c>
      <c r="I220" s="14">
        <f ca="1">IFERROR(INDEX(I$320:I$343,MATCH($F220,$B$320:$B$343,0))/INDEX($D$320:$D$343,MATCH($F220,$B$320:$B$343,0)),SUMIFS('Input-Allocators'!F$32:F$80,'Input-Allocators'!$B$32:$B$80,$F220))*$D220</f>
        <v>0</v>
      </c>
      <c r="J220" s="14">
        <f ca="1">IFERROR(INDEX(J$320:J$343,MATCH($F220,$B$320:$B$343,0))/INDEX($D$320:$D$343,MATCH($F220,$B$320:$B$343,0)),SUMIFS('Input-Allocators'!G$32:G$80,'Input-Allocators'!$B$32:$B$80,$F220))*$D220</f>
        <v>0</v>
      </c>
      <c r="K220" s="14">
        <f ca="1">IFERROR(INDEX(K$320:K$343,MATCH($F220,$B$320:$B$343,0))/INDEX($D$320:$D$343,MATCH($F220,$B$320:$B$343,0)),SUMIFS('Input-Allocators'!H$32:H$80,'Input-Allocators'!$B$32:$B$80,$F220))*$D220</f>
        <v>0</v>
      </c>
      <c r="L220" s="14">
        <f ca="1">IFERROR(INDEX(L$320:L$343,MATCH($F220,$B$320:$B$343,0))/INDEX($D$320:$D$343,MATCH($F220,$B$320:$B$343,0)),SUMIFS('Input-Allocators'!I$32:I$80,'Input-Allocators'!$B$32:$B$80,$F220))*$D220</f>
        <v>0</v>
      </c>
      <c r="M220" s="14">
        <f ca="1">IFERROR(INDEX(M$320:M$343,MATCH($F220,$B$320:$B$343,0))/INDEX($D$320:$D$343,MATCH($F220,$B$320:$B$343,0)),SUMIFS('Input-Allocators'!J$32:J$80,'Input-Allocators'!$B$32:$B$80,$F220))*$D220</f>
        <v>0</v>
      </c>
      <c r="N220" s="14">
        <f ca="1">IFERROR(INDEX(N$320:N$343,MATCH($F220,$B$320:$B$343,0))/INDEX($D$320:$D$343,MATCH($F220,$B$320:$B$343,0)),SUMIFS('Input-Allocators'!K$32:K$80,'Input-Allocators'!$B$32:$B$80,$F220))*$D220</f>
        <v>0</v>
      </c>
      <c r="O220" s="14">
        <f ca="1">IFERROR(INDEX(O$320:O$343,MATCH($F220,$B$320:$B$343,0))/INDEX($D$320:$D$343,MATCH($F220,$B$320:$B$343,0)),SUMIFS('Input-Allocators'!L$32:L$80,'Input-Allocators'!$B$32:$B$80,$F220))*$D220</f>
        <v>0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0</v>
      </c>
      <c r="E221" s="14">
        <f t="shared" ca="1" si="49"/>
        <v>0</v>
      </c>
      <c r="F221" s="46"/>
      <c r="G221" s="174">
        <f t="shared" ref="G221:U221" ca="1" si="52">SUBTOTAL(9,G211:G220)</f>
        <v>0</v>
      </c>
      <c r="H221" s="174">
        <f t="shared" ca="1" si="52"/>
        <v>0</v>
      </c>
      <c r="I221" s="174">
        <f t="shared" ca="1" si="52"/>
        <v>0</v>
      </c>
      <c r="J221" s="174">
        <f t="shared" ca="1" si="52"/>
        <v>0</v>
      </c>
      <c r="K221" s="174">
        <f t="shared" ca="1" si="52"/>
        <v>0</v>
      </c>
      <c r="L221" s="174">
        <f t="shared" ca="1" si="52"/>
        <v>0</v>
      </c>
      <c r="M221" s="174">
        <f t="shared" ca="1" si="52"/>
        <v>0</v>
      </c>
      <c r="N221" s="174">
        <f t="shared" ca="1" si="52"/>
        <v>0</v>
      </c>
      <c r="O221" s="174">
        <f t="shared" ca="1" si="52"/>
        <v>0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1327.2833176747295</v>
      </c>
      <c r="E223" s="14">
        <f t="shared" ca="1" si="49"/>
        <v>0</v>
      </c>
      <c r="F223" s="46"/>
      <c r="G223" s="175">
        <f t="shared" ref="G223:U223" ca="1" si="53">SUBTOTAL(9,G129:G221)</f>
        <v>751.18189035094008</v>
      </c>
      <c r="H223" s="175">
        <f t="shared" ca="1" si="53"/>
        <v>46.542142642727491</v>
      </c>
      <c r="I223" s="175">
        <f t="shared" ca="1" si="53"/>
        <v>84.8261644298763</v>
      </c>
      <c r="J223" s="175">
        <f t="shared" ca="1" si="53"/>
        <v>256.56375326022686</v>
      </c>
      <c r="K223" s="175">
        <f t="shared" ca="1" si="53"/>
        <v>1.0165258472281617</v>
      </c>
      <c r="L223" s="175">
        <f t="shared" ca="1" si="53"/>
        <v>2.7209725094989481</v>
      </c>
      <c r="M223" s="175">
        <f t="shared" ca="1" si="53"/>
        <v>88.367113982305526</v>
      </c>
      <c r="N223" s="175">
        <f t="shared" ca="1" si="53"/>
        <v>29.285565016758586</v>
      </c>
      <c r="O223" s="175">
        <f t="shared" ca="1" si="53"/>
        <v>66.779189635167526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0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0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0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0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0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9"/>
        <v>0</v>
      </c>
      <c r="F232" s="46"/>
      <c r="G232" s="174">
        <f t="shared" ref="G232:U232" ca="1" si="55">SUBTOTAL(9,G227:G231)</f>
        <v>0</v>
      </c>
      <c r="H232" s="174">
        <f t="shared" ca="1" si="55"/>
        <v>0</v>
      </c>
      <c r="I232" s="174">
        <f t="shared" ca="1" si="55"/>
        <v>0</v>
      </c>
      <c r="J232" s="174">
        <f t="shared" ca="1" si="55"/>
        <v>0</v>
      </c>
      <c r="K232" s="174">
        <f t="shared" ca="1" si="55"/>
        <v>0</v>
      </c>
      <c r="L232" s="174">
        <f t="shared" ca="1" si="55"/>
        <v>0</v>
      </c>
      <c r="M232" s="174">
        <f t="shared" ca="1" si="55"/>
        <v>0</v>
      </c>
      <c r="N232" s="174">
        <f t="shared" ca="1" si="55"/>
        <v>0</v>
      </c>
      <c r="O232" s="174">
        <f t="shared" ca="1" si="55"/>
        <v>0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0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0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0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0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9"/>
        <v>0</v>
      </c>
      <c r="F239" s="46"/>
      <c r="G239" s="174">
        <f t="shared" ref="G239:U239" ca="1" si="57">SUBTOTAL(9,G235:G238)</f>
        <v>0</v>
      </c>
      <c r="H239" s="174">
        <f t="shared" ca="1" si="57"/>
        <v>0</v>
      </c>
      <c r="I239" s="174">
        <f t="shared" ca="1" si="57"/>
        <v>0</v>
      </c>
      <c r="J239" s="174">
        <f t="shared" ca="1" si="57"/>
        <v>0</v>
      </c>
      <c r="K239" s="174">
        <f t="shared" ca="1" si="57"/>
        <v>0</v>
      </c>
      <c r="L239" s="174">
        <f t="shared" ca="1" si="57"/>
        <v>0</v>
      </c>
      <c r="M239" s="174">
        <f t="shared" ca="1" si="57"/>
        <v>0</v>
      </c>
      <c r="N239" s="174">
        <f t="shared" ca="1" si="57"/>
        <v>0</v>
      </c>
      <c r="O239" s="174">
        <f t="shared" ca="1" si="57"/>
        <v>0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0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9"/>
        <v>0</v>
      </c>
      <c r="F246" s="46"/>
      <c r="G246" s="174">
        <f t="shared" ref="G246:U246" ca="1" si="59">SUBTOTAL(9,G242:G245)</f>
        <v>0</v>
      </c>
      <c r="H246" s="174">
        <f t="shared" ca="1" si="59"/>
        <v>0</v>
      </c>
      <c r="I246" s="174">
        <f t="shared" ca="1" si="59"/>
        <v>0</v>
      </c>
      <c r="J246" s="174">
        <f t="shared" ca="1" si="59"/>
        <v>0</v>
      </c>
      <c r="K246" s="174">
        <f t="shared" ca="1" si="59"/>
        <v>0</v>
      </c>
      <c r="L246" s="174">
        <f t="shared" ca="1" si="59"/>
        <v>0</v>
      </c>
      <c r="M246" s="174">
        <f t="shared" ca="1" si="59"/>
        <v>0</v>
      </c>
      <c r="N246" s="174">
        <f t="shared" ca="1" si="59"/>
        <v>0</v>
      </c>
      <c r="O246" s="174">
        <f t="shared" ca="1" si="59"/>
        <v>0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0</v>
      </c>
      <c r="H248" s="175">
        <f t="shared" ca="1" si="61"/>
        <v>0</v>
      </c>
      <c r="I248" s="175">
        <f t="shared" ca="1" si="61"/>
        <v>0</v>
      </c>
      <c r="J248" s="175">
        <f t="shared" ca="1" si="61"/>
        <v>0</v>
      </c>
      <c r="K248" s="175">
        <f t="shared" ca="1" si="61"/>
        <v>0</v>
      </c>
      <c r="L248" s="175">
        <f t="shared" ca="1" si="61"/>
        <v>0</v>
      </c>
      <c r="M248" s="175">
        <f t="shared" ca="1" si="61"/>
        <v>0</v>
      </c>
      <c r="N248" s="175">
        <f t="shared" ca="1" si="61"/>
        <v>0</v>
      </c>
      <c r="O248" s="175">
        <f t="shared" ca="1" si="61"/>
        <v>0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60.30207838938837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INT_OML</v>
      </c>
      <c r="G251" s="14">
        <f ca="1">IFERROR(INDEX(G$320:G$343,MATCH($F251,$B$320:$B$343,0))/INDEX($D$320:$D$343,MATCH($F251,$B$320:$B$343,0)),SUMIFS('Input-Allocators'!D$32:D$80,'Input-Allocators'!$B$32:$B$80,$F251))*$D251</f>
        <v>34.128229168124165</v>
      </c>
      <c r="H251" s="14">
        <f ca="1">IFERROR(INDEX(H$320:H$343,MATCH($F251,$B$320:$B$343,0))/INDEX($D$320:$D$343,MATCH($F251,$B$320:$B$343,0)),SUMIFS('Input-Allocators'!E$32:E$80,'Input-Allocators'!$B$32:$B$80,$F251))*$D251</f>
        <v>2.1145356810245413</v>
      </c>
      <c r="I251" s="14">
        <f ca="1">IFERROR(INDEX(I$320:I$343,MATCH($F251,$B$320:$B$343,0))/INDEX($D$320:$D$343,MATCH($F251,$B$320:$B$343,0)),SUMIFS('Input-Allocators'!F$32:F$80,'Input-Allocators'!$B$32:$B$80,$F251))*$D251</f>
        <v>3.8538825500216998</v>
      </c>
      <c r="J251" s="14">
        <f ca="1">IFERROR(INDEX(J$320:J$343,MATCH($F251,$B$320:$B$343,0))/INDEX($D$320:$D$343,MATCH($F251,$B$320:$B$343,0)),SUMIFS('Input-Allocators'!G$32:G$80,'Input-Allocators'!$B$32:$B$80,$F251))*$D251</f>
        <v>11.656386662101765</v>
      </c>
      <c r="K251" s="14">
        <f ca="1">IFERROR(INDEX(K$320:K$343,MATCH($F251,$B$320:$B$343,0))/INDEX($D$320:$D$343,MATCH($F251,$B$320:$B$343,0)),SUMIFS('Input-Allocators'!H$32:H$80,'Input-Allocators'!$B$32:$B$80,$F251))*$D251</f>
        <v>4.6183524277078399E-2</v>
      </c>
      <c r="L251" s="14">
        <f ca="1">IFERROR(INDEX(L$320:L$343,MATCH($F251,$B$320:$B$343,0))/INDEX($D$320:$D$343,MATCH($F251,$B$320:$B$343,0)),SUMIFS('Input-Allocators'!I$32:I$80,'Input-Allocators'!$B$32:$B$80,$F251))*$D251</f>
        <v>0.12362115561779896</v>
      </c>
      <c r="M251" s="14">
        <f ca="1">IFERROR(INDEX(M$320:M$343,MATCH($F251,$B$320:$B$343,0))/INDEX($D$320:$D$343,MATCH($F251,$B$320:$B$343,0)),SUMIFS('Input-Allocators'!J$32:J$80,'Input-Allocators'!$B$32:$B$80,$F251))*$D251</f>
        <v>4.0147574850412511</v>
      </c>
      <c r="N251" s="14">
        <f ca="1">IFERROR(INDEX(N$320:N$343,MATCH($F251,$B$320:$B$343,0))/INDEX($D$320:$D$343,MATCH($F251,$B$320:$B$343,0)),SUMIFS('Input-Allocators'!K$32:K$80,'Input-Allocators'!$B$32:$B$80,$F251))*$D251</f>
        <v>1.3305225898656887</v>
      </c>
      <c r="O251" s="14">
        <f ca="1">IFERROR(INDEX(O$320:O$343,MATCH($F251,$B$320:$B$343,0))/INDEX($D$320:$D$343,MATCH($F251,$B$320:$B$343,0)),SUMIFS('Input-Allocators'!L$32:L$80,'Input-Allocators'!$B$32:$B$80,$F251))*$D251</f>
        <v>3.0339595733143696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88.059330199417857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INT_OML</v>
      </c>
      <c r="G252" s="14">
        <f ca="1">IFERROR(INDEX(G$320:G$343,MATCH($F252,$B$320:$B$343,0))/INDEX($D$320:$D$343,MATCH($F252,$B$320:$B$343,0)),SUMIFS('Input-Allocators'!D$32:D$80,'Input-Allocators'!$B$32:$B$80,$F252))*$D252</f>
        <v>49.837569146971681</v>
      </c>
      <c r="H252" s="14">
        <f ca="1">IFERROR(INDEX(H$320:H$343,MATCH($F252,$B$320:$B$343,0))/INDEX($D$320:$D$343,MATCH($F252,$B$320:$B$343,0)),SUMIFS('Input-Allocators'!E$32:E$80,'Input-Allocators'!$B$32:$B$80,$F252))*$D252</f>
        <v>3.0878636479395087</v>
      </c>
      <c r="I252" s="14">
        <f ca="1">IFERROR(INDEX(I$320:I$343,MATCH($F252,$B$320:$B$343,0))/INDEX($D$320:$D$343,MATCH($F252,$B$320:$B$343,0)),SUMIFS('Input-Allocators'!F$32:F$80,'Input-Allocators'!$B$32:$B$80,$F252))*$D252</f>
        <v>5.6278377974092502</v>
      </c>
      <c r="J252" s="14">
        <f ca="1">IFERROR(INDEX(J$320:J$343,MATCH($F252,$B$320:$B$343,0))/INDEX($D$320:$D$343,MATCH($F252,$B$320:$B$343,0)),SUMIFS('Input-Allocators'!G$32:G$80,'Input-Allocators'!$B$32:$B$80,$F252))*$D252</f>
        <v>17.021861093775154</v>
      </c>
      <c r="K252" s="14">
        <f ca="1">IFERROR(INDEX(K$320:K$343,MATCH($F252,$B$320:$B$343,0))/INDEX($D$320:$D$343,MATCH($F252,$B$320:$B$343,0)),SUMIFS('Input-Allocators'!H$32:H$80,'Input-Allocators'!$B$32:$B$80,$F252))*$D252</f>
        <v>6.7441957602637895E-2</v>
      </c>
      <c r="L252" s="14">
        <f ca="1">IFERROR(INDEX(L$320:L$343,MATCH($F252,$B$320:$B$343,0))/INDEX($D$320:$D$343,MATCH($F252,$B$320:$B$343,0)),SUMIFS('Input-Allocators'!I$32:I$80,'Input-Allocators'!$B$32:$B$80,$F252))*$D252</f>
        <v>0.18052439406627543</v>
      </c>
      <c r="M252" s="14">
        <f ca="1">IFERROR(INDEX(M$320:M$343,MATCH($F252,$B$320:$B$343,0))/INDEX($D$320:$D$343,MATCH($F252,$B$320:$B$343,0)),SUMIFS('Input-Allocators'!J$32:J$80,'Input-Allocators'!$B$32:$B$80,$F252))*$D252</f>
        <v>5.862764012260735</v>
      </c>
      <c r="N252" s="14">
        <f ca="1">IFERROR(INDEX(N$320:N$343,MATCH($F252,$B$320:$B$343,0))/INDEX($D$320:$D$343,MATCH($F252,$B$320:$B$343,0)),SUMIFS('Input-Allocators'!K$32:K$80,'Input-Allocators'!$B$32:$B$80,$F252))*$D252</f>
        <v>1.9429666639713259</v>
      </c>
      <c r="O252" s="14">
        <f ca="1">IFERROR(INDEX(O$320:O$343,MATCH($F252,$B$320:$B$343,0))/INDEX($D$320:$D$343,MATCH($F252,$B$320:$B$343,0)),SUMIFS('Input-Allocators'!L$32:L$80,'Input-Allocators'!$B$32:$B$80,$F252))*$D252</f>
        <v>4.430501485421269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-14.983962559541267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INT_OML</v>
      </c>
      <c r="G253" s="14">
        <f ca="1">IFERROR(INDEX(G$320:G$343,MATCH($F253,$B$320:$B$343,0))/INDEX($D$320:$D$343,MATCH($F253,$B$320:$B$343,0)),SUMIFS('Input-Allocators'!D$32:D$80,'Input-Allocators'!$B$32:$B$80,$F253))*$D253</f>
        <v>-8.48024017972498</v>
      </c>
      <c r="H253" s="14">
        <f ca="1">IFERROR(INDEX(H$320:H$343,MATCH($F253,$B$320:$B$343,0))/INDEX($D$320:$D$343,MATCH($F253,$B$320:$B$343,0)),SUMIFS('Input-Allocators'!E$32:E$80,'Input-Allocators'!$B$32:$B$80,$F253))*$D253</f>
        <v>-0.52542340697930934</v>
      </c>
      <c r="I253" s="14">
        <f ca="1">IFERROR(INDEX(I$320:I$343,MATCH($F253,$B$320:$B$343,0))/INDEX($D$320:$D$343,MATCH($F253,$B$320:$B$343,0)),SUMIFS('Input-Allocators'!F$32:F$80,'Input-Allocators'!$B$32:$B$80,$F253))*$D253</f>
        <v>-0.95761926256519336</v>
      </c>
      <c r="J253" s="14">
        <f ca="1">IFERROR(INDEX(J$320:J$343,MATCH($F253,$B$320:$B$343,0))/INDEX($D$320:$D$343,MATCH($F253,$B$320:$B$343,0)),SUMIFS('Input-Allocators'!G$32:G$80,'Input-Allocators'!$B$32:$B$80,$F253))*$D253</f>
        <v>-2.8963986978466161</v>
      </c>
      <c r="K253" s="14">
        <f ca="1">IFERROR(INDEX(K$320:K$343,MATCH($F253,$B$320:$B$343,0))/INDEX($D$320:$D$343,MATCH($F253,$B$320:$B$343,0)),SUMIFS('Input-Allocators'!H$32:H$80,'Input-Allocators'!$B$32:$B$80,$F253))*$D253</f>
        <v>-1.1475760323995473E-2</v>
      </c>
      <c r="L253" s="14">
        <f ca="1">IFERROR(INDEX(L$320:L$343,MATCH($F253,$B$320:$B$343,0))/INDEX($D$320:$D$343,MATCH($F253,$B$320:$B$343,0)),SUMIFS('Input-Allocators'!I$32:I$80,'Input-Allocators'!$B$32:$B$80,$F253))*$D253</f>
        <v>-3.0717594099879116E-2</v>
      </c>
      <c r="M253" s="14">
        <f ca="1">IFERROR(INDEX(M$320:M$343,MATCH($F253,$B$320:$B$343,0))/INDEX($D$320:$D$343,MATCH($F253,$B$320:$B$343,0)),SUMIFS('Input-Allocators'!J$32:J$80,'Input-Allocators'!$B$32:$B$80,$F253))*$D253</f>
        <v>-0.99759373885995717</v>
      </c>
      <c r="N253" s="14">
        <f ca="1">IFERROR(INDEX(N$320:N$343,MATCH($F253,$B$320:$B$343,0))/INDEX($D$320:$D$343,MATCH($F253,$B$320:$B$343,0)),SUMIFS('Input-Allocators'!K$32:K$80,'Input-Allocators'!$B$32:$B$80,$F253))*$D253</f>
        <v>-0.33061050636489631</v>
      </c>
      <c r="O253" s="14">
        <f ca="1">IFERROR(INDEX(O$320:O$343,MATCH($F253,$B$320:$B$343,0))/INDEX($D$320:$D$343,MATCH($F253,$B$320:$B$343,0)),SUMIFS('Input-Allocators'!L$32:L$80,'Input-Allocators'!$B$32:$B$80,$F253))*$D253</f>
        <v>-0.75388341277643667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11.02474218272082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INT_OML</v>
      </c>
      <c r="G254" s="14">
        <f ca="1">IFERROR(INDEX(G$320:G$343,MATCH($F254,$B$320:$B$343,0))/INDEX($D$320:$D$343,MATCH($F254,$B$320:$B$343,0)),SUMIFS('Input-Allocators'!D$32:D$80,'Input-Allocators'!$B$32:$B$80,$F254))*$D254</f>
        <v>6.2395018178609387</v>
      </c>
      <c r="H254" s="14">
        <f ca="1">IFERROR(INDEX(H$320:H$343,MATCH($F254,$B$320:$B$343,0))/INDEX($D$320:$D$343,MATCH($F254,$B$320:$B$343,0)),SUMIFS('Input-Allocators'!E$32:E$80,'Input-Allocators'!$B$32:$B$80,$F254))*$D254</f>
        <v>0.3865905013907765</v>
      </c>
      <c r="I254" s="14">
        <f ca="1">IFERROR(INDEX(I$320:I$343,MATCH($F254,$B$320:$B$343,0))/INDEX($D$320:$D$343,MATCH($F254,$B$320:$B$343,0)),SUMIFS('Input-Allocators'!F$32:F$80,'Input-Allocators'!$B$32:$B$80,$F254))*$D254</f>
        <v>0.70458701675451252</v>
      </c>
      <c r="J254" s="14">
        <f ca="1">IFERROR(INDEX(J$320:J$343,MATCH($F254,$B$320:$B$343,0))/INDEX($D$320:$D$343,MATCH($F254,$B$320:$B$343,0)),SUMIFS('Input-Allocators'!G$32:G$80,'Input-Allocators'!$B$32:$B$80,$F254))*$D254</f>
        <v>2.1310817332357801</v>
      </c>
      <c r="K254" s="14">
        <f ca="1">IFERROR(INDEX(K$320:K$343,MATCH($F254,$B$320:$B$343,0))/INDEX($D$320:$D$343,MATCH($F254,$B$320:$B$343,0)),SUMIFS('Input-Allocators'!H$32:H$80,'Input-Allocators'!$B$32:$B$80,$F254))*$D254</f>
        <v>8.4435140851433187E-3</v>
      </c>
      <c r="L254" s="14">
        <f ca="1">IFERROR(INDEX(L$320:L$343,MATCH($F254,$B$320:$B$343,0))/INDEX($D$320:$D$343,MATCH($F254,$B$320:$B$343,0)),SUMIFS('Input-Allocators'!I$32:I$80,'Input-Allocators'!$B$32:$B$80,$F254))*$D254</f>
        <v>2.2601067913706887E-2</v>
      </c>
      <c r="M254" s="14">
        <f ca="1">IFERROR(INDEX(M$320:M$343,MATCH($F254,$B$320:$B$343,0))/INDEX($D$320:$D$343,MATCH($F254,$B$320:$B$343,0)),SUMIFS('Input-Allocators'!J$32:J$80,'Input-Allocators'!$B$32:$B$80,$F254))*$D254</f>
        <v>0.73399901596952843</v>
      </c>
      <c r="N254" s="14">
        <f ca="1">IFERROR(INDEX(N$320:N$343,MATCH($F254,$B$320:$B$343,0))/INDEX($D$320:$D$343,MATCH($F254,$B$320:$B$343,0)),SUMIFS('Input-Allocators'!K$32:K$80,'Input-Allocators'!$B$32:$B$80,$F254))*$D254</f>
        <v>0.24325311686332396</v>
      </c>
      <c r="O254" s="14">
        <f ca="1">IFERROR(INDEX(O$320:O$343,MATCH($F254,$B$320:$B$343,0))/INDEX($D$320:$D$343,MATCH($F254,$B$320:$B$343,0)),SUMIFS('Input-Allocators'!L$32:L$80,'Input-Allocators'!$B$32:$B$80,$F254))*$D254</f>
        <v>0.55468439864710695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6.8347091954242085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INT_TOTPLT</v>
      </c>
      <c r="G255" s="14">
        <f ca="1">IFERROR(INDEX(G$320:G$343,MATCH($F255,$B$320:$B$343,0))/INDEX($D$320:$D$343,MATCH($F255,$B$320:$B$343,0)),SUMIFS('Input-Allocators'!D$32:D$80,'Input-Allocators'!$B$32:$B$80,$F255))*$D255</f>
        <v>3.8681340336682339</v>
      </c>
      <c r="H255" s="14">
        <f ca="1">IFERROR(INDEX(H$320:H$343,MATCH($F255,$B$320:$B$343,0))/INDEX($D$320:$D$343,MATCH($F255,$B$320:$B$343,0)),SUMIFS('Input-Allocators'!E$32:E$80,'Input-Allocators'!$B$32:$B$80,$F255))*$D255</f>
        <v>0.23966398587174143</v>
      </c>
      <c r="I255" s="14">
        <f ca="1">IFERROR(INDEX(I$320:I$343,MATCH($F255,$B$320:$B$343,0))/INDEX($D$320:$D$343,MATCH($F255,$B$320:$B$343,0)),SUMIFS('Input-Allocators'!F$32:F$80,'Input-Allocators'!$B$32:$B$80,$F255))*$D255</f>
        <v>0.43680362611437618</v>
      </c>
      <c r="J255" s="14">
        <f ca="1">IFERROR(INDEX(J$320:J$343,MATCH($F255,$B$320:$B$343,0))/INDEX($D$320:$D$343,MATCH($F255,$B$320:$B$343,0)),SUMIFS('Input-Allocators'!G$32:G$80,'Input-Allocators'!$B$32:$B$80,$F255))*$D255</f>
        <v>1.3211487105045876</v>
      </c>
      <c r="K255" s="14">
        <f ca="1">IFERROR(INDEX(K$320:K$343,MATCH($F255,$B$320:$B$343,0))/INDEX($D$320:$D$343,MATCH($F255,$B$320:$B$343,0)),SUMIFS('Input-Allocators'!H$32:H$80,'Input-Allocators'!$B$32:$B$80,$F255))*$D255</f>
        <v>5.2344955013887461E-3</v>
      </c>
      <c r="L255" s="14">
        <f ca="1">IFERROR(INDEX(L$320:L$343,MATCH($F255,$B$320:$B$343,0))/INDEX($D$320:$D$343,MATCH($F255,$B$320:$B$343,0)),SUMIFS('Input-Allocators'!I$32:I$80,'Input-Allocators'!$B$32:$B$80,$F255))*$D255</f>
        <v>1.4011368623052651E-2</v>
      </c>
      <c r="M255" s="14">
        <f ca="1">IFERROR(INDEX(M$320:M$343,MATCH($F255,$B$320:$B$343,0))/INDEX($D$320:$D$343,MATCH($F255,$B$320:$B$343,0)),SUMIFS('Input-Allocators'!J$32:J$80,'Input-Allocators'!$B$32:$B$80,$F255))*$D255</f>
        <v>0.45503738234731039</v>
      </c>
      <c r="N255" s="14">
        <f ca="1">IFERROR(INDEX(N$320:N$343,MATCH($F255,$B$320:$B$343,0))/INDEX($D$320:$D$343,MATCH($F255,$B$320:$B$343,0)),SUMIFS('Input-Allocators'!K$32:K$80,'Input-Allocators'!$B$32:$B$80,$F255))*$D255</f>
        <v>0.150803010817533</v>
      </c>
      <c r="O255" s="14">
        <f ca="1">IFERROR(INDEX(O$320:O$343,MATCH($F255,$B$320:$B$343,0))/INDEX($D$320:$D$343,MATCH($F255,$B$320:$B$343,0)),SUMIFS('Input-Allocators'!L$32:L$80,'Input-Allocators'!$B$32:$B$80,$F255))*$D255</f>
        <v>0.34387258197598175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23.659712335775748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INT_OML</v>
      </c>
      <c r="G256" s="14">
        <f ca="1">IFERROR(INDEX(G$320:G$343,MATCH($F256,$B$320:$B$343,0))/INDEX($D$320:$D$343,MATCH($F256,$B$320:$B$343,0)),SUMIFS('Input-Allocators'!D$32:D$80,'Input-Allocators'!$B$32:$B$80,$F256))*$D256</f>
        <v>13.390319309281754</v>
      </c>
      <c r="H256" s="14">
        <f ca="1">IFERROR(INDEX(H$320:H$343,MATCH($F256,$B$320:$B$343,0))/INDEX($D$320:$D$343,MATCH($F256,$B$320:$B$343,0)),SUMIFS('Input-Allocators'!E$32:E$80,'Input-Allocators'!$B$32:$B$80,$F256))*$D256</f>
        <v>0.82964480284941877</v>
      </c>
      <c r="I256" s="14">
        <f ca="1">IFERROR(INDEX(I$320:I$343,MATCH($F256,$B$320:$B$343,0))/INDEX($D$320:$D$343,MATCH($F256,$B$320:$B$343,0)),SUMIFS('Input-Allocators'!F$32:F$80,'Input-Allocators'!$B$32:$B$80,$F256))*$D256</f>
        <v>1.5120830814585151</v>
      </c>
      <c r="J256" s="14">
        <f ca="1">IFERROR(INDEX(J$320:J$343,MATCH($F256,$B$320:$B$343,0))/INDEX($D$320:$D$343,MATCH($F256,$B$320:$B$343,0)),SUMIFS('Input-Allocators'!G$32:G$80,'Input-Allocators'!$B$32:$B$80,$F256))*$D256</f>
        <v>4.5734203972052887</v>
      </c>
      <c r="K256" s="14">
        <f ca="1">IFERROR(INDEX(K$320:K$343,MATCH($F256,$B$320:$B$343,0))/INDEX($D$320:$D$343,MATCH($F256,$B$320:$B$343,0)),SUMIFS('Input-Allocators'!H$32:H$80,'Input-Allocators'!$B$32:$B$80,$F256))*$D256</f>
        <v>1.8120252704926267E-2</v>
      </c>
      <c r="L256" s="14">
        <f ca="1">IFERROR(INDEX(L$320:L$343,MATCH($F256,$B$320:$B$343,0))/INDEX($D$320:$D$343,MATCH($F256,$B$320:$B$343,0)),SUMIFS('Input-Allocators'!I$32:I$80,'Input-Allocators'!$B$32:$B$80,$F256))*$D256</f>
        <v>4.8503153766056406E-2</v>
      </c>
      <c r="M256" s="14">
        <f ca="1">IFERROR(INDEX(M$320:M$343,MATCH($F256,$B$320:$B$343,0))/INDEX($D$320:$D$343,MATCH($F256,$B$320:$B$343,0)),SUMIFS('Input-Allocators'!J$32:J$80,'Input-Allocators'!$B$32:$B$80,$F256))*$D256</f>
        <v>1.5752028741134398</v>
      </c>
      <c r="N256" s="14">
        <f ca="1">IFERROR(INDEX(N$320:N$343,MATCH($F256,$B$320:$B$343,0))/INDEX($D$320:$D$343,MATCH($F256,$B$320:$B$343,0)),SUMIFS('Input-Allocators'!K$32:K$80,'Input-Allocators'!$B$32:$B$80,$F256))*$D256</f>
        <v>0.52203477182327385</v>
      </c>
      <c r="O256" s="14">
        <f ca="1">IFERROR(INDEX(O$320:O$343,MATCH($F256,$B$320:$B$343,0))/INDEX($D$320:$D$343,MATCH($F256,$B$320:$B$343,0)),SUMIFS('Input-Allocators'!L$32:L$80,'Input-Allocators'!$B$32:$B$80,$F256))*$D256</f>
        <v>1.1903836925730711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156.89545892664708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INT_OML</v>
      </c>
      <c r="G257" s="14">
        <f ca="1">IFERROR(INDEX(G$320:G$343,MATCH($F257,$B$320:$B$343,0))/INDEX($D$320:$D$343,MATCH($F257,$B$320:$B$343,0)),SUMIFS('Input-Allocators'!D$32:D$80,'Input-Allocators'!$B$32:$B$80,$F257))*$D257</f>
        <v>88.795682017966584</v>
      </c>
      <c r="H257" s="14">
        <f ca="1">IFERROR(INDEX(H$320:H$343,MATCH($F257,$B$320:$B$343,0))/INDEX($D$320:$D$343,MATCH($F257,$B$320:$B$343,0)),SUMIFS('Input-Allocators'!E$32:E$80,'Input-Allocators'!$B$32:$B$80,$F257))*$D257</f>
        <v>5.5016519322739814</v>
      </c>
      <c r="I257" s="14">
        <f ca="1">IFERROR(INDEX(I$320:I$343,MATCH($F257,$B$320:$B$343,0))/INDEX($D$320:$D$343,MATCH($F257,$B$320:$B$343,0)),SUMIFS('Input-Allocators'!F$32:F$80,'Input-Allocators'!$B$32:$B$80,$F257))*$D257</f>
        <v>10.027128209920136</v>
      </c>
      <c r="J257" s="14">
        <f ca="1">IFERROR(INDEX(J$320:J$343,MATCH($F257,$B$320:$B$343,0))/INDEX($D$320:$D$343,MATCH($F257,$B$320:$B$343,0)),SUMIFS('Input-Allocators'!G$32:G$80,'Input-Allocators'!$B$32:$B$80,$F257))*$D257</f>
        <v>30.327878965756053</v>
      </c>
      <c r="K257" s="14">
        <f ca="1">IFERROR(INDEX(K$320:K$343,MATCH($F257,$B$320:$B$343,0))/INDEX($D$320:$D$343,MATCH($F257,$B$320:$B$343,0)),SUMIFS('Input-Allocators'!H$32:H$80,'Input-Allocators'!$B$32:$B$80,$F257))*$D257</f>
        <v>0.12016145097873228</v>
      </c>
      <c r="L257" s="14">
        <f ca="1">IFERROR(INDEX(L$320:L$343,MATCH($F257,$B$320:$B$343,0))/INDEX($D$320:$D$343,MATCH($F257,$B$320:$B$343,0)),SUMIFS('Input-Allocators'!I$32:I$80,'Input-Allocators'!$B$32:$B$80,$F257))*$D257</f>
        <v>0.32164062104881203</v>
      </c>
      <c r="M257" s="14">
        <f ca="1">IFERROR(INDEX(M$320:M$343,MATCH($F257,$B$320:$B$343,0))/INDEX($D$320:$D$343,MATCH($F257,$B$320:$B$343,0)),SUMIFS('Input-Allocators'!J$32:J$80,'Input-Allocators'!$B$32:$B$80,$F257))*$D257</f>
        <v>10.445696647921581</v>
      </c>
      <c r="N257" s="14">
        <f ca="1">IFERROR(INDEX(N$320:N$343,MATCH($F257,$B$320:$B$343,0))/INDEX($D$320:$D$343,MATCH($F257,$B$320:$B$343,0)),SUMIFS('Input-Allocators'!K$32:K$80,'Input-Allocators'!$B$32:$B$80,$F257))*$D257</f>
        <v>3.4617870216888487</v>
      </c>
      <c r="O257" s="14">
        <f ca="1">IFERROR(INDEX(O$320:O$343,MATCH($F257,$B$320:$B$343,0))/INDEX($D$320:$D$343,MATCH($F257,$B$320:$B$343,0)),SUMIFS('Input-Allocators'!L$32:L$80,'Input-Allocators'!$B$32:$B$80,$F257))*$D257</f>
        <v>7.8938320590923245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0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0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4">
        <f ca="1">IFERROR(INDEX(G$320:G$343,MATCH($F262,$B$320:$B$343,0))/INDEX($D$320:$D$343,MATCH($F262,$B$320:$B$343,0)),SUMIFS('Input-Allocators'!D$32:D$80,'Input-Allocators'!$B$32:$B$80,$F262))*$D262</f>
        <v>0</v>
      </c>
      <c r="H262" s="14">
        <f ca="1">IFERROR(INDEX(H$320:H$343,MATCH($F262,$B$320:$B$343,0))/INDEX($D$320:$D$343,MATCH($F262,$B$320:$B$343,0)),SUMIFS('Input-Allocators'!E$32:E$80,'Input-Allocators'!$B$32:$B$80,$F262))*$D262</f>
        <v>0</v>
      </c>
      <c r="I262" s="14">
        <f ca="1">IFERROR(INDEX(I$320:I$343,MATCH($F262,$B$320:$B$343,0))/INDEX($D$320:$D$343,MATCH($F262,$B$320:$B$343,0)),SUMIFS('Input-Allocators'!F$32:F$80,'Input-Allocators'!$B$32:$B$80,$F262))*$D262</f>
        <v>0</v>
      </c>
      <c r="J262" s="14">
        <f ca="1">IFERROR(INDEX(J$320:J$343,MATCH($F262,$B$320:$B$343,0))/INDEX($D$320:$D$343,MATCH($F262,$B$320:$B$343,0)),SUMIFS('Input-Allocators'!G$32:G$80,'Input-Allocators'!$B$32:$B$80,$F262))*$D262</f>
        <v>0</v>
      </c>
      <c r="K262" s="14">
        <f ca="1">IFERROR(INDEX(K$320:K$343,MATCH($F262,$B$320:$B$343,0))/INDEX($D$320:$D$343,MATCH($F262,$B$320:$B$343,0)),SUMIFS('Input-Allocators'!H$32:H$80,'Input-Allocators'!$B$32:$B$80,$F262))*$D262</f>
        <v>0</v>
      </c>
      <c r="L262" s="14">
        <f ca="1">IFERROR(INDEX(L$320:L$343,MATCH($F262,$B$320:$B$343,0))/INDEX($D$320:$D$343,MATCH($F262,$B$320:$B$343,0)),SUMIFS('Input-Allocators'!I$32:I$80,'Input-Allocators'!$B$32:$B$80,$F262))*$D262</f>
        <v>0</v>
      </c>
      <c r="M262" s="14">
        <f ca="1">IFERROR(INDEX(M$320:M$343,MATCH($F262,$B$320:$B$343,0))/INDEX($D$320:$D$343,MATCH($F262,$B$320:$B$343,0)),SUMIFS('Input-Allocators'!J$32:J$80,'Input-Allocators'!$B$32:$B$80,$F262))*$D262</f>
        <v>0</v>
      </c>
      <c r="N262" s="14">
        <f ca="1">IFERROR(INDEX(N$320:N$343,MATCH($F262,$B$320:$B$343,0))/INDEX($D$320:$D$343,MATCH($F262,$B$320:$B$343,0)),SUMIFS('Input-Allocators'!K$32:K$80,'Input-Allocators'!$B$32:$B$80,$F262))*$D262</f>
        <v>0</v>
      </c>
      <c r="O262" s="14">
        <f ca="1">IFERROR(INDEX(O$320:O$343,MATCH($F262,$B$320:$B$343,0))/INDEX($D$320:$D$343,MATCH($F262,$B$320:$B$343,0)),SUMIFS('Input-Allocators'!L$32:L$80,'Input-Allocators'!$B$32:$B$80,$F262))*$D262</f>
        <v>0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16.295009810002675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INT_OML</v>
      </c>
      <c r="G263" s="14">
        <f ca="1">IFERROR(INDEX(G$320:G$343,MATCH($F263,$B$320:$B$343,0))/INDEX($D$320:$D$343,MATCH($F263,$B$320:$B$343,0)),SUMIFS('Input-Allocators'!D$32:D$80,'Input-Allocators'!$B$32:$B$80,$F263))*$D263</f>
        <v>9.2222331957046713</v>
      </c>
      <c r="H263" s="14">
        <f ca="1">IFERROR(INDEX(H$320:H$343,MATCH($F263,$B$320:$B$343,0))/INDEX($D$320:$D$343,MATCH($F263,$B$320:$B$343,0)),SUMIFS('Input-Allocators'!E$32:E$80,'Input-Allocators'!$B$32:$B$80,$F263))*$D263</f>
        <v>0.57139622026624926</v>
      </c>
      <c r="I263" s="14">
        <f ca="1">IFERROR(INDEX(I$320:I$343,MATCH($F263,$B$320:$B$343,0))/INDEX($D$320:$D$343,MATCH($F263,$B$320:$B$343,0)),SUMIFS('Input-Allocators'!F$32:F$80,'Input-Allocators'!$B$32:$B$80,$F263))*$D263</f>
        <v>1.0414077862074611</v>
      </c>
      <c r="J263" s="14">
        <f ca="1">IFERROR(INDEX(J$320:J$343,MATCH($F263,$B$320:$B$343,0))/INDEX($D$320:$D$343,MATCH($F263,$B$320:$B$343,0)),SUMIFS('Input-Allocators'!G$32:G$80,'Input-Allocators'!$B$32:$B$80,$F263))*$D263</f>
        <v>3.1498240206851205</v>
      </c>
      <c r="K263" s="14">
        <f ca="1">IFERROR(INDEX(K$320:K$343,MATCH($F263,$B$320:$B$343,0))/INDEX($D$320:$D$343,MATCH($F263,$B$320:$B$343,0)),SUMIFS('Input-Allocators'!H$32:H$80,'Input-Allocators'!$B$32:$B$80,$F263))*$D263</f>
        <v>1.2479851462100197E-2</v>
      </c>
      <c r="L263" s="14">
        <f ca="1">IFERROR(INDEX(L$320:L$343,MATCH($F263,$B$320:$B$343,0))/INDEX($D$320:$D$343,MATCH($F263,$B$320:$B$343,0)),SUMIFS('Input-Allocators'!I$32:I$80,'Input-Allocators'!$B$32:$B$80,$F263))*$D263</f>
        <v>3.3405282161392068E-2</v>
      </c>
      <c r="M263" s="14">
        <f ca="1">IFERROR(INDEX(M$320:M$343,MATCH($F263,$B$320:$B$343,0))/INDEX($D$320:$D$343,MATCH($F263,$B$320:$B$343,0)),SUMIFS('Input-Allocators'!J$32:J$80,'Input-Allocators'!$B$32:$B$80,$F263))*$D263</f>
        <v>1.0848798971917559</v>
      </c>
      <c r="N263" s="14">
        <f ca="1">IFERROR(INDEX(N$320:N$343,MATCH($F263,$B$320:$B$343,0))/INDEX($D$320:$D$343,MATCH($F263,$B$320:$B$343,0)),SUMIFS('Input-Allocators'!K$32:K$80,'Input-Allocators'!$B$32:$B$80,$F263))*$D263</f>
        <v>0.35953783407417089</v>
      </c>
      <c r="O263" s="14">
        <f ca="1">IFERROR(INDEX(O$320:O$343,MATCH($F263,$B$320:$B$343,0))/INDEX($D$320:$D$343,MATCH($F263,$B$320:$B$343,0)),SUMIFS('Input-Allocators'!L$32:L$80,'Input-Allocators'!$B$32:$B$80,$F263))*$D263</f>
        <v>0.81984572224975061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0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-</v>
      </c>
      <c r="G264" s="14">
        <f ca="1">IFERROR(INDEX(G$320:G$343,MATCH($F264,$B$320:$B$343,0))/INDEX($D$320:$D$343,MATCH($F264,$B$320:$B$343,0)),SUMIFS('Input-Allocators'!D$32:D$80,'Input-Allocators'!$B$32:$B$80,$F264))*$D264</f>
        <v>0</v>
      </c>
      <c r="H264" s="14">
        <f ca="1">IFERROR(INDEX(H$320:H$343,MATCH($F264,$B$320:$B$343,0))/INDEX($D$320:$D$343,MATCH($F264,$B$320:$B$343,0)),SUMIFS('Input-Allocators'!E$32:E$80,'Input-Allocators'!$B$32:$B$80,$F264))*$D264</f>
        <v>0</v>
      </c>
      <c r="I264" s="14">
        <f ca="1">IFERROR(INDEX(I$320:I$343,MATCH($F264,$B$320:$B$343,0))/INDEX($D$320:$D$343,MATCH($F264,$B$320:$B$343,0)),SUMIFS('Input-Allocators'!F$32:F$80,'Input-Allocators'!$B$32:$B$80,$F264))*$D264</f>
        <v>0</v>
      </c>
      <c r="J264" s="14">
        <f ca="1">IFERROR(INDEX(J$320:J$343,MATCH($F264,$B$320:$B$343,0))/INDEX($D$320:$D$343,MATCH($F264,$B$320:$B$343,0)),SUMIFS('Input-Allocators'!G$32:G$80,'Input-Allocators'!$B$32:$B$80,$F264))*$D264</f>
        <v>0</v>
      </c>
      <c r="K264" s="14">
        <f ca="1">IFERROR(INDEX(K$320:K$343,MATCH($F264,$B$320:$B$343,0))/INDEX($D$320:$D$343,MATCH($F264,$B$320:$B$343,0)),SUMIFS('Input-Allocators'!H$32:H$80,'Input-Allocators'!$B$32:$B$80,$F264))*$D264</f>
        <v>0</v>
      </c>
      <c r="L264" s="14">
        <f ca="1">IFERROR(INDEX(L$320:L$343,MATCH($F264,$B$320:$B$343,0))/INDEX($D$320:$D$343,MATCH($F264,$B$320:$B$343,0)),SUMIFS('Input-Allocators'!I$32:I$80,'Input-Allocators'!$B$32:$B$80,$F264))*$D264</f>
        <v>0</v>
      </c>
      <c r="M264" s="14">
        <f ca="1">IFERROR(INDEX(M$320:M$343,MATCH($F264,$B$320:$B$343,0))/INDEX($D$320:$D$343,MATCH($F264,$B$320:$B$343,0)),SUMIFS('Input-Allocators'!J$32:J$80,'Input-Allocators'!$B$32:$B$80,$F264))*$D264</f>
        <v>0</v>
      </c>
      <c r="N264" s="14">
        <f ca="1">IFERROR(INDEX(N$320:N$343,MATCH($F264,$B$320:$B$343,0))/INDEX($D$320:$D$343,MATCH($F264,$B$320:$B$343,0)),SUMIFS('Input-Allocators'!K$32:K$80,'Input-Allocators'!$B$32:$B$80,$F264))*$D264</f>
        <v>0</v>
      </c>
      <c r="O264" s="14">
        <f ca="1">IFERROR(INDEX(O$320:O$343,MATCH($F264,$B$320:$B$343,0))/INDEX($D$320:$D$343,MATCH($F264,$B$320:$B$343,0)),SUMIFS('Input-Allocators'!L$32:L$80,'Input-Allocators'!$B$32:$B$80,$F264))*$D264</f>
        <v>0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348.0870784798355</v>
      </c>
      <c r="E265" s="14">
        <f t="shared" ca="1" si="60"/>
        <v>0</v>
      </c>
      <c r="F265" s="46"/>
      <c r="G265" s="174">
        <f t="shared" ref="G265:U265" ca="1" si="63">SUBTOTAL(9,G251:G264)</f>
        <v>197.00142850985304</v>
      </c>
      <c r="H265" s="174">
        <f t="shared" ca="1" si="63"/>
        <v>12.205923364636911</v>
      </c>
      <c r="I265" s="174">
        <f t="shared" ca="1" si="63"/>
        <v>22.246110805320757</v>
      </c>
      <c r="J265" s="174">
        <f t="shared" ca="1" si="63"/>
        <v>67.285202885417121</v>
      </c>
      <c r="K265" s="174">
        <f t="shared" ca="1" si="63"/>
        <v>0.2665892862880116</v>
      </c>
      <c r="L265" s="174">
        <f t="shared" ca="1" si="63"/>
        <v>0.71358944909721522</v>
      </c>
      <c r="M265" s="174">
        <f t="shared" ca="1" si="63"/>
        <v>23.174743575985644</v>
      </c>
      <c r="N265" s="174">
        <f t="shared" ca="1" si="63"/>
        <v>7.6802945027392688</v>
      </c>
      <c r="O265" s="174">
        <f t="shared" ca="1" si="63"/>
        <v>17.513196100497439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1675.370396154565</v>
      </c>
      <c r="E267" s="168">
        <f t="shared" ca="1" si="60"/>
        <v>0</v>
      </c>
      <c r="F267" s="182"/>
      <c r="G267" s="177">
        <f t="shared" ref="G267:U267" ca="1" si="64">SUBTOTAL(9,G127:G266)</f>
        <v>948.18331886079307</v>
      </c>
      <c r="H267" s="177">
        <f t="shared" ca="1" si="64"/>
        <v>58.7480660073644</v>
      </c>
      <c r="I267" s="177">
        <f t="shared" ca="1" si="64"/>
        <v>107.07227523519707</v>
      </c>
      <c r="J267" s="177">
        <f t="shared" ca="1" si="64"/>
        <v>323.84895614564391</v>
      </c>
      <c r="K267" s="177">
        <f t="shared" ca="1" si="64"/>
        <v>1.2831151335161737</v>
      </c>
      <c r="L267" s="177">
        <f t="shared" ca="1" si="64"/>
        <v>3.4345619585961633</v>
      </c>
      <c r="M267" s="177">
        <f t="shared" ca="1" si="64"/>
        <v>111.54185755829117</v>
      </c>
      <c r="N267" s="177">
        <f t="shared" ca="1" si="64"/>
        <v>36.96585951949784</v>
      </c>
      <c r="O267" s="177">
        <f t="shared" ca="1" si="64"/>
        <v>84.292385735664965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0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1269.58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INT_TRANSPT</v>
      </c>
      <c r="G273" s="14">
        <f ca="1">IFERROR(INDEX(G$320:G$343,MATCH($F273,$B$320:$B$343,0))/INDEX($D$320:$D$343,MATCH($F273,$B$320:$B$343,0)),SUMIFS('Input-Allocators'!D$32:D$80,'Input-Allocators'!$B$32:$B$80,$F273))*$D273</f>
        <v>718.52444135477413</v>
      </c>
      <c r="H273" s="14">
        <f ca="1">IFERROR(INDEX(H$320:H$343,MATCH($F273,$B$320:$B$343,0))/INDEX($D$320:$D$343,MATCH($F273,$B$320:$B$343,0)),SUMIFS('Input-Allocators'!E$32:E$80,'Input-Allocators'!$B$32:$B$80,$F273))*$D273</f>
        <v>44.518734372305701</v>
      </c>
      <c r="I273" s="14">
        <f ca="1">IFERROR(INDEX(I$320:I$343,MATCH($F273,$B$320:$B$343,0))/INDEX($D$320:$D$343,MATCH($F273,$B$320:$B$343,0)),SUMIFS('Input-Allocators'!F$32:F$80,'Input-Allocators'!$B$32:$B$80,$F273))*$D273</f>
        <v>81.138367673867108</v>
      </c>
      <c r="J273" s="14">
        <f ca="1">IFERROR(INDEX(J$320:J$343,MATCH($F273,$B$320:$B$343,0))/INDEX($D$320:$D$343,MATCH($F273,$B$320:$B$343,0)),SUMIFS('Input-Allocators'!G$32:G$80,'Input-Allocators'!$B$32:$B$80,$F273))*$D273</f>
        <v>245.40970682488702</v>
      </c>
      <c r="K273" s="14">
        <f ca="1">IFERROR(INDEX(K$320:K$343,MATCH($F273,$B$320:$B$343,0))/INDEX($D$320:$D$343,MATCH($F273,$B$320:$B$343,0)),SUMIFS('Input-Allocators'!H$32:H$80,'Input-Allocators'!$B$32:$B$80,$F273))*$D273</f>
        <v>0.97233263459143449</v>
      </c>
      <c r="L273" s="14">
        <f ca="1">IFERROR(INDEX(L$320:L$343,MATCH($F273,$B$320:$B$343,0))/INDEX($D$320:$D$343,MATCH($F273,$B$320:$B$343,0)),SUMIFS('Input-Allocators'!I$32:I$80,'Input-Allocators'!$B$32:$B$80,$F273))*$D273</f>
        <v>2.6026788950090967</v>
      </c>
      <c r="M273" s="14">
        <f ca="1">IFERROR(INDEX(M$320:M$343,MATCH($F273,$B$320:$B$343,0))/INDEX($D$320:$D$343,MATCH($F273,$B$320:$B$343,0)),SUMIFS('Input-Allocators'!J$32:J$80,'Input-Allocators'!$B$32:$B$80,$F273))*$D273</f>
        <v>84.525375310374415</v>
      </c>
      <c r="N273" s="14">
        <f ca="1">IFERROR(INDEX(N$320:N$343,MATCH($F273,$B$320:$B$343,0))/INDEX($D$320:$D$343,MATCH($F273,$B$320:$B$343,0)),SUMIFS('Input-Allocators'!K$32:K$80,'Input-Allocators'!$B$32:$B$80,$F273))*$D273</f>
        <v>28.012382238867222</v>
      </c>
      <c r="O273" s="14">
        <f ca="1">IFERROR(INDEX(O$320:O$343,MATCH($F273,$B$320:$B$343,0))/INDEX($D$320:$D$343,MATCH($F273,$B$320:$B$343,0)),SUMIFS('Input-Allocators'!L$32:L$80,'Input-Allocators'!$B$32:$B$80,$F273))*$D273</f>
        <v>63.875980695323527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0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4">
        <f ca="1">IFERROR(INDEX(G$320:G$343,MATCH($F274,$B$320:$B$343,0))/INDEX($D$320:$D$343,MATCH($F274,$B$320:$B$343,0)),SUMIFS('Input-Allocators'!D$32:D$80,'Input-Allocators'!$B$32:$B$80,$F274))*$D274</f>
        <v>0</v>
      </c>
      <c r="H274" s="14">
        <f ca="1">IFERROR(INDEX(H$320:H$343,MATCH($F274,$B$320:$B$343,0))/INDEX($D$320:$D$343,MATCH($F274,$B$320:$B$343,0)),SUMIFS('Input-Allocators'!E$32:E$80,'Input-Allocators'!$B$32:$B$80,$F274))*$D274</f>
        <v>0</v>
      </c>
      <c r="I274" s="14">
        <f ca="1">IFERROR(INDEX(I$320:I$343,MATCH($F274,$B$320:$B$343,0))/INDEX($D$320:$D$343,MATCH($F274,$B$320:$B$343,0)),SUMIFS('Input-Allocators'!F$32:F$80,'Input-Allocators'!$B$32:$B$80,$F274))*$D274</f>
        <v>0</v>
      </c>
      <c r="J274" s="14">
        <f ca="1">IFERROR(INDEX(J$320:J$343,MATCH($F274,$B$320:$B$343,0))/INDEX($D$320:$D$343,MATCH($F274,$B$320:$B$343,0)),SUMIFS('Input-Allocators'!G$32:G$80,'Input-Allocators'!$B$32:$B$80,$F274))*$D274</f>
        <v>0</v>
      </c>
      <c r="K274" s="14">
        <f ca="1">IFERROR(INDEX(K$320:K$343,MATCH($F274,$B$320:$B$343,0))/INDEX($D$320:$D$343,MATCH($F274,$B$320:$B$343,0)),SUMIFS('Input-Allocators'!H$32:H$80,'Input-Allocators'!$B$32:$B$80,$F274))*$D274</f>
        <v>0</v>
      </c>
      <c r="L274" s="14">
        <f ca="1">IFERROR(INDEX(L$320:L$343,MATCH($F274,$B$320:$B$343,0))/INDEX($D$320:$D$343,MATCH($F274,$B$320:$B$343,0)),SUMIFS('Input-Allocators'!I$32:I$80,'Input-Allocators'!$B$32:$B$80,$F274))*$D274</f>
        <v>0</v>
      </c>
      <c r="M274" s="14">
        <f ca="1">IFERROR(INDEX(M$320:M$343,MATCH($F274,$B$320:$B$343,0))/INDEX($D$320:$D$343,MATCH($F274,$B$320:$B$343,0)),SUMIFS('Input-Allocators'!J$32:J$80,'Input-Allocators'!$B$32:$B$80,$F274))*$D274</f>
        <v>0</v>
      </c>
      <c r="N274" s="14">
        <f ca="1">IFERROR(INDEX(N$320:N$343,MATCH($F274,$B$320:$B$343,0))/INDEX($D$320:$D$343,MATCH($F274,$B$320:$B$343,0)),SUMIFS('Input-Allocators'!K$32:K$80,'Input-Allocators'!$B$32:$B$80,$F274))*$D274</f>
        <v>0</v>
      </c>
      <c r="O274" s="14">
        <f ca="1">IFERROR(INDEX(O$320:O$343,MATCH($F274,$B$320:$B$343,0))/INDEX($D$320:$D$343,MATCH($F274,$B$320:$B$343,0)),SUMIFS('Input-Allocators'!L$32:L$80,'Input-Allocators'!$B$32:$B$80,$F274))*$D274</f>
        <v>0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66.772796865340652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INT_GENPLT</v>
      </c>
      <c r="G275" s="14">
        <f ca="1">IFERROR(INDEX(G$320:G$343,MATCH($F275,$B$320:$B$343,0))/INDEX($D$320:$D$343,MATCH($F275,$B$320:$B$343,0)),SUMIFS('Input-Allocators'!D$32:D$80,'Input-Allocators'!$B$32:$B$80,$F275))*$D275</f>
        <v>37.790361037008083</v>
      </c>
      <c r="H275" s="14">
        <f ca="1">IFERROR(INDEX(H$320:H$343,MATCH($F275,$B$320:$B$343,0))/INDEX($D$320:$D$343,MATCH($F275,$B$320:$B$343,0)),SUMIFS('Input-Allocators'!E$32:E$80,'Input-Allocators'!$B$32:$B$80,$F275))*$D275</f>
        <v>2.3414360709400177</v>
      </c>
      <c r="I275" s="14">
        <f ca="1">IFERROR(INDEX(I$320:I$343,MATCH($F275,$B$320:$B$343,0))/INDEX($D$320:$D$343,MATCH($F275,$B$320:$B$343,0)),SUMIFS('Input-Allocators'!F$32:F$80,'Input-Allocators'!$B$32:$B$80,$F275))*$D275</f>
        <v>4.2674236697746117</v>
      </c>
      <c r="J275" s="14">
        <f ca="1">IFERROR(INDEX(J$320:J$343,MATCH($F275,$B$320:$B$343,0))/INDEX($D$320:$D$343,MATCH($F275,$B$320:$B$343,0)),SUMIFS('Input-Allocators'!G$32:G$80,'Input-Allocators'!$B$32:$B$80,$F275))*$D275</f>
        <v>12.907175997259715</v>
      </c>
      <c r="K275" s="14">
        <f ca="1">IFERROR(INDEX(K$320:K$343,MATCH($F275,$B$320:$B$343,0))/INDEX($D$320:$D$343,MATCH($F275,$B$320:$B$343,0)),SUMIFS('Input-Allocators'!H$32:H$80,'Input-Allocators'!$B$32:$B$80,$F275))*$D275</f>
        <v>5.1139250378168646E-2</v>
      </c>
      <c r="L275" s="14">
        <f ca="1">IFERROR(INDEX(L$320:L$343,MATCH($F275,$B$320:$B$343,0))/INDEX($D$320:$D$343,MATCH($F275,$B$320:$B$343,0)),SUMIFS('Input-Allocators'!I$32:I$80,'Input-Allocators'!$B$32:$B$80,$F275))*$D275</f>
        <v>0.13688633182796803</v>
      </c>
      <c r="M275" s="14">
        <f ca="1">IFERROR(INDEX(M$320:M$343,MATCH($F275,$B$320:$B$343,0))/INDEX($D$320:$D$343,MATCH($F275,$B$320:$B$343,0)),SUMIFS('Input-Allocators'!J$32:J$80,'Input-Allocators'!$B$32:$B$80,$F275))*$D275</f>
        <v>4.4455613002459975</v>
      </c>
      <c r="N275" s="14">
        <f ca="1">IFERROR(INDEX(N$320:N$343,MATCH($F275,$B$320:$B$343,0))/INDEX($D$320:$D$343,MATCH($F275,$B$320:$B$343,0)),SUMIFS('Input-Allocators'!K$32:K$80,'Input-Allocators'!$B$32:$B$80,$F275))*$D275</f>
        <v>1.4732944036217939</v>
      </c>
      <c r="O275" s="14">
        <f ca="1">IFERROR(INDEX(O$320:O$343,MATCH($F275,$B$320:$B$343,0))/INDEX($D$320:$D$343,MATCH($F275,$B$320:$B$343,0)),SUMIFS('Input-Allocators'!L$32:L$80,'Input-Allocators'!$B$32:$B$80,$F275))*$D275</f>
        <v>3.3595188042842987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204.97159191391589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INT_TOTPLT</v>
      </c>
      <c r="G276" s="14">
        <f ca="1">IFERROR(INDEX(G$320:G$343,MATCH($F276,$B$320:$B$343,0))/INDEX($D$320:$D$343,MATCH($F276,$B$320:$B$343,0)),SUMIFS('Input-Allocators'!D$32:D$80,'Input-Allocators'!$B$32:$B$80,$F276))*$D276</f>
        <v>116.00458306963337</v>
      </c>
      <c r="H276" s="14">
        <f ca="1">IFERROR(INDEX(H$320:H$343,MATCH($F276,$B$320:$B$343,0))/INDEX($D$320:$D$343,MATCH($F276,$B$320:$B$343,0)),SUMIFS('Input-Allocators'!E$32:E$80,'Input-Allocators'!$B$32:$B$80,$F276))*$D276</f>
        <v>7.1874760584478823</v>
      </c>
      <c r="I276" s="14">
        <f ca="1">IFERROR(INDEX(I$320:I$343,MATCH($F276,$B$320:$B$343,0))/INDEX($D$320:$D$343,MATCH($F276,$B$320:$B$343,0)),SUMIFS('Input-Allocators'!F$32:F$80,'Input-Allocators'!$B$32:$B$80,$F276))*$D276</f>
        <v>13.099655309164566</v>
      </c>
      <c r="J276" s="14">
        <f ca="1">IFERROR(INDEX(J$320:J$343,MATCH($F276,$B$320:$B$343,0))/INDEX($D$320:$D$343,MATCH($F276,$B$320:$B$343,0)),SUMIFS('Input-Allocators'!G$32:G$80,'Input-Allocators'!$B$32:$B$80,$F276))*$D276</f>
        <v>39.620991413715146</v>
      </c>
      <c r="K276" s="14">
        <f ca="1">IFERROR(INDEX(K$320:K$343,MATCH($F276,$B$320:$B$343,0))/INDEX($D$320:$D$343,MATCH($F276,$B$320:$B$343,0)),SUMIFS('Input-Allocators'!H$32:H$80,'Input-Allocators'!$B$32:$B$80,$F276))*$D276</f>
        <v>0.1569814962287199</v>
      </c>
      <c r="L276" s="14">
        <f ca="1">IFERROR(INDEX(L$320:L$343,MATCH($F276,$B$320:$B$343,0))/INDEX($D$320:$D$343,MATCH($F276,$B$320:$B$343,0)),SUMIFS('Input-Allocators'!I$32:I$80,'Input-Allocators'!$B$32:$B$80,$F276))*$D276</f>
        <v>0.42019820440678485</v>
      </c>
      <c r="M276" s="14">
        <f ca="1">IFERROR(INDEX(M$320:M$343,MATCH($F276,$B$320:$B$343,0))/INDEX($D$320:$D$343,MATCH($F276,$B$320:$B$343,0)),SUMIFS('Input-Allocators'!J$32:J$80,'Input-Allocators'!$B$32:$B$80,$F276))*$D276</f>
        <v>13.646482092100257</v>
      </c>
      <c r="N276" s="14">
        <f ca="1">IFERROR(INDEX(N$320:N$343,MATCH($F276,$B$320:$B$343,0))/INDEX($D$320:$D$343,MATCH($F276,$B$320:$B$343,0)),SUMIFS('Input-Allocators'!K$32:K$80,'Input-Allocators'!$B$32:$B$80,$F276))*$D276</f>
        <v>4.5225527976194622</v>
      </c>
      <c r="O276" s="14">
        <f ca="1">IFERROR(INDEX(O$320:O$343,MATCH($F276,$B$320:$B$343,0))/INDEX($D$320:$D$343,MATCH($F276,$B$320:$B$343,0)),SUMIFS('Input-Allocators'!L$32:L$80,'Input-Allocators'!$B$32:$B$80,$F276))*$D276</f>
        <v>10.312671472599618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1541.3243887792567</v>
      </c>
      <c r="E277" s="14">
        <f t="shared" ca="1" si="60"/>
        <v>0</v>
      </c>
      <c r="F277" s="46"/>
      <c r="G277" s="174">
        <f t="shared" ref="G277:U277" ca="1" si="66">SUBTOTAL(9,G271:G276)</f>
        <v>872.31938546141555</v>
      </c>
      <c r="H277" s="174">
        <f t="shared" ca="1" si="66"/>
        <v>54.047646501693606</v>
      </c>
      <c r="I277" s="174">
        <f t="shared" ca="1" si="66"/>
        <v>98.505446652806285</v>
      </c>
      <c r="J277" s="174">
        <f t="shared" ca="1" si="66"/>
        <v>297.9378742358619</v>
      </c>
      <c r="K277" s="174">
        <f t="shared" ca="1" si="66"/>
        <v>1.1804533811983231</v>
      </c>
      <c r="L277" s="174">
        <f t="shared" ca="1" si="66"/>
        <v>3.1597634312438494</v>
      </c>
      <c r="M277" s="174">
        <f t="shared" ca="1" si="66"/>
        <v>102.61741870272067</v>
      </c>
      <c r="N277" s="174">
        <f t="shared" ca="1" si="66"/>
        <v>34.008229440108479</v>
      </c>
      <c r="O277" s="174">
        <f t="shared" ca="1" si="66"/>
        <v>77.548170972207444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0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60"/>
        <v>0</v>
      </c>
      <c r="F287" s="46"/>
      <c r="G287" s="174">
        <f t="shared" ref="G287:U287" ca="1" si="68">SUBTOTAL(9,G280:G286)</f>
        <v>0</v>
      </c>
      <c r="H287" s="174">
        <f t="shared" ca="1" si="68"/>
        <v>0</v>
      </c>
      <c r="I287" s="174">
        <f t="shared" ca="1" si="68"/>
        <v>0</v>
      </c>
      <c r="J287" s="174">
        <f t="shared" ca="1" si="68"/>
        <v>0</v>
      </c>
      <c r="K287" s="174">
        <f t="shared" ca="1" si="68"/>
        <v>0</v>
      </c>
      <c r="L287" s="174">
        <f t="shared" ca="1" si="68"/>
        <v>0</v>
      </c>
      <c r="M287" s="174">
        <f t="shared" ca="1" si="68"/>
        <v>0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1541.3243887792567</v>
      </c>
      <c r="E289" s="14">
        <f t="shared" ca="1" si="60"/>
        <v>0</v>
      </c>
      <c r="F289" s="46"/>
      <c r="G289" s="14">
        <f t="shared" ref="G289:U289" ca="1" si="69">SUBTOTAL(9,G271:G288)</f>
        <v>872.31938546141555</v>
      </c>
      <c r="H289" s="14">
        <f t="shared" ca="1" si="69"/>
        <v>54.047646501693606</v>
      </c>
      <c r="I289" s="14">
        <f t="shared" ca="1" si="69"/>
        <v>98.505446652806285</v>
      </c>
      <c r="J289" s="14">
        <f t="shared" ca="1" si="69"/>
        <v>297.9378742358619</v>
      </c>
      <c r="K289" s="14">
        <f t="shared" ca="1" si="69"/>
        <v>1.1804533811983231</v>
      </c>
      <c r="L289" s="14">
        <f t="shared" ca="1" si="69"/>
        <v>3.1597634312438494</v>
      </c>
      <c r="M289" s="14">
        <f t="shared" ca="1" si="69"/>
        <v>102.61741870272067</v>
      </c>
      <c r="N289" s="14">
        <f t="shared" ca="1" si="69"/>
        <v>34.008229440108479</v>
      </c>
      <c r="O289" s="14">
        <f t="shared" ca="1" si="69"/>
        <v>77.548170972207444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7.2138584374628723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INT_TOTPLT</v>
      </c>
      <c r="G293" s="14">
        <f ca="1">IFERROR(INDEX(G$320:G$343,MATCH($F293,$B$320:$B$343,0))/INDEX($D$320:$D$343,MATCH($F293,$B$320:$B$343,0)),SUMIFS('Input-Allocators'!D$32:D$80,'Input-Allocators'!$B$32:$B$80,$F293))*$D293</f>
        <v>4.0827152316438768</v>
      </c>
      <c r="H293" s="14">
        <f ca="1">IFERROR(INDEX(H$320:H$343,MATCH($F293,$B$320:$B$343,0))/INDEX($D$320:$D$343,MATCH($F293,$B$320:$B$343,0)),SUMIFS('Input-Allocators'!E$32:E$80,'Input-Allocators'!$B$32:$B$80,$F293))*$D293</f>
        <v>0.25295912630698797</v>
      </c>
      <c r="I293" s="14">
        <f ca="1">IFERROR(INDEX(I$320:I$343,MATCH($F293,$B$320:$B$343,0))/INDEX($D$320:$D$343,MATCH($F293,$B$320:$B$343,0)),SUMIFS('Input-Allocators'!F$32:F$80,'Input-Allocators'!$B$32:$B$80,$F293))*$D293</f>
        <v>0.46103490780107664</v>
      </c>
      <c r="J293" s="14">
        <f ca="1">IFERROR(INDEX(J$320:J$343,MATCH($F293,$B$320:$B$343,0))/INDEX($D$320:$D$343,MATCH($F293,$B$320:$B$343,0)),SUMIFS('Input-Allocators'!G$32:G$80,'Input-Allocators'!$B$32:$B$80,$F293))*$D293</f>
        <v>1.3944382269837277</v>
      </c>
      <c r="K293" s="14">
        <f ca="1">IFERROR(INDEX(K$320:K$343,MATCH($F293,$B$320:$B$343,0))/INDEX($D$320:$D$343,MATCH($F293,$B$320:$B$343,0)),SUMIFS('Input-Allocators'!H$32:H$80,'Input-Allocators'!$B$32:$B$80,$F293))*$D293</f>
        <v>5.5248743522014554E-3</v>
      </c>
      <c r="L293" s="14">
        <f ca="1">IFERROR(INDEX(L$320:L$343,MATCH($F293,$B$320:$B$343,0))/INDEX($D$320:$D$343,MATCH($F293,$B$320:$B$343,0)),SUMIFS('Input-Allocators'!I$32:I$80,'Input-Allocators'!$B$32:$B$80,$F293))*$D293</f>
        <v>1.4788636483536217E-2</v>
      </c>
      <c r="M293" s="14">
        <f ca="1">IFERROR(INDEX(M$320:M$343,MATCH($F293,$B$320:$B$343,0))/INDEX($D$320:$D$343,MATCH($F293,$B$320:$B$343,0)),SUMIFS('Input-Allocators'!J$32:J$80,'Input-Allocators'!$B$32:$B$80,$F293))*$D293</f>
        <v>0.48028016498563331</v>
      </c>
      <c r="N293" s="14">
        <f ca="1">IFERROR(INDEX(N$320:N$343,MATCH($F293,$B$320:$B$343,0))/INDEX($D$320:$D$343,MATCH($F293,$B$320:$B$343,0)),SUMIFS('Input-Allocators'!K$32:K$80,'Input-Allocators'!$B$32:$B$80,$F293))*$D293</f>
        <v>0.15916866992807652</v>
      </c>
      <c r="O293" s="14">
        <f ca="1">IFERROR(INDEX(O$320:O$343,MATCH($F293,$B$320:$B$343,0))/INDEX($D$320:$D$343,MATCH($F293,$B$320:$B$343,0)),SUMIFS('Input-Allocators'!L$32:L$80,'Input-Allocators'!$B$32:$B$80,$F293))*$D293</f>
        <v>0.36294859897775261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31.919207477704923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INT_OML</v>
      </c>
      <c r="G294" s="14">
        <f ca="1">IFERROR(INDEX(G$320:G$343,MATCH($F294,$B$320:$B$343,0))/INDEX($D$320:$D$343,MATCH($F294,$B$320:$B$343,0)),SUMIFS('Input-Allocators'!D$32:D$80,'Input-Allocators'!$B$32:$B$80,$F294))*$D294</f>
        <v>18.064817279261693</v>
      </c>
      <c r="H294" s="14">
        <f ca="1">IFERROR(INDEX(H$320:H$343,MATCH($F294,$B$320:$B$343,0))/INDEX($D$320:$D$343,MATCH($F294,$B$320:$B$343,0)),SUMIFS('Input-Allocators'!E$32:E$80,'Input-Allocators'!$B$32:$B$80,$F294))*$D294</f>
        <v>1.1192699310594523</v>
      </c>
      <c r="I294" s="14">
        <f ca="1">IFERROR(INDEX(I$320:I$343,MATCH($F294,$B$320:$B$343,0))/INDEX($D$320:$D$343,MATCH($F294,$B$320:$B$343,0)),SUMIFS('Input-Allocators'!F$32:F$80,'Input-Allocators'!$B$32:$B$80,$F294))*$D294</f>
        <v>2.0399442273700519</v>
      </c>
      <c r="J294" s="14">
        <f ca="1">IFERROR(INDEX(J$320:J$343,MATCH($F294,$B$320:$B$343,0))/INDEX($D$320:$D$343,MATCH($F294,$B$320:$B$343,0)),SUMIFS('Input-Allocators'!G$32:G$80,'Input-Allocators'!$B$32:$B$80,$F294))*$D294</f>
        <v>6.169980110892034</v>
      </c>
      <c r="K294" s="14">
        <f ca="1">IFERROR(INDEX(K$320:K$343,MATCH($F294,$B$320:$B$343,0))/INDEX($D$320:$D$343,MATCH($F294,$B$320:$B$343,0)),SUMIFS('Input-Allocators'!H$32:H$80,'Input-Allocators'!$B$32:$B$80,$F294))*$D294</f>
        <v>2.4445948345805258E-2</v>
      </c>
      <c r="L294" s="14">
        <f ca="1">IFERROR(INDEX(L$320:L$343,MATCH($F294,$B$320:$B$343,0))/INDEX($D$320:$D$343,MATCH($F294,$B$320:$B$343,0)),SUMIFS('Input-Allocators'!I$32:I$80,'Input-Allocators'!$B$32:$B$80,$F294))*$D294</f>
        <v>6.5435378351611645E-2</v>
      </c>
      <c r="M294" s="14">
        <f ca="1">IFERROR(INDEX(M$320:M$343,MATCH($F294,$B$320:$B$343,0))/INDEX($D$320:$D$343,MATCH($F294,$B$320:$B$343,0)),SUMIFS('Input-Allocators'!J$32:J$80,'Input-Allocators'!$B$32:$B$80,$F294))*$D294</f>
        <v>2.1250988450217543</v>
      </c>
      <c r="N294" s="14">
        <f ca="1">IFERROR(INDEX(N$320:N$343,MATCH($F294,$B$320:$B$343,0))/INDEX($D$320:$D$343,MATCH($F294,$B$320:$B$343,0)),SUMIFS('Input-Allocators'!K$32:K$80,'Input-Allocators'!$B$32:$B$80,$F294))*$D294</f>
        <v>0.70427467400808053</v>
      </c>
      <c r="O294" s="14">
        <f ca="1">IFERROR(INDEX(O$320:O$343,MATCH($F294,$B$320:$B$343,0))/INDEX($D$320:$D$343,MATCH($F294,$B$320:$B$343,0)),SUMIFS('Input-Allocators'!L$32:L$80,'Input-Allocators'!$B$32:$B$80,$F294))*$D294</f>
        <v>1.6059410833944343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0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39.133065915167798</v>
      </c>
      <c r="E296" s="14">
        <f t="shared" ca="1" si="71"/>
        <v>0</v>
      </c>
      <c r="F296" s="46"/>
      <c r="G296" s="174">
        <f t="shared" ref="G296:U296" ca="1" si="72">SUBTOTAL(9,G293:G295)</f>
        <v>22.14753251090557</v>
      </c>
      <c r="H296" s="174">
        <f t="shared" ca="1" si="72"/>
        <v>1.3722290573664402</v>
      </c>
      <c r="I296" s="174">
        <f t="shared" ca="1" si="72"/>
        <v>2.5009791351711286</v>
      </c>
      <c r="J296" s="174">
        <f t="shared" ca="1" si="72"/>
        <v>7.5644183378757619</v>
      </c>
      <c r="K296" s="174">
        <f t="shared" ca="1" si="72"/>
        <v>2.9970822698006713E-2</v>
      </c>
      <c r="L296" s="174">
        <f t="shared" ca="1" si="72"/>
        <v>8.0224014835147864E-2</v>
      </c>
      <c r="M296" s="174">
        <f t="shared" ca="1" si="72"/>
        <v>2.6053790100073875</v>
      </c>
      <c r="N296" s="174">
        <f t="shared" ca="1" si="72"/>
        <v>0.86344334393615707</v>
      </c>
      <c r="O296" s="174">
        <f t="shared" ca="1" si="72"/>
        <v>1.9688896823721869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196.96478813878647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INT_REQ_INCOME</v>
      </c>
      <c r="G299" s="14">
        <f ca="1">IFERROR(INDEX(G$320:G$343,MATCH($F299,$B$320:$B$343,0))/INDEX($D$320:$D$343,MATCH($F299,$B$320:$B$343,0)),SUMIFS('Input-Allocators'!D$32:D$80,'Input-Allocators'!$B$32:$B$80,$F299))*$D299</f>
        <v>111.47309690132391</v>
      </c>
      <c r="H299" s="14">
        <f ca="1">IFERROR(INDEX(H$320:H$343,MATCH($F299,$B$320:$B$343,0))/INDEX($D$320:$D$343,MATCH($F299,$B$320:$B$343,0)),SUMIFS('Input-Allocators'!E$32:E$80,'Input-Allocators'!$B$32:$B$80,$F299))*$D299</f>
        <v>6.9067117344697415</v>
      </c>
      <c r="I299" s="14">
        <f ca="1">IFERROR(INDEX(I$320:I$343,MATCH($F299,$B$320:$B$343,0))/INDEX($D$320:$D$343,MATCH($F299,$B$320:$B$343,0)),SUMIFS('Input-Allocators'!F$32:F$80,'Input-Allocators'!$B$32:$B$80,$F299))*$D299</f>
        <v>12.587943570952747</v>
      </c>
      <c r="J299" s="14">
        <f ca="1">IFERROR(INDEX(J$320:J$343,MATCH($F299,$B$320:$B$343,0))/INDEX($D$320:$D$343,MATCH($F299,$B$320:$B$343,0)),SUMIFS('Input-Allocators'!G$32:G$80,'Input-Allocators'!$B$32:$B$80,$F299))*$D299</f>
        <v>38.073276919899143</v>
      </c>
      <c r="K299" s="14">
        <f ca="1">IFERROR(INDEX(K$320:K$343,MATCH($F299,$B$320:$B$343,0))/INDEX($D$320:$D$343,MATCH($F299,$B$320:$B$343,0)),SUMIFS('Input-Allocators'!H$32:H$80,'Input-Allocators'!$B$32:$B$80,$F299))*$D299</f>
        <v>0.15084932920550873</v>
      </c>
      <c r="L299" s="14">
        <f ca="1">IFERROR(INDEX(L$320:L$343,MATCH($F299,$B$320:$B$343,0))/INDEX($D$320:$D$343,MATCH($F299,$B$320:$B$343,0)),SUMIFS('Input-Allocators'!I$32:I$80,'Input-Allocators'!$B$32:$B$80,$F299))*$D299</f>
        <v>0.403784005063688</v>
      </c>
      <c r="M299" s="14">
        <f ca="1">IFERROR(INDEX(M$320:M$343,MATCH($F299,$B$320:$B$343,0))/INDEX($D$320:$D$343,MATCH($F299,$B$320:$B$343,0)),SUMIFS('Input-Allocators'!J$32:J$80,'Input-Allocators'!$B$32:$B$80,$F299))*$D299</f>
        <v>13.113409663321175</v>
      </c>
      <c r="N299" s="14">
        <f ca="1">IFERROR(INDEX(N$320:N$343,MATCH($F299,$B$320:$B$343,0))/INDEX($D$320:$D$343,MATCH($F299,$B$320:$B$343,0)),SUMIFS('Input-Allocators'!K$32:K$80,'Input-Allocators'!$B$32:$B$80,$F299))*$D299</f>
        <v>4.3458883512194433</v>
      </c>
      <c r="O299" s="14">
        <f ca="1">IFERROR(INDEX(O$320:O$343,MATCH($F299,$B$320:$B$343,0))/INDEX($D$320:$D$343,MATCH($F299,$B$320:$B$343,0)),SUMIFS('Input-Allocators'!L$32:L$80,'Input-Allocators'!$B$32:$B$80,$F299))*$D299</f>
        <v>9.9098276633308675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7.2609511259748629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INT_REQ_INCOME</v>
      </c>
      <c r="G300" s="14">
        <f ca="1">IFERROR(INDEX(G$320:G$343,MATCH($F300,$B$320:$B$343,0))/INDEX($D$320:$D$343,MATCH($F300,$B$320:$B$343,0)),SUMIFS('Input-Allocators'!D$32:D$80,'Input-Allocators'!$B$32:$B$80,$F300))*$D300</f>
        <v>4.1093675479256131</v>
      </c>
      <c r="H300" s="14">
        <f ca="1">IFERROR(INDEX(H$320:H$343,MATCH($F300,$B$320:$B$343,0))/INDEX($D$320:$D$343,MATCH($F300,$B$320:$B$343,0)),SUMIFS('Input-Allocators'!E$32:E$80,'Input-Allocators'!$B$32:$B$80,$F300))*$D300</f>
        <v>0.25461046524643471</v>
      </c>
      <c r="I300" s="14">
        <f ca="1">IFERROR(INDEX(I$320:I$343,MATCH($F300,$B$320:$B$343,0))/INDEX($D$320:$D$343,MATCH($F300,$B$320:$B$343,0)),SUMIFS('Input-Allocators'!F$32:F$80,'Input-Allocators'!$B$32:$B$80,$F300))*$D300</f>
        <v>0.46404458334356835</v>
      </c>
      <c r="J300" s="14">
        <f ca="1">IFERROR(INDEX(J$320:J$343,MATCH($F300,$B$320:$B$343,0))/INDEX($D$320:$D$343,MATCH($F300,$B$320:$B$343,0)),SUMIFS('Input-Allocators'!G$32:G$80,'Input-Allocators'!$B$32:$B$80,$F300))*$D300</f>
        <v>1.4035412396976352</v>
      </c>
      <c r="K300" s="14">
        <f ca="1">IFERROR(INDEX(K$320:K$343,MATCH($F300,$B$320:$B$343,0))/INDEX($D$320:$D$343,MATCH($F300,$B$320:$B$343,0)),SUMIFS('Input-Allocators'!H$32:H$80,'Input-Allocators'!$B$32:$B$80,$F300))*$D300</f>
        <v>5.5609412072959346E-3</v>
      </c>
      <c r="L300" s="14">
        <f ca="1">IFERROR(INDEX(L$320:L$343,MATCH($F300,$B$320:$B$343,0))/INDEX($D$320:$D$343,MATCH($F300,$B$320:$B$343,0)),SUMIFS('Input-Allocators'!I$32:I$80,'Input-Allocators'!$B$32:$B$80,$F300))*$D300</f>
        <v>1.4885177974816309E-2</v>
      </c>
      <c r="M300" s="14">
        <f ca="1">IFERROR(INDEX(M$320:M$343,MATCH($F300,$B$320:$B$343,0))/INDEX($D$320:$D$343,MATCH($F300,$B$320:$B$343,0)),SUMIFS('Input-Allocators'!J$32:J$80,'Input-Allocators'!$B$32:$B$80,$F300))*$D300</f>
        <v>0.48341547522275913</v>
      </c>
      <c r="N300" s="14">
        <f ca="1">IFERROR(INDEX(N$320:N$343,MATCH($F300,$B$320:$B$343,0))/INDEX($D$320:$D$343,MATCH($F300,$B$320:$B$343,0)),SUMIFS('Input-Allocators'!K$32:K$80,'Input-Allocators'!$B$32:$B$80,$F300))*$D300</f>
        <v>0.16020773669917687</v>
      </c>
      <c r="O300" s="14">
        <f ca="1">IFERROR(INDEX(O$320:O$343,MATCH($F300,$B$320:$B$343,0))/INDEX($D$320:$D$343,MATCH($F300,$B$320:$B$343,0)),SUMIFS('Input-Allocators'!L$32:L$80,'Input-Allocators'!$B$32:$B$80,$F300))*$D300</f>
        <v>0.36531795865755412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-55.787171916379549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INT_TOTPLT</v>
      </c>
      <c r="G302" s="14">
        <f ca="1">IFERROR(INDEX(G$320:G$343,MATCH($F302,$B$320:$B$343,0))/INDEX($D$320:$D$343,MATCH($F302,$B$320:$B$343,0)),SUMIFS('Input-Allocators'!D$32:D$80,'Input-Allocators'!$B$32:$B$80,$F302))*$D302</f>
        <v>-31.572997791379318</v>
      </c>
      <c r="H302" s="14">
        <f ca="1">IFERROR(INDEX(H$320:H$343,MATCH($F302,$B$320:$B$343,0))/INDEX($D$320:$D$343,MATCH($F302,$B$320:$B$343,0)),SUMIFS('Input-Allocators'!E$32:E$80,'Input-Allocators'!$B$32:$B$80,$F302))*$D302</f>
        <v>-1.956217243440707</v>
      </c>
      <c r="I302" s="14">
        <f ca="1">IFERROR(INDEX(I$320:I$343,MATCH($F302,$B$320:$B$343,0))/INDEX($D$320:$D$343,MATCH($F302,$B$320:$B$343,0)),SUMIFS('Input-Allocators'!F$32:F$80,'Input-Allocators'!$B$32:$B$80,$F302))*$D302</f>
        <v>-3.5653366203283263</v>
      </c>
      <c r="J302" s="14">
        <f ca="1">IFERROR(INDEX(J$320:J$343,MATCH($F302,$B$320:$B$343,0))/INDEX($D$320:$D$343,MATCH($F302,$B$320:$B$343,0)),SUMIFS('Input-Allocators'!G$32:G$80,'Input-Allocators'!$B$32:$B$80,$F302))*$D302</f>
        <v>-10.783655622007494</v>
      </c>
      <c r="K302" s="14">
        <f ca="1">IFERROR(INDEX(K$320:K$343,MATCH($F302,$B$320:$B$343,0))/INDEX($D$320:$D$343,MATCH($F302,$B$320:$B$343,0)),SUMIFS('Input-Allocators'!H$32:H$80,'Input-Allocators'!$B$32:$B$80,$F302))*$D302</f>
        <v>-4.2725694990357922E-2</v>
      </c>
      <c r="L302" s="14">
        <f ca="1">IFERROR(INDEX(L$320:L$343,MATCH($F302,$B$320:$B$343,0))/INDEX($D$320:$D$343,MATCH($F302,$B$320:$B$343,0)),SUMIFS('Input-Allocators'!I$32:I$80,'Input-Allocators'!$B$32:$B$80,$F302))*$D302</f>
        <v>-0.11436545547268009</v>
      </c>
      <c r="M302" s="14">
        <f ca="1">IFERROR(INDEX(M$320:M$343,MATCH($F302,$B$320:$B$343,0))/INDEX($D$320:$D$343,MATCH($F302,$B$320:$B$343,0)),SUMIFS('Input-Allocators'!J$32:J$80,'Input-Allocators'!$B$32:$B$80,$F302))*$D302</f>
        <v>-3.714166609222231</v>
      </c>
      <c r="N302" s="14">
        <f ca="1">IFERROR(INDEX(N$320:N$343,MATCH($F302,$B$320:$B$343,0))/INDEX($D$320:$D$343,MATCH($F302,$B$320:$B$343,0)),SUMIFS('Input-Allocators'!K$32:K$80,'Input-Allocators'!$B$32:$B$80,$F302))*$D302</f>
        <v>-1.2309043807771249</v>
      </c>
      <c r="O302" s="14">
        <f ca="1">IFERROR(INDEX(O$320:O$343,MATCH($F302,$B$320:$B$343,0))/INDEX($D$320:$D$343,MATCH($F302,$B$320:$B$343,0)),SUMIFS('Input-Allocators'!L$32:L$80,'Input-Allocators'!$B$32:$B$80,$F302))*$D302</f>
        <v>-2.8068024987612872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148.43856734838178</v>
      </c>
      <c r="E304" s="14">
        <f t="shared" ca="1" si="71"/>
        <v>0</v>
      </c>
      <c r="F304" s="46"/>
      <c r="G304" s="174">
        <f t="shared" ref="G304:U304" ca="1" si="74">SUBTOTAL(9,G299:G303)</f>
        <v>84.009466657870206</v>
      </c>
      <c r="H304" s="174">
        <f t="shared" ca="1" si="74"/>
        <v>5.205104956275469</v>
      </c>
      <c r="I304" s="174">
        <f t="shared" ca="1" si="74"/>
        <v>9.48665153396799</v>
      </c>
      <c r="J304" s="174">
        <f t="shared" ca="1" si="74"/>
        <v>28.693162537589288</v>
      </c>
      <c r="K304" s="174">
        <f t="shared" ca="1" si="74"/>
        <v>0.11368457542244675</v>
      </c>
      <c r="L304" s="174">
        <f t="shared" ca="1" si="74"/>
        <v>0.30430372756582424</v>
      </c>
      <c r="M304" s="174">
        <f t="shared" ca="1" si="74"/>
        <v>9.882658529321704</v>
      </c>
      <c r="N304" s="174">
        <f t="shared" ca="1" si="74"/>
        <v>3.2751917071414951</v>
      </c>
      <c r="O304" s="174">
        <f t="shared" ca="1" si="74"/>
        <v>7.4683431232271342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187.57163326354959</v>
      </c>
      <c r="E306" s="14">
        <f t="shared" ca="1" si="71"/>
        <v>0</v>
      </c>
      <c r="F306" s="46"/>
      <c r="G306" s="175">
        <f t="shared" ref="G306:U306" ca="1" si="75">SUBTOTAL(9,G293:G304)</f>
        <v>106.15699916877577</v>
      </c>
      <c r="H306" s="175">
        <f t="shared" ca="1" si="75"/>
        <v>6.5773340136419085</v>
      </c>
      <c r="I306" s="175">
        <f t="shared" ca="1" si="75"/>
        <v>11.987630669139119</v>
      </c>
      <c r="J306" s="175">
        <f t="shared" ca="1" si="75"/>
        <v>36.257580875465052</v>
      </c>
      <c r="K306" s="175">
        <f t="shared" ca="1" si="75"/>
        <v>0.14365539812045347</v>
      </c>
      <c r="L306" s="175">
        <f t="shared" ca="1" si="75"/>
        <v>0.38452774240097209</v>
      </c>
      <c r="M306" s="175">
        <f t="shared" ca="1" si="75"/>
        <v>12.48803753932909</v>
      </c>
      <c r="N306" s="175">
        <f t="shared" ca="1" si="75"/>
        <v>4.1386350510776522</v>
      </c>
      <c r="O306" s="175">
        <f t="shared" ca="1" si="75"/>
        <v>9.4372328055993204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3404.266418197371</v>
      </c>
      <c r="E309" s="14">
        <f t="shared" ca="1" si="71"/>
        <v>0</v>
      </c>
      <c r="F309" s="3"/>
      <c r="G309" s="84">
        <f t="shared" ref="G309:U309" ca="1" si="76">SUBTOTAL(9,G127:G306)</f>
        <v>1926.6597034909846</v>
      </c>
      <c r="H309" s="84">
        <f t="shared" ca="1" si="76"/>
        <v>119.37304652269991</v>
      </c>
      <c r="I309" s="84">
        <f t="shared" ca="1" si="76"/>
        <v>217.56535255714246</v>
      </c>
      <c r="J309" s="84">
        <f t="shared" ca="1" si="76"/>
        <v>658.0444112569711</v>
      </c>
      <c r="K309" s="84">
        <f t="shared" ca="1" si="76"/>
        <v>2.6072239128349497</v>
      </c>
      <c r="L309" s="84">
        <f t="shared" ca="1" si="76"/>
        <v>6.9788531322409852</v>
      </c>
      <c r="M309" s="84">
        <f t="shared" ca="1" si="76"/>
        <v>226.64731380034095</v>
      </c>
      <c r="N309" s="84">
        <f t="shared" ca="1" si="76"/>
        <v>75.112724010683976</v>
      </c>
      <c r="O309" s="84">
        <f t="shared" ca="1" si="76"/>
        <v>171.27778951347176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3581.3032990330448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INT_RATEBASE</v>
      </c>
      <c r="G310" s="14">
        <f ca="1">IFERROR(INDEX(G$320:G$343,MATCH($F310,$B$320:$B$343,0))/INDEX($D$320:$D$343,MATCH($F310,$B$320:$B$343,0)),SUMIFS('Input-Allocators'!D$32:D$80,'Input-Allocators'!$B$32:$B$80,$F310))*$D310</f>
        <v>2026.8545127205255</v>
      </c>
      <c r="H310" s="14">
        <f ca="1">IFERROR(INDEX(H$320:H$343,MATCH($F310,$B$320:$B$343,0))/INDEX($D$320:$D$343,MATCH($F310,$B$320:$B$343,0)),SUMIFS('Input-Allocators'!E$32:E$80,'Input-Allocators'!$B$32:$B$80,$F310))*$D310</f>
        <v>125.58097187756113</v>
      </c>
      <c r="I310" s="14">
        <f ca="1">IFERROR(INDEX(I$320:I$343,MATCH($F310,$B$320:$B$343,0))/INDEX($D$320:$D$343,MATCH($F310,$B$320:$B$343,0)),SUMIFS('Input-Allocators'!F$32:F$80,'Input-Allocators'!$B$32:$B$80,$F310))*$D310</f>
        <v>228.87971126559674</v>
      </c>
      <c r="J310" s="14">
        <f ca="1">IFERROR(INDEX(J$320:J$343,MATCH($F310,$B$320:$B$343,0))/INDEX($D$320:$D$343,MATCH($F310,$B$320:$B$343,0)),SUMIFS('Input-Allocators'!G$32:G$80,'Input-Allocators'!$B$32:$B$80,$F310))*$D310</f>
        <v>692.26562537744758</v>
      </c>
      <c r="K310" s="14">
        <f ca="1">IFERROR(INDEX(K$320:K$343,MATCH($F310,$B$320:$B$343,0))/INDEX($D$320:$D$343,MATCH($F310,$B$320:$B$343,0)),SUMIFS('Input-Allocators'!H$32:H$80,'Input-Allocators'!$B$32:$B$80,$F310))*$D310</f>
        <v>2.7428110650922291</v>
      </c>
      <c r="L310" s="14">
        <f ca="1">IFERROR(INDEX(L$320:L$343,MATCH($F310,$B$320:$B$343,0))/INDEX($D$320:$D$343,MATCH($F310,$B$320:$B$343,0)),SUMIFS('Input-Allocators'!I$32:I$80,'Input-Allocators'!$B$32:$B$80,$F310))*$D310</f>
        <v>7.3417843011230062</v>
      </c>
      <c r="M310" s="14">
        <f ca="1">IFERROR(INDEX(M$320:M$343,MATCH($F310,$B$320:$B$343,0))/INDEX($D$320:$D$343,MATCH($F310,$B$320:$B$343,0)),SUMIFS('Input-Allocators'!J$32:J$80,'Input-Allocators'!$B$32:$B$80,$F310))*$D310</f>
        <v>238.43397458297227</v>
      </c>
      <c r="N310" s="14">
        <f ca="1">IFERROR(INDEX(N$320:N$343,MATCH($F310,$B$320:$B$343,0))/INDEX($D$320:$D$343,MATCH($F310,$B$320:$B$343,0)),SUMIFS('Input-Allocators'!K$32:K$80,'Input-Allocators'!$B$32:$B$80,$F310))*$D310</f>
        <v>79.018917221309195</v>
      </c>
      <c r="O310" s="14">
        <f ca="1">IFERROR(INDEX(O$320:O$343,MATCH($F310,$B$320:$B$343,0))/INDEX($D$320:$D$343,MATCH($F310,$B$320:$B$343,0)),SUMIFS('Input-Allocators'!L$32:L$80,'Input-Allocators'!$B$32:$B$80,$F310))*$D310</f>
        <v>180.18499062141262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486.57563621406234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INT_REQ_INCOME</v>
      </c>
      <c r="G312" s="14">
        <f ca="1">IFERROR(INDEX(G$320:G$343,MATCH($F312,$B$320:$B$343,0))/INDEX($D$320:$D$343,MATCH($F312,$B$320:$B$343,0)),SUMIFS('Input-Allocators'!D$32:D$80,'Input-Allocators'!$B$32:$B$80,$F312))*$D312</f>
        <v>275.3796430217493</v>
      </c>
      <c r="H312" s="14">
        <f ca="1">IFERROR(INDEX(H$320:H$343,MATCH($F312,$B$320:$B$343,0))/INDEX($D$320:$D$343,MATCH($F312,$B$320:$B$343,0)),SUMIFS('Input-Allocators'!E$32:E$80,'Input-Allocators'!$B$32:$B$80,$F312))*$D312</f>
        <v>17.062124088792725</v>
      </c>
      <c r="I312" s="14">
        <f ca="1">IFERROR(INDEX(I$320:I$343,MATCH($F312,$B$320:$B$343,0))/INDEX($D$320:$D$343,MATCH($F312,$B$320:$B$343,0)),SUMIFS('Input-Allocators'!F$32:F$80,'Input-Allocators'!$B$32:$B$80,$F312))*$D312</f>
        <v>31.096861066086721</v>
      </c>
      <c r="J312" s="14">
        <f ca="1">IFERROR(INDEX(J$320:J$343,MATCH($F312,$B$320:$B$343,0))/INDEX($D$320:$D$343,MATCH($F312,$B$320:$B$343,0)),SUMIFS('Input-Allocators'!G$32:G$80,'Input-Allocators'!$B$32:$B$80,$F312))*$D312</f>
        <v>94.055029404547867</v>
      </c>
      <c r="K312" s="14">
        <f ca="1">IFERROR(INDEX(K$320:K$343,MATCH($F312,$B$320:$B$343,0))/INDEX($D$320:$D$343,MATCH($F312,$B$320:$B$343,0)),SUMIFS('Input-Allocators'!H$32:H$80,'Input-Allocators'!$B$32:$B$80,$F312))*$D312</f>
        <v>0.37265345254967946</v>
      </c>
      <c r="L312" s="14">
        <f ca="1">IFERROR(INDEX(L$320:L$343,MATCH($F312,$B$320:$B$343,0))/INDEX($D$320:$D$343,MATCH($F312,$B$320:$B$343,0)),SUMIFS('Input-Allocators'!I$32:I$80,'Input-Allocators'!$B$32:$B$80,$F312))*$D312</f>
        <v>0.99749534428705755</v>
      </c>
      <c r="M312" s="14">
        <f ca="1">IFERROR(INDEX(M$320:M$343,MATCH($F312,$B$320:$B$343,0))/INDEX($D$320:$D$343,MATCH($F312,$B$320:$B$343,0)),SUMIFS('Input-Allocators'!J$32:J$80,'Input-Allocators'!$B$32:$B$80,$F312))*$D312</f>
        <v>32.39495602315553</v>
      </c>
      <c r="N312" s="14">
        <f ca="1">IFERROR(INDEX(N$320:N$343,MATCH($F312,$B$320:$B$343,0))/INDEX($D$320:$D$343,MATCH($F312,$B$320:$B$343,0)),SUMIFS('Input-Allocators'!K$32:K$80,'Input-Allocators'!$B$32:$B$80,$F312))*$D312</f>
        <v>10.735946304879016</v>
      </c>
      <c r="O312" s="14">
        <f ca="1">IFERROR(INDEX(O$320:O$343,MATCH($F312,$B$320:$B$343,0))/INDEX($D$320:$D$343,MATCH($F312,$B$320:$B$343,0)),SUMIFS('Input-Allocators'!L$32:L$80,'Input-Allocators'!$B$32:$B$80,$F312))*$D312</f>
        <v>24.480927508013817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228.85782662882795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INT_REQ_INCOME</v>
      </c>
      <c r="G313" s="14">
        <f ca="1">IFERROR(INDEX(G$320:G$343,MATCH($F313,$B$320:$B$343,0))/INDEX($D$320:$D$343,MATCH($F313,$B$320:$B$343,0)),SUMIFS('Input-Allocators'!D$32:D$80,'Input-Allocators'!$B$32:$B$80,$F313))*$D313</f>
        <v>129.52310372575667</v>
      </c>
      <c r="H313" s="14">
        <f ca="1">IFERROR(INDEX(H$320:H$343,MATCH($F313,$B$320:$B$343,0))/INDEX($D$320:$D$343,MATCH($F313,$B$320:$B$343,0)),SUMIFS('Input-Allocators'!E$32:E$80,'Input-Allocators'!$B$32:$B$80,$F313))*$D313</f>
        <v>8.025064031185094</v>
      </c>
      <c r="I313" s="14">
        <f ca="1">IFERROR(INDEX(I$320:I$343,MATCH($F313,$B$320:$B$343,0))/INDEX($D$320:$D$343,MATCH($F313,$B$320:$B$343,0)),SUMIFS('Input-Allocators'!F$32:F$80,'Input-Allocators'!$B$32:$B$80,$F313))*$D313</f>
        <v>14.626215348423864</v>
      </c>
      <c r="J313" s="14">
        <f ca="1">IFERROR(INDEX(J$320:J$343,MATCH($F313,$B$320:$B$343,0))/INDEX($D$320:$D$343,MATCH($F313,$B$320:$B$343,0)),SUMIFS('Input-Allocators'!G$32:G$80,'Input-Allocators'!$B$32:$B$80,$F313))*$D313</f>
        <v>44.238198567684961</v>
      </c>
      <c r="K313" s="14">
        <f ca="1">IFERROR(INDEX(K$320:K$343,MATCH($F313,$B$320:$B$343,0))/INDEX($D$320:$D$343,MATCH($F313,$B$320:$B$343,0)),SUMIFS('Input-Allocators'!H$32:H$80,'Input-Allocators'!$B$32:$B$80,$F313))*$D313</f>
        <v>0.17527523552109972</v>
      </c>
      <c r="L313" s="14">
        <f ca="1">IFERROR(INDEX(L$320:L$343,MATCH($F313,$B$320:$B$343,0))/INDEX($D$320:$D$343,MATCH($F313,$B$320:$B$343,0)),SUMIFS('Input-Allocators'!I$32:I$80,'Input-Allocators'!$B$32:$B$80,$F313))*$D313</f>
        <v>0.46916573616826091</v>
      </c>
      <c r="M313" s="14">
        <f ca="1">IFERROR(INDEX(M$320:M$343,MATCH($F313,$B$320:$B$343,0))/INDEX($D$320:$D$343,MATCH($F313,$B$320:$B$343,0)),SUMIFS('Input-Allocators'!J$32:J$80,'Input-Allocators'!$B$32:$B$80,$F313))*$D313</f>
        <v>15.236766244362913</v>
      </c>
      <c r="N313" s="14">
        <f ca="1">IFERROR(INDEX(N$320:N$343,MATCH($F313,$B$320:$B$343,0))/INDEX($D$320:$D$343,MATCH($F313,$B$320:$B$343,0)),SUMIFS('Input-Allocators'!K$32:K$80,'Input-Allocators'!$B$32:$B$80,$F313))*$D313</f>
        <v>5.0495856250753217</v>
      </c>
      <c r="O313" s="14">
        <f ca="1">IFERROR(INDEX(O$320:O$343,MATCH($F313,$B$320:$B$343,0))/INDEX($D$320:$D$343,MATCH($F313,$B$320:$B$343,0)),SUMIFS('Input-Allocators'!L$32:L$80,'Input-Allocators'!$B$32:$B$80,$F313))*$D313</f>
        <v>11.51445211464949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7701.003180073305</v>
      </c>
      <c r="E316" s="82">
        <f t="shared" ca="1" si="79"/>
        <v>0</v>
      </c>
      <c r="F316" s="183"/>
      <c r="G316" s="179">
        <f t="shared" ref="G316:U316" ca="1" si="80">SUM(G309:G315)</f>
        <v>4358.4169629590151</v>
      </c>
      <c r="H316" s="179">
        <f t="shared" ca="1" si="80"/>
        <v>270.0412065202388</v>
      </c>
      <c r="I316" s="179">
        <f t="shared" ca="1" si="80"/>
        <v>492.16814023724976</v>
      </c>
      <c r="J316" s="179">
        <f t="shared" ca="1" si="80"/>
        <v>1488.6032646066517</v>
      </c>
      <c r="K316" s="179">
        <f t="shared" ca="1" si="80"/>
        <v>5.8979636659979571</v>
      </c>
      <c r="L316" s="179">
        <f t="shared" ca="1" si="80"/>
        <v>15.78729851381931</v>
      </c>
      <c r="M316" s="179">
        <f t="shared" ca="1" si="80"/>
        <v>512.71301065083173</v>
      </c>
      <c r="N316" s="179">
        <f t="shared" ca="1" si="80"/>
        <v>169.91717316194749</v>
      </c>
      <c r="O316" s="179">
        <f t="shared" ca="1" si="80"/>
        <v>387.45815975754766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0</v>
      </c>
      <c r="H321" s="290">
        <f t="shared" ca="1" si="83"/>
        <v>0</v>
      </c>
      <c r="I321" s="290">
        <f t="shared" ca="1" si="83"/>
        <v>0</v>
      </c>
      <c r="J321" s="290">
        <f t="shared" ca="1" si="83"/>
        <v>0</v>
      </c>
      <c r="K321" s="290">
        <f t="shared" ca="1" si="83"/>
        <v>0</v>
      </c>
      <c r="L321" s="290">
        <f t="shared" ca="1" si="83"/>
        <v>0</v>
      </c>
      <c r="M321" s="290">
        <f t="shared" ca="1" si="83"/>
        <v>0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74093.503830000016</v>
      </c>
      <c r="E322" s="82">
        <f t="shared" ca="1" si="81"/>
        <v>0</v>
      </c>
      <c r="F322" s="128"/>
      <c r="G322" s="290">
        <f t="shared" ref="G322:U322" ca="1" si="84">G30</f>
        <v>41933.547667314058</v>
      </c>
      <c r="H322" s="290">
        <f t="shared" ca="1" si="84"/>
        <v>2598.1419175799765</v>
      </c>
      <c r="I322" s="290">
        <f t="shared" ca="1" si="84"/>
        <v>4735.2872256995397</v>
      </c>
      <c r="J322" s="290">
        <f t="shared" ca="1" si="84"/>
        <v>14322.268035530607</v>
      </c>
      <c r="K322" s="290">
        <f t="shared" ca="1" si="84"/>
        <v>56.745956761397046</v>
      </c>
      <c r="L322" s="290">
        <f t="shared" ca="1" si="84"/>
        <v>151.89401114984224</v>
      </c>
      <c r="M322" s="290">
        <f t="shared" ca="1" si="84"/>
        <v>4932.955165717337</v>
      </c>
      <c r="N322" s="290">
        <f t="shared" ca="1" si="84"/>
        <v>1634.8206105191741</v>
      </c>
      <c r="O322" s="290">
        <f t="shared" ca="1" si="84"/>
        <v>3727.8432397280685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0</v>
      </c>
      <c r="E323" s="82">
        <f t="shared" ca="1" si="81"/>
        <v>0</v>
      </c>
      <c r="F323" s="128"/>
      <c r="G323" s="290">
        <f t="shared" ref="G323:U323" ca="1" si="85">G44</f>
        <v>0</v>
      </c>
      <c r="H323" s="290">
        <f t="shared" ca="1" si="85"/>
        <v>0</v>
      </c>
      <c r="I323" s="290">
        <f t="shared" ca="1" si="85"/>
        <v>0</v>
      </c>
      <c r="J323" s="290">
        <f t="shared" ca="1" si="85"/>
        <v>0</v>
      </c>
      <c r="K323" s="290">
        <f t="shared" ca="1" si="85"/>
        <v>0</v>
      </c>
      <c r="L323" s="290">
        <f t="shared" ca="1" si="85"/>
        <v>0</v>
      </c>
      <c r="M323" s="290">
        <f t="shared" ca="1" si="85"/>
        <v>0</v>
      </c>
      <c r="N323" s="290">
        <f t="shared" ca="1" si="85"/>
        <v>0</v>
      </c>
      <c r="O323" s="290">
        <f t="shared" ca="1" si="85"/>
        <v>0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634.6684171301946</v>
      </c>
      <c r="E324" s="82">
        <f t="shared" ca="1" si="81"/>
        <v>0</v>
      </c>
      <c r="F324" s="128"/>
      <c r="G324" s="290">
        <f t="shared" ref="G324:U324" ca="1" si="86">G57</f>
        <v>359.19341031206534</v>
      </c>
      <c r="H324" s="290">
        <f t="shared" ca="1" si="86"/>
        <v>22.255103795515723</v>
      </c>
      <c r="I324" s="290">
        <f t="shared" ca="1" si="86"/>
        <v>40.561413522661823</v>
      </c>
      <c r="J324" s="290">
        <f t="shared" ca="1" si="86"/>
        <v>122.68135145397392</v>
      </c>
      <c r="K324" s="290">
        <f t="shared" ca="1" si="86"/>
        <v>0.48607320068067988</v>
      </c>
      <c r="L324" s="290">
        <f t="shared" ca="1" si="86"/>
        <v>1.3010901988008532</v>
      </c>
      <c r="M324" s="290">
        <f t="shared" ca="1" si="86"/>
        <v>42.25459298001779</v>
      </c>
      <c r="N324" s="290">
        <f t="shared" ca="1" si="86"/>
        <v>14.003508479645106</v>
      </c>
      <c r="O324" s="290">
        <f t="shared" ca="1" si="86"/>
        <v>31.931873186833329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75138.492117641101</v>
      </c>
      <c r="E325" s="82">
        <f t="shared" ca="1" si="81"/>
        <v>0</v>
      </c>
      <c r="F325" s="128"/>
      <c r="G325" s="290">
        <f t="shared" ref="G325:U325" ca="1" si="87">G59</f>
        <v>42524.963431267162</v>
      </c>
      <c r="H325" s="290">
        <f t="shared" ca="1" si="87"/>
        <v>2634.7851822814232</v>
      </c>
      <c r="I325" s="290">
        <f t="shared" ca="1" si="87"/>
        <v>4802.0720237410233</v>
      </c>
      <c r="J325" s="290">
        <f t="shared" ca="1" si="87"/>
        <v>14524.264183316047</v>
      </c>
      <c r="K325" s="290">
        <f t="shared" ca="1" si="87"/>
        <v>57.546281447387088</v>
      </c>
      <c r="L325" s="290">
        <f t="shared" ca="1" si="87"/>
        <v>154.03626997699382</v>
      </c>
      <c r="M325" s="290">
        <f t="shared" ca="1" si="87"/>
        <v>5002.5278017133405</v>
      </c>
      <c r="N325" s="290">
        <f t="shared" ca="1" si="87"/>
        <v>1657.8775359185508</v>
      </c>
      <c r="O325" s="290">
        <f t="shared" ca="1" si="87"/>
        <v>3780.4194079791441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41983.277210597815</v>
      </c>
      <c r="E326" s="82">
        <f t="shared" ca="1" si="81"/>
        <v>0</v>
      </c>
      <c r="F326" s="128"/>
      <c r="G326" s="290">
        <f t="shared" ref="G326:U326" ca="1" si="89">G$124</f>
        <v>23760.622256169267</v>
      </c>
      <c r="H326" s="290">
        <f t="shared" ca="1" si="89"/>
        <v>1472.1737631480312</v>
      </c>
      <c r="I326" s="290">
        <f t="shared" ca="1" si="89"/>
        <v>2683.1350387272719</v>
      </c>
      <c r="J326" s="290">
        <f t="shared" ca="1" si="89"/>
        <v>8115.3639406738976</v>
      </c>
      <c r="K326" s="290">
        <f t="shared" ca="1" si="89"/>
        <v>32.153712675816458</v>
      </c>
      <c r="L326" s="290">
        <f t="shared" ca="1" si="89"/>
        <v>86.067037555206596</v>
      </c>
      <c r="M326" s="290">
        <f t="shared" ca="1" si="89"/>
        <v>2795.1387569001295</v>
      </c>
      <c r="N326" s="290">
        <f t="shared" ca="1" si="89"/>
        <v>926.33123463160075</v>
      </c>
      <c r="O326" s="290">
        <f t="shared" ca="1" si="89"/>
        <v>2112.2914701165423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0</v>
      </c>
      <c r="E327" s="82">
        <f t="shared" ca="1" si="81"/>
        <v>0</v>
      </c>
      <c r="F327" s="128"/>
      <c r="G327" s="290">
        <f t="shared" ref="G327:U327" ca="1" si="90">G$35+G$38</f>
        <v>0</v>
      </c>
      <c r="H327" s="290">
        <f t="shared" ca="1" si="90"/>
        <v>0</v>
      </c>
      <c r="I327" s="290">
        <f t="shared" ca="1" si="90"/>
        <v>0</v>
      </c>
      <c r="J327" s="290">
        <f t="shared" ca="1" si="90"/>
        <v>0</v>
      </c>
      <c r="K327" s="290">
        <f t="shared" ca="1" si="90"/>
        <v>0</v>
      </c>
      <c r="L327" s="290">
        <f t="shared" ca="1" si="90"/>
        <v>0</v>
      </c>
      <c r="M327" s="290">
        <f t="shared" ca="1" si="90"/>
        <v>0</v>
      </c>
      <c r="N327" s="290">
        <f t="shared" ca="1" si="90"/>
        <v>0</v>
      </c>
      <c r="O327" s="290">
        <f t="shared" ca="1" si="90"/>
        <v>0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249.63131107309474</v>
      </c>
      <c r="E328" s="82">
        <f t="shared" ca="1" si="81"/>
        <v>0</v>
      </c>
      <c r="F328" s="128"/>
      <c r="G328" s="290">
        <f ca="1">SUMPRODUCT('Input-Accounts'!$L$129:$L$223,G$129:G$223)</f>
        <v>141.2799495372133</v>
      </c>
      <c r="H328" s="290">
        <f ca="1">SUMPRODUCT('Input-Accounts'!$L$129:$L$223,H$129:H$223)</f>
        <v>8.753501180448275</v>
      </c>
      <c r="I328" s="290">
        <f ca="1">SUMPRODUCT('Input-Accounts'!$L$129:$L$223,I$129:I$223)</f>
        <v>15.953840719575178</v>
      </c>
      <c r="J328" s="290">
        <f ca="1">SUMPRODUCT('Input-Accounts'!$L$129:$L$223,J$129:J$223)</f>
        <v>48.253711357110511</v>
      </c>
      <c r="K328" s="290">
        <f ca="1">SUMPRODUCT('Input-Accounts'!$L$129:$L$223,K$129:K$223)</f>
        <v>0.19118501423479897</v>
      </c>
      <c r="L328" s="290">
        <f ca="1">SUMPRODUCT('Input-Accounts'!$L$129:$L$223,L$129:L$223)</f>
        <v>0.51175203206051934</v>
      </c>
      <c r="M328" s="290">
        <f ca="1">SUMPRODUCT('Input-Accounts'!$L$129:$L$223,M$129:M$223)</f>
        <v>16.619811479130234</v>
      </c>
      <c r="N328" s="290">
        <f ca="1">SUMPRODUCT('Input-Accounts'!$L$129:$L$223,N$129:N$223)</f>
        <v>5.5079378255557705</v>
      </c>
      <c r="O328" s="290">
        <f ca="1">SUMPRODUCT('Input-Accounts'!$L$129:$L$223,O$129:O$223)</f>
        <v>12.559621927766113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0</v>
      </c>
      <c r="E329" s="82">
        <f t="shared" ca="1" si="81"/>
        <v>0</v>
      </c>
      <c r="F329" s="128"/>
      <c r="G329" s="290">
        <f ca="1">SUMPRODUCT('Input-Accounts'!$L$197:$L$206,G$197:G$206)</f>
        <v>0</v>
      </c>
      <c r="H329" s="290">
        <f ca="1">SUMPRODUCT('Input-Accounts'!$L$197:$L$206,H$197:H$206)</f>
        <v>0</v>
      </c>
      <c r="I329" s="290">
        <f ca="1">SUMPRODUCT('Input-Accounts'!$L$197:$L$206,I$197:I$206)</f>
        <v>0</v>
      </c>
      <c r="J329" s="290">
        <f ca="1">SUMPRODUCT('Input-Accounts'!$L$197:$L$206,J$197:J$206)</f>
        <v>0</v>
      </c>
      <c r="K329" s="290">
        <f ca="1">SUMPRODUCT('Input-Accounts'!$L$197:$L$206,K$197:K$206)</f>
        <v>0</v>
      </c>
      <c r="L329" s="290">
        <f ca="1">SUMPRODUCT('Input-Accounts'!$L$197:$L$206,L$197:L$206)</f>
        <v>0</v>
      </c>
      <c r="M329" s="290">
        <f ca="1">SUMPRODUCT('Input-Accounts'!$L$197:$L$206,M$197:M$206)</f>
        <v>0</v>
      </c>
      <c r="N329" s="290">
        <f ca="1">SUMPRODUCT('Input-Accounts'!$L$197:$L$206,N$197:N$206)</f>
        <v>0</v>
      </c>
      <c r="O329" s="290">
        <f ca="1">SUMPRODUCT('Input-Accounts'!$L$197:$L$206,O$197:O$206)</f>
        <v>0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0</v>
      </c>
      <c r="E330" s="82">
        <f t="shared" ca="1" si="81"/>
        <v>0</v>
      </c>
      <c r="F330" s="128"/>
      <c r="G330" s="290">
        <f ca="1">SUMPRODUCT('Input-Accounts'!$L$212:$L$220,G$212:G$220)</f>
        <v>0</v>
      </c>
      <c r="H330" s="290">
        <f ca="1">SUMPRODUCT('Input-Accounts'!$L$212:$L$220,H$212:H$220)</f>
        <v>0</v>
      </c>
      <c r="I330" s="290">
        <f ca="1">SUMPRODUCT('Input-Accounts'!$L$212:$L$220,I$212:I$220)</f>
        <v>0</v>
      </c>
      <c r="J330" s="290">
        <f ca="1">SUMPRODUCT('Input-Accounts'!$L$212:$L$220,J$212:J$220)</f>
        <v>0</v>
      </c>
      <c r="K330" s="290">
        <f ca="1">SUMPRODUCT('Input-Accounts'!$L$212:$L$220,K$212:K$220)</f>
        <v>0</v>
      </c>
      <c r="L330" s="290">
        <f ca="1">SUMPRODUCT('Input-Accounts'!$L$212:$L$220,L$212:L$220)</f>
        <v>0</v>
      </c>
      <c r="M330" s="290">
        <f ca="1">SUMPRODUCT('Input-Accounts'!$L$212:$L$220,M$212:M$220)</f>
        <v>0</v>
      </c>
      <c r="N330" s="290">
        <f ca="1">SUMPRODUCT('Input-Accounts'!$L$212:$L$220,N$212:N$220)</f>
        <v>0</v>
      </c>
      <c r="O330" s="290">
        <f ca="1">SUMPRODUCT('Input-Accounts'!$L$212:$L$220,O$212:O$220)</f>
        <v>0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0</v>
      </c>
      <c r="E331" s="82">
        <f t="shared" ca="1" si="81"/>
        <v>0</v>
      </c>
      <c r="F331" s="128"/>
      <c r="G331" s="290">
        <f t="shared" ref="G331:U331" ca="1" si="92">SUM(G$228:G$230)</f>
        <v>0</v>
      </c>
      <c r="H331" s="290">
        <f t="shared" ca="1" si="92"/>
        <v>0</v>
      </c>
      <c r="I331" s="290">
        <f t="shared" ca="1" si="92"/>
        <v>0</v>
      </c>
      <c r="J331" s="290">
        <f t="shared" ca="1" si="92"/>
        <v>0</v>
      </c>
      <c r="K331" s="290">
        <f t="shared" ca="1" si="92"/>
        <v>0</v>
      </c>
      <c r="L331" s="290">
        <f t="shared" ca="1" si="92"/>
        <v>0</v>
      </c>
      <c r="M331" s="290">
        <f t="shared" ca="1" si="92"/>
        <v>0</v>
      </c>
      <c r="N331" s="290">
        <f t="shared" ca="1" si="92"/>
        <v>0</v>
      </c>
      <c r="O331" s="290">
        <f t="shared" ca="1" si="92"/>
        <v>0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74093.503830000016</v>
      </c>
      <c r="E332" s="82">
        <f t="shared" ca="1" si="81"/>
        <v>0</v>
      </c>
      <c r="F332" s="128"/>
      <c r="G332" s="290">
        <f t="shared" ref="G332:U332" ca="1" si="93">G22+G30+G44</f>
        <v>41933.547667314058</v>
      </c>
      <c r="H332" s="290">
        <f t="shared" ca="1" si="93"/>
        <v>2598.1419175799765</v>
      </c>
      <c r="I332" s="290">
        <f t="shared" ca="1" si="93"/>
        <v>4735.2872256995397</v>
      </c>
      <c r="J332" s="290">
        <f t="shared" ca="1" si="93"/>
        <v>14322.268035530607</v>
      </c>
      <c r="K332" s="290">
        <f t="shared" ca="1" si="93"/>
        <v>56.745956761397046</v>
      </c>
      <c r="L332" s="290">
        <f t="shared" ca="1" si="93"/>
        <v>151.89401114984224</v>
      </c>
      <c r="M332" s="290">
        <f t="shared" ca="1" si="93"/>
        <v>4932.955165717337</v>
      </c>
      <c r="N332" s="290">
        <f t="shared" ca="1" si="93"/>
        <v>1634.8206105191741</v>
      </c>
      <c r="O332" s="290">
        <f t="shared" ca="1" si="93"/>
        <v>3727.8432397280685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0</v>
      </c>
      <c r="E333" s="82">
        <f t="shared" ca="1" si="81"/>
        <v>0</v>
      </c>
      <c r="F333" s="128"/>
      <c r="G333" s="290">
        <f t="shared" ref="G333:U333" ca="1" si="94">SUM(G33,G35:G43)</f>
        <v>0</v>
      </c>
      <c r="H333" s="290">
        <f t="shared" ca="1" si="94"/>
        <v>0</v>
      </c>
      <c r="I333" s="290">
        <f t="shared" ca="1" si="94"/>
        <v>0</v>
      </c>
      <c r="J333" s="290">
        <f t="shared" ca="1" si="94"/>
        <v>0</v>
      </c>
      <c r="K333" s="290">
        <f t="shared" ca="1" si="94"/>
        <v>0</v>
      </c>
      <c r="L333" s="290">
        <f t="shared" ca="1" si="94"/>
        <v>0</v>
      </c>
      <c r="M333" s="290">
        <f t="shared" ca="1" si="94"/>
        <v>0</v>
      </c>
      <c r="N333" s="290">
        <f t="shared" ca="1" si="94"/>
        <v>0</v>
      </c>
      <c r="O333" s="290">
        <f t="shared" ca="1" si="94"/>
        <v>0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1327.2833176747297</v>
      </c>
      <c r="E334" s="82">
        <f t="shared" ca="1" si="81"/>
        <v>0</v>
      </c>
      <c r="F334" s="128"/>
      <c r="G334" s="290">
        <f t="shared" ref="G334:U334" ca="1" si="95">SUM(G172:G179,G181:G182)+G193+G208+G221+G248</f>
        <v>751.18189035094008</v>
      </c>
      <c r="H334" s="290">
        <f t="shared" ca="1" si="95"/>
        <v>46.542142642727484</v>
      </c>
      <c r="I334" s="290">
        <f t="shared" ca="1" si="95"/>
        <v>84.826164429876314</v>
      </c>
      <c r="J334" s="290">
        <f t="shared" ca="1" si="95"/>
        <v>256.56375326022692</v>
      </c>
      <c r="K334" s="290">
        <f t="shared" ca="1" si="95"/>
        <v>1.016525847228162</v>
      </c>
      <c r="L334" s="290">
        <f t="shared" ca="1" si="95"/>
        <v>2.7209725094989472</v>
      </c>
      <c r="M334" s="290">
        <f t="shared" ca="1" si="95"/>
        <v>88.36711398230554</v>
      </c>
      <c r="N334" s="290">
        <f t="shared" ca="1" si="95"/>
        <v>29.285565016758586</v>
      </c>
      <c r="O334" s="290">
        <f t="shared" ca="1" si="95"/>
        <v>66.77918963516754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0</v>
      </c>
      <c r="E335" s="82">
        <f t="shared" ca="1" si="81"/>
        <v>0</v>
      </c>
      <c r="F335" s="128"/>
      <c r="G335" s="290">
        <f t="shared" ref="G335:U335" ca="1" si="96">SUM(G197:G205)+SUM(G212:G219)</f>
        <v>0</v>
      </c>
      <c r="H335" s="290">
        <f t="shared" ca="1" si="96"/>
        <v>0</v>
      </c>
      <c r="I335" s="290">
        <f t="shared" ca="1" si="96"/>
        <v>0</v>
      </c>
      <c r="J335" s="290">
        <f t="shared" ca="1" si="96"/>
        <v>0</v>
      </c>
      <c r="K335" s="290">
        <f t="shared" ca="1" si="96"/>
        <v>0</v>
      </c>
      <c r="L335" s="290">
        <f t="shared" ca="1" si="96"/>
        <v>0</v>
      </c>
      <c r="M335" s="290">
        <f t="shared" ca="1" si="96"/>
        <v>0</v>
      </c>
      <c r="N335" s="290">
        <f t="shared" ca="1" si="96"/>
        <v>0</v>
      </c>
      <c r="O335" s="290">
        <f t="shared" ca="1" si="96"/>
        <v>0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3581.3032990330448</v>
      </c>
      <c r="E336" s="82">
        <f t="shared" ca="1" si="81"/>
        <v>0</v>
      </c>
      <c r="F336" s="128"/>
      <c r="G336" s="290">
        <f t="shared" ref="G336:U336" ca="1" si="98">G310</f>
        <v>2026.8545127205255</v>
      </c>
      <c r="H336" s="290">
        <f t="shared" ca="1" si="98"/>
        <v>125.58097187756113</v>
      </c>
      <c r="I336" s="290">
        <f t="shared" ca="1" si="98"/>
        <v>228.87971126559674</v>
      </c>
      <c r="J336" s="290">
        <f t="shared" ca="1" si="98"/>
        <v>692.26562537744758</v>
      </c>
      <c r="K336" s="290">
        <f t="shared" ca="1" si="98"/>
        <v>2.7428110650922291</v>
      </c>
      <c r="L336" s="290">
        <f t="shared" ca="1" si="98"/>
        <v>7.3417843011230062</v>
      </c>
      <c r="M336" s="290">
        <f t="shared" ca="1" si="98"/>
        <v>238.43397458297227</v>
      </c>
      <c r="N336" s="290">
        <f t="shared" ca="1" si="98"/>
        <v>79.018917221309195</v>
      </c>
      <c r="O336" s="290">
        <f t="shared" ca="1" si="98"/>
        <v>180.18499062141262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7701.003180073305</v>
      </c>
      <c r="E337" s="82">
        <f t="shared" ca="1" si="81"/>
        <v>0</v>
      </c>
      <c r="F337" s="128"/>
      <c r="G337" s="290">
        <f t="shared" ref="G337:U337" ca="1" si="100">G316</f>
        <v>4358.4169629590151</v>
      </c>
      <c r="H337" s="290">
        <f t="shared" ca="1" si="100"/>
        <v>270.0412065202388</v>
      </c>
      <c r="I337" s="290">
        <f t="shared" ca="1" si="100"/>
        <v>492.16814023724976</v>
      </c>
      <c r="J337" s="290">
        <f t="shared" ca="1" si="100"/>
        <v>1488.6032646066517</v>
      </c>
      <c r="K337" s="290">
        <f t="shared" ca="1" si="100"/>
        <v>5.8979636659979571</v>
      </c>
      <c r="L337" s="290">
        <f t="shared" ca="1" si="100"/>
        <v>15.78729851381931</v>
      </c>
      <c r="M337" s="290">
        <f t="shared" ca="1" si="100"/>
        <v>512.71301065083173</v>
      </c>
      <c r="N337" s="290">
        <f t="shared" ca="1" si="100"/>
        <v>169.91717316194749</v>
      </c>
      <c r="O337" s="290">
        <f t="shared" ca="1" si="100"/>
        <v>387.45815975754766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356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19ADA-1EC2-4669-836E-1ABA38B2ECE0}">
  <sheetPr codeName="Sheet12">
    <tabColor theme="7" tint="0.59999389629810485"/>
  </sheetPr>
  <dimension ref="A1:V367"/>
  <sheetViews>
    <sheetView zoomScaleNormal="100" workbookViewId="0">
      <selection activeCell="D9" sqref="D9"/>
    </sheetView>
  </sheetViews>
  <sheetFormatPr defaultColWidth="9.140625" defaultRowHeight="15" outlineLevelRow="1" outlineLevelCol="1"/>
  <cols>
    <col min="1" max="1" width="4.85546875" style="46" customWidth="1"/>
    <col min="2" max="2" width="37.42578125" customWidth="1"/>
    <col min="3" max="3" width="9.85546875" style="46" bestFit="1" customWidth="1"/>
    <col min="4" max="4" width="16.140625" customWidth="1"/>
    <col min="5" max="5" width="7" bestFit="1" customWidth="1"/>
    <col min="6" max="6" width="23.140625" bestFit="1" customWidth="1"/>
    <col min="7" max="9" width="16.140625" customWidth="1"/>
    <col min="10" max="14" width="14.85546875" customWidth="1"/>
    <col min="15" max="21" width="16" customWidth="1" outlineLevel="1"/>
  </cols>
  <sheetData>
    <row r="1" spans="1:21">
      <c r="B1" s="15" t="str">
        <f>'General Inputs'!$D9</f>
        <v>National Fuel Gas Distribution Corporation</v>
      </c>
    </row>
    <row r="2" spans="1:21">
      <c r="B2" s="15" t="str">
        <f>'General Inputs'!$D10</f>
        <v>Gas Class Cost of Service Study</v>
      </c>
    </row>
    <row r="3" spans="1:21">
      <c r="B3" s="15" t="str">
        <f>'General Inputs'!$D11</f>
        <v>Test Year Ended July 31, 2024</v>
      </c>
      <c r="C3" s="15" t="str">
        <f>'Input-Accounts'!$B$5</f>
        <v>($ in thousands)</v>
      </c>
    </row>
    <row r="4" spans="1:21">
      <c r="B4" s="1" t="str">
        <f ca="1">"Function &amp; Classification: "&amp;" "&amp;INDIRECT("Classification!"&amp;$D$5&amp;8)</f>
        <v xml:space="preserve">Function &amp; Classification:  </v>
      </c>
      <c r="C4" s="65"/>
    </row>
    <row r="5" spans="1:21" outlineLevel="1">
      <c r="B5" s="88" t="s">
        <v>360</v>
      </c>
      <c r="D5" s="149" t="str">
        <f>LEFT(ADDRESS(5,MATCH($B$5,Classification!$A$6:$ABB$6,0)),3)</f>
        <v>$P$</v>
      </c>
    </row>
    <row r="6" spans="1:21" ht="69">
      <c r="A6" s="28" t="s">
        <v>125</v>
      </c>
      <c r="B6" s="30" t="s">
        <v>126</v>
      </c>
      <c r="C6" s="28" t="s">
        <v>127</v>
      </c>
      <c r="D6" s="28" t="s">
        <v>128</v>
      </c>
      <c r="E6" s="85" t="s">
        <v>355</v>
      </c>
      <c r="F6" s="28" t="str">
        <f>TRIM(RIGHT(SUBSTITUTE(B5," ",REPT(" ",100)),100))&amp;CHAR(10)&amp;"Allocation Factor"</f>
        <v>Demand
Allocation Factor</v>
      </c>
      <c r="G6" s="28" t="str">
        <f>'General Inputs'!D$17</f>
        <v>Residential Service</v>
      </c>
      <c r="H6" s="28" t="str">
        <f>'General Inputs'!E$17</f>
        <v>Small Commercial &amp; PA Service (LE 250)</v>
      </c>
      <c r="I6" s="28" t="str">
        <f>'General Inputs'!F$17</f>
        <v>Small Commercial &amp; PA Service (GT 250)</v>
      </c>
      <c r="J6" s="28" t="str">
        <f>'General Inputs'!G$17</f>
        <v>Large Comm PA Service</v>
      </c>
      <c r="K6" s="28" t="str">
        <f>'General Inputs'!H$17</f>
        <v>NGV</v>
      </c>
      <c r="L6" s="28" t="str">
        <f>'General Inputs'!I$17</f>
        <v>SVIS</v>
      </c>
      <c r="M6" s="28" t="str">
        <f>'General Inputs'!J$17</f>
        <v>IVIS</v>
      </c>
      <c r="N6" s="28" t="str">
        <f>'General Inputs'!K$17</f>
        <v>LVIS</v>
      </c>
      <c r="O6" s="28" t="str">
        <f>'General Inputs'!L$17</f>
        <v>LIS</v>
      </c>
      <c r="P6" s="28" t="str">
        <f>'General Inputs'!M$17</f>
        <v>Class 10</v>
      </c>
      <c r="Q6" s="28" t="str">
        <f>'General Inputs'!N$17</f>
        <v>Class 11</v>
      </c>
      <c r="R6" s="28" t="str">
        <f>'General Inputs'!O$17</f>
        <v>Class 12</v>
      </c>
      <c r="S6" s="28" t="str">
        <f>'General Inputs'!P$17</f>
        <v>Class 13</v>
      </c>
      <c r="T6" s="28" t="str">
        <f>'General Inputs'!Q$17</f>
        <v>Class 14</v>
      </c>
      <c r="U6" s="28" t="str">
        <f>'General Inputs'!R$17</f>
        <v>Class 15</v>
      </c>
    </row>
    <row r="7" spans="1:21">
      <c r="A7" s="46" t="str">
        <f>IF(B7="","",MAX(A$1:A6)+1)</f>
        <v/>
      </c>
      <c r="F7" s="46"/>
    </row>
    <row r="8" spans="1:21">
      <c r="A8" s="46">
        <f>IF(ISBLANK('Input-Accounts'!A8),"",'Input-Accounts'!A8)</f>
        <v>1</v>
      </c>
      <c r="B8" s="1" t="str">
        <f>IF(ISBLANK('Input-Accounts'!B8),"",'Input-Accounts'!B8)</f>
        <v>RATE BASE</v>
      </c>
      <c r="C8" s="46" t="str">
        <f>IF(ISBLANK('Input-Accounts'!C8),"",'Input-Accounts'!C8)</f>
        <v/>
      </c>
      <c r="E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21">
      <c r="A9" s="46">
        <f>IF(ISBLANK('Input-Accounts'!A9),"",'Input-Accounts'!A9)</f>
        <v>2</v>
      </c>
      <c r="B9" s="1" t="str">
        <f>IF(ISBLANK('Input-Accounts'!B9),"",'Input-Accounts'!B9)</f>
        <v>Plant in Service</v>
      </c>
      <c r="C9" s="46" t="str">
        <f>IF(ISBLANK('Input-Accounts'!C9),"",'Input-Accounts'!C9)</f>
        <v/>
      </c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21" outlineLevel="1">
      <c r="A10" s="46">
        <f>IF(ISBLANK('Input-Accounts'!A10),"",'Input-Accounts'!A10)</f>
        <v>3</v>
      </c>
      <c r="B10" s="1" t="str">
        <f>IF(ISBLANK('Input-Accounts'!B10),"",'Input-Accounts'!B10)</f>
        <v>Intangible Plant</v>
      </c>
      <c r="C10" s="46" t="str">
        <f>IF(ISBLANK('Input-Accounts'!C10),"",'Input-Accounts'!C10)</f>
        <v/>
      </c>
      <c r="E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21" outlineLevel="1">
      <c r="A11" s="46">
        <f>IF(ISBLANK('Input-Accounts'!A11),"",'Input-Accounts'!A11)</f>
        <v>4</v>
      </c>
      <c r="B11" s="80" t="str">
        <f>IF(ISBLANK('Input-Accounts'!B11),"",'Input-Accounts'!B11)</f>
        <v>Organization</v>
      </c>
      <c r="C11" s="46">
        <f>IF(ISBLANK('Input-Accounts'!C11),"",'Input-Accounts'!C11)</f>
        <v>301</v>
      </c>
      <c r="D11" s="14">
        <f ca="1">INDIRECT("Classification!"&amp;$D$5&amp;ROW())</f>
        <v>61.210395113013597</v>
      </c>
      <c r="E11" s="14">
        <f t="shared" ref="E11:E12" ca="1" si="0">IFERROR(IF(D11="","",IF(D11=0,0,IF(ABS(D11-SUM($G11:$U11))&lt;Check_Limit,0,1))),1)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INT_PROD_TRANSM_DIST_SUBTOTAL</v>
      </c>
      <c r="G11" s="14">
        <f ca="1">IFERROR(INDEX(G$320:G$343,MATCH($F11,$B$320:$B$343,0))/INDEX($D$320:$D$343,MATCH($F11,$B$320:$B$343,0)),SUMIFS('Input-Allocators'!D$32:D$80,'Input-Allocators'!$B$32:$B$80,$F11))*$D11</f>
        <v>47.90907014304549</v>
      </c>
      <c r="H11" s="14">
        <f ca="1">IFERROR(INDEX(H$320:H$343,MATCH($F11,$B$320:$B$343,0))/INDEX($D$320:$D$343,MATCH($F11,$B$320:$B$343,0)),SUMIFS('Input-Allocators'!E$32:E$80,'Input-Allocators'!$B$32:$B$80,$F11))*$D11</f>
        <v>2.6296316477739605</v>
      </c>
      <c r="I11" s="14">
        <f ca="1">IFERROR(INDEX(I$320:I$343,MATCH($F11,$B$320:$B$343,0))/INDEX($D$320:$D$343,MATCH($F11,$B$320:$B$343,0)),SUMIFS('Input-Allocators'!F$32:F$80,'Input-Allocators'!$B$32:$B$80,$F11))*$D11</f>
        <v>2.2841719080058125</v>
      </c>
      <c r="J11" s="14">
        <f ca="1">IFERROR(INDEX(J$320:J$343,MATCH($F11,$B$320:$B$343,0))/INDEX($D$320:$D$343,MATCH($F11,$B$320:$B$343,0)),SUMIFS('Input-Allocators'!G$32:G$80,'Input-Allocators'!$B$32:$B$80,$F11))*$D11</f>
        <v>4.893376566297909</v>
      </c>
      <c r="K11" s="14">
        <f ca="1">IFERROR(INDEX(K$320:K$343,MATCH($F11,$B$320:$B$343,0))/INDEX($D$320:$D$343,MATCH($F11,$B$320:$B$343,0)),SUMIFS('Input-Allocators'!H$32:H$80,'Input-Allocators'!$B$32:$B$80,$F11))*$D11</f>
        <v>1.9714355087441581E-2</v>
      </c>
      <c r="L11" s="14">
        <f ca="1">IFERROR(INDEX(L$320:L$343,MATCH($F11,$B$320:$B$343,0))/INDEX($D$320:$D$343,MATCH($F11,$B$320:$B$343,0)),SUMIFS('Input-Allocators'!I$32:I$80,'Input-Allocators'!$B$32:$B$80,$F11))*$D11</f>
        <v>8.2250763289809181E-2</v>
      </c>
      <c r="M11" s="14">
        <f ca="1">IFERROR(INDEX(M$320:M$343,MATCH($F11,$B$320:$B$343,0))/INDEX($D$320:$D$343,MATCH($F11,$B$320:$B$343,0)),SUMIFS('Input-Allocators'!J$32:J$80,'Input-Allocators'!$B$32:$B$80,$F11))*$D11</f>
        <v>1.6538728108427803</v>
      </c>
      <c r="N11" s="14">
        <f ca="1">IFERROR(INDEX(N$320:N$343,MATCH($F11,$B$320:$B$343,0))/INDEX($D$320:$D$343,MATCH($F11,$B$320:$B$343,0)),SUMIFS('Input-Allocators'!K$32:K$80,'Input-Allocators'!$B$32:$B$80,$F11))*$D11</f>
        <v>0.53243168695978249</v>
      </c>
      <c r="O11" s="14">
        <f ca="1">IFERROR(INDEX(O$320:O$343,MATCH($F11,$B$320:$B$343,0))/INDEX($D$320:$D$343,MATCH($F11,$B$320:$B$343,0)),SUMIFS('Input-Allocators'!L$32:L$80,'Input-Allocators'!$B$32:$B$80,$F11))*$D11</f>
        <v>1.2058752317106058</v>
      </c>
      <c r="P11" s="14">
        <f ca="1">IFERROR(INDEX(P$320:P$343,MATCH($F11,$B$320:$B$343,0))/INDEX($D$320:$D$343,MATCH($F11,$B$320:$B$343,0)),SUMIFS('Input-Allocators'!M$32:M$80,'Input-Allocators'!$B$32:$B$80,$F11))*$D11</f>
        <v>0</v>
      </c>
      <c r="Q11" s="14">
        <f ca="1">IFERROR(INDEX(Q$320:Q$343,MATCH($F11,$B$320:$B$343,0))/INDEX($D$320:$D$343,MATCH($F11,$B$320:$B$343,0)),SUMIFS('Input-Allocators'!N$32:N$80,'Input-Allocators'!$B$32:$B$80,$F11))*$D11</f>
        <v>0</v>
      </c>
      <c r="R11" s="14">
        <f ca="1">IFERROR(INDEX(R$320:R$343,MATCH($F11,$B$320:$B$343,0))/INDEX($D$320:$D$343,MATCH($F11,$B$320:$B$343,0)),SUMIFS('Input-Allocators'!O$32:O$80,'Input-Allocators'!$B$32:$B$80,$F11))*$D11</f>
        <v>0</v>
      </c>
      <c r="S11" s="14">
        <f ca="1">IFERROR(INDEX(S$320:S$343,MATCH($F11,$B$320:$B$343,0))/INDEX($D$320:$D$343,MATCH($F11,$B$320:$B$343,0)),SUMIFS('Input-Allocators'!P$32:P$80,'Input-Allocators'!$B$32:$B$80,$F11))*$D11</f>
        <v>0</v>
      </c>
      <c r="T11" s="14">
        <f ca="1">IFERROR(INDEX(T$320:T$343,MATCH($F11,$B$320:$B$343,0))/INDEX($D$320:$D$343,MATCH($F11,$B$320:$B$343,0)),SUMIFS('Input-Allocators'!Q$32:Q$80,'Input-Allocators'!$B$32:$B$80,$F11))*$D11</f>
        <v>0</v>
      </c>
      <c r="U11" s="14">
        <f ca="1">IFERROR(INDEX(U$320:U$343,MATCH($F11,$B$320:$B$343,0))/INDEX($D$320:$D$343,MATCH($F11,$B$320:$B$343,0)),SUMIFS('Input-Allocators'!R$32:R$80,'Input-Allocators'!$B$32:$B$80,$F11))*$D11</f>
        <v>0</v>
      </c>
    </row>
    <row r="12" spans="1:21" outlineLevel="1">
      <c r="A12" s="46">
        <f>IF(ISBLANK('Input-Accounts'!A12),"",'Input-Accounts'!A12)</f>
        <v>5</v>
      </c>
      <c r="B12" s="80" t="str">
        <f>IF(ISBLANK('Input-Accounts'!B12),"",'Input-Accounts'!B12)</f>
        <v>Franchises &amp; Consents</v>
      </c>
      <c r="C12" s="46">
        <f>IF(ISBLANK('Input-Accounts'!C12),"",'Input-Accounts'!C12)</f>
        <v>302</v>
      </c>
      <c r="D12" s="14">
        <f t="shared" ref="D12:D13" ca="1" si="1">INDIRECT("Classification!"&amp;$D$5&amp;ROW())</f>
        <v>3.8834153047182753</v>
      </c>
      <c r="E12" s="14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INT_PROD_TRANSM_DIST_SUBTOTAL</v>
      </c>
      <c r="G12" s="14">
        <f ca="1">IFERROR(INDEX(G$320:G$343,MATCH($F12,$B$320:$B$343,0))/INDEX($D$320:$D$343,MATCH($F12,$B$320:$B$343,0)),SUMIFS('Input-Allocators'!D$32:D$80,'Input-Allocators'!$B$32:$B$80,$F12))*$D12</f>
        <v>3.0395297381239912</v>
      </c>
      <c r="H12" s="14">
        <f ca="1">IFERROR(INDEX(H$320:H$343,MATCH($F12,$B$320:$B$343,0))/INDEX($D$320:$D$343,MATCH($F12,$B$320:$B$343,0)),SUMIFS('Input-Allocators'!E$32:E$80,'Input-Allocators'!$B$32:$B$80,$F12))*$D12</f>
        <v>0.16683361981053166</v>
      </c>
      <c r="I12" s="14">
        <f ca="1">IFERROR(INDEX(I$320:I$343,MATCH($F12,$B$320:$B$343,0))/INDEX($D$320:$D$343,MATCH($F12,$B$320:$B$343,0)),SUMIFS('Input-Allocators'!F$32:F$80,'Input-Allocators'!$B$32:$B$80,$F12))*$D12</f>
        <v>0.14491636804140534</v>
      </c>
      <c r="J12" s="14">
        <f ca="1">IFERROR(INDEX(J$320:J$343,MATCH($F12,$B$320:$B$343,0))/INDEX($D$320:$D$343,MATCH($F12,$B$320:$B$343,0)),SUMIFS('Input-Allocators'!G$32:G$80,'Input-Allocators'!$B$32:$B$80,$F12))*$D12</f>
        <v>0.31045402360539476</v>
      </c>
      <c r="K12" s="14">
        <f ca="1">IFERROR(INDEX(K$320:K$343,MATCH($F12,$B$320:$B$343,0))/INDEX($D$320:$D$343,MATCH($F12,$B$320:$B$343,0)),SUMIFS('Input-Allocators'!H$32:H$80,'Input-Allocators'!$B$32:$B$80,$F12))*$D12</f>
        <v>1.2507520679758599E-3</v>
      </c>
      <c r="L12" s="14">
        <f ca="1">IFERROR(INDEX(L$320:L$343,MATCH($F12,$B$320:$B$343,0))/INDEX($D$320:$D$343,MATCH($F12,$B$320:$B$343,0)),SUMIFS('Input-Allocators'!I$32:I$80,'Input-Allocators'!$B$32:$B$80,$F12))*$D12</f>
        <v>5.2182945787993497E-3</v>
      </c>
      <c r="M12" s="14">
        <f ca="1">IFERROR(INDEX(M$320:M$343,MATCH($F12,$B$320:$B$343,0))/INDEX($D$320:$D$343,MATCH($F12,$B$320:$B$343,0)),SUMIFS('Input-Allocators'!J$32:J$80,'Input-Allocators'!$B$32:$B$80,$F12))*$D12</f>
        <v>0.10492784720350216</v>
      </c>
      <c r="N12" s="14">
        <f ca="1">IFERROR(INDEX(N$320:N$343,MATCH($F12,$B$320:$B$343,0))/INDEX($D$320:$D$343,MATCH($F12,$B$320:$B$343,0)),SUMIFS('Input-Allocators'!K$32:K$80,'Input-Allocators'!$B$32:$B$80,$F12))*$D12</f>
        <v>3.3779448050270743E-2</v>
      </c>
      <c r="O12" s="14">
        <f ca="1">IFERROR(INDEX(O$320:O$343,MATCH($F12,$B$320:$B$343,0))/INDEX($D$320:$D$343,MATCH($F12,$B$320:$B$343,0)),SUMIFS('Input-Allocators'!L$32:L$80,'Input-Allocators'!$B$32:$B$80,$F12))*$D12</f>
        <v>7.6505213236404274E-2</v>
      </c>
      <c r="P12" s="14">
        <f ca="1">IFERROR(INDEX(P$320:P$343,MATCH($F12,$B$320:$B$343,0))/INDEX($D$320:$D$343,MATCH($F12,$B$320:$B$343,0)),SUMIFS('Input-Allocators'!M$32:M$80,'Input-Allocators'!$B$32:$B$80,$F12))*$D12</f>
        <v>0</v>
      </c>
      <c r="Q12" s="14">
        <f ca="1">IFERROR(INDEX(Q$320:Q$343,MATCH($F12,$B$320:$B$343,0))/INDEX($D$320:$D$343,MATCH($F12,$B$320:$B$343,0)),SUMIFS('Input-Allocators'!N$32:N$80,'Input-Allocators'!$B$32:$B$80,$F12))*$D12</f>
        <v>0</v>
      </c>
      <c r="R12" s="14">
        <f ca="1">IFERROR(INDEX(R$320:R$343,MATCH($F12,$B$320:$B$343,0))/INDEX($D$320:$D$343,MATCH($F12,$B$320:$B$343,0)),SUMIFS('Input-Allocators'!O$32:O$80,'Input-Allocators'!$B$32:$B$80,$F12))*$D12</f>
        <v>0</v>
      </c>
      <c r="S12" s="14">
        <f ca="1">IFERROR(INDEX(S$320:S$343,MATCH($F12,$B$320:$B$343,0))/INDEX($D$320:$D$343,MATCH($F12,$B$320:$B$343,0)),SUMIFS('Input-Allocators'!P$32:P$80,'Input-Allocators'!$B$32:$B$80,$F12))*$D12</f>
        <v>0</v>
      </c>
      <c r="T12" s="14">
        <f ca="1">IFERROR(INDEX(T$320:T$343,MATCH($F12,$B$320:$B$343,0))/INDEX($D$320:$D$343,MATCH($F12,$B$320:$B$343,0)),SUMIFS('Input-Allocators'!Q$32:Q$80,'Input-Allocators'!$B$32:$B$80,$F12))*$D12</f>
        <v>0</v>
      </c>
      <c r="U12" s="14">
        <f ca="1">IFERROR(INDEX(U$320:U$343,MATCH($F12,$B$320:$B$343,0))/INDEX($D$320:$D$343,MATCH($F12,$B$320:$B$343,0)),SUMIFS('Input-Allocators'!R$32:R$80,'Input-Allocators'!$B$32:$B$80,$F12))*$D12</f>
        <v>0</v>
      </c>
    </row>
    <row r="13" spans="1:21" outlineLevel="1">
      <c r="A13" s="46">
        <f>IF(ISBLANK('Input-Accounts'!A13),"",'Input-Accounts'!A13)</f>
        <v>6</v>
      </c>
      <c r="B13" s="80" t="str">
        <f>IF(ISBLANK('Input-Accounts'!B13),"",'Input-Accounts'!B13)</f>
        <v>Misc. Intangible Plant</v>
      </c>
      <c r="C13" s="46">
        <f>IF(ISBLANK('Input-Accounts'!C13),"",'Input-Accounts'!C13)</f>
        <v>303</v>
      </c>
      <c r="D13" s="14">
        <f t="shared" ca="1" si="1"/>
        <v>12386.731784211086</v>
      </c>
      <c r="E13" s="14">
        <f ca="1">IFERROR(IF(D13="","",IF(D13=0,0,IF(ABS(D13-SUM($G13:$U13))&lt;Check_Limit,0,1))),1)</f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INT_OML</v>
      </c>
      <c r="G13" s="14">
        <f ca="1">IFERROR(INDEX(G$320:G$343,MATCH($F13,$B$320:$B$343,0))/INDEX($D$320:$D$343,MATCH($F13,$B$320:$B$343,0)),SUMIFS('Input-Allocators'!D$32:D$80,'Input-Allocators'!$B$32:$B$80,$F13))*$D13</f>
        <v>9695.0330217145238</v>
      </c>
      <c r="H13" s="14">
        <f ca="1">IFERROR(INDEX(H$320:H$343,MATCH($F13,$B$320:$B$343,0))/INDEX($D$320:$D$343,MATCH($F13,$B$320:$B$343,0)),SUMIFS('Input-Allocators'!E$32:E$80,'Input-Allocators'!$B$32:$B$80,$F13))*$D13</f>
        <v>532.14069035349269</v>
      </c>
      <c r="I13" s="14">
        <f ca="1">IFERROR(INDEX(I$320:I$343,MATCH($F13,$B$320:$B$343,0))/INDEX($D$320:$D$343,MATCH($F13,$B$320:$B$343,0)),SUMIFS('Input-Allocators'!F$32:F$80,'Input-Allocators'!$B$32:$B$80,$F13))*$D13</f>
        <v>462.23234993433954</v>
      </c>
      <c r="J13" s="14">
        <f ca="1">IFERROR(INDEX(J$320:J$343,MATCH($F13,$B$320:$B$343,0))/INDEX($D$320:$D$343,MATCH($F13,$B$320:$B$343,0)),SUMIFS('Input-Allocators'!G$32:G$80,'Input-Allocators'!$B$32:$B$80,$F13))*$D13</f>
        <v>990.23936921115296</v>
      </c>
      <c r="K13" s="14">
        <f ca="1">IFERROR(INDEX(K$320:K$343,MATCH($F13,$B$320:$B$343,0))/INDEX($D$320:$D$343,MATCH($F13,$B$320:$B$343,0)),SUMIFS('Input-Allocators'!H$32:H$80,'Input-Allocators'!$B$32:$B$80,$F13))*$D13</f>
        <v>3.9894600960502378</v>
      </c>
      <c r="L13" s="14">
        <f ca="1">IFERROR(INDEX(L$320:L$343,MATCH($F13,$B$320:$B$343,0))/INDEX($D$320:$D$343,MATCH($F13,$B$320:$B$343,0)),SUMIFS('Input-Allocators'!I$32:I$80,'Input-Allocators'!$B$32:$B$80,$F13))*$D13</f>
        <v>16.64452813997433</v>
      </c>
      <c r="M13" s="14">
        <f ca="1">IFERROR(INDEX(M$320:M$343,MATCH($F13,$B$320:$B$343,0))/INDEX($D$320:$D$343,MATCH($F13,$B$320:$B$343,0)),SUMIFS('Input-Allocators'!J$32:J$80,'Input-Allocators'!$B$32:$B$80,$F13))*$D13</f>
        <v>334.68300401075788</v>
      </c>
      <c r="N13" s="14">
        <f ca="1">IFERROR(INDEX(N$320:N$343,MATCH($F13,$B$320:$B$343,0))/INDEX($D$320:$D$343,MATCH($F13,$B$320:$B$343,0)),SUMIFS('Input-Allocators'!K$32:K$80,'Input-Allocators'!$B$32:$B$80,$F13))*$D13</f>
        <v>107.74458305013823</v>
      </c>
      <c r="O13" s="14">
        <f ca="1">IFERROR(INDEX(O$320:O$343,MATCH($F13,$B$320:$B$343,0))/INDEX($D$320:$D$343,MATCH($F13,$B$320:$B$343,0)),SUMIFS('Input-Allocators'!L$32:L$80,'Input-Allocators'!$B$32:$B$80,$F13))*$D13</f>
        <v>244.02477770065951</v>
      </c>
      <c r="P13" s="14">
        <f ca="1">IFERROR(INDEX(P$320:P$343,MATCH($F13,$B$320:$B$343,0))/INDEX($D$320:$D$343,MATCH($F13,$B$320:$B$343,0)),SUMIFS('Input-Allocators'!M$32:M$80,'Input-Allocators'!$B$32:$B$80,$F13))*$D13</f>
        <v>0</v>
      </c>
      <c r="Q13" s="14">
        <f ca="1">IFERROR(INDEX(Q$320:Q$343,MATCH($F13,$B$320:$B$343,0))/INDEX($D$320:$D$343,MATCH($F13,$B$320:$B$343,0)),SUMIFS('Input-Allocators'!N$32:N$80,'Input-Allocators'!$B$32:$B$80,$F13))*$D13</f>
        <v>0</v>
      </c>
      <c r="R13" s="14">
        <f ca="1">IFERROR(INDEX(R$320:R$343,MATCH($F13,$B$320:$B$343,0))/INDEX($D$320:$D$343,MATCH($F13,$B$320:$B$343,0)),SUMIFS('Input-Allocators'!O$32:O$80,'Input-Allocators'!$B$32:$B$80,$F13))*$D13</f>
        <v>0</v>
      </c>
      <c r="S13" s="14">
        <f ca="1">IFERROR(INDEX(S$320:S$343,MATCH($F13,$B$320:$B$343,0))/INDEX($D$320:$D$343,MATCH($F13,$B$320:$B$343,0)),SUMIFS('Input-Allocators'!P$32:P$80,'Input-Allocators'!$B$32:$B$80,$F13))*$D13</f>
        <v>0</v>
      </c>
      <c r="T13" s="14">
        <f ca="1">IFERROR(INDEX(T$320:T$343,MATCH($F13,$B$320:$B$343,0))/INDEX($D$320:$D$343,MATCH($F13,$B$320:$B$343,0)),SUMIFS('Input-Allocators'!Q$32:Q$80,'Input-Allocators'!$B$32:$B$80,$F13))*$D13</f>
        <v>0</v>
      </c>
      <c r="U13" s="14">
        <f ca="1">IFERROR(INDEX(U$320:U$343,MATCH($F13,$B$320:$B$343,0))/INDEX($D$320:$D$343,MATCH($F13,$B$320:$B$343,0)),SUMIFS('Input-Allocators'!R$32:R$80,'Input-Allocators'!$B$32:$B$80,$F13))*$D13</f>
        <v>0</v>
      </c>
    </row>
    <row r="14" spans="1:21" outlineLevel="1">
      <c r="A14" s="46">
        <f>IF(ISBLANK('Input-Accounts'!A14),"",'Input-Accounts'!A14)</f>
        <v>7</v>
      </c>
      <c r="B14" t="str">
        <f>IF(ISBLANK('Input-Accounts'!B14),"",'Input-Accounts'!B14)</f>
        <v>Subtotal - Intangible Plant</v>
      </c>
      <c r="C14" s="46" t="str">
        <f>IF(ISBLANK('Input-Accounts'!C14),"",'Input-Accounts'!C14)</f>
        <v/>
      </c>
      <c r="D14" s="174">
        <f ca="1">SUBTOTAL(9,D11:D13)</f>
        <v>12451.825594628817</v>
      </c>
      <c r="E14" s="14">
        <f t="shared" ref="E14:E22" ca="1" si="2">IFERROR(IF(D14="","",IF(D14=0,0,IF(ABS(D14-SUM($G14:$U14))&lt;Check_Limit,0,1))),1)</f>
        <v>0</v>
      </c>
      <c r="F14" s="46"/>
      <c r="G14" s="174">
        <f t="shared" ref="G14:U14" ca="1" si="3">SUBTOTAL(9,G11:G13)</f>
        <v>9745.9816215956926</v>
      </c>
      <c r="H14" s="174">
        <f t="shared" ca="1" si="3"/>
        <v>534.93715562107718</v>
      </c>
      <c r="I14" s="174">
        <f t="shared" ca="1" si="3"/>
        <v>464.66143821038673</v>
      </c>
      <c r="J14" s="174">
        <f t="shared" ca="1" si="3"/>
        <v>995.44319980105627</v>
      </c>
      <c r="K14" s="174">
        <f t="shared" ca="1" si="3"/>
        <v>4.0104252032056555</v>
      </c>
      <c r="L14" s="174">
        <f t="shared" ca="1" si="3"/>
        <v>16.73199719784294</v>
      </c>
      <c r="M14" s="174">
        <f t="shared" ca="1" si="3"/>
        <v>336.44180466880414</v>
      </c>
      <c r="N14" s="174">
        <f t="shared" ca="1" si="3"/>
        <v>108.31079418514828</v>
      </c>
      <c r="O14" s="174">
        <f t="shared" ca="1" si="3"/>
        <v>245.30715814560654</v>
      </c>
      <c r="P14" s="174">
        <f t="shared" ca="1" si="3"/>
        <v>0</v>
      </c>
      <c r="Q14" s="174">
        <f t="shared" ca="1" si="3"/>
        <v>0</v>
      </c>
      <c r="R14" s="174">
        <f t="shared" ca="1" si="3"/>
        <v>0</v>
      </c>
      <c r="S14" s="174">
        <f t="shared" ca="1" si="3"/>
        <v>0</v>
      </c>
      <c r="T14" s="174">
        <f t="shared" ca="1" si="3"/>
        <v>0</v>
      </c>
      <c r="U14" s="174">
        <f t="shared" ca="1" si="3"/>
        <v>0</v>
      </c>
    </row>
    <row r="15" spans="1:21" outlineLevel="1">
      <c r="A15" s="46" t="str">
        <f>IF(ISBLANK('Input-Accounts'!A15),"",'Input-Accounts'!A15)</f>
        <v/>
      </c>
      <c r="B15" t="str">
        <f>IF(ISBLANK('Input-Accounts'!B15),"",'Input-Accounts'!B15)</f>
        <v/>
      </c>
      <c r="C15" s="46" t="str">
        <f>IF(ISBLANK('Input-Accounts'!C15),"",'Input-Accounts'!C15)</f>
        <v/>
      </c>
      <c r="D15" s="14"/>
      <c r="E15" s="14"/>
      <c r="F15" s="4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 outlineLevel="1">
      <c r="A16" s="46">
        <f>IF(ISBLANK('Input-Accounts'!A16),"",'Input-Accounts'!A16)</f>
        <v>8</v>
      </c>
      <c r="B16" s="1" t="str">
        <f>IF(ISBLANK('Input-Accounts'!B16),"",'Input-Accounts'!B16)</f>
        <v>Natural Gas Production Plant</v>
      </c>
      <c r="C16" s="46" t="str">
        <f>IF(ISBLANK('Input-Accounts'!C16),"",'Input-Accounts'!C16)</f>
        <v/>
      </c>
      <c r="D16" s="14"/>
      <c r="E16" s="14"/>
      <c r="F16" s="4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 outlineLevel="1">
      <c r="A17" s="46">
        <f>IF(ISBLANK('Input-Accounts'!A17),"",'Input-Accounts'!A17)</f>
        <v>9</v>
      </c>
      <c r="B17" s="80" t="str">
        <f>IF(ISBLANK('Input-Accounts'!B17),"",'Input-Accounts'!B17)</f>
        <v>Land and Land Rights</v>
      </c>
      <c r="C17" s="46">
        <f>IF(ISBLANK('Input-Accounts'!C17),"",'Input-Accounts'!C17)</f>
        <v>325</v>
      </c>
      <c r="D17" s="14">
        <f t="shared" ref="D17:D21" ca="1" si="4">INDIRECT("Classification!"&amp;$D$5&amp;ROW())</f>
        <v>0</v>
      </c>
      <c r="E17" s="14">
        <f t="shared" ca="1" si="2"/>
        <v>0</v>
      </c>
      <c r="F17" s="3" t="str" cm="1">
        <f t="array" aca="1" ref="F17" ca="1">IF(D17=0,"-",IF('Input-Accounts'!$E17&lt;&gt;0,'Input-Accounts'!$E17,INDEX('Input-Accounts'!$H17:$J17,,MATCH($F$6,'Input-Accounts'!$H$6:$J$6,0))))</f>
        <v>-</v>
      </c>
      <c r="G17" s="14">
        <f ca="1">IFERROR(INDEX(G$320:G$343,MATCH($F17,$B$320:$B$343,0))/INDEX($D$320:$D$343,MATCH($F17,$B$320:$B$343,0)),SUMIFS('Input-Allocators'!D$32:D$80,'Input-Allocators'!$B$32:$B$80,$F17))*$D17</f>
        <v>0</v>
      </c>
      <c r="H17" s="14">
        <f ca="1">IFERROR(INDEX(H$320:H$343,MATCH($F17,$B$320:$B$343,0))/INDEX($D$320:$D$343,MATCH($F17,$B$320:$B$343,0)),SUMIFS('Input-Allocators'!E$32:E$80,'Input-Allocators'!$B$32:$B$80,$F17))*$D17</f>
        <v>0</v>
      </c>
      <c r="I17" s="14">
        <f ca="1">IFERROR(INDEX(I$320:I$343,MATCH($F17,$B$320:$B$343,0))/INDEX($D$320:$D$343,MATCH($F17,$B$320:$B$343,0)),SUMIFS('Input-Allocators'!F$32:F$80,'Input-Allocators'!$B$32:$B$80,$F17))*$D17</f>
        <v>0</v>
      </c>
      <c r="J17" s="14">
        <f ca="1">IFERROR(INDEX(J$320:J$343,MATCH($F17,$B$320:$B$343,0))/INDEX($D$320:$D$343,MATCH($F17,$B$320:$B$343,0)),SUMIFS('Input-Allocators'!G$32:G$80,'Input-Allocators'!$B$32:$B$80,$F17))*$D17</f>
        <v>0</v>
      </c>
      <c r="K17" s="14">
        <f ca="1">IFERROR(INDEX(K$320:K$343,MATCH($F17,$B$320:$B$343,0))/INDEX($D$320:$D$343,MATCH($F17,$B$320:$B$343,0)),SUMIFS('Input-Allocators'!H$32:H$80,'Input-Allocators'!$B$32:$B$80,$F17))*$D17</f>
        <v>0</v>
      </c>
      <c r="L17" s="14">
        <f ca="1">IFERROR(INDEX(L$320:L$343,MATCH($F17,$B$320:$B$343,0))/INDEX($D$320:$D$343,MATCH($F17,$B$320:$B$343,0)),SUMIFS('Input-Allocators'!I$32:I$80,'Input-Allocators'!$B$32:$B$80,$F17))*$D17</f>
        <v>0</v>
      </c>
      <c r="M17" s="14">
        <f ca="1">IFERROR(INDEX(M$320:M$343,MATCH($F17,$B$320:$B$343,0))/INDEX($D$320:$D$343,MATCH($F17,$B$320:$B$343,0)),SUMIFS('Input-Allocators'!J$32:J$80,'Input-Allocators'!$B$32:$B$80,$F17))*$D17</f>
        <v>0</v>
      </c>
      <c r="N17" s="14">
        <f ca="1">IFERROR(INDEX(N$320:N$343,MATCH($F17,$B$320:$B$343,0))/INDEX($D$320:$D$343,MATCH($F17,$B$320:$B$343,0)),SUMIFS('Input-Allocators'!K$32:K$80,'Input-Allocators'!$B$32:$B$80,$F17))*$D17</f>
        <v>0</v>
      </c>
      <c r="O17" s="14">
        <f ca="1">IFERROR(INDEX(O$320:O$343,MATCH($F17,$B$320:$B$343,0))/INDEX($D$320:$D$343,MATCH($F17,$B$320:$B$343,0)),SUMIFS('Input-Allocators'!L$32:L$80,'Input-Allocators'!$B$32:$B$80,$F17))*$D17</f>
        <v>0</v>
      </c>
      <c r="P17" s="14">
        <f ca="1">IFERROR(INDEX(P$320:P$343,MATCH($F17,$B$320:$B$343,0))/INDEX($D$320:$D$343,MATCH($F17,$B$320:$B$343,0)),SUMIFS('Input-Allocators'!M$32:M$80,'Input-Allocators'!$B$32:$B$80,$F17))*$D17</f>
        <v>0</v>
      </c>
      <c r="Q17" s="14">
        <f ca="1">IFERROR(INDEX(Q$320:Q$343,MATCH($F17,$B$320:$B$343,0))/INDEX($D$320:$D$343,MATCH($F17,$B$320:$B$343,0)),SUMIFS('Input-Allocators'!N$32:N$80,'Input-Allocators'!$B$32:$B$80,$F17))*$D17</f>
        <v>0</v>
      </c>
      <c r="R17" s="14">
        <f ca="1">IFERROR(INDEX(R$320:R$343,MATCH($F17,$B$320:$B$343,0))/INDEX($D$320:$D$343,MATCH($F17,$B$320:$B$343,0)),SUMIFS('Input-Allocators'!O$32:O$80,'Input-Allocators'!$B$32:$B$80,$F17))*$D17</f>
        <v>0</v>
      </c>
      <c r="S17" s="14">
        <f ca="1">IFERROR(INDEX(S$320:S$343,MATCH($F17,$B$320:$B$343,0))/INDEX($D$320:$D$343,MATCH($F17,$B$320:$B$343,0)),SUMIFS('Input-Allocators'!P$32:P$80,'Input-Allocators'!$B$32:$B$80,$F17))*$D17</f>
        <v>0</v>
      </c>
      <c r="T17" s="14">
        <f ca="1">IFERROR(INDEX(T$320:T$343,MATCH($F17,$B$320:$B$343,0))/INDEX($D$320:$D$343,MATCH($F17,$B$320:$B$343,0)),SUMIFS('Input-Allocators'!Q$32:Q$80,'Input-Allocators'!$B$32:$B$80,$F17))*$D17</f>
        <v>0</v>
      </c>
      <c r="U17" s="14">
        <f ca="1">IFERROR(INDEX(U$320:U$343,MATCH($F17,$B$320:$B$343,0))/INDEX($D$320:$D$343,MATCH($F17,$B$320:$B$343,0)),SUMIFS('Input-Allocators'!R$32:R$80,'Input-Allocators'!$B$32:$B$80,$F17))*$D17</f>
        <v>0</v>
      </c>
    </row>
    <row r="18" spans="1:21" outlineLevel="1">
      <c r="A18" s="46">
        <f>IF(ISBLANK('Input-Accounts'!A18),"",'Input-Accounts'!A18)</f>
        <v>10</v>
      </c>
      <c r="B18" s="80" t="str">
        <f>IF(ISBLANK('Input-Accounts'!B18),"",'Input-Accounts'!B18)</f>
        <v>Structures and Improvements</v>
      </c>
      <c r="C18" s="46">
        <f>IF(ISBLANK('Input-Accounts'!C18),"",'Input-Accounts'!C18)</f>
        <v>328</v>
      </c>
      <c r="D18" s="14">
        <f t="shared" ca="1" si="4"/>
        <v>0</v>
      </c>
      <c r="E18" s="14">
        <f t="shared" ca="1" si="2"/>
        <v>0</v>
      </c>
      <c r="F18" s="3" t="str" cm="1">
        <f t="array" aca="1" ref="F18" ca="1">IF(D18=0,"-",IF('Input-Accounts'!$E18&lt;&gt;0,'Input-Accounts'!$E18,INDEX('Input-Accounts'!$H18:$J18,,MATCH($F$6,'Input-Accounts'!$H$6:$J$6,0))))</f>
        <v>-</v>
      </c>
      <c r="G18" s="14">
        <f ca="1">IFERROR(INDEX(G$320:G$343,MATCH($F18,$B$320:$B$343,0))/INDEX($D$320:$D$343,MATCH($F18,$B$320:$B$343,0)),SUMIFS('Input-Allocators'!D$32:D$80,'Input-Allocators'!$B$32:$B$80,$F18))*$D18</f>
        <v>0</v>
      </c>
      <c r="H18" s="14">
        <f ca="1">IFERROR(INDEX(H$320:H$343,MATCH($F18,$B$320:$B$343,0))/INDEX($D$320:$D$343,MATCH($F18,$B$320:$B$343,0)),SUMIFS('Input-Allocators'!E$32:E$80,'Input-Allocators'!$B$32:$B$80,$F18))*$D18</f>
        <v>0</v>
      </c>
      <c r="I18" s="14">
        <f ca="1">IFERROR(INDEX(I$320:I$343,MATCH($F18,$B$320:$B$343,0))/INDEX($D$320:$D$343,MATCH($F18,$B$320:$B$343,0)),SUMIFS('Input-Allocators'!F$32:F$80,'Input-Allocators'!$B$32:$B$80,$F18))*$D18</f>
        <v>0</v>
      </c>
      <c r="J18" s="14">
        <f ca="1">IFERROR(INDEX(J$320:J$343,MATCH($F18,$B$320:$B$343,0))/INDEX($D$320:$D$343,MATCH($F18,$B$320:$B$343,0)),SUMIFS('Input-Allocators'!G$32:G$80,'Input-Allocators'!$B$32:$B$80,$F18))*$D18</f>
        <v>0</v>
      </c>
      <c r="K18" s="14">
        <f ca="1">IFERROR(INDEX(K$320:K$343,MATCH($F18,$B$320:$B$343,0))/INDEX($D$320:$D$343,MATCH($F18,$B$320:$B$343,0)),SUMIFS('Input-Allocators'!H$32:H$80,'Input-Allocators'!$B$32:$B$80,$F18))*$D18</f>
        <v>0</v>
      </c>
      <c r="L18" s="14">
        <f ca="1">IFERROR(INDEX(L$320:L$343,MATCH($F18,$B$320:$B$343,0))/INDEX($D$320:$D$343,MATCH($F18,$B$320:$B$343,0)),SUMIFS('Input-Allocators'!I$32:I$80,'Input-Allocators'!$B$32:$B$80,$F18))*$D18</f>
        <v>0</v>
      </c>
      <c r="M18" s="14">
        <f ca="1">IFERROR(INDEX(M$320:M$343,MATCH($F18,$B$320:$B$343,0))/INDEX($D$320:$D$343,MATCH($F18,$B$320:$B$343,0)),SUMIFS('Input-Allocators'!J$32:J$80,'Input-Allocators'!$B$32:$B$80,$F18))*$D18</f>
        <v>0</v>
      </c>
      <c r="N18" s="14">
        <f ca="1">IFERROR(INDEX(N$320:N$343,MATCH($F18,$B$320:$B$343,0))/INDEX($D$320:$D$343,MATCH($F18,$B$320:$B$343,0)),SUMIFS('Input-Allocators'!K$32:K$80,'Input-Allocators'!$B$32:$B$80,$F18))*$D18</f>
        <v>0</v>
      </c>
      <c r="O18" s="14">
        <f ca="1">IFERROR(INDEX(O$320:O$343,MATCH($F18,$B$320:$B$343,0))/INDEX($D$320:$D$343,MATCH($F18,$B$320:$B$343,0)),SUMIFS('Input-Allocators'!L$32:L$80,'Input-Allocators'!$B$32:$B$80,$F18))*$D18</f>
        <v>0</v>
      </c>
      <c r="P18" s="14">
        <f ca="1">IFERROR(INDEX(P$320:P$343,MATCH($F18,$B$320:$B$343,0))/INDEX($D$320:$D$343,MATCH($F18,$B$320:$B$343,0)),SUMIFS('Input-Allocators'!M$32:M$80,'Input-Allocators'!$B$32:$B$80,$F18))*$D18</f>
        <v>0</v>
      </c>
      <c r="Q18" s="14">
        <f ca="1">IFERROR(INDEX(Q$320:Q$343,MATCH($F18,$B$320:$B$343,0))/INDEX($D$320:$D$343,MATCH($F18,$B$320:$B$343,0)),SUMIFS('Input-Allocators'!N$32:N$80,'Input-Allocators'!$B$32:$B$80,$F18))*$D18</f>
        <v>0</v>
      </c>
      <c r="R18" s="14">
        <f ca="1">IFERROR(INDEX(R$320:R$343,MATCH($F18,$B$320:$B$343,0))/INDEX($D$320:$D$343,MATCH($F18,$B$320:$B$343,0)),SUMIFS('Input-Allocators'!O$32:O$80,'Input-Allocators'!$B$32:$B$80,$F18))*$D18</f>
        <v>0</v>
      </c>
      <c r="S18" s="14">
        <f ca="1">IFERROR(INDEX(S$320:S$343,MATCH($F18,$B$320:$B$343,0))/INDEX($D$320:$D$343,MATCH($F18,$B$320:$B$343,0)),SUMIFS('Input-Allocators'!P$32:P$80,'Input-Allocators'!$B$32:$B$80,$F18))*$D18</f>
        <v>0</v>
      </c>
      <c r="T18" s="14">
        <f ca="1">IFERROR(INDEX(T$320:T$343,MATCH($F18,$B$320:$B$343,0))/INDEX($D$320:$D$343,MATCH($F18,$B$320:$B$343,0)),SUMIFS('Input-Allocators'!Q$32:Q$80,'Input-Allocators'!$B$32:$B$80,$F18))*$D18</f>
        <v>0</v>
      </c>
      <c r="U18" s="14">
        <f ca="1">IFERROR(INDEX(U$320:U$343,MATCH($F18,$B$320:$B$343,0))/INDEX($D$320:$D$343,MATCH($F18,$B$320:$B$343,0)),SUMIFS('Input-Allocators'!R$32:R$80,'Input-Allocators'!$B$32:$B$80,$F18))*$D18</f>
        <v>0</v>
      </c>
    </row>
    <row r="19" spans="1:21" outlineLevel="1">
      <c r="A19" s="46">
        <f>IF(ISBLANK('Input-Accounts'!A19),"",'Input-Accounts'!A19)</f>
        <v>11</v>
      </c>
      <c r="B19" s="80" t="str">
        <f>IF(ISBLANK('Input-Accounts'!B19),"",'Input-Accounts'!B19)</f>
        <v>Mains</v>
      </c>
      <c r="C19" s="46">
        <f>IF(ISBLANK('Input-Accounts'!C19),"",'Input-Accounts'!C19)</f>
        <v>329</v>
      </c>
      <c r="D19" s="14">
        <f t="shared" ca="1" si="4"/>
        <v>0</v>
      </c>
      <c r="E19" s="14">
        <f t="shared" ca="1" si="2"/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4">
        <f ca="1">IFERROR(INDEX(G$320:G$343,MATCH($F19,$B$320:$B$343,0))/INDEX($D$320:$D$343,MATCH($F19,$B$320:$B$343,0)),SUMIFS('Input-Allocators'!D$32:D$80,'Input-Allocators'!$B$32:$B$80,$F19))*$D19</f>
        <v>0</v>
      </c>
      <c r="H19" s="14">
        <f ca="1">IFERROR(INDEX(H$320:H$343,MATCH($F19,$B$320:$B$343,0))/INDEX($D$320:$D$343,MATCH($F19,$B$320:$B$343,0)),SUMIFS('Input-Allocators'!E$32:E$80,'Input-Allocators'!$B$32:$B$80,$F19))*$D19</f>
        <v>0</v>
      </c>
      <c r="I19" s="14">
        <f ca="1">IFERROR(INDEX(I$320:I$343,MATCH($F19,$B$320:$B$343,0))/INDEX($D$320:$D$343,MATCH($F19,$B$320:$B$343,0)),SUMIFS('Input-Allocators'!F$32:F$80,'Input-Allocators'!$B$32:$B$80,$F19))*$D19</f>
        <v>0</v>
      </c>
      <c r="J19" s="14">
        <f ca="1">IFERROR(INDEX(J$320:J$343,MATCH($F19,$B$320:$B$343,0))/INDEX($D$320:$D$343,MATCH($F19,$B$320:$B$343,0)),SUMIFS('Input-Allocators'!G$32:G$80,'Input-Allocators'!$B$32:$B$80,$F19))*$D19</f>
        <v>0</v>
      </c>
      <c r="K19" s="14">
        <f ca="1">IFERROR(INDEX(K$320:K$343,MATCH($F19,$B$320:$B$343,0))/INDEX($D$320:$D$343,MATCH($F19,$B$320:$B$343,0)),SUMIFS('Input-Allocators'!H$32:H$80,'Input-Allocators'!$B$32:$B$80,$F19))*$D19</f>
        <v>0</v>
      </c>
      <c r="L19" s="14">
        <f ca="1">IFERROR(INDEX(L$320:L$343,MATCH($F19,$B$320:$B$343,0))/INDEX($D$320:$D$343,MATCH($F19,$B$320:$B$343,0)),SUMIFS('Input-Allocators'!I$32:I$80,'Input-Allocators'!$B$32:$B$80,$F19))*$D19</f>
        <v>0</v>
      </c>
      <c r="M19" s="14">
        <f ca="1">IFERROR(INDEX(M$320:M$343,MATCH($F19,$B$320:$B$343,0))/INDEX($D$320:$D$343,MATCH($F19,$B$320:$B$343,0)),SUMIFS('Input-Allocators'!J$32:J$80,'Input-Allocators'!$B$32:$B$80,$F19))*$D19</f>
        <v>0</v>
      </c>
      <c r="N19" s="14">
        <f ca="1">IFERROR(INDEX(N$320:N$343,MATCH($F19,$B$320:$B$343,0))/INDEX($D$320:$D$343,MATCH($F19,$B$320:$B$343,0)),SUMIFS('Input-Allocators'!K$32:K$80,'Input-Allocators'!$B$32:$B$80,$F19))*$D19</f>
        <v>0</v>
      </c>
      <c r="O19" s="14">
        <f ca="1">IFERROR(INDEX(O$320:O$343,MATCH($F19,$B$320:$B$343,0))/INDEX($D$320:$D$343,MATCH($F19,$B$320:$B$343,0)),SUMIFS('Input-Allocators'!L$32:L$80,'Input-Allocators'!$B$32:$B$80,$F19))*$D19</f>
        <v>0</v>
      </c>
      <c r="P19" s="14">
        <f ca="1">IFERROR(INDEX(P$320:P$343,MATCH($F19,$B$320:$B$343,0))/INDEX($D$320:$D$343,MATCH($F19,$B$320:$B$343,0)),SUMIFS('Input-Allocators'!M$32:M$80,'Input-Allocators'!$B$32:$B$80,$F19))*$D19</f>
        <v>0</v>
      </c>
      <c r="Q19" s="14">
        <f ca="1">IFERROR(INDEX(Q$320:Q$343,MATCH($F19,$B$320:$B$343,0))/INDEX($D$320:$D$343,MATCH($F19,$B$320:$B$343,0)),SUMIFS('Input-Allocators'!N$32:N$80,'Input-Allocators'!$B$32:$B$80,$F19))*$D19</f>
        <v>0</v>
      </c>
      <c r="R19" s="14">
        <f ca="1">IFERROR(INDEX(R$320:R$343,MATCH($F19,$B$320:$B$343,0))/INDEX($D$320:$D$343,MATCH($F19,$B$320:$B$343,0)),SUMIFS('Input-Allocators'!O$32:O$80,'Input-Allocators'!$B$32:$B$80,$F19))*$D19</f>
        <v>0</v>
      </c>
      <c r="S19" s="14">
        <f ca="1">IFERROR(INDEX(S$320:S$343,MATCH($F19,$B$320:$B$343,0))/INDEX($D$320:$D$343,MATCH($F19,$B$320:$B$343,0)),SUMIFS('Input-Allocators'!P$32:P$80,'Input-Allocators'!$B$32:$B$80,$F19))*$D19</f>
        <v>0</v>
      </c>
      <c r="T19" s="14">
        <f ca="1">IFERROR(INDEX(T$320:T$343,MATCH($F19,$B$320:$B$343,0))/INDEX($D$320:$D$343,MATCH($F19,$B$320:$B$343,0)),SUMIFS('Input-Allocators'!Q$32:Q$80,'Input-Allocators'!$B$32:$B$80,$F19))*$D19</f>
        <v>0</v>
      </c>
      <c r="U19" s="14">
        <f ca="1">IFERROR(INDEX(U$320:U$343,MATCH($F19,$B$320:$B$343,0))/INDEX($D$320:$D$343,MATCH($F19,$B$320:$B$343,0)),SUMIFS('Input-Allocators'!R$32:R$80,'Input-Allocators'!$B$32:$B$80,$F19))*$D19</f>
        <v>0</v>
      </c>
    </row>
    <row r="20" spans="1:21" outlineLevel="1">
      <c r="A20" s="46">
        <f>IF(ISBLANK('Input-Accounts'!A20),"",'Input-Accounts'!A20)</f>
        <v>12</v>
      </c>
      <c r="B20" s="80" t="str">
        <f>IF(ISBLANK('Input-Accounts'!B20),"",'Input-Accounts'!B20)</f>
        <v>Lines</v>
      </c>
      <c r="C20" s="46">
        <f>IF(ISBLANK('Input-Accounts'!C20),"",'Input-Accounts'!C20)</f>
        <v>332</v>
      </c>
      <c r="D20" s="14">
        <f t="shared" ca="1" si="4"/>
        <v>0</v>
      </c>
      <c r="E20" s="14">
        <f t="shared" ca="1" si="2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4">
        <f ca="1">IFERROR(INDEX(G$320:G$343,MATCH($F20,$B$320:$B$343,0))/INDEX($D$320:$D$343,MATCH($F20,$B$320:$B$343,0)),SUMIFS('Input-Allocators'!D$32:D$80,'Input-Allocators'!$B$32:$B$80,$F20))*$D20</f>
        <v>0</v>
      </c>
      <c r="H20" s="14">
        <f ca="1">IFERROR(INDEX(H$320:H$343,MATCH($F20,$B$320:$B$343,0))/INDEX($D$320:$D$343,MATCH($F20,$B$320:$B$343,0)),SUMIFS('Input-Allocators'!E$32:E$80,'Input-Allocators'!$B$32:$B$80,$F20))*$D20</f>
        <v>0</v>
      </c>
      <c r="I20" s="14">
        <f ca="1">IFERROR(INDEX(I$320:I$343,MATCH($F20,$B$320:$B$343,0))/INDEX($D$320:$D$343,MATCH($F20,$B$320:$B$343,0)),SUMIFS('Input-Allocators'!F$32:F$80,'Input-Allocators'!$B$32:$B$80,$F20))*$D20</f>
        <v>0</v>
      </c>
      <c r="J20" s="14">
        <f ca="1">IFERROR(INDEX(J$320:J$343,MATCH($F20,$B$320:$B$343,0))/INDEX($D$320:$D$343,MATCH($F20,$B$320:$B$343,0)),SUMIFS('Input-Allocators'!G$32:G$80,'Input-Allocators'!$B$32:$B$80,$F20))*$D20</f>
        <v>0</v>
      </c>
      <c r="K20" s="14">
        <f ca="1">IFERROR(INDEX(K$320:K$343,MATCH($F20,$B$320:$B$343,0))/INDEX($D$320:$D$343,MATCH($F20,$B$320:$B$343,0)),SUMIFS('Input-Allocators'!H$32:H$80,'Input-Allocators'!$B$32:$B$80,$F20))*$D20</f>
        <v>0</v>
      </c>
      <c r="L20" s="14">
        <f ca="1">IFERROR(INDEX(L$320:L$343,MATCH($F20,$B$320:$B$343,0))/INDEX($D$320:$D$343,MATCH($F20,$B$320:$B$343,0)),SUMIFS('Input-Allocators'!I$32:I$80,'Input-Allocators'!$B$32:$B$80,$F20))*$D20</f>
        <v>0</v>
      </c>
      <c r="M20" s="14">
        <f ca="1">IFERROR(INDEX(M$320:M$343,MATCH($F20,$B$320:$B$343,0))/INDEX($D$320:$D$343,MATCH($F20,$B$320:$B$343,0)),SUMIFS('Input-Allocators'!J$32:J$80,'Input-Allocators'!$B$32:$B$80,$F20))*$D20</f>
        <v>0</v>
      </c>
      <c r="N20" s="14">
        <f ca="1">IFERROR(INDEX(N$320:N$343,MATCH($F20,$B$320:$B$343,0))/INDEX($D$320:$D$343,MATCH($F20,$B$320:$B$343,0)),SUMIFS('Input-Allocators'!K$32:K$80,'Input-Allocators'!$B$32:$B$80,$F20))*$D20</f>
        <v>0</v>
      </c>
      <c r="O20" s="14">
        <f ca="1">IFERROR(INDEX(O$320:O$343,MATCH($F20,$B$320:$B$343,0))/INDEX($D$320:$D$343,MATCH($F20,$B$320:$B$343,0)),SUMIFS('Input-Allocators'!L$32:L$80,'Input-Allocators'!$B$32:$B$80,$F20))*$D20</f>
        <v>0</v>
      </c>
      <c r="P20" s="14">
        <f ca="1">IFERROR(INDEX(P$320:P$343,MATCH($F20,$B$320:$B$343,0))/INDEX($D$320:$D$343,MATCH($F20,$B$320:$B$343,0)),SUMIFS('Input-Allocators'!M$32:M$80,'Input-Allocators'!$B$32:$B$80,$F20))*$D20</f>
        <v>0</v>
      </c>
      <c r="Q20" s="14">
        <f ca="1">IFERROR(INDEX(Q$320:Q$343,MATCH($F20,$B$320:$B$343,0))/INDEX($D$320:$D$343,MATCH($F20,$B$320:$B$343,0)),SUMIFS('Input-Allocators'!N$32:N$80,'Input-Allocators'!$B$32:$B$80,$F20))*$D20</f>
        <v>0</v>
      </c>
      <c r="R20" s="14">
        <f ca="1">IFERROR(INDEX(R$320:R$343,MATCH($F20,$B$320:$B$343,0))/INDEX($D$320:$D$343,MATCH($F20,$B$320:$B$343,0)),SUMIFS('Input-Allocators'!O$32:O$80,'Input-Allocators'!$B$32:$B$80,$F20))*$D20</f>
        <v>0</v>
      </c>
      <c r="S20" s="14">
        <f ca="1">IFERROR(INDEX(S$320:S$343,MATCH($F20,$B$320:$B$343,0))/INDEX($D$320:$D$343,MATCH($F20,$B$320:$B$343,0)),SUMIFS('Input-Allocators'!P$32:P$80,'Input-Allocators'!$B$32:$B$80,$F20))*$D20</f>
        <v>0</v>
      </c>
      <c r="T20" s="14">
        <f ca="1">IFERROR(INDEX(T$320:T$343,MATCH($F20,$B$320:$B$343,0))/INDEX($D$320:$D$343,MATCH($F20,$B$320:$B$343,0)),SUMIFS('Input-Allocators'!Q$32:Q$80,'Input-Allocators'!$B$32:$B$80,$F20))*$D20</f>
        <v>0</v>
      </c>
      <c r="U20" s="14">
        <f ca="1">IFERROR(INDEX(U$320:U$343,MATCH($F20,$B$320:$B$343,0))/INDEX($D$320:$D$343,MATCH($F20,$B$320:$B$343,0)),SUMIFS('Input-Allocators'!R$32:R$80,'Input-Allocators'!$B$32:$B$80,$F20))*$D20</f>
        <v>0</v>
      </c>
    </row>
    <row r="21" spans="1:21" outlineLevel="1">
      <c r="A21" s="46">
        <f>IF(ISBLANK('Input-Accounts'!A21),"",'Input-Accounts'!A21)</f>
        <v>13</v>
      </c>
      <c r="B21" s="80" t="str">
        <f>IF(ISBLANK('Input-Accounts'!B21),"",'Input-Accounts'!B21)</f>
        <v>Measuring and Regulating Equipment</v>
      </c>
      <c r="C21" s="46">
        <f>IF(ISBLANK('Input-Accounts'!C21),"",'Input-Accounts'!C21)</f>
        <v>334</v>
      </c>
      <c r="D21" s="14">
        <f t="shared" ca="1" si="4"/>
        <v>0</v>
      </c>
      <c r="E21" s="14">
        <f t="shared" ca="1" si="2"/>
        <v>0</v>
      </c>
      <c r="F21" s="46" t="str" cm="1">
        <f t="array" aca="1" ref="F21" ca="1">IF(D21=0,"-",IF('Input-Accounts'!$E21&lt;&gt;0,'Input-Accounts'!$E21,INDEX('Input-Accounts'!$H21:$J21,,MATCH($F$6,'Input-Accounts'!$H$6:$J$6,0))))</f>
        <v>-</v>
      </c>
      <c r="G21" s="14">
        <f ca="1">IFERROR(INDEX(G$320:G$343,MATCH($F21,$B$320:$B$343,0))/INDEX($D$320:$D$343,MATCH($F21,$B$320:$B$343,0)),SUMIFS('Input-Allocators'!D$32:D$80,'Input-Allocators'!$B$32:$B$80,$F21))*$D21</f>
        <v>0</v>
      </c>
      <c r="H21" s="14">
        <f ca="1">IFERROR(INDEX(H$320:H$343,MATCH($F21,$B$320:$B$343,0))/INDEX($D$320:$D$343,MATCH($F21,$B$320:$B$343,0)),SUMIFS('Input-Allocators'!E$32:E$80,'Input-Allocators'!$B$32:$B$80,$F21))*$D21</f>
        <v>0</v>
      </c>
      <c r="I21" s="14">
        <f ca="1">IFERROR(INDEX(I$320:I$343,MATCH($F21,$B$320:$B$343,0))/INDEX($D$320:$D$343,MATCH($F21,$B$320:$B$343,0)),SUMIFS('Input-Allocators'!F$32:F$80,'Input-Allocators'!$B$32:$B$80,$F21))*$D21</f>
        <v>0</v>
      </c>
      <c r="J21" s="14">
        <f ca="1">IFERROR(INDEX(J$320:J$343,MATCH($F21,$B$320:$B$343,0))/INDEX($D$320:$D$343,MATCH($F21,$B$320:$B$343,0)),SUMIFS('Input-Allocators'!G$32:G$80,'Input-Allocators'!$B$32:$B$80,$F21))*$D21</f>
        <v>0</v>
      </c>
      <c r="K21" s="14">
        <f ca="1">IFERROR(INDEX(K$320:K$343,MATCH($F21,$B$320:$B$343,0))/INDEX($D$320:$D$343,MATCH($F21,$B$320:$B$343,0)),SUMIFS('Input-Allocators'!H$32:H$80,'Input-Allocators'!$B$32:$B$80,$F21))*$D21</f>
        <v>0</v>
      </c>
      <c r="L21" s="14">
        <f ca="1">IFERROR(INDEX(L$320:L$343,MATCH($F21,$B$320:$B$343,0))/INDEX($D$320:$D$343,MATCH($F21,$B$320:$B$343,0)),SUMIFS('Input-Allocators'!I$32:I$80,'Input-Allocators'!$B$32:$B$80,$F21))*$D21</f>
        <v>0</v>
      </c>
      <c r="M21" s="14">
        <f ca="1">IFERROR(INDEX(M$320:M$343,MATCH($F21,$B$320:$B$343,0))/INDEX($D$320:$D$343,MATCH($F21,$B$320:$B$343,0)),SUMIFS('Input-Allocators'!J$32:J$80,'Input-Allocators'!$B$32:$B$80,$F21))*$D21</f>
        <v>0</v>
      </c>
      <c r="N21" s="14">
        <f ca="1">IFERROR(INDEX(N$320:N$343,MATCH($F21,$B$320:$B$343,0))/INDEX($D$320:$D$343,MATCH($F21,$B$320:$B$343,0)),SUMIFS('Input-Allocators'!K$32:K$80,'Input-Allocators'!$B$32:$B$80,$F21))*$D21</f>
        <v>0</v>
      </c>
      <c r="O21" s="14">
        <f ca="1">IFERROR(INDEX(O$320:O$343,MATCH($F21,$B$320:$B$343,0))/INDEX($D$320:$D$343,MATCH($F21,$B$320:$B$343,0)),SUMIFS('Input-Allocators'!L$32:L$80,'Input-Allocators'!$B$32:$B$80,$F21))*$D21</f>
        <v>0</v>
      </c>
      <c r="P21" s="14">
        <f ca="1">IFERROR(INDEX(P$320:P$343,MATCH($F21,$B$320:$B$343,0))/INDEX($D$320:$D$343,MATCH($F21,$B$320:$B$343,0)),SUMIFS('Input-Allocators'!M$32:M$80,'Input-Allocators'!$B$32:$B$80,$F21))*$D21</f>
        <v>0</v>
      </c>
      <c r="Q21" s="14">
        <f ca="1">IFERROR(INDEX(Q$320:Q$343,MATCH($F21,$B$320:$B$343,0))/INDEX($D$320:$D$343,MATCH($F21,$B$320:$B$343,0)),SUMIFS('Input-Allocators'!N$32:N$80,'Input-Allocators'!$B$32:$B$80,$F21))*$D21</f>
        <v>0</v>
      </c>
      <c r="R21" s="14">
        <f ca="1">IFERROR(INDEX(R$320:R$343,MATCH($F21,$B$320:$B$343,0))/INDEX($D$320:$D$343,MATCH($F21,$B$320:$B$343,0)),SUMIFS('Input-Allocators'!O$32:O$80,'Input-Allocators'!$B$32:$B$80,$F21))*$D21</f>
        <v>0</v>
      </c>
      <c r="S21" s="14">
        <f ca="1">IFERROR(INDEX(S$320:S$343,MATCH($F21,$B$320:$B$343,0))/INDEX($D$320:$D$343,MATCH($F21,$B$320:$B$343,0)),SUMIFS('Input-Allocators'!P$32:P$80,'Input-Allocators'!$B$32:$B$80,$F21))*$D21</f>
        <v>0</v>
      </c>
      <c r="T21" s="14">
        <f ca="1">IFERROR(INDEX(T$320:T$343,MATCH($F21,$B$320:$B$343,0))/INDEX($D$320:$D$343,MATCH($F21,$B$320:$B$343,0)),SUMIFS('Input-Allocators'!Q$32:Q$80,'Input-Allocators'!$B$32:$B$80,$F21))*$D21</f>
        <v>0</v>
      </c>
      <c r="U21" s="14">
        <f ca="1">IFERROR(INDEX(U$320:U$343,MATCH($F21,$B$320:$B$343,0))/INDEX($D$320:$D$343,MATCH($F21,$B$320:$B$343,0)),SUMIFS('Input-Allocators'!R$32:R$80,'Input-Allocators'!$B$32:$B$80,$F21))*$D21</f>
        <v>0</v>
      </c>
    </row>
    <row r="22" spans="1:21" outlineLevel="1">
      <c r="A22" s="46">
        <f>IF(ISBLANK('Input-Accounts'!A22),"",'Input-Accounts'!A22)</f>
        <v>14</v>
      </c>
      <c r="B22" t="str">
        <f>IF(ISBLANK('Input-Accounts'!B22),"",'Input-Accounts'!B22)</f>
        <v>Subtotal - Natural Gas Production Plant</v>
      </c>
      <c r="C22" s="46" t="str">
        <f>IF(ISBLANK('Input-Accounts'!C22),"",'Input-Accounts'!C22)</f>
        <v/>
      </c>
      <c r="D22" s="174">
        <f ca="1">SUBTOTAL(9,D17:D21)</f>
        <v>0</v>
      </c>
      <c r="E22" s="14">
        <f t="shared" ca="1" si="2"/>
        <v>0</v>
      </c>
      <c r="F22" s="46"/>
      <c r="G22" s="174">
        <f t="shared" ref="G22:U22" ca="1" si="5">SUBTOTAL(9,G17:G21)</f>
        <v>0</v>
      </c>
      <c r="H22" s="174">
        <f t="shared" ca="1" si="5"/>
        <v>0</v>
      </c>
      <c r="I22" s="174">
        <f t="shared" ca="1" si="5"/>
        <v>0</v>
      </c>
      <c r="J22" s="174">
        <f t="shared" ca="1" si="5"/>
        <v>0</v>
      </c>
      <c r="K22" s="174">
        <f t="shared" ca="1" si="5"/>
        <v>0</v>
      </c>
      <c r="L22" s="174">
        <f t="shared" ca="1" si="5"/>
        <v>0</v>
      </c>
      <c r="M22" s="174">
        <f t="shared" ca="1" si="5"/>
        <v>0</v>
      </c>
      <c r="N22" s="174">
        <f t="shared" ca="1" si="5"/>
        <v>0</v>
      </c>
      <c r="O22" s="174">
        <f t="shared" ca="1" si="5"/>
        <v>0</v>
      </c>
      <c r="P22" s="174">
        <f t="shared" ca="1" si="5"/>
        <v>0</v>
      </c>
      <c r="Q22" s="174">
        <f t="shared" ca="1" si="5"/>
        <v>0</v>
      </c>
      <c r="R22" s="174">
        <f t="shared" ca="1" si="5"/>
        <v>0</v>
      </c>
      <c r="S22" s="174">
        <f t="shared" ca="1" si="5"/>
        <v>0</v>
      </c>
      <c r="T22" s="174">
        <f t="shared" ca="1" si="5"/>
        <v>0</v>
      </c>
      <c r="U22" s="174">
        <f t="shared" ca="1" si="5"/>
        <v>0</v>
      </c>
    </row>
    <row r="23" spans="1:21" outlineLevel="1">
      <c r="A23" s="46" t="str">
        <f>IF(ISBLANK('Input-Accounts'!A23),"",'Input-Accounts'!A23)</f>
        <v/>
      </c>
      <c r="B23" t="str">
        <f>IF(ISBLANK('Input-Accounts'!B23),"",'Input-Accounts'!B23)</f>
        <v/>
      </c>
      <c r="C23" s="46" t="str">
        <f>IF(ISBLANK('Input-Accounts'!C23),"",'Input-Accounts'!C23)</f>
        <v/>
      </c>
      <c r="D23" s="14"/>
      <c r="E23" s="14"/>
      <c r="F23" s="4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outlineLevel="1">
      <c r="A24" s="46">
        <f>IF(ISBLANK('Input-Accounts'!A24),"",'Input-Accounts'!A24)</f>
        <v>15</v>
      </c>
      <c r="B24" s="1" t="str">
        <f>IF(ISBLANK('Input-Accounts'!B24),"",'Input-Accounts'!B24)</f>
        <v xml:space="preserve">Transmission plant </v>
      </c>
      <c r="C24" s="46" t="str">
        <f>IF(ISBLANK('Input-Accounts'!C24),"",'Input-Accounts'!C24)</f>
        <v/>
      </c>
      <c r="D24" s="14"/>
      <c r="E24" s="14"/>
      <c r="F24" s="4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outlineLevel="1">
      <c r="A25" s="46">
        <f>IF(ISBLANK('Input-Accounts'!A25),"",'Input-Accounts'!A25)</f>
        <v>16</v>
      </c>
      <c r="B25" s="80" t="str">
        <f>IF(ISBLANK('Input-Accounts'!B25),"",'Input-Accounts'!B25)</f>
        <v>Land and Land Rights</v>
      </c>
      <c r="C25" s="46">
        <f>IF(ISBLANK('Input-Accounts'!C25),"",'Input-Accounts'!C25)</f>
        <v>365.1</v>
      </c>
      <c r="D25" s="14">
        <f t="shared" ref="D25:D29" ca="1" si="6">INDIRECT("Classification!"&amp;$D$5&amp;ROW())</f>
        <v>0</v>
      </c>
      <c r="E25" s="14">
        <f t="shared" ref="E25:E29" ca="1" si="7">IFERROR(IF(D25="","",IF(D25=0,0,IF(ABS(D25-SUM($G25:$U25))&lt;Check_Limit,0,1))),1)</f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4">
        <f ca="1">IFERROR(INDEX(G$320:G$343,MATCH($F25,$B$320:$B$343,0))/INDEX($D$320:$D$343,MATCH($F25,$B$320:$B$343,0)),SUMIFS('Input-Allocators'!D$32:D$80,'Input-Allocators'!$B$32:$B$80,$F25))*$D25</f>
        <v>0</v>
      </c>
      <c r="H25" s="14">
        <f ca="1">IFERROR(INDEX(H$320:H$343,MATCH($F25,$B$320:$B$343,0))/INDEX($D$320:$D$343,MATCH($F25,$B$320:$B$343,0)),SUMIFS('Input-Allocators'!E$32:E$80,'Input-Allocators'!$B$32:$B$80,$F25))*$D25</f>
        <v>0</v>
      </c>
      <c r="I25" s="14">
        <f ca="1">IFERROR(INDEX(I$320:I$343,MATCH($F25,$B$320:$B$343,0))/INDEX($D$320:$D$343,MATCH($F25,$B$320:$B$343,0)),SUMIFS('Input-Allocators'!F$32:F$80,'Input-Allocators'!$B$32:$B$80,$F25))*$D25</f>
        <v>0</v>
      </c>
      <c r="J25" s="14">
        <f ca="1">IFERROR(INDEX(J$320:J$343,MATCH($F25,$B$320:$B$343,0))/INDEX($D$320:$D$343,MATCH($F25,$B$320:$B$343,0)),SUMIFS('Input-Allocators'!G$32:G$80,'Input-Allocators'!$B$32:$B$80,$F25))*$D25</f>
        <v>0</v>
      </c>
      <c r="K25" s="14">
        <f ca="1">IFERROR(INDEX(K$320:K$343,MATCH($F25,$B$320:$B$343,0))/INDEX($D$320:$D$343,MATCH($F25,$B$320:$B$343,0)),SUMIFS('Input-Allocators'!H$32:H$80,'Input-Allocators'!$B$32:$B$80,$F25))*$D25</f>
        <v>0</v>
      </c>
      <c r="L25" s="14">
        <f ca="1">IFERROR(INDEX(L$320:L$343,MATCH($F25,$B$320:$B$343,0))/INDEX($D$320:$D$343,MATCH($F25,$B$320:$B$343,0)),SUMIFS('Input-Allocators'!I$32:I$80,'Input-Allocators'!$B$32:$B$80,$F25))*$D25</f>
        <v>0</v>
      </c>
      <c r="M25" s="14">
        <f ca="1">IFERROR(INDEX(M$320:M$343,MATCH($F25,$B$320:$B$343,0))/INDEX($D$320:$D$343,MATCH($F25,$B$320:$B$343,0)),SUMIFS('Input-Allocators'!J$32:J$80,'Input-Allocators'!$B$32:$B$80,$F25))*$D25</f>
        <v>0</v>
      </c>
      <c r="N25" s="14">
        <f ca="1">IFERROR(INDEX(N$320:N$343,MATCH($F25,$B$320:$B$343,0))/INDEX($D$320:$D$343,MATCH($F25,$B$320:$B$343,0)),SUMIFS('Input-Allocators'!K$32:K$80,'Input-Allocators'!$B$32:$B$80,$F25))*$D25</f>
        <v>0</v>
      </c>
      <c r="O25" s="14">
        <f ca="1">IFERROR(INDEX(O$320:O$343,MATCH($F25,$B$320:$B$343,0))/INDEX($D$320:$D$343,MATCH($F25,$B$320:$B$343,0)),SUMIFS('Input-Allocators'!L$32:L$80,'Input-Allocators'!$B$32:$B$80,$F25))*$D25</f>
        <v>0</v>
      </c>
      <c r="P25" s="14">
        <f ca="1">IFERROR(INDEX(P$320:P$343,MATCH($F25,$B$320:$B$343,0))/INDEX($D$320:$D$343,MATCH($F25,$B$320:$B$343,0)),SUMIFS('Input-Allocators'!M$32:M$80,'Input-Allocators'!$B$32:$B$80,$F25))*$D25</f>
        <v>0</v>
      </c>
      <c r="Q25" s="14">
        <f ca="1">IFERROR(INDEX(Q$320:Q$343,MATCH($F25,$B$320:$B$343,0))/INDEX($D$320:$D$343,MATCH($F25,$B$320:$B$343,0)),SUMIFS('Input-Allocators'!N$32:N$80,'Input-Allocators'!$B$32:$B$80,$F25))*$D25</f>
        <v>0</v>
      </c>
      <c r="R25" s="14">
        <f ca="1">IFERROR(INDEX(R$320:R$343,MATCH($F25,$B$320:$B$343,0))/INDEX($D$320:$D$343,MATCH($F25,$B$320:$B$343,0)),SUMIFS('Input-Allocators'!O$32:O$80,'Input-Allocators'!$B$32:$B$80,$F25))*$D25</f>
        <v>0</v>
      </c>
      <c r="S25" s="14">
        <f ca="1">IFERROR(INDEX(S$320:S$343,MATCH($F25,$B$320:$B$343,0))/INDEX($D$320:$D$343,MATCH($F25,$B$320:$B$343,0)),SUMIFS('Input-Allocators'!P$32:P$80,'Input-Allocators'!$B$32:$B$80,$F25))*$D25</f>
        <v>0</v>
      </c>
      <c r="T25" s="14">
        <f ca="1">IFERROR(INDEX(T$320:T$343,MATCH($F25,$B$320:$B$343,0))/INDEX($D$320:$D$343,MATCH($F25,$B$320:$B$343,0)),SUMIFS('Input-Allocators'!Q$32:Q$80,'Input-Allocators'!$B$32:$B$80,$F25))*$D25</f>
        <v>0</v>
      </c>
      <c r="U25" s="14">
        <f ca="1">IFERROR(INDEX(U$320:U$343,MATCH($F25,$B$320:$B$343,0))/INDEX($D$320:$D$343,MATCH($F25,$B$320:$B$343,0)),SUMIFS('Input-Allocators'!R$32:R$80,'Input-Allocators'!$B$32:$B$80,$F25))*$D25</f>
        <v>0</v>
      </c>
    </row>
    <row r="26" spans="1:21" outlineLevel="1">
      <c r="A26" s="46">
        <f>IF(ISBLANK('Input-Accounts'!A26),"",'Input-Accounts'!A26)</f>
        <v>17</v>
      </c>
      <c r="B26" s="80" t="str">
        <f>IF(ISBLANK('Input-Accounts'!B26),"",'Input-Accounts'!B26)</f>
        <v>Rights-of-Way</v>
      </c>
      <c r="C26" s="46">
        <f>IF(ISBLANK('Input-Accounts'!C26),"",'Input-Accounts'!C26)</f>
        <v>365.2</v>
      </c>
      <c r="D26" s="14">
        <f t="shared" ca="1" si="6"/>
        <v>0</v>
      </c>
      <c r="E26" s="14">
        <f t="shared" ca="1" si="7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4">
        <f ca="1">IFERROR(INDEX(G$320:G$343,MATCH($F26,$B$320:$B$343,0))/INDEX($D$320:$D$343,MATCH($F26,$B$320:$B$343,0)),SUMIFS('Input-Allocators'!D$32:D$80,'Input-Allocators'!$B$32:$B$80,$F26))*$D26</f>
        <v>0</v>
      </c>
      <c r="H26" s="14">
        <f ca="1">IFERROR(INDEX(H$320:H$343,MATCH($F26,$B$320:$B$343,0))/INDEX($D$320:$D$343,MATCH($F26,$B$320:$B$343,0)),SUMIFS('Input-Allocators'!E$32:E$80,'Input-Allocators'!$B$32:$B$80,$F26))*$D26</f>
        <v>0</v>
      </c>
      <c r="I26" s="14">
        <f ca="1">IFERROR(INDEX(I$320:I$343,MATCH($F26,$B$320:$B$343,0))/INDEX($D$320:$D$343,MATCH($F26,$B$320:$B$343,0)),SUMIFS('Input-Allocators'!F$32:F$80,'Input-Allocators'!$B$32:$B$80,$F26))*$D26</f>
        <v>0</v>
      </c>
      <c r="J26" s="14">
        <f ca="1">IFERROR(INDEX(J$320:J$343,MATCH($F26,$B$320:$B$343,0))/INDEX($D$320:$D$343,MATCH($F26,$B$320:$B$343,0)),SUMIFS('Input-Allocators'!G$32:G$80,'Input-Allocators'!$B$32:$B$80,$F26))*$D26</f>
        <v>0</v>
      </c>
      <c r="K26" s="14">
        <f ca="1">IFERROR(INDEX(K$320:K$343,MATCH($F26,$B$320:$B$343,0))/INDEX($D$320:$D$343,MATCH($F26,$B$320:$B$343,0)),SUMIFS('Input-Allocators'!H$32:H$80,'Input-Allocators'!$B$32:$B$80,$F26))*$D26</f>
        <v>0</v>
      </c>
      <c r="L26" s="14">
        <f ca="1">IFERROR(INDEX(L$320:L$343,MATCH($F26,$B$320:$B$343,0))/INDEX($D$320:$D$343,MATCH($F26,$B$320:$B$343,0)),SUMIFS('Input-Allocators'!I$32:I$80,'Input-Allocators'!$B$32:$B$80,$F26))*$D26</f>
        <v>0</v>
      </c>
      <c r="M26" s="14">
        <f ca="1">IFERROR(INDEX(M$320:M$343,MATCH($F26,$B$320:$B$343,0))/INDEX($D$320:$D$343,MATCH($F26,$B$320:$B$343,0)),SUMIFS('Input-Allocators'!J$32:J$80,'Input-Allocators'!$B$32:$B$80,$F26))*$D26</f>
        <v>0</v>
      </c>
      <c r="N26" s="14">
        <f ca="1">IFERROR(INDEX(N$320:N$343,MATCH($F26,$B$320:$B$343,0))/INDEX($D$320:$D$343,MATCH($F26,$B$320:$B$343,0)),SUMIFS('Input-Allocators'!K$32:K$80,'Input-Allocators'!$B$32:$B$80,$F26))*$D26</f>
        <v>0</v>
      </c>
      <c r="O26" s="14">
        <f ca="1">IFERROR(INDEX(O$320:O$343,MATCH($F26,$B$320:$B$343,0))/INDEX($D$320:$D$343,MATCH($F26,$B$320:$B$343,0)),SUMIFS('Input-Allocators'!L$32:L$80,'Input-Allocators'!$B$32:$B$80,$F26))*$D26</f>
        <v>0</v>
      </c>
      <c r="P26" s="14">
        <f ca="1">IFERROR(INDEX(P$320:P$343,MATCH($F26,$B$320:$B$343,0))/INDEX($D$320:$D$343,MATCH($F26,$B$320:$B$343,0)),SUMIFS('Input-Allocators'!M$32:M$80,'Input-Allocators'!$B$32:$B$80,$F26))*$D26</f>
        <v>0</v>
      </c>
      <c r="Q26" s="14">
        <f ca="1">IFERROR(INDEX(Q$320:Q$343,MATCH($F26,$B$320:$B$343,0))/INDEX($D$320:$D$343,MATCH($F26,$B$320:$B$343,0)),SUMIFS('Input-Allocators'!N$32:N$80,'Input-Allocators'!$B$32:$B$80,$F26))*$D26</f>
        <v>0</v>
      </c>
      <c r="R26" s="14">
        <f ca="1">IFERROR(INDEX(R$320:R$343,MATCH($F26,$B$320:$B$343,0))/INDEX($D$320:$D$343,MATCH($F26,$B$320:$B$343,0)),SUMIFS('Input-Allocators'!O$32:O$80,'Input-Allocators'!$B$32:$B$80,$F26))*$D26</f>
        <v>0</v>
      </c>
      <c r="S26" s="14">
        <f ca="1">IFERROR(INDEX(S$320:S$343,MATCH($F26,$B$320:$B$343,0))/INDEX($D$320:$D$343,MATCH($F26,$B$320:$B$343,0)),SUMIFS('Input-Allocators'!P$32:P$80,'Input-Allocators'!$B$32:$B$80,$F26))*$D26</f>
        <v>0</v>
      </c>
      <c r="T26" s="14">
        <f ca="1">IFERROR(INDEX(T$320:T$343,MATCH($F26,$B$320:$B$343,0))/INDEX($D$320:$D$343,MATCH($F26,$B$320:$B$343,0)),SUMIFS('Input-Allocators'!Q$32:Q$80,'Input-Allocators'!$B$32:$B$80,$F26))*$D26</f>
        <v>0</v>
      </c>
      <c r="U26" s="14">
        <f ca="1">IFERROR(INDEX(U$320:U$343,MATCH($F26,$B$320:$B$343,0))/INDEX($D$320:$D$343,MATCH($F26,$B$320:$B$343,0)),SUMIFS('Input-Allocators'!R$32:R$80,'Input-Allocators'!$B$32:$B$80,$F26))*$D26</f>
        <v>0</v>
      </c>
    </row>
    <row r="27" spans="1:21" outlineLevel="1">
      <c r="A27" s="46">
        <f>IF(ISBLANK('Input-Accounts'!A27),"",'Input-Accounts'!A27)</f>
        <v>18</v>
      </c>
      <c r="B27" s="80" t="str">
        <f>IF(ISBLANK('Input-Accounts'!B27),"",'Input-Accounts'!B27)</f>
        <v>Structures and improvements</v>
      </c>
      <c r="C27" s="46">
        <f>IF(ISBLANK('Input-Accounts'!C27),"",'Input-Accounts'!C27)</f>
        <v>366</v>
      </c>
      <c r="D27" s="14">
        <f t="shared" ca="1" si="6"/>
        <v>0</v>
      </c>
      <c r="E27" s="14">
        <f t="shared" ca="1" si="7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4">
        <f ca="1">IFERROR(INDEX(G$320:G$343,MATCH($F27,$B$320:$B$343,0))/INDEX($D$320:$D$343,MATCH($F27,$B$320:$B$343,0)),SUMIFS('Input-Allocators'!D$32:D$80,'Input-Allocators'!$B$32:$B$80,$F27))*$D27</f>
        <v>0</v>
      </c>
      <c r="H27" s="14">
        <f ca="1">IFERROR(INDEX(H$320:H$343,MATCH($F27,$B$320:$B$343,0))/INDEX($D$320:$D$343,MATCH($F27,$B$320:$B$343,0)),SUMIFS('Input-Allocators'!E$32:E$80,'Input-Allocators'!$B$32:$B$80,$F27))*$D27</f>
        <v>0</v>
      </c>
      <c r="I27" s="14">
        <f ca="1">IFERROR(INDEX(I$320:I$343,MATCH($F27,$B$320:$B$343,0))/INDEX($D$320:$D$343,MATCH($F27,$B$320:$B$343,0)),SUMIFS('Input-Allocators'!F$32:F$80,'Input-Allocators'!$B$32:$B$80,$F27))*$D27</f>
        <v>0</v>
      </c>
      <c r="J27" s="14">
        <f ca="1">IFERROR(INDEX(J$320:J$343,MATCH($F27,$B$320:$B$343,0))/INDEX($D$320:$D$343,MATCH($F27,$B$320:$B$343,0)),SUMIFS('Input-Allocators'!G$32:G$80,'Input-Allocators'!$B$32:$B$80,$F27))*$D27</f>
        <v>0</v>
      </c>
      <c r="K27" s="14">
        <f ca="1">IFERROR(INDEX(K$320:K$343,MATCH($F27,$B$320:$B$343,0))/INDEX($D$320:$D$343,MATCH($F27,$B$320:$B$343,0)),SUMIFS('Input-Allocators'!H$32:H$80,'Input-Allocators'!$B$32:$B$80,$F27))*$D27</f>
        <v>0</v>
      </c>
      <c r="L27" s="14">
        <f ca="1">IFERROR(INDEX(L$320:L$343,MATCH($F27,$B$320:$B$343,0))/INDEX($D$320:$D$343,MATCH($F27,$B$320:$B$343,0)),SUMIFS('Input-Allocators'!I$32:I$80,'Input-Allocators'!$B$32:$B$80,$F27))*$D27</f>
        <v>0</v>
      </c>
      <c r="M27" s="14">
        <f ca="1">IFERROR(INDEX(M$320:M$343,MATCH($F27,$B$320:$B$343,0))/INDEX($D$320:$D$343,MATCH($F27,$B$320:$B$343,0)),SUMIFS('Input-Allocators'!J$32:J$80,'Input-Allocators'!$B$32:$B$80,$F27))*$D27</f>
        <v>0</v>
      </c>
      <c r="N27" s="14">
        <f ca="1">IFERROR(INDEX(N$320:N$343,MATCH($F27,$B$320:$B$343,0))/INDEX($D$320:$D$343,MATCH($F27,$B$320:$B$343,0)),SUMIFS('Input-Allocators'!K$32:K$80,'Input-Allocators'!$B$32:$B$80,$F27))*$D27</f>
        <v>0</v>
      </c>
      <c r="O27" s="14">
        <f ca="1">IFERROR(INDEX(O$320:O$343,MATCH($F27,$B$320:$B$343,0))/INDEX($D$320:$D$343,MATCH($F27,$B$320:$B$343,0)),SUMIFS('Input-Allocators'!L$32:L$80,'Input-Allocators'!$B$32:$B$80,$F27))*$D27</f>
        <v>0</v>
      </c>
      <c r="P27" s="14">
        <f ca="1">IFERROR(INDEX(P$320:P$343,MATCH($F27,$B$320:$B$343,0))/INDEX($D$320:$D$343,MATCH($F27,$B$320:$B$343,0)),SUMIFS('Input-Allocators'!M$32:M$80,'Input-Allocators'!$B$32:$B$80,$F27))*$D27</f>
        <v>0</v>
      </c>
      <c r="Q27" s="14">
        <f ca="1">IFERROR(INDEX(Q$320:Q$343,MATCH($F27,$B$320:$B$343,0))/INDEX($D$320:$D$343,MATCH($F27,$B$320:$B$343,0)),SUMIFS('Input-Allocators'!N$32:N$80,'Input-Allocators'!$B$32:$B$80,$F27))*$D27</f>
        <v>0</v>
      </c>
      <c r="R27" s="14">
        <f ca="1">IFERROR(INDEX(R$320:R$343,MATCH($F27,$B$320:$B$343,0))/INDEX($D$320:$D$343,MATCH($F27,$B$320:$B$343,0)),SUMIFS('Input-Allocators'!O$32:O$80,'Input-Allocators'!$B$32:$B$80,$F27))*$D27</f>
        <v>0</v>
      </c>
      <c r="S27" s="14">
        <f ca="1">IFERROR(INDEX(S$320:S$343,MATCH($F27,$B$320:$B$343,0))/INDEX($D$320:$D$343,MATCH($F27,$B$320:$B$343,0)),SUMIFS('Input-Allocators'!P$32:P$80,'Input-Allocators'!$B$32:$B$80,$F27))*$D27</f>
        <v>0</v>
      </c>
      <c r="T27" s="14">
        <f ca="1">IFERROR(INDEX(T$320:T$343,MATCH($F27,$B$320:$B$343,0))/INDEX($D$320:$D$343,MATCH($F27,$B$320:$B$343,0)),SUMIFS('Input-Allocators'!Q$32:Q$80,'Input-Allocators'!$B$32:$B$80,$F27))*$D27</f>
        <v>0</v>
      </c>
      <c r="U27" s="14">
        <f ca="1">IFERROR(INDEX(U$320:U$343,MATCH($F27,$B$320:$B$343,0))/INDEX($D$320:$D$343,MATCH($F27,$B$320:$B$343,0)),SUMIFS('Input-Allocators'!R$32:R$80,'Input-Allocators'!$B$32:$B$80,$F27))*$D27</f>
        <v>0</v>
      </c>
    </row>
    <row r="28" spans="1:21" outlineLevel="1">
      <c r="A28" s="46">
        <f>IF(ISBLANK('Input-Accounts'!A28),"",'Input-Accounts'!A28)</f>
        <v>19</v>
      </c>
      <c r="B28" s="80" t="str">
        <f>IF(ISBLANK('Input-Accounts'!B28),"",'Input-Accounts'!B28)</f>
        <v>Mains</v>
      </c>
      <c r="C28" s="46">
        <f>IF(ISBLANK('Input-Accounts'!C28),"",'Input-Accounts'!C28)</f>
        <v>367</v>
      </c>
      <c r="D28" s="14">
        <f t="shared" ca="1" si="6"/>
        <v>0</v>
      </c>
      <c r="E28" s="14">
        <f t="shared" ca="1" si="7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4">
        <f ca="1">IFERROR(INDEX(G$320:G$343,MATCH($F28,$B$320:$B$343,0))/INDEX($D$320:$D$343,MATCH($F28,$B$320:$B$343,0)),SUMIFS('Input-Allocators'!D$32:D$80,'Input-Allocators'!$B$32:$B$80,$F28))*$D28</f>
        <v>0</v>
      </c>
      <c r="H28" s="14">
        <f ca="1">IFERROR(INDEX(H$320:H$343,MATCH($F28,$B$320:$B$343,0))/INDEX($D$320:$D$343,MATCH($F28,$B$320:$B$343,0)),SUMIFS('Input-Allocators'!E$32:E$80,'Input-Allocators'!$B$32:$B$80,$F28))*$D28</f>
        <v>0</v>
      </c>
      <c r="I28" s="14">
        <f ca="1">IFERROR(INDEX(I$320:I$343,MATCH($F28,$B$320:$B$343,0))/INDEX($D$320:$D$343,MATCH($F28,$B$320:$B$343,0)),SUMIFS('Input-Allocators'!F$32:F$80,'Input-Allocators'!$B$32:$B$80,$F28))*$D28</f>
        <v>0</v>
      </c>
      <c r="J28" s="14">
        <f ca="1">IFERROR(INDEX(J$320:J$343,MATCH($F28,$B$320:$B$343,0))/INDEX($D$320:$D$343,MATCH($F28,$B$320:$B$343,0)),SUMIFS('Input-Allocators'!G$32:G$80,'Input-Allocators'!$B$32:$B$80,$F28))*$D28</f>
        <v>0</v>
      </c>
      <c r="K28" s="14">
        <f ca="1">IFERROR(INDEX(K$320:K$343,MATCH($F28,$B$320:$B$343,0))/INDEX($D$320:$D$343,MATCH($F28,$B$320:$B$343,0)),SUMIFS('Input-Allocators'!H$32:H$80,'Input-Allocators'!$B$32:$B$80,$F28))*$D28</f>
        <v>0</v>
      </c>
      <c r="L28" s="14">
        <f ca="1">IFERROR(INDEX(L$320:L$343,MATCH($F28,$B$320:$B$343,0))/INDEX($D$320:$D$343,MATCH($F28,$B$320:$B$343,0)),SUMIFS('Input-Allocators'!I$32:I$80,'Input-Allocators'!$B$32:$B$80,$F28))*$D28</f>
        <v>0</v>
      </c>
      <c r="M28" s="14">
        <f ca="1">IFERROR(INDEX(M$320:M$343,MATCH($F28,$B$320:$B$343,0))/INDEX($D$320:$D$343,MATCH($F28,$B$320:$B$343,0)),SUMIFS('Input-Allocators'!J$32:J$80,'Input-Allocators'!$B$32:$B$80,$F28))*$D28</f>
        <v>0</v>
      </c>
      <c r="N28" s="14">
        <f ca="1">IFERROR(INDEX(N$320:N$343,MATCH($F28,$B$320:$B$343,0))/INDEX($D$320:$D$343,MATCH($F28,$B$320:$B$343,0)),SUMIFS('Input-Allocators'!K$32:K$80,'Input-Allocators'!$B$32:$B$80,$F28))*$D28</f>
        <v>0</v>
      </c>
      <c r="O28" s="14">
        <f ca="1">IFERROR(INDEX(O$320:O$343,MATCH($F28,$B$320:$B$343,0))/INDEX($D$320:$D$343,MATCH($F28,$B$320:$B$343,0)),SUMIFS('Input-Allocators'!L$32:L$80,'Input-Allocators'!$B$32:$B$80,$F28))*$D28</f>
        <v>0</v>
      </c>
      <c r="P28" s="14">
        <f ca="1">IFERROR(INDEX(P$320:P$343,MATCH($F28,$B$320:$B$343,0))/INDEX($D$320:$D$343,MATCH($F28,$B$320:$B$343,0)),SUMIFS('Input-Allocators'!M$32:M$80,'Input-Allocators'!$B$32:$B$80,$F28))*$D28</f>
        <v>0</v>
      </c>
      <c r="Q28" s="14">
        <f ca="1">IFERROR(INDEX(Q$320:Q$343,MATCH($F28,$B$320:$B$343,0))/INDEX($D$320:$D$343,MATCH($F28,$B$320:$B$343,0)),SUMIFS('Input-Allocators'!N$32:N$80,'Input-Allocators'!$B$32:$B$80,$F28))*$D28</f>
        <v>0</v>
      </c>
      <c r="R28" s="14">
        <f ca="1">IFERROR(INDEX(R$320:R$343,MATCH($F28,$B$320:$B$343,0))/INDEX($D$320:$D$343,MATCH($F28,$B$320:$B$343,0)),SUMIFS('Input-Allocators'!O$32:O$80,'Input-Allocators'!$B$32:$B$80,$F28))*$D28</f>
        <v>0</v>
      </c>
      <c r="S28" s="14">
        <f ca="1">IFERROR(INDEX(S$320:S$343,MATCH($F28,$B$320:$B$343,0))/INDEX($D$320:$D$343,MATCH($F28,$B$320:$B$343,0)),SUMIFS('Input-Allocators'!P$32:P$80,'Input-Allocators'!$B$32:$B$80,$F28))*$D28</f>
        <v>0</v>
      </c>
      <c r="T28" s="14">
        <f ca="1">IFERROR(INDEX(T$320:T$343,MATCH($F28,$B$320:$B$343,0))/INDEX($D$320:$D$343,MATCH($F28,$B$320:$B$343,0)),SUMIFS('Input-Allocators'!Q$32:Q$80,'Input-Allocators'!$B$32:$B$80,$F28))*$D28</f>
        <v>0</v>
      </c>
      <c r="U28" s="14">
        <f ca="1">IFERROR(INDEX(U$320:U$343,MATCH($F28,$B$320:$B$343,0))/INDEX($D$320:$D$343,MATCH($F28,$B$320:$B$343,0)),SUMIFS('Input-Allocators'!R$32:R$80,'Input-Allocators'!$B$32:$B$80,$F28))*$D28</f>
        <v>0</v>
      </c>
    </row>
    <row r="29" spans="1:21" outlineLevel="1">
      <c r="A29" s="46">
        <f>IF(ISBLANK('Input-Accounts'!A29),"",'Input-Accounts'!A29)</f>
        <v>20</v>
      </c>
      <c r="B29" s="80" t="str">
        <f>IF(ISBLANK('Input-Accounts'!B29),"",'Input-Accounts'!B29)</f>
        <v>Measuring and regulating station equipment</v>
      </c>
      <c r="C29" s="46">
        <f>IF(ISBLANK('Input-Accounts'!C29),"",'Input-Accounts'!C29)</f>
        <v>369</v>
      </c>
      <c r="D29" s="14">
        <f t="shared" ca="1" si="6"/>
        <v>0</v>
      </c>
      <c r="E29" s="14">
        <f t="shared" ca="1" si="7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4">
        <f ca="1">IFERROR(INDEX(G$320:G$343,MATCH($F29,$B$320:$B$343,0))/INDEX($D$320:$D$343,MATCH($F29,$B$320:$B$343,0)),SUMIFS('Input-Allocators'!D$32:D$80,'Input-Allocators'!$B$32:$B$80,$F29))*$D29</f>
        <v>0</v>
      </c>
      <c r="H29" s="14">
        <f ca="1">IFERROR(INDEX(H$320:H$343,MATCH($F29,$B$320:$B$343,0))/INDEX($D$320:$D$343,MATCH($F29,$B$320:$B$343,0)),SUMIFS('Input-Allocators'!E$32:E$80,'Input-Allocators'!$B$32:$B$80,$F29))*$D29</f>
        <v>0</v>
      </c>
      <c r="I29" s="14">
        <f ca="1">IFERROR(INDEX(I$320:I$343,MATCH($F29,$B$320:$B$343,0))/INDEX($D$320:$D$343,MATCH($F29,$B$320:$B$343,0)),SUMIFS('Input-Allocators'!F$32:F$80,'Input-Allocators'!$B$32:$B$80,$F29))*$D29</f>
        <v>0</v>
      </c>
      <c r="J29" s="14">
        <f ca="1">IFERROR(INDEX(J$320:J$343,MATCH($F29,$B$320:$B$343,0))/INDEX($D$320:$D$343,MATCH($F29,$B$320:$B$343,0)),SUMIFS('Input-Allocators'!G$32:G$80,'Input-Allocators'!$B$32:$B$80,$F29))*$D29</f>
        <v>0</v>
      </c>
      <c r="K29" s="14">
        <f ca="1">IFERROR(INDEX(K$320:K$343,MATCH($F29,$B$320:$B$343,0))/INDEX($D$320:$D$343,MATCH($F29,$B$320:$B$343,0)),SUMIFS('Input-Allocators'!H$32:H$80,'Input-Allocators'!$B$32:$B$80,$F29))*$D29</f>
        <v>0</v>
      </c>
      <c r="L29" s="14">
        <f ca="1">IFERROR(INDEX(L$320:L$343,MATCH($F29,$B$320:$B$343,0))/INDEX($D$320:$D$343,MATCH($F29,$B$320:$B$343,0)),SUMIFS('Input-Allocators'!I$32:I$80,'Input-Allocators'!$B$32:$B$80,$F29))*$D29</f>
        <v>0</v>
      </c>
      <c r="M29" s="14">
        <f ca="1">IFERROR(INDEX(M$320:M$343,MATCH($F29,$B$320:$B$343,0))/INDEX($D$320:$D$343,MATCH($F29,$B$320:$B$343,0)),SUMIFS('Input-Allocators'!J$32:J$80,'Input-Allocators'!$B$32:$B$80,$F29))*$D29</f>
        <v>0</v>
      </c>
      <c r="N29" s="14">
        <f ca="1">IFERROR(INDEX(N$320:N$343,MATCH($F29,$B$320:$B$343,0))/INDEX($D$320:$D$343,MATCH($F29,$B$320:$B$343,0)),SUMIFS('Input-Allocators'!K$32:K$80,'Input-Allocators'!$B$32:$B$80,$F29))*$D29</f>
        <v>0</v>
      </c>
      <c r="O29" s="14">
        <f ca="1">IFERROR(INDEX(O$320:O$343,MATCH($F29,$B$320:$B$343,0))/INDEX($D$320:$D$343,MATCH($F29,$B$320:$B$343,0)),SUMIFS('Input-Allocators'!L$32:L$80,'Input-Allocators'!$B$32:$B$80,$F29))*$D29</f>
        <v>0</v>
      </c>
      <c r="P29" s="14">
        <f ca="1">IFERROR(INDEX(P$320:P$343,MATCH($F29,$B$320:$B$343,0))/INDEX($D$320:$D$343,MATCH($F29,$B$320:$B$343,0)),SUMIFS('Input-Allocators'!M$32:M$80,'Input-Allocators'!$B$32:$B$80,$F29))*$D29</f>
        <v>0</v>
      </c>
      <c r="Q29" s="14">
        <f ca="1">IFERROR(INDEX(Q$320:Q$343,MATCH($F29,$B$320:$B$343,0))/INDEX($D$320:$D$343,MATCH($F29,$B$320:$B$343,0)),SUMIFS('Input-Allocators'!N$32:N$80,'Input-Allocators'!$B$32:$B$80,$F29))*$D29</f>
        <v>0</v>
      </c>
      <c r="R29" s="14">
        <f ca="1">IFERROR(INDEX(R$320:R$343,MATCH($F29,$B$320:$B$343,0))/INDEX($D$320:$D$343,MATCH($F29,$B$320:$B$343,0)),SUMIFS('Input-Allocators'!O$32:O$80,'Input-Allocators'!$B$32:$B$80,$F29))*$D29</f>
        <v>0</v>
      </c>
      <c r="S29" s="14">
        <f ca="1">IFERROR(INDEX(S$320:S$343,MATCH($F29,$B$320:$B$343,0))/INDEX($D$320:$D$343,MATCH($F29,$B$320:$B$343,0)),SUMIFS('Input-Allocators'!P$32:P$80,'Input-Allocators'!$B$32:$B$80,$F29))*$D29</f>
        <v>0</v>
      </c>
      <c r="T29" s="14">
        <f ca="1">IFERROR(INDEX(T$320:T$343,MATCH($F29,$B$320:$B$343,0))/INDEX($D$320:$D$343,MATCH($F29,$B$320:$B$343,0)),SUMIFS('Input-Allocators'!Q$32:Q$80,'Input-Allocators'!$B$32:$B$80,$F29))*$D29</f>
        <v>0</v>
      </c>
      <c r="U29" s="14">
        <f ca="1">IFERROR(INDEX(U$320:U$343,MATCH($F29,$B$320:$B$343,0))/INDEX($D$320:$D$343,MATCH($F29,$B$320:$B$343,0)),SUMIFS('Input-Allocators'!R$32:R$80,'Input-Allocators'!$B$32:$B$80,$F29))*$D29</f>
        <v>0</v>
      </c>
    </row>
    <row r="30" spans="1:21" outlineLevel="1">
      <c r="A30" s="46">
        <f>IF(ISBLANK('Input-Accounts'!A30),"",'Input-Accounts'!A30)</f>
        <v>21</v>
      </c>
      <c r="B30" t="str">
        <f>IF(ISBLANK('Input-Accounts'!B30),"",'Input-Accounts'!B30)</f>
        <v xml:space="preserve">Subtotal - Transmission plant </v>
      </c>
      <c r="C30" s="46" t="str">
        <f>IF(ISBLANK('Input-Accounts'!C30),"",'Input-Accounts'!C30)</f>
        <v/>
      </c>
      <c r="D30" s="174">
        <f ca="1">SUBTOTAL(9,D25:D29)</f>
        <v>0</v>
      </c>
      <c r="E30" s="14">
        <f ca="1">IFERROR(IF(D30="","",IF(D30=0,0,IF(ABS(D30-SUM($G30:$U30))&lt;Check_Limit,0,1))),1)</f>
        <v>0</v>
      </c>
      <c r="F30" s="46"/>
      <c r="G30" s="174">
        <f t="shared" ref="G30:U30" ca="1" si="8">SUBTOTAL(9,G25:G29)</f>
        <v>0</v>
      </c>
      <c r="H30" s="174">
        <f t="shared" ca="1" si="8"/>
        <v>0</v>
      </c>
      <c r="I30" s="174">
        <f t="shared" ca="1" si="8"/>
        <v>0</v>
      </c>
      <c r="J30" s="174">
        <f t="shared" ca="1" si="8"/>
        <v>0</v>
      </c>
      <c r="K30" s="174">
        <f t="shared" ca="1" si="8"/>
        <v>0</v>
      </c>
      <c r="L30" s="174">
        <f t="shared" ca="1" si="8"/>
        <v>0</v>
      </c>
      <c r="M30" s="174">
        <f t="shared" ca="1" si="8"/>
        <v>0</v>
      </c>
      <c r="N30" s="174">
        <f t="shared" ca="1" si="8"/>
        <v>0</v>
      </c>
      <c r="O30" s="174">
        <f t="shared" ca="1" si="8"/>
        <v>0</v>
      </c>
      <c r="P30" s="174">
        <f t="shared" ca="1" si="8"/>
        <v>0</v>
      </c>
      <c r="Q30" s="174">
        <f t="shared" ca="1" si="8"/>
        <v>0</v>
      </c>
      <c r="R30" s="174">
        <f t="shared" ca="1" si="8"/>
        <v>0</v>
      </c>
      <c r="S30" s="174">
        <f t="shared" ca="1" si="8"/>
        <v>0</v>
      </c>
      <c r="T30" s="174">
        <f t="shared" ca="1" si="8"/>
        <v>0</v>
      </c>
      <c r="U30" s="174">
        <f t="shared" ca="1" si="8"/>
        <v>0</v>
      </c>
    </row>
    <row r="31" spans="1:21" outlineLevel="1">
      <c r="A31" s="46" t="str">
        <f>IF(ISBLANK('Input-Accounts'!A31),"",'Input-Accounts'!A31)</f>
        <v/>
      </c>
      <c r="B31" s="80" t="str">
        <f>IF(ISBLANK('Input-Accounts'!B31),"",'Input-Accounts'!B31)</f>
        <v/>
      </c>
      <c r="C31" s="46" t="str">
        <f>IF(ISBLANK('Input-Accounts'!C31),"",'Input-Accounts'!C31)</f>
        <v/>
      </c>
      <c r="D31" s="14"/>
      <c r="E31" s="14" t="str">
        <f t="shared" ref="E31:E57" si="9">IFERROR(IF(D31="","",IF(D31=0,0,IF(ABS(D31-SUM($G31:$U31))&lt;Check_Limit,0,1))),1)</f>
        <v/>
      </c>
      <c r="F31" s="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</row>
    <row r="32" spans="1:21" outlineLevel="1">
      <c r="A32" s="46">
        <f>IF(ISBLANK('Input-Accounts'!A32),"",'Input-Accounts'!A32)</f>
        <v>22</v>
      </c>
      <c r="B32" s="1" t="str">
        <f>IF(ISBLANK('Input-Accounts'!B32),"",'Input-Accounts'!B32)</f>
        <v>Distribution Plant</v>
      </c>
      <c r="C32" s="46" t="str">
        <f>IF(ISBLANK('Input-Accounts'!C32),"",'Input-Accounts'!C32)</f>
        <v/>
      </c>
      <c r="D32" s="14"/>
      <c r="E32" s="14" t="str">
        <f t="shared" si="9"/>
        <v/>
      </c>
      <c r="F32" s="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21" outlineLevel="1">
      <c r="A33" s="46">
        <f>IF(ISBLANK('Input-Accounts'!A33),"",'Input-Accounts'!A33)</f>
        <v>23</v>
      </c>
      <c r="B33" s="80" t="str">
        <f>IF(ISBLANK('Input-Accounts'!B33),"",'Input-Accounts'!B33)</f>
        <v>Land and land rights</v>
      </c>
      <c r="C33" s="46">
        <f>IF(ISBLANK('Input-Accounts'!C33),"",'Input-Accounts'!C33)</f>
        <v>374</v>
      </c>
      <c r="D33" s="14">
        <f t="shared" ref="D33:D43" ca="1" si="10">INDIRECT("Classification!"&amp;$D$5&amp;ROW())</f>
        <v>14029.952840000002</v>
      </c>
      <c r="E33" s="14">
        <f t="shared" ca="1" si="9"/>
        <v>0</v>
      </c>
      <c r="F33" s="3" t="str" cm="1">
        <f t="array" aca="1" ref="F33" ca="1">IF(D33=0,"-",IF('Input-Accounts'!$E33&lt;&gt;0,'Input-Accounts'!$E33,INDEX('Input-Accounts'!$H33:$J33,,MATCH($F$6,'Input-Accounts'!$H$6:$J$6,0))))</f>
        <v>CUST_DEM</v>
      </c>
      <c r="G33" s="14">
        <f ca="1">IFERROR(INDEX(G$320:G$343,MATCH($F33,$B$320:$B$343,0))/INDEX($D$320:$D$343,MATCH($F33,$B$320:$B$343,0)),SUMIFS('Input-Allocators'!D$32:D$80,'Input-Allocators'!$B$32:$B$80,$F33))*$D33</f>
        <v>10981.173924366252</v>
      </c>
      <c r="H33" s="14">
        <f ca="1">IFERROR(INDEX(H$320:H$343,MATCH($F33,$B$320:$B$343,0))/INDEX($D$320:$D$343,MATCH($F33,$B$320:$B$343,0)),SUMIFS('Input-Allocators'!E$32:E$80,'Input-Allocators'!$B$32:$B$80,$F33))*$D33</f>
        <v>602.73435478929673</v>
      </c>
      <c r="I33" s="14">
        <f ca="1">IFERROR(INDEX(I$320:I$343,MATCH($F33,$B$320:$B$343,0))/INDEX($D$320:$D$343,MATCH($F33,$B$320:$B$343,0)),SUMIFS('Input-Allocators'!F$32:F$80,'Input-Allocators'!$B$32:$B$80,$F33))*$D33</f>
        <v>523.5519896351899</v>
      </c>
      <c r="J33" s="14">
        <f ca="1">IFERROR(INDEX(J$320:J$343,MATCH($F33,$B$320:$B$343,0))/INDEX($D$320:$D$343,MATCH($F33,$B$320:$B$343,0)),SUMIFS('Input-Allocators'!G$32:G$80,'Input-Allocators'!$B$32:$B$80,$F33))*$D33</f>
        <v>1121.604301471413</v>
      </c>
      <c r="K33" s="14">
        <f ca="1">IFERROR(INDEX(K$320:K$343,MATCH($F33,$B$320:$B$343,0))/INDEX($D$320:$D$343,MATCH($F33,$B$320:$B$343,0)),SUMIFS('Input-Allocators'!H$32:H$80,'Input-Allocators'!$B$32:$B$80,$F33))*$D33</f>
        <v>4.5187009761519237</v>
      </c>
      <c r="L33" s="14">
        <f ca="1">IFERROR(INDEX(L$320:L$343,MATCH($F33,$B$320:$B$343,0))/INDEX($D$320:$D$343,MATCH($F33,$B$320:$B$343,0)),SUMIFS('Input-Allocators'!I$32:I$80,'Input-Allocators'!$B$32:$B$80,$F33))*$D33</f>
        <v>18.852587503796169</v>
      </c>
      <c r="M33" s="14">
        <f ca="1">IFERROR(INDEX(M$320:M$343,MATCH($F33,$B$320:$B$343,0))/INDEX($D$320:$D$343,MATCH($F33,$B$320:$B$343,0)),SUMIFS('Input-Allocators'!J$32:J$80,'Input-Allocators'!$B$32:$B$80,$F33))*$D33</f>
        <v>379.08197613560634</v>
      </c>
      <c r="N33" s="14">
        <f ca="1">IFERROR(INDEX(N$320:N$343,MATCH($F33,$B$320:$B$343,0))/INDEX($D$320:$D$343,MATCH($F33,$B$320:$B$343,0)),SUMIFS('Input-Allocators'!K$32:K$80,'Input-Allocators'!$B$32:$B$80,$F33))*$D33</f>
        <v>122.03795523252944</v>
      </c>
      <c r="O33" s="14">
        <f ca="1">IFERROR(INDEX(O$320:O$343,MATCH($F33,$B$320:$B$343,0))/INDEX($D$320:$D$343,MATCH($F33,$B$320:$B$343,0)),SUMIFS('Input-Allocators'!L$32:L$80,'Input-Allocators'!$B$32:$B$80,$F33))*$D33</f>
        <v>276.39704988976547</v>
      </c>
      <c r="P33" s="14">
        <f ca="1">IFERROR(INDEX(P$320:P$343,MATCH($F33,$B$320:$B$343,0))/INDEX($D$320:$D$343,MATCH($F33,$B$320:$B$343,0)),SUMIFS('Input-Allocators'!M$32:M$80,'Input-Allocators'!$B$32:$B$80,$F33))*$D33</f>
        <v>0</v>
      </c>
      <c r="Q33" s="14">
        <f ca="1">IFERROR(INDEX(Q$320:Q$343,MATCH($F33,$B$320:$B$343,0))/INDEX($D$320:$D$343,MATCH($F33,$B$320:$B$343,0)),SUMIFS('Input-Allocators'!N$32:N$80,'Input-Allocators'!$B$32:$B$80,$F33))*$D33</f>
        <v>0</v>
      </c>
      <c r="R33" s="14">
        <f ca="1">IFERROR(INDEX(R$320:R$343,MATCH($F33,$B$320:$B$343,0))/INDEX($D$320:$D$343,MATCH($F33,$B$320:$B$343,0)),SUMIFS('Input-Allocators'!O$32:O$80,'Input-Allocators'!$B$32:$B$80,$F33))*$D33</f>
        <v>0</v>
      </c>
      <c r="S33" s="14">
        <f ca="1">IFERROR(INDEX(S$320:S$343,MATCH($F33,$B$320:$B$343,0))/INDEX($D$320:$D$343,MATCH($F33,$B$320:$B$343,0)),SUMIFS('Input-Allocators'!P$32:P$80,'Input-Allocators'!$B$32:$B$80,$F33))*$D33</f>
        <v>0</v>
      </c>
      <c r="T33" s="14">
        <f ca="1">IFERROR(INDEX(T$320:T$343,MATCH($F33,$B$320:$B$343,0))/INDEX($D$320:$D$343,MATCH($F33,$B$320:$B$343,0)),SUMIFS('Input-Allocators'!Q$32:Q$80,'Input-Allocators'!$B$32:$B$80,$F33))*$D33</f>
        <v>0</v>
      </c>
      <c r="U33" s="14">
        <f ca="1">IFERROR(INDEX(U$320:U$343,MATCH($F33,$B$320:$B$343,0))/INDEX($D$320:$D$343,MATCH($F33,$B$320:$B$343,0)),SUMIFS('Input-Allocators'!R$32:R$80,'Input-Allocators'!$B$32:$B$80,$F33))*$D33</f>
        <v>0</v>
      </c>
    </row>
    <row r="34" spans="1:21" outlineLevel="1">
      <c r="A34" s="46">
        <f>IF(ISBLANK('Input-Accounts'!A34),"",'Input-Accounts'!A34)</f>
        <v>24</v>
      </c>
      <c r="B34" s="80" t="str">
        <f>IF(ISBLANK('Input-Accounts'!B34),"",'Input-Accounts'!B34)</f>
        <v>Structures and improvements</v>
      </c>
      <c r="C34" s="46">
        <f>IF(ISBLANK('Input-Accounts'!C34),"",'Input-Accounts'!C34)</f>
        <v>375</v>
      </c>
      <c r="D34" s="14">
        <f t="shared" ca="1" si="10"/>
        <v>6865.7938258401382</v>
      </c>
      <c r="E34" s="14">
        <f t="shared" ca="1" si="9"/>
        <v>0</v>
      </c>
      <c r="F34" s="3" t="str" cm="1">
        <f t="array" aca="1" ref="F34" ca="1">IF(D34=0,"-",IF('Input-Accounts'!$E34&lt;&gt;0,'Input-Accounts'!$E34,INDEX('Input-Accounts'!$H34:$J34,,MATCH($F$6,'Input-Accounts'!$H$6:$J$6,0))))</f>
        <v>INT_DIST_SUBTOTAL</v>
      </c>
      <c r="G34" s="14">
        <f ca="1">IFERROR(INDEX(G$320:G$343,MATCH($F34,$B$320:$B$343,0))/INDEX($D$320:$D$343,MATCH($F34,$B$320:$B$343,0)),SUMIFS('Input-Allocators'!D$32:D$80,'Input-Allocators'!$B$32:$B$80,$F34))*$D34</f>
        <v>5373.8224917932466</v>
      </c>
      <c r="H34" s="14">
        <f ca="1">IFERROR(INDEX(H$320:H$343,MATCH($F34,$B$320:$B$343,0))/INDEX($D$320:$D$343,MATCH($F34,$B$320:$B$343,0)),SUMIFS('Input-Allocators'!E$32:E$80,'Input-Allocators'!$B$32:$B$80,$F34))*$D34</f>
        <v>294.95821254193834</v>
      </c>
      <c r="I34" s="14">
        <f ca="1">IFERROR(INDEX(I$320:I$343,MATCH($F34,$B$320:$B$343,0))/INDEX($D$320:$D$343,MATCH($F34,$B$320:$B$343,0)),SUMIFS('Input-Allocators'!F$32:F$80,'Input-Allocators'!$B$32:$B$80,$F34))*$D34</f>
        <v>256.20898793724007</v>
      </c>
      <c r="J34" s="14">
        <f ca="1">IFERROR(INDEX(J$320:J$343,MATCH($F34,$B$320:$B$343,0))/INDEX($D$320:$D$343,MATCH($F34,$B$320:$B$343,0)),SUMIFS('Input-Allocators'!G$32:G$80,'Input-Allocators'!$B$32:$B$80,$F34))*$D34</f>
        <v>548.87596386804159</v>
      </c>
      <c r="K34" s="14">
        <f ca="1">IFERROR(INDEX(K$320:K$343,MATCH($F34,$B$320:$B$343,0))/INDEX($D$320:$D$343,MATCH($F34,$B$320:$B$343,0)),SUMIFS('Input-Allocators'!H$32:H$80,'Input-Allocators'!$B$32:$B$80,$F34))*$D34</f>
        <v>2.2113024624309201</v>
      </c>
      <c r="L34" s="14">
        <f ca="1">IFERROR(INDEX(L$320:L$343,MATCH($F34,$B$320:$B$343,0))/INDEX($D$320:$D$343,MATCH($F34,$B$320:$B$343,0)),SUMIFS('Input-Allocators'!I$32:I$80,'Input-Allocators'!$B$32:$B$80,$F34))*$D34</f>
        <v>9.2258313595781587</v>
      </c>
      <c r="M34" s="14">
        <f ca="1">IFERROR(INDEX(M$320:M$343,MATCH($F34,$B$320:$B$343,0))/INDEX($D$320:$D$343,MATCH($F34,$B$320:$B$343,0)),SUMIFS('Input-Allocators'!J$32:J$80,'Input-Allocators'!$B$32:$B$80,$F34))*$D34</f>
        <v>185.51015252301622</v>
      </c>
      <c r="N34" s="14">
        <f ca="1">IFERROR(INDEX(N$320:N$343,MATCH($F34,$B$320:$B$343,0))/INDEX($D$320:$D$343,MATCH($F34,$B$320:$B$343,0)),SUMIFS('Input-Allocators'!K$32:K$80,'Input-Allocators'!$B$32:$B$80,$F34))*$D34</f>
        <v>59.721329722848573</v>
      </c>
      <c r="O34" s="14">
        <f ca="1">IFERROR(INDEX(O$320:O$343,MATCH($F34,$B$320:$B$343,0))/INDEX($D$320:$D$343,MATCH($F34,$B$320:$B$343,0)),SUMIFS('Input-Allocators'!L$32:L$80,'Input-Allocators'!$B$32:$B$80,$F34))*$D34</f>
        <v>135.25955363179824</v>
      </c>
      <c r="P34" s="14">
        <f ca="1">IFERROR(INDEX(P$320:P$343,MATCH($F34,$B$320:$B$343,0))/INDEX($D$320:$D$343,MATCH($F34,$B$320:$B$343,0)),SUMIFS('Input-Allocators'!M$32:M$80,'Input-Allocators'!$B$32:$B$80,$F34))*$D34</f>
        <v>0</v>
      </c>
      <c r="Q34" s="14">
        <f ca="1">IFERROR(INDEX(Q$320:Q$343,MATCH($F34,$B$320:$B$343,0))/INDEX($D$320:$D$343,MATCH($F34,$B$320:$B$343,0)),SUMIFS('Input-Allocators'!N$32:N$80,'Input-Allocators'!$B$32:$B$80,$F34))*$D34</f>
        <v>0</v>
      </c>
      <c r="R34" s="14">
        <f ca="1">IFERROR(INDEX(R$320:R$343,MATCH($F34,$B$320:$B$343,0))/INDEX($D$320:$D$343,MATCH($F34,$B$320:$B$343,0)),SUMIFS('Input-Allocators'!O$32:O$80,'Input-Allocators'!$B$32:$B$80,$F34))*$D34</f>
        <v>0</v>
      </c>
      <c r="S34" s="14">
        <f ca="1">IFERROR(INDEX(S$320:S$343,MATCH($F34,$B$320:$B$343,0))/INDEX($D$320:$D$343,MATCH($F34,$B$320:$B$343,0)),SUMIFS('Input-Allocators'!P$32:P$80,'Input-Allocators'!$B$32:$B$80,$F34))*$D34</f>
        <v>0</v>
      </c>
      <c r="T34" s="14">
        <f ca="1">IFERROR(INDEX(T$320:T$343,MATCH($F34,$B$320:$B$343,0))/INDEX($D$320:$D$343,MATCH($F34,$B$320:$B$343,0)),SUMIFS('Input-Allocators'!Q$32:Q$80,'Input-Allocators'!$B$32:$B$80,$F34))*$D34</f>
        <v>0</v>
      </c>
      <c r="U34" s="14">
        <f ca="1">IFERROR(INDEX(U$320:U$343,MATCH($F34,$B$320:$B$343,0))/INDEX($D$320:$D$343,MATCH($F34,$B$320:$B$343,0)),SUMIFS('Input-Allocators'!R$32:R$80,'Input-Allocators'!$B$32:$B$80,$F34))*$D34</f>
        <v>0</v>
      </c>
    </row>
    <row r="35" spans="1:21" outlineLevel="1">
      <c r="A35" s="46">
        <f>IF(ISBLANK('Input-Accounts'!A35),"",'Input-Accounts'!A35)</f>
        <v>25</v>
      </c>
      <c r="B35" s="80" t="str">
        <f>IF(ISBLANK('Input-Accounts'!B35),"",'Input-Accounts'!B35)</f>
        <v>Mains</v>
      </c>
      <c r="C35" s="46">
        <f>IF(ISBLANK('Input-Accounts'!C35),"",'Input-Accounts'!C35)</f>
        <v>376</v>
      </c>
      <c r="D35" s="14">
        <f t="shared" ca="1" si="10"/>
        <v>342572.78591999999</v>
      </c>
      <c r="E35" s="14">
        <f t="shared" ca="1" si="9"/>
        <v>0</v>
      </c>
      <c r="F35" s="3" t="str" cm="1">
        <f t="array" aca="1" ref="F35" ca="1">IF(D35=0,"-",IF('Input-Accounts'!$E35&lt;&gt;0,'Input-Accounts'!$E35,INDEX('Input-Accounts'!$H35:$J35,,MATCH($F$6,'Input-Accounts'!$H$6:$J$6,0))))</f>
        <v>CUST_DEM</v>
      </c>
      <c r="G35" s="14">
        <f ca="1">IFERROR(INDEX(G$320:G$343,MATCH($F35,$B$320:$B$343,0))/INDEX($D$320:$D$343,MATCH($F35,$B$320:$B$343,0)),SUMIFS('Input-Allocators'!D$32:D$80,'Input-Allocators'!$B$32:$B$80,$F35))*$D35</f>
        <v>268130.00634022133</v>
      </c>
      <c r="H35" s="14">
        <f ca="1">IFERROR(INDEX(H$320:H$343,MATCH($F35,$B$320:$B$343,0))/INDEX($D$320:$D$343,MATCH($F35,$B$320:$B$343,0)),SUMIFS('Input-Allocators'!E$32:E$80,'Input-Allocators'!$B$32:$B$80,$F35))*$D35</f>
        <v>14717.111984951121</v>
      </c>
      <c r="I35" s="14">
        <f ca="1">IFERROR(INDEX(I$320:I$343,MATCH($F35,$B$320:$B$343,0))/INDEX($D$320:$D$343,MATCH($F35,$B$320:$B$343,0)),SUMIFS('Input-Allocators'!F$32:F$80,'Input-Allocators'!$B$32:$B$80,$F35))*$D35</f>
        <v>12783.696831249359</v>
      </c>
      <c r="J35" s="14">
        <f ca="1">IFERROR(INDEX(J$320:J$343,MATCH($F35,$B$320:$B$343,0))/INDEX($D$320:$D$343,MATCH($F35,$B$320:$B$343,0)),SUMIFS('Input-Allocators'!G$32:G$80,'Input-Allocators'!$B$32:$B$80,$F35))*$D35</f>
        <v>27386.486229622813</v>
      </c>
      <c r="K35" s="14">
        <f ca="1">IFERROR(INDEX(K$320:K$343,MATCH($F35,$B$320:$B$343,0))/INDEX($D$320:$D$343,MATCH($F35,$B$320:$B$343,0)),SUMIFS('Input-Allocators'!H$32:H$80,'Input-Allocators'!$B$32:$B$80,$F35))*$D35</f>
        <v>110.33422562379674</v>
      </c>
      <c r="L35" s="14">
        <f ca="1">IFERROR(INDEX(L$320:L$343,MATCH($F35,$B$320:$B$343,0))/INDEX($D$320:$D$343,MATCH($F35,$B$320:$B$343,0)),SUMIFS('Input-Allocators'!I$32:I$80,'Input-Allocators'!$B$32:$B$80,$F35))*$D35</f>
        <v>460.32823464401832</v>
      </c>
      <c r="M35" s="14">
        <f ca="1">IFERROR(INDEX(M$320:M$343,MATCH($F35,$B$320:$B$343,0))/INDEX($D$320:$D$343,MATCH($F35,$B$320:$B$343,0)),SUMIFS('Input-Allocators'!J$32:J$80,'Input-Allocators'!$B$32:$B$80,$F35))*$D35</f>
        <v>9256.1372185505934</v>
      </c>
      <c r="N35" s="14">
        <f ca="1">IFERROR(INDEX(N$320:N$343,MATCH($F35,$B$320:$B$343,0))/INDEX($D$320:$D$343,MATCH($F35,$B$320:$B$343,0)),SUMIFS('Input-Allocators'!K$32:K$80,'Input-Allocators'!$B$32:$B$80,$F35))*$D35</f>
        <v>2979.8305659869807</v>
      </c>
      <c r="O35" s="14">
        <f ca="1">IFERROR(INDEX(O$320:O$343,MATCH($F35,$B$320:$B$343,0))/INDEX($D$320:$D$343,MATCH($F35,$B$320:$B$343,0)),SUMIFS('Input-Allocators'!L$32:L$80,'Input-Allocators'!$B$32:$B$80,$F35))*$D35</f>
        <v>6748.8542891499965</v>
      </c>
      <c r="P35" s="14">
        <f ca="1">IFERROR(INDEX(P$320:P$343,MATCH($F35,$B$320:$B$343,0))/INDEX($D$320:$D$343,MATCH($F35,$B$320:$B$343,0)),SUMIFS('Input-Allocators'!M$32:M$80,'Input-Allocators'!$B$32:$B$80,$F35))*$D35</f>
        <v>0</v>
      </c>
      <c r="Q35" s="14">
        <f ca="1">IFERROR(INDEX(Q$320:Q$343,MATCH($F35,$B$320:$B$343,0))/INDEX($D$320:$D$343,MATCH($F35,$B$320:$B$343,0)),SUMIFS('Input-Allocators'!N$32:N$80,'Input-Allocators'!$B$32:$B$80,$F35))*$D35</f>
        <v>0</v>
      </c>
      <c r="R35" s="14">
        <f ca="1">IFERROR(INDEX(R$320:R$343,MATCH($F35,$B$320:$B$343,0))/INDEX($D$320:$D$343,MATCH($F35,$B$320:$B$343,0)),SUMIFS('Input-Allocators'!O$32:O$80,'Input-Allocators'!$B$32:$B$80,$F35))*$D35</f>
        <v>0</v>
      </c>
      <c r="S35" s="14">
        <f ca="1">IFERROR(INDEX(S$320:S$343,MATCH($F35,$B$320:$B$343,0))/INDEX($D$320:$D$343,MATCH($F35,$B$320:$B$343,0)),SUMIFS('Input-Allocators'!P$32:P$80,'Input-Allocators'!$B$32:$B$80,$F35))*$D35</f>
        <v>0</v>
      </c>
      <c r="T35" s="14">
        <f ca="1">IFERROR(INDEX(T$320:T$343,MATCH($F35,$B$320:$B$343,0))/INDEX($D$320:$D$343,MATCH($F35,$B$320:$B$343,0)),SUMIFS('Input-Allocators'!Q$32:Q$80,'Input-Allocators'!$B$32:$B$80,$F35))*$D35</f>
        <v>0</v>
      </c>
      <c r="U35" s="14">
        <f ca="1">IFERROR(INDEX(U$320:U$343,MATCH($F35,$B$320:$B$343,0))/INDEX($D$320:$D$343,MATCH($F35,$B$320:$B$343,0)),SUMIFS('Input-Allocators'!R$32:R$80,'Input-Allocators'!$B$32:$B$80,$F35))*$D35</f>
        <v>0</v>
      </c>
    </row>
    <row r="36" spans="1:21" outlineLevel="1">
      <c r="A36" s="46">
        <f>IF(ISBLANK('Input-Accounts'!A36),"",'Input-Accounts'!A36)</f>
        <v>26</v>
      </c>
      <c r="B36" s="80" t="str">
        <f>IF(ISBLANK('Input-Accounts'!B36),"",'Input-Accounts'!B36)</f>
        <v>Measuring and regulating station equipment—general</v>
      </c>
      <c r="C36" s="46">
        <f>IF(ISBLANK('Input-Accounts'!C36),"",'Input-Accounts'!C36)</f>
        <v>378</v>
      </c>
      <c r="D36" s="14">
        <f t="shared" ca="1" si="10"/>
        <v>12305.8667</v>
      </c>
      <c r="E36" s="14">
        <f t="shared" ca="1" si="9"/>
        <v>0</v>
      </c>
      <c r="F36" s="3" t="str" cm="1">
        <f t="array" aca="1" ref="F36" ca="1">IF(D36=0,"-",IF('Input-Accounts'!$E36&lt;&gt;0,'Input-Accounts'!$E36,INDEX('Input-Accounts'!$H36:$J36,,MATCH($F$6,'Input-Accounts'!$H$6:$J$6,0))))</f>
        <v>CUST_DEM</v>
      </c>
      <c r="G36" s="14">
        <f ca="1">IFERROR(INDEX(G$320:G$343,MATCH($F36,$B$320:$B$343,0))/INDEX($D$320:$D$343,MATCH($F36,$B$320:$B$343,0)),SUMIFS('Input-Allocators'!D$32:D$80,'Input-Allocators'!$B$32:$B$80,$F36))*$D36</f>
        <v>9631.7403247071052</v>
      </c>
      <c r="H36" s="14">
        <f ca="1">IFERROR(INDEX(H$320:H$343,MATCH($F36,$B$320:$B$343,0))/INDEX($D$320:$D$343,MATCH($F36,$B$320:$B$343,0)),SUMIFS('Input-Allocators'!E$32:E$80,'Input-Allocators'!$B$32:$B$80,$F36))*$D36</f>
        <v>528.66668264207726</v>
      </c>
      <c r="I36" s="14">
        <f ca="1">IFERROR(INDEX(I$320:I$343,MATCH($F36,$B$320:$B$343,0))/INDEX($D$320:$D$343,MATCH($F36,$B$320:$B$343,0)),SUMIFS('Input-Allocators'!F$32:F$80,'Input-Allocators'!$B$32:$B$80,$F36))*$D36</f>
        <v>459.21472926137278</v>
      </c>
      <c r="J36" s="14">
        <f ca="1">IFERROR(INDEX(J$320:J$343,MATCH($F36,$B$320:$B$343,0))/INDEX($D$320:$D$343,MATCH($F36,$B$320:$B$343,0)),SUMIFS('Input-Allocators'!G$32:G$80,'Input-Allocators'!$B$32:$B$80,$F36))*$D36</f>
        <v>983.77472693299683</v>
      </c>
      <c r="K36" s="14">
        <f ca="1">IFERROR(INDEX(K$320:K$343,MATCH($F36,$B$320:$B$343,0))/INDEX($D$320:$D$343,MATCH($F36,$B$320:$B$343,0)),SUMIFS('Input-Allocators'!H$32:H$80,'Input-Allocators'!$B$32:$B$80,$F36))*$D36</f>
        <v>3.9634154514866813</v>
      </c>
      <c r="L36" s="14">
        <f ca="1">IFERROR(INDEX(L$320:L$343,MATCH($F36,$B$320:$B$343,0))/INDEX($D$320:$D$343,MATCH($F36,$B$320:$B$343,0)),SUMIFS('Input-Allocators'!I$32:I$80,'Input-Allocators'!$B$32:$B$80,$F36))*$D36</f>
        <v>16.535866614630855</v>
      </c>
      <c r="M36" s="14">
        <f ca="1">IFERROR(INDEX(M$320:M$343,MATCH($F36,$B$320:$B$343,0))/INDEX($D$320:$D$343,MATCH($F36,$B$320:$B$343,0)),SUMIFS('Input-Allocators'!J$32:J$80,'Input-Allocators'!$B$32:$B$80,$F36))*$D36</f>
        <v>332.4980717966086</v>
      </c>
      <c r="N36" s="14">
        <f ca="1">IFERROR(INDEX(N$320:N$343,MATCH($F36,$B$320:$B$343,0))/INDEX($D$320:$D$343,MATCH($F36,$B$320:$B$343,0)),SUMIFS('Input-Allocators'!K$32:K$80,'Input-Allocators'!$B$32:$B$80,$F36))*$D36</f>
        <v>107.04118727686861</v>
      </c>
      <c r="O36" s="14">
        <f ca="1">IFERROR(INDEX(O$320:O$343,MATCH($F36,$B$320:$B$343,0))/INDEX($D$320:$D$343,MATCH($F36,$B$320:$B$343,0)),SUMIFS('Input-Allocators'!L$32:L$80,'Input-Allocators'!$B$32:$B$80,$F36))*$D36</f>
        <v>242.43169531685348</v>
      </c>
      <c r="P36" s="14">
        <f ca="1">IFERROR(INDEX(P$320:P$343,MATCH($F36,$B$320:$B$343,0))/INDEX($D$320:$D$343,MATCH($F36,$B$320:$B$343,0)),SUMIFS('Input-Allocators'!M$32:M$80,'Input-Allocators'!$B$32:$B$80,$F36))*$D36</f>
        <v>0</v>
      </c>
      <c r="Q36" s="14">
        <f ca="1">IFERROR(INDEX(Q$320:Q$343,MATCH($F36,$B$320:$B$343,0))/INDEX($D$320:$D$343,MATCH($F36,$B$320:$B$343,0)),SUMIFS('Input-Allocators'!N$32:N$80,'Input-Allocators'!$B$32:$B$80,$F36))*$D36</f>
        <v>0</v>
      </c>
      <c r="R36" s="14">
        <f ca="1">IFERROR(INDEX(R$320:R$343,MATCH($F36,$B$320:$B$343,0))/INDEX($D$320:$D$343,MATCH($F36,$B$320:$B$343,0)),SUMIFS('Input-Allocators'!O$32:O$80,'Input-Allocators'!$B$32:$B$80,$F36))*$D36</f>
        <v>0</v>
      </c>
      <c r="S36" s="14">
        <f ca="1">IFERROR(INDEX(S$320:S$343,MATCH($F36,$B$320:$B$343,0))/INDEX($D$320:$D$343,MATCH($F36,$B$320:$B$343,0)),SUMIFS('Input-Allocators'!P$32:P$80,'Input-Allocators'!$B$32:$B$80,$F36))*$D36</f>
        <v>0</v>
      </c>
      <c r="T36" s="14">
        <f ca="1">IFERROR(INDEX(T$320:T$343,MATCH($F36,$B$320:$B$343,0))/INDEX($D$320:$D$343,MATCH($F36,$B$320:$B$343,0)),SUMIFS('Input-Allocators'!Q$32:Q$80,'Input-Allocators'!$B$32:$B$80,$F36))*$D36</f>
        <v>0</v>
      </c>
      <c r="U36" s="14">
        <f ca="1">IFERROR(INDEX(U$320:U$343,MATCH($F36,$B$320:$B$343,0))/INDEX($D$320:$D$343,MATCH($F36,$B$320:$B$343,0)),SUMIFS('Input-Allocators'!R$32:R$80,'Input-Allocators'!$B$32:$B$80,$F36))*$D36</f>
        <v>0</v>
      </c>
    </row>
    <row r="37" spans="1:21" outlineLevel="1">
      <c r="A37" s="46">
        <f>IF(ISBLANK('Input-Accounts'!A37),"",'Input-Accounts'!A37)</f>
        <v>27</v>
      </c>
      <c r="B37" s="80" t="str">
        <f>IF(ISBLANK('Input-Accounts'!B37),"",'Input-Accounts'!B37)</f>
        <v>Measuring and regulating station equipment—city gate check stations</v>
      </c>
      <c r="C37" s="46">
        <f>IF(ISBLANK('Input-Accounts'!C37),"",'Input-Accounts'!C37)</f>
        <v>379</v>
      </c>
      <c r="D37" s="14">
        <f t="shared" ca="1" si="10"/>
        <v>0</v>
      </c>
      <c r="E37" s="14">
        <f t="shared" ca="1" si="9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4">
        <f ca="1">IFERROR(INDEX(G$320:G$343,MATCH($F37,$B$320:$B$343,0))/INDEX($D$320:$D$343,MATCH($F37,$B$320:$B$343,0)),SUMIFS('Input-Allocators'!D$32:D$80,'Input-Allocators'!$B$32:$B$80,$F37))*$D37</f>
        <v>0</v>
      </c>
      <c r="H37" s="14">
        <f ca="1">IFERROR(INDEX(H$320:H$343,MATCH($F37,$B$320:$B$343,0))/INDEX($D$320:$D$343,MATCH($F37,$B$320:$B$343,0)),SUMIFS('Input-Allocators'!E$32:E$80,'Input-Allocators'!$B$32:$B$80,$F37))*$D37</f>
        <v>0</v>
      </c>
      <c r="I37" s="14">
        <f ca="1">IFERROR(INDEX(I$320:I$343,MATCH($F37,$B$320:$B$343,0))/INDEX($D$320:$D$343,MATCH($F37,$B$320:$B$343,0)),SUMIFS('Input-Allocators'!F$32:F$80,'Input-Allocators'!$B$32:$B$80,$F37))*$D37</f>
        <v>0</v>
      </c>
      <c r="J37" s="14">
        <f ca="1">IFERROR(INDEX(J$320:J$343,MATCH($F37,$B$320:$B$343,0))/INDEX($D$320:$D$343,MATCH($F37,$B$320:$B$343,0)),SUMIFS('Input-Allocators'!G$32:G$80,'Input-Allocators'!$B$32:$B$80,$F37))*$D37</f>
        <v>0</v>
      </c>
      <c r="K37" s="14">
        <f ca="1">IFERROR(INDEX(K$320:K$343,MATCH($F37,$B$320:$B$343,0))/INDEX($D$320:$D$343,MATCH($F37,$B$320:$B$343,0)),SUMIFS('Input-Allocators'!H$32:H$80,'Input-Allocators'!$B$32:$B$80,$F37))*$D37</f>
        <v>0</v>
      </c>
      <c r="L37" s="14">
        <f ca="1">IFERROR(INDEX(L$320:L$343,MATCH($F37,$B$320:$B$343,0))/INDEX($D$320:$D$343,MATCH($F37,$B$320:$B$343,0)),SUMIFS('Input-Allocators'!I$32:I$80,'Input-Allocators'!$B$32:$B$80,$F37))*$D37</f>
        <v>0</v>
      </c>
      <c r="M37" s="14">
        <f ca="1">IFERROR(INDEX(M$320:M$343,MATCH($F37,$B$320:$B$343,0))/INDEX($D$320:$D$343,MATCH($F37,$B$320:$B$343,0)),SUMIFS('Input-Allocators'!J$32:J$80,'Input-Allocators'!$B$32:$B$80,$F37))*$D37</f>
        <v>0</v>
      </c>
      <c r="N37" s="14">
        <f ca="1">IFERROR(INDEX(N$320:N$343,MATCH($F37,$B$320:$B$343,0))/INDEX($D$320:$D$343,MATCH($F37,$B$320:$B$343,0)),SUMIFS('Input-Allocators'!K$32:K$80,'Input-Allocators'!$B$32:$B$80,$F37))*$D37</f>
        <v>0</v>
      </c>
      <c r="O37" s="14">
        <f ca="1">IFERROR(INDEX(O$320:O$343,MATCH($F37,$B$320:$B$343,0))/INDEX($D$320:$D$343,MATCH($F37,$B$320:$B$343,0)),SUMIFS('Input-Allocators'!L$32:L$80,'Input-Allocators'!$B$32:$B$80,$F37))*$D37</f>
        <v>0</v>
      </c>
      <c r="P37" s="14">
        <f ca="1">IFERROR(INDEX(P$320:P$343,MATCH($F37,$B$320:$B$343,0))/INDEX($D$320:$D$343,MATCH($F37,$B$320:$B$343,0)),SUMIFS('Input-Allocators'!M$32:M$80,'Input-Allocators'!$B$32:$B$80,$F37))*$D37</f>
        <v>0</v>
      </c>
      <c r="Q37" s="14">
        <f ca="1">IFERROR(INDEX(Q$320:Q$343,MATCH($F37,$B$320:$B$343,0))/INDEX($D$320:$D$343,MATCH($F37,$B$320:$B$343,0)),SUMIFS('Input-Allocators'!N$32:N$80,'Input-Allocators'!$B$32:$B$80,$F37))*$D37</f>
        <v>0</v>
      </c>
      <c r="R37" s="14">
        <f ca="1">IFERROR(INDEX(R$320:R$343,MATCH($F37,$B$320:$B$343,0))/INDEX($D$320:$D$343,MATCH($F37,$B$320:$B$343,0)),SUMIFS('Input-Allocators'!O$32:O$80,'Input-Allocators'!$B$32:$B$80,$F37))*$D37</f>
        <v>0</v>
      </c>
      <c r="S37" s="14">
        <f ca="1">IFERROR(INDEX(S$320:S$343,MATCH($F37,$B$320:$B$343,0))/INDEX($D$320:$D$343,MATCH($F37,$B$320:$B$343,0)),SUMIFS('Input-Allocators'!P$32:P$80,'Input-Allocators'!$B$32:$B$80,$F37))*$D37</f>
        <v>0</v>
      </c>
      <c r="T37" s="14">
        <f ca="1">IFERROR(INDEX(T$320:T$343,MATCH($F37,$B$320:$B$343,0))/INDEX($D$320:$D$343,MATCH($F37,$B$320:$B$343,0)),SUMIFS('Input-Allocators'!Q$32:Q$80,'Input-Allocators'!$B$32:$B$80,$F37))*$D37</f>
        <v>0</v>
      </c>
      <c r="U37" s="14">
        <f ca="1">IFERROR(INDEX(U$320:U$343,MATCH($F37,$B$320:$B$343,0))/INDEX($D$320:$D$343,MATCH($F37,$B$320:$B$343,0)),SUMIFS('Input-Allocators'!R$32:R$80,'Input-Allocators'!$B$32:$B$80,$F37))*$D37</f>
        <v>0</v>
      </c>
    </row>
    <row r="38" spans="1:21" outlineLevel="1">
      <c r="A38" s="46">
        <f>IF(ISBLANK('Input-Accounts'!A38),"",'Input-Accounts'!A38)</f>
        <v>28</v>
      </c>
      <c r="B38" s="80" t="str">
        <f>IF(ISBLANK('Input-Accounts'!B38),"",'Input-Accounts'!B38)</f>
        <v>Services</v>
      </c>
      <c r="C38" s="46">
        <f>IF(ISBLANK('Input-Accounts'!C38),"",'Input-Accounts'!C38)</f>
        <v>380</v>
      </c>
      <c r="D38" s="14">
        <f t="shared" ca="1" si="10"/>
        <v>0</v>
      </c>
      <c r="E38" s="14">
        <f t="shared" ca="1" si="9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4">
        <f ca="1">IFERROR(INDEX(G$320:G$343,MATCH($F38,$B$320:$B$343,0))/INDEX($D$320:$D$343,MATCH($F38,$B$320:$B$343,0)),SUMIFS('Input-Allocators'!D$32:D$80,'Input-Allocators'!$B$32:$B$80,$F38))*$D38</f>
        <v>0</v>
      </c>
      <c r="H38" s="14">
        <f ca="1">IFERROR(INDEX(H$320:H$343,MATCH($F38,$B$320:$B$343,0))/INDEX($D$320:$D$343,MATCH($F38,$B$320:$B$343,0)),SUMIFS('Input-Allocators'!E$32:E$80,'Input-Allocators'!$B$32:$B$80,$F38))*$D38</f>
        <v>0</v>
      </c>
      <c r="I38" s="14">
        <f ca="1">IFERROR(INDEX(I$320:I$343,MATCH($F38,$B$320:$B$343,0))/INDEX($D$320:$D$343,MATCH($F38,$B$320:$B$343,0)),SUMIFS('Input-Allocators'!F$32:F$80,'Input-Allocators'!$B$32:$B$80,$F38))*$D38</f>
        <v>0</v>
      </c>
      <c r="J38" s="14">
        <f ca="1">IFERROR(INDEX(J$320:J$343,MATCH($F38,$B$320:$B$343,0))/INDEX($D$320:$D$343,MATCH($F38,$B$320:$B$343,0)),SUMIFS('Input-Allocators'!G$32:G$80,'Input-Allocators'!$B$32:$B$80,$F38))*$D38</f>
        <v>0</v>
      </c>
      <c r="K38" s="14">
        <f ca="1">IFERROR(INDEX(K$320:K$343,MATCH($F38,$B$320:$B$343,0))/INDEX($D$320:$D$343,MATCH($F38,$B$320:$B$343,0)),SUMIFS('Input-Allocators'!H$32:H$80,'Input-Allocators'!$B$32:$B$80,$F38))*$D38</f>
        <v>0</v>
      </c>
      <c r="L38" s="14">
        <f ca="1">IFERROR(INDEX(L$320:L$343,MATCH($F38,$B$320:$B$343,0))/INDEX($D$320:$D$343,MATCH($F38,$B$320:$B$343,0)),SUMIFS('Input-Allocators'!I$32:I$80,'Input-Allocators'!$B$32:$B$80,$F38))*$D38</f>
        <v>0</v>
      </c>
      <c r="M38" s="14">
        <f ca="1">IFERROR(INDEX(M$320:M$343,MATCH($F38,$B$320:$B$343,0))/INDEX($D$320:$D$343,MATCH($F38,$B$320:$B$343,0)),SUMIFS('Input-Allocators'!J$32:J$80,'Input-Allocators'!$B$32:$B$80,$F38))*$D38</f>
        <v>0</v>
      </c>
      <c r="N38" s="14">
        <f ca="1">IFERROR(INDEX(N$320:N$343,MATCH($F38,$B$320:$B$343,0))/INDEX($D$320:$D$343,MATCH($F38,$B$320:$B$343,0)),SUMIFS('Input-Allocators'!K$32:K$80,'Input-Allocators'!$B$32:$B$80,$F38))*$D38</f>
        <v>0</v>
      </c>
      <c r="O38" s="14">
        <f ca="1">IFERROR(INDEX(O$320:O$343,MATCH($F38,$B$320:$B$343,0))/INDEX($D$320:$D$343,MATCH($F38,$B$320:$B$343,0)),SUMIFS('Input-Allocators'!L$32:L$80,'Input-Allocators'!$B$32:$B$80,$F38))*$D38</f>
        <v>0</v>
      </c>
      <c r="P38" s="14">
        <f ca="1">IFERROR(INDEX(P$320:P$343,MATCH($F38,$B$320:$B$343,0))/INDEX($D$320:$D$343,MATCH($F38,$B$320:$B$343,0)),SUMIFS('Input-Allocators'!M$32:M$80,'Input-Allocators'!$B$32:$B$80,$F38))*$D38</f>
        <v>0</v>
      </c>
      <c r="Q38" s="14">
        <f ca="1">IFERROR(INDEX(Q$320:Q$343,MATCH($F38,$B$320:$B$343,0))/INDEX($D$320:$D$343,MATCH($F38,$B$320:$B$343,0)),SUMIFS('Input-Allocators'!N$32:N$80,'Input-Allocators'!$B$32:$B$80,$F38))*$D38</f>
        <v>0</v>
      </c>
      <c r="R38" s="14">
        <f ca="1">IFERROR(INDEX(R$320:R$343,MATCH($F38,$B$320:$B$343,0))/INDEX($D$320:$D$343,MATCH($F38,$B$320:$B$343,0)),SUMIFS('Input-Allocators'!O$32:O$80,'Input-Allocators'!$B$32:$B$80,$F38))*$D38</f>
        <v>0</v>
      </c>
      <c r="S38" s="14">
        <f ca="1">IFERROR(INDEX(S$320:S$343,MATCH($F38,$B$320:$B$343,0))/INDEX($D$320:$D$343,MATCH($F38,$B$320:$B$343,0)),SUMIFS('Input-Allocators'!P$32:P$80,'Input-Allocators'!$B$32:$B$80,$F38))*$D38</f>
        <v>0</v>
      </c>
      <c r="T38" s="14">
        <f ca="1">IFERROR(INDEX(T$320:T$343,MATCH($F38,$B$320:$B$343,0))/INDEX($D$320:$D$343,MATCH($F38,$B$320:$B$343,0)),SUMIFS('Input-Allocators'!Q$32:Q$80,'Input-Allocators'!$B$32:$B$80,$F38))*$D38</f>
        <v>0</v>
      </c>
      <c r="U38" s="14">
        <f ca="1">IFERROR(INDEX(U$320:U$343,MATCH($F38,$B$320:$B$343,0))/INDEX($D$320:$D$343,MATCH($F38,$B$320:$B$343,0)),SUMIFS('Input-Allocators'!R$32:R$80,'Input-Allocators'!$B$32:$B$80,$F38))*$D38</f>
        <v>0</v>
      </c>
    </row>
    <row r="39" spans="1:21" outlineLevel="1">
      <c r="A39" s="46">
        <f>IF(ISBLANK('Input-Accounts'!A39),"",'Input-Accounts'!A39)</f>
        <v>29</v>
      </c>
      <c r="B39" s="80" t="str">
        <f>IF(ISBLANK('Input-Accounts'!B39),"",'Input-Accounts'!B39)</f>
        <v>Meters</v>
      </c>
      <c r="C39" s="46">
        <f>IF(ISBLANK('Input-Accounts'!C39),"",'Input-Accounts'!C39)</f>
        <v>381</v>
      </c>
      <c r="D39" s="14">
        <f t="shared" ca="1" si="10"/>
        <v>0</v>
      </c>
      <c r="E39" s="14">
        <f t="shared" ca="1" si="9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4">
        <f ca="1">IFERROR(INDEX(G$320:G$343,MATCH($F39,$B$320:$B$343,0))/INDEX($D$320:$D$343,MATCH($F39,$B$320:$B$343,0)),SUMIFS('Input-Allocators'!D$32:D$80,'Input-Allocators'!$B$32:$B$80,$F39))*$D39</f>
        <v>0</v>
      </c>
      <c r="H39" s="14">
        <f ca="1">IFERROR(INDEX(H$320:H$343,MATCH($F39,$B$320:$B$343,0))/INDEX($D$320:$D$343,MATCH($F39,$B$320:$B$343,0)),SUMIFS('Input-Allocators'!E$32:E$80,'Input-Allocators'!$B$32:$B$80,$F39))*$D39</f>
        <v>0</v>
      </c>
      <c r="I39" s="14">
        <f ca="1">IFERROR(INDEX(I$320:I$343,MATCH($F39,$B$320:$B$343,0))/INDEX($D$320:$D$343,MATCH($F39,$B$320:$B$343,0)),SUMIFS('Input-Allocators'!F$32:F$80,'Input-Allocators'!$B$32:$B$80,$F39))*$D39</f>
        <v>0</v>
      </c>
      <c r="J39" s="14">
        <f ca="1">IFERROR(INDEX(J$320:J$343,MATCH($F39,$B$320:$B$343,0))/INDEX($D$320:$D$343,MATCH($F39,$B$320:$B$343,0)),SUMIFS('Input-Allocators'!G$32:G$80,'Input-Allocators'!$B$32:$B$80,$F39))*$D39</f>
        <v>0</v>
      </c>
      <c r="K39" s="14">
        <f ca="1">IFERROR(INDEX(K$320:K$343,MATCH($F39,$B$320:$B$343,0))/INDEX($D$320:$D$343,MATCH($F39,$B$320:$B$343,0)),SUMIFS('Input-Allocators'!H$32:H$80,'Input-Allocators'!$B$32:$B$80,$F39))*$D39</f>
        <v>0</v>
      </c>
      <c r="L39" s="14">
        <f ca="1">IFERROR(INDEX(L$320:L$343,MATCH($F39,$B$320:$B$343,0))/INDEX($D$320:$D$343,MATCH($F39,$B$320:$B$343,0)),SUMIFS('Input-Allocators'!I$32:I$80,'Input-Allocators'!$B$32:$B$80,$F39))*$D39</f>
        <v>0</v>
      </c>
      <c r="M39" s="14">
        <f ca="1">IFERROR(INDEX(M$320:M$343,MATCH($F39,$B$320:$B$343,0))/INDEX($D$320:$D$343,MATCH($F39,$B$320:$B$343,0)),SUMIFS('Input-Allocators'!J$32:J$80,'Input-Allocators'!$B$32:$B$80,$F39))*$D39</f>
        <v>0</v>
      </c>
      <c r="N39" s="14">
        <f ca="1">IFERROR(INDEX(N$320:N$343,MATCH($F39,$B$320:$B$343,0))/INDEX($D$320:$D$343,MATCH($F39,$B$320:$B$343,0)),SUMIFS('Input-Allocators'!K$32:K$80,'Input-Allocators'!$B$32:$B$80,$F39))*$D39</f>
        <v>0</v>
      </c>
      <c r="O39" s="14">
        <f ca="1">IFERROR(INDEX(O$320:O$343,MATCH($F39,$B$320:$B$343,0))/INDEX($D$320:$D$343,MATCH($F39,$B$320:$B$343,0)),SUMIFS('Input-Allocators'!L$32:L$80,'Input-Allocators'!$B$32:$B$80,$F39))*$D39</f>
        <v>0</v>
      </c>
      <c r="P39" s="14">
        <f ca="1">IFERROR(INDEX(P$320:P$343,MATCH($F39,$B$320:$B$343,0))/INDEX($D$320:$D$343,MATCH($F39,$B$320:$B$343,0)),SUMIFS('Input-Allocators'!M$32:M$80,'Input-Allocators'!$B$32:$B$80,$F39))*$D39</f>
        <v>0</v>
      </c>
      <c r="Q39" s="14">
        <f ca="1">IFERROR(INDEX(Q$320:Q$343,MATCH($F39,$B$320:$B$343,0))/INDEX($D$320:$D$343,MATCH($F39,$B$320:$B$343,0)),SUMIFS('Input-Allocators'!N$32:N$80,'Input-Allocators'!$B$32:$B$80,$F39))*$D39</f>
        <v>0</v>
      </c>
      <c r="R39" s="14">
        <f ca="1">IFERROR(INDEX(R$320:R$343,MATCH($F39,$B$320:$B$343,0))/INDEX($D$320:$D$343,MATCH($F39,$B$320:$B$343,0)),SUMIFS('Input-Allocators'!O$32:O$80,'Input-Allocators'!$B$32:$B$80,$F39))*$D39</f>
        <v>0</v>
      </c>
      <c r="S39" s="14">
        <f ca="1">IFERROR(INDEX(S$320:S$343,MATCH($F39,$B$320:$B$343,0))/INDEX($D$320:$D$343,MATCH($F39,$B$320:$B$343,0)),SUMIFS('Input-Allocators'!P$32:P$80,'Input-Allocators'!$B$32:$B$80,$F39))*$D39</f>
        <v>0</v>
      </c>
      <c r="T39" s="14">
        <f ca="1">IFERROR(INDEX(T$320:T$343,MATCH($F39,$B$320:$B$343,0))/INDEX($D$320:$D$343,MATCH($F39,$B$320:$B$343,0)),SUMIFS('Input-Allocators'!Q$32:Q$80,'Input-Allocators'!$B$32:$B$80,$F39))*$D39</f>
        <v>0</v>
      </c>
      <c r="U39" s="14">
        <f ca="1">IFERROR(INDEX(U$320:U$343,MATCH($F39,$B$320:$B$343,0))/INDEX($D$320:$D$343,MATCH($F39,$B$320:$B$343,0)),SUMIFS('Input-Allocators'!R$32:R$80,'Input-Allocators'!$B$32:$B$80,$F39))*$D39</f>
        <v>0</v>
      </c>
    </row>
    <row r="40" spans="1:21" outlineLevel="1">
      <c r="A40" s="46">
        <f>IF(ISBLANK('Input-Accounts'!A40),"",'Input-Accounts'!A40)</f>
        <v>30</v>
      </c>
      <c r="B40" s="80" t="str">
        <f>IF(ISBLANK('Input-Accounts'!B40),"",'Input-Accounts'!B40)</f>
        <v>Meter installations</v>
      </c>
      <c r="C40" s="46">
        <f>IF(ISBLANK('Input-Accounts'!C40),"",'Input-Accounts'!C40)</f>
        <v>382</v>
      </c>
      <c r="D40" s="14">
        <f t="shared" ca="1" si="10"/>
        <v>0</v>
      </c>
      <c r="E40" s="14">
        <f t="shared" ca="1" si="9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4">
        <f ca="1">IFERROR(INDEX(G$320:G$343,MATCH($F40,$B$320:$B$343,0))/INDEX($D$320:$D$343,MATCH($F40,$B$320:$B$343,0)),SUMIFS('Input-Allocators'!D$32:D$80,'Input-Allocators'!$B$32:$B$80,$F40))*$D40</f>
        <v>0</v>
      </c>
      <c r="H40" s="14">
        <f ca="1">IFERROR(INDEX(H$320:H$343,MATCH($F40,$B$320:$B$343,0))/INDEX($D$320:$D$343,MATCH($F40,$B$320:$B$343,0)),SUMIFS('Input-Allocators'!E$32:E$80,'Input-Allocators'!$B$32:$B$80,$F40))*$D40</f>
        <v>0</v>
      </c>
      <c r="I40" s="14">
        <f ca="1">IFERROR(INDEX(I$320:I$343,MATCH($F40,$B$320:$B$343,0))/INDEX($D$320:$D$343,MATCH($F40,$B$320:$B$343,0)),SUMIFS('Input-Allocators'!F$32:F$80,'Input-Allocators'!$B$32:$B$80,$F40))*$D40</f>
        <v>0</v>
      </c>
      <c r="J40" s="14">
        <f ca="1">IFERROR(INDEX(J$320:J$343,MATCH($F40,$B$320:$B$343,0))/INDEX($D$320:$D$343,MATCH($F40,$B$320:$B$343,0)),SUMIFS('Input-Allocators'!G$32:G$80,'Input-Allocators'!$B$32:$B$80,$F40))*$D40</f>
        <v>0</v>
      </c>
      <c r="K40" s="14">
        <f ca="1">IFERROR(INDEX(K$320:K$343,MATCH($F40,$B$320:$B$343,0))/INDEX($D$320:$D$343,MATCH($F40,$B$320:$B$343,0)),SUMIFS('Input-Allocators'!H$32:H$80,'Input-Allocators'!$B$32:$B$80,$F40))*$D40</f>
        <v>0</v>
      </c>
      <c r="L40" s="14">
        <f ca="1">IFERROR(INDEX(L$320:L$343,MATCH($F40,$B$320:$B$343,0))/INDEX($D$320:$D$343,MATCH($F40,$B$320:$B$343,0)),SUMIFS('Input-Allocators'!I$32:I$80,'Input-Allocators'!$B$32:$B$80,$F40))*$D40</f>
        <v>0</v>
      </c>
      <c r="M40" s="14">
        <f ca="1">IFERROR(INDEX(M$320:M$343,MATCH($F40,$B$320:$B$343,0))/INDEX($D$320:$D$343,MATCH($F40,$B$320:$B$343,0)),SUMIFS('Input-Allocators'!J$32:J$80,'Input-Allocators'!$B$32:$B$80,$F40))*$D40</f>
        <v>0</v>
      </c>
      <c r="N40" s="14">
        <f ca="1">IFERROR(INDEX(N$320:N$343,MATCH($F40,$B$320:$B$343,0))/INDEX($D$320:$D$343,MATCH($F40,$B$320:$B$343,0)),SUMIFS('Input-Allocators'!K$32:K$80,'Input-Allocators'!$B$32:$B$80,$F40))*$D40</f>
        <v>0</v>
      </c>
      <c r="O40" s="14">
        <f ca="1">IFERROR(INDEX(O$320:O$343,MATCH($F40,$B$320:$B$343,0))/INDEX($D$320:$D$343,MATCH($F40,$B$320:$B$343,0)),SUMIFS('Input-Allocators'!L$32:L$80,'Input-Allocators'!$B$32:$B$80,$F40))*$D40</f>
        <v>0</v>
      </c>
      <c r="P40" s="14">
        <f ca="1">IFERROR(INDEX(P$320:P$343,MATCH($F40,$B$320:$B$343,0))/INDEX($D$320:$D$343,MATCH($F40,$B$320:$B$343,0)),SUMIFS('Input-Allocators'!M$32:M$80,'Input-Allocators'!$B$32:$B$80,$F40))*$D40</f>
        <v>0</v>
      </c>
      <c r="Q40" s="14">
        <f ca="1">IFERROR(INDEX(Q$320:Q$343,MATCH($F40,$B$320:$B$343,0))/INDEX($D$320:$D$343,MATCH($F40,$B$320:$B$343,0)),SUMIFS('Input-Allocators'!N$32:N$80,'Input-Allocators'!$B$32:$B$80,$F40))*$D40</f>
        <v>0</v>
      </c>
      <c r="R40" s="14">
        <f ca="1">IFERROR(INDEX(R$320:R$343,MATCH($F40,$B$320:$B$343,0))/INDEX($D$320:$D$343,MATCH($F40,$B$320:$B$343,0)),SUMIFS('Input-Allocators'!O$32:O$80,'Input-Allocators'!$B$32:$B$80,$F40))*$D40</f>
        <v>0</v>
      </c>
      <c r="S40" s="14">
        <f ca="1">IFERROR(INDEX(S$320:S$343,MATCH($F40,$B$320:$B$343,0))/INDEX($D$320:$D$343,MATCH($F40,$B$320:$B$343,0)),SUMIFS('Input-Allocators'!P$32:P$80,'Input-Allocators'!$B$32:$B$80,$F40))*$D40</f>
        <v>0</v>
      </c>
      <c r="T40" s="14">
        <f ca="1">IFERROR(INDEX(T$320:T$343,MATCH($F40,$B$320:$B$343,0))/INDEX($D$320:$D$343,MATCH($F40,$B$320:$B$343,0)),SUMIFS('Input-Allocators'!Q$32:Q$80,'Input-Allocators'!$B$32:$B$80,$F40))*$D40</f>
        <v>0</v>
      </c>
      <c r="U40" s="14">
        <f ca="1">IFERROR(INDEX(U$320:U$343,MATCH($F40,$B$320:$B$343,0))/INDEX($D$320:$D$343,MATCH($F40,$B$320:$B$343,0)),SUMIFS('Input-Allocators'!R$32:R$80,'Input-Allocators'!$B$32:$B$80,$F40))*$D40</f>
        <v>0</v>
      </c>
    </row>
    <row r="41" spans="1:21" outlineLevel="1">
      <c r="A41" s="46">
        <f>IF(ISBLANK('Input-Accounts'!A41),"",'Input-Accounts'!A41)</f>
        <v>31</v>
      </c>
      <c r="B41" s="80" t="str">
        <f>IF(ISBLANK('Input-Accounts'!B41),"",'Input-Accounts'!B41)</f>
        <v>House regulators</v>
      </c>
      <c r="C41" s="46">
        <f>IF(ISBLANK('Input-Accounts'!C41),"",'Input-Accounts'!C41)</f>
        <v>383</v>
      </c>
      <c r="D41" s="14">
        <f t="shared" ca="1" si="10"/>
        <v>0</v>
      </c>
      <c r="E41" s="14">
        <f t="shared" ca="1" si="9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4">
        <f ca="1">IFERROR(INDEX(G$320:G$343,MATCH($F41,$B$320:$B$343,0))/INDEX($D$320:$D$343,MATCH($F41,$B$320:$B$343,0)),SUMIFS('Input-Allocators'!D$32:D$80,'Input-Allocators'!$B$32:$B$80,$F41))*$D41</f>
        <v>0</v>
      </c>
      <c r="H41" s="14">
        <f ca="1">IFERROR(INDEX(H$320:H$343,MATCH($F41,$B$320:$B$343,0))/INDEX($D$320:$D$343,MATCH($F41,$B$320:$B$343,0)),SUMIFS('Input-Allocators'!E$32:E$80,'Input-Allocators'!$B$32:$B$80,$F41))*$D41</f>
        <v>0</v>
      </c>
      <c r="I41" s="14">
        <f ca="1">IFERROR(INDEX(I$320:I$343,MATCH($F41,$B$320:$B$343,0))/INDEX($D$320:$D$343,MATCH($F41,$B$320:$B$343,0)),SUMIFS('Input-Allocators'!F$32:F$80,'Input-Allocators'!$B$32:$B$80,$F41))*$D41</f>
        <v>0</v>
      </c>
      <c r="J41" s="14">
        <f ca="1">IFERROR(INDEX(J$320:J$343,MATCH($F41,$B$320:$B$343,0))/INDEX($D$320:$D$343,MATCH($F41,$B$320:$B$343,0)),SUMIFS('Input-Allocators'!G$32:G$80,'Input-Allocators'!$B$32:$B$80,$F41))*$D41</f>
        <v>0</v>
      </c>
      <c r="K41" s="14">
        <f ca="1">IFERROR(INDEX(K$320:K$343,MATCH($F41,$B$320:$B$343,0))/INDEX($D$320:$D$343,MATCH($F41,$B$320:$B$343,0)),SUMIFS('Input-Allocators'!H$32:H$80,'Input-Allocators'!$B$32:$B$80,$F41))*$D41</f>
        <v>0</v>
      </c>
      <c r="L41" s="14">
        <f ca="1">IFERROR(INDEX(L$320:L$343,MATCH($F41,$B$320:$B$343,0))/INDEX($D$320:$D$343,MATCH($F41,$B$320:$B$343,0)),SUMIFS('Input-Allocators'!I$32:I$80,'Input-Allocators'!$B$32:$B$80,$F41))*$D41</f>
        <v>0</v>
      </c>
      <c r="M41" s="14">
        <f ca="1">IFERROR(INDEX(M$320:M$343,MATCH($F41,$B$320:$B$343,0))/INDEX($D$320:$D$343,MATCH($F41,$B$320:$B$343,0)),SUMIFS('Input-Allocators'!J$32:J$80,'Input-Allocators'!$B$32:$B$80,$F41))*$D41</f>
        <v>0</v>
      </c>
      <c r="N41" s="14">
        <f ca="1">IFERROR(INDEX(N$320:N$343,MATCH($F41,$B$320:$B$343,0))/INDEX($D$320:$D$343,MATCH($F41,$B$320:$B$343,0)),SUMIFS('Input-Allocators'!K$32:K$80,'Input-Allocators'!$B$32:$B$80,$F41))*$D41</f>
        <v>0</v>
      </c>
      <c r="O41" s="14">
        <f ca="1">IFERROR(INDEX(O$320:O$343,MATCH($F41,$B$320:$B$343,0))/INDEX($D$320:$D$343,MATCH($F41,$B$320:$B$343,0)),SUMIFS('Input-Allocators'!L$32:L$80,'Input-Allocators'!$B$32:$B$80,$F41))*$D41</f>
        <v>0</v>
      </c>
      <c r="P41" s="14">
        <f ca="1">IFERROR(INDEX(P$320:P$343,MATCH($F41,$B$320:$B$343,0))/INDEX($D$320:$D$343,MATCH($F41,$B$320:$B$343,0)),SUMIFS('Input-Allocators'!M$32:M$80,'Input-Allocators'!$B$32:$B$80,$F41))*$D41</f>
        <v>0</v>
      </c>
      <c r="Q41" s="14">
        <f ca="1">IFERROR(INDEX(Q$320:Q$343,MATCH($F41,$B$320:$B$343,0))/INDEX($D$320:$D$343,MATCH($F41,$B$320:$B$343,0)),SUMIFS('Input-Allocators'!N$32:N$80,'Input-Allocators'!$B$32:$B$80,$F41))*$D41</f>
        <v>0</v>
      </c>
      <c r="R41" s="14">
        <f ca="1">IFERROR(INDEX(R$320:R$343,MATCH($F41,$B$320:$B$343,0))/INDEX($D$320:$D$343,MATCH($F41,$B$320:$B$343,0)),SUMIFS('Input-Allocators'!O$32:O$80,'Input-Allocators'!$B$32:$B$80,$F41))*$D41</f>
        <v>0</v>
      </c>
      <c r="S41" s="14">
        <f ca="1">IFERROR(INDEX(S$320:S$343,MATCH($F41,$B$320:$B$343,0))/INDEX($D$320:$D$343,MATCH($F41,$B$320:$B$343,0)),SUMIFS('Input-Allocators'!P$32:P$80,'Input-Allocators'!$B$32:$B$80,$F41))*$D41</f>
        <v>0</v>
      </c>
      <c r="T41" s="14">
        <f ca="1">IFERROR(INDEX(T$320:T$343,MATCH($F41,$B$320:$B$343,0))/INDEX($D$320:$D$343,MATCH($F41,$B$320:$B$343,0)),SUMIFS('Input-Allocators'!Q$32:Q$80,'Input-Allocators'!$B$32:$B$80,$F41))*$D41</f>
        <v>0</v>
      </c>
      <c r="U41" s="14">
        <f ca="1">IFERROR(INDEX(U$320:U$343,MATCH($F41,$B$320:$B$343,0))/INDEX($D$320:$D$343,MATCH($F41,$B$320:$B$343,0)),SUMIFS('Input-Allocators'!R$32:R$80,'Input-Allocators'!$B$32:$B$80,$F41))*$D41</f>
        <v>0</v>
      </c>
    </row>
    <row r="42" spans="1:21" outlineLevel="1">
      <c r="A42" s="46">
        <f>IF(ISBLANK('Input-Accounts'!A42),"",'Input-Accounts'!A42)</f>
        <v>32</v>
      </c>
      <c r="B42" s="80" t="str">
        <f>IF(ISBLANK('Input-Accounts'!B42),"",'Input-Accounts'!B42)</f>
        <v>House regulatory installations</v>
      </c>
      <c r="C42" s="46">
        <f>IF(ISBLANK('Input-Accounts'!C42),"",'Input-Accounts'!C42)</f>
        <v>384</v>
      </c>
      <c r="D42" s="14">
        <f t="shared" ca="1" si="10"/>
        <v>0</v>
      </c>
      <c r="E42" s="14">
        <f t="shared" ca="1" si="9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4">
        <f ca="1">IFERROR(INDEX(G$320:G$343,MATCH($F42,$B$320:$B$343,0))/INDEX($D$320:$D$343,MATCH($F42,$B$320:$B$343,0)),SUMIFS('Input-Allocators'!D$32:D$80,'Input-Allocators'!$B$32:$B$80,$F42))*$D42</f>
        <v>0</v>
      </c>
      <c r="H42" s="14">
        <f ca="1">IFERROR(INDEX(H$320:H$343,MATCH($F42,$B$320:$B$343,0))/INDEX($D$320:$D$343,MATCH($F42,$B$320:$B$343,0)),SUMIFS('Input-Allocators'!E$32:E$80,'Input-Allocators'!$B$32:$B$80,$F42))*$D42</f>
        <v>0</v>
      </c>
      <c r="I42" s="14">
        <f ca="1">IFERROR(INDEX(I$320:I$343,MATCH($F42,$B$320:$B$343,0))/INDEX($D$320:$D$343,MATCH($F42,$B$320:$B$343,0)),SUMIFS('Input-Allocators'!F$32:F$80,'Input-Allocators'!$B$32:$B$80,$F42))*$D42</f>
        <v>0</v>
      </c>
      <c r="J42" s="14">
        <f ca="1">IFERROR(INDEX(J$320:J$343,MATCH($F42,$B$320:$B$343,0))/INDEX($D$320:$D$343,MATCH($F42,$B$320:$B$343,0)),SUMIFS('Input-Allocators'!G$32:G$80,'Input-Allocators'!$B$32:$B$80,$F42))*$D42</f>
        <v>0</v>
      </c>
      <c r="K42" s="14">
        <f ca="1">IFERROR(INDEX(K$320:K$343,MATCH($F42,$B$320:$B$343,0))/INDEX($D$320:$D$343,MATCH($F42,$B$320:$B$343,0)),SUMIFS('Input-Allocators'!H$32:H$80,'Input-Allocators'!$B$32:$B$80,$F42))*$D42</f>
        <v>0</v>
      </c>
      <c r="L42" s="14">
        <f ca="1">IFERROR(INDEX(L$320:L$343,MATCH($F42,$B$320:$B$343,0))/INDEX($D$320:$D$343,MATCH($F42,$B$320:$B$343,0)),SUMIFS('Input-Allocators'!I$32:I$80,'Input-Allocators'!$B$32:$B$80,$F42))*$D42</f>
        <v>0</v>
      </c>
      <c r="M42" s="14">
        <f ca="1">IFERROR(INDEX(M$320:M$343,MATCH($F42,$B$320:$B$343,0))/INDEX($D$320:$D$343,MATCH($F42,$B$320:$B$343,0)),SUMIFS('Input-Allocators'!J$32:J$80,'Input-Allocators'!$B$32:$B$80,$F42))*$D42</f>
        <v>0</v>
      </c>
      <c r="N42" s="14">
        <f ca="1">IFERROR(INDEX(N$320:N$343,MATCH($F42,$B$320:$B$343,0))/INDEX($D$320:$D$343,MATCH($F42,$B$320:$B$343,0)),SUMIFS('Input-Allocators'!K$32:K$80,'Input-Allocators'!$B$32:$B$80,$F42))*$D42</f>
        <v>0</v>
      </c>
      <c r="O42" s="14">
        <f ca="1">IFERROR(INDEX(O$320:O$343,MATCH($F42,$B$320:$B$343,0))/INDEX($D$320:$D$343,MATCH($F42,$B$320:$B$343,0)),SUMIFS('Input-Allocators'!L$32:L$80,'Input-Allocators'!$B$32:$B$80,$F42))*$D42</f>
        <v>0</v>
      </c>
      <c r="P42" s="14">
        <f ca="1">IFERROR(INDEX(P$320:P$343,MATCH($F42,$B$320:$B$343,0))/INDEX($D$320:$D$343,MATCH($F42,$B$320:$B$343,0)),SUMIFS('Input-Allocators'!M$32:M$80,'Input-Allocators'!$B$32:$B$80,$F42))*$D42</f>
        <v>0</v>
      </c>
      <c r="Q42" s="14">
        <f ca="1">IFERROR(INDEX(Q$320:Q$343,MATCH($F42,$B$320:$B$343,0))/INDEX($D$320:$D$343,MATCH($F42,$B$320:$B$343,0)),SUMIFS('Input-Allocators'!N$32:N$80,'Input-Allocators'!$B$32:$B$80,$F42))*$D42</f>
        <v>0</v>
      </c>
      <c r="R42" s="14">
        <f ca="1">IFERROR(INDEX(R$320:R$343,MATCH($F42,$B$320:$B$343,0))/INDEX($D$320:$D$343,MATCH($F42,$B$320:$B$343,0)),SUMIFS('Input-Allocators'!O$32:O$80,'Input-Allocators'!$B$32:$B$80,$F42))*$D42</f>
        <v>0</v>
      </c>
      <c r="S42" s="14">
        <f ca="1">IFERROR(INDEX(S$320:S$343,MATCH($F42,$B$320:$B$343,0))/INDEX($D$320:$D$343,MATCH($F42,$B$320:$B$343,0)),SUMIFS('Input-Allocators'!P$32:P$80,'Input-Allocators'!$B$32:$B$80,$F42))*$D42</f>
        <v>0</v>
      </c>
      <c r="T42" s="14">
        <f ca="1">IFERROR(INDEX(T$320:T$343,MATCH($F42,$B$320:$B$343,0))/INDEX($D$320:$D$343,MATCH($F42,$B$320:$B$343,0)),SUMIFS('Input-Allocators'!Q$32:Q$80,'Input-Allocators'!$B$32:$B$80,$F42))*$D42</f>
        <v>0</v>
      </c>
      <c r="U42" s="14">
        <f ca="1">IFERROR(INDEX(U$320:U$343,MATCH($F42,$B$320:$B$343,0))/INDEX($D$320:$D$343,MATCH($F42,$B$320:$B$343,0)),SUMIFS('Input-Allocators'!R$32:R$80,'Input-Allocators'!$B$32:$B$80,$F42))*$D42</f>
        <v>0</v>
      </c>
    </row>
    <row r="43" spans="1:21" outlineLevel="1">
      <c r="A43" s="46">
        <f>IF(ISBLANK('Input-Accounts'!A43),"",'Input-Accounts'!A43)</f>
        <v>33</v>
      </c>
      <c r="B43" s="80" t="str">
        <f>IF(ISBLANK('Input-Accounts'!B43),"",'Input-Accounts'!B43)</f>
        <v>Industrial measuring and regulating station equipment</v>
      </c>
      <c r="C43" s="46">
        <f>IF(ISBLANK('Input-Accounts'!C43),"",'Input-Accounts'!C43)</f>
        <v>385</v>
      </c>
      <c r="D43" s="14">
        <f t="shared" ca="1" si="10"/>
        <v>0</v>
      </c>
      <c r="E43" s="14">
        <f t="shared" ca="1" si="9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4">
        <f ca="1">IFERROR(INDEX(G$320:G$343,MATCH($F43,$B$320:$B$343,0))/INDEX($D$320:$D$343,MATCH($F43,$B$320:$B$343,0)),SUMIFS('Input-Allocators'!D$32:D$80,'Input-Allocators'!$B$32:$B$80,$F43))*$D43</f>
        <v>0</v>
      </c>
      <c r="H43" s="14">
        <f ca="1">IFERROR(INDEX(H$320:H$343,MATCH($F43,$B$320:$B$343,0))/INDEX($D$320:$D$343,MATCH($F43,$B$320:$B$343,0)),SUMIFS('Input-Allocators'!E$32:E$80,'Input-Allocators'!$B$32:$B$80,$F43))*$D43</f>
        <v>0</v>
      </c>
      <c r="I43" s="14">
        <f ca="1">IFERROR(INDEX(I$320:I$343,MATCH($F43,$B$320:$B$343,0))/INDEX($D$320:$D$343,MATCH($F43,$B$320:$B$343,0)),SUMIFS('Input-Allocators'!F$32:F$80,'Input-Allocators'!$B$32:$B$80,$F43))*$D43</f>
        <v>0</v>
      </c>
      <c r="J43" s="14">
        <f ca="1">IFERROR(INDEX(J$320:J$343,MATCH($F43,$B$320:$B$343,0))/INDEX($D$320:$D$343,MATCH($F43,$B$320:$B$343,0)),SUMIFS('Input-Allocators'!G$32:G$80,'Input-Allocators'!$B$32:$B$80,$F43))*$D43</f>
        <v>0</v>
      </c>
      <c r="K43" s="14">
        <f ca="1">IFERROR(INDEX(K$320:K$343,MATCH($F43,$B$320:$B$343,0))/INDEX($D$320:$D$343,MATCH($F43,$B$320:$B$343,0)),SUMIFS('Input-Allocators'!H$32:H$80,'Input-Allocators'!$B$32:$B$80,$F43))*$D43</f>
        <v>0</v>
      </c>
      <c r="L43" s="14">
        <f ca="1">IFERROR(INDEX(L$320:L$343,MATCH($F43,$B$320:$B$343,0))/INDEX($D$320:$D$343,MATCH($F43,$B$320:$B$343,0)),SUMIFS('Input-Allocators'!I$32:I$80,'Input-Allocators'!$B$32:$B$80,$F43))*$D43</f>
        <v>0</v>
      </c>
      <c r="M43" s="14">
        <f ca="1">IFERROR(INDEX(M$320:M$343,MATCH($F43,$B$320:$B$343,0))/INDEX($D$320:$D$343,MATCH($F43,$B$320:$B$343,0)),SUMIFS('Input-Allocators'!J$32:J$80,'Input-Allocators'!$B$32:$B$80,$F43))*$D43</f>
        <v>0</v>
      </c>
      <c r="N43" s="14">
        <f ca="1">IFERROR(INDEX(N$320:N$343,MATCH($F43,$B$320:$B$343,0))/INDEX($D$320:$D$343,MATCH($F43,$B$320:$B$343,0)),SUMIFS('Input-Allocators'!K$32:K$80,'Input-Allocators'!$B$32:$B$80,$F43))*$D43</f>
        <v>0</v>
      </c>
      <c r="O43" s="14">
        <f ca="1">IFERROR(INDEX(O$320:O$343,MATCH($F43,$B$320:$B$343,0))/INDEX($D$320:$D$343,MATCH($F43,$B$320:$B$343,0)),SUMIFS('Input-Allocators'!L$32:L$80,'Input-Allocators'!$B$32:$B$80,$F43))*$D43</f>
        <v>0</v>
      </c>
      <c r="P43" s="14">
        <f ca="1">IFERROR(INDEX(P$320:P$343,MATCH($F43,$B$320:$B$343,0))/INDEX($D$320:$D$343,MATCH($F43,$B$320:$B$343,0)),SUMIFS('Input-Allocators'!M$32:M$80,'Input-Allocators'!$B$32:$B$80,$F43))*$D43</f>
        <v>0</v>
      </c>
      <c r="Q43" s="14">
        <f ca="1">IFERROR(INDEX(Q$320:Q$343,MATCH($F43,$B$320:$B$343,0))/INDEX($D$320:$D$343,MATCH($F43,$B$320:$B$343,0)),SUMIFS('Input-Allocators'!N$32:N$80,'Input-Allocators'!$B$32:$B$80,$F43))*$D43</f>
        <v>0</v>
      </c>
      <c r="R43" s="14">
        <f ca="1">IFERROR(INDEX(R$320:R$343,MATCH($F43,$B$320:$B$343,0))/INDEX($D$320:$D$343,MATCH($F43,$B$320:$B$343,0)),SUMIFS('Input-Allocators'!O$32:O$80,'Input-Allocators'!$B$32:$B$80,$F43))*$D43</f>
        <v>0</v>
      </c>
      <c r="S43" s="14">
        <f ca="1">IFERROR(INDEX(S$320:S$343,MATCH($F43,$B$320:$B$343,0))/INDEX($D$320:$D$343,MATCH($F43,$B$320:$B$343,0)),SUMIFS('Input-Allocators'!P$32:P$80,'Input-Allocators'!$B$32:$B$80,$F43))*$D43</f>
        <v>0</v>
      </c>
      <c r="T43" s="14">
        <f ca="1">IFERROR(INDEX(T$320:T$343,MATCH($F43,$B$320:$B$343,0))/INDEX($D$320:$D$343,MATCH($F43,$B$320:$B$343,0)),SUMIFS('Input-Allocators'!Q$32:Q$80,'Input-Allocators'!$B$32:$B$80,$F43))*$D43</f>
        <v>0</v>
      </c>
      <c r="U43" s="14">
        <f ca="1">IFERROR(INDEX(U$320:U$343,MATCH($F43,$B$320:$B$343,0))/INDEX($D$320:$D$343,MATCH($F43,$B$320:$B$343,0)),SUMIFS('Input-Allocators'!R$32:R$80,'Input-Allocators'!$B$32:$B$80,$F43))*$D43</f>
        <v>0</v>
      </c>
    </row>
    <row r="44" spans="1:21" outlineLevel="1">
      <c r="A44" s="46">
        <f>IF(ISBLANK('Input-Accounts'!A44),"",'Input-Accounts'!A44)</f>
        <v>34</v>
      </c>
      <c r="B44" t="str">
        <f>IF(ISBLANK('Input-Accounts'!B44),"",'Input-Accounts'!B44)</f>
        <v>Subtotal - Distribution Plant</v>
      </c>
      <c r="C44" s="46" t="str">
        <f>IF(ISBLANK('Input-Accounts'!C44),"",'Input-Accounts'!C44)</f>
        <v/>
      </c>
      <c r="D44" s="174">
        <f ca="1">SUBTOTAL(9,D33:D43)</f>
        <v>375774.39928584016</v>
      </c>
      <c r="E44" s="14">
        <f t="shared" ca="1" si="9"/>
        <v>0</v>
      </c>
      <c r="F44" s="46"/>
      <c r="G44" s="174">
        <f t="shared" ref="G44:U44" ca="1" si="11">SUBTOTAL(9,G33:G43)</f>
        <v>294116.74308108795</v>
      </c>
      <c r="H44" s="174">
        <f t="shared" ca="1" si="11"/>
        <v>16143.471234924433</v>
      </c>
      <c r="I44" s="174">
        <f t="shared" ca="1" si="11"/>
        <v>14022.672538083163</v>
      </c>
      <c r="J44" s="174">
        <f t="shared" ca="1" si="11"/>
        <v>30040.741221895263</v>
      </c>
      <c r="K44" s="174">
        <f t="shared" ca="1" si="11"/>
        <v>121.02764451386626</v>
      </c>
      <c r="L44" s="174">
        <f t="shared" ca="1" si="11"/>
        <v>504.9425201220235</v>
      </c>
      <c r="M44" s="174">
        <f t="shared" ca="1" si="11"/>
        <v>10153.227419005823</v>
      </c>
      <c r="N44" s="174">
        <f t="shared" ca="1" si="11"/>
        <v>3268.6310382192273</v>
      </c>
      <c r="O44" s="174">
        <f t="shared" ca="1" si="11"/>
        <v>7402.9425879884138</v>
      </c>
      <c r="P44" s="174">
        <f t="shared" ca="1" si="11"/>
        <v>0</v>
      </c>
      <c r="Q44" s="174">
        <f t="shared" ca="1" si="11"/>
        <v>0</v>
      </c>
      <c r="R44" s="174">
        <f t="shared" ca="1" si="11"/>
        <v>0</v>
      </c>
      <c r="S44" s="174">
        <f t="shared" ca="1" si="11"/>
        <v>0</v>
      </c>
      <c r="T44" s="174">
        <f t="shared" ca="1" si="11"/>
        <v>0</v>
      </c>
      <c r="U44" s="174">
        <f t="shared" ca="1" si="11"/>
        <v>0</v>
      </c>
    </row>
    <row r="45" spans="1:21" outlineLevel="1">
      <c r="A45" s="46" t="str">
        <f>IF(ISBLANK('Input-Accounts'!A45),"",'Input-Accounts'!A45)</f>
        <v/>
      </c>
      <c r="B45" s="80" t="str">
        <f>IF(ISBLANK('Input-Accounts'!B45),"",'Input-Accounts'!B45)</f>
        <v/>
      </c>
      <c r="C45" s="46" t="str">
        <f>IF(ISBLANK('Input-Accounts'!C45),"",'Input-Accounts'!C45)</f>
        <v/>
      </c>
      <c r="D45" s="14"/>
      <c r="E45" s="14"/>
      <c r="F45" s="46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1:21" outlineLevel="1">
      <c r="A46" s="46">
        <f>IF(ISBLANK('Input-Accounts'!A46),"",'Input-Accounts'!A46)</f>
        <v>35</v>
      </c>
      <c r="B46" s="1" t="str">
        <f>IF(ISBLANK('Input-Accounts'!B46),"",'Input-Accounts'!B46)</f>
        <v>General Plant</v>
      </c>
      <c r="C46" s="46" t="str">
        <f>IF(ISBLANK('Input-Accounts'!C46),"",'Input-Accounts'!C46)</f>
        <v/>
      </c>
      <c r="D46" s="14"/>
      <c r="E46" s="14"/>
      <c r="F46" s="46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1:21" outlineLevel="1">
      <c r="A47" s="46">
        <f>IF(ISBLANK('Input-Accounts'!A47),"",'Input-Accounts'!A47)</f>
        <v>36</v>
      </c>
      <c r="B47" s="80" t="str">
        <f>IF(ISBLANK('Input-Accounts'!B47),"",'Input-Accounts'!B47)</f>
        <v>Land and Land Rights</v>
      </c>
      <c r="C47" s="46">
        <f>IF(ISBLANK('Input-Accounts'!C47),"",'Input-Accounts'!C47)</f>
        <v>389</v>
      </c>
      <c r="D47" s="14">
        <f t="shared" ref="D47:D56" ca="1" si="12">INDIRECT("Classification!"&amp;$D$5&amp;ROW())</f>
        <v>0</v>
      </c>
      <c r="E47" s="14">
        <f t="shared" ca="1" si="9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4">
        <f ca="1">IFERROR(INDEX(G$320:G$343,MATCH($F47,$B$320:$B$343,0))/INDEX($D$320:$D$343,MATCH($F47,$B$320:$B$343,0)),SUMIFS('Input-Allocators'!D$32:D$80,'Input-Allocators'!$B$32:$B$80,$F47))*$D47</f>
        <v>0</v>
      </c>
      <c r="H47" s="14">
        <f ca="1">IFERROR(INDEX(H$320:H$343,MATCH($F47,$B$320:$B$343,0))/INDEX($D$320:$D$343,MATCH($F47,$B$320:$B$343,0)),SUMIFS('Input-Allocators'!E$32:E$80,'Input-Allocators'!$B$32:$B$80,$F47))*$D47</f>
        <v>0</v>
      </c>
      <c r="I47" s="14">
        <f ca="1">IFERROR(INDEX(I$320:I$343,MATCH($F47,$B$320:$B$343,0))/INDEX($D$320:$D$343,MATCH($F47,$B$320:$B$343,0)),SUMIFS('Input-Allocators'!F$32:F$80,'Input-Allocators'!$B$32:$B$80,$F47))*$D47</f>
        <v>0</v>
      </c>
      <c r="J47" s="14">
        <f ca="1">IFERROR(INDEX(J$320:J$343,MATCH($F47,$B$320:$B$343,0))/INDEX($D$320:$D$343,MATCH($F47,$B$320:$B$343,0)),SUMIFS('Input-Allocators'!G$32:G$80,'Input-Allocators'!$B$32:$B$80,$F47))*$D47</f>
        <v>0</v>
      </c>
      <c r="K47" s="14">
        <f ca="1">IFERROR(INDEX(K$320:K$343,MATCH($F47,$B$320:$B$343,0))/INDEX($D$320:$D$343,MATCH($F47,$B$320:$B$343,0)),SUMIFS('Input-Allocators'!H$32:H$80,'Input-Allocators'!$B$32:$B$80,$F47))*$D47</f>
        <v>0</v>
      </c>
      <c r="L47" s="14">
        <f ca="1">IFERROR(INDEX(L$320:L$343,MATCH($F47,$B$320:$B$343,0))/INDEX($D$320:$D$343,MATCH($F47,$B$320:$B$343,0)),SUMIFS('Input-Allocators'!I$32:I$80,'Input-Allocators'!$B$32:$B$80,$F47))*$D47</f>
        <v>0</v>
      </c>
      <c r="M47" s="14">
        <f ca="1">IFERROR(INDEX(M$320:M$343,MATCH($F47,$B$320:$B$343,0))/INDEX($D$320:$D$343,MATCH($F47,$B$320:$B$343,0)),SUMIFS('Input-Allocators'!J$32:J$80,'Input-Allocators'!$B$32:$B$80,$F47))*$D47</f>
        <v>0</v>
      </c>
      <c r="N47" s="14">
        <f ca="1">IFERROR(INDEX(N$320:N$343,MATCH($F47,$B$320:$B$343,0))/INDEX($D$320:$D$343,MATCH($F47,$B$320:$B$343,0)),SUMIFS('Input-Allocators'!K$32:K$80,'Input-Allocators'!$B$32:$B$80,$F47))*$D47</f>
        <v>0</v>
      </c>
      <c r="O47" s="14">
        <f ca="1">IFERROR(INDEX(O$320:O$343,MATCH($F47,$B$320:$B$343,0))/INDEX($D$320:$D$343,MATCH($F47,$B$320:$B$343,0)),SUMIFS('Input-Allocators'!L$32:L$80,'Input-Allocators'!$B$32:$B$80,$F47))*$D47</f>
        <v>0</v>
      </c>
      <c r="P47" s="14">
        <f ca="1">IFERROR(INDEX(P$320:P$343,MATCH($F47,$B$320:$B$343,0))/INDEX($D$320:$D$343,MATCH($F47,$B$320:$B$343,0)),SUMIFS('Input-Allocators'!M$32:M$80,'Input-Allocators'!$B$32:$B$80,$F47))*$D47</f>
        <v>0</v>
      </c>
      <c r="Q47" s="14">
        <f ca="1">IFERROR(INDEX(Q$320:Q$343,MATCH($F47,$B$320:$B$343,0))/INDEX($D$320:$D$343,MATCH($F47,$B$320:$B$343,0)),SUMIFS('Input-Allocators'!N$32:N$80,'Input-Allocators'!$B$32:$B$80,$F47))*$D47</f>
        <v>0</v>
      </c>
      <c r="R47" s="14">
        <f ca="1">IFERROR(INDEX(R$320:R$343,MATCH($F47,$B$320:$B$343,0))/INDEX($D$320:$D$343,MATCH($F47,$B$320:$B$343,0)),SUMIFS('Input-Allocators'!O$32:O$80,'Input-Allocators'!$B$32:$B$80,$F47))*$D47</f>
        <v>0</v>
      </c>
      <c r="S47" s="14">
        <f ca="1">IFERROR(INDEX(S$320:S$343,MATCH($F47,$B$320:$B$343,0))/INDEX($D$320:$D$343,MATCH($F47,$B$320:$B$343,0)),SUMIFS('Input-Allocators'!P$32:P$80,'Input-Allocators'!$B$32:$B$80,$F47))*$D47</f>
        <v>0</v>
      </c>
      <c r="T47" s="14">
        <f ca="1">IFERROR(INDEX(T$320:T$343,MATCH($F47,$B$320:$B$343,0))/INDEX($D$320:$D$343,MATCH($F47,$B$320:$B$343,0)),SUMIFS('Input-Allocators'!Q$32:Q$80,'Input-Allocators'!$B$32:$B$80,$F47))*$D47</f>
        <v>0</v>
      </c>
      <c r="U47" s="14">
        <f ca="1">IFERROR(INDEX(U$320:U$343,MATCH($F47,$B$320:$B$343,0))/INDEX($D$320:$D$343,MATCH($F47,$B$320:$B$343,0)),SUMIFS('Input-Allocators'!R$32:R$80,'Input-Allocators'!$B$32:$B$80,$F47))*$D47</f>
        <v>0</v>
      </c>
    </row>
    <row r="48" spans="1:21" outlineLevel="1">
      <c r="A48" s="46">
        <f>IF(ISBLANK('Input-Accounts'!A48),"",'Input-Accounts'!A48)</f>
        <v>37</v>
      </c>
      <c r="B48" s="80" t="str">
        <f>IF(ISBLANK('Input-Accounts'!B48),"",'Input-Accounts'!B48)</f>
        <v>Structures and Improvements</v>
      </c>
      <c r="C48" s="46">
        <f>IF(ISBLANK('Input-Accounts'!C48),"",'Input-Accounts'!C48)</f>
        <v>390</v>
      </c>
      <c r="D48" s="14">
        <f t="shared" ca="1" si="12"/>
        <v>12.606551415767104</v>
      </c>
      <c r="E48" s="14">
        <f t="shared" ca="1" si="9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INT_OML</v>
      </c>
      <c r="G48" s="14">
        <f ca="1">IFERROR(INDEX(G$320:G$343,MATCH($F48,$B$320:$B$343,0))/INDEX($D$320:$D$343,MATCH($F48,$B$320:$B$343,0)),SUMIFS('Input-Allocators'!D$32:D$80,'Input-Allocators'!$B$32:$B$80,$F48))*$D48</f>
        <v>9.867084748020023</v>
      </c>
      <c r="H48" s="14">
        <f ca="1">IFERROR(INDEX(H$320:H$343,MATCH($F48,$B$320:$B$343,0))/INDEX($D$320:$D$343,MATCH($F48,$B$320:$B$343,0)),SUMIFS('Input-Allocators'!E$32:E$80,'Input-Allocators'!$B$32:$B$80,$F48))*$D48</f>
        <v>0.54158426049994357</v>
      </c>
      <c r="I48" s="14">
        <f ca="1">IFERROR(INDEX(I$320:I$343,MATCH($F48,$B$320:$B$343,0))/INDEX($D$320:$D$343,MATCH($F48,$B$320:$B$343,0)),SUMIFS('Input-Allocators'!F$32:F$80,'Input-Allocators'!$B$32:$B$80,$F48))*$D48</f>
        <v>0.47043530020612584</v>
      </c>
      <c r="J48" s="14">
        <f ca="1">IFERROR(INDEX(J$320:J$343,MATCH($F48,$B$320:$B$343,0))/INDEX($D$320:$D$343,MATCH($F48,$B$320:$B$343,0)),SUMIFS('Input-Allocators'!G$32:G$80,'Input-Allocators'!$B$32:$B$80,$F48))*$D48</f>
        <v>1.0078125319375568</v>
      </c>
      <c r="K48" s="14">
        <f ca="1">IFERROR(INDEX(K$320:K$343,MATCH($F48,$B$320:$B$343,0))/INDEX($D$320:$D$343,MATCH($F48,$B$320:$B$343,0)),SUMIFS('Input-Allocators'!H$32:H$80,'Input-Allocators'!$B$32:$B$80,$F48))*$D48</f>
        <v>4.0602585652266699E-3</v>
      </c>
      <c r="L48" s="14">
        <f ca="1">IFERROR(INDEX(L$320:L$343,MATCH($F48,$B$320:$B$343,0))/INDEX($D$320:$D$343,MATCH($F48,$B$320:$B$343,0)),SUMIFS('Input-Allocators'!I$32:I$80,'Input-Allocators'!$B$32:$B$80,$F48))*$D48</f>
        <v>1.6939908237557186E-2</v>
      </c>
      <c r="M48" s="14">
        <f ca="1">IFERROR(INDEX(M$320:M$343,MATCH($F48,$B$320:$B$343,0))/INDEX($D$320:$D$343,MATCH($F48,$B$320:$B$343,0)),SUMIFS('Input-Allocators'!J$32:J$80,'Input-Allocators'!$B$32:$B$80,$F48))*$D48</f>
        <v>0.34062241530272458</v>
      </c>
      <c r="N48" s="14">
        <f ca="1">IFERROR(INDEX(N$320:N$343,MATCH($F48,$B$320:$B$343,0))/INDEX($D$320:$D$343,MATCH($F48,$B$320:$B$343,0)),SUMIFS('Input-Allocators'!K$32:K$80,'Input-Allocators'!$B$32:$B$80,$F48))*$D48</f>
        <v>0.10965665921040738</v>
      </c>
      <c r="O48" s="14">
        <f ca="1">IFERROR(INDEX(O$320:O$343,MATCH($F48,$B$320:$B$343,0))/INDEX($D$320:$D$343,MATCH($F48,$B$320:$B$343,0)),SUMIFS('Input-Allocators'!L$32:L$80,'Input-Allocators'!$B$32:$B$80,$F48))*$D48</f>
        <v>0.24835533378754215</v>
      </c>
      <c r="P48" s="14">
        <f ca="1">IFERROR(INDEX(P$320:P$343,MATCH($F48,$B$320:$B$343,0))/INDEX($D$320:$D$343,MATCH($F48,$B$320:$B$343,0)),SUMIFS('Input-Allocators'!M$32:M$80,'Input-Allocators'!$B$32:$B$80,$F48))*$D48</f>
        <v>0</v>
      </c>
      <c r="Q48" s="14">
        <f ca="1">IFERROR(INDEX(Q$320:Q$343,MATCH($F48,$B$320:$B$343,0))/INDEX($D$320:$D$343,MATCH($F48,$B$320:$B$343,0)),SUMIFS('Input-Allocators'!N$32:N$80,'Input-Allocators'!$B$32:$B$80,$F48))*$D48</f>
        <v>0</v>
      </c>
      <c r="R48" s="14">
        <f ca="1">IFERROR(INDEX(R$320:R$343,MATCH($F48,$B$320:$B$343,0))/INDEX($D$320:$D$343,MATCH($F48,$B$320:$B$343,0)),SUMIFS('Input-Allocators'!O$32:O$80,'Input-Allocators'!$B$32:$B$80,$F48))*$D48</f>
        <v>0</v>
      </c>
      <c r="S48" s="14">
        <f ca="1">IFERROR(INDEX(S$320:S$343,MATCH($F48,$B$320:$B$343,0))/INDEX($D$320:$D$343,MATCH($F48,$B$320:$B$343,0)),SUMIFS('Input-Allocators'!P$32:P$80,'Input-Allocators'!$B$32:$B$80,$F48))*$D48</f>
        <v>0</v>
      </c>
      <c r="T48" s="14">
        <f ca="1">IFERROR(INDEX(T$320:T$343,MATCH($F48,$B$320:$B$343,0))/INDEX($D$320:$D$343,MATCH($F48,$B$320:$B$343,0)),SUMIFS('Input-Allocators'!Q$32:Q$80,'Input-Allocators'!$B$32:$B$80,$F48))*$D48</f>
        <v>0</v>
      </c>
      <c r="U48" s="14">
        <f ca="1">IFERROR(INDEX(U$320:U$343,MATCH($F48,$B$320:$B$343,0))/INDEX($D$320:$D$343,MATCH($F48,$B$320:$B$343,0)),SUMIFS('Input-Allocators'!R$32:R$80,'Input-Allocators'!$B$32:$B$80,$F48))*$D48</f>
        <v>0</v>
      </c>
    </row>
    <row r="49" spans="1:21" outlineLevel="1">
      <c r="A49" s="46">
        <f>IF(ISBLANK('Input-Accounts'!A49),"",'Input-Accounts'!A49)</f>
        <v>38</v>
      </c>
      <c r="B49" s="80" t="str">
        <f>IF(ISBLANK('Input-Accounts'!B49),"",'Input-Accounts'!B49)</f>
        <v>Office Furniture and Equipment</v>
      </c>
      <c r="C49" s="46">
        <f>IF(ISBLANK('Input-Accounts'!C49),"",'Input-Accounts'!C49)</f>
        <v>391</v>
      </c>
      <c r="D49" s="14">
        <f t="shared" ca="1" si="12"/>
        <v>5323.2873053988178</v>
      </c>
      <c r="E49" s="14">
        <f t="shared" ca="1" si="9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INT_OML</v>
      </c>
      <c r="G49" s="14">
        <f ca="1">IFERROR(INDEX(G$320:G$343,MATCH($F49,$B$320:$B$343,0))/INDEX($D$320:$D$343,MATCH($F49,$B$320:$B$343,0)),SUMIFS('Input-Allocators'!D$32:D$80,'Input-Allocators'!$B$32:$B$80,$F49))*$D49</f>
        <v>4166.5103522867867</v>
      </c>
      <c r="H49" s="14">
        <f ca="1">IFERROR(INDEX(H$320:H$343,MATCH($F49,$B$320:$B$343,0))/INDEX($D$320:$D$343,MATCH($F49,$B$320:$B$343,0)),SUMIFS('Input-Allocators'!E$32:E$80,'Input-Allocators'!$B$32:$B$80,$F49))*$D49</f>
        <v>228.69129896359732</v>
      </c>
      <c r="I49" s="14">
        <f ca="1">IFERROR(INDEX(I$320:I$343,MATCH($F49,$B$320:$B$343,0))/INDEX($D$320:$D$343,MATCH($F49,$B$320:$B$343,0)),SUMIFS('Input-Allocators'!F$32:F$80,'Input-Allocators'!$B$32:$B$80,$F49))*$D49</f>
        <v>198.6476855571027</v>
      </c>
      <c r="J49" s="14">
        <f ca="1">IFERROR(INDEX(J$320:J$343,MATCH($F49,$B$320:$B$343,0))/INDEX($D$320:$D$343,MATCH($F49,$B$320:$B$343,0)),SUMIFS('Input-Allocators'!G$32:G$80,'Input-Allocators'!$B$32:$B$80,$F49))*$D49</f>
        <v>425.56250956745777</v>
      </c>
      <c r="K49" s="14">
        <f ca="1">IFERROR(INDEX(K$320:K$343,MATCH($F49,$B$320:$B$343,0))/INDEX($D$320:$D$343,MATCH($F49,$B$320:$B$343,0)),SUMIFS('Input-Allocators'!H$32:H$80,'Input-Allocators'!$B$32:$B$80,$F49))*$D49</f>
        <v>1.7144992444067821</v>
      </c>
      <c r="L49" s="14">
        <f ca="1">IFERROR(INDEX(L$320:L$343,MATCH($F49,$B$320:$B$343,0))/INDEX($D$320:$D$343,MATCH($F49,$B$320:$B$343,0)),SUMIFS('Input-Allocators'!I$32:I$80,'Input-Allocators'!$B$32:$B$80,$F49))*$D49</f>
        <v>7.1531059923989417</v>
      </c>
      <c r="M49" s="14">
        <f ca="1">IFERROR(INDEX(M$320:M$343,MATCH($F49,$B$320:$B$343,0))/INDEX($D$320:$D$343,MATCH($F49,$B$320:$B$343,0)),SUMIFS('Input-Allocators'!J$32:J$80,'Input-Allocators'!$B$32:$B$80,$F49))*$D49</f>
        <v>143.83243438387575</v>
      </c>
      <c r="N49" s="14">
        <f ca="1">IFERROR(INDEX(N$320:N$343,MATCH($F49,$B$320:$B$343,0))/INDEX($D$320:$D$343,MATCH($F49,$B$320:$B$343,0)),SUMIFS('Input-Allocators'!K$32:K$80,'Input-Allocators'!$B$32:$B$80,$F49))*$D49</f>
        <v>46.304011515562124</v>
      </c>
      <c r="O49" s="14">
        <f ca="1">IFERROR(INDEX(O$320:O$343,MATCH($F49,$B$320:$B$343,0))/INDEX($D$320:$D$343,MATCH($F49,$B$320:$B$343,0)),SUMIFS('Input-Allocators'!L$32:L$80,'Input-Allocators'!$B$32:$B$80,$F49))*$D49</f>
        <v>104.87140788763142</v>
      </c>
      <c r="P49" s="14">
        <f ca="1">IFERROR(INDEX(P$320:P$343,MATCH($F49,$B$320:$B$343,0))/INDEX($D$320:$D$343,MATCH($F49,$B$320:$B$343,0)),SUMIFS('Input-Allocators'!M$32:M$80,'Input-Allocators'!$B$32:$B$80,$F49))*$D49</f>
        <v>0</v>
      </c>
      <c r="Q49" s="14">
        <f ca="1">IFERROR(INDEX(Q$320:Q$343,MATCH($F49,$B$320:$B$343,0))/INDEX($D$320:$D$343,MATCH($F49,$B$320:$B$343,0)),SUMIFS('Input-Allocators'!N$32:N$80,'Input-Allocators'!$B$32:$B$80,$F49))*$D49</f>
        <v>0</v>
      </c>
      <c r="R49" s="14">
        <f ca="1">IFERROR(INDEX(R$320:R$343,MATCH($F49,$B$320:$B$343,0))/INDEX($D$320:$D$343,MATCH($F49,$B$320:$B$343,0)),SUMIFS('Input-Allocators'!O$32:O$80,'Input-Allocators'!$B$32:$B$80,$F49))*$D49</f>
        <v>0</v>
      </c>
      <c r="S49" s="14">
        <f ca="1">IFERROR(INDEX(S$320:S$343,MATCH($F49,$B$320:$B$343,0))/INDEX($D$320:$D$343,MATCH($F49,$B$320:$B$343,0)),SUMIFS('Input-Allocators'!P$32:P$80,'Input-Allocators'!$B$32:$B$80,$F49))*$D49</f>
        <v>0</v>
      </c>
      <c r="T49" s="14">
        <f ca="1">IFERROR(INDEX(T$320:T$343,MATCH($F49,$B$320:$B$343,0))/INDEX($D$320:$D$343,MATCH($F49,$B$320:$B$343,0)),SUMIFS('Input-Allocators'!Q$32:Q$80,'Input-Allocators'!$B$32:$B$80,$F49))*$D49</f>
        <v>0</v>
      </c>
      <c r="U49" s="14">
        <f ca="1">IFERROR(INDEX(U$320:U$343,MATCH($F49,$B$320:$B$343,0))/INDEX($D$320:$D$343,MATCH($F49,$B$320:$B$343,0)),SUMIFS('Input-Allocators'!R$32:R$80,'Input-Allocators'!$B$32:$B$80,$F49))*$D49</f>
        <v>0</v>
      </c>
    </row>
    <row r="50" spans="1:21" outlineLevel="1">
      <c r="A50" s="46">
        <f>IF(ISBLANK('Input-Accounts'!A50),"",'Input-Accounts'!A50)</f>
        <v>39</v>
      </c>
      <c r="B50" s="80" t="str">
        <f>IF(ISBLANK('Input-Accounts'!B50),"",'Input-Accounts'!B50)</f>
        <v>Transportation Equipment</v>
      </c>
      <c r="C50" s="46">
        <f>IF(ISBLANK('Input-Accounts'!C50),"",'Input-Accounts'!C50)</f>
        <v>392</v>
      </c>
      <c r="D50" s="14">
        <f t="shared" ca="1" si="12"/>
        <v>6396.7922133352922</v>
      </c>
      <c r="E50" s="14">
        <f t="shared" ca="1" si="9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INT_OML</v>
      </c>
      <c r="G50" s="14">
        <f ca="1">IFERROR(INDEX(G$320:G$343,MATCH($F50,$B$320:$B$343,0))/INDEX($D$320:$D$343,MATCH($F50,$B$320:$B$343,0)),SUMIFS('Input-Allocators'!D$32:D$80,'Input-Allocators'!$B$32:$B$80,$F50))*$D50</f>
        <v>5006.7372751529938</v>
      </c>
      <c r="H50" s="14">
        <f ca="1">IFERROR(INDEX(H$320:H$343,MATCH($F50,$B$320:$B$343,0))/INDEX($D$320:$D$343,MATCH($F50,$B$320:$B$343,0)),SUMIFS('Input-Allocators'!E$32:E$80,'Input-Allocators'!$B$32:$B$80,$F50))*$D50</f>
        <v>274.80964985380848</v>
      </c>
      <c r="I50" s="14">
        <f ca="1">IFERROR(INDEX(I$320:I$343,MATCH($F50,$B$320:$B$343,0))/INDEX($D$320:$D$343,MATCH($F50,$B$320:$B$343,0)),SUMIFS('Input-Allocators'!F$32:F$80,'Input-Allocators'!$B$32:$B$80,$F50))*$D50</f>
        <v>238.7073804714644</v>
      </c>
      <c r="J50" s="14">
        <f ca="1">IFERROR(INDEX(J$320:J$343,MATCH($F50,$B$320:$B$343,0))/INDEX($D$320:$D$343,MATCH($F50,$B$320:$B$343,0)),SUMIFS('Input-Allocators'!G$32:G$80,'Input-Allocators'!$B$32:$B$80,$F50))*$D50</f>
        <v>511.38230783216977</v>
      </c>
      <c r="K50" s="14">
        <f ca="1">IFERROR(INDEX(K$320:K$343,MATCH($F50,$B$320:$B$343,0))/INDEX($D$320:$D$343,MATCH($F50,$B$320:$B$343,0)),SUMIFS('Input-Allocators'!H$32:H$80,'Input-Allocators'!$B$32:$B$80,$F50))*$D50</f>
        <v>2.0602486372034887</v>
      </c>
      <c r="L50" s="14">
        <f ca="1">IFERROR(INDEX(L$320:L$343,MATCH($F50,$B$320:$B$343,0))/INDEX($D$320:$D$343,MATCH($F50,$B$320:$B$343,0)),SUMIFS('Input-Allocators'!I$32:I$80,'Input-Allocators'!$B$32:$B$80,$F50))*$D50</f>
        <v>8.5956158456699114</v>
      </c>
      <c r="M50" s="14">
        <f ca="1">IFERROR(INDEX(M$320:M$343,MATCH($F50,$B$320:$B$343,0))/INDEX($D$320:$D$343,MATCH($F50,$B$320:$B$343,0)),SUMIFS('Input-Allocators'!J$32:J$80,'Input-Allocators'!$B$32:$B$80,$F50))*$D50</f>
        <v>172.83797463997763</v>
      </c>
      <c r="N50" s="14">
        <f ca="1">IFERROR(INDEX(N$320:N$343,MATCH($F50,$B$320:$B$343,0))/INDEX($D$320:$D$343,MATCH($F50,$B$320:$B$343,0)),SUMIFS('Input-Allocators'!K$32:K$80,'Input-Allocators'!$B$32:$B$80,$F50))*$D50</f>
        <v>55.641772332771836</v>
      </c>
      <c r="O50" s="14">
        <f ca="1">IFERROR(INDEX(O$320:O$343,MATCH($F50,$B$320:$B$343,0))/INDEX($D$320:$D$343,MATCH($F50,$B$320:$B$343,0)),SUMIFS('Input-Allocators'!L$32:L$80,'Input-Allocators'!$B$32:$B$80,$F50))*$D50</f>
        <v>126.01998856923447</v>
      </c>
      <c r="P50" s="14">
        <f ca="1">IFERROR(INDEX(P$320:P$343,MATCH($F50,$B$320:$B$343,0))/INDEX($D$320:$D$343,MATCH($F50,$B$320:$B$343,0)),SUMIFS('Input-Allocators'!M$32:M$80,'Input-Allocators'!$B$32:$B$80,$F50))*$D50</f>
        <v>0</v>
      </c>
      <c r="Q50" s="14">
        <f ca="1">IFERROR(INDEX(Q$320:Q$343,MATCH($F50,$B$320:$B$343,0))/INDEX($D$320:$D$343,MATCH($F50,$B$320:$B$343,0)),SUMIFS('Input-Allocators'!N$32:N$80,'Input-Allocators'!$B$32:$B$80,$F50))*$D50</f>
        <v>0</v>
      </c>
      <c r="R50" s="14">
        <f ca="1">IFERROR(INDEX(R$320:R$343,MATCH($F50,$B$320:$B$343,0))/INDEX($D$320:$D$343,MATCH($F50,$B$320:$B$343,0)),SUMIFS('Input-Allocators'!O$32:O$80,'Input-Allocators'!$B$32:$B$80,$F50))*$D50</f>
        <v>0</v>
      </c>
      <c r="S50" s="14">
        <f ca="1">IFERROR(INDEX(S$320:S$343,MATCH($F50,$B$320:$B$343,0))/INDEX($D$320:$D$343,MATCH($F50,$B$320:$B$343,0)),SUMIFS('Input-Allocators'!P$32:P$80,'Input-Allocators'!$B$32:$B$80,$F50))*$D50</f>
        <v>0</v>
      </c>
      <c r="T50" s="14">
        <f ca="1">IFERROR(INDEX(T$320:T$343,MATCH($F50,$B$320:$B$343,0))/INDEX($D$320:$D$343,MATCH($F50,$B$320:$B$343,0)),SUMIFS('Input-Allocators'!Q$32:Q$80,'Input-Allocators'!$B$32:$B$80,$F50))*$D50</f>
        <v>0</v>
      </c>
      <c r="U50" s="14">
        <f ca="1">IFERROR(INDEX(U$320:U$343,MATCH($F50,$B$320:$B$343,0))/INDEX($D$320:$D$343,MATCH($F50,$B$320:$B$343,0)),SUMIFS('Input-Allocators'!R$32:R$80,'Input-Allocators'!$B$32:$B$80,$F50))*$D50</f>
        <v>0</v>
      </c>
    </row>
    <row r="51" spans="1:21" outlineLevel="1">
      <c r="A51" s="46">
        <f>IF(ISBLANK('Input-Accounts'!A51),"",'Input-Accounts'!A51)</f>
        <v>40</v>
      </c>
      <c r="B51" s="80" t="str">
        <f>IF(ISBLANK('Input-Accounts'!B51),"",'Input-Accounts'!B51)</f>
        <v xml:space="preserve">Tools, Shop, and Garage Equipment </v>
      </c>
      <c r="C51" s="46">
        <f>IF(ISBLANK('Input-Accounts'!C51),"",'Input-Accounts'!C51)</f>
        <v>394</v>
      </c>
      <c r="D51" s="14">
        <f t="shared" ca="1" si="12"/>
        <v>3095.3816411304178</v>
      </c>
      <c r="E51" s="14">
        <f t="shared" ca="1" si="9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INT_OML</v>
      </c>
      <c r="G51" s="14">
        <f ca="1">IFERROR(INDEX(G$320:G$343,MATCH($F51,$B$320:$B$343,0))/INDEX($D$320:$D$343,MATCH($F51,$B$320:$B$343,0)),SUMIFS('Input-Allocators'!D$32:D$80,'Input-Allocators'!$B$32:$B$80,$F51))*$D51</f>
        <v>2422.7397305737036</v>
      </c>
      <c r="H51" s="14">
        <f ca="1">IFERROR(INDEX(H$320:H$343,MATCH($F51,$B$320:$B$343,0))/INDEX($D$320:$D$343,MATCH($F51,$B$320:$B$343,0)),SUMIFS('Input-Allocators'!E$32:E$80,'Input-Allocators'!$B$32:$B$80,$F51))*$D51</f>
        <v>132.97926782577676</v>
      </c>
      <c r="I51" s="14">
        <f ca="1">IFERROR(INDEX(I$320:I$343,MATCH($F51,$B$320:$B$343,0))/INDEX($D$320:$D$343,MATCH($F51,$B$320:$B$343,0)),SUMIFS('Input-Allocators'!F$32:F$80,'Input-Allocators'!$B$32:$B$80,$F51))*$D51</f>
        <v>115.50952703659051</v>
      </c>
      <c r="J51" s="14">
        <f ca="1">IFERROR(INDEX(J$320:J$343,MATCH($F51,$B$320:$B$343,0))/INDEX($D$320:$D$343,MATCH($F51,$B$320:$B$343,0)),SUMIFS('Input-Allocators'!G$32:G$80,'Input-Allocators'!$B$32:$B$80,$F51))*$D51</f>
        <v>247.4558113616238</v>
      </c>
      <c r="K51" s="14">
        <f ca="1">IFERROR(INDEX(K$320:K$343,MATCH($F51,$B$320:$B$343,0))/INDEX($D$320:$D$343,MATCH($F51,$B$320:$B$343,0)),SUMIFS('Input-Allocators'!H$32:H$80,'Input-Allocators'!$B$32:$B$80,$F51))*$D51</f>
        <v>0.9969459058665493</v>
      </c>
      <c r="L51" s="14">
        <f ca="1">IFERROR(INDEX(L$320:L$343,MATCH($F51,$B$320:$B$343,0))/INDEX($D$320:$D$343,MATCH($F51,$B$320:$B$343,0)),SUMIFS('Input-Allocators'!I$32:I$80,'Input-Allocators'!$B$32:$B$80,$F51))*$D51</f>
        <v>4.1593834214951935</v>
      </c>
      <c r="M51" s="14">
        <f ca="1">IFERROR(INDEX(M$320:M$343,MATCH($F51,$B$320:$B$343,0))/INDEX($D$320:$D$343,MATCH($F51,$B$320:$B$343,0)),SUMIFS('Input-Allocators'!J$32:J$80,'Input-Allocators'!$B$32:$B$80,$F51))*$D51</f>
        <v>83.635590425377032</v>
      </c>
      <c r="N51" s="14">
        <f ca="1">IFERROR(INDEX(N$320:N$343,MATCH($F51,$B$320:$B$343,0))/INDEX($D$320:$D$343,MATCH($F51,$B$320:$B$343,0)),SUMIFS('Input-Allocators'!K$32:K$80,'Input-Allocators'!$B$32:$B$80,$F51))*$D51</f>
        <v>26.92482650910091</v>
      </c>
      <c r="O51" s="14">
        <f ca="1">IFERROR(INDEX(O$320:O$343,MATCH($F51,$B$320:$B$343,0))/INDEX($D$320:$D$343,MATCH($F51,$B$320:$B$343,0)),SUMIFS('Input-Allocators'!L$32:L$80,'Input-Allocators'!$B$32:$B$80,$F51))*$D51</f>
        <v>60.980558070884335</v>
      </c>
      <c r="P51" s="14">
        <f ca="1">IFERROR(INDEX(P$320:P$343,MATCH($F51,$B$320:$B$343,0))/INDEX($D$320:$D$343,MATCH($F51,$B$320:$B$343,0)),SUMIFS('Input-Allocators'!M$32:M$80,'Input-Allocators'!$B$32:$B$80,$F51))*$D51</f>
        <v>0</v>
      </c>
      <c r="Q51" s="14">
        <f ca="1">IFERROR(INDEX(Q$320:Q$343,MATCH($F51,$B$320:$B$343,0))/INDEX($D$320:$D$343,MATCH($F51,$B$320:$B$343,0)),SUMIFS('Input-Allocators'!N$32:N$80,'Input-Allocators'!$B$32:$B$80,$F51))*$D51</f>
        <v>0</v>
      </c>
      <c r="R51" s="14">
        <f ca="1">IFERROR(INDEX(R$320:R$343,MATCH($F51,$B$320:$B$343,0))/INDEX($D$320:$D$343,MATCH($F51,$B$320:$B$343,0)),SUMIFS('Input-Allocators'!O$32:O$80,'Input-Allocators'!$B$32:$B$80,$F51))*$D51</f>
        <v>0</v>
      </c>
      <c r="S51" s="14">
        <f ca="1">IFERROR(INDEX(S$320:S$343,MATCH($F51,$B$320:$B$343,0))/INDEX($D$320:$D$343,MATCH($F51,$B$320:$B$343,0)),SUMIFS('Input-Allocators'!P$32:P$80,'Input-Allocators'!$B$32:$B$80,$F51))*$D51</f>
        <v>0</v>
      </c>
      <c r="T51" s="14">
        <f ca="1">IFERROR(INDEX(T$320:T$343,MATCH($F51,$B$320:$B$343,0))/INDEX($D$320:$D$343,MATCH($F51,$B$320:$B$343,0)),SUMIFS('Input-Allocators'!Q$32:Q$80,'Input-Allocators'!$B$32:$B$80,$F51))*$D51</f>
        <v>0</v>
      </c>
      <c r="U51" s="14">
        <f ca="1">IFERROR(INDEX(U$320:U$343,MATCH($F51,$B$320:$B$343,0))/INDEX($D$320:$D$343,MATCH($F51,$B$320:$B$343,0)),SUMIFS('Input-Allocators'!R$32:R$80,'Input-Allocators'!$B$32:$B$80,$F51))*$D51</f>
        <v>0</v>
      </c>
    </row>
    <row r="52" spans="1:21" outlineLevel="1">
      <c r="A52" s="46">
        <f>IF(ISBLANK('Input-Accounts'!A52),"",'Input-Accounts'!A52)</f>
        <v>41</v>
      </c>
      <c r="B52" s="80" t="str">
        <f>IF(ISBLANK('Input-Accounts'!B52),"",'Input-Accounts'!B52)</f>
        <v>Laboratory Equipment</v>
      </c>
      <c r="C52" s="46">
        <f>IF(ISBLANK('Input-Accounts'!C52),"",'Input-Accounts'!C52)</f>
        <v>395</v>
      </c>
      <c r="D52" s="14">
        <f t="shared" ca="1" si="12"/>
        <v>0</v>
      </c>
      <c r="E52" s="14">
        <f t="shared" ca="1" si="9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4">
        <f ca="1">IFERROR(INDEX(G$320:G$343,MATCH($F52,$B$320:$B$343,0))/INDEX($D$320:$D$343,MATCH($F52,$B$320:$B$343,0)),SUMIFS('Input-Allocators'!D$32:D$80,'Input-Allocators'!$B$32:$B$80,$F52))*$D52</f>
        <v>0</v>
      </c>
      <c r="H52" s="14">
        <f ca="1">IFERROR(INDEX(H$320:H$343,MATCH($F52,$B$320:$B$343,0))/INDEX($D$320:$D$343,MATCH($F52,$B$320:$B$343,0)),SUMIFS('Input-Allocators'!E$32:E$80,'Input-Allocators'!$B$32:$B$80,$F52))*$D52</f>
        <v>0</v>
      </c>
      <c r="I52" s="14">
        <f ca="1">IFERROR(INDEX(I$320:I$343,MATCH($F52,$B$320:$B$343,0))/INDEX($D$320:$D$343,MATCH($F52,$B$320:$B$343,0)),SUMIFS('Input-Allocators'!F$32:F$80,'Input-Allocators'!$B$32:$B$80,$F52))*$D52</f>
        <v>0</v>
      </c>
      <c r="J52" s="14">
        <f ca="1">IFERROR(INDEX(J$320:J$343,MATCH($F52,$B$320:$B$343,0))/INDEX($D$320:$D$343,MATCH($F52,$B$320:$B$343,0)),SUMIFS('Input-Allocators'!G$32:G$80,'Input-Allocators'!$B$32:$B$80,$F52))*$D52</f>
        <v>0</v>
      </c>
      <c r="K52" s="14">
        <f ca="1">IFERROR(INDEX(K$320:K$343,MATCH($F52,$B$320:$B$343,0))/INDEX($D$320:$D$343,MATCH($F52,$B$320:$B$343,0)),SUMIFS('Input-Allocators'!H$32:H$80,'Input-Allocators'!$B$32:$B$80,$F52))*$D52</f>
        <v>0</v>
      </c>
      <c r="L52" s="14">
        <f ca="1">IFERROR(INDEX(L$320:L$343,MATCH($F52,$B$320:$B$343,0))/INDEX($D$320:$D$343,MATCH($F52,$B$320:$B$343,0)),SUMIFS('Input-Allocators'!I$32:I$80,'Input-Allocators'!$B$32:$B$80,$F52))*$D52</f>
        <v>0</v>
      </c>
      <c r="M52" s="14">
        <f ca="1">IFERROR(INDEX(M$320:M$343,MATCH($F52,$B$320:$B$343,0))/INDEX($D$320:$D$343,MATCH($F52,$B$320:$B$343,0)),SUMIFS('Input-Allocators'!J$32:J$80,'Input-Allocators'!$B$32:$B$80,$F52))*$D52</f>
        <v>0</v>
      </c>
      <c r="N52" s="14">
        <f ca="1">IFERROR(INDEX(N$320:N$343,MATCH($F52,$B$320:$B$343,0))/INDEX($D$320:$D$343,MATCH($F52,$B$320:$B$343,0)),SUMIFS('Input-Allocators'!K$32:K$80,'Input-Allocators'!$B$32:$B$80,$F52))*$D52</f>
        <v>0</v>
      </c>
      <c r="O52" s="14">
        <f ca="1">IFERROR(INDEX(O$320:O$343,MATCH($F52,$B$320:$B$343,0))/INDEX($D$320:$D$343,MATCH($F52,$B$320:$B$343,0)),SUMIFS('Input-Allocators'!L$32:L$80,'Input-Allocators'!$B$32:$B$80,$F52))*$D52</f>
        <v>0</v>
      </c>
      <c r="P52" s="14">
        <f ca="1">IFERROR(INDEX(P$320:P$343,MATCH($F52,$B$320:$B$343,0))/INDEX($D$320:$D$343,MATCH($F52,$B$320:$B$343,0)),SUMIFS('Input-Allocators'!M$32:M$80,'Input-Allocators'!$B$32:$B$80,$F52))*$D52</f>
        <v>0</v>
      </c>
      <c r="Q52" s="14">
        <f ca="1">IFERROR(INDEX(Q$320:Q$343,MATCH($F52,$B$320:$B$343,0))/INDEX($D$320:$D$343,MATCH($F52,$B$320:$B$343,0)),SUMIFS('Input-Allocators'!N$32:N$80,'Input-Allocators'!$B$32:$B$80,$F52))*$D52</f>
        <v>0</v>
      </c>
      <c r="R52" s="14">
        <f ca="1">IFERROR(INDEX(R$320:R$343,MATCH($F52,$B$320:$B$343,0))/INDEX($D$320:$D$343,MATCH($F52,$B$320:$B$343,0)),SUMIFS('Input-Allocators'!O$32:O$80,'Input-Allocators'!$B$32:$B$80,$F52))*$D52</f>
        <v>0</v>
      </c>
      <c r="S52" s="14">
        <f ca="1">IFERROR(INDEX(S$320:S$343,MATCH($F52,$B$320:$B$343,0))/INDEX($D$320:$D$343,MATCH($F52,$B$320:$B$343,0)),SUMIFS('Input-Allocators'!P$32:P$80,'Input-Allocators'!$B$32:$B$80,$F52))*$D52</f>
        <v>0</v>
      </c>
      <c r="T52" s="14">
        <f ca="1">IFERROR(INDEX(T$320:T$343,MATCH($F52,$B$320:$B$343,0))/INDEX($D$320:$D$343,MATCH($F52,$B$320:$B$343,0)),SUMIFS('Input-Allocators'!Q$32:Q$80,'Input-Allocators'!$B$32:$B$80,$F52))*$D52</f>
        <v>0</v>
      </c>
      <c r="U52" s="14">
        <f ca="1">IFERROR(INDEX(U$320:U$343,MATCH($F52,$B$320:$B$343,0))/INDEX($D$320:$D$343,MATCH($F52,$B$320:$B$343,0)),SUMIFS('Input-Allocators'!R$32:R$80,'Input-Allocators'!$B$32:$B$80,$F52))*$D52</f>
        <v>0</v>
      </c>
    </row>
    <row r="53" spans="1:21" outlineLevel="1">
      <c r="A53" s="46">
        <f>IF(ISBLANK('Input-Accounts'!A53),"",'Input-Accounts'!A53)</f>
        <v>42</v>
      </c>
      <c r="B53" s="80" t="str">
        <f>IF(ISBLANK('Input-Accounts'!B53),"",'Input-Accounts'!B53)</f>
        <v>Power Operated Equipment</v>
      </c>
      <c r="C53" s="46">
        <f>IF(ISBLANK('Input-Accounts'!C53),"",'Input-Accounts'!C53)</f>
        <v>396</v>
      </c>
      <c r="D53" s="14">
        <f t="shared" ca="1" si="12"/>
        <v>3021.7732676222308</v>
      </c>
      <c r="E53" s="14">
        <f t="shared" ca="1" si="9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INT_OML</v>
      </c>
      <c r="G53" s="14">
        <f ca="1">IFERROR(INDEX(G$320:G$343,MATCH($F53,$B$320:$B$343,0))/INDEX($D$320:$D$343,MATCH($F53,$B$320:$B$343,0)),SUMIFS('Input-Allocators'!D$32:D$80,'Input-Allocators'!$B$32:$B$80,$F53))*$D53</f>
        <v>2365.1268247427874</v>
      </c>
      <c r="H53" s="14">
        <f ca="1">IFERROR(INDEX(H$320:H$343,MATCH($F53,$B$320:$B$343,0))/INDEX($D$320:$D$343,MATCH($F53,$B$320:$B$343,0)),SUMIFS('Input-Allocators'!E$32:E$80,'Input-Allocators'!$B$32:$B$80,$F53))*$D53</f>
        <v>129.81701232716551</v>
      </c>
      <c r="I53" s="14">
        <f ca="1">IFERROR(INDEX(I$320:I$343,MATCH($F53,$B$320:$B$343,0))/INDEX($D$320:$D$343,MATCH($F53,$B$320:$B$343,0)),SUMIFS('Input-Allocators'!F$32:F$80,'Input-Allocators'!$B$32:$B$80,$F53))*$D53</f>
        <v>112.76270309188354</v>
      </c>
      <c r="J53" s="14">
        <f ca="1">IFERROR(INDEX(J$320:J$343,MATCH($F53,$B$320:$B$343,0))/INDEX($D$320:$D$343,MATCH($F53,$B$320:$B$343,0)),SUMIFS('Input-Allocators'!G$32:G$80,'Input-Allocators'!$B$32:$B$80,$F53))*$D53</f>
        <v>241.57129633205676</v>
      </c>
      <c r="K53" s="14">
        <f ca="1">IFERROR(INDEX(K$320:K$343,MATCH($F53,$B$320:$B$343,0))/INDEX($D$320:$D$343,MATCH($F53,$B$320:$B$343,0)),SUMIFS('Input-Allocators'!H$32:H$80,'Input-Allocators'!$B$32:$B$80,$F53))*$D53</f>
        <v>0.97323846842769324</v>
      </c>
      <c r="L53" s="14">
        <f ca="1">IFERROR(INDEX(L$320:L$343,MATCH($F53,$B$320:$B$343,0))/INDEX($D$320:$D$343,MATCH($F53,$B$320:$B$343,0)),SUMIFS('Input-Allocators'!I$32:I$80,'Input-Allocators'!$B$32:$B$80,$F53))*$D53</f>
        <v>4.06047301756149</v>
      </c>
      <c r="M53" s="14">
        <f ca="1">IFERROR(INDEX(M$320:M$343,MATCH($F53,$B$320:$B$343,0))/INDEX($D$320:$D$343,MATCH($F53,$B$320:$B$343,0)),SUMIFS('Input-Allocators'!J$32:J$80,'Input-Allocators'!$B$32:$B$80,$F53))*$D53</f>
        <v>81.646730732986839</v>
      </c>
      <c r="N53" s="14">
        <f ca="1">IFERROR(INDEX(N$320:N$343,MATCH($F53,$B$320:$B$343,0))/INDEX($D$320:$D$343,MATCH($F53,$B$320:$B$343,0)),SUMIFS('Input-Allocators'!K$32:K$80,'Input-Allocators'!$B$32:$B$80,$F53))*$D53</f>
        <v>26.284552411719737</v>
      </c>
      <c r="O53" s="14">
        <f ca="1">IFERROR(INDEX(O$320:O$343,MATCH($F53,$B$320:$B$343,0))/INDEX($D$320:$D$343,MATCH($F53,$B$320:$B$343,0)),SUMIFS('Input-Allocators'!L$32:L$80,'Input-Allocators'!$B$32:$B$80,$F53))*$D53</f>
        <v>59.53043649764269</v>
      </c>
      <c r="P53" s="14">
        <f ca="1">IFERROR(INDEX(P$320:P$343,MATCH($F53,$B$320:$B$343,0))/INDEX($D$320:$D$343,MATCH($F53,$B$320:$B$343,0)),SUMIFS('Input-Allocators'!M$32:M$80,'Input-Allocators'!$B$32:$B$80,$F53))*$D53</f>
        <v>0</v>
      </c>
      <c r="Q53" s="14">
        <f ca="1">IFERROR(INDEX(Q$320:Q$343,MATCH($F53,$B$320:$B$343,0))/INDEX($D$320:$D$343,MATCH($F53,$B$320:$B$343,0)),SUMIFS('Input-Allocators'!N$32:N$80,'Input-Allocators'!$B$32:$B$80,$F53))*$D53</f>
        <v>0</v>
      </c>
      <c r="R53" s="14">
        <f ca="1">IFERROR(INDEX(R$320:R$343,MATCH($F53,$B$320:$B$343,0))/INDEX($D$320:$D$343,MATCH($F53,$B$320:$B$343,0)),SUMIFS('Input-Allocators'!O$32:O$80,'Input-Allocators'!$B$32:$B$80,$F53))*$D53</f>
        <v>0</v>
      </c>
      <c r="S53" s="14">
        <f ca="1">IFERROR(INDEX(S$320:S$343,MATCH($F53,$B$320:$B$343,0))/INDEX($D$320:$D$343,MATCH($F53,$B$320:$B$343,0)),SUMIFS('Input-Allocators'!P$32:P$80,'Input-Allocators'!$B$32:$B$80,$F53))*$D53</f>
        <v>0</v>
      </c>
      <c r="T53" s="14">
        <f ca="1">IFERROR(INDEX(T$320:T$343,MATCH($F53,$B$320:$B$343,0))/INDEX($D$320:$D$343,MATCH($F53,$B$320:$B$343,0)),SUMIFS('Input-Allocators'!Q$32:Q$80,'Input-Allocators'!$B$32:$B$80,$F53))*$D53</f>
        <v>0</v>
      </c>
      <c r="U53" s="14">
        <f ca="1">IFERROR(INDEX(U$320:U$343,MATCH($F53,$B$320:$B$343,0))/INDEX($D$320:$D$343,MATCH($F53,$B$320:$B$343,0)),SUMIFS('Input-Allocators'!R$32:R$80,'Input-Allocators'!$B$32:$B$80,$F53))*$D53</f>
        <v>0</v>
      </c>
    </row>
    <row r="54" spans="1:21" outlineLevel="1">
      <c r="A54" s="46">
        <f>IF(ISBLANK('Input-Accounts'!A54),"",'Input-Accounts'!A54)</f>
        <v>43</v>
      </c>
      <c r="B54" s="80" t="str">
        <f>IF(ISBLANK('Input-Accounts'!B54),"",'Input-Accounts'!B54)</f>
        <v>Communication Equipment</v>
      </c>
      <c r="C54" s="46">
        <f>IF(ISBLANK('Input-Accounts'!C54),"",'Input-Accounts'!C54)</f>
        <v>397</v>
      </c>
      <c r="D54" s="14">
        <f t="shared" ca="1" si="12"/>
        <v>1928.1836640349745</v>
      </c>
      <c r="E54" s="14">
        <f t="shared" ca="1" si="9"/>
        <v>0</v>
      </c>
      <c r="F54" s="3" t="str" cm="1">
        <f t="array" aca="1" ref="F54" ca="1">IF(D54=0,"-",IF('Input-Accounts'!$E54&lt;&gt;0,'Input-Accounts'!$E54,INDEX('Input-Accounts'!$H54:$J54,,MATCH($F$6,'Input-Accounts'!$H$6:$J$6,0))))</f>
        <v>INT_OML</v>
      </c>
      <c r="G54" s="14">
        <f ca="1">IFERROR(INDEX(G$320:G$343,MATCH($F54,$B$320:$B$343,0))/INDEX($D$320:$D$343,MATCH($F54,$B$320:$B$343,0)),SUMIFS('Input-Allocators'!D$32:D$80,'Input-Allocators'!$B$32:$B$80,$F54))*$D54</f>
        <v>1509.1797110338571</v>
      </c>
      <c r="H54" s="14">
        <f ca="1">IFERROR(INDEX(H$320:H$343,MATCH($F54,$B$320:$B$343,0))/INDEX($D$320:$D$343,MATCH($F54,$B$320:$B$343,0)),SUMIFS('Input-Allocators'!E$32:E$80,'Input-Allocators'!$B$32:$B$80,$F54))*$D54</f>
        <v>82.835812059463976</v>
      </c>
      <c r="I54" s="14">
        <f ca="1">IFERROR(INDEX(I$320:I$343,MATCH($F54,$B$320:$B$343,0))/INDEX($D$320:$D$343,MATCH($F54,$B$320:$B$343,0)),SUMIFS('Input-Allocators'!F$32:F$80,'Input-Allocators'!$B$32:$B$80,$F54))*$D54</f>
        <v>71.953512973289619</v>
      </c>
      <c r="J54" s="14">
        <f ca="1">IFERROR(INDEX(J$320:J$343,MATCH($F54,$B$320:$B$343,0))/INDEX($D$320:$D$343,MATCH($F54,$B$320:$B$343,0)),SUMIFS('Input-Allocators'!G$32:G$80,'Input-Allocators'!$B$32:$B$80,$F54))*$D54</f>
        <v>154.14585610314404</v>
      </c>
      <c r="K54" s="14">
        <f ca="1">IFERROR(INDEX(K$320:K$343,MATCH($F54,$B$320:$B$343,0))/INDEX($D$320:$D$343,MATCH($F54,$B$320:$B$343,0)),SUMIFS('Input-Allocators'!H$32:H$80,'Input-Allocators'!$B$32:$B$80,$F54))*$D54</f>
        <v>0.6210202916744112</v>
      </c>
      <c r="L54" s="14">
        <f ca="1">IFERROR(INDEX(L$320:L$343,MATCH($F54,$B$320:$B$343,0))/INDEX($D$320:$D$343,MATCH($F54,$B$320:$B$343,0)),SUMIFS('Input-Allocators'!I$32:I$80,'Input-Allocators'!$B$32:$B$80,$F54))*$D54</f>
        <v>2.5909745858853275</v>
      </c>
      <c r="M54" s="14">
        <f ca="1">IFERROR(INDEX(M$320:M$343,MATCH($F54,$B$320:$B$343,0))/INDEX($D$320:$D$343,MATCH($F54,$B$320:$B$343,0)),SUMIFS('Input-Allocators'!J$32:J$80,'Input-Allocators'!$B$32:$B$80,$F54))*$D54</f>
        <v>52.098512521783526</v>
      </c>
      <c r="N54" s="14">
        <f ca="1">IFERROR(INDEX(N$320:N$343,MATCH($F54,$B$320:$B$343,0))/INDEX($D$320:$D$343,MATCH($F54,$B$320:$B$343,0)),SUMIFS('Input-Allocators'!K$32:K$80,'Input-Allocators'!$B$32:$B$80,$F54))*$D54</f>
        <v>16.772087144919791</v>
      </c>
      <c r="O54" s="14">
        <f ca="1">IFERROR(INDEX(O$320:O$343,MATCH($F54,$B$320:$B$343,0))/INDEX($D$320:$D$343,MATCH($F54,$B$320:$B$343,0)),SUMIFS('Input-Allocators'!L$32:L$80,'Input-Allocators'!$B$32:$B$80,$F54))*$D54</f>
        <v>37.986177320957111</v>
      </c>
      <c r="P54" s="14">
        <f ca="1">IFERROR(INDEX(P$320:P$343,MATCH($F54,$B$320:$B$343,0))/INDEX($D$320:$D$343,MATCH($F54,$B$320:$B$343,0)),SUMIFS('Input-Allocators'!M$32:M$80,'Input-Allocators'!$B$32:$B$80,$F54))*$D54</f>
        <v>0</v>
      </c>
      <c r="Q54" s="14">
        <f ca="1">IFERROR(INDEX(Q$320:Q$343,MATCH($F54,$B$320:$B$343,0))/INDEX($D$320:$D$343,MATCH($F54,$B$320:$B$343,0)),SUMIFS('Input-Allocators'!N$32:N$80,'Input-Allocators'!$B$32:$B$80,$F54))*$D54</f>
        <v>0</v>
      </c>
      <c r="R54" s="14">
        <f ca="1">IFERROR(INDEX(R$320:R$343,MATCH($F54,$B$320:$B$343,0))/INDEX($D$320:$D$343,MATCH($F54,$B$320:$B$343,0)),SUMIFS('Input-Allocators'!O$32:O$80,'Input-Allocators'!$B$32:$B$80,$F54))*$D54</f>
        <v>0</v>
      </c>
      <c r="S54" s="14">
        <f ca="1">IFERROR(INDEX(S$320:S$343,MATCH($F54,$B$320:$B$343,0))/INDEX($D$320:$D$343,MATCH($F54,$B$320:$B$343,0)),SUMIFS('Input-Allocators'!P$32:P$80,'Input-Allocators'!$B$32:$B$80,$F54))*$D54</f>
        <v>0</v>
      </c>
      <c r="T54" s="14">
        <f ca="1">IFERROR(INDEX(T$320:T$343,MATCH($F54,$B$320:$B$343,0))/INDEX($D$320:$D$343,MATCH($F54,$B$320:$B$343,0)),SUMIFS('Input-Allocators'!Q$32:Q$80,'Input-Allocators'!$B$32:$B$80,$F54))*$D54</f>
        <v>0</v>
      </c>
      <c r="U54" s="14">
        <f ca="1">IFERROR(INDEX(U$320:U$343,MATCH($F54,$B$320:$B$343,0))/INDEX($D$320:$D$343,MATCH($F54,$B$320:$B$343,0)),SUMIFS('Input-Allocators'!R$32:R$80,'Input-Allocators'!$B$32:$B$80,$F54))*$D54</f>
        <v>0</v>
      </c>
    </row>
    <row r="55" spans="1:21" outlineLevel="1">
      <c r="A55" s="46">
        <f>IF(ISBLANK('Input-Accounts'!A55),"",'Input-Accounts'!A55)</f>
        <v>44</v>
      </c>
      <c r="B55" s="80" t="str">
        <f>IF(ISBLANK('Input-Accounts'!B55),"",'Input-Accounts'!B55)</f>
        <v>Misc. Equipment</v>
      </c>
      <c r="C55" s="46">
        <f>IF(ISBLANK('Input-Accounts'!C55),"",'Input-Accounts'!C55)</f>
        <v>398</v>
      </c>
      <c r="D55" s="14">
        <f t="shared" ca="1" si="12"/>
        <v>0</v>
      </c>
      <c r="E55" s="14">
        <f t="shared" ca="1" si="9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4">
        <f ca="1">IFERROR(INDEX(G$320:G$343,MATCH($F55,$B$320:$B$343,0))/INDEX($D$320:$D$343,MATCH($F55,$B$320:$B$343,0)),SUMIFS('Input-Allocators'!D$32:D$80,'Input-Allocators'!$B$32:$B$80,$F55))*$D55</f>
        <v>0</v>
      </c>
      <c r="H55" s="14">
        <f ca="1">IFERROR(INDEX(H$320:H$343,MATCH($F55,$B$320:$B$343,0))/INDEX($D$320:$D$343,MATCH($F55,$B$320:$B$343,0)),SUMIFS('Input-Allocators'!E$32:E$80,'Input-Allocators'!$B$32:$B$80,$F55))*$D55</f>
        <v>0</v>
      </c>
      <c r="I55" s="14">
        <f ca="1">IFERROR(INDEX(I$320:I$343,MATCH($F55,$B$320:$B$343,0))/INDEX($D$320:$D$343,MATCH($F55,$B$320:$B$343,0)),SUMIFS('Input-Allocators'!F$32:F$80,'Input-Allocators'!$B$32:$B$80,$F55))*$D55</f>
        <v>0</v>
      </c>
      <c r="J55" s="14">
        <f ca="1">IFERROR(INDEX(J$320:J$343,MATCH($F55,$B$320:$B$343,0))/INDEX($D$320:$D$343,MATCH($F55,$B$320:$B$343,0)),SUMIFS('Input-Allocators'!G$32:G$80,'Input-Allocators'!$B$32:$B$80,$F55))*$D55</f>
        <v>0</v>
      </c>
      <c r="K55" s="14">
        <f ca="1">IFERROR(INDEX(K$320:K$343,MATCH($F55,$B$320:$B$343,0))/INDEX($D$320:$D$343,MATCH($F55,$B$320:$B$343,0)),SUMIFS('Input-Allocators'!H$32:H$80,'Input-Allocators'!$B$32:$B$80,$F55))*$D55</f>
        <v>0</v>
      </c>
      <c r="L55" s="14">
        <f ca="1">IFERROR(INDEX(L$320:L$343,MATCH($F55,$B$320:$B$343,0))/INDEX($D$320:$D$343,MATCH($F55,$B$320:$B$343,0)),SUMIFS('Input-Allocators'!I$32:I$80,'Input-Allocators'!$B$32:$B$80,$F55))*$D55</f>
        <v>0</v>
      </c>
      <c r="M55" s="14">
        <f ca="1">IFERROR(INDEX(M$320:M$343,MATCH($F55,$B$320:$B$343,0))/INDEX($D$320:$D$343,MATCH($F55,$B$320:$B$343,0)),SUMIFS('Input-Allocators'!J$32:J$80,'Input-Allocators'!$B$32:$B$80,$F55))*$D55</f>
        <v>0</v>
      </c>
      <c r="N55" s="14">
        <f ca="1">IFERROR(INDEX(N$320:N$343,MATCH($F55,$B$320:$B$343,0))/INDEX($D$320:$D$343,MATCH($F55,$B$320:$B$343,0)),SUMIFS('Input-Allocators'!K$32:K$80,'Input-Allocators'!$B$32:$B$80,$F55))*$D55</f>
        <v>0</v>
      </c>
      <c r="O55" s="14">
        <f ca="1">IFERROR(INDEX(O$320:O$343,MATCH($F55,$B$320:$B$343,0))/INDEX($D$320:$D$343,MATCH($F55,$B$320:$B$343,0)),SUMIFS('Input-Allocators'!L$32:L$80,'Input-Allocators'!$B$32:$B$80,$F55))*$D55</f>
        <v>0</v>
      </c>
      <c r="P55" s="14">
        <f ca="1">IFERROR(INDEX(P$320:P$343,MATCH($F55,$B$320:$B$343,0))/INDEX($D$320:$D$343,MATCH($F55,$B$320:$B$343,0)),SUMIFS('Input-Allocators'!M$32:M$80,'Input-Allocators'!$B$32:$B$80,$F55))*$D55</f>
        <v>0</v>
      </c>
      <c r="Q55" s="14">
        <f ca="1">IFERROR(INDEX(Q$320:Q$343,MATCH($F55,$B$320:$B$343,0))/INDEX($D$320:$D$343,MATCH($F55,$B$320:$B$343,0)),SUMIFS('Input-Allocators'!N$32:N$80,'Input-Allocators'!$B$32:$B$80,$F55))*$D55</f>
        <v>0</v>
      </c>
      <c r="R55" s="14">
        <f ca="1">IFERROR(INDEX(R$320:R$343,MATCH($F55,$B$320:$B$343,0))/INDEX($D$320:$D$343,MATCH($F55,$B$320:$B$343,0)),SUMIFS('Input-Allocators'!O$32:O$80,'Input-Allocators'!$B$32:$B$80,$F55))*$D55</f>
        <v>0</v>
      </c>
      <c r="S55" s="14">
        <f ca="1">IFERROR(INDEX(S$320:S$343,MATCH($F55,$B$320:$B$343,0))/INDEX($D$320:$D$343,MATCH($F55,$B$320:$B$343,0)),SUMIFS('Input-Allocators'!P$32:P$80,'Input-Allocators'!$B$32:$B$80,$F55))*$D55</f>
        <v>0</v>
      </c>
      <c r="T55" s="14">
        <f ca="1">IFERROR(INDEX(T$320:T$343,MATCH($F55,$B$320:$B$343,0))/INDEX($D$320:$D$343,MATCH($F55,$B$320:$B$343,0)),SUMIFS('Input-Allocators'!Q$32:Q$80,'Input-Allocators'!$B$32:$B$80,$F55))*$D55</f>
        <v>0</v>
      </c>
      <c r="U55" s="14">
        <f ca="1">IFERROR(INDEX(U$320:U$343,MATCH($F55,$B$320:$B$343,0))/INDEX($D$320:$D$343,MATCH($F55,$B$320:$B$343,0)),SUMIFS('Input-Allocators'!R$32:R$80,'Input-Allocators'!$B$32:$B$80,$F55))*$D55</f>
        <v>0</v>
      </c>
    </row>
    <row r="56" spans="1:21" outlineLevel="1">
      <c r="A56" s="46">
        <f>IF(ISBLANK('Input-Accounts'!A56),"",'Input-Accounts'!A56)</f>
        <v>45</v>
      </c>
      <c r="B56" s="80" t="str">
        <f>IF(ISBLANK('Input-Accounts'!B56),"",'Input-Accounts'!B56)</f>
        <v>Other Intangible Property</v>
      </c>
      <c r="C56" s="46">
        <f>IF(ISBLANK('Input-Accounts'!C56),"",'Input-Accounts'!C56)</f>
        <v>399</v>
      </c>
      <c r="D56" s="14">
        <f t="shared" ca="1" si="12"/>
        <v>0</v>
      </c>
      <c r="E56" s="14">
        <f t="shared" ca="1" si="9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4">
        <f ca="1">IFERROR(INDEX(G$320:G$343,MATCH($F56,$B$320:$B$343,0))/INDEX($D$320:$D$343,MATCH($F56,$B$320:$B$343,0)),SUMIFS('Input-Allocators'!D$32:D$80,'Input-Allocators'!$B$32:$B$80,$F56))*$D56</f>
        <v>0</v>
      </c>
      <c r="H56" s="14">
        <f ca="1">IFERROR(INDEX(H$320:H$343,MATCH($F56,$B$320:$B$343,0))/INDEX($D$320:$D$343,MATCH($F56,$B$320:$B$343,0)),SUMIFS('Input-Allocators'!E$32:E$80,'Input-Allocators'!$B$32:$B$80,$F56))*$D56</f>
        <v>0</v>
      </c>
      <c r="I56" s="14">
        <f ca="1">IFERROR(INDEX(I$320:I$343,MATCH($F56,$B$320:$B$343,0))/INDEX($D$320:$D$343,MATCH($F56,$B$320:$B$343,0)),SUMIFS('Input-Allocators'!F$32:F$80,'Input-Allocators'!$B$32:$B$80,$F56))*$D56</f>
        <v>0</v>
      </c>
      <c r="J56" s="14">
        <f ca="1">IFERROR(INDEX(J$320:J$343,MATCH($F56,$B$320:$B$343,0))/INDEX($D$320:$D$343,MATCH($F56,$B$320:$B$343,0)),SUMIFS('Input-Allocators'!G$32:G$80,'Input-Allocators'!$B$32:$B$80,$F56))*$D56</f>
        <v>0</v>
      </c>
      <c r="K56" s="14">
        <f ca="1">IFERROR(INDEX(K$320:K$343,MATCH($F56,$B$320:$B$343,0))/INDEX($D$320:$D$343,MATCH($F56,$B$320:$B$343,0)),SUMIFS('Input-Allocators'!H$32:H$80,'Input-Allocators'!$B$32:$B$80,$F56))*$D56</f>
        <v>0</v>
      </c>
      <c r="L56" s="14">
        <f ca="1">IFERROR(INDEX(L$320:L$343,MATCH($F56,$B$320:$B$343,0))/INDEX($D$320:$D$343,MATCH($F56,$B$320:$B$343,0)),SUMIFS('Input-Allocators'!I$32:I$80,'Input-Allocators'!$B$32:$B$80,$F56))*$D56</f>
        <v>0</v>
      </c>
      <c r="M56" s="14">
        <f ca="1">IFERROR(INDEX(M$320:M$343,MATCH($F56,$B$320:$B$343,0))/INDEX($D$320:$D$343,MATCH($F56,$B$320:$B$343,0)),SUMIFS('Input-Allocators'!J$32:J$80,'Input-Allocators'!$B$32:$B$80,$F56))*$D56</f>
        <v>0</v>
      </c>
      <c r="N56" s="14">
        <f ca="1">IFERROR(INDEX(N$320:N$343,MATCH($F56,$B$320:$B$343,0))/INDEX($D$320:$D$343,MATCH($F56,$B$320:$B$343,0)),SUMIFS('Input-Allocators'!K$32:K$80,'Input-Allocators'!$B$32:$B$80,$F56))*$D56</f>
        <v>0</v>
      </c>
      <c r="O56" s="14">
        <f ca="1">IFERROR(INDEX(O$320:O$343,MATCH($F56,$B$320:$B$343,0))/INDEX($D$320:$D$343,MATCH($F56,$B$320:$B$343,0)),SUMIFS('Input-Allocators'!L$32:L$80,'Input-Allocators'!$B$32:$B$80,$F56))*$D56</f>
        <v>0</v>
      </c>
      <c r="P56" s="14">
        <f ca="1">IFERROR(INDEX(P$320:P$343,MATCH($F56,$B$320:$B$343,0))/INDEX($D$320:$D$343,MATCH($F56,$B$320:$B$343,0)),SUMIFS('Input-Allocators'!M$32:M$80,'Input-Allocators'!$B$32:$B$80,$F56))*$D56</f>
        <v>0</v>
      </c>
      <c r="Q56" s="14">
        <f ca="1">IFERROR(INDEX(Q$320:Q$343,MATCH($F56,$B$320:$B$343,0))/INDEX($D$320:$D$343,MATCH($F56,$B$320:$B$343,0)),SUMIFS('Input-Allocators'!N$32:N$80,'Input-Allocators'!$B$32:$B$80,$F56))*$D56</f>
        <v>0</v>
      </c>
      <c r="R56" s="14">
        <f ca="1">IFERROR(INDEX(R$320:R$343,MATCH($F56,$B$320:$B$343,0))/INDEX($D$320:$D$343,MATCH($F56,$B$320:$B$343,0)),SUMIFS('Input-Allocators'!O$32:O$80,'Input-Allocators'!$B$32:$B$80,$F56))*$D56</f>
        <v>0</v>
      </c>
      <c r="S56" s="14">
        <f ca="1">IFERROR(INDEX(S$320:S$343,MATCH($F56,$B$320:$B$343,0))/INDEX($D$320:$D$343,MATCH($F56,$B$320:$B$343,0)),SUMIFS('Input-Allocators'!P$32:P$80,'Input-Allocators'!$B$32:$B$80,$F56))*$D56</f>
        <v>0</v>
      </c>
      <c r="T56" s="14">
        <f ca="1">IFERROR(INDEX(T$320:T$343,MATCH($F56,$B$320:$B$343,0))/INDEX($D$320:$D$343,MATCH($F56,$B$320:$B$343,0)),SUMIFS('Input-Allocators'!Q$32:Q$80,'Input-Allocators'!$B$32:$B$80,$F56))*$D56</f>
        <v>0</v>
      </c>
      <c r="U56" s="14">
        <f ca="1">IFERROR(INDEX(U$320:U$343,MATCH($F56,$B$320:$B$343,0))/INDEX($D$320:$D$343,MATCH($F56,$B$320:$B$343,0)),SUMIFS('Input-Allocators'!R$32:R$80,'Input-Allocators'!$B$32:$B$80,$F56))*$D56</f>
        <v>0</v>
      </c>
    </row>
    <row r="57" spans="1:21" outlineLevel="1">
      <c r="A57" s="46">
        <f>IF(ISBLANK('Input-Accounts'!A57),"",'Input-Accounts'!A57)</f>
        <v>46</v>
      </c>
      <c r="B57" t="str">
        <f>IF(ISBLANK('Input-Accounts'!B57),"",'Input-Accounts'!B57)</f>
        <v>Subtotal - General Plant</v>
      </c>
      <c r="C57" s="46" t="str">
        <f>IF(ISBLANK('Input-Accounts'!C57),"",'Input-Accounts'!C57)</f>
        <v/>
      </c>
      <c r="D57" s="174">
        <f ca="1">SUBTOTAL(9,D47:D56)</f>
        <v>19778.0246429375</v>
      </c>
      <c r="E57" s="14">
        <f t="shared" ca="1" si="9"/>
        <v>0</v>
      </c>
      <c r="F57" s="46"/>
      <c r="G57" s="174">
        <f t="shared" ref="G57:U57" ca="1" si="13">SUBTOTAL(9,G47:G56)</f>
        <v>15480.160978538148</v>
      </c>
      <c r="H57" s="174">
        <f t="shared" ca="1" si="13"/>
        <v>849.67462529031195</v>
      </c>
      <c r="I57" s="174">
        <f t="shared" ca="1" si="13"/>
        <v>738.05124443053694</v>
      </c>
      <c r="J57" s="174">
        <f t="shared" ca="1" si="13"/>
        <v>1581.1255937283897</v>
      </c>
      <c r="K57" s="174">
        <f t="shared" ca="1" si="13"/>
        <v>6.3700128061441514</v>
      </c>
      <c r="L57" s="174">
        <f t="shared" ca="1" si="13"/>
        <v>26.576492771248418</v>
      </c>
      <c r="M57" s="174">
        <f t="shared" ca="1" si="13"/>
        <v>534.39186511930347</v>
      </c>
      <c r="N57" s="174">
        <f t="shared" ca="1" si="13"/>
        <v>172.03690657328482</v>
      </c>
      <c r="O57" s="174">
        <f t="shared" ca="1" si="13"/>
        <v>389.63692368013756</v>
      </c>
      <c r="P57" s="174">
        <f t="shared" ca="1" si="13"/>
        <v>0</v>
      </c>
      <c r="Q57" s="174">
        <f t="shared" ca="1" si="13"/>
        <v>0</v>
      </c>
      <c r="R57" s="174">
        <f t="shared" ca="1" si="13"/>
        <v>0</v>
      </c>
      <c r="S57" s="174">
        <f t="shared" ca="1" si="13"/>
        <v>0</v>
      </c>
      <c r="T57" s="174">
        <f t="shared" ca="1" si="13"/>
        <v>0</v>
      </c>
      <c r="U57" s="174">
        <f t="shared" ca="1" si="13"/>
        <v>0</v>
      </c>
    </row>
    <row r="58" spans="1:21" outlineLevel="1">
      <c r="A58" s="46" t="str">
        <f>IF(ISBLANK('Input-Accounts'!A58),"",'Input-Accounts'!A58)</f>
        <v/>
      </c>
      <c r="B58" t="str">
        <f>IF(ISBLANK('Input-Accounts'!B58),"",'Input-Accounts'!B58)</f>
        <v/>
      </c>
      <c r="C58" s="46" t="str">
        <f>IF(ISBLANK('Input-Accounts'!C58),"",'Input-Accounts'!C58)</f>
        <v/>
      </c>
      <c r="D58" s="14"/>
      <c r="E58" s="14"/>
      <c r="F58" s="46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>
      <c r="A59" s="46">
        <f>IF(ISBLANK('Input-Accounts'!A59),"",'Input-Accounts'!A59)</f>
        <v>47</v>
      </c>
      <c r="B59" s="10" t="str">
        <f>IF(ISBLANK('Input-Accounts'!B59),"",'Input-Accounts'!B59)</f>
        <v>Total Plant in Service</v>
      </c>
      <c r="C59" s="46" t="str">
        <f>IF(ISBLANK('Input-Accounts'!C59),"",'Input-Accounts'!C59)</f>
        <v/>
      </c>
      <c r="D59" s="175">
        <f ca="1">SUBTOTAL(9,D11:D57)</f>
        <v>408004.2495234065</v>
      </c>
      <c r="E59" s="14">
        <f t="shared" ref="E59:E64" ca="1" si="14">IFERROR(IF(D59="","",IF(D59=0,0,IF(ABS(D59-SUM($G59:$U59))&lt;Check_Limit,0,1))),1)</f>
        <v>0</v>
      </c>
      <c r="F59" s="46"/>
      <c r="G59" s="175">
        <f t="shared" ref="G59:U59" ca="1" si="15">SUBTOTAL(9,G11:G57)</f>
        <v>319342.88568122179</v>
      </c>
      <c r="H59" s="175">
        <f t="shared" ca="1" si="15"/>
        <v>17528.083015835822</v>
      </c>
      <c r="I59" s="175">
        <f t="shared" ca="1" si="15"/>
        <v>15225.385220724085</v>
      </c>
      <c r="J59" s="175">
        <f t="shared" ca="1" si="15"/>
        <v>32617.310015424708</v>
      </c>
      <c r="K59" s="175">
        <f t="shared" ca="1" si="15"/>
        <v>131.40808252321605</v>
      </c>
      <c r="L59" s="175">
        <f t="shared" ca="1" si="15"/>
        <v>548.25101009111495</v>
      </c>
      <c r="M59" s="175">
        <f t="shared" ca="1" si="15"/>
        <v>11024.061088793931</v>
      </c>
      <c r="N59" s="175">
        <f t="shared" ca="1" si="15"/>
        <v>3548.9787389776602</v>
      </c>
      <c r="O59" s="175">
        <f t="shared" ca="1" si="15"/>
        <v>8037.8866698141574</v>
      </c>
      <c r="P59" s="175">
        <f t="shared" ca="1" si="15"/>
        <v>0</v>
      </c>
      <c r="Q59" s="175">
        <f t="shared" ca="1" si="15"/>
        <v>0</v>
      </c>
      <c r="R59" s="175">
        <f t="shared" ca="1" si="15"/>
        <v>0</v>
      </c>
      <c r="S59" s="175">
        <f t="shared" ca="1" si="15"/>
        <v>0</v>
      </c>
      <c r="T59" s="175">
        <f t="shared" ca="1" si="15"/>
        <v>0</v>
      </c>
      <c r="U59" s="175">
        <f t="shared" ca="1" si="15"/>
        <v>0</v>
      </c>
    </row>
    <row r="60" spans="1:21">
      <c r="A60" s="46" t="str">
        <f>IF(ISBLANK('Input-Accounts'!A60),"",'Input-Accounts'!A60)</f>
        <v/>
      </c>
      <c r="B60" t="str">
        <f>IF(ISBLANK('Input-Accounts'!B60),"",'Input-Accounts'!B60)</f>
        <v/>
      </c>
      <c r="C60" s="46" t="str">
        <f>IF(ISBLANK('Input-Accounts'!C60),"",'Input-Accounts'!C60)</f>
        <v/>
      </c>
      <c r="D60" s="14"/>
      <c r="E60" s="14"/>
      <c r="F60" s="4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>
      <c r="A61" s="46">
        <f>IF(ISBLANK('Input-Accounts'!A61),"",'Input-Accounts'!A61)</f>
        <v>48</v>
      </c>
      <c r="B61" s="1" t="str">
        <f>IF(ISBLANK('Input-Accounts'!B61),"",'Input-Accounts'!B61)</f>
        <v>Accumulated Depreciation &amp; Amortization Expense</v>
      </c>
      <c r="C61" s="46" t="str">
        <f>IF(ISBLANK('Input-Accounts'!C61),"",'Input-Accounts'!C61)</f>
        <v/>
      </c>
      <c r="D61" s="14"/>
      <c r="E61" s="14"/>
      <c r="F61" s="46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outlineLevel="1">
      <c r="A62" s="46">
        <f>IF(ISBLANK('Input-Accounts'!A62),"",'Input-Accounts'!A62)</f>
        <v>49</v>
      </c>
      <c r="B62" s="1" t="str">
        <f>IF(ISBLANK('Input-Accounts'!B62),"",'Input-Accounts'!B62)</f>
        <v>Intangible Plant</v>
      </c>
      <c r="C62" s="46" t="str">
        <f>IF(ISBLANK('Input-Accounts'!C62),"",'Input-Accounts'!C62)</f>
        <v/>
      </c>
      <c r="D62" s="14"/>
      <c r="E62" s="14"/>
      <c r="F62" s="46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outlineLevel="1">
      <c r="A63" s="46">
        <f>IF(ISBLANK('Input-Accounts'!A63),"",'Input-Accounts'!A63)</f>
        <v>50</v>
      </c>
      <c r="B63" s="80" t="str">
        <f>IF(ISBLANK('Input-Accounts'!B63),"",'Input-Accounts'!B63)</f>
        <v>Organization</v>
      </c>
      <c r="C63" s="46">
        <f>IF(ISBLANK('Input-Accounts'!C63),"",'Input-Accounts'!C63)</f>
        <v>301</v>
      </c>
      <c r="D63" s="14">
        <f t="shared" ref="D63:D65" ca="1" si="16">INDIRECT("Classification!"&amp;$D$5&amp;ROW())</f>
        <v>0</v>
      </c>
      <c r="E63" s="14">
        <f t="shared" ca="1" si="14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4">
        <f ca="1">IFERROR(INDEX(G$320:G$343,MATCH($F63,$B$320:$B$343,0))/INDEX($D$320:$D$343,MATCH($F63,$B$320:$B$343,0)),SUMIFS('Input-Allocators'!D$32:D$80,'Input-Allocators'!$B$32:$B$80,$F63))*$D63</f>
        <v>0</v>
      </c>
      <c r="H63" s="14">
        <f ca="1">IFERROR(INDEX(H$320:H$343,MATCH($F63,$B$320:$B$343,0))/INDEX($D$320:$D$343,MATCH($F63,$B$320:$B$343,0)),SUMIFS('Input-Allocators'!E$32:E$80,'Input-Allocators'!$B$32:$B$80,$F63))*$D63</f>
        <v>0</v>
      </c>
      <c r="I63" s="14">
        <f ca="1">IFERROR(INDEX(I$320:I$343,MATCH($F63,$B$320:$B$343,0))/INDEX($D$320:$D$343,MATCH($F63,$B$320:$B$343,0)),SUMIFS('Input-Allocators'!F$32:F$80,'Input-Allocators'!$B$32:$B$80,$F63))*$D63</f>
        <v>0</v>
      </c>
      <c r="J63" s="14">
        <f ca="1">IFERROR(INDEX(J$320:J$343,MATCH($F63,$B$320:$B$343,0))/INDEX($D$320:$D$343,MATCH($F63,$B$320:$B$343,0)),SUMIFS('Input-Allocators'!G$32:G$80,'Input-Allocators'!$B$32:$B$80,$F63))*$D63</f>
        <v>0</v>
      </c>
      <c r="K63" s="14">
        <f ca="1">IFERROR(INDEX(K$320:K$343,MATCH($F63,$B$320:$B$343,0))/INDEX($D$320:$D$343,MATCH($F63,$B$320:$B$343,0)),SUMIFS('Input-Allocators'!H$32:H$80,'Input-Allocators'!$B$32:$B$80,$F63))*$D63</f>
        <v>0</v>
      </c>
      <c r="L63" s="14">
        <f ca="1">IFERROR(INDEX(L$320:L$343,MATCH($F63,$B$320:$B$343,0))/INDEX($D$320:$D$343,MATCH($F63,$B$320:$B$343,0)),SUMIFS('Input-Allocators'!I$32:I$80,'Input-Allocators'!$B$32:$B$80,$F63))*$D63</f>
        <v>0</v>
      </c>
      <c r="M63" s="14">
        <f ca="1">IFERROR(INDEX(M$320:M$343,MATCH($F63,$B$320:$B$343,0))/INDEX($D$320:$D$343,MATCH($F63,$B$320:$B$343,0)),SUMIFS('Input-Allocators'!J$32:J$80,'Input-Allocators'!$B$32:$B$80,$F63))*$D63</f>
        <v>0</v>
      </c>
      <c r="N63" s="14">
        <f ca="1">IFERROR(INDEX(N$320:N$343,MATCH($F63,$B$320:$B$343,0))/INDEX($D$320:$D$343,MATCH($F63,$B$320:$B$343,0)),SUMIFS('Input-Allocators'!K$32:K$80,'Input-Allocators'!$B$32:$B$80,$F63))*$D63</f>
        <v>0</v>
      </c>
      <c r="O63" s="14">
        <f ca="1">IFERROR(INDEX(O$320:O$343,MATCH($F63,$B$320:$B$343,0))/INDEX($D$320:$D$343,MATCH($F63,$B$320:$B$343,0)),SUMIFS('Input-Allocators'!L$32:L$80,'Input-Allocators'!$B$32:$B$80,$F63))*$D63</f>
        <v>0</v>
      </c>
      <c r="P63" s="14">
        <f ca="1">IFERROR(INDEX(P$320:P$343,MATCH($F63,$B$320:$B$343,0))/INDEX($D$320:$D$343,MATCH($F63,$B$320:$B$343,0)),SUMIFS('Input-Allocators'!M$32:M$80,'Input-Allocators'!$B$32:$B$80,$F63))*$D63</f>
        <v>0</v>
      </c>
      <c r="Q63" s="14">
        <f ca="1">IFERROR(INDEX(Q$320:Q$343,MATCH($F63,$B$320:$B$343,0))/INDEX($D$320:$D$343,MATCH($F63,$B$320:$B$343,0)),SUMIFS('Input-Allocators'!N$32:N$80,'Input-Allocators'!$B$32:$B$80,$F63))*$D63</f>
        <v>0</v>
      </c>
      <c r="R63" s="14">
        <f ca="1">IFERROR(INDEX(R$320:R$343,MATCH($F63,$B$320:$B$343,0))/INDEX($D$320:$D$343,MATCH($F63,$B$320:$B$343,0)),SUMIFS('Input-Allocators'!O$32:O$80,'Input-Allocators'!$B$32:$B$80,$F63))*$D63</f>
        <v>0</v>
      </c>
      <c r="S63" s="14">
        <f ca="1">IFERROR(INDEX(S$320:S$343,MATCH($F63,$B$320:$B$343,0))/INDEX($D$320:$D$343,MATCH($F63,$B$320:$B$343,0)),SUMIFS('Input-Allocators'!P$32:P$80,'Input-Allocators'!$B$32:$B$80,$F63))*$D63</f>
        <v>0</v>
      </c>
      <c r="T63" s="14">
        <f ca="1">IFERROR(INDEX(T$320:T$343,MATCH($F63,$B$320:$B$343,0))/INDEX($D$320:$D$343,MATCH($F63,$B$320:$B$343,0)),SUMIFS('Input-Allocators'!Q$32:Q$80,'Input-Allocators'!$B$32:$B$80,$F63))*$D63</f>
        <v>0</v>
      </c>
      <c r="U63" s="14">
        <f ca="1">IFERROR(INDEX(U$320:U$343,MATCH($F63,$B$320:$B$343,0))/INDEX($D$320:$D$343,MATCH($F63,$B$320:$B$343,0)),SUMIFS('Input-Allocators'!R$32:R$80,'Input-Allocators'!$B$32:$B$80,$F63))*$D63</f>
        <v>0</v>
      </c>
    </row>
    <row r="64" spans="1:21" outlineLevel="1">
      <c r="A64" s="46">
        <f>IF(ISBLANK('Input-Accounts'!A64),"",'Input-Accounts'!A64)</f>
        <v>51</v>
      </c>
      <c r="B64" s="80" t="str">
        <f>IF(ISBLANK('Input-Accounts'!B64),"",'Input-Accounts'!B64)</f>
        <v>Franchises &amp; Consents</v>
      </c>
      <c r="C64" s="46">
        <f>IF(ISBLANK('Input-Accounts'!C64),"",'Input-Accounts'!C64)</f>
        <v>302</v>
      </c>
      <c r="D64" s="14">
        <f t="shared" ca="1" si="16"/>
        <v>0</v>
      </c>
      <c r="E64" s="14">
        <f t="shared" ca="1" si="14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4">
        <f ca="1">IFERROR(INDEX(G$320:G$343,MATCH($F64,$B$320:$B$343,0))/INDEX($D$320:$D$343,MATCH($F64,$B$320:$B$343,0)),SUMIFS('Input-Allocators'!D$32:D$80,'Input-Allocators'!$B$32:$B$80,$F64))*$D64</f>
        <v>0</v>
      </c>
      <c r="H64" s="14">
        <f ca="1">IFERROR(INDEX(H$320:H$343,MATCH($F64,$B$320:$B$343,0))/INDEX($D$320:$D$343,MATCH($F64,$B$320:$B$343,0)),SUMIFS('Input-Allocators'!E$32:E$80,'Input-Allocators'!$B$32:$B$80,$F64))*$D64</f>
        <v>0</v>
      </c>
      <c r="I64" s="14">
        <f ca="1">IFERROR(INDEX(I$320:I$343,MATCH($F64,$B$320:$B$343,0))/INDEX($D$320:$D$343,MATCH($F64,$B$320:$B$343,0)),SUMIFS('Input-Allocators'!F$32:F$80,'Input-Allocators'!$B$32:$B$80,$F64))*$D64</f>
        <v>0</v>
      </c>
      <c r="J64" s="14">
        <f ca="1">IFERROR(INDEX(J$320:J$343,MATCH($F64,$B$320:$B$343,0))/INDEX($D$320:$D$343,MATCH($F64,$B$320:$B$343,0)),SUMIFS('Input-Allocators'!G$32:G$80,'Input-Allocators'!$B$32:$B$80,$F64))*$D64</f>
        <v>0</v>
      </c>
      <c r="K64" s="14">
        <f ca="1">IFERROR(INDEX(K$320:K$343,MATCH($F64,$B$320:$B$343,0))/INDEX($D$320:$D$343,MATCH($F64,$B$320:$B$343,0)),SUMIFS('Input-Allocators'!H$32:H$80,'Input-Allocators'!$B$32:$B$80,$F64))*$D64</f>
        <v>0</v>
      </c>
      <c r="L64" s="14">
        <f ca="1">IFERROR(INDEX(L$320:L$343,MATCH($F64,$B$320:$B$343,0))/INDEX($D$320:$D$343,MATCH($F64,$B$320:$B$343,0)),SUMIFS('Input-Allocators'!I$32:I$80,'Input-Allocators'!$B$32:$B$80,$F64))*$D64</f>
        <v>0</v>
      </c>
      <c r="M64" s="14">
        <f ca="1">IFERROR(INDEX(M$320:M$343,MATCH($F64,$B$320:$B$343,0))/INDEX($D$320:$D$343,MATCH($F64,$B$320:$B$343,0)),SUMIFS('Input-Allocators'!J$32:J$80,'Input-Allocators'!$B$32:$B$80,$F64))*$D64</f>
        <v>0</v>
      </c>
      <c r="N64" s="14">
        <f ca="1">IFERROR(INDEX(N$320:N$343,MATCH($F64,$B$320:$B$343,0))/INDEX($D$320:$D$343,MATCH($F64,$B$320:$B$343,0)),SUMIFS('Input-Allocators'!K$32:K$80,'Input-Allocators'!$B$32:$B$80,$F64))*$D64</f>
        <v>0</v>
      </c>
      <c r="O64" s="14">
        <f ca="1">IFERROR(INDEX(O$320:O$343,MATCH($F64,$B$320:$B$343,0))/INDEX($D$320:$D$343,MATCH($F64,$B$320:$B$343,0)),SUMIFS('Input-Allocators'!L$32:L$80,'Input-Allocators'!$B$32:$B$80,$F64))*$D64</f>
        <v>0</v>
      </c>
      <c r="P64" s="14">
        <f ca="1">IFERROR(INDEX(P$320:P$343,MATCH($F64,$B$320:$B$343,0))/INDEX($D$320:$D$343,MATCH($F64,$B$320:$B$343,0)),SUMIFS('Input-Allocators'!M$32:M$80,'Input-Allocators'!$B$32:$B$80,$F64))*$D64</f>
        <v>0</v>
      </c>
      <c r="Q64" s="14">
        <f ca="1">IFERROR(INDEX(Q$320:Q$343,MATCH($F64,$B$320:$B$343,0))/INDEX($D$320:$D$343,MATCH($F64,$B$320:$B$343,0)),SUMIFS('Input-Allocators'!N$32:N$80,'Input-Allocators'!$B$32:$B$80,$F64))*$D64</f>
        <v>0</v>
      </c>
      <c r="R64" s="14">
        <f ca="1">IFERROR(INDEX(R$320:R$343,MATCH($F64,$B$320:$B$343,0))/INDEX($D$320:$D$343,MATCH($F64,$B$320:$B$343,0)),SUMIFS('Input-Allocators'!O$32:O$80,'Input-Allocators'!$B$32:$B$80,$F64))*$D64</f>
        <v>0</v>
      </c>
      <c r="S64" s="14">
        <f ca="1">IFERROR(INDEX(S$320:S$343,MATCH($F64,$B$320:$B$343,0))/INDEX($D$320:$D$343,MATCH($F64,$B$320:$B$343,0)),SUMIFS('Input-Allocators'!P$32:P$80,'Input-Allocators'!$B$32:$B$80,$F64))*$D64</f>
        <v>0</v>
      </c>
      <c r="T64" s="14">
        <f ca="1">IFERROR(INDEX(T$320:T$343,MATCH($F64,$B$320:$B$343,0))/INDEX($D$320:$D$343,MATCH($F64,$B$320:$B$343,0)),SUMIFS('Input-Allocators'!Q$32:Q$80,'Input-Allocators'!$B$32:$B$80,$F64))*$D64</f>
        <v>0</v>
      </c>
      <c r="U64" s="14">
        <f ca="1">IFERROR(INDEX(U$320:U$343,MATCH($F64,$B$320:$B$343,0))/INDEX($D$320:$D$343,MATCH($F64,$B$320:$B$343,0)),SUMIFS('Input-Allocators'!R$32:R$80,'Input-Allocators'!$B$32:$B$80,$F64))*$D64</f>
        <v>0</v>
      </c>
    </row>
    <row r="65" spans="1:21" outlineLevel="1">
      <c r="A65" s="46">
        <f>IF(ISBLANK('Input-Accounts'!A65),"",'Input-Accounts'!A65)</f>
        <v>52</v>
      </c>
      <c r="B65" s="80" t="str">
        <f>IF(ISBLANK('Input-Accounts'!B65),"",'Input-Accounts'!B65)</f>
        <v>Misc. Intangible Plant</v>
      </c>
      <c r="C65" s="46">
        <f>IF(ISBLANK('Input-Accounts'!C65),"",'Input-Accounts'!C65)</f>
        <v>303</v>
      </c>
      <c r="D65" s="14">
        <f t="shared" ca="1" si="16"/>
        <v>-9111.2709746180026</v>
      </c>
      <c r="E65" s="14">
        <f ca="1">IFERROR(IF(D65="","",IF(D65=0,0,IF(ABS(D65-SUM($G65:$U65))&lt;Check_Limit,0,1))),1)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INT_OML</v>
      </c>
      <c r="G65" s="14">
        <f ca="1">IFERROR(INDEX(G$320:G$343,MATCH($F65,$B$320:$B$343,0))/INDEX($D$320:$D$343,MATCH($F65,$B$320:$B$343,0)),SUMIFS('Input-Allocators'!D$32:D$80,'Input-Allocators'!$B$32:$B$80,$F65))*$D65</f>
        <v>-7131.3462265572598</v>
      </c>
      <c r="H65" s="14">
        <f ca="1">IFERROR(INDEX(H$320:H$343,MATCH($F65,$B$320:$B$343,0))/INDEX($D$320:$D$343,MATCH($F65,$B$320:$B$343,0)),SUMIFS('Input-Allocators'!E$32:E$80,'Input-Allocators'!$B$32:$B$80,$F65))*$D65</f>
        <v>-391.42512414865894</v>
      </c>
      <c r="I65" s="14">
        <f ca="1">IFERROR(INDEX(I$320:I$343,MATCH($F65,$B$320:$B$343,0))/INDEX($D$320:$D$343,MATCH($F65,$B$320:$B$343,0)),SUMIFS('Input-Allocators'!F$32:F$80,'Input-Allocators'!$B$32:$B$80,$F65))*$D65</f>
        <v>-340.00285683544831</v>
      </c>
      <c r="J65" s="14">
        <f ca="1">IFERROR(INDEX(J$320:J$343,MATCH($F65,$B$320:$B$343,0))/INDEX($D$320:$D$343,MATCH($F65,$B$320:$B$343,0)),SUMIFS('Input-Allocators'!G$32:G$80,'Input-Allocators'!$B$32:$B$80,$F65))*$D65</f>
        <v>-728.38738900587668</v>
      </c>
      <c r="K65" s="14">
        <f ca="1">IFERROR(INDEX(K$320:K$343,MATCH($F65,$B$320:$B$343,0))/INDEX($D$320:$D$343,MATCH($F65,$B$320:$B$343,0)),SUMIFS('Input-Allocators'!H$32:H$80,'Input-Allocators'!$B$32:$B$80,$F65))*$D65</f>
        <v>-2.9345151417480508</v>
      </c>
      <c r="L65" s="14">
        <f ca="1">IFERROR(INDEX(L$320:L$343,MATCH($F65,$B$320:$B$343,0))/INDEX($D$320:$D$343,MATCH($F65,$B$320:$B$343,0)),SUMIFS('Input-Allocators'!I$32:I$80,'Input-Allocators'!$B$32:$B$80,$F65))*$D65</f>
        <v>-12.24316541036813</v>
      </c>
      <c r="M65" s="14">
        <f ca="1">IFERROR(INDEX(M$320:M$343,MATCH($F65,$B$320:$B$343,0))/INDEX($D$320:$D$343,MATCH($F65,$B$320:$B$343,0)),SUMIFS('Input-Allocators'!J$32:J$80,'Input-Allocators'!$B$32:$B$80,$F65))*$D65</f>
        <v>-246.18176878812551</v>
      </c>
      <c r="N65" s="14">
        <f ca="1">IFERROR(INDEX(N$320:N$343,MATCH($F65,$B$320:$B$343,0))/INDEX($D$320:$D$343,MATCH($F65,$B$320:$B$343,0)),SUMIFS('Input-Allocators'!K$32:K$80,'Input-Allocators'!$B$32:$B$80,$F65))*$D65</f>
        <v>-79.253358296525619</v>
      </c>
      <c r="O65" s="14">
        <f ca="1">IFERROR(INDEX(O$320:O$343,MATCH($F65,$B$320:$B$343,0))/INDEX($D$320:$D$343,MATCH($F65,$B$320:$B$343,0)),SUMIFS('Input-Allocators'!L$32:L$80,'Input-Allocators'!$B$32:$B$80,$F65))*$D65</f>
        <v>-179.49657043399336</v>
      </c>
      <c r="P65" s="14">
        <f ca="1">IFERROR(INDEX(P$320:P$343,MATCH($F65,$B$320:$B$343,0))/INDEX($D$320:$D$343,MATCH($F65,$B$320:$B$343,0)),SUMIFS('Input-Allocators'!M$32:M$80,'Input-Allocators'!$B$32:$B$80,$F65))*$D65</f>
        <v>0</v>
      </c>
      <c r="Q65" s="14">
        <f ca="1">IFERROR(INDEX(Q$320:Q$343,MATCH($F65,$B$320:$B$343,0))/INDEX($D$320:$D$343,MATCH($F65,$B$320:$B$343,0)),SUMIFS('Input-Allocators'!N$32:N$80,'Input-Allocators'!$B$32:$B$80,$F65))*$D65</f>
        <v>0</v>
      </c>
      <c r="R65" s="14">
        <f ca="1">IFERROR(INDEX(R$320:R$343,MATCH($F65,$B$320:$B$343,0))/INDEX($D$320:$D$343,MATCH($F65,$B$320:$B$343,0)),SUMIFS('Input-Allocators'!O$32:O$80,'Input-Allocators'!$B$32:$B$80,$F65))*$D65</f>
        <v>0</v>
      </c>
      <c r="S65" s="14">
        <f ca="1">IFERROR(INDEX(S$320:S$343,MATCH($F65,$B$320:$B$343,0))/INDEX($D$320:$D$343,MATCH($F65,$B$320:$B$343,0)),SUMIFS('Input-Allocators'!P$32:P$80,'Input-Allocators'!$B$32:$B$80,$F65))*$D65</f>
        <v>0</v>
      </c>
      <c r="T65" s="14">
        <f ca="1">IFERROR(INDEX(T$320:T$343,MATCH($F65,$B$320:$B$343,0))/INDEX($D$320:$D$343,MATCH($F65,$B$320:$B$343,0)),SUMIFS('Input-Allocators'!Q$32:Q$80,'Input-Allocators'!$B$32:$B$80,$F65))*$D65</f>
        <v>0</v>
      </c>
      <c r="U65" s="14">
        <f ca="1">IFERROR(INDEX(U$320:U$343,MATCH($F65,$B$320:$B$343,0))/INDEX($D$320:$D$343,MATCH($F65,$B$320:$B$343,0)),SUMIFS('Input-Allocators'!R$32:R$80,'Input-Allocators'!$B$32:$B$80,$F65))*$D65</f>
        <v>0</v>
      </c>
    </row>
    <row r="66" spans="1:21" outlineLevel="1">
      <c r="A66" s="46">
        <f>IF(ISBLANK('Input-Accounts'!A66),"",'Input-Accounts'!A66)</f>
        <v>53</v>
      </c>
      <c r="B66" t="str">
        <f>IF(ISBLANK('Input-Accounts'!B66),"",'Input-Accounts'!B66)</f>
        <v>Subtotal - Intangible Plant</v>
      </c>
      <c r="C66" s="46" t="str">
        <f>IF(ISBLANK('Input-Accounts'!C66),"",'Input-Accounts'!C66)</f>
        <v/>
      </c>
      <c r="D66" s="174">
        <f ca="1">SUBTOTAL(9,D63:D65)</f>
        <v>-9111.2709746180026</v>
      </c>
      <c r="E66" s="14">
        <f t="shared" ref="E66:E74" ca="1" si="17">IFERROR(IF(D66="","",IF(D66=0,0,IF(ABS(D66-SUM($G66:$U66))&lt;Check_Limit,0,1))),1)</f>
        <v>0</v>
      </c>
      <c r="F66" s="46"/>
      <c r="G66" s="174">
        <f t="shared" ref="G66:U66" ca="1" si="18">SUBTOTAL(9,G63:G65)</f>
        <v>-7131.3462265572598</v>
      </c>
      <c r="H66" s="174">
        <f t="shared" ca="1" si="18"/>
        <v>-391.42512414865894</v>
      </c>
      <c r="I66" s="174">
        <f t="shared" ca="1" si="18"/>
        <v>-340.00285683544831</v>
      </c>
      <c r="J66" s="174">
        <f t="shared" ca="1" si="18"/>
        <v>-728.38738900587668</v>
      </c>
      <c r="K66" s="174">
        <f t="shared" ca="1" si="18"/>
        <v>-2.9345151417480508</v>
      </c>
      <c r="L66" s="174">
        <f t="shared" ca="1" si="18"/>
        <v>-12.24316541036813</v>
      </c>
      <c r="M66" s="174">
        <f t="shared" ca="1" si="18"/>
        <v>-246.18176878812551</v>
      </c>
      <c r="N66" s="174">
        <f t="shared" ca="1" si="18"/>
        <v>-79.253358296525619</v>
      </c>
      <c r="O66" s="174">
        <f t="shared" ca="1" si="18"/>
        <v>-179.49657043399336</v>
      </c>
      <c r="P66" s="174">
        <f t="shared" ca="1" si="18"/>
        <v>0</v>
      </c>
      <c r="Q66" s="174">
        <f t="shared" ca="1" si="18"/>
        <v>0</v>
      </c>
      <c r="R66" s="174">
        <f t="shared" ca="1" si="18"/>
        <v>0</v>
      </c>
      <c r="S66" s="174">
        <f t="shared" ca="1" si="18"/>
        <v>0</v>
      </c>
      <c r="T66" s="174">
        <f t="shared" ca="1" si="18"/>
        <v>0</v>
      </c>
      <c r="U66" s="174">
        <f t="shared" ca="1" si="18"/>
        <v>0</v>
      </c>
    </row>
    <row r="67" spans="1:21" outlineLevel="1">
      <c r="A67" s="46" t="str">
        <f>IF(ISBLANK('Input-Accounts'!A67),"",'Input-Accounts'!A67)</f>
        <v/>
      </c>
      <c r="B67" t="str">
        <f>IF(ISBLANK('Input-Accounts'!B67),"",'Input-Accounts'!B67)</f>
        <v/>
      </c>
      <c r="C67" s="46" t="str">
        <f>IF(ISBLANK('Input-Accounts'!C67),"",'Input-Accounts'!C67)</f>
        <v/>
      </c>
      <c r="D67" s="14"/>
      <c r="E67" s="14"/>
      <c r="F67" s="4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outlineLevel="1">
      <c r="A68" s="46">
        <f>IF(ISBLANK('Input-Accounts'!A68),"",'Input-Accounts'!A68)</f>
        <v>54</v>
      </c>
      <c r="B68" s="1" t="str">
        <f>IF(ISBLANK('Input-Accounts'!B68),"",'Input-Accounts'!B68)</f>
        <v>Natural Gas Production Plant</v>
      </c>
      <c r="C68" s="46" t="str">
        <f>IF(ISBLANK('Input-Accounts'!C68),"",'Input-Accounts'!C68)</f>
        <v/>
      </c>
      <c r="D68" s="14"/>
      <c r="E68" s="14"/>
      <c r="F68" s="46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outlineLevel="1">
      <c r="A69" s="46">
        <f>IF(ISBLANK('Input-Accounts'!A69),"",'Input-Accounts'!A69)</f>
        <v>55</v>
      </c>
      <c r="B69" s="80" t="str">
        <f>IF(ISBLANK('Input-Accounts'!B69),"",'Input-Accounts'!B69)</f>
        <v>Land and Land Rights</v>
      </c>
      <c r="C69" s="46">
        <f>IF(ISBLANK('Input-Accounts'!C69),"",'Input-Accounts'!C69)</f>
        <v>325</v>
      </c>
      <c r="D69" s="14">
        <f t="shared" ref="D69:D73" ca="1" si="19">INDIRECT("Classification!"&amp;$D$5&amp;ROW())</f>
        <v>0</v>
      </c>
      <c r="E69" s="14">
        <f t="shared" ca="1" si="1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4">
        <f ca="1">IFERROR(INDEX(G$320:G$343,MATCH($F69,$B$320:$B$343,0))/INDEX($D$320:$D$343,MATCH($F69,$B$320:$B$343,0)),SUMIFS('Input-Allocators'!D$32:D$80,'Input-Allocators'!$B$32:$B$80,$F69))*$D69</f>
        <v>0</v>
      </c>
      <c r="H69" s="14">
        <f ca="1">IFERROR(INDEX(H$320:H$343,MATCH($F69,$B$320:$B$343,0))/INDEX($D$320:$D$343,MATCH($F69,$B$320:$B$343,0)),SUMIFS('Input-Allocators'!E$32:E$80,'Input-Allocators'!$B$32:$B$80,$F69))*$D69</f>
        <v>0</v>
      </c>
      <c r="I69" s="14">
        <f ca="1">IFERROR(INDEX(I$320:I$343,MATCH($F69,$B$320:$B$343,0))/INDEX($D$320:$D$343,MATCH($F69,$B$320:$B$343,0)),SUMIFS('Input-Allocators'!F$32:F$80,'Input-Allocators'!$B$32:$B$80,$F69))*$D69</f>
        <v>0</v>
      </c>
      <c r="J69" s="14">
        <f ca="1">IFERROR(INDEX(J$320:J$343,MATCH($F69,$B$320:$B$343,0))/INDEX($D$320:$D$343,MATCH($F69,$B$320:$B$343,0)),SUMIFS('Input-Allocators'!G$32:G$80,'Input-Allocators'!$B$32:$B$80,$F69))*$D69</f>
        <v>0</v>
      </c>
      <c r="K69" s="14">
        <f ca="1">IFERROR(INDEX(K$320:K$343,MATCH($F69,$B$320:$B$343,0))/INDEX($D$320:$D$343,MATCH($F69,$B$320:$B$343,0)),SUMIFS('Input-Allocators'!H$32:H$80,'Input-Allocators'!$B$32:$B$80,$F69))*$D69</f>
        <v>0</v>
      </c>
      <c r="L69" s="14">
        <f ca="1">IFERROR(INDEX(L$320:L$343,MATCH($F69,$B$320:$B$343,0))/INDEX($D$320:$D$343,MATCH($F69,$B$320:$B$343,0)),SUMIFS('Input-Allocators'!I$32:I$80,'Input-Allocators'!$B$32:$B$80,$F69))*$D69</f>
        <v>0</v>
      </c>
      <c r="M69" s="14">
        <f ca="1">IFERROR(INDEX(M$320:M$343,MATCH($F69,$B$320:$B$343,0))/INDEX($D$320:$D$343,MATCH($F69,$B$320:$B$343,0)),SUMIFS('Input-Allocators'!J$32:J$80,'Input-Allocators'!$B$32:$B$80,$F69))*$D69</f>
        <v>0</v>
      </c>
      <c r="N69" s="14">
        <f ca="1">IFERROR(INDEX(N$320:N$343,MATCH($F69,$B$320:$B$343,0))/INDEX($D$320:$D$343,MATCH($F69,$B$320:$B$343,0)),SUMIFS('Input-Allocators'!K$32:K$80,'Input-Allocators'!$B$32:$B$80,$F69))*$D69</f>
        <v>0</v>
      </c>
      <c r="O69" s="14">
        <f ca="1">IFERROR(INDEX(O$320:O$343,MATCH($F69,$B$320:$B$343,0))/INDEX($D$320:$D$343,MATCH($F69,$B$320:$B$343,0)),SUMIFS('Input-Allocators'!L$32:L$80,'Input-Allocators'!$B$32:$B$80,$F69))*$D69</f>
        <v>0</v>
      </c>
      <c r="P69" s="14">
        <f ca="1">IFERROR(INDEX(P$320:P$343,MATCH($F69,$B$320:$B$343,0))/INDEX($D$320:$D$343,MATCH($F69,$B$320:$B$343,0)),SUMIFS('Input-Allocators'!M$32:M$80,'Input-Allocators'!$B$32:$B$80,$F69))*$D69</f>
        <v>0</v>
      </c>
      <c r="Q69" s="14">
        <f ca="1">IFERROR(INDEX(Q$320:Q$343,MATCH($F69,$B$320:$B$343,0))/INDEX($D$320:$D$343,MATCH($F69,$B$320:$B$343,0)),SUMIFS('Input-Allocators'!N$32:N$80,'Input-Allocators'!$B$32:$B$80,$F69))*$D69</f>
        <v>0</v>
      </c>
      <c r="R69" s="14">
        <f ca="1">IFERROR(INDEX(R$320:R$343,MATCH($F69,$B$320:$B$343,0))/INDEX($D$320:$D$343,MATCH($F69,$B$320:$B$343,0)),SUMIFS('Input-Allocators'!O$32:O$80,'Input-Allocators'!$B$32:$B$80,$F69))*$D69</f>
        <v>0</v>
      </c>
      <c r="S69" s="14">
        <f ca="1">IFERROR(INDEX(S$320:S$343,MATCH($F69,$B$320:$B$343,0))/INDEX($D$320:$D$343,MATCH($F69,$B$320:$B$343,0)),SUMIFS('Input-Allocators'!P$32:P$80,'Input-Allocators'!$B$32:$B$80,$F69))*$D69</f>
        <v>0</v>
      </c>
      <c r="T69" s="14">
        <f ca="1">IFERROR(INDEX(T$320:T$343,MATCH($F69,$B$320:$B$343,0))/INDEX($D$320:$D$343,MATCH($F69,$B$320:$B$343,0)),SUMIFS('Input-Allocators'!Q$32:Q$80,'Input-Allocators'!$B$32:$B$80,$F69))*$D69</f>
        <v>0</v>
      </c>
      <c r="U69" s="14">
        <f ca="1">IFERROR(INDEX(U$320:U$343,MATCH($F69,$B$320:$B$343,0))/INDEX($D$320:$D$343,MATCH($F69,$B$320:$B$343,0)),SUMIFS('Input-Allocators'!R$32:R$80,'Input-Allocators'!$B$32:$B$80,$F69))*$D69</f>
        <v>0</v>
      </c>
    </row>
    <row r="70" spans="1:21" outlineLevel="1">
      <c r="A70" s="46">
        <f>IF(ISBLANK('Input-Accounts'!A70),"",'Input-Accounts'!A70)</f>
        <v>56</v>
      </c>
      <c r="B70" s="80" t="str">
        <f>IF(ISBLANK('Input-Accounts'!B70),"",'Input-Accounts'!B70)</f>
        <v>Structures and Improvements</v>
      </c>
      <c r="C70" s="46">
        <f>IF(ISBLANK('Input-Accounts'!C70),"",'Input-Accounts'!C70)</f>
        <v>328</v>
      </c>
      <c r="D70" s="14">
        <f t="shared" ca="1" si="19"/>
        <v>0</v>
      </c>
      <c r="E70" s="14">
        <f t="shared" ca="1" si="1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4">
        <f ca="1">IFERROR(INDEX(G$320:G$343,MATCH($F70,$B$320:$B$343,0))/INDEX($D$320:$D$343,MATCH($F70,$B$320:$B$343,0)),SUMIFS('Input-Allocators'!D$32:D$80,'Input-Allocators'!$B$32:$B$80,$F70))*$D70</f>
        <v>0</v>
      </c>
      <c r="H70" s="14">
        <f ca="1">IFERROR(INDEX(H$320:H$343,MATCH($F70,$B$320:$B$343,0))/INDEX($D$320:$D$343,MATCH($F70,$B$320:$B$343,0)),SUMIFS('Input-Allocators'!E$32:E$80,'Input-Allocators'!$B$32:$B$80,$F70))*$D70</f>
        <v>0</v>
      </c>
      <c r="I70" s="14">
        <f ca="1">IFERROR(INDEX(I$320:I$343,MATCH($F70,$B$320:$B$343,0))/INDEX($D$320:$D$343,MATCH($F70,$B$320:$B$343,0)),SUMIFS('Input-Allocators'!F$32:F$80,'Input-Allocators'!$B$32:$B$80,$F70))*$D70</f>
        <v>0</v>
      </c>
      <c r="J70" s="14">
        <f ca="1">IFERROR(INDEX(J$320:J$343,MATCH($F70,$B$320:$B$343,0))/INDEX($D$320:$D$343,MATCH($F70,$B$320:$B$343,0)),SUMIFS('Input-Allocators'!G$32:G$80,'Input-Allocators'!$B$32:$B$80,$F70))*$D70</f>
        <v>0</v>
      </c>
      <c r="K70" s="14">
        <f ca="1">IFERROR(INDEX(K$320:K$343,MATCH($F70,$B$320:$B$343,0))/INDEX($D$320:$D$343,MATCH($F70,$B$320:$B$343,0)),SUMIFS('Input-Allocators'!H$32:H$80,'Input-Allocators'!$B$32:$B$80,$F70))*$D70</f>
        <v>0</v>
      </c>
      <c r="L70" s="14">
        <f ca="1">IFERROR(INDEX(L$320:L$343,MATCH($F70,$B$320:$B$343,0))/INDEX($D$320:$D$343,MATCH($F70,$B$320:$B$343,0)),SUMIFS('Input-Allocators'!I$32:I$80,'Input-Allocators'!$B$32:$B$80,$F70))*$D70</f>
        <v>0</v>
      </c>
      <c r="M70" s="14">
        <f ca="1">IFERROR(INDEX(M$320:M$343,MATCH($F70,$B$320:$B$343,0))/INDEX($D$320:$D$343,MATCH($F70,$B$320:$B$343,0)),SUMIFS('Input-Allocators'!J$32:J$80,'Input-Allocators'!$B$32:$B$80,$F70))*$D70</f>
        <v>0</v>
      </c>
      <c r="N70" s="14">
        <f ca="1">IFERROR(INDEX(N$320:N$343,MATCH($F70,$B$320:$B$343,0))/INDEX($D$320:$D$343,MATCH($F70,$B$320:$B$343,0)),SUMIFS('Input-Allocators'!K$32:K$80,'Input-Allocators'!$B$32:$B$80,$F70))*$D70</f>
        <v>0</v>
      </c>
      <c r="O70" s="14">
        <f ca="1">IFERROR(INDEX(O$320:O$343,MATCH($F70,$B$320:$B$343,0))/INDEX($D$320:$D$343,MATCH($F70,$B$320:$B$343,0)),SUMIFS('Input-Allocators'!L$32:L$80,'Input-Allocators'!$B$32:$B$80,$F70))*$D70</f>
        <v>0</v>
      </c>
      <c r="P70" s="14">
        <f ca="1">IFERROR(INDEX(P$320:P$343,MATCH($F70,$B$320:$B$343,0))/INDEX($D$320:$D$343,MATCH($F70,$B$320:$B$343,0)),SUMIFS('Input-Allocators'!M$32:M$80,'Input-Allocators'!$B$32:$B$80,$F70))*$D70</f>
        <v>0</v>
      </c>
      <c r="Q70" s="14">
        <f ca="1">IFERROR(INDEX(Q$320:Q$343,MATCH($F70,$B$320:$B$343,0))/INDEX($D$320:$D$343,MATCH($F70,$B$320:$B$343,0)),SUMIFS('Input-Allocators'!N$32:N$80,'Input-Allocators'!$B$32:$B$80,$F70))*$D70</f>
        <v>0</v>
      </c>
      <c r="R70" s="14">
        <f ca="1">IFERROR(INDEX(R$320:R$343,MATCH($F70,$B$320:$B$343,0))/INDEX($D$320:$D$343,MATCH($F70,$B$320:$B$343,0)),SUMIFS('Input-Allocators'!O$32:O$80,'Input-Allocators'!$B$32:$B$80,$F70))*$D70</f>
        <v>0</v>
      </c>
      <c r="S70" s="14">
        <f ca="1">IFERROR(INDEX(S$320:S$343,MATCH($F70,$B$320:$B$343,0))/INDEX($D$320:$D$343,MATCH($F70,$B$320:$B$343,0)),SUMIFS('Input-Allocators'!P$32:P$80,'Input-Allocators'!$B$32:$B$80,$F70))*$D70</f>
        <v>0</v>
      </c>
      <c r="T70" s="14">
        <f ca="1">IFERROR(INDEX(T$320:T$343,MATCH($F70,$B$320:$B$343,0))/INDEX($D$320:$D$343,MATCH($F70,$B$320:$B$343,0)),SUMIFS('Input-Allocators'!Q$32:Q$80,'Input-Allocators'!$B$32:$B$80,$F70))*$D70</f>
        <v>0</v>
      </c>
      <c r="U70" s="14">
        <f ca="1">IFERROR(INDEX(U$320:U$343,MATCH($F70,$B$320:$B$343,0))/INDEX($D$320:$D$343,MATCH($F70,$B$320:$B$343,0)),SUMIFS('Input-Allocators'!R$32:R$80,'Input-Allocators'!$B$32:$B$80,$F70))*$D70</f>
        <v>0</v>
      </c>
    </row>
    <row r="71" spans="1:21" outlineLevel="1">
      <c r="A71" s="46">
        <f>IF(ISBLANK('Input-Accounts'!A71),"",'Input-Accounts'!A71)</f>
        <v>57</v>
      </c>
      <c r="B71" s="80" t="str">
        <f>IF(ISBLANK('Input-Accounts'!B71),"",'Input-Accounts'!B71)</f>
        <v>Mains</v>
      </c>
      <c r="C71" s="46">
        <f>IF(ISBLANK('Input-Accounts'!C71),"",'Input-Accounts'!C71)</f>
        <v>329</v>
      </c>
      <c r="D71" s="14">
        <f t="shared" ca="1" si="19"/>
        <v>0</v>
      </c>
      <c r="E71" s="14">
        <f t="shared" ca="1" si="17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4">
        <f ca="1">IFERROR(INDEX(G$320:G$343,MATCH($F71,$B$320:$B$343,0))/INDEX($D$320:$D$343,MATCH($F71,$B$320:$B$343,0)),SUMIFS('Input-Allocators'!D$32:D$80,'Input-Allocators'!$B$32:$B$80,$F71))*$D71</f>
        <v>0</v>
      </c>
      <c r="H71" s="14">
        <f ca="1">IFERROR(INDEX(H$320:H$343,MATCH($F71,$B$320:$B$343,0))/INDEX($D$320:$D$343,MATCH($F71,$B$320:$B$343,0)),SUMIFS('Input-Allocators'!E$32:E$80,'Input-Allocators'!$B$32:$B$80,$F71))*$D71</f>
        <v>0</v>
      </c>
      <c r="I71" s="14">
        <f ca="1">IFERROR(INDEX(I$320:I$343,MATCH($F71,$B$320:$B$343,0))/INDEX($D$320:$D$343,MATCH($F71,$B$320:$B$343,0)),SUMIFS('Input-Allocators'!F$32:F$80,'Input-Allocators'!$B$32:$B$80,$F71))*$D71</f>
        <v>0</v>
      </c>
      <c r="J71" s="14">
        <f ca="1">IFERROR(INDEX(J$320:J$343,MATCH($F71,$B$320:$B$343,0))/INDEX($D$320:$D$343,MATCH($F71,$B$320:$B$343,0)),SUMIFS('Input-Allocators'!G$32:G$80,'Input-Allocators'!$B$32:$B$80,$F71))*$D71</f>
        <v>0</v>
      </c>
      <c r="K71" s="14">
        <f ca="1">IFERROR(INDEX(K$320:K$343,MATCH($F71,$B$320:$B$343,0))/INDEX($D$320:$D$343,MATCH($F71,$B$320:$B$343,0)),SUMIFS('Input-Allocators'!H$32:H$80,'Input-Allocators'!$B$32:$B$80,$F71))*$D71</f>
        <v>0</v>
      </c>
      <c r="L71" s="14">
        <f ca="1">IFERROR(INDEX(L$320:L$343,MATCH($F71,$B$320:$B$343,0))/INDEX($D$320:$D$343,MATCH($F71,$B$320:$B$343,0)),SUMIFS('Input-Allocators'!I$32:I$80,'Input-Allocators'!$B$32:$B$80,$F71))*$D71</f>
        <v>0</v>
      </c>
      <c r="M71" s="14">
        <f ca="1">IFERROR(INDEX(M$320:M$343,MATCH($F71,$B$320:$B$343,0))/INDEX($D$320:$D$343,MATCH($F71,$B$320:$B$343,0)),SUMIFS('Input-Allocators'!J$32:J$80,'Input-Allocators'!$B$32:$B$80,$F71))*$D71</f>
        <v>0</v>
      </c>
      <c r="N71" s="14">
        <f ca="1">IFERROR(INDEX(N$320:N$343,MATCH($F71,$B$320:$B$343,0))/INDEX($D$320:$D$343,MATCH($F71,$B$320:$B$343,0)),SUMIFS('Input-Allocators'!K$32:K$80,'Input-Allocators'!$B$32:$B$80,$F71))*$D71</f>
        <v>0</v>
      </c>
      <c r="O71" s="14">
        <f ca="1">IFERROR(INDEX(O$320:O$343,MATCH($F71,$B$320:$B$343,0))/INDEX($D$320:$D$343,MATCH($F71,$B$320:$B$343,0)),SUMIFS('Input-Allocators'!L$32:L$80,'Input-Allocators'!$B$32:$B$80,$F71))*$D71</f>
        <v>0</v>
      </c>
      <c r="P71" s="14">
        <f ca="1">IFERROR(INDEX(P$320:P$343,MATCH($F71,$B$320:$B$343,0))/INDEX($D$320:$D$343,MATCH($F71,$B$320:$B$343,0)),SUMIFS('Input-Allocators'!M$32:M$80,'Input-Allocators'!$B$32:$B$80,$F71))*$D71</f>
        <v>0</v>
      </c>
      <c r="Q71" s="14">
        <f ca="1">IFERROR(INDEX(Q$320:Q$343,MATCH($F71,$B$320:$B$343,0))/INDEX($D$320:$D$343,MATCH($F71,$B$320:$B$343,0)),SUMIFS('Input-Allocators'!N$32:N$80,'Input-Allocators'!$B$32:$B$80,$F71))*$D71</f>
        <v>0</v>
      </c>
      <c r="R71" s="14">
        <f ca="1">IFERROR(INDEX(R$320:R$343,MATCH($F71,$B$320:$B$343,0))/INDEX($D$320:$D$343,MATCH($F71,$B$320:$B$343,0)),SUMIFS('Input-Allocators'!O$32:O$80,'Input-Allocators'!$B$32:$B$80,$F71))*$D71</f>
        <v>0</v>
      </c>
      <c r="S71" s="14">
        <f ca="1">IFERROR(INDEX(S$320:S$343,MATCH($F71,$B$320:$B$343,0))/INDEX($D$320:$D$343,MATCH($F71,$B$320:$B$343,0)),SUMIFS('Input-Allocators'!P$32:P$80,'Input-Allocators'!$B$32:$B$80,$F71))*$D71</f>
        <v>0</v>
      </c>
      <c r="T71" s="14">
        <f ca="1">IFERROR(INDEX(T$320:T$343,MATCH($F71,$B$320:$B$343,0))/INDEX($D$320:$D$343,MATCH($F71,$B$320:$B$343,0)),SUMIFS('Input-Allocators'!Q$32:Q$80,'Input-Allocators'!$B$32:$B$80,$F71))*$D71</f>
        <v>0</v>
      </c>
      <c r="U71" s="14">
        <f ca="1">IFERROR(INDEX(U$320:U$343,MATCH($F71,$B$320:$B$343,0))/INDEX($D$320:$D$343,MATCH($F71,$B$320:$B$343,0)),SUMIFS('Input-Allocators'!R$32:R$80,'Input-Allocators'!$B$32:$B$80,$F71))*$D71</f>
        <v>0</v>
      </c>
    </row>
    <row r="72" spans="1:21" outlineLevel="1">
      <c r="A72" s="46">
        <f>IF(ISBLANK('Input-Accounts'!A72),"",'Input-Accounts'!A72)</f>
        <v>58</v>
      </c>
      <c r="B72" s="80" t="str">
        <f>IF(ISBLANK('Input-Accounts'!B72),"",'Input-Accounts'!B72)</f>
        <v>Lines</v>
      </c>
      <c r="C72" s="46">
        <f>IF(ISBLANK('Input-Accounts'!C72),"",'Input-Accounts'!C72)</f>
        <v>332</v>
      </c>
      <c r="D72" s="14">
        <f t="shared" ca="1" si="19"/>
        <v>0</v>
      </c>
      <c r="E72" s="14">
        <f t="shared" ca="1" si="17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4">
        <f ca="1">IFERROR(INDEX(G$320:G$343,MATCH($F72,$B$320:$B$343,0))/INDEX($D$320:$D$343,MATCH($F72,$B$320:$B$343,0)),SUMIFS('Input-Allocators'!D$32:D$80,'Input-Allocators'!$B$32:$B$80,$F72))*$D72</f>
        <v>0</v>
      </c>
      <c r="H72" s="14">
        <f ca="1">IFERROR(INDEX(H$320:H$343,MATCH($F72,$B$320:$B$343,0))/INDEX($D$320:$D$343,MATCH($F72,$B$320:$B$343,0)),SUMIFS('Input-Allocators'!E$32:E$80,'Input-Allocators'!$B$32:$B$80,$F72))*$D72</f>
        <v>0</v>
      </c>
      <c r="I72" s="14">
        <f ca="1">IFERROR(INDEX(I$320:I$343,MATCH($F72,$B$320:$B$343,0))/INDEX($D$320:$D$343,MATCH($F72,$B$320:$B$343,0)),SUMIFS('Input-Allocators'!F$32:F$80,'Input-Allocators'!$B$32:$B$80,$F72))*$D72</f>
        <v>0</v>
      </c>
      <c r="J72" s="14">
        <f ca="1">IFERROR(INDEX(J$320:J$343,MATCH($F72,$B$320:$B$343,0))/INDEX($D$320:$D$343,MATCH($F72,$B$320:$B$343,0)),SUMIFS('Input-Allocators'!G$32:G$80,'Input-Allocators'!$B$32:$B$80,$F72))*$D72</f>
        <v>0</v>
      </c>
      <c r="K72" s="14">
        <f ca="1">IFERROR(INDEX(K$320:K$343,MATCH($F72,$B$320:$B$343,0))/INDEX($D$320:$D$343,MATCH($F72,$B$320:$B$343,0)),SUMIFS('Input-Allocators'!H$32:H$80,'Input-Allocators'!$B$32:$B$80,$F72))*$D72</f>
        <v>0</v>
      </c>
      <c r="L72" s="14">
        <f ca="1">IFERROR(INDEX(L$320:L$343,MATCH($F72,$B$320:$B$343,0))/INDEX($D$320:$D$343,MATCH($F72,$B$320:$B$343,0)),SUMIFS('Input-Allocators'!I$32:I$80,'Input-Allocators'!$B$32:$B$80,$F72))*$D72</f>
        <v>0</v>
      </c>
      <c r="M72" s="14">
        <f ca="1">IFERROR(INDEX(M$320:M$343,MATCH($F72,$B$320:$B$343,0))/INDEX($D$320:$D$343,MATCH($F72,$B$320:$B$343,0)),SUMIFS('Input-Allocators'!J$32:J$80,'Input-Allocators'!$B$32:$B$80,$F72))*$D72</f>
        <v>0</v>
      </c>
      <c r="N72" s="14">
        <f ca="1">IFERROR(INDEX(N$320:N$343,MATCH($F72,$B$320:$B$343,0))/INDEX($D$320:$D$343,MATCH($F72,$B$320:$B$343,0)),SUMIFS('Input-Allocators'!K$32:K$80,'Input-Allocators'!$B$32:$B$80,$F72))*$D72</f>
        <v>0</v>
      </c>
      <c r="O72" s="14">
        <f ca="1">IFERROR(INDEX(O$320:O$343,MATCH($F72,$B$320:$B$343,0))/INDEX($D$320:$D$343,MATCH($F72,$B$320:$B$343,0)),SUMIFS('Input-Allocators'!L$32:L$80,'Input-Allocators'!$B$32:$B$80,$F72))*$D72</f>
        <v>0</v>
      </c>
      <c r="P72" s="14">
        <f ca="1">IFERROR(INDEX(P$320:P$343,MATCH($F72,$B$320:$B$343,0))/INDEX($D$320:$D$343,MATCH($F72,$B$320:$B$343,0)),SUMIFS('Input-Allocators'!M$32:M$80,'Input-Allocators'!$B$32:$B$80,$F72))*$D72</f>
        <v>0</v>
      </c>
      <c r="Q72" s="14">
        <f ca="1">IFERROR(INDEX(Q$320:Q$343,MATCH($F72,$B$320:$B$343,0))/INDEX($D$320:$D$343,MATCH($F72,$B$320:$B$343,0)),SUMIFS('Input-Allocators'!N$32:N$80,'Input-Allocators'!$B$32:$B$80,$F72))*$D72</f>
        <v>0</v>
      </c>
      <c r="R72" s="14">
        <f ca="1">IFERROR(INDEX(R$320:R$343,MATCH($F72,$B$320:$B$343,0))/INDEX($D$320:$D$343,MATCH($F72,$B$320:$B$343,0)),SUMIFS('Input-Allocators'!O$32:O$80,'Input-Allocators'!$B$32:$B$80,$F72))*$D72</f>
        <v>0</v>
      </c>
      <c r="S72" s="14">
        <f ca="1">IFERROR(INDEX(S$320:S$343,MATCH($F72,$B$320:$B$343,0))/INDEX($D$320:$D$343,MATCH($F72,$B$320:$B$343,0)),SUMIFS('Input-Allocators'!P$32:P$80,'Input-Allocators'!$B$32:$B$80,$F72))*$D72</f>
        <v>0</v>
      </c>
      <c r="T72" s="14">
        <f ca="1">IFERROR(INDEX(T$320:T$343,MATCH($F72,$B$320:$B$343,0))/INDEX($D$320:$D$343,MATCH($F72,$B$320:$B$343,0)),SUMIFS('Input-Allocators'!Q$32:Q$80,'Input-Allocators'!$B$32:$B$80,$F72))*$D72</f>
        <v>0</v>
      </c>
      <c r="U72" s="14">
        <f ca="1">IFERROR(INDEX(U$320:U$343,MATCH($F72,$B$320:$B$343,0))/INDEX($D$320:$D$343,MATCH($F72,$B$320:$B$343,0)),SUMIFS('Input-Allocators'!R$32:R$80,'Input-Allocators'!$B$32:$B$80,$F72))*$D72</f>
        <v>0</v>
      </c>
    </row>
    <row r="73" spans="1:21" outlineLevel="1">
      <c r="A73" s="46">
        <f>IF(ISBLANK('Input-Accounts'!A73),"",'Input-Accounts'!A73)</f>
        <v>59</v>
      </c>
      <c r="B73" s="80" t="str">
        <f>IF(ISBLANK('Input-Accounts'!B73),"",'Input-Accounts'!B73)</f>
        <v>Measuring and Regulating Equipment</v>
      </c>
      <c r="C73" s="46">
        <f>IF(ISBLANK('Input-Accounts'!C73),"",'Input-Accounts'!C73)</f>
        <v>334</v>
      </c>
      <c r="D73" s="14">
        <f t="shared" ca="1" si="19"/>
        <v>0</v>
      </c>
      <c r="E73" s="14">
        <f t="shared" ca="1" si="17"/>
        <v>0</v>
      </c>
      <c r="F73" s="46" t="str" cm="1">
        <f t="array" aca="1" ref="F73" ca="1">IF(D73=0,"-",IF('Input-Accounts'!$E73&lt;&gt;0,'Input-Accounts'!$E73,INDEX('Input-Accounts'!$H73:$J73,,MATCH($F$6,'Input-Accounts'!$H$6:$J$6,0))))</f>
        <v>-</v>
      </c>
      <c r="G73" s="14">
        <f ca="1">IFERROR(INDEX(G$320:G$343,MATCH($F73,$B$320:$B$343,0))/INDEX($D$320:$D$343,MATCH($F73,$B$320:$B$343,0)),SUMIFS('Input-Allocators'!D$32:D$80,'Input-Allocators'!$B$32:$B$80,$F73))*$D73</f>
        <v>0</v>
      </c>
      <c r="H73" s="14">
        <f ca="1">IFERROR(INDEX(H$320:H$343,MATCH($F73,$B$320:$B$343,0))/INDEX($D$320:$D$343,MATCH($F73,$B$320:$B$343,0)),SUMIFS('Input-Allocators'!E$32:E$80,'Input-Allocators'!$B$32:$B$80,$F73))*$D73</f>
        <v>0</v>
      </c>
      <c r="I73" s="14">
        <f ca="1">IFERROR(INDEX(I$320:I$343,MATCH($F73,$B$320:$B$343,0))/INDEX($D$320:$D$343,MATCH($F73,$B$320:$B$343,0)),SUMIFS('Input-Allocators'!F$32:F$80,'Input-Allocators'!$B$32:$B$80,$F73))*$D73</f>
        <v>0</v>
      </c>
      <c r="J73" s="14">
        <f ca="1">IFERROR(INDEX(J$320:J$343,MATCH($F73,$B$320:$B$343,0))/INDEX($D$320:$D$343,MATCH($F73,$B$320:$B$343,0)),SUMIFS('Input-Allocators'!G$32:G$80,'Input-Allocators'!$B$32:$B$80,$F73))*$D73</f>
        <v>0</v>
      </c>
      <c r="K73" s="14">
        <f ca="1">IFERROR(INDEX(K$320:K$343,MATCH($F73,$B$320:$B$343,0))/INDEX($D$320:$D$343,MATCH($F73,$B$320:$B$343,0)),SUMIFS('Input-Allocators'!H$32:H$80,'Input-Allocators'!$B$32:$B$80,$F73))*$D73</f>
        <v>0</v>
      </c>
      <c r="L73" s="14">
        <f ca="1">IFERROR(INDEX(L$320:L$343,MATCH($F73,$B$320:$B$343,0))/INDEX($D$320:$D$343,MATCH($F73,$B$320:$B$343,0)),SUMIFS('Input-Allocators'!I$32:I$80,'Input-Allocators'!$B$32:$B$80,$F73))*$D73</f>
        <v>0</v>
      </c>
      <c r="M73" s="14">
        <f ca="1">IFERROR(INDEX(M$320:M$343,MATCH($F73,$B$320:$B$343,0))/INDEX($D$320:$D$343,MATCH($F73,$B$320:$B$343,0)),SUMIFS('Input-Allocators'!J$32:J$80,'Input-Allocators'!$B$32:$B$80,$F73))*$D73</f>
        <v>0</v>
      </c>
      <c r="N73" s="14">
        <f ca="1">IFERROR(INDEX(N$320:N$343,MATCH($F73,$B$320:$B$343,0))/INDEX($D$320:$D$343,MATCH($F73,$B$320:$B$343,0)),SUMIFS('Input-Allocators'!K$32:K$80,'Input-Allocators'!$B$32:$B$80,$F73))*$D73</f>
        <v>0</v>
      </c>
      <c r="O73" s="14">
        <f ca="1">IFERROR(INDEX(O$320:O$343,MATCH($F73,$B$320:$B$343,0))/INDEX($D$320:$D$343,MATCH($F73,$B$320:$B$343,0)),SUMIFS('Input-Allocators'!L$32:L$80,'Input-Allocators'!$B$32:$B$80,$F73))*$D73</f>
        <v>0</v>
      </c>
      <c r="P73" s="14">
        <f ca="1">IFERROR(INDEX(P$320:P$343,MATCH($F73,$B$320:$B$343,0))/INDEX($D$320:$D$343,MATCH($F73,$B$320:$B$343,0)),SUMIFS('Input-Allocators'!M$32:M$80,'Input-Allocators'!$B$32:$B$80,$F73))*$D73</f>
        <v>0</v>
      </c>
      <c r="Q73" s="14">
        <f ca="1">IFERROR(INDEX(Q$320:Q$343,MATCH($F73,$B$320:$B$343,0))/INDEX($D$320:$D$343,MATCH($F73,$B$320:$B$343,0)),SUMIFS('Input-Allocators'!N$32:N$80,'Input-Allocators'!$B$32:$B$80,$F73))*$D73</f>
        <v>0</v>
      </c>
      <c r="R73" s="14">
        <f ca="1">IFERROR(INDEX(R$320:R$343,MATCH($F73,$B$320:$B$343,0))/INDEX($D$320:$D$343,MATCH($F73,$B$320:$B$343,0)),SUMIFS('Input-Allocators'!O$32:O$80,'Input-Allocators'!$B$32:$B$80,$F73))*$D73</f>
        <v>0</v>
      </c>
      <c r="S73" s="14">
        <f ca="1">IFERROR(INDEX(S$320:S$343,MATCH($F73,$B$320:$B$343,0))/INDEX($D$320:$D$343,MATCH($F73,$B$320:$B$343,0)),SUMIFS('Input-Allocators'!P$32:P$80,'Input-Allocators'!$B$32:$B$80,$F73))*$D73</f>
        <v>0</v>
      </c>
      <c r="T73" s="14">
        <f ca="1">IFERROR(INDEX(T$320:T$343,MATCH($F73,$B$320:$B$343,0))/INDEX($D$320:$D$343,MATCH($F73,$B$320:$B$343,0)),SUMIFS('Input-Allocators'!Q$32:Q$80,'Input-Allocators'!$B$32:$B$80,$F73))*$D73</f>
        <v>0</v>
      </c>
      <c r="U73" s="14">
        <f ca="1">IFERROR(INDEX(U$320:U$343,MATCH($F73,$B$320:$B$343,0))/INDEX($D$320:$D$343,MATCH($F73,$B$320:$B$343,0)),SUMIFS('Input-Allocators'!R$32:R$80,'Input-Allocators'!$B$32:$B$80,$F73))*$D73</f>
        <v>0</v>
      </c>
    </row>
    <row r="74" spans="1:21" outlineLevel="1">
      <c r="A74" s="46">
        <f>IF(ISBLANK('Input-Accounts'!A74),"",'Input-Accounts'!A74)</f>
        <v>60</v>
      </c>
      <c r="B74" t="str">
        <f>IF(ISBLANK('Input-Accounts'!B74),"",'Input-Accounts'!B74)</f>
        <v>Subtotal - Natural Gas Production Plant</v>
      </c>
      <c r="C74" s="46" t="str">
        <f>IF(ISBLANK('Input-Accounts'!C74),"",'Input-Accounts'!C74)</f>
        <v/>
      </c>
      <c r="D74" s="174">
        <f ca="1">SUBTOTAL(9,D69:D73)</f>
        <v>0</v>
      </c>
      <c r="E74" s="14">
        <f t="shared" ca="1" si="17"/>
        <v>0</v>
      </c>
      <c r="F74" s="46"/>
      <c r="G74" s="174">
        <f t="shared" ref="G74:U74" ca="1" si="20">SUBTOTAL(9,G69:G73)</f>
        <v>0</v>
      </c>
      <c r="H74" s="174">
        <f t="shared" ca="1" si="20"/>
        <v>0</v>
      </c>
      <c r="I74" s="174">
        <f t="shared" ca="1" si="20"/>
        <v>0</v>
      </c>
      <c r="J74" s="174">
        <f t="shared" ca="1" si="20"/>
        <v>0</v>
      </c>
      <c r="K74" s="174">
        <f t="shared" ca="1" si="20"/>
        <v>0</v>
      </c>
      <c r="L74" s="174">
        <f t="shared" ca="1" si="20"/>
        <v>0</v>
      </c>
      <c r="M74" s="174">
        <f t="shared" ca="1" si="20"/>
        <v>0</v>
      </c>
      <c r="N74" s="174">
        <f t="shared" ca="1" si="20"/>
        <v>0</v>
      </c>
      <c r="O74" s="174">
        <f t="shared" ca="1" si="20"/>
        <v>0</v>
      </c>
      <c r="P74" s="174">
        <f t="shared" ca="1" si="20"/>
        <v>0</v>
      </c>
      <c r="Q74" s="174">
        <f t="shared" ca="1" si="20"/>
        <v>0</v>
      </c>
      <c r="R74" s="174">
        <f t="shared" ca="1" si="20"/>
        <v>0</v>
      </c>
      <c r="S74" s="174">
        <f t="shared" ca="1" si="20"/>
        <v>0</v>
      </c>
      <c r="T74" s="174">
        <f t="shared" ca="1" si="20"/>
        <v>0</v>
      </c>
      <c r="U74" s="174">
        <f t="shared" ca="1" si="20"/>
        <v>0</v>
      </c>
    </row>
    <row r="75" spans="1:21" outlineLevel="1">
      <c r="A75" s="46" t="str">
        <f>IF(ISBLANK('Input-Accounts'!A75),"",'Input-Accounts'!A75)</f>
        <v/>
      </c>
      <c r="B75" t="str">
        <f>IF(ISBLANK('Input-Accounts'!B75),"",'Input-Accounts'!B75)</f>
        <v/>
      </c>
      <c r="C75" s="46" t="str">
        <f>IF(ISBLANK('Input-Accounts'!C75),"",'Input-Accounts'!C75)</f>
        <v/>
      </c>
      <c r="D75" s="14"/>
      <c r="E75" s="14"/>
      <c r="F75" s="46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outlineLevel="1">
      <c r="A76" s="46">
        <f>IF(ISBLANK('Input-Accounts'!A76),"",'Input-Accounts'!A76)</f>
        <v>61</v>
      </c>
      <c r="B76" s="1" t="str">
        <f>IF(ISBLANK('Input-Accounts'!B76),"",'Input-Accounts'!B76)</f>
        <v xml:space="preserve">Transmission plant </v>
      </c>
      <c r="C76" s="46" t="str">
        <f>IF(ISBLANK('Input-Accounts'!C76),"",'Input-Accounts'!C76)</f>
        <v/>
      </c>
      <c r="D76" s="14"/>
      <c r="E76" s="14"/>
      <c r="F76" s="46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outlineLevel="1">
      <c r="A77" s="46">
        <f>IF(ISBLANK('Input-Accounts'!A77),"",'Input-Accounts'!A77)</f>
        <v>62</v>
      </c>
      <c r="B77" s="80" t="str">
        <f>IF(ISBLANK('Input-Accounts'!B77),"",'Input-Accounts'!B77)</f>
        <v>Land and Land Rights</v>
      </c>
      <c r="C77" s="46">
        <f>IF(ISBLANK('Input-Accounts'!C77),"",'Input-Accounts'!C77)</f>
        <v>365.1</v>
      </c>
      <c r="D77" s="14">
        <f t="shared" ref="D77:D81" ca="1" si="21">INDIRECT("Classification!"&amp;$D$5&amp;ROW())</f>
        <v>0</v>
      </c>
      <c r="E77" s="14">
        <f t="shared" ref="E77:E78" ca="1" si="22">IFERROR(IF(D77="","",IF(D77=0,0,IF(ABS(D77-SUM($G77:$U77))&lt;Check_Limit,0,1))),1)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4">
        <f ca="1">IFERROR(INDEX(G$320:G$343,MATCH($F77,$B$320:$B$343,0))/INDEX($D$320:$D$343,MATCH($F77,$B$320:$B$343,0)),SUMIFS('Input-Allocators'!D$32:D$80,'Input-Allocators'!$B$32:$B$80,$F77))*$D77</f>
        <v>0</v>
      </c>
      <c r="H77" s="14">
        <f ca="1">IFERROR(INDEX(H$320:H$343,MATCH($F77,$B$320:$B$343,0))/INDEX($D$320:$D$343,MATCH($F77,$B$320:$B$343,0)),SUMIFS('Input-Allocators'!E$32:E$80,'Input-Allocators'!$B$32:$B$80,$F77))*$D77</f>
        <v>0</v>
      </c>
      <c r="I77" s="14">
        <f ca="1">IFERROR(INDEX(I$320:I$343,MATCH($F77,$B$320:$B$343,0))/INDEX($D$320:$D$343,MATCH($F77,$B$320:$B$343,0)),SUMIFS('Input-Allocators'!F$32:F$80,'Input-Allocators'!$B$32:$B$80,$F77))*$D77</f>
        <v>0</v>
      </c>
      <c r="J77" s="14">
        <f ca="1">IFERROR(INDEX(J$320:J$343,MATCH($F77,$B$320:$B$343,0))/INDEX($D$320:$D$343,MATCH($F77,$B$320:$B$343,0)),SUMIFS('Input-Allocators'!G$32:G$80,'Input-Allocators'!$B$32:$B$80,$F77))*$D77</f>
        <v>0</v>
      </c>
      <c r="K77" s="14">
        <f ca="1">IFERROR(INDEX(K$320:K$343,MATCH($F77,$B$320:$B$343,0))/INDEX($D$320:$D$343,MATCH($F77,$B$320:$B$343,0)),SUMIFS('Input-Allocators'!H$32:H$80,'Input-Allocators'!$B$32:$B$80,$F77))*$D77</f>
        <v>0</v>
      </c>
      <c r="L77" s="14">
        <f ca="1">IFERROR(INDEX(L$320:L$343,MATCH($F77,$B$320:$B$343,0))/INDEX($D$320:$D$343,MATCH($F77,$B$320:$B$343,0)),SUMIFS('Input-Allocators'!I$32:I$80,'Input-Allocators'!$B$32:$B$80,$F77))*$D77</f>
        <v>0</v>
      </c>
      <c r="M77" s="14">
        <f ca="1">IFERROR(INDEX(M$320:M$343,MATCH($F77,$B$320:$B$343,0))/INDEX($D$320:$D$343,MATCH($F77,$B$320:$B$343,0)),SUMIFS('Input-Allocators'!J$32:J$80,'Input-Allocators'!$B$32:$B$80,$F77))*$D77</f>
        <v>0</v>
      </c>
      <c r="N77" s="14">
        <f ca="1">IFERROR(INDEX(N$320:N$343,MATCH($F77,$B$320:$B$343,0))/INDEX($D$320:$D$343,MATCH($F77,$B$320:$B$343,0)),SUMIFS('Input-Allocators'!K$32:K$80,'Input-Allocators'!$B$32:$B$80,$F77))*$D77</f>
        <v>0</v>
      </c>
      <c r="O77" s="14">
        <f ca="1">IFERROR(INDEX(O$320:O$343,MATCH($F77,$B$320:$B$343,0))/INDEX($D$320:$D$343,MATCH($F77,$B$320:$B$343,0)),SUMIFS('Input-Allocators'!L$32:L$80,'Input-Allocators'!$B$32:$B$80,$F77))*$D77</f>
        <v>0</v>
      </c>
      <c r="P77" s="14">
        <f ca="1">IFERROR(INDEX(P$320:P$343,MATCH($F77,$B$320:$B$343,0))/INDEX($D$320:$D$343,MATCH($F77,$B$320:$B$343,0)),SUMIFS('Input-Allocators'!M$32:M$80,'Input-Allocators'!$B$32:$B$80,$F77))*$D77</f>
        <v>0</v>
      </c>
      <c r="Q77" s="14">
        <f ca="1">IFERROR(INDEX(Q$320:Q$343,MATCH($F77,$B$320:$B$343,0))/INDEX($D$320:$D$343,MATCH($F77,$B$320:$B$343,0)),SUMIFS('Input-Allocators'!N$32:N$80,'Input-Allocators'!$B$32:$B$80,$F77))*$D77</f>
        <v>0</v>
      </c>
      <c r="R77" s="14">
        <f ca="1">IFERROR(INDEX(R$320:R$343,MATCH($F77,$B$320:$B$343,0))/INDEX($D$320:$D$343,MATCH($F77,$B$320:$B$343,0)),SUMIFS('Input-Allocators'!O$32:O$80,'Input-Allocators'!$B$32:$B$80,$F77))*$D77</f>
        <v>0</v>
      </c>
      <c r="S77" s="14">
        <f ca="1">IFERROR(INDEX(S$320:S$343,MATCH($F77,$B$320:$B$343,0))/INDEX($D$320:$D$343,MATCH($F77,$B$320:$B$343,0)),SUMIFS('Input-Allocators'!P$32:P$80,'Input-Allocators'!$B$32:$B$80,$F77))*$D77</f>
        <v>0</v>
      </c>
      <c r="T77" s="14">
        <f ca="1">IFERROR(INDEX(T$320:T$343,MATCH($F77,$B$320:$B$343,0))/INDEX($D$320:$D$343,MATCH($F77,$B$320:$B$343,0)),SUMIFS('Input-Allocators'!Q$32:Q$80,'Input-Allocators'!$B$32:$B$80,$F77))*$D77</f>
        <v>0</v>
      </c>
      <c r="U77" s="14">
        <f ca="1">IFERROR(INDEX(U$320:U$343,MATCH($F77,$B$320:$B$343,0))/INDEX($D$320:$D$343,MATCH($F77,$B$320:$B$343,0)),SUMIFS('Input-Allocators'!R$32:R$80,'Input-Allocators'!$B$32:$B$80,$F77))*$D77</f>
        <v>0</v>
      </c>
    </row>
    <row r="78" spans="1:21" outlineLevel="1">
      <c r="A78" s="46">
        <f>IF(ISBLANK('Input-Accounts'!A78),"",'Input-Accounts'!A78)</f>
        <v>63</v>
      </c>
      <c r="B78" s="80" t="str">
        <f>IF(ISBLANK('Input-Accounts'!B78),"",'Input-Accounts'!B78)</f>
        <v>Rights-of-Way</v>
      </c>
      <c r="C78" s="46">
        <f>IF(ISBLANK('Input-Accounts'!C78),"",'Input-Accounts'!C78)</f>
        <v>365.2</v>
      </c>
      <c r="D78" s="14">
        <f t="shared" ca="1" si="21"/>
        <v>0</v>
      </c>
      <c r="E78" s="14">
        <f t="shared" ca="1" si="22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4">
        <f ca="1">IFERROR(INDEX(G$320:G$343,MATCH($F78,$B$320:$B$343,0))/INDEX($D$320:$D$343,MATCH($F78,$B$320:$B$343,0)),SUMIFS('Input-Allocators'!D$32:D$80,'Input-Allocators'!$B$32:$B$80,$F78))*$D78</f>
        <v>0</v>
      </c>
      <c r="H78" s="14">
        <f ca="1">IFERROR(INDEX(H$320:H$343,MATCH($F78,$B$320:$B$343,0))/INDEX($D$320:$D$343,MATCH($F78,$B$320:$B$343,0)),SUMIFS('Input-Allocators'!E$32:E$80,'Input-Allocators'!$B$32:$B$80,$F78))*$D78</f>
        <v>0</v>
      </c>
      <c r="I78" s="14">
        <f ca="1">IFERROR(INDEX(I$320:I$343,MATCH($F78,$B$320:$B$343,0))/INDEX($D$320:$D$343,MATCH($F78,$B$320:$B$343,0)),SUMIFS('Input-Allocators'!F$32:F$80,'Input-Allocators'!$B$32:$B$80,$F78))*$D78</f>
        <v>0</v>
      </c>
      <c r="J78" s="14">
        <f ca="1">IFERROR(INDEX(J$320:J$343,MATCH($F78,$B$320:$B$343,0))/INDEX($D$320:$D$343,MATCH($F78,$B$320:$B$343,0)),SUMIFS('Input-Allocators'!G$32:G$80,'Input-Allocators'!$B$32:$B$80,$F78))*$D78</f>
        <v>0</v>
      </c>
      <c r="K78" s="14">
        <f ca="1">IFERROR(INDEX(K$320:K$343,MATCH($F78,$B$320:$B$343,0))/INDEX($D$320:$D$343,MATCH($F78,$B$320:$B$343,0)),SUMIFS('Input-Allocators'!H$32:H$80,'Input-Allocators'!$B$32:$B$80,$F78))*$D78</f>
        <v>0</v>
      </c>
      <c r="L78" s="14">
        <f ca="1">IFERROR(INDEX(L$320:L$343,MATCH($F78,$B$320:$B$343,0))/INDEX($D$320:$D$343,MATCH($F78,$B$320:$B$343,0)),SUMIFS('Input-Allocators'!I$32:I$80,'Input-Allocators'!$B$32:$B$80,$F78))*$D78</f>
        <v>0</v>
      </c>
      <c r="M78" s="14">
        <f ca="1">IFERROR(INDEX(M$320:M$343,MATCH($F78,$B$320:$B$343,0))/INDEX($D$320:$D$343,MATCH($F78,$B$320:$B$343,0)),SUMIFS('Input-Allocators'!J$32:J$80,'Input-Allocators'!$B$32:$B$80,$F78))*$D78</f>
        <v>0</v>
      </c>
      <c r="N78" s="14">
        <f ca="1">IFERROR(INDEX(N$320:N$343,MATCH($F78,$B$320:$B$343,0))/INDEX($D$320:$D$343,MATCH($F78,$B$320:$B$343,0)),SUMIFS('Input-Allocators'!K$32:K$80,'Input-Allocators'!$B$32:$B$80,$F78))*$D78</f>
        <v>0</v>
      </c>
      <c r="O78" s="14">
        <f ca="1">IFERROR(INDEX(O$320:O$343,MATCH($F78,$B$320:$B$343,0))/INDEX($D$320:$D$343,MATCH($F78,$B$320:$B$343,0)),SUMIFS('Input-Allocators'!L$32:L$80,'Input-Allocators'!$B$32:$B$80,$F78))*$D78</f>
        <v>0</v>
      </c>
      <c r="P78" s="14">
        <f ca="1">IFERROR(INDEX(P$320:P$343,MATCH($F78,$B$320:$B$343,0))/INDEX($D$320:$D$343,MATCH($F78,$B$320:$B$343,0)),SUMIFS('Input-Allocators'!M$32:M$80,'Input-Allocators'!$B$32:$B$80,$F78))*$D78</f>
        <v>0</v>
      </c>
      <c r="Q78" s="14">
        <f ca="1">IFERROR(INDEX(Q$320:Q$343,MATCH($F78,$B$320:$B$343,0))/INDEX($D$320:$D$343,MATCH($F78,$B$320:$B$343,0)),SUMIFS('Input-Allocators'!N$32:N$80,'Input-Allocators'!$B$32:$B$80,$F78))*$D78</f>
        <v>0</v>
      </c>
      <c r="R78" s="14">
        <f ca="1">IFERROR(INDEX(R$320:R$343,MATCH($F78,$B$320:$B$343,0))/INDEX($D$320:$D$343,MATCH($F78,$B$320:$B$343,0)),SUMIFS('Input-Allocators'!O$32:O$80,'Input-Allocators'!$B$32:$B$80,$F78))*$D78</f>
        <v>0</v>
      </c>
      <c r="S78" s="14">
        <f ca="1">IFERROR(INDEX(S$320:S$343,MATCH($F78,$B$320:$B$343,0))/INDEX($D$320:$D$343,MATCH($F78,$B$320:$B$343,0)),SUMIFS('Input-Allocators'!P$32:P$80,'Input-Allocators'!$B$32:$B$80,$F78))*$D78</f>
        <v>0</v>
      </c>
      <c r="T78" s="14">
        <f ca="1">IFERROR(INDEX(T$320:T$343,MATCH($F78,$B$320:$B$343,0))/INDEX($D$320:$D$343,MATCH($F78,$B$320:$B$343,0)),SUMIFS('Input-Allocators'!Q$32:Q$80,'Input-Allocators'!$B$32:$B$80,$F78))*$D78</f>
        <v>0</v>
      </c>
      <c r="U78" s="14">
        <f ca="1">IFERROR(INDEX(U$320:U$343,MATCH($F78,$B$320:$B$343,0))/INDEX($D$320:$D$343,MATCH($F78,$B$320:$B$343,0)),SUMIFS('Input-Allocators'!R$32:R$80,'Input-Allocators'!$B$32:$B$80,$F78))*$D78</f>
        <v>0</v>
      </c>
    </row>
    <row r="79" spans="1:21" outlineLevel="1">
      <c r="A79" s="46">
        <f>IF(ISBLANK('Input-Accounts'!A79),"",'Input-Accounts'!A79)</f>
        <v>64</v>
      </c>
      <c r="B79" s="80" t="str">
        <f>IF(ISBLANK('Input-Accounts'!B79),"",'Input-Accounts'!B79)</f>
        <v>Structures and improvements</v>
      </c>
      <c r="C79" s="46">
        <f>IF(ISBLANK('Input-Accounts'!C79),"",'Input-Accounts'!C79)</f>
        <v>366</v>
      </c>
      <c r="D79" s="14">
        <f t="shared" ca="1" si="21"/>
        <v>0</v>
      </c>
      <c r="E79" s="14">
        <f ca="1">IFERROR(IF(D79="","",IF(D79=0,0,IF(ABS(D79-SUM($G79:$U79))&lt;Check_Limit,0,1))),1)</f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4">
        <f ca="1">IFERROR(INDEX(G$320:G$343,MATCH($F79,$B$320:$B$343,0))/INDEX($D$320:$D$343,MATCH($F79,$B$320:$B$343,0)),SUMIFS('Input-Allocators'!D$32:D$80,'Input-Allocators'!$B$32:$B$80,$F79))*$D79</f>
        <v>0</v>
      </c>
      <c r="H79" s="14">
        <f ca="1">IFERROR(INDEX(H$320:H$343,MATCH($F79,$B$320:$B$343,0))/INDEX($D$320:$D$343,MATCH($F79,$B$320:$B$343,0)),SUMIFS('Input-Allocators'!E$32:E$80,'Input-Allocators'!$B$32:$B$80,$F79))*$D79</f>
        <v>0</v>
      </c>
      <c r="I79" s="14">
        <f ca="1">IFERROR(INDEX(I$320:I$343,MATCH($F79,$B$320:$B$343,0))/INDEX($D$320:$D$343,MATCH($F79,$B$320:$B$343,0)),SUMIFS('Input-Allocators'!F$32:F$80,'Input-Allocators'!$B$32:$B$80,$F79))*$D79</f>
        <v>0</v>
      </c>
      <c r="J79" s="14">
        <f ca="1">IFERROR(INDEX(J$320:J$343,MATCH($F79,$B$320:$B$343,0))/INDEX($D$320:$D$343,MATCH($F79,$B$320:$B$343,0)),SUMIFS('Input-Allocators'!G$32:G$80,'Input-Allocators'!$B$32:$B$80,$F79))*$D79</f>
        <v>0</v>
      </c>
      <c r="K79" s="14">
        <f ca="1">IFERROR(INDEX(K$320:K$343,MATCH($F79,$B$320:$B$343,0))/INDEX($D$320:$D$343,MATCH($F79,$B$320:$B$343,0)),SUMIFS('Input-Allocators'!H$32:H$80,'Input-Allocators'!$B$32:$B$80,$F79))*$D79</f>
        <v>0</v>
      </c>
      <c r="L79" s="14">
        <f ca="1">IFERROR(INDEX(L$320:L$343,MATCH($F79,$B$320:$B$343,0))/INDEX($D$320:$D$343,MATCH($F79,$B$320:$B$343,0)),SUMIFS('Input-Allocators'!I$32:I$80,'Input-Allocators'!$B$32:$B$80,$F79))*$D79</f>
        <v>0</v>
      </c>
      <c r="M79" s="14">
        <f ca="1">IFERROR(INDEX(M$320:M$343,MATCH($F79,$B$320:$B$343,0))/INDEX($D$320:$D$343,MATCH($F79,$B$320:$B$343,0)),SUMIFS('Input-Allocators'!J$32:J$80,'Input-Allocators'!$B$32:$B$80,$F79))*$D79</f>
        <v>0</v>
      </c>
      <c r="N79" s="14">
        <f ca="1">IFERROR(INDEX(N$320:N$343,MATCH($F79,$B$320:$B$343,0))/INDEX($D$320:$D$343,MATCH($F79,$B$320:$B$343,0)),SUMIFS('Input-Allocators'!K$32:K$80,'Input-Allocators'!$B$32:$B$80,$F79))*$D79</f>
        <v>0</v>
      </c>
      <c r="O79" s="14">
        <f ca="1">IFERROR(INDEX(O$320:O$343,MATCH($F79,$B$320:$B$343,0))/INDEX($D$320:$D$343,MATCH($F79,$B$320:$B$343,0)),SUMIFS('Input-Allocators'!L$32:L$80,'Input-Allocators'!$B$32:$B$80,$F79))*$D79</f>
        <v>0</v>
      </c>
      <c r="P79" s="14">
        <f ca="1">IFERROR(INDEX(P$320:P$343,MATCH($F79,$B$320:$B$343,0))/INDEX($D$320:$D$343,MATCH($F79,$B$320:$B$343,0)),SUMIFS('Input-Allocators'!M$32:M$80,'Input-Allocators'!$B$32:$B$80,$F79))*$D79</f>
        <v>0</v>
      </c>
      <c r="Q79" s="14">
        <f ca="1">IFERROR(INDEX(Q$320:Q$343,MATCH($F79,$B$320:$B$343,0))/INDEX($D$320:$D$343,MATCH($F79,$B$320:$B$343,0)),SUMIFS('Input-Allocators'!N$32:N$80,'Input-Allocators'!$B$32:$B$80,$F79))*$D79</f>
        <v>0</v>
      </c>
      <c r="R79" s="14">
        <f ca="1">IFERROR(INDEX(R$320:R$343,MATCH($F79,$B$320:$B$343,0))/INDEX($D$320:$D$343,MATCH($F79,$B$320:$B$343,0)),SUMIFS('Input-Allocators'!O$32:O$80,'Input-Allocators'!$B$32:$B$80,$F79))*$D79</f>
        <v>0</v>
      </c>
      <c r="S79" s="14">
        <f ca="1">IFERROR(INDEX(S$320:S$343,MATCH($F79,$B$320:$B$343,0))/INDEX($D$320:$D$343,MATCH($F79,$B$320:$B$343,0)),SUMIFS('Input-Allocators'!P$32:P$80,'Input-Allocators'!$B$32:$B$80,$F79))*$D79</f>
        <v>0</v>
      </c>
      <c r="T79" s="14">
        <f ca="1">IFERROR(INDEX(T$320:T$343,MATCH($F79,$B$320:$B$343,0))/INDEX($D$320:$D$343,MATCH($F79,$B$320:$B$343,0)),SUMIFS('Input-Allocators'!Q$32:Q$80,'Input-Allocators'!$B$32:$B$80,$F79))*$D79</f>
        <v>0</v>
      </c>
      <c r="U79" s="14">
        <f ca="1">IFERROR(INDEX(U$320:U$343,MATCH($F79,$B$320:$B$343,0))/INDEX($D$320:$D$343,MATCH($F79,$B$320:$B$343,0)),SUMIFS('Input-Allocators'!R$32:R$80,'Input-Allocators'!$B$32:$B$80,$F79))*$D79</f>
        <v>0</v>
      </c>
    </row>
    <row r="80" spans="1:21" outlineLevel="1">
      <c r="A80" s="46">
        <f>IF(ISBLANK('Input-Accounts'!A80),"",'Input-Accounts'!A80)</f>
        <v>65</v>
      </c>
      <c r="B80" s="80" t="str">
        <f>IF(ISBLANK('Input-Accounts'!B80),"",'Input-Accounts'!B80)</f>
        <v>Mains</v>
      </c>
      <c r="C80" s="46">
        <f>IF(ISBLANK('Input-Accounts'!C80),"",'Input-Accounts'!C80)</f>
        <v>367</v>
      </c>
      <c r="D80" s="14">
        <f t="shared" ca="1" si="21"/>
        <v>0</v>
      </c>
      <c r="E80" s="14">
        <f ca="1">IFERROR(IF(D80="","",IF(D80=0,0,IF(ABS(D80-SUM($G80:$U80))&lt;Check_Limit,0,1))),1)</f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4">
        <f ca="1">IFERROR(INDEX(G$320:G$343,MATCH($F80,$B$320:$B$343,0))/INDEX($D$320:$D$343,MATCH($F80,$B$320:$B$343,0)),SUMIFS('Input-Allocators'!D$32:D$80,'Input-Allocators'!$B$32:$B$80,$F80))*$D80</f>
        <v>0</v>
      </c>
      <c r="H80" s="14">
        <f ca="1">IFERROR(INDEX(H$320:H$343,MATCH($F80,$B$320:$B$343,0))/INDEX($D$320:$D$343,MATCH($F80,$B$320:$B$343,0)),SUMIFS('Input-Allocators'!E$32:E$80,'Input-Allocators'!$B$32:$B$80,$F80))*$D80</f>
        <v>0</v>
      </c>
      <c r="I80" s="14">
        <f ca="1">IFERROR(INDEX(I$320:I$343,MATCH($F80,$B$320:$B$343,0))/INDEX($D$320:$D$343,MATCH($F80,$B$320:$B$343,0)),SUMIFS('Input-Allocators'!F$32:F$80,'Input-Allocators'!$B$32:$B$80,$F80))*$D80</f>
        <v>0</v>
      </c>
      <c r="J80" s="14">
        <f ca="1">IFERROR(INDEX(J$320:J$343,MATCH($F80,$B$320:$B$343,0))/INDEX($D$320:$D$343,MATCH($F80,$B$320:$B$343,0)),SUMIFS('Input-Allocators'!G$32:G$80,'Input-Allocators'!$B$32:$B$80,$F80))*$D80</f>
        <v>0</v>
      </c>
      <c r="K80" s="14">
        <f ca="1">IFERROR(INDEX(K$320:K$343,MATCH($F80,$B$320:$B$343,0))/INDEX($D$320:$D$343,MATCH($F80,$B$320:$B$343,0)),SUMIFS('Input-Allocators'!H$32:H$80,'Input-Allocators'!$B$32:$B$80,$F80))*$D80</f>
        <v>0</v>
      </c>
      <c r="L80" s="14">
        <f ca="1">IFERROR(INDEX(L$320:L$343,MATCH($F80,$B$320:$B$343,0))/INDEX($D$320:$D$343,MATCH($F80,$B$320:$B$343,0)),SUMIFS('Input-Allocators'!I$32:I$80,'Input-Allocators'!$B$32:$B$80,$F80))*$D80</f>
        <v>0</v>
      </c>
      <c r="M80" s="14">
        <f ca="1">IFERROR(INDEX(M$320:M$343,MATCH($F80,$B$320:$B$343,0))/INDEX($D$320:$D$343,MATCH($F80,$B$320:$B$343,0)),SUMIFS('Input-Allocators'!J$32:J$80,'Input-Allocators'!$B$32:$B$80,$F80))*$D80</f>
        <v>0</v>
      </c>
      <c r="N80" s="14">
        <f ca="1">IFERROR(INDEX(N$320:N$343,MATCH($F80,$B$320:$B$343,0))/INDEX($D$320:$D$343,MATCH($F80,$B$320:$B$343,0)),SUMIFS('Input-Allocators'!K$32:K$80,'Input-Allocators'!$B$32:$B$80,$F80))*$D80</f>
        <v>0</v>
      </c>
      <c r="O80" s="14">
        <f ca="1">IFERROR(INDEX(O$320:O$343,MATCH($F80,$B$320:$B$343,0))/INDEX($D$320:$D$343,MATCH($F80,$B$320:$B$343,0)),SUMIFS('Input-Allocators'!L$32:L$80,'Input-Allocators'!$B$32:$B$80,$F80))*$D80</f>
        <v>0</v>
      </c>
      <c r="P80" s="14">
        <f ca="1">IFERROR(INDEX(P$320:P$343,MATCH($F80,$B$320:$B$343,0))/INDEX($D$320:$D$343,MATCH($F80,$B$320:$B$343,0)),SUMIFS('Input-Allocators'!M$32:M$80,'Input-Allocators'!$B$32:$B$80,$F80))*$D80</f>
        <v>0</v>
      </c>
      <c r="Q80" s="14">
        <f ca="1">IFERROR(INDEX(Q$320:Q$343,MATCH($F80,$B$320:$B$343,0))/INDEX($D$320:$D$343,MATCH($F80,$B$320:$B$343,0)),SUMIFS('Input-Allocators'!N$32:N$80,'Input-Allocators'!$B$32:$B$80,$F80))*$D80</f>
        <v>0</v>
      </c>
      <c r="R80" s="14">
        <f ca="1">IFERROR(INDEX(R$320:R$343,MATCH($F80,$B$320:$B$343,0))/INDEX($D$320:$D$343,MATCH($F80,$B$320:$B$343,0)),SUMIFS('Input-Allocators'!O$32:O$80,'Input-Allocators'!$B$32:$B$80,$F80))*$D80</f>
        <v>0</v>
      </c>
      <c r="S80" s="14">
        <f ca="1">IFERROR(INDEX(S$320:S$343,MATCH($F80,$B$320:$B$343,0))/INDEX($D$320:$D$343,MATCH($F80,$B$320:$B$343,0)),SUMIFS('Input-Allocators'!P$32:P$80,'Input-Allocators'!$B$32:$B$80,$F80))*$D80</f>
        <v>0</v>
      </c>
      <c r="T80" s="14">
        <f ca="1">IFERROR(INDEX(T$320:T$343,MATCH($F80,$B$320:$B$343,0))/INDEX($D$320:$D$343,MATCH($F80,$B$320:$B$343,0)),SUMIFS('Input-Allocators'!Q$32:Q$80,'Input-Allocators'!$B$32:$B$80,$F80))*$D80</f>
        <v>0</v>
      </c>
      <c r="U80" s="14">
        <f ca="1">IFERROR(INDEX(U$320:U$343,MATCH($F80,$B$320:$B$343,0))/INDEX($D$320:$D$343,MATCH($F80,$B$320:$B$343,0)),SUMIFS('Input-Allocators'!R$32:R$80,'Input-Allocators'!$B$32:$B$80,$F80))*$D80</f>
        <v>0</v>
      </c>
    </row>
    <row r="81" spans="1:21" outlineLevel="1">
      <c r="A81" s="46">
        <f>IF(ISBLANK('Input-Accounts'!A81),"",'Input-Accounts'!A81)</f>
        <v>66</v>
      </c>
      <c r="B81" s="80" t="str">
        <f>IF(ISBLANK('Input-Accounts'!B81),"",'Input-Accounts'!B81)</f>
        <v>Measuring and regulating station equipment</v>
      </c>
      <c r="C81" s="46">
        <f>IF(ISBLANK('Input-Accounts'!C81),"",'Input-Accounts'!C81)</f>
        <v>369</v>
      </c>
      <c r="D81" s="14">
        <f t="shared" ca="1" si="21"/>
        <v>0</v>
      </c>
      <c r="E81" s="14">
        <f t="shared" ref="E81" ca="1" si="23">IFERROR(IF(D81="","",IF(D81=0,0,IF(ABS(D81-SUM($G81:$U81))&lt;Check_Limit,0,1))),1)</f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4">
        <f ca="1">IFERROR(INDEX(G$320:G$343,MATCH($F81,$B$320:$B$343,0))/INDEX($D$320:$D$343,MATCH($F81,$B$320:$B$343,0)),SUMIFS('Input-Allocators'!D$32:D$80,'Input-Allocators'!$B$32:$B$80,$F81))*$D81</f>
        <v>0</v>
      </c>
      <c r="H81" s="14">
        <f ca="1">IFERROR(INDEX(H$320:H$343,MATCH($F81,$B$320:$B$343,0))/INDEX($D$320:$D$343,MATCH($F81,$B$320:$B$343,0)),SUMIFS('Input-Allocators'!E$32:E$80,'Input-Allocators'!$B$32:$B$80,$F81))*$D81</f>
        <v>0</v>
      </c>
      <c r="I81" s="14">
        <f ca="1">IFERROR(INDEX(I$320:I$343,MATCH($F81,$B$320:$B$343,0))/INDEX($D$320:$D$343,MATCH($F81,$B$320:$B$343,0)),SUMIFS('Input-Allocators'!F$32:F$80,'Input-Allocators'!$B$32:$B$80,$F81))*$D81</f>
        <v>0</v>
      </c>
      <c r="J81" s="14">
        <f ca="1">IFERROR(INDEX(J$320:J$343,MATCH($F81,$B$320:$B$343,0))/INDEX($D$320:$D$343,MATCH($F81,$B$320:$B$343,0)),SUMIFS('Input-Allocators'!G$32:G$80,'Input-Allocators'!$B$32:$B$80,$F81))*$D81</f>
        <v>0</v>
      </c>
      <c r="K81" s="14">
        <f ca="1">IFERROR(INDEX(K$320:K$343,MATCH($F81,$B$320:$B$343,0))/INDEX($D$320:$D$343,MATCH($F81,$B$320:$B$343,0)),SUMIFS('Input-Allocators'!H$32:H$80,'Input-Allocators'!$B$32:$B$80,$F81))*$D81</f>
        <v>0</v>
      </c>
      <c r="L81" s="14">
        <f ca="1">IFERROR(INDEX(L$320:L$343,MATCH($F81,$B$320:$B$343,0))/INDEX($D$320:$D$343,MATCH($F81,$B$320:$B$343,0)),SUMIFS('Input-Allocators'!I$32:I$80,'Input-Allocators'!$B$32:$B$80,$F81))*$D81</f>
        <v>0</v>
      </c>
      <c r="M81" s="14">
        <f ca="1">IFERROR(INDEX(M$320:M$343,MATCH($F81,$B$320:$B$343,0))/INDEX($D$320:$D$343,MATCH($F81,$B$320:$B$343,0)),SUMIFS('Input-Allocators'!J$32:J$80,'Input-Allocators'!$B$32:$B$80,$F81))*$D81</f>
        <v>0</v>
      </c>
      <c r="N81" s="14">
        <f ca="1">IFERROR(INDEX(N$320:N$343,MATCH($F81,$B$320:$B$343,0))/INDEX($D$320:$D$343,MATCH($F81,$B$320:$B$343,0)),SUMIFS('Input-Allocators'!K$32:K$80,'Input-Allocators'!$B$32:$B$80,$F81))*$D81</f>
        <v>0</v>
      </c>
      <c r="O81" s="14">
        <f ca="1">IFERROR(INDEX(O$320:O$343,MATCH($F81,$B$320:$B$343,0))/INDEX($D$320:$D$343,MATCH($F81,$B$320:$B$343,0)),SUMIFS('Input-Allocators'!L$32:L$80,'Input-Allocators'!$B$32:$B$80,$F81))*$D81</f>
        <v>0</v>
      </c>
      <c r="P81" s="14">
        <f ca="1">IFERROR(INDEX(P$320:P$343,MATCH($F81,$B$320:$B$343,0))/INDEX($D$320:$D$343,MATCH($F81,$B$320:$B$343,0)),SUMIFS('Input-Allocators'!M$32:M$80,'Input-Allocators'!$B$32:$B$80,$F81))*$D81</f>
        <v>0</v>
      </c>
      <c r="Q81" s="14">
        <f ca="1">IFERROR(INDEX(Q$320:Q$343,MATCH($F81,$B$320:$B$343,0))/INDEX($D$320:$D$343,MATCH($F81,$B$320:$B$343,0)),SUMIFS('Input-Allocators'!N$32:N$80,'Input-Allocators'!$B$32:$B$80,$F81))*$D81</f>
        <v>0</v>
      </c>
      <c r="R81" s="14">
        <f ca="1">IFERROR(INDEX(R$320:R$343,MATCH($F81,$B$320:$B$343,0))/INDEX($D$320:$D$343,MATCH($F81,$B$320:$B$343,0)),SUMIFS('Input-Allocators'!O$32:O$80,'Input-Allocators'!$B$32:$B$80,$F81))*$D81</f>
        <v>0</v>
      </c>
      <c r="S81" s="14">
        <f ca="1">IFERROR(INDEX(S$320:S$343,MATCH($F81,$B$320:$B$343,0))/INDEX($D$320:$D$343,MATCH($F81,$B$320:$B$343,0)),SUMIFS('Input-Allocators'!P$32:P$80,'Input-Allocators'!$B$32:$B$80,$F81))*$D81</f>
        <v>0</v>
      </c>
      <c r="T81" s="14">
        <f ca="1">IFERROR(INDEX(T$320:T$343,MATCH($F81,$B$320:$B$343,0))/INDEX($D$320:$D$343,MATCH($F81,$B$320:$B$343,0)),SUMIFS('Input-Allocators'!Q$32:Q$80,'Input-Allocators'!$B$32:$B$80,$F81))*$D81</f>
        <v>0</v>
      </c>
      <c r="U81" s="14">
        <f ca="1">IFERROR(INDEX(U$320:U$343,MATCH($F81,$B$320:$B$343,0))/INDEX($D$320:$D$343,MATCH($F81,$B$320:$B$343,0)),SUMIFS('Input-Allocators'!R$32:R$80,'Input-Allocators'!$B$32:$B$80,$F81))*$D81</f>
        <v>0</v>
      </c>
    </row>
    <row r="82" spans="1:21" outlineLevel="1">
      <c r="A82" s="46">
        <f>IF(ISBLANK('Input-Accounts'!A82),"",'Input-Accounts'!A82)</f>
        <v>67</v>
      </c>
      <c r="B82" t="str">
        <f>IF(ISBLANK('Input-Accounts'!B82),"",'Input-Accounts'!B82)</f>
        <v xml:space="preserve">Subtotal - Transmission plant </v>
      </c>
      <c r="C82" s="46" t="str">
        <f>IF(ISBLANK('Input-Accounts'!C82),"",'Input-Accounts'!C82)</f>
        <v/>
      </c>
      <c r="D82" s="174">
        <f ca="1">SUBTOTAL(9,D77:D81)</f>
        <v>0</v>
      </c>
      <c r="E82" s="14">
        <f t="shared" ref="E82:E122" ca="1" si="24">IFERROR(IF(D82="","",IF(D82=0,0,IF(ABS(D82-SUM($G82:$U82))&lt;Check_Limit,0,1))),1)</f>
        <v>0</v>
      </c>
      <c r="F82" s="46"/>
      <c r="G82" s="174">
        <f t="shared" ref="G82:U82" ca="1" si="25">SUBTOTAL(9,G77:G81)</f>
        <v>0</v>
      </c>
      <c r="H82" s="174">
        <f t="shared" ca="1" si="25"/>
        <v>0</v>
      </c>
      <c r="I82" s="174">
        <f t="shared" ca="1" si="25"/>
        <v>0</v>
      </c>
      <c r="J82" s="174">
        <f t="shared" ca="1" si="25"/>
        <v>0</v>
      </c>
      <c r="K82" s="174">
        <f t="shared" ca="1" si="25"/>
        <v>0</v>
      </c>
      <c r="L82" s="174">
        <f t="shared" ca="1" si="25"/>
        <v>0</v>
      </c>
      <c r="M82" s="174">
        <f t="shared" ca="1" si="25"/>
        <v>0</v>
      </c>
      <c r="N82" s="174">
        <f t="shared" ca="1" si="25"/>
        <v>0</v>
      </c>
      <c r="O82" s="174">
        <f t="shared" ca="1" si="25"/>
        <v>0</v>
      </c>
      <c r="P82" s="174">
        <f t="shared" ca="1" si="25"/>
        <v>0</v>
      </c>
      <c r="Q82" s="174">
        <f t="shared" ca="1" si="25"/>
        <v>0</v>
      </c>
      <c r="R82" s="174">
        <f t="shared" ca="1" si="25"/>
        <v>0</v>
      </c>
      <c r="S82" s="174">
        <f t="shared" ca="1" si="25"/>
        <v>0</v>
      </c>
      <c r="T82" s="174">
        <f t="shared" ca="1" si="25"/>
        <v>0</v>
      </c>
      <c r="U82" s="174">
        <f t="shared" ca="1" si="25"/>
        <v>0</v>
      </c>
    </row>
    <row r="83" spans="1:21" outlineLevel="1">
      <c r="A83" s="46" t="str">
        <f>IF(ISBLANK('Input-Accounts'!A83),"",'Input-Accounts'!A83)</f>
        <v/>
      </c>
      <c r="B83" s="80" t="str">
        <f>IF(ISBLANK('Input-Accounts'!B83),"",'Input-Accounts'!B83)</f>
        <v/>
      </c>
      <c r="C83" s="46" t="str">
        <f>IF(ISBLANK('Input-Accounts'!C83),"",'Input-Accounts'!C83)</f>
        <v/>
      </c>
      <c r="D83" s="14"/>
      <c r="E83" s="14" t="str">
        <f t="shared" si="24"/>
        <v/>
      </c>
      <c r="F83" s="3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outlineLevel="1">
      <c r="A84" s="46">
        <f>IF(ISBLANK('Input-Accounts'!A84),"",'Input-Accounts'!A84)</f>
        <v>68</v>
      </c>
      <c r="B84" s="1" t="str">
        <f>IF(ISBLANK('Input-Accounts'!B84),"",'Input-Accounts'!B84)</f>
        <v>Distribution Plant</v>
      </c>
      <c r="C84" s="46" t="str">
        <f>IF(ISBLANK('Input-Accounts'!C84),"",'Input-Accounts'!C84)</f>
        <v/>
      </c>
      <c r="D84" s="14"/>
      <c r="E84" s="14" t="str">
        <f t="shared" si="24"/>
        <v/>
      </c>
      <c r="F84" s="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outlineLevel="1">
      <c r="A85" s="46">
        <f>IF(ISBLANK('Input-Accounts'!A85),"",'Input-Accounts'!A85)</f>
        <v>69</v>
      </c>
      <c r="B85" s="80" t="str">
        <f>IF(ISBLANK('Input-Accounts'!B85),"",'Input-Accounts'!B85)</f>
        <v>Land and land rights</v>
      </c>
      <c r="C85" s="46">
        <f>IF(ISBLANK('Input-Accounts'!C85),"",'Input-Accounts'!C85)</f>
        <v>374</v>
      </c>
      <c r="D85" s="14">
        <f t="shared" ref="D85:D95" ca="1" si="26">INDIRECT("Classification!"&amp;$D$5&amp;ROW())</f>
        <v>-2840.0320000000002</v>
      </c>
      <c r="E85" s="14">
        <f t="shared" ca="1" si="24"/>
        <v>0</v>
      </c>
      <c r="F85" s="3" t="str" cm="1">
        <f t="array" aca="1" ref="F85" ca="1">IF(D85=0,"-",IF('Input-Accounts'!$E85&lt;&gt;0,'Input-Accounts'!$E85,INDEX('Input-Accounts'!$H85:$J85,,MATCH($F$6,'Input-Accounts'!$H$6:$J$6,0))))</f>
        <v>CUST_DEM</v>
      </c>
      <c r="G85" s="14">
        <f ca="1">IFERROR(INDEX(G$320:G$343,MATCH($F85,$B$320:$B$343,0))/INDEX($D$320:$D$343,MATCH($F85,$B$320:$B$343,0)),SUMIFS('Input-Allocators'!D$32:D$80,'Input-Allocators'!$B$32:$B$80,$F85))*$D85</f>
        <v>-2222.8788434591584</v>
      </c>
      <c r="H85" s="14">
        <f ca="1">IFERROR(INDEX(H$320:H$343,MATCH($F85,$B$320:$B$343,0))/INDEX($D$320:$D$343,MATCH($F85,$B$320:$B$343,0)),SUMIFS('Input-Allocators'!E$32:E$80,'Input-Allocators'!$B$32:$B$80,$F85))*$D85</f>
        <v>-122.00930927013407</v>
      </c>
      <c r="I85" s="14">
        <f ca="1">IFERROR(INDEX(I$320:I$343,MATCH($F85,$B$320:$B$343,0))/INDEX($D$320:$D$343,MATCH($F85,$B$320:$B$343,0)),SUMIFS('Input-Allocators'!F$32:F$80,'Input-Allocators'!$B$32:$B$80,$F85))*$D85</f>
        <v>-105.98071292074333</v>
      </c>
      <c r="J85" s="14">
        <f ca="1">IFERROR(INDEX(J$320:J$343,MATCH($F85,$B$320:$B$343,0))/INDEX($D$320:$D$343,MATCH($F85,$B$320:$B$343,0)),SUMIFS('Input-Allocators'!G$32:G$80,'Input-Allocators'!$B$32:$B$80,$F85))*$D85</f>
        <v>-227.04225337342334</v>
      </c>
      <c r="K85" s="14">
        <f ca="1">IFERROR(INDEX(K$320:K$343,MATCH($F85,$B$320:$B$343,0))/INDEX($D$320:$D$343,MATCH($F85,$B$320:$B$343,0)),SUMIFS('Input-Allocators'!H$32:H$80,'Input-Allocators'!$B$32:$B$80,$F85))*$D85</f>
        <v>-0.91470409894141158</v>
      </c>
      <c r="L85" s="14">
        <f ca="1">IFERROR(INDEX(L$320:L$343,MATCH($F85,$B$320:$B$343,0))/INDEX($D$320:$D$343,MATCH($F85,$B$320:$B$343,0)),SUMIFS('Input-Allocators'!I$32:I$80,'Input-Allocators'!$B$32:$B$80,$F85))*$D85</f>
        <v>-3.8162602828521863</v>
      </c>
      <c r="M85" s="14">
        <f ca="1">IFERROR(INDEX(M$320:M$343,MATCH($F85,$B$320:$B$343,0))/INDEX($D$320:$D$343,MATCH($F85,$B$320:$B$343,0)),SUMIFS('Input-Allocators'!J$32:J$80,'Input-Allocators'!$B$32:$B$80,$F85))*$D85</f>
        <v>-76.736176887131876</v>
      </c>
      <c r="N85" s="14">
        <f ca="1">IFERROR(INDEX(N$320:N$343,MATCH($F85,$B$320:$B$343,0))/INDEX($D$320:$D$343,MATCH($F85,$B$320:$B$343,0)),SUMIFS('Input-Allocators'!K$32:K$80,'Input-Allocators'!$B$32:$B$80,$F85))*$D85</f>
        <v>-24.703696585978761</v>
      </c>
      <c r="O85" s="14">
        <f ca="1">IFERROR(INDEX(O$320:O$343,MATCH($F85,$B$320:$B$343,0))/INDEX($D$320:$D$343,MATCH($F85,$B$320:$B$343,0)),SUMIFS('Input-Allocators'!L$32:L$80,'Input-Allocators'!$B$32:$B$80,$F85))*$D85</f>
        <v>-55.950043121636774</v>
      </c>
      <c r="P85" s="14">
        <f ca="1">IFERROR(INDEX(P$320:P$343,MATCH($F85,$B$320:$B$343,0))/INDEX($D$320:$D$343,MATCH($F85,$B$320:$B$343,0)),SUMIFS('Input-Allocators'!M$32:M$80,'Input-Allocators'!$B$32:$B$80,$F85))*$D85</f>
        <v>0</v>
      </c>
      <c r="Q85" s="14">
        <f ca="1">IFERROR(INDEX(Q$320:Q$343,MATCH($F85,$B$320:$B$343,0))/INDEX($D$320:$D$343,MATCH($F85,$B$320:$B$343,0)),SUMIFS('Input-Allocators'!N$32:N$80,'Input-Allocators'!$B$32:$B$80,$F85))*$D85</f>
        <v>0</v>
      </c>
      <c r="R85" s="14">
        <f ca="1">IFERROR(INDEX(R$320:R$343,MATCH($F85,$B$320:$B$343,0))/INDEX($D$320:$D$343,MATCH($F85,$B$320:$B$343,0)),SUMIFS('Input-Allocators'!O$32:O$80,'Input-Allocators'!$B$32:$B$80,$F85))*$D85</f>
        <v>0</v>
      </c>
      <c r="S85" s="14">
        <f ca="1">IFERROR(INDEX(S$320:S$343,MATCH($F85,$B$320:$B$343,0))/INDEX($D$320:$D$343,MATCH($F85,$B$320:$B$343,0)),SUMIFS('Input-Allocators'!P$32:P$80,'Input-Allocators'!$B$32:$B$80,$F85))*$D85</f>
        <v>0</v>
      </c>
      <c r="T85" s="14">
        <f ca="1">IFERROR(INDEX(T$320:T$343,MATCH($F85,$B$320:$B$343,0))/INDEX($D$320:$D$343,MATCH($F85,$B$320:$B$343,0)),SUMIFS('Input-Allocators'!Q$32:Q$80,'Input-Allocators'!$B$32:$B$80,$F85))*$D85</f>
        <v>0</v>
      </c>
      <c r="U85" s="14">
        <f ca="1">IFERROR(INDEX(U$320:U$343,MATCH($F85,$B$320:$B$343,0))/INDEX($D$320:$D$343,MATCH($F85,$B$320:$B$343,0)),SUMIFS('Input-Allocators'!R$32:R$80,'Input-Allocators'!$B$32:$B$80,$F85))*$D85</f>
        <v>0</v>
      </c>
    </row>
    <row r="86" spans="1:21" outlineLevel="1">
      <c r="A86" s="46">
        <f>IF(ISBLANK('Input-Accounts'!A86),"",'Input-Accounts'!A86)</f>
        <v>70</v>
      </c>
      <c r="B86" s="80" t="str">
        <f>IF(ISBLANK('Input-Accounts'!B86),"",'Input-Accounts'!B86)</f>
        <v>Structures and improvements</v>
      </c>
      <c r="C86" s="46">
        <f>IF(ISBLANK('Input-Accounts'!C86),"",'Input-Accounts'!C86)</f>
        <v>375</v>
      </c>
      <c r="D86" s="14">
        <f t="shared" ca="1" si="26"/>
        <v>-3170.9471989838858</v>
      </c>
      <c r="E86" s="14">
        <f t="shared" ca="1" si="24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INT_DIST_SUBTOTAL</v>
      </c>
      <c r="G86" s="14">
        <f ca="1">IFERROR(INDEX(G$320:G$343,MATCH($F86,$B$320:$B$343,0))/INDEX($D$320:$D$343,MATCH($F86,$B$320:$B$343,0)),SUMIFS('Input-Allocators'!D$32:D$80,'Input-Allocators'!$B$32:$B$80,$F86))*$D86</f>
        <v>-2481.8845148038326</v>
      </c>
      <c r="H86" s="14">
        <f ca="1">IFERROR(INDEX(H$320:H$343,MATCH($F86,$B$320:$B$343,0))/INDEX($D$320:$D$343,MATCH($F86,$B$320:$B$343,0)),SUMIFS('Input-Allocators'!E$32:E$80,'Input-Allocators'!$B$32:$B$80,$F86))*$D86</f>
        <v>-136.22560502138361</v>
      </c>
      <c r="I86" s="14">
        <f ca="1">IFERROR(INDEX(I$320:I$343,MATCH($F86,$B$320:$B$343,0))/INDEX($D$320:$D$343,MATCH($F86,$B$320:$B$343,0)),SUMIFS('Input-Allocators'!F$32:F$80,'Input-Allocators'!$B$32:$B$80,$F86))*$D86</f>
        <v>-118.32938670491967</v>
      </c>
      <c r="J86" s="14">
        <f ca="1">IFERROR(INDEX(J$320:J$343,MATCH($F86,$B$320:$B$343,0))/INDEX($D$320:$D$343,MATCH($F86,$B$320:$B$343,0)),SUMIFS('Input-Allocators'!G$32:G$80,'Input-Allocators'!$B$32:$B$80,$F86))*$D86</f>
        <v>-253.49679066483978</v>
      </c>
      <c r="K86" s="14">
        <f ca="1">IFERROR(INDEX(K$320:K$343,MATCH($F86,$B$320:$B$343,0))/INDEX($D$320:$D$343,MATCH($F86,$B$320:$B$343,0)),SUMIFS('Input-Allocators'!H$32:H$80,'Input-Allocators'!$B$32:$B$80,$F86))*$D86</f>
        <v>-1.0212837039995846</v>
      </c>
      <c r="L86" s="14">
        <f ca="1">IFERROR(INDEX(L$320:L$343,MATCH($F86,$B$320:$B$343,0))/INDEX($D$320:$D$343,MATCH($F86,$B$320:$B$343,0)),SUMIFS('Input-Allocators'!I$32:I$80,'Input-Allocators'!$B$32:$B$80,$F86))*$D86</f>
        <v>-4.2609237693461166</v>
      </c>
      <c r="M86" s="14">
        <f ca="1">IFERROR(INDEX(M$320:M$343,MATCH($F86,$B$320:$B$343,0))/INDEX($D$320:$D$343,MATCH($F86,$B$320:$B$343,0)),SUMIFS('Input-Allocators'!J$32:J$80,'Input-Allocators'!$B$32:$B$80,$F86))*$D86</f>
        <v>-85.677332213504215</v>
      </c>
      <c r="N86" s="14">
        <f ca="1">IFERROR(INDEX(N$320:N$343,MATCH($F86,$B$320:$B$343,0))/INDEX($D$320:$D$343,MATCH($F86,$B$320:$B$343,0)),SUMIFS('Input-Allocators'!K$32:K$80,'Input-Allocators'!$B$32:$B$80,$F86))*$D86</f>
        <v>-27.582124952767128</v>
      </c>
      <c r="O86" s="14">
        <f ca="1">IFERROR(INDEX(O$320:O$343,MATCH($F86,$B$320:$B$343,0))/INDEX($D$320:$D$343,MATCH($F86,$B$320:$B$343,0)),SUMIFS('Input-Allocators'!L$32:L$80,'Input-Allocators'!$B$32:$B$80,$F86))*$D86</f>
        <v>-62.469237149293299</v>
      </c>
      <c r="P86" s="14">
        <f ca="1">IFERROR(INDEX(P$320:P$343,MATCH($F86,$B$320:$B$343,0))/INDEX($D$320:$D$343,MATCH($F86,$B$320:$B$343,0)),SUMIFS('Input-Allocators'!M$32:M$80,'Input-Allocators'!$B$32:$B$80,$F86))*$D86</f>
        <v>0</v>
      </c>
      <c r="Q86" s="14">
        <f ca="1">IFERROR(INDEX(Q$320:Q$343,MATCH($F86,$B$320:$B$343,0))/INDEX($D$320:$D$343,MATCH($F86,$B$320:$B$343,0)),SUMIFS('Input-Allocators'!N$32:N$80,'Input-Allocators'!$B$32:$B$80,$F86))*$D86</f>
        <v>0</v>
      </c>
      <c r="R86" s="14">
        <f ca="1">IFERROR(INDEX(R$320:R$343,MATCH($F86,$B$320:$B$343,0))/INDEX($D$320:$D$343,MATCH($F86,$B$320:$B$343,0)),SUMIFS('Input-Allocators'!O$32:O$80,'Input-Allocators'!$B$32:$B$80,$F86))*$D86</f>
        <v>0</v>
      </c>
      <c r="S86" s="14">
        <f ca="1">IFERROR(INDEX(S$320:S$343,MATCH($F86,$B$320:$B$343,0))/INDEX($D$320:$D$343,MATCH($F86,$B$320:$B$343,0)),SUMIFS('Input-Allocators'!P$32:P$80,'Input-Allocators'!$B$32:$B$80,$F86))*$D86</f>
        <v>0</v>
      </c>
      <c r="T86" s="14">
        <f ca="1">IFERROR(INDEX(T$320:T$343,MATCH($F86,$B$320:$B$343,0))/INDEX($D$320:$D$343,MATCH($F86,$B$320:$B$343,0)),SUMIFS('Input-Allocators'!Q$32:Q$80,'Input-Allocators'!$B$32:$B$80,$F86))*$D86</f>
        <v>0</v>
      </c>
      <c r="U86" s="14">
        <f ca="1">IFERROR(INDEX(U$320:U$343,MATCH($F86,$B$320:$B$343,0))/INDEX($D$320:$D$343,MATCH($F86,$B$320:$B$343,0)),SUMIFS('Input-Allocators'!R$32:R$80,'Input-Allocators'!$B$32:$B$80,$F86))*$D86</f>
        <v>0</v>
      </c>
    </row>
    <row r="87" spans="1:21" outlineLevel="1">
      <c r="A87" s="46">
        <f>IF(ISBLANK('Input-Accounts'!A87),"",'Input-Accounts'!A87)</f>
        <v>71</v>
      </c>
      <c r="B87" s="80" t="str">
        <f>IF(ISBLANK('Input-Accounts'!B87),"",'Input-Accounts'!B87)</f>
        <v>Mains</v>
      </c>
      <c r="C87" s="46">
        <f>IF(ISBLANK('Input-Accounts'!C87),"",'Input-Accounts'!C87)</f>
        <v>376</v>
      </c>
      <c r="D87" s="14">
        <f t="shared" ca="1" si="26"/>
        <v>-108511.145</v>
      </c>
      <c r="E87" s="14">
        <f t="shared" ca="1" si="24"/>
        <v>0</v>
      </c>
      <c r="F87" s="3" t="str" cm="1">
        <f t="array" aca="1" ref="F87" ca="1">IF(D87=0,"-",IF('Input-Accounts'!$E87&lt;&gt;0,'Input-Accounts'!$E87,INDEX('Input-Accounts'!$H87:$J87,,MATCH($F$6,'Input-Accounts'!$H$6:$J$6,0))))</f>
        <v>CUST_DEM</v>
      </c>
      <c r="G87" s="14">
        <f ca="1">IFERROR(INDEX(G$320:G$343,MATCH($F87,$B$320:$B$343,0))/INDEX($D$320:$D$343,MATCH($F87,$B$320:$B$343,0)),SUMIFS('Input-Allocators'!D$32:D$80,'Input-Allocators'!$B$32:$B$80,$F87))*$D87</f>
        <v>-84931.130529525384</v>
      </c>
      <c r="H87" s="14">
        <f ca="1">IFERROR(INDEX(H$320:H$343,MATCH($F87,$B$320:$B$343,0))/INDEX($D$320:$D$343,MATCH($F87,$B$320:$B$343,0)),SUMIFS('Input-Allocators'!E$32:E$80,'Input-Allocators'!$B$32:$B$80,$F87))*$D87</f>
        <v>-4661.6974208605261</v>
      </c>
      <c r="I87" s="14">
        <f ca="1">IFERROR(INDEX(I$320:I$343,MATCH($F87,$B$320:$B$343,0))/INDEX($D$320:$D$343,MATCH($F87,$B$320:$B$343,0)),SUMIFS('Input-Allocators'!F$32:F$80,'Input-Allocators'!$B$32:$B$80,$F87))*$D87</f>
        <v>-4049.2813133606078</v>
      </c>
      <c r="J87" s="14">
        <f ca="1">IFERROR(INDEX(J$320:J$343,MATCH($F87,$B$320:$B$343,0))/INDEX($D$320:$D$343,MATCH($F87,$B$320:$B$343,0)),SUMIFS('Input-Allocators'!G$32:G$80,'Input-Allocators'!$B$32:$B$80,$F87))*$D87</f>
        <v>-8674.7666494357381</v>
      </c>
      <c r="K87" s="14">
        <f ca="1">IFERROR(INDEX(K$320:K$343,MATCH($F87,$B$320:$B$343,0))/INDEX($D$320:$D$343,MATCH($F87,$B$320:$B$343,0)),SUMIFS('Input-Allocators'!H$32:H$80,'Input-Allocators'!$B$32:$B$80,$F87))*$D87</f>
        <v>-34.948757307074658</v>
      </c>
      <c r="L87" s="14">
        <f ca="1">IFERROR(INDEX(L$320:L$343,MATCH($F87,$B$320:$B$343,0))/INDEX($D$320:$D$343,MATCH($F87,$B$320:$B$343,0)),SUMIFS('Input-Allocators'!I$32:I$80,'Input-Allocators'!$B$32:$B$80,$F87))*$D87</f>
        <v>-145.81060104615531</v>
      </c>
      <c r="M87" s="14">
        <f ca="1">IFERROR(INDEX(M$320:M$343,MATCH($F87,$B$320:$B$343,0))/INDEX($D$320:$D$343,MATCH($F87,$B$320:$B$343,0)),SUMIFS('Input-Allocators'!J$32:J$80,'Input-Allocators'!$B$32:$B$80,$F87))*$D87</f>
        <v>-2931.9142942562676</v>
      </c>
      <c r="N87" s="14">
        <f ca="1">IFERROR(INDEX(N$320:N$343,MATCH($F87,$B$320:$B$343,0))/INDEX($D$320:$D$343,MATCH($F87,$B$320:$B$343,0)),SUMIFS('Input-Allocators'!K$32:K$80,'Input-Allocators'!$B$32:$B$80,$F87))*$D87</f>
        <v>-943.87190083673227</v>
      </c>
      <c r="O87" s="14">
        <f ca="1">IFERROR(INDEX(O$320:O$343,MATCH($F87,$B$320:$B$343,0))/INDEX($D$320:$D$343,MATCH($F87,$B$320:$B$343,0)),SUMIFS('Input-Allocators'!L$32:L$80,'Input-Allocators'!$B$32:$B$80,$F87))*$D87</f>
        <v>-2137.7235333715184</v>
      </c>
      <c r="P87" s="14">
        <f ca="1">IFERROR(INDEX(P$320:P$343,MATCH($F87,$B$320:$B$343,0))/INDEX($D$320:$D$343,MATCH($F87,$B$320:$B$343,0)),SUMIFS('Input-Allocators'!M$32:M$80,'Input-Allocators'!$B$32:$B$80,$F87))*$D87</f>
        <v>0</v>
      </c>
      <c r="Q87" s="14">
        <f ca="1">IFERROR(INDEX(Q$320:Q$343,MATCH($F87,$B$320:$B$343,0))/INDEX($D$320:$D$343,MATCH($F87,$B$320:$B$343,0)),SUMIFS('Input-Allocators'!N$32:N$80,'Input-Allocators'!$B$32:$B$80,$F87))*$D87</f>
        <v>0</v>
      </c>
      <c r="R87" s="14">
        <f ca="1">IFERROR(INDEX(R$320:R$343,MATCH($F87,$B$320:$B$343,0))/INDEX($D$320:$D$343,MATCH($F87,$B$320:$B$343,0)),SUMIFS('Input-Allocators'!O$32:O$80,'Input-Allocators'!$B$32:$B$80,$F87))*$D87</f>
        <v>0</v>
      </c>
      <c r="S87" s="14">
        <f ca="1">IFERROR(INDEX(S$320:S$343,MATCH($F87,$B$320:$B$343,0))/INDEX($D$320:$D$343,MATCH($F87,$B$320:$B$343,0)),SUMIFS('Input-Allocators'!P$32:P$80,'Input-Allocators'!$B$32:$B$80,$F87))*$D87</f>
        <v>0</v>
      </c>
      <c r="T87" s="14">
        <f ca="1">IFERROR(INDEX(T$320:T$343,MATCH($F87,$B$320:$B$343,0))/INDEX($D$320:$D$343,MATCH($F87,$B$320:$B$343,0)),SUMIFS('Input-Allocators'!Q$32:Q$80,'Input-Allocators'!$B$32:$B$80,$F87))*$D87</f>
        <v>0</v>
      </c>
      <c r="U87" s="14">
        <f ca="1">IFERROR(INDEX(U$320:U$343,MATCH($F87,$B$320:$B$343,0))/INDEX($D$320:$D$343,MATCH($F87,$B$320:$B$343,0)),SUMIFS('Input-Allocators'!R$32:R$80,'Input-Allocators'!$B$32:$B$80,$F87))*$D87</f>
        <v>0</v>
      </c>
    </row>
    <row r="88" spans="1:21" outlineLevel="1">
      <c r="A88" s="46">
        <f>IF(ISBLANK('Input-Accounts'!A88),"",'Input-Accounts'!A88)</f>
        <v>72</v>
      </c>
      <c r="B88" s="80" t="str">
        <f>IF(ISBLANK('Input-Accounts'!B88),"",'Input-Accounts'!B88)</f>
        <v>Measuring and regulating station equipment—general</v>
      </c>
      <c r="C88" s="46">
        <f>IF(ISBLANK('Input-Accounts'!C88),"",'Input-Accounts'!C88)</f>
        <v>378</v>
      </c>
      <c r="D88" s="14">
        <f t="shared" ca="1" si="26"/>
        <v>-4458.5129999999999</v>
      </c>
      <c r="E88" s="14">
        <f t="shared" ca="1" si="24"/>
        <v>0</v>
      </c>
      <c r="F88" s="3" t="str" cm="1">
        <f t="array" aca="1" ref="F88" ca="1">IF(D88=0,"-",IF('Input-Accounts'!$E88&lt;&gt;0,'Input-Accounts'!$E88,INDEX('Input-Accounts'!$H88:$J88,,MATCH($F$6,'Input-Accounts'!$H$6:$J$6,0))))</f>
        <v>CUST_DEM</v>
      </c>
      <c r="G88" s="14">
        <f ca="1">IFERROR(INDEX(G$320:G$343,MATCH($F88,$B$320:$B$343,0))/INDEX($D$320:$D$343,MATCH($F88,$B$320:$B$343,0)),SUMIFS('Input-Allocators'!D$32:D$80,'Input-Allocators'!$B$32:$B$80,$F88))*$D88</f>
        <v>-3489.6558281694083</v>
      </c>
      <c r="H88" s="14">
        <f ca="1">IFERROR(INDEX(H$320:H$343,MATCH($F88,$B$320:$B$343,0))/INDEX($D$320:$D$343,MATCH($F88,$B$320:$B$343,0)),SUMIFS('Input-Allocators'!E$32:E$80,'Input-Allocators'!$B$32:$B$80,$F88))*$D88</f>
        <v>-191.54012754149011</v>
      </c>
      <c r="I88" s="14">
        <f ca="1">IFERROR(INDEX(I$320:I$343,MATCH($F88,$B$320:$B$343,0))/INDEX($D$320:$D$343,MATCH($F88,$B$320:$B$343,0)),SUMIFS('Input-Allocators'!F$32:F$80,'Input-Allocators'!$B$32:$B$80,$F88))*$D88</f>
        <v>-166.37713459087857</v>
      </c>
      <c r="J88" s="14">
        <f ca="1">IFERROR(INDEX(J$320:J$343,MATCH($F88,$B$320:$B$343,0))/INDEX($D$320:$D$343,MATCH($F88,$B$320:$B$343,0)),SUMIFS('Input-Allocators'!G$32:G$80,'Input-Allocators'!$B$32:$B$80,$F88))*$D88</f>
        <v>-356.42937763190753</v>
      </c>
      <c r="K88" s="14">
        <f ca="1">IFERROR(INDEX(K$320:K$343,MATCH($F88,$B$320:$B$343,0))/INDEX($D$320:$D$343,MATCH($F88,$B$320:$B$343,0)),SUMIFS('Input-Allocators'!H$32:H$80,'Input-Allocators'!$B$32:$B$80,$F88))*$D88</f>
        <v>-1.4359768186709057</v>
      </c>
      <c r="L88" s="14">
        <f ca="1">IFERROR(INDEX(L$320:L$343,MATCH($F88,$B$320:$B$343,0))/INDEX($D$320:$D$343,MATCH($F88,$B$320:$B$343,0)),SUMIFS('Input-Allocators'!I$32:I$80,'Input-Allocators'!$B$32:$B$80,$F88))*$D88</f>
        <v>-5.9910754817129348</v>
      </c>
      <c r="M88" s="14">
        <f ca="1">IFERROR(INDEX(M$320:M$343,MATCH($F88,$B$320:$B$343,0))/INDEX($D$320:$D$343,MATCH($F88,$B$320:$B$343,0)),SUMIFS('Input-Allocators'!J$32:J$80,'Input-Allocators'!$B$32:$B$80,$F88))*$D88</f>
        <v>-120.46668566466047</v>
      </c>
      <c r="N88" s="14">
        <f ca="1">IFERROR(INDEX(N$320:N$343,MATCH($F88,$B$320:$B$343,0))/INDEX($D$320:$D$343,MATCH($F88,$B$320:$B$343,0)),SUMIFS('Input-Allocators'!K$32:K$80,'Input-Allocators'!$B$32:$B$80,$F88))*$D88</f>
        <v>-38.781870196054804</v>
      </c>
      <c r="O88" s="14">
        <f ca="1">IFERROR(INDEX(O$320:O$343,MATCH($F88,$B$320:$B$343,0))/INDEX($D$320:$D$343,MATCH($F88,$B$320:$B$343,0)),SUMIFS('Input-Allocators'!L$32:L$80,'Input-Allocators'!$B$32:$B$80,$F88))*$D88</f>
        <v>-87.834923905215902</v>
      </c>
      <c r="P88" s="14">
        <f ca="1">IFERROR(INDEX(P$320:P$343,MATCH($F88,$B$320:$B$343,0))/INDEX($D$320:$D$343,MATCH($F88,$B$320:$B$343,0)),SUMIFS('Input-Allocators'!M$32:M$80,'Input-Allocators'!$B$32:$B$80,$F88))*$D88</f>
        <v>0</v>
      </c>
      <c r="Q88" s="14">
        <f ca="1">IFERROR(INDEX(Q$320:Q$343,MATCH($F88,$B$320:$B$343,0))/INDEX($D$320:$D$343,MATCH($F88,$B$320:$B$343,0)),SUMIFS('Input-Allocators'!N$32:N$80,'Input-Allocators'!$B$32:$B$80,$F88))*$D88</f>
        <v>0</v>
      </c>
      <c r="R88" s="14">
        <f ca="1">IFERROR(INDEX(R$320:R$343,MATCH($F88,$B$320:$B$343,0))/INDEX($D$320:$D$343,MATCH($F88,$B$320:$B$343,0)),SUMIFS('Input-Allocators'!O$32:O$80,'Input-Allocators'!$B$32:$B$80,$F88))*$D88</f>
        <v>0</v>
      </c>
      <c r="S88" s="14">
        <f ca="1">IFERROR(INDEX(S$320:S$343,MATCH($F88,$B$320:$B$343,0))/INDEX($D$320:$D$343,MATCH($F88,$B$320:$B$343,0)),SUMIFS('Input-Allocators'!P$32:P$80,'Input-Allocators'!$B$32:$B$80,$F88))*$D88</f>
        <v>0</v>
      </c>
      <c r="T88" s="14">
        <f ca="1">IFERROR(INDEX(T$320:T$343,MATCH($F88,$B$320:$B$343,0))/INDEX($D$320:$D$343,MATCH($F88,$B$320:$B$343,0)),SUMIFS('Input-Allocators'!Q$32:Q$80,'Input-Allocators'!$B$32:$B$80,$F88))*$D88</f>
        <v>0</v>
      </c>
      <c r="U88" s="14">
        <f ca="1">IFERROR(INDEX(U$320:U$343,MATCH($F88,$B$320:$B$343,0))/INDEX($D$320:$D$343,MATCH($F88,$B$320:$B$343,0)),SUMIFS('Input-Allocators'!R$32:R$80,'Input-Allocators'!$B$32:$B$80,$F88))*$D88</f>
        <v>0</v>
      </c>
    </row>
    <row r="89" spans="1:21" outlineLevel="1">
      <c r="A89" s="46">
        <f>IF(ISBLANK('Input-Accounts'!A89),"",'Input-Accounts'!A89)</f>
        <v>73</v>
      </c>
      <c r="B89" s="80" t="str">
        <f>IF(ISBLANK('Input-Accounts'!B89),"",'Input-Accounts'!B89)</f>
        <v>Measuring and regulating station equipment—city gate check stations</v>
      </c>
      <c r="C89" s="46">
        <f>IF(ISBLANK('Input-Accounts'!C89),"",'Input-Accounts'!C89)</f>
        <v>379</v>
      </c>
      <c r="D89" s="14">
        <f t="shared" ca="1" si="26"/>
        <v>0</v>
      </c>
      <c r="E89" s="14">
        <f t="shared" ca="1" si="24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4">
        <f ca="1">IFERROR(INDEX(G$320:G$343,MATCH($F89,$B$320:$B$343,0))/INDEX($D$320:$D$343,MATCH($F89,$B$320:$B$343,0)),SUMIFS('Input-Allocators'!D$32:D$80,'Input-Allocators'!$B$32:$B$80,$F89))*$D89</f>
        <v>0</v>
      </c>
      <c r="H89" s="14">
        <f ca="1">IFERROR(INDEX(H$320:H$343,MATCH($F89,$B$320:$B$343,0))/INDEX($D$320:$D$343,MATCH($F89,$B$320:$B$343,0)),SUMIFS('Input-Allocators'!E$32:E$80,'Input-Allocators'!$B$32:$B$80,$F89))*$D89</f>
        <v>0</v>
      </c>
      <c r="I89" s="14">
        <f ca="1">IFERROR(INDEX(I$320:I$343,MATCH($F89,$B$320:$B$343,0))/INDEX($D$320:$D$343,MATCH($F89,$B$320:$B$343,0)),SUMIFS('Input-Allocators'!F$32:F$80,'Input-Allocators'!$B$32:$B$80,$F89))*$D89</f>
        <v>0</v>
      </c>
      <c r="J89" s="14">
        <f ca="1">IFERROR(INDEX(J$320:J$343,MATCH($F89,$B$320:$B$343,0))/INDEX($D$320:$D$343,MATCH($F89,$B$320:$B$343,0)),SUMIFS('Input-Allocators'!G$32:G$80,'Input-Allocators'!$B$32:$B$80,$F89))*$D89</f>
        <v>0</v>
      </c>
      <c r="K89" s="14">
        <f ca="1">IFERROR(INDEX(K$320:K$343,MATCH($F89,$B$320:$B$343,0))/INDEX($D$320:$D$343,MATCH($F89,$B$320:$B$343,0)),SUMIFS('Input-Allocators'!H$32:H$80,'Input-Allocators'!$B$32:$B$80,$F89))*$D89</f>
        <v>0</v>
      </c>
      <c r="L89" s="14">
        <f ca="1">IFERROR(INDEX(L$320:L$343,MATCH($F89,$B$320:$B$343,0))/INDEX($D$320:$D$343,MATCH($F89,$B$320:$B$343,0)),SUMIFS('Input-Allocators'!I$32:I$80,'Input-Allocators'!$B$32:$B$80,$F89))*$D89</f>
        <v>0</v>
      </c>
      <c r="M89" s="14">
        <f ca="1">IFERROR(INDEX(M$320:M$343,MATCH($F89,$B$320:$B$343,0))/INDEX($D$320:$D$343,MATCH($F89,$B$320:$B$343,0)),SUMIFS('Input-Allocators'!J$32:J$80,'Input-Allocators'!$B$32:$B$80,$F89))*$D89</f>
        <v>0</v>
      </c>
      <c r="N89" s="14">
        <f ca="1">IFERROR(INDEX(N$320:N$343,MATCH($F89,$B$320:$B$343,0))/INDEX($D$320:$D$343,MATCH($F89,$B$320:$B$343,0)),SUMIFS('Input-Allocators'!K$32:K$80,'Input-Allocators'!$B$32:$B$80,$F89))*$D89</f>
        <v>0</v>
      </c>
      <c r="O89" s="14">
        <f ca="1">IFERROR(INDEX(O$320:O$343,MATCH($F89,$B$320:$B$343,0))/INDEX($D$320:$D$343,MATCH($F89,$B$320:$B$343,0)),SUMIFS('Input-Allocators'!L$32:L$80,'Input-Allocators'!$B$32:$B$80,$F89))*$D89</f>
        <v>0</v>
      </c>
      <c r="P89" s="14">
        <f ca="1">IFERROR(INDEX(P$320:P$343,MATCH($F89,$B$320:$B$343,0))/INDEX($D$320:$D$343,MATCH($F89,$B$320:$B$343,0)),SUMIFS('Input-Allocators'!M$32:M$80,'Input-Allocators'!$B$32:$B$80,$F89))*$D89</f>
        <v>0</v>
      </c>
      <c r="Q89" s="14">
        <f ca="1">IFERROR(INDEX(Q$320:Q$343,MATCH($F89,$B$320:$B$343,0))/INDEX($D$320:$D$343,MATCH($F89,$B$320:$B$343,0)),SUMIFS('Input-Allocators'!N$32:N$80,'Input-Allocators'!$B$32:$B$80,$F89))*$D89</f>
        <v>0</v>
      </c>
      <c r="R89" s="14">
        <f ca="1">IFERROR(INDEX(R$320:R$343,MATCH($F89,$B$320:$B$343,0))/INDEX($D$320:$D$343,MATCH($F89,$B$320:$B$343,0)),SUMIFS('Input-Allocators'!O$32:O$80,'Input-Allocators'!$B$32:$B$80,$F89))*$D89</f>
        <v>0</v>
      </c>
      <c r="S89" s="14">
        <f ca="1">IFERROR(INDEX(S$320:S$343,MATCH($F89,$B$320:$B$343,0))/INDEX($D$320:$D$343,MATCH($F89,$B$320:$B$343,0)),SUMIFS('Input-Allocators'!P$32:P$80,'Input-Allocators'!$B$32:$B$80,$F89))*$D89</f>
        <v>0</v>
      </c>
      <c r="T89" s="14">
        <f ca="1">IFERROR(INDEX(T$320:T$343,MATCH($F89,$B$320:$B$343,0))/INDEX($D$320:$D$343,MATCH($F89,$B$320:$B$343,0)),SUMIFS('Input-Allocators'!Q$32:Q$80,'Input-Allocators'!$B$32:$B$80,$F89))*$D89</f>
        <v>0</v>
      </c>
      <c r="U89" s="14">
        <f ca="1">IFERROR(INDEX(U$320:U$343,MATCH($F89,$B$320:$B$343,0))/INDEX($D$320:$D$343,MATCH($F89,$B$320:$B$343,0)),SUMIFS('Input-Allocators'!R$32:R$80,'Input-Allocators'!$B$32:$B$80,$F89))*$D89</f>
        <v>0</v>
      </c>
    </row>
    <row r="90" spans="1:21" outlineLevel="1">
      <c r="A90" s="46">
        <f>IF(ISBLANK('Input-Accounts'!A90),"",'Input-Accounts'!A90)</f>
        <v>74</v>
      </c>
      <c r="B90" s="80" t="str">
        <f>IF(ISBLANK('Input-Accounts'!B90),"",'Input-Accounts'!B90)</f>
        <v>Services</v>
      </c>
      <c r="C90" s="46">
        <f>IF(ISBLANK('Input-Accounts'!C90),"",'Input-Accounts'!C90)</f>
        <v>380</v>
      </c>
      <c r="D90" s="14">
        <f t="shared" ca="1" si="26"/>
        <v>0</v>
      </c>
      <c r="E90" s="14">
        <f t="shared" ca="1" si="24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4">
        <f ca="1">IFERROR(INDEX(G$320:G$343,MATCH($F90,$B$320:$B$343,0))/INDEX($D$320:$D$343,MATCH($F90,$B$320:$B$343,0)),SUMIFS('Input-Allocators'!D$32:D$80,'Input-Allocators'!$B$32:$B$80,$F90))*$D90</f>
        <v>0</v>
      </c>
      <c r="H90" s="14">
        <f ca="1">IFERROR(INDEX(H$320:H$343,MATCH($F90,$B$320:$B$343,0))/INDEX($D$320:$D$343,MATCH($F90,$B$320:$B$343,0)),SUMIFS('Input-Allocators'!E$32:E$80,'Input-Allocators'!$B$32:$B$80,$F90))*$D90</f>
        <v>0</v>
      </c>
      <c r="I90" s="14">
        <f ca="1">IFERROR(INDEX(I$320:I$343,MATCH($F90,$B$320:$B$343,0))/INDEX($D$320:$D$343,MATCH($F90,$B$320:$B$343,0)),SUMIFS('Input-Allocators'!F$32:F$80,'Input-Allocators'!$B$32:$B$80,$F90))*$D90</f>
        <v>0</v>
      </c>
      <c r="J90" s="14">
        <f ca="1">IFERROR(INDEX(J$320:J$343,MATCH($F90,$B$320:$B$343,0))/INDEX($D$320:$D$343,MATCH($F90,$B$320:$B$343,0)),SUMIFS('Input-Allocators'!G$32:G$80,'Input-Allocators'!$B$32:$B$80,$F90))*$D90</f>
        <v>0</v>
      </c>
      <c r="K90" s="14">
        <f ca="1">IFERROR(INDEX(K$320:K$343,MATCH($F90,$B$320:$B$343,0))/INDEX($D$320:$D$343,MATCH($F90,$B$320:$B$343,0)),SUMIFS('Input-Allocators'!H$32:H$80,'Input-Allocators'!$B$32:$B$80,$F90))*$D90</f>
        <v>0</v>
      </c>
      <c r="L90" s="14">
        <f ca="1">IFERROR(INDEX(L$320:L$343,MATCH($F90,$B$320:$B$343,0))/INDEX($D$320:$D$343,MATCH($F90,$B$320:$B$343,0)),SUMIFS('Input-Allocators'!I$32:I$80,'Input-Allocators'!$B$32:$B$80,$F90))*$D90</f>
        <v>0</v>
      </c>
      <c r="M90" s="14">
        <f ca="1">IFERROR(INDEX(M$320:M$343,MATCH($F90,$B$320:$B$343,0))/INDEX($D$320:$D$343,MATCH($F90,$B$320:$B$343,0)),SUMIFS('Input-Allocators'!J$32:J$80,'Input-Allocators'!$B$32:$B$80,$F90))*$D90</f>
        <v>0</v>
      </c>
      <c r="N90" s="14">
        <f ca="1">IFERROR(INDEX(N$320:N$343,MATCH($F90,$B$320:$B$343,0))/INDEX($D$320:$D$343,MATCH($F90,$B$320:$B$343,0)),SUMIFS('Input-Allocators'!K$32:K$80,'Input-Allocators'!$B$32:$B$80,$F90))*$D90</f>
        <v>0</v>
      </c>
      <c r="O90" s="14">
        <f ca="1">IFERROR(INDEX(O$320:O$343,MATCH($F90,$B$320:$B$343,0))/INDEX($D$320:$D$343,MATCH($F90,$B$320:$B$343,0)),SUMIFS('Input-Allocators'!L$32:L$80,'Input-Allocators'!$B$32:$B$80,$F90))*$D90</f>
        <v>0</v>
      </c>
      <c r="P90" s="14">
        <f ca="1">IFERROR(INDEX(P$320:P$343,MATCH($F90,$B$320:$B$343,0))/INDEX($D$320:$D$343,MATCH($F90,$B$320:$B$343,0)),SUMIFS('Input-Allocators'!M$32:M$80,'Input-Allocators'!$B$32:$B$80,$F90))*$D90</f>
        <v>0</v>
      </c>
      <c r="Q90" s="14">
        <f ca="1">IFERROR(INDEX(Q$320:Q$343,MATCH($F90,$B$320:$B$343,0))/INDEX($D$320:$D$343,MATCH($F90,$B$320:$B$343,0)),SUMIFS('Input-Allocators'!N$32:N$80,'Input-Allocators'!$B$32:$B$80,$F90))*$D90</f>
        <v>0</v>
      </c>
      <c r="R90" s="14">
        <f ca="1">IFERROR(INDEX(R$320:R$343,MATCH($F90,$B$320:$B$343,0))/INDEX($D$320:$D$343,MATCH($F90,$B$320:$B$343,0)),SUMIFS('Input-Allocators'!O$32:O$80,'Input-Allocators'!$B$32:$B$80,$F90))*$D90</f>
        <v>0</v>
      </c>
      <c r="S90" s="14">
        <f ca="1">IFERROR(INDEX(S$320:S$343,MATCH($F90,$B$320:$B$343,0))/INDEX($D$320:$D$343,MATCH($F90,$B$320:$B$343,0)),SUMIFS('Input-Allocators'!P$32:P$80,'Input-Allocators'!$B$32:$B$80,$F90))*$D90</f>
        <v>0</v>
      </c>
      <c r="T90" s="14">
        <f ca="1">IFERROR(INDEX(T$320:T$343,MATCH($F90,$B$320:$B$343,0))/INDEX($D$320:$D$343,MATCH($F90,$B$320:$B$343,0)),SUMIFS('Input-Allocators'!Q$32:Q$80,'Input-Allocators'!$B$32:$B$80,$F90))*$D90</f>
        <v>0</v>
      </c>
      <c r="U90" s="14">
        <f ca="1">IFERROR(INDEX(U$320:U$343,MATCH($F90,$B$320:$B$343,0))/INDEX($D$320:$D$343,MATCH($F90,$B$320:$B$343,0)),SUMIFS('Input-Allocators'!R$32:R$80,'Input-Allocators'!$B$32:$B$80,$F90))*$D90</f>
        <v>0</v>
      </c>
    </row>
    <row r="91" spans="1:21" outlineLevel="1">
      <c r="A91" s="46">
        <f>IF(ISBLANK('Input-Accounts'!A91),"",'Input-Accounts'!A91)</f>
        <v>75</v>
      </c>
      <c r="B91" s="80" t="str">
        <f>IF(ISBLANK('Input-Accounts'!B91),"",'Input-Accounts'!B91)</f>
        <v>Meters</v>
      </c>
      <c r="C91" s="46">
        <f>IF(ISBLANK('Input-Accounts'!C91),"",'Input-Accounts'!C91)</f>
        <v>381</v>
      </c>
      <c r="D91" s="14">
        <f t="shared" ca="1" si="26"/>
        <v>0</v>
      </c>
      <c r="E91" s="14">
        <f t="shared" ca="1" si="24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4">
        <f ca="1">IFERROR(INDEX(G$320:G$343,MATCH($F91,$B$320:$B$343,0))/INDEX($D$320:$D$343,MATCH($F91,$B$320:$B$343,0)),SUMIFS('Input-Allocators'!D$32:D$80,'Input-Allocators'!$B$32:$B$80,$F91))*$D91</f>
        <v>0</v>
      </c>
      <c r="H91" s="14">
        <f ca="1">IFERROR(INDEX(H$320:H$343,MATCH($F91,$B$320:$B$343,0))/INDEX($D$320:$D$343,MATCH($F91,$B$320:$B$343,0)),SUMIFS('Input-Allocators'!E$32:E$80,'Input-Allocators'!$B$32:$B$80,$F91))*$D91</f>
        <v>0</v>
      </c>
      <c r="I91" s="14">
        <f ca="1">IFERROR(INDEX(I$320:I$343,MATCH($F91,$B$320:$B$343,0))/INDEX($D$320:$D$343,MATCH($F91,$B$320:$B$343,0)),SUMIFS('Input-Allocators'!F$32:F$80,'Input-Allocators'!$B$32:$B$80,$F91))*$D91</f>
        <v>0</v>
      </c>
      <c r="J91" s="14">
        <f ca="1">IFERROR(INDEX(J$320:J$343,MATCH($F91,$B$320:$B$343,0))/INDEX($D$320:$D$343,MATCH($F91,$B$320:$B$343,0)),SUMIFS('Input-Allocators'!G$32:G$80,'Input-Allocators'!$B$32:$B$80,$F91))*$D91</f>
        <v>0</v>
      </c>
      <c r="K91" s="14">
        <f ca="1">IFERROR(INDEX(K$320:K$343,MATCH($F91,$B$320:$B$343,0))/INDEX($D$320:$D$343,MATCH($F91,$B$320:$B$343,0)),SUMIFS('Input-Allocators'!H$32:H$80,'Input-Allocators'!$B$32:$B$80,$F91))*$D91</f>
        <v>0</v>
      </c>
      <c r="L91" s="14">
        <f ca="1">IFERROR(INDEX(L$320:L$343,MATCH($F91,$B$320:$B$343,0))/INDEX($D$320:$D$343,MATCH($F91,$B$320:$B$343,0)),SUMIFS('Input-Allocators'!I$32:I$80,'Input-Allocators'!$B$32:$B$80,$F91))*$D91</f>
        <v>0</v>
      </c>
      <c r="M91" s="14">
        <f ca="1">IFERROR(INDEX(M$320:M$343,MATCH($F91,$B$320:$B$343,0))/INDEX($D$320:$D$343,MATCH($F91,$B$320:$B$343,0)),SUMIFS('Input-Allocators'!J$32:J$80,'Input-Allocators'!$B$32:$B$80,$F91))*$D91</f>
        <v>0</v>
      </c>
      <c r="N91" s="14">
        <f ca="1">IFERROR(INDEX(N$320:N$343,MATCH($F91,$B$320:$B$343,0))/INDEX($D$320:$D$343,MATCH($F91,$B$320:$B$343,0)),SUMIFS('Input-Allocators'!K$32:K$80,'Input-Allocators'!$B$32:$B$80,$F91))*$D91</f>
        <v>0</v>
      </c>
      <c r="O91" s="14">
        <f ca="1">IFERROR(INDEX(O$320:O$343,MATCH($F91,$B$320:$B$343,0))/INDEX($D$320:$D$343,MATCH($F91,$B$320:$B$343,0)),SUMIFS('Input-Allocators'!L$32:L$80,'Input-Allocators'!$B$32:$B$80,$F91))*$D91</f>
        <v>0</v>
      </c>
      <c r="P91" s="14">
        <f ca="1">IFERROR(INDEX(P$320:P$343,MATCH($F91,$B$320:$B$343,0))/INDEX($D$320:$D$343,MATCH($F91,$B$320:$B$343,0)),SUMIFS('Input-Allocators'!M$32:M$80,'Input-Allocators'!$B$32:$B$80,$F91))*$D91</f>
        <v>0</v>
      </c>
      <c r="Q91" s="14">
        <f ca="1">IFERROR(INDEX(Q$320:Q$343,MATCH($F91,$B$320:$B$343,0))/INDEX($D$320:$D$343,MATCH($F91,$B$320:$B$343,0)),SUMIFS('Input-Allocators'!N$32:N$80,'Input-Allocators'!$B$32:$B$80,$F91))*$D91</f>
        <v>0</v>
      </c>
      <c r="R91" s="14">
        <f ca="1">IFERROR(INDEX(R$320:R$343,MATCH($F91,$B$320:$B$343,0))/INDEX($D$320:$D$343,MATCH($F91,$B$320:$B$343,0)),SUMIFS('Input-Allocators'!O$32:O$80,'Input-Allocators'!$B$32:$B$80,$F91))*$D91</f>
        <v>0</v>
      </c>
      <c r="S91" s="14">
        <f ca="1">IFERROR(INDEX(S$320:S$343,MATCH($F91,$B$320:$B$343,0))/INDEX($D$320:$D$343,MATCH($F91,$B$320:$B$343,0)),SUMIFS('Input-Allocators'!P$32:P$80,'Input-Allocators'!$B$32:$B$80,$F91))*$D91</f>
        <v>0</v>
      </c>
      <c r="T91" s="14">
        <f ca="1">IFERROR(INDEX(T$320:T$343,MATCH($F91,$B$320:$B$343,0))/INDEX($D$320:$D$343,MATCH($F91,$B$320:$B$343,0)),SUMIFS('Input-Allocators'!Q$32:Q$80,'Input-Allocators'!$B$32:$B$80,$F91))*$D91</f>
        <v>0</v>
      </c>
      <c r="U91" s="14">
        <f ca="1">IFERROR(INDEX(U$320:U$343,MATCH($F91,$B$320:$B$343,0))/INDEX($D$320:$D$343,MATCH($F91,$B$320:$B$343,0)),SUMIFS('Input-Allocators'!R$32:R$80,'Input-Allocators'!$B$32:$B$80,$F91))*$D91</f>
        <v>0</v>
      </c>
    </row>
    <row r="92" spans="1:21" outlineLevel="1">
      <c r="A92" s="46">
        <f>IF(ISBLANK('Input-Accounts'!A92),"",'Input-Accounts'!A92)</f>
        <v>76</v>
      </c>
      <c r="B92" s="80" t="str">
        <f>IF(ISBLANK('Input-Accounts'!B92),"",'Input-Accounts'!B92)</f>
        <v>Meter installations</v>
      </c>
      <c r="C92" s="46">
        <f>IF(ISBLANK('Input-Accounts'!C92),"",'Input-Accounts'!C92)</f>
        <v>382</v>
      </c>
      <c r="D92" s="14">
        <f t="shared" ca="1" si="26"/>
        <v>0</v>
      </c>
      <c r="E92" s="14">
        <f t="shared" ca="1" si="24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4">
        <f ca="1">IFERROR(INDEX(G$320:G$343,MATCH($F92,$B$320:$B$343,0))/INDEX($D$320:$D$343,MATCH($F92,$B$320:$B$343,0)),SUMIFS('Input-Allocators'!D$32:D$80,'Input-Allocators'!$B$32:$B$80,$F92))*$D92</f>
        <v>0</v>
      </c>
      <c r="H92" s="14">
        <f ca="1">IFERROR(INDEX(H$320:H$343,MATCH($F92,$B$320:$B$343,0))/INDEX($D$320:$D$343,MATCH($F92,$B$320:$B$343,0)),SUMIFS('Input-Allocators'!E$32:E$80,'Input-Allocators'!$B$32:$B$80,$F92))*$D92</f>
        <v>0</v>
      </c>
      <c r="I92" s="14">
        <f ca="1">IFERROR(INDEX(I$320:I$343,MATCH($F92,$B$320:$B$343,0))/INDEX($D$320:$D$343,MATCH($F92,$B$320:$B$343,0)),SUMIFS('Input-Allocators'!F$32:F$80,'Input-Allocators'!$B$32:$B$80,$F92))*$D92</f>
        <v>0</v>
      </c>
      <c r="J92" s="14">
        <f ca="1">IFERROR(INDEX(J$320:J$343,MATCH($F92,$B$320:$B$343,0))/INDEX($D$320:$D$343,MATCH($F92,$B$320:$B$343,0)),SUMIFS('Input-Allocators'!G$32:G$80,'Input-Allocators'!$B$32:$B$80,$F92))*$D92</f>
        <v>0</v>
      </c>
      <c r="K92" s="14">
        <f ca="1">IFERROR(INDEX(K$320:K$343,MATCH($F92,$B$320:$B$343,0))/INDEX($D$320:$D$343,MATCH($F92,$B$320:$B$343,0)),SUMIFS('Input-Allocators'!H$32:H$80,'Input-Allocators'!$B$32:$B$80,$F92))*$D92</f>
        <v>0</v>
      </c>
      <c r="L92" s="14">
        <f ca="1">IFERROR(INDEX(L$320:L$343,MATCH($F92,$B$320:$B$343,0))/INDEX($D$320:$D$343,MATCH($F92,$B$320:$B$343,0)),SUMIFS('Input-Allocators'!I$32:I$80,'Input-Allocators'!$B$32:$B$80,$F92))*$D92</f>
        <v>0</v>
      </c>
      <c r="M92" s="14">
        <f ca="1">IFERROR(INDEX(M$320:M$343,MATCH($F92,$B$320:$B$343,0))/INDEX($D$320:$D$343,MATCH($F92,$B$320:$B$343,0)),SUMIFS('Input-Allocators'!J$32:J$80,'Input-Allocators'!$B$32:$B$80,$F92))*$D92</f>
        <v>0</v>
      </c>
      <c r="N92" s="14">
        <f ca="1">IFERROR(INDEX(N$320:N$343,MATCH($F92,$B$320:$B$343,0))/INDEX($D$320:$D$343,MATCH($F92,$B$320:$B$343,0)),SUMIFS('Input-Allocators'!K$32:K$80,'Input-Allocators'!$B$32:$B$80,$F92))*$D92</f>
        <v>0</v>
      </c>
      <c r="O92" s="14">
        <f ca="1">IFERROR(INDEX(O$320:O$343,MATCH($F92,$B$320:$B$343,0))/INDEX($D$320:$D$343,MATCH($F92,$B$320:$B$343,0)),SUMIFS('Input-Allocators'!L$32:L$80,'Input-Allocators'!$B$32:$B$80,$F92))*$D92</f>
        <v>0</v>
      </c>
      <c r="P92" s="14">
        <f ca="1">IFERROR(INDEX(P$320:P$343,MATCH($F92,$B$320:$B$343,0))/INDEX($D$320:$D$343,MATCH($F92,$B$320:$B$343,0)),SUMIFS('Input-Allocators'!M$32:M$80,'Input-Allocators'!$B$32:$B$80,$F92))*$D92</f>
        <v>0</v>
      </c>
      <c r="Q92" s="14">
        <f ca="1">IFERROR(INDEX(Q$320:Q$343,MATCH($F92,$B$320:$B$343,0))/INDEX($D$320:$D$343,MATCH($F92,$B$320:$B$343,0)),SUMIFS('Input-Allocators'!N$32:N$80,'Input-Allocators'!$B$32:$B$80,$F92))*$D92</f>
        <v>0</v>
      </c>
      <c r="R92" s="14">
        <f ca="1">IFERROR(INDEX(R$320:R$343,MATCH($F92,$B$320:$B$343,0))/INDEX($D$320:$D$343,MATCH($F92,$B$320:$B$343,0)),SUMIFS('Input-Allocators'!O$32:O$80,'Input-Allocators'!$B$32:$B$80,$F92))*$D92</f>
        <v>0</v>
      </c>
      <c r="S92" s="14">
        <f ca="1">IFERROR(INDEX(S$320:S$343,MATCH($F92,$B$320:$B$343,0))/INDEX($D$320:$D$343,MATCH($F92,$B$320:$B$343,0)),SUMIFS('Input-Allocators'!P$32:P$80,'Input-Allocators'!$B$32:$B$80,$F92))*$D92</f>
        <v>0</v>
      </c>
      <c r="T92" s="14">
        <f ca="1">IFERROR(INDEX(T$320:T$343,MATCH($F92,$B$320:$B$343,0))/INDEX($D$320:$D$343,MATCH($F92,$B$320:$B$343,0)),SUMIFS('Input-Allocators'!Q$32:Q$80,'Input-Allocators'!$B$32:$B$80,$F92))*$D92</f>
        <v>0</v>
      </c>
      <c r="U92" s="14">
        <f ca="1">IFERROR(INDEX(U$320:U$343,MATCH($F92,$B$320:$B$343,0))/INDEX($D$320:$D$343,MATCH($F92,$B$320:$B$343,0)),SUMIFS('Input-Allocators'!R$32:R$80,'Input-Allocators'!$B$32:$B$80,$F92))*$D92</f>
        <v>0</v>
      </c>
    </row>
    <row r="93" spans="1:21" outlineLevel="1">
      <c r="A93" s="46">
        <f>IF(ISBLANK('Input-Accounts'!A93),"",'Input-Accounts'!A93)</f>
        <v>77</v>
      </c>
      <c r="B93" s="80" t="str">
        <f>IF(ISBLANK('Input-Accounts'!B93),"",'Input-Accounts'!B93)</f>
        <v>House regulators</v>
      </c>
      <c r="C93" s="46">
        <f>IF(ISBLANK('Input-Accounts'!C93),"",'Input-Accounts'!C93)</f>
        <v>383</v>
      </c>
      <c r="D93" s="14">
        <f t="shared" ca="1" si="26"/>
        <v>0</v>
      </c>
      <c r="E93" s="14">
        <f t="shared" ca="1" si="24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4">
        <f ca="1">IFERROR(INDEX(G$320:G$343,MATCH($F93,$B$320:$B$343,0))/INDEX($D$320:$D$343,MATCH($F93,$B$320:$B$343,0)),SUMIFS('Input-Allocators'!D$32:D$80,'Input-Allocators'!$B$32:$B$80,$F93))*$D93</f>
        <v>0</v>
      </c>
      <c r="H93" s="14">
        <f ca="1">IFERROR(INDEX(H$320:H$343,MATCH($F93,$B$320:$B$343,0))/INDEX($D$320:$D$343,MATCH($F93,$B$320:$B$343,0)),SUMIFS('Input-Allocators'!E$32:E$80,'Input-Allocators'!$B$32:$B$80,$F93))*$D93</f>
        <v>0</v>
      </c>
      <c r="I93" s="14">
        <f ca="1">IFERROR(INDEX(I$320:I$343,MATCH($F93,$B$320:$B$343,0))/INDEX($D$320:$D$343,MATCH($F93,$B$320:$B$343,0)),SUMIFS('Input-Allocators'!F$32:F$80,'Input-Allocators'!$B$32:$B$80,$F93))*$D93</f>
        <v>0</v>
      </c>
      <c r="J93" s="14">
        <f ca="1">IFERROR(INDEX(J$320:J$343,MATCH($F93,$B$320:$B$343,0))/INDEX($D$320:$D$343,MATCH($F93,$B$320:$B$343,0)),SUMIFS('Input-Allocators'!G$32:G$80,'Input-Allocators'!$B$32:$B$80,$F93))*$D93</f>
        <v>0</v>
      </c>
      <c r="K93" s="14">
        <f ca="1">IFERROR(INDEX(K$320:K$343,MATCH($F93,$B$320:$B$343,0))/INDEX($D$320:$D$343,MATCH($F93,$B$320:$B$343,0)),SUMIFS('Input-Allocators'!H$32:H$80,'Input-Allocators'!$B$32:$B$80,$F93))*$D93</f>
        <v>0</v>
      </c>
      <c r="L93" s="14">
        <f ca="1">IFERROR(INDEX(L$320:L$343,MATCH($F93,$B$320:$B$343,0))/INDEX($D$320:$D$343,MATCH($F93,$B$320:$B$343,0)),SUMIFS('Input-Allocators'!I$32:I$80,'Input-Allocators'!$B$32:$B$80,$F93))*$D93</f>
        <v>0</v>
      </c>
      <c r="M93" s="14">
        <f ca="1">IFERROR(INDEX(M$320:M$343,MATCH($F93,$B$320:$B$343,0))/INDEX($D$320:$D$343,MATCH($F93,$B$320:$B$343,0)),SUMIFS('Input-Allocators'!J$32:J$80,'Input-Allocators'!$B$32:$B$80,$F93))*$D93</f>
        <v>0</v>
      </c>
      <c r="N93" s="14">
        <f ca="1">IFERROR(INDEX(N$320:N$343,MATCH($F93,$B$320:$B$343,0))/INDEX($D$320:$D$343,MATCH($F93,$B$320:$B$343,0)),SUMIFS('Input-Allocators'!K$32:K$80,'Input-Allocators'!$B$32:$B$80,$F93))*$D93</f>
        <v>0</v>
      </c>
      <c r="O93" s="14">
        <f ca="1">IFERROR(INDEX(O$320:O$343,MATCH($F93,$B$320:$B$343,0))/INDEX($D$320:$D$343,MATCH($F93,$B$320:$B$343,0)),SUMIFS('Input-Allocators'!L$32:L$80,'Input-Allocators'!$B$32:$B$80,$F93))*$D93</f>
        <v>0</v>
      </c>
      <c r="P93" s="14">
        <f ca="1">IFERROR(INDEX(P$320:P$343,MATCH($F93,$B$320:$B$343,0))/INDEX($D$320:$D$343,MATCH($F93,$B$320:$B$343,0)),SUMIFS('Input-Allocators'!M$32:M$80,'Input-Allocators'!$B$32:$B$80,$F93))*$D93</f>
        <v>0</v>
      </c>
      <c r="Q93" s="14">
        <f ca="1">IFERROR(INDEX(Q$320:Q$343,MATCH($F93,$B$320:$B$343,0))/INDEX($D$320:$D$343,MATCH($F93,$B$320:$B$343,0)),SUMIFS('Input-Allocators'!N$32:N$80,'Input-Allocators'!$B$32:$B$80,$F93))*$D93</f>
        <v>0</v>
      </c>
      <c r="R93" s="14">
        <f ca="1">IFERROR(INDEX(R$320:R$343,MATCH($F93,$B$320:$B$343,0))/INDEX($D$320:$D$343,MATCH($F93,$B$320:$B$343,0)),SUMIFS('Input-Allocators'!O$32:O$80,'Input-Allocators'!$B$32:$B$80,$F93))*$D93</f>
        <v>0</v>
      </c>
      <c r="S93" s="14">
        <f ca="1">IFERROR(INDEX(S$320:S$343,MATCH($F93,$B$320:$B$343,0))/INDEX($D$320:$D$343,MATCH($F93,$B$320:$B$343,0)),SUMIFS('Input-Allocators'!P$32:P$80,'Input-Allocators'!$B$32:$B$80,$F93))*$D93</f>
        <v>0</v>
      </c>
      <c r="T93" s="14">
        <f ca="1">IFERROR(INDEX(T$320:T$343,MATCH($F93,$B$320:$B$343,0))/INDEX($D$320:$D$343,MATCH($F93,$B$320:$B$343,0)),SUMIFS('Input-Allocators'!Q$32:Q$80,'Input-Allocators'!$B$32:$B$80,$F93))*$D93</f>
        <v>0</v>
      </c>
      <c r="U93" s="14">
        <f ca="1">IFERROR(INDEX(U$320:U$343,MATCH($F93,$B$320:$B$343,0))/INDEX($D$320:$D$343,MATCH($F93,$B$320:$B$343,0)),SUMIFS('Input-Allocators'!R$32:R$80,'Input-Allocators'!$B$32:$B$80,$F93))*$D93</f>
        <v>0</v>
      </c>
    </row>
    <row r="94" spans="1:21" outlineLevel="1">
      <c r="A94" s="46">
        <f>IF(ISBLANK('Input-Accounts'!A94),"",'Input-Accounts'!A94)</f>
        <v>78</v>
      </c>
      <c r="B94" s="80" t="str">
        <f>IF(ISBLANK('Input-Accounts'!B94),"",'Input-Accounts'!B94)</f>
        <v>House regulatory installations</v>
      </c>
      <c r="C94" s="46">
        <f>IF(ISBLANK('Input-Accounts'!C94),"",'Input-Accounts'!C94)</f>
        <v>384</v>
      </c>
      <c r="D94" s="14">
        <f t="shared" ca="1" si="26"/>
        <v>0</v>
      </c>
      <c r="E94" s="14">
        <f t="shared" ca="1" si="24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4">
        <f ca="1">IFERROR(INDEX(G$320:G$343,MATCH($F94,$B$320:$B$343,0))/INDEX($D$320:$D$343,MATCH($F94,$B$320:$B$343,0)),SUMIFS('Input-Allocators'!D$32:D$80,'Input-Allocators'!$B$32:$B$80,$F94))*$D94</f>
        <v>0</v>
      </c>
      <c r="H94" s="14">
        <f ca="1">IFERROR(INDEX(H$320:H$343,MATCH($F94,$B$320:$B$343,0))/INDEX($D$320:$D$343,MATCH($F94,$B$320:$B$343,0)),SUMIFS('Input-Allocators'!E$32:E$80,'Input-Allocators'!$B$32:$B$80,$F94))*$D94</f>
        <v>0</v>
      </c>
      <c r="I94" s="14">
        <f ca="1">IFERROR(INDEX(I$320:I$343,MATCH($F94,$B$320:$B$343,0))/INDEX($D$320:$D$343,MATCH($F94,$B$320:$B$343,0)),SUMIFS('Input-Allocators'!F$32:F$80,'Input-Allocators'!$B$32:$B$80,$F94))*$D94</f>
        <v>0</v>
      </c>
      <c r="J94" s="14">
        <f ca="1">IFERROR(INDEX(J$320:J$343,MATCH($F94,$B$320:$B$343,0))/INDEX($D$320:$D$343,MATCH($F94,$B$320:$B$343,0)),SUMIFS('Input-Allocators'!G$32:G$80,'Input-Allocators'!$B$32:$B$80,$F94))*$D94</f>
        <v>0</v>
      </c>
      <c r="K94" s="14">
        <f ca="1">IFERROR(INDEX(K$320:K$343,MATCH($F94,$B$320:$B$343,0))/INDEX($D$320:$D$343,MATCH($F94,$B$320:$B$343,0)),SUMIFS('Input-Allocators'!H$32:H$80,'Input-Allocators'!$B$32:$B$80,$F94))*$D94</f>
        <v>0</v>
      </c>
      <c r="L94" s="14">
        <f ca="1">IFERROR(INDEX(L$320:L$343,MATCH($F94,$B$320:$B$343,0))/INDEX($D$320:$D$343,MATCH($F94,$B$320:$B$343,0)),SUMIFS('Input-Allocators'!I$32:I$80,'Input-Allocators'!$B$32:$B$80,$F94))*$D94</f>
        <v>0</v>
      </c>
      <c r="M94" s="14">
        <f ca="1">IFERROR(INDEX(M$320:M$343,MATCH($F94,$B$320:$B$343,0))/INDEX($D$320:$D$343,MATCH($F94,$B$320:$B$343,0)),SUMIFS('Input-Allocators'!J$32:J$80,'Input-Allocators'!$B$32:$B$80,$F94))*$D94</f>
        <v>0</v>
      </c>
      <c r="N94" s="14">
        <f ca="1">IFERROR(INDEX(N$320:N$343,MATCH($F94,$B$320:$B$343,0))/INDEX($D$320:$D$343,MATCH($F94,$B$320:$B$343,0)),SUMIFS('Input-Allocators'!K$32:K$80,'Input-Allocators'!$B$32:$B$80,$F94))*$D94</f>
        <v>0</v>
      </c>
      <c r="O94" s="14">
        <f ca="1">IFERROR(INDEX(O$320:O$343,MATCH($F94,$B$320:$B$343,0))/INDEX($D$320:$D$343,MATCH($F94,$B$320:$B$343,0)),SUMIFS('Input-Allocators'!L$32:L$80,'Input-Allocators'!$B$32:$B$80,$F94))*$D94</f>
        <v>0</v>
      </c>
      <c r="P94" s="14">
        <f ca="1">IFERROR(INDEX(P$320:P$343,MATCH($F94,$B$320:$B$343,0))/INDEX($D$320:$D$343,MATCH($F94,$B$320:$B$343,0)),SUMIFS('Input-Allocators'!M$32:M$80,'Input-Allocators'!$B$32:$B$80,$F94))*$D94</f>
        <v>0</v>
      </c>
      <c r="Q94" s="14">
        <f ca="1">IFERROR(INDEX(Q$320:Q$343,MATCH($F94,$B$320:$B$343,0))/INDEX($D$320:$D$343,MATCH($F94,$B$320:$B$343,0)),SUMIFS('Input-Allocators'!N$32:N$80,'Input-Allocators'!$B$32:$B$80,$F94))*$D94</f>
        <v>0</v>
      </c>
      <c r="R94" s="14">
        <f ca="1">IFERROR(INDEX(R$320:R$343,MATCH($F94,$B$320:$B$343,0))/INDEX($D$320:$D$343,MATCH($F94,$B$320:$B$343,0)),SUMIFS('Input-Allocators'!O$32:O$80,'Input-Allocators'!$B$32:$B$80,$F94))*$D94</f>
        <v>0</v>
      </c>
      <c r="S94" s="14">
        <f ca="1">IFERROR(INDEX(S$320:S$343,MATCH($F94,$B$320:$B$343,0))/INDEX($D$320:$D$343,MATCH($F94,$B$320:$B$343,0)),SUMIFS('Input-Allocators'!P$32:P$80,'Input-Allocators'!$B$32:$B$80,$F94))*$D94</f>
        <v>0</v>
      </c>
      <c r="T94" s="14">
        <f ca="1">IFERROR(INDEX(T$320:T$343,MATCH($F94,$B$320:$B$343,0))/INDEX($D$320:$D$343,MATCH($F94,$B$320:$B$343,0)),SUMIFS('Input-Allocators'!Q$32:Q$80,'Input-Allocators'!$B$32:$B$80,$F94))*$D94</f>
        <v>0</v>
      </c>
      <c r="U94" s="14">
        <f ca="1">IFERROR(INDEX(U$320:U$343,MATCH($F94,$B$320:$B$343,0))/INDEX($D$320:$D$343,MATCH($F94,$B$320:$B$343,0)),SUMIFS('Input-Allocators'!R$32:R$80,'Input-Allocators'!$B$32:$B$80,$F94))*$D94</f>
        <v>0</v>
      </c>
    </row>
    <row r="95" spans="1:21" outlineLevel="1">
      <c r="A95" s="46">
        <f>IF(ISBLANK('Input-Accounts'!A95),"",'Input-Accounts'!A95)</f>
        <v>79</v>
      </c>
      <c r="B95" s="80" t="str">
        <f>IF(ISBLANK('Input-Accounts'!B95),"",'Input-Accounts'!B95)</f>
        <v>Industrial measuring and regulating station equipment</v>
      </c>
      <c r="C95" s="46">
        <f>IF(ISBLANK('Input-Accounts'!C95),"",'Input-Accounts'!C95)</f>
        <v>385</v>
      </c>
      <c r="D95" s="14">
        <f t="shared" ca="1" si="26"/>
        <v>0</v>
      </c>
      <c r="E95" s="14">
        <f t="shared" ca="1" si="24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4">
        <f ca="1">IFERROR(INDEX(G$320:G$343,MATCH($F95,$B$320:$B$343,0))/INDEX($D$320:$D$343,MATCH($F95,$B$320:$B$343,0)),SUMIFS('Input-Allocators'!D$32:D$80,'Input-Allocators'!$B$32:$B$80,$F95))*$D95</f>
        <v>0</v>
      </c>
      <c r="H95" s="14">
        <f ca="1">IFERROR(INDEX(H$320:H$343,MATCH($F95,$B$320:$B$343,0))/INDEX($D$320:$D$343,MATCH($F95,$B$320:$B$343,0)),SUMIFS('Input-Allocators'!E$32:E$80,'Input-Allocators'!$B$32:$B$80,$F95))*$D95</f>
        <v>0</v>
      </c>
      <c r="I95" s="14">
        <f ca="1">IFERROR(INDEX(I$320:I$343,MATCH($F95,$B$320:$B$343,0))/INDEX($D$320:$D$343,MATCH($F95,$B$320:$B$343,0)),SUMIFS('Input-Allocators'!F$32:F$80,'Input-Allocators'!$B$32:$B$80,$F95))*$D95</f>
        <v>0</v>
      </c>
      <c r="J95" s="14">
        <f ca="1">IFERROR(INDEX(J$320:J$343,MATCH($F95,$B$320:$B$343,0))/INDEX($D$320:$D$343,MATCH($F95,$B$320:$B$343,0)),SUMIFS('Input-Allocators'!G$32:G$80,'Input-Allocators'!$B$32:$B$80,$F95))*$D95</f>
        <v>0</v>
      </c>
      <c r="K95" s="14">
        <f ca="1">IFERROR(INDEX(K$320:K$343,MATCH($F95,$B$320:$B$343,0))/INDEX($D$320:$D$343,MATCH($F95,$B$320:$B$343,0)),SUMIFS('Input-Allocators'!H$32:H$80,'Input-Allocators'!$B$32:$B$80,$F95))*$D95</f>
        <v>0</v>
      </c>
      <c r="L95" s="14">
        <f ca="1">IFERROR(INDEX(L$320:L$343,MATCH($F95,$B$320:$B$343,0))/INDEX($D$320:$D$343,MATCH($F95,$B$320:$B$343,0)),SUMIFS('Input-Allocators'!I$32:I$80,'Input-Allocators'!$B$32:$B$80,$F95))*$D95</f>
        <v>0</v>
      </c>
      <c r="M95" s="14">
        <f ca="1">IFERROR(INDEX(M$320:M$343,MATCH($F95,$B$320:$B$343,0))/INDEX($D$320:$D$343,MATCH($F95,$B$320:$B$343,0)),SUMIFS('Input-Allocators'!J$32:J$80,'Input-Allocators'!$B$32:$B$80,$F95))*$D95</f>
        <v>0</v>
      </c>
      <c r="N95" s="14">
        <f ca="1">IFERROR(INDEX(N$320:N$343,MATCH($F95,$B$320:$B$343,0))/INDEX($D$320:$D$343,MATCH($F95,$B$320:$B$343,0)),SUMIFS('Input-Allocators'!K$32:K$80,'Input-Allocators'!$B$32:$B$80,$F95))*$D95</f>
        <v>0</v>
      </c>
      <c r="O95" s="14">
        <f ca="1">IFERROR(INDEX(O$320:O$343,MATCH($F95,$B$320:$B$343,0))/INDEX($D$320:$D$343,MATCH($F95,$B$320:$B$343,0)),SUMIFS('Input-Allocators'!L$32:L$80,'Input-Allocators'!$B$32:$B$80,$F95))*$D95</f>
        <v>0</v>
      </c>
      <c r="P95" s="14">
        <f ca="1">IFERROR(INDEX(P$320:P$343,MATCH($F95,$B$320:$B$343,0))/INDEX($D$320:$D$343,MATCH($F95,$B$320:$B$343,0)),SUMIFS('Input-Allocators'!M$32:M$80,'Input-Allocators'!$B$32:$B$80,$F95))*$D95</f>
        <v>0</v>
      </c>
      <c r="Q95" s="14">
        <f ca="1">IFERROR(INDEX(Q$320:Q$343,MATCH($F95,$B$320:$B$343,0))/INDEX($D$320:$D$343,MATCH($F95,$B$320:$B$343,0)),SUMIFS('Input-Allocators'!N$32:N$80,'Input-Allocators'!$B$32:$B$80,$F95))*$D95</f>
        <v>0</v>
      </c>
      <c r="R95" s="14">
        <f ca="1">IFERROR(INDEX(R$320:R$343,MATCH($F95,$B$320:$B$343,0))/INDEX($D$320:$D$343,MATCH($F95,$B$320:$B$343,0)),SUMIFS('Input-Allocators'!O$32:O$80,'Input-Allocators'!$B$32:$B$80,$F95))*$D95</f>
        <v>0</v>
      </c>
      <c r="S95" s="14">
        <f ca="1">IFERROR(INDEX(S$320:S$343,MATCH($F95,$B$320:$B$343,0))/INDEX($D$320:$D$343,MATCH($F95,$B$320:$B$343,0)),SUMIFS('Input-Allocators'!P$32:P$80,'Input-Allocators'!$B$32:$B$80,$F95))*$D95</f>
        <v>0</v>
      </c>
      <c r="T95" s="14">
        <f ca="1">IFERROR(INDEX(T$320:T$343,MATCH($F95,$B$320:$B$343,0))/INDEX($D$320:$D$343,MATCH($F95,$B$320:$B$343,0)),SUMIFS('Input-Allocators'!Q$32:Q$80,'Input-Allocators'!$B$32:$B$80,$F95))*$D95</f>
        <v>0</v>
      </c>
      <c r="U95" s="14">
        <f ca="1">IFERROR(INDEX(U$320:U$343,MATCH($F95,$B$320:$B$343,0))/INDEX($D$320:$D$343,MATCH($F95,$B$320:$B$343,0)),SUMIFS('Input-Allocators'!R$32:R$80,'Input-Allocators'!$B$32:$B$80,$F95))*$D95</f>
        <v>0</v>
      </c>
    </row>
    <row r="96" spans="1:21" outlineLevel="1">
      <c r="A96" s="46">
        <f>IF(ISBLANK('Input-Accounts'!A96),"",'Input-Accounts'!A96)</f>
        <v>80</v>
      </c>
      <c r="B96" t="str">
        <f>IF(ISBLANK('Input-Accounts'!B96),"",'Input-Accounts'!B96)</f>
        <v>Subtotal - Distribution Plant</v>
      </c>
      <c r="C96" s="46" t="str">
        <f>IF(ISBLANK('Input-Accounts'!C96),"",'Input-Accounts'!C96)</f>
        <v/>
      </c>
      <c r="D96" s="174">
        <f ca="1">SUBTOTAL(9,D85:D95)</f>
        <v>-118980.6371989839</v>
      </c>
      <c r="E96" s="14">
        <f t="shared" ca="1" si="24"/>
        <v>0</v>
      </c>
      <c r="F96" s="46"/>
      <c r="G96" s="174">
        <f t="shared" ref="G96:U96" ca="1" si="27">SUBTOTAL(9,G85:G95)</f>
        <v>-93125.549715957779</v>
      </c>
      <c r="H96" s="174">
        <f t="shared" ca="1" si="27"/>
        <v>-5111.4724626935331</v>
      </c>
      <c r="I96" s="174">
        <f t="shared" ca="1" si="27"/>
        <v>-4439.9685475771494</v>
      </c>
      <c r="J96" s="174">
        <f t="shared" ca="1" si="27"/>
        <v>-9511.7350711059098</v>
      </c>
      <c r="K96" s="174">
        <f t="shared" ca="1" si="27"/>
        <v>-38.320721928686567</v>
      </c>
      <c r="L96" s="174">
        <f t="shared" ca="1" si="27"/>
        <v>-159.87886058006654</v>
      </c>
      <c r="M96" s="174">
        <f t="shared" ca="1" si="27"/>
        <v>-3214.794489021564</v>
      </c>
      <c r="N96" s="174">
        <f t="shared" ca="1" si="27"/>
        <v>-1034.939592571533</v>
      </c>
      <c r="O96" s="174">
        <f t="shared" ca="1" si="27"/>
        <v>-2343.9777375476642</v>
      </c>
      <c r="P96" s="174">
        <f t="shared" ca="1" si="27"/>
        <v>0</v>
      </c>
      <c r="Q96" s="174">
        <f t="shared" ca="1" si="27"/>
        <v>0</v>
      </c>
      <c r="R96" s="174">
        <f t="shared" ca="1" si="27"/>
        <v>0</v>
      </c>
      <c r="S96" s="174">
        <f t="shared" ca="1" si="27"/>
        <v>0</v>
      </c>
      <c r="T96" s="174">
        <f t="shared" ca="1" si="27"/>
        <v>0</v>
      </c>
      <c r="U96" s="174">
        <f t="shared" ca="1" si="27"/>
        <v>0</v>
      </c>
    </row>
    <row r="97" spans="1:21" outlineLevel="1">
      <c r="A97" s="46" t="str">
        <f>IF(ISBLANK('Input-Accounts'!A97),"",'Input-Accounts'!A97)</f>
        <v/>
      </c>
      <c r="B97" t="str">
        <f>IF(ISBLANK('Input-Accounts'!B97),"",'Input-Accounts'!B97)</f>
        <v/>
      </c>
      <c r="C97" s="46" t="str">
        <f>IF(ISBLANK('Input-Accounts'!C97),"",'Input-Accounts'!C97)</f>
        <v/>
      </c>
      <c r="D97" s="14"/>
      <c r="E97" s="14"/>
      <c r="F97" s="46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outlineLevel="1">
      <c r="A98" s="46">
        <f>IF(ISBLANK('Input-Accounts'!A98),"",'Input-Accounts'!A98)</f>
        <v>81</v>
      </c>
      <c r="B98" s="1" t="str">
        <f>IF(ISBLANK('Input-Accounts'!B98),"",'Input-Accounts'!B98)</f>
        <v>General Plant</v>
      </c>
      <c r="C98" s="46" t="str">
        <f>IF(ISBLANK('Input-Accounts'!C98),"",'Input-Accounts'!C98)</f>
        <v/>
      </c>
      <c r="D98" s="14"/>
      <c r="E98" s="14"/>
      <c r="F98" s="46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outlineLevel="1">
      <c r="A99" s="46">
        <f>IF(ISBLANK('Input-Accounts'!A99),"",'Input-Accounts'!A99)</f>
        <v>82</v>
      </c>
      <c r="B99" s="80" t="str">
        <f>IF(ISBLANK('Input-Accounts'!B99),"",'Input-Accounts'!B99)</f>
        <v>Land and Land Rights</v>
      </c>
      <c r="C99" s="46">
        <f>IF(ISBLANK('Input-Accounts'!C99),"",'Input-Accounts'!C99)</f>
        <v>389</v>
      </c>
      <c r="D99" s="14">
        <f t="shared" ref="D99:D108" ca="1" si="28">INDIRECT("Classification!"&amp;$D$5&amp;ROW())</f>
        <v>0</v>
      </c>
      <c r="E99" s="14">
        <f t="shared" ca="1" si="24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4">
        <f ca="1">IFERROR(INDEX(G$320:G$343,MATCH($F99,$B$320:$B$343,0))/INDEX($D$320:$D$343,MATCH($F99,$B$320:$B$343,0)),SUMIFS('Input-Allocators'!D$32:D$80,'Input-Allocators'!$B$32:$B$80,$F99))*$D99</f>
        <v>0</v>
      </c>
      <c r="H99" s="14">
        <f ca="1">IFERROR(INDEX(H$320:H$343,MATCH($F99,$B$320:$B$343,0))/INDEX($D$320:$D$343,MATCH($F99,$B$320:$B$343,0)),SUMIFS('Input-Allocators'!E$32:E$80,'Input-Allocators'!$B$32:$B$80,$F99))*$D99</f>
        <v>0</v>
      </c>
      <c r="I99" s="14">
        <f ca="1">IFERROR(INDEX(I$320:I$343,MATCH($F99,$B$320:$B$343,0))/INDEX($D$320:$D$343,MATCH($F99,$B$320:$B$343,0)),SUMIFS('Input-Allocators'!F$32:F$80,'Input-Allocators'!$B$32:$B$80,$F99))*$D99</f>
        <v>0</v>
      </c>
      <c r="J99" s="14">
        <f ca="1">IFERROR(INDEX(J$320:J$343,MATCH($F99,$B$320:$B$343,0))/INDEX($D$320:$D$343,MATCH($F99,$B$320:$B$343,0)),SUMIFS('Input-Allocators'!G$32:G$80,'Input-Allocators'!$B$32:$B$80,$F99))*$D99</f>
        <v>0</v>
      </c>
      <c r="K99" s="14">
        <f ca="1">IFERROR(INDEX(K$320:K$343,MATCH($F99,$B$320:$B$343,0))/INDEX($D$320:$D$343,MATCH($F99,$B$320:$B$343,0)),SUMIFS('Input-Allocators'!H$32:H$80,'Input-Allocators'!$B$32:$B$80,$F99))*$D99</f>
        <v>0</v>
      </c>
      <c r="L99" s="14">
        <f ca="1">IFERROR(INDEX(L$320:L$343,MATCH($F99,$B$320:$B$343,0))/INDEX($D$320:$D$343,MATCH($F99,$B$320:$B$343,0)),SUMIFS('Input-Allocators'!I$32:I$80,'Input-Allocators'!$B$32:$B$80,$F99))*$D99</f>
        <v>0</v>
      </c>
      <c r="M99" s="14">
        <f ca="1">IFERROR(INDEX(M$320:M$343,MATCH($F99,$B$320:$B$343,0))/INDEX($D$320:$D$343,MATCH($F99,$B$320:$B$343,0)),SUMIFS('Input-Allocators'!J$32:J$80,'Input-Allocators'!$B$32:$B$80,$F99))*$D99</f>
        <v>0</v>
      </c>
      <c r="N99" s="14">
        <f ca="1">IFERROR(INDEX(N$320:N$343,MATCH($F99,$B$320:$B$343,0))/INDEX($D$320:$D$343,MATCH($F99,$B$320:$B$343,0)),SUMIFS('Input-Allocators'!K$32:K$80,'Input-Allocators'!$B$32:$B$80,$F99))*$D99</f>
        <v>0</v>
      </c>
      <c r="O99" s="14">
        <f ca="1">IFERROR(INDEX(O$320:O$343,MATCH($F99,$B$320:$B$343,0))/INDEX($D$320:$D$343,MATCH($F99,$B$320:$B$343,0)),SUMIFS('Input-Allocators'!L$32:L$80,'Input-Allocators'!$B$32:$B$80,$F99))*$D99</f>
        <v>0</v>
      </c>
      <c r="P99" s="14">
        <f ca="1">IFERROR(INDEX(P$320:P$343,MATCH($F99,$B$320:$B$343,0))/INDEX($D$320:$D$343,MATCH($F99,$B$320:$B$343,0)),SUMIFS('Input-Allocators'!M$32:M$80,'Input-Allocators'!$B$32:$B$80,$F99))*$D99</f>
        <v>0</v>
      </c>
      <c r="Q99" s="14">
        <f ca="1">IFERROR(INDEX(Q$320:Q$343,MATCH($F99,$B$320:$B$343,0))/INDEX($D$320:$D$343,MATCH($F99,$B$320:$B$343,0)),SUMIFS('Input-Allocators'!N$32:N$80,'Input-Allocators'!$B$32:$B$80,$F99))*$D99</f>
        <v>0</v>
      </c>
      <c r="R99" s="14">
        <f ca="1">IFERROR(INDEX(R$320:R$343,MATCH($F99,$B$320:$B$343,0))/INDEX($D$320:$D$343,MATCH($F99,$B$320:$B$343,0)),SUMIFS('Input-Allocators'!O$32:O$80,'Input-Allocators'!$B$32:$B$80,$F99))*$D99</f>
        <v>0</v>
      </c>
      <c r="S99" s="14">
        <f ca="1">IFERROR(INDEX(S$320:S$343,MATCH($F99,$B$320:$B$343,0))/INDEX($D$320:$D$343,MATCH($F99,$B$320:$B$343,0)),SUMIFS('Input-Allocators'!P$32:P$80,'Input-Allocators'!$B$32:$B$80,$F99))*$D99</f>
        <v>0</v>
      </c>
      <c r="T99" s="14">
        <f ca="1">IFERROR(INDEX(T$320:T$343,MATCH($F99,$B$320:$B$343,0))/INDEX($D$320:$D$343,MATCH($F99,$B$320:$B$343,0)),SUMIFS('Input-Allocators'!Q$32:Q$80,'Input-Allocators'!$B$32:$B$80,$F99))*$D99</f>
        <v>0</v>
      </c>
      <c r="U99" s="14">
        <f ca="1">IFERROR(INDEX(U$320:U$343,MATCH($F99,$B$320:$B$343,0))/INDEX($D$320:$D$343,MATCH($F99,$B$320:$B$343,0)),SUMIFS('Input-Allocators'!R$32:R$80,'Input-Allocators'!$B$32:$B$80,$F99))*$D99</f>
        <v>0</v>
      </c>
    </row>
    <row r="100" spans="1:21" outlineLevel="1">
      <c r="A100" s="46">
        <f>IF(ISBLANK('Input-Accounts'!A100),"",'Input-Accounts'!A100)</f>
        <v>83</v>
      </c>
      <c r="B100" s="80" t="str">
        <f>IF(ISBLANK('Input-Accounts'!B100),"",'Input-Accounts'!B100)</f>
        <v>Structures and Improvements</v>
      </c>
      <c r="C100" s="46">
        <f>IF(ISBLANK('Input-Accounts'!C100),"",'Input-Accounts'!C100)</f>
        <v>390</v>
      </c>
      <c r="D100" s="14">
        <f t="shared" ca="1" si="28"/>
        <v>6.8349124351554646</v>
      </c>
      <c r="E100" s="14">
        <f t="shared" ca="1" si="24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INT_OML</v>
      </c>
      <c r="G100" s="14">
        <f ca="1">IFERROR(INDEX(G$320:G$343,MATCH($F100,$B$320:$B$343,0))/INDEX($D$320:$D$343,MATCH($F100,$B$320:$B$343,0)),SUMIFS('Input-Allocators'!D$32:D$80,'Input-Allocators'!$B$32:$B$80,$F100))*$D100</f>
        <v>5.3496517817415441</v>
      </c>
      <c r="H100" s="14">
        <f ca="1">IFERROR(INDEX(H$320:H$343,MATCH($F100,$B$320:$B$343,0))/INDEX($D$320:$D$343,MATCH($F100,$B$320:$B$343,0)),SUMIFS('Input-Allocators'!E$32:E$80,'Input-Allocators'!$B$32:$B$80,$F100))*$D100</f>
        <v>0.29363153131203051</v>
      </c>
      <c r="I100" s="14">
        <f ca="1">IFERROR(INDEX(I$320:I$343,MATCH($F100,$B$320:$B$343,0))/INDEX($D$320:$D$343,MATCH($F100,$B$320:$B$343,0)),SUMIFS('Input-Allocators'!F$32:F$80,'Input-Allocators'!$B$32:$B$80,$F100))*$D100</f>
        <v>0.25505659535830233</v>
      </c>
      <c r="J100" s="14">
        <f ca="1">IFERROR(INDEX(J$320:J$343,MATCH($F100,$B$320:$B$343,0))/INDEX($D$320:$D$343,MATCH($F100,$B$320:$B$343,0)),SUMIFS('Input-Allocators'!G$32:G$80,'Input-Allocators'!$B$32:$B$80,$F100))*$D100</f>
        <v>0.54640719572445973</v>
      </c>
      <c r="K100" s="14">
        <f ca="1">IFERROR(INDEX(K$320:K$343,MATCH($F100,$B$320:$B$343,0))/INDEX($D$320:$D$343,MATCH($F100,$B$320:$B$343,0)),SUMIFS('Input-Allocators'!H$32:H$80,'Input-Allocators'!$B$32:$B$80,$F100))*$D100</f>
        <v>2.2013563299083708E-3</v>
      </c>
      <c r="L100" s="14">
        <f ca="1">IFERROR(INDEX(L$320:L$343,MATCH($F100,$B$320:$B$343,0))/INDEX($D$320:$D$343,MATCH($F100,$B$320:$B$343,0)),SUMIFS('Input-Allocators'!I$32:I$80,'Input-Allocators'!$B$32:$B$80,$F100))*$D100</f>
        <v>9.1843348465990259E-3</v>
      </c>
      <c r="M100" s="14">
        <f ca="1">IFERROR(INDEX(M$320:M$343,MATCH($F100,$B$320:$B$343,0))/INDEX($D$320:$D$343,MATCH($F100,$B$320:$B$343,0)),SUMIFS('Input-Allocators'!J$32:J$80,'Input-Allocators'!$B$32:$B$80,$F100))*$D100</f>
        <v>0.18467575352395577</v>
      </c>
      <c r="N100" s="14">
        <f ca="1">IFERROR(INDEX(N$320:N$343,MATCH($F100,$B$320:$B$343,0))/INDEX($D$320:$D$343,MATCH($F100,$B$320:$B$343,0)),SUMIFS('Input-Allocators'!K$32:K$80,'Input-Allocators'!$B$32:$B$80,$F100))*$D100</f>
        <v>5.9452711444735101E-2</v>
      </c>
      <c r="O100" s="14">
        <f ca="1">IFERROR(INDEX(O$320:O$343,MATCH($F100,$B$320:$B$343,0))/INDEX($D$320:$D$343,MATCH($F100,$B$320:$B$343,0)),SUMIFS('Input-Allocators'!L$32:L$80,'Input-Allocators'!$B$32:$B$80,$F100))*$D100</f>
        <v>0.13465117487393094</v>
      </c>
      <c r="P100" s="14">
        <f ca="1">IFERROR(INDEX(P$320:P$343,MATCH($F100,$B$320:$B$343,0))/INDEX($D$320:$D$343,MATCH($F100,$B$320:$B$343,0)),SUMIFS('Input-Allocators'!M$32:M$80,'Input-Allocators'!$B$32:$B$80,$F100))*$D100</f>
        <v>0</v>
      </c>
      <c r="Q100" s="14">
        <f ca="1">IFERROR(INDEX(Q$320:Q$343,MATCH($F100,$B$320:$B$343,0))/INDEX($D$320:$D$343,MATCH($F100,$B$320:$B$343,0)),SUMIFS('Input-Allocators'!N$32:N$80,'Input-Allocators'!$B$32:$B$80,$F100))*$D100</f>
        <v>0</v>
      </c>
      <c r="R100" s="14">
        <f ca="1">IFERROR(INDEX(R$320:R$343,MATCH($F100,$B$320:$B$343,0))/INDEX($D$320:$D$343,MATCH($F100,$B$320:$B$343,0)),SUMIFS('Input-Allocators'!O$32:O$80,'Input-Allocators'!$B$32:$B$80,$F100))*$D100</f>
        <v>0</v>
      </c>
      <c r="S100" s="14">
        <f ca="1">IFERROR(INDEX(S$320:S$343,MATCH($F100,$B$320:$B$343,0))/INDEX($D$320:$D$343,MATCH($F100,$B$320:$B$343,0)),SUMIFS('Input-Allocators'!P$32:P$80,'Input-Allocators'!$B$32:$B$80,$F100))*$D100</f>
        <v>0</v>
      </c>
      <c r="T100" s="14">
        <f ca="1">IFERROR(INDEX(T$320:T$343,MATCH($F100,$B$320:$B$343,0))/INDEX($D$320:$D$343,MATCH($F100,$B$320:$B$343,0)),SUMIFS('Input-Allocators'!Q$32:Q$80,'Input-Allocators'!$B$32:$B$80,$F100))*$D100</f>
        <v>0</v>
      </c>
      <c r="U100" s="14">
        <f ca="1">IFERROR(INDEX(U$320:U$343,MATCH($F100,$B$320:$B$343,0))/INDEX($D$320:$D$343,MATCH($F100,$B$320:$B$343,0)),SUMIFS('Input-Allocators'!R$32:R$80,'Input-Allocators'!$B$32:$B$80,$F100))*$D100</f>
        <v>0</v>
      </c>
    </row>
    <row r="101" spans="1:21" outlineLevel="1">
      <c r="A101" s="46">
        <f>IF(ISBLANK('Input-Accounts'!A101),"",'Input-Accounts'!A101)</f>
        <v>84</v>
      </c>
      <c r="B101" s="80" t="str">
        <f>IF(ISBLANK('Input-Accounts'!B101),"",'Input-Accounts'!B101)</f>
        <v>Office Furniture and Equipment</v>
      </c>
      <c r="C101" s="46">
        <f>IF(ISBLANK('Input-Accounts'!C101),"",'Input-Accounts'!C101)</f>
        <v>391</v>
      </c>
      <c r="D101" s="14">
        <f t="shared" ca="1" si="28"/>
        <v>-1888.7987700910942</v>
      </c>
      <c r="E101" s="14">
        <f t="shared" ca="1" si="24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INT_OML</v>
      </c>
      <c r="G101" s="14">
        <f ca="1">IFERROR(INDEX(G$320:G$343,MATCH($F101,$B$320:$B$343,0))/INDEX($D$320:$D$343,MATCH($F101,$B$320:$B$343,0)),SUMIFS('Input-Allocators'!D$32:D$80,'Input-Allocators'!$B$32:$B$80,$F101))*$D101</f>
        <v>-1478.3533515070158</v>
      </c>
      <c r="H101" s="14">
        <f ca="1">IFERROR(INDEX(H$320:H$343,MATCH($F101,$B$320:$B$343,0))/INDEX($D$320:$D$343,MATCH($F101,$B$320:$B$343,0)),SUMIFS('Input-Allocators'!E$32:E$80,'Input-Allocators'!$B$32:$B$80,$F101))*$D101</f>
        <v>-81.143815734855536</v>
      </c>
      <c r="I101" s="14">
        <f ca="1">IFERROR(INDEX(I$320:I$343,MATCH($F101,$B$320:$B$343,0))/INDEX($D$320:$D$343,MATCH($F101,$B$320:$B$343,0)),SUMIFS('Input-Allocators'!F$32:F$80,'Input-Allocators'!$B$32:$B$80,$F101))*$D101</f>
        <v>-70.483797442450424</v>
      </c>
      <c r="J101" s="14">
        <f ca="1">IFERROR(INDEX(J$320:J$343,MATCH($F101,$B$320:$B$343,0))/INDEX($D$320:$D$343,MATCH($F101,$B$320:$B$343,0)),SUMIFS('Input-Allocators'!G$32:G$80,'Input-Allocators'!$B$32:$B$80,$F101))*$D101</f>
        <v>-150.99728768212208</v>
      </c>
      <c r="K101" s="14">
        <f ca="1">IFERROR(INDEX(K$320:K$343,MATCH($F101,$B$320:$B$343,0))/INDEX($D$320:$D$343,MATCH($F101,$B$320:$B$343,0)),SUMIFS('Input-Allocators'!H$32:H$80,'Input-Allocators'!$B$32:$B$80,$F101))*$D101</f>
        <v>-0.60833539096665856</v>
      </c>
      <c r="L101" s="14">
        <f ca="1">IFERROR(INDEX(L$320:L$343,MATCH($F101,$B$320:$B$343,0))/INDEX($D$320:$D$343,MATCH($F101,$B$320:$B$343,0)),SUMIFS('Input-Allocators'!I$32:I$80,'Input-Allocators'!$B$32:$B$80,$F101))*$D101</f>
        <v>-2.5380515883619279</v>
      </c>
      <c r="M101" s="14">
        <f ca="1">IFERROR(INDEX(M$320:M$343,MATCH($F101,$B$320:$B$343,0))/INDEX($D$320:$D$343,MATCH($F101,$B$320:$B$343,0)),SUMIFS('Input-Allocators'!J$32:J$80,'Input-Allocators'!$B$32:$B$80,$F101))*$D101</f>
        <v>-51.034353319225758</v>
      </c>
      <c r="N101" s="14">
        <f ca="1">IFERROR(INDEX(N$320:N$343,MATCH($F101,$B$320:$B$343,0))/INDEX($D$320:$D$343,MATCH($F101,$B$320:$B$343,0)),SUMIFS('Input-Allocators'!K$32:K$80,'Input-Allocators'!$B$32:$B$80,$F101))*$D101</f>
        <v>-16.42950210712424</v>
      </c>
      <c r="O101" s="14">
        <f ca="1">IFERROR(INDEX(O$320:O$343,MATCH($F101,$B$320:$B$343,0))/INDEX($D$320:$D$343,MATCH($F101,$B$320:$B$343,0)),SUMIFS('Input-Allocators'!L$32:L$80,'Input-Allocators'!$B$32:$B$80,$F101))*$D101</f>
        <v>-37.210275318972208</v>
      </c>
      <c r="P101" s="14">
        <f ca="1">IFERROR(INDEX(P$320:P$343,MATCH($F101,$B$320:$B$343,0))/INDEX($D$320:$D$343,MATCH($F101,$B$320:$B$343,0)),SUMIFS('Input-Allocators'!M$32:M$80,'Input-Allocators'!$B$32:$B$80,$F101))*$D101</f>
        <v>0</v>
      </c>
      <c r="Q101" s="14">
        <f ca="1">IFERROR(INDEX(Q$320:Q$343,MATCH($F101,$B$320:$B$343,0))/INDEX($D$320:$D$343,MATCH($F101,$B$320:$B$343,0)),SUMIFS('Input-Allocators'!N$32:N$80,'Input-Allocators'!$B$32:$B$80,$F101))*$D101</f>
        <v>0</v>
      </c>
      <c r="R101" s="14">
        <f ca="1">IFERROR(INDEX(R$320:R$343,MATCH($F101,$B$320:$B$343,0))/INDEX($D$320:$D$343,MATCH($F101,$B$320:$B$343,0)),SUMIFS('Input-Allocators'!O$32:O$80,'Input-Allocators'!$B$32:$B$80,$F101))*$D101</f>
        <v>0</v>
      </c>
      <c r="S101" s="14">
        <f ca="1">IFERROR(INDEX(S$320:S$343,MATCH($F101,$B$320:$B$343,0))/INDEX($D$320:$D$343,MATCH($F101,$B$320:$B$343,0)),SUMIFS('Input-Allocators'!P$32:P$80,'Input-Allocators'!$B$32:$B$80,$F101))*$D101</f>
        <v>0</v>
      </c>
      <c r="T101" s="14">
        <f ca="1">IFERROR(INDEX(T$320:T$343,MATCH($F101,$B$320:$B$343,0))/INDEX($D$320:$D$343,MATCH($F101,$B$320:$B$343,0)),SUMIFS('Input-Allocators'!Q$32:Q$80,'Input-Allocators'!$B$32:$B$80,$F101))*$D101</f>
        <v>0</v>
      </c>
      <c r="U101" s="14">
        <f ca="1">IFERROR(INDEX(U$320:U$343,MATCH($F101,$B$320:$B$343,0))/INDEX($D$320:$D$343,MATCH($F101,$B$320:$B$343,0)),SUMIFS('Input-Allocators'!R$32:R$80,'Input-Allocators'!$B$32:$B$80,$F101))*$D101</f>
        <v>0</v>
      </c>
    </row>
    <row r="102" spans="1:21" outlineLevel="1">
      <c r="A102" s="46">
        <f>IF(ISBLANK('Input-Accounts'!A102),"",'Input-Accounts'!A102)</f>
        <v>85</v>
      </c>
      <c r="B102" s="80" t="str">
        <f>IF(ISBLANK('Input-Accounts'!B102),"",'Input-Accounts'!B102)</f>
        <v>Transportation Equipment</v>
      </c>
      <c r="C102" s="46">
        <f>IF(ISBLANK('Input-Accounts'!C102),"",'Input-Accounts'!C102)</f>
        <v>392</v>
      </c>
      <c r="D102" s="14">
        <f t="shared" ca="1" si="28"/>
        <v>-2411.0211983178579</v>
      </c>
      <c r="E102" s="14">
        <f t="shared" ca="1" si="24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INT_OML</v>
      </c>
      <c r="G102" s="14">
        <f ca="1">IFERROR(INDEX(G$320:G$343,MATCH($F102,$B$320:$B$343,0))/INDEX($D$320:$D$343,MATCH($F102,$B$320:$B$343,0)),SUMIFS('Input-Allocators'!D$32:D$80,'Input-Allocators'!$B$32:$B$80,$F102))*$D102</f>
        <v>-1887.094234456624</v>
      </c>
      <c r="H102" s="14">
        <f ca="1">IFERROR(INDEX(H$320:H$343,MATCH($F102,$B$320:$B$343,0))/INDEX($D$320:$D$343,MATCH($F102,$B$320:$B$343,0)),SUMIFS('Input-Allocators'!E$32:E$80,'Input-Allocators'!$B$32:$B$80,$F102))*$D102</f>
        <v>-103.57877342312089</v>
      </c>
      <c r="I102" s="14">
        <f ca="1">IFERROR(INDEX(I$320:I$343,MATCH($F102,$B$320:$B$343,0))/INDEX($D$320:$D$343,MATCH($F102,$B$320:$B$343,0)),SUMIFS('Input-Allocators'!F$32:F$80,'Input-Allocators'!$B$32:$B$80,$F102))*$D102</f>
        <v>-89.971431823568011</v>
      </c>
      <c r="J102" s="14">
        <f ca="1">IFERROR(INDEX(J$320:J$343,MATCH($F102,$B$320:$B$343,0))/INDEX($D$320:$D$343,MATCH($F102,$B$320:$B$343,0)),SUMIFS('Input-Allocators'!G$32:G$80,'Input-Allocators'!$B$32:$B$80,$F102))*$D102</f>
        <v>-192.74560490768334</v>
      </c>
      <c r="K102" s="14">
        <f ca="1">IFERROR(INDEX(K$320:K$343,MATCH($F102,$B$320:$B$343,0))/INDEX($D$320:$D$343,MATCH($F102,$B$320:$B$343,0)),SUMIFS('Input-Allocators'!H$32:H$80,'Input-Allocators'!$B$32:$B$80,$F102))*$D102</f>
        <v>-0.77653032526956711</v>
      </c>
      <c r="L102" s="14">
        <f ca="1">IFERROR(INDEX(L$320:L$343,MATCH($F102,$B$320:$B$343,0))/INDEX($D$320:$D$343,MATCH($F102,$B$320:$B$343,0)),SUMIFS('Input-Allocators'!I$32:I$80,'Input-Allocators'!$B$32:$B$80,$F102))*$D102</f>
        <v>-3.2397819602930982</v>
      </c>
      <c r="M102" s="14">
        <f ca="1">IFERROR(INDEX(M$320:M$343,MATCH($F102,$B$320:$B$343,0))/INDEX($D$320:$D$343,MATCH($F102,$B$320:$B$343,0)),SUMIFS('Input-Allocators'!J$32:J$80,'Input-Allocators'!$B$32:$B$80,$F102))*$D102</f>
        <v>-65.144529763306835</v>
      </c>
      <c r="N102" s="14">
        <f ca="1">IFERROR(INDEX(N$320:N$343,MATCH($F102,$B$320:$B$343,0))/INDEX($D$320:$D$343,MATCH($F102,$B$320:$B$343,0)),SUMIFS('Input-Allocators'!K$32:K$80,'Input-Allocators'!$B$32:$B$80,$F102))*$D102</f>
        <v>-20.97199473301967</v>
      </c>
      <c r="O102" s="14">
        <f ca="1">IFERROR(INDEX(O$320:O$343,MATCH($F102,$B$320:$B$343,0))/INDEX($D$320:$D$343,MATCH($F102,$B$320:$B$343,0)),SUMIFS('Input-Allocators'!L$32:L$80,'Input-Allocators'!$B$32:$B$80,$F102))*$D102</f>
        <v>-47.498316924972883</v>
      </c>
      <c r="P102" s="14">
        <f ca="1">IFERROR(INDEX(P$320:P$343,MATCH($F102,$B$320:$B$343,0))/INDEX($D$320:$D$343,MATCH($F102,$B$320:$B$343,0)),SUMIFS('Input-Allocators'!M$32:M$80,'Input-Allocators'!$B$32:$B$80,$F102))*$D102</f>
        <v>0</v>
      </c>
      <c r="Q102" s="14">
        <f ca="1">IFERROR(INDEX(Q$320:Q$343,MATCH($F102,$B$320:$B$343,0))/INDEX($D$320:$D$343,MATCH($F102,$B$320:$B$343,0)),SUMIFS('Input-Allocators'!N$32:N$80,'Input-Allocators'!$B$32:$B$80,$F102))*$D102</f>
        <v>0</v>
      </c>
      <c r="R102" s="14">
        <f ca="1">IFERROR(INDEX(R$320:R$343,MATCH($F102,$B$320:$B$343,0))/INDEX($D$320:$D$343,MATCH($F102,$B$320:$B$343,0)),SUMIFS('Input-Allocators'!O$32:O$80,'Input-Allocators'!$B$32:$B$80,$F102))*$D102</f>
        <v>0</v>
      </c>
      <c r="S102" s="14">
        <f ca="1">IFERROR(INDEX(S$320:S$343,MATCH($F102,$B$320:$B$343,0))/INDEX($D$320:$D$343,MATCH($F102,$B$320:$B$343,0)),SUMIFS('Input-Allocators'!P$32:P$80,'Input-Allocators'!$B$32:$B$80,$F102))*$D102</f>
        <v>0</v>
      </c>
      <c r="T102" s="14">
        <f ca="1">IFERROR(INDEX(T$320:T$343,MATCH($F102,$B$320:$B$343,0))/INDEX($D$320:$D$343,MATCH($F102,$B$320:$B$343,0)),SUMIFS('Input-Allocators'!Q$32:Q$80,'Input-Allocators'!$B$32:$B$80,$F102))*$D102</f>
        <v>0</v>
      </c>
      <c r="U102" s="14">
        <f ca="1">IFERROR(INDEX(U$320:U$343,MATCH($F102,$B$320:$B$343,0))/INDEX($D$320:$D$343,MATCH($F102,$B$320:$B$343,0)),SUMIFS('Input-Allocators'!R$32:R$80,'Input-Allocators'!$B$32:$B$80,$F102))*$D102</f>
        <v>0</v>
      </c>
    </row>
    <row r="103" spans="1:21" outlineLevel="1">
      <c r="A103" s="46">
        <f>IF(ISBLANK('Input-Accounts'!A103),"",'Input-Accounts'!A103)</f>
        <v>86</v>
      </c>
      <c r="B103" s="80" t="str">
        <f>IF(ISBLANK('Input-Accounts'!B103),"",'Input-Accounts'!B103)</f>
        <v xml:space="preserve">Tools, Shop, and Garage Equipment </v>
      </c>
      <c r="C103" s="46">
        <f>IF(ISBLANK('Input-Accounts'!C103),"",'Input-Accounts'!C103)</f>
        <v>394</v>
      </c>
      <c r="D103" s="14">
        <f t="shared" ca="1" si="28"/>
        <v>-852.42623122750604</v>
      </c>
      <c r="E103" s="14">
        <f t="shared" ca="1" si="24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INT_OML</v>
      </c>
      <c r="G103" s="14">
        <f ca="1">IFERROR(INDEX(G$320:G$343,MATCH($F103,$B$320:$B$343,0))/INDEX($D$320:$D$343,MATCH($F103,$B$320:$B$343,0)),SUMIFS('Input-Allocators'!D$32:D$80,'Input-Allocators'!$B$32:$B$80,$F103))*$D103</f>
        <v>-667.18974821595259</v>
      </c>
      <c r="H103" s="14">
        <f ca="1">IFERROR(INDEX(H$320:H$343,MATCH($F103,$B$320:$B$343,0))/INDEX($D$320:$D$343,MATCH($F103,$B$320:$B$343,0)),SUMIFS('Input-Allocators'!E$32:E$80,'Input-Allocators'!$B$32:$B$80,$F103))*$D103</f>
        <v>-36.620691483691608</v>
      </c>
      <c r="I103" s="14">
        <f ca="1">IFERROR(INDEX(I$320:I$343,MATCH($F103,$B$320:$B$343,0))/INDEX($D$320:$D$343,MATCH($F103,$B$320:$B$343,0)),SUMIFS('Input-Allocators'!F$32:F$80,'Input-Allocators'!$B$32:$B$80,$F103))*$D103</f>
        <v>-31.809761192068787</v>
      </c>
      <c r="J103" s="14">
        <f ca="1">IFERROR(INDEX(J$320:J$343,MATCH($F103,$B$320:$B$343,0))/INDEX($D$320:$D$343,MATCH($F103,$B$320:$B$343,0)),SUMIFS('Input-Allocators'!G$32:G$80,'Input-Allocators'!$B$32:$B$80,$F103))*$D103</f>
        <v>-68.145982993328161</v>
      </c>
      <c r="K103" s="14">
        <f ca="1">IFERROR(INDEX(K$320:K$343,MATCH($F103,$B$320:$B$343,0))/INDEX($D$320:$D$343,MATCH($F103,$B$320:$B$343,0)),SUMIFS('Input-Allocators'!H$32:H$80,'Input-Allocators'!$B$32:$B$80,$F103))*$D103</f>
        <v>-0.27454541630128798</v>
      </c>
      <c r="L103" s="14">
        <f ca="1">IFERROR(INDEX(L$320:L$343,MATCH($F103,$B$320:$B$343,0))/INDEX($D$320:$D$343,MATCH($F103,$B$320:$B$343,0)),SUMIFS('Input-Allocators'!I$32:I$80,'Input-Allocators'!$B$32:$B$80,$F103))*$D103</f>
        <v>-1.1454379282680287</v>
      </c>
      <c r="M103" s="14">
        <f ca="1">IFERROR(INDEX(M$320:M$343,MATCH($F103,$B$320:$B$343,0))/INDEX($D$320:$D$343,MATCH($F103,$B$320:$B$343,0)),SUMIFS('Input-Allocators'!J$32:J$80,'Input-Allocators'!$B$32:$B$80,$F103))*$D103</f>
        <v>-23.032110223654204</v>
      </c>
      <c r="N103" s="14">
        <f ca="1">IFERROR(INDEX(N$320:N$343,MATCH($F103,$B$320:$B$343,0))/INDEX($D$320:$D$343,MATCH($F103,$B$320:$B$343,0)),SUMIFS('Input-Allocators'!K$32:K$80,'Input-Allocators'!$B$32:$B$80,$F103))*$D103</f>
        <v>-7.4147329953231846</v>
      </c>
      <c r="O103" s="14">
        <f ca="1">IFERROR(INDEX(O$320:O$343,MATCH($F103,$B$320:$B$343,0))/INDEX($D$320:$D$343,MATCH($F103,$B$320:$B$343,0)),SUMIFS('Input-Allocators'!L$32:L$80,'Input-Allocators'!$B$32:$B$80,$F103))*$D103</f>
        <v>-16.793220778918442</v>
      </c>
      <c r="P103" s="14">
        <f ca="1">IFERROR(INDEX(P$320:P$343,MATCH($F103,$B$320:$B$343,0))/INDEX($D$320:$D$343,MATCH($F103,$B$320:$B$343,0)),SUMIFS('Input-Allocators'!M$32:M$80,'Input-Allocators'!$B$32:$B$80,$F103))*$D103</f>
        <v>0</v>
      </c>
      <c r="Q103" s="14">
        <f ca="1">IFERROR(INDEX(Q$320:Q$343,MATCH($F103,$B$320:$B$343,0))/INDEX($D$320:$D$343,MATCH($F103,$B$320:$B$343,0)),SUMIFS('Input-Allocators'!N$32:N$80,'Input-Allocators'!$B$32:$B$80,$F103))*$D103</f>
        <v>0</v>
      </c>
      <c r="R103" s="14">
        <f ca="1">IFERROR(INDEX(R$320:R$343,MATCH($F103,$B$320:$B$343,0))/INDEX($D$320:$D$343,MATCH($F103,$B$320:$B$343,0)),SUMIFS('Input-Allocators'!O$32:O$80,'Input-Allocators'!$B$32:$B$80,$F103))*$D103</f>
        <v>0</v>
      </c>
      <c r="S103" s="14">
        <f ca="1">IFERROR(INDEX(S$320:S$343,MATCH($F103,$B$320:$B$343,0))/INDEX($D$320:$D$343,MATCH($F103,$B$320:$B$343,0)),SUMIFS('Input-Allocators'!P$32:P$80,'Input-Allocators'!$B$32:$B$80,$F103))*$D103</f>
        <v>0</v>
      </c>
      <c r="T103" s="14">
        <f ca="1">IFERROR(INDEX(T$320:T$343,MATCH($F103,$B$320:$B$343,0))/INDEX($D$320:$D$343,MATCH($F103,$B$320:$B$343,0)),SUMIFS('Input-Allocators'!Q$32:Q$80,'Input-Allocators'!$B$32:$B$80,$F103))*$D103</f>
        <v>0</v>
      </c>
      <c r="U103" s="14">
        <f ca="1">IFERROR(INDEX(U$320:U$343,MATCH($F103,$B$320:$B$343,0))/INDEX($D$320:$D$343,MATCH($F103,$B$320:$B$343,0)),SUMIFS('Input-Allocators'!R$32:R$80,'Input-Allocators'!$B$32:$B$80,$F103))*$D103</f>
        <v>0</v>
      </c>
    </row>
    <row r="104" spans="1:21" outlineLevel="1">
      <c r="A104" s="46">
        <f>IF(ISBLANK('Input-Accounts'!A104),"",'Input-Accounts'!A104)</f>
        <v>87</v>
      </c>
      <c r="B104" s="80" t="str">
        <f>IF(ISBLANK('Input-Accounts'!B104),"",'Input-Accounts'!B104)</f>
        <v>Laboratory Equipment</v>
      </c>
      <c r="C104" s="46">
        <f>IF(ISBLANK('Input-Accounts'!C104),"",'Input-Accounts'!C104)</f>
        <v>395</v>
      </c>
      <c r="D104" s="14">
        <f t="shared" ca="1" si="28"/>
        <v>0</v>
      </c>
      <c r="E104" s="14">
        <f t="shared" ca="1" si="24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4">
        <f ca="1">IFERROR(INDEX(G$320:G$343,MATCH($F104,$B$320:$B$343,0))/INDEX($D$320:$D$343,MATCH($F104,$B$320:$B$343,0)),SUMIFS('Input-Allocators'!D$32:D$80,'Input-Allocators'!$B$32:$B$80,$F104))*$D104</f>
        <v>0</v>
      </c>
      <c r="H104" s="14">
        <f ca="1">IFERROR(INDEX(H$320:H$343,MATCH($F104,$B$320:$B$343,0))/INDEX($D$320:$D$343,MATCH($F104,$B$320:$B$343,0)),SUMIFS('Input-Allocators'!E$32:E$80,'Input-Allocators'!$B$32:$B$80,$F104))*$D104</f>
        <v>0</v>
      </c>
      <c r="I104" s="14">
        <f ca="1">IFERROR(INDEX(I$320:I$343,MATCH($F104,$B$320:$B$343,0))/INDEX($D$320:$D$343,MATCH($F104,$B$320:$B$343,0)),SUMIFS('Input-Allocators'!F$32:F$80,'Input-Allocators'!$B$32:$B$80,$F104))*$D104</f>
        <v>0</v>
      </c>
      <c r="J104" s="14">
        <f ca="1">IFERROR(INDEX(J$320:J$343,MATCH($F104,$B$320:$B$343,0))/INDEX($D$320:$D$343,MATCH($F104,$B$320:$B$343,0)),SUMIFS('Input-Allocators'!G$32:G$80,'Input-Allocators'!$B$32:$B$80,$F104))*$D104</f>
        <v>0</v>
      </c>
      <c r="K104" s="14">
        <f ca="1">IFERROR(INDEX(K$320:K$343,MATCH($F104,$B$320:$B$343,0))/INDEX($D$320:$D$343,MATCH($F104,$B$320:$B$343,0)),SUMIFS('Input-Allocators'!H$32:H$80,'Input-Allocators'!$B$32:$B$80,$F104))*$D104</f>
        <v>0</v>
      </c>
      <c r="L104" s="14">
        <f ca="1">IFERROR(INDEX(L$320:L$343,MATCH($F104,$B$320:$B$343,0))/INDEX($D$320:$D$343,MATCH($F104,$B$320:$B$343,0)),SUMIFS('Input-Allocators'!I$32:I$80,'Input-Allocators'!$B$32:$B$80,$F104))*$D104</f>
        <v>0</v>
      </c>
      <c r="M104" s="14">
        <f ca="1">IFERROR(INDEX(M$320:M$343,MATCH($F104,$B$320:$B$343,0))/INDEX($D$320:$D$343,MATCH($F104,$B$320:$B$343,0)),SUMIFS('Input-Allocators'!J$32:J$80,'Input-Allocators'!$B$32:$B$80,$F104))*$D104</f>
        <v>0</v>
      </c>
      <c r="N104" s="14">
        <f ca="1">IFERROR(INDEX(N$320:N$343,MATCH($F104,$B$320:$B$343,0))/INDEX($D$320:$D$343,MATCH($F104,$B$320:$B$343,0)),SUMIFS('Input-Allocators'!K$32:K$80,'Input-Allocators'!$B$32:$B$80,$F104))*$D104</f>
        <v>0</v>
      </c>
      <c r="O104" s="14">
        <f ca="1">IFERROR(INDEX(O$320:O$343,MATCH($F104,$B$320:$B$343,0))/INDEX($D$320:$D$343,MATCH($F104,$B$320:$B$343,0)),SUMIFS('Input-Allocators'!L$32:L$80,'Input-Allocators'!$B$32:$B$80,$F104))*$D104</f>
        <v>0</v>
      </c>
      <c r="P104" s="14">
        <f ca="1">IFERROR(INDEX(P$320:P$343,MATCH($F104,$B$320:$B$343,0))/INDEX($D$320:$D$343,MATCH($F104,$B$320:$B$343,0)),SUMIFS('Input-Allocators'!M$32:M$80,'Input-Allocators'!$B$32:$B$80,$F104))*$D104</f>
        <v>0</v>
      </c>
      <c r="Q104" s="14">
        <f ca="1">IFERROR(INDEX(Q$320:Q$343,MATCH($F104,$B$320:$B$343,0))/INDEX($D$320:$D$343,MATCH($F104,$B$320:$B$343,0)),SUMIFS('Input-Allocators'!N$32:N$80,'Input-Allocators'!$B$32:$B$80,$F104))*$D104</f>
        <v>0</v>
      </c>
      <c r="R104" s="14">
        <f ca="1">IFERROR(INDEX(R$320:R$343,MATCH($F104,$B$320:$B$343,0))/INDEX($D$320:$D$343,MATCH($F104,$B$320:$B$343,0)),SUMIFS('Input-Allocators'!O$32:O$80,'Input-Allocators'!$B$32:$B$80,$F104))*$D104</f>
        <v>0</v>
      </c>
      <c r="S104" s="14">
        <f ca="1">IFERROR(INDEX(S$320:S$343,MATCH($F104,$B$320:$B$343,0))/INDEX($D$320:$D$343,MATCH($F104,$B$320:$B$343,0)),SUMIFS('Input-Allocators'!P$32:P$80,'Input-Allocators'!$B$32:$B$80,$F104))*$D104</f>
        <v>0</v>
      </c>
      <c r="T104" s="14">
        <f ca="1">IFERROR(INDEX(T$320:T$343,MATCH($F104,$B$320:$B$343,0))/INDEX($D$320:$D$343,MATCH($F104,$B$320:$B$343,0)),SUMIFS('Input-Allocators'!Q$32:Q$80,'Input-Allocators'!$B$32:$B$80,$F104))*$D104</f>
        <v>0</v>
      </c>
      <c r="U104" s="14">
        <f ca="1">IFERROR(INDEX(U$320:U$343,MATCH($F104,$B$320:$B$343,0))/INDEX($D$320:$D$343,MATCH($F104,$B$320:$B$343,0)),SUMIFS('Input-Allocators'!R$32:R$80,'Input-Allocators'!$B$32:$B$80,$F104))*$D104</f>
        <v>0</v>
      </c>
    </row>
    <row r="105" spans="1:21" outlineLevel="1">
      <c r="A105" s="46">
        <f>IF(ISBLANK('Input-Accounts'!A105),"",'Input-Accounts'!A105)</f>
        <v>88</v>
      </c>
      <c r="B105" s="80" t="str">
        <f>IF(ISBLANK('Input-Accounts'!B105),"",'Input-Accounts'!B105)</f>
        <v>Power Operated Equipment</v>
      </c>
      <c r="C105" s="46">
        <f>IF(ISBLANK('Input-Accounts'!C105),"",'Input-Accounts'!C105)</f>
        <v>396</v>
      </c>
      <c r="D105" s="14">
        <f t="shared" ca="1" si="28"/>
        <v>-1403.5263104132212</v>
      </c>
      <c r="E105" s="14">
        <f t="shared" ca="1" si="24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INT_OML</v>
      </c>
      <c r="G105" s="14">
        <f ca="1">IFERROR(INDEX(G$320:G$343,MATCH($F105,$B$320:$B$343,0))/INDEX($D$320:$D$343,MATCH($F105,$B$320:$B$343,0)),SUMIFS('Input-Allocators'!D$32:D$80,'Input-Allocators'!$B$32:$B$80,$F105))*$D105</f>
        <v>-1098.5330241546017</v>
      </c>
      <c r="H105" s="14">
        <f ca="1">IFERROR(INDEX(H$320:H$343,MATCH($F105,$B$320:$B$343,0))/INDEX($D$320:$D$343,MATCH($F105,$B$320:$B$343,0)),SUMIFS('Input-Allocators'!E$32:E$80,'Input-Allocators'!$B$32:$B$80,$F105))*$D105</f>
        <v>-60.296248660570356</v>
      </c>
      <c r="I105" s="14">
        <f ca="1">IFERROR(INDEX(I$320:I$343,MATCH($F105,$B$320:$B$343,0))/INDEX($D$320:$D$343,MATCH($F105,$B$320:$B$343,0)),SUMIFS('Input-Allocators'!F$32:F$80,'Input-Allocators'!$B$32:$B$80,$F105))*$D105</f>
        <v>-52.375015133848386</v>
      </c>
      <c r="J105" s="14">
        <f ca="1">IFERROR(INDEX(J$320:J$343,MATCH($F105,$B$320:$B$343,0))/INDEX($D$320:$D$343,MATCH($F105,$B$320:$B$343,0)),SUMIFS('Input-Allocators'!G$32:G$80,'Input-Allocators'!$B$32:$B$80,$F105))*$D105</f>
        <v>-112.20288228622232</v>
      </c>
      <c r="K105" s="14">
        <f ca="1">IFERROR(INDEX(K$320:K$343,MATCH($F105,$B$320:$B$343,0))/INDEX($D$320:$D$343,MATCH($F105,$B$320:$B$343,0)),SUMIFS('Input-Allocators'!H$32:H$80,'Input-Allocators'!$B$32:$B$80,$F105))*$D105</f>
        <v>-0.4520411280954193</v>
      </c>
      <c r="L105" s="14">
        <f ca="1">IFERROR(INDEX(L$320:L$343,MATCH($F105,$B$320:$B$343,0))/INDEX($D$320:$D$343,MATCH($F105,$B$320:$B$343,0)),SUMIFS('Input-Allocators'!I$32:I$80,'Input-Allocators'!$B$32:$B$80,$F105))*$D105</f>
        <v>-1.8859723110049627</v>
      </c>
      <c r="M105" s="14">
        <f ca="1">IFERROR(INDEX(M$320:M$343,MATCH($F105,$B$320:$B$343,0))/INDEX($D$320:$D$343,MATCH($F105,$B$320:$B$343,0)),SUMIFS('Input-Allocators'!J$32:J$80,'Input-Allocators'!$B$32:$B$80,$F105))*$D105</f>
        <v>-37.922545669067297</v>
      </c>
      <c r="N105" s="14">
        <f ca="1">IFERROR(INDEX(N$320:N$343,MATCH($F105,$B$320:$B$343,0))/INDEX($D$320:$D$343,MATCH($F105,$B$320:$B$343,0)),SUMIFS('Input-Allocators'!K$32:K$80,'Input-Allocators'!$B$32:$B$80,$F105))*$D105</f>
        <v>-12.208414596344857</v>
      </c>
      <c r="O105" s="14">
        <f ca="1">IFERROR(INDEX(O$320:O$343,MATCH($F105,$B$320:$B$343,0))/INDEX($D$320:$D$343,MATCH($F105,$B$320:$B$343,0)),SUMIFS('Input-Allocators'!L$32:L$80,'Input-Allocators'!$B$32:$B$80,$F105))*$D105</f>
        <v>-27.650166473466328</v>
      </c>
      <c r="P105" s="14">
        <f ca="1">IFERROR(INDEX(P$320:P$343,MATCH($F105,$B$320:$B$343,0))/INDEX($D$320:$D$343,MATCH($F105,$B$320:$B$343,0)),SUMIFS('Input-Allocators'!M$32:M$80,'Input-Allocators'!$B$32:$B$80,$F105))*$D105</f>
        <v>0</v>
      </c>
      <c r="Q105" s="14">
        <f ca="1">IFERROR(INDEX(Q$320:Q$343,MATCH($F105,$B$320:$B$343,0))/INDEX($D$320:$D$343,MATCH($F105,$B$320:$B$343,0)),SUMIFS('Input-Allocators'!N$32:N$80,'Input-Allocators'!$B$32:$B$80,$F105))*$D105</f>
        <v>0</v>
      </c>
      <c r="R105" s="14">
        <f ca="1">IFERROR(INDEX(R$320:R$343,MATCH($F105,$B$320:$B$343,0))/INDEX($D$320:$D$343,MATCH($F105,$B$320:$B$343,0)),SUMIFS('Input-Allocators'!O$32:O$80,'Input-Allocators'!$B$32:$B$80,$F105))*$D105</f>
        <v>0</v>
      </c>
      <c r="S105" s="14">
        <f ca="1">IFERROR(INDEX(S$320:S$343,MATCH($F105,$B$320:$B$343,0))/INDEX($D$320:$D$343,MATCH($F105,$B$320:$B$343,0)),SUMIFS('Input-Allocators'!P$32:P$80,'Input-Allocators'!$B$32:$B$80,$F105))*$D105</f>
        <v>0</v>
      </c>
      <c r="T105" s="14">
        <f ca="1">IFERROR(INDEX(T$320:T$343,MATCH($F105,$B$320:$B$343,0))/INDEX($D$320:$D$343,MATCH($F105,$B$320:$B$343,0)),SUMIFS('Input-Allocators'!Q$32:Q$80,'Input-Allocators'!$B$32:$B$80,$F105))*$D105</f>
        <v>0</v>
      </c>
      <c r="U105" s="14">
        <f ca="1">IFERROR(INDEX(U$320:U$343,MATCH($F105,$B$320:$B$343,0))/INDEX($D$320:$D$343,MATCH($F105,$B$320:$B$343,0)),SUMIFS('Input-Allocators'!R$32:R$80,'Input-Allocators'!$B$32:$B$80,$F105))*$D105</f>
        <v>0</v>
      </c>
    </row>
    <row r="106" spans="1:21" s="1" customFormat="1" outlineLevel="1">
      <c r="A106" s="46">
        <f>IF(ISBLANK('Input-Accounts'!A106),"",'Input-Accounts'!A106)</f>
        <v>89</v>
      </c>
      <c r="B106" s="80" t="str">
        <f>IF(ISBLANK('Input-Accounts'!B106),"",'Input-Accounts'!B106)</f>
        <v>Communication Equipment</v>
      </c>
      <c r="C106" s="46">
        <f>IF(ISBLANK('Input-Accounts'!C106),"",'Input-Accounts'!C106)</f>
        <v>397</v>
      </c>
      <c r="D106" s="14">
        <f t="shared" ca="1" si="28"/>
        <v>-1005.9821795589684</v>
      </c>
      <c r="E106" s="14">
        <f t="shared" ca="1" si="24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INT_OML</v>
      </c>
      <c r="G106" s="14">
        <f ca="1">IFERROR(INDEX(G$320:G$343,MATCH($F106,$B$320:$B$343,0))/INDEX($D$320:$D$343,MATCH($F106,$B$320:$B$343,0)),SUMIFS('Input-Allocators'!D$32:D$80,'Input-Allocators'!$B$32:$B$80,$F106))*$D106</f>
        <v>-787.3772210448908</v>
      </c>
      <c r="H106" s="14">
        <f ca="1">IFERROR(INDEX(H$320:H$343,MATCH($F106,$B$320:$B$343,0))/INDEX($D$320:$D$343,MATCH($F106,$B$320:$B$343,0)),SUMIFS('Input-Allocators'!E$32:E$80,'Input-Allocators'!$B$32:$B$80,$F106))*$D106</f>
        <v>-43.217537994661242</v>
      </c>
      <c r="I106" s="14">
        <f ca="1">IFERROR(INDEX(I$320:I$343,MATCH($F106,$B$320:$B$343,0))/INDEX($D$320:$D$343,MATCH($F106,$B$320:$B$343,0)),SUMIFS('Input-Allocators'!F$32:F$80,'Input-Allocators'!$B$32:$B$80,$F106))*$D106</f>
        <v>-37.539967357840588</v>
      </c>
      <c r="J106" s="14">
        <f ca="1">IFERROR(INDEX(J$320:J$343,MATCH($F106,$B$320:$B$343,0))/INDEX($D$320:$D$343,MATCH($F106,$B$320:$B$343,0)),SUMIFS('Input-Allocators'!G$32:G$80,'Input-Allocators'!$B$32:$B$80,$F106))*$D106</f>
        <v>-80.421791339173609</v>
      </c>
      <c r="K106" s="14">
        <f ca="1">IFERROR(INDEX(K$320:K$343,MATCH($F106,$B$320:$B$343,0))/INDEX($D$320:$D$343,MATCH($F106,$B$320:$B$343,0)),SUMIFS('Input-Allocators'!H$32:H$80,'Input-Allocators'!$B$32:$B$80,$F106))*$D106</f>
        <v>-0.32400199121157924</v>
      </c>
      <c r="L106" s="14">
        <f ca="1">IFERROR(INDEX(L$320:L$343,MATCH($F106,$B$320:$B$343,0))/INDEX($D$320:$D$343,MATCH($F106,$B$320:$B$343,0)),SUMIFS('Input-Allocators'!I$32:I$80,'Input-Allocators'!$B$32:$B$80,$F106))*$D106</f>
        <v>-1.3517769648750326</v>
      </c>
      <c r="M106" s="14">
        <f ca="1">IFERROR(INDEX(M$320:M$343,MATCH($F106,$B$320:$B$343,0))/INDEX($D$320:$D$343,MATCH($F106,$B$320:$B$343,0)),SUMIFS('Input-Allocators'!J$32:J$80,'Input-Allocators'!$B$32:$B$80,$F106))*$D106</f>
        <v>-27.181111507172975</v>
      </c>
      <c r="N106" s="14">
        <f ca="1">IFERROR(INDEX(N$320:N$343,MATCH($F106,$B$320:$B$343,0))/INDEX($D$320:$D$343,MATCH($F106,$B$320:$B$343,0)),SUMIFS('Input-Allocators'!K$32:K$80,'Input-Allocators'!$B$32:$B$80,$F106))*$D106</f>
        <v>-8.750422014514756</v>
      </c>
      <c r="O106" s="14">
        <f ca="1">IFERROR(INDEX(O$320:O$343,MATCH($F106,$B$320:$B$343,0))/INDEX($D$320:$D$343,MATCH($F106,$B$320:$B$343,0)),SUMIFS('Input-Allocators'!L$32:L$80,'Input-Allocators'!$B$32:$B$80,$F106))*$D106</f>
        <v>-19.818349344627968</v>
      </c>
      <c r="P106" s="14">
        <f ca="1">IFERROR(INDEX(P$320:P$343,MATCH($F106,$B$320:$B$343,0))/INDEX($D$320:$D$343,MATCH($F106,$B$320:$B$343,0)),SUMIFS('Input-Allocators'!M$32:M$80,'Input-Allocators'!$B$32:$B$80,$F106))*$D106</f>
        <v>0</v>
      </c>
      <c r="Q106" s="14">
        <f ca="1">IFERROR(INDEX(Q$320:Q$343,MATCH($F106,$B$320:$B$343,0))/INDEX($D$320:$D$343,MATCH($F106,$B$320:$B$343,0)),SUMIFS('Input-Allocators'!N$32:N$80,'Input-Allocators'!$B$32:$B$80,$F106))*$D106</f>
        <v>0</v>
      </c>
      <c r="R106" s="14">
        <f ca="1">IFERROR(INDEX(R$320:R$343,MATCH($F106,$B$320:$B$343,0))/INDEX($D$320:$D$343,MATCH($F106,$B$320:$B$343,0)),SUMIFS('Input-Allocators'!O$32:O$80,'Input-Allocators'!$B$32:$B$80,$F106))*$D106</f>
        <v>0</v>
      </c>
      <c r="S106" s="14">
        <f ca="1">IFERROR(INDEX(S$320:S$343,MATCH($F106,$B$320:$B$343,0))/INDEX($D$320:$D$343,MATCH($F106,$B$320:$B$343,0)),SUMIFS('Input-Allocators'!P$32:P$80,'Input-Allocators'!$B$32:$B$80,$F106))*$D106</f>
        <v>0</v>
      </c>
      <c r="T106" s="14">
        <f ca="1">IFERROR(INDEX(T$320:T$343,MATCH($F106,$B$320:$B$343,0))/INDEX($D$320:$D$343,MATCH($F106,$B$320:$B$343,0)),SUMIFS('Input-Allocators'!Q$32:Q$80,'Input-Allocators'!$B$32:$B$80,$F106))*$D106</f>
        <v>0</v>
      </c>
      <c r="U106" s="14">
        <f ca="1">IFERROR(INDEX(U$320:U$343,MATCH($F106,$B$320:$B$343,0))/INDEX($D$320:$D$343,MATCH($F106,$B$320:$B$343,0)),SUMIFS('Input-Allocators'!R$32:R$80,'Input-Allocators'!$B$32:$B$80,$F106))*$D106</f>
        <v>0</v>
      </c>
    </row>
    <row r="107" spans="1:21" outlineLevel="1">
      <c r="A107" s="46">
        <f>IF(ISBLANK('Input-Accounts'!A107),"",'Input-Accounts'!A107)</f>
        <v>90</v>
      </c>
      <c r="B107" s="80" t="str">
        <f>IF(ISBLANK('Input-Accounts'!B107),"",'Input-Accounts'!B107)</f>
        <v>Misc. Equipment</v>
      </c>
      <c r="C107" s="46">
        <f>IF(ISBLANK('Input-Accounts'!C107),"",'Input-Accounts'!C107)</f>
        <v>398</v>
      </c>
      <c r="D107" s="14">
        <f t="shared" ca="1" si="28"/>
        <v>0</v>
      </c>
      <c r="E107" s="14">
        <f t="shared" ca="1" si="24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4">
        <f ca="1">IFERROR(INDEX(G$320:G$343,MATCH($F107,$B$320:$B$343,0))/INDEX($D$320:$D$343,MATCH($F107,$B$320:$B$343,0)),SUMIFS('Input-Allocators'!D$32:D$80,'Input-Allocators'!$B$32:$B$80,$F107))*$D107</f>
        <v>0</v>
      </c>
      <c r="H107" s="14">
        <f ca="1">IFERROR(INDEX(H$320:H$343,MATCH($F107,$B$320:$B$343,0))/INDEX($D$320:$D$343,MATCH($F107,$B$320:$B$343,0)),SUMIFS('Input-Allocators'!E$32:E$80,'Input-Allocators'!$B$32:$B$80,$F107))*$D107</f>
        <v>0</v>
      </c>
      <c r="I107" s="14">
        <f ca="1">IFERROR(INDEX(I$320:I$343,MATCH($F107,$B$320:$B$343,0))/INDEX($D$320:$D$343,MATCH($F107,$B$320:$B$343,0)),SUMIFS('Input-Allocators'!F$32:F$80,'Input-Allocators'!$B$32:$B$80,$F107))*$D107</f>
        <v>0</v>
      </c>
      <c r="J107" s="14">
        <f ca="1">IFERROR(INDEX(J$320:J$343,MATCH($F107,$B$320:$B$343,0))/INDEX($D$320:$D$343,MATCH($F107,$B$320:$B$343,0)),SUMIFS('Input-Allocators'!G$32:G$80,'Input-Allocators'!$B$32:$B$80,$F107))*$D107</f>
        <v>0</v>
      </c>
      <c r="K107" s="14">
        <f ca="1">IFERROR(INDEX(K$320:K$343,MATCH($F107,$B$320:$B$343,0))/INDEX($D$320:$D$343,MATCH($F107,$B$320:$B$343,0)),SUMIFS('Input-Allocators'!H$32:H$80,'Input-Allocators'!$B$32:$B$80,$F107))*$D107</f>
        <v>0</v>
      </c>
      <c r="L107" s="14">
        <f ca="1">IFERROR(INDEX(L$320:L$343,MATCH($F107,$B$320:$B$343,0))/INDEX($D$320:$D$343,MATCH($F107,$B$320:$B$343,0)),SUMIFS('Input-Allocators'!I$32:I$80,'Input-Allocators'!$B$32:$B$80,$F107))*$D107</f>
        <v>0</v>
      </c>
      <c r="M107" s="14">
        <f ca="1">IFERROR(INDEX(M$320:M$343,MATCH($F107,$B$320:$B$343,0))/INDEX($D$320:$D$343,MATCH($F107,$B$320:$B$343,0)),SUMIFS('Input-Allocators'!J$32:J$80,'Input-Allocators'!$B$32:$B$80,$F107))*$D107</f>
        <v>0</v>
      </c>
      <c r="N107" s="14">
        <f ca="1">IFERROR(INDEX(N$320:N$343,MATCH($F107,$B$320:$B$343,0))/INDEX($D$320:$D$343,MATCH($F107,$B$320:$B$343,0)),SUMIFS('Input-Allocators'!K$32:K$80,'Input-Allocators'!$B$32:$B$80,$F107))*$D107</f>
        <v>0</v>
      </c>
      <c r="O107" s="14">
        <f ca="1">IFERROR(INDEX(O$320:O$343,MATCH($F107,$B$320:$B$343,0))/INDEX($D$320:$D$343,MATCH($F107,$B$320:$B$343,0)),SUMIFS('Input-Allocators'!L$32:L$80,'Input-Allocators'!$B$32:$B$80,$F107))*$D107</f>
        <v>0</v>
      </c>
      <c r="P107" s="14">
        <f ca="1">IFERROR(INDEX(P$320:P$343,MATCH($F107,$B$320:$B$343,0))/INDEX($D$320:$D$343,MATCH($F107,$B$320:$B$343,0)),SUMIFS('Input-Allocators'!M$32:M$80,'Input-Allocators'!$B$32:$B$80,$F107))*$D107</f>
        <v>0</v>
      </c>
      <c r="Q107" s="14">
        <f ca="1">IFERROR(INDEX(Q$320:Q$343,MATCH($F107,$B$320:$B$343,0))/INDEX($D$320:$D$343,MATCH($F107,$B$320:$B$343,0)),SUMIFS('Input-Allocators'!N$32:N$80,'Input-Allocators'!$B$32:$B$80,$F107))*$D107</f>
        <v>0</v>
      </c>
      <c r="R107" s="14">
        <f ca="1">IFERROR(INDEX(R$320:R$343,MATCH($F107,$B$320:$B$343,0))/INDEX($D$320:$D$343,MATCH($F107,$B$320:$B$343,0)),SUMIFS('Input-Allocators'!O$32:O$80,'Input-Allocators'!$B$32:$B$80,$F107))*$D107</f>
        <v>0</v>
      </c>
      <c r="S107" s="14">
        <f ca="1">IFERROR(INDEX(S$320:S$343,MATCH($F107,$B$320:$B$343,0))/INDEX($D$320:$D$343,MATCH($F107,$B$320:$B$343,0)),SUMIFS('Input-Allocators'!P$32:P$80,'Input-Allocators'!$B$32:$B$80,$F107))*$D107</f>
        <v>0</v>
      </c>
      <c r="T107" s="14">
        <f ca="1">IFERROR(INDEX(T$320:T$343,MATCH($F107,$B$320:$B$343,0))/INDEX($D$320:$D$343,MATCH($F107,$B$320:$B$343,0)),SUMIFS('Input-Allocators'!Q$32:Q$80,'Input-Allocators'!$B$32:$B$80,$F107))*$D107</f>
        <v>0</v>
      </c>
      <c r="U107" s="14">
        <f ca="1">IFERROR(INDEX(U$320:U$343,MATCH($F107,$B$320:$B$343,0))/INDEX($D$320:$D$343,MATCH($F107,$B$320:$B$343,0)),SUMIFS('Input-Allocators'!R$32:R$80,'Input-Allocators'!$B$32:$B$80,$F107))*$D107</f>
        <v>0</v>
      </c>
    </row>
    <row r="108" spans="1:21" outlineLevel="1">
      <c r="A108" s="46">
        <f>IF(ISBLANK('Input-Accounts'!A108),"",'Input-Accounts'!A108)</f>
        <v>91</v>
      </c>
      <c r="B108" s="80" t="str">
        <f>IF(ISBLANK('Input-Accounts'!B108),"",'Input-Accounts'!B108)</f>
        <v>Other Intangible Property</v>
      </c>
      <c r="C108" s="46">
        <f>IF(ISBLANK('Input-Accounts'!C108),"",'Input-Accounts'!C108)</f>
        <v>399</v>
      </c>
      <c r="D108" s="14">
        <f t="shared" ca="1" si="28"/>
        <v>0</v>
      </c>
      <c r="E108" s="14">
        <f t="shared" ca="1" si="24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4">
        <f ca="1">IFERROR(INDEX(G$320:G$343,MATCH($F108,$B$320:$B$343,0))/INDEX($D$320:$D$343,MATCH($F108,$B$320:$B$343,0)),SUMIFS('Input-Allocators'!D$32:D$80,'Input-Allocators'!$B$32:$B$80,$F108))*$D108</f>
        <v>0</v>
      </c>
      <c r="H108" s="14">
        <f ca="1">IFERROR(INDEX(H$320:H$343,MATCH($F108,$B$320:$B$343,0))/INDEX($D$320:$D$343,MATCH($F108,$B$320:$B$343,0)),SUMIFS('Input-Allocators'!E$32:E$80,'Input-Allocators'!$B$32:$B$80,$F108))*$D108</f>
        <v>0</v>
      </c>
      <c r="I108" s="14">
        <f ca="1">IFERROR(INDEX(I$320:I$343,MATCH($F108,$B$320:$B$343,0))/INDEX($D$320:$D$343,MATCH($F108,$B$320:$B$343,0)),SUMIFS('Input-Allocators'!F$32:F$80,'Input-Allocators'!$B$32:$B$80,$F108))*$D108</f>
        <v>0</v>
      </c>
      <c r="J108" s="14">
        <f ca="1">IFERROR(INDEX(J$320:J$343,MATCH($F108,$B$320:$B$343,0))/INDEX($D$320:$D$343,MATCH($F108,$B$320:$B$343,0)),SUMIFS('Input-Allocators'!G$32:G$80,'Input-Allocators'!$B$32:$B$80,$F108))*$D108</f>
        <v>0</v>
      </c>
      <c r="K108" s="14">
        <f ca="1">IFERROR(INDEX(K$320:K$343,MATCH($F108,$B$320:$B$343,0))/INDEX($D$320:$D$343,MATCH($F108,$B$320:$B$343,0)),SUMIFS('Input-Allocators'!H$32:H$80,'Input-Allocators'!$B$32:$B$80,$F108))*$D108</f>
        <v>0</v>
      </c>
      <c r="L108" s="14">
        <f ca="1">IFERROR(INDEX(L$320:L$343,MATCH($F108,$B$320:$B$343,0))/INDEX($D$320:$D$343,MATCH($F108,$B$320:$B$343,0)),SUMIFS('Input-Allocators'!I$32:I$80,'Input-Allocators'!$B$32:$B$80,$F108))*$D108</f>
        <v>0</v>
      </c>
      <c r="M108" s="14">
        <f ca="1">IFERROR(INDEX(M$320:M$343,MATCH($F108,$B$320:$B$343,0))/INDEX($D$320:$D$343,MATCH($F108,$B$320:$B$343,0)),SUMIFS('Input-Allocators'!J$32:J$80,'Input-Allocators'!$B$32:$B$80,$F108))*$D108</f>
        <v>0</v>
      </c>
      <c r="N108" s="14">
        <f ca="1">IFERROR(INDEX(N$320:N$343,MATCH($F108,$B$320:$B$343,0))/INDEX($D$320:$D$343,MATCH($F108,$B$320:$B$343,0)),SUMIFS('Input-Allocators'!K$32:K$80,'Input-Allocators'!$B$32:$B$80,$F108))*$D108</f>
        <v>0</v>
      </c>
      <c r="O108" s="14">
        <f ca="1">IFERROR(INDEX(O$320:O$343,MATCH($F108,$B$320:$B$343,0))/INDEX($D$320:$D$343,MATCH($F108,$B$320:$B$343,0)),SUMIFS('Input-Allocators'!L$32:L$80,'Input-Allocators'!$B$32:$B$80,$F108))*$D108</f>
        <v>0</v>
      </c>
      <c r="P108" s="14">
        <f ca="1">IFERROR(INDEX(P$320:P$343,MATCH($F108,$B$320:$B$343,0))/INDEX($D$320:$D$343,MATCH($F108,$B$320:$B$343,0)),SUMIFS('Input-Allocators'!M$32:M$80,'Input-Allocators'!$B$32:$B$80,$F108))*$D108</f>
        <v>0</v>
      </c>
      <c r="Q108" s="14">
        <f ca="1">IFERROR(INDEX(Q$320:Q$343,MATCH($F108,$B$320:$B$343,0))/INDEX($D$320:$D$343,MATCH($F108,$B$320:$B$343,0)),SUMIFS('Input-Allocators'!N$32:N$80,'Input-Allocators'!$B$32:$B$80,$F108))*$D108</f>
        <v>0</v>
      </c>
      <c r="R108" s="14">
        <f ca="1">IFERROR(INDEX(R$320:R$343,MATCH($F108,$B$320:$B$343,0))/INDEX($D$320:$D$343,MATCH($F108,$B$320:$B$343,0)),SUMIFS('Input-Allocators'!O$32:O$80,'Input-Allocators'!$B$32:$B$80,$F108))*$D108</f>
        <v>0</v>
      </c>
      <c r="S108" s="14">
        <f ca="1">IFERROR(INDEX(S$320:S$343,MATCH($F108,$B$320:$B$343,0))/INDEX($D$320:$D$343,MATCH($F108,$B$320:$B$343,0)),SUMIFS('Input-Allocators'!P$32:P$80,'Input-Allocators'!$B$32:$B$80,$F108))*$D108</f>
        <v>0</v>
      </c>
      <c r="T108" s="14">
        <f ca="1">IFERROR(INDEX(T$320:T$343,MATCH($F108,$B$320:$B$343,0))/INDEX($D$320:$D$343,MATCH($F108,$B$320:$B$343,0)),SUMIFS('Input-Allocators'!Q$32:Q$80,'Input-Allocators'!$B$32:$B$80,$F108))*$D108</f>
        <v>0</v>
      </c>
      <c r="U108" s="14">
        <f ca="1">IFERROR(INDEX(U$320:U$343,MATCH($F108,$B$320:$B$343,0))/INDEX($D$320:$D$343,MATCH($F108,$B$320:$B$343,0)),SUMIFS('Input-Allocators'!R$32:R$80,'Input-Allocators'!$B$32:$B$80,$F108))*$D108</f>
        <v>0</v>
      </c>
    </row>
    <row r="109" spans="1:21" outlineLevel="1">
      <c r="A109" s="46">
        <f>IF(ISBLANK('Input-Accounts'!A109),"",'Input-Accounts'!A109)</f>
        <v>92</v>
      </c>
      <c r="B109" t="str">
        <f>IF(ISBLANK('Input-Accounts'!B109),"",'Input-Accounts'!B109)</f>
        <v>Subtotal - General Plant</v>
      </c>
      <c r="C109" s="46" t="str">
        <f>IF(ISBLANK('Input-Accounts'!C109),"",'Input-Accounts'!C109)</f>
        <v/>
      </c>
      <c r="D109" s="174">
        <f ca="1">SUBTOTAL(9,D99:D108)</f>
        <v>-7554.9197771734925</v>
      </c>
      <c r="E109" s="14">
        <f t="shared" ca="1" si="24"/>
        <v>0</v>
      </c>
      <c r="F109" s="46"/>
      <c r="G109" s="174">
        <f t="shared" ref="G109:U109" ca="1" si="29">SUBTOTAL(9,G99:G108)</f>
        <v>-5913.1979275973436</v>
      </c>
      <c r="H109" s="174">
        <f t="shared" ca="1" si="29"/>
        <v>-324.5634357655876</v>
      </c>
      <c r="I109" s="174">
        <f t="shared" ca="1" si="29"/>
        <v>-281.92491635441792</v>
      </c>
      <c r="J109" s="174">
        <f t="shared" ca="1" si="29"/>
        <v>-603.96714201280508</v>
      </c>
      <c r="K109" s="174">
        <f t="shared" ca="1" si="29"/>
        <v>-2.4332528955146042</v>
      </c>
      <c r="L109" s="174">
        <f t="shared" ca="1" si="29"/>
        <v>-10.151836417956451</v>
      </c>
      <c r="M109" s="174">
        <f t="shared" ca="1" si="29"/>
        <v>-204.12997472890311</v>
      </c>
      <c r="N109" s="174">
        <f t="shared" ca="1" si="29"/>
        <v>-65.71561373488197</v>
      </c>
      <c r="O109" s="174">
        <f t="shared" ca="1" si="29"/>
        <v>-148.83567766608388</v>
      </c>
      <c r="P109" s="174">
        <f t="shared" ca="1" si="29"/>
        <v>0</v>
      </c>
      <c r="Q109" s="174">
        <f t="shared" ca="1" si="29"/>
        <v>0</v>
      </c>
      <c r="R109" s="174">
        <f t="shared" ca="1" si="29"/>
        <v>0</v>
      </c>
      <c r="S109" s="174">
        <f t="shared" ca="1" si="29"/>
        <v>0</v>
      </c>
      <c r="T109" s="174">
        <f t="shared" ca="1" si="29"/>
        <v>0</v>
      </c>
      <c r="U109" s="174">
        <f t="shared" ca="1" si="29"/>
        <v>0</v>
      </c>
    </row>
    <row r="110" spans="1:21" outlineLevel="1">
      <c r="A110" s="46" t="str">
        <f>IF(ISBLANK('Input-Accounts'!A110),"",'Input-Accounts'!A110)</f>
        <v/>
      </c>
      <c r="B110" t="str">
        <f>IF(ISBLANK('Input-Accounts'!B110),"",'Input-Accounts'!B110)</f>
        <v/>
      </c>
      <c r="C110" s="46" t="str">
        <f>IF(ISBLANK('Input-Accounts'!C110),"",'Input-Accounts'!C110)</f>
        <v/>
      </c>
      <c r="D110" s="14"/>
      <c r="E110" s="14"/>
      <c r="F110" s="46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>
      <c r="A111" s="46">
        <f>IF(ISBLANK('Input-Accounts'!A111),"",'Input-Accounts'!A111)</f>
        <v>93</v>
      </c>
      <c r="B111" s="10" t="str">
        <f>IF(ISBLANK('Input-Accounts'!B111),"",'Input-Accounts'!B111)</f>
        <v>Total Accumulated Depreciation &amp; Amortization Expense</v>
      </c>
      <c r="C111" s="46" t="str">
        <f>IF(ISBLANK('Input-Accounts'!C111),"",'Input-Accounts'!C111)</f>
        <v/>
      </c>
      <c r="D111" s="175">
        <f ca="1">SUBTOTAL(9,D63:D110)</f>
        <v>-135646.82795077539</v>
      </c>
      <c r="E111" s="14">
        <f t="shared" ca="1" si="24"/>
        <v>0</v>
      </c>
      <c r="F111" s="46"/>
      <c r="G111" s="175">
        <f t="shared" ref="G111:U111" ca="1" si="30">SUBTOTAL(9,G63:G110)</f>
        <v>-106170.0938701124</v>
      </c>
      <c r="H111" s="175">
        <f t="shared" ca="1" si="30"/>
        <v>-5827.4610226077793</v>
      </c>
      <c r="I111" s="175">
        <f t="shared" ca="1" si="30"/>
        <v>-5061.8963207670158</v>
      </c>
      <c r="J111" s="175">
        <f t="shared" ca="1" si="30"/>
        <v>-10844.089602124592</v>
      </c>
      <c r="K111" s="175">
        <f t="shared" ca="1" si="30"/>
        <v>-43.688489965949223</v>
      </c>
      <c r="L111" s="175">
        <f t="shared" ca="1" si="30"/>
        <v>-182.27386240839112</v>
      </c>
      <c r="M111" s="175">
        <f t="shared" ca="1" si="30"/>
        <v>-3665.1062325385928</v>
      </c>
      <c r="N111" s="175">
        <f t="shared" ca="1" si="30"/>
        <v>-1179.9085646029407</v>
      </c>
      <c r="O111" s="175">
        <f t="shared" ca="1" si="30"/>
        <v>-2672.309985647742</v>
      </c>
      <c r="P111" s="175">
        <f t="shared" ca="1" si="30"/>
        <v>0</v>
      </c>
      <c r="Q111" s="175">
        <f t="shared" ca="1" si="30"/>
        <v>0</v>
      </c>
      <c r="R111" s="175">
        <f t="shared" ca="1" si="30"/>
        <v>0</v>
      </c>
      <c r="S111" s="175">
        <f t="shared" ca="1" si="30"/>
        <v>0</v>
      </c>
      <c r="T111" s="175">
        <f t="shared" ca="1" si="30"/>
        <v>0</v>
      </c>
      <c r="U111" s="175">
        <f t="shared" ca="1" si="30"/>
        <v>0</v>
      </c>
    </row>
    <row r="112" spans="1:21">
      <c r="A112" s="46" t="str">
        <f>IF(ISBLANK('Input-Accounts'!A112),"",'Input-Accounts'!A112)</f>
        <v/>
      </c>
      <c r="B112" t="str">
        <f>IF(ISBLANK('Input-Accounts'!B112),"",'Input-Accounts'!B112)</f>
        <v/>
      </c>
      <c r="C112" s="46" t="str">
        <f>IF(ISBLANK('Input-Accounts'!C112),"",'Input-Accounts'!C112)</f>
        <v/>
      </c>
      <c r="D112" s="14"/>
      <c r="E112" s="14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46">
        <f>IF(ISBLANK('Input-Accounts'!A113),"",'Input-Accounts'!A113)</f>
        <v>94</v>
      </c>
      <c r="B113" s="1" t="str">
        <f>IF(ISBLANK('Input-Accounts'!B113),"",'Input-Accounts'!B113)</f>
        <v>Other Rate Base Items</v>
      </c>
      <c r="C113" s="46" t="str">
        <f>IF(ISBLANK('Input-Accounts'!C113),"",'Input-Accounts'!C113)</f>
        <v/>
      </c>
      <c r="D113" s="14"/>
      <c r="E113" s="14"/>
      <c r="F113" s="46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outlineLevel="1">
      <c r="A114" s="46">
        <f>IF(ISBLANK('Input-Accounts'!A114),"",'Input-Accounts'!A114)</f>
        <v>95</v>
      </c>
      <c r="B114" s="80" t="str">
        <f>IF(ISBLANK('Input-Accounts'!B114),"",'Input-Accounts'!B114)</f>
        <v xml:space="preserve">   Materials And Supplies</v>
      </c>
      <c r="C114" s="46">
        <f>IF(ISBLANK('Input-Accounts'!C114),"",'Input-Accounts'!C114)</f>
        <v>154</v>
      </c>
      <c r="D114" s="14">
        <f t="shared" ref="D114:D121" ca="1" si="31">INDIRECT("Classification!"&amp;$D$5&amp;ROW())</f>
        <v>493.54290822463389</v>
      </c>
      <c r="E114" s="14">
        <f t="shared" ca="1" si="24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INT_PROD_TRANSM_DIST_SUBTOTAL</v>
      </c>
      <c r="G114" s="14">
        <f ca="1">IFERROR(INDEX(G$320:G$343,MATCH($F114,$B$320:$B$343,0))/INDEX($D$320:$D$343,MATCH($F114,$B$320:$B$343,0)),SUMIFS('Input-Allocators'!D$32:D$80,'Input-Allocators'!$B$32:$B$80,$F114))*$D114</f>
        <v>386.29356606962301</v>
      </c>
      <c r="H114" s="14">
        <f ca="1">IFERROR(INDEX(H$320:H$343,MATCH($F114,$B$320:$B$343,0))/INDEX($D$320:$D$343,MATCH($F114,$B$320:$B$343,0)),SUMIFS('Input-Allocators'!E$32:E$80,'Input-Allocators'!$B$32:$B$80,$F114))*$D114</f>
        <v>21.202870012612792</v>
      </c>
      <c r="I114" s="14">
        <f ca="1">IFERROR(INDEX(I$320:I$343,MATCH($F114,$B$320:$B$343,0))/INDEX($D$320:$D$343,MATCH($F114,$B$320:$B$343,0)),SUMIFS('Input-Allocators'!F$32:F$80,'Input-Allocators'!$B$32:$B$80,$F114))*$D114</f>
        <v>18.417408420265581</v>
      </c>
      <c r="J114" s="14">
        <f ca="1">IFERROR(INDEX(J$320:J$343,MATCH($F114,$B$320:$B$343,0))/INDEX($D$320:$D$343,MATCH($F114,$B$320:$B$343,0)),SUMIFS('Input-Allocators'!G$32:G$80,'Input-Allocators'!$B$32:$B$80,$F114))*$D114</f>
        <v>39.45557445120108</v>
      </c>
      <c r="K114" s="14">
        <f ca="1">IFERROR(INDEX(K$320:K$343,MATCH($F114,$B$320:$B$343,0))/INDEX($D$320:$D$343,MATCH($F114,$B$320:$B$343,0)),SUMIFS('Input-Allocators'!H$32:H$80,'Input-Allocators'!$B$32:$B$80,$F114))*$D114</f>
        <v>0.15895796989489469</v>
      </c>
      <c r="L114" s="14">
        <f ca="1">IFERROR(INDEX(L$320:L$343,MATCH($F114,$B$320:$B$343,0))/INDEX($D$320:$D$343,MATCH($F114,$B$320:$B$343,0)),SUMIFS('Input-Allocators'!I$32:I$80,'Input-Allocators'!$B$32:$B$80,$F114))*$D114</f>
        <v>0.6631925973161682</v>
      </c>
      <c r="M114" s="14">
        <f ca="1">IFERROR(INDEX(M$320:M$343,MATCH($F114,$B$320:$B$343,0))/INDEX($D$320:$D$343,MATCH($F114,$B$320:$B$343,0)),SUMIFS('Input-Allocators'!J$32:J$80,'Input-Allocators'!$B$32:$B$80,$F114))*$D114</f>
        <v>13.335270837411336</v>
      </c>
      <c r="N114" s="14">
        <f ca="1">IFERROR(INDEX(N$320:N$343,MATCH($F114,$B$320:$B$343,0))/INDEX($D$320:$D$343,MATCH($F114,$B$320:$B$343,0)),SUMIFS('Input-Allocators'!K$32:K$80,'Input-Allocators'!$B$32:$B$80,$F114))*$D114</f>
        <v>4.2930270704495292</v>
      </c>
      <c r="O114" s="14">
        <f ca="1">IFERROR(INDEX(O$320:O$343,MATCH($F114,$B$320:$B$343,0))/INDEX($D$320:$D$343,MATCH($F114,$B$320:$B$343,0)),SUMIFS('Input-Allocators'!L$32:L$80,'Input-Allocators'!$B$32:$B$80,$F114))*$D114</f>
        <v>9.7230407958594434</v>
      </c>
      <c r="P114" s="14">
        <f ca="1">IFERROR(INDEX(P$320:P$343,MATCH($F114,$B$320:$B$343,0))/INDEX($D$320:$D$343,MATCH($F114,$B$320:$B$343,0)),SUMIFS('Input-Allocators'!M$32:M$80,'Input-Allocators'!$B$32:$B$80,$F114))*$D114</f>
        <v>0</v>
      </c>
      <c r="Q114" s="14">
        <f ca="1">IFERROR(INDEX(Q$320:Q$343,MATCH($F114,$B$320:$B$343,0))/INDEX($D$320:$D$343,MATCH($F114,$B$320:$B$343,0)),SUMIFS('Input-Allocators'!N$32:N$80,'Input-Allocators'!$B$32:$B$80,$F114))*$D114</f>
        <v>0</v>
      </c>
      <c r="R114" s="14">
        <f ca="1">IFERROR(INDEX(R$320:R$343,MATCH($F114,$B$320:$B$343,0))/INDEX($D$320:$D$343,MATCH($F114,$B$320:$B$343,0)),SUMIFS('Input-Allocators'!O$32:O$80,'Input-Allocators'!$B$32:$B$80,$F114))*$D114</f>
        <v>0</v>
      </c>
      <c r="S114" s="14">
        <f ca="1">IFERROR(INDEX(S$320:S$343,MATCH($F114,$B$320:$B$343,0))/INDEX($D$320:$D$343,MATCH($F114,$B$320:$B$343,0)),SUMIFS('Input-Allocators'!P$32:P$80,'Input-Allocators'!$B$32:$B$80,$F114))*$D114</f>
        <v>0</v>
      </c>
      <c r="T114" s="14">
        <f ca="1">IFERROR(INDEX(T$320:T$343,MATCH($F114,$B$320:$B$343,0))/INDEX($D$320:$D$343,MATCH($F114,$B$320:$B$343,0)),SUMIFS('Input-Allocators'!Q$32:Q$80,'Input-Allocators'!$B$32:$B$80,$F114))*$D114</f>
        <v>0</v>
      </c>
      <c r="U114" s="14">
        <f ca="1">IFERROR(INDEX(U$320:U$343,MATCH($F114,$B$320:$B$343,0))/INDEX($D$320:$D$343,MATCH($F114,$B$320:$B$343,0)),SUMIFS('Input-Allocators'!R$32:R$80,'Input-Allocators'!$B$32:$B$80,$F114))*$D114</f>
        <v>0</v>
      </c>
    </row>
    <row r="115" spans="1:21" outlineLevel="1">
      <c r="A115" s="46">
        <f>IF(ISBLANK('Input-Accounts'!A115),"",'Input-Accounts'!A115)</f>
        <v>96</v>
      </c>
      <c r="B115" s="80" t="str">
        <f>IF(ISBLANK('Input-Accounts'!B115),"",'Input-Accounts'!B115)</f>
        <v>Stores Expense Undistributed</v>
      </c>
      <c r="C115" s="46">
        <f>IF(ISBLANK('Input-Accounts'!C115),"",'Input-Accounts'!C115)</f>
        <v>163</v>
      </c>
      <c r="D115" s="14">
        <f t="shared" ca="1" si="31"/>
        <v>156.10462592408547</v>
      </c>
      <c r="E115" s="14">
        <f t="shared" ca="1" si="24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INT_PROD_TRANSM_DIST_SUBTOTAL</v>
      </c>
      <c r="G115" s="14">
        <f ca="1">IFERROR(INDEX(G$320:G$343,MATCH($F115,$B$320:$B$343,0))/INDEX($D$320:$D$343,MATCH($F115,$B$320:$B$343,0)),SUMIFS('Input-Allocators'!D$32:D$80,'Input-Allocators'!$B$32:$B$80,$F115))*$D115</f>
        <v>122.18231003480089</v>
      </c>
      <c r="H115" s="14">
        <f ca="1">IFERROR(INDEX(H$320:H$343,MATCH($F115,$B$320:$B$343,0))/INDEX($D$320:$D$343,MATCH($F115,$B$320:$B$343,0)),SUMIFS('Input-Allocators'!E$32:E$80,'Input-Allocators'!$B$32:$B$80,$F115))*$D115</f>
        <v>6.7063390774717773</v>
      </c>
      <c r="I115" s="14">
        <f ca="1">IFERROR(INDEX(I$320:I$343,MATCH($F115,$B$320:$B$343,0))/INDEX($D$320:$D$343,MATCH($F115,$B$320:$B$343,0)),SUMIFS('Input-Allocators'!F$32:F$80,'Input-Allocators'!$B$32:$B$80,$F115))*$D115</f>
        <v>5.8253144843651512</v>
      </c>
      <c r="J115" s="14">
        <f ca="1">IFERROR(INDEX(J$320:J$343,MATCH($F115,$B$320:$B$343,0))/INDEX($D$320:$D$343,MATCH($F115,$B$320:$B$343,0)),SUMIFS('Input-Allocators'!G$32:G$80,'Input-Allocators'!$B$32:$B$80,$F115))*$D115</f>
        <v>12.47955869223293</v>
      </c>
      <c r="K115" s="14">
        <f ca="1">IFERROR(INDEX(K$320:K$343,MATCH($F115,$B$320:$B$343,0))/INDEX($D$320:$D$343,MATCH($F115,$B$320:$B$343,0)),SUMIFS('Input-Allocators'!H$32:H$80,'Input-Allocators'!$B$32:$B$80,$F115))*$D115</f>
        <v>5.0277440957171154E-2</v>
      </c>
      <c r="L115" s="14">
        <f ca="1">IFERROR(INDEX(L$320:L$343,MATCH($F115,$B$320:$B$343,0))/INDEX($D$320:$D$343,MATCH($F115,$B$320:$B$343,0)),SUMIFS('Input-Allocators'!I$32:I$80,'Input-Allocators'!$B$32:$B$80,$F115))*$D115</f>
        <v>0.20976379276134394</v>
      </c>
      <c r="M115" s="14">
        <f ca="1">IFERROR(INDEX(M$320:M$343,MATCH($F115,$B$320:$B$343,0))/INDEX($D$320:$D$343,MATCH($F115,$B$320:$B$343,0)),SUMIFS('Input-Allocators'!J$32:J$80,'Input-Allocators'!$B$32:$B$80,$F115))*$D115</f>
        <v>4.2178652169447988</v>
      </c>
      <c r="N115" s="14">
        <f ca="1">IFERROR(INDEX(N$320:N$343,MATCH($F115,$B$320:$B$343,0))/INDEX($D$320:$D$343,MATCH($F115,$B$320:$B$343,0)),SUMIFS('Input-Allocators'!K$32:K$80,'Input-Allocators'!$B$32:$B$80,$F115))*$D115</f>
        <v>1.3578584024744516</v>
      </c>
      <c r="O115" s="14">
        <f ca="1">IFERROR(INDEX(O$320:O$343,MATCH($F115,$B$320:$B$343,0))/INDEX($D$320:$D$343,MATCH($F115,$B$320:$B$343,0)),SUMIFS('Input-Allocators'!L$32:L$80,'Input-Allocators'!$B$32:$B$80,$F115))*$D115</f>
        <v>3.0753387820769484</v>
      </c>
      <c r="P115" s="14">
        <f ca="1">IFERROR(INDEX(P$320:P$343,MATCH($F115,$B$320:$B$343,0))/INDEX($D$320:$D$343,MATCH($F115,$B$320:$B$343,0)),SUMIFS('Input-Allocators'!M$32:M$80,'Input-Allocators'!$B$32:$B$80,$F115))*$D115</f>
        <v>0</v>
      </c>
      <c r="Q115" s="14">
        <f ca="1">IFERROR(INDEX(Q$320:Q$343,MATCH($F115,$B$320:$B$343,0))/INDEX($D$320:$D$343,MATCH($F115,$B$320:$B$343,0)),SUMIFS('Input-Allocators'!N$32:N$80,'Input-Allocators'!$B$32:$B$80,$F115))*$D115</f>
        <v>0</v>
      </c>
      <c r="R115" s="14">
        <f ca="1">IFERROR(INDEX(R$320:R$343,MATCH($F115,$B$320:$B$343,0))/INDEX($D$320:$D$343,MATCH($F115,$B$320:$B$343,0)),SUMIFS('Input-Allocators'!O$32:O$80,'Input-Allocators'!$B$32:$B$80,$F115))*$D115</f>
        <v>0</v>
      </c>
      <c r="S115" s="14">
        <f ca="1">IFERROR(INDEX(S$320:S$343,MATCH($F115,$B$320:$B$343,0))/INDEX($D$320:$D$343,MATCH($F115,$B$320:$B$343,0)),SUMIFS('Input-Allocators'!P$32:P$80,'Input-Allocators'!$B$32:$B$80,$F115))*$D115</f>
        <v>0</v>
      </c>
      <c r="T115" s="14">
        <f ca="1">IFERROR(INDEX(T$320:T$343,MATCH($F115,$B$320:$B$343,0))/INDEX($D$320:$D$343,MATCH($F115,$B$320:$B$343,0)),SUMIFS('Input-Allocators'!Q$32:Q$80,'Input-Allocators'!$B$32:$B$80,$F115))*$D115</f>
        <v>0</v>
      </c>
      <c r="U115" s="14">
        <f ca="1">IFERROR(INDEX(U$320:U$343,MATCH($F115,$B$320:$B$343,0))/INDEX($D$320:$D$343,MATCH($F115,$B$320:$B$343,0)),SUMIFS('Input-Allocators'!R$32:R$80,'Input-Allocators'!$B$32:$B$80,$F115))*$D115</f>
        <v>0</v>
      </c>
    </row>
    <row r="116" spans="1:21" outlineLevel="1">
      <c r="A116" s="46">
        <f>IF(ISBLANK('Input-Accounts'!A116),"",'Input-Accounts'!A116)</f>
        <v>97</v>
      </c>
      <c r="B116" s="80" t="str">
        <f>IF(ISBLANK('Input-Accounts'!B116),"",'Input-Accounts'!B116)</f>
        <v>Gas Stored Underground - PA</v>
      </c>
      <c r="C116" s="46">
        <f>IF(ISBLANK('Input-Accounts'!C116),"",'Input-Accounts'!C116)</f>
        <v>164.1</v>
      </c>
      <c r="D116" s="14">
        <f t="shared" ca="1" si="31"/>
        <v>0</v>
      </c>
      <c r="E116" s="14">
        <f t="shared" ca="1" si="24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4">
        <f ca="1">IFERROR(INDEX(G$320:G$343,MATCH($F116,$B$320:$B$343,0))/INDEX($D$320:$D$343,MATCH($F116,$B$320:$B$343,0)),SUMIFS('Input-Allocators'!D$32:D$80,'Input-Allocators'!$B$32:$B$80,$F116))*$D116</f>
        <v>0</v>
      </c>
      <c r="H116" s="14">
        <f ca="1">IFERROR(INDEX(H$320:H$343,MATCH($F116,$B$320:$B$343,0))/INDEX($D$320:$D$343,MATCH($F116,$B$320:$B$343,0)),SUMIFS('Input-Allocators'!E$32:E$80,'Input-Allocators'!$B$32:$B$80,$F116))*$D116</f>
        <v>0</v>
      </c>
      <c r="I116" s="14">
        <f ca="1">IFERROR(INDEX(I$320:I$343,MATCH($F116,$B$320:$B$343,0))/INDEX($D$320:$D$343,MATCH($F116,$B$320:$B$343,0)),SUMIFS('Input-Allocators'!F$32:F$80,'Input-Allocators'!$B$32:$B$80,$F116))*$D116</f>
        <v>0</v>
      </c>
      <c r="J116" s="14">
        <f ca="1">IFERROR(INDEX(J$320:J$343,MATCH($F116,$B$320:$B$343,0))/INDEX($D$320:$D$343,MATCH($F116,$B$320:$B$343,0)),SUMIFS('Input-Allocators'!G$32:G$80,'Input-Allocators'!$B$32:$B$80,$F116))*$D116</f>
        <v>0</v>
      </c>
      <c r="K116" s="14">
        <f ca="1">IFERROR(INDEX(K$320:K$343,MATCH($F116,$B$320:$B$343,0))/INDEX($D$320:$D$343,MATCH($F116,$B$320:$B$343,0)),SUMIFS('Input-Allocators'!H$32:H$80,'Input-Allocators'!$B$32:$B$80,$F116))*$D116</f>
        <v>0</v>
      </c>
      <c r="L116" s="14">
        <f ca="1">IFERROR(INDEX(L$320:L$343,MATCH($F116,$B$320:$B$343,0))/INDEX($D$320:$D$343,MATCH($F116,$B$320:$B$343,0)),SUMIFS('Input-Allocators'!I$32:I$80,'Input-Allocators'!$B$32:$B$80,$F116))*$D116</f>
        <v>0</v>
      </c>
      <c r="M116" s="14">
        <f ca="1">IFERROR(INDEX(M$320:M$343,MATCH($F116,$B$320:$B$343,0))/INDEX($D$320:$D$343,MATCH($F116,$B$320:$B$343,0)),SUMIFS('Input-Allocators'!J$32:J$80,'Input-Allocators'!$B$32:$B$80,$F116))*$D116</f>
        <v>0</v>
      </c>
      <c r="N116" s="14">
        <f ca="1">IFERROR(INDEX(N$320:N$343,MATCH($F116,$B$320:$B$343,0))/INDEX($D$320:$D$343,MATCH($F116,$B$320:$B$343,0)),SUMIFS('Input-Allocators'!K$32:K$80,'Input-Allocators'!$B$32:$B$80,$F116))*$D116</f>
        <v>0</v>
      </c>
      <c r="O116" s="14">
        <f ca="1">IFERROR(INDEX(O$320:O$343,MATCH($F116,$B$320:$B$343,0))/INDEX($D$320:$D$343,MATCH($F116,$B$320:$B$343,0)),SUMIFS('Input-Allocators'!L$32:L$80,'Input-Allocators'!$B$32:$B$80,$F116))*$D116</f>
        <v>0</v>
      </c>
      <c r="P116" s="14">
        <f ca="1">IFERROR(INDEX(P$320:P$343,MATCH($F116,$B$320:$B$343,0))/INDEX($D$320:$D$343,MATCH($F116,$B$320:$B$343,0)),SUMIFS('Input-Allocators'!M$32:M$80,'Input-Allocators'!$B$32:$B$80,$F116))*$D116</f>
        <v>0</v>
      </c>
      <c r="Q116" s="14">
        <f ca="1">IFERROR(INDEX(Q$320:Q$343,MATCH($F116,$B$320:$B$343,0))/INDEX($D$320:$D$343,MATCH($F116,$B$320:$B$343,0)),SUMIFS('Input-Allocators'!N$32:N$80,'Input-Allocators'!$B$32:$B$80,$F116))*$D116</f>
        <v>0</v>
      </c>
      <c r="R116" s="14">
        <f ca="1">IFERROR(INDEX(R$320:R$343,MATCH($F116,$B$320:$B$343,0))/INDEX($D$320:$D$343,MATCH($F116,$B$320:$B$343,0)),SUMIFS('Input-Allocators'!O$32:O$80,'Input-Allocators'!$B$32:$B$80,$F116))*$D116</f>
        <v>0</v>
      </c>
      <c r="S116" s="14">
        <f ca="1">IFERROR(INDEX(S$320:S$343,MATCH($F116,$B$320:$B$343,0))/INDEX($D$320:$D$343,MATCH($F116,$B$320:$B$343,0)),SUMIFS('Input-Allocators'!P$32:P$80,'Input-Allocators'!$B$32:$B$80,$F116))*$D116</f>
        <v>0</v>
      </c>
      <c r="T116" s="14">
        <f ca="1">IFERROR(INDEX(T$320:T$343,MATCH($F116,$B$320:$B$343,0))/INDEX($D$320:$D$343,MATCH($F116,$B$320:$B$343,0)),SUMIFS('Input-Allocators'!Q$32:Q$80,'Input-Allocators'!$B$32:$B$80,$F116))*$D116</f>
        <v>0</v>
      </c>
      <c r="U116" s="14">
        <f ca="1">IFERROR(INDEX(U$320:U$343,MATCH($F116,$B$320:$B$343,0))/INDEX($D$320:$D$343,MATCH($F116,$B$320:$B$343,0)),SUMIFS('Input-Allocators'!R$32:R$80,'Input-Allocators'!$B$32:$B$80,$F116))*$D116</f>
        <v>0</v>
      </c>
    </row>
    <row r="117" spans="1:21" outlineLevel="1">
      <c r="A117" s="46">
        <f>IF(ISBLANK('Input-Accounts'!A117),"",'Input-Accounts'!A117)</f>
        <v>98</v>
      </c>
      <c r="B117" s="80" t="str">
        <f>IF(ISBLANK('Input-Accounts'!B117),"",'Input-Accounts'!B117)</f>
        <v>Gas owed to system gas</v>
      </c>
      <c r="C117" s="46">
        <f>IF(ISBLANK('Input-Accounts'!C117),"",'Input-Accounts'!C117)</f>
        <v>117.4</v>
      </c>
      <c r="D117" s="14">
        <f t="shared" ca="1" si="31"/>
        <v>0</v>
      </c>
      <c r="E117" s="14">
        <f t="shared" ca="1" si="24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4">
        <f ca="1">IFERROR(INDEX(G$320:G$343,MATCH($F117,$B$320:$B$343,0))/INDEX($D$320:$D$343,MATCH($F117,$B$320:$B$343,0)),SUMIFS('Input-Allocators'!D$32:D$80,'Input-Allocators'!$B$32:$B$80,$F117))*$D117</f>
        <v>0</v>
      </c>
      <c r="H117" s="14">
        <f ca="1">IFERROR(INDEX(H$320:H$343,MATCH($F117,$B$320:$B$343,0))/INDEX($D$320:$D$343,MATCH($F117,$B$320:$B$343,0)),SUMIFS('Input-Allocators'!E$32:E$80,'Input-Allocators'!$B$32:$B$80,$F117))*$D117</f>
        <v>0</v>
      </c>
      <c r="I117" s="14">
        <f ca="1">IFERROR(INDEX(I$320:I$343,MATCH($F117,$B$320:$B$343,0))/INDEX($D$320:$D$343,MATCH($F117,$B$320:$B$343,0)),SUMIFS('Input-Allocators'!F$32:F$80,'Input-Allocators'!$B$32:$B$80,$F117))*$D117</f>
        <v>0</v>
      </c>
      <c r="J117" s="14">
        <f ca="1">IFERROR(INDEX(J$320:J$343,MATCH($F117,$B$320:$B$343,0))/INDEX($D$320:$D$343,MATCH($F117,$B$320:$B$343,0)),SUMIFS('Input-Allocators'!G$32:G$80,'Input-Allocators'!$B$32:$B$80,$F117))*$D117</f>
        <v>0</v>
      </c>
      <c r="K117" s="14">
        <f ca="1">IFERROR(INDEX(K$320:K$343,MATCH($F117,$B$320:$B$343,0))/INDEX($D$320:$D$343,MATCH($F117,$B$320:$B$343,0)),SUMIFS('Input-Allocators'!H$32:H$80,'Input-Allocators'!$B$32:$B$80,$F117))*$D117</f>
        <v>0</v>
      </c>
      <c r="L117" s="14">
        <f ca="1">IFERROR(INDEX(L$320:L$343,MATCH($F117,$B$320:$B$343,0))/INDEX($D$320:$D$343,MATCH($F117,$B$320:$B$343,0)),SUMIFS('Input-Allocators'!I$32:I$80,'Input-Allocators'!$B$32:$B$80,$F117))*$D117</f>
        <v>0</v>
      </c>
      <c r="M117" s="14">
        <f ca="1">IFERROR(INDEX(M$320:M$343,MATCH($F117,$B$320:$B$343,0))/INDEX($D$320:$D$343,MATCH($F117,$B$320:$B$343,0)),SUMIFS('Input-Allocators'!J$32:J$80,'Input-Allocators'!$B$32:$B$80,$F117))*$D117</f>
        <v>0</v>
      </c>
      <c r="N117" s="14">
        <f ca="1">IFERROR(INDEX(N$320:N$343,MATCH($F117,$B$320:$B$343,0))/INDEX($D$320:$D$343,MATCH($F117,$B$320:$B$343,0)),SUMIFS('Input-Allocators'!K$32:K$80,'Input-Allocators'!$B$32:$B$80,$F117))*$D117</f>
        <v>0</v>
      </c>
      <c r="O117" s="14">
        <f ca="1">IFERROR(INDEX(O$320:O$343,MATCH($F117,$B$320:$B$343,0))/INDEX($D$320:$D$343,MATCH($F117,$B$320:$B$343,0)),SUMIFS('Input-Allocators'!L$32:L$80,'Input-Allocators'!$B$32:$B$80,$F117))*$D117</f>
        <v>0</v>
      </c>
      <c r="P117" s="14">
        <f ca="1">IFERROR(INDEX(P$320:P$343,MATCH($F117,$B$320:$B$343,0))/INDEX($D$320:$D$343,MATCH($F117,$B$320:$B$343,0)),SUMIFS('Input-Allocators'!M$32:M$80,'Input-Allocators'!$B$32:$B$80,$F117))*$D117</f>
        <v>0</v>
      </c>
      <c r="Q117" s="14">
        <f ca="1">IFERROR(INDEX(Q$320:Q$343,MATCH($F117,$B$320:$B$343,0))/INDEX($D$320:$D$343,MATCH($F117,$B$320:$B$343,0)),SUMIFS('Input-Allocators'!N$32:N$80,'Input-Allocators'!$B$32:$B$80,$F117))*$D117</f>
        <v>0</v>
      </c>
      <c r="R117" s="14">
        <f ca="1">IFERROR(INDEX(R$320:R$343,MATCH($F117,$B$320:$B$343,0))/INDEX($D$320:$D$343,MATCH($F117,$B$320:$B$343,0)),SUMIFS('Input-Allocators'!O$32:O$80,'Input-Allocators'!$B$32:$B$80,$F117))*$D117</f>
        <v>0</v>
      </c>
      <c r="S117" s="14">
        <f ca="1">IFERROR(INDEX(S$320:S$343,MATCH($F117,$B$320:$B$343,0))/INDEX($D$320:$D$343,MATCH($F117,$B$320:$B$343,0)),SUMIFS('Input-Allocators'!P$32:P$80,'Input-Allocators'!$B$32:$B$80,$F117))*$D117</f>
        <v>0</v>
      </c>
      <c r="T117" s="14">
        <f ca="1">IFERROR(INDEX(T$320:T$343,MATCH($F117,$B$320:$B$343,0))/INDEX($D$320:$D$343,MATCH($F117,$B$320:$B$343,0)),SUMIFS('Input-Allocators'!Q$32:Q$80,'Input-Allocators'!$B$32:$B$80,$F117))*$D117</f>
        <v>0</v>
      </c>
      <c r="U117" s="14">
        <f ca="1">IFERROR(INDEX(U$320:U$343,MATCH($F117,$B$320:$B$343,0))/INDEX($D$320:$D$343,MATCH($F117,$B$320:$B$343,0)),SUMIFS('Input-Allocators'!R$32:R$80,'Input-Allocators'!$B$32:$B$80,$F117))*$D117</f>
        <v>0</v>
      </c>
    </row>
    <row r="118" spans="1:21" outlineLevel="1">
      <c r="A118" s="46">
        <f>IF(ISBLANK('Input-Accounts'!A118),"",'Input-Accounts'!A118)</f>
        <v>99</v>
      </c>
      <c r="B118" s="80" t="str">
        <f>IF(ISBLANK('Input-Accounts'!B118),"",'Input-Accounts'!B118)</f>
        <v>Prepayments</v>
      </c>
      <c r="C118" s="46">
        <f>IF(ISBLANK('Input-Accounts'!C118),"",'Input-Accounts'!C118)</f>
        <v>165</v>
      </c>
      <c r="D118" s="14">
        <f t="shared" ca="1" si="31"/>
        <v>389.89658283959409</v>
      </c>
      <c r="E118" s="14">
        <f t="shared" ca="1" si="24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INT_TOTPLT</v>
      </c>
      <c r="G118" s="14">
        <f ca="1">IFERROR(INDEX(G$320:G$343,MATCH($F118,$B$320:$B$343,0))/INDEX($D$320:$D$343,MATCH($F118,$B$320:$B$343,0)),SUMIFS('Input-Allocators'!D$32:D$80,'Input-Allocators'!$B$32:$B$80,$F118))*$D118</f>
        <v>305.17010552386552</v>
      </c>
      <c r="H118" s="14">
        <f ca="1">IFERROR(INDEX(H$320:H$343,MATCH($F118,$B$320:$B$343,0))/INDEX($D$320:$D$343,MATCH($F118,$B$320:$B$343,0)),SUMIFS('Input-Allocators'!E$32:E$80,'Input-Allocators'!$B$32:$B$80,$F118))*$D118</f>
        <v>16.750167871011477</v>
      </c>
      <c r="I118" s="14">
        <f ca="1">IFERROR(INDEX(I$320:I$343,MATCH($F118,$B$320:$B$343,0))/INDEX($D$320:$D$343,MATCH($F118,$B$320:$B$343,0)),SUMIFS('Input-Allocators'!F$32:F$80,'Input-Allocators'!$B$32:$B$80,$F118))*$D118</f>
        <v>14.549666276542599</v>
      </c>
      <c r="J118" s="14">
        <f ca="1">IFERROR(INDEX(J$320:J$343,MATCH($F118,$B$320:$B$343,0))/INDEX($D$320:$D$343,MATCH($F118,$B$320:$B$343,0)),SUMIFS('Input-Allocators'!G$32:G$80,'Input-Allocators'!$B$32:$B$80,$F118))*$D118</f>
        <v>31.169718774471217</v>
      </c>
      <c r="K118" s="14">
        <f ca="1">IFERROR(INDEX(K$320:K$343,MATCH($F118,$B$320:$B$343,0))/INDEX($D$320:$D$343,MATCH($F118,$B$320:$B$343,0)),SUMIFS('Input-Allocators'!H$32:H$80,'Input-Allocators'!$B$32:$B$80,$F118))*$D118</f>
        <v>0.12557605072288844</v>
      </c>
      <c r="L118" s="14">
        <f ca="1">IFERROR(INDEX(L$320:L$343,MATCH($F118,$B$320:$B$343,0))/INDEX($D$320:$D$343,MATCH($F118,$B$320:$B$343,0)),SUMIFS('Input-Allocators'!I$32:I$80,'Input-Allocators'!$B$32:$B$80,$F118))*$D118</f>
        <v>0.52391904158492941</v>
      </c>
      <c r="M118" s="14">
        <f ca="1">IFERROR(INDEX(M$320:M$343,MATCH($F118,$B$320:$B$343,0))/INDEX($D$320:$D$343,MATCH($F118,$B$320:$B$343,0)),SUMIFS('Input-Allocators'!J$32:J$80,'Input-Allocators'!$B$32:$B$80,$F118))*$D118</f>
        <v>10.534801420711933</v>
      </c>
      <c r="N118" s="14">
        <f ca="1">IFERROR(INDEX(N$320:N$343,MATCH($F118,$B$320:$B$343,0))/INDEX($D$320:$D$343,MATCH($F118,$B$320:$B$343,0)),SUMIFS('Input-Allocators'!K$32:K$80,'Input-Allocators'!$B$32:$B$80,$F118))*$D118</f>
        <v>3.3914712518659176</v>
      </c>
      <c r="O118" s="14">
        <f ca="1">IFERROR(INDEX(O$320:O$343,MATCH($F118,$B$320:$B$343,0))/INDEX($D$320:$D$343,MATCH($F118,$B$320:$B$343,0)),SUMIFS('Input-Allocators'!L$32:L$80,'Input-Allocators'!$B$32:$B$80,$F118))*$D118</f>
        <v>7.6811566288176012</v>
      </c>
      <c r="P118" s="14">
        <f ca="1">IFERROR(INDEX(P$320:P$343,MATCH($F118,$B$320:$B$343,0))/INDEX($D$320:$D$343,MATCH($F118,$B$320:$B$343,0)),SUMIFS('Input-Allocators'!M$32:M$80,'Input-Allocators'!$B$32:$B$80,$F118))*$D118</f>
        <v>0</v>
      </c>
      <c r="Q118" s="14">
        <f ca="1">IFERROR(INDEX(Q$320:Q$343,MATCH($F118,$B$320:$B$343,0))/INDEX($D$320:$D$343,MATCH($F118,$B$320:$B$343,0)),SUMIFS('Input-Allocators'!N$32:N$80,'Input-Allocators'!$B$32:$B$80,$F118))*$D118</f>
        <v>0</v>
      </c>
      <c r="R118" s="14">
        <f ca="1">IFERROR(INDEX(R$320:R$343,MATCH($F118,$B$320:$B$343,0))/INDEX($D$320:$D$343,MATCH($F118,$B$320:$B$343,0)),SUMIFS('Input-Allocators'!O$32:O$80,'Input-Allocators'!$B$32:$B$80,$F118))*$D118</f>
        <v>0</v>
      </c>
      <c r="S118" s="14">
        <f ca="1">IFERROR(INDEX(S$320:S$343,MATCH($F118,$B$320:$B$343,0))/INDEX($D$320:$D$343,MATCH($F118,$B$320:$B$343,0)),SUMIFS('Input-Allocators'!P$32:P$80,'Input-Allocators'!$B$32:$B$80,$F118))*$D118</f>
        <v>0</v>
      </c>
      <c r="T118" s="14">
        <f ca="1">IFERROR(INDEX(T$320:T$343,MATCH($F118,$B$320:$B$343,0))/INDEX($D$320:$D$343,MATCH($F118,$B$320:$B$343,0)),SUMIFS('Input-Allocators'!Q$32:Q$80,'Input-Allocators'!$B$32:$B$80,$F118))*$D118</f>
        <v>0</v>
      </c>
      <c r="U118" s="14">
        <f ca="1">IFERROR(INDEX(U$320:U$343,MATCH($F118,$B$320:$B$343,0))/INDEX($D$320:$D$343,MATCH($F118,$B$320:$B$343,0)),SUMIFS('Input-Allocators'!R$32:R$80,'Input-Allocators'!$B$32:$B$80,$F118))*$D118</f>
        <v>0</v>
      </c>
    </row>
    <row r="119" spans="1:21" outlineLevel="1">
      <c r="A119" s="46">
        <f>IF(ISBLANK('Input-Accounts'!A119),"",'Input-Accounts'!A119)</f>
        <v>100</v>
      </c>
      <c r="B119" s="80" t="str">
        <f>IF(ISBLANK('Input-Accounts'!B119),"",'Input-Accounts'!B119)</f>
        <v>Customer deposits</v>
      </c>
      <c r="C119" s="46">
        <f>IF(ISBLANK('Input-Accounts'!C119),"",'Input-Accounts'!C119)</f>
        <v>235</v>
      </c>
      <c r="D119" s="14">
        <f t="shared" ca="1" si="31"/>
        <v>0</v>
      </c>
      <c r="E119" s="14">
        <f t="shared" ca="1" si="24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4">
        <f ca="1">IFERROR(INDEX(G$320:G$343,MATCH($F119,$B$320:$B$343,0))/INDEX($D$320:$D$343,MATCH($F119,$B$320:$B$343,0)),SUMIFS('Input-Allocators'!D$32:D$80,'Input-Allocators'!$B$32:$B$80,$F119))*$D119</f>
        <v>0</v>
      </c>
      <c r="H119" s="14">
        <f ca="1">IFERROR(INDEX(H$320:H$343,MATCH($F119,$B$320:$B$343,0))/INDEX($D$320:$D$343,MATCH($F119,$B$320:$B$343,0)),SUMIFS('Input-Allocators'!E$32:E$80,'Input-Allocators'!$B$32:$B$80,$F119))*$D119</f>
        <v>0</v>
      </c>
      <c r="I119" s="14">
        <f ca="1">IFERROR(INDEX(I$320:I$343,MATCH($F119,$B$320:$B$343,0))/INDEX($D$320:$D$343,MATCH($F119,$B$320:$B$343,0)),SUMIFS('Input-Allocators'!F$32:F$80,'Input-Allocators'!$B$32:$B$80,$F119))*$D119</f>
        <v>0</v>
      </c>
      <c r="J119" s="14">
        <f ca="1">IFERROR(INDEX(J$320:J$343,MATCH($F119,$B$320:$B$343,0))/INDEX($D$320:$D$343,MATCH($F119,$B$320:$B$343,0)),SUMIFS('Input-Allocators'!G$32:G$80,'Input-Allocators'!$B$32:$B$80,$F119))*$D119</f>
        <v>0</v>
      </c>
      <c r="K119" s="14">
        <f ca="1">IFERROR(INDEX(K$320:K$343,MATCH($F119,$B$320:$B$343,0))/INDEX($D$320:$D$343,MATCH($F119,$B$320:$B$343,0)),SUMIFS('Input-Allocators'!H$32:H$80,'Input-Allocators'!$B$32:$B$80,$F119))*$D119</f>
        <v>0</v>
      </c>
      <c r="L119" s="14">
        <f ca="1">IFERROR(INDEX(L$320:L$343,MATCH($F119,$B$320:$B$343,0))/INDEX($D$320:$D$343,MATCH($F119,$B$320:$B$343,0)),SUMIFS('Input-Allocators'!I$32:I$80,'Input-Allocators'!$B$32:$B$80,$F119))*$D119</f>
        <v>0</v>
      </c>
      <c r="M119" s="14">
        <f ca="1">IFERROR(INDEX(M$320:M$343,MATCH($F119,$B$320:$B$343,0))/INDEX($D$320:$D$343,MATCH($F119,$B$320:$B$343,0)),SUMIFS('Input-Allocators'!J$32:J$80,'Input-Allocators'!$B$32:$B$80,$F119))*$D119</f>
        <v>0</v>
      </c>
      <c r="N119" s="14">
        <f ca="1">IFERROR(INDEX(N$320:N$343,MATCH($F119,$B$320:$B$343,0))/INDEX($D$320:$D$343,MATCH($F119,$B$320:$B$343,0)),SUMIFS('Input-Allocators'!K$32:K$80,'Input-Allocators'!$B$32:$B$80,$F119))*$D119</f>
        <v>0</v>
      </c>
      <c r="O119" s="14">
        <f ca="1">IFERROR(INDEX(O$320:O$343,MATCH($F119,$B$320:$B$343,0))/INDEX($D$320:$D$343,MATCH($F119,$B$320:$B$343,0)),SUMIFS('Input-Allocators'!L$32:L$80,'Input-Allocators'!$B$32:$B$80,$F119))*$D119</f>
        <v>0</v>
      </c>
      <c r="P119" s="14">
        <f ca="1">IFERROR(INDEX(P$320:P$343,MATCH($F119,$B$320:$B$343,0))/INDEX($D$320:$D$343,MATCH($F119,$B$320:$B$343,0)),SUMIFS('Input-Allocators'!M$32:M$80,'Input-Allocators'!$B$32:$B$80,$F119))*$D119</f>
        <v>0</v>
      </c>
      <c r="Q119" s="14">
        <f ca="1">IFERROR(INDEX(Q$320:Q$343,MATCH($F119,$B$320:$B$343,0))/INDEX($D$320:$D$343,MATCH($F119,$B$320:$B$343,0)),SUMIFS('Input-Allocators'!N$32:N$80,'Input-Allocators'!$B$32:$B$80,$F119))*$D119</f>
        <v>0</v>
      </c>
      <c r="R119" s="14">
        <f ca="1">IFERROR(INDEX(R$320:R$343,MATCH($F119,$B$320:$B$343,0))/INDEX($D$320:$D$343,MATCH($F119,$B$320:$B$343,0)),SUMIFS('Input-Allocators'!O$32:O$80,'Input-Allocators'!$B$32:$B$80,$F119))*$D119</f>
        <v>0</v>
      </c>
      <c r="S119" s="14">
        <f ca="1">IFERROR(INDEX(S$320:S$343,MATCH($F119,$B$320:$B$343,0))/INDEX($D$320:$D$343,MATCH($F119,$B$320:$B$343,0)),SUMIFS('Input-Allocators'!P$32:P$80,'Input-Allocators'!$B$32:$B$80,$F119))*$D119</f>
        <v>0</v>
      </c>
      <c r="T119" s="14">
        <f ca="1">IFERROR(INDEX(T$320:T$343,MATCH($F119,$B$320:$B$343,0))/INDEX($D$320:$D$343,MATCH($F119,$B$320:$B$343,0)),SUMIFS('Input-Allocators'!Q$32:Q$80,'Input-Allocators'!$B$32:$B$80,$F119))*$D119</f>
        <v>0</v>
      </c>
      <c r="U119" s="14">
        <f ca="1">IFERROR(INDEX(U$320:U$343,MATCH($F119,$B$320:$B$343,0))/INDEX($D$320:$D$343,MATCH($F119,$B$320:$B$343,0)),SUMIFS('Input-Allocators'!R$32:R$80,'Input-Allocators'!$B$32:$B$80,$F119))*$D119</f>
        <v>0</v>
      </c>
    </row>
    <row r="120" spans="1:21" outlineLevel="1">
      <c r="A120" s="46">
        <f>IF(ISBLANK('Input-Accounts'!A120),"",'Input-Accounts'!A120)</f>
        <v>101</v>
      </c>
      <c r="B120" s="80" t="str">
        <f>IF(ISBLANK('Input-Accounts'!B120),"",'Input-Accounts'!B120)</f>
        <v>Accumulated deferred income taxes—other property</v>
      </c>
      <c r="C120" s="46">
        <f>IF(ISBLANK('Input-Accounts'!C120),"",'Input-Accounts'!C120)</f>
        <v>282</v>
      </c>
      <c r="D120" s="14">
        <f t="shared" ca="1" si="31"/>
        <v>-36777.306106385578</v>
      </c>
      <c r="E120" s="14">
        <f t="shared" ca="1" si="24"/>
        <v>0</v>
      </c>
      <c r="F120" s="3" t="str" cm="1">
        <f t="array" aca="1" ref="F120" ca="1">IF(D120=0,"-",IF('Input-Accounts'!$E120&lt;&gt;0,'Input-Accounts'!$E120,INDEX('Input-Accounts'!$H120:$J120,,MATCH($F$6,'Input-Accounts'!$H$6:$J$6,0))))</f>
        <v>INT_TOTPLT</v>
      </c>
      <c r="G120" s="14">
        <f ca="1">IFERROR(INDEX(G$320:G$343,MATCH($F120,$B$320:$B$343,0))/INDEX($D$320:$D$343,MATCH($F120,$B$320:$B$343,0)),SUMIFS('Input-Allocators'!D$32:D$80,'Input-Allocators'!$B$32:$B$80,$F120))*$D120</f>
        <v>-28785.413566926643</v>
      </c>
      <c r="H120" s="14">
        <f ca="1">IFERROR(INDEX(H$320:H$343,MATCH($F120,$B$320:$B$343,0))/INDEX($D$320:$D$343,MATCH($F120,$B$320:$B$343,0)),SUMIFS('Input-Allocators'!E$32:E$80,'Input-Allocators'!$B$32:$B$80,$F120))*$D120</f>
        <v>-1579.9729421557176</v>
      </c>
      <c r="I120" s="14">
        <f ca="1">IFERROR(INDEX(I$320:I$343,MATCH($F120,$B$320:$B$343,0))/INDEX($D$320:$D$343,MATCH($F120,$B$320:$B$343,0)),SUMIFS('Input-Allocators'!F$32:F$80,'Input-Allocators'!$B$32:$B$80,$F120))*$D120</f>
        <v>-1372.4088744278761</v>
      </c>
      <c r="J120" s="14">
        <f ca="1">IFERROR(INDEX(J$320:J$343,MATCH($F120,$B$320:$B$343,0))/INDEX($D$320:$D$343,MATCH($F120,$B$320:$B$343,0)),SUMIFS('Input-Allocators'!G$32:G$80,'Input-Allocators'!$B$32:$B$80,$F120))*$D120</f>
        <v>-2940.1085802547091</v>
      </c>
      <c r="K120" s="14">
        <f ca="1">IFERROR(INDEX(K$320:K$343,MATCH($F120,$B$320:$B$343,0))/INDEX($D$320:$D$343,MATCH($F120,$B$320:$B$343,0)),SUMIFS('Input-Allocators'!H$32:H$80,'Input-Allocators'!$B$32:$B$80,$F120))*$D120</f>
        <v>-11.845061127316132</v>
      </c>
      <c r="L120" s="14">
        <f ca="1">IFERROR(INDEX(L$320:L$343,MATCH($F120,$B$320:$B$343,0))/INDEX($D$320:$D$343,MATCH($F120,$B$320:$B$343,0)),SUMIFS('Input-Allocators'!I$32:I$80,'Input-Allocators'!$B$32:$B$80,$F120))*$D120</f>
        <v>-49.419081406158973</v>
      </c>
      <c r="M120" s="14">
        <f ca="1">IFERROR(INDEX(M$320:M$343,MATCH($F120,$B$320:$B$343,0))/INDEX($D$320:$D$343,MATCH($F120,$B$320:$B$343,0)),SUMIFS('Input-Allocators'!J$32:J$80,'Input-Allocators'!$B$32:$B$80,$F120))*$D120</f>
        <v>-993.70354517547628</v>
      </c>
      <c r="N120" s="14">
        <f ca="1">IFERROR(INDEX(N$320:N$343,MATCH($F120,$B$320:$B$343,0))/INDEX($D$320:$D$343,MATCH($F120,$B$320:$B$343,0)),SUMIFS('Input-Allocators'!K$32:K$80,'Input-Allocators'!$B$32:$B$80,$F120))*$D120</f>
        <v>-319.90323042198582</v>
      </c>
      <c r="O120" s="14">
        <f ca="1">IFERROR(INDEX(O$320:O$343,MATCH($F120,$B$320:$B$343,0))/INDEX($D$320:$D$343,MATCH($F120,$B$320:$B$343,0)),SUMIFS('Input-Allocators'!L$32:L$80,'Input-Allocators'!$B$32:$B$80,$F120))*$D120</f>
        <v>-724.53122448969168</v>
      </c>
      <c r="P120" s="14">
        <f ca="1">IFERROR(INDEX(P$320:P$343,MATCH($F120,$B$320:$B$343,0))/INDEX($D$320:$D$343,MATCH($F120,$B$320:$B$343,0)),SUMIFS('Input-Allocators'!M$32:M$80,'Input-Allocators'!$B$32:$B$80,$F120))*$D120</f>
        <v>0</v>
      </c>
      <c r="Q120" s="14">
        <f ca="1">IFERROR(INDEX(Q$320:Q$343,MATCH($F120,$B$320:$B$343,0))/INDEX($D$320:$D$343,MATCH($F120,$B$320:$B$343,0)),SUMIFS('Input-Allocators'!N$32:N$80,'Input-Allocators'!$B$32:$B$80,$F120))*$D120</f>
        <v>0</v>
      </c>
      <c r="R120" s="14">
        <f ca="1">IFERROR(INDEX(R$320:R$343,MATCH($F120,$B$320:$B$343,0))/INDEX($D$320:$D$343,MATCH($F120,$B$320:$B$343,0)),SUMIFS('Input-Allocators'!O$32:O$80,'Input-Allocators'!$B$32:$B$80,$F120))*$D120</f>
        <v>0</v>
      </c>
      <c r="S120" s="14">
        <f ca="1">IFERROR(INDEX(S$320:S$343,MATCH($F120,$B$320:$B$343,0))/INDEX($D$320:$D$343,MATCH($F120,$B$320:$B$343,0)),SUMIFS('Input-Allocators'!P$32:P$80,'Input-Allocators'!$B$32:$B$80,$F120))*$D120</f>
        <v>0</v>
      </c>
      <c r="T120" s="14">
        <f ca="1">IFERROR(INDEX(T$320:T$343,MATCH($F120,$B$320:$B$343,0))/INDEX($D$320:$D$343,MATCH($F120,$B$320:$B$343,0)),SUMIFS('Input-Allocators'!Q$32:Q$80,'Input-Allocators'!$B$32:$B$80,$F120))*$D120</f>
        <v>0</v>
      </c>
      <c r="U120" s="14">
        <f ca="1">IFERROR(INDEX(U$320:U$343,MATCH($F120,$B$320:$B$343,0))/INDEX($D$320:$D$343,MATCH($F120,$B$320:$B$343,0)),SUMIFS('Input-Allocators'!R$32:R$80,'Input-Allocators'!$B$32:$B$80,$F120))*$D120</f>
        <v>0</v>
      </c>
    </row>
    <row r="121" spans="1:21" outlineLevel="1">
      <c r="A121" s="46">
        <f>IF(ISBLANK('Input-Accounts'!A121),"",'Input-Accounts'!A121)</f>
        <v>102</v>
      </c>
      <c r="B121" s="80" t="str">
        <f>IF(ISBLANK('Input-Accounts'!B121),"",'Input-Accounts'!B121)</f>
        <v>Working capital allowance</v>
      </c>
      <c r="C121" s="46" t="str">
        <f>IF(ISBLANK('Input-Accounts'!C121),"",'Input-Accounts'!C121)</f>
        <v>N/A</v>
      </c>
      <c r="D121" s="14">
        <f t="shared" ca="1" si="31"/>
        <v>6554.1957691917396</v>
      </c>
      <c r="E121" s="14">
        <f t="shared" ca="1" si="24"/>
        <v>0</v>
      </c>
      <c r="F121" s="46" t="str" cm="1">
        <f t="array" aca="1" ref="F121" ca="1">IF(D121=0,"-",IF('Input-Accounts'!$E121&lt;&gt;0,'Input-Accounts'!$E121,INDEX('Input-Accounts'!$H121:$J121,,MATCH($F$6,'Input-Accounts'!$H$6:$J$6,0))))</f>
        <v>INT_OM_Excl_A&amp;G</v>
      </c>
      <c r="G121" s="14">
        <f ca="1">IFERROR(INDEX(G$320:G$343,MATCH($F121,$B$320:$B$343,0))/INDEX($D$320:$D$343,MATCH($F121,$B$320:$B$343,0)),SUMIFS('Input-Allocators'!D$32:D$80,'Input-Allocators'!$B$32:$B$80,$F121))*$D121</f>
        <v>5129.9362511499321</v>
      </c>
      <c r="H121" s="14">
        <f ca="1">IFERROR(INDEX(H$320:H$343,MATCH($F121,$B$320:$B$343,0))/INDEX($D$320:$D$343,MATCH($F121,$B$320:$B$343,0)),SUMIFS('Input-Allocators'!E$32:E$80,'Input-Allocators'!$B$32:$B$80,$F121))*$D121</f>
        <v>281.57179166302319</v>
      </c>
      <c r="I121" s="14">
        <f ca="1">IFERROR(INDEX(I$320:I$343,MATCH($F121,$B$320:$B$343,0))/INDEX($D$320:$D$343,MATCH($F121,$B$320:$B$343,0)),SUMIFS('Input-Allocators'!F$32:F$80,'Input-Allocators'!$B$32:$B$80,$F121))*$D121</f>
        <v>244.58116677595893</v>
      </c>
      <c r="J121" s="14">
        <f ca="1">IFERROR(INDEX(J$320:J$343,MATCH($F121,$B$320:$B$343,0))/INDEX($D$320:$D$343,MATCH($F121,$B$320:$B$343,0)),SUMIFS('Input-Allocators'!G$32:G$80,'Input-Allocators'!$B$32:$B$80,$F121))*$D121</f>
        <v>523.96570760042493</v>
      </c>
      <c r="K121" s="14">
        <f ca="1">IFERROR(INDEX(K$320:K$343,MATCH($F121,$B$320:$B$343,0))/INDEX($D$320:$D$343,MATCH($F121,$B$320:$B$343,0)),SUMIFS('Input-Allocators'!H$32:H$80,'Input-Allocators'!$B$32:$B$80,$F121))*$D121</f>
        <v>2.1109444313811054</v>
      </c>
      <c r="L121" s="14">
        <f ca="1">IFERROR(INDEX(L$320:L$343,MATCH($F121,$B$320:$B$343,0))/INDEX($D$320:$D$343,MATCH($F121,$B$320:$B$343,0)),SUMIFS('Input-Allocators'!I$32:I$80,'Input-Allocators'!$B$32:$B$80,$F121))*$D121</f>
        <v>8.8071250605642017</v>
      </c>
      <c r="M121" s="14">
        <f ca="1">IFERROR(INDEX(M$320:M$343,MATCH($F121,$B$320:$B$343,0))/INDEX($D$320:$D$343,MATCH($F121,$B$320:$B$343,0)),SUMIFS('Input-Allocators'!J$32:J$80,'Input-Allocators'!$B$32:$B$80,$F121))*$D121</f>
        <v>177.0909362632494</v>
      </c>
      <c r="N121" s="14">
        <f ca="1">IFERROR(INDEX(N$320:N$343,MATCH($F121,$B$320:$B$343,0))/INDEX($D$320:$D$343,MATCH($F121,$B$320:$B$343,0)),SUMIFS('Input-Allocators'!K$32:K$80,'Input-Allocators'!$B$32:$B$80,$F121))*$D121</f>
        <v>57.010929330098541</v>
      </c>
      <c r="O121" s="14">
        <f ca="1">IFERROR(INDEX(O$320:O$343,MATCH($F121,$B$320:$B$343,0))/INDEX($D$320:$D$343,MATCH($F121,$B$320:$B$343,0)),SUMIFS('Input-Allocators'!L$32:L$80,'Input-Allocators'!$B$32:$B$80,$F121))*$D121</f>
        <v>129.12091691710768</v>
      </c>
      <c r="P121" s="14">
        <f ca="1">IFERROR(INDEX(P$320:P$343,MATCH($F121,$B$320:$B$343,0))/INDEX($D$320:$D$343,MATCH($F121,$B$320:$B$343,0)),SUMIFS('Input-Allocators'!M$32:M$80,'Input-Allocators'!$B$32:$B$80,$F121))*$D121</f>
        <v>0</v>
      </c>
      <c r="Q121" s="14">
        <f ca="1">IFERROR(INDEX(Q$320:Q$343,MATCH($F121,$B$320:$B$343,0))/INDEX($D$320:$D$343,MATCH($F121,$B$320:$B$343,0)),SUMIFS('Input-Allocators'!N$32:N$80,'Input-Allocators'!$B$32:$B$80,$F121))*$D121</f>
        <v>0</v>
      </c>
      <c r="R121" s="14">
        <f ca="1">IFERROR(INDEX(R$320:R$343,MATCH($F121,$B$320:$B$343,0))/INDEX($D$320:$D$343,MATCH($F121,$B$320:$B$343,0)),SUMIFS('Input-Allocators'!O$32:O$80,'Input-Allocators'!$B$32:$B$80,$F121))*$D121</f>
        <v>0</v>
      </c>
      <c r="S121" s="14">
        <f ca="1">IFERROR(INDEX(S$320:S$343,MATCH($F121,$B$320:$B$343,0))/INDEX($D$320:$D$343,MATCH($F121,$B$320:$B$343,0)),SUMIFS('Input-Allocators'!P$32:P$80,'Input-Allocators'!$B$32:$B$80,$F121))*$D121</f>
        <v>0</v>
      </c>
      <c r="T121" s="14">
        <f ca="1">IFERROR(INDEX(T$320:T$343,MATCH($F121,$B$320:$B$343,0))/INDEX($D$320:$D$343,MATCH($F121,$B$320:$B$343,0)),SUMIFS('Input-Allocators'!Q$32:Q$80,'Input-Allocators'!$B$32:$B$80,$F121))*$D121</f>
        <v>0</v>
      </c>
      <c r="U121" s="14">
        <f ca="1">IFERROR(INDEX(U$320:U$343,MATCH($F121,$B$320:$B$343,0))/INDEX($D$320:$D$343,MATCH($F121,$B$320:$B$343,0)),SUMIFS('Input-Allocators'!R$32:R$80,'Input-Allocators'!$B$32:$B$80,$F121))*$D121</f>
        <v>0</v>
      </c>
    </row>
    <row r="122" spans="1:21">
      <c r="A122" s="46">
        <f>IF(ISBLANK('Input-Accounts'!A122),"",'Input-Accounts'!A122)</f>
        <v>103</v>
      </c>
      <c r="B122" t="str">
        <f>IF(ISBLANK('Input-Accounts'!B122),"",'Input-Accounts'!B122)</f>
        <v>Subtotal - Other Rate Base Items</v>
      </c>
      <c r="C122" s="46" t="str">
        <f>IF(ISBLANK('Input-Accounts'!C122),"",'Input-Accounts'!C122)</f>
        <v/>
      </c>
      <c r="D122" s="174">
        <f ca="1">SUBTOTAL(9,D114:D121)</f>
        <v>-29183.566220205525</v>
      </c>
      <c r="E122" s="14">
        <f t="shared" ca="1" si="24"/>
        <v>0</v>
      </c>
      <c r="F122" s="46"/>
      <c r="G122" s="174">
        <f t="shared" ref="G122:U122" ca="1" si="32">SUBTOTAL(9,G114:G121)</f>
        <v>-22841.831334148425</v>
      </c>
      <c r="H122" s="174">
        <f t="shared" ca="1" si="32"/>
        <v>-1253.7417735315985</v>
      </c>
      <c r="I122" s="174">
        <f t="shared" ca="1" si="32"/>
        <v>-1089.0353184707437</v>
      </c>
      <c r="J122" s="174">
        <f t="shared" ca="1" si="32"/>
        <v>-2333.0380207363787</v>
      </c>
      <c r="K122" s="174">
        <f t="shared" ca="1" si="32"/>
        <v>-9.3993052343600727</v>
      </c>
      <c r="L122" s="174">
        <f t="shared" ca="1" si="32"/>
        <v>-39.215080913932326</v>
      </c>
      <c r="M122" s="174">
        <f t="shared" ca="1" si="32"/>
        <v>-788.52467143715876</v>
      </c>
      <c r="N122" s="174">
        <f t="shared" ca="1" si="32"/>
        <v>-253.84994436709738</v>
      </c>
      <c r="O122" s="174">
        <f t="shared" ca="1" si="32"/>
        <v>-574.93077136582997</v>
      </c>
      <c r="P122" s="174">
        <f t="shared" ca="1" si="32"/>
        <v>0</v>
      </c>
      <c r="Q122" s="174">
        <f t="shared" ca="1" si="32"/>
        <v>0</v>
      </c>
      <c r="R122" s="174">
        <f t="shared" ca="1" si="32"/>
        <v>0</v>
      </c>
      <c r="S122" s="174">
        <f t="shared" ca="1" si="32"/>
        <v>0</v>
      </c>
      <c r="T122" s="174">
        <f t="shared" ca="1" si="32"/>
        <v>0</v>
      </c>
      <c r="U122" s="174">
        <f t="shared" ca="1" si="32"/>
        <v>0</v>
      </c>
    </row>
    <row r="123" spans="1:21">
      <c r="A123" s="46" t="str">
        <f>IF(ISBLANK('Input-Accounts'!A123),"",'Input-Accounts'!A123)</f>
        <v/>
      </c>
      <c r="B123" t="str">
        <f>IF(ISBLANK('Input-Accounts'!B123),"",'Input-Accounts'!B123)</f>
        <v/>
      </c>
      <c r="C123" s="46" t="str">
        <f>IF(ISBLANK('Input-Accounts'!C123),"",'Input-Accounts'!C123)</f>
        <v/>
      </c>
      <c r="D123" s="46"/>
      <c r="E123" s="14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</row>
    <row r="124" spans="1:21" ht="15.75" thickBot="1">
      <c r="A124" s="46">
        <f>IF(ISBLANK('Input-Accounts'!A124),"",'Input-Accounts'!A124)</f>
        <v>104</v>
      </c>
      <c r="B124" s="10" t="str">
        <f>IF(ISBLANK('Input-Accounts'!B124),"",'Input-Accounts'!B124)</f>
        <v>TOTAL RATE BASE</v>
      </c>
      <c r="C124" s="46" t="str">
        <f>IF(ISBLANK('Input-Accounts'!C124),"",'Input-Accounts'!C124)</f>
        <v/>
      </c>
      <c r="D124" s="176">
        <f ca="1">SUBTOTAL(9,D11:D123)</f>
        <v>243173.85535242566</v>
      </c>
      <c r="E124" s="14">
        <f t="shared" ref="E124:E153" ca="1" si="33">IFERROR(IF(D124="","",IF(D124=0,0,IF(ABS(D124-SUM($G124:$U124))&lt;Check_Limit,0,1))),1)</f>
        <v>0</v>
      </c>
      <c r="F124" s="46"/>
      <c r="G124" s="176">
        <f t="shared" ref="G124:U124" ca="1" si="34">SUBTOTAL(9,G11:G123)</f>
        <v>190330.96047696096</v>
      </c>
      <c r="H124" s="176">
        <f t="shared" ca="1" si="34"/>
        <v>10446.880219696443</v>
      </c>
      <c r="I124" s="176">
        <f t="shared" ca="1" si="34"/>
        <v>9074.4535814863266</v>
      </c>
      <c r="J124" s="176">
        <f t="shared" ca="1" si="34"/>
        <v>19440.182392563744</v>
      </c>
      <c r="K124" s="176">
        <f t="shared" ca="1" si="34"/>
        <v>78.320287322906765</v>
      </c>
      <c r="L124" s="176">
        <f t="shared" ca="1" si="34"/>
        <v>326.76206676879144</v>
      </c>
      <c r="M124" s="176">
        <f t="shared" ca="1" si="34"/>
        <v>6570.4301848181785</v>
      </c>
      <c r="N124" s="176">
        <f t="shared" ca="1" si="34"/>
        <v>2115.2202300076224</v>
      </c>
      <c r="O124" s="176">
        <f t="shared" ca="1" si="34"/>
        <v>4790.645912800589</v>
      </c>
      <c r="P124" s="176">
        <f t="shared" ca="1" si="34"/>
        <v>0</v>
      </c>
      <c r="Q124" s="176">
        <f t="shared" ca="1" si="34"/>
        <v>0</v>
      </c>
      <c r="R124" s="176">
        <f t="shared" ca="1" si="34"/>
        <v>0</v>
      </c>
      <c r="S124" s="176">
        <f t="shared" ca="1" si="34"/>
        <v>0</v>
      </c>
      <c r="T124" s="176">
        <f t="shared" ca="1" si="34"/>
        <v>0</v>
      </c>
      <c r="U124" s="176">
        <f t="shared" ca="1" si="34"/>
        <v>0</v>
      </c>
    </row>
    <row r="125" spans="1:21" ht="15.75" thickTop="1">
      <c r="A125" s="46" t="str">
        <f>IF(ISBLANK('Input-Accounts'!A125),"",'Input-Accounts'!A125)</f>
        <v/>
      </c>
      <c r="B125" t="str">
        <f>IF(ISBLANK('Input-Accounts'!B125),"",'Input-Accounts'!B125)</f>
        <v/>
      </c>
      <c r="C125" s="46" t="str">
        <f>IF(ISBLANK('Input-Accounts'!C125),"",'Input-Accounts'!C125)</f>
        <v/>
      </c>
      <c r="D125" s="14"/>
      <c r="E125" s="14"/>
      <c r="F125" s="46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46">
        <f>IF(ISBLANK('Input-Accounts'!A126),"",'Input-Accounts'!A126)</f>
        <v>105</v>
      </c>
      <c r="B126" s="1" t="str">
        <f>IF(ISBLANK('Input-Accounts'!B126),"",'Input-Accounts'!B126)</f>
        <v>OPERATION AND MAINTENANCE EXPENSE</v>
      </c>
      <c r="C126" s="46" t="str">
        <f>IF(ISBLANK('Input-Accounts'!C126),"",'Input-Accounts'!C126)</f>
        <v/>
      </c>
      <c r="D126" s="14"/>
      <c r="E126" s="14"/>
      <c r="F126" s="46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46">
        <f>IF(ISBLANK('Input-Accounts'!A127),"",'Input-Accounts'!A127)</f>
        <v>106</v>
      </c>
      <c r="B127" s="1" t="str">
        <f>IF(ISBLANK('Input-Accounts'!B127),"",'Input-Accounts'!B127)</f>
        <v>Production, Storage, LNG, Transmission, and Distribution Expense</v>
      </c>
      <c r="C127" s="46" t="str">
        <f>IF(ISBLANK('Input-Accounts'!C127),"",'Input-Accounts'!C127)</f>
        <v/>
      </c>
      <c r="D127" s="14"/>
      <c r="E127" s="14"/>
      <c r="F127" s="4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outlineLevel="1">
      <c r="A128" s="46">
        <f>IF(ISBLANK('Input-Accounts'!A128),"",'Input-Accounts'!A128)</f>
        <v>107</v>
      </c>
      <c r="B128" s="1" t="str">
        <f>IF(ISBLANK('Input-Accounts'!B128),"",'Input-Accounts'!B128)</f>
        <v>Manufactured Gas Production Expense</v>
      </c>
      <c r="C128" s="46" t="str">
        <f>IF(ISBLANK('Input-Accounts'!C128),"",'Input-Accounts'!C128)</f>
        <v/>
      </c>
      <c r="D128" s="14"/>
      <c r="E128" s="14"/>
      <c r="F128" s="46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outlineLevel="1">
      <c r="A129" s="46">
        <f>IF(ISBLANK('Input-Accounts'!A129),"",'Input-Accounts'!A129)</f>
        <v>108</v>
      </c>
      <c r="B129" s="80" t="str">
        <f>IF(ISBLANK('Input-Accounts'!B129),"",'Input-Accounts'!B129)</f>
        <v>Operation Supv &amp; Engineering</v>
      </c>
      <c r="C129" s="46">
        <f>IF(ISBLANK('Input-Accounts'!C129),"",'Input-Accounts'!C129)</f>
        <v>750</v>
      </c>
      <c r="D129" s="186">
        <f t="shared" ref="D129:D139" ca="1" si="35">INDIRECT("Classification!"&amp;$D$5&amp;ROW())</f>
        <v>0</v>
      </c>
      <c r="E129" s="14">
        <f t="shared" ca="1" si="33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4">
        <f ca="1">IFERROR(INDEX(G$320:G$343,MATCH($F129,$B$320:$B$343,0))/INDEX($D$320:$D$343,MATCH($F129,$B$320:$B$343,0)),SUMIFS('Input-Allocators'!D$32:D$80,'Input-Allocators'!$B$32:$B$80,$F129))*$D129</f>
        <v>0</v>
      </c>
      <c r="H129" s="14">
        <f ca="1">IFERROR(INDEX(H$320:H$343,MATCH($F129,$B$320:$B$343,0))/INDEX($D$320:$D$343,MATCH($F129,$B$320:$B$343,0)),SUMIFS('Input-Allocators'!E$32:E$80,'Input-Allocators'!$B$32:$B$80,$F129))*$D129</f>
        <v>0</v>
      </c>
      <c r="I129" s="14">
        <f ca="1">IFERROR(INDEX(I$320:I$343,MATCH($F129,$B$320:$B$343,0))/INDEX($D$320:$D$343,MATCH($F129,$B$320:$B$343,0)),SUMIFS('Input-Allocators'!F$32:F$80,'Input-Allocators'!$B$32:$B$80,$F129))*$D129</f>
        <v>0</v>
      </c>
      <c r="J129" s="14">
        <f ca="1">IFERROR(INDEX(J$320:J$343,MATCH($F129,$B$320:$B$343,0))/INDEX($D$320:$D$343,MATCH($F129,$B$320:$B$343,0)),SUMIFS('Input-Allocators'!G$32:G$80,'Input-Allocators'!$B$32:$B$80,$F129))*$D129</f>
        <v>0</v>
      </c>
      <c r="K129" s="14">
        <f ca="1">IFERROR(INDEX(K$320:K$343,MATCH($F129,$B$320:$B$343,0))/INDEX($D$320:$D$343,MATCH($F129,$B$320:$B$343,0)),SUMIFS('Input-Allocators'!H$32:H$80,'Input-Allocators'!$B$32:$B$80,$F129))*$D129</f>
        <v>0</v>
      </c>
      <c r="L129" s="14">
        <f ca="1">IFERROR(INDEX(L$320:L$343,MATCH($F129,$B$320:$B$343,0))/INDEX($D$320:$D$343,MATCH($F129,$B$320:$B$343,0)),SUMIFS('Input-Allocators'!I$32:I$80,'Input-Allocators'!$B$32:$B$80,$F129))*$D129</f>
        <v>0</v>
      </c>
      <c r="M129" s="14">
        <f ca="1">IFERROR(INDEX(M$320:M$343,MATCH($F129,$B$320:$B$343,0))/INDEX($D$320:$D$343,MATCH($F129,$B$320:$B$343,0)),SUMIFS('Input-Allocators'!J$32:J$80,'Input-Allocators'!$B$32:$B$80,$F129))*$D129</f>
        <v>0</v>
      </c>
      <c r="N129" s="14">
        <f ca="1">IFERROR(INDEX(N$320:N$343,MATCH($F129,$B$320:$B$343,0))/INDEX($D$320:$D$343,MATCH($F129,$B$320:$B$343,0)),SUMIFS('Input-Allocators'!K$32:K$80,'Input-Allocators'!$B$32:$B$80,$F129))*$D129</f>
        <v>0</v>
      </c>
      <c r="O129" s="14">
        <f ca="1">IFERROR(INDEX(O$320:O$343,MATCH($F129,$B$320:$B$343,0))/INDEX($D$320:$D$343,MATCH($F129,$B$320:$B$343,0)),SUMIFS('Input-Allocators'!L$32:L$80,'Input-Allocators'!$B$32:$B$80,$F129))*$D129</f>
        <v>0</v>
      </c>
      <c r="P129" s="14">
        <f ca="1">IFERROR(INDEX(P$320:P$343,MATCH($F129,$B$320:$B$343,0))/INDEX($D$320:$D$343,MATCH($F129,$B$320:$B$343,0)),SUMIFS('Input-Allocators'!M$32:M$80,'Input-Allocators'!$B$32:$B$80,$F129))*$D129</f>
        <v>0</v>
      </c>
      <c r="Q129" s="14">
        <f ca="1">IFERROR(INDEX(Q$320:Q$343,MATCH($F129,$B$320:$B$343,0))/INDEX($D$320:$D$343,MATCH($F129,$B$320:$B$343,0)),SUMIFS('Input-Allocators'!N$32:N$80,'Input-Allocators'!$B$32:$B$80,$F129))*$D129</f>
        <v>0</v>
      </c>
      <c r="R129" s="14">
        <f ca="1">IFERROR(INDEX(R$320:R$343,MATCH($F129,$B$320:$B$343,0))/INDEX($D$320:$D$343,MATCH($F129,$B$320:$B$343,0)),SUMIFS('Input-Allocators'!O$32:O$80,'Input-Allocators'!$B$32:$B$80,$F129))*$D129</f>
        <v>0</v>
      </c>
      <c r="S129" s="14">
        <f ca="1">IFERROR(INDEX(S$320:S$343,MATCH($F129,$B$320:$B$343,0))/INDEX($D$320:$D$343,MATCH($F129,$B$320:$B$343,0)),SUMIFS('Input-Allocators'!P$32:P$80,'Input-Allocators'!$B$32:$B$80,$F129))*$D129</f>
        <v>0</v>
      </c>
      <c r="T129" s="14">
        <f ca="1">IFERROR(INDEX(T$320:T$343,MATCH($F129,$B$320:$B$343,0))/INDEX($D$320:$D$343,MATCH($F129,$B$320:$B$343,0)),SUMIFS('Input-Allocators'!Q$32:Q$80,'Input-Allocators'!$B$32:$B$80,$F129))*$D129</f>
        <v>0</v>
      </c>
      <c r="U129" s="14">
        <f ca="1">IFERROR(INDEX(U$320:U$343,MATCH($F129,$B$320:$B$343,0))/INDEX($D$320:$D$343,MATCH($F129,$B$320:$B$343,0)),SUMIFS('Input-Allocators'!R$32:R$80,'Input-Allocators'!$B$32:$B$80,$F129))*$D129</f>
        <v>0</v>
      </c>
    </row>
    <row r="130" spans="1:21" outlineLevel="1">
      <c r="A130" s="46">
        <f>IF(ISBLANK('Input-Accounts'!A130),"",'Input-Accounts'!A130)</f>
        <v>109</v>
      </c>
      <c r="B130" s="80" t="str">
        <f>IF(ISBLANK('Input-Accounts'!B130),"",'Input-Accounts'!B130)</f>
        <v>Field Line Expenses</v>
      </c>
      <c r="C130" s="46">
        <f>IF(ISBLANK('Input-Accounts'!C130),"",'Input-Accounts'!C130)</f>
        <v>753</v>
      </c>
      <c r="D130" s="186">
        <f t="shared" ca="1" si="35"/>
        <v>0</v>
      </c>
      <c r="E130" s="14">
        <f t="shared" ca="1" si="33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4">
        <f ca="1">IFERROR(INDEX(G$320:G$343,MATCH($F130,$B$320:$B$343,0))/INDEX($D$320:$D$343,MATCH($F130,$B$320:$B$343,0)),SUMIFS('Input-Allocators'!D$32:D$80,'Input-Allocators'!$B$32:$B$80,$F130))*$D130</f>
        <v>0</v>
      </c>
      <c r="H130" s="14">
        <f ca="1">IFERROR(INDEX(H$320:H$343,MATCH($F130,$B$320:$B$343,0))/INDEX($D$320:$D$343,MATCH($F130,$B$320:$B$343,0)),SUMIFS('Input-Allocators'!E$32:E$80,'Input-Allocators'!$B$32:$B$80,$F130))*$D130</f>
        <v>0</v>
      </c>
      <c r="I130" s="14">
        <f ca="1">IFERROR(INDEX(I$320:I$343,MATCH($F130,$B$320:$B$343,0))/INDEX($D$320:$D$343,MATCH($F130,$B$320:$B$343,0)),SUMIFS('Input-Allocators'!F$32:F$80,'Input-Allocators'!$B$32:$B$80,$F130))*$D130</f>
        <v>0</v>
      </c>
      <c r="J130" s="14">
        <f ca="1">IFERROR(INDEX(J$320:J$343,MATCH($F130,$B$320:$B$343,0))/INDEX($D$320:$D$343,MATCH($F130,$B$320:$B$343,0)),SUMIFS('Input-Allocators'!G$32:G$80,'Input-Allocators'!$B$32:$B$80,$F130))*$D130</f>
        <v>0</v>
      </c>
      <c r="K130" s="14">
        <f ca="1">IFERROR(INDEX(K$320:K$343,MATCH($F130,$B$320:$B$343,0))/INDEX($D$320:$D$343,MATCH($F130,$B$320:$B$343,0)),SUMIFS('Input-Allocators'!H$32:H$80,'Input-Allocators'!$B$32:$B$80,$F130))*$D130</f>
        <v>0</v>
      </c>
      <c r="L130" s="14">
        <f ca="1">IFERROR(INDEX(L$320:L$343,MATCH($F130,$B$320:$B$343,0))/INDEX($D$320:$D$343,MATCH($F130,$B$320:$B$343,0)),SUMIFS('Input-Allocators'!I$32:I$80,'Input-Allocators'!$B$32:$B$80,$F130))*$D130</f>
        <v>0</v>
      </c>
      <c r="M130" s="14">
        <f ca="1">IFERROR(INDEX(M$320:M$343,MATCH($F130,$B$320:$B$343,0))/INDEX($D$320:$D$343,MATCH($F130,$B$320:$B$343,0)),SUMIFS('Input-Allocators'!J$32:J$80,'Input-Allocators'!$B$32:$B$80,$F130))*$D130</f>
        <v>0</v>
      </c>
      <c r="N130" s="14">
        <f ca="1">IFERROR(INDEX(N$320:N$343,MATCH($F130,$B$320:$B$343,0))/INDEX($D$320:$D$343,MATCH($F130,$B$320:$B$343,0)),SUMIFS('Input-Allocators'!K$32:K$80,'Input-Allocators'!$B$32:$B$80,$F130))*$D130</f>
        <v>0</v>
      </c>
      <c r="O130" s="14">
        <f ca="1">IFERROR(INDEX(O$320:O$343,MATCH($F130,$B$320:$B$343,0))/INDEX($D$320:$D$343,MATCH($F130,$B$320:$B$343,0)),SUMIFS('Input-Allocators'!L$32:L$80,'Input-Allocators'!$B$32:$B$80,$F130))*$D130</f>
        <v>0</v>
      </c>
      <c r="P130" s="14">
        <f ca="1">IFERROR(INDEX(P$320:P$343,MATCH($F130,$B$320:$B$343,0))/INDEX($D$320:$D$343,MATCH($F130,$B$320:$B$343,0)),SUMIFS('Input-Allocators'!M$32:M$80,'Input-Allocators'!$B$32:$B$80,$F130))*$D130</f>
        <v>0</v>
      </c>
      <c r="Q130" s="14">
        <f ca="1">IFERROR(INDEX(Q$320:Q$343,MATCH($F130,$B$320:$B$343,0))/INDEX($D$320:$D$343,MATCH($F130,$B$320:$B$343,0)),SUMIFS('Input-Allocators'!N$32:N$80,'Input-Allocators'!$B$32:$B$80,$F130))*$D130</f>
        <v>0</v>
      </c>
      <c r="R130" s="14">
        <f ca="1">IFERROR(INDEX(R$320:R$343,MATCH($F130,$B$320:$B$343,0))/INDEX($D$320:$D$343,MATCH($F130,$B$320:$B$343,0)),SUMIFS('Input-Allocators'!O$32:O$80,'Input-Allocators'!$B$32:$B$80,$F130))*$D130</f>
        <v>0</v>
      </c>
      <c r="S130" s="14">
        <f ca="1">IFERROR(INDEX(S$320:S$343,MATCH($F130,$B$320:$B$343,0))/INDEX($D$320:$D$343,MATCH($F130,$B$320:$B$343,0)),SUMIFS('Input-Allocators'!P$32:P$80,'Input-Allocators'!$B$32:$B$80,$F130))*$D130</f>
        <v>0</v>
      </c>
      <c r="T130" s="14">
        <f ca="1">IFERROR(INDEX(T$320:T$343,MATCH($F130,$B$320:$B$343,0))/INDEX($D$320:$D$343,MATCH($F130,$B$320:$B$343,0)),SUMIFS('Input-Allocators'!Q$32:Q$80,'Input-Allocators'!$B$32:$B$80,$F130))*$D130</f>
        <v>0</v>
      </c>
      <c r="U130" s="14">
        <f ca="1">IFERROR(INDEX(U$320:U$343,MATCH($F130,$B$320:$B$343,0))/INDEX($D$320:$D$343,MATCH($F130,$B$320:$B$343,0)),SUMIFS('Input-Allocators'!R$32:R$80,'Input-Allocators'!$B$32:$B$80,$F130))*$D130</f>
        <v>0</v>
      </c>
    </row>
    <row r="131" spans="1:21" outlineLevel="1">
      <c r="A131" s="46">
        <f>IF(ISBLANK('Input-Accounts'!A131),"",'Input-Accounts'!A131)</f>
        <v>110</v>
      </c>
      <c r="B131" s="80" t="str">
        <f>IF(ISBLANK('Input-Accounts'!B131),"",'Input-Accounts'!B131)</f>
        <v>Field Compressor St Expenses</v>
      </c>
      <c r="C131" s="46">
        <f>IF(ISBLANK('Input-Accounts'!C131),"",'Input-Accounts'!C131)</f>
        <v>754</v>
      </c>
      <c r="D131" s="186">
        <f t="shared" ca="1" si="35"/>
        <v>0</v>
      </c>
      <c r="E131" s="14">
        <f t="shared" ca="1" si="33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4">
        <f ca="1">IFERROR(INDEX(G$320:G$343,MATCH($F131,$B$320:$B$343,0))/INDEX($D$320:$D$343,MATCH($F131,$B$320:$B$343,0)),SUMIFS('Input-Allocators'!D$32:D$80,'Input-Allocators'!$B$32:$B$80,$F131))*$D131</f>
        <v>0</v>
      </c>
      <c r="H131" s="14">
        <f ca="1">IFERROR(INDEX(H$320:H$343,MATCH($F131,$B$320:$B$343,0))/INDEX($D$320:$D$343,MATCH($F131,$B$320:$B$343,0)),SUMIFS('Input-Allocators'!E$32:E$80,'Input-Allocators'!$B$32:$B$80,$F131))*$D131</f>
        <v>0</v>
      </c>
      <c r="I131" s="14">
        <f ca="1">IFERROR(INDEX(I$320:I$343,MATCH($F131,$B$320:$B$343,0))/INDEX($D$320:$D$343,MATCH($F131,$B$320:$B$343,0)),SUMIFS('Input-Allocators'!F$32:F$80,'Input-Allocators'!$B$32:$B$80,$F131))*$D131</f>
        <v>0</v>
      </c>
      <c r="J131" s="14">
        <f ca="1">IFERROR(INDEX(J$320:J$343,MATCH($F131,$B$320:$B$343,0))/INDEX($D$320:$D$343,MATCH($F131,$B$320:$B$343,0)),SUMIFS('Input-Allocators'!G$32:G$80,'Input-Allocators'!$B$32:$B$80,$F131))*$D131</f>
        <v>0</v>
      </c>
      <c r="K131" s="14">
        <f ca="1">IFERROR(INDEX(K$320:K$343,MATCH($F131,$B$320:$B$343,0))/INDEX($D$320:$D$343,MATCH($F131,$B$320:$B$343,0)),SUMIFS('Input-Allocators'!H$32:H$80,'Input-Allocators'!$B$32:$B$80,$F131))*$D131</f>
        <v>0</v>
      </c>
      <c r="L131" s="14">
        <f ca="1">IFERROR(INDEX(L$320:L$343,MATCH($F131,$B$320:$B$343,0))/INDEX($D$320:$D$343,MATCH($F131,$B$320:$B$343,0)),SUMIFS('Input-Allocators'!I$32:I$80,'Input-Allocators'!$B$32:$B$80,$F131))*$D131</f>
        <v>0</v>
      </c>
      <c r="M131" s="14">
        <f ca="1">IFERROR(INDEX(M$320:M$343,MATCH($F131,$B$320:$B$343,0))/INDEX($D$320:$D$343,MATCH($F131,$B$320:$B$343,0)),SUMIFS('Input-Allocators'!J$32:J$80,'Input-Allocators'!$B$32:$B$80,$F131))*$D131</f>
        <v>0</v>
      </c>
      <c r="N131" s="14">
        <f ca="1">IFERROR(INDEX(N$320:N$343,MATCH($F131,$B$320:$B$343,0))/INDEX($D$320:$D$343,MATCH($F131,$B$320:$B$343,0)),SUMIFS('Input-Allocators'!K$32:K$80,'Input-Allocators'!$B$32:$B$80,$F131))*$D131</f>
        <v>0</v>
      </c>
      <c r="O131" s="14">
        <f ca="1">IFERROR(INDEX(O$320:O$343,MATCH($F131,$B$320:$B$343,0))/INDEX($D$320:$D$343,MATCH($F131,$B$320:$B$343,0)),SUMIFS('Input-Allocators'!L$32:L$80,'Input-Allocators'!$B$32:$B$80,$F131))*$D131</f>
        <v>0</v>
      </c>
      <c r="P131" s="14">
        <f ca="1">IFERROR(INDEX(P$320:P$343,MATCH($F131,$B$320:$B$343,0))/INDEX($D$320:$D$343,MATCH($F131,$B$320:$B$343,0)),SUMIFS('Input-Allocators'!M$32:M$80,'Input-Allocators'!$B$32:$B$80,$F131))*$D131</f>
        <v>0</v>
      </c>
      <c r="Q131" s="14">
        <f ca="1">IFERROR(INDEX(Q$320:Q$343,MATCH($F131,$B$320:$B$343,0))/INDEX($D$320:$D$343,MATCH($F131,$B$320:$B$343,0)),SUMIFS('Input-Allocators'!N$32:N$80,'Input-Allocators'!$B$32:$B$80,$F131))*$D131</f>
        <v>0</v>
      </c>
      <c r="R131" s="14">
        <f ca="1">IFERROR(INDEX(R$320:R$343,MATCH($F131,$B$320:$B$343,0))/INDEX($D$320:$D$343,MATCH($F131,$B$320:$B$343,0)),SUMIFS('Input-Allocators'!O$32:O$80,'Input-Allocators'!$B$32:$B$80,$F131))*$D131</f>
        <v>0</v>
      </c>
      <c r="S131" s="14">
        <f ca="1">IFERROR(INDEX(S$320:S$343,MATCH($F131,$B$320:$B$343,0))/INDEX($D$320:$D$343,MATCH($F131,$B$320:$B$343,0)),SUMIFS('Input-Allocators'!P$32:P$80,'Input-Allocators'!$B$32:$B$80,$F131))*$D131</f>
        <v>0</v>
      </c>
      <c r="T131" s="14">
        <f ca="1">IFERROR(INDEX(T$320:T$343,MATCH($F131,$B$320:$B$343,0))/INDEX($D$320:$D$343,MATCH($F131,$B$320:$B$343,0)),SUMIFS('Input-Allocators'!Q$32:Q$80,'Input-Allocators'!$B$32:$B$80,$F131))*$D131</f>
        <v>0</v>
      </c>
      <c r="U131" s="14">
        <f ca="1">IFERROR(INDEX(U$320:U$343,MATCH($F131,$B$320:$B$343,0))/INDEX($D$320:$D$343,MATCH($F131,$B$320:$B$343,0)),SUMIFS('Input-Allocators'!R$32:R$80,'Input-Allocators'!$B$32:$B$80,$F131))*$D131</f>
        <v>0</v>
      </c>
    </row>
    <row r="132" spans="1:21" outlineLevel="1">
      <c r="A132" s="46">
        <f>IF(ISBLANK('Input-Accounts'!A132),"",'Input-Accounts'!A132)</f>
        <v>111</v>
      </c>
      <c r="B132" s="80" t="str">
        <f>IF(ISBLANK('Input-Accounts'!B132),"",'Input-Accounts'!B132)</f>
        <v>Measuring &amp; Regulator Expenses</v>
      </c>
      <c r="C132" s="46">
        <f>IF(ISBLANK('Input-Accounts'!C132),"",'Input-Accounts'!C132)</f>
        <v>756</v>
      </c>
      <c r="D132" s="186">
        <f t="shared" ca="1" si="35"/>
        <v>0</v>
      </c>
      <c r="E132" s="14">
        <f t="shared" ca="1" si="33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4">
        <f ca="1">IFERROR(INDEX(G$320:G$343,MATCH($F132,$B$320:$B$343,0))/INDEX($D$320:$D$343,MATCH($F132,$B$320:$B$343,0)),SUMIFS('Input-Allocators'!D$32:D$80,'Input-Allocators'!$B$32:$B$80,$F132))*$D132</f>
        <v>0</v>
      </c>
      <c r="H132" s="14">
        <f ca="1">IFERROR(INDEX(H$320:H$343,MATCH($F132,$B$320:$B$343,0))/INDEX($D$320:$D$343,MATCH($F132,$B$320:$B$343,0)),SUMIFS('Input-Allocators'!E$32:E$80,'Input-Allocators'!$B$32:$B$80,$F132))*$D132</f>
        <v>0</v>
      </c>
      <c r="I132" s="14">
        <f ca="1">IFERROR(INDEX(I$320:I$343,MATCH($F132,$B$320:$B$343,0))/INDEX($D$320:$D$343,MATCH($F132,$B$320:$B$343,0)),SUMIFS('Input-Allocators'!F$32:F$80,'Input-Allocators'!$B$32:$B$80,$F132))*$D132</f>
        <v>0</v>
      </c>
      <c r="J132" s="14">
        <f ca="1">IFERROR(INDEX(J$320:J$343,MATCH($F132,$B$320:$B$343,0))/INDEX($D$320:$D$343,MATCH($F132,$B$320:$B$343,0)),SUMIFS('Input-Allocators'!G$32:G$80,'Input-Allocators'!$B$32:$B$80,$F132))*$D132</f>
        <v>0</v>
      </c>
      <c r="K132" s="14">
        <f ca="1">IFERROR(INDEX(K$320:K$343,MATCH($F132,$B$320:$B$343,0))/INDEX($D$320:$D$343,MATCH($F132,$B$320:$B$343,0)),SUMIFS('Input-Allocators'!H$32:H$80,'Input-Allocators'!$B$32:$B$80,$F132))*$D132</f>
        <v>0</v>
      </c>
      <c r="L132" s="14">
        <f ca="1">IFERROR(INDEX(L$320:L$343,MATCH($F132,$B$320:$B$343,0))/INDEX($D$320:$D$343,MATCH($F132,$B$320:$B$343,0)),SUMIFS('Input-Allocators'!I$32:I$80,'Input-Allocators'!$B$32:$B$80,$F132))*$D132</f>
        <v>0</v>
      </c>
      <c r="M132" s="14">
        <f ca="1">IFERROR(INDEX(M$320:M$343,MATCH($F132,$B$320:$B$343,0))/INDEX($D$320:$D$343,MATCH($F132,$B$320:$B$343,0)),SUMIFS('Input-Allocators'!J$32:J$80,'Input-Allocators'!$B$32:$B$80,$F132))*$D132</f>
        <v>0</v>
      </c>
      <c r="N132" s="14">
        <f ca="1">IFERROR(INDEX(N$320:N$343,MATCH($F132,$B$320:$B$343,0))/INDEX($D$320:$D$343,MATCH($F132,$B$320:$B$343,0)),SUMIFS('Input-Allocators'!K$32:K$80,'Input-Allocators'!$B$32:$B$80,$F132))*$D132</f>
        <v>0</v>
      </c>
      <c r="O132" s="14">
        <f ca="1">IFERROR(INDEX(O$320:O$343,MATCH($F132,$B$320:$B$343,0))/INDEX($D$320:$D$343,MATCH($F132,$B$320:$B$343,0)),SUMIFS('Input-Allocators'!L$32:L$80,'Input-Allocators'!$B$32:$B$80,$F132))*$D132</f>
        <v>0</v>
      </c>
      <c r="P132" s="14">
        <f ca="1">IFERROR(INDEX(P$320:P$343,MATCH($F132,$B$320:$B$343,0))/INDEX($D$320:$D$343,MATCH($F132,$B$320:$B$343,0)),SUMIFS('Input-Allocators'!M$32:M$80,'Input-Allocators'!$B$32:$B$80,$F132))*$D132</f>
        <v>0</v>
      </c>
      <c r="Q132" s="14">
        <f ca="1">IFERROR(INDEX(Q$320:Q$343,MATCH($F132,$B$320:$B$343,0))/INDEX($D$320:$D$343,MATCH($F132,$B$320:$B$343,0)),SUMIFS('Input-Allocators'!N$32:N$80,'Input-Allocators'!$B$32:$B$80,$F132))*$D132</f>
        <v>0</v>
      </c>
      <c r="R132" s="14">
        <f ca="1">IFERROR(INDEX(R$320:R$343,MATCH($F132,$B$320:$B$343,0))/INDEX($D$320:$D$343,MATCH($F132,$B$320:$B$343,0)),SUMIFS('Input-Allocators'!O$32:O$80,'Input-Allocators'!$B$32:$B$80,$F132))*$D132</f>
        <v>0</v>
      </c>
      <c r="S132" s="14">
        <f ca="1">IFERROR(INDEX(S$320:S$343,MATCH($F132,$B$320:$B$343,0))/INDEX($D$320:$D$343,MATCH($F132,$B$320:$B$343,0)),SUMIFS('Input-Allocators'!P$32:P$80,'Input-Allocators'!$B$32:$B$80,$F132))*$D132</f>
        <v>0</v>
      </c>
      <c r="T132" s="14">
        <f ca="1">IFERROR(INDEX(T$320:T$343,MATCH($F132,$B$320:$B$343,0))/INDEX($D$320:$D$343,MATCH($F132,$B$320:$B$343,0)),SUMIFS('Input-Allocators'!Q$32:Q$80,'Input-Allocators'!$B$32:$B$80,$F132))*$D132</f>
        <v>0</v>
      </c>
      <c r="U132" s="14">
        <f ca="1">IFERROR(INDEX(U$320:U$343,MATCH($F132,$B$320:$B$343,0))/INDEX($D$320:$D$343,MATCH($F132,$B$320:$B$343,0)),SUMIFS('Input-Allocators'!R$32:R$80,'Input-Allocators'!$B$32:$B$80,$F132))*$D132</f>
        <v>0</v>
      </c>
    </row>
    <row r="133" spans="1:21" outlineLevel="1">
      <c r="A133" s="46">
        <f>IF(ISBLANK('Input-Accounts'!A133),"",'Input-Accounts'!A133)</f>
        <v>112</v>
      </c>
      <c r="B133" s="80" t="str">
        <f>IF(ISBLANK('Input-Accounts'!B133),"",'Input-Accounts'!B133)</f>
        <v>Purification Expenses</v>
      </c>
      <c r="C133" s="46">
        <f>IF(ISBLANK('Input-Accounts'!C133),"",'Input-Accounts'!C133)</f>
        <v>757</v>
      </c>
      <c r="D133" s="186">
        <f t="shared" ca="1" si="35"/>
        <v>0</v>
      </c>
      <c r="E133" s="14">
        <f t="shared" ca="1" si="33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4">
        <f ca="1">IFERROR(INDEX(G$320:G$343,MATCH($F133,$B$320:$B$343,0))/INDEX($D$320:$D$343,MATCH($F133,$B$320:$B$343,0)),SUMIFS('Input-Allocators'!D$32:D$80,'Input-Allocators'!$B$32:$B$80,$F133))*$D133</f>
        <v>0</v>
      </c>
      <c r="H133" s="14">
        <f ca="1">IFERROR(INDEX(H$320:H$343,MATCH($F133,$B$320:$B$343,0))/INDEX($D$320:$D$343,MATCH($F133,$B$320:$B$343,0)),SUMIFS('Input-Allocators'!E$32:E$80,'Input-Allocators'!$B$32:$B$80,$F133))*$D133</f>
        <v>0</v>
      </c>
      <c r="I133" s="14">
        <f ca="1">IFERROR(INDEX(I$320:I$343,MATCH($F133,$B$320:$B$343,0))/INDEX($D$320:$D$343,MATCH($F133,$B$320:$B$343,0)),SUMIFS('Input-Allocators'!F$32:F$80,'Input-Allocators'!$B$32:$B$80,$F133))*$D133</f>
        <v>0</v>
      </c>
      <c r="J133" s="14">
        <f ca="1">IFERROR(INDEX(J$320:J$343,MATCH($F133,$B$320:$B$343,0))/INDEX($D$320:$D$343,MATCH($F133,$B$320:$B$343,0)),SUMIFS('Input-Allocators'!G$32:G$80,'Input-Allocators'!$B$32:$B$80,$F133))*$D133</f>
        <v>0</v>
      </c>
      <c r="K133" s="14">
        <f ca="1">IFERROR(INDEX(K$320:K$343,MATCH($F133,$B$320:$B$343,0))/INDEX($D$320:$D$343,MATCH($F133,$B$320:$B$343,0)),SUMIFS('Input-Allocators'!H$32:H$80,'Input-Allocators'!$B$32:$B$80,$F133))*$D133</f>
        <v>0</v>
      </c>
      <c r="L133" s="14">
        <f ca="1">IFERROR(INDEX(L$320:L$343,MATCH($F133,$B$320:$B$343,0))/INDEX($D$320:$D$343,MATCH($F133,$B$320:$B$343,0)),SUMIFS('Input-Allocators'!I$32:I$80,'Input-Allocators'!$B$32:$B$80,$F133))*$D133</f>
        <v>0</v>
      </c>
      <c r="M133" s="14">
        <f ca="1">IFERROR(INDEX(M$320:M$343,MATCH($F133,$B$320:$B$343,0))/INDEX($D$320:$D$343,MATCH($F133,$B$320:$B$343,0)),SUMIFS('Input-Allocators'!J$32:J$80,'Input-Allocators'!$B$32:$B$80,$F133))*$D133</f>
        <v>0</v>
      </c>
      <c r="N133" s="14">
        <f ca="1">IFERROR(INDEX(N$320:N$343,MATCH($F133,$B$320:$B$343,0))/INDEX($D$320:$D$343,MATCH($F133,$B$320:$B$343,0)),SUMIFS('Input-Allocators'!K$32:K$80,'Input-Allocators'!$B$32:$B$80,$F133))*$D133</f>
        <v>0</v>
      </c>
      <c r="O133" s="14">
        <f ca="1">IFERROR(INDEX(O$320:O$343,MATCH($F133,$B$320:$B$343,0))/INDEX($D$320:$D$343,MATCH($F133,$B$320:$B$343,0)),SUMIFS('Input-Allocators'!L$32:L$80,'Input-Allocators'!$B$32:$B$80,$F133))*$D133</f>
        <v>0</v>
      </c>
      <c r="P133" s="14">
        <f ca="1">IFERROR(INDEX(P$320:P$343,MATCH($F133,$B$320:$B$343,0))/INDEX($D$320:$D$343,MATCH($F133,$B$320:$B$343,0)),SUMIFS('Input-Allocators'!M$32:M$80,'Input-Allocators'!$B$32:$B$80,$F133))*$D133</f>
        <v>0</v>
      </c>
      <c r="Q133" s="14">
        <f ca="1">IFERROR(INDEX(Q$320:Q$343,MATCH($F133,$B$320:$B$343,0))/INDEX($D$320:$D$343,MATCH($F133,$B$320:$B$343,0)),SUMIFS('Input-Allocators'!N$32:N$80,'Input-Allocators'!$B$32:$B$80,$F133))*$D133</f>
        <v>0</v>
      </c>
      <c r="R133" s="14">
        <f ca="1">IFERROR(INDEX(R$320:R$343,MATCH($F133,$B$320:$B$343,0))/INDEX($D$320:$D$343,MATCH($F133,$B$320:$B$343,0)),SUMIFS('Input-Allocators'!O$32:O$80,'Input-Allocators'!$B$32:$B$80,$F133))*$D133</f>
        <v>0</v>
      </c>
      <c r="S133" s="14">
        <f ca="1">IFERROR(INDEX(S$320:S$343,MATCH($F133,$B$320:$B$343,0))/INDEX($D$320:$D$343,MATCH($F133,$B$320:$B$343,0)),SUMIFS('Input-Allocators'!P$32:P$80,'Input-Allocators'!$B$32:$B$80,$F133))*$D133</f>
        <v>0</v>
      </c>
      <c r="T133" s="14">
        <f ca="1">IFERROR(INDEX(T$320:T$343,MATCH($F133,$B$320:$B$343,0))/INDEX($D$320:$D$343,MATCH($F133,$B$320:$B$343,0)),SUMIFS('Input-Allocators'!Q$32:Q$80,'Input-Allocators'!$B$32:$B$80,$F133))*$D133</f>
        <v>0</v>
      </c>
      <c r="U133" s="14">
        <f ca="1">IFERROR(INDEX(U$320:U$343,MATCH($F133,$B$320:$B$343,0))/INDEX($D$320:$D$343,MATCH($F133,$B$320:$B$343,0)),SUMIFS('Input-Allocators'!R$32:R$80,'Input-Allocators'!$B$32:$B$80,$F133))*$D133</f>
        <v>0</v>
      </c>
    </row>
    <row r="134" spans="1:21" outlineLevel="1">
      <c r="A134" s="46">
        <f>IF(ISBLANK('Input-Accounts'!A134),"",'Input-Accounts'!A134)</f>
        <v>113</v>
      </c>
      <c r="B134" s="80" t="str">
        <f>IF(ISBLANK('Input-Accounts'!B134),"",'Input-Accounts'!B134)</f>
        <v>Other Expenses</v>
      </c>
      <c r="C134" s="46">
        <f>IF(ISBLANK('Input-Accounts'!C134),"",'Input-Accounts'!C134)</f>
        <v>759</v>
      </c>
      <c r="D134" s="186">
        <f t="shared" ca="1" si="35"/>
        <v>0</v>
      </c>
      <c r="E134" s="14">
        <f t="shared" ca="1" si="33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4">
        <f ca="1">IFERROR(INDEX(G$320:G$343,MATCH($F134,$B$320:$B$343,0))/INDEX($D$320:$D$343,MATCH($F134,$B$320:$B$343,0)),SUMIFS('Input-Allocators'!D$32:D$80,'Input-Allocators'!$B$32:$B$80,$F134))*$D134</f>
        <v>0</v>
      </c>
      <c r="H134" s="14">
        <f ca="1">IFERROR(INDEX(H$320:H$343,MATCH($F134,$B$320:$B$343,0))/INDEX($D$320:$D$343,MATCH($F134,$B$320:$B$343,0)),SUMIFS('Input-Allocators'!E$32:E$80,'Input-Allocators'!$B$32:$B$80,$F134))*$D134</f>
        <v>0</v>
      </c>
      <c r="I134" s="14">
        <f ca="1">IFERROR(INDEX(I$320:I$343,MATCH($F134,$B$320:$B$343,0))/INDEX($D$320:$D$343,MATCH($F134,$B$320:$B$343,0)),SUMIFS('Input-Allocators'!F$32:F$80,'Input-Allocators'!$B$32:$B$80,$F134))*$D134</f>
        <v>0</v>
      </c>
      <c r="J134" s="14">
        <f ca="1">IFERROR(INDEX(J$320:J$343,MATCH($F134,$B$320:$B$343,0))/INDEX($D$320:$D$343,MATCH($F134,$B$320:$B$343,0)),SUMIFS('Input-Allocators'!G$32:G$80,'Input-Allocators'!$B$32:$B$80,$F134))*$D134</f>
        <v>0</v>
      </c>
      <c r="K134" s="14">
        <f ca="1">IFERROR(INDEX(K$320:K$343,MATCH($F134,$B$320:$B$343,0))/INDEX($D$320:$D$343,MATCH($F134,$B$320:$B$343,0)),SUMIFS('Input-Allocators'!H$32:H$80,'Input-Allocators'!$B$32:$B$80,$F134))*$D134</f>
        <v>0</v>
      </c>
      <c r="L134" s="14">
        <f ca="1">IFERROR(INDEX(L$320:L$343,MATCH($F134,$B$320:$B$343,0))/INDEX($D$320:$D$343,MATCH($F134,$B$320:$B$343,0)),SUMIFS('Input-Allocators'!I$32:I$80,'Input-Allocators'!$B$32:$B$80,$F134))*$D134</f>
        <v>0</v>
      </c>
      <c r="M134" s="14">
        <f ca="1">IFERROR(INDEX(M$320:M$343,MATCH($F134,$B$320:$B$343,0))/INDEX($D$320:$D$343,MATCH($F134,$B$320:$B$343,0)),SUMIFS('Input-Allocators'!J$32:J$80,'Input-Allocators'!$B$32:$B$80,$F134))*$D134</f>
        <v>0</v>
      </c>
      <c r="N134" s="14">
        <f ca="1">IFERROR(INDEX(N$320:N$343,MATCH($F134,$B$320:$B$343,0))/INDEX($D$320:$D$343,MATCH($F134,$B$320:$B$343,0)),SUMIFS('Input-Allocators'!K$32:K$80,'Input-Allocators'!$B$32:$B$80,$F134))*$D134</f>
        <v>0</v>
      </c>
      <c r="O134" s="14">
        <f ca="1">IFERROR(INDEX(O$320:O$343,MATCH($F134,$B$320:$B$343,0))/INDEX($D$320:$D$343,MATCH($F134,$B$320:$B$343,0)),SUMIFS('Input-Allocators'!L$32:L$80,'Input-Allocators'!$B$32:$B$80,$F134))*$D134</f>
        <v>0</v>
      </c>
      <c r="P134" s="14">
        <f ca="1">IFERROR(INDEX(P$320:P$343,MATCH($F134,$B$320:$B$343,0))/INDEX($D$320:$D$343,MATCH($F134,$B$320:$B$343,0)),SUMIFS('Input-Allocators'!M$32:M$80,'Input-Allocators'!$B$32:$B$80,$F134))*$D134</f>
        <v>0</v>
      </c>
      <c r="Q134" s="14">
        <f ca="1">IFERROR(INDEX(Q$320:Q$343,MATCH($F134,$B$320:$B$343,0))/INDEX($D$320:$D$343,MATCH($F134,$B$320:$B$343,0)),SUMIFS('Input-Allocators'!N$32:N$80,'Input-Allocators'!$B$32:$B$80,$F134))*$D134</f>
        <v>0</v>
      </c>
      <c r="R134" s="14">
        <f ca="1">IFERROR(INDEX(R$320:R$343,MATCH($F134,$B$320:$B$343,0))/INDEX($D$320:$D$343,MATCH($F134,$B$320:$B$343,0)),SUMIFS('Input-Allocators'!O$32:O$80,'Input-Allocators'!$B$32:$B$80,$F134))*$D134</f>
        <v>0</v>
      </c>
      <c r="S134" s="14">
        <f ca="1">IFERROR(INDEX(S$320:S$343,MATCH($F134,$B$320:$B$343,0))/INDEX($D$320:$D$343,MATCH($F134,$B$320:$B$343,0)),SUMIFS('Input-Allocators'!P$32:P$80,'Input-Allocators'!$B$32:$B$80,$F134))*$D134</f>
        <v>0</v>
      </c>
      <c r="T134" s="14">
        <f ca="1">IFERROR(INDEX(T$320:T$343,MATCH($F134,$B$320:$B$343,0))/INDEX($D$320:$D$343,MATCH($F134,$B$320:$B$343,0)),SUMIFS('Input-Allocators'!Q$32:Q$80,'Input-Allocators'!$B$32:$B$80,$F134))*$D134</f>
        <v>0</v>
      </c>
      <c r="U134" s="14">
        <f ca="1">IFERROR(INDEX(U$320:U$343,MATCH($F134,$B$320:$B$343,0))/INDEX($D$320:$D$343,MATCH($F134,$B$320:$B$343,0)),SUMIFS('Input-Allocators'!R$32:R$80,'Input-Allocators'!$B$32:$B$80,$F134))*$D134</f>
        <v>0</v>
      </c>
    </row>
    <row r="135" spans="1:21" outlineLevel="1">
      <c r="A135" s="46">
        <f>IF(ISBLANK('Input-Accounts'!A135),"",'Input-Accounts'!A135)</f>
        <v>114</v>
      </c>
      <c r="B135" s="80" t="str">
        <f>IF(ISBLANK('Input-Accounts'!B135),"",'Input-Accounts'!B135)</f>
        <v>Maint Structures &amp; Improvement</v>
      </c>
      <c r="C135" s="46">
        <f>IF(ISBLANK('Input-Accounts'!C135),"",'Input-Accounts'!C135)</f>
        <v>762</v>
      </c>
      <c r="D135" s="186">
        <f t="shared" ca="1" si="35"/>
        <v>0</v>
      </c>
      <c r="E135" s="14">
        <f t="shared" ca="1" si="33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4">
        <f ca="1">IFERROR(INDEX(G$320:G$343,MATCH($F135,$B$320:$B$343,0))/INDEX($D$320:$D$343,MATCH($F135,$B$320:$B$343,0)),SUMIFS('Input-Allocators'!D$32:D$80,'Input-Allocators'!$B$32:$B$80,$F135))*$D135</f>
        <v>0</v>
      </c>
      <c r="H135" s="14">
        <f ca="1">IFERROR(INDEX(H$320:H$343,MATCH($F135,$B$320:$B$343,0))/INDEX($D$320:$D$343,MATCH($F135,$B$320:$B$343,0)),SUMIFS('Input-Allocators'!E$32:E$80,'Input-Allocators'!$B$32:$B$80,$F135))*$D135</f>
        <v>0</v>
      </c>
      <c r="I135" s="14">
        <f ca="1">IFERROR(INDEX(I$320:I$343,MATCH($F135,$B$320:$B$343,0))/INDEX($D$320:$D$343,MATCH($F135,$B$320:$B$343,0)),SUMIFS('Input-Allocators'!F$32:F$80,'Input-Allocators'!$B$32:$B$80,$F135))*$D135</f>
        <v>0</v>
      </c>
      <c r="J135" s="14">
        <f ca="1">IFERROR(INDEX(J$320:J$343,MATCH($F135,$B$320:$B$343,0))/INDEX($D$320:$D$343,MATCH($F135,$B$320:$B$343,0)),SUMIFS('Input-Allocators'!G$32:G$80,'Input-Allocators'!$B$32:$B$80,$F135))*$D135</f>
        <v>0</v>
      </c>
      <c r="K135" s="14">
        <f ca="1">IFERROR(INDEX(K$320:K$343,MATCH($F135,$B$320:$B$343,0))/INDEX($D$320:$D$343,MATCH($F135,$B$320:$B$343,0)),SUMIFS('Input-Allocators'!H$32:H$80,'Input-Allocators'!$B$32:$B$80,$F135))*$D135</f>
        <v>0</v>
      </c>
      <c r="L135" s="14">
        <f ca="1">IFERROR(INDEX(L$320:L$343,MATCH($F135,$B$320:$B$343,0))/INDEX($D$320:$D$343,MATCH($F135,$B$320:$B$343,0)),SUMIFS('Input-Allocators'!I$32:I$80,'Input-Allocators'!$B$32:$B$80,$F135))*$D135</f>
        <v>0</v>
      </c>
      <c r="M135" s="14">
        <f ca="1">IFERROR(INDEX(M$320:M$343,MATCH($F135,$B$320:$B$343,0))/INDEX($D$320:$D$343,MATCH($F135,$B$320:$B$343,0)),SUMIFS('Input-Allocators'!J$32:J$80,'Input-Allocators'!$B$32:$B$80,$F135))*$D135</f>
        <v>0</v>
      </c>
      <c r="N135" s="14">
        <f ca="1">IFERROR(INDEX(N$320:N$343,MATCH($F135,$B$320:$B$343,0))/INDEX($D$320:$D$343,MATCH($F135,$B$320:$B$343,0)),SUMIFS('Input-Allocators'!K$32:K$80,'Input-Allocators'!$B$32:$B$80,$F135))*$D135</f>
        <v>0</v>
      </c>
      <c r="O135" s="14">
        <f ca="1">IFERROR(INDEX(O$320:O$343,MATCH($F135,$B$320:$B$343,0))/INDEX($D$320:$D$343,MATCH($F135,$B$320:$B$343,0)),SUMIFS('Input-Allocators'!L$32:L$80,'Input-Allocators'!$B$32:$B$80,$F135))*$D135</f>
        <v>0</v>
      </c>
      <c r="P135" s="14">
        <f ca="1">IFERROR(INDEX(P$320:P$343,MATCH($F135,$B$320:$B$343,0))/INDEX($D$320:$D$343,MATCH($F135,$B$320:$B$343,0)),SUMIFS('Input-Allocators'!M$32:M$80,'Input-Allocators'!$B$32:$B$80,$F135))*$D135</f>
        <v>0</v>
      </c>
      <c r="Q135" s="14">
        <f ca="1">IFERROR(INDEX(Q$320:Q$343,MATCH($F135,$B$320:$B$343,0))/INDEX($D$320:$D$343,MATCH($F135,$B$320:$B$343,0)),SUMIFS('Input-Allocators'!N$32:N$80,'Input-Allocators'!$B$32:$B$80,$F135))*$D135</f>
        <v>0</v>
      </c>
      <c r="R135" s="14">
        <f ca="1">IFERROR(INDEX(R$320:R$343,MATCH($F135,$B$320:$B$343,0))/INDEX($D$320:$D$343,MATCH($F135,$B$320:$B$343,0)),SUMIFS('Input-Allocators'!O$32:O$80,'Input-Allocators'!$B$32:$B$80,$F135))*$D135</f>
        <v>0</v>
      </c>
      <c r="S135" s="14">
        <f ca="1">IFERROR(INDEX(S$320:S$343,MATCH($F135,$B$320:$B$343,0))/INDEX($D$320:$D$343,MATCH($F135,$B$320:$B$343,0)),SUMIFS('Input-Allocators'!P$32:P$80,'Input-Allocators'!$B$32:$B$80,$F135))*$D135</f>
        <v>0</v>
      </c>
      <c r="T135" s="14">
        <f ca="1">IFERROR(INDEX(T$320:T$343,MATCH($F135,$B$320:$B$343,0))/INDEX($D$320:$D$343,MATCH($F135,$B$320:$B$343,0)),SUMIFS('Input-Allocators'!Q$32:Q$80,'Input-Allocators'!$B$32:$B$80,$F135))*$D135</f>
        <v>0</v>
      </c>
      <c r="U135" s="14">
        <f ca="1">IFERROR(INDEX(U$320:U$343,MATCH($F135,$B$320:$B$343,0))/INDEX($D$320:$D$343,MATCH($F135,$B$320:$B$343,0)),SUMIFS('Input-Allocators'!R$32:R$80,'Input-Allocators'!$B$32:$B$80,$F135))*$D135</f>
        <v>0</v>
      </c>
    </row>
    <row r="136" spans="1:21" outlineLevel="1">
      <c r="A136" s="46">
        <f>IF(ISBLANK('Input-Accounts'!A136),"",'Input-Accounts'!A136)</f>
        <v>115</v>
      </c>
      <c r="B136" s="80" t="str">
        <f>IF(ISBLANK('Input-Accounts'!B136),"",'Input-Accounts'!B136)</f>
        <v>Maint Field Lines</v>
      </c>
      <c r="C136" s="46">
        <f>IF(ISBLANK('Input-Accounts'!C136),"",'Input-Accounts'!C136)</f>
        <v>764</v>
      </c>
      <c r="D136" s="186">
        <f t="shared" ca="1" si="35"/>
        <v>0</v>
      </c>
      <c r="E136" s="14">
        <f t="shared" ca="1" si="33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4">
        <f ca="1">IFERROR(INDEX(G$320:G$343,MATCH($F136,$B$320:$B$343,0))/INDEX($D$320:$D$343,MATCH($F136,$B$320:$B$343,0)),SUMIFS('Input-Allocators'!D$32:D$80,'Input-Allocators'!$B$32:$B$80,$F136))*$D136</f>
        <v>0</v>
      </c>
      <c r="H136" s="14">
        <f ca="1">IFERROR(INDEX(H$320:H$343,MATCH($F136,$B$320:$B$343,0))/INDEX($D$320:$D$343,MATCH($F136,$B$320:$B$343,0)),SUMIFS('Input-Allocators'!E$32:E$80,'Input-Allocators'!$B$32:$B$80,$F136))*$D136</f>
        <v>0</v>
      </c>
      <c r="I136" s="14">
        <f ca="1">IFERROR(INDEX(I$320:I$343,MATCH($F136,$B$320:$B$343,0))/INDEX($D$320:$D$343,MATCH($F136,$B$320:$B$343,0)),SUMIFS('Input-Allocators'!F$32:F$80,'Input-Allocators'!$B$32:$B$80,$F136))*$D136</f>
        <v>0</v>
      </c>
      <c r="J136" s="14">
        <f ca="1">IFERROR(INDEX(J$320:J$343,MATCH($F136,$B$320:$B$343,0))/INDEX($D$320:$D$343,MATCH($F136,$B$320:$B$343,0)),SUMIFS('Input-Allocators'!G$32:G$80,'Input-Allocators'!$B$32:$B$80,$F136))*$D136</f>
        <v>0</v>
      </c>
      <c r="K136" s="14">
        <f ca="1">IFERROR(INDEX(K$320:K$343,MATCH($F136,$B$320:$B$343,0))/INDEX($D$320:$D$343,MATCH($F136,$B$320:$B$343,0)),SUMIFS('Input-Allocators'!H$32:H$80,'Input-Allocators'!$B$32:$B$80,$F136))*$D136</f>
        <v>0</v>
      </c>
      <c r="L136" s="14">
        <f ca="1">IFERROR(INDEX(L$320:L$343,MATCH($F136,$B$320:$B$343,0))/INDEX($D$320:$D$343,MATCH($F136,$B$320:$B$343,0)),SUMIFS('Input-Allocators'!I$32:I$80,'Input-Allocators'!$B$32:$B$80,$F136))*$D136</f>
        <v>0</v>
      </c>
      <c r="M136" s="14">
        <f ca="1">IFERROR(INDEX(M$320:M$343,MATCH($F136,$B$320:$B$343,0))/INDEX($D$320:$D$343,MATCH($F136,$B$320:$B$343,0)),SUMIFS('Input-Allocators'!J$32:J$80,'Input-Allocators'!$B$32:$B$80,$F136))*$D136</f>
        <v>0</v>
      </c>
      <c r="N136" s="14">
        <f ca="1">IFERROR(INDEX(N$320:N$343,MATCH($F136,$B$320:$B$343,0))/INDEX($D$320:$D$343,MATCH($F136,$B$320:$B$343,0)),SUMIFS('Input-Allocators'!K$32:K$80,'Input-Allocators'!$B$32:$B$80,$F136))*$D136</f>
        <v>0</v>
      </c>
      <c r="O136" s="14">
        <f ca="1">IFERROR(INDEX(O$320:O$343,MATCH($F136,$B$320:$B$343,0))/INDEX($D$320:$D$343,MATCH($F136,$B$320:$B$343,0)),SUMIFS('Input-Allocators'!L$32:L$80,'Input-Allocators'!$B$32:$B$80,$F136))*$D136</f>
        <v>0</v>
      </c>
      <c r="P136" s="14">
        <f ca="1">IFERROR(INDEX(P$320:P$343,MATCH($F136,$B$320:$B$343,0))/INDEX($D$320:$D$343,MATCH($F136,$B$320:$B$343,0)),SUMIFS('Input-Allocators'!M$32:M$80,'Input-Allocators'!$B$32:$B$80,$F136))*$D136</f>
        <v>0</v>
      </c>
      <c r="Q136" s="14">
        <f ca="1">IFERROR(INDEX(Q$320:Q$343,MATCH($F136,$B$320:$B$343,0))/INDEX($D$320:$D$343,MATCH($F136,$B$320:$B$343,0)),SUMIFS('Input-Allocators'!N$32:N$80,'Input-Allocators'!$B$32:$B$80,$F136))*$D136</f>
        <v>0</v>
      </c>
      <c r="R136" s="14">
        <f ca="1">IFERROR(INDEX(R$320:R$343,MATCH($F136,$B$320:$B$343,0))/INDEX($D$320:$D$343,MATCH($F136,$B$320:$B$343,0)),SUMIFS('Input-Allocators'!O$32:O$80,'Input-Allocators'!$B$32:$B$80,$F136))*$D136</f>
        <v>0</v>
      </c>
      <c r="S136" s="14">
        <f ca="1">IFERROR(INDEX(S$320:S$343,MATCH($F136,$B$320:$B$343,0))/INDEX($D$320:$D$343,MATCH($F136,$B$320:$B$343,0)),SUMIFS('Input-Allocators'!P$32:P$80,'Input-Allocators'!$B$32:$B$80,$F136))*$D136</f>
        <v>0</v>
      </c>
      <c r="T136" s="14">
        <f ca="1">IFERROR(INDEX(T$320:T$343,MATCH($F136,$B$320:$B$343,0))/INDEX($D$320:$D$343,MATCH($F136,$B$320:$B$343,0)),SUMIFS('Input-Allocators'!Q$32:Q$80,'Input-Allocators'!$B$32:$B$80,$F136))*$D136</f>
        <v>0</v>
      </c>
      <c r="U136" s="14">
        <f ca="1">IFERROR(INDEX(U$320:U$343,MATCH($F136,$B$320:$B$343,0))/INDEX($D$320:$D$343,MATCH($F136,$B$320:$B$343,0)),SUMIFS('Input-Allocators'!R$32:R$80,'Input-Allocators'!$B$32:$B$80,$F136))*$D136</f>
        <v>0</v>
      </c>
    </row>
    <row r="137" spans="1:21" outlineLevel="1">
      <c r="A137" s="46">
        <f>IF(ISBLANK('Input-Accounts'!A137),"",'Input-Accounts'!A137)</f>
        <v>116</v>
      </c>
      <c r="B137" s="80" t="str">
        <f>IF(ISBLANK('Input-Accounts'!B137),"",'Input-Accounts'!B137)</f>
        <v>Maint Field Meas &amp; Reg Sta Eq</v>
      </c>
      <c r="C137" s="46">
        <f>IF(ISBLANK('Input-Accounts'!C137),"",'Input-Accounts'!C137)</f>
        <v>766</v>
      </c>
      <c r="D137" s="186">
        <f t="shared" ca="1" si="35"/>
        <v>0</v>
      </c>
      <c r="E137" s="14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4">
        <f ca="1">IFERROR(INDEX(G$320:G$343,MATCH($F137,$B$320:$B$343,0))/INDEX($D$320:$D$343,MATCH($F137,$B$320:$B$343,0)),SUMIFS('Input-Allocators'!D$32:D$80,'Input-Allocators'!$B$32:$B$80,$F137))*$D137</f>
        <v>0</v>
      </c>
      <c r="H137" s="14">
        <f ca="1">IFERROR(INDEX(H$320:H$343,MATCH($F137,$B$320:$B$343,0))/INDEX($D$320:$D$343,MATCH($F137,$B$320:$B$343,0)),SUMIFS('Input-Allocators'!E$32:E$80,'Input-Allocators'!$B$32:$B$80,$F137))*$D137</f>
        <v>0</v>
      </c>
      <c r="I137" s="14">
        <f ca="1">IFERROR(INDEX(I$320:I$343,MATCH($F137,$B$320:$B$343,0))/INDEX($D$320:$D$343,MATCH($F137,$B$320:$B$343,0)),SUMIFS('Input-Allocators'!F$32:F$80,'Input-Allocators'!$B$32:$B$80,$F137))*$D137</f>
        <v>0</v>
      </c>
      <c r="J137" s="14">
        <f ca="1">IFERROR(INDEX(J$320:J$343,MATCH($F137,$B$320:$B$343,0))/INDEX($D$320:$D$343,MATCH($F137,$B$320:$B$343,0)),SUMIFS('Input-Allocators'!G$32:G$80,'Input-Allocators'!$B$32:$B$80,$F137))*$D137</f>
        <v>0</v>
      </c>
      <c r="K137" s="14">
        <f ca="1">IFERROR(INDEX(K$320:K$343,MATCH($F137,$B$320:$B$343,0))/INDEX($D$320:$D$343,MATCH($F137,$B$320:$B$343,0)),SUMIFS('Input-Allocators'!H$32:H$80,'Input-Allocators'!$B$32:$B$80,$F137))*$D137</f>
        <v>0</v>
      </c>
      <c r="L137" s="14">
        <f ca="1">IFERROR(INDEX(L$320:L$343,MATCH($F137,$B$320:$B$343,0))/INDEX($D$320:$D$343,MATCH($F137,$B$320:$B$343,0)),SUMIFS('Input-Allocators'!I$32:I$80,'Input-Allocators'!$B$32:$B$80,$F137))*$D137</f>
        <v>0</v>
      </c>
      <c r="M137" s="14">
        <f ca="1">IFERROR(INDEX(M$320:M$343,MATCH($F137,$B$320:$B$343,0))/INDEX($D$320:$D$343,MATCH($F137,$B$320:$B$343,0)),SUMIFS('Input-Allocators'!J$32:J$80,'Input-Allocators'!$B$32:$B$80,$F137))*$D137</f>
        <v>0</v>
      </c>
      <c r="N137" s="14">
        <f ca="1">IFERROR(INDEX(N$320:N$343,MATCH($F137,$B$320:$B$343,0))/INDEX($D$320:$D$343,MATCH($F137,$B$320:$B$343,0)),SUMIFS('Input-Allocators'!K$32:K$80,'Input-Allocators'!$B$32:$B$80,$F137))*$D137</f>
        <v>0</v>
      </c>
      <c r="O137" s="14">
        <f ca="1">IFERROR(INDEX(O$320:O$343,MATCH($F137,$B$320:$B$343,0))/INDEX($D$320:$D$343,MATCH($F137,$B$320:$B$343,0)),SUMIFS('Input-Allocators'!L$32:L$80,'Input-Allocators'!$B$32:$B$80,$F137))*$D137</f>
        <v>0</v>
      </c>
      <c r="P137" s="14">
        <f ca="1">IFERROR(INDEX(P$320:P$343,MATCH($F137,$B$320:$B$343,0))/INDEX($D$320:$D$343,MATCH($F137,$B$320:$B$343,0)),SUMIFS('Input-Allocators'!M$32:M$80,'Input-Allocators'!$B$32:$B$80,$F137))*$D137</f>
        <v>0</v>
      </c>
      <c r="Q137" s="14">
        <f ca="1">IFERROR(INDEX(Q$320:Q$343,MATCH($F137,$B$320:$B$343,0))/INDEX($D$320:$D$343,MATCH($F137,$B$320:$B$343,0)),SUMIFS('Input-Allocators'!N$32:N$80,'Input-Allocators'!$B$32:$B$80,$F137))*$D137</f>
        <v>0</v>
      </c>
      <c r="R137" s="14">
        <f ca="1">IFERROR(INDEX(R$320:R$343,MATCH($F137,$B$320:$B$343,0))/INDEX($D$320:$D$343,MATCH($F137,$B$320:$B$343,0)),SUMIFS('Input-Allocators'!O$32:O$80,'Input-Allocators'!$B$32:$B$80,$F137))*$D137</f>
        <v>0</v>
      </c>
      <c r="S137" s="14">
        <f ca="1">IFERROR(INDEX(S$320:S$343,MATCH($F137,$B$320:$B$343,0))/INDEX($D$320:$D$343,MATCH($F137,$B$320:$B$343,0)),SUMIFS('Input-Allocators'!P$32:P$80,'Input-Allocators'!$B$32:$B$80,$F137))*$D137</f>
        <v>0</v>
      </c>
      <c r="T137" s="14">
        <f ca="1">IFERROR(INDEX(T$320:T$343,MATCH($F137,$B$320:$B$343,0))/INDEX($D$320:$D$343,MATCH($F137,$B$320:$B$343,0)),SUMIFS('Input-Allocators'!Q$32:Q$80,'Input-Allocators'!$B$32:$B$80,$F137))*$D137</f>
        <v>0</v>
      </c>
      <c r="U137" s="14">
        <f ca="1">IFERROR(INDEX(U$320:U$343,MATCH($F137,$B$320:$B$343,0))/INDEX($D$320:$D$343,MATCH($F137,$B$320:$B$343,0)),SUMIFS('Input-Allocators'!R$32:R$80,'Input-Allocators'!$B$32:$B$80,$F137))*$D137</f>
        <v>0</v>
      </c>
    </row>
    <row r="138" spans="1:21" outlineLevel="1">
      <c r="A138" s="46">
        <f>IF(ISBLANK('Input-Accounts'!A138),"",'Input-Accounts'!A138)</f>
        <v>117</v>
      </c>
      <c r="B138" s="80" t="str">
        <f>IF(ISBLANK('Input-Accounts'!B138),"",'Input-Accounts'!B138)</f>
        <v>Maint Purification Equipment</v>
      </c>
      <c r="C138" s="46">
        <f>IF(ISBLANK('Input-Accounts'!C138),"",'Input-Accounts'!C138)</f>
        <v>767</v>
      </c>
      <c r="D138" s="186">
        <f t="shared" ca="1" si="35"/>
        <v>0</v>
      </c>
      <c r="E138" s="14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4">
        <f ca="1">IFERROR(INDEX(G$320:G$343,MATCH($F138,$B$320:$B$343,0))/INDEX($D$320:$D$343,MATCH($F138,$B$320:$B$343,0)),SUMIFS('Input-Allocators'!D$32:D$80,'Input-Allocators'!$B$32:$B$80,$F138))*$D138</f>
        <v>0</v>
      </c>
      <c r="H138" s="14">
        <f ca="1">IFERROR(INDEX(H$320:H$343,MATCH($F138,$B$320:$B$343,0))/INDEX($D$320:$D$343,MATCH($F138,$B$320:$B$343,0)),SUMIFS('Input-Allocators'!E$32:E$80,'Input-Allocators'!$B$32:$B$80,$F138))*$D138</f>
        <v>0</v>
      </c>
      <c r="I138" s="14">
        <f ca="1">IFERROR(INDEX(I$320:I$343,MATCH($F138,$B$320:$B$343,0))/INDEX($D$320:$D$343,MATCH($F138,$B$320:$B$343,0)),SUMIFS('Input-Allocators'!F$32:F$80,'Input-Allocators'!$B$32:$B$80,$F138))*$D138</f>
        <v>0</v>
      </c>
      <c r="J138" s="14">
        <f ca="1">IFERROR(INDEX(J$320:J$343,MATCH($F138,$B$320:$B$343,0))/INDEX($D$320:$D$343,MATCH($F138,$B$320:$B$343,0)),SUMIFS('Input-Allocators'!G$32:G$80,'Input-Allocators'!$B$32:$B$80,$F138))*$D138</f>
        <v>0</v>
      </c>
      <c r="K138" s="14">
        <f ca="1">IFERROR(INDEX(K$320:K$343,MATCH($F138,$B$320:$B$343,0))/INDEX($D$320:$D$343,MATCH($F138,$B$320:$B$343,0)),SUMIFS('Input-Allocators'!H$32:H$80,'Input-Allocators'!$B$32:$B$80,$F138))*$D138</f>
        <v>0</v>
      </c>
      <c r="L138" s="14">
        <f ca="1">IFERROR(INDEX(L$320:L$343,MATCH($F138,$B$320:$B$343,0))/INDEX($D$320:$D$343,MATCH($F138,$B$320:$B$343,0)),SUMIFS('Input-Allocators'!I$32:I$80,'Input-Allocators'!$B$32:$B$80,$F138))*$D138</f>
        <v>0</v>
      </c>
      <c r="M138" s="14">
        <f ca="1">IFERROR(INDEX(M$320:M$343,MATCH($F138,$B$320:$B$343,0))/INDEX($D$320:$D$343,MATCH($F138,$B$320:$B$343,0)),SUMIFS('Input-Allocators'!J$32:J$80,'Input-Allocators'!$B$32:$B$80,$F138))*$D138</f>
        <v>0</v>
      </c>
      <c r="N138" s="14">
        <f ca="1">IFERROR(INDEX(N$320:N$343,MATCH($F138,$B$320:$B$343,0))/INDEX($D$320:$D$343,MATCH($F138,$B$320:$B$343,0)),SUMIFS('Input-Allocators'!K$32:K$80,'Input-Allocators'!$B$32:$B$80,$F138))*$D138</f>
        <v>0</v>
      </c>
      <c r="O138" s="14">
        <f ca="1">IFERROR(INDEX(O$320:O$343,MATCH($F138,$B$320:$B$343,0))/INDEX($D$320:$D$343,MATCH($F138,$B$320:$B$343,0)),SUMIFS('Input-Allocators'!L$32:L$80,'Input-Allocators'!$B$32:$B$80,$F138))*$D138</f>
        <v>0</v>
      </c>
      <c r="P138" s="14">
        <f ca="1">IFERROR(INDEX(P$320:P$343,MATCH($F138,$B$320:$B$343,0))/INDEX($D$320:$D$343,MATCH($F138,$B$320:$B$343,0)),SUMIFS('Input-Allocators'!M$32:M$80,'Input-Allocators'!$B$32:$B$80,$F138))*$D138</f>
        <v>0</v>
      </c>
      <c r="Q138" s="14">
        <f ca="1">IFERROR(INDEX(Q$320:Q$343,MATCH($F138,$B$320:$B$343,0))/INDEX($D$320:$D$343,MATCH($F138,$B$320:$B$343,0)),SUMIFS('Input-Allocators'!N$32:N$80,'Input-Allocators'!$B$32:$B$80,$F138))*$D138</f>
        <v>0</v>
      </c>
      <c r="R138" s="14">
        <f ca="1">IFERROR(INDEX(R$320:R$343,MATCH($F138,$B$320:$B$343,0))/INDEX($D$320:$D$343,MATCH($F138,$B$320:$B$343,0)),SUMIFS('Input-Allocators'!O$32:O$80,'Input-Allocators'!$B$32:$B$80,$F138))*$D138</f>
        <v>0</v>
      </c>
      <c r="S138" s="14">
        <f ca="1">IFERROR(INDEX(S$320:S$343,MATCH($F138,$B$320:$B$343,0))/INDEX($D$320:$D$343,MATCH($F138,$B$320:$B$343,0)),SUMIFS('Input-Allocators'!P$32:P$80,'Input-Allocators'!$B$32:$B$80,$F138))*$D138</f>
        <v>0</v>
      </c>
      <c r="T138" s="14">
        <f ca="1">IFERROR(INDEX(T$320:T$343,MATCH($F138,$B$320:$B$343,0))/INDEX($D$320:$D$343,MATCH($F138,$B$320:$B$343,0)),SUMIFS('Input-Allocators'!Q$32:Q$80,'Input-Allocators'!$B$32:$B$80,$F138))*$D138</f>
        <v>0</v>
      </c>
      <c r="U138" s="14">
        <f ca="1">IFERROR(INDEX(U$320:U$343,MATCH($F138,$B$320:$B$343,0))/INDEX($D$320:$D$343,MATCH($F138,$B$320:$B$343,0)),SUMIFS('Input-Allocators'!R$32:R$80,'Input-Allocators'!$B$32:$B$80,$F138))*$D138</f>
        <v>0</v>
      </c>
    </row>
    <row r="139" spans="1:21" outlineLevel="1">
      <c r="A139" s="46">
        <f>IF(ISBLANK('Input-Accounts'!A139),"",'Input-Accounts'!A139)</f>
        <v>118</v>
      </c>
      <c r="B139" s="80" t="str">
        <f>IF(ISBLANK('Input-Accounts'!B139),"",'Input-Accounts'!B139)</f>
        <v>Maint Other Equipment</v>
      </c>
      <c r="C139" s="46">
        <f>IF(ISBLANK('Input-Accounts'!C139),"",'Input-Accounts'!C139)</f>
        <v>769</v>
      </c>
      <c r="D139" s="186">
        <f t="shared" ca="1" si="35"/>
        <v>0</v>
      </c>
      <c r="E139" s="14">
        <f t="shared" ca="1" si="33"/>
        <v>0</v>
      </c>
      <c r="F139" s="46" t="str" cm="1">
        <f t="array" aca="1" ref="F139" ca="1">IF(D139=0,"-",IF('Input-Accounts'!$E139&lt;&gt;0,'Input-Accounts'!$E139,INDEX('Input-Accounts'!$H139:$J139,,MATCH($F$6,'Input-Accounts'!$H$6:$J$6,0))))</f>
        <v>-</v>
      </c>
      <c r="G139" s="14">
        <f ca="1">IFERROR(INDEX(G$320:G$343,MATCH($F139,$B$320:$B$343,0))/INDEX($D$320:$D$343,MATCH($F139,$B$320:$B$343,0)),SUMIFS('Input-Allocators'!D$32:D$80,'Input-Allocators'!$B$32:$B$80,$F139))*$D139</f>
        <v>0</v>
      </c>
      <c r="H139" s="14">
        <f ca="1">IFERROR(INDEX(H$320:H$343,MATCH($F139,$B$320:$B$343,0))/INDEX($D$320:$D$343,MATCH($F139,$B$320:$B$343,0)),SUMIFS('Input-Allocators'!E$32:E$80,'Input-Allocators'!$B$32:$B$80,$F139))*$D139</f>
        <v>0</v>
      </c>
      <c r="I139" s="14">
        <f ca="1">IFERROR(INDEX(I$320:I$343,MATCH($F139,$B$320:$B$343,0))/INDEX($D$320:$D$343,MATCH($F139,$B$320:$B$343,0)),SUMIFS('Input-Allocators'!F$32:F$80,'Input-Allocators'!$B$32:$B$80,$F139))*$D139</f>
        <v>0</v>
      </c>
      <c r="J139" s="14">
        <f ca="1">IFERROR(INDEX(J$320:J$343,MATCH($F139,$B$320:$B$343,0))/INDEX($D$320:$D$343,MATCH($F139,$B$320:$B$343,0)),SUMIFS('Input-Allocators'!G$32:G$80,'Input-Allocators'!$B$32:$B$80,$F139))*$D139</f>
        <v>0</v>
      </c>
      <c r="K139" s="14">
        <f ca="1">IFERROR(INDEX(K$320:K$343,MATCH($F139,$B$320:$B$343,0))/INDEX($D$320:$D$343,MATCH($F139,$B$320:$B$343,0)),SUMIFS('Input-Allocators'!H$32:H$80,'Input-Allocators'!$B$32:$B$80,$F139))*$D139</f>
        <v>0</v>
      </c>
      <c r="L139" s="14">
        <f ca="1">IFERROR(INDEX(L$320:L$343,MATCH($F139,$B$320:$B$343,0))/INDEX($D$320:$D$343,MATCH($F139,$B$320:$B$343,0)),SUMIFS('Input-Allocators'!I$32:I$80,'Input-Allocators'!$B$32:$B$80,$F139))*$D139</f>
        <v>0</v>
      </c>
      <c r="M139" s="14">
        <f ca="1">IFERROR(INDEX(M$320:M$343,MATCH($F139,$B$320:$B$343,0))/INDEX($D$320:$D$343,MATCH($F139,$B$320:$B$343,0)),SUMIFS('Input-Allocators'!J$32:J$80,'Input-Allocators'!$B$32:$B$80,$F139))*$D139</f>
        <v>0</v>
      </c>
      <c r="N139" s="14">
        <f ca="1">IFERROR(INDEX(N$320:N$343,MATCH($F139,$B$320:$B$343,0))/INDEX($D$320:$D$343,MATCH($F139,$B$320:$B$343,0)),SUMIFS('Input-Allocators'!K$32:K$80,'Input-Allocators'!$B$32:$B$80,$F139))*$D139</f>
        <v>0</v>
      </c>
      <c r="O139" s="14">
        <f ca="1">IFERROR(INDEX(O$320:O$343,MATCH($F139,$B$320:$B$343,0))/INDEX($D$320:$D$343,MATCH($F139,$B$320:$B$343,0)),SUMIFS('Input-Allocators'!L$32:L$80,'Input-Allocators'!$B$32:$B$80,$F139))*$D139</f>
        <v>0</v>
      </c>
      <c r="P139" s="14">
        <f ca="1">IFERROR(INDEX(P$320:P$343,MATCH($F139,$B$320:$B$343,0))/INDEX($D$320:$D$343,MATCH($F139,$B$320:$B$343,0)),SUMIFS('Input-Allocators'!M$32:M$80,'Input-Allocators'!$B$32:$B$80,$F139))*$D139</f>
        <v>0</v>
      </c>
      <c r="Q139" s="14">
        <f ca="1">IFERROR(INDEX(Q$320:Q$343,MATCH($F139,$B$320:$B$343,0))/INDEX($D$320:$D$343,MATCH($F139,$B$320:$B$343,0)),SUMIFS('Input-Allocators'!N$32:N$80,'Input-Allocators'!$B$32:$B$80,$F139))*$D139</f>
        <v>0</v>
      </c>
      <c r="R139" s="14">
        <f ca="1">IFERROR(INDEX(R$320:R$343,MATCH($F139,$B$320:$B$343,0))/INDEX($D$320:$D$343,MATCH($F139,$B$320:$B$343,0)),SUMIFS('Input-Allocators'!O$32:O$80,'Input-Allocators'!$B$32:$B$80,$F139))*$D139</f>
        <v>0</v>
      </c>
      <c r="S139" s="14">
        <f ca="1">IFERROR(INDEX(S$320:S$343,MATCH($F139,$B$320:$B$343,0))/INDEX($D$320:$D$343,MATCH($F139,$B$320:$B$343,0)),SUMIFS('Input-Allocators'!P$32:P$80,'Input-Allocators'!$B$32:$B$80,$F139))*$D139</f>
        <v>0</v>
      </c>
      <c r="T139" s="14">
        <f ca="1">IFERROR(INDEX(T$320:T$343,MATCH($F139,$B$320:$B$343,0))/INDEX($D$320:$D$343,MATCH($F139,$B$320:$B$343,0)),SUMIFS('Input-Allocators'!Q$32:Q$80,'Input-Allocators'!$B$32:$B$80,$F139))*$D139</f>
        <v>0</v>
      </c>
      <c r="U139" s="14">
        <f ca="1">IFERROR(INDEX(U$320:U$343,MATCH($F139,$B$320:$B$343,0))/INDEX($D$320:$D$343,MATCH($F139,$B$320:$B$343,0)),SUMIFS('Input-Allocators'!R$32:R$80,'Input-Allocators'!$B$32:$B$80,$F139))*$D139</f>
        <v>0</v>
      </c>
    </row>
    <row r="140" spans="1:21" outlineLevel="1">
      <c r="A140" s="46">
        <f>IF(ISBLANK('Input-Accounts'!A140),"",'Input-Accounts'!A140)</f>
        <v>119</v>
      </c>
      <c r="B140" t="str">
        <f>IF(ISBLANK('Input-Accounts'!B140),"",'Input-Accounts'!B140)</f>
        <v>Subtotal - Manufactured Gas Production Expense</v>
      </c>
      <c r="C140" s="46" t="str">
        <f>IF(ISBLANK('Input-Accounts'!C140),"",'Input-Accounts'!C140)</f>
        <v/>
      </c>
      <c r="D140" s="174">
        <f ca="1">SUBTOTAL(9,D129:D139)</f>
        <v>0</v>
      </c>
      <c r="E140" s="14">
        <f t="shared" ca="1" si="33"/>
        <v>0</v>
      </c>
      <c r="F140" s="46"/>
      <c r="G140" s="174">
        <f t="shared" ref="G140:U140" ca="1" si="36">SUBTOTAL(9,G129:G139)</f>
        <v>0</v>
      </c>
      <c r="H140" s="174">
        <f t="shared" ca="1" si="36"/>
        <v>0</v>
      </c>
      <c r="I140" s="174">
        <f t="shared" ca="1" si="36"/>
        <v>0</v>
      </c>
      <c r="J140" s="174">
        <f t="shared" ca="1" si="36"/>
        <v>0</v>
      </c>
      <c r="K140" s="174">
        <f t="shared" ca="1" si="36"/>
        <v>0</v>
      </c>
      <c r="L140" s="174">
        <f t="shared" ca="1" si="36"/>
        <v>0</v>
      </c>
      <c r="M140" s="174">
        <f t="shared" ca="1" si="36"/>
        <v>0</v>
      </c>
      <c r="N140" s="174">
        <f t="shared" ca="1" si="36"/>
        <v>0</v>
      </c>
      <c r="O140" s="174">
        <f t="shared" ca="1" si="36"/>
        <v>0</v>
      </c>
      <c r="P140" s="174">
        <f t="shared" ca="1" si="36"/>
        <v>0</v>
      </c>
      <c r="Q140" s="174">
        <f t="shared" ca="1" si="36"/>
        <v>0</v>
      </c>
      <c r="R140" s="174">
        <f t="shared" ca="1" si="36"/>
        <v>0</v>
      </c>
      <c r="S140" s="174">
        <f t="shared" ca="1" si="36"/>
        <v>0</v>
      </c>
      <c r="T140" s="174">
        <f t="shared" ca="1" si="36"/>
        <v>0</v>
      </c>
      <c r="U140" s="174">
        <f t="shared" ca="1" si="36"/>
        <v>0</v>
      </c>
    </row>
    <row r="141" spans="1:21" outlineLevel="1">
      <c r="A141" s="46" t="str">
        <f>IF(ISBLANK('Input-Accounts'!A141),"",'Input-Accounts'!A141)</f>
        <v/>
      </c>
      <c r="B141" t="str">
        <f>IF(ISBLANK('Input-Accounts'!B141),"",'Input-Accounts'!B141)</f>
        <v/>
      </c>
      <c r="C141" s="46" t="str">
        <f>IF(ISBLANK('Input-Accounts'!C141),"",'Input-Accounts'!C141)</f>
        <v/>
      </c>
      <c r="D141" s="14"/>
      <c r="E141" s="14"/>
      <c r="F141" s="46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outlineLevel="1">
      <c r="A142" s="46">
        <f>IF(ISBLANK('Input-Accounts'!A142),"",'Input-Accounts'!A142)</f>
        <v>120</v>
      </c>
      <c r="B142" s="1" t="str">
        <f>IF(ISBLANK('Input-Accounts'!B142),"",'Input-Accounts'!B142)</f>
        <v>Other Gas Supply Expenses</v>
      </c>
      <c r="C142" s="46" t="str">
        <f>IF(ISBLANK('Input-Accounts'!C142),"",'Input-Accounts'!C142)</f>
        <v/>
      </c>
      <c r="D142" s="14"/>
      <c r="E142" s="14"/>
      <c r="F142" s="46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outlineLevel="1">
      <c r="A143" s="46">
        <f>IF(ISBLANK('Input-Accounts'!A143),"",'Input-Accounts'!A143)</f>
        <v>121</v>
      </c>
      <c r="B143" s="80" t="str">
        <f>IF(ISBLANK('Input-Accounts'!B143),"",'Input-Accounts'!B143)</f>
        <v>Natural gas field line purchases</v>
      </c>
      <c r="C143" s="46">
        <f>IF(ISBLANK('Input-Accounts'!C143),"",'Input-Accounts'!C143)</f>
        <v>801</v>
      </c>
      <c r="D143" s="14">
        <f t="shared" ref="D143:D152" ca="1" si="37">INDIRECT("Classification!"&amp;$D$5&amp;ROW())</f>
        <v>0</v>
      </c>
      <c r="E143" s="14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4">
        <f ca="1">IFERROR(INDEX(G$320:G$343,MATCH($F143,$B$320:$B$343,0))/INDEX($D$320:$D$343,MATCH($F143,$B$320:$B$343,0)),SUMIFS('Input-Allocators'!D$32:D$80,'Input-Allocators'!$B$32:$B$80,$F143))*$D143</f>
        <v>0</v>
      </c>
      <c r="H143" s="14">
        <f ca="1">IFERROR(INDEX(H$320:H$343,MATCH($F143,$B$320:$B$343,0))/INDEX($D$320:$D$343,MATCH($F143,$B$320:$B$343,0)),SUMIFS('Input-Allocators'!E$32:E$80,'Input-Allocators'!$B$32:$B$80,$F143))*$D143</f>
        <v>0</v>
      </c>
      <c r="I143" s="14">
        <f ca="1">IFERROR(INDEX(I$320:I$343,MATCH($F143,$B$320:$B$343,0))/INDEX($D$320:$D$343,MATCH($F143,$B$320:$B$343,0)),SUMIFS('Input-Allocators'!F$32:F$80,'Input-Allocators'!$B$32:$B$80,$F143))*$D143</f>
        <v>0</v>
      </c>
      <c r="J143" s="14">
        <f ca="1">IFERROR(INDEX(J$320:J$343,MATCH($F143,$B$320:$B$343,0))/INDEX($D$320:$D$343,MATCH($F143,$B$320:$B$343,0)),SUMIFS('Input-Allocators'!G$32:G$80,'Input-Allocators'!$B$32:$B$80,$F143))*$D143</f>
        <v>0</v>
      </c>
      <c r="K143" s="14">
        <f ca="1">IFERROR(INDEX(K$320:K$343,MATCH($F143,$B$320:$B$343,0))/INDEX($D$320:$D$343,MATCH($F143,$B$320:$B$343,0)),SUMIFS('Input-Allocators'!H$32:H$80,'Input-Allocators'!$B$32:$B$80,$F143))*$D143</f>
        <v>0</v>
      </c>
      <c r="L143" s="14">
        <f ca="1">IFERROR(INDEX(L$320:L$343,MATCH($F143,$B$320:$B$343,0))/INDEX($D$320:$D$343,MATCH($F143,$B$320:$B$343,0)),SUMIFS('Input-Allocators'!I$32:I$80,'Input-Allocators'!$B$32:$B$80,$F143))*$D143</f>
        <v>0</v>
      </c>
      <c r="M143" s="14">
        <f ca="1">IFERROR(INDEX(M$320:M$343,MATCH($F143,$B$320:$B$343,0))/INDEX($D$320:$D$343,MATCH($F143,$B$320:$B$343,0)),SUMIFS('Input-Allocators'!J$32:J$80,'Input-Allocators'!$B$32:$B$80,$F143))*$D143</f>
        <v>0</v>
      </c>
      <c r="N143" s="14">
        <f ca="1">IFERROR(INDEX(N$320:N$343,MATCH($F143,$B$320:$B$343,0))/INDEX($D$320:$D$343,MATCH($F143,$B$320:$B$343,0)),SUMIFS('Input-Allocators'!K$32:K$80,'Input-Allocators'!$B$32:$B$80,$F143))*$D143</f>
        <v>0</v>
      </c>
      <c r="O143" s="14">
        <f ca="1">IFERROR(INDEX(O$320:O$343,MATCH($F143,$B$320:$B$343,0))/INDEX($D$320:$D$343,MATCH($F143,$B$320:$B$343,0)),SUMIFS('Input-Allocators'!L$32:L$80,'Input-Allocators'!$B$32:$B$80,$F143))*$D143</f>
        <v>0</v>
      </c>
      <c r="P143" s="14">
        <f ca="1">IFERROR(INDEX(P$320:P$343,MATCH($F143,$B$320:$B$343,0))/INDEX($D$320:$D$343,MATCH($F143,$B$320:$B$343,0)),SUMIFS('Input-Allocators'!M$32:M$80,'Input-Allocators'!$B$32:$B$80,$F143))*$D143</f>
        <v>0</v>
      </c>
      <c r="Q143" s="14">
        <f ca="1">IFERROR(INDEX(Q$320:Q$343,MATCH($F143,$B$320:$B$343,0))/INDEX($D$320:$D$343,MATCH($F143,$B$320:$B$343,0)),SUMIFS('Input-Allocators'!N$32:N$80,'Input-Allocators'!$B$32:$B$80,$F143))*$D143</f>
        <v>0</v>
      </c>
      <c r="R143" s="14">
        <f ca="1">IFERROR(INDEX(R$320:R$343,MATCH($F143,$B$320:$B$343,0))/INDEX($D$320:$D$343,MATCH($F143,$B$320:$B$343,0)),SUMIFS('Input-Allocators'!O$32:O$80,'Input-Allocators'!$B$32:$B$80,$F143))*$D143</f>
        <v>0</v>
      </c>
      <c r="S143" s="14">
        <f ca="1">IFERROR(INDEX(S$320:S$343,MATCH($F143,$B$320:$B$343,0))/INDEX($D$320:$D$343,MATCH($F143,$B$320:$B$343,0)),SUMIFS('Input-Allocators'!P$32:P$80,'Input-Allocators'!$B$32:$B$80,$F143))*$D143</f>
        <v>0</v>
      </c>
      <c r="T143" s="14">
        <f ca="1">IFERROR(INDEX(T$320:T$343,MATCH($F143,$B$320:$B$343,0))/INDEX($D$320:$D$343,MATCH($F143,$B$320:$B$343,0)),SUMIFS('Input-Allocators'!Q$32:Q$80,'Input-Allocators'!$B$32:$B$80,$F143))*$D143</f>
        <v>0</v>
      </c>
      <c r="U143" s="14">
        <f ca="1">IFERROR(INDEX(U$320:U$343,MATCH($F143,$B$320:$B$343,0))/INDEX($D$320:$D$343,MATCH($F143,$B$320:$B$343,0)),SUMIFS('Input-Allocators'!R$32:R$80,'Input-Allocators'!$B$32:$B$80,$F143))*$D143</f>
        <v>0</v>
      </c>
    </row>
    <row r="144" spans="1:21" outlineLevel="1">
      <c r="A144" s="46">
        <f>IF(ISBLANK('Input-Accounts'!A144),"",'Input-Accounts'!A144)</f>
        <v>122</v>
      </c>
      <c r="B144" s="80" t="str">
        <f>IF(ISBLANK('Input-Accounts'!B144),"",'Input-Accounts'!B144)</f>
        <v>Natural gas city gate purchases</v>
      </c>
      <c r="C144" s="46">
        <f>IF(ISBLANK('Input-Accounts'!C144),"",'Input-Accounts'!C144)</f>
        <v>804</v>
      </c>
      <c r="D144" s="14">
        <f t="shared" ca="1" si="37"/>
        <v>0</v>
      </c>
      <c r="E144" s="14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4">
        <f ca="1">IFERROR(INDEX(G$320:G$343,MATCH($F144,$B$320:$B$343,0))/INDEX($D$320:$D$343,MATCH($F144,$B$320:$B$343,0)),SUMIFS('Input-Allocators'!D$32:D$80,'Input-Allocators'!$B$32:$B$80,$F144))*$D144</f>
        <v>0</v>
      </c>
      <c r="H144" s="14">
        <f ca="1">IFERROR(INDEX(H$320:H$343,MATCH($F144,$B$320:$B$343,0))/INDEX($D$320:$D$343,MATCH($F144,$B$320:$B$343,0)),SUMIFS('Input-Allocators'!E$32:E$80,'Input-Allocators'!$B$32:$B$80,$F144))*$D144</f>
        <v>0</v>
      </c>
      <c r="I144" s="14">
        <f ca="1">IFERROR(INDEX(I$320:I$343,MATCH($F144,$B$320:$B$343,0))/INDEX($D$320:$D$343,MATCH($F144,$B$320:$B$343,0)),SUMIFS('Input-Allocators'!F$32:F$80,'Input-Allocators'!$B$32:$B$80,$F144))*$D144</f>
        <v>0</v>
      </c>
      <c r="J144" s="14">
        <f ca="1">IFERROR(INDEX(J$320:J$343,MATCH($F144,$B$320:$B$343,0))/INDEX($D$320:$D$343,MATCH($F144,$B$320:$B$343,0)),SUMIFS('Input-Allocators'!G$32:G$80,'Input-Allocators'!$B$32:$B$80,$F144))*$D144</f>
        <v>0</v>
      </c>
      <c r="K144" s="14">
        <f ca="1">IFERROR(INDEX(K$320:K$343,MATCH($F144,$B$320:$B$343,0))/INDEX($D$320:$D$343,MATCH($F144,$B$320:$B$343,0)),SUMIFS('Input-Allocators'!H$32:H$80,'Input-Allocators'!$B$32:$B$80,$F144))*$D144</f>
        <v>0</v>
      </c>
      <c r="L144" s="14">
        <f ca="1">IFERROR(INDEX(L$320:L$343,MATCH($F144,$B$320:$B$343,0))/INDEX($D$320:$D$343,MATCH($F144,$B$320:$B$343,0)),SUMIFS('Input-Allocators'!I$32:I$80,'Input-Allocators'!$B$32:$B$80,$F144))*$D144</f>
        <v>0</v>
      </c>
      <c r="M144" s="14">
        <f ca="1">IFERROR(INDEX(M$320:M$343,MATCH($F144,$B$320:$B$343,0))/INDEX($D$320:$D$343,MATCH($F144,$B$320:$B$343,0)),SUMIFS('Input-Allocators'!J$32:J$80,'Input-Allocators'!$B$32:$B$80,$F144))*$D144</f>
        <v>0</v>
      </c>
      <c r="N144" s="14">
        <f ca="1">IFERROR(INDEX(N$320:N$343,MATCH($F144,$B$320:$B$343,0))/INDEX($D$320:$D$343,MATCH($F144,$B$320:$B$343,0)),SUMIFS('Input-Allocators'!K$32:K$80,'Input-Allocators'!$B$32:$B$80,$F144))*$D144</f>
        <v>0</v>
      </c>
      <c r="O144" s="14">
        <f ca="1">IFERROR(INDEX(O$320:O$343,MATCH($F144,$B$320:$B$343,0))/INDEX($D$320:$D$343,MATCH($F144,$B$320:$B$343,0)),SUMIFS('Input-Allocators'!L$32:L$80,'Input-Allocators'!$B$32:$B$80,$F144))*$D144</f>
        <v>0</v>
      </c>
      <c r="P144" s="14">
        <f ca="1">IFERROR(INDEX(P$320:P$343,MATCH($F144,$B$320:$B$343,0))/INDEX($D$320:$D$343,MATCH($F144,$B$320:$B$343,0)),SUMIFS('Input-Allocators'!M$32:M$80,'Input-Allocators'!$B$32:$B$80,$F144))*$D144</f>
        <v>0</v>
      </c>
      <c r="Q144" s="14">
        <f ca="1">IFERROR(INDEX(Q$320:Q$343,MATCH($F144,$B$320:$B$343,0))/INDEX($D$320:$D$343,MATCH($F144,$B$320:$B$343,0)),SUMIFS('Input-Allocators'!N$32:N$80,'Input-Allocators'!$B$32:$B$80,$F144))*$D144</f>
        <v>0</v>
      </c>
      <c r="R144" s="14">
        <f ca="1">IFERROR(INDEX(R$320:R$343,MATCH($F144,$B$320:$B$343,0))/INDEX($D$320:$D$343,MATCH($F144,$B$320:$B$343,0)),SUMIFS('Input-Allocators'!O$32:O$80,'Input-Allocators'!$B$32:$B$80,$F144))*$D144</f>
        <v>0</v>
      </c>
      <c r="S144" s="14">
        <f ca="1">IFERROR(INDEX(S$320:S$343,MATCH($F144,$B$320:$B$343,0))/INDEX($D$320:$D$343,MATCH($F144,$B$320:$B$343,0)),SUMIFS('Input-Allocators'!P$32:P$80,'Input-Allocators'!$B$32:$B$80,$F144))*$D144</f>
        <v>0</v>
      </c>
      <c r="T144" s="14">
        <f ca="1">IFERROR(INDEX(T$320:T$343,MATCH($F144,$B$320:$B$343,0))/INDEX($D$320:$D$343,MATCH($F144,$B$320:$B$343,0)),SUMIFS('Input-Allocators'!Q$32:Q$80,'Input-Allocators'!$B$32:$B$80,$F144))*$D144</f>
        <v>0</v>
      </c>
      <c r="U144" s="14">
        <f ca="1">IFERROR(INDEX(U$320:U$343,MATCH($F144,$B$320:$B$343,0))/INDEX($D$320:$D$343,MATCH($F144,$B$320:$B$343,0)),SUMIFS('Input-Allocators'!R$32:R$80,'Input-Allocators'!$B$32:$B$80,$F144))*$D144</f>
        <v>0</v>
      </c>
    </row>
    <row r="145" spans="1:21" outlineLevel="1">
      <c r="A145" s="46">
        <f>IF(ISBLANK('Input-Accounts'!A145),"",'Input-Accounts'!A145)</f>
        <v>123</v>
      </c>
      <c r="B145" s="80" t="str">
        <f>IF(ISBLANK('Input-Accounts'!B145),"",'Input-Accounts'!B145)</f>
        <v>Exchange gas</v>
      </c>
      <c r="C145" s="46">
        <f>IF(ISBLANK('Input-Accounts'!C145),"",'Input-Accounts'!C145)</f>
        <v>806</v>
      </c>
      <c r="D145" s="14">
        <f t="shared" ca="1" si="37"/>
        <v>0</v>
      </c>
      <c r="E145" s="14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4">
        <f ca="1">IFERROR(INDEX(G$320:G$343,MATCH($F145,$B$320:$B$343,0))/INDEX($D$320:$D$343,MATCH($F145,$B$320:$B$343,0)),SUMIFS('Input-Allocators'!D$32:D$80,'Input-Allocators'!$B$32:$B$80,$F145))*$D145</f>
        <v>0</v>
      </c>
      <c r="H145" s="14">
        <f ca="1">IFERROR(INDEX(H$320:H$343,MATCH($F145,$B$320:$B$343,0))/INDEX($D$320:$D$343,MATCH($F145,$B$320:$B$343,0)),SUMIFS('Input-Allocators'!E$32:E$80,'Input-Allocators'!$B$32:$B$80,$F145))*$D145</f>
        <v>0</v>
      </c>
      <c r="I145" s="14">
        <f ca="1">IFERROR(INDEX(I$320:I$343,MATCH($F145,$B$320:$B$343,0))/INDEX($D$320:$D$343,MATCH($F145,$B$320:$B$343,0)),SUMIFS('Input-Allocators'!F$32:F$80,'Input-Allocators'!$B$32:$B$80,$F145))*$D145</f>
        <v>0</v>
      </c>
      <c r="J145" s="14">
        <f ca="1">IFERROR(INDEX(J$320:J$343,MATCH($F145,$B$320:$B$343,0))/INDEX($D$320:$D$343,MATCH($F145,$B$320:$B$343,0)),SUMIFS('Input-Allocators'!G$32:G$80,'Input-Allocators'!$B$32:$B$80,$F145))*$D145</f>
        <v>0</v>
      </c>
      <c r="K145" s="14">
        <f ca="1">IFERROR(INDEX(K$320:K$343,MATCH($F145,$B$320:$B$343,0))/INDEX($D$320:$D$343,MATCH($F145,$B$320:$B$343,0)),SUMIFS('Input-Allocators'!H$32:H$80,'Input-Allocators'!$B$32:$B$80,$F145))*$D145</f>
        <v>0</v>
      </c>
      <c r="L145" s="14">
        <f ca="1">IFERROR(INDEX(L$320:L$343,MATCH($F145,$B$320:$B$343,0))/INDEX($D$320:$D$343,MATCH($F145,$B$320:$B$343,0)),SUMIFS('Input-Allocators'!I$32:I$80,'Input-Allocators'!$B$32:$B$80,$F145))*$D145</f>
        <v>0</v>
      </c>
      <c r="M145" s="14">
        <f ca="1">IFERROR(INDEX(M$320:M$343,MATCH($F145,$B$320:$B$343,0))/INDEX($D$320:$D$343,MATCH($F145,$B$320:$B$343,0)),SUMIFS('Input-Allocators'!J$32:J$80,'Input-Allocators'!$B$32:$B$80,$F145))*$D145</f>
        <v>0</v>
      </c>
      <c r="N145" s="14">
        <f ca="1">IFERROR(INDEX(N$320:N$343,MATCH($F145,$B$320:$B$343,0))/INDEX($D$320:$D$343,MATCH($F145,$B$320:$B$343,0)),SUMIFS('Input-Allocators'!K$32:K$80,'Input-Allocators'!$B$32:$B$80,$F145))*$D145</f>
        <v>0</v>
      </c>
      <c r="O145" s="14">
        <f ca="1">IFERROR(INDEX(O$320:O$343,MATCH($F145,$B$320:$B$343,0))/INDEX($D$320:$D$343,MATCH($F145,$B$320:$B$343,0)),SUMIFS('Input-Allocators'!L$32:L$80,'Input-Allocators'!$B$32:$B$80,$F145))*$D145</f>
        <v>0</v>
      </c>
      <c r="P145" s="14">
        <f ca="1">IFERROR(INDEX(P$320:P$343,MATCH($F145,$B$320:$B$343,0))/INDEX($D$320:$D$343,MATCH($F145,$B$320:$B$343,0)),SUMIFS('Input-Allocators'!M$32:M$80,'Input-Allocators'!$B$32:$B$80,$F145))*$D145</f>
        <v>0</v>
      </c>
      <c r="Q145" s="14">
        <f ca="1">IFERROR(INDEX(Q$320:Q$343,MATCH($F145,$B$320:$B$343,0))/INDEX($D$320:$D$343,MATCH($F145,$B$320:$B$343,0)),SUMIFS('Input-Allocators'!N$32:N$80,'Input-Allocators'!$B$32:$B$80,$F145))*$D145</f>
        <v>0</v>
      </c>
      <c r="R145" s="14">
        <f ca="1">IFERROR(INDEX(R$320:R$343,MATCH($F145,$B$320:$B$343,0))/INDEX($D$320:$D$343,MATCH($F145,$B$320:$B$343,0)),SUMIFS('Input-Allocators'!O$32:O$80,'Input-Allocators'!$B$32:$B$80,$F145))*$D145</f>
        <v>0</v>
      </c>
      <c r="S145" s="14">
        <f ca="1">IFERROR(INDEX(S$320:S$343,MATCH($F145,$B$320:$B$343,0))/INDEX($D$320:$D$343,MATCH($F145,$B$320:$B$343,0)),SUMIFS('Input-Allocators'!P$32:P$80,'Input-Allocators'!$B$32:$B$80,$F145))*$D145</f>
        <v>0</v>
      </c>
      <c r="T145" s="14">
        <f ca="1">IFERROR(INDEX(T$320:T$343,MATCH($F145,$B$320:$B$343,0))/INDEX($D$320:$D$343,MATCH($F145,$B$320:$B$343,0)),SUMIFS('Input-Allocators'!Q$32:Q$80,'Input-Allocators'!$B$32:$B$80,$F145))*$D145</f>
        <v>0</v>
      </c>
      <c r="U145" s="14">
        <f ca="1">IFERROR(INDEX(U$320:U$343,MATCH($F145,$B$320:$B$343,0))/INDEX($D$320:$D$343,MATCH($F145,$B$320:$B$343,0)),SUMIFS('Input-Allocators'!R$32:R$80,'Input-Allocators'!$B$32:$B$80,$F145))*$D145</f>
        <v>0</v>
      </c>
    </row>
    <row r="146" spans="1:21" outlineLevel="1">
      <c r="A146" s="46">
        <f>IF(ISBLANK('Input-Accounts'!A146),"",'Input-Accounts'!A146)</f>
        <v>124</v>
      </c>
      <c r="B146" s="80" t="str">
        <f>IF(ISBLANK('Input-Accounts'!B146),"",'Input-Accounts'!B146)</f>
        <v>Operation of purchased gas measuring stations.</v>
      </c>
      <c r="C146" s="46">
        <f>IF(ISBLANK('Input-Accounts'!C146),"",'Input-Accounts'!C146)</f>
        <v>807.2</v>
      </c>
      <c r="D146" s="14">
        <f t="shared" ca="1" si="37"/>
        <v>0</v>
      </c>
      <c r="E146" s="14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4">
        <f ca="1">IFERROR(INDEX(G$320:G$343,MATCH($F146,$B$320:$B$343,0))/INDEX($D$320:$D$343,MATCH($F146,$B$320:$B$343,0)),SUMIFS('Input-Allocators'!D$32:D$80,'Input-Allocators'!$B$32:$B$80,$F146))*$D146</f>
        <v>0</v>
      </c>
      <c r="H146" s="14">
        <f ca="1">IFERROR(INDEX(H$320:H$343,MATCH($F146,$B$320:$B$343,0))/INDEX($D$320:$D$343,MATCH($F146,$B$320:$B$343,0)),SUMIFS('Input-Allocators'!E$32:E$80,'Input-Allocators'!$B$32:$B$80,$F146))*$D146</f>
        <v>0</v>
      </c>
      <c r="I146" s="14">
        <f ca="1">IFERROR(INDEX(I$320:I$343,MATCH($F146,$B$320:$B$343,0))/INDEX($D$320:$D$343,MATCH($F146,$B$320:$B$343,0)),SUMIFS('Input-Allocators'!F$32:F$80,'Input-Allocators'!$B$32:$B$80,$F146))*$D146</f>
        <v>0</v>
      </c>
      <c r="J146" s="14">
        <f ca="1">IFERROR(INDEX(J$320:J$343,MATCH($F146,$B$320:$B$343,0))/INDEX($D$320:$D$343,MATCH($F146,$B$320:$B$343,0)),SUMIFS('Input-Allocators'!G$32:G$80,'Input-Allocators'!$B$32:$B$80,$F146))*$D146</f>
        <v>0</v>
      </c>
      <c r="K146" s="14">
        <f ca="1">IFERROR(INDEX(K$320:K$343,MATCH($F146,$B$320:$B$343,0))/INDEX($D$320:$D$343,MATCH($F146,$B$320:$B$343,0)),SUMIFS('Input-Allocators'!H$32:H$80,'Input-Allocators'!$B$32:$B$80,$F146))*$D146</f>
        <v>0</v>
      </c>
      <c r="L146" s="14">
        <f ca="1">IFERROR(INDEX(L$320:L$343,MATCH($F146,$B$320:$B$343,0))/INDEX($D$320:$D$343,MATCH($F146,$B$320:$B$343,0)),SUMIFS('Input-Allocators'!I$32:I$80,'Input-Allocators'!$B$32:$B$80,$F146))*$D146</f>
        <v>0</v>
      </c>
      <c r="M146" s="14">
        <f ca="1">IFERROR(INDEX(M$320:M$343,MATCH($F146,$B$320:$B$343,0))/INDEX($D$320:$D$343,MATCH($F146,$B$320:$B$343,0)),SUMIFS('Input-Allocators'!J$32:J$80,'Input-Allocators'!$B$32:$B$80,$F146))*$D146</f>
        <v>0</v>
      </c>
      <c r="N146" s="14">
        <f ca="1">IFERROR(INDEX(N$320:N$343,MATCH($F146,$B$320:$B$343,0))/INDEX($D$320:$D$343,MATCH($F146,$B$320:$B$343,0)),SUMIFS('Input-Allocators'!K$32:K$80,'Input-Allocators'!$B$32:$B$80,$F146))*$D146</f>
        <v>0</v>
      </c>
      <c r="O146" s="14">
        <f ca="1">IFERROR(INDEX(O$320:O$343,MATCH($F146,$B$320:$B$343,0))/INDEX($D$320:$D$343,MATCH($F146,$B$320:$B$343,0)),SUMIFS('Input-Allocators'!L$32:L$80,'Input-Allocators'!$B$32:$B$80,$F146))*$D146</f>
        <v>0</v>
      </c>
      <c r="P146" s="14">
        <f ca="1">IFERROR(INDEX(P$320:P$343,MATCH($F146,$B$320:$B$343,0))/INDEX($D$320:$D$343,MATCH($F146,$B$320:$B$343,0)),SUMIFS('Input-Allocators'!M$32:M$80,'Input-Allocators'!$B$32:$B$80,$F146))*$D146</f>
        <v>0</v>
      </c>
      <c r="Q146" s="14">
        <f ca="1">IFERROR(INDEX(Q$320:Q$343,MATCH($F146,$B$320:$B$343,0))/INDEX($D$320:$D$343,MATCH($F146,$B$320:$B$343,0)),SUMIFS('Input-Allocators'!N$32:N$80,'Input-Allocators'!$B$32:$B$80,$F146))*$D146</f>
        <v>0</v>
      </c>
      <c r="R146" s="14">
        <f ca="1">IFERROR(INDEX(R$320:R$343,MATCH($F146,$B$320:$B$343,0))/INDEX($D$320:$D$343,MATCH($F146,$B$320:$B$343,0)),SUMIFS('Input-Allocators'!O$32:O$80,'Input-Allocators'!$B$32:$B$80,$F146))*$D146</f>
        <v>0</v>
      </c>
      <c r="S146" s="14">
        <f ca="1">IFERROR(INDEX(S$320:S$343,MATCH($F146,$B$320:$B$343,0))/INDEX($D$320:$D$343,MATCH($F146,$B$320:$B$343,0)),SUMIFS('Input-Allocators'!P$32:P$80,'Input-Allocators'!$B$32:$B$80,$F146))*$D146</f>
        <v>0</v>
      </c>
      <c r="T146" s="14">
        <f ca="1">IFERROR(INDEX(T$320:T$343,MATCH($F146,$B$320:$B$343,0))/INDEX($D$320:$D$343,MATCH($F146,$B$320:$B$343,0)),SUMIFS('Input-Allocators'!Q$32:Q$80,'Input-Allocators'!$B$32:$B$80,$F146))*$D146</f>
        <v>0</v>
      </c>
      <c r="U146" s="14">
        <f ca="1">IFERROR(INDEX(U$320:U$343,MATCH($F146,$B$320:$B$343,0))/INDEX($D$320:$D$343,MATCH($F146,$B$320:$B$343,0)),SUMIFS('Input-Allocators'!R$32:R$80,'Input-Allocators'!$B$32:$B$80,$F146))*$D146</f>
        <v>0</v>
      </c>
    </row>
    <row r="147" spans="1:21" outlineLevel="1">
      <c r="A147" s="46">
        <f>IF(ISBLANK('Input-Accounts'!A147),"",'Input-Accounts'!A147)</f>
        <v>125</v>
      </c>
      <c r="B147" s="80" t="str">
        <f>IF(ISBLANK('Input-Accounts'!B147),"",'Input-Accounts'!B147)</f>
        <v>Maintenance of purchased gas measuring stations.</v>
      </c>
      <c r="C147" s="46">
        <f>IF(ISBLANK('Input-Accounts'!C147),"",'Input-Accounts'!C147)</f>
        <v>807.3</v>
      </c>
      <c r="D147" s="14">
        <f t="shared" ca="1" si="37"/>
        <v>0</v>
      </c>
      <c r="E147" s="14">
        <f t="shared" ca="1" si="33"/>
        <v>0</v>
      </c>
      <c r="F147" s="3" t="str" cm="1">
        <f t="array" aca="1" ref="F147" ca="1">IF(D147=0,"-",IF('Input-Accounts'!$E147&lt;&gt;0,'Input-Accounts'!$E147,INDEX('Input-Accounts'!$H147:$J147,,MATCH($F$6,'Input-Accounts'!$H$6:$J$6,0))))</f>
        <v>-</v>
      </c>
      <c r="G147" s="14">
        <f ca="1">IFERROR(INDEX(G$320:G$343,MATCH($F147,$B$320:$B$343,0))/INDEX($D$320:$D$343,MATCH($F147,$B$320:$B$343,0)),SUMIFS('Input-Allocators'!D$32:D$80,'Input-Allocators'!$B$32:$B$80,$F147))*$D147</f>
        <v>0</v>
      </c>
      <c r="H147" s="14">
        <f ca="1">IFERROR(INDEX(H$320:H$343,MATCH($F147,$B$320:$B$343,0))/INDEX($D$320:$D$343,MATCH($F147,$B$320:$B$343,0)),SUMIFS('Input-Allocators'!E$32:E$80,'Input-Allocators'!$B$32:$B$80,$F147))*$D147</f>
        <v>0</v>
      </c>
      <c r="I147" s="14">
        <f ca="1">IFERROR(INDEX(I$320:I$343,MATCH($F147,$B$320:$B$343,0))/INDEX($D$320:$D$343,MATCH($F147,$B$320:$B$343,0)),SUMIFS('Input-Allocators'!F$32:F$80,'Input-Allocators'!$B$32:$B$80,$F147))*$D147</f>
        <v>0</v>
      </c>
      <c r="J147" s="14">
        <f ca="1">IFERROR(INDEX(J$320:J$343,MATCH($F147,$B$320:$B$343,0))/INDEX($D$320:$D$343,MATCH($F147,$B$320:$B$343,0)),SUMIFS('Input-Allocators'!G$32:G$80,'Input-Allocators'!$B$32:$B$80,$F147))*$D147</f>
        <v>0</v>
      </c>
      <c r="K147" s="14">
        <f ca="1">IFERROR(INDEX(K$320:K$343,MATCH($F147,$B$320:$B$343,0))/INDEX($D$320:$D$343,MATCH($F147,$B$320:$B$343,0)),SUMIFS('Input-Allocators'!H$32:H$80,'Input-Allocators'!$B$32:$B$80,$F147))*$D147</f>
        <v>0</v>
      </c>
      <c r="L147" s="14">
        <f ca="1">IFERROR(INDEX(L$320:L$343,MATCH($F147,$B$320:$B$343,0))/INDEX($D$320:$D$343,MATCH($F147,$B$320:$B$343,0)),SUMIFS('Input-Allocators'!I$32:I$80,'Input-Allocators'!$B$32:$B$80,$F147))*$D147</f>
        <v>0</v>
      </c>
      <c r="M147" s="14">
        <f ca="1">IFERROR(INDEX(M$320:M$343,MATCH($F147,$B$320:$B$343,0))/INDEX($D$320:$D$343,MATCH($F147,$B$320:$B$343,0)),SUMIFS('Input-Allocators'!J$32:J$80,'Input-Allocators'!$B$32:$B$80,$F147))*$D147</f>
        <v>0</v>
      </c>
      <c r="N147" s="14">
        <f ca="1">IFERROR(INDEX(N$320:N$343,MATCH($F147,$B$320:$B$343,0))/INDEX($D$320:$D$343,MATCH($F147,$B$320:$B$343,0)),SUMIFS('Input-Allocators'!K$32:K$80,'Input-Allocators'!$B$32:$B$80,$F147))*$D147</f>
        <v>0</v>
      </c>
      <c r="O147" s="14">
        <f ca="1">IFERROR(INDEX(O$320:O$343,MATCH($F147,$B$320:$B$343,0))/INDEX($D$320:$D$343,MATCH($F147,$B$320:$B$343,0)),SUMIFS('Input-Allocators'!L$32:L$80,'Input-Allocators'!$B$32:$B$80,$F147))*$D147</f>
        <v>0</v>
      </c>
      <c r="P147" s="14">
        <f ca="1">IFERROR(INDEX(P$320:P$343,MATCH($F147,$B$320:$B$343,0))/INDEX($D$320:$D$343,MATCH($F147,$B$320:$B$343,0)),SUMIFS('Input-Allocators'!M$32:M$80,'Input-Allocators'!$B$32:$B$80,$F147))*$D147</f>
        <v>0</v>
      </c>
      <c r="Q147" s="14">
        <f ca="1">IFERROR(INDEX(Q$320:Q$343,MATCH($F147,$B$320:$B$343,0))/INDEX($D$320:$D$343,MATCH($F147,$B$320:$B$343,0)),SUMIFS('Input-Allocators'!N$32:N$80,'Input-Allocators'!$B$32:$B$80,$F147))*$D147</f>
        <v>0</v>
      </c>
      <c r="R147" s="14">
        <f ca="1">IFERROR(INDEX(R$320:R$343,MATCH($F147,$B$320:$B$343,0))/INDEX($D$320:$D$343,MATCH($F147,$B$320:$B$343,0)),SUMIFS('Input-Allocators'!O$32:O$80,'Input-Allocators'!$B$32:$B$80,$F147))*$D147</f>
        <v>0</v>
      </c>
      <c r="S147" s="14">
        <f ca="1">IFERROR(INDEX(S$320:S$343,MATCH($F147,$B$320:$B$343,0))/INDEX($D$320:$D$343,MATCH($F147,$B$320:$B$343,0)),SUMIFS('Input-Allocators'!P$32:P$80,'Input-Allocators'!$B$32:$B$80,$F147))*$D147</f>
        <v>0</v>
      </c>
      <c r="T147" s="14">
        <f ca="1">IFERROR(INDEX(T$320:T$343,MATCH($F147,$B$320:$B$343,0))/INDEX($D$320:$D$343,MATCH($F147,$B$320:$B$343,0)),SUMIFS('Input-Allocators'!Q$32:Q$80,'Input-Allocators'!$B$32:$B$80,$F147))*$D147</f>
        <v>0</v>
      </c>
      <c r="U147" s="14">
        <f ca="1">IFERROR(INDEX(U$320:U$343,MATCH($F147,$B$320:$B$343,0))/INDEX($D$320:$D$343,MATCH($F147,$B$320:$B$343,0)),SUMIFS('Input-Allocators'!R$32:R$80,'Input-Allocators'!$B$32:$B$80,$F147))*$D147</f>
        <v>0</v>
      </c>
    </row>
    <row r="148" spans="1:21" outlineLevel="1">
      <c r="A148" s="46">
        <f>IF(ISBLANK('Input-Accounts'!A148),"",'Input-Accounts'!A148)</f>
        <v>126</v>
      </c>
      <c r="B148" s="80" t="str">
        <f>IF(ISBLANK('Input-Accounts'!B148),"",'Input-Accounts'!B148)</f>
        <v>Purchased gas calculations expenses.</v>
      </c>
      <c r="C148" s="46">
        <f>IF(ISBLANK('Input-Accounts'!C148),"",'Input-Accounts'!C148)</f>
        <v>807.4</v>
      </c>
      <c r="D148" s="14">
        <f t="shared" ca="1" si="37"/>
        <v>0</v>
      </c>
      <c r="E148" s="14">
        <f t="shared" ca="1" si="33"/>
        <v>0</v>
      </c>
      <c r="F148" s="3" t="str" cm="1">
        <f t="array" aca="1" ref="F148" ca="1">IF(D148=0,"-",IF('Input-Accounts'!$E148&lt;&gt;0,'Input-Accounts'!$E148,INDEX('Input-Accounts'!$H148:$J148,,MATCH($F$6,'Input-Accounts'!$H$6:$J$6,0))))</f>
        <v>-</v>
      </c>
      <c r="G148" s="14">
        <f ca="1">IFERROR(INDEX(G$320:G$343,MATCH($F148,$B$320:$B$343,0))/INDEX($D$320:$D$343,MATCH($F148,$B$320:$B$343,0)),SUMIFS('Input-Allocators'!D$32:D$80,'Input-Allocators'!$B$32:$B$80,$F148))*$D148</f>
        <v>0</v>
      </c>
      <c r="H148" s="14">
        <f ca="1">IFERROR(INDEX(H$320:H$343,MATCH($F148,$B$320:$B$343,0))/INDEX($D$320:$D$343,MATCH($F148,$B$320:$B$343,0)),SUMIFS('Input-Allocators'!E$32:E$80,'Input-Allocators'!$B$32:$B$80,$F148))*$D148</f>
        <v>0</v>
      </c>
      <c r="I148" s="14">
        <f ca="1">IFERROR(INDEX(I$320:I$343,MATCH($F148,$B$320:$B$343,0))/INDEX($D$320:$D$343,MATCH($F148,$B$320:$B$343,0)),SUMIFS('Input-Allocators'!F$32:F$80,'Input-Allocators'!$B$32:$B$80,$F148))*$D148</f>
        <v>0</v>
      </c>
      <c r="J148" s="14">
        <f ca="1">IFERROR(INDEX(J$320:J$343,MATCH($F148,$B$320:$B$343,0))/INDEX($D$320:$D$343,MATCH($F148,$B$320:$B$343,0)),SUMIFS('Input-Allocators'!G$32:G$80,'Input-Allocators'!$B$32:$B$80,$F148))*$D148</f>
        <v>0</v>
      </c>
      <c r="K148" s="14">
        <f ca="1">IFERROR(INDEX(K$320:K$343,MATCH($F148,$B$320:$B$343,0))/INDEX($D$320:$D$343,MATCH($F148,$B$320:$B$343,0)),SUMIFS('Input-Allocators'!H$32:H$80,'Input-Allocators'!$B$32:$B$80,$F148))*$D148</f>
        <v>0</v>
      </c>
      <c r="L148" s="14">
        <f ca="1">IFERROR(INDEX(L$320:L$343,MATCH($F148,$B$320:$B$343,0))/INDEX($D$320:$D$343,MATCH($F148,$B$320:$B$343,0)),SUMIFS('Input-Allocators'!I$32:I$80,'Input-Allocators'!$B$32:$B$80,$F148))*$D148</f>
        <v>0</v>
      </c>
      <c r="M148" s="14">
        <f ca="1">IFERROR(INDEX(M$320:M$343,MATCH($F148,$B$320:$B$343,0))/INDEX($D$320:$D$343,MATCH($F148,$B$320:$B$343,0)),SUMIFS('Input-Allocators'!J$32:J$80,'Input-Allocators'!$B$32:$B$80,$F148))*$D148</f>
        <v>0</v>
      </c>
      <c r="N148" s="14">
        <f ca="1">IFERROR(INDEX(N$320:N$343,MATCH($F148,$B$320:$B$343,0))/INDEX($D$320:$D$343,MATCH($F148,$B$320:$B$343,0)),SUMIFS('Input-Allocators'!K$32:K$80,'Input-Allocators'!$B$32:$B$80,$F148))*$D148</f>
        <v>0</v>
      </c>
      <c r="O148" s="14">
        <f ca="1">IFERROR(INDEX(O$320:O$343,MATCH($F148,$B$320:$B$343,0))/INDEX($D$320:$D$343,MATCH($F148,$B$320:$B$343,0)),SUMIFS('Input-Allocators'!L$32:L$80,'Input-Allocators'!$B$32:$B$80,$F148))*$D148</f>
        <v>0</v>
      </c>
      <c r="P148" s="14">
        <f ca="1">IFERROR(INDEX(P$320:P$343,MATCH($F148,$B$320:$B$343,0))/INDEX($D$320:$D$343,MATCH($F148,$B$320:$B$343,0)),SUMIFS('Input-Allocators'!M$32:M$80,'Input-Allocators'!$B$32:$B$80,$F148))*$D148</f>
        <v>0</v>
      </c>
      <c r="Q148" s="14">
        <f ca="1">IFERROR(INDEX(Q$320:Q$343,MATCH($F148,$B$320:$B$343,0))/INDEX($D$320:$D$343,MATCH($F148,$B$320:$B$343,0)),SUMIFS('Input-Allocators'!N$32:N$80,'Input-Allocators'!$B$32:$B$80,$F148))*$D148</f>
        <v>0</v>
      </c>
      <c r="R148" s="14">
        <f ca="1">IFERROR(INDEX(R$320:R$343,MATCH($F148,$B$320:$B$343,0))/INDEX($D$320:$D$343,MATCH($F148,$B$320:$B$343,0)),SUMIFS('Input-Allocators'!O$32:O$80,'Input-Allocators'!$B$32:$B$80,$F148))*$D148</f>
        <v>0</v>
      </c>
      <c r="S148" s="14">
        <f ca="1">IFERROR(INDEX(S$320:S$343,MATCH($F148,$B$320:$B$343,0))/INDEX($D$320:$D$343,MATCH($F148,$B$320:$B$343,0)),SUMIFS('Input-Allocators'!P$32:P$80,'Input-Allocators'!$B$32:$B$80,$F148))*$D148</f>
        <v>0</v>
      </c>
      <c r="T148" s="14">
        <f ca="1">IFERROR(INDEX(T$320:T$343,MATCH($F148,$B$320:$B$343,0))/INDEX($D$320:$D$343,MATCH($F148,$B$320:$B$343,0)),SUMIFS('Input-Allocators'!Q$32:Q$80,'Input-Allocators'!$B$32:$B$80,$F148))*$D148</f>
        <v>0</v>
      </c>
      <c r="U148" s="14">
        <f ca="1">IFERROR(INDEX(U$320:U$343,MATCH($F148,$B$320:$B$343,0))/INDEX($D$320:$D$343,MATCH($F148,$B$320:$B$343,0)),SUMIFS('Input-Allocators'!R$32:R$80,'Input-Allocators'!$B$32:$B$80,$F148))*$D148</f>
        <v>0</v>
      </c>
    </row>
    <row r="149" spans="1:21" outlineLevel="1">
      <c r="A149" s="46">
        <f>IF(ISBLANK('Input-Accounts'!A149),"",'Input-Accounts'!A149)</f>
        <v>127</v>
      </c>
      <c r="B149" s="80" t="str">
        <f>IF(ISBLANK('Input-Accounts'!B149),"",'Input-Accounts'!B149)</f>
        <v>Other purchased gas expenses.</v>
      </c>
      <c r="C149" s="46">
        <f>IF(ISBLANK('Input-Accounts'!C149),"",'Input-Accounts'!C149)</f>
        <v>807.5</v>
      </c>
      <c r="D149" s="14">
        <f t="shared" ca="1" si="37"/>
        <v>0</v>
      </c>
      <c r="E149" s="14">
        <f t="shared" ca="1" si="33"/>
        <v>0</v>
      </c>
      <c r="F149" s="3" t="str" cm="1">
        <f t="array" aca="1" ref="F149" ca="1">IF(D149=0,"-",IF('Input-Accounts'!$E149&lt;&gt;0,'Input-Accounts'!$E149,INDEX('Input-Accounts'!$H149:$J149,,MATCH($F$6,'Input-Accounts'!$H$6:$J$6,0))))</f>
        <v>-</v>
      </c>
      <c r="G149" s="14">
        <f ca="1">IFERROR(INDEX(G$320:G$343,MATCH($F149,$B$320:$B$343,0))/INDEX($D$320:$D$343,MATCH($F149,$B$320:$B$343,0)),SUMIFS('Input-Allocators'!D$32:D$80,'Input-Allocators'!$B$32:$B$80,$F149))*$D149</f>
        <v>0</v>
      </c>
      <c r="H149" s="14">
        <f ca="1">IFERROR(INDEX(H$320:H$343,MATCH($F149,$B$320:$B$343,0))/INDEX($D$320:$D$343,MATCH($F149,$B$320:$B$343,0)),SUMIFS('Input-Allocators'!E$32:E$80,'Input-Allocators'!$B$32:$B$80,$F149))*$D149</f>
        <v>0</v>
      </c>
      <c r="I149" s="14">
        <f ca="1">IFERROR(INDEX(I$320:I$343,MATCH($F149,$B$320:$B$343,0))/INDEX($D$320:$D$343,MATCH($F149,$B$320:$B$343,0)),SUMIFS('Input-Allocators'!F$32:F$80,'Input-Allocators'!$B$32:$B$80,$F149))*$D149</f>
        <v>0</v>
      </c>
      <c r="J149" s="14">
        <f ca="1">IFERROR(INDEX(J$320:J$343,MATCH($F149,$B$320:$B$343,0))/INDEX($D$320:$D$343,MATCH($F149,$B$320:$B$343,0)),SUMIFS('Input-Allocators'!G$32:G$80,'Input-Allocators'!$B$32:$B$80,$F149))*$D149</f>
        <v>0</v>
      </c>
      <c r="K149" s="14">
        <f ca="1">IFERROR(INDEX(K$320:K$343,MATCH($F149,$B$320:$B$343,0))/INDEX($D$320:$D$343,MATCH($F149,$B$320:$B$343,0)),SUMIFS('Input-Allocators'!H$32:H$80,'Input-Allocators'!$B$32:$B$80,$F149))*$D149</f>
        <v>0</v>
      </c>
      <c r="L149" s="14">
        <f ca="1">IFERROR(INDEX(L$320:L$343,MATCH($F149,$B$320:$B$343,0))/INDEX($D$320:$D$343,MATCH($F149,$B$320:$B$343,0)),SUMIFS('Input-Allocators'!I$32:I$80,'Input-Allocators'!$B$32:$B$80,$F149))*$D149</f>
        <v>0</v>
      </c>
      <c r="M149" s="14">
        <f ca="1">IFERROR(INDEX(M$320:M$343,MATCH($F149,$B$320:$B$343,0))/INDEX($D$320:$D$343,MATCH($F149,$B$320:$B$343,0)),SUMIFS('Input-Allocators'!J$32:J$80,'Input-Allocators'!$B$32:$B$80,$F149))*$D149</f>
        <v>0</v>
      </c>
      <c r="N149" s="14">
        <f ca="1">IFERROR(INDEX(N$320:N$343,MATCH($F149,$B$320:$B$343,0))/INDEX($D$320:$D$343,MATCH($F149,$B$320:$B$343,0)),SUMIFS('Input-Allocators'!K$32:K$80,'Input-Allocators'!$B$32:$B$80,$F149))*$D149</f>
        <v>0</v>
      </c>
      <c r="O149" s="14">
        <f ca="1">IFERROR(INDEX(O$320:O$343,MATCH($F149,$B$320:$B$343,0))/INDEX($D$320:$D$343,MATCH($F149,$B$320:$B$343,0)),SUMIFS('Input-Allocators'!L$32:L$80,'Input-Allocators'!$B$32:$B$80,$F149))*$D149</f>
        <v>0</v>
      </c>
      <c r="P149" s="14">
        <f ca="1">IFERROR(INDEX(P$320:P$343,MATCH($F149,$B$320:$B$343,0))/INDEX($D$320:$D$343,MATCH($F149,$B$320:$B$343,0)),SUMIFS('Input-Allocators'!M$32:M$80,'Input-Allocators'!$B$32:$B$80,$F149))*$D149</f>
        <v>0</v>
      </c>
      <c r="Q149" s="14">
        <f ca="1">IFERROR(INDEX(Q$320:Q$343,MATCH($F149,$B$320:$B$343,0))/INDEX($D$320:$D$343,MATCH($F149,$B$320:$B$343,0)),SUMIFS('Input-Allocators'!N$32:N$80,'Input-Allocators'!$B$32:$B$80,$F149))*$D149</f>
        <v>0</v>
      </c>
      <c r="R149" s="14">
        <f ca="1">IFERROR(INDEX(R$320:R$343,MATCH($F149,$B$320:$B$343,0))/INDEX($D$320:$D$343,MATCH($F149,$B$320:$B$343,0)),SUMIFS('Input-Allocators'!O$32:O$80,'Input-Allocators'!$B$32:$B$80,$F149))*$D149</f>
        <v>0</v>
      </c>
      <c r="S149" s="14">
        <f ca="1">IFERROR(INDEX(S$320:S$343,MATCH($F149,$B$320:$B$343,0))/INDEX($D$320:$D$343,MATCH($F149,$B$320:$B$343,0)),SUMIFS('Input-Allocators'!P$32:P$80,'Input-Allocators'!$B$32:$B$80,$F149))*$D149</f>
        <v>0</v>
      </c>
      <c r="T149" s="14">
        <f ca="1">IFERROR(INDEX(T$320:T$343,MATCH($F149,$B$320:$B$343,0))/INDEX($D$320:$D$343,MATCH($F149,$B$320:$B$343,0)),SUMIFS('Input-Allocators'!Q$32:Q$80,'Input-Allocators'!$B$32:$B$80,$F149))*$D149</f>
        <v>0</v>
      </c>
      <c r="U149" s="14">
        <f ca="1">IFERROR(INDEX(U$320:U$343,MATCH($F149,$B$320:$B$343,0))/INDEX($D$320:$D$343,MATCH($F149,$B$320:$B$343,0)),SUMIFS('Input-Allocators'!R$32:R$80,'Input-Allocators'!$B$32:$B$80,$F149))*$D149</f>
        <v>0</v>
      </c>
    </row>
    <row r="150" spans="1:21" outlineLevel="1">
      <c r="A150" s="46">
        <f>IF(ISBLANK('Input-Accounts'!A150),"",'Input-Accounts'!A150)</f>
        <v>128</v>
      </c>
      <c r="B150" s="80" t="str">
        <f>IF(ISBLANK('Input-Accounts'!B150),"",'Input-Accounts'!B150)</f>
        <v>Gas withdrawn from storage—debit</v>
      </c>
      <c r="C150" s="46">
        <f>IF(ISBLANK('Input-Accounts'!C150),"",'Input-Accounts'!C150)</f>
        <v>808.1</v>
      </c>
      <c r="D150" s="14">
        <f t="shared" ca="1" si="37"/>
        <v>0</v>
      </c>
      <c r="E150" s="14">
        <f t="shared" ca="1" si="33"/>
        <v>0</v>
      </c>
      <c r="F150" s="3" t="str" cm="1">
        <f t="array" aca="1" ref="F150" ca="1">IF(D150=0,"-",IF('Input-Accounts'!$E150&lt;&gt;0,'Input-Accounts'!$E150,INDEX('Input-Accounts'!$H150:$J150,,MATCH($F$6,'Input-Accounts'!$H$6:$J$6,0))))</f>
        <v>-</v>
      </c>
      <c r="G150" s="14">
        <f ca="1">IFERROR(INDEX(G$320:G$343,MATCH($F150,$B$320:$B$343,0))/INDEX($D$320:$D$343,MATCH($F150,$B$320:$B$343,0)),SUMIFS('Input-Allocators'!D$32:D$80,'Input-Allocators'!$B$32:$B$80,$F150))*$D150</f>
        <v>0</v>
      </c>
      <c r="H150" s="14">
        <f ca="1">IFERROR(INDEX(H$320:H$343,MATCH($F150,$B$320:$B$343,0))/INDEX($D$320:$D$343,MATCH($F150,$B$320:$B$343,0)),SUMIFS('Input-Allocators'!E$32:E$80,'Input-Allocators'!$B$32:$B$80,$F150))*$D150</f>
        <v>0</v>
      </c>
      <c r="I150" s="14">
        <f ca="1">IFERROR(INDEX(I$320:I$343,MATCH($F150,$B$320:$B$343,0))/INDEX($D$320:$D$343,MATCH($F150,$B$320:$B$343,0)),SUMIFS('Input-Allocators'!F$32:F$80,'Input-Allocators'!$B$32:$B$80,$F150))*$D150</f>
        <v>0</v>
      </c>
      <c r="J150" s="14">
        <f ca="1">IFERROR(INDEX(J$320:J$343,MATCH($F150,$B$320:$B$343,0))/INDEX($D$320:$D$343,MATCH($F150,$B$320:$B$343,0)),SUMIFS('Input-Allocators'!G$32:G$80,'Input-Allocators'!$B$32:$B$80,$F150))*$D150</f>
        <v>0</v>
      </c>
      <c r="K150" s="14">
        <f ca="1">IFERROR(INDEX(K$320:K$343,MATCH($F150,$B$320:$B$343,0))/INDEX($D$320:$D$343,MATCH($F150,$B$320:$B$343,0)),SUMIFS('Input-Allocators'!H$32:H$80,'Input-Allocators'!$B$32:$B$80,$F150))*$D150</f>
        <v>0</v>
      </c>
      <c r="L150" s="14">
        <f ca="1">IFERROR(INDEX(L$320:L$343,MATCH($F150,$B$320:$B$343,0))/INDEX($D$320:$D$343,MATCH($F150,$B$320:$B$343,0)),SUMIFS('Input-Allocators'!I$32:I$80,'Input-Allocators'!$B$32:$B$80,$F150))*$D150</f>
        <v>0</v>
      </c>
      <c r="M150" s="14">
        <f ca="1">IFERROR(INDEX(M$320:M$343,MATCH($F150,$B$320:$B$343,0))/INDEX($D$320:$D$343,MATCH($F150,$B$320:$B$343,0)),SUMIFS('Input-Allocators'!J$32:J$80,'Input-Allocators'!$B$32:$B$80,$F150))*$D150</f>
        <v>0</v>
      </c>
      <c r="N150" s="14">
        <f ca="1">IFERROR(INDEX(N$320:N$343,MATCH($F150,$B$320:$B$343,0))/INDEX($D$320:$D$343,MATCH($F150,$B$320:$B$343,0)),SUMIFS('Input-Allocators'!K$32:K$80,'Input-Allocators'!$B$32:$B$80,$F150))*$D150</f>
        <v>0</v>
      </c>
      <c r="O150" s="14">
        <f ca="1">IFERROR(INDEX(O$320:O$343,MATCH($F150,$B$320:$B$343,0))/INDEX($D$320:$D$343,MATCH($F150,$B$320:$B$343,0)),SUMIFS('Input-Allocators'!L$32:L$80,'Input-Allocators'!$B$32:$B$80,$F150))*$D150</f>
        <v>0</v>
      </c>
      <c r="P150" s="14">
        <f ca="1">IFERROR(INDEX(P$320:P$343,MATCH($F150,$B$320:$B$343,0))/INDEX($D$320:$D$343,MATCH($F150,$B$320:$B$343,0)),SUMIFS('Input-Allocators'!M$32:M$80,'Input-Allocators'!$B$32:$B$80,$F150))*$D150</f>
        <v>0</v>
      </c>
      <c r="Q150" s="14">
        <f ca="1">IFERROR(INDEX(Q$320:Q$343,MATCH($F150,$B$320:$B$343,0))/INDEX($D$320:$D$343,MATCH($F150,$B$320:$B$343,0)),SUMIFS('Input-Allocators'!N$32:N$80,'Input-Allocators'!$B$32:$B$80,$F150))*$D150</f>
        <v>0</v>
      </c>
      <c r="R150" s="14">
        <f ca="1">IFERROR(INDEX(R$320:R$343,MATCH($F150,$B$320:$B$343,0))/INDEX($D$320:$D$343,MATCH($F150,$B$320:$B$343,0)),SUMIFS('Input-Allocators'!O$32:O$80,'Input-Allocators'!$B$32:$B$80,$F150))*$D150</f>
        <v>0</v>
      </c>
      <c r="S150" s="14">
        <f ca="1">IFERROR(INDEX(S$320:S$343,MATCH($F150,$B$320:$B$343,0))/INDEX($D$320:$D$343,MATCH($F150,$B$320:$B$343,0)),SUMIFS('Input-Allocators'!P$32:P$80,'Input-Allocators'!$B$32:$B$80,$F150))*$D150</f>
        <v>0</v>
      </c>
      <c r="T150" s="14">
        <f ca="1">IFERROR(INDEX(T$320:T$343,MATCH($F150,$B$320:$B$343,0))/INDEX($D$320:$D$343,MATCH($F150,$B$320:$B$343,0)),SUMIFS('Input-Allocators'!Q$32:Q$80,'Input-Allocators'!$B$32:$B$80,$F150))*$D150</f>
        <v>0</v>
      </c>
      <c r="U150" s="14">
        <f ca="1">IFERROR(INDEX(U$320:U$343,MATCH($F150,$B$320:$B$343,0))/INDEX($D$320:$D$343,MATCH($F150,$B$320:$B$343,0)),SUMIFS('Input-Allocators'!R$32:R$80,'Input-Allocators'!$B$32:$B$80,$F150))*$D150</f>
        <v>0</v>
      </c>
    </row>
    <row r="151" spans="1:21" outlineLevel="1">
      <c r="A151" s="46">
        <f>IF(ISBLANK('Input-Accounts'!A151),"",'Input-Accounts'!A151)</f>
        <v>129</v>
      </c>
      <c r="B151" s="80" t="str">
        <f>IF(ISBLANK('Input-Accounts'!B151),"",'Input-Accounts'!B151)</f>
        <v>Gas delivered to storage—credit</v>
      </c>
      <c r="C151" s="46">
        <f>IF(ISBLANK('Input-Accounts'!C151),"",'Input-Accounts'!C151)</f>
        <v>808.2</v>
      </c>
      <c r="D151" s="14">
        <f t="shared" ca="1" si="37"/>
        <v>0</v>
      </c>
      <c r="E151" s="14">
        <f t="shared" ca="1" si="33"/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4">
        <f ca="1">IFERROR(INDEX(G$320:G$343,MATCH($F151,$B$320:$B$343,0))/INDEX($D$320:$D$343,MATCH($F151,$B$320:$B$343,0)),SUMIFS('Input-Allocators'!D$32:D$80,'Input-Allocators'!$B$32:$B$80,$F151))*$D151</f>
        <v>0</v>
      </c>
      <c r="H151" s="14">
        <f ca="1">IFERROR(INDEX(H$320:H$343,MATCH($F151,$B$320:$B$343,0))/INDEX($D$320:$D$343,MATCH($F151,$B$320:$B$343,0)),SUMIFS('Input-Allocators'!E$32:E$80,'Input-Allocators'!$B$32:$B$80,$F151))*$D151</f>
        <v>0</v>
      </c>
      <c r="I151" s="14">
        <f ca="1">IFERROR(INDEX(I$320:I$343,MATCH($F151,$B$320:$B$343,0))/INDEX($D$320:$D$343,MATCH($F151,$B$320:$B$343,0)),SUMIFS('Input-Allocators'!F$32:F$80,'Input-Allocators'!$B$32:$B$80,$F151))*$D151</f>
        <v>0</v>
      </c>
      <c r="J151" s="14">
        <f ca="1">IFERROR(INDEX(J$320:J$343,MATCH($F151,$B$320:$B$343,0))/INDEX($D$320:$D$343,MATCH($F151,$B$320:$B$343,0)),SUMIFS('Input-Allocators'!G$32:G$80,'Input-Allocators'!$B$32:$B$80,$F151))*$D151</f>
        <v>0</v>
      </c>
      <c r="K151" s="14">
        <f ca="1">IFERROR(INDEX(K$320:K$343,MATCH($F151,$B$320:$B$343,0))/INDEX($D$320:$D$343,MATCH($F151,$B$320:$B$343,0)),SUMIFS('Input-Allocators'!H$32:H$80,'Input-Allocators'!$B$32:$B$80,$F151))*$D151</f>
        <v>0</v>
      </c>
      <c r="L151" s="14">
        <f ca="1">IFERROR(INDEX(L$320:L$343,MATCH($F151,$B$320:$B$343,0))/INDEX($D$320:$D$343,MATCH($F151,$B$320:$B$343,0)),SUMIFS('Input-Allocators'!I$32:I$80,'Input-Allocators'!$B$32:$B$80,$F151))*$D151</f>
        <v>0</v>
      </c>
      <c r="M151" s="14">
        <f ca="1">IFERROR(INDEX(M$320:M$343,MATCH($F151,$B$320:$B$343,0))/INDEX($D$320:$D$343,MATCH($F151,$B$320:$B$343,0)),SUMIFS('Input-Allocators'!J$32:J$80,'Input-Allocators'!$B$32:$B$80,$F151))*$D151</f>
        <v>0</v>
      </c>
      <c r="N151" s="14">
        <f ca="1">IFERROR(INDEX(N$320:N$343,MATCH($F151,$B$320:$B$343,0))/INDEX($D$320:$D$343,MATCH($F151,$B$320:$B$343,0)),SUMIFS('Input-Allocators'!K$32:K$80,'Input-Allocators'!$B$32:$B$80,$F151))*$D151</f>
        <v>0</v>
      </c>
      <c r="O151" s="14">
        <f ca="1">IFERROR(INDEX(O$320:O$343,MATCH($F151,$B$320:$B$343,0))/INDEX($D$320:$D$343,MATCH($F151,$B$320:$B$343,0)),SUMIFS('Input-Allocators'!L$32:L$80,'Input-Allocators'!$B$32:$B$80,$F151))*$D151</f>
        <v>0</v>
      </c>
      <c r="P151" s="14">
        <f ca="1">IFERROR(INDEX(P$320:P$343,MATCH($F151,$B$320:$B$343,0))/INDEX($D$320:$D$343,MATCH($F151,$B$320:$B$343,0)),SUMIFS('Input-Allocators'!M$32:M$80,'Input-Allocators'!$B$32:$B$80,$F151))*$D151</f>
        <v>0</v>
      </c>
      <c r="Q151" s="14">
        <f ca="1">IFERROR(INDEX(Q$320:Q$343,MATCH($F151,$B$320:$B$343,0))/INDEX($D$320:$D$343,MATCH($F151,$B$320:$B$343,0)),SUMIFS('Input-Allocators'!N$32:N$80,'Input-Allocators'!$B$32:$B$80,$F151))*$D151</f>
        <v>0</v>
      </c>
      <c r="R151" s="14">
        <f ca="1">IFERROR(INDEX(R$320:R$343,MATCH($F151,$B$320:$B$343,0))/INDEX($D$320:$D$343,MATCH($F151,$B$320:$B$343,0)),SUMIFS('Input-Allocators'!O$32:O$80,'Input-Allocators'!$B$32:$B$80,$F151))*$D151</f>
        <v>0</v>
      </c>
      <c r="S151" s="14">
        <f ca="1">IFERROR(INDEX(S$320:S$343,MATCH($F151,$B$320:$B$343,0))/INDEX($D$320:$D$343,MATCH($F151,$B$320:$B$343,0)),SUMIFS('Input-Allocators'!P$32:P$80,'Input-Allocators'!$B$32:$B$80,$F151))*$D151</f>
        <v>0</v>
      </c>
      <c r="T151" s="14">
        <f ca="1">IFERROR(INDEX(T$320:T$343,MATCH($F151,$B$320:$B$343,0))/INDEX($D$320:$D$343,MATCH($F151,$B$320:$B$343,0)),SUMIFS('Input-Allocators'!Q$32:Q$80,'Input-Allocators'!$B$32:$B$80,$F151))*$D151</f>
        <v>0</v>
      </c>
      <c r="U151" s="14">
        <f ca="1">IFERROR(INDEX(U$320:U$343,MATCH($F151,$B$320:$B$343,0))/INDEX($D$320:$D$343,MATCH($F151,$B$320:$B$343,0)),SUMIFS('Input-Allocators'!R$32:R$80,'Input-Allocators'!$B$32:$B$80,$F151))*$D151</f>
        <v>0</v>
      </c>
    </row>
    <row r="152" spans="1:21" outlineLevel="1">
      <c r="A152" s="46">
        <f>IF(ISBLANK('Input-Accounts'!A152),"",'Input-Accounts'!A152)</f>
        <v>130</v>
      </c>
      <c r="B152" s="80" t="str">
        <f>IF(ISBLANK('Input-Accounts'!B152),"",'Input-Accounts'!B152)</f>
        <v>Gas used for other utility operations—credit</v>
      </c>
      <c r="C152" s="46">
        <f>IF(ISBLANK('Input-Accounts'!C152),"",'Input-Accounts'!C152)</f>
        <v>812</v>
      </c>
      <c r="D152" s="14">
        <f t="shared" ca="1" si="37"/>
        <v>0</v>
      </c>
      <c r="E152" s="14">
        <f t="shared" ca="1" si="33"/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4">
        <f ca="1">IFERROR(INDEX(G$320:G$343,MATCH($F152,$B$320:$B$343,0))/INDEX($D$320:$D$343,MATCH($F152,$B$320:$B$343,0)),SUMIFS('Input-Allocators'!D$32:D$80,'Input-Allocators'!$B$32:$B$80,$F152))*$D152</f>
        <v>0</v>
      </c>
      <c r="H152" s="14">
        <f ca="1">IFERROR(INDEX(H$320:H$343,MATCH($F152,$B$320:$B$343,0))/INDEX($D$320:$D$343,MATCH($F152,$B$320:$B$343,0)),SUMIFS('Input-Allocators'!E$32:E$80,'Input-Allocators'!$B$32:$B$80,$F152))*$D152</f>
        <v>0</v>
      </c>
      <c r="I152" s="14">
        <f ca="1">IFERROR(INDEX(I$320:I$343,MATCH($F152,$B$320:$B$343,0))/INDEX($D$320:$D$343,MATCH($F152,$B$320:$B$343,0)),SUMIFS('Input-Allocators'!F$32:F$80,'Input-Allocators'!$B$32:$B$80,$F152))*$D152</f>
        <v>0</v>
      </c>
      <c r="J152" s="14">
        <f ca="1">IFERROR(INDEX(J$320:J$343,MATCH($F152,$B$320:$B$343,0))/INDEX($D$320:$D$343,MATCH($F152,$B$320:$B$343,0)),SUMIFS('Input-Allocators'!G$32:G$80,'Input-Allocators'!$B$32:$B$80,$F152))*$D152</f>
        <v>0</v>
      </c>
      <c r="K152" s="14">
        <f ca="1">IFERROR(INDEX(K$320:K$343,MATCH($F152,$B$320:$B$343,0))/INDEX($D$320:$D$343,MATCH($F152,$B$320:$B$343,0)),SUMIFS('Input-Allocators'!H$32:H$80,'Input-Allocators'!$B$32:$B$80,$F152))*$D152</f>
        <v>0</v>
      </c>
      <c r="L152" s="14">
        <f ca="1">IFERROR(INDEX(L$320:L$343,MATCH($F152,$B$320:$B$343,0))/INDEX($D$320:$D$343,MATCH($F152,$B$320:$B$343,0)),SUMIFS('Input-Allocators'!I$32:I$80,'Input-Allocators'!$B$32:$B$80,$F152))*$D152</f>
        <v>0</v>
      </c>
      <c r="M152" s="14">
        <f ca="1">IFERROR(INDEX(M$320:M$343,MATCH($F152,$B$320:$B$343,0))/INDEX($D$320:$D$343,MATCH($F152,$B$320:$B$343,0)),SUMIFS('Input-Allocators'!J$32:J$80,'Input-Allocators'!$B$32:$B$80,$F152))*$D152</f>
        <v>0</v>
      </c>
      <c r="N152" s="14">
        <f ca="1">IFERROR(INDEX(N$320:N$343,MATCH($F152,$B$320:$B$343,0))/INDEX($D$320:$D$343,MATCH($F152,$B$320:$B$343,0)),SUMIFS('Input-Allocators'!K$32:K$80,'Input-Allocators'!$B$32:$B$80,$F152))*$D152</f>
        <v>0</v>
      </c>
      <c r="O152" s="14">
        <f ca="1">IFERROR(INDEX(O$320:O$343,MATCH($F152,$B$320:$B$343,0))/INDEX($D$320:$D$343,MATCH($F152,$B$320:$B$343,0)),SUMIFS('Input-Allocators'!L$32:L$80,'Input-Allocators'!$B$32:$B$80,$F152))*$D152</f>
        <v>0</v>
      </c>
      <c r="P152" s="14">
        <f ca="1">IFERROR(INDEX(P$320:P$343,MATCH($F152,$B$320:$B$343,0))/INDEX($D$320:$D$343,MATCH($F152,$B$320:$B$343,0)),SUMIFS('Input-Allocators'!M$32:M$80,'Input-Allocators'!$B$32:$B$80,$F152))*$D152</f>
        <v>0</v>
      </c>
      <c r="Q152" s="14">
        <f ca="1">IFERROR(INDEX(Q$320:Q$343,MATCH($F152,$B$320:$B$343,0))/INDEX($D$320:$D$343,MATCH($F152,$B$320:$B$343,0)),SUMIFS('Input-Allocators'!N$32:N$80,'Input-Allocators'!$B$32:$B$80,$F152))*$D152</f>
        <v>0</v>
      </c>
      <c r="R152" s="14">
        <f ca="1">IFERROR(INDEX(R$320:R$343,MATCH($F152,$B$320:$B$343,0))/INDEX($D$320:$D$343,MATCH($F152,$B$320:$B$343,0)),SUMIFS('Input-Allocators'!O$32:O$80,'Input-Allocators'!$B$32:$B$80,$F152))*$D152</f>
        <v>0</v>
      </c>
      <c r="S152" s="14">
        <f ca="1">IFERROR(INDEX(S$320:S$343,MATCH($F152,$B$320:$B$343,0))/INDEX($D$320:$D$343,MATCH($F152,$B$320:$B$343,0)),SUMIFS('Input-Allocators'!P$32:P$80,'Input-Allocators'!$B$32:$B$80,$F152))*$D152</f>
        <v>0</v>
      </c>
      <c r="T152" s="14">
        <f ca="1">IFERROR(INDEX(T$320:T$343,MATCH($F152,$B$320:$B$343,0))/INDEX($D$320:$D$343,MATCH($F152,$B$320:$B$343,0)),SUMIFS('Input-Allocators'!Q$32:Q$80,'Input-Allocators'!$B$32:$B$80,$F152))*$D152</f>
        <v>0</v>
      </c>
      <c r="U152" s="14">
        <f ca="1">IFERROR(INDEX(U$320:U$343,MATCH($F152,$B$320:$B$343,0))/INDEX($D$320:$D$343,MATCH($F152,$B$320:$B$343,0)),SUMIFS('Input-Allocators'!R$32:R$80,'Input-Allocators'!$B$32:$B$80,$F152))*$D152</f>
        <v>0</v>
      </c>
    </row>
    <row r="153" spans="1:21" outlineLevel="1">
      <c r="A153" s="46">
        <f>IF(ISBLANK('Input-Accounts'!A153),"",'Input-Accounts'!A153)</f>
        <v>131</v>
      </c>
      <c r="B153" t="str">
        <f>IF(ISBLANK('Input-Accounts'!B153),"",'Input-Accounts'!B153)</f>
        <v>Subtotal - Other Gas Supply Expenses</v>
      </c>
      <c r="C153" s="46" t="str">
        <f>IF(ISBLANK('Input-Accounts'!C153),"",'Input-Accounts'!C153)</f>
        <v/>
      </c>
      <c r="D153" s="174">
        <f ca="1">SUBTOTAL(9,D143:D152)</f>
        <v>0</v>
      </c>
      <c r="E153" s="14">
        <f t="shared" ca="1" si="33"/>
        <v>0</v>
      </c>
      <c r="F153" s="46"/>
      <c r="G153" s="174">
        <f t="shared" ref="G153:U153" ca="1" si="38">SUBTOTAL(9,G143:G152)</f>
        <v>0</v>
      </c>
      <c r="H153" s="174">
        <f t="shared" ca="1" si="38"/>
        <v>0</v>
      </c>
      <c r="I153" s="174">
        <f t="shared" ca="1" si="38"/>
        <v>0</v>
      </c>
      <c r="J153" s="174">
        <f t="shared" ca="1" si="38"/>
        <v>0</v>
      </c>
      <c r="K153" s="174">
        <f t="shared" ca="1" si="38"/>
        <v>0</v>
      </c>
      <c r="L153" s="174">
        <f t="shared" ca="1" si="38"/>
        <v>0</v>
      </c>
      <c r="M153" s="174">
        <f t="shared" ca="1" si="38"/>
        <v>0</v>
      </c>
      <c r="N153" s="174">
        <f t="shared" ca="1" si="38"/>
        <v>0</v>
      </c>
      <c r="O153" s="174">
        <f t="shared" ca="1" si="38"/>
        <v>0</v>
      </c>
      <c r="P153" s="174">
        <f t="shared" ca="1" si="38"/>
        <v>0</v>
      </c>
      <c r="Q153" s="174">
        <f t="shared" ca="1" si="38"/>
        <v>0</v>
      </c>
      <c r="R153" s="174">
        <f t="shared" ca="1" si="38"/>
        <v>0</v>
      </c>
      <c r="S153" s="174">
        <f t="shared" ca="1" si="38"/>
        <v>0</v>
      </c>
      <c r="T153" s="174">
        <f t="shared" ca="1" si="38"/>
        <v>0</v>
      </c>
      <c r="U153" s="174">
        <f t="shared" ca="1" si="38"/>
        <v>0</v>
      </c>
    </row>
    <row r="154" spans="1:21" outlineLevel="1">
      <c r="A154" s="46" t="str">
        <f>IF(ISBLANK('Input-Accounts'!A154),"",'Input-Accounts'!A154)</f>
        <v/>
      </c>
      <c r="B154" t="str">
        <f>IF(ISBLANK('Input-Accounts'!B154),"",'Input-Accounts'!B154)</f>
        <v/>
      </c>
      <c r="C154" s="46" t="str">
        <f>IF(ISBLANK('Input-Accounts'!C154),"",'Input-Accounts'!C154)</f>
        <v/>
      </c>
      <c r="D154" s="14"/>
      <c r="E154" s="14"/>
      <c r="F154" s="46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outlineLevel="1">
      <c r="A155" s="46">
        <f>IF(ISBLANK('Input-Accounts'!A155),"",'Input-Accounts'!A155)</f>
        <v>132</v>
      </c>
      <c r="B155" s="1" t="str">
        <f>IF(ISBLANK('Input-Accounts'!B155),"",'Input-Accounts'!B155)</f>
        <v>Underground Storage Expenses - Operation</v>
      </c>
      <c r="C155" s="46" t="str">
        <f>IF(ISBLANK('Input-Accounts'!C155),"",'Input-Accounts'!C155)</f>
        <v/>
      </c>
      <c r="D155" s="14"/>
      <c r="E155" s="14"/>
      <c r="F155" s="46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outlineLevel="1">
      <c r="A156" s="46">
        <f>IF(ISBLANK('Input-Accounts'!A156),"",'Input-Accounts'!A156)</f>
        <v>133</v>
      </c>
      <c r="B156" s="80" t="str">
        <f>IF(ISBLANK('Input-Accounts'!B156),"",'Input-Accounts'!B156)</f>
        <v>Operation supervision and engineering</v>
      </c>
      <c r="C156" s="46">
        <f>IF(ISBLANK('Input-Accounts'!C156),"",'Input-Accounts'!C156)</f>
        <v>814</v>
      </c>
      <c r="D156" s="14">
        <f t="shared" ref="D156:D168" ca="1" si="39">INDIRECT("Classification!"&amp;$D$5&amp;ROW())</f>
        <v>0</v>
      </c>
      <c r="E156" s="14">
        <f ca="1">IFERROR(IF(D156="","",IF(D156=0,0,IF(ABS(D156-SUM($G156:$U156))&lt;Check_Limit,0,1))),1)</f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4">
        <f ca="1">IFERROR(INDEX(G$320:G$343,MATCH($F156,$B$320:$B$343,0))/INDEX($D$320:$D$343,MATCH($F156,$B$320:$B$343,0)),SUMIFS('Input-Allocators'!D$32:D$80,'Input-Allocators'!$B$32:$B$80,$F156))*$D156</f>
        <v>0</v>
      </c>
      <c r="H156" s="14">
        <f ca="1">IFERROR(INDEX(H$320:H$343,MATCH($F156,$B$320:$B$343,0))/INDEX($D$320:$D$343,MATCH($F156,$B$320:$B$343,0)),SUMIFS('Input-Allocators'!E$32:E$80,'Input-Allocators'!$B$32:$B$80,$F156))*$D156</f>
        <v>0</v>
      </c>
      <c r="I156" s="14">
        <f ca="1">IFERROR(INDEX(I$320:I$343,MATCH($F156,$B$320:$B$343,0))/INDEX($D$320:$D$343,MATCH($F156,$B$320:$B$343,0)),SUMIFS('Input-Allocators'!F$32:F$80,'Input-Allocators'!$B$32:$B$80,$F156))*$D156</f>
        <v>0</v>
      </c>
      <c r="J156" s="14">
        <f ca="1">IFERROR(INDEX(J$320:J$343,MATCH($F156,$B$320:$B$343,0))/INDEX($D$320:$D$343,MATCH($F156,$B$320:$B$343,0)),SUMIFS('Input-Allocators'!G$32:G$80,'Input-Allocators'!$B$32:$B$80,$F156))*$D156</f>
        <v>0</v>
      </c>
      <c r="K156" s="14">
        <f ca="1">IFERROR(INDEX(K$320:K$343,MATCH($F156,$B$320:$B$343,0))/INDEX($D$320:$D$343,MATCH($F156,$B$320:$B$343,0)),SUMIFS('Input-Allocators'!H$32:H$80,'Input-Allocators'!$B$32:$B$80,$F156))*$D156</f>
        <v>0</v>
      </c>
      <c r="L156" s="14">
        <f ca="1">IFERROR(INDEX(L$320:L$343,MATCH($F156,$B$320:$B$343,0))/INDEX($D$320:$D$343,MATCH($F156,$B$320:$B$343,0)),SUMIFS('Input-Allocators'!I$32:I$80,'Input-Allocators'!$B$32:$B$80,$F156))*$D156</f>
        <v>0</v>
      </c>
      <c r="M156" s="14">
        <f ca="1">IFERROR(INDEX(M$320:M$343,MATCH($F156,$B$320:$B$343,0))/INDEX($D$320:$D$343,MATCH($F156,$B$320:$B$343,0)),SUMIFS('Input-Allocators'!J$32:J$80,'Input-Allocators'!$B$32:$B$80,$F156))*$D156</f>
        <v>0</v>
      </c>
      <c r="N156" s="14">
        <f ca="1">IFERROR(INDEX(N$320:N$343,MATCH($F156,$B$320:$B$343,0))/INDEX($D$320:$D$343,MATCH($F156,$B$320:$B$343,0)),SUMIFS('Input-Allocators'!K$32:K$80,'Input-Allocators'!$B$32:$B$80,$F156))*$D156</f>
        <v>0</v>
      </c>
      <c r="O156" s="14">
        <f ca="1">IFERROR(INDEX(O$320:O$343,MATCH($F156,$B$320:$B$343,0))/INDEX($D$320:$D$343,MATCH($F156,$B$320:$B$343,0)),SUMIFS('Input-Allocators'!L$32:L$80,'Input-Allocators'!$B$32:$B$80,$F156))*$D156</f>
        <v>0</v>
      </c>
      <c r="P156" s="14">
        <f ca="1">IFERROR(INDEX(P$320:P$343,MATCH($F156,$B$320:$B$343,0))/INDEX($D$320:$D$343,MATCH($F156,$B$320:$B$343,0)),SUMIFS('Input-Allocators'!M$32:M$80,'Input-Allocators'!$B$32:$B$80,$F156))*$D156</f>
        <v>0</v>
      </c>
      <c r="Q156" s="14">
        <f ca="1">IFERROR(INDEX(Q$320:Q$343,MATCH($F156,$B$320:$B$343,0))/INDEX($D$320:$D$343,MATCH($F156,$B$320:$B$343,0)),SUMIFS('Input-Allocators'!N$32:N$80,'Input-Allocators'!$B$32:$B$80,$F156))*$D156</f>
        <v>0</v>
      </c>
      <c r="R156" s="14">
        <f ca="1">IFERROR(INDEX(R$320:R$343,MATCH($F156,$B$320:$B$343,0))/INDEX($D$320:$D$343,MATCH($F156,$B$320:$B$343,0)),SUMIFS('Input-Allocators'!O$32:O$80,'Input-Allocators'!$B$32:$B$80,$F156))*$D156</f>
        <v>0</v>
      </c>
      <c r="S156" s="14">
        <f ca="1">IFERROR(INDEX(S$320:S$343,MATCH($F156,$B$320:$B$343,0))/INDEX($D$320:$D$343,MATCH($F156,$B$320:$B$343,0)),SUMIFS('Input-Allocators'!P$32:P$80,'Input-Allocators'!$B$32:$B$80,$F156))*$D156</f>
        <v>0</v>
      </c>
      <c r="T156" s="14">
        <f ca="1">IFERROR(INDEX(T$320:T$343,MATCH($F156,$B$320:$B$343,0))/INDEX($D$320:$D$343,MATCH($F156,$B$320:$B$343,0)),SUMIFS('Input-Allocators'!Q$32:Q$80,'Input-Allocators'!$B$32:$B$80,$F156))*$D156</f>
        <v>0</v>
      </c>
      <c r="U156" s="14">
        <f ca="1">IFERROR(INDEX(U$320:U$343,MATCH($F156,$B$320:$B$343,0))/INDEX($D$320:$D$343,MATCH($F156,$B$320:$B$343,0)),SUMIFS('Input-Allocators'!R$32:R$80,'Input-Allocators'!$B$32:$B$80,$F156))*$D156</f>
        <v>0</v>
      </c>
    </row>
    <row r="157" spans="1:21" outlineLevel="1">
      <c r="A157" s="46">
        <f>IF(ISBLANK('Input-Accounts'!A157),"",'Input-Accounts'!A157)</f>
        <v>134</v>
      </c>
      <c r="B157" s="80" t="str">
        <f>IF(ISBLANK('Input-Accounts'!B157),"",'Input-Accounts'!B157)</f>
        <v>Maps and records</v>
      </c>
      <c r="C157" s="46">
        <f>IF(ISBLANK('Input-Accounts'!C157),"",'Input-Accounts'!C157)</f>
        <v>815</v>
      </c>
      <c r="D157" s="14">
        <f t="shared" ca="1" si="39"/>
        <v>0</v>
      </c>
      <c r="E157" s="14">
        <f t="shared" ref="E157:E169" ca="1" si="40">IFERROR(IF(D157="","",IF(D157=0,0,IF(ABS(D157-SUM($G157:$U157))&lt;Check_Limit,0,1))),1)</f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4">
        <f ca="1">IFERROR(INDEX(G$320:G$343,MATCH($F157,$B$320:$B$343,0))/INDEX($D$320:$D$343,MATCH($F157,$B$320:$B$343,0)),SUMIFS('Input-Allocators'!D$32:D$80,'Input-Allocators'!$B$32:$B$80,$F157))*$D157</f>
        <v>0</v>
      </c>
      <c r="H157" s="14">
        <f ca="1">IFERROR(INDEX(H$320:H$343,MATCH($F157,$B$320:$B$343,0))/INDEX($D$320:$D$343,MATCH($F157,$B$320:$B$343,0)),SUMIFS('Input-Allocators'!E$32:E$80,'Input-Allocators'!$B$32:$B$80,$F157))*$D157</f>
        <v>0</v>
      </c>
      <c r="I157" s="14">
        <f ca="1">IFERROR(INDEX(I$320:I$343,MATCH($F157,$B$320:$B$343,0))/INDEX($D$320:$D$343,MATCH($F157,$B$320:$B$343,0)),SUMIFS('Input-Allocators'!F$32:F$80,'Input-Allocators'!$B$32:$B$80,$F157))*$D157</f>
        <v>0</v>
      </c>
      <c r="J157" s="14">
        <f ca="1">IFERROR(INDEX(J$320:J$343,MATCH($F157,$B$320:$B$343,0))/INDEX($D$320:$D$343,MATCH($F157,$B$320:$B$343,0)),SUMIFS('Input-Allocators'!G$32:G$80,'Input-Allocators'!$B$32:$B$80,$F157))*$D157</f>
        <v>0</v>
      </c>
      <c r="K157" s="14">
        <f ca="1">IFERROR(INDEX(K$320:K$343,MATCH($F157,$B$320:$B$343,0))/INDEX($D$320:$D$343,MATCH($F157,$B$320:$B$343,0)),SUMIFS('Input-Allocators'!H$32:H$80,'Input-Allocators'!$B$32:$B$80,$F157))*$D157</f>
        <v>0</v>
      </c>
      <c r="L157" s="14">
        <f ca="1">IFERROR(INDEX(L$320:L$343,MATCH($F157,$B$320:$B$343,0))/INDEX($D$320:$D$343,MATCH($F157,$B$320:$B$343,0)),SUMIFS('Input-Allocators'!I$32:I$80,'Input-Allocators'!$B$32:$B$80,$F157))*$D157</f>
        <v>0</v>
      </c>
      <c r="M157" s="14">
        <f ca="1">IFERROR(INDEX(M$320:M$343,MATCH($F157,$B$320:$B$343,0))/INDEX($D$320:$D$343,MATCH($F157,$B$320:$B$343,0)),SUMIFS('Input-Allocators'!J$32:J$80,'Input-Allocators'!$B$32:$B$80,$F157))*$D157</f>
        <v>0</v>
      </c>
      <c r="N157" s="14">
        <f ca="1">IFERROR(INDEX(N$320:N$343,MATCH($F157,$B$320:$B$343,0))/INDEX($D$320:$D$343,MATCH($F157,$B$320:$B$343,0)),SUMIFS('Input-Allocators'!K$32:K$80,'Input-Allocators'!$B$32:$B$80,$F157))*$D157</f>
        <v>0</v>
      </c>
      <c r="O157" s="14">
        <f ca="1">IFERROR(INDEX(O$320:O$343,MATCH($F157,$B$320:$B$343,0))/INDEX($D$320:$D$343,MATCH($F157,$B$320:$B$343,0)),SUMIFS('Input-Allocators'!L$32:L$80,'Input-Allocators'!$B$32:$B$80,$F157))*$D157</f>
        <v>0</v>
      </c>
      <c r="P157" s="14">
        <f ca="1">IFERROR(INDEX(P$320:P$343,MATCH($F157,$B$320:$B$343,0))/INDEX($D$320:$D$343,MATCH($F157,$B$320:$B$343,0)),SUMIFS('Input-Allocators'!M$32:M$80,'Input-Allocators'!$B$32:$B$80,$F157))*$D157</f>
        <v>0</v>
      </c>
      <c r="Q157" s="14">
        <f ca="1">IFERROR(INDEX(Q$320:Q$343,MATCH($F157,$B$320:$B$343,0))/INDEX($D$320:$D$343,MATCH($F157,$B$320:$B$343,0)),SUMIFS('Input-Allocators'!N$32:N$80,'Input-Allocators'!$B$32:$B$80,$F157))*$D157</f>
        <v>0</v>
      </c>
      <c r="R157" s="14">
        <f ca="1">IFERROR(INDEX(R$320:R$343,MATCH($F157,$B$320:$B$343,0))/INDEX($D$320:$D$343,MATCH($F157,$B$320:$B$343,0)),SUMIFS('Input-Allocators'!O$32:O$80,'Input-Allocators'!$B$32:$B$80,$F157))*$D157</f>
        <v>0</v>
      </c>
      <c r="S157" s="14">
        <f ca="1">IFERROR(INDEX(S$320:S$343,MATCH($F157,$B$320:$B$343,0))/INDEX($D$320:$D$343,MATCH($F157,$B$320:$B$343,0)),SUMIFS('Input-Allocators'!P$32:P$80,'Input-Allocators'!$B$32:$B$80,$F157))*$D157</f>
        <v>0</v>
      </c>
      <c r="T157" s="14">
        <f ca="1">IFERROR(INDEX(T$320:T$343,MATCH($F157,$B$320:$B$343,0))/INDEX($D$320:$D$343,MATCH($F157,$B$320:$B$343,0)),SUMIFS('Input-Allocators'!Q$32:Q$80,'Input-Allocators'!$B$32:$B$80,$F157))*$D157</f>
        <v>0</v>
      </c>
      <c r="U157" s="14">
        <f ca="1">IFERROR(INDEX(U$320:U$343,MATCH($F157,$B$320:$B$343,0))/INDEX($D$320:$D$343,MATCH($F157,$B$320:$B$343,0)),SUMIFS('Input-Allocators'!R$32:R$80,'Input-Allocators'!$B$32:$B$80,$F157))*$D157</f>
        <v>0</v>
      </c>
    </row>
    <row r="158" spans="1:21" outlineLevel="1">
      <c r="A158" s="46">
        <f>IF(ISBLANK('Input-Accounts'!A158),"",'Input-Accounts'!A158)</f>
        <v>135</v>
      </c>
      <c r="B158" s="80" t="str">
        <f>IF(ISBLANK('Input-Accounts'!B158),"",'Input-Accounts'!B158)</f>
        <v>Wells expenses</v>
      </c>
      <c r="C158" s="46">
        <f>IF(ISBLANK('Input-Accounts'!C158),"",'Input-Accounts'!C158)</f>
        <v>816</v>
      </c>
      <c r="D158" s="14">
        <f t="shared" ca="1" si="39"/>
        <v>0</v>
      </c>
      <c r="E158" s="14">
        <f t="shared" ca="1" si="40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4">
        <f ca="1">IFERROR(INDEX(G$320:G$343,MATCH($F158,$B$320:$B$343,0))/INDEX($D$320:$D$343,MATCH($F158,$B$320:$B$343,0)),SUMIFS('Input-Allocators'!D$32:D$80,'Input-Allocators'!$B$32:$B$80,$F158))*$D158</f>
        <v>0</v>
      </c>
      <c r="H158" s="14">
        <f ca="1">IFERROR(INDEX(H$320:H$343,MATCH($F158,$B$320:$B$343,0))/INDEX($D$320:$D$343,MATCH($F158,$B$320:$B$343,0)),SUMIFS('Input-Allocators'!E$32:E$80,'Input-Allocators'!$B$32:$B$80,$F158))*$D158</f>
        <v>0</v>
      </c>
      <c r="I158" s="14">
        <f ca="1">IFERROR(INDEX(I$320:I$343,MATCH($F158,$B$320:$B$343,0))/INDEX($D$320:$D$343,MATCH($F158,$B$320:$B$343,0)),SUMIFS('Input-Allocators'!F$32:F$80,'Input-Allocators'!$B$32:$B$80,$F158))*$D158</f>
        <v>0</v>
      </c>
      <c r="J158" s="14">
        <f ca="1">IFERROR(INDEX(J$320:J$343,MATCH($F158,$B$320:$B$343,0))/INDEX($D$320:$D$343,MATCH($F158,$B$320:$B$343,0)),SUMIFS('Input-Allocators'!G$32:G$80,'Input-Allocators'!$B$32:$B$80,$F158))*$D158</f>
        <v>0</v>
      </c>
      <c r="K158" s="14">
        <f ca="1">IFERROR(INDEX(K$320:K$343,MATCH($F158,$B$320:$B$343,0))/INDEX($D$320:$D$343,MATCH($F158,$B$320:$B$343,0)),SUMIFS('Input-Allocators'!H$32:H$80,'Input-Allocators'!$B$32:$B$80,$F158))*$D158</f>
        <v>0</v>
      </c>
      <c r="L158" s="14">
        <f ca="1">IFERROR(INDEX(L$320:L$343,MATCH($F158,$B$320:$B$343,0))/INDEX($D$320:$D$343,MATCH($F158,$B$320:$B$343,0)),SUMIFS('Input-Allocators'!I$32:I$80,'Input-Allocators'!$B$32:$B$80,$F158))*$D158</f>
        <v>0</v>
      </c>
      <c r="M158" s="14">
        <f ca="1">IFERROR(INDEX(M$320:M$343,MATCH($F158,$B$320:$B$343,0))/INDEX($D$320:$D$343,MATCH($F158,$B$320:$B$343,0)),SUMIFS('Input-Allocators'!J$32:J$80,'Input-Allocators'!$B$32:$B$80,$F158))*$D158</f>
        <v>0</v>
      </c>
      <c r="N158" s="14">
        <f ca="1">IFERROR(INDEX(N$320:N$343,MATCH($F158,$B$320:$B$343,0))/INDEX($D$320:$D$343,MATCH($F158,$B$320:$B$343,0)),SUMIFS('Input-Allocators'!K$32:K$80,'Input-Allocators'!$B$32:$B$80,$F158))*$D158</f>
        <v>0</v>
      </c>
      <c r="O158" s="14">
        <f ca="1">IFERROR(INDEX(O$320:O$343,MATCH($F158,$B$320:$B$343,0))/INDEX($D$320:$D$343,MATCH($F158,$B$320:$B$343,0)),SUMIFS('Input-Allocators'!L$32:L$80,'Input-Allocators'!$B$32:$B$80,$F158))*$D158</f>
        <v>0</v>
      </c>
      <c r="P158" s="14">
        <f ca="1">IFERROR(INDEX(P$320:P$343,MATCH($F158,$B$320:$B$343,0))/INDEX($D$320:$D$343,MATCH($F158,$B$320:$B$343,0)),SUMIFS('Input-Allocators'!M$32:M$80,'Input-Allocators'!$B$32:$B$80,$F158))*$D158</f>
        <v>0</v>
      </c>
      <c r="Q158" s="14">
        <f ca="1">IFERROR(INDEX(Q$320:Q$343,MATCH($F158,$B$320:$B$343,0))/INDEX($D$320:$D$343,MATCH($F158,$B$320:$B$343,0)),SUMIFS('Input-Allocators'!N$32:N$80,'Input-Allocators'!$B$32:$B$80,$F158))*$D158</f>
        <v>0</v>
      </c>
      <c r="R158" s="14">
        <f ca="1">IFERROR(INDEX(R$320:R$343,MATCH($F158,$B$320:$B$343,0))/INDEX($D$320:$D$343,MATCH($F158,$B$320:$B$343,0)),SUMIFS('Input-Allocators'!O$32:O$80,'Input-Allocators'!$B$32:$B$80,$F158))*$D158</f>
        <v>0</v>
      </c>
      <c r="S158" s="14">
        <f ca="1">IFERROR(INDEX(S$320:S$343,MATCH($F158,$B$320:$B$343,0))/INDEX($D$320:$D$343,MATCH($F158,$B$320:$B$343,0)),SUMIFS('Input-Allocators'!P$32:P$80,'Input-Allocators'!$B$32:$B$80,$F158))*$D158</f>
        <v>0</v>
      </c>
      <c r="T158" s="14">
        <f ca="1">IFERROR(INDEX(T$320:T$343,MATCH($F158,$B$320:$B$343,0))/INDEX($D$320:$D$343,MATCH($F158,$B$320:$B$343,0)),SUMIFS('Input-Allocators'!Q$32:Q$80,'Input-Allocators'!$B$32:$B$80,$F158))*$D158</f>
        <v>0</v>
      </c>
      <c r="U158" s="14">
        <f ca="1">IFERROR(INDEX(U$320:U$343,MATCH($F158,$B$320:$B$343,0))/INDEX($D$320:$D$343,MATCH($F158,$B$320:$B$343,0)),SUMIFS('Input-Allocators'!R$32:R$80,'Input-Allocators'!$B$32:$B$80,$F158))*$D158</f>
        <v>0</v>
      </c>
    </row>
    <row r="159" spans="1:21" outlineLevel="1">
      <c r="A159" s="46">
        <f>IF(ISBLANK('Input-Accounts'!A159),"",'Input-Accounts'!A159)</f>
        <v>136</v>
      </c>
      <c r="B159" s="80" t="str">
        <f>IF(ISBLANK('Input-Accounts'!B159),"",'Input-Accounts'!B159)</f>
        <v>Lines expenses</v>
      </c>
      <c r="C159" s="46">
        <f>IF(ISBLANK('Input-Accounts'!C159),"",'Input-Accounts'!C159)</f>
        <v>817</v>
      </c>
      <c r="D159" s="14">
        <f t="shared" ca="1" si="39"/>
        <v>0</v>
      </c>
      <c r="E159" s="14">
        <f t="shared" ca="1" si="40"/>
        <v>0</v>
      </c>
      <c r="F159" s="3" t="str" cm="1">
        <f t="array" aca="1" ref="F159" ca="1">IF(D159=0,"-",IF('Input-Accounts'!$E159&lt;&gt;0,'Input-Accounts'!$E159,INDEX('Input-Accounts'!$H159:$J159,,MATCH($F$6,'Input-Accounts'!$H$6:$J$6,0))))</f>
        <v>-</v>
      </c>
      <c r="G159" s="14">
        <f ca="1">IFERROR(INDEX(G$320:G$343,MATCH($F159,$B$320:$B$343,0))/INDEX($D$320:$D$343,MATCH($F159,$B$320:$B$343,0)),SUMIFS('Input-Allocators'!D$32:D$80,'Input-Allocators'!$B$32:$B$80,$F159))*$D159</f>
        <v>0</v>
      </c>
      <c r="H159" s="14">
        <f ca="1">IFERROR(INDEX(H$320:H$343,MATCH($F159,$B$320:$B$343,0))/INDEX($D$320:$D$343,MATCH($F159,$B$320:$B$343,0)),SUMIFS('Input-Allocators'!E$32:E$80,'Input-Allocators'!$B$32:$B$80,$F159))*$D159</f>
        <v>0</v>
      </c>
      <c r="I159" s="14">
        <f ca="1">IFERROR(INDEX(I$320:I$343,MATCH($F159,$B$320:$B$343,0))/INDEX($D$320:$D$343,MATCH($F159,$B$320:$B$343,0)),SUMIFS('Input-Allocators'!F$32:F$80,'Input-Allocators'!$B$32:$B$80,$F159))*$D159</f>
        <v>0</v>
      </c>
      <c r="J159" s="14">
        <f ca="1">IFERROR(INDEX(J$320:J$343,MATCH($F159,$B$320:$B$343,0))/INDEX($D$320:$D$343,MATCH($F159,$B$320:$B$343,0)),SUMIFS('Input-Allocators'!G$32:G$80,'Input-Allocators'!$B$32:$B$80,$F159))*$D159</f>
        <v>0</v>
      </c>
      <c r="K159" s="14">
        <f ca="1">IFERROR(INDEX(K$320:K$343,MATCH($F159,$B$320:$B$343,0))/INDEX($D$320:$D$343,MATCH($F159,$B$320:$B$343,0)),SUMIFS('Input-Allocators'!H$32:H$80,'Input-Allocators'!$B$32:$B$80,$F159))*$D159</f>
        <v>0</v>
      </c>
      <c r="L159" s="14">
        <f ca="1">IFERROR(INDEX(L$320:L$343,MATCH($F159,$B$320:$B$343,0))/INDEX($D$320:$D$343,MATCH($F159,$B$320:$B$343,0)),SUMIFS('Input-Allocators'!I$32:I$80,'Input-Allocators'!$B$32:$B$80,$F159))*$D159</f>
        <v>0</v>
      </c>
      <c r="M159" s="14">
        <f ca="1">IFERROR(INDEX(M$320:M$343,MATCH($F159,$B$320:$B$343,0))/INDEX($D$320:$D$343,MATCH($F159,$B$320:$B$343,0)),SUMIFS('Input-Allocators'!J$32:J$80,'Input-Allocators'!$B$32:$B$80,$F159))*$D159</f>
        <v>0</v>
      </c>
      <c r="N159" s="14">
        <f ca="1">IFERROR(INDEX(N$320:N$343,MATCH($F159,$B$320:$B$343,0))/INDEX($D$320:$D$343,MATCH($F159,$B$320:$B$343,0)),SUMIFS('Input-Allocators'!K$32:K$80,'Input-Allocators'!$B$32:$B$80,$F159))*$D159</f>
        <v>0</v>
      </c>
      <c r="O159" s="14">
        <f ca="1">IFERROR(INDEX(O$320:O$343,MATCH($F159,$B$320:$B$343,0))/INDEX($D$320:$D$343,MATCH($F159,$B$320:$B$343,0)),SUMIFS('Input-Allocators'!L$32:L$80,'Input-Allocators'!$B$32:$B$80,$F159))*$D159</f>
        <v>0</v>
      </c>
      <c r="P159" s="14">
        <f ca="1">IFERROR(INDEX(P$320:P$343,MATCH($F159,$B$320:$B$343,0))/INDEX($D$320:$D$343,MATCH($F159,$B$320:$B$343,0)),SUMIFS('Input-Allocators'!M$32:M$80,'Input-Allocators'!$B$32:$B$80,$F159))*$D159</f>
        <v>0</v>
      </c>
      <c r="Q159" s="14">
        <f ca="1">IFERROR(INDEX(Q$320:Q$343,MATCH($F159,$B$320:$B$343,0))/INDEX($D$320:$D$343,MATCH($F159,$B$320:$B$343,0)),SUMIFS('Input-Allocators'!N$32:N$80,'Input-Allocators'!$B$32:$B$80,$F159))*$D159</f>
        <v>0</v>
      </c>
      <c r="R159" s="14">
        <f ca="1">IFERROR(INDEX(R$320:R$343,MATCH($F159,$B$320:$B$343,0))/INDEX($D$320:$D$343,MATCH($F159,$B$320:$B$343,0)),SUMIFS('Input-Allocators'!O$32:O$80,'Input-Allocators'!$B$32:$B$80,$F159))*$D159</f>
        <v>0</v>
      </c>
      <c r="S159" s="14">
        <f ca="1">IFERROR(INDEX(S$320:S$343,MATCH($F159,$B$320:$B$343,0))/INDEX($D$320:$D$343,MATCH($F159,$B$320:$B$343,0)),SUMIFS('Input-Allocators'!P$32:P$80,'Input-Allocators'!$B$32:$B$80,$F159))*$D159</f>
        <v>0</v>
      </c>
      <c r="T159" s="14">
        <f ca="1">IFERROR(INDEX(T$320:T$343,MATCH($F159,$B$320:$B$343,0))/INDEX($D$320:$D$343,MATCH($F159,$B$320:$B$343,0)),SUMIFS('Input-Allocators'!Q$32:Q$80,'Input-Allocators'!$B$32:$B$80,$F159))*$D159</f>
        <v>0</v>
      </c>
      <c r="U159" s="14">
        <f ca="1">IFERROR(INDEX(U$320:U$343,MATCH($F159,$B$320:$B$343,0))/INDEX($D$320:$D$343,MATCH($F159,$B$320:$B$343,0)),SUMIFS('Input-Allocators'!R$32:R$80,'Input-Allocators'!$B$32:$B$80,$F159))*$D159</f>
        <v>0</v>
      </c>
    </row>
    <row r="160" spans="1:21" outlineLevel="1">
      <c r="A160" s="46">
        <f>IF(ISBLANK('Input-Accounts'!A160),"",'Input-Accounts'!A160)</f>
        <v>137</v>
      </c>
      <c r="B160" s="80" t="str">
        <f>IF(ISBLANK('Input-Accounts'!B160),"",'Input-Accounts'!B160)</f>
        <v>Compressor station expenses</v>
      </c>
      <c r="C160" s="46">
        <f>IF(ISBLANK('Input-Accounts'!C160),"",'Input-Accounts'!C160)</f>
        <v>818</v>
      </c>
      <c r="D160" s="14">
        <f t="shared" ca="1" si="39"/>
        <v>0</v>
      </c>
      <c r="E160" s="14">
        <f t="shared" ca="1" si="40"/>
        <v>0</v>
      </c>
      <c r="F160" s="3" t="str" cm="1">
        <f t="array" aca="1" ref="F160" ca="1">IF(D160=0,"-",IF('Input-Accounts'!$E160&lt;&gt;0,'Input-Accounts'!$E160,INDEX('Input-Accounts'!$H160:$J160,,MATCH($F$6,'Input-Accounts'!$H$6:$J$6,0))))</f>
        <v>-</v>
      </c>
      <c r="G160" s="14">
        <f ca="1">IFERROR(INDEX(G$320:G$343,MATCH($F160,$B$320:$B$343,0))/INDEX($D$320:$D$343,MATCH($F160,$B$320:$B$343,0)),SUMIFS('Input-Allocators'!D$32:D$80,'Input-Allocators'!$B$32:$B$80,$F160))*$D160</f>
        <v>0</v>
      </c>
      <c r="H160" s="14">
        <f ca="1">IFERROR(INDEX(H$320:H$343,MATCH($F160,$B$320:$B$343,0))/INDEX($D$320:$D$343,MATCH($F160,$B$320:$B$343,0)),SUMIFS('Input-Allocators'!E$32:E$80,'Input-Allocators'!$B$32:$B$80,$F160))*$D160</f>
        <v>0</v>
      </c>
      <c r="I160" s="14">
        <f ca="1">IFERROR(INDEX(I$320:I$343,MATCH($F160,$B$320:$B$343,0))/INDEX($D$320:$D$343,MATCH($F160,$B$320:$B$343,0)),SUMIFS('Input-Allocators'!F$32:F$80,'Input-Allocators'!$B$32:$B$80,$F160))*$D160</f>
        <v>0</v>
      </c>
      <c r="J160" s="14">
        <f ca="1">IFERROR(INDEX(J$320:J$343,MATCH($F160,$B$320:$B$343,0))/INDEX($D$320:$D$343,MATCH($F160,$B$320:$B$343,0)),SUMIFS('Input-Allocators'!G$32:G$80,'Input-Allocators'!$B$32:$B$80,$F160))*$D160</f>
        <v>0</v>
      </c>
      <c r="K160" s="14">
        <f ca="1">IFERROR(INDEX(K$320:K$343,MATCH($F160,$B$320:$B$343,0))/INDEX($D$320:$D$343,MATCH($F160,$B$320:$B$343,0)),SUMIFS('Input-Allocators'!H$32:H$80,'Input-Allocators'!$B$32:$B$80,$F160))*$D160</f>
        <v>0</v>
      </c>
      <c r="L160" s="14">
        <f ca="1">IFERROR(INDEX(L$320:L$343,MATCH($F160,$B$320:$B$343,0))/INDEX($D$320:$D$343,MATCH($F160,$B$320:$B$343,0)),SUMIFS('Input-Allocators'!I$32:I$80,'Input-Allocators'!$B$32:$B$80,$F160))*$D160</f>
        <v>0</v>
      </c>
      <c r="M160" s="14">
        <f ca="1">IFERROR(INDEX(M$320:M$343,MATCH($F160,$B$320:$B$343,0))/INDEX($D$320:$D$343,MATCH($F160,$B$320:$B$343,0)),SUMIFS('Input-Allocators'!J$32:J$80,'Input-Allocators'!$B$32:$B$80,$F160))*$D160</f>
        <v>0</v>
      </c>
      <c r="N160" s="14">
        <f ca="1">IFERROR(INDEX(N$320:N$343,MATCH($F160,$B$320:$B$343,0))/INDEX($D$320:$D$343,MATCH($F160,$B$320:$B$343,0)),SUMIFS('Input-Allocators'!K$32:K$80,'Input-Allocators'!$B$32:$B$80,$F160))*$D160</f>
        <v>0</v>
      </c>
      <c r="O160" s="14">
        <f ca="1">IFERROR(INDEX(O$320:O$343,MATCH($F160,$B$320:$B$343,0))/INDEX($D$320:$D$343,MATCH($F160,$B$320:$B$343,0)),SUMIFS('Input-Allocators'!L$32:L$80,'Input-Allocators'!$B$32:$B$80,$F160))*$D160</f>
        <v>0</v>
      </c>
      <c r="P160" s="14">
        <f ca="1">IFERROR(INDEX(P$320:P$343,MATCH($F160,$B$320:$B$343,0))/INDEX($D$320:$D$343,MATCH($F160,$B$320:$B$343,0)),SUMIFS('Input-Allocators'!M$32:M$80,'Input-Allocators'!$B$32:$B$80,$F160))*$D160</f>
        <v>0</v>
      </c>
      <c r="Q160" s="14">
        <f ca="1">IFERROR(INDEX(Q$320:Q$343,MATCH($F160,$B$320:$B$343,0))/INDEX($D$320:$D$343,MATCH($F160,$B$320:$B$343,0)),SUMIFS('Input-Allocators'!N$32:N$80,'Input-Allocators'!$B$32:$B$80,$F160))*$D160</f>
        <v>0</v>
      </c>
      <c r="R160" s="14">
        <f ca="1">IFERROR(INDEX(R$320:R$343,MATCH($F160,$B$320:$B$343,0))/INDEX($D$320:$D$343,MATCH($F160,$B$320:$B$343,0)),SUMIFS('Input-Allocators'!O$32:O$80,'Input-Allocators'!$B$32:$B$80,$F160))*$D160</f>
        <v>0</v>
      </c>
      <c r="S160" s="14">
        <f ca="1">IFERROR(INDEX(S$320:S$343,MATCH($F160,$B$320:$B$343,0))/INDEX($D$320:$D$343,MATCH($F160,$B$320:$B$343,0)),SUMIFS('Input-Allocators'!P$32:P$80,'Input-Allocators'!$B$32:$B$80,$F160))*$D160</f>
        <v>0</v>
      </c>
      <c r="T160" s="14">
        <f ca="1">IFERROR(INDEX(T$320:T$343,MATCH($F160,$B$320:$B$343,0))/INDEX($D$320:$D$343,MATCH($F160,$B$320:$B$343,0)),SUMIFS('Input-Allocators'!Q$32:Q$80,'Input-Allocators'!$B$32:$B$80,$F160))*$D160</f>
        <v>0</v>
      </c>
      <c r="U160" s="14">
        <f ca="1">IFERROR(INDEX(U$320:U$343,MATCH($F160,$B$320:$B$343,0))/INDEX($D$320:$D$343,MATCH($F160,$B$320:$B$343,0)),SUMIFS('Input-Allocators'!R$32:R$80,'Input-Allocators'!$B$32:$B$80,$F160))*$D160</f>
        <v>0</v>
      </c>
    </row>
    <row r="161" spans="1:21" outlineLevel="1">
      <c r="A161" s="46">
        <f>IF(ISBLANK('Input-Accounts'!A161),"",'Input-Accounts'!A161)</f>
        <v>138</v>
      </c>
      <c r="B161" s="80" t="str">
        <f>IF(ISBLANK('Input-Accounts'!B161),"",'Input-Accounts'!B161)</f>
        <v>Compressor station fuel and power</v>
      </c>
      <c r="C161" s="46">
        <f>IF(ISBLANK('Input-Accounts'!C161),"",'Input-Accounts'!C161)</f>
        <v>819</v>
      </c>
      <c r="D161" s="14">
        <f t="shared" ca="1" si="39"/>
        <v>0</v>
      </c>
      <c r="E161" s="14">
        <f t="shared" ca="1" si="40"/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4">
        <f ca="1">IFERROR(INDEX(G$320:G$343,MATCH($F161,$B$320:$B$343,0))/INDEX($D$320:$D$343,MATCH($F161,$B$320:$B$343,0)),SUMIFS('Input-Allocators'!D$32:D$80,'Input-Allocators'!$B$32:$B$80,$F161))*$D161</f>
        <v>0</v>
      </c>
      <c r="H161" s="14">
        <f ca="1">IFERROR(INDEX(H$320:H$343,MATCH($F161,$B$320:$B$343,0))/INDEX($D$320:$D$343,MATCH($F161,$B$320:$B$343,0)),SUMIFS('Input-Allocators'!E$32:E$80,'Input-Allocators'!$B$32:$B$80,$F161))*$D161</f>
        <v>0</v>
      </c>
      <c r="I161" s="14">
        <f ca="1">IFERROR(INDEX(I$320:I$343,MATCH($F161,$B$320:$B$343,0))/INDEX($D$320:$D$343,MATCH($F161,$B$320:$B$343,0)),SUMIFS('Input-Allocators'!F$32:F$80,'Input-Allocators'!$B$32:$B$80,$F161))*$D161</f>
        <v>0</v>
      </c>
      <c r="J161" s="14">
        <f ca="1">IFERROR(INDEX(J$320:J$343,MATCH($F161,$B$320:$B$343,0))/INDEX($D$320:$D$343,MATCH($F161,$B$320:$B$343,0)),SUMIFS('Input-Allocators'!G$32:G$80,'Input-Allocators'!$B$32:$B$80,$F161))*$D161</f>
        <v>0</v>
      </c>
      <c r="K161" s="14">
        <f ca="1">IFERROR(INDEX(K$320:K$343,MATCH($F161,$B$320:$B$343,0))/INDEX($D$320:$D$343,MATCH($F161,$B$320:$B$343,0)),SUMIFS('Input-Allocators'!H$32:H$80,'Input-Allocators'!$B$32:$B$80,$F161))*$D161</f>
        <v>0</v>
      </c>
      <c r="L161" s="14">
        <f ca="1">IFERROR(INDEX(L$320:L$343,MATCH($F161,$B$320:$B$343,0))/INDEX($D$320:$D$343,MATCH($F161,$B$320:$B$343,0)),SUMIFS('Input-Allocators'!I$32:I$80,'Input-Allocators'!$B$32:$B$80,$F161))*$D161</f>
        <v>0</v>
      </c>
      <c r="M161" s="14">
        <f ca="1">IFERROR(INDEX(M$320:M$343,MATCH($F161,$B$320:$B$343,0))/INDEX($D$320:$D$343,MATCH($F161,$B$320:$B$343,0)),SUMIFS('Input-Allocators'!J$32:J$80,'Input-Allocators'!$B$32:$B$80,$F161))*$D161</f>
        <v>0</v>
      </c>
      <c r="N161" s="14">
        <f ca="1">IFERROR(INDEX(N$320:N$343,MATCH($F161,$B$320:$B$343,0))/INDEX($D$320:$D$343,MATCH($F161,$B$320:$B$343,0)),SUMIFS('Input-Allocators'!K$32:K$80,'Input-Allocators'!$B$32:$B$80,$F161))*$D161</f>
        <v>0</v>
      </c>
      <c r="O161" s="14">
        <f ca="1">IFERROR(INDEX(O$320:O$343,MATCH($F161,$B$320:$B$343,0))/INDEX($D$320:$D$343,MATCH($F161,$B$320:$B$343,0)),SUMIFS('Input-Allocators'!L$32:L$80,'Input-Allocators'!$B$32:$B$80,$F161))*$D161</f>
        <v>0</v>
      </c>
      <c r="P161" s="14">
        <f ca="1">IFERROR(INDEX(P$320:P$343,MATCH($F161,$B$320:$B$343,0))/INDEX($D$320:$D$343,MATCH($F161,$B$320:$B$343,0)),SUMIFS('Input-Allocators'!M$32:M$80,'Input-Allocators'!$B$32:$B$80,$F161))*$D161</f>
        <v>0</v>
      </c>
      <c r="Q161" s="14">
        <f ca="1">IFERROR(INDEX(Q$320:Q$343,MATCH($F161,$B$320:$B$343,0))/INDEX($D$320:$D$343,MATCH($F161,$B$320:$B$343,0)),SUMIFS('Input-Allocators'!N$32:N$80,'Input-Allocators'!$B$32:$B$80,$F161))*$D161</f>
        <v>0</v>
      </c>
      <c r="R161" s="14">
        <f ca="1">IFERROR(INDEX(R$320:R$343,MATCH($F161,$B$320:$B$343,0))/INDEX($D$320:$D$343,MATCH($F161,$B$320:$B$343,0)),SUMIFS('Input-Allocators'!O$32:O$80,'Input-Allocators'!$B$32:$B$80,$F161))*$D161</f>
        <v>0</v>
      </c>
      <c r="S161" s="14">
        <f ca="1">IFERROR(INDEX(S$320:S$343,MATCH($F161,$B$320:$B$343,0))/INDEX($D$320:$D$343,MATCH($F161,$B$320:$B$343,0)),SUMIFS('Input-Allocators'!P$32:P$80,'Input-Allocators'!$B$32:$B$80,$F161))*$D161</f>
        <v>0</v>
      </c>
      <c r="T161" s="14">
        <f ca="1">IFERROR(INDEX(T$320:T$343,MATCH($F161,$B$320:$B$343,0))/INDEX($D$320:$D$343,MATCH($F161,$B$320:$B$343,0)),SUMIFS('Input-Allocators'!Q$32:Q$80,'Input-Allocators'!$B$32:$B$80,$F161))*$D161</f>
        <v>0</v>
      </c>
      <c r="U161" s="14">
        <f ca="1">IFERROR(INDEX(U$320:U$343,MATCH($F161,$B$320:$B$343,0))/INDEX($D$320:$D$343,MATCH($F161,$B$320:$B$343,0)),SUMIFS('Input-Allocators'!R$32:R$80,'Input-Allocators'!$B$32:$B$80,$F161))*$D161</f>
        <v>0</v>
      </c>
    </row>
    <row r="162" spans="1:21" outlineLevel="1">
      <c r="A162" s="46">
        <f>IF(ISBLANK('Input-Accounts'!A162),"",'Input-Accounts'!A162)</f>
        <v>139</v>
      </c>
      <c r="B162" s="80" t="str">
        <f>IF(ISBLANK('Input-Accounts'!B162),"",'Input-Accounts'!B162)</f>
        <v>Measuring and regulating station expenses</v>
      </c>
      <c r="C162" s="46">
        <f>IF(ISBLANK('Input-Accounts'!C162),"",'Input-Accounts'!C162)</f>
        <v>820</v>
      </c>
      <c r="D162" s="14">
        <f t="shared" ca="1" si="39"/>
        <v>0</v>
      </c>
      <c r="E162" s="14">
        <f t="shared" ca="1" si="40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4">
        <f ca="1">IFERROR(INDEX(G$320:G$343,MATCH($F162,$B$320:$B$343,0))/INDEX($D$320:$D$343,MATCH($F162,$B$320:$B$343,0)),SUMIFS('Input-Allocators'!D$32:D$80,'Input-Allocators'!$B$32:$B$80,$F162))*$D162</f>
        <v>0</v>
      </c>
      <c r="H162" s="14">
        <f ca="1">IFERROR(INDEX(H$320:H$343,MATCH($F162,$B$320:$B$343,0))/INDEX($D$320:$D$343,MATCH($F162,$B$320:$B$343,0)),SUMIFS('Input-Allocators'!E$32:E$80,'Input-Allocators'!$B$32:$B$80,$F162))*$D162</f>
        <v>0</v>
      </c>
      <c r="I162" s="14">
        <f ca="1">IFERROR(INDEX(I$320:I$343,MATCH($F162,$B$320:$B$343,0))/INDEX($D$320:$D$343,MATCH($F162,$B$320:$B$343,0)),SUMIFS('Input-Allocators'!F$32:F$80,'Input-Allocators'!$B$32:$B$80,$F162))*$D162</f>
        <v>0</v>
      </c>
      <c r="J162" s="14">
        <f ca="1">IFERROR(INDEX(J$320:J$343,MATCH($F162,$B$320:$B$343,0))/INDEX($D$320:$D$343,MATCH($F162,$B$320:$B$343,0)),SUMIFS('Input-Allocators'!G$32:G$80,'Input-Allocators'!$B$32:$B$80,$F162))*$D162</f>
        <v>0</v>
      </c>
      <c r="K162" s="14">
        <f ca="1">IFERROR(INDEX(K$320:K$343,MATCH($F162,$B$320:$B$343,0))/INDEX($D$320:$D$343,MATCH($F162,$B$320:$B$343,0)),SUMIFS('Input-Allocators'!H$32:H$80,'Input-Allocators'!$B$32:$B$80,$F162))*$D162</f>
        <v>0</v>
      </c>
      <c r="L162" s="14">
        <f ca="1">IFERROR(INDEX(L$320:L$343,MATCH($F162,$B$320:$B$343,0))/INDEX($D$320:$D$343,MATCH($F162,$B$320:$B$343,0)),SUMIFS('Input-Allocators'!I$32:I$80,'Input-Allocators'!$B$32:$B$80,$F162))*$D162</f>
        <v>0</v>
      </c>
      <c r="M162" s="14">
        <f ca="1">IFERROR(INDEX(M$320:M$343,MATCH($F162,$B$320:$B$343,0))/INDEX($D$320:$D$343,MATCH($F162,$B$320:$B$343,0)),SUMIFS('Input-Allocators'!J$32:J$80,'Input-Allocators'!$B$32:$B$80,$F162))*$D162</f>
        <v>0</v>
      </c>
      <c r="N162" s="14">
        <f ca="1">IFERROR(INDEX(N$320:N$343,MATCH($F162,$B$320:$B$343,0))/INDEX($D$320:$D$343,MATCH($F162,$B$320:$B$343,0)),SUMIFS('Input-Allocators'!K$32:K$80,'Input-Allocators'!$B$32:$B$80,$F162))*$D162</f>
        <v>0</v>
      </c>
      <c r="O162" s="14">
        <f ca="1">IFERROR(INDEX(O$320:O$343,MATCH($F162,$B$320:$B$343,0))/INDEX($D$320:$D$343,MATCH($F162,$B$320:$B$343,0)),SUMIFS('Input-Allocators'!L$32:L$80,'Input-Allocators'!$B$32:$B$80,$F162))*$D162</f>
        <v>0</v>
      </c>
      <c r="P162" s="14">
        <f ca="1">IFERROR(INDEX(P$320:P$343,MATCH($F162,$B$320:$B$343,0))/INDEX($D$320:$D$343,MATCH($F162,$B$320:$B$343,0)),SUMIFS('Input-Allocators'!M$32:M$80,'Input-Allocators'!$B$32:$B$80,$F162))*$D162</f>
        <v>0</v>
      </c>
      <c r="Q162" s="14">
        <f ca="1">IFERROR(INDEX(Q$320:Q$343,MATCH($F162,$B$320:$B$343,0))/INDEX($D$320:$D$343,MATCH($F162,$B$320:$B$343,0)),SUMIFS('Input-Allocators'!N$32:N$80,'Input-Allocators'!$B$32:$B$80,$F162))*$D162</f>
        <v>0</v>
      </c>
      <c r="R162" s="14">
        <f ca="1">IFERROR(INDEX(R$320:R$343,MATCH($F162,$B$320:$B$343,0))/INDEX($D$320:$D$343,MATCH($F162,$B$320:$B$343,0)),SUMIFS('Input-Allocators'!O$32:O$80,'Input-Allocators'!$B$32:$B$80,$F162))*$D162</f>
        <v>0</v>
      </c>
      <c r="S162" s="14">
        <f ca="1">IFERROR(INDEX(S$320:S$343,MATCH($F162,$B$320:$B$343,0))/INDEX($D$320:$D$343,MATCH($F162,$B$320:$B$343,0)),SUMIFS('Input-Allocators'!P$32:P$80,'Input-Allocators'!$B$32:$B$80,$F162))*$D162</f>
        <v>0</v>
      </c>
      <c r="T162" s="14">
        <f ca="1">IFERROR(INDEX(T$320:T$343,MATCH($F162,$B$320:$B$343,0))/INDEX($D$320:$D$343,MATCH($F162,$B$320:$B$343,0)),SUMIFS('Input-Allocators'!Q$32:Q$80,'Input-Allocators'!$B$32:$B$80,$F162))*$D162</f>
        <v>0</v>
      </c>
      <c r="U162" s="14">
        <f ca="1">IFERROR(INDEX(U$320:U$343,MATCH($F162,$B$320:$B$343,0))/INDEX($D$320:$D$343,MATCH($F162,$B$320:$B$343,0)),SUMIFS('Input-Allocators'!R$32:R$80,'Input-Allocators'!$B$32:$B$80,$F162))*$D162</f>
        <v>0</v>
      </c>
    </row>
    <row r="163" spans="1:21" outlineLevel="1">
      <c r="A163" s="46">
        <f>IF(ISBLANK('Input-Accounts'!A163),"",'Input-Accounts'!A163)</f>
        <v>140</v>
      </c>
      <c r="B163" s="80" t="str">
        <f>IF(ISBLANK('Input-Accounts'!B163),"",'Input-Accounts'!B163)</f>
        <v>Purification expenses</v>
      </c>
      <c r="C163" s="46">
        <f>IF(ISBLANK('Input-Accounts'!C163),"",'Input-Accounts'!C163)</f>
        <v>821</v>
      </c>
      <c r="D163" s="14">
        <f t="shared" ca="1" si="39"/>
        <v>0</v>
      </c>
      <c r="E163" s="14">
        <f t="shared" ca="1" si="40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4">
        <f ca="1">IFERROR(INDEX(G$320:G$343,MATCH($F163,$B$320:$B$343,0))/INDEX($D$320:$D$343,MATCH($F163,$B$320:$B$343,0)),SUMIFS('Input-Allocators'!D$32:D$80,'Input-Allocators'!$B$32:$B$80,$F163))*$D163</f>
        <v>0</v>
      </c>
      <c r="H163" s="14">
        <f ca="1">IFERROR(INDEX(H$320:H$343,MATCH($F163,$B$320:$B$343,0))/INDEX($D$320:$D$343,MATCH($F163,$B$320:$B$343,0)),SUMIFS('Input-Allocators'!E$32:E$80,'Input-Allocators'!$B$32:$B$80,$F163))*$D163</f>
        <v>0</v>
      </c>
      <c r="I163" s="14">
        <f ca="1">IFERROR(INDEX(I$320:I$343,MATCH($F163,$B$320:$B$343,0))/INDEX($D$320:$D$343,MATCH($F163,$B$320:$B$343,0)),SUMIFS('Input-Allocators'!F$32:F$80,'Input-Allocators'!$B$32:$B$80,$F163))*$D163</f>
        <v>0</v>
      </c>
      <c r="J163" s="14">
        <f ca="1">IFERROR(INDEX(J$320:J$343,MATCH($F163,$B$320:$B$343,0))/INDEX($D$320:$D$343,MATCH($F163,$B$320:$B$343,0)),SUMIFS('Input-Allocators'!G$32:G$80,'Input-Allocators'!$B$32:$B$80,$F163))*$D163</f>
        <v>0</v>
      </c>
      <c r="K163" s="14">
        <f ca="1">IFERROR(INDEX(K$320:K$343,MATCH($F163,$B$320:$B$343,0))/INDEX($D$320:$D$343,MATCH($F163,$B$320:$B$343,0)),SUMIFS('Input-Allocators'!H$32:H$80,'Input-Allocators'!$B$32:$B$80,$F163))*$D163</f>
        <v>0</v>
      </c>
      <c r="L163" s="14">
        <f ca="1">IFERROR(INDEX(L$320:L$343,MATCH($F163,$B$320:$B$343,0))/INDEX($D$320:$D$343,MATCH($F163,$B$320:$B$343,0)),SUMIFS('Input-Allocators'!I$32:I$80,'Input-Allocators'!$B$32:$B$80,$F163))*$D163</f>
        <v>0</v>
      </c>
      <c r="M163" s="14">
        <f ca="1">IFERROR(INDEX(M$320:M$343,MATCH($F163,$B$320:$B$343,0))/INDEX($D$320:$D$343,MATCH($F163,$B$320:$B$343,0)),SUMIFS('Input-Allocators'!J$32:J$80,'Input-Allocators'!$B$32:$B$80,$F163))*$D163</f>
        <v>0</v>
      </c>
      <c r="N163" s="14">
        <f ca="1">IFERROR(INDEX(N$320:N$343,MATCH($F163,$B$320:$B$343,0))/INDEX($D$320:$D$343,MATCH($F163,$B$320:$B$343,0)),SUMIFS('Input-Allocators'!K$32:K$80,'Input-Allocators'!$B$32:$B$80,$F163))*$D163</f>
        <v>0</v>
      </c>
      <c r="O163" s="14">
        <f ca="1">IFERROR(INDEX(O$320:O$343,MATCH($F163,$B$320:$B$343,0))/INDEX($D$320:$D$343,MATCH($F163,$B$320:$B$343,0)),SUMIFS('Input-Allocators'!L$32:L$80,'Input-Allocators'!$B$32:$B$80,$F163))*$D163</f>
        <v>0</v>
      </c>
      <c r="P163" s="14">
        <f ca="1">IFERROR(INDEX(P$320:P$343,MATCH($F163,$B$320:$B$343,0))/INDEX($D$320:$D$343,MATCH($F163,$B$320:$B$343,0)),SUMIFS('Input-Allocators'!M$32:M$80,'Input-Allocators'!$B$32:$B$80,$F163))*$D163</f>
        <v>0</v>
      </c>
      <c r="Q163" s="14">
        <f ca="1">IFERROR(INDEX(Q$320:Q$343,MATCH($F163,$B$320:$B$343,0))/INDEX($D$320:$D$343,MATCH($F163,$B$320:$B$343,0)),SUMIFS('Input-Allocators'!N$32:N$80,'Input-Allocators'!$B$32:$B$80,$F163))*$D163</f>
        <v>0</v>
      </c>
      <c r="R163" s="14">
        <f ca="1">IFERROR(INDEX(R$320:R$343,MATCH($F163,$B$320:$B$343,0))/INDEX($D$320:$D$343,MATCH($F163,$B$320:$B$343,0)),SUMIFS('Input-Allocators'!O$32:O$80,'Input-Allocators'!$B$32:$B$80,$F163))*$D163</f>
        <v>0</v>
      </c>
      <c r="S163" s="14">
        <f ca="1">IFERROR(INDEX(S$320:S$343,MATCH($F163,$B$320:$B$343,0))/INDEX($D$320:$D$343,MATCH($F163,$B$320:$B$343,0)),SUMIFS('Input-Allocators'!P$32:P$80,'Input-Allocators'!$B$32:$B$80,$F163))*$D163</f>
        <v>0</v>
      </c>
      <c r="T163" s="14">
        <f ca="1">IFERROR(INDEX(T$320:T$343,MATCH($F163,$B$320:$B$343,0))/INDEX($D$320:$D$343,MATCH($F163,$B$320:$B$343,0)),SUMIFS('Input-Allocators'!Q$32:Q$80,'Input-Allocators'!$B$32:$B$80,$F163))*$D163</f>
        <v>0</v>
      </c>
      <c r="U163" s="14">
        <f ca="1">IFERROR(INDEX(U$320:U$343,MATCH($F163,$B$320:$B$343,0))/INDEX($D$320:$D$343,MATCH($F163,$B$320:$B$343,0)),SUMIFS('Input-Allocators'!R$32:R$80,'Input-Allocators'!$B$32:$B$80,$F163))*$D163</f>
        <v>0</v>
      </c>
    </row>
    <row r="164" spans="1:21" outlineLevel="1">
      <c r="A164" s="46">
        <f>IF(ISBLANK('Input-Accounts'!A164),"",'Input-Accounts'!A164)</f>
        <v>141</v>
      </c>
      <c r="B164" s="80" t="str">
        <f>IF(ISBLANK('Input-Accounts'!B164),"",'Input-Accounts'!B164)</f>
        <v>Exploration and development</v>
      </c>
      <c r="C164" s="46">
        <f>IF(ISBLANK('Input-Accounts'!C164),"",'Input-Accounts'!C164)</f>
        <v>822</v>
      </c>
      <c r="D164" s="14">
        <f t="shared" ca="1" si="39"/>
        <v>0</v>
      </c>
      <c r="E164" s="14">
        <f t="shared" ca="1" si="40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4">
        <f ca="1">IFERROR(INDEX(G$320:G$343,MATCH($F164,$B$320:$B$343,0))/INDEX($D$320:$D$343,MATCH($F164,$B$320:$B$343,0)),SUMIFS('Input-Allocators'!D$32:D$80,'Input-Allocators'!$B$32:$B$80,$F164))*$D164</f>
        <v>0</v>
      </c>
      <c r="H164" s="14">
        <f ca="1">IFERROR(INDEX(H$320:H$343,MATCH($F164,$B$320:$B$343,0))/INDEX($D$320:$D$343,MATCH($F164,$B$320:$B$343,0)),SUMIFS('Input-Allocators'!E$32:E$80,'Input-Allocators'!$B$32:$B$80,$F164))*$D164</f>
        <v>0</v>
      </c>
      <c r="I164" s="14">
        <f ca="1">IFERROR(INDEX(I$320:I$343,MATCH($F164,$B$320:$B$343,0))/INDEX($D$320:$D$343,MATCH($F164,$B$320:$B$343,0)),SUMIFS('Input-Allocators'!F$32:F$80,'Input-Allocators'!$B$32:$B$80,$F164))*$D164</f>
        <v>0</v>
      </c>
      <c r="J164" s="14">
        <f ca="1">IFERROR(INDEX(J$320:J$343,MATCH($F164,$B$320:$B$343,0))/INDEX($D$320:$D$343,MATCH($F164,$B$320:$B$343,0)),SUMIFS('Input-Allocators'!G$32:G$80,'Input-Allocators'!$B$32:$B$80,$F164))*$D164</f>
        <v>0</v>
      </c>
      <c r="K164" s="14">
        <f ca="1">IFERROR(INDEX(K$320:K$343,MATCH($F164,$B$320:$B$343,0))/INDEX($D$320:$D$343,MATCH($F164,$B$320:$B$343,0)),SUMIFS('Input-Allocators'!H$32:H$80,'Input-Allocators'!$B$32:$B$80,$F164))*$D164</f>
        <v>0</v>
      </c>
      <c r="L164" s="14">
        <f ca="1">IFERROR(INDEX(L$320:L$343,MATCH($F164,$B$320:$B$343,0))/INDEX($D$320:$D$343,MATCH($F164,$B$320:$B$343,0)),SUMIFS('Input-Allocators'!I$32:I$80,'Input-Allocators'!$B$32:$B$80,$F164))*$D164</f>
        <v>0</v>
      </c>
      <c r="M164" s="14">
        <f ca="1">IFERROR(INDEX(M$320:M$343,MATCH($F164,$B$320:$B$343,0))/INDEX($D$320:$D$343,MATCH($F164,$B$320:$B$343,0)),SUMIFS('Input-Allocators'!J$32:J$80,'Input-Allocators'!$B$32:$B$80,$F164))*$D164</f>
        <v>0</v>
      </c>
      <c r="N164" s="14">
        <f ca="1">IFERROR(INDEX(N$320:N$343,MATCH($F164,$B$320:$B$343,0))/INDEX($D$320:$D$343,MATCH($F164,$B$320:$B$343,0)),SUMIFS('Input-Allocators'!K$32:K$80,'Input-Allocators'!$B$32:$B$80,$F164))*$D164</f>
        <v>0</v>
      </c>
      <c r="O164" s="14">
        <f ca="1">IFERROR(INDEX(O$320:O$343,MATCH($F164,$B$320:$B$343,0))/INDEX($D$320:$D$343,MATCH($F164,$B$320:$B$343,0)),SUMIFS('Input-Allocators'!L$32:L$80,'Input-Allocators'!$B$32:$B$80,$F164))*$D164</f>
        <v>0</v>
      </c>
      <c r="P164" s="14">
        <f ca="1">IFERROR(INDEX(P$320:P$343,MATCH($F164,$B$320:$B$343,0))/INDEX($D$320:$D$343,MATCH($F164,$B$320:$B$343,0)),SUMIFS('Input-Allocators'!M$32:M$80,'Input-Allocators'!$B$32:$B$80,$F164))*$D164</f>
        <v>0</v>
      </c>
      <c r="Q164" s="14">
        <f ca="1">IFERROR(INDEX(Q$320:Q$343,MATCH($F164,$B$320:$B$343,0))/INDEX($D$320:$D$343,MATCH($F164,$B$320:$B$343,0)),SUMIFS('Input-Allocators'!N$32:N$80,'Input-Allocators'!$B$32:$B$80,$F164))*$D164</f>
        <v>0</v>
      </c>
      <c r="R164" s="14">
        <f ca="1">IFERROR(INDEX(R$320:R$343,MATCH($F164,$B$320:$B$343,0))/INDEX($D$320:$D$343,MATCH($F164,$B$320:$B$343,0)),SUMIFS('Input-Allocators'!O$32:O$80,'Input-Allocators'!$B$32:$B$80,$F164))*$D164</f>
        <v>0</v>
      </c>
      <c r="S164" s="14">
        <f ca="1">IFERROR(INDEX(S$320:S$343,MATCH($F164,$B$320:$B$343,0))/INDEX($D$320:$D$343,MATCH($F164,$B$320:$B$343,0)),SUMIFS('Input-Allocators'!P$32:P$80,'Input-Allocators'!$B$32:$B$80,$F164))*$D164</f>
        <v>0</v>
      </c>
      <c r="T164" s="14">
        <f ca="1">IFERROR(INDEX(T$320:T$343,MATCH($F164,$B$320:$B$343,0))/INDEX($D$320:$D$343,MATCH($F164,$B$320:$B$343,0)),SUMIFS('Input-Allocators'!Q$32:Q$80,'Input-Allocators'!$B$32:$B$80,$F164))*$D164</f>
        <v>0</v>
      </c>
      <c r="U164" s="14">
        <f ca="1">IFERROR(INDEX(U$320:U$343,MATCH($F164,$B$320:$B$343,0))/INDEX($D$320:$D$343,MATCH($F164,$B$320:$B$343,0)),SUMIFS('Input-Allocators'!R$32:R$80,'Input-Allocators'!$B$32:$B$80,$F164))*$D164</f>
        <v>0</v>
      </c>
    </row>
    <row r="165" spans="1:21" outlineLevel="1">
      <c r="A165" s="46">
        <f>IF(ISBLANK('Input-Accounts'!A165),"",'Input-Accounts'!A165)</f>
        <v>142</v>
      </c>
      <c r="B165" s="80" t="str">
        <f>IF(ISBLANK('Input-Accounts'!B165),"",'Input-Accounts'!B165)</f>
        <v>Gas losses</v>
      </c>
      <c r="C165" s="46">
        <f>IF(ISBLANK('Input-Accounts'!C165),"",'Input-Accounts'!C165)</f>
        <v>823</v>
      </c>
      <c r="D165" s="14">
        <f t="shared" ca="1" si="39"/>
        <v>0</v>
      </c>
      <c r="E165" s="14">
        <f t="shared" ca="1" si="40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4">
        <f ca="1">IFERROR(INDEX(G$320:G$343,MATCH($F165,$B$320:$B$343,0))/INDEX($D$320:$D$343,MATCH($F165,$B$320:$B$343,0)),SUMIFS('Input-Allocators'!D$32:D$80,'Input-Allocators'!$B$32:$B$80,$F165))*$D165</f>
        <v>0</v>
      </c>
      <c r="H165" s="14">
        <f ca="1">IFERROR(INDEX(H$320:H$343,MATCH($F165,$B$320:$B$343,0))/INDEX($D$320:$D$343,MATCH($F165,$B$320:$B$343,0)),SUMIFS('Input-Allocators'!E$32:E$80,'Input-Allocators'!$B$32:$B$80,$F165))*$D165</f>
        <v>0</v>
      </c>
      <c r="I165" s="14">
        <f ca="1">IFERROR(INDEX(I$320:I$343,MATCH($F165,$B$320:$B$343,0))/INDEX($D$320:$D$343,MATCH($F165,$B$320:$B$343,0)),SUMIFS('Input-Allocators'!F$32:F$80,'Input-Allocators'!$B$32:$B$80,$F165))*$D165</f>
        <v>0</v>
      </c>
      <c r="J165" s="14">
        <f ca="1">IFERROR(INDEX(J$320:J$343,MATCH($F165,$B$320:$B$343,0))/INDEX($D$320:$D$343,MATCH($F165,$B$320:$B$343,0)),SUMIFS('Input-Allocators'!G$32:G$80,'Input-Allocators'!$B$32:$B$80,$F165))*$D165</f>
        <v>0</v>
      </c>
      <c r="K165" s="14">
        <f ca="1">IFERROR(INDEX(K$320:K$343,MATCH($F165,$B$320:$B$343,0))/INDEX($D$320:$D$343,MATCH($F165,$B$320:$B$343,0)),SUMIFS('Input-Allocators'!H$32:H$80,'Input-Allocators'!$B$32:$B$80,$F165))*$D165</f>
        <v>0</v>
      </c>
      <c r="L165" s="14">
        <f ca="1">IFERROR(INDEX(L$320:L$343,MATCH($F165,$B$320:$B$343,0))/INDEX($D$320:$D$343,MATCH($F165,$B$320:$B$343,0)),SUMIFS('Input-Allocators'!I$32:I$80,'Input-Allocators'!$B$32:$B$80,$F165))*$D165</f>
        <v>0</v>
      </c>
      <c r="M165" s="14">
        <f ca="1">IFERROR(INDEX(M$320:M$343,MATCH($F165,$B$320:$B$343,0))/INDEX($D$320:$D$343,MATCH($F165,$B$320:$B$343,0)),SUMIFS('Input-Allocators'!J$32:J$80,'Input-Allocators'!$B$32:$B$80,$F165))*$D165</f>
        <v>0</v>
      </c>
      <c r="N165" s="14">
        <f ca="1">IFERROR(INDEX(N$320:N$343,MATCH($F165,$B$320:$B$343,0))/INDEX($D$320:$D$343,MATCH($F165,$B$320:$B$343,0)),SUMIFS('Input-Allocators'!K$32:K$80,'Input-Allocators'!$B$32:$B$80,$F165))*$D165</f>
        <v>0</v>
      </c>
      <c r="O165" s="14">
        <f ca="1">IFERROR(INDEX(O$320:O$343,MATCH($F165,$B$320:$B$343,0))/INDEX($D$320:$D$343,MATCH($F165,$B$320:$B$343,0)),SUMIFS('Input-Allocators'!L$32:L$80,'Input-Allocators'!$B$32:$B$80,$F165))*$D165</f>
        <v>0</v>
      </c>
      <c r="P165" s="14">
        <f ca="1">IFERROR(INDEX(P$320:P$343,MATCH($F165,$B$320:$B$343,0))/INDEX($D$320:$D$343,MATCH($F165,$B$320:$B$343,0)),SUMIFS('Input-Allocators'!M$32:M$80,'Input-Allocators'!$B$32:$B$80,$F165))*$D165</f>
        <v>0</v>
      </c>
      <c r="Q165" s="14">
        <f ca="1">IFERROR(INDEX(Q$320:Q$343,MATCH($F165,$B$320:$B$343,0))/INDEX($D$320:$D$343,MATCH($F165,$B$320:$B$343,0)),SUMIFS('Input-Allocators'!N$32:N$80,'Input-Allocators'!$B$32:$B$80,$F165))*$D165</f>
        <v>0</v>
      </c>
      <c r="R165" s="14">
        <f ca="1">IFERROR(INDEX(R$320:R$343,MATCH($F165,$B$320:$B$343,0))/INDEX($D$320:$D$343,MATCH($F165,$B$320:$B$343,0)),SUMIFS('Input-Allocators'!O$32:O$80,'Input-Allocators'!$B$32:$B$80,$F165))*$D165</f>
        <v>0</v>
      </c>
      <c r="S165" s="14">
        <f ca="1">IFERROR(INDEX(S$320:S$343,MATCH($F165,$B$320:$B$343,0))/INDEX($D$320:$D$343,MATCH($F165,$B$320:$B$343,0)),SUMIFS('Input-Allocators'!P$32:P$80,'Input-Allocators'!$B$32:$B$80,$F165))*$D165</f>
        <v>0</v>
      </c>
      <c r="T165" s="14">
        <f ca="1">IFERROR(INDEX(T$320:T$343,MATCH($F165,$B$320:$B$343,0))/INDEX($D$320:$D$343,MATCH($F165,$B$320:$B$343,0)),SUMIFS('Input-Allocators'!Q$32:Q$80,'Input-Allocators'!$B$32:$B$80,$F165))*$D165</f>
        <v>0</v>
      </c>
      <c r="U165" s="14">
        <f ca="1">IFERROR(INDEX(U$320:U$343,MATCH($F165,$B$320:$B$343,0))/INDEX($D$320:$D$343,MATCH($F165,$B$320:$B$343,0)),SUMIFS('Input-Allocators'!R$32:R$80,'Input-Allocators'!$B$32:$B$80,$F165))*$D165</f>
        <v>0</v>
      </c>
    </row>
    <row r="166" spans="1:21" outlineLevel="1">
      <c r="A166" s="46">
        <f>IF(ISBLANK('Input-Accounts'!A166),"",'Input-Accounts'!A166)</f>
        <v>143</v>
      </c>
      <c r="B166" s="80" t="str">
        <f>IF(ISBLANK('Input-Accounts'!B166),"",'Input-Accounts'!B166)</f>
        <v>Other expenses</v>
      </c>
      <c r="C166" s="46">
        <f>IF(ISBLANK('Input-Accounts'!C166),"",'Input-Accounts'!C166)</f>
        <v>824</v>
      </c>
      <c r="D166" s="14">
        <f t="shared" ca="1" si="39"/>
        <v>0</v>
      </c>
      <c r="E166" s="14">
        <f t="shared" ca="1" si="40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4">
        <f ca="1">IFERROR(INDEX(G$320:G$343,MATCH($F166,$B$320:$B$343,0))/INDEX($D$320:$D$343,MATCH($F166,$B$320:$B$343,0)),SUMIFS('Input-Allocators'!D$32:D$80,'Input-Allocators'!$B$32:$B$80,$F166))*$D166</f>
        <v>0</v>
      </c>
      <c r="H166" s="14">
        <f ca="1">IFERROR(INDEX(H$320:H$343,MATCH($F166,$B$320:$B$343,0))/INDEX($D$320:$D$343,MATCH($F166,$B$320:$B$343,0)),SUMIFS('Input-Allocators'!E$32:E$80,'Input-Allocators'!$B$32:$B$80,$F166))*$D166</f>
        <v>0</v>
      </c>
      <c r="I166" s="14">
        <f ca="1">IFERROR(INDEX(I$320:I$343,MATCH($F166,$B$320:$B$343,0))/INDEX($D$320:$D$343,MATCH($F166,$B$320:$B$343,0)),SUMIFS('Input-Allocators'!F$32:F$80,'Input-Allocators'!$B$32:$B$80,$F166))*$D166</f>
        <v>0</v>
      </c>
      <c r="J166" s="14">
        <f ca="1">IFERROR(INDEX(J$320:J$343,MATCH($F166,$B$320:$B$343,0))/INDEX($D$320:$D$343,MATCH($F166,$B$320:$B$343,0)),SUMIFS('Input-Allocators'!G$32:G$80,'Input-Allocators'!$B$32:$B$80,$F166))*$D166</f>
        <v>0</v>
      </c>
      <c r="K166" s="14">
        <f ca="1">IFERROR(INDEX(K$320:K$343,MATCH($F166,$B$320:$B$343,0))/INDEX($D$320:$D$343,MATCH($F166,$B$320:$B$343,0)),SUMIFS('Input-Allocators'!H$32:H$80,'Input-Allocators'!$B$32:$B$80,$F166))*$D166</f>
        <v>0</v>
      </c>
      <c r="L166" s="14">
        <f ca="1">IFERROR(INDEX(L$320:L$343,MATCH($F166,$B$320:$B$343,0))/INDEX($D$320:$D$343,MATCH($F166,$B$320:$B$343,0)),SUMIFS('Input-Allocators'!I$32:I$80,'Input-Allocators'!$B$32:$B$80,$F166))*$D166</f>
        <v>0</v>
      </c>
      <c r="M166" s="14">
        <f ca="1">IFERROR(INDEX(M$320:M$343,MATCH($F166,$B$320:$B$343,0))/INDEX($D$320:$D$343,MATCH($F166,$B$320:$B$343,0)),SUMIFS('Input-Allocators'!J$32:J$80,'Input-Allocators'!$B$32:$B$80,$F166))*$D166</f>
        <v>0</v>
      </c>
      <c r="N166" s="14">
        <f ca="1">IFERROR(INDEX(N$320:N$343,MATCH($F166,$B$320:$B$343,0))/INDEX($D$320:$D$343,MATCH($F166,$B$320:$B$343,0)),SUMIFS('Input-Allocators'!K$32:K$80,'Input-Allocators'!$B$32:$B$80,$F166))*$D166</f>
        <v>0</v>
      </c>
      <c r="O166" s="14">
        <f ca="1">IFERROR(INDEX(O$320:O$343,MATCH($F166,$B$320:$B$343,0))/INDEX($D$320:$D$343,MATCH($F166,$B$320:$B$343,0)),SUMIFS('Input-Allocators'!L$32:L$80,'Input-Allocators'!$B$32:$B$80,$F166))*$D166</f>
        <v>0</v>
      </c>
      <c r="P166" s="14">
        <f ca="1">IFERROR(INDEX(P$320:P$343,MATCH($F166,$B$320:$B$343,0))/INDEX($D$320:$D$343,MATCH($F166,$B$320:$B$343,0)),SUMIFS('Input-Allocators'!M$32:M$80,'Input-Allocators'!$B$32:$B$80,$F166))*$D166</f>
        <v>0</v>
      </c>
      <c r="Q166" s="14">
        <f ca="1">IFERROR(INDEX(Q$320:Q$343,MATCH($F166,$B$320:$B$343,0))/INDEX($D$320:$D$343,MATCH($F166,$B$320:$B$343,0)),SUMIFS('Input-Allocators'!N$32:N$80,'Input-Allocators'!$B$32:$B$80,$F166))*$D166</f>
        <v>0</v>
      </c>
      <c r="R166" s="14">
        <f ca="1">IFERROR(INDEX(R$320:R$343,MATCH($F166,$B$320:$B$343,0))/INDEX($D$320:$D$343,MATCH($F166,$B$320:$B$343,0)),SUMIFS('Input-Allocators'!O$32:O$80,'Input-Allocators'!$B$32:$B$80,$F166))*$D166</f>
        <v>0</v>
      </c>
      <c r="S166" s="14">
        <f ca="1">IFERROR(INDEX(S$320:S$343,MATCH($F166,$B$320:$B$343,0))/INDEX($D$320:$D$343,MATCH($F166,$B$320:$B$343,0)),SUMIFS('Input-Allocators'!P$32:P$80,'Input-Allocators'!$B$32:$B$80,$F166))*$D166</f>
        <v>0</v>
      </c>
      <c r="T166" s="14">
        <f ca="1">IFERROR(INDEX(T$320:T$343,MATCH($F166,$B$320:$B$343,0))/INDEX($D$320:$D$343,MATCH($F166,$B$320:$B$343,0)),SUMIFS('Input-Allocators'!Q$32:Q$80,'Input-Allocators'!$B$32:$B$80,$F166))*$D166</f>
        <v>0</v>
      </c>
      <c r="U166" s="14">
        <f ca="1">IFERROR(INDEX(U$320:U$343,MATCH($F166,$B$320:$B$343,0))/INDEX($D$320:$D$343,MATCH($F166,$B$320:$B$343,0)),SUMIFS('Input-Allocators'!R$32:R$80,'Input-Allocators'!$B$32:$B$80,$F166))*$D166</f>
        <v>0</v>
      </c>
    </row>
    <row r="167" spans="1:21" outlineLevel="1">
      <c r="A167" s="46">
        <f>IF(ISBLANK('Input-Accounts'!A167),"",'Input-Accounts'!A167)</f>
        <v>144</v>
      </c>
      <c r="B167" s="80" t="str">
        <f>IF(ISBLANK('Input-Accounts'!B167),"",'Input-Accounts'!B167)</f>
        <v>Storage well royalties</v>
      </c>
      <c r="C167" s="46">
        <f>IF(ISBLANK('Input-Accounts'!C167),"",'Input-Accounts'!C167)</f>
        <v>825</v>
      </c>
      <c r="D167" s="14">
        <f t="shared" ca="1" si="39"/>
        <v>0</v>
      </c>
      <c r="E167" s="14">
        <f t="shared" ca="1" si="40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4">
        <f ca="1">IFERROR(INDEX(G$320:G$343,MATCH($F167,$B$320:$B$343,0))/INDEX($D$320:$D$343,MATCH($F167,$B$320:$B$343,0)),SUMIFS('Input-Allocators'!D$32:D$80,'Input-Allocators'!$B$32:$B$80,$F167))*$D167</f>
        <v>0</v>
      </c>
      <c r="H167" s="14">
        <f ca="1">IFERROR(INDEX(H$320:H$343,MATCH($F167,$B$320:$B$343,0))/INDEX($D$320:$D$343,MATCH($F167,$B$320:$B$343,0)),SUMIFS('Input-Allocators'!E$32:E$80,'Input-Allocators'!$B$32:$B$80,$F167))*$D167</f>
        <v>0</v>
      </c>
      <c r="I167" s="14">
        <f ca="1">IFERROR(INDEX(I$320:I$343,MATCH($F167,$B$320:$B$343,0))/INDEX($D$320:$D$343,MATCH($F167,$B$320:$B$343,0)),SUMIFS('Input-Allocators'!F$32:F$80,'Input-Allocators'!$B$32:$B$80,$F167))*$D167</f>
        <v>0</v>
      </c>
      <c r="J167" s="14">
        <f ca="1">IFERROR(INDEX(J$320:J$343,MATCH($F167,$B$320:$B$343,0))/INDEX($D$320:$D$343,MATCH($F167,$B$320:$B$343,0)),SUMIFS('Input-Allocators'!G$32:G$80,'Input-Allocators'!$B$32:$B$80,$F167))*$D167</f>
        <v>0</v>
      </c>
      <c r="K167" s="14">
        <f ca="1">IFERROR(INDEX(K$320:K$343,MATCH($F167,$B$320:$B$343,0))/INDEX($D$320:$D$343,MATCH($F167,$B$320:$B$343,0)),SUMIFS('Input-Allocators'!H$32:H$80,'Input-Allocators'!$B$32:$B$80,$F167))*$D167</f>
        <v>0</v>
      </c>
      <c r="L167" s="14">
        <f ca="1">IFERROR(INDEX(L$320:L$343,MATCH($F167,$B$320:$B$343,0))/INDEX($D$320:$D$343,MATCH($F167,$B$320:$B$343,0)),SUMIFS('Input-Allocators'!I$32:I$80,'Input-Allocators'!$B$32:$B$80,$F167))*$D167</f>
        <v>0</v>
      </c>
      <c r="M167" s="14">
        <f ca="1">IFERROR(INDEX(M$320:M$343,MATCH($F167,$B$320:$B$343,0))/INDEX($D$320:$D$343,MATCH($F167,$B$320:$B$343,0)),SUMIFS('Input-Allocators'!J$32:J$80,'Input-Allocators'!$B$32:$B$80,$F167))*$D167</f>
        <v>0</v>
      </c>
      <c r="N167" s="14">
        <f ca="1">IFERROR(INDEX(N$320:N$343,MATCH($F167,$B$320:$B$343,0))/INDEX($D$320:$D$343,MATCH($F167,$B$320:$B$343,0)),SUMIFS('Input-Allocators'!K$32:K$80,'Input-Allocators'!$B$32:$B$80,$F167))*$D167</f>
        <v>0</v>
      </c>
      <c r="O167" s="14">
        <f ca="1">IFERROR(INDEX(O$320:O$343,MATCH($F167,$B$320:$B$343,0))/INDEX($D$320:$D$343,MATCH($F167,$B$320:$B$343,0)),SUMIFS('Input-Allocators'!L$32:L$80,'Input-Allocators'!$B$32:$B$80,$F167))*$D167</f>
        <v>0</v>
      </c>
      <c r="P167" s="14">
        <f ca="1">IFERROR(INDEX(P$320:P$343,MATCH($F167,$B$320:$B$343,0))/INDEX($D$320:$D$343,MATCH($F167,$B$320:$B$343,0)),SUMIFS('Input-Allocators'!M$32:M$80,'Input-Allocators'!$B$32:$B$80,$F167))*$D167</f>
        <v>0</v>
      </c>
      <c r="Q167" s="14">
        <f ca="1">IFERROR(INDEX(Q$320:Q$343,MATCH($F167,$B$320:$B$343,0))/INDEX($D$320:$D$343,MATCH($F167,$B$320:$B$343,0)),SUMIFS('Input-Allocators'!N$32:N$80,'Input-Allocators'!$B$32:$B$80,$F167))*$D167</f>
        <v>0</v>
      </c>
      <c r="R167" s="14">
        <f ca="1">IFERROR(INDEX(R$320:R$343,MATCH($F167,$B$320:$B$343,0))/INDEX($D$320:$D$343,MATCH($F167,$B$320:$B$343,0)),SUMIFS('Input-Allocators'!O$32:O$80,'Input-Allocators'!$B$32:$B$80,$F167))*$D167</f>
        <v>0</v>
      </c>
      <c r="S167" s="14">
        <f ca="1">IFERROR(INDEX(S$320:S$343,MATCH($F167,$B$320:$B$343,0))/INDEX($D$320:$D$343,MATCH($F167,$B$320:$B$343,0)),SUMIFS('Input-Allocators'!P$32:P$80,'Input-Allocators'!$B$32:$B$80,$F167))*$D167</f>
        <v>0</v>
      </c>
      <c r="T167" s="14">
        <f ca="1">IFERROR(INDEX(T$320:T$343,MATCH($F167,$B$320:$B$343,0))/INDEX($D$320:$D$343,MATCH($F167,$B$320:$B$343,0)),SUMIFS('Input-Allocators'!Q$32:Q$80,'Input-Allocators'!$B$32:$B$80,$F167))*$D167</f>
        <v>0</v>
      </c>
      <c r="U167" s="14">
        <f ca="1">IFERROR(INDEX(U$320:U$343,MATCH($F167,$B$320:$B$343,0))/INDEX($D$320:$D$343,MATCH($F167,$B$320:$B$343,0)),SUMIFS('Input-Allocators'!R$32:R$80,'Input-Allocators'!$B$32:$B$80,$F167))*$D167</f>
        <v>0</v>
      </c>
    </row>
    <row r="168" spans="1:21" outlineLevel="1">
      <c r="A168" s="46">
        <f>IF(ISBLANK('Input-Accounts'!A168),"",'Input-Accounts'!A168)</f>
        <v>145</v>
      </c>
      <c r="B168" s="80" t="str">
        <f>IF(ISBLANK('Input-Accounts'!B168),"",'Input-Accounts'!B168)</f>
        <v>Rents</v>
      </c>
      <c r="C168" s="46">
        <f>IF(ISBLANK('Input-Accounts'!C168),"",'Input-Accounts'!C168)</f>
        <v>826</v>
      </c>
      <c r="D168" s="14">
        <f t="shared" ca="1" si="39"/>
        <v>0</v>
      </c>
      <c r="E168" s="14">
        <f t="shared" ca="1" si="40"/>
        <v>0</v>
      </c>
      <c r="F168" s="46" t="str" cm="1">
        <f t="array" aca="1" ref="F168" ca="1">IF(D168=0,"-",IF('Input-Accounts'!$E168&lt;&gt;0,'Input-Accounts'!$E168,INDEX('Input-Accounts'!$H168:$J168,,MATCH($F$6,'Input-Accounts'!$H$6:$J$6,0))))</f>
        <v>-</v>
      </c>
      <c r="G168" s="14">
        <f ca="1">IFERROR(INDEX(G$320:G$343,MATCH($F168,$B$320:$B$343,0))/INDEX($D$320:$D$343,MATCH($F168,$B$320:$B$343,0)),SUMIFS('Input-Allocators'!D$32:D$80,'Input-Allocators'!$B$32:$B$80,$F168))*$D168</f>
        <v>0</v>
      </c>
      <c r="H168" s="14">
        <f ca="1">IFERROR(INDEX(H$320:H$343,MATCH($F168,$B$320:$B$343,0))/INDEX($D$320:$D$343,MATCH($F168,$B$320:$B$343,0)),SUMIFS('Input-Allocators'!E$32:E$80,'Input-Allocators'!$B$32:$B$80,$F168))*$D168</f>
        <v>0</v>
      </c>
      <c r="I168" s="14">
        <f ca="1">IFERROR(INDEX(I$320:I$343,MATCH($F168,$B$320:$B$343,0))/INDEX($D$320:$D$343,MATCH($F168,$B$320:$B$343,0)),SUMIFS('Input-Allocators'!F$32:F$80,'Input-Allocators'!$B$32:$B$80,$F168))*$D168</f>
        <v>0</v>
      </c>
      <c r="J168" s="14">
        <f ca="1">IFERROR(INDEX(J$320:J$343,MATCH($F168,$B$320:$B$343,0))/INDEX($D$320:$D$343,MATCH($F168,$B$320:$B$343,0)),SUMIFS('Input-Allocators'!G$32:G$80,'Input-Allocators'!$B$32:$B$80,$F168))*$D168</f>
        <v>0</v>
      </c>
      <c r="K168" s="14">
        <f ca="1">IFERROR(INDEX(K$320:K$343,MATCH($F168,$B$320:$B$343,0))/INDEX($D$320:$D$343,MATCH($F168,$B$320:$B$343,0)),SUMIFS('Input-Allocators'!H$32:H$80,'Input-Allocators'!$B$32:$B$80,$F168))*$D168</f>
        <v>0</v>
      </c>
      <c r="L168" s="14">
        <f ca="1">IFERROR(INDEX(L$320:L$343,MATCH($F168,$B$320:$B$343,0))/INDEX($D$320:$D$343,MATCH($F168,$B$320:$B$343,0)),SUMIFS('Input-Allocators'!I$32:I$80,'Input-Allocators'!$B$32:$B$80,$F168))*$D168</f>
        <v>0</v>
      </c>
      <c r="M168" s="14">
        <f ca="1">IFERROR(INDEX(M$320:M$343,MATCH($F168,$B$320:$B$343,0))/INDEX($D$320:$D$343,MATCH($F168,$B$320:$B$343,0)),SUMIFS('Input-Allocators'!J$32:J$80,'Input-Allocators'!$B$32:$B$80,$F168))*$D168</f>
        <v>0</v>
      </c>
      <c r="N168" s="14">
        <f ca="1">IFERROR(INDEX(N$320:N$343,MATCH($F168,$B$320:$B$343,0))/INDEX($D$320:$D$343,MATCH($F168,$B$320:$B$343,0)),SUMIFS('Input-Allocators'!K$32:K$80,'Input-Allocators'!$B$32:$B$80,$F168))*$D168</f>
        <v>0</v>
      </c>
      <c r="O168" s="14">
        <f ca="1">IFERROR(INDEX(O$320:O$343,MATCH($F168,$B$320:$B$343,0))/INDEX($D$320:$D$343,MATCH($F168,$B$320:$B$343,0)),SUMIFS('Input-Allocators'!L$32:L$80,'Input-Allocators'!$B$32:$B$80,$F168))*$D168</f>
        <v>0</v>
      </c>
      <c r="P168" s="14">
        <f ca="1">IFERROR(INDEX(P$320:P$343,MATCH($F168,$B$320:$B$343,0))/INDEX($D$320:$D$343,MATCH($F168,$B$320:$B$343,0)),SUMIFS('Input-Allocators'!M$32:M$80,'Input-Allocators'!$B$32:$B$80,$F168))*$D168</f>
        <v>0</v>
      </c>
      <c r="Q168" s="14">
        <f ca="1">IFERROR(INDEX(Q$320:Q$343,MATCH($F168,$B$320:$B$343,0))/INDEX($D$320:$D$343,MATCH($F168,$B$320:$B$343,0)),SUMIFS('Input-Allocators'!N$32:N$80,'Input-Allocators'!$B$32:$B$80,$F168))*$D168</f>
        <v>0</v>
      </c>
      <c r="R168" s="14">
        <f ca="1">IFERROR(INDEX(R$320:R$343,MATCH($F168,$B$320:$B$343,0))/INDEX($D$320:$D$343,MATCH($F168,$B$320:$B$343,0)),SUMIFS('Input-Allocators'!O$32:O$80,'Input-Allocators'!$B$32:$B$80,$F168))*$D168</f>
        <v>0</v>
      </c>
      <c r="S168" s="14">
        <f ca="1">IFERROR(INDEX(S$320:S$343,MATCH($F168,$B$320:$B$343,0))/INDEX($D$320:$D$343,MATCH($F168,$B$320:$B$343,0)),SUMIFS('Input-Allocators'!P$32:P$80,'Input-Allocators'!$B$32:$B$80,$F168))*$D168</f>
        <v>0</v>
      </c>
      <c r="T168" s="14">
        <f ca="1">IFERROR(INDEX(T$320:T$343,MATCH($F168,$B$320:$B$343,0))/INDEX($D$320:$D$343,MATCH($F168,$B$320:$B$343,0)),SUMIFS('Input-Allocators'!Q$32:Q$80,'Input-Allocators'!$B$32:$B$80,$F168))*$D168</f>
        <v>0</v>
      </c>
      <c r="U168" s="14">
        <f ca="1">IFERROR(INDEX(U$320:U$343,MATCH($F168,$B$320:$B$343,0))/INDEX($D$320:$D$343,MATCH($F168,$B$320:$B$343,0)),SUMIFS('Input-Allocators'!R$32:R$80,'Input-Allocators'!$B$32:$B$80,$F168))*$D168</f>
        <v>0</v>
      </c>
    </row>
    <row r="169" spans="1:21" outlineLevel="1">
      <c r="A169" s="46">
        <f>IF(ISBLANK('Input-Accounts'!A169),"",'Input-Accounts'!A169)</f>
        <v>146</v>
      </c>
      <c r="B169" t="str">
        <f>IF(ISBLANK('Input-Accounts'!B169),"",'Input-Accounts'!B169)</f>
        <v>Subtotal - Underground Storage Expenses - Operation</v>
      </c>
      <c r="C169" s="46" t="str">
        <f>IF(ISBLANK('Input-Accounts'!C169),"",'Input-Accounts'!C169)</f>
        <v/>
      </c>
      <c r="D169" s="174">
        <f ca="1">SUBTOTAL(9,D156:D168)</f>
        <v>0</v>
      </c>
      <c r="E169" s="14">
        <f t="shared" ca="1" si="40"/>
        <v>0</v>
      </c>
      <c r="F169" s="46"/>
      <c r="G169" s="174">
        <f t="shared" ref="G169:U169" ca="1" si="41">SUBTOTAL(9,G156:G168)</f>
        <v>0</v>
      </c>
      <c r="H169" s="174">
        <f t="shared" ca="1" si="41"/>
        <v>0</v>
      </c>
      <c r="I169" s="174">
        <f t="shared" ca="1" si="41"/>
        <v>0</v>
      </c>
      <c r="J169" s="174">
        <f t="shared" ca="1" si="41"/>
        <v>0</v>
      </c>
      <c r="K169" s="174">
        <f t="shared" ca="1" si="41"/>
        <v>0</v>
      </c>
      <c r="L169" s="174">
        <f t="shared" ca="1" si="41"/>
        <v>0</v>
      </c>
      <c r="M169" s="174">
        <f t="shared" ca="1" si="41"/>
        <v>0</v>
      </c>
      <c r="N169" s="174">
        <f t="shared" ca="1" si="41"/>
        <v>0</v>
      </c>
      <c r="O169" s="174">
        <f t="shared" ca="1" si="41"/>
        <v>0</v>
      </c>
      <c r="P169" s="174">
        <f t="shared" ca="1" si="41"/>
        <v>0</v>
      </c>
      <c r="Q169" s="174">
        <f t="shared" ca="1" si="41"/>
        <v>0</v>
      </c>
      <c r="R169" s="174">
        <f t="shared" ca="1" si="41"/>
        <v>0</v>
      </c>
      <c r="S169" s="174">
        <f t="shared" ca="1" si="41"/>
        <v>0</v>
      </c>
      <c r="T169" s="174">
        <f t="shared" ca="1" si="41"/>
        <v>0</v>
      </c>
      <c r="U169" s="174">
        <f t="shared" ca="1" si="41"/>
        <v>0</v>
      </c>
    </row>
    <row r="170" spans="1:21" outlineLevel="1">
      <c r="A170" s="46" t="str">
        <f>IF(ISBLANK('Input-Accounts'!A170),"",'Input-Accounts'!A170)</f>
        <v/>
      </c>
      <c r="B170" t="str">
        <f>IF(ISBLANK('Input-Accounts'!B170),"",'Input-Accounts'!B170)</f>
        <v/>
      </c>
      <c r="C170" s="46" t="str">
        <f>IF(ISBLANK('Input-Accounts'!C170),"",'Input-Accounts'!C170)</f>
        <v/>
      </c>
      <c r="D170" s="14"/>
      <c r="E170" s="14"/>
      <c r="F170" s="46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outlineLevel="1">
      <c r="A171" s="46">
        <f>IF(ISBLANK('Input-Accounts'!A171),"",'Input-Accounts'!A171)</f>
        <v>147</v>
      </c>
      <c r="B171" s="1" t="str">
        <f>IF(ISBLANK('Input-Accounts'!B171),"",'Input-Accounts'!B171)</f>
        <v>Transmission Operation Expenses</v>
      </c>
      <c r="D171" s="14"/>
      <c r="E171" s="14"/>
      <c r="F171" s="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outlineLevel="1">
      <c r="A172" s="46">
        <f>IF(ISBLANK('Input-Accounts'!A172),"",'Input-Accounts'!A172)</f>
        <v>148</v>
      </c>
      <c r="B172" s="80" t="str">
        <f>IF(ISBLANK('Input-Accounts'!B172),"",'Input-Accounts'!B172)</f>
        <v>Operation supervision and engineering</v>
      </c>
      <c r="C172" s="46">
        <f>IF(ISBLANK('Input-Accounts'!C172),"",'Input-Accounts'!C172)</f>
        <v>850</v>
      </c>
      <c r="D172" s="14">
        <f t="shared" ref="D172:D182" ca="1" si="42">INDIRECT("Classification!"&amp;$D$5&amp;ROW())</f>
        <v>0</v>
      </c>
      <c r="E172" s="14">
        <f t="shared" ref="E172:E183" ca="1" si="43">IFERROR(IF(D172="","",IF(D172=0,0,IF(ABS(D172-SUM($G172:$U172))&lt;Check_Limit,0,1))),1)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4">
        <f ca="1">IFERROR(INDEX(G$320:G$343,MATCH($F172,$B$320:$B$343,0))/INDEX($D$320:$D$343,MATCH($F172,$B$320:$B$343,0)),SUMIFS('Input-Allocators'!D$32:D$80,'Input-Allocators'!$B$32:$B$80,$F172))*$D172</f>
        <v>0</v>
      </c>
      <c r="H172" s="14">
        <f ca="1">IFERROR(INDEX(H$320:H$343,MATCH($F172,$B$320:$B$343,0))/INDEX($D$320:$D$343,MATCH($F172,$B$320:$B$343,0)),SUMIFS('Input-Allocators'!E$32:E$80,'Input-Allocators'!$B$32:$B$80,$F172))*$D172</f>
        <v>0</v>
      </c>
      <c r="I172" s="14">
        <f ca="1">IFERROR(INDEX(I$320:I$343,MATCH($F172,$B$320:$B$343,0))/INDEX($D$320:$D$343,MATCH($F172,$B$320:$B$343,0)),SUMIFS('Input-Allocators'!F$32:F$80,'Input-Allocators'!$B$32:$B$80,$F172))*$D172</f>
        <v>0</v>
      </c>
      <c r="J172" s="14">
        <f ca="1">IFERROR(INDEX(J$320:J$343,MATCH($F172,$B$320:$B$343,0))/INDEX($D$320:$D$343,MATCH($F172,$B$320:$B$343,0)),SUMIFS('Input-Allocators'!G$32:G$80,'Input-Allocators'!$B$32:$B$80,$F172))*$D172</f>
        <v>0</v>
      </c>
      <c r="K172" s="14">
        <f ca="1">IFERROR(INDEX(K$320:K$343,MATCH($F172,$B$320:$B$343,0))/INDEX($D$320:$D$343,MATCH($F172,$B$320:$B$343,0)),SUMIFS('Input-Allocators'!H$32:H$80,'Input-Allocators'!$B$32:$B$80,$F172))*$D172</f>
        <v>0</v>
      </c>
      <c r="L172" s="14">
        <f ca="1">IFERROR(INDEX(L$320:L$343,MATCH($F172,$B$320:$B$343,0))/INDEX($D$320:$D$343,MATCH($F172,$B$320:$B$343,0)),SUMIFS('Input-Allocators'!I$32:I$80,'Input-Allocators'!$B$32:$B$80,$F172))*$D172</f>
        <v>0</v>
      </c>
      <c r="M172" s="14">
        <f ca="1">IFERROR(INDEX(M$320:M$343,MATCH($F172,$B$320:$B$343,0))/INDEX($D$320:$D$343,MATCH($F172,$B$320:$B$343,0)),SUMIFS('Input-Allocators'!J$32:J$80,'Input-Allocators'!$B$32:$B$80,$F172))*$D172</f>
        <v>0</v>
      </c>
      <c r="N172" s="14">
        <f ca="1">IFERROR(INDEX(N$320:N$343,MATCH($F172,$B$320:$B$343,0))/INDEX($D$320:$D$343,MATCH($F172,$B$320:$B$343,0)),SUMIFS('Input-Allocators'!K$32:K$80,'Input-Allocators'!$B$32:$B$80,$F172))*$D172</f>
        <v>0</v>
      </c>
      <c r="O172" s="14">
        <f ca="1">IFERROR(INDEX(O$320:O$343,MATCH($F172,$B$320:$B$343,0))/INDEX($D$320:$D$343,MATCH($F172,$B$320:$B$343,0)),SUMIFS('Input-Allocators'!L$32:L$80,'Input-Allocators'!$B$32:$B$80,$F172))*$D172</f>
        <v>0</v>
      </c>
      <c r="P172" s="14">
        <f ca="1">IFERROR(INDEX(P$320:P$343,MATCH($F172,$B$320:$B$343,0))/INDEX($D$320:$D$343,MATCH($F172,$B$320:$B$343,0)),SUMIFS('Input-Allocators'!M$32:M$80,'Input-Allocators'!$B$32:$B$80,$F172))*$D172</f>
        <v>0</v>
      </c>
      <c r="Q172" s="14">
        <f ca="1">IFERROR(INDEX(Q$320:Q$343,MATCH($F172,$B$320:$B$343,0))/INDEX($D$320:$D$343,MATCH($F172,$B$320:$B$343,0)),SUMIFS('Input-Allocators'!N$32:N$80,'Input-Allocators'!$B$32:$B$80,$F172))*$D172</f>
        <v>0</v>
      </c>
      <c r="R172" s="14">
        <f ca="1">IFERROR(INDEX(R$320:R$343,MATCH($F172,$B$320:$B$343,0))/INDEX($D$320:$D$343,MATCH($F172,$B$320:$B$343,0)),SUMIFS('Input-Allocators'!O$32:O$80,'Input-Allocators'!$B$32:$B$80,$F172))*$D172</f>
        <v>0</v>
      </c>
      <c r="S172" s="14">
        <f ca="1">IFERROR(INDEX(S$320:S$343,MATCH($F172,$B$320:$B$343,0))/INDEX($D$320:$D$343,MATCH($F172,$B$320:$B$343,0)),SUMIFS('Input-Allocators'!P$32:P$80,'Input-Allocators'!$B$32:$B$80,$F172))*$D172</f>
        <v>0</v>
      </c>
      <c r="T172" s="14">
        <f ca="1">IFERROR(INDEX(T$320:T$343,MATCH($F172,$B$320:$B$343,0))/INDEX($D$320:$D$343,MATCH($F172,$B$320:$B$343,0)),SUMIFS('Input-Allocators'!Q$32:Q$80,'Input-Allocators'!$B$32:$B$80,$F172))*$D172</f>
        <v>0</v>
      </c>
      <c r="U172" s="14">
        <f ca="1">IFERROR(INDEX(U$320:U$343,MATCH($F172,$B$320:$B$343,0))/INDEX($D$320:$D$343,MATCH($F172,$B$320:$B$343,0)),SUMIFS('Input-Allocators'!R$32:R$80,'Input-Allocators'!$B$32:$B$80,$F172))*$D172</f>
        <v>0</v>
      </c>
    </row>
    <row r="173" spans="1:21" outlineLevel="1">
      <c r="A173" s="46">
        <f>IF(ISBLANK('Input-Accounts'!A173),"",'Input-Accounts'!A173)</f>
        <v>149</v>
      </c>
      <c r="B173" s="80" t="str">
        <f>IF(ISBLANK('Input-Accounts'!B173),"",'Input-Accounts'!B173)</f>
        <v>System control and load dispatching</v>
      </c>
      <c r="C173" s="46">
        <f>IF(ISBLANK('Input-Accounts'!C173),"",'Input-Accounts'!C173)</f>
        <v>851</v>
      </c>
      <c r="D173" s="14">
        <f t="shared" ca="1" si="42"/>
        <v>0</v>
      </c>
      <c r="E173" s="14">
        <f t="shared" ca="1" si="43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4">
        <f ca="1">IFERROR(INDEX(G$320:G$343,MATCH($F173,$B$320:$B$343,0))/INDEX($D$320:$D$343,MATCH($F173,$B$320:$B$343,0)),SUMIFS('Input-Allocators'!D$32:D$80,'Input-Allocators'!$B$32:$B$80,$F173))*$D173</f>
        <v>0</v>
      </c>
      <c r="H173" s="14">
        <f ca="1">IFERROR(INDEX(H$320:H$343,MATCH($F173,$B$320:$B$343,0))/INDEX($D$320:$D$343,MATCH($F173,$B$320:$B$343,0)),SUMIFS('Input-Allocators'!E$32:E$80,'Input-Allocators'!$B$32:$B$80,$F173))*$D173</f>
        <v>0</v>
      </c>
      <c r="I173" s="14">
        <f ca="1">IFERROR(INDEX(I$320:I$343,MATCH($F173,$B$320:$B$343,0))/INDEX($D$320:$D$343,MATCH($F173,$B$320:$B$343,0)),SUMIFS('Input-Allocators'!F$32:F$80,'Input-Allocators'!$B$32:$B$80,$F173))*$D173</f>
        <v>0</v>
      </c>
      <c r="J173" s="14">
        <f ca="1">IFERROR(INDEX(J$320:J$343,MATCH($F173,$B$320:$B$343,0))/INDEX($D$320:$D$343,MATCH($F173,$B$320:$B$343,0)),SUMIFS('Input-Allocators'!G$32:G$80,'Input-Allocators'!$B$32:$B$80,$F173))*$D173</f>
        <v>0</v>
      </c>
      <c r="K173" s="14">
        <f ca="1">IFERROR(INDEX(K$320:K$343,MATCH($F173,$B$320:$B$343,0))/INDEX($D$320:$D$343,MATCH($F173,$B$320:$B$343,0)),SUMIFS('Input-Allocators'!H$32:H$80,'Input-Allocators'!$B$32:$B$80,$F173))*$D173</f>
        <v>0</v>
      </c>
      <c r="L173" s="14">
        <f ca="1">IFERROR(INDEX(L$320:L$343,MATCH($F173,$B$320:$B$343,0))/INDEX($D$320:$D$343,MATCH($F173,$B$320:$B$343,0)),SUMIFS('Input-Allocators'!I$32:I$80,'Input-Allocators'!$B$32:$B$80,$F173))*$D173</f>
        <v>0</v>
      </c>
      <c r="M173" s="14">
        <f ca="1">IFERROR(INDEX(M$320:M$343,MATCH($F173,$B$320:$B$343,0))/INDEX($D$320:$D$343,MATCH($F173,$B$320:$B$343,0)),SUMIFS('Input-Allocators'!J$32:J$80,'Input-Allocators'!$B$32:$B$80,$F173))*$D173</f>
        <v>0</v>
      </c>
      <c r="N173" s="14">
        <f ca="1">IFERROR(INDEX(N$320:N$343,MATCH($F173,$B$320:$B$343,0))/INDEX($D$320:$D$343,MATCH($F173,$B$320:$B$343,0)),SUMIFS('Input-Allocators'!K$32:K$80,'Input-Allocators'!$B$32:$B$80,$F173))*$D173</f>
        <v>0</v>
      </c>
      <c r="O173" s="14">
        <f ca="1">IFERROR(INDEX(O$320:O$343,MATCH($F173,$B$320:$B$343,0))/INDEX($D$320:$D$343,MATCH($F173,$B$320:$B$343,0)),SUMIFS('Input-Allocators'!L$32:L$80,'Input-Allocators'!$B$32:$B$80,$F173))*$D173</f>
        <v>0</v>
      </c>
      <c r="P173" s="14">
        <f ca="1">IFERROR(INDEX(P$320:P$343,MATCH($F173,$B$320:$B$343,0))/INDEX($D$320:$D$343,MATCH($F173,$B$320:$B$343,0)),SUMIFS('Input-Allocators'!M$32:M$80,'Input-Allocators'!$B$32:$B$80,$F173))*$D173</f>
        <v>0</v>
      </c>
      <c r="Q173" s="14">
        <f ca="1">IFERROR(INDEX(Q$320:Q$343,MATCH($F173,$B$320:$B$343,0))/INDEX($D$320:$D$343,MATCH($F173,$B$320:$B$343,0)),SUMIFS('Input-Allocators'!N$32:N$80,'Input-Allocators'!$B$32:$B$80,$F173))*$D173</f>
        <v>0</v>
      </c>
      <c r="R173" s="14">
        <f ca="1">IFERROR(INDEX(R$320:R$343,MATCH($F173,$B$320:$B$343,0))/INDEX($D$320:$D$343,MATCH($F173,$B$320:$B$343,0)),SUMIFS('Input-Allocators'!O$32:O$80,'Input-Allocators'!$B$32:$B$80,$F173))*$D173</f>
        <v>0</v>
      </c>
      <c r="S173" s="14">
        <f ca="1">IFERROR(INDEX(S$320:S$343,MATCH($F173,$B$320:$B$343,0))/INDEX($D$320:$D$343,MATCH($F173,$B$320:$B$343,0)),SUMIFS('Input-Allocators'!P$32:P$80,'Input-Allocators'!$B$32:$B$80,$F173))*$D173</f>
        <v>0</v>
      </c>
      <c r="T173" s="14">
        <f ca="1">IFERROR(INDEX(T$320:T$343,MATCH($F173,$B$320:$B$343,0))/INDEX($D$320:$D$343,MATCH($F173,$B$320:$B$343,0)),SUMIFS('Input-Allocators'!Q$32:Q$80,'Input-Allocators'!$B$32:$B$80,$F173))*$D173</f>
        <v>0</v>
      </c>
      <c r="U173" s="14">
        <f ca="1">IFERROR(INDEX(U$320:U$343,MATCH($F173,$B$320:$B$343,0))/INDEX($D$320:$D$343,MATCH($F173,$B$320:$B$343,0)),SUMIFS('Input-Allocators'!R$32:R$80,'Input-Allocators'!$B$32:$B$80,$F173))*$D173</f>
        <v>0</v>
      </c>
    </row>
    <row r="174" spans="1:21" outlineLevel="1">
      <c r="A174" s="46">
        <f>IF(ISBLANK('Input-Accounts'!A174),"",'Input-Accounts'!A174)</f>
        <v>150</v>
      </c>
      <c r="B174" s="80" t="str">
        <f>IF(ISBLANK('Input-Accounts'!B174),"",'Input-Accounts'!B174)</f>
        <v>Communication system expenses</v>
      </c>
      <c r="C174" s="46">
        <f>IF(ISBLANK('Input-Accounts'!C174),"",'Input-Accounts'!C174)</f>
        <v>852</v>
      </c>
      <c r="D174" s="14">
        <f t="shared" ca="1" si="42"/>
        <v>0</v>
      </c>
      <c r="E174" s="14">
        <f t="shared" ca="1" si="43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4">
        <f ca="1">IFERROR(INDEX(G$320:G$343,MATCH($F174,$B$320:$B$343,0))/INDEX($D$320:$D$343,MATCH($F174,$B$320:$B$343,0)),SUMIFS('Input-Allocators'!D$32:D$80,'Input-Allocators'!$B$32:$B$80,$F174))*$D174</f>
        <v>0</v>
      </c>
      <c r="H174" s="14">
        <f ca="1">IFERROR(INDEX(H$320:H$343,MATCH($F174,$B$320:$B$343,0))/INDEX($D$320:$D$343,MATCH($F174,$B$320:$B$343,0)),SUMIFS('Input-Allocators'!E$32:E$80,'Input-Allocators'!$B$32:$B$80,$F174))*$D174</f>
        <v>0</v>
      </c>
      <c r="I174" s="14">
        <f ca="1">IFERROR(INDEX(I$320:I$343,MATCH($F174,$B$320:$B$343,0))/INDEX($D$320:$D$343,MATCH($F174,$B$320:$B$343,0)),SUMIFS('Input-Allocators'!F$32:F$80,'Input-Allocators'!$B$32:$B$80,$F174))*$D174</f>
        <v>0</v>
      </c>
      <c r="J174" s="14">
        <f ca="1">IFERROR(INDEX(J$320:J$343,MATCH($F174,$B$320:$B$343,0))/INDEX($D$320:$D$343,MATCH($F174,$B$320:$B$343,0)),SUMIFS('Input-Allocators'!G$32:G$80,'Input-Allocators'!$B$32:$B$80,$F174))*$D174</f>
        <v>0</v>
      </c>
      <c r="K174" s="14">
        <f ca="1">IFERROR(INDEX(K$320:K$343,MATCH($F174,$B$320:$B$343,0))/INDEX($D$320:$D$343,MATCH($F174,$B$320:$B$343,0)),SUMIFS('Input-Allocators'!H$32:H$80,'Input-Allocators'!$B$32:$B$80,$F174))*$D174</f>
        <v>0</v>
      </c>
      <c r="L174" s="14">
        <f ca="1">IFERROR(INDEX(L$320:L$343,MATCH($F174,$B$320:$B$343,0))/INDEX($D$320:$D$343,MATCH($F174,$B$320:$B$343,0)),SUMIFS('Input-Allocators'!I$32:I$80,'Input-Allocators'!$B$32:$B$80,$F174))*$D174</f>
        <v>0</v>
      </c>
      <c r="M174" s="14">
        <f ca="1">IFERROR(INDEX(M$320:M$343,MATCH($F174,$B$320:$B$343,0))/INDEX($D$320:$D$343,MATCH($F174,$B$320:$B$343,0)),SUMIFS('Input-Allocators'!J$32:J$80,'Input-Allocators'!$B$32:$B$80,$F174))*$D174</f>
        <v>0</v>
      </c>
      <c r="N174" s="14">
        <f ca="1">IFERROR(INDEX(N$320:N$343,MATCH($F174,$B$320:$B$343,0))/INDEX($D$320:$D$343,MATCH($F174,$B$320:$B$343,0)),SUMIFS('Input-Allocators'!K$32:K$80,'Input-Allocators'!$B$32:$B$80,$F174))*$D174</f>
        <v>0</v>
      </c>
      <c r="O174" s="14">
        <f ca="1">IFERROR(INDEX(O$320:O$343,MATCH($F174,$B$320:$B$343,0))/INDEX($D$320:$D$343,MATCH($F174,$B$320:$B$343,0)),SUMIFS('Input-Allocators'!L$32:L$80,'Input-Allocators'!$B$32:$B$80,$F174))*$D174</f>
        <v>0</v>
      </c>
      <c r="P174" s="14">
        <f ca="1">IFERROR(INDEX(P$320:P$343,MATCH($F174,$B$320:$B$343,0))/INDEX($D$320:$D$343,MATCH($F174,$B$320:$B$343,0)),SUMIFS('Input-Allocators'!M$32:M$80,'Input-Allocators'!$B$32:$B$80,$F174))*$D174</f>
        <v>0</v>
      </c>
      <c r="Q174" s="14">
        <f ca="1">IFERROR(INDEX(Q$320:Q$343,MATCH($F174,$B$320:$B$343,0))/INDEX($D$320:$D$343,MATCH($F174,$B$320:$B$343,0)),SUMIFS('Input-Allocators'!N$32:N$80,'Input-Allocators'!$B$32:$B$80,$F174))*$D174</f>
        <v>0</v>
      </c>
      <c r="R174" s="14">
        <f ca="1">IFERROR(INDEX(R$320:R$343,MATCH($F174,$B$320:$B$343,0))/INDEX($D$320:$D$343,MATCH($F174,$B$320:$B$343,0)),SUMIFS('Input-Allocators'!O$32:O$80,'Input-Allocators'!$B$32:$B$80,$F174))*$D174</f>
        <v>0</v>
      </c>
      <c r="S174" s="14">
        <f ca="1">IFERROR(INDEX(S$320:S$343,MATCH($F174,$B$320:$B$343,0))/INDEX($D$320:$D$343,MATCH($F174,$B$320:$B$343,0)),SUMIFS('Input-Allocators'!P$32:P$80,'Input-Allocators'!$B$32:$B$80,$F174))*$D174</f>
        <v>0</v>
      </c>
      <c r="T174" s="14">
        <f ca="1">IFERROR(INDEX(T$320:T$343,MATCH($F174,$B$320:$B$343,0))/INDEX($D$320:$D$343,MATCH($F174,$B$320:$B$343,0)),SUMIFS('Input-Allocators'!Q$32:Q$80,'Input-Allocators'!$B$32:$B$80,$F174))*$D174</f>
        <v>0</v>
      </c>
      <c r="U174" s="14">
        <f ca="1">IFERROR(INDEX(U$320:U$343,MATCH($F174,$B$320:$B$343,0))/INDEX($D$320:$D$343,MATCH($F174,$B$320:$B$343,0)),SUMIFS('Input-Allocators'!R$32:R$80,'Input-Allocators'!$B$32:$B$80,$F174))*$D174</f>
        <v>0</v>
      </c>
    </row>
    <row r="175" spans="1:21" outlineLevel="1">
      <c r="A175" s="46">
        <f>IF(ISBLANK('Input-Accounts'!A175),"",'Input-Accounts'!A175)</f>
        <v>151</v>
      </c>
      <c r="B175" s="80" t="str">
        <f>IF(ISBLANK('Input-Accounts'!B175),"",'Input-Accounts'!B175)</f>
        <v>Compressor station labor and expenses</v>
      </c>
      <c r="C175" s="46">
        <f>IF(ISBLANK('Input-Accounts'!C175),"",'Input-Accounts'!C175)</f>
        <v>853</v>
      </c>
      <c r="D175" s="14">
        <f t="shared" ca="1" si="42"/>
        <v>0</v>
      </c>
      <c r="E175" s="14">
        <f t="shared" ca="1" si="43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4">
        <f ca="1">IFERROR(INDEX(G$320:G$343,MATCH($F175,$B$320:$B$343,0))/INDEX($D$320:$D$343,MATCH($F175,$B$320:$B$343,0)),SUMIFS('Input-Allocators'!D$32:D$80,'Input-Allocators'!$B$32:$B$80,$F175))*$D175</f>
        <v>0</v>
      </c>
      <c r="H175" s="14">
        <f ca="1">IFERROR(INDEX(H$320:H$343,MATCH($F175,$B$320:$B$343,0))/INDEX($D$320:$D$343,MATCH($F175,$B$320:$B$343,0)),SUMIFS('Input-Allocators'!E$32:E$80,'Input-Allocators'!$B$32:$B$80,$F175))*$D175</f>
        <v>0</v>
      </c>
      <c r="I175" s="14">
        <f ca="1">IFERROR(INDEX(I$320:I$343,MATCH($F175,$B$320:$B$343,0))/INDEX($D$320:$D$343,MATCH($F175,$B$320:$B$343,0)),SUMIFS('Input-Allocators'!F$32:F$80,'Input-Allocators'!$B$32:$B$80,$F175))*$D175</f>
        <v>0</v>
      </c>
      <c r="J175" s="14">
        <f ca="1">IFERROR(INDEX(J$320:J$343,MATCH($F175,$B$320:$B$343,0))/INDEX($D$320:$D$343,MATCH($F175,$B$320:$B$343,0)),SUMIFS('Input-Allocators'!G$32:G$80,'Input-Allocators'!$B$32:$B$80,$F175))*$D175</f>
        <v>0</v>
      </c>
      <c r="K175" s="14">
        <f ca="1">IFERROR(INDEX(K$320:K$343,MATCH($F175,$B$320:$B$343,0))/INDEX($D$320:$D$343,MATCH($F175,$B$320:$B$343,0)),SUMIFS('Input-Allocators'!H$32:H$80,'Input-Allocators'!$B$32:$B$80,$F175))*$D175</f>
        <v>0</v>
      </c>
      <c r="L175" s="14">
        <f ca="1">IFERROR(INDEX(L$320:L$343,MATCH($F175,$B$320:$B$343,0))/INDEX($D$320:$D$343,MATCH($F175,$B$320:$B$343,0)),SUMIFS('Input-Allocators'!I$32:I$80,'Input-Allocators'!$B$32:$B$80,$F175))*$D175</f>
        <v>0</v>
      </c>
      <c r="M175" s="14">
        <f ca="1">IFERROR(INDEX(M$320:M$343,MATCH($F175,$B$320:$B$343,0))/INDEX($D$320:$D$343,MATCH($F175,$B$320:$B$343,0)),SUMIFS('Input-Allocators'!J$32:J$80,'Input-Allocators'!$B$32:$B$80,$F175))*$D175</f>
        <v>0</v>
      </c>
      <c r="N175" s="14">
        <f ca="1">IFERROR(INDEX(N$320:N$343,MATCH($F175,$B$320:$B$343,0))/INDEX($D$320:$D$343,MATCH($F175,$B$320:$B$343,0)),SUMIFS('Input-Allocators'!K$32:K$80,'Input-Allocators'!$B$32:$B$80,$F175))*$D175</f>
        <v>0</v>
      </c>
      <c r="O175" s="14">
        <f ca="1">IFERROR(INDEX(O$320:O$343,MATCH($F175,$B$320:$B$343,0))/INDEX($D$320:$D$343,MATCH($F175,$B$320:$B$343,0)),SUMIFS('Input-Allocators'!L$32:L$80,'Input-Allocators'!$B$32:$B$80,$F175))*$D175</f>
        <v>0</v>
      </c>
      <c r="P175" s="14">
        <f ca="1">IFERROR(INDEX(P$320:P$343,MATCH($F175,$B$320:$B$343,0))/INDEX($D$320:$D$343,MATCH($F175,$B$320:$B$343,0)),SUMIFS('Input-Allocators'!M$32:M$80,'Input-Allocators'!$B$32:$B$80,$F175))*$D175</f>
        <v>0</v>
      </c>
      <c r="Q175" s="14">
        <f ca="1">IFERROR(INDEX(Q$320:Q$343,MATCH($F175,$B$320:$B$343,0))/INDEX($D$320:$D$343,MATCH($F175,$B$320:$B$343,0)),SUMIFS('Input-Allocators'!N$32:N$80,'Input-Allocators'!$B$32:$B$80,$F175))*$D175</f>
        <v>0</v>
      </c>
      <c r="R175" s="14">
        <f ca="1">IFERROR(INDEX(R$320:R$343,MATCH($F175,$B$320:$B$343,0))/INDEX($D$320:$D$343,MATCH($F175,$B$320:$B$343,0)),SUMIFS('Input-Allocators'!O$32:O$80,'Input-Allocators'!$B$32:$B$80,$F175))*$D175</f>
        <v>0</v>
      </c>
      <c r="S175" s="14">
        <f ca="1">IFERROR(INDEX(S$320:S$343,MATCH($F175,$B$320:$B$343,0))/INDEX($D$320:$D$343,MATCH($F175,$B$320:$B$343,0)),SUMIFS('Input-Allocators'!P$32:P$80,'Input-Allocators'!$B$32:$B$80,$F175))*$D175</f>
        <v>0</v>
      </c>
      <c r="T175" s="14">
        <f ca="1">IFERROR(INDEX(T$320:T$343,MATCH($F175,$B$320:$B$343,0))/INDEX($D$320:$D$343,MATCH($F175,$B$320:$B$343,0)),SUMIFS('Input-Allocators'!Q$32:Q$80,'Input-Allocators'!$B$32:$B$80,$F175))*$D175</f>
        <v>0</v>
      </c>
      <c r="U175" s="14">
        <f ca="1">IFERROR(INDEX(U$320:U$343,MATCH($F175,$B$320:$B$343,0))/INDEX($D$320:$D$343,MATCH($F175,$B$320:$B$343,0)),SUMIFS('Input-Allocators'!R$32:R$80,'Input-Allocators'!$B$32:$B$80,$F175))*$D175</f>
        <v>0</v>
      </c>
    </row>
    <row r="176" spans="1:21" outlineLevel="1">
      <c r="A176" s="46">
        <f>IF(ISBLANK('Input-Accounts'!A176),"",'Input-Accounts'!A176)</f>
        <v>152</v>
      </c>
      <c r="B176" s="80" t="str">
        <f>IF(ISBLANK('Input-Accounts'!B176),"",'Input-Accounts'!B176)</f>
        <v>Gas for compressor station fuel</v>
      </c>
      <c r="C176" s="46">
        <f>IF(ISBLANK('Input-Accounts'!C176),"",'Input-Accounts'!C176)</f>
        <v>854</v>
      </c>
      <c r="D176" s="14">
        <f t="shared" ca="1" si="42"/>
        <v>0</v>
      </c>
      <c r="E176" s="14">
        <f t="shared" ca="1" si="43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4">
        <f ca="1">IFERROR(INDEX(G$320:G$343,MATCH($F176,$B$320:$B$343,0))/INDEX($D$320:$D$343,MATCH($F176,$B$320:$B$343,0)),SUMIFS('Input-Allocators'!D$32:D$80,'Input-Allocators'!$B$32:$B$80,$F176))*$D176</f>
        <v>0</v>
      </c>
      <c r="H176" s="14">
        <f ca="1">IFERROR(INDEX(H$320:H$343,MATCH($F176,$B$320:$B$343,0))/INDEX($D$320:$D$343,MATCH($F176,$B$320:$B$343,0)),SUMIFS('Input-Allocators'!E$32:E$80,'Input-Allocators'!$B$32:$B$80,$F176))*$D176</f>
        <v>0</v>
      </c>
      <c r="I176" s="14">
        <f ca="1">IFERROR(INDEX(I$320:I$343,MATCH($F176,$B$320:$B$343,0))/INDEX($D$320:$D$343,MATCH($F176,$B$320:$B$343,0)),SUMIFS('Input-Allocators'!F$32:F$80,'Input-Allocators'!$B$32:$B$80,$F176))*$D176</f>
        <v>0</v>
      </c>
      <c r="J176" s="14">
        <f ca="1">IFERROR(INDEX(J$320:J$343,MATCH($F176,$B$320:$B$343,0))/INDEX($D$320:$D$343,MATCH($F176,$B$320:$B$343,0)),SUMIFS('Input-Allocators'!G$32:G$80,'Input-Allocators'!$B$32:$B$80,$F176))*$D176</f>
        <v>0</v>
      </c>
      <c r="K176" s="14">
        <f ca="1">IFERROR(INDEX(K$320:K$343,MATCH($F176,$B$320:$B$343,0))/INDEX($D$320:$D$343,MATCH($F176,$B$320:$B$343,0)),SUMIFS('Input-Allocators'!H$32:H$80,'Input-Allocators'!$B$32:$B$80,$F176))*$D176</f>
        <v>0</v>
      </c>
      <c r="L176" s="14">
        <f ca="1">IFERROR(INDEX(L$320:L$343,MATCH($F176,$B$320:$B$343,0))/INDEX($D$320:$D$343,MATCH($F176,$B$320:$B$343,0)),SUMIFS('Input-Allocators'!I$32:I$80,'Input-Allocators'!$B$32:$B$80,$F176))*$D176</f>
        <v>0</v>
      </c>
      <c r="M176" s="14">
        <f ca="1">IFERROR(INDEX(M$320:M$343,MATCH($F176,$B$320:$B$343,0))/INDEX($D$320:$D$343,MATCH($F176,$B$320:$B$343,0)),SUMIFS('Input-Allocators'!J$32:J$80,'Input-Allocators'!$B$32:$B$80,$F176))*$D176</f>
        <v>0</v>
      </c>
      <c r="N176" s="14">
        <f ca="1">IFERROR(INDEX(N$320:N$343,MATCH($F176,$B$320:$B$343,0))/INDEX($D$320:$D$343,MATCH($F176,$B$320:$B$343,0)),SUMIFS('Input-Allocators'!K$32:K$80,'Input-Allocators'!$B$32:$B$80,$F176))*$D176</f>
        <v>0</v>
      </c>
      <c r="O176" s="14">
        <f ca="1">IFERROR(INDEX(O$320:O$343,MATCH($F176,$B$320:$B$343,0))/INDEX($D$320:$D$343,MATCH($F176,$B$320:$B$343,0)),SUMIFS('Input-Allocators'!L$32:L$80,'Input-Allocators'!$B$32:$B$80,$F176))*$D176</f>
        <v>0</v>
      </c>
      <c r="P176" s="14">
        <f ca="1">IFERROR(INDEX(P$320:P$343,MATCH($F176,$B$320:$B$343,0))/INDEX($D$320:$D$343,MATCH($F176,$B$320:$B$343,0)),SUMIFS('Input-Allocators'!M$32:M$80,'Input-Allocators'!$B$32:$B$80,$F176))*$D176</f>
        <v>0</v>
      </c>
      <c r="Q176" s="14">
        <f ca="1">IFERROR(INDEX(Q$320:Q$343,MATCH($F176,$B$320:$B$343,0))/INDEX($D$320:$D$343,MATCH($F176,$B$320:$B$343,0)),SUMIFS('Input-Allocators'!N$32:N$80,'Input-Allocators'!$B$32:$B$80,$F176))*$D176</f>
        <v>0</v>
      </c>
      <c r="R176" s="14">
        <f ca="1">IFERROR(INDEX(R$320:R$343,MATCH($F176,$B$320:$B$343,0))/INDEX($D$320:$D$343,MATCH($F176,$B$320:$B$343,0)),SUMIFS('Input-Allocators'!O$32:O$80,'Input-Allocators'!$B$32:$B$80,$F176))*$D176</f>
        <v>0</v>
      </c>
      <c r="S176" s="14">
        <f ca="1">IFERROR(INDEX(S$320:S$343,MATCH($F176,$B$320:$B$343,0))/INDEX($D$320:$D$343,MATCH($F176,$B$320:$B$343,0)),SUMIFS('Input-Allocators'!P$32:P$80,'Input-Allocators'!$B$32:$B$80,$F176))*$D176</f>
        <v>0</v>
      </c>
      <c r="T176" s="14">
        <f ca="1">IFERROR(INDEX(T$320:T$343,MATCH($F176,$B$320:$B$343,0))/INDEX($D$320:$D$343,MATCH($F176,$B$320:$B$343,0)),SUMIFS('Input-Allocators'!Q$32:Q$80,'Input-Allocators'!$B$32:$B$80,$F176))*$D176</f>
        <v>0</v>
      </c>
      <c r="U176" s="14">
        <f ca="1">IFERROR(INDEX(U$320:U$343,MATCH($F176,$B$320:$B$343,0))/INDEX($D$320:$D$343,MATCH($F176,$B$320:$B$343,0)),SUMIFS('Input-Allocators'!R$32:R$80,'Input-Allocators'!$B$32:$B$80,$F176))*$D176</f>
        <v>0</v>
      </c>
    </row>
    <row r="177" spans="1:21" outlineLevel="1">
      <c r="A177" s="46">
        <f>IF(ISBLANK('Input-Accounts'!A177),"",'Input-Accounts'!A177)</f>
        <v>153</v>
      </c>
      <c r="B177" s="80" t="str">
        <f>IF(ISBLANK('Input-Accounts'!B177),"",'Input-Accounts'!B177)</f>
        <v>Other fuel and power for compressor stations</v>
      </c>
      <c r="C177" s="46">
        <f>IF(ISBLANK('Input-Accounts'!C177),"",'Input-Accounts'!C177)</f>
        <v>855</v>
      </c>
      <c r="D177" s="14">
        <f t="shared" ca="1" si="42"/>
        <v>0</v>
      </c>
      <c r="E177" s="14">
        <f t="shared" ca="1" si="43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4">
        <f ca="1">IFERROR(INDEX(G$320:G$343,MATCH($F177,$B$320:$B$343,0))/INDEX($D$320:$D$343,MATCH($F177,$B$320:$B$343,0)),SUMIFS('Input-Allocators'!D$32:D$80,'Input-Allocators'!$B$32:$B$80,$F177))*$D177</f>
        <v>0</v>
      </c>
      <c r="H177" s="14">
        <f ca="1">IFERROR(INDEX(H$320:H$343,MATCH($F177,$B$320:$B$343,0))/INDEX($D$320:$D$343,MATCH($F177,$B$320:$B$343,0)),SUMIFS('Input-Allocators'!E$32:E$80,'Input-Allocators'!$B$32:$B$80,$F177))*$D177</f>
        <v>0</v>
      </c>
      <c r="I177" s="14">
        <f ca="1">IFERROR(INDEX(I$320:I$343,MATCH($F177,$B$320:$B$343,0))/INDEX($D$320:$D$343,MATCH($F177,$B$320:$B$343,0)),SUMIFS('Input-Allocators'!F$32:F$80,'Input-Allocators'!$B$32:$B$80,$F177))*$D177</f>
        <v>0</v>
      </c>
      <c r="J177" s="14">
        <f ca="1">IFERROR(INDEX(J$320:J$343,MATCH($F177,$B$320:$B$343,0))/INDEX($D$320:$D$343,MATCH($F177,$B$320:$B$343,0)),SUMIFS('Input-Allocators'!G$32:G$80,'Input-Allocators'!$B$32:$B$80,$F177))*$D177</f>
        <v>0</v>
      </c>
      <c r="K177" s="14">
        <f ca="1">IFERROR(INDEX(K$320:K$343,MATCH($F177,$B$320:$B$343,0))/INDEX($D$320:$D$343,MATCH($F177,$B$320:$B$343,0)),SUMIFS('Input-Allocators'!H$32:H$80,'Input-Allocators'!$B$32:$B$80,$F177))*$D177</f>
        <v>0</v>
      </c>
      <c r="L177" s="14">
        <f ca="1">IFERROR(INDEX(L$320:L$343,MATCH($F177,$B$320:$B$343,0))/INDEX($D$320:$D$343,MATCH($F177,$B$320:$B$343,0)),SUMIFS('Input-Allocators'!I$32:I$80,'Input-Allocators'!$B$32:$B$80,$F177))*$D177</f>
        <v>0</v>
      </c>
      <c r="M177" s="14">
        <f ca="1">IFERROR(INDEX(M$320:M$343,MATCH($F177,$B$320:$B$343,0))/INDEX($D$320:$D$343,MATCH($F177,$B$320:$B$343,0)),SUMIFS('Input-Allocators'!J$32:J$80,'Input-Allocators'!$B$32:$B$80,$F177))*$D177</f>
        <v>0</v>
      </c>
      <c r="N177" s="14">
        <f ca="1">IFERROR(INDEX(N$320:N$343,MATCH($F177,$B$320:$B$343,0))/INDEX($D$320:$D$343,MATCH($F177,$B$320:$B$343,0)),SUMIFS('Input-Allocators'!K$32:K$80,'Input-Allocators'!$B$32:$B$80,$F177))*$D177</f>
        <v>0</v>
      </c>
      <c r="O177" s="14">
        <f ca="1">IFERROR(INDEX(O$320:O$343,MATCH($F177,$B$320:$B$343,0))/INDEX($D$320:$D$343,MATCH($F177,$B$320:$B$343,0)),SUMIFS('Input-Allocators'!L$32:L$80,'Input-Allocators'!$B$32:$B$80,$F177))*$D177</f>
        <v>0</v>
      </c>
      <c r="P177" s="14">
        <f ca="1">IFERROR(INDEX(P$320:P$343,MATCH($F177,$B$320:$B$343,0))/INDEX($D$320:$D$343,MATCH($F177,$B$320:$B$343,0)),SUMIFS('Input-Allocators'!M$32:M$80,'Input-Allocators'!$B$32:$B$80,$F177))*$D177</f>
        <v>0</v>
      </c>
      <c r="Q177" s="14">
        <f ca="1">IFERROR(INDEX(Q$320:Q$343,MATCH($F177,$B$320:$B$343,0))/INDEX($D$320:$D$343,MATCH($F177,$B$320:$B$343,0)),SUMIFS('Input-Allocators'!N$32:N$80,'Input-Allocators'!$B$32:$B$80,$F177))*$D177</f>
        <v>0</v>
      </c>
      <c r="R177" s="14">
        <f ca="1">IFERROR(INDEX(R$320:R$343,MATCH($F177,$B$320:$B$343,0))/INDEX($D$320:$D$343,MATCH($F177,$B$320:$B$343,0)),SUMIFS('Input-Allocators'!O$32:O$80,'Input-Allocators'!$B$32:$B$80,$F177))*$D177</f>
        <v>0</v>
      </c>
      <c r="S177" s="14">
        <f ca="1">IFERROR(INDEX(S$320:S$343,MATCH($F177,$B$320:$B$343,0))/INDEX($D$320:$D$343,MATCH($F177,$B$320:$B$343,0)),SUMIFS('Input-Allocators'!P$32:P$80,'Input-Allocators'!$B$32:$B$80,$F177))*$D177</f>
        <v>0</v>
      </c>
      <c r="T177" s="14">
        <f ca="1">IFERROR(INDEX(T$320:T$343,MATCH($F177,$B$320:$B$343,0))/INDEX($D$320:$D$343,MATCH($F177,$B$320:$B$343,0)),SUMIFS('Input-Allocators'!Q$32:Q$80,'Input-Allocators'!$B$32:$B$80,$F177))*$D177</f>
        <v>0</v>
      </c>
      <c r="U177" s="14">
        <f ca="1">IFERROR(INDEX(U$320:U$343,MATCH($F177,$B$320:$B$343,0))/INDEX($D$320:$D$343,MATCH($F177,$B$320:$B$343,0)),SUMIFS('Input-Allocators'!R$32:R$80,'Input-Allocators'!$B$32:$B$80,$F177))*$D177</f>
        <v>0</v>
      </c>
    </row>
    <row r="178" spans="1:21" outlineLevel="1">
      <c r="A178" s="46">
        <f>IF(ISBLANK('Input-Accounts'!A178),"",'Input-Accounts'!A178)</f>
        <v>154</v>
      </c>
      <c r="B178" s="80" t="str">
        <f>IF(ISBLANK('Input-Accounts'!B178),"",'Input-Accounts'!B178)</f>
        <v>Mains expenses</v>
      </c>
      <c r="C178" s="46">
        <f>IF(ISBLANK('Input-Accounts'!C178),"",'Input-Accounts'!C178)</f>
        <v>856</v>
      </c>
      <c r="D178" s="14">
        <f t="shared" ca="1" si="42"/>
        <v>0</v>
      </c>
      <c r="E178" s="14">
        <f t="shared" ca="1" si="43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4">
        <f ca="1">IFERROR(INDEX(G$320:G$343,MATCH($F178,$B$320:$B$343,0))/INDEX($D$320:$D$343,MATCH($F178,$B$320:$B$343,0)),SUMIFS('Input-Allocators'!D$32:D$80,'Input-Allocators'!$B$32:$B$80,$F178))*$D178</f>
        <v>0</v>
      </c>
      <c r="H178" s="14">
        <f ca="1">IFERROR(INDEX(H$320:H$343,MATCH($F178,$B$320:$B$343,0))/INDEX($D$320:$D$343,MATCH($F178,$B$320:$B$343,0)),SUMIFS('Input-Allocators'!E$32:E$80,'Input-Allocators'!$B$32:$B$80,$F178))*$D178</f>
        <v>0</v>
      </c>
      <c r="I178" s="14">
        <f ca="1">IFERROR(INDEX(I$320:I$343,MATCH($F178,$B$320:$B$343,0))/INDEX($D$320:$D$343,MATCH($F178,$B$320:$B$343,0)),SUMIFS('Input-Allocators'!F$32:F$80,'Input-Allocators'!$B$32:$B$80,$F178))*$D178</f>
        <v>0</v>
      </c>
      <c r="J178" s="14">
        <f ca="1">IFERROR(INDEX(J$320:J$343,MATCH($F178,$B$320:$B$343,0))/INDEX($D$320:$D$343,MATCH($F178,$B$320:$B$343,0)),SUMIFS('Input-Allocators'!G$32:G$80,'Input-Allocators'!$B$32:$B$80,$F178))*$D178</f>
        <v>0</v>
      </c>
      <c r="K178" s="14">
        <f ca="1">IFERROR(INDEX(K$320:K$343,MATCH($F178,$B$320:$B$343,0))/INDEX($D$320:$D$343,MATCH($F178,$B$320:$B$343,0)),SUMIFS('Input-Allocators'!H$32:H$80,'Input-Allocators'!$B$32:$B$80,$F178))*$D178</f>
        <v>0</v>
      </c>
      <c r="L178" s="14">
        <f ca="1">IFERROR(INDEX(L$320:L$343,MATCH($F178,$B$320:$B$343,0))/INDEX($D$320:$D$343,MATCH($F178,$B$320:$B$343,0)),SUMIFS('Input-Allocators'!I$32:I$80,'Input-Allocators'!$B$32:$B$80,$F178))*$D178</f>
        <v>0</v>
      </c>
      <c r="M178" s="14">
        <f ca="1">IFERROR(INDEX(M$320:M$343,MATCH($F178,$B$320:$B$343,0))/INDEX($D$320:$D$343,MATCH($F178,$B$320:$B$343,0)),SUMIFS('Input-Allocators'!J$32:J$80,'Input-Allocators'!$B$32:$B$80,$F178))*$D178</f>
        <v>0</v>
      </c>
      <c r="N178" s="14">
        <f ca="1">IFERROR(INDEX(N$320:N$343,MATCH($F178,$B$320:$B$343,0))/INDEX($D$320:$D$343,MATCH($F178,$B$320:$B$343,0)),SUMIFS('Input-Allocators'!K$32:K$80,'Input-Allocators'!$B$32:$B$80,$F178))*$D178</f>
        <v>0</v>
      </c>
      <c r="O178" s="14">
        <f ca="1">IFERROR(INDEX(O$320:O$343,MATCH($F178,$B$320:$B$343,0))/INDEX($D$320:$D$343,MATCH($F178,$B$320:$B$343,0)),SUMIFS('Input-Allocators'!L$32:L$80,'Input-Allocators'!$B$32:$B$80,$F178))*$D178</f>
        <v>0</v>
      </c>
      <c r="P178" s="14">
        <f ca="1">IFERROR(INDEX(P$320:P$343,MATCH($F178,$B$320:$B$343,0))/INDEX($D$320:$D$343,MATCH($F178,$B$320:$B$343,0)),SUMIFS('Input-Allocators'!M$32:M$80,'Input-Allocators'!$B$32:$B$80,$F178))*$D178</f>
        <v>0</v>
      </c>
      <c r="Q178" s="14">
        <f ca="1">IFERROR(INDEX(Q$320:Q$343,MATCH($F178,$B$320:$B$343,0))/INDEX($D$320:$D$343,MATCH($F178,$B$320:$B$343,0)),SUMIFS('Input-Allocators'!N$32:N$80,'Input-Allocators'!$B$32:$B$80,$F178))*$D178</f>
        <v>0</v>
      </c>
      <c r="R178" s="14">
        <f ca="1">IFERROR(INDEX(R$320:R$343,MATCH($F178,$B$320:$B$343,0))/INDEX($D$320:$D$343,MATCH($F178,$B$320:$B$343,0)),SUMIFS('Input-Allocators'!O$32:O$80,'Input-Allocators'!$B$32:$B$80,$F178))*$D178</f>
        <v>0</v>
      </c>
      <c r="S178" s="14">
        <f ca="1">IFERROR(INDEX(S$320:S$343,MATCH($F178,$B$320:$B$343,0))/INDEX($D$320:$D$343,MATCH($F178,$B$320:$B$343,0)),SUMIFS('Input-Allocators'!P$32:P$80,'Input-Allocators'!$B$32:$B$80,$F178))*$D178</f>
        <v>0</v>
      </c>
      <c r="T178" s="14">
        <f ca="1">IFERROR(INDEX(T$320:T$343,MATCH($F178,$B$320:$B$343,0))/INDEX($D$320:$D$343,MATCH($F178,$B$320:$B$343,0)),SUMIFS('Input-Allocators'!Q$32:Q$80,'Input-Allocators'!$B$32:$B$80,$F178))*$D178</f>
        <v>0</v>
      </c>
      <c r="U178" s="14">
        <f ca="1">IFERROR(INDEX(U$320:U$343,MATCH($F178,$B$320:$B$343,0))/INDEX($D$320:$D$343,MATCH($F178,$B$320:$B$343,0)),SUMIFS('Input-Allocators'!R$32:R$80,'Input-Allocators'!$B$32:$B$80,$F178))*$D178</f>
        <v>0</v>
      </c>
    </row>
    <row r="179" spans="1:21" outlineLevel="1">
      <c r="A179" s="46">
        <f>IF(ISBLANK('Input-Accounts'!A179),"",'Input-Accounts'!A179)</f>
        <v>155</v>
      </c>
      <c r="B179" s="80" t="str">
        <f>IF(ISBLANK('Input-Accounts'!B179),"",'Input-Accounts'!B179)</f>
        <v>Measuring and regulating station expenses</v>
      </c>
      <c r="C179" s="46">
        <f>IF(ISBLANK('Input-Accounts'!C179),"",'Input-Accounts'!C179)</f>
        <v>857</v>
      </c>
      <c r="D179" s="14">
        <f t="shared" ca="1" si="42"/>
        <v>0</v>
      </c>
      <c r="E179" s="14">
        <f t="shared" ca="1" si="43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4">
        <f ca="1">IFERROR(INDEX(G$320:G$343,MATCH($F179,$B$320:$B$343,0))/INDEX($D$320:$D$343,MATCH($F179,$B$320:$B$343,0)),SUMIFS('Input-Allocators'!D$32:D$80,'Input-Allocators'!$B$32:$B$80,$F179))*$D179</f>
        <v>0</v>
      </c>
      <c r="H179" s="14">
        <f ca="1">IFERROR(INDEX(H$320:H$343,MATCH($F179,$B$320:$B$343,0))/INDEX($D$320:$D$343,MATCH($F179,$B$320:$B$343,0)),SUMIFS('Input-Allocators'!E$32:E$80,'Input-Allocators'!$B$32:$B$80,$F179))*$D179</f>
        <v>0</v>
      </c>
      <c r="I179" s="14">
        <f ca="1">IFERROR(INDEX(I$320:I$343,MATCH($F179,$B$320:$B$343,0))/INDEX($D$320:$D$343,MATCH($F179,$B$320:$B$343,0)),SUMIFS('Input-Allocators'!F$32:F$80,'Input-Allocators'!$B$32:$B$80,$F179))*$D179</f>
        <v>0</v>
      </c>
      <c r="J179" s="14">
        <f ca="1">IFERROR(INDEX(J$320:J$343,MATCH($F179,$B$320:$B$343,0))/INDEX($D$320:$D$343,MATCH($F179,$B$320:$B$343,0)),SUMIFS('Input-Allocators'!G$32:G$80,'Input-Allocators'!$B$32:$B$80,$F179))*$D179</f>
        <v>0</v>
      </c>
      <c r="K179" s="14">
        <f ca="1">IFERROR(INDEX(K$320:K$343,MATCH($F179,$B$320:$B$343,0))/INDEX($D$320:$D$343,MATCH($F179,$B$320:$B$343,0)),SUMIFS('Input-Allocators'!H$32:H$80,'Input-Allocators'!$B$32:$B$80,$F179))*$D179</f>
        <v>0</v>
      </c>
      <c r="L179" s="14">
        <f ca="1">IFERROR(INDEX(L$320:L$343,MATCH($F179,$B$320:$B$343,0))/INDEX($D$320:$D$343,MATCH($F179,$B$320:$B$343,0)),SUMIFS('Input-Allocators'!I$32:I$80,'Input-Allocators'!$B$32:$B$80,$F179))*$D179</f>
        <v>0</v>
      </c>
      <c r="M179" s="14">
        <f ca="1">IFERROR(INDEX(M$320:M$343,MATCH($F179,$B$320:$B$343,0))/INDEX($D$320:$D$343,MATCH($F179,$B$320:$B$343,0)),SUMIFS('Input-Allocators'!J$32:J$80,'Input-Allocators'!$B$32:$B$80,$F179))*$D179</f>
        <v>0</v>
      </c>
      <c r="N179" s="14">
        <f ca="1">IFERROR(INDEX(N$320:N$343,MATCH($F179,$B$320:$B$343,0))/INDEX($D$320:$D$343,MATCH($F179,$B$320:$B$343,0)),SUMIFS('Input-Allocators'!K$32:K$80,'Input-Allocators'!$B$32:$B$80,$F179))*$D179</f>
        <v>0</v>
      </c>
      <c r="O179" s="14">
        <f ca="1">IFERROR(INDEX(O$320:O$343,MATCH($F179,$B$320:$B$343,0))/INDEX($D$320:$D$343,MATCH($F179,$B$320:$B$343,0)),SUMIFS('Input-Allocators'!L$32:L$80,'Input-Allocators'!$B$32:$B$80,$F179))*$D179</f>
        <v>0</v>
      </c>
      <c r="P179" s="14">
        <f ca="1">IFERROR(INDEX(P$320:P$343,MATCH($F179,$B$320:$B$343,0))/INDEX($D$320:$D$343,MATCH($F179,$B$320:$B$343,0)),SUMIFS('Input-Allocators'!M$32:M$80,'Input-Allocators'!$B$32:$B$80,$F179))*$D179</f>
        <v>0</v>
      </c>
      <c r="Q179" s="14">
        <f ca="1">IFERROR(INDEX(Q$320:Q$343,MATCH($F179,$B$320:$B$343,0))/INDEX($D$320:$D$343,MATCH($F179,$B$320:$B$343,0)),SUMIFS('Input-Allocators'!N$32:N$80,'Input-Allocators'!$B$32:$B$80,$F179))*$D179</f>
        <v>0</v>
      </c>
      <c r="R179" s="14">
        <f ca="1">IFERROR(INDEX(R$320:R$343,MATCH($F179,$B$320:$B$343,0))/INDEX($D$320:$D$343,MATCH($F179,$B$320:$B$343,0)),SUMIFS('Input-Allocators'!O$32:O$80,'Input-Allocators'!$B$32:$B$80,$F179))*$D179</f>
        <v>0</v>
      </c>
      <c r="S179" s="14">
        <f ca="1">IFERROR(INDEX(S$320:S$343,MATCH($F179,$B$320:$B$343,0))/INDEX($D$320:$D$343,MATCH($F179,$B$320:$B$343,0)),SUMIFS('Input-Allocators'!P$32:P$80,'Input-Allocators'!$B$32:$B$80,$F179))*$D179</f>
        <v>0</v>
      </c>
      <c r="T179" s="14">
        <f ca="1">IFERROR(INDEX(T$320:T$343,MATCH($F179,$B$320:$B$343,0))/INDEX($D$320:$D$343,MATCH($F179,$B$320:$B$343,0)),SUMIFS('Input-Allocators'!Q$32:Q$80,'Input-Allocators'!$B$32:$B$80,$F179))*$D179</f>
        <v>0</v>
      </c>
      <c r="U179" s="14">
        <f ca="1">IFERROR(INDEX(U$320:U$343,MATCH($F179,$B$320:$B$343,0))/INDEX($D$320:$D$343,MATCH($F179,$B$320:$B$343,0)),SUMIFS('Input-Allocators'!R$32:R$80,'Input-Allocators'!$B$32:$B$80,$F179))*$D179</f>
        <v>0</v>
      </c>
    </row>
    <row r="180" spans="1:21" outlineLevel="1">
      <c r="A180" s="46">
        <f>IF(ISBLANK('Input-Accounts'!A180),"",'Input-Accounts'!A180)</f>
        <v>156</v>
      </c>
      <c r="B180" s="80" t="str">
        <f>IF(ISBLANK('Input-Accounts'!B180),"",'Input-Accounts'!B180)</f>
        <v>Transmission and compression of gas by others</v>
      </c>
      <c r="C180" s="46">
        <f>IF(ISBLANK('Input-Accounts'!C180),"",'Input-Accounts'!C180)</f>
        <v>858</v>
      </c>
      <c r="D180" s="14">
        <f t="shared" ca="1" si="42"/>
        <v>0</v>
      </c>
      <c r="E180" s="14">
        <f t="shared" ca="1" si="43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4">
        <f ca="1">IFERROR(INDEX(G$320:G$343,MATCH($F180,$B$320:$B$343,0))/INDEX($D$320:$D$343,MATCH($F180,$B$320:$B$343,0)),SUMIFS('Input-Allocators'!D$32:D$80,'Input-Allocators'!$B$32:$B$80,$F180))*$D180</f>
        <v>0</v>
      </c>
      <c r="H180" s="14">
        <f ca="1">IFERROR(INDEX(H$320:H$343,MATCH($F180,$B$320:$B$343,0))/INDEX($D$320:$D$343,MATCH($F180,$B$320:$B$343,0)),SUMIFS('Input-Allocators'!E$32:E$80,'Input-Allocators'!$B$32:$B$80,$F180))*$D180</f>
        <v>0</v>
      </c>
      <c r="I180" s="14">
        <f ca="1">IFERROR(INDEX(I$320:I$343,MATCH($F180,$B$320:$B$343,0))/INDEX($D$320:$D$343,MATCH($F180,$B$320:$B$343,0)),SUMIFS('Input-Allocators'!F$32:F$80,'Input-Allocators'!$B$32:$B$80,$F180))*$D180</f>
        <v>0</v>
      </c>
      <c r="J180" s="14">
        <f ca="1">IFERROR(INDEX(J$320:J$343,MATCH($F180,$B$320:$B$343,0))/INDEX($D$320:$D$343,MATCH($F180,$B$320:$B$343,0)),SUMIFS('Input-Allocators'!G$32:G$80,'Input-Allocators'!$B$32:$B$80,$F180))*$D180</f>
        <v>0</v>
      </c>
      <c r="K180" s="14">
        <f ca="1">IFERROR(INDEX(K$320:K$343,MATCH($F180,$B$320:$B$343,0))/INDEX($D$320:$D$343,MATCH($F180,$B$320:$B$343,0)),SUMIFS('Input-Allocators'!H$32:H$80,'Input-Allocators'!$B$32:$B$80,$F180))*$D180</f>
        <v>0</v>
      </c>
      <c r="L180" s="14">
        <f ca="1">IFERROR(INDEX(L$320:L$343,MATCH($F180,$B$320:$B$343,0))/INDEX($D$320:$D$343,MATCH($F180,$B$320:$B$343,0)),SUMIFS('Input-Allocators'!I$32:I$80,'Input-Allocators'!$B$32:$B$80,$F180))*$D180</f>
        <v>0</v>
      </c>
      <c r="M180" s="14">
        <f ca="1">IFERROR(INDEX(M$320:M$343,MATCH($F180,$B$320:$B$343,0))/INDEX($D$320:$D$343,MATCH($F180,$B$320:$B$343,0)),SUMIFS('Input-Allocators'!J$32:J$80,'Input-Allocators'!$B$32:$B$80,$F180))*$D180</f>
        <v>0</v>
      </c>
      <c r="N180" s="14">
        <f ca="1">IFERROR(INDEX(N$320:N$343,MATCH($F180,$B$320:$B$343,0))/INDEX($D$320:$D$343,MATCH($F180,$B$320:$B$343,0)),SUMIFS('Input-Allocators'!K$32:K$80,'Input-Allocators'!$B$32:$B$80,$F180))*$D180</f>
        <v>0</v>
      </c>
      <c r="O180" s="14">
        <f ca="1">IFERROR(INDEX(O$320:O$343,MATCH($F180,$B$320:$B$343,0))/INDEX($D$320:$D$343,MATCH($F180,$B$320:$B$343,0)),SUMIFS('Input-Allocators'!L$32:L$80,'Input-Allocators'!$B$32:$B$80,$F180))*$D180</f>
        <v>0</v>
      </c>
      <c r="P180" s="14">
        <f ca="1">IFERROR(INDEX(P$320:P$343,MATCH($F180,$B$320:$B$343,0))/INDEX($D$320:$D$343,MATCH($F180,$B$320:$B$343,0)),SUMIFS('Input-Allocators'!M$32:M$80,'Input-Allocators'!$B$32:$B$80,$F180))*$D180</f>
        <v>0</v>
      </c>
      <c r="Q180" s="14">
        <f ca="1">IFERROR(INDEX(Q$320:Q$343,MATCH($F180,$B$320:$B$343,0))/INDEX($D$320:$D$343,MATCH($F180,$B$320:$B$343,0)),SUMIFS('Input-Allocators'!N$32:N$80,'Input-Allocators'!$B$32:$B$80,$F180))*$D180</f>
        <v>0</v>
      </c>
      <c r="R180" s="14">
        <f ca="1">IFERROR(INDEX(R$320:R$343,MATCH($F180,$B$320:$B$343,0))/INDEX($D$320:$D$343,MATCH($F180,$B$320:$B$343,0)),SUMIFS('Input-Allocators'!O$32:O$80,'Input-Allocators'!$B$32:$B$80,$F180))*$D180</f>
        <v>0</v>
      </c>
      <c r="S180" s="14">
        <f ca="1">IFERROR(INDEX(S$320:S$343,MATCH($F180,$B$320:$B$343,0))/INDEX($D$320:$D$343,MATCH($F180,$B$320:$B$343,0)),SUMIFS('Input-Allocators'!P$32:P$80,'Input-Allocators'!$B$32:$B$80,$F180))*$D180</f>
        <v>0</v>
      </c>
      <c r="T180" s="14">
        <f ca="1">IFERROR(INDEX(T$320:T$343,MATCH($F180,$B$320:$B$343,0))/INDEX($D$320:$D$343,MATCH($F180,$B$320:$B$343,0)),SUMIFS('Input-Allocators'!Q$32:Q$80,'Input-Allocators'!$B$32:$B$80,$F180))*$D180</f>
        <v>0</v>
      </c>
      <c r="U180" s="14">
        <f ca="1">IFERROR(INDEX(U$320:U$343,MATCH($F180,$B$320:$B$343,0))/INDEX($D$320:$D$343,MATCH($F180,$B$320:$B$343,0)),SUMIFS('Input-Allocators'!R$32:R$80,'Input-Allocators'!$B$32:$B$80,$F180))*$D180</f>
        <v>0</v>
      </c>
    </row>
    <row r="181" spans="1:21" outlineLevel="1">
      <c r="A181" s="46">
        <f>IF(ISBLANK('Input-Accounts'!A181),"",'Input-Accounts'!A181)</f>
        <v>157</v>
      </c>
      <c r="B181" s="80" t="str">
        <f>IF(ISBLANK('Input-Accounts'!B181),"",'Input-Accounts'!B181)</f>
        <v>Other expenses</v>
      </c>
      <c r="C181" s="46">
        <f>IF(ISBLANK('Input-Accounts'!C181),"",'Input-Accounts'!C181)</f>
        <v>859</v>
      </c>
      <c r="D181" s="14">
        <f t="shared" ca="1" si="42"/>
        <v>0</v>
      </c>
      <c r="E181" s="14">
        <f t="shared" ca="1" si="43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4">
        <f ca="1">IFERROR(INDEX(G$320:G$343,MATCH($F181,$B$320:$B$343,0))/INDEX($D$320:$D$343,MATCH($F181,$B$320:$B$343,0)),SUMIFS('Input-Allocators'!D$32:D$80,'Input-Allocators'!$B$32:$B$80,$F181))*$D181</f>
        <v>0</v>
      </c>
      <c r="H181" s="14">
        <f ca="1">IFERROR(INDEX(H$320:H$343,MATCH($F181,$B$320:$B$343,0))/INDEX($D$320:$D$343,MATCH($F181,$B$320:$B$343,0)),SUMIFS('Input-Allocators'!E$32:E$80,'Input-Allocators'!$B$32:$B$80,$F181))*$D181</f>
        <v>0</v>
      </c>
      <c r="I181" s="14">
        <f ca="1">IFERROR(INDEX(I$320:I$343,MATCH($F181,$B$320:$B$343,0))/INDEX($D$320:$D$343,MATCH($F181,$B$320:$B$343,0)),SUMIFS('Input-Allocators'!F$32:F$80,'Input-Allocators'!$B$32:$B$80,$F181))*$D181</f>
        <v>0</v>
      </c>
      <c r="J181" s="14">
        <f ca="1">IFERROR(INDEX(J$320:J$343,MATCH($F181,$B$320:$B$343,0))/INDEX($D$320:$D$343,MATCH($F181,$B$320:$B$343,0)),SUMIFS('Input-Allocators'!G$32:G$80,'Input-Allocators'!$B$32:$B$80,$F181))*$D181</f>
        <v>0</v>
      </c>
      <c r="K181" s="14">
        <f ca="1">IFERROR(INDEX(K$320:K$343,MATCH($F181,$B$320:$B$343,0))/INDEX($D$320:$D$343,MATCH($F181,$B$320:$B$343,0)),SUMIFS('Input-Allocators'!H$32:H$80,'Input-Allocators'!$B$32:$B$80,$F181))*$D181</f>
        <v>0</v>
      </c>
      <c r="L181" s="14">
        <f ca="1">IFERROR(INDEX(L$320:L$343,MATCH($F181,$B$320:$B$343,0))/INDEX($D$320:$D$343,MATCH($F181,$B$320:$B$343,0)),SUMIFS('Input-Allocators'!I$32:I$80,'Input-Allocators'!$B$32:$B$80,$F181))*$D181</f>
        <v>0</v>
      </c>
      <c r="M181" s="14">
        <f ca="1">IFERROR(INDEX(M$320:M$343,MATCH($F181,$B$320:$B$343,0))/INDEX($D$320:$D$343,MATCH($F181,$B$320:$B$343,0)),SUMIFS('Input-Allocators'!J$32:J$80,'Input-Allocators'!$B$32:$B$80,$F181))*$D181</f>
        <v>0</v>
      </c>
      <c r="N181" s="14">
        <f ca="1">IFERROR(INDEX(N$320:N$343,MATCH($F181,$B$320:$B$343,0))/INDEX($D$320:$D$343,MATCH($F181,$B$320:$B$343,0)),SUMIFS('Input-Allocators'!K$32:K$80,'Input-Allocators'!$B$32:$B$80,$F181))*$D181</f>
        <v>0</v>
      </c>
      <c r="O181" s="14">
        <f ca="1">IFERROR(INDEX(O$320:O$343,MATCH($F181,$B$320:$B$343,0))/INDEX($D$320:$D$343,MATCH($F181,$B$320:$B$343,0)),SUMIFS('Input-Allocators'!L$32:L$80,'Input-Allocators'!$B$32:$B$80,$F181))*$D181</f>
        <v>0</v>
      </c>
      <c r="P181" s="14">
        <f ca="1">IFERROR(INDEX(P$320:P$343,MATCH($F181,$B$320:$B$343,0))/INDEX($D$320:$D$343,MATCH($F181,$B$320:$B$343,0)),SUMIFS('Input-Allocators'!M$32:M$80,'Input-Allocators'!$B$32:$B$80,$F181))*$D181</f>
        <v>0</v>
      </c>
      <c r="Q181" s="14">
        <f ca="1">IFERROR(INDEX(Q$320:Q$343,MATCH($F181,$B$320:$B$343,0))/INDEX($D$320:$D$343,MATCH($F181,$B$320:$B$343,0)),SUMIFS('Input-Allocators'!N$32:N$80,'Input-Allocators'!$B$32:$B$80,$F181))*$D181</f>
        <v>0</v>
      </c>
      <c r="R181" s="14">
        <f ca="1">IFERROR(INDEX(R$320:R$343,MATCH($F181,$B$320:$B$343,0))/INDEX($D$320:$D$343,MATCH($F181,$B$320:$B$343,0)),SUMIFS('Input-Allocators'!O$32:O$80,'Input-Allocators'!$B$32:$B$80,$F181))*$D181</f>
        <v>0</v>
      </c>
      <c r="S181" s="14">
        <f ca="1">IFERROR(INDEX(S$320:S$343,MATCH($F181,$B$320:$B$343,0))/INDEX($D$320:$D$343,MATCH($F181,$B$320:$B$343,0)),SUMIFS('Input-Allocators'!P$32:P$80,'Input-Allocators'!$B$32:$B$80,$F181))*$D181</f>
        <v>0</v>
      </c>
      <c r="T181" s="14">
        <f ca="1">IFERROR(INDEX(T$320:T$343,MATCH($F181,$B$320:$B$343,0))/INDEX($D$320:$D$343,MATCH($F181,$B$320:$B$343,0)),SUMIFS('Input-Allocators'!Q$32:Q$80,'Input-Allocators'!$B$32:$B$80,$F181))*$D181</f>
        <v>0</v>
      </c>
      <c r="U181" s="14">
        <f ca="1">IFERROR(INDEX(U$320:U$343,MATCH($F181,$B$320:$B$343,0))/INDEX($D$320:$D$343,MATCH($F181,$B$320:$B$343,0)),SUMIFS('Input-Allocators'!R$32:R$80,'Input-Allocators'!$B$32:$B$80,$F181))*$D181</f>
        <v>0</v>
      </c>
    </row>
    <row r="182" spans="1:21" outlineLevel="1">
      <c r="A182" s="46">
        <f>IF(ISBLANK('Input-Accounts'!A182),"",'Input-Accounts'!A182)</f>
        <v>158</v>
      </c>
      <c r="B182" s="80" t="str">
        <f>IF(ISBLANK('Input-Accounts'!B182),"",'Input-Accounts'!B182)</f>
        <v>Rents</v>
      </c>
      <c r="C182" s="46">
        <f>IF(ISBLANK('Input-Accounts'!C182),"",'Input-Accounts'!C182)</f>
        <v>860</v>
      </c>
      <c r="D182" s="14">
        <f t="shared" ca="1" si="42"/>
        <v>0</v>
      </c>
      <c r="E182" s="14">
        <f t="shared" ca="1" si="43"/>
        <v>0</v>
      </c>
      <c r="F182" s="46" t="str" cm="1">
        <f t="array" aca="1" ref="F182" ca="1">IF(D182=0,"-",IF('Input-Accounts'!$E182&lt;&gt;0,'Input-Accounts'!$E182,INDEX('Input-Accounts'!$H182:$J182,,MATCH($F$6,'Input-Accounts'!$H$6:$J$6,0))))</f>
        <v>-</v>
      </c>
      <c r="G182" s="14">
        <f ca="1">IFERROR(INDEX(G$320:G$343,MATCH($F182,$B$320:$B$343,0))/INDEX($D$320:$D$343,MATCH($F182,$B$320:$B$343,0)),SUMIFS('Input-Allocators'!D$32:D$80,'Input-Allocators'!$B$32:$B$80,$F182))*$D182</f>
        <v>0</v>
      </c>
      <c r="H182" s="14">
        <f ca="1">IFERROR(INDEX(H$320:H$343,MATCH($F182,$B$320:$B$343,0))/INDEX($D$320:$D$343,MATCH($F182,$B$320:$B$343,0)),SUMIFS('Input-Allocators'!E$32:E$80,'Input-Allocators'!$B$32:$B$80,$F182))*$D182</f>
        <v>0</v>
      </c>
      <c r="I182" s="14">
        <f ca="1">IFERROR(INDEX(I$320:I$343,MATCH($F182,$B$320:$B$343,0))/INDEX($D$320:$D$343,MATCH($F182,$B$320:$B$343,0)),SUMIFS('Input-Allocators'!F$32:F$80,'Input-Allocators'!$B$32:$B$80,$F182))*$D182</f>
        <v>0</v>
      </c>
      <c r="J182" s="14">
        <f ca="1">IFERROR(INDEX(J$320:J$343,MATCH($F182,$B$320:$B$343,0))/INDEX($D$320:$D$343,MATCH($F182,$B$320:$B$343,0)),SUMIFS('Input-Allocators'!G$32:G$80,'Input-Allocators'!$B$32:$B$80,$F182))*$D182</f>
        <v>0</v>
      </c>
      <c r="K182" s="14">
        <f ca="1">IFERROR(INDEX(K$320:K$343,MATCH($F182,$B$320:$B$343,0))/INDEX($D$320:$D$343,MATCH($F182,$B$320:$B$343,0)),SUMIFS('Input-Allocators'!H$32:H$80,'Input-Allocators'!$B$32:$B$80,$F182))*$D182</f>
        <v>0</v>
      </c>
      <c r="L182" s="14">
        <f ca="1">IFERROR(INDEX(L$320:L$343,MATCH($F182,$B$320:$B$343,0))/INDEX($D$320:$D$343,MATCH($F182,$B$320:$B$343,0)),SUMIFS('Input-Allocators'!I$32:I$80,'Input-Allocators'!$B$32:$B$80,$F182))*$D182</f>
        <v>0</v>
      </c>
      <c r="M182" s="14">
        <f ca="1">IFERROR(INDEX(M$320:M$343,MATCH($F182,$B$320:$B$343,0))/INDEX($D$320:$D$343,MATCH($F182,$B$320:$B$343,0)),SUMIFS('Input-Allocators'!J$32:J$80,'Input-Allocators'!$B$32:$B$80,$F182))*$D182</f>
        <v>0</v>
      </c>
      <c r="N182" s="14">
        <f ca="1">IFERROR(INDEX(N$320:N$343,MATCH($F182,$B$320:$B$343,0))/INDEX($D$320:$D$343,MATCH($F182,$B$320:$B$343,0)),SUMIFS('Input-Allocators'!K$32:K$80,'Input-Allocators'!$B$32:$B$80,$F182))*$D182</f>
        <v>0</v>
      </c>
      <c r="O182" s="14">
        <f ca="1">IFERROR(INDEX(O$320:O$343,MATCH($F182,$B$320:$B$343,0))/INDEX($D$320:$D$343,MATCH($F182,$B$320:$B$343,0)),SUMIFS('Input-Allocators'!L$32:L$80,'Input-Allocators'!$B$32:$B$80,$F182))*$D182</f>
        <v>0</v>
      </c>
      <c r="P182" s="14">
        <f ca="1">IFERROR(INDEX(P$320:P$343,MATCH($F182,$B$320:$B$343,0))/INDEX($D$320:$D$343,MATCH($F182,$B$320:$B$343,0)),SUMIFS('Input-Allocators'!M$32:M$80,'Input-Allocators'!$B$32:$B$80,$F182))*$D182</f>
        <v>0</v>
      </c>
      <c r="Q182" s="14">
        <f ca="1">IFERROR(INDEX(Q$320:Q$343,MATCH($F182,$B$320:$B$343,0))/INDEX($D$320:$D$343,MATCH($F182,$B$320:$B$343,0)),SUMIFS('Input-Allocators'!N$32:N$80,'Input-Allocators'!$B$32:$B$80,$F182))*$D182</f>
        <v>0</v>
      </c>
      <c r="R182" s="14">
        <f ca="1">IFERROR(INDEX(R$320:R$343,MATCH($F182,$B$320:$B$343,0))/INDEX($D$320:$D$343,MATCH($F182,$B$320:$B$343,0)),SUMIFS('Input-Allocators'!O$32:O$80,'Input-Allocators'!$B$32:$B$80,$F182))*$D182</f>
        <v>0</v>
      </c>
      <c r="S182" s="14">
        <f ca="1">IFERROR(INDEX(S$320:S$343,MATCH($F182,$B$320:$B$343,0))/INDEX($D$320:$D$343,MATCH($F182,$B$320:$B$343,0)),SUMIFS('Input-Allocators'!P$32:P$80,'Input-Allocators'!$B$32:$B$80,$F182))*$D182</f>
        <v>0</v>
      </c>
      <c r="T182" s="14">
        <f ca="1">IFERROR(INDEX(T$320:T$343,MATCH($F182,$B$320:$B$343,0))/INDEX($D$320:$D$343,MATCH($F182,$B$320:$B$343,0)),SUMIFS('Input-Allocators'!Q$32:Q$80,'Input-Allocators'!$B$32:$B$80,$F182))*$D182</f>
        <v>0</v>
      </c>
      <c r="U182" s="14">
        <f ca="1">IFERROR(INDEX(U$320:U$343,MATCH($F182,$B$320:$B$343,0))/INDEX($D$320:$D$343,MATCH($F182,$B$320:$B$343,0)),SUMIFS('Input-Allocators'!R$32:R$80,'Input-Allocators'!$B$32:$B$80,$F182))*$D182</f>
        <v>0</v>
      </c>
    </row>
    <row r="183" spans="1:21" outlineLevel="1">
      <c r="A183" s="46">
        <f>IF(ISBLANK('Input-Accounts'!A183),"",'Input-Accounts'!A183)</f>
        <v>159</v>
      </c>
      <c r="B183" t="str">
        <f>IF(ISBLANK('Input-Accounts'!B183),"",'Input-Accounts'!B183)</f>
        <v>Subtotal - Transmission Operation Expenses</v>
      </c>
      <c r="C183" s="46" t="str">
        <f>IF(ISBLANK('Input-Accounts'!C183),"",'Input-Accounts'!C183)</f>
        <v/>
      </c>
      <c r="D183" s="174">
        <f ca="1">SUBTOTAL(9,D172:D182)</f>
        <v>0</v>
      </c>
      <c r="E183" s="14">
        <f t="shared" ca="1" si="43"/>
        <v>0</v>
      </c>
      <c r="F183" s="46"/>
      <c r="G183" s="174">
        <f t="shared" ref="G183:U183" ca="1" si="44">SUBTOTAL(9,G172:G182)</f>
        <v>0</v>
      </c>
      <c r="H183" s="174">
        <f t="shared" ca="1" si="44"/>
        <v>0</v>
      </c>
      <c r="I183" s="174">
        <f t="shared" ca="1" si="44"/>
        <v>0</v>
      </c>
      <c r="J183" s="174">
        <f t="shared" ca="1" si="44"/>
        <v>0</v>
      </c>
      <c r="K183" s="174">
        <f t="shared" ca="1" si="44"/>
        <v>0</v>
      </c>
      <c r="L183" s="174">
        <f t="shared" ca="1" si="44"/>
        <v>0</v>
      </c>
      <c r="M183" s="174">
        <f t="shared" ca="1" si="44"/>
        <v>0</v>
      </c>
      <c r="N183" s="174">
        <f t="shared" ca="1" si="44"/>
        <v>0</v>
      </c>
      <c r="O183" s="174">
        <f t="shared" ca="1" si="44"/>
        <v>0</v>
      </c>
      <c r="P183" s="174">
        <f t="shared" ca="1" si="44"/>
        <v>0</v>
      </c>
      <c r="Q183" s="174">
        <f t="shared" ca="1" si="44"/>
        <v>0</v>
      </c>
      <c r="R183" s="174">
        <f t="shared" ca="1" si="44"/>
        <v>0</v>
      </c>
      <c r="S183" s="174">
        <f t="shared" ca="1" si="44"/>
        <v>0</v>
      </c>
      <c r="T183" s="174">
        <f t="shared" ca="1" si="44"/>
        <v>0</v>
      </c>
      <c r="U183" s="174">
        <f t="shared" ca="1" si="44"/>
        <v>0</v>
      </c>
    </row>
    <row r="184" spans="1:21" outlineLevel="1">
      <c r="A184" s="46" t="str">
        <f>IF(ISBLANK('Input-Accounts'!A184),"",'Input-Accounts'!A184)</f>
        <v/>
      </c>
      <c r="B184" t="str">
        <f>IF(ISBLANK('Input-Accounts'!B184),"",'Input-Accounts'!B184)</f>
        <v/>
      </c>
      <c r="D184" s="14"/>
      <c r="E184" s="14"/>
      <c r="F184" s="46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outlineLevel="1">
      <c r="A185" s="46">
        <f>IF(ISBLANK('Input-Accounts'!A185),"",'Input-Accounts'!A185)</f>
        <v>160</v>
      </c>
      <c r="B185" s="1" t="str">
        <f>IF(ISBLANK('Input-Accounts'!B185),"",'Input-Accounts'!B185)</f>
        <v>Transmission Maintenance Expenses</v>
      </c>
      <c r="D185" s="14"/>
      <c r="E185" s="14"/>
      <c r="F185" s="46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outlineLevel="1">
      <c r="A186" s="46">
        <f>IF(ISBLANK('Input-Accounts'!A186),"",'Input-Accounts'!A186)</f>
        <v>161</v>
      </c>
      <c r="B186" s="80" t="str">
        <f>IF(ISBLANK('Input-Accounts'!B186),"",'Input-Accounts'!B186)</f>
        <v>Maintenance supervision and engineering</v>
      </c>
      <c r="C186" s="46">
        <f>IF(ISBLANK('Input-Accounts'!C186),"",'Input-Accounts'!C186)</f>
        <v>861</v>
      </c>
      <c r="D186" s="14">
        <f t="shared" ref="D186:D192" ca="1" si="45">INDIRECT("Classification!"&amp;$D$5&amp;ROW())</f>
        <v>0</v>
      </c>
      <c r="E186" s="14">
        <f t="shared" ref="E186:E193" ca="1" si="46">IFERROR(IF(D186="","",IF(D186=0,0,IF(ABS(D186-SUM($G186:$U186))&lt;Check_Limit,0,1))),1)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4">
        <f ca="1">IFERROR(INDEX(G$320:G$343,MATCH($F186,$B$320:$B$343,0))/INDEX($D$320:$D$343,MATCH($F186,$B$320:$B$343,0)),SUMIFS('Input-Allocators'!D$32:D$80,'Input-Allocators'!$B$32:$B$80,$F186))*$D186</f>
        <v>0</v>
      </c>
      <c r="H186" s="14">
        <f ca="1">IFERROR(INDEX(H$320:H$343,MATCH($F186,$B$320:$B$343,0))/INDEX($D$320:$D$343,MATCH($F186,$B$320:$B$343,0)),SUMIFS('Input-Allocators'!E$32:E$80,'Input-Allocators'!$B$32:$B$80,$F186))*$D186</f>
        <v>0</v>
      </c>
      <c r="I186" s="14">
        <f ca="1">IFERROR(INDEX(I$320:I$343,MATCH($F186,$B$320:$B$343,0))/INDEX($D$320:$D$343,MATCH($F186,$B$320:$B$343,0)),SUMIFS('Input-Allocators'!F$32:F$80,'Input-Allocators'!$B$32:$B$80,$F186))*$D186</f>
        <v>0</v>
      </c>
      <c r="J186" s="14">
        <f ca="1">IFERROR(INDEX(J$320:J$343,MATCH($F186,$B$320:$B$343,0))/INDEX($D$320:$D$343,MATCH($F186,$B$320:$B$343,0)),SUMIFS('Input-Allocators'!G$32:G$80,'Input-Allocators'!$B$32:$B$80,$F186))*$D186</f>
        <v>0</v>
      </c>
      <c r="K186" s="14">
        <f ca="1">IFERROR(INDEX(K$320:K$343,MATCH($F186,$B$320:$B$343,0))/INDEX($D$320:$D$343,MATCH($F186,$B$320:$B$343,0)),SUMIFS('Input-Allocators'!H$32:H$80,'Input-Allocators'!$B$32:$B$80,$F186))*$D186</f>
        <v>0</v>
      </c>
      <c r="L186" s="14">
        <f ca="1">IFERROR(INDEX(L$320:L$343,MATCH($F186,$B$320:$B$343,0))/INDEX($D$320:$D$343,MATCH($F186,$B$320:$B$343,0)),SUMIFS('Input-Allocators'!I$32:I$80,'Input-Allocators'!$B$32:$B$80,$F186))*$D186</f>
        <v>0</v>
      </c>
      <c r="M186" s="14">
        <f ca="1">IFERROR(INDEX(M$320:M$343,MATCH($F186,$B$320:$B$343,0))/INDEX($D$320:$D$343,MATCH($F186,$B$320:$B$343,0)),SUMIFS('Input-Allocators'!J$32:J$80,'Input-Allocators'!$B$32:$B$80,$F186))*$D186</f>
        <v>0</v>
      </c>
      <c r="N186" s="14">
        <f ca="1">IFERROR(INDEX(N$320:N$343,MATCH($F186,$B$320:$B$343,0))/INDEX($D$320:$D$343,MATCH($F186,$B$320:$B$343,0)),SUMIFS('Input-Allocators'!K$32:K$80,'Input-Allocators'!$B$32:$B$80,$F186))*$D186</f>
        <v>0</v>
      </c>
      <c r="O186" s="14">
        <f ca="1">IFERROR(INDEX(O$320:O$343,MATCH($F186,$B$320:$B$343,0))/INDEX($D$320:$D$343,MATCH($F186,$B$320:$B$343,0)),SUMIFS('Input-Allocators'!L$32:L$80,'Input-Allocators'!$B$32:$B$80,$F186))*$D186</f>
        <v>0</v>
      </c>
      <c r="P186" s="14">
        <f ca="1">IFERROR(INDEX(P$320:P$343,MATCH($F186,$B$320:$B$343,0))/INDEX($D$320:$D$343,MATCH($F186,$B$320:$B$343,0)),SUMIFS('Input-Allocators'!M$32:M$80,'Input-Allocators'!$B$32:$B$80,$F186))*$D186</f>
        <v>0</v>
      </c>
      <c r="Q186" s="14">
        <f ca="1">IFERROR(INDEX(Q$320:Q$343,MATCH($F186,$B$320:$B$343,0))/INDEX($D$320:$D$343,MATCH($F186,$B$320:$B$343,0)),SUMIFS('Input-Allocators'!N$32:N$80,'Input-Allocators'!$B$32:$B$80,$F186))*$D186</f>
        <v>0</v>
      </c>
      <c r="R186" s="14">
        <f ca="1">IFERROR(INDEX(R$320:R$343,MATCH($F186,$B$320:$B$343,0))/INDEX($D$320:$D$343,MATCH($F186,$B$320:$B$343,0)),SUMIFS('Input-Allocators'!O$32:O$80,'Input-Allocators'!$B$32:$B$80,$F186))*$D186</f>
        <v>0</v>
      </c>
      <c r="S186" s="14">
        <f ca="1">IFERROR(INDEX(S$320:S$343,MATCH($F186,$B$320:$B$343,0))/INDEX($D$320:$D$343,MATCH($F186,$B$320:$B$343,0)),SUMIFS('Input-Allocators'!P$32:P$80,'Input-Allocators'!$B$32:$B$80,$F186))*$D186</f>
        <v>0</v>
      </c>
      <c r="T186" s="14">
        <f ca="1">IFERROR(INDEX(T$320:T$343,MATCH($F186,$B$320:$B$343,0))/INDEX($D$320:$D$343,MATCH($F186,$B$320:$B$343,0)),SUMIFS('Input-Allocators'!Q$32:Q$80,'Input-Allocators'!$B$32:$B$80,$F186))*$D186</f>
        <v>0</v>
      </c>
      <c r="U186" s="14">
        <f ca="1">IFERROR(INDEX(U$320:U$343,MATCH($F186,$B$320:$B$343,0))/INDEX($D$320:$D$343,MATCH($F186,$B$320:$B$343,0)),SUMIFS('Input-Allocators'!R$32:R$80,'Input-Allocators'!$B$32:$B$80,$F186))*$D186</f>
        <v>0</v>
      </c>
    </row>
    <row r="187" spans="1:21" outlineLevel="1">
      <c r="A187" s="46">
        <f>IF(ISBLANK('Input-Accounts'!A187),"",'Input-Accounts'!A187)</f>
        <v>162</v>
      </c>
      <c r="B187" s="80" t="str">
        <f>IF(ISBLANK('Input-Accounts'!B187),"",'Input-Accounts'!B187)</f>
        <v>Maintenance of structures and improvements</v>
      </c>
      <c r="C187" s="46">
        <f>IF(ISBLANK('Input-Accounts'!C187),"",'Input-Accounts'!C187)</f>
        <v>862</v>
      </c>
      <c r="D187" s="14">
        <f t="shared" ca="1" si="45"/>
        <v>0</v>
      </c>
      <c r="E187" s="14">
        <f t="shared" ca="1" si="46"/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4">
        <f ca="1">IFERROR(INDEX(G$320:G$343,MATCH($F187,$B$320:$B$343,0))/INDEX($D$320:$D$343,MATCH($F187,$B$320:$B$343,0)),SUMIFS('Input-Allocators'!D$32:D$80,'Input-Allocators'!$B$32:$B$80,$F187))*$D187</f>
        <v>0</v>
      </c>
      <c r="H187" s="14">
        <f ca="1">IFERROR(INDEX(H$320:H$343,MATCH($F187,$B$320:$B$343,0))/INDEX($D$320:$D$343,MATCH($F187,$B$320:$B$343,0)),SUMIFS('Input-Allocators'!E$32:E$80,'Input-Allocators'!$B$32:$B$80,$F187))*$D187</f>
        <v>0</v>
      </c>
      <c r="I187" s="14">
        <f ca="1">IFERROR(INDEX(I$320:I$343,MATCH($F187,$B$320:$B$343,0))/INDEX($D$320:$D$343,MATCH($F187,$B$320:$B$343,0)),SUMIFS('Input-Allocators'!F$32:F$80,'Input-Allocators'!$B$32:$B$80,$F187))*$D187</f>
        <v>0</v>
      </c>
      <c r="J187" s="14">
        <f ca="1">IFERROR(INDEX(J$320:J$343,MATCH($F187,$B$320:$B$343,0))/INDEX($D$320:$D$343,MATCH($F187,$B$320:$B$343,0)),SUMIFS('Input-Allocators'!G$32:G$80,'Input-Allocators'!$B$32:$B$80,$F187))*$D187</f>
        <v>0</v>
      </c>
      <c r="K187" s="14">
        <f ca="1">IFERROR(INDEX(K$320:K$343,MATCH($F187,$B$320:$B$343,0))/INDEX($D$320:$D$343,MATCH($F187,$B$320:$B$343,0)),SUMIFS('Input-Allocators'!H$32:H$80,'Input-Allocators'!$B$32:$B$80,$F187))*$D187</f>
        <v>0</v>
      </c>
      <c r="L187" s="14">
        <f ca="1">IFERROR(INDEX(L$320:L$343,MATCH($F187,$B$320:$B$343,0))/INDEX($D$320:$D$343,MATCH($F187,$B$320:$B$343,0)),SUMIFS('Input-Allocators'!I$32:I$80,'Input-Allocators'!$B$32:$B$80,$F187))*$D187</f>
        <v>0</v>
      </c>
      <c r="M187" s="14">
        <f ca="1">IFERROR(INDEX(M$320:M$343,MATCH($F187,$B$320:$B$343,0))/INDEX($D$320:$D$343,MATCH($F187,$B$320:$B$343,0)),SUMIFS('Input-Allocators'!J$32:J$80,'Input-Allocators'!$B$32:$B$80,$F187))*$D187</f>
        <v>0</v>
      </c>
      <c r="N187" s="14">
        <f ca="1">IFERROR(INDEX(N$320:N$343,MATCH($F187,$B$320:$B$343,0))/INDEX($D$320:$D$343,MATCH($F187,$B$320:$B$343,0)),SUMIFS('Input-Allocators'!K$32:K$80,'Input-Allocators'!$B$32:$B$80,$F187))*$D187</f>
        <v>0</v>
      </c>
      <c r="O187" s="14">
        <f ca="1">IFERROR(INDEX(O$320:O$343,MATCH($F187,$B$320:$B$343,0))/INDEX($D$320:$D$343,MATCH($F187,$B$320:$B$343,0)),SUMIFS('Input-Allocators'!L$32:L$80,'Input-Allocators'!$B$32:$B$80,$F187))*$D187</f>
        <v>0</v>
      </c>
      <c r="P187" s="14">
        <f ca="1">IFERROR(INDEX(P$320:P$343,MATCH($F187,$B$320:$B$343,0))/INDEX($D$320:$D$343,MATCH($F187,$B$320:$B$343,0)),SUMIFS('Input-Allocators'!M$32:M$80,'Input-Allocators'!$B$32:$B$80,$F187))*$D187</f>
        <v>0</v>
      </c>
      <c r="Q187" s="14">
        <f ca="1">IFERROR(INDEX(Q$320:Q$343,MATCH($F187,$B$320:$B$343,0))/INDEX($D$320:$D$343,MATCH($F187,$B$320:$B$343,0)),SUMIFS('Input-Allocators'!N$32:N$80,'Input-Allocators'!$B$32:$B$80,$F187))*$D187</f>
        <v>0</v>
      </c>
      <c r="R187" s="14">
        <f ca="1">IFERROR(INDEX(R$320:R$343,MATCH($F187,$B$320:$B$343,0))/INDEX($D$320:$D$343,MATCH($F187,$B$320:$B$343,0)),SUMIFS('Input-Allocators'!O$32:O$80,'Input-Allocators'!$B$32:$B$80,$F187))*$D187</f>
        <v>0</v>
      </c>
      <c r="S187" s="14">
        <f ca="1">IFERROR(INDEX(S$320:S$343,MATCH($F187,$B$320:$B$343,0))/INDEX($D$320:$D$343,MATCH($F187,$B$320:$B$343,0)),SUMIFS('Input-Allocators'!P$32:P$80,'Input-Allocators'!$B$32:$B$80,$F187))*$D187</f>
        <v>0</v>
      </c>
      <c r="T187" s="14">
        <f ca="1">IFERROR(INDEX(T$320:T$343,MATCH($F187,$B$320:$B$343,0))/INDEX($D$320:$D$343,MATCH($F187,$B$320:$B$343,0)),SUMIFS('Input-Allocators'!Q$32:Q$80,'Input-Allocators'!$B$32:$B$80,$F187))*$D187</f>
        <v>0</v>
      </c>
      <c r="U187" s="14">
        <f ca="1">IFERROR(INDEX(U$320:U$343,MATCH($F187,$B$320:$B$343,0))/INDEX($D$320:$D$343,MATCH($F187,$B$320:$B$343,0)),SUMIFS('Input-Allocators'!R$32:R$80,'Input-Allocators'!$B$32:$B$80,$F187))*$D187</f>
        <v>0</v>
      </c>
    </row>
    <row r="188" spans="1:21" outlineLevel="1">
      <c r="A188" s="46">
        <f>IF(ISBLANK('Input-Accounts'!A188),"",'Input-Accounts'!A188)</f>
        <v>163</v>
      </c>
      <c r="B188" s="80" t="str">
        <f>IF(ISBLANK('Input-Accounts'!B188),"",'Input-Accounts'!B188)</f>
        <v>Maintenance of mains</v>
      </c>
      <c r="C188" s="46">
        <f>IF(ISBLANK('Input-Accounts'!C188),"",'Input-Accounts'!C188)</f>
        <v>863</v>
      </c>
      <c r="D188" s="14">
        <f t="shared" ca="1" si="45"/>
        <v>0</v>
      </c>
      <c r="E188" s="14">
        <f t="shared" ca="1" si="46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4">
        <f ca="1">IFERROR(INDEX(G$320:G$343,MATCH($F188,$B$320:$B$343,0))/INDEX($D$320:$D$343,MATCH($F188,$B$320:$B$343,0)),SUMIFS('Input-Allocators'!D$32:D$80,'Input-Allocators'!$B$32:$B$80,$F188))*$D188</f>
        <v>0</v>
      </c>
      <c r="H188" s="14">
        <f ca="1">IFERROR(INDEX(H$320:H$343,MATCH($F188,$B$320:$B$343,0))/INDEX($D$320:$D$343,MATCH($F188,$B$320:$B$343,0)),SUMIFS('Input-Allocators'!E$32:E$80,'Input-Allocators'!$B$32:$B$80,$F188))*$D188</f>
        <v>0</v>
      </c>
      <c r="I188" s="14">
        <f ca="1">IFERROR(INDEX(I$320:I$343,MATCH($F188,$B$320:$B$343,0))/INDEX($D$320:$D$343,MATCH($F188,$B$320:$B$343,0)),SUMIFS('Input-Allocators'!F$32:F$80,'Input-Allocators'!$B$32:$B$80,$F188))*$D188</f>
        <v>0</v>
      </c>
      <c r="J188" s="14">
        <f ca="1">IFERROR(INDEX(J$320:J$343,MATCH($F188,$B$320:$B$343,0))/INDEX($D$320:$D$343,MATCH($F188,$B$320:$B$343,0)),SUMIFS('Input-Allocators'!G$32:G$80,'Input-Allocators'!$B$32:$B$80,$F188))*$D188</f>
        <v>0</v>
      </c>
      <c r="K188" s="14">
        <f ca="1">IFERROR(INDEX(K$320:K$343,MATCH($F188,$B$320:$B$343,0))/INDEX($D$320:$D$343,MATCH($F188,$B$320:$B$343,0)),SUMIFS('Input-Allocators'!H$32:H$80,'Input-Allocators'!$B$32:$B$80,$F188))*$D188</f>
        <v>0</v>
      </c>
      <c r="L188" s="14">
        <f ca="1">IFERROR(INDEX(L$320:L$343,MATCH($F188,$B$320:$B$343,0))/INDEX($D$320:$D$343,MATCH($F188,$B$320:$B$343,0)),SUMIFS('Input-Allocators'!I$32:I$80,'Input-Allocators'!$B$32:$B$80,$F188))*$D188</f>
        <v>0</v>
      </c>
      <c r="M188" s="14">
        <f ca="1">IFERROR(INDEX(M$320:M$343,MATCH($F188,$B$320:$B$343,0))/INDEX($D$320:$D$343,MATCH($F188,$B$320:$B$343,0)),SUMIFS('Input-Allocators'!J$32:J$80,'Input-Allocators'!$B$32:$B$80,$F188))*$D188</f>
        <v>0</v>
      </c>
      <c r="N188" s="14">
        <f ca="1">IFERROR(INDEX(N$320:N$343,MATCH($F188,$B$320:$B$343,0))/INDEX($D$320:$D$343,MATCH($F188,$B$320:$B$343,0)),SUMIFS('Input-Allocators'!K$32:K$80,'Input-Allocators'!$B$32:$B$80,$F188))*$D188</f>
        <v>0</v>
      </c>
      <c r="O188" s="14">
        <f ca="1">IFERROR(INDEX(O$320:O$343,MATCH($F188,$B$320:$B$343,0))/INDEX($D$320:$D$343,MATCH($F188,$B$320:$B$343,0)),SUMIFS('Input-Allocators'!L$32:L$80,'Input-Allocators'!$B$32:$B$80,$F188))*$D188</f>
        <v>0</v>
      </c>
      <c r="P188" s="14">
        <f ca="1">IFERROR(INDEX(P$320:P$343,MATCH($F188,$B$320:$B$343,0))/INDEX($D$320:$D$343,MATCH($F188,$B$320:$B$343,0)),SUMIFS('Input-Allocators'!M$32:M$80,'Input-Allocators'!$B$32:$B$80,$F188))*$D188</f>
        <v>0</v>
      </c>
      <c r="Q188" s="14">
        <f ca="1">IFERROR(INDEX(Q$320:Q$343,MATCH($F188,$B$320:$B$343,0))/INDEX($D$320:$D$343,MATCH($F188,$B$320:$B$343,0)),SUMIFS('Input-Allocators'!N$32:N$80,'Input-Allocators'!$B$32:$B$80,$F188))*$D188</f>
        <v>0</v>
      </c>
      <c r="R188" s="14">
        <f ca="1">IFERROR(INDEX(R$320:R$343,MATCH($F188,$B$320:$B$343,0))/INDEX($D$320:$D$343,MATCH($F188,$B$320:$B$343,0)),SUMIFS('Input-Allocators'!O$32:O$80,'Input-Allocators'!$B$32:$B$80,$F188))*$D188</f>
        <v>0</v>
      </c>
      <c r="S188" s="14">
        <f ca="1">IFERROR(INDEX(S$320:S$343,MATCH($F188,$B$320:$B$343,0))/INDEX($D$320:$D$343,MATCH($F188,$B$320:$B$343,0)),SUMIFS('Input-Allocators'!P$32:P$80,'Input-Allocators'!$B$32:$B$80,$F188))*$D188</f>
        <v>0</v>
      </c>
      <c r="T188" s="14">
        <f ca="1">IFERROR(INDEX(T$320:T$343,MATCH($F188,$B$320:$B$343,0))/INDEX($D$320:$D$343,MATCH($F188,$B$320:$B$343,0)),SUMIFS('Input-Allocators'!Q$32:Q$80,'Input-Allocators'!$B$32:$B$80,$F188))*$D188</f>
        <v>0</v>
      </c>
      <c r="U188" s="14">
        <f ca="1">IFERROR(INDEX(U$320:U$343,MATCH($F188,$B$320:$B$343,0))/INDEX($D$320:$D$343,MATCH($F188,$B$320:$B$343,0)),SUMIFS('Input-Allocators'!R$32:R$80,'Input-Allocators'!$B$32:$B$80,$F188))*$D188</f>
        <v>0</v>
      </c>
    </row>
    <row r="189" spans="1:21" outlineLevel="1">
      <c r="A189" s="46">
        <f>IF(ISBLANK('Input-Accounts'!A189),"",'Input-Accounts'!A189)</f>
        <v>164</v>
      </c>
      <c r="B189" s="80" t="str">
        <f>IF(ISBLANK('Input-Accounts'!B189),"",'Input-Accounts'!B189)</f>
        <v>Maintenance of compressor station equipment</v>
      </c>
      <c r="C189" s="46">
        <f>IF(ISBLANK('Input-Accounts'!C189),"",'Input-Accounts'!C189)</f>
        <v>864</v>
      </c>
      <c r="D189" s="14">
        <f t="shared" ca="1" si="45"/>
        <v>0</v>
      </c>
      <c r="E189" s="14">
        <f t="shared" ca="1" si="46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4">
        <f ca="1">IFERROR(INDEX(G$320:G$343,MATCH($F189,$B$320:$B$343,0))/INDEX($D$320:$D$343,MATCH($F189,$B$320:$B$343,0)),SUMIFS('Input-Allocators'!D$32:D$80,'Input-Allocators'!$B$32:$B$80,$F189))*$D189</f>
        <v>0</v>
      </c>
      <c r="H189" s="14">
        <f ca="1">IFERROR(INDEX(H$320:H$343,MATCH($F189,$B$320:$B$343,0))/INDEX($D$320:$D$343,MATCH($F189,$B$320:$B$343,0)),SUMIFS('Input-Allocators'!E$32:E$80,'Input-Allocators'!$B$32:$B$80,$F189))*$D189</f>
        <v>0</v>
      </c>
      <c r="I189" s="14">
        <f ca="1">IFERROR(INDEX(I$320:I$343,MATCH($F189,$B$320:$B$343,0))/INDEX($D$320:$D$343,MATCH($F189,$B$320:$B$343,0)),SUMIFS('Input-Allocators'!F$32:F$80,'Input-Allocators'!$B$32:$B$80,$F189))*$D189</f>
        <v>0</v>
      </c>
      <c r="J189" s="14">
        <f ca="1">IFERROR(INDEX(J$320:J$343,MATCH($F189,$B$320:$B$343,0))/INDEX($D$320:$D$343,MATCH($F189,$B$320:$B$343,0)),SUMIFS('Input-Allocators'!G$32:G$80,'Input-Allocators'!$B$32:$B$80,$F189))*$D189</f>
        <v>0</v>
      </c>
      <c r="K189" s="14">
        <f ca="1">IFERROR(INDEX(K$320:K$343,MATCH($F189,$B$320:$B$343,0))/INDEX($D$320:$D$343,MATCH($F189,$B$320:$B$343,0)),SUMIFS('Input-Allocators'!H$32:H$80,'Input-Allocators'!$B$32:$B$80,$F189))*$D189</f>
        <v>0</v>
      </c>
      <c r="L189" s="14">
        <f ca="1">IFERROR(INDEX(L$320:L$343,MATCH($F189,$B$320:$B$343,0))/INDEX($D$320:$D$343,MATCH($F189,$B$320:$B$343,0)),SUMIFS('Input-Allocators'!I$32:I$80,'Input-Allocators'!$B$32:$B$80,$F189))*$D189</f>
        <v>0</v>
      </c>
      <c r="M189" s="14">
        <f ca="1">IFERROR(INDEX(M$320:M$343,MATCH($F189,$B$320:$B$343,0))/INDEX($D$320:$D$343,MATCH($F189,$B$320:$B$343,0)),SUMIFS('Input-Allocators'!J$32:J$80,'Input-Allocators'!$B$32:$B$80,$F189))*$D189</f>
        <v>0</v>
      </c>
      <c r="N189" s="14">
        <f ca="1">IFERROR(INDEX(N$320:N$343,MATCH($F189,$B$320:$B$343,0))/INDEX($D$320:$D$343,MATCH($F189,$B$320:$B$343,0)),SUMIFS('Input-Allocators'!K$32:K$80,'Input-Allocators'!$B$32:$B$80,$F189))*$D189</f>
        <v>0</v>
      </c>
      <c r="O189" s="14">
        <f ca="1">IFERROR(INDEX(O$320:O$343,MATCH($F189,$B$320:$B$343,0))/INDEX($D$320:$D$343,MATCH($F189,$B$320:$B$343,0)),SUMIFS('Input-Allocators'!L$32:L$80,'Input-Allocators'!$B$32:$B$80,$F189))*$D189</f>
        <v>0</v>
      </c>
      <c r="P189" s="14">
        <f ca="1">IFERROR(INDEX(P$320:P$343,MATCH($F189,$B$320:$B$343,0))/INDEX($D$320:$D$343,MATCH($F189,$B$320:$B$343,0)),SUMIFS('Input-Allocators'!M$32:M$80,'Input-Allocators'!$B$32:$B$80,$F189))*$D189</f>
        <v>0</v>
      </c>
      <c r="Q189" s="14">
        <f ca="1">IFERROR(INDEX(Q$320:Q$343,MATCH($F189,$B$320:$B$343,0))/INDEX($D$320:$D$343,MATCH($F189,$B$320:$B$343,0)),SUMIFS('Input-Allocators'!N$32:N$80,'Input-Allocators'!$B$32:$B$80,$F189))*$D189</f>
        <v>0</v>
      </c>
      <c r="R189" s="14">
        <f ca="1">IFERROR(INDEX(R$320:R$343,MATCH($F189,$B$320:$B$343,0))/INDEX($D$320:$D$343,MATCH($F189,$B$320:$B$343,0)),SUMIFS('Input-Allocators'!O$32:O$80,'Input-Allocators'!$B$32:$B$80,$F189))*$D189</f>
        <v>0</v>
      </c>
      <c r="S189" s="14">
        <f ca="1">IFERROR(INDEX(S$320:S$343,MATCH($F189,$B$320:$B$343,0))/INDEX($D$320:$D$343,MATCH($F189,$B$320:$B$343,0)),SUMIFS('Input-Allocators'!P$32:P$80,'Input-Allocators'!$B$32:$B$80,$F189))*$D189</f>
        <v>0</v>
      </c>
      <c r="T189" s="14">
        <f ca="1">IFERROR(INDEX(T$320:T$343,MATCH($F189,$B$320:$B$343,0))/INDEX($D$320:$D$343,MATCH($F189,$B$320:$B$343,0)),SUMIFS('Input-Allocators'!Q$32:Q$80,'Input-Allocators'!$B$32:$B$80,$F189))*$D189</f>
        <v>0</v>
      </c>
      <c r="U189" s="14">
        <f ca="1">IFERROR(INDEX(U$320:U$343,MATCH($F189,$B$320:$B$343,0))/INDEX($D$320:$D$343,MATCH($F189,$B$320:$B$343,0)),SUMIFS('Input-Allocators'!R$32:R$80,'Input-Allocators'!$B$32:$B$80,$F189))*$D189</f>
        <v>0</v>
      </c>
    </row>
    <row r="190" spans="1:21" outlineLevel="1">
      <c r="A190" s="46">
        <f>IF(ISBLANK('Input-Accounts'!A190),"",'Input-Accounts'!A190)</f>
        <v>165</v>
      </c>
      <c r="B190" s="80" t="str">
        <f>IF(ISBLANK('Input-Accounts'!B190),"",'Input-Accounts'!B190)</f>
        <v>Maintenance of measuring and regulating station equipment</v>
      </c>
      <c r="C190" s="46">
        <f>IF(ISBLANK('Input-Accounts'!C190),"",'Input-Accounts'!C190)</f>
        <v>865</v>
      </c>
      <c r="D190" s="14">
        <f t="shared" ca="1" si="45"/>
        <v>0</v>
      </c>
      <c r="E190" s="14">
        <f t="shared" ca="1" si="46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4">
        <f ca="1">IFERROR(INDEX(G$320:G$343,MATCH($F190,$B$320:$B$343,0))/INDEX($D$320:$D$343,MATCH($F190,$B$320:$B$343,0)),SUMIFS('Input-Allocators'!D$32:D$80,'Input-Allocators'!$B$32:$B$80,$F190))*$D190</f>
        <v>0</v>
      </c>
      <c r="H190" s="14">
        <f ca="1">IFERROR(INDEX(H$320:H$343,MATCH($F190,$B$320:$B$343,0))/INDEX($D$320:$D$343,MATCH($F190,$B$320:$B$343,0)),SUMIFS('Input-Allocators'!E$32:E$80,'Input-Allocators'!$B$32:$B$80,$F190))*$D190</f>
        <v>0</v>
      </c>
      <c r="I190" s="14">
        <f ca="1">IFERROR(INDEX(I$320:I$343,MATCH($F190,$B$320:$B$343,0))/INDEX($D$320:$D$343,MATCH($F190,$B$320:$B$343,0)),SUMIFS('Input-Allocators'!F$32:F$80,'Input-Allocators'!$B$32:$B$80,$F190))*$D190</f>
        <v>0</v>
      </c>
      <c r="J190" s="14">
        <f ca="1">IFERROR(INDEX(J$320:J$343,MATCH($F190,$B$320:$B$343,0))/INDEX($D$320:$D$343,MATCH($F190,$B$320:$B$343,0)),SUMIFS('Input-Allocators'!G$32:G$80,'Input-Allocators'!$B$32:$B$80,$F190))*$D190</f>
        <v>0</v>
      </c>
      <c r="K190" s="14">
        <f ca="1">IFERROR(INDEX(K$320:K$343,MATCH($F190,$B$320:$B$343,0))/INDEX($D$320:$D$343,MATCH($F190,$B$320:$B$343,0)),SUMIFS('Input-Allocators'!H$32:H$80,'Input-Allocators'!$B$32:$B$80,$F190))*$D190</f>
        <v>0</v>
      </c>
      <c r="L190" s="14">
        <f ca="1">IFERROR(INDEX(L$320:L$343,MATCH($F190,$B$320:$B$343,0))/INDEX($D$320:$D$343,MATCH($F190,$B$320:$B$343,0)),SUMIFS('Input-Allocators'!I$32:I$80,'Input-Allocators'!$B$32:$B$80,$F190))*$D190</f>
        <v>0</v>
      </c>
      <c r="M190" s="14">
        <f ca="1">IFERROR(INDEX(M$320:M$343,MATCH($F190,$B$320:$B$343,0))/INDEX($D$320:$D$343,MATCH($F190,$B$320:$B$343,0)),SUMIFS('Input-Allocators'!J$32:J$80,'Input-Allocators'!$B$32:$B$80,$F190))*$D190</f>
        <v>0</v>
      </c>
      <c r="N190" s="14">
        <f ca="1">IFERROR(INDEX(N$320:N$343,MATCH($F190,$B$320:$B$343,0))/INDEX($D$320:$D$343,MATCH($F190,$B$320:$B$343,0)),SUMIFS('Input-Allocators'!K$32:K$80,'Input-Allocators'!$B$32:$B$80,$F190))*$D190</f>
        <v>0</v>
      </c>
      <c r="O190" s="14">
        <f ca="1">IFERROR(INDEX(O$320:O$343,MATCH($F190,$B$320:$B$343,0))/INDEX($D$320:$D$343,MATCH($F190,$B$320:$B$343,0)),SUMIFS('Input-Allocators'!L$32:L$80,'Input-Allocators'!$B$32:$B$80,$F190))*$D190</f>
        <v>0</v>
      </c>
      <c r="P190" s="14">
        <f ca="1">IFERROR(INDEX(P$320:P$343,MATCH($F190,$B$320:$B$343,0))/INDEX($D$320:$D$343,MATCH($F190,$B$320:$B$343,0)),SUMIFS('Input-Allocators'!M$32:M$80,'Input-Allocators'!$B$32:$B$80,$F190))*$D190</f>
        <v>0</v>
      </c>
      <c r="Q190" s="14">
        <f ca="1">IFERROR(INDEX(Q$320:Q$343,MATCH($F190,$B$320:$B$343,0))/INDEX($D$320:$D$343,MATCH($F190,$B$320:$B$343,0)),SUMIFS('Input-Allocators'!N$32:N$80,'Input-Allocators'!$B$32:$B$80,$F190))*$D190</f>
        <v>0</v>
      </c>
      <c r="R190" s="14">
        <f ca="1">IFERROR(INDEX(R$320:R$343,MATCH($F190,$B$320:$B$343,0))/INDEX($D$320:$D$343,MATCH($F190,$B$320:$B$343,0)),SUMIFS('Input-Allocators'!O$32:O$80,'Input-Allocators'!$B$32:$B$80,$F190))*$D190</f>
        <v>0</v>
      </c>
      <c r="S190" s="14">
        <f ca="1">IFERROR(INDEX(S$320:S$343,MATCH($F190,$B$320:$B$343,0))/INDEX($D$320:$D$343,MATCH($F190,$B$320:$B$343,0)),SUMIFS('Input-Allocators'!P$32:P$80,'Input-Allocators'!$B$32:$B$80,$F190))*$D190</f>
        <v>0</v>
      </c>
      <c r="T190" s="14">
        <f ca="1">IFERROR(INDEX(T$320:T$343,MATCH($F190,$B$320:$B$343,0))/INDEX($D$320:$D$343,MATCH($F190,$B$320:$B$343,0)),SUMIFS('Input-Allocators'!Q$32:Q$80,'Input-Allocators'!$B$32:$B$80,$F190))*$D190</f>
        <v>0</v>
      </c>
      <c r="U190" s="14">
        <f ca="1">IFERROR(INDEX(U$320:U$343,MATCH($F190,$B$320:$B$343,0))/INDEX($D$320:$D$343,MATCH($F190,$B$320:$B$343,0)),SUMIFS('Input-Allocators'!R$32:R$80,'Input-Allocators'!$B$32:$B$80,$F190))*$D190</f>
        <v>0</v>
      </c>
    </row>
    <row r="191" spans="1:21" outlineLevel="1">
      <c r="A191" s="46">
        <f>IF(ISBLANK('Input-Accounts'!A191),"",'Input-Accounts'!A191)</f>
        <v>166</v>
      </c>
      <c r="B191" s="80" t="str">
        <f>IF(ISBLANK('Input-Accounts'!B191),"",'Input-Accounts'!B191)</f>
        <v>Maintenance of communication equipment</v>
      </c>
      <c r="C191" s="46">
        <f>IF(ISBLANK('Input-Accounts'!C191),"",'Input-Accounts'!C191)</f>
        <v>866</v>
      </c>
      <c r="D191" s="14">
        <f t="shared" ca="1" si="45"/>
        <v>0</v>
      </c>
      <c r="E191" s="14">
        <f t="shared" ca="1" si="46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4">
        <f ca="1">IFERROR(INDEX(G$320:G$343,MATCH($F191,$B$320:$B$343,0))/INDEX($D$320:$D$343,MATCH($F191,$B$320:$B$343,0)),SUMIFS('Input-Allocators'!D$32:D$80,'Input-Allocators'!$B$32:$B$80,$F191))*$D191</f>
        <v>0</v>
      </c>
      <c r="H191" s="14">
        <f ca="1">IFERROR(INDEX(H$320:H$343,MATCH($F191,$B$320:$B$343,0))/INDEX($D$320:$D$343,MATCH($F191,$B$320:$B$343,0)),SUMIFS('Input-Allocators'!E$32:E$80,'Input-Allocators'!$B$32:$B$80,$F191))*$D191</f>
        <v>0</v>
      </c>
      <c r="I191" s="14">
        <f ca="1">IFERROR(INDEX(I$320:I$343,MATCH($F191,$B$320:$B$343,0))/INDEX($D$320:$D$343,MATCH($F191,$B$320:$B$343,0)),SUMIFS('Input-Allocators'!F$32:F$80,'Input-Allocators'!$B$32:$B$80,$F191))*$D191</f>
        <v>0</v>
      </c>
      <c r="J191" s="14">
        <f ca="1">IFERROR(INDEX(J$320:J$343,MATCH($F191,$B$320:$B$343,0))/INDEX($D$320:$D$343,MATCH($F191,$B$320:$B$343,0)),SUMIFS('Input-Allocators'!G$32:G$80,'Input-Allocators'!$B$32:$B$80,$F191))*$D191</f>
        <v>0</v>
      </c>
      <c r="K191" s="14">
        <f ca="1">IFERROR(INDEX(K$320:K$343,MATCH($F191,$B$320:$B$343,0))/INDEX($D$320:$D$343,MATCH($F191,$B$320:$B$343,0)),SUMIFS('Input-Allocators'!H$32:H$80,'Input-Allocators'!$B$32:$B$80,$F191))*$D191</f>
        <v>0</v>
      </c>
      <c r="L191" s="14">
        <f ca="1">IFERROR(INDEX(L$320:L$343,MATCH($F191,$B$320:$B$343,0))/INDEX($D$320:$D$343,MATCH($F191,$B$320:$B$343,0)),SUMIFS('Input-Allocators'!I$32:I$80,'Input-Allocators'!$B$32:$B$80,$F191))*$D191</f>
        <v>0</v>
      </c>
      <c r="M191" s="14">
        <f ca="1">IFERROR(INDEX(M$320:M$343,MATCH($F191,$B$320:$B$343,0))/INDEX($D$320:$D$343,MATCH($F191,$B$320:$B$343,0)),SUMIFS('Input-Allocators'!J$32:J$80,'Input-Allocators'!$B$32:$B$80,$F191))*$D191</f>
        <v>0</v>
      </c>
      <c r="N191" s="14">
        <f ca="1">IFERROR(INDEX(N$320:N$343,MATCH($F191,$B$320:$B$343,0))/INDEX($D$320:$D$343,MATCH($F191,$B$320:$B$343,0)),SUMIFS('Input-Allocators'!K$32:K$80,'Input-Allocators'!$B$32:$B$80,$F191))*$D191</f>
        <v>0</v>
      </c>
      <c r="O191" s="14">
        <f ca="1">IFERROR(INDEX(O$320:O$343,MATCH($F191,$B$320:$B$343,0))/INDEX($D$320:$D$343,MATCH($F191,$B$320:$B$343,0)),SUMIFS('Input-Allocators'!L$32:L$80,'Input-Allocators'!$B$32:$B$80,$F191))*$D191</f>
        <v>0</v>
      </c>
      <c r="P191" s="14">
        <f ca="1">IFERROR(INDEX(P$320:P$343,MATCH($F191,$B$320:$B$343,0))/INDEX($D$320:$D$343,MATCH($F191,$B$320:$B$343,0)),SUMIFS('Input-Allocators'!M$32:M$80,'Input-Allocators'!$B$32:$B$80,$F191))*$D191</f>
        <v>0</v>
      </c>
      <c r="Q191" s="14">
        <f ca="1">IFERROR(INDEX(Q$320:Q$343,MATCH($F191,$B$320:$B$343,0))/INDEX($D$320:$D$343,MATCH($F191,$B$320:$B$343,0)),SUMIFS('Input-Allocators'!N$32:N$80,'Input-Allocators'!$B$32:$B$80,$F191))*$D191</f>
        <v>0</v>
      </c>
      <c r="R191" s="14">
        <f ca="1">IFERROR(INDEX(R$320:R$343,MATCH($F191,$B$320:$B$343,0))/INDEX($D$320:$D$343,MATCH($F191,$B$320:$B$343,0)),SUMIFS('Input-Allocators'!O$32:O$80,'Input-Allocators'!$B$32:$B$80,$F191))*$D191</f>
        <v>0</v>
      </c>
      <c r="S191" s="14">
        <f ca="1">IFERROR(INDEX(S$320:S$343,MATCH($F191,$B$320:$B$343,0))/INDEX($D$320:$D$343,MATCH($F191,$B$320:$B$343,0)),SUMIFS('Input-Allocators'!P$32:P$80,'Input-Allocators'!$B$32:$B$80,$F191))*$D191</f>
        <v>0</v>
      </c>
      <c r="T191" s="14">
        <f ca="1">IFERROR(INDEX(T$320:T$343,MATCH($F191,$B$320:$B$343,0))/INDEX($D$320:$D$343,MATCH($F191,$B$320:$B$343,0)),SUMIFS('Input-Allocators'!Q$32:Q$80,'Input-Allocators'!$B$32:$B$80,$F191))*$D191</f>
        <v>0</v>
      </c>
      <c r="U191" s="14">
        <f ca="1">IFERROR(INDEX(U$320:U$343,MATCH($F191,$B$320:$B$343,0))/INDEX($D$320:$D$343,MATCH($F191,$B$320:$B$343,0)),SUMIFS('Input-Allocators'!R$32:R$80,'Input-Allocators'!$B$32:$B$80,$F191))*$D191</f>
        <v>0</v>
      </c>
    </row>
    <row r="192" spans="1:21" outlineLevel="1">
      <c r="A192" s="46">
        <f>IF(ISBLANK('Input-Accounts'!A192),"",'Input-Accounts'!A192)</f>
        <v>167</v>
      </c>
      <c r="B192" s="80" t="str">
        <f>IF(ISBLANK('Input-Accounts'!B192),"",'Input-Accounts'!B192)</f>
        <v>Maintenance of other equipment</v>
      </c>
      <c r="C192" s="46">
        <f>IF(ISBLANK('Input-Accounts'!C192),"",'Input-Accounts'!C192)</f>
        <v>867</v>
      </c>
      <c r="D192" s="14">
        <f t="shared" ca="1" si="45"/>
        <v>0</v>
      </c>
      <c r="E192" s="14">
        <f t="shared" ca="1" si="46"/>
        <v>0</v>
      </c>
      <c r="F192" s="46" t="str" cm="1">
        <f t="array" aca="1" ref="F192" ca="1">IF(D192=0,"-",IF('Input-Accounts'!$E192&lt;&gt;0,'Input-Accounts'!$E192,INDEX('Input-Accounts'!$H192:$J192,,MATCH($F$6,'Input-Accounts'!$H$6:$J$6,0))))</f>
        <v>-</v>
      </c>
      <c r="G192" s="14">
        <f ca="1">IFERROR(INDEX(G$320:G$343,MATCH($F192,$B$320:$B$343,0))/INDEX($D$320:$D$343,MATCH($F192,$B$320:$B$343,0)),SUMIFS('Input-Allocators'!D$32:D$80,'Input-Allocators'!$B$32:$B$80,$F192))*$D192</f>
        <v>0</v>
      </c>
      <c r="H192" s="14">
        <f ca="1">IFERROR(INDEX(H$320:H$343,MATCH($F192,$B$320:$B$343,0))/INDEX($D$320:$D$343,MATCH($F192,$B$320:$B$343,0)),SUMIFS('Input-Allocators'!E$32:E$80,'Input-Allocators'!$B$32:$B$80,$F192))*$D192</f>
        <v>0</v>
      </c>
      <c r="I192" s="14">
        <f ca="1">IFERROR(INDEX(I$320:I$343,MATCH($F192,$B$320:$B$343,0))/INDEX($D$320:$D$343,MATCH($F192,$B$320:$B$343,0)),SUMIFS('Input-Allocators'!F$32:F$80,'Input-Allocators'!$B$32:$B$80,$F192))*$D192</f>
        <v>0</v>
      </c>
      <c r="J192" s="14">
        <f ca="1">IFERROR(INDEX(J$320:J$343,MATCH($F192,$B$320:$B$343,0))/INDEX($D$320:$D$343,MATCH($F192,$B$320:$B$343,0)),SUMIFS('Input-Allocators'!G$32:G$80,'Input-Allocators'!$B$32:$B$80,$F192))*$D192</f>
        <v>0</v>
      </c>
      <c r="K192" s="14">
        <f ca="1">IFERROR(INDEX(K$320:K$343,MATCH($F192,$B$320:$B$343,0))/INDEX($D$320:$D$343,MATCH($F192,$B$320:$B$343,0)),SUMIFS('Input-Allocators'!H$32:H$80,'Input-Allocators'!$B$32:$B$80,$F192))*$D192</f>
        <v>0</v>
      </c>
      <c r="L192" s="14">
        <f ca="1">IFERROR(INDEX(L$320:L$343,MATCH($F192,$B$320:$B$343,0))/INDEX($D$320:$D$343,MATCH($F192,$B$320:$B$343,0)),SUMIFS('Input-Allocators'!I$32:I$80,'Input-Allocators'!$B$32:$B$80,$F192))*$D192</f>
        <v>0</v>
      </c>
      <c r="M192" s="14">
        <f ca="1">IFERROR(INDEX(M$320:M$343,MATCH($F192,$B$320:$B$343,0))/INDEX($D$320:$D$343,MATCH($F192,$B$320:$B$343,0)),SUMIFS('Input-Allocators'!J$32:J$80,'Input-Allocators'!$B$32:$B$80,$F192))*$D192</f>
        <v>0</v>
      </c>
      <c r="N192" s="14">
        <f ca="1">IFERROR(INDEX(N$320:N$343,MATCH($F192,$B$320:$B$343,0))/INDEX($D$320:$D$343,MATCH($F192,$B$320:$B$343,0)),SUMIFS('Input-Allocators'!K$32:K$80,'Input-Allocators'!$B$32:$B$80,$F192))*$D192</f>
        <v>0</v>
      </c>
      <c r="O192" s="14">
        <f ca="1">IFERROR(INDEX(O$320:O$343,MATCH($F192,$B$320:$B$343,0))/INDEX($D$320:$D$343,MATCH($F192,$B$320:$B$343,0)),SUMIFS('Input-Allocators'!L$32:L$80,'Input-Allocators'!$B$32:$B$80,$F192))*$D192</f>
        <v>0</v>
      </c>
      <c r="P192" s="14">
        <f ca="1">IFERROR(INDEX(P$320:P$343,MATCH($F192,$B$320:$B$343,0))/INDEX($D$320:$D$343,MATCH($F192,$B$320:$B$343,0)),SUMIFS('Input-Allocators'!M$32:M$80,'Input-Allocators'!$B$32:$B$80,$F192))*$D192</f>
        <v>0</v>
      </c>
      <c r="Q192" s="14">
        <f ca="1">IFERROR(INDEX(Q$320:Q$343,MATCH($F192,$B$320:$B$343,0))/INDEX($D$320:$D$343,MATCH($F192,$B$320:$B$343,0)),SUMIFS('Input-Allocators'!N$32:N$80,'Input-Allocators'!$B$32:$B$80,$F192))*$D192</f>
        <v>0</v>
      </c>
      <c r="R192" s="14">
        <f ca="1">IFERROR(INDEX(R$320:R$343,MATCH($F192,$B$320:$B$343,0))/INDEX($D$320:$D$343,MATCH($F192,$B$320:$B$343,0)),SUMIFS('Input-Allocators'!O$32:O$80,'Input-Allocators'!$B$32:$B$80,$F192))*$D192</f>
        <v>0</v>
      </c>
      <c r="S192" s="14">
        <f ca="1">IFERROR(INDEX(S$320:S$343,MATCH($F192,$B$320:$B$343,0))/INDEX($D$320:$D$343,MATCH($F192,$B$320:$B$343,0)),SUMIFS('Input-Allocators'!P$32:P$80,'Input-Allocators'!$B$32:$B$80,$F192))*$D192</f>
        <v>0</v>
      </c>
      <c r="T192" s="14">
        <f ca="1">IFERROR(INDEX(T$320:T$343,MATCH($F192,$B$320:$B$343,0))/INDEX($D$320:$D$343,MATCH($F192,$B$320:$B$343,0)),SUMIFS('Input-Allocators'!Q$32:Q$80,'Input-Allocators'!$B$32:$B$80,$F192))*$D192</f>
        <v>0</v>
      </c>
      <c r="U192" s="14">
        <f ca="1">IFERROR(INDEX(U$320:U$343,MATCH($F192,$B$320:$B$343,0))/INDEX($D$320:$D$343,MATCH($F192,$B$320:$B$343,0)),SUMIFS('Input-Allocators'!R$32:R$80,'Input-Allocators'!$B$32:$B$80,$F192))*$D192</f>
        <v>0</v>
      </c>
    </row>
    <row r="193" spans="1:21" outlineLevel="1">
      <c r="A193" s="46">
        <f>IF(ISBLANK('Input-Accounts'!A193),"",'Input-Accounts'!A193)</f>
        <v>168</v>
      </c>
      <c r="B193" t="str">
        <f>IF(ISBLANK('Input-Accounts'!B193),"",'Input-Accounts'!B193)</f>
        <v>Subtotal - Transmission Maintenance Expenses</v>
      </c>
      <c r="C193" s="46" t="str">
        <f>IF(ISBLANK('Input-Accounts'!C193),"",'Input-Accounts'!C193)</f>
        <v/>
      </c>
      <c r="D193" s="174">
        <f ca="1">SUBTOTAL(9,D186:D192)</f>
        <v>0</v>
      </c>
      <c r="E193" s="14">
        <f t="shared" ca="1" si="46"/>
        <v>0</v>
      </c>
      <c r="F193" s="46"/>
      <c r="G193" s="174">
        <f t="shared" ref="G193:U193" ca="1" si="47">SUBTOTAL(9,G186:G192)</f>
        <v>0</v>
      </c>
      <c r="H193" s="174">
        <f t="shared" ca="1" si="47"/>
        <v>0</v>
      </c>
      <c r="I193" s="174">
        <f t="shared" ca="1" si="47"/>
        <v>0</v>
      </c>
      <c r="J193" s="174">
        <f t="shared" ca="1" si="47"/>
        <v>0</v>
      </c>
      <c r="K193" s="174">
        <f t="shared" ca="1" si="47"/>
        <v>0</v>
      </c>
      <c r="L193" s="174">
        <f t="shared" ca="1" si="47"/>
        <v>0</v>
      </c>
      <c r="M193" s="174">
        <f t="shared" ca="1" si="47"/>
        <v>0</v>
      </c>
      <c r="N193" s="174">
        <f t="shared" ca="1" si="47"/>
        <v>0</v>
      </c>
      <c r="O193" s="174">
        <f t="shared" ca="1" si="47"/>
        <v>0</v>
      </c>
      <c r="P193" s="174">
        <f t="shared" ca="1" si="47"/>
        <v>0</v>
      </c>
      <c r="Q193" s="174">
        <f t="shared" ca="1" si="47"/>
        <v>0</v>
      </c>
      <c r="R193" s="174">
        <f t="shared" ca="1" si="47"/>
        <v>0</v>
      </c>
      <c r="S193" s="174">
        <f t="shared" ca="1" si="47"/>
        <v>0</v>
      </c>
      <c r="T193" s="174">
        <f t="shared" ca="1" si="47"/>
        <v>0</v>
      </c>
      <c r="U193" s="174">
        <f t="shared" ca="1" si="47"/>
        <v>0</v>
      </c>
    </row>
    <row r="194" spans="1:21" outlineLevel="1">
      <c r="A194" s="46" t="str">
        <f>IF(ISBLANK('Input-Accounts'!A194),"",'Input-Accounts'!A194)</f>
        <v/>
      </c>
      <c r="B194" t="str">
        <f>IF(ISBLANK('Input-Accounts'!B194),"",'Input-Accounts'!B194)</f>
        <v/>
      </c>
      <c r="D194" s="14"/>
      <c r="E194" s="14"/>
      <c r="F194" s="46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outlineLevel="1">
      <c r="A195" s="46">
        <f>IF(ISBLANK('Input-Accounts'!A195),"",'Input-Accounts'!A195)</f>
        <v>169</v>
      </c>
      <c r="B195" s="1" t="str">
        <f>IF(ISBLANK('Input-Accounts'!B195),"",'Input-Accounts'!B195)</f>
        <v>Distribution Operation Expenses</v>
      </c>
      <c r="D195" s="14"/>
      <c r="E195" s="14"/>
      <c r="F195" s="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outlineLevel="1">
      <c r="A196" s="46">
        <f>IF(ISBLANK('Input-Accounts'!A196),"",'Input-Accounts'!A196)</f>
        <v>170</v>
      </c>
      <c r="B196" s="80" t="str">
        <f>IF(ISBLANK('Input-Accounts'!B196),"",'Input-Accounts'!B196)</f>
        <v>Operation supervision and engineering</v>
      </c>
      <c r="C196" s="46">
        <f>IF(ISBLANK('Input-Accounts'!C196),"",'Input-Accounts'!C196)</f>
        <v>870</v>
      </c>
      <c r="D196" s="14">
        <f t="shared" ref="D196:D207" ca="1" si="48">INDIRECT("Classification!"&amp;$D$5&amp;ROW())</f>
        <v>2774.8401072196057</v>
      </c>
      <c r="E196" s="14">
        <f t="shared" ref="E196:E246" ca="1" si="49">IFERROR(IF(D196="","",IF(D196=0,0,IF(ABS(D196-SUM($G196:$U196))&lt;Check_Limit,0,1))),1)</f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INT_DIST_OL</v>
      </c>
      <c r="G196" s="14">
        <f ca="1">IFERROR(INDEX(G$320:G$343,MATCH($F196,$B$320:$B$343,0))/INDEX($D$320:$D$343,MATCH($F196,$B$320:$B$343,0)),SUMIFS('Input-Allocators'!D$32:D$80,'Input-Allocators'!$B$32:$B$80,$F196))*$D196</f>
        <v>2171.8534750032409</v>
      </c>
      <c r="H196" s="14">
        <f ca="1">IFERROR(INDEX(H$320:H$343,MATCH($F196,$B$320:$B$343,0))/INDEX($D$320:$D$343,MATCH($F196,$B$320:$B$343,0)),SUMIFS('Input-Allocators'!E$32:E$80,'Input-Allocators'!$B$32:$B$80,$F196))*$D196</f>
        <v>119.20863033125289</v>
      </c>
      <c r="I196" s="14">
        <f ca="1">IFERROR(INDEX(I$320:I$343,MATCH($F196,$B$320:$B$343,0))/INDEX($D$320:$D$343,MATCH($F196,$B$320:$B$343,0)),SUMIFS('Input-Allocators'!F$32:F$80,'Input-Allocators'!$B$32:$B$80,$F196))*$D196</f>
        <v>103.54796453145798</v>
      </c>
      <c r="J196" s="14">
        <f ca="1">IFERROR(INDEX(J$320:J$343,MATCH($F196,$B$320:$B$343,0))/INDEX($D$320:$D$343,MATCH($F196,$B$320:$B$343,0)),SUMIFS('Input-Allocators'!G$32:G$80,'Input-Allocators'!$B$32:$B$80,$F196))*$D196</f>
        <v>221.83058173080121</v>
      </c>
      <c r="K196" s="14">
        <f ca="1">IFERROR(INDEX(K$320:K$343,MATCH($F196,$B$320:$B$343,0))/INDEX($D$320:$D$343,MATCH($F196,$B$320:$B$343,0)),SUMIFS('Input-Allocators'!H$32:H$80,'Input-Allocators'!$B$32:$B$80,$F196))*$D196</f>
        <v>0.89370740188166886</v>
      </c>
      <c r="L196" s="14">
        <f ca="1">IFERROR(INDEX(L$320:L$343,MATCH($F196,$B$320:$B$343,0))/INDEX($D$320:$D$343,MATCH($F196,$B$320:$B$343,0)),SUMIFS('Input-Allocators'!I$32:I$80,'Input-Allocators'!$B$32:$B$80,$F196))*$D196</f>
        <v>3.7286594279386582</v>
      </c>
      <c r="M196" s="14">
        <f ca="1">IFERROR(INDEX(M$320:M$343,MATCH($F196,$B$320:$B$343,0))/INDEX($D$320:$D$343,MATCH($F196,$B$320:$B$343,0)),SUMIFS('Input-Allocators'!J$32:J$80,'Input-Allocators'!$B$32:$B$80,$F196))*$D196</f>
        <v>74.97472609502698</v>
      </c>
      <c r="N196" s="14">
        <f ca="1">IFERROR(INDEX(N$320:N$343,MATCH($F196,$B$320:$B$343,0))/INDEX($D$320:$D$343,MATCH($F196,$B$320:$B$343,0)),SUMIFS('Input-Allocators'!K$32:K$80,'Input-Allocators'!$B$32:$B$80,$F196))*$D196</f>
        <v>24.136632292649487</v>
      </c>
      <c r="O196" s="14">
        <f ca="1">IFERROR(INDEX(O$320:O$343,MATCH($F196,$B$320:$B$343,0))/INDEX($D$320:$D$343,MATCH($F196,$B$320:$B$343,0)),SUMIFS('Input-Allocators'!L$32:L$80,'Input-Allocators'!$B$32:$B$80,$F196))*$D196</f>
        <v>54.665730405356065</v>
      </c>
      <c r="P196" s="14">
        <f ca="1">IFERROR(INDEX(P$320:P$343,MATCH($F196,$B$320:$B$343,0))/INDEX($D$320:$D$343,MATCH($F196,$B$320:$B$343,0)),SUMIFS('Input-Allocators'!M$32:M$80,'Input-Allocators'!$B$32:$B$80,$F196))*$D196</f>
        <v>0</v>
      </c>
      <c r="Q196" s="14">
        <f ca="1">IFERROR(INDEX(Q$320:Q$343,MATCH($F196,$B$320:$B$343,0))/INDEX($D$320:$D$343,MATCH($F196,$B$320:$B$343,0)),SUMIFS('Input-Allocators'!N$32:N$80,'Input-Allocators'!$B$32:$B$80,$F196))*$D196</f>
        <v>0</v>
      </c>
      <c r="R196" s="14">
        <f ca="1">IFERROR(INDEX(R$320:R$343,MATCH($F196,$B$320:$B$343,0))/INDEX($D$320:$D$343,MATCH($F196,$B$320:$B$343,0)),SUMIFS('Input-Allocators'!O$32:O$80,'Input-Allocators'!$B$32:$B$80,$F196))*$D196</f>
        <v>0</v>
      </c>
      <c r="S196" s="14">
        <f ca="1">IFERROR(INDEX(S$320:S$343,MATCH($F196,$B$320:$B$343,0))/INDEX($D$320:$D$343,MATCH($F196,$B$320:$B$343,0)),SUMIFS('Input-Allocators'!P$32:P$80,'Input-Allocators'!$B$32:$B$80,$F196))*$D196</f>
        <v>0</v>
      </c>
      <c r="T196" s="14">
        <f ca="1">IFERROR(INDEX(T$320:T$343,MATCH($F196,$B$320:$B$343,0))/INDEX($D$320:$D$343,MATCH($F196,$B$320:$B$343,0)),SUMIFS('Input-Allocators'!Q$32:Q$80,'Input-Allocators'!$B$32:$B$80,$F196))*$D196</f>
        <v>0</v>
      </c>
      <c r="U196" s="14">
        <f ca="1">IFERROR(INDEX(U$320:U$343,MATCH($F196,$B$320:$B$343,0))/INDEX($D$320:$D$343,MATCH($F196,$B$320:$B$343,0)),SUMIFS('Input-Allocators'!R$32:R$80,'Input-Allocators'!$B$32:$B$80,$F196))*$D196</f>
        <v>0</v>
      </c>
    </row>
    <row r="197" spans="1:21" outlineLevel="1">
      <c r="A197" s="46">
        <f>IF(ISBLANK('Input-Accounts'!A197),"",'Input-Accounts'!A197)</f>
        <v>171</v>
      </c>
      <c r="B197" s="80" t="str">
        <f>IF(ISBLANK('Input-Accounts'!B197),"",'Input-Accounts'!B197)</f>
        <v>Distribution load dispatching</v>
      </c>
      <c r="C197" s="46">
        <f>IF(ISBLANK('Input-Accounts'!C197),"",'Input-Accounts'!C197)</f>
        <v>871</v>
      </c>
      <c r="D197" s="14">
        <f t="shared" ca="1" si="48"/>
        <v>195.52483251546758</v>
      </c>
      <c r="E197" s="14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CUST_DEM</v>
      </c>
      <c r="G197" s="14">
        <f ca="1">IFERROR(INDEX(G$320:G$343,MATCH($F197,$B$320:$B$343,0))/INDEX($D$320:$D$343,MATCH($F197,$B$320:$B$343,0)),SUMIFS('Input-Allocators'!D$32:D$80,'Input-Allocators'!$B$32:$B$80,$F197))*$D197</f>
        <v>153.03630859424408</v>
      </c>
      <c r="H197" s="14">
        <f ca="1">IFERROR(INDEX(H$320:H$343,MATCH($F197,$B$320:$B$343,0))/INDEX($D$320:$D$343,MATCH($F197,$B$320:$B$343,0)),SUMIFS('Input-Allocators'!E$32:E$80,'Input-Allocators'!$B$32:$B$80,$F197))*$D197</f>
        <v>8.3998524524973117</v>
      </c>
      <c r="I197" s="14">
        <f ca="1">IFERROR(INDEX(I$320:I$343,MATCH($F197,$B$320:$B$343,0))/INDEX($D$320:$D$343,MATCH($F197,$B$320:$B$343,0)),SUMIFS('Input-Allocators'!F$32:F$80,'Input-Allocators'!$B$32:$B$80,$F197))*$D197</f>
        <v>7.2963477678062043</v>
      </c>
      <c r="J197" s="14">
        <f ca="1">IFERROR(INDEX(J$320:J$343,MATCH($F197,$B$320:$B$343,0))/INDEX($D$320:$D$343,MATCH($F197,$B$320:$B$343,0)),SUMIFS('Input-Allocators'!G$32:G$80,'Input-Allocators'!$B$32:$B$80,$F197))*$D197</f>
        <v>15.630950131819976</v>
      </c>
      <c r="K197" s="14">
        <f ca="1">IFERROR(INDEX(K$320:K$343,MATCH($F197,$B$320:$B$343,0))/INDEX($D$320:$D$343,MATCH($F197,$B$320:$B$343,0)),SUMIFS('Input-Allocators'!H$32:H$80,'Input-Allocators'!$B$32:$B$80,$F197))*$D197</f>
        <v>6.2973714995722296E-2</v>
      </c>
      <c r="L197" s="14">
        <f ca="1">IFERROR(INDEX(L$320:L$343,MATCH($F197,$B$320:$B$343,0))/INDEX($D$320:$D$343,MATCH($F197,$B$320:$B$343,0)),SUMIFS('Input-Allocators'!I$32:I$80,'Input-Allocators'!$B$32:$B$80,$F197))*$D197</f>
        <v>0.2627342412480228</v>
      </c>
      <c r="M197" s="14">
        <f ca="1">IFERROR(INDEX(M$320:M$343,MATCH($F197,$B$320:$B$343,0))/INDEX($D$320:$D$343,MATCH($F197,$B$320:$B$343,0)),SUMIFS('Input-Allocators'!J$32:J$80,'Input-Allocators'!$B$32:$B$80,$F197))*$D197</f>
        <v>5.2829785487395053</v>
      </c>
      <c r="N197" s="14">
        <f ca="1">IFERROR(INDEX(N$320:N$343,MATCH($F197,$B$320:$B$343,0))/INDEX($D$320:$D$343,MATCH($F197,$B$320:$B$343,0)),SUMIFS('Input-Allocators'!K$32:K$80,'Input-Allocators'!$B$32:$B$80,$F197))*$D197</f>
        <v>1.7007506033334925</v>
      </c>
      <c r="O197" s="14">
        <f ca="1">IFERROR(INDEX(O$320:O$343,MATCH($F197,$B$320:$B$343,0))/INDEX($D$320:$D$343,MATCH($F197,$B$320:$B$343,0)),SUMIFS('Input-Allocators'!L$32:L$80,'Input-Allocators'!$B$32:$B$80,$F197))*$D197</f>
        <v>3.8519364607832656</v>
      </c>
      <c r="P197" s="14">
        <f ca="1">IFERROR(INDEX(P$320:P$343,MATCH($F197,$B$320:$B$343,0))/INDEX($D$320:$D$343,MATCH($F197,$B$320:$B$343,0)),SUMIFS('Input-Allocators'!M$32:M$80,'Input-Allocators'!$B$32:$B$80,$F197))*$D197</f>
        <v>0</v>
      </c>
      <c r="Q197" s="14">
        <f ca="1">IFERROR(INDEX(Q$320:Q$343,MATCH($F197,$B$320:$B$343,0))/INDEX($D$320:$D$343,MATCH($F197,$B$320:$B$343,0)),SUMIFS('Input-Allocators'!N$32:N$80,'Input-Allocators'!$B$32:$B$80,$F197))*$D197</f>
        <v>0</v>
      </c>
      <c r="R197" s="14">
        <f ca="1">IFERROR(INDEX(R$320:R$343,MATCH($F197,$B$320:$B$343,0))/INDEX($D$320:$D$343,MATCH($F197,$B$320:$B$343,0)),SUMIFS('Input-Allocators'!O$32:O$80,'Input-Allocators'!$B$32:$B$80,$F197))*$D197</f>
        <v>0</v>
      </c>
      <c r="S197" s="14">
        <f ca="1">IFERROR(INDEX(S$320:S$343,MATCH($F197,$B$320:$B$343,0))/INDEX($D$320:$D$343,MATCH($F197,$B$320:$B$343,0)),SUMIFS('Input-Allocators'!P$32:P$80,'Input-Allocators'!$B$32:$B$80,$F197))*$D197</f>
        <v>0</v>
      </c>
      <c r="T197" s="14">
        <f ca="1">IFERROR(INDEX(T$320:T$343,MATCH($F197,$B$320:$B$343,0))/INDEX($D$320:$D$343,MATCH($F197,$B$320:$B$343,0)),SUMIFS('Input-Allocators'!Q$32:Q$80,'Input-Allocators'!$B$32:$B$80,$F197))*$D197</f>
        <v>0</v>
      </c>
      <c r="U197" s="14">
        <f ca="1">IFERROR(INDEX(U$320:U$343,MATCH($F197,$B$320:$B$343,0))/INDEX($D$320:$D$343,MATCH($F197,$B$320:$B$343,0)),SUMIFS('Input-Allocators'!R$32:R$80,'Input-Allocators'!$B$32:$B$80,$F197))*$D197</f>
        <v>0</v>
      </c>
    </row>
    <row r="198" spans="1:21" outlineLevel="1">
      <c r="A198" s="46">
        <f>IF(ISBLANK('Input-Accounts'!A198),"",'Input-Accounts'!A198)</f>
        <v>172</v>
      </c>
      <c r="B198" s="80" t="str">
        <f>IF(ISBLANK('Input-Accounts'!B198),"",'Input-Accounts'!B198)</f>
        <v>Compressor station labor and expenses</v>
      </c>
      <c r="C198" s="46">
        <f>IF(ISBLANK('Input-Accounts'!C198),"",'Input-Accounts'!C198)</f>
        <v>872</v>
      </c>
      <c r="D198" s="14">
        <f t="shared" ca="1" si="48"/>
        <v>8.5223454994013608</v>
      </c>
      <c r="E198" s="14">
        <f t="shared" ca="1" si="49"/>
        <v>0</v>
      </c>
      <c r="F198" s="3" t="str" cm="1">
        <f t="array" aca="1" ref="F198" ca="1">IF(D198=0,"-",IF('Input-Accounts'!$E198&lt;&gt;0,'Input-Accounts'!$E198,INDEX('Input-Accounts'!$H198:$J198,,MATCH($F$6,'Input-Accounts'!$H$6:$J$6,0))))</f>
        <v>CUST_DEM</v>
      </c>
      <c r="G198" s="14">
        <f ca="1">IFERROR(INDEX(G$320:G$343,MATCH($F198,$B$320:$B$343,0))/INDEX($D$320:$D$343,MATCH($F198,$B$320:$B$343,0)),SUMIFS('Input-Allocators'!D$32:D$80,'Input-Allocators'!$B$32:$B$80,$F198))*$D198</f>
        <v>6.6703972023092204</v>
      </c>
      <c r="H198" s="14">
        <f ca="1">IFERROR(INDEX(H$320:H$343,MATCH($F198,$B$320:$B$343,0))/INDEX($D$320:$D$343,MATCH($F198,$B$320:$B$343,0)),SUMIFS('Input-Allocators'!E$32:E$80,'Input-Allocators'!$B$32:$B$80,$F198))*$D198</f>
        <v>0.36612456752015321</v>
      </c>
      <c r="I198" s="14">
        <f ca="1">IFERROR(INDEX(I$320:I$343,MATCH($F198,$B$320:$B$343,0))/INDEX($D$320:$D$343,MATCH($F198,$B$320:$B$343,0)),SUMIFS('Input-Allocators'!F$32:F$80,'Input-Allocators'!$B$32:$B$80,$F198))*$D198</f>
        <v>0.31802608272844973</v>
      </c>
      <c r="J198" s="14">
        <f ca="1">IFERROR(INDEX(J$320:J$343,MATCH($F198,$B$320:$B$343,0))/INDEX($D$320:$D$343,MATCH($F198,$B$320:$B$343,0)),SUMIFS('Input-Allocators'!G$32:G$80,'Input-Allocators'!$B$32:$B$80,$F198))*$D198</f>
        <v>0.68130659309857688</v>
      </c>
      <c r="K198" s="14">
        <f ca="1">IFERROR(INDEX(K$320:K$343,MATCH($F198,$B$320:$B$343,0))/INDEX($D$320:$D$343,MATCH($F198,$B$320:$B$343,0)),SUMIFS('Input-Allocators'!H$32:H$80,'Input-Allocators'!$B$32:$B$80,$F198))*$D198</f>
        <v>2.7448368049716749E-3</v>
      </c>
      <c r="L198" s="14">
        <f ca="1">IFERROR(INDEX(L$320:L$343,MATCH($F198,$B$320:$B$343,0))/INDEX($D$320:$D$343,MATCH($F198,$B$320:$B$343,0)),SUMIFS('Input-Allocators'!I$32:I$80,'Input-Allocators'!$B$32:$B$80,$F198))*$D198</f>
        <v>1.145180358746292E-2</v>
      </c>
      <c r="M198" s="14">
        <f ca="1">IFERROR(INDEX(M$320:M$343,MATCH($F198,$B$320:$B$343,0))/INDEX($D$320:$D$343,MATCH($F198,$B$320:$B$343,0)),SUMIFS('Input-Allocators'!J$32:J$80,'Input-Allocators'!$B$32:$B$80,$F198))*$D198</f>
        <v>0.23026931095681846</v>
      </c>
      <c r="N198" s="14">
        <f ca="1">IFERROR(INDEX(N$320:N$343,MATCH($F198,$B$320:$B$343,0))/INDEX($D$320:$D$343,MATCH($F198,$B$320:$B$343,0)),SUMIFS('Input-Allocators'!K$32:K$80,'Input-Allocators'!$B$32:$B$80,$F198))*$D198</f>
        <v>7.4130656773618339E-2</v>
      </c>
      <c r="O198" s="14">
        <f ca="1">IFERROR(INDEX(O$320:O$343,MATCH($F198,$B$320:$B$343,0))/INDEX($D$320:$D$343,MATCH($F198,$B$320:$B$343,0)),SUMIFS('Input-Allocators'!L$32:L$80,'Input-Allocators'!$B$32:$B$80,$F198))*$D198</f>
        <v>0.16789444562208919</v>
      </c>
      <c r="P198" s="14">
        <f ca="1">IFERROR(INDEX(P$320:P$343,MATCH($F198,$B$320:$B$343,0))/INDEX($D$320:$D$343,MATCH($F198,$B$320:$B$343,0)),SUMIFS('Input-Allocators'!M$32:M$80,'Input-Allocators'!$B$32:$B$80,$F198))*$D198</f>
        <v>0</v>
      </c>
      <c r="Q198" s="14">
        <f ca="1">IFERROR(INDEX(Q$320:Q$343,MATCH($F198,$B$320:$B$343,0))/INDEX($D$320:$D$343,MATCH($F198,$B$320:$B$343,0)),SUMIFS('Input-Allocators'!N$32:N$80,'Input-Allocators'!$B$32:$B$80,$F198))*$D198</f>
        <v>0</v>
      </c>
      <c r="R198" s="14">
        <f ca="1">IFERROR(INDEX(R$320:R$343,MATCH($F198,$B$320:$B$343,0))/INDEX($D$320:$D$343,MATCH($F198,$B$320:$B$343,0)),SUMIFS('Input-Allocators'!O$32:O$80,'Input-Allocators'!$B$32:$B$80,$F198))*$D198</f>
        <v>0</v>
      </c>
      <c r="S198" s="14">
        <f ca="1">IFERROR(INDEX(S$320:S$343,MATCH($F198,$B$320:$B$343,0))/INDEX($D$320:$D$343,MATCH($F198,$B$320:$B$343,0)),SUMIFS('Input-Allocators'!P$32:P$80,'Input-Allocators'!$B$32:$B$80,$F198))*$D198</f>
        <v>0</v>
      </c>
      <c r="T198" s="14">
        <f ca="1">IFERROR(INDEX(T$320:T$343,MATCH($F198,$B$320:$B$343,0))/INDEX($D$320:$D$343,MATCH($F198,$B$320:$B$343,0)),SUMIFS('Input-Allocators'!Q$32:Q$80,'Input-Allocators'!$B$32:$B$80,$F198))*$D198</f>
        <v>0</v>
      </c>
      <c r="U198" s="14">
        <f ca="1">IFERROR(INDEX(U$320:U$343,MATCH($F198,$B$320:$B$343,0))/INDEX($D$320:$D$343,MATCH($F198,$B$320:$B$343,0)),SUMIFS('Input-Allocators'!R$32:R$80,'Input-Allocators'!$B$32:$B$80,$F198))*$D198</f>
        <v>0</v>
      </c>
    </row>
    <row r="199" spans="1:21" outlineLevel="1">
      <c r="A199" s="46">
        <f>IF(ISBLANK('Input-Accounts'!A199),"",'Input-Accounts'!A199)</f>
        <v>173</v>
      </c>
      <c r="B199" s="80" t="str">
        <f>IF(ISBLANK('Input-Accounts'!B199),"",'Input-Accounts'!B199)</f>
        <v>Compressor station fuel and power (major only)</v>
      </c>
      <c r="C199" s="46">
        <f>IF(ISBLANK('Input-Accounts'!C199),"",'Input-Accounts'!C199)</f>
        <v>873</v>
      </c>
      <c r="D199" s="14">
        <f t="shared" ca="1" si="48"/>
        <v>0</v>
      </c>
      <c r="E199" s="14">
        <f t="shared" ca="1" si="49"/>
        <v>0</v>
      </c>
      <c r="F199" s="3" t="str" cm="1">
        <f t="array" aca="1" ref="F199" ca="1">IF(D199=0,"-",IF('Input-Accounts'!$E199&lt;&gt;0,'Input-Accounts'!$E199,INDEX('Input-Accounts'!$H199:$J199,,MATCH($F$6,'Input-Accounts'!$H$6:$J$6,0))))</f>
        <v>-</v>
      </c>
      <c r="G199" s="14">
        <f ca="1">IFERROR(INDEX(G$320:G$343,MATCH($F199,$B$320:$B$343,0))/INDEX($D$320:$D$343,MATCH($F199,$B$320:$B$343,0)),SUMIFS('Input-Allocators'!D$32:D$80,'Input-Allocators'!$B$32:$B$80,$F199))*$D199</f>
        <v>0</v>
      </c>
      <c r="H199" s="14">
        <f ca="1">IFERROR(INDEX(H$320:H$343,MATCH($F199,$B$320:$B$343,0))/INDEX($D$320:$D$343,MATCH($F199,$B$320:$B$343,0)),SUMIFS('Input-Allocators'!E$32:E$80,'Input-Allocators'!$B$32:$B$80,$F199))*$D199</f>
        <v>0</v>
      </c>
      <c r="I199" s="14">
        <f ca="1">IFERROR(INDEX(I$320:I$343,MATCH($F199,$B$320:$B$343,0))/INDEX($D$320:$D$343,MATCH($F199,$B$320:$B$343,0)),SUMIFS('Input-Allocators'!F$32:F$80,'Input-Allocators'!$B$32:$B$80,$F199))*$D199</f>
        <v>0</v>
      </c>
      <c r="J199" s="14">
        <f ca="1">IFERROR(INDEX(J$320:J$343,MATCH($F199,$B$320:$B$343,0))/INDEX($D$320:$D$343,MATCH($F199,$B$320:$B$343,0)),SUMIFS('Input-Allocators'!G$32:G$80,'Input-Allocators'!$B$32:$B$80,$F199))*$D199</f>
        <v>0</v>
      </c>
      <c r="K199" s="14">
        <f ca="1">IFERROR(INDEX(K$320:K$343,MATCH($F199,$B$320:$B$343,0))/INDEX($D$320:$D$343,MATCH($F199,$B$320:$B$343,0)),SUMIFS('Input-Allocators'!H$32:H$80,'Input-Allocators'!$B$32:$B$80,$F199))*$D199</f>
        <v>0</v>
      </c>
      <c r="L199" s="14">
        <f ca="1">IFERROR(INDEX(L$320:L$343,MATCH($F199,$B$320:$B$343,0))/INDEX($D$320:$D$343,MATCH($F199,$B$320:$B$343,0)),SUMIFS('Input-Allocators'!I$32:I$80,'Input-Allocators'!$B$32:$B$80,$F199))*$D199</f>
        <v>0</v>
      </c>
      <c r="M199" s="14">
        <f ca="1">IFERROR(INDEX(M$320:M$343,MATCH($F199,$B$320:$B$343,0))/INDEX($D$320:$D$343,MATCH($F199,$B$320:$B$343,0)),SUMIFS('Input-Allocators'!J$32:J$80,'Input-Allocators'!$B$32:$B$80,$F199))*$D199</f>
        <v>0</v>
      </c>
      <c r="N199" s="14">
        <f ca="1">IFERROR(INDEX(N$320:N$343,MATCH($F199,$B$320:$B$343,0))/INDEX($D$320:$D$343,MATCH($F199,$B$320:$B$343,0)),SUMIFS('Input-Allocators'!K$32:K$80,'Input-Allocators'!$B$32:$B$80,$F199))*$D199</f>
        <v>0</v>
      </c>
      <c r="O199" s="14">
        <f ca="1">IFERROR(INDEX(O$320:O$343,MATCH($F199,$B$320:$B$343,0))/INDEX($D$320:$D$343,MATCH($F199,$B$320:$B$343,0)),SUMIFS('Input-Allocators'!L$32:L$80,'Input-Allocators'!$B$32:$B$80,$F199))*$D199</f>
        <v>0</v>
      </c>
      <c r="P199" s="14">
        <f ca="1">IFERROR(INDEX(P$320:P$343,MATCH($F199,$B$320:$B$343,0))/INDEX($D$320:$D$343,MATCH($F199,$B$320:$B$343,0)),SUMIFS('Input-Allocators'!M$32:M$80,'Input-Allocators'!$B$32:$B$80,$F199))*$D199</f>
        <v>0</v>
      </c>
      <c r="Q199" s="14">
        <f ca="1">IFERROR(INDEX(Q$320:Q$343,MATCH($F199,$B$320:$B$343,0))/INDEX($D$320:$D$343,MATCH($F199,$B$320:$B$343,0)),SUMIFS('Input-Allocators'!N$32:N$80,'Input-Allocators'!$B$32:$B$80,$F199))*$D199</f>
        <v>0</v>
      </c>
      <c r="R199" s="14">
        <f ca="1">IFERROR(INDEX(R$320:R$343,MATCH($F199,$B$320:$B$343,0))/INDEX($D$320:$D$343,MATCH($F199,$B$320:$B$343,0)),SUMIFS('Input-Allocators'!O$32:O$80,'Input-Allocators'!$B$32:$B$80,$F199))*$D199</f>
        <v>0</v>
      </c>
      <c r="S199" s="14">
        <f ca="1">IFERROR(INDEX(S$320:S$343,MATCH($F199,$B$320:$B$343,0))/INDEX($D$320:$D$343,MATCH($F199,$B$320:$B$343,0)),SUMIFS('Input-Allocators'!P$32:P$80,'Input-Allocators'!$B$32:$B$80,$F199))*$D199</f>
        <v>0</v>
      </c>
      <c r="T199" s="14">
        <f ca="1">IFERROR(INDEX(T$320:T$343,MATCH($F199,$B$320:$B$343,0))/INDEX($D$320:$D$343,MATCH($F199,$B$320:$B$343,0)),SUMIFS('Input-Allocators'!Q$32:Q$80,'Input-Allocators'!$B$32:$B$80,$F199))*$D199</f>
        <v>0</v>
      </c>
      <c r="U199" s="14">
        <f ca="1">IFERROR(INDEX(U$320:U$343,MATCH($F199,$B$320:$B$343,0))/INDEX($D$320:$D$343,MATCH($F199,$B$320:$B$343,0)),SUMIFS('Input-Allocators'!R$32:R$80,'Input-Allocators'!$B$32:$B$80,$F199))*$D199</f>
        <v>0</v>
      </c>
    </row>
    <row r="200" spans="1:21" outlineLevel="1">
      <c r="A200" s="46">
        <f>IF(ISBLANK('Input-Accounts'!A200),"",'Input-Accounts'!A200)</f>
        <v>174</v>
      </c>
      <c r="B200" s="80" t="str">
        <f>IF(ISBLANK('Input-Accounts'!B200),"",'Input-Accounts'!B200)</f>
        <v>Mains and services expenses</v>
      </c>
      <c r="C200" s="46">
        <f>IF(ISBLANK('Input-Accounts'!C200),"",'Input-Accounts'!C200)</f>
        <v>874</v>
      </c>
      <c r="D200" s="14">
        <f t="shared" ca="1" si="48"/>
        <v>3120.6838525117573</v>
      </c>
      <c r="E200" s="14">
        <f t="shared" ca="1" si="49"/>
        <v>0</v>
      </c>
      <c r="F200" s="3" t="str" cm="1">
        <f t="array" aca="1" ref="F200" ca="1">IF(D200=0,"-",IF('Input-Accounts'!$E200&lt;&gt;0,'Input-Accounts'!$E200,INDEX('Input-Accounts'!$H200:$J200,,MATCH($F$6,'Input-Accounts'!$H$6:$J$6,0))))</f>
        <v>INT_DMAINS_SERV</v>
      </c>
      <c r="G200" s="14">
        <f ca="1">IFERROR(INDEX(G$320:G$343,MATCH($F200,$B$320:$B$343,0))/INDEX($D$320:$D$343,MATCH($F200,$B$320:$B$343,0)),SUMIFS('Input-Allocators'!D$32:D$80,'Input-Allocators'!$B$32:$B$80,$F200))*$D200</f>
        <v>2442.543644886046</v>
      </c>
      <c r="H200" s="14">
        <f ca="1">IFERROR(INDEX(H$320:H$343,MATCH($F200,$B$320:$B$343,0))/INDEX($D$320:$D$343,MATCH($F200,$B$320:$B$343,0)),SUMIFS('Input-Allocators'!E$32:E$80,'Input-Allocators'!$B$32:$B$80,$F200))*$D200</f>
        <v>134.06626449822411</v>
      </c>
      <c r="I200" s="14">
        <f ca="1">IFERROR(INDEX(I$320:I$343,MATCH($F200,$B$320:$B$343,0))/INDEX($D$320:$D$343,MATCH($F200,$B$320:$B$343,0)),SUMIFS('Input-Allocators'!F$32:F$80,'Input-Allocators'!$B$32:$B$80,$F200))*$D200</f>
        <v>116.45372287687177</v>
      </c>
      <c r="J200" s="14">
        <f ca="1">IFERROR(INDEX(J$320:J$343,MATCH($F200,$B$320:$B$343,0))/INDEX($D$320:$D$343,MATCH($F200,$B$320:$B$343,0)),SUMIFS('Input-Allocators'!G$32:G$80,'Input-Allocators'!$B$32:$B$80,$F200))*$D200</f>
        <v>249.47856007971924</v>
      </c>
      <c r="K200" s="14">
        <f ca="1">IFERROR(INDEX(K$320:K$343,MATCH($F200,$B$320:$B$343,0))/INDEX($D$320:$D$343,MATCH($F200,$B$320:$B$343,0)),SUMIFS('Input-Allocators'!H$32:H$80,'Input-Allocators'!$B$32:$B$80,$F200))*$D200</f>
        <v>1.0050951226580476</v>
      </c>
      <c r="L200" s="14">
        <f ca="1">IFERROR(INDEX(L$320:L$343,MATCH($F200,$B$320:$B$343,0))/INDEX($D$320:$D$343,MATCH($F200,$B$320:$B$343,0)),SUMIFS('Input-Allocators'!I$32:I$80,'Input-Allocators'!$B$32:$B$80,$F200))*$D200</f>
        <v>4.1933829765575767</v>
      </c>
      <c r="M200" s="14">
        <f ca="1">IFERROR(INDEX(M$320:M$343,MATCH($F200,$B$320:$B$343,0))/INDEX($D$320:$D$343,MATCH($F200,$B$320:$B$343,0)),SUMIFS('Input-Allocators'!J$32:J$80,'Input-Allocators'!$B$32:$B$80,$F200))*$D200</f>
        <v>84.319242922318608</v>
      </c>
      <c r="N200" s="14">
        <f ca="1">IFERROR(INDEX(N$320:N$343,MATCH($F200,$B$320:$B$343,0))/INDEX($D$320:$D$343,MATCH($F200,$B$320:$B$343,0)),SUMIFS('Input-Allocators'!K$32:K$80,'Input-Allocators'!$B$32:$B$80,$F200))*$D200</f>
        <v>27.144914928146495</v>
      </c>
      <c r="O200" s="14">
        <f ca="1">IFERROR(INDEX(O$320:O$343,MATCH($F200,$B$320:$B$343,0))/INDEX($D$320:$D$343,MATCH($F200,$B$320:$B$343,0)),SUMIFS('Input-Allocators'!L$32:L$80,'Input-Allocators'!$B$32:$B$80,$F200))*$D200</f>
        <v>61.479024221215958</v>
      </c>
      <c r="P200" s="14">
        <f ca="1">IFERROR(INDEX(P$320:P$343,MATCH($F200,$B$320:$B$343,0))/INDEX($D$320:$D$343,MATCH($F200,$B$320:$B$343,0)),SUMIFS('Input-Allocators'!M$32:M$80,'Input-Allocators'!$B$32:$B$80,$F200))*$D200</f>
        <v>0</v>
      </c>
      <c r="Q200" s="14">
        <f ca="1">IFERROR(INDEX(Q$320:Q$343,MATCH($F200,$B$320:$B$343,0))/INDEX($D$320:$D$343,MATCH($F200,$B$320:$B$343,0)),SUMIFS('Input-Allocators'!N$32:N$80,'Input-Allocators'!$B$32:$B$80,$F200))*$D200</f>
        <v>0</v>
      </c>
      <c r="R200" s="14">
        <f ca="1">IFERROR(INDEX(R$320:R$343,MATCH($F200,$B$320:$B$343,0))/INDEX($D$320:$D$343,MATCH($F200,$B$320:$B$343,0)),SUMIFS('Input-Allocators'!O$32:O$80,'Input-Allocators'!$B$32:$B$80,$F200))*$D200</f>
        <v>0</v>
      </c>
      <c r="S200" s="14">
        <f ca="1">IFERROR(INDEX(S$320:S$343,MATCH($F200,$B$320:$B$343,0))/INDEX($D$320:$D$343,MATCH($F200,$B$320:$B$343,0)),SUMIFS('Input-Allocators'!P$32:P$80,'Input-Allocators'!$B$32:$B$80,$F200))*$D200</f>
        <v>0</v>
      </c>
      <c r="T200" s="14">
        <f ca="1">IFERROR(INDEX(T$320:T$343,MATCH($F200,$B$320:$B$343,0))/INDEX($D$320:$D$343,MATCH($F200,$B$320:$B$343,0)),SUMIFS('Input-Allocators'!Q$32:Q$80,'Input-Allocators'!$B$32:$B$80,$F200))*$D200</f>
        <v>0</v>
      </c>
      <c r="U200" s="14">
        <f ca="1">IFERROR(INDEX(U$320:U$343,MATCH($F200,$B$320:$B$343,0))/INDEX($D$320:$D$343,MATCH($F200,$B$320:$B$343,0)),SUMIFS('Input-Allocators'!R$32:R$80,'Input-Allocators'!$B$32:$B$80,$F200))*$D200</f>
        <v>0</v>
      </c>
    </row>
    <row r="201" spans="1:21" outlineLevel="1">
      <c r="A201" s="46">
        <f>IF(ISBLANK('Input-Accounts'!A201),"",'Input-Accounts'!A201)</f>
        <v>175</v>
      </c>
      <c r="B201" s="80" t="str">
        <f>IF(ISBLANK('Input-Accounts'!B201),"",'Input-Accounts'!B201)</f>
        <v>Measuring and regulating station expenses—general</v>
      </c>
      <c r="C201" s="46">
        <f>IF(ISBLANK('Input-Accounts'!C201),"",'Input-Accounts'!C201)</f>
        <v>875</v>
      </c>
      <c r="D201" s="14">
        <f t="shared" ca="1" si="48"/>
        <v>343.69571137362954</v>
      </c>
      <c r="E201" s="14">
        <f t="shared" ca="1" si="49"/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CUST_DEM</v>
      </c>
      <c r="G201" s="14">
        <f ca="1">IFERROR(INDEX(G$320:G$343,MATCH($F201,$B$320:$B$343,0))/INDEX($D$320:$D$343,MATCH($F201,$B$320:$B$343,0)),SUMIFS('Input-Allocators'!D$32:D$80,'Input-Allocators'!$B$32:$B$80,$F201))*$D201</f>
        <v>269.00891447705033</v>
      </c>
      <c r="H201" s="14">
        <f ca="1">IFERROR(INDEX(H$320:H$343,MATCH($F201,$B$320:$B$343,0))/INDEX($D$320:$D$343,MATCH($F201,$B$320:$B$343,0)),SUMIFS('Input-Allocators'!E$32:E$80,'Input-Allocators'!$B$32:$B$80,$F201))*$D201</f>
        <v>14.765353469187636</v>
      </c>
      <c r="I201" s="14">
        <f ca="1">IFERROR(INDEX(I$320:I$343,MATCH($F201,$B$320:$B$343,0))/INDEX($D$320:$D$343,MATCH($F201,$B$320:$B$343,0)),SUMIFS('Input-Allocators'!F$32:F$80,'Input-Allocators'!$B$32:$B$80,$F201))*$D201</f>
        <v>12.825600739420995</v>
      </c>
      <c r="J201" s="14">
        <f ca="1">IFERROR(INDEX(J$320:J$343,MATCH($F201,$B$320:$B$343,0))/INDEX($D$320:$D$343,MATCH($F201,$B$320:$B$343,0)),SUMIFS('Input-Allocators'!G$32:G$80,'Input-Allocators'!$B$32:$B$80,$F201))*$D201</f>
        <v>27.476256881982515</v>
      </c>
      <c r="K201" s="14">
        <f ca="1">IFERROR(INDEX(K$320:K$343,MATCH($F201,$B$320:$B$343,0))/INDEX($D$320:$D$343,MATCH($F201,$B$320:$B$343,0)),SUMIFS('Input-Allocators'!H$32:H$80,'Input-Allocators'!$B$32:$B$80,$F201))*$D201</f>
        <v>0.11069589215263886</v>
      </c>
      <c r="L201" s="14">
        <f ca="1">IFERROR(INDEX(L$320:L$343,MATCH($F201,$B$320:$B$343,0))/INDEX($D$320:$D$343,MATCH($F201,$B$320:$B$343,0)),SUMIFS('Input-Allocators'!I$32:I$80,'Input-Allocators'!$B$32:$B$80,$F201))*$D201</f>
        <v>0.46183715278623999</v>
      </c>
      <c r="M201" s="14">
        <f ca="1">IFERROR(INDEX(M$320:M$343,MATCH($F201,$B$320:$B$343,0))/INDEX($D$320:$D$343,MATCH($F201,$B$320:$B$343,0)),SUMIFS('Input-Allocators'!J$32:J$80,'Input-Allocators'!$B$32:$B$80,$F201))*$D201</f>
        <v>9.2864780760623322</v>
      </c>
      <c r="N201" s="14">
        <f ca="1">IFERROR(INDEX(N$320:N$343,MATCH($F201,$B$320:$B$343,0))/INDEX($D$320:$D$343,MATCH($F201,$B$320:$B$343,0)),SUMIFS('Input-Allocators'!K$32:K$80,'Input-Allocators'!$B$32:$B$80,$F201))*$D201</f>
        <v>2.989598205821721</v>
      </c>
      <c r="O201" s="14">
        <f ca="1">IFERROR(INDEX(O$320:O$343,MATCH($F201,$B$320:$B$343,0))/INDEX($D$320:$D$343,MATCH($F201,$B$320:$B$343,0)),SUMIFS('Input-Allocators'!L$32:L$80,'Input-Allocators'!$B$32:$B$80,$F201))*$D201</f>
        <v>6.7709764791650935</v>
      </c>
      <c r="P201" s="14">
        <f ca="1">IFERROR(INDEX(P$320:P$343,MATCH($F201,$B$320:$B$343,0))/INDEX($D$320:$D$343,MATCH($F201,$B$320:$B$343,0)),SUMIFS('Input-Allocators'!M$32:M$80,'Input-Allocators'!$B$32:$B$80,$F201))*$D201</f>
        <v>0</v>
      </c>
      <c r="Q201" s="14">
        <f ca="1">IFERROR(INDEX(Q$320:Q$343,MATCH($F201,$B$320:$B$343,0))/INDEX($D$320:$D$343,MATCH($F201,$B$320:$B$343,0)),SUMIFS('Input-Allocators'!N$32:N$80,'Input-Allocators'!$B$32:$B$80,$F201))*$D201</f>
        <v>0</v>
      </c>
      <c r="R201" s="14">
        <f ca="1">IFERROR(INDEX(R$320:R$343,MATCH($F201,$B$320:$B$343,0))/INDEX($D$320:$D$343,MATCH($F201,$B$320:$B$343,0)),SUMIFS('Input-Allocators'!O$32:O$80,'Input-Allocators'!$B$32:$B$80,$F201))*$D201</f>
        <v>0</v>
      </c>
      <c r="S201" s="14">
        <f ca="1">IFERROR(INDEX(S$320:S$343,MATCH($F201,$B$320:$B$343,0))/INDEX($D$320:$D$343,MATCH($F201,$B$320:$B$343,0)),SUMIFS('Input-Allocators'!P$32:P$80,'Input-Allocators'!$B$32:$B$80,$F201))*$D201</f>
        <v>0</v>
      </c>
      <c r="T201" s="14">
        <f ca="1">IFERROR(INDEX(T$320:T$343,MATCH($F201,$B$320:$B$343,0))/INDEX($D$320:$D$343,MATCH($F201,$B$320:$B$343,0)),SUMIFS('Input-Allocators'!Q$32:Q$80,'Input-Allocators'!$B$32:$B$80,$F201))*$D201</f>
        <v>0</v>
      </c>
      <c r="U201" s="14">
        <f ca="1">IFERROR(INDEX(U$320:U$343,MATCH($F201,$B$320:$B$343,0))/INDEX($D$320:$D$343,MATCH($F201,$B$320:$B$343,0)),SUMIFS('Input-Allocators'!R$32:R$80,'Input-Allocators'!$B$32:$B$80,$F201))*$D201</f>
        <v>0</v>
      </c>
    </row>
    <row r="202" spans="1:21" outlineLevel="1">
      <c r="A202" s="46">
        <f>IF(ISBLANK('Input-Accounts'!A202),"",'Input-Accounts'!A202)</f>
        <v>176</v>
      </c>
      <c r="B202" s="80" t="str">
        <f>IF(ISBLANK('Input-Accounts'!B202),"",'Input-Accounts'!B202)</f>
        <v>Measuring and regulating station expenses—industrial</v>
      </c>
      <c r="C202" s="46">
        <f>IF(ISBLANK('Input-Accounts'!C202),"",'Input-Accounts'!C202)</f>
        <v>876</v>
      </c>
      <c r="D202" s="14">
        <f t="shared" ca="1" si="48"/>
        <v>0</v>
      </c>
      <c r="E202" s="14">
        <f t="shared" ca="1" si="49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4">
        <f ca="1">IFERROR(INDEX(G$320:G$343,MATCH($F202,$B$320:$B$343,0))/INDEX($D$320:$D$343,MATCH($F202,$B$320:$B$343,0)),SUMIFS('Input-Allocators'!D$32:D$80,'Input-Allocators'!$B$32:$B$80,$F202))*$D202</f>
        <v>0</v>
      </c>
      <c r="H202" s="14">
        <f ca="1">IFERROR(INDEX(H$320:H$343,MATCH($F202,$B$320:$B$343,0))/INDEX($D$320:$D$343,MATCH($F202,$B$320:$B$343,0)),SUMIFS('Input-Allocators'!E$32:E$80,'Input-Allocators'!$B$32:$B$80,$F202))*$D202</f>
        <v>0</v>
      </c>
      <c r="I202" s="14">
        <f ca="1">IFERROR(INDEX(I$320:I$343,MATCH($F202,$B$320:$B$343,0))/INDEX($D$320:$D$343,MATCH($F202,$B$320:$B$343,0)),SUMIFS('Input-Allocators'!F$32:F$80,'Input-Allocators'!$B$32:$B$80,$F202))*$D202</f>
        <v>0</v>
      </c>
      <c r="J202" s="14">
        <f ca="1">IFERROR(INDEX(J$320:J$343,MATCH($F202,$B$320:$B$343,0))/INDEX($D$320:$D$343,MATCH($F202,$B$320:$B$343,0)),SUMIFS('Input-Allocators'!G$32:G$80,'Input-Allocators'!$B$32:$B$80,$F202))*$D202</f>
        <v>0</v>
      </c>
      <c r="K202" s="14">
        <f ca="1">IFERROR(INDEX(K$320:K$343,MATCH($F202,$B$320:$B$343,0))/INDEX($D$320:$D$343,MATCH($F202,$B$320:$B$343,0)),SUMIFS('Input-Allocators'!H$32:H$80,'Input-Allocators'!$B$32:$B$80,$F202))*$D202</f>
        <v>0</v>
      </c>
      <c r="L202" s="14">
        <f ca="1">IFERROR(INDEX(L$320:L$343,MATCH($F202,$B$320:$B$343,0))/INDEX($D$320:$D$343,MATCH($F202,$B$320:$B$343,0)),SUMIFS('Input-Allocators'!I$32:I$80,'Input-Allocators'!$B$32:$B$80,$F202))*$D202</f>
        <v>0</v>
      </c>
      <c r="M202" s="14">
        <f ca="1">IFERROR(INDEX(M$320:M$343,MATCH($F202,$B$320:$B$343,0))/INDEX($D$320:$D$343,MATCH($F202,$B$320:$B$343,0)),SUMIFS('Input-Allocators'!J$32:J$80,'Input-Allocators'!$B$32:$B$80,$F202))*$D202</f>
        <v>0</v>
      </c>
      <c r="N202" s="14">
        <f ca="1">IFERROR(INDEX(N$320:N$343,MATCH($F202,$B$320:$B$343,0))/INDEX($D$320:$D$343,MATCH($F202,$B$320:$B$343,0)),SUMIFS('Input-Allocators'!K$32:K$80,'Input-Allocators'!$B$32:$B$80,$F202))*$D202</f>
        <v>0</v>
      </c>
      <c r="O202" s="14">
        <f ca="1">IFERROR(INDEX(O$320:O$343,MATCH($F202,$B$320:$B$343,0))/INDEX($D$320:$D$343,MATCH($F202,$B$320:$B$343,0)),SUMIFS('Input-Allocators'!L$32:L$80,'Input-Allocators'!$B$32:$B$80,$F202))*$D202</f>
        <v>0</v>
      </c>
      <c r="P202" s="14">
        <f ca="1">IFERROR(INDEX(P$320:P$343,MATCH($F202,$B$320:$B$343,0))/INDEX($D$320:$D$343,MATCH($F202,$B$320:$B$343,0)),SUMIFS('Input-Allocators'!M$32:M$80,'Input-Allocators'!$B$32:$B$80,$F202))*$D202</f>
        <v>0</v>
      </c>
      <c r="Q202" s="14">
        <f ca="1">IFERROR(INDEX(Q$320:Q$343,MATCH($F202,$B$320:$B$343,0))/INDEX($D$320:$D$343,MATCH($F202,$B$320:$B$343,0)),SUMIFS('Input-Allocators'!N$32:N$80,'Input-Allocators'!$B$32:$B$80,$F202))*$D202</f>
        <v>0</v>
      </c>
      <c r="R202" s="14">
        <f ca="1">IFERROR(INDEX(R$320:R$343,MATCH($F202,$B$320:$B$343,0))/INDEX($D$320:$D$343,MATCH($F202,$B$320:$B$343,0)),SUMIFS('Input-Allocators'!O$32:O$80,'Input-Allocators'!$B$32:$B$80,$F202))*$D202</f>
        <v>0</v>
      </c>
      <c r="S202" s="14">
        <f ca="1">IFERROR(INDEX(S$320:S$343,MATCH($F202,$B$320:$B$343,0))/INDEX($D$320:$D$343,MATCH($F202,$B$320:$B$343,0)),SUMIFS('Input-Allocators'!P$32:P$80,'Input-Allocators'!$B$32:$B$80,$F202))*$D202</f>
        <v>0</v>
      </c>
      <c r="T202" s="14">
        <f ca="1">IFERROR(INDEX(T$320:T$343,MATCH($F202,$B$320:$B$343,0))/INDEX($D$320:$D$343,MATCH($F202,$B$320:$B$343,0)),SUMIFS('Input-Allocators'!Q$32:Q$80,'Input-Allocators'!$B$32:$B$80,$F202))*$D202</f>
        <v>0</v>
      </c>
      <c r="U202" s="14">
        <f ca="1">IFERROR(INDEX(U$320:U$343,MATCH($F202,$B$320:$B$343,0))/INDEX($D$320:$D$343,MATCH($F202,$B$320:$B$343,0)),SUMIFS('Input-Allocators'!R$32:R$80,'Input-Allocators'!$B$32:$B$80,$F202))*$D202</f>
        <v>0</v>
      </c>
    </row>
    <row r="203" spans="1:21" outlineLevel="1">
      <c r="A203" s="46">
        <f>IF(ISBLANK('Input-Accounts'!A203),"",'Input-Accounts'!A203)</f>
        <v>177</v>
      </c>
      <c r="B203" s="80" t="str">
        <f>IF(ISBLANK('Input-Accounts'!B203),"",'Input-Accounts'!B203)</f>
        <v>Measuring and regulating station expenses—city gate check stations</v>
      </c>
      <c r="C203" s="46">
        <f>IF(ISBLANK('Input-Accounts'!C203),"",'Input-Accounts'!C203)</f>
        <v>877</v>
      </c>
      <c r="D203" s="14">
        <f t="shared" ca="1" si="48"/>
        <v>10.441151878267545</v>
      </c>
      <c r="E203" s="14">
        <f t="shared" ca="1" si="49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CUST_DEM</v>
      </c>
      <c r="G203" s="14">
        <f ca="1">IFERROR(INDEX(G$320:G$343,MATCH($F203,$B$320:$B$343,0))/INDEX($D$320:$D$343,MATCH($F203,$B$320:$B$343,0)),SUMIFS('Input-Allocators'!D$32:D$80,'Input-Allocators'!$B$32:$B$80,$F203))*$D203</f>
        <v>8.1722373591370729</v>
      </c>
      <c r="H203" s="14">
        <f ca="1">IFERROR(INDEX(H$320:H$343,MATCH($F203,$B$320:$B$343,0))/INDEX($D$320:$D$343,MATCH($F203,$B$320:$B$343,0)),SUMIFS('Input-Allocators'!E$32:E$80,'Input-Allocators'!$B$32:$B$80,$F203))*$D203</f>
        <v>0.44855752634195178</v>
      </c>
      <c r="I203" s="14">
        <f ca="1">IFERROR(INDEX(I$320:I$343,MATCH($F203,$B$320:$B$343,0))/INDEX($D$320:$D$343,MATCH($F203,$B$320:$B$343,0)),SUMIFS('Input-Allocators'!F$32:F$80,'Input-Allocators'!$B$32:$B$80,$F203))*$D203</f>
        <v>0.38962966606452065</v>
      </c>
      <c r="J203" s="14">
        <f ca="1">IFERROR(INDEX(J$320:J$343,MATCH($F203,$B$320:$B$343,0))/INDEX($D$320:$D$343,MATCH($F203,$B$320:$B$343,0)),SUMIFS('Input-Allocators'!G$32:G$80,'Input-Allocators'!$B$32:$B$80,$F203))*$D203</f>
        <v>0.8347027956924481</v>
      </c>
      <c r="K203" s="14">
        <f ca="1">IFERROR(INDEX(K$320:K$343,MATCH($F203,$B$320:$B$343,0))/INDEX($D$320:$D$343,MATCH($F203,$B$320:$B$343,0)),SUMIFS('Input-Allocators'!H$32:H$80,'Input-Allocators'!$B$32:$B$80,$F203))*$D203</f>
        <v>3.3628369049085159E-3</v>
      </c>
      <c r="L203" s="14">
        <f ca="1">IFERROR(INDEX(L$320:L$343,MATCH($F203,$B$320:$B$343,0))/INDEX($D$320:$D$343,MATCH($F203,$B$320:$B$343,0)),SUMIFS('Input-Allocators'!I$32:I$80,'Input-Allocators'!$B$32:$B$80,$F203))*$D203</f>
        <v>1.4030177554428942E-2</v>
      </c>
      <c r="M203" s="14">
        <f ca="1">IFERROR(INDEX(M$320:M$343,MATCH($F203,$B$320:$B$343,0))/INDEX($D$320:$D$343,MATCH($F203,$B$320:$B$343,0)),SUMIFS('Input-Allocators'!J$32:J$80,'Input-Allocators'!$B$32:$B$80,$F203))*$D203</f>
        <v>0.28211445414563907</v>
      </c>
      <c r="N203" s="14">
        <f ca="1">IFERROR(INDEX(N$320:N$343,MATCH($F203,$B$320:$B$343,0))/INDEX($D$320:$D$343,MATCH($F203,$B$320:$B$343,0)),SUMIFS('Input-Allocators'!K$32:K$80,'Input-Allocators'!$B$32:$B$80,$F203))*$D203</f>
        <v>9.0821176665912107E-2</v>
      </c>
      <c r="O203" s="14">
        <f ca="1">IFERROR(INDEX(O$320:O$343,MATCH($F203,$B$320:$B$343,0))/INDEX($D$320:$D$343,MATCH($F203,$B$320:$B$343,0)),SUMIFS('Input-Allocators'!L$32:L$80,'Input-Allocators'!$B$32:$B$80,$F203))*$D203</f>
        <v>0.20569588576066325</v>
      </c>
      <c r="P203" s="14">
        <f ca="1">IFERROR(INDEX(P$320:P$343,MATCH($F203,$B$320:$B$343,0))/INDEX($D$320:$D$343,MATCH($F203,$B$320:$B$343,0)),SUMIFS('Input-Allocators'!M$32:M$80,'Input-Allocators'!$B$32:$B$80,$F203))*$D203</f>
        <v>0</v>
      </c>
      <c r="Q203" s="14">
        <f ca="1">IFERROR(INDEX(Q$320:Q$343,MATCH($F203,$B$320:$B$343,0))/INDEX($D$320:$D$343,MATCH($F203,$B$320:$B$343,0)),SUMIFS('Input-Allocators'!N$32:N$80,'Input-Allocators'!$B$32:$B$80,$F203))*$D203</f>
        <v>0</v>
      </c>
      <c r="R203" s="14">
        <f ca="1">IFERROR(INDEX(R$320:R$343,MATCH($F203,$B$320:$B$343,0))/INDEX($D$320:$D$343,MATCH($F203,$B$320:$B$343,0)),SUMIFS('Input-Allocators'!O$32:O$80,'Input-Allocators'!$B$32:$B$80,$F203))*$D203</f>
        <v>0</v>
      </c>
      <c r="S203" s="14">
        <f ca="1">IFERROR(INDEX(S$320:S$343,MATCH($F203,$B$320:$B$343,0))/INDEX($D$320:$D$343,MATCH($F203,$B$320:$B$343,0)),SUMIFS('Input-Allocators'!P$32:P$80,'Input-Allocators'!$B$32:$B$80,$F203))*$D203</f>
        <v>0</v>
      </c>
      <c r="T203" s="14">
        <f ca="1">IFERROR(INDEX(T$320:T$343,MATCH($F203,$B$320:$B$343,0))/INDEX($D$320:$D$343,MATCH($F203,$B$320:$B$343,0)),SUMIFS('Input-Allocators'!Q$32:Q$80,'Input-Allocators'!$B$32:$B$80,$F203))*$D203</f>
        <v>0</v>
      </c>
      <c r="U203" s="14">
        <f ca="1">IFERROR(INDEX(U$320:U$343,MATCH($F203,$B$320:$B$343,0))/INDEX($D$320:$D$343,MATCH($F203,$B$320:$B$343,0)),SUMIFS('Input-Allocators'!R$32:R$80,'Input-Allocators'!$B$32:$B$80,$F203))*$D203</f>
        <v>0</v>
      </c>
    </row>
    <row r="204" spans="1:21" outlineLevel="1">
      <c r="A204" s="46">
        <f>IF(ISBLANK('Input-Accounts'!A204),"",'Input-Accounts'!A204)</f>
        <v>178</v>
      </c>
      <c r="B204" s="80" t="str">
        <f>IF(ISBLANK('Input-Accounts'!B204),"",'Input-Accounts'!B204)</f>
        <v>Meter and house regulator expenses</v>
      </c>
      <c r="C204" s="46">
        <f>IF(ISBLANK('Input-Accounts'!C204),"",'Input-Accounts'!C204)</f>
        <v>878</v>
      </c>
      <c r="D204" s="14">
        <f t="shared" ca="1" si="48"/>
        <v>0</v>
      </c>
      <c r="E204" s="14">
        <f t="shared" ca="1" si="49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4">
        <f ca="1">IFERROR(INDEX(G$320:G$343,MATCH($F204,$B$320:$B$343,0))/INDEX($D$320:$D$343,MATCH($F204,$B$320:$B$343,0)),SUMIFS('Input-Allocators'!D$32:D$80,'Input-Allocators'!$B$32:$B$80,$F204))*$D204</f>
        <v>0</v>
      </c>
      <c r="H204" s="14">
        <f ca="1">IFERROR(INDEX(H$320:H$343,MATCH($F204,$B$320:$B$343,0))/INDEX($D$320:$D$343,MATCH($F204,$B$320:$B$343,0)),SUMIFS('Input-Allocators'!E$32:E$80,'Input-Allocators'!$B$32:$B$80,$F204))*$D204</f>
        <v>0</v>
      </c>
      <c r="I204" s="14">
        <f ca="1">IFERROR(INDEX(I$320:I$343,MATCH($F204,$B$320:$B$343,0))/INDEX($D$320:$D$343,MATCH($F204,$B$320:$B$343,0)),SUMIFS('Input-Allocators'!F$32:F$80,'Input-Allocators'!$B$32:$B$80,$F204))*$D204</f>
        <v>0</v>
      </c>
      <c r="J204" s="14">
        <f ca="1">IFERROR(INDEX(J$320:J$343,MATCH($F204,$B$320:$B$343,0))/INDEX($D$320:$D$343,MATCH($F204,$B$320:$B$343,0)),SUMIFS('Input-Allocators'!G$32:G$80,'Input-Allocators'!$B$32:$B$80,$F204))*$D204</f>
        <v>0</v>
      </c>
      <c r="K204" s="14">
        <f ca="1">IFERROR(INDEX(K$320:K$343,MATCH($F204,$B$320:$B$343,0))/INDEX($D$320:$D$343,MATCH($F204,$B$320:$B$343,0)),SUMIFS('Input-Allocators'!H$32:H$80,'Input-Allocators'!$B$32:$B$80,$F204))*$D204</f>
        <v>0</v>
      </c>
      <c r="L204" s="14">
        <f ca="1">IFERROR(INDEX(L$320:L$343,MATCH($F204,$B$320:$B$343,0))/INDEX($D$320:$D$343,MATCH($F204,$B$320:$B$343,0)),SUMIFS('Input-Allocators'!I$32:I$80,'Input-Allocators'!$B$32:$B$80,$F204))*$D204</f>
        <v>0</v>
      </c>
      <c r="M204" s="14">
        <f ca="1">IFERROR(INDEX(M$320:M$343,MATCH($F204,$B$320:$B$343,0))/INDEX($D$320:$D$343,MATCH($F204,$B$320:$B$343,0)),SUMIFS('Input-Allocators'!J$32:J$80,'Input-Allocators'!$B$32:$B$80,$F204))*$D204</f>
        <v>0</v>
      </c>
      <c r="N204" s="14">
        <f ca="1">IFERROR(INDEX(N$320:N$343,MATCH($F204,$B$320:$B$343,0))/INDEX($D$320:$D$343,MATCH($F204,$B$320:$B$343,0)),SUMIFS('Input-Allocators'!K$32:K$80,'Input-Allocators'!$B$32:$B$80,$F204))*$D204</f>
        <v>0</v>
      </c>
      <c r="O204" s="14">
        <f ca="1">IFERROR(INDEX(O$320:O$343,MATCH($F204,$B$320:$B$343,0))/INDEX($D$320:$D$343,MATCH($F204,$B$320:$B$343,0)),SUMIFS('Input-Allocators'!L$32:L$80,'Input-Allocators'!$B$32:$B$80,$F204))*$D204</f>
        <v>0</v>
      </c>
      <c r="P204" s="14">
        <f ca="1">IFERROR(INDEX(P$320:P$343,MATCH($F204,$B$320:$B$343,0))/INDEX($D$320:$D$343,MATCH($F204,$B$320:$B$343,0)),SUMIFS('Input-Allocators'!M$32:M$80,'Input-Allocators'!$B$32:$B$80,$F204))*$D204</f>
        <v>0</v>
      </c>
      <c r="Q204" s="14">
        <f ca="1">IFERROR(INDEX(Q$320:Q$343,MATCH($F204,$B$320:$B$343,0))/INDEX($D$320:$D$343,MATCH($F204,$B$320:$B$343,0)),SUMIFS('Input-Allocators'!N$32:N$80,'Input-Allocators'!$B$32:$B$80,$F204))*$D204</f>
        <v>0</v>
      </c>
      <c r="R204" s="14">
        <f ca="1">IFERROR(INDEX(R$320:R$343,MATCH($F204,$B$320:$B$343,0))/INDEX($D$320:$D$343,MATCH($F204,$B$320:$B$343,0)),SUMIFS('Input-Allocators'!O$32:O$80,'Input-Allocators'!$B$32:$B$80,$F204))*$D204</f>
        <v>0</v>
      </c>
      <c r="S204" s="14">
        <f ca="1">IFERROR(INDEX(S$320:S$343,MATCH($F204,$B$320:$B$343,0))/INDEX($D$320:$D$343,MATCH($F204,$B$320:$B$343,0)),SUMIFS('Input-Allocators'!P$32:P$80,'Input-Allocators'!$B$32:$B$80,$F204))*$D204</f>
        <v>0</v>
      </c>
      <c r="T204" s="14">
        <f ca="1">IFERROR(INDEX(T$320:T$343,MATCH($F204,$B$320:$B$343,0))/INDEX($D$320:$D$343,MATCH($F204,$B$320:$B$343,0)),SUMIFS('Input-Allocators'!Q$32:Q$80,'Input-Allocators'!$B$32:$B$80,$F204))*$D204</f>
        <v>0</v>
      </c>
      <c r="U204" s="14">
        <f ca="1">IFERROR(INDEX(U$320:U$343,MATCH($F204,$B$320:$B$343,0))/INDEX($D$320:$D$343,MATCH($F204,$B$320:$B$343,0)),SUMIFS('Input-Allocators'!R$32:R$80,'Input-Allocators'!$B$32:$B$80,$F204))*$D204</f>
        <v>0</v>
      </c>
    </row>
    <row r="205" spans="1:21" outlineLevel="1">
      <c r="A205" s="46">
        <f>IF(ISBLANK('Input-Accounts'!A205),"",'Input-Accounts'!A205)</f>
        <v>179</v>
      </c>
      <c r="B205" s="80" t="str">
        <f>IF(ISBLANK('Input-Accounts'!B205),"",'Input-Accounts'!B205)</f>
        <v>Customer installations expenses</v>
      </c>
      <c r="C205" s="46">
        <f>IF(ISBLANK('Input-Accounts'!C205),"",'Input-Accounts'!C205)</f>
        <v>879</v>
      </c>
      <c r="D205" s="14">
        <f t="shared" ca="1" si="48"/>
        <v>0</v>
      </c>
      <c r="E205" s="14">
        <f t="shared" ca="1" si="49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4">
        <f ca="1">IFERROR(INDEX(G$320:G$343,MATCH($F205,$B$320:$B$343,0))/INDEX($D$320:$D$343,MATCH($F205,$B$320:$B$343,0)),SUMIFS('Input-Allocators'!D$32:D$80,'Input-Allocators'!$B$32:$B$80,$F205))*$D205</f>
        <v>0</v>
      </c>
      <c r="H205" s="14">
        <f ca="1">IFERROR(INDEX(H$320:H$343,MATCH($F205,$B$320:$B$343,0))/INDEX($D$320:$D$343,MATCH($F205,$B$320:$B$343,0)),SUMIFS('Input-Allocators'!E$32:E$80,'Input-Allocators'!$B$32:$B$80,$F205))*$D205</f>
        <v>0</v>
      </c>
      <c r="I205" s="14">
        <f ca="1">IFERROR(INDEX(I$320:I$343,MATCH($F205,$B$320:$B$343,0))/INDEX($D$320:$D$343,MATCH($F205,$B$320:$B$343,0)),SUMIFS('Input-Allocators'!F$32:F$80,'Input-Allocators'!$B$32:$B$80,$F205))*$D205</f>
        <v>0</v>
      </c>
      <c r="J205" s="14">
        <f ca="1">IFERROR(INDEX(J$320:J$343,MATCH($F205,$B$320:$B$343,0))/INDEX($D$320:$D$343,MATCH($F205,$B$320:$B$343,0)),SUMIFS('Input-Allocators'!G$32:G$80,'Input-Allocators'!$B$32:$B$80,$F205))*$D205</f>
        <v>0</v>
      </c>
      <c r="K205" s="14">
        <f ca="1">IFERROR(INDEX(K$320:K$343,MATCH($F205,$B$320:$B$343,0))/INDEX($D$320:$D$343,MATCH($F205,$B$320:$B$343,0)),SUMIFS('Input-Allocators'!H$32:H$80,'Input-Allocators'!$B$32:$B$80,$F205))*$D205</f>
        <v>0</v>
      </c>
      <c r="L205" s="14">
        <f ca="1">IFERROR(INDEX(L$320:L$343,MATCH($F205,$B$320:$B$343,0))/INDEX($D$320:$D$343,MATCH($F205,$B$320:$B$343,0)),SUMIFS('Input-Allocators'!I$32:I$80,'Input-Allocators'!$B$32:$B$80,$F205))*$D205</f>
        <v>0</v>
      </c>
      <c r="M205" s="14">
        <f ca="1">IFERROR(INDEX(M$320:M$343,MATCH($F205,$B$320:$B$343,0))/INDEX($D$320:$D$343,MATCH($F205,$B$320:$B$343,0)),SUMIFS('Input-Allocators'!J$32:J$80,'Input-Allocators'!$B$32:$B$80,$F205))*$D205</f>
        <v>0</v>
      </c>
      <c r="N205" s="14">
        <f ca="1">IFERROR(INDEX(N$320:N$343,MATCH($F205,$B$320:$B$343,0))/INDEX($D$320:$D$343,MATCH($F205,$B$320:$B$343,0)),SUMIFS('Input-Allocators'!K$32:K$80,'Input-Allocators'!$B$32:$B$80,$F205))*$D205</f>
        <v>0</v>
      </c>
      <c r="O205" s="14">
        <f ca="1">IFERROR(INDEX(O$320:O$343,MATCH($F205,$B$320:$B$343,0))/INDEX($D$320:$D$343,MATCH($F205,$B$320:$B$343,0)),SUMIFS('Input-Allocators'!L$32:L$80,'Input-Allocators'!$B$32:$B$80,$F205))*$D205</f>
        <v>0</v>
      </c>
      <c r="P205" s="14">
        <f ca="1">IFERROR(INDEX(P$320:P$343,MATCH($F205,$B$320:$B$343,0))/INDEX($D$320:$D$343,MATCH($F205,$B$320:$B$343,0)),SUMIFS('Input-Allocators'!M$32:M$80,'Input-Allocators'!$B$32:$B$80,$F205))*$D205</f>
        <v>0</v>
      </c>
      <c r="Q205" s="14">
        <f ca="1">IFERROR(INDEX(Q$320:Q$343,MATCH($F205,$B$320:$B$343,0))/INDEX($D$320:$D$343,MATCH($F205,$B$320:$B$343,0)),SUMIFS('Input-Allocators'!N$32:N$80,'Input-Allocators'!$B$32:$B$80,$F205))*$D205</f>
        <v>0</v>
      </c>
      <c r="R205" s="14">
        <f ca="1">IFERROR(INDEX(R$320:R$343,MATCH($F205,$B$320:$B$343,0))/INDEX($D$320:$D$343,MATCH($F205,$B$320:$B$343,0)),SUMIFS('Input-Allocators'!O$32:O$80,'Input-Allocators'!$B$32:$B$80,$F205))*$D205</f>
        <v>0</v>
      </c>
      <c r="S205" s="14">
        <f ca="1">IFERROR(INDEX(S$320:S$343,MATCH($F205,$B$320:$B$343,0))/INDEX($D$320:$D$343,MATCH($F205,$B$320:$B$343,0)),SUMIFS('Input-Allocators'!P$32:P$80,'Input-Allocators'!$B$32:$B$80,$F205))*$D205</f>
        <v>0</v>
      </c>
      <c r="T205" s="14">
        <f ca="1">IFERROR(INDEX(T$320:T$343,MATCH($F205,$B$320:$B$343,0))/INDEX($D$320:$D$343,MATCH($F205,$B$320:$B$343,0)),SUMIFS('Input-Allocators'!Q$32:Q$80,'Input-Allocators'!$B$32:$B$80,$F205))*$D205</f>
        <v>0</v>
      </c>
      <c r="U205" s="14">
        <f ca="1">IFERROR(INDEX(U$320:U$343,MATCH($F205,$B$320:$B$343,0))/INDEX($D$320:$D$343,MATCH($F205,$B$320:$B$343,0)),SUMIFS('Input-Allocators'!R$32:R$80,'Input-Allocators'!$B$32:$B$80,$F205))*$D205</f>
        <v>0</v>
      </c>
    </row>
    <row r="206" spans="1:21" outlineLevel="1">
      <c r="A206" s="46">
        <f>IF(ISBLANK('Input-Accounts'!A206),"",'Input-Accounts'!A206)</f>
        <v>180</v>
      </c>
      <c r="B206" s="80" t="str">
        <f>IF(ISBLANK('Input-Accounts'!B206),"",'Input-Accounts'!B206)</f>
        <v>Other expenses</v>
      </c>
      <c r="C206" s="46">
        <f>IF(ISBLANK('Input-Accounts'!C206),"",'Input-Accounts'!C206)</f>
        <v>880</v>
      </c>
      <c r="D206" s="14">
        <f t="shared" ca="1" si="48"/>
        <v>3524.8697169480852</v>
      </c>
      <c r="E206" s="14">
        <f t="shared" ca="1" si="49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INT_OM_DIST_SUBTOTAL</v>
      </c>
      <c r="G206" s="14">
        <f ca="1">IFERROR(INDEX(G$320:G$343,MATCH($F206,$B$320:$B$343,0))/INDEX($D$320:$D$343,MATCH($F206,$B$320:$B$343,0)),SUMIFS('Input-Allocators'!D$32:D$80,'Input-Allocators'!$B$32:$B$80,$F206))*$D206</f>
        <v>2758.8978996552751</v>
      </c>
      <c r="H206" s="14">
        <f ca="1">IFERROR(INDEX(H$320:H$343,MATCH($F206,$B$320:$B$343,0))/INDEX($D$320:$D$343,MATCH($F206,$B$320:$B$343,0)),SUMIFS('Input-Allocators'!E$32:E$80,'Input-Allocators'!$B$32:$B$80,$F206))*$D206</f>
        <v>151.43030762753688</v>
      </c>
      <c r="I206" s="14">
        <f ca="1">IFERROR(INDEX(I$320:I$343,MATCH($F206,$B$320:$B$343,0))/INDEX($D$320:$D$343,MATCH($F206,$B$320:$B$343,0)),SUMIFS('Input-Allocators'!F$32:F$80,'Input-Allocators'!$B$32:$B$80,$F206))*$D206</f>
        <v>131.53661844475582</v>
      </c>
      <c r="J206" s="14">
        <f ca="1">IFERROR(INDEX(J$320:J$343,MATCH($F206,$B$320:$B$343,0))/INDEX($D$320:$D$343,MATCH($F206,$B$320:$B$343,0)),SUMIFS('Input-Allocators'!G$32:G$80,'Input-Allocators'!$B$32:$B$80,$F206))*$D206</f>
        <v>281.79061481829575</v>
      </c>
      <c r="K206" s="14">
        <f ca="1">IFERROR(INDEX(K$320:K$343,MATCH($F206,$B$320:$B$343,0))/INDEX($D$320:$D$343,MATCH($F206,$B$320:$B$343,0)),SUMIFS('Input-Allocators'!H$32:H$80,'Input-Allocators'!$B$32:$B$80,$F206))*$D206</f>
        <v>1.1352733977387817</v>
      </c>
      <c r="L206" s="14">
        <f ca="1">IFERROR(INDEX(L$320:L$343,MATCH($F206,$B$320:$B$343,0))/INDEX($D$320:$D$343,MATCH($F206,$B$320:$B$343,0)),SUMIFS('Input-Allocators'!I$32:I$80,'Input-Allocators'!$B$32:$B$80,$F206))*$D206</f>
        <v>4.7365030756756985</v>
      </c>
      <c r="M206" s="14">
        <f ca="1">IFERROR(INDEX(M$320:M$343,MATCH($F206,$B$320:$B$343,0))/INDEX($D$320:$D$343,MATCH($F206,$B$320:$B$343,0)),SUMIFS('Input-Allocators'!J$32:J$80,'Input-Allocators'!$B$32:$B$80,$F206))*$D206</f>
        <v>95.240133246323538</v>
      </c>
      <c r="N206" s="14">
        <f ca="1">IFERROR(INDEX(N$320:N$343,MATCH($F206,$B$320:$B$343,0))/INDEX($D$320:$D$343,MATCH($F206,$B$320:$B$343,0)),SUMIFS('Input-Allocators'!K$32:K$80,'Input-Allocators'!$B$32:$B$80,$F206))*$D206</f>
        <v>30.660679877054317</v>
      </c>
      <c r="O206" s="14">
        <f ca="1">IFERROR(INDEX(O$320:O$343,MATCH($F206,$B$320:$B$343,0))/INDEX($D$320:$D$343,MATCH($F206,$B$320:$B$343,0)),SUMIFS('Input-Allocators'!L$32:L$80,'Input-Allocators'!$B$32:$B$80,$F206))*$D206</f>
        <v>69.441686805429313</v>
      </c>
      <c r="P206" s="14">
        <f ca="1">IFERROR(INDEX(P$320:P$343,MATCH($F206,$B$320:$B$343,0))/INDEX($D$320:$D$343,MATCH($F206,$B$320:$B$343,0)),SUMIFS('Input-Allocators'!M$32:M$80,'Input-Allocators'!$B$32:$B$80,$F206))*$D206</f>
        <v>0</v>
      </c>
      <c r="Q206" s="14">
        <f ca="1">IFERROR(INDEX(Q$320:Q$343,MATCH($F206,$B$320:$B$343,0))/INDEX($D$320:$D$343,MATCH($F206,$B$320:$B$343,0)),SUMIFS('Input-Allocators'!N$32:N$80,'Input-Allocators'!$B$32:$B$80,$F206))*$D206</f>
        <v>0</v>
      </c>
      <c r="R206" s="14">
        <f ca="1">IFERROR(INDEX(R$320:R$343,MATCH($F206,$B$320:$B$343,0))/INDEX($D$320:$D$343,MATCH($F206,$B$320:$B$343,0)),SUMIFS('Input-Allocators'!O$32:O$80,'Input-Allocators'!$B$32:$B$80,$F206))*$D206</f>
        <v>0</v>
      </c>
      <c r="S206" s="14">
        <f ca="1">IFERROR(INDEX(S$320:S$343,MATCH($F206,$B$320:$B$343,0))/INDEX($D$320:$D$343,MATCH($F206,$B$320:$B$343,0)),SUMIFS('Input-Allocators'!P$32:P$80,'Input-Allocators'!$B$32:$B$80,$F206))*$D206</f>
        <v>0</v>
      </c>
      <c r="T206" s="14">
        <f ca="1">IFERROR(INDEX(T$320:T$343,MATCH($F206,$B$320:$B$343,0))/INDEX($D$320:$D$343,MATCH($F206,$B$320:$B$343,0)),SUMIFS('Input-Allocators'!Q$32:Q$80,'Input-Allocators'!$B$32:$B$80,$F206))*$D206</f>
        <v>0</v>
      </c>
      <c r="U206" s="14">
        <f ca="1">IFERROR(INDEX(U$320:U$343,MATCH($F206,$B$320:$B$343,0))/INDEX($D$320:$D$343,MATCH($F206,$B$320:$B$343,0)),SUMIFS('Input-Allocators'!R$32:R$80,'Input-Allocators'!$B$32:$B$80,$F206))*$D206</f>
        <v>0</v>
      </c>
    </row>
    <row r="207" spans="1:21" outlineLevel="1">
      <c r="A207" s="46">
        <f>IF(ISBLANK('Input-Accounts'!A207),"",'Input-Accounts'!A207)</f>
        <v>181</v>
      </c>
      <c r="B207" s="80" t="str">
        <f>IF(ISBLANK('Input-Accounts'!B207),"",'Input-Accounts'!B207)</f>
        <v>Rents</v>
      </c>
      <c r="C207" s="46">
        <f>IF(ISBLANK('Input-Accounts'!C207),"",'Input-Accounts'!C207)</f>
        <v>881</v>
      </c>
      <c r="D207" s="14">
        <f t="shared" ca="1" si="48"/>
        <v>47.03411191337235</v>
      </c>
      <c r="E207" s="14">
        <f t="shared" ca="1" si="49"/>
        <v>0</v>
      </c>
      <c r="F207" s="46" t="str" cm="1">
        <f t="array" aca="1" ref="F207" ca="1">IF(D207=0,"-",IF('Input-Accounts'!$E207&lt;&gt;0,'Input-Accounts'!$E207,INDEX('Input-Accounts'!$H207:$J207,,MATCH($F$6,'Input-Accounts'!$H$6:$J$6,0))))</f>
        <v>INT_DIST_OL</v>
      </c>
      <c r="G207" s="14">
        <f ca="1">IFERROR(INDEX(G$320:G$343,MATCH($F207,$B$320:$B$343,0))/INDEX($D$320:$D$343,MATCH($F207,$B$320:$B$343,0)),SUMIFS('Input-Allocators'!D$32:D$80,'Input-Allocators'!$B$32:$B$80,$F207))*$D207</f>
        <v>36.813364177983118</v>
      </c>
      <c r="H207" s="14">
        <f ca="1">IFERROR(INDEX(H$320:H$343,MATCH($F207,$B$320:$B$343,0))/INDEX($D$320:$D$343,MATCH($F207,$B$320:$B$343,0)),SUMIFS('Input-Allocators'!E$32:E$80,'Input-Allocators'!$B$32:$B$80,$F207))*$D207</f>
        <v>2.0206108616680178</v>
      </c>
      <c r="I207" s="14">
        <f ca="1">IFERROR(INDEX(I$320:I$343,MATCH($F207,$B$320:$B$343,0))/INDEX($D$320:$D$343,MATCH($F207,$B$320:$B$343,0)),SUMIFS('Input-Allocators'!F$32:F$80,'Input-Allocators'!$B$32:$B$80,$F207))*$D207</f>
        <v>1.7551593475613052</v>
      </c>
      <c r="J207" s="14">
        <f ca="1">IFERROR(INDEX(J$320:J$343,MATCH($F207,$B$320:$B$343,0))/INDEX($D$320:$D$343,MATCH($F207,$B$320:$B$343,0)),SUMIFS('Input-Allocators'!G$32:G$80,'Input-Allocators'!$B$32:$B$80,$F207))*$D207</f>
        <v>3.760074095724919</v>
      </c>
      <c r="K207" s="14">
        <f ca="1">IFERROR(INDEX(K$320:K$343,MATCH($F207,$B$320:$B$343,0))/INDEX($D$320:$D$343,MATCH($F207,$B$320:$B$343,0)),SUMIFS('Input-Allocators'!H$32:H$80,'Input-Allocators'!$B$32:$B$80,$F207))*$D207</f>
        <v>1.5148524719873147E-2</v>
      </c>
      <c r="L207" s="14">
        <f ca="1">IFERROR(INDEX(L$320:L$343,MATCH($F207,$B$320:$B$343,0))/INDEX($D$320:$D$343,MATCH($F207,$B$320:$B$343,0)),SUMIFS('Input-Allocators'!I$32:I$80,'Input-Allocators'!$B$32:$B$80,$F207))*$D207</f>
        <v>6.3201546050969754E-2</v>
      </c>
      <c r="M207" s="14">
        <f ca="1">IFERROR(INDEX(M$320:M$343,MATCH($F207,$B$320:$B$343,0))/INDEX($D$320:$D$343,MATCH($F207,$B$320:$B$343,0)),SUMIFS('Input-Allocators'!J$32:J$80,'Input-Allocators'!$B$32:$B$80,$F207))*$D207</f>
        <v>1.2708370650449352</v>
      </c>
      <c r="N207" s="14">
        <f ca="1">IFERROR(INDEX(N$320:N$343,MATCH($F207,$B$320:$B$343,0))/INDEX($D$320:$D$343,MATCH($F207,$B$320:$B$343,0)),SUMIFS('Input-Allocators'!K$32:K$80,'Input-Allocators'!$B$32:$B$80,$F207))*$D207</f>
        <v>0.40912089367264859</v>
      </c>
      <c r="O207" s="14">
        <f ca="1">IFERROR(INDEX(O$320:O$343,MATCH($F207,$B$320:$B$343,0))/INDEX($D$320:$D$343,MATCH($F207,$B$320:$B$343,0)),SUMIFS('Input-Allocators'!L$32:L$80,'Input-Allocators'!$B$32:$B$80,$F207))*$D207</f>
        <v>0.92659540094656456</v>
      </c>
      <c r="P207" s="14">
        <f ca="1">IFERROR(INDEX(P$320:P$343,MATCH($F207,$B$320:$B$343,0))/INDEX($D$320:$D$343,MATCH($F207,$B$320:$B$343,0)),SUMIFS('Input-Allocators'!M$32:M$80,'Input-Allocators'!$B$32:$B$80,$F207))*$D207</f>
        <v>0</v>
      </c>
      <c r="Q207" s="14">
        <f ca="1">IFERROR(INDEX(Q$320:Q$343,MATCH($F207,$B$320:$B$343,0))/INDEX($D$320:$D$343,MATCH($F207,$B$320:$B$343,0)),SUMIFS('Input-Allocators'!N$32:N$80,'Input-Allocators'!$B$32:$B$80,$F207))*$D207</f>
        <v>0</v>
      </c>
      <c r="R207" s="14">
        <f ca="1">IFERROR(INDEX(R$320:R$343,MATCH($F207,$B$320:$B$343,0))/INDEX($D$320:$D$343,MATCH($F207,$B$320:$B$343,0)),SUMIFS('Input-Allocators'!O$32:O$80,'Input-Allocators'!$B$32:$B$80,$F207))*$D207</f>
        <v>0</v>
      </c>
      <c r="S207" s="14">
        <f ca="1">IFERROR(INDEX(S$320:S$343,MATCH($F207,$B$320:$B$343,0))/INDEX($D$320:$D$343,MATCH($F207,$B$320:$B$343,0)),SUMIFS('Input-Allocators'!P$32:P$80,'Input-Allocators'!$B$32:$B$80,$F207))*$D207</f>
        <v>0</v>
      </c>
      <c r="T207" s="14">
        <f ca="1">IFERROR(INDEX(T$320:T$343,MATCH($F207,$B$320:$B$343,0))/INDEX($D$320:$D$343,MATCH($F207,$B$320:$B$343,0)),SUMIFS('Input-Allocators'!Q$32:Q$80,'Input-Allocators'!$B$32:$B$80,$F207))*$D207</f>
        <v>0</v>
      </c>
      <c r="U207" s="14">
        <f ca="1">IFERROR(INDEX(U$320:U$343,MATCH($F207,$B$320:$B$343,0))/INDEX($D$320:$D$343,MATCH($F207,$B$320:$B$343,0)),SUMIFS('Input-Allocators'!R$32:R$80,'Input-Allocators'!$B$32:$B$80,$F207))*$D207</f>
        <v>0</v>
      </c>
    </row>
    <row r="208" spans="1:21" outlineLevel="1">
      <c r="A208" s="46">
        <f>IF(ISBLANK('Input-Accounts'!A208),"",'Input-Accounts'!A208)</f>
        <v>182</v>
      </c>
      <c r="B208" t="str">
        <f>IF(ISBLANK('Input-Accounts'!B208),"",'Input-Accounts'!B208)</f>
        <v>Subtotal - Distribution Operation Expenses</v>
      </c>
      <c r="C208" s="46" t="str">
        <f>IF(ISBLANK('Input-Accounts'!C208),"",'Input-Accounts'!C208)</f>
        <v/>
      </c>
      <c r="D208" s="174">
        <f ca="1">SUBTOTAL(9,D196:D207)</f>
        <v>10025.611829859587</v>
      </c>
      <c r="E208" s="14">
        <f t="shared" ca="1" si="49"/>
        <v>0</v>
      </c>
      <c r="F208" s="46"/>
      <c r="G208" s="174">
        <f t="shared" ref="G208:U208" ca="1" si="50">SUBTOTAL(9,G196:G207)</f>
        <v>7846.9962413552857</v>
      </c>
      <c r="H208" s="174">
        <f t="shared" ca="1" si="50"/>
        <v>430.70570133422893</v>
      </c>
      <c r="I208" s="174">
        <f t="shared" ca="1" si="50"/>
        <v>374.12306945666705</v>
      </c>
      <c r="J208" s="174">
        <f t="shared" ca="1" si="50"/>
        <v>801.48304712713468</v>
      </c>
      <c r="K208" s="174">
        <f t="shared" ca="1" si="50"/>
        <v>3.229001727856613</v>
      </c>
      <c r="L208" s="174">
        <f t="shared" ca="1" si="50"/>
        <v>13.471800401399058</v>
      </c>
      <c r="M208" s="174">
        <f t="shared" ca="1" si="50"/>
        <v>270.88677971861836</v>
      </c>
      <c r="N208" s="174">
        <f t="shared" ca="1" si="50"/>
        <v>87.206648634117698</v>
      </c>
      <c r="O208" s="174">
        <f t="shared" ca="1" si="50"/>
        <v>197.50954010427901</v>
      </c>
      <c r="P208" s="174">
        <f t="shared" ca="1" si="50"/>
        <v>0</v>
      </c>
      <c r="Q208" s="174">
        <f t="shared" ca="1" si="50"/>
        <v>0</v>
      </c>
      <c r="R208" s="174">
        <f t="shared" ca="1" si="50"/>
        <v>0</v>
      </c>
      <c r="S208" s="174">
        <f t="shared" ca="1" si="50"/>
        <v>0</v>
      </c>
      <c r="T208" s="174">
        <f t="shared" ca="1" si="50"/>
        <v>0</v>
      </c>
      <c r="U208" s="174">
        <f t="shared" ca="1" si="50"/>
        <v>0</v>
      </c>
    </row>
    <row r="209" spans="1:22" outlineLevel="1">
      <c r="A209" s="46" t="str">
        <f>IF(ISBLANK('Input-Accounts'!A209),"",'Input-Accounts'!A209)</f>
        <v/>
      </c>
      <c r="B209" t="str">
        <f>IF(ISBLANK('Input-Accounts'!B209),"",'Input-Accounts'!B209)</f>
        <v/>
      </c>
      <c r="D209" s="14"/>
      <c r="E209" s="14"/>
      <c r="F209" s="46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2" outlineLevel="1">
      <c r="A210" s="46">
        <f>IF(ISBLANK('Input-Accounts'!A210),"",'Input-Accounts'!A210)</f>
        <v>183</v>
      </c>
      <c r="B210" s="1" t="str">
        <f>IF(ISBLANK('Input-Accounts'!B210),"",'Input-Accounts'!B210)</f>
        <v>Distribution Maintenance Expenses</v>
      </c>
      <c r="D210" s="14"/>
      <c r="E210" s="14"/>
      <c r="F210" s="46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2" outlineLevel="1">
      <c r="A211" s="46">
        <f>IF(ISBLANK('Input-Accounts'!A211),"",'Input-Accounts'!A211)</f>
        <v>184</v>
      </c>
      <c r="B211" s="80" t="str">
        <f>IF(ISBLANK('Input-Accounts'!B211),"",'Input-Accounts'!B211)</f>
        <v>Maintenance supervision and engineering</v>
      </c>
      <c r="C211" s="46">
        <f>IF(ISBLANK('Input-Accounts'!C211),"",'Input-Accounts'!C211)</f>
        <v>885</v>
      </c>
      <c r="D211" s="14">
        <f t="shared" ref="D211:D220" ca="1" si="51">INDIRECT("Classification!"&amp;$D$5&amp;ROW())</f>
        <v>470.81755357881804</v>
      </c>
      <c r="E211" s="14">
        <f t="shared" ca="1" si="49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INT_DIST_ML</v>
      </c>
      <c r="G211" s="14">
        <f ca="1">IFERROR(INDEX(G$320:G$343,MATCH($F211,$B$320:$B$343,0))/INDEX($D$320:$D$343,MATCH($F211,$B$320:$B$343,0)),SUMIFS('Input-Allocators'!D$32:D$80,'Input-Allocators'!$B$32:$B$80,$F211))*$D211</f>
        <v>368.50654463736799</v>
      </c>
      <c r="H211" s="14">
        <f ca="1">IFERROR(INDEX(H$320:H$343,MATCH($F211,$B$320:$B$343,0))/INDEX($D$320:$D$343,MATCH($F211,$B$320:$B$343,0)),SUMIFS('Input-Allocators'!E$32:E$80,'Input-Allocators'!$B$32:$B$80,$F211))*$D211</f>
        <v>20.226576497872532</v>
      </c>
      <c r="I211" s="14">
        <f ca="1">IFERROR(INDEX(I$320:I$343,MATCH($F211,$B$320:$B$343,0))/INDEX($D$320:$D$343,MATCH($F211,$B$320:$B$343,0)),SUMIFS('Input-Allocators'!F$32:F$80,'Input-Allocators'!$B$32:$B$80,$F211))*$D211</f>
        <v>17.569372452100328</v>
      </c>
      <c r="J211" s="14">
        <f ca="1">IFERROR(INDEX(J$320:J$343,MATCH($F211,$B$320:$B$343,0))/INDEX($D$320:$D$343,MATCH($F211,$B$320:$B$343,0)),SUMIFS('Input-Allocators'!G$32:G$80,'Input-Allocators'!$B$32:$B$80,$F211))*$D211</f>
        <v>37.638828820343328</v>
      </c>
      <c r="K211" s="14">
        <f ca="1">IFERROR(INDEX(K$320:K$343,MATCH($F211,$B$320:$B$343,0))/INDEX($D$320:$D$343,MATCH($F211,$B$320:$B$343,0)),SUMIFS('Input-Allocators'!H$32:H$80,'Input-Allocators'!$B$32:$B$80,$F211))*$D211</f>
        <v>0.15163869495558943</v>
      </c>
      <c r="L211" s="14">
        <f ca="1">IFERROR(INDEX(L$320:L$343,MATCH($F211,$B$320:$B$343,0))/INDEX($D$320:$D$343,MATCH($F211,$B$320:$B$343,0)),SUMIFS('Input-Allocators'!I$32:I$80,'Input-Allocators'!$B$32:$B$80,$F211))*$D211</f>
        <v>0.63265566380677207</v>
      </c>
      <c r="M211" s="14">
        <f ca="1">IFERROR(INDEX(M$320:M$343,MATCH($F211,$B$320:$B$343,0))/INDEX($D$320:$D$343,MATCH($F211,$B$320:$B$343,0)),SUMIFS('Input-Allocators'!J$32:J$80,'Input-Allocators'!$B$32:$B$80,$F211))*$D211</f>
        <v>12.721243659575267</v>
      </c>
      <c r="N211" s="14">
        <f ca="1">IFERROR(INDEX(N$320:N$343,MATCH($F211,$B$320:$B$343,0))/INDEX($D$320:$D$343,MATCH($F211,$B$320:$B$343,0)),SUMIFS('Input-Allocators'!K$32:K$80,'Input-Allocators'!$B$32:$B$80,$F211))*$D211</f>
        <v>4.0953531477687291</v>
      </c>
      <c r="O211" s="14">
        <f ca="1">IFERROR(INDEX(O$320:O$343,MATCH($F211,$B$320:$B$343,0))/INDEX($D$320:$D$343,MATCH($F211,$B$320:$B$343,0)),SUMIFS('Input-Allocators'!L$32:L$80,'Input-Allocators'!$B$32:$B$80,$F211))*$D211</f>
        <v>9.2753400050275534</v>
      </c>
      <c r="P211" s="14">
        <f ca="1">IFERROR(INDEX(P$320:P$343,MATCH($F211,$B$320:$B$343,0))/INDEX($D$320:$D$343,MATCH($F211,$B$320:$B$343,0)),SUMIFS('Input-Allocators'!M$32:M$80,'Input-Allocators'!$B$32:$B$80,$F211))*$D211</f>
        <v>0</v>
      </c>
      <c r="Q211" s="14">
        <f ca="1">IFERROR(INDEX(Q$320:Q$343,MATCH($F211,$B$320:$B$343,0))/INDEX($D$320:$D$343,MATCH($F211,$B$320:$B$343,0)),SUMIFS('Input-Allocators'!N$32:N$80,'Input-Allocators'!$B$32:$B$80,$F211))*$D211</f>
        <v>0</v>
      </c>
      <c r="R211" s="14">
        <f ca="1">IFERROR(INDEX(R$320:R$343,MATCH($F211,$B$320:$B$343,0))/INDEX($D$320:$D$343,MATCH($F211,$B$320:$B$343,0)),SUMIFS('Input-Allocators'!O$32:O$80,'Input-Allocators'!$B$32:$B$80,$F211))*$D211</f>
        <v>0</v>
      </c>
      <c r="S211" s="14">
        <f ca="1">IFERROR(INDEX(S$320:S$343,MATCH($F211,$B$320:$B$343,0))/INDEX($D$320:$D$343,MATCH($F211,$B$320:$B$343,0)),SUMIFS('Input-Allocators'!P$32:P$80,'Input-Allocators'!$B$32:$B$80,$F211))*$D211</f>
        <v>0</v>
      </c>
      <c r="T211" s="14">
        <f ca="1">IFERROR(INDEX(T$320:T$343,MATCH($F211,$B$320:$B$343,0))/INDEX($D$320:$D$343,MATCH($F211,$B$320:$B$343,0)),SUMIFS('Input-Allocators'!Q$32:Q$80,'Input-Allocators'!$B$32:$B$80,$F211))*$D211</f>
        <v>0</v>
      </c>
      <c r="U211" s="14">
        <f ca="1">IFERROR(INDEX(U$320:U$343,MATCH($F211,$B$320:$B$343,0))/INDEX($D$320:$D$343,MATCH($F211,$B$320:$B$343,0)),SUMIFS('Input-Allocators'!R$32:R$80,'Input-Allocators'!$B$32:$B$80,$F211))*$D211</f>
        <v>0</v>
      </c>
    </row>
    <row r="212" spans="1:22" outlineLevel="1">
      <c r="A212" s="46">
        <f>IF(ISBLANK('Input-Accounts'!A212),"",'Input-Accounts'!A212)</f>
        <v>185</v>
      </c>
      <c r="B212" s="80" t="str">
        <f>IF(ISBLANK('Input-Accounts'!B212),"",'Input-Accounts'!B212)</f>
        <v>Maintenance of structures and improvements</v>
      </c>
      <c r="C212" s="46">
        <f>IF(ISBLANK('Input-Accounts'!C212),"",'Input-Accounts'!C212)</f>
        <v>886</v>
      </c>
      <c r="D212" s="14">
        <f t="shared" ca="1" si="51"/>
        <v>634.30567564778573</v>
      </c>
      <c r="E212" s="14">
        <f t="shared" ca="1" si="49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CUST_DEM</v>
      </c>
      <c r="G212" s="14">
        <f ca="1">IFERROR(INDEX(G$320:G$343,MATCH($F212,$B$320:$B$343,0))/INDEX($D$320:$D$343,MATCH($F212,$B$320:$B$343,0)),SUMIFS('Input-Allocators'!D$32:D$80,'Input-Allocators'!$B$32:$B$80,$F212))*$D212</f>
        <v>496.46788018005776</v>
      </c>
      <c r="H212" s="14">
        <f ca="1">IFERROR(INDEX(H$320:H$343,MATCH($F212,$B$320:$B$343,0))/INDEX($D$320:$D$343,MATCH($F212,$B$320:$B$343,0)),SUMIFS('Input-Allocators'!E$32:E$80,'Input-Allocators'!$B$32:$B$80,$F212))*$D212</f>
        <v>27.250114559241595</v>
      </c>
      <c r="I212" s="14">
        <f ca="1">IFERROR(INDEX(I$320:I$343,MATCH($F212,$B$320:$B$343,0))/INDEX($D$320:$D$343,MATCH($F212,$B$320:$B$343,0)),SUMIFS('Input-Allocators'!F$32:F$80,'Input-Allocators'!$B$32:$B$80,$F212))*$D212</f>
        <v>23.670214883080934</v>
      </c>
      <c r="J212" s="14">
        <f ca="1">IFERROR(INDEX(J$320:J$343,MATCH($F212,$B$320:$B$343,0))/INDEX($D$320:$D$343,MATCH($F212,$B$320:$B$343,0)),SUMIFS('Input-Allocators'!G$32:G$80,'Input-Allocators'!$B$32:$B$80,$F212))*$D212</f>
        <v>50.70865044007428</v>
      </c>
      <c r="K212" s="14">
        <f ca="1">IFERROR(INDEX(K$320:K$343,MATCH($F212,$B$320:$B$343,0))/INDEX($D$320:$D$343,MATCH($F212,$B$320:$B$343,0)),SUMIFS('Input-Allocators'!H$32:H$80,'Input-Allocators'!$B$32:$B$80,$F212))*$D212</f>
        <v>0.20429417749406736</v>
      </c>
      <c r="L212" s="14">
        <f ca="1">IFERROR(INDEX(L$320:L$343,MATCH($F212,$B$320:$B$343,0))/INDEX($D$320:$D$343,MATCH($F212,$B$320:$B$343,0)),SUMIFS('Input-Allocators'!I$32:I$80,'Input-Allocators'!$B$32:$B$80,$F212))*$D212</f>
        <v>0.85234094445497999</v>
      </c>
      <c r="M212" s="14">
        <f ca="1">IFERROR(INDEX(M$320:M$343,MATCH($F212,$B$320:$B$343,0))/INDEX($D$320:$D$343,MATCH($F212,$B$320:$B$343,0)),SUMIFS('Input-Allocators'!J$32:J$80,'Input-Allocators'!$B$32:$B$80,$F212))*$D212</f>
        <v>17.138607074504858</v>
      </c>
      <c r="N212" s="14">
        <f ca="1">IFERROR(INDEX(N$320:N$343,MATCH($F212,$B$320:$B$343,0))/INDEX($D$320:$D$343,MATCH($F212,$B$320:$B$343,0)),SUMIFS('Input-Allocators'!K$32:K$80,'Input-Allocators'!$B$32:$B$80,$F212))*$D212</f>
        <v>5.5174360549342945</v>
      </c>
      <c r="O212" s="14">
        <f ca="1">IFERROR(INDEX(O$320:O$343,MATCH($F212,$B$320:$B$343,0))/INDEX($D$320:$D$343,MATCH($F212,$B$320:$B$343,0)),SUMIFS('Input-Allocators'!L$32:L$80,'Input-Allocators'!$B$32:$B$80,$F212))*$D212</f>
        <v>12.496137333942913</v>
      </c>
      <c r="P212" s="14">
        <f ca="1">IFERROR(INDEX(P$320:P$343,MATCH($F212,$B$320:$B$343,0))/INDEX($D$320:$D$343,MATCH($F212,$B$320:$B$343,0)),SUMIFS('Input-Allocators'!M$32:M$80,'Input-Allocators'!$B$32:$B$80,$F212))*$D212</f>
        <v>0</v>
      </c>
      <c r="Q212" s="14">
        <f ca="1">IFERROR(INDEX(Q$320:Q$343,MATCH($F212,$B$320:$B$343,0))/INDEX($D$320:$D$343,MATCH($F212,$B$320:$B$343,0)),SUMIFS('Input-Allocators'!N$32:N$80,'Input-Allocators'!$B$32:$B$80,$F212))*$D212</f>
        <v>0</v>
      </c>
      <c r="R212" s="14">
        <f ca="1">IFERROR(INDEX(R$320:R$343,MATCH($F212,$B$320:$B$343,0))/INDEX($D$320:$D$343,MATCH($F212,$B$320:$B$343,0)),SUMIFS('Input-Allocators'!O$32:O$80,'Input-Allocators'!$B$32:$B$80,$F212))*$D212</f>
        <v>0</v>
      </c>
      <c r="S212" s="14">
        <f ca="1">IFERROR(INDEX(S$320:S$343,MATCH($F212,$B$320:$B$343,0))/INDEX($D$320:$D$343,MATCH($F212,$B$320:$B$343,0)),SUMIFS('Input-Allocators'!P$32:P$80,'Input-Allocators'!$B$32:$B$80,$F212))*$D212</f>
        <v>0</v>
      </c>
      <c r="T212" s="14">
        <f ca="1">IFERROR(INDEX(T$320:T$343,MATCH($F212,$B$320:$B$343,0))/INDEX($D$320:$D$343,MATCH($F212,$B$320:$B$343,0)),SUMIFS('Input-Allocators'!Q$32:Q$80,'Input-Allocators'!$B$32:$B$80,$F212))*$D212</f>
        <v>0</v>
      </c>
      <c r="U212" s="14">
        <f ca="1">IFERROR(INDEX(U$320:U$343,MATCH($F212,$B$320:$B$343,0))/INDEX($D$320:$D$343,MATCH($F212,$B$320:$B$343,0)),SUMIFS('Input-Allocators'!R$32:R$80,'Input-Allocators'!$B$32:$B$80,$F212))*$D212</f>
        <v>0</v>
      </c>
    </row>
    <row r="213" spans="1:22" outlineLevel="1">
      <c r="A213" s="46">
        <f>IF(ISBLANK('Input-Accounts'!A213),"",'Input-Accounts'!A213)</f>
        <v>186</v>
      </c>
      <c r="B213" s="80" t="str">
        <f>IF(ISBLANK('Input-Accounts'!B213),"",'Input-Accounts'!B213)</f>
        <v>Maintenance of mains</v>
      </c>
      <c r="C213" s="46">
        <f>IF(ISBLANK('Input-Accounts'!C213),"",'Input-Accounts'!C213)</f>
        <v>887</v>
      </c>
      <c r="D213" s="14">
        <f t="shared" ca="1" si="51"/>
        <v>2133.6258390497951</v>
      </c>
      <c r="E213" s="14">
        <f t="shared" ca="1" si="49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CUST_DEM</v>
      </c>
      <c r="G213" s="14">
        <f ca="1">IFERROR(INDEX(G$320:G$343,MATCH($F213,$B$320:$B$343,0))/INDEX($D$320:$D$343,MATCH($F213,$B$320:$B$343,0)),SUMIFS('Input-Allocators'!D$32:D$80,'Input-Allocators'!$B$32:$B$80,$F213))*$D213</f>
        <v>1669.9782740059213</v>
      </c>
      <c r="H213" s="14">
        <f ca="1">IFERROR(INDEX(H$320:H$343,MATCH($F213,$B$320:$B$343,0))/INDEX($D$320:$D$343,MATCH($F213,$B$320:$B$343,0)),SUMIFS('Input-Allocators'!E$32:E$80,'Input-Allocators'!$B$32:$B$80,$F213))*$D213</f>
        <v>91.661718904355908</v>
      </c>
      <c r="I213" s="14">
        <f ca="1">IFERROR(INDEX(I$320:I$343,MATCH($F213,$B$320:$B$343,0))/INDEX($D$320:$D$343,MATCH($F213,$B$320:$B$343,0)),SUMIFS('Input-Allocators'!F$32:F$80,'Input-Allocators'!$B$32:$B$80,$F213))*$D213</f>
        <v>79.619943552965751</v>
      </c>
      <c r="J213" s="14">
        <f ca="1">IFERROR(INDEX(J$320:J$343,MATCH($F213,$B$320:$B$343,0))/INDEX($D$320:$D$343,MATCH($F213,$B$320:$B$343,0)),SUMIFS('Input-Allocators'!G$32:G$80,'Input-Allocators'!$B$32:$B$80,$F213))*$D213</f>
        <v>170.56963384695189</v>
      </c>
      <c r="K213" s="14">
        <f ca="1">IFERROR(INDEX(K$320:K$343,MATCH($F213,$B$320:$B$343,0))/INDEX($D$320:$D$343,MATCH($F213,$B$320:$B$343,0)),SUMIFS('Input-Allocators'!H$32:H$80,'Input-Allocators'!$B$32:$B$80,$F213))*$D213</f>
        <v>0.68718813752315333</v>
      </c>
      <c r="L213" s="14">
        <f ca="1">IFERROR(INDEX(L$320:L$343,MATCH($F213,$B$320:$B$343,0))/INDEX($D$320:$D$343,MATCH($F213,$B$320:$B$343,0)),SUMIFS('Input-Allocators'!I$32:I$80,'Input-Allocators'!$B$32:$B$80,$F213))*$D213</f>
        <v>2.8670351418691422</v>
      </c>
      <c r="M213" s="14">
        <f ca="1">IFERROR(INDEX(M$320:M$343,MATCH($F213,$B$320:$B$343,0))/INDEX($D$320:$D$343,MATCH($F213,$B$320:$B$343,0)),SUMIFS('Input-Allocators'!J$32:J$80,'Input-Allocators'!$B$32:$B$80,$F213))*$D213</f>
        <v>57.649452469648317</v>
      </c>
      <c r="N213" s="14">
        <f ca="1">IFERROR(INDEX(N$320:N$343,MATCH($F213,$B$320:$B$343,0))/INDEX($D$320:$D$343,MATCH($F213,$B$320:$B$343,0)),SUMIFS('Input-Allocators'!K$32:K$80,'Input-Allocators'!$B$32:$B$80,$F213))*$D213</f>
        <v>18.559102628382529</v>
      </c>
      <c r="O213" s="14">
        <f ca="1">IFERROR(INDEX(O$320:O$343,MATCH($F213,$B$320:$B$343,0))/INDEX($D$320:$D$343,MATCH($F213,$B$320:$B$343,0)),SUMIFS('Input-Allocators'!L$32:L$80,'Input-Allocators'!$B$32:$B$80,$F213))*$D213</f>
        <v>42.033490362177076</v>
      </c>
      <c r="P213" s="14">
        <f ca="1">IFERROR(INDEX(P$320:P$343,MATCH($F213,$B$320:$B$343,0))/INDEX($D$320:$D$343,MATCH($F213,$B$320:$B$343,0)),SUMIFS('Input-Allocators'!M$32:M$80,'Input-Allocators'!$B$32:$B$80,$F213))*$D213</f>
        <v>0</v>
      </c>
      <c r="Q213" s="14">
        <f ca="1">IFERROR(INDEX(Q$320:Q$343,MATCH($F213,$B$320:$B$343,0))/INDEX($D$320:$D$343,MATCH($F213,$B$320:$B$343,0)),SUMIFS('Input-Allocators'!N$32:N$80,'Input-Allocators'!$B$32:$B$80,$F213))*$D213</f>
        <v>0</v>
      </c>
      <c r="R213" s="14">
        <f ca="1">IFERROR(INDEX(R$320:R$343,MATCH($F213,$B$320:$B$343,0))/INDEX($D$320:$D$343,MATCH($F213,$B$320:$B$343,0)),SUMIFS('Input-Allocators'!O$32:O$80,'Input-Allocators'!$B$32:$B$80,$F213))*$D213</f>
        <v>0</v>
      </c>
      <c r="S213" s="14">
        <f ca="1">IFERROR(INDEX(S$320:S$343,MATCH($F213,$B$320:$B$343,0))/INDEX($D$320:$D$343,MATCH($F213,$B$320:$B$343,0)),SUMIFS('Input-Allocators'!P$32:P$80,'Input-Allocators'!$B$32:$B$80,$F213))*$D213</f>
        <v>0</v>
      </c>
      <c r="T213" s="14">
        <f ca="1">IFERROR(INDEX(T$320:T$343,MATCH($F213,$B$320:$B$343,0))/INDEX($D$320:$D$343,MATCH($F213,$B$320:$B$343,0)),SUMIFS('Input-Allocators'!Q$32:Q$80,'Input-Allocators'!$B$32:$B$80,$F213))*$D213</f>
        <v>0</v>
      </c>
      <c r="U213" s="14">
        <f ca="1">IFERROR(INDEX(U$320:U$343,MATCH($F213,$B$320:$B$343,0))/INDEX($D$320:$D$343,MATCH($F213,$B$320:$B$343,0)),SUMIFS('Input-Allocators'!R$32:R$80,'Input-Allocators'!$B$32:$B$80,$F213))*$D213</f>
        <v>0</v>
      </c>
    </row>
    <row r="214" spans="1:22" outlineLevel="1">
      <c r="A214" s="46">
        <f>IF(ISBLANK('Input-Accounts'!A214),"",'Input-Accounts'!A214)</f>
        <v>187</v>
      </c>
      <c r="B214" s="80" t="str">
        <f>IF(ISBLANK('Input-Accounts'!B214),"",'Input-Accounts'!B214)</f>
        <v>Maintenance of compressor station equipment</v>
      </c>
      <c r="C214" s="46">
        <f>IF(ISBLANK('Input-Accounts'!C214),"",'Input-Accounts'!C214)</f>
        <v>888</v>
      </c>
      <c r="D214" s="14">
        <f t="shared" ca="1" si="51"/>
        <v>0.51989265686899866</v>
      </c>
      <c r="E214" s="14">
        <f t="shared" ca="1" si="49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CUST_DEM</v>
      </c>
      <c r="G214" s="14">
        <f ca="1">IFERROR(INDEX(G$320:G$343,MATCH($F214,$B$320:$B$343,0))/INDEX($D$320:$D$343,MATCH($F214,$B$320:$B$343,0)),SUMIFS('Input-Allocators'!D$32:D$80,'Input-Allocators'!$B$32:$B$80,$F214))*$D214</f>
        <v>0.40691738255902354</v>
      </c>
      <c r="H214" s="14">
        <f ca="1">IFERROR(INDEX(H$320:H$343,MATCH($F214,$B$320:$B$343,0))/INDEX($D$320:$D$343,MATCH($F214,$B$320:$B$343,0)),SUMIFS('Input-Allocators'!E$32:E$80,'Input-Allocators'!$B$32:$B$80,$F214))*$D214</f>
        <v>2.2334869451893974E-2</v>
      </c>
      <c r="I214" s="14">
        <f ca="1">IFERROR(INDEX(I$320:I$343,MATCH($F214,$B$320:$B$343,0))/INDEX($D$320:$D$343,MATCH($F214,$B$320:$B$343,0)),SUMIFS('Input-Allocators'!F$32:F$80,'Input-Allocators'!$B$32:$B$80,$F214))*$D214</f>
        <v>1.9400694927816257E-2</v>
      </c>
      <c r="J214" s="14">
        <f ca="1">IFERROR(INDEX(J$320:J$343,MATCH($F214,$B$320:$B$343,0))/INDEX($D$320:$D$343,MATCH($F214,$B$320:$B$343,0)),SUMIFS('Input-Allocators'!G$32:G$80,'Input-Allocators'!$B$32:$B$80,$F214))*$D214</f>
        <v>4.1562067021721383E-2</v>
      </c>
      <c r="K214" s="14">
        <f ca="1">IFERROR(INDEX(K$320:K$343,MATCH($F214,$B$320:$B$343,0))/INDEX($D$320:$D$343,MATCH($F214,$B$320:$B$343,0)),SUMIFS('Input-Allocators'!H$32:H$80,'Input-Allocators'!$B$32:$B$80,$F214))*$D214</f>
        <v>1.6744457254270863E-4</v>
      </c>
      <c r="L214" s="14">
        <f ca="1">IFERROR(INDEX(L$320:L$343,MATCH($F214,$B$320:$B$343,0))/INDEX($D$320:$D$343,MATCH($F214,$B$320:$B$343,0)),SUMIFS('Input-Allocators'!I$32:I$80,'Input-Allocators'!$B$32:$B$80,$F214))*$D214</f>
        <v>6.9859976850812221E-4</v>
      </c>
      <c r="M214" s="14">
        <f ca="1">IFERROR(INDEX(M$320:M$343,MATCH($F214,$B$320:$B$343,0))/INDEX($D$320:$D$343,MATCH($F214,$B$320:$B$343,0)),SUMIFS('Input-Allocators'!J$32:J$80,'Input-Allocators'!$B$32:$B$80,$F214))*$D214</f>
        <v>1.4047227242446718E-2</v>
      </c>
      <c r="N214" s="14">
        <f ca="1">IFERROR(INDEX(N$320:N$343,MATCH($F214,$B$320:$B$343,0))/INDEX($D$320:$D$343,MATCH($F214,$B$320:$B$343,0)),SUMIFS('Input-Allocators'!K$32:K$80,'Input-Allocators'!$B$32:$B$80,$F214))*$D214</f>
        <v>4.5222273736951236E-3</v>
      </c>
      <c r="O214" s="14">
        <f ca="1">IFERROR(INDEX(O$320:O$343,MATCH($F214,$B$320:$B$343,0))/INDEX($D$320:$D$343,MATCH($F214,$B$320:$B$343,0)),SUMIFS('Input-Allocators'!L$32:L$80,'Input-Allocators'!$B$32:$B$80,$F214))*$D214</f>
        <v>1.0242143951350825E-2</v>
      </c>
      <c r="P214" s="14">
        <f ca="1">IFERROR(INDEX(P$320:P$343,MATCH($F214,$B$320:$B$343,0))/INDEX($D$320:$D$343,MATCH($F214,$B$320:$B$343,0)),SUMIFS('Input-Allocators'!M$32:M$80,'Input-Allocators'!$B$32:$B$80,$F214))*$D214</f>
        <v>0</v>
      </c>
      <c r="Q214" s="14">
        <f ca="1">IFERROR(INDEX(Q$320:Q$343,MATCH($F214,$B$320:$B$343,0))/INDEX($D$320:$D$343,MATCH($F214,$B$320:$B$343,0)),SUMIFS('Input-Allocators'!N$32:N$80,'Input-Allocators'!$B$32:$B$80,$F214))*$D214</f>
        <v>0</v>
      </c>
      <c r="R214" s="14">
        <f ca="1">IFERROR(INDEX(R$320:R$343,MATCH($F214,$B$320:$B$343,0))/INDEX($D$320:$D$343,MATCH($F214,$B$320:$B$343,0)),SUMIFS('Input-Allocators'!O$32:O$80,'Input-Allocators'!$B$32:$B$80,$F214))*$D214</f>
        <v>0</v>
      </c>
      <c r="S214" s="14">
        <f ca="1">IFERROR(INDEX(S$320:S$343,MATCH($F214,$B$320:$B$343,0))/INDEX($D$320:$D$343,MATCH($F214,$B$320:$B$343,0)),SUMIFS('Input-Allocators'!P$32:P$80,'Input-Allocators'!$B$32:$B$80,$F214))*$D214</f>
        <v>0</v>
      </c>
      <c r="T214" s="14">
        <f ca="1">IFERROR(INDEX(T$320:T$343,MATCH($F214,$B$320:$B$343,0))/INDEX($D$320:$D$343,MATCH($F214,$B$320:$B$343,0)),SUMIFS('Input-Allocators'!Q$32:Q$80,'Input-Allocators'!$B$32:$B$80,$F214))*$D214</f>
        <v>0</v>
      </c>
      <c r="U214" s="14">
        <f ca="1">IFERROR(INDEX(U$320:U$343,MATCH($F214,$B$320:$B$343,0))/INDEX($D$320:$D$343,MATCH($F214,$B$320:$B$343,0)),SUMIFS('Input-Allocators'!R$32:R$80,'Input-Allocators'!$B$32:$B$80,$F214))*$D214</f>
        <v>0</v>
      </c>
    </row>
    <row r="215" spans="1:22" outlineLevel="1">
      <c r="A215" s="46">
        <f>IF(ISBLANK('Input-Accounts'!A215),"",'Input-Accounts'!A215)</f>
        <v>188</v>
      </c>
      <c r="B215" s="80" t="str">
        <f>IF(ISBLANK('Input-Accounts'!B215),"",'Input-Accounts'!B215)</f>
        <v>Maintenance of measuring and regulating station equipment—general</v>
      </c>
      <c r="C215" s="46">
        <f>IF(ISBLANK('Input-Accounts'!C215),"",'Input-Accounts'!C215)</f>
        <v>889</v>
      </c>
      <c r="D215" s="14">
        <f t="shared" ca="1" si="51"/>
        <v>170.87257498112569</v>
      </c>
      <c r="E215" s="14">
        <f t="shared" ca="1" si="49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CUST_DEM</v>
      </c>
      <c r="G215" s="14">
        <f ca="1">IFERROR(INDEX(G$320:G$343,MATCH($F215,$B$320:$B$343,0))/INDEX($D$320:$D$343,MATCH($F215,$B$320:$B$343,0)),SUMIFS('Input-Allocators'!D$32:D$80,'Input-Allocators'!$B$32:$B$80,$F215))*$D215</f>
        <v>133.74110990754082</v>
      </c>
      <c r="H215" s="14">
        <f ca="1">IFERROR(INDEX(H$320:H$343,MATCH($F215,$B$320:$B$343,0))/INDEX($D$320:$D$343,MATCH($F215,$B$320:$B$343,0)),SUMIFS('Input-Allocators'!E$32:E$80,'Input-Allocators'!$B$32:$B$80,$F215))*$D215</f>
        <v>7.3407781485054873</v>
      </c>
      <c r="I215" s="14">
        <f ca="1">IFERROR(INDEX(I$320:I$343,MATCH($F215,$B$320:$B$343,0))/INDEX($D$320:$D$343,MATCH($F215,$B$320:$B$343,0)),SUMIFS('Input-Allocators'!F$32:F$80,'Input-Allocators'!$B$32:$B$80,$F215))*$D215</f>
        <v>6.3764060810240419</v>
      </c>
      <c r="J215" s="14">
        <f ca="1">IFERROR(INDEX(J$320:J$343,MATCH($F215,$B$320:$B$343,0))/INDEX($D$320:$D$343,MATCH($F215,$B$320:$B$343,0)),SUMIFS('Input-Allocators'!G$32:G$80,'Input-Allocators'!$B$32:$B$80,$F215))*$D215</f>
        <v>13.660161034605952</v>
      </c>
      <c r="K215" s="14">
        <f ca="1">IFERROR(INDEX(K$320:K$343,MATCH($F215,$B$320:$B$343,0))/INDEX($D$320:$D$343,MATCH($F215,$B$320:$B$343,0)),SUMIFS('Input-Allocators'!H$32:H$80,'Input-Allocators'!$B$32:$B$80,$F215))*$D215</f>
        <v>5.503383227087208E-2</v>
      </c>
      <c r="L215" s="14">
        <f ca="1">IFERROR(INDEX(L$320:L$343,MATCH($F215,$B$320:$B$343,0))/INDEX($D$320:$D$343,MATCH($F215,$B$320:$B$343,0)),SUMIFS('Input-Allocators'!I$32:I$80,'Input-Allocators'!$B$32:$B$80,$F215))*$D215</f>
        <v>0.22960805418007688</v>
      </c>
      <c r="M215" s="14">
        <f ca="1">IFERROR(INDEX(M$320:M$343,MATCH($F215,$B$320:$B$343,0))/INDEX($D$320:$D$343,MATCH($F215,$B$320:$B$343,0)),SUMIFS('Input-Allocators'!J$32:J$80,'Input-Allocators'!$B$32:$B$80,$F215))*$D215</f>
        <v>4.616887464264968</v>
      </c>
      <c r="N215" s="14">
        <f ca="1">IFERROR(INDEX(N$320:N$343,MATCH($F215,$B$320:$B$343,0))/INDEX($D$320:$D$343,MATCH($F215,$B$320:$B$343,0)),SUMIFS('Input-Allocators'!K$32:K$80,'Input-Allocators'!$B$32:$B$80,$F215))*$D215</f>
        <v>1.4863157341884297</v>
      </c>
      <c r="O215" s="14">
        <f ca="1">IFERROR(INDEX(O$320:O$343,MATCH($F215,$B$320:$B$343,0))/INDEX($D$320:$D$343,MATCH($F215,$B$320:$B$343,0)),SUMIFS('Input-Allocators'!L$32:L$80,'Input-Allocators'!$B$32:$B$80,$F215))*$D215</f>
        <v>3.3662747245450388</v>
      </c>
      <c r="P215" s="14">
        <f ca="1">IFERROR(INDEX(P$320:P$343,MATCH($F215,$B$320:$B$343,0))/INDEX($D$320:$D$343,MATCH($F215,$B$320:$B$343,0)),SUMIFS('Input-Allocators'!M$32:M$80,'Input-Allocators'!$B$32:$B$80,$F215))*$D215</f>
        <v>0</v>
      </c>
      <c r="Q215" s="14">
        <f ca="1">IFERROR(INDEX(Q$320:Q$343,MATCH($F215,$B$320:$B$343,0))/INDEX($D$320:$D$343,MATCH($F215,$B$320:$B$343,0)),SUMIFS('Input-Allocators'!N$32:N$80,'Input-Allocators'!$B$32:$B$80,$F215))*$D215</f>
        <v>0</v>
      </c>
      <c r="R215" s="14">
        <f ca="1">IFERROR(INDEX(R$320:R$343,MATCH($F215,$B$320:$B$343,0))/INDEX($D$320:$D$343,MATCH($F215,$B$320:$B$343,0)),SUMIFS('Input-Allocators'!O$32:O$80,'Input-Allocators'!$B$32:$B$80,$F215))*$D215</f>
        <v>0</v>
      </c>
      <c r="S215" s="14">
        <f ca="1">IFERROR(INDEX(S$320:S$343,MATCH($F215,$B$320:$B$343,0))/INDEX($D$320:$D$343,MATCH($F215,$B$320:$B$343,0)),SUMIFS('Input-Allocators'!P$32:P$80,'Input-Allocators'!$B$32:$B$80,$F215))*$D215</f>
        <v>0</v>
      </c>
      <c r="T215" s="14">
        <f ca="1">IFERROR(INDEX(T$320:T$343,MATCH($F215,$B$320:$B$343,0))/INDEX($D$320:$D$343,MATCH($F215,$B$320:$B$343,0)),SUMIFS('Input-Allocators'!Q$32:Q$80,'Input-Allocators'!$B$32:$B$80,$F215))*$D215</f>
        <v>0</v>
      </c>
      <c r="U215" s="14">
        <f ca="1">IFERROR(INDEX(U$320:U$343,MATCH($F215,$B$320:$B$343,0))/INDEX($D$320:$D$343,MATCH($F215,$B$320:$B$343,0)),SUMIFS('Input-Allocators'!R$32:R$80,'Input-Allocators'!$B$32:$B$80,$F215))*$D215</f>
        <v>0</v>
      </c>
    </row>
    <row r="216" spans="1:22" outlineLevel="1">
      <c r="A216" s="46">
        <f>IF(ISBLANK('Input-Accounts'!A216),"",'Input-Accounts'!A216)</f>
        <v>189</v>
      </c>
      <c r="B216" s="80" t="str">
        <f>IF(ISBLANK('Input-Accounts'!B216),"",'Input-Accounts'!B216)</f>
        <v>Maintenance of measuring and regulating station equipment—industrial</v>
      </c>
      <c r="C216" s="46">
        <f>IF(ISBLANK('Input-Accounts'!C216),"",'Input-Accounts'!C216)</f>
        <v>890</v>
      </c>
      <c r="D216" s="14">
        <f t="shared" ca="1" si="51"/>
        <v>0</v>
      </c>
      <c r="E216" s="14">
        <f t="shared" ca="1" si="49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4">
        <f ca="1">IFERROR(INDEX(G$320:G$343,MATCH($F216,$B$320:$B$343,0))/INDEX($D$320:$D$343,MATCH($F216,$B$320:$B$343,0)),SUMIFS('Input-Allocators'!D$32:D$80,'Input-Allocators'!$B$32:$B$80,$F216))*$D216</f>
        <v>0</v>
      </c>
      <c r="H216" s="14">
        <f ca="1">IFERROR(INDEX(H$320:H$343,MATCH($F216,$B$320:$B$343,0))/INDEX($D$320:$D$343,MATCH($F216,$B$320:$B$343,0)),SUMIFS('Input-Allocators'!E$32:E$80,'Input-Allocators'!$B$32:$B$80,$F216))*$D216</f>
        <v>0</v>
      </c>
      <c r="I216" s="14">
        <f ca="1">IFERROR(INDEX(I$320:I$343,MATCH($F216,$B$320:$B$343,0))/INDEX($D$320:$D$343,MATCH($F216,$B$320:$B$343,0)),SUMIFS('Input-Allocators'!F$32:F$80,'Input-Allocators'!$B$32:$B$80,$F216))*$D216</f>
        <v>0</v>
      </c>
      <c r="J216" s="14">
        <f ca="1">IFERROR(INDEX(J$320:J$343,MATCH($F216,$B$320:$B$343,0))/INDEX($D$320:$D$343,MATCH($F216,$B$320:$B$343,0)),SUMIFS('Input-Allocators'!G$32:G$80,'Input-Allocators'!$B$32:$B$80,$F216))*$D216</f>
        <v>0</v>
      </c>
      <c r="K216" s="14">
        <f ca="1">IFERROR(INDEX(K$320:K$343,MATCH($F216,$B$320:$B$343,0))/INDEX($D$320:$D$343,MATCH($F216,$B$320:$B$343,0)),SUMIFS('Input-Allocators'!H$32:H$80,'Input-Allocators'!$B$32:$B$80,$F216))*$D216</f>
        <v>0</v>
      </c>
      <c r="L216" s="14">
        <f ca="1">IFERROR(INDEX(L$320:L$343,MATCH($F216,$B$320:$B$343,0))/INDEX($D$320:$D$343,MATCH($F216,$B$320:$B$343,0)),SUMIFS('Input-Allocators'!I$32:I$80,'Input-Allocators'!$B$32:$B$80,$F216))*$D216</f>
        <v>0</v>
      </c>
      <c r="M216" s="14">
        <f ca="1">IFERROR(INDEX(M$320:M$343,MATCH($F216,$B$320:$B$343,0))/INDEX($D$320:$D$343,MATCH($F216,$B$320:$B$343,0)),SUMIFS('Input-Allocators'!J$32:J$80,'Input-Allocators'!$B$32:$B$80,$F216))*$D216</f>
        <v>0</v>
      </c>
      <c r="N216" s="14">
        <f ca="1">IFERROR(INDEX(N$320:N$343,MATCH($F216,$B$320:$B$343,0))/INDEX($D$320:$D$343,MATCH($F216,$B$320:$B$343,0)),SUMIFS('Input-Allocators'!K$32:K$80,'Input-Allocators'!$B$32:$B$80,$F216))*$D216</f>
        <v>0</v>
      </c>
      <c r="O216" s="14">
        <f ca="1">IFERROR(INDEX(O$320:O$343,MATCH($F216,$B$320:$B$343,0))/INDEX($D$320:$D$343,MATCH($F216,$B$320:$B$343,0)),SUMIFS('Input-Allocators'!L$32:L$80,'Input-Allocators'!$B$32:$B$80,$F216))*$D216</f>
        <v>0</v>
      </c>
      <c r="P216" s="14">
        <f ca="1">IFERROR(INDEX(P$320:P$343,MATCH($F216,$B$320:$B$343,0))/INDEX($D$320:$D$343,MATCH($F216,$B$320:$B$343,0)),SUMIFS('Input-Allocators'!M$32:M$80,'Input-Allocators'!$B$32:$B$80,$F216))*$D216</f>
        <v>0</v>
      </c>
      <c r="Q216" s="14">
        <f ca="1">IFERROR(INDEX(Q$320:Q$343,MATCH($F216,$B$320:$B$343,0))/INDEX($D$320:$D$343,MATCH($F216,$B$320:$B$343,0)),SUMIFS('Input-Allocators'!N$32:N$80,'Input-Allocators'!$B$32:$B$80,$F216))*$D216</f>
        <v>0</v>
      </c>
      <c r="R216" s="14">
        <f ca="1">IFERROR(INDEX(R$320:R$343,MATCH($F216,$B$320:$B$343,0))/INDEX($D$320:$D$343,MATCH($F216,$B$320:$B$343,0)),SUMIFS('Input-Allocators'!O$32:O$80,'Input-Allocators'!$B$32:$B$80,$F216))*$D216</f>
        <v>0</v>
      </c>
      <c r="S216" s="14">
        <f ca="1">IFERROR(INDEX(S$320:S$343,MATCH($F216,$B$320:$B$343,0))/INDEX($D$320:$D$343,MATCH($F216,$B$320:$B$343,0)),SUMIFS('Input-Allocators'!P$32:P$80,'Input-Allocators'!$B$32:$B$80,$F216))*$D216</f>
        <v>0</v>
      </c>
      <c r="T216" s="14">
        <f ca="1">IFERROR(INDEX(T$320:T$343,MATCH($F216,$B$320:$B$343,0))/INDEX($D$320:$D$343,MATCH($F216,$B$320:$B$343,0)),SUMIFS('Input-Allocators'!Q$32:Q$80,'Input-Allocators'!$B$32:$B$80,$F216))*$D216</f>
        <v>0</v>
      </c>
      <c r="U216" s="14">
        <f ca="1">IFERROR(INDEX(U$320:U$343,MATCH($F216,$B$320:$B$343,0))/INDEX($D$320:$D$343,MATCH($F216,$B$320:$B$343,0)),SUMIFS('Input-Allocators'!R$32:R$80,'Input-Allocators'!$B$32:$B$80,$F216))*$D216</f>
        <v>0</v>
      </c>
    </row>
    <row r="217" spans="1:22" outlineLevel="1">
      <c r="A217" s="46">
        <f>IF(ISBLANK('Input-Accounts'!A217),"",'Input-Accounts'!A217)</f>
        <v>190</v>
      </c>
      <c r="B217" s="80" t="str">
        <f>IF(ISBLANK('Input-Accounts'!B217),"",'Input-Accounts'!B217)</f>
        <v>Maintenance of measuring and regulating station equipment—city gate</v>
      </c>
      <c r="C217" s="46">
        <f>IF(ISBLANK('Input-Accounts'!C217),"",'Input-Accounts'!C217)</f>
        <v>891</v>
      </c>
      <c r="D217" s="14">
        <f t="shared" ca="1" si="51"/>
        <v>0</v>
      </c>
      <c r="E217" s="14">
        <f t="shared" ca="1" si="49"/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4">
        <f ca="1">IFERROR(INDEX(G$320:G$343,MATCH($F217,$B$320:$B$343,0))/INDEX($D$320:$D$343,MATCH($F217,$B$320:$B$343,0)),SUMIFS('Input-Allocators'!D$32:D$80,'Input-Allocators'!$B$32:$B$80,$F217))*$D217</f>
        <v>0</v>
      </c>
      <c r="H217" s="14">
        <f ca="1">IFERROR(INDEX(H$320:H$343,MATCH($F217,$B$320:$B$343,0))/INDEX($D$320:$D$343,MATCH($F217,$B$320:$B$343,0)),SUMIFS('Input-Allocators'!E$32:E$80,'Input-Allocators'!$B$32:$B$80,$F217))*$D217</f>
        <v>0</v>
      </c>
      <c r="I217" s="14">
        <f ca="1">IFERROR(INDEX(I$320:I$343,MATCH($F217,$B$320:$B$343,0))/INDEX($D$320:$D$343,MATCH($F217,$B$320:$B$343,0)),SUMIFS('Input-Allocators'!F$32:F$80,'Input-Allocators'!$B$32:$B$80,$F217))*$D217</f>
        <v>0</v>
      </c>
      <c r="J217" s="14">
        <f ca="1">IFERROR(INDEX(J$320:J$343,MATCH($F217,$B$320:$B$343,0))/INDEX($D$320:$D$343,MATCH($F217,$B$320:$B$343,0)),SUMIFS('Input-Allocators'!G$32:G$80,'Input-Allocators'!$B$32:$B$80,$F217))*$D217</f>
        <v>0</v>
      </c>
      <c r="K217" s="14">
        <f ca="1">IFERROR(INDEX(K$320:K$343,MATCH($F217,$B$320:$B$343,0))/INDEX($D$320:$D$343,MATCH($F217,$B$320:$B$343,0)),SUMIFS('Input-Allocators'!H$32:H$80,'Input-Allocators'!$B$32:$B$80,$F217))*$D217</f>
        <v>0</v>
      </c>
      <c r="L217" s="14">
        <f ca="1">IFERROR(INDEX(L$320:L$343,MATCH($F217,$B$320:$B$343,0))/INDEX($D$320:$D$343,MATCH($F217,$B$320:$B$343,0)),SUMIFS('Input-Allocators'!I$32:I$80,'Input-Allocators'!$B$32:$B$80,$F217))*$D217</f>
        <v>0</v>
      </c>
      <c r="M217" s="14">
        <f ca="1">IFERROR(INDEX(M$320:M$343,MATCH($F217,$B$320:$B$343,0))/INDEX($D$320:$D$343,MATCH($F217,$B$320:$B$343,0)),SUMIFS('Input-Allocators'!J$32:J$80,'Input-Allocators'!$B$32:$B$80,$F217))*$D217</f>
        <v>0</v>
      </c>
      <c r="N217" s="14">
        <f ca="1">IFERROR(INDEX(N$320:N$343,MATCH($F217,$B$320:$B$343,0))/INDEX($D$320:$D$343,MATCH($F217,$B$320:$B$343,0)),SUMIFS('Input-Allocators'!K$32:K$80,'Input-Allocators'!$B$32:$B$80,$F217))*$D217</f>
        <v>0</v>
      </c>
      <c r="O217" s="14">
        <f ca="1">IFERROR(INDEX(O$320:O$343,MATCH($F217,$B$320:$B$343,0))/INDEX($D$320:$D$343,MATCH($F217,$B$320:$B$343,0)),SUMIFS('Input-Allocators'!L$32:L$80,'Input-Allocators'!$B$32:$B$80,$F217))*$D217</f>
        <v>0</v>
      </c>
      <c r="P217" s="14">
        <f ca="1">IFERROR(INDEX(P$320:P$343,MATCH($F217,$B$320:$B$343,0))/INDEX($D$320:$D$343,MATCH($F217,$B$320:$B$343,0)),SUMIFS('Input-Allocators'!M$32:M$80,'Input-Allocators'!$B$32:$B$80,$F217))*$D217</f>
        <v>0</v>
      </c>
      <c r="Q217" s="14">
        <f ca="1">IFERROR(INDEX(Q$320:Q$343,MATCH($F217,$B$320:$B$343,0))/INDEX($D$320:$D$343,MATCH($F217,$B$320:$B$343,0)),SUMIFS('Input-Allocators'!N$32:N$80,'Input-Allocators'!$B$32:$B$80,$F217))*$D217</f>
        <v>0</v>
      </c>
      <c r="R217" s="14">
        <f ca="1">IFERROR(INDEX(R$320:R$343,MATCH($F217,$B$320:$B$343,0))/INDEX($D$320:$D$343,MATCH($F217,$B$320:$B$343,0)),SUMIFS('Input-Allocators'!O$32:O$80,'Input-Allocators'!$B$32:$B$80,$F217))*$D217</f>
        <v>0</v>
      </c>
      <c r="S217" s="14">
        <f ca="1">IFERROR(INDEX(S$320:S$343,MATCH($F217,$B$320:$B$343,0))/INDEX($D$320:$D$343,MATCH($F217,$B$320:$B$343,0)),SUMIFS('Input-Allocators'!P$32:P$80,'Input-Allocators'!$B$32:$B$80,$F217))*$D217</f>
        <v>0</v>
      </c>
      <c r="T217" s="14">
        <f ca="1">IFERROR(INDEX(T$320:T$343,MATCH($F217,$B$320:$B$343,0))/INDEX($D$320:$D$343,MATCH($F217,$B$320:$B$343,0)),SUMIFS('Input-Allocators'!Q$32:Q$80,'Input-Allocators'!$B$32:$B$80,$F217))*$D217</f>
        <v>0</v>
      </c>
      <c r="U217" s="14">
        <f ca="1">IFERROR(INDEX(U$320:U$343,MATCH($F217,$B$320:$B$343,0))/INDEX($D$320:$D$343,MATCH($F217,$B$320:$B$343,0)),SUMIFS('Input-Allocators'!R$32:R$80,'Input-Allocators'!$B$32:$B$80,$F217))*$D217</f>
        <v>0</v>
      </c>
    </row>
    <row r="218" spans="1:22" outlineLevel="1">
      <c r="A218" s="46">
        <f>IF(ISBLANK('Input-Accounts'!A218),"",'Input-Accounts'!A218)</f>
        <v>191</v>
      </c>
      <c r="B218" s="80" t="str">
        <f>IF(ISBLANK('Input-Accounts'!B218),"",'Input-Accounts'!B218)</f>
        <v>Maintenance of services</v>
      </c>
      <c r="C218" s="46">
        <f>IF(ISBLANK('Input-Accounts'!C218),"",'Input-Accounts'!C218)</f>
        <v>892</v>
      </c>
      <c r="D218" s="14">
        <f t="shared" ca="1" si="51"/>
        <v>0</v>
      </c>
      <c r="E218" s="14">
        <f t="shared" ca="1" si="49"/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4">
        <f ca="1">IFERROR(INDEX(G$320:G$343,MATCH($F218,$B$320:$B$343,0))/INDEX($D$320:$D$343,MATCH($F218,$B$320:$B$343,0)),SUMIFS('Input-Allocators'!D$32:D$80,'Input-Allocators'!$B$32:$B$80,$F218))*$D218</f>
        <v>0</v>
      </c>
      <c r="H218" s="14">
        <f ca="1">IFERROR(INDEX(H$320:H$343,MATCH($F218,$B$320:$B$343,0))/INDEX($D$320:$D$343,MATCH($F218,$B$320:$B$343,0)),SUMIFS('Input-Allocators'!E$32:E$80,'Input-Allocators'!$B$32:$B$80,$F218))*$D218</f>
        <v>0</v>
      </c>
      <c r="I218" s="14">
        <f ca="1">IFERROR(INDEX(I$320:I$343,MATCH($F218,$B$320:$B$343,0))/INDEX($D$320:$D$343,MATCH($F218,$B$320:$B$343,0)),SUMIFS('Input-Allocators'!F$32:F$80,'Input-Allocators'!$B$32:$B$80,$F218))*$D218</f>
        <v>0</v>
      </c>
      <c r="J218" s="14">
        <f ca="1">IFERROR(INDEX(J$320:J$343,MATCH($F218,$B$320:$B$343,0))/INDEX($D$320:$D$343,MATCH($F218,$B$320:$B$343,0)),SUMIFS('Input-Allocators'!G$32:G$80,'Input-Allocators'!$B$32:$B$80,$F218))*$D218</f>
        <v>0</v>
      </c>
      <c r="K218" s="14">
        <f ca="1">IFERROR(INDEX(K$320:K$343,MATCH($F218,$B$320:$B$343,0))/INDEX($D$320:$D$343,MATCH($F218,$B$320:$B$343,0)),SUMIFS('Input-Allocators'!H$32:H$80,'Input-Allocators'!$B$32:$B$80,$F218))*$D218</f>
        <v>0</v>
      </c>
      <c r="L218" s="14">
        <f ca="1">IFERROR(INDEX(L$320:L$343,MATCH($F218,$B$320:$B$343,0))/INDEX($D$320:$D$343,MATCH($F218,$B$320:$B$343,0)),SUMIFS('Input-Allocators'!I$32:I$80,'Input-Allocators'!$B$32:$B$80,$F218))*$D218</f>
        <v>0</v>
      </c>
      <c r="M218" s="14">
        <f ca="1">IFERROR(INDEX(M$320:M$343,MATCH($F218,$B$320:$B$343,0))/INDEX($D$320:$D$343,MATCH($F218,$B$320:$B$343,0)),SUMIFS('Input-Allocators'!J$32:J$80,'Input-Allocators'!$B$32:$B$80,$F218))*$D218</f>
        <v>0</v>
      </c>
      <c r="N218" s="14">
        <f ca="1">IFERROR(INDEX(N$320:N$343,MATCH($F218,$B$320:$B$343,0))/INDEX($D$320:$D$343,MATCH($F218,$B$320:$B$343,0)),SUMIFS('Input-Allocators'!K$32:K$80,'Input-Allocators'!$B$32:$B$80,$F218))*$D218</f>
        <v>0</v>
      </c>
      <c r="O218" s="14">
        <f ca="1">IFERROR(INDEX(O$320:O$343,MATCH($F218,$B$320:$B$343,0))/INDEX($D$320:$D$343,MATCH($F218,$B$320:$B$343,0)),SUMIFS('Input-Allocators'!L$32:L$80,'Input-Allocators'!$B$32:$B$80,$F218))*$D218</f>
        <v>0</v>
      </c>
      <c r="P218" s="14">
        <f ca="1">IFERROR(INDEX(P$320:P$343,MATCH($F218,$B$320:$B$343,0))/INDEX($D$320:$D$343,MATCH($F218,$B$320:$B$343,0)),SUMIFS('Input-Allocators'!M$32:M$80,'Input-Allocators'!$B$32:$B$80,$F218))*$D218</f>
        <v>0</v>
      </c>
      <c r="Q218" s="14">
        <f ca="1">IFERROR(INDEX(Q$320:Q$343,MATCH($F218,$B$320:$B$343,0))/INDEX($D$320:$D$343,MATCH($F218,$B$320:$B$343,0)),SUMIFS('Input-Allocators'!N$32:N$80,'Input-Allocators'!$B$32:$B$80,$F218))*$D218</f>
        <v>0</v>
      </c>
      <c r="R218" s="14">
        <f ca="1">IFERROR(INDEX(R$320:R$343,MATCH($F218,$B$320:$B$343,0))/INDEX($D$320:$D$343,MATCH($F218,$B$320:$B$343,0)),SUMIFS('Input-Allocators'!O$32:O$80,'Input-Allocators'!$B$32:$B$80,$F218))*$D218</f>
        <v>0</v>
      </c>
      <c r="S218" s="14">
        <f ca="1">IFERROR(INDEX(S$320:S$343,MATCH($F218,$B$320:$B$343,0))/INDEX($D$320:$D$343,MATCH($F218,$B$320:$B$343,0)),SUMIFS('Input-Allocators'!P$32:P$80,'Input-Allocators'!$B$32:$B$80,$F218))*$D218</f>
        <v>0</v>
      </c>
      <c r="T218" s="14">
        <f ca="1">IFERROR(INDEX(T$320:T$343,MATCH($F218,$B$320:$B$343,0))/INDEX($D$320:$D$343,MATCH($F218,$B$320:$B$343,0)),SUMIFS('Input-Allocators'!Q$32:Q$80,'Input-Allocators'!$B$32:$B$80,$F218))*$D218</f>
        <v>0</v>
      </c>
      <c r="U218" s="14">
        <f ca="1">IFERROR(INDEX(U$320:U$343,MATCH($F218,$B$320:$B$343,0))/INDEX($D$320:$D$343,MATCH($F218,$B$320:$B$343,0)),SUMIFS('Input-Allocators'!R$32:R$80,'Input-Allocators'!$B$32:$B$80,$F218))*$D218</f>
        <v>0</v>
      </c>
    </row>
    <row r="219" spans="1:22" outlineLevel="1">
      <c r="A219" s="46">
        <f>IF(ISBLANK('Input-Accounts'!A219),"",'Input-Accounts'!A219)</f>
        <v>192</v>
      </c>
      <c r="B219" s="80" t="str">
        <f>IF(ISBLANK('Input-Accounts'!B219),"",'Input-Accounts'!B219)</f>
        <v>Maintenance of meters and house regulators</v>
      </c>
      <c r="C219" s="46">
        <f>IF(ISBLANK('Input-Accounts'!C219),"",'Input-Accounts'!C219)</f>
        <v>893</v>
      </c>
      <c r="D219" s="14">
        <f t="shared" ca="1" si="51"/>
        <v>0</v>
      </c>
      <c r="E219" s="14">
        <f t="shared" ca="1" si="49"/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4">
        <f ca="1">IFERROR(INDEX(G$320:G$343,MATCH($F219,$B$320:$B$343,0))/INDEX($D$320:$D$343,MATCH($F219,$B$320:$B$343,0)),SUMIFS('Input-Allocators'!D$32:D$80,'Input-Allocators'!$B$32:$B$80,$F219))*$D219</f>
        <v>0</v>
      </c>
      <c r="H219" s="14">
        <f ca="1">IFERROR(INDEX(H$320:H$343,MATCH($F219,$B$320:$B$343,0))/INDEX($D$320:$D$343,MATCH($F219,$B$320:$B$343,0)),SUMIFS('Input-Allocators'!E$32:E$80,'Input-Allocators'!$B$32:$B$80,$F219))*$D219</f>
        <v>0</v>
      </c>
      <c r="I219" s="14">
        <f ca="1">IFERROR(INDEX(I$320:I$343,MATCH($F219,$B$320:$B$343,0))/INDEX($D$320:$D$343,MATCH($F219,$B$320:$B$343,0)),SUMIFS('Input-Allocators'!F$32:F$80,'Input-Allocators'!$B$32:$B$80,$F219))*$D219</f>
        <v>0</v>
      </c>
      <c r="J219" s="14">
        <f ca="1">IFERROR(INDEX(J$320:J$343,MATCH($F219,$B$320:$B$343,0))/INDEX($D$320:$D$343,MATCH($F219,$B$320:$B$343,0)),SUMIFS('Input-Allocators'!G$32:G$80,'Input-Allocators'!$B$32:$B$80,$F219))*$D219</f>
        <v>0</v>
      </c>
      <c r="K219" s="14">
        <f ca="1">IFERROR(INDEX(K$320:K$343,MATCH($F219,$B$320:$B$343,0))/INDEX($D$320:$D$343,MATCH($F219,$B$320:$B$343,0)),SUMIFS('Input-Allocators'!H$32:H$80,'Input-Allocators'!$B$32:$B$80,$F219))*$D219</f>
        <v>0</v>
      </c>
      <c r="L219" s="14">
        <f ca="1">IFERROR(INDEX(L$320:L$343,MATCH($F219,$B$320:$B$343,0))/INDEX($D$320:$D$343,MATCH($F219,$B$320:$B$343,0)),SUMIFS('Input-Allocators'!I$32:I$80,'Input-Allocators'!$B$32:$B$80,$F219))*$D219</f>
        <v>0</v>
      </c>
      <c r="M219" s="14">
        <f ca="1">IFERROR(INDEX(M$320:M$343,MATCH($F219,$B$320:$B$343,0))/INDEX($D$320:$D$343,MATCH($F219,$B$320:$B$343,0)),SUMIFS('Input-Allocators'!J$32:J$80,'Input-Allocators'!$B$32:$B$80,$F219))*$D219</f>
        <v>0</v>
      </c>
      <c r="N219" s="14">
        <f ca="1">IFERROR(INDEX(N$320:N$343,MATCH($F219,$B$320:$B$343,0))/INDEX($D$320:$D$343,MATCH($F219,$B$320:$B$343,0)),SUMIFS('Input-Allocators'!K$32:K$80,'Input-Allocators'!$B$32:$B$80,$F219))*$D219</f>
        <v>0</v>
      </c>
      <c r="O219" s="14">
        <f ca="1">IFERROR(INDEX(O$320:O$343,MATCH($F219,$B$320:$B$343,0))/INDEX($D$320:$D$343,MATCH($F219,$B$320:$B$343,0)),SUMIFS('Input-Allocators'!L$32:L$80,'Input-Allocators'!$B$32:$B$80,$F219))*$D219</f>
        <v>0</v>
      </c>
      <c r="P219" s="14">
        <f ca="1">IFERROR(INDEX(P$320:P$343,MATCH($F219,$B$320:$B$343,0))/INDEX($D$320:$D$343,MATCH($F219,$B$320:$B$343,0)),SUMIFS('Input-Allocators'!M$32:M$80,'Input-Allocators'!$B$32:$B$80,$F219))*$D219</f>
        <v>0</v>
      </c>
      <c r="Q219" s="14">
        <f ca="1">IFERROR(INDEX(Q$320:Q$343,MATCH($F219,$B$320:$B$343,0))/INDEX($D$320:$D$343,MATCH($F219,$B$320:$B$343,0)),SUMIFS('Input-Allocators'!N$32:N$80,'Input-Allocators'!$B$32:$B$80,$F219))*$D219</f>
        <v>0</v>
      </c>
      <c r="R219" s="14">
        <f ca="1">IFERROR(INDEX(R$320:R$343,MATCH($F219,$B$320:$B$343,0))/INDEX($D$320:$D$343,MATCH($F219,$B$320:$B$343,0)),SUMIFS('Input-Allocators'!O$32:O$80,'Input-Allocators'!$B$32:$B$80,$F219))*$D219</f>
        <v>0</v>
      </c>
      <c r="S219" s="14">
        <f ca="1">IFERROR(INDEX(S$320:S$343,MATCH($F219,$B$320:$B$343,0))/INDEX($D$320:$D$343,MATCH($F219,$B$320:$B$343,0)),SUMIFS('Input-Allocators'!P$32:P$80,'Input-Allocators'!$B$32:$B$80,$F219))*$D219</f>
        <v>0</v>
      </c>
      <c r="T219" s="14">
        <f ca="1">IFERROR(INDEX(T$320:T$343,MATCH($F219,$B$320:$B$343,0))/INDEX($D$320:$D$343,MATCH($F219,$B$320:$B$343,0)),SUMIFS('Input-Allocators'!Q$32:Q$80,'Input-Allocators'!$B$32:$B$80,$F219))*$D219</f>
        <v>0</v>
      </c>
      <c r="U219" s="14">
        <f ca="1">IFERROR(INDEX(U$320:U$343,MATCH($F219,$B$320:$B$343,0))/INDEX($D$320:$D$343,MATCH($F219,$B$320:$B$343,0)),SUMIFS('Input-Allocators'!R$32:R$80,'Input-Allocators'!$B$32:$B$80,$F219))*$D219</f>
        <v>0</v>
      </c>
    </row>
    <row r="220" spans="1:22" outlineLevel="1">
      <c r="A220" s="46">
        <f>IF(ISBLANK('Input-Accounts'!A220),"",'Input-Accounts'!A220)</f>
        <v>193</v>
      </c>
      <c r="B220" s="80" t="str">
        <f>IF(ISBLANK('Input-Accounts'!B220),"",'Input-Accounts'!B220)</f>
        <v>Maintenance of other equipment</v>
      </c>
      <c r="C220" s="46">
        <f>IF(ISBLANK('Input-Accounts'!C220),"",'Input-Accounts'!C220)</f>
        <v>894</v>
      </c>
      <c r="D220" s="14">
        <f t="shared" ca="1" si="51"/>
        <v>53.603377816578117</v>
      </c>
      <c r="E220" s="14">
        <f t="shared" ca="1" si="49"/>
        <v>0</v>
      </c>
      <c r="F220" s="46" t="str" cm="1">
        <f t="array" aca="1" ref="F220" ca="1">IF(D220=0,"-",IF('Input-Accounts'!$E220&lt;&gt;0,'Input-Accounts'!$E220,INDEX('Input-Accounts'!$H220:$J220,,MATCH($F$6,'Input-Accounts'!$H$6:$J$6,0))))</f>
        <v>INT_OM_DIST_SUBTOTAL</v>
      </c>
      <c r="G220" s="14">
        <f ca="1">IFERROR(INDEX(G$320:G$343,MATCH($F220,$B$320:$B$343,0))/INDEX($D$320:$D$343,MATCH($F220,$B$320:$B$343,0)),SUMIFS('Input-Allocators'!D$32:D$80,'Input-Allocators'!$B$32:$B$80,$F220))*$D220</f>
        <v>41.955095747660401</v>
      </c>
      <c r="H220" s="14">
        <f ca="1">IFERROR(INDEX(H$320:H$343,MATCH($F220,$B$320:$B$343,0))/INDEX($D$320:$D$343,MATCH($F220,$B$320:$B$343,0)),SUMIFS('Input-Allocators'!E$32:E$80,'Input-Allocators'!$B$32:$B$80,$F220))*$D220</f>
        <v>2.3028300744311059</v>
      </c>
      <c r="I220" s="14">
        <f ca="1">IFERROR(INDEX(I$320:I$343,MATCH($F220,$B$320:$B$343,0))/INDEX($D$320:$D$343,MATCH($F220,$B$320:$B$343,0)),SUMIFS('Input-Allocators'!F$32:F$80,'Input-Allocators'!$B$32:$B$80,$F220))*$D220</f>
        <v>2.0003028824889668</v>
      </c>
      <c r="J220" s="14">
        <f ca="1">IFERROR(INDEX(J$320:J$343,MATCH($F220,$B$320:$B$343,0))/INDEX($D$320:$D$343,MATCH($F220,$B$320:$B$343,0)),SUMIFS('Input-Allocators'!G$32:G$80,'Input-Allocators'!$B$32:$B$80,$F220))*$D220</f>
        <v>4.2852445634073382</v>
      </c>
      <c r="K220" s="14">
        <f ca="1">IFERROR(INDEX(K$320:K$343,MATCH($F220,$B$320:$B$343,0))/INDEX($D$320:$D$343,MATCH($F220,$B$320:$B$343,0)),SUMIFS('Input-Allocators'!H$32:H$80,'Input-Allocators'!$B$32:$B$80,$F220))*$D220</f>
        <v>1.7264322868872303E-2</v>
      </c>
      <c r="L220" s="14">
        <f ca="1">IFERROR(INDEX(L$320:L$343,MATCH($F220,$B$320:$B$343,0))/INDEX($D$320:$D$343,MATCH($F220,$B$320:$B$343,0)),SUMIFS('Input-Allocators'!I$32:I$80,'Input-Allocators'!$B$32:$B$80,$F220))*$D220</f>
        <v>7.2028921430507473E-2</v>
      </c>
      <c r="M220" s="14">
        <f ca="1">IFERROR(INDEX(M$320:M$343,MATCH($F220,$B$320:$B$343,0))/INDEX($D$320:$D$343,MATCH($F220,$B$320:$B$343,0)),SUMIFS('Input-Allocators'!J$32:J$80,'Input-Allocators'!$B$32:$B$80,$F220))*$D220</f>
        <v>1.4483351884347428</v>
      </c>
      <c r="N220" s="14">
        <f ca="1">IFERROR(INDEX(N$320:N$343,MATCH($F220,$B$320:$B$343,0))/INDEX($D$320:$D$343,MATCH($F220,$B$320:$B$343,0)),SUMIFS('Input-Allocators'!K$32:K$80,'Input-Allocators'!$B$32:$B$80,$F220))*$D220</f>
        <v>0.46626290885607291</v>
      </c>
      <c r="O220" s="14">
        <f ca="1">IFERROR(INDEX(O$320:O$343,MATCH($F220,$B$320:$B$343,0))/INDEX($D$320:$D$343,MATCH($F220,$B$320:$B$343,0)),SUMIFS('Input-Allocators'!L$32:L$80,'Input-Allocators'!$B$32:$B$80,$F220))*$D220</f>
        <v>1.0560132070001091</v>
      </c>
      <c r="P220" s="14">
        <f ca="1">IFERROR(INDEX(P$320:P$343,MATCH($F220,$B$320:$B$343,0))/INDEX($D$320:$D$343,MATCH($F220,$B$320:$B$343,0)),SUMIFS('Input-Allocators'!M$32:M$80,'Input-Allocators'!$B$32:$B$80,$F220))*$D220</f>
        <v>0</v>
      </c>
      <c r="Q220" s="14">
        <f ca="1">IFERROR(INDEX(Q$320:Q$343,MATCH($F220,$B$320:$B$343,0))/INDEX($D$320:$D$343,MATCH($F220,$B$320:$B$343,0)),SUMIFS('Input-Allocators'!N$32:N$80,'Input-Allocators'!$B$32:$B$80,$F220))*$D220</f>
        <v>0</v>
      </c>
      <c r="R220" s="14">
        <f ca="1">IFERROR(INDEX(R$320:R$343,MATCH($F220,$B$320:$B$343,0))/INDEX($D$320:$D$343,MATCH($F220,$B$320:$B$343,0)),SUMIFS('Input-Allocators'!O$32:O$80,'Input-Allocators'!$B$32:$B$80,$F220))*$D220</f>
        <v>0</v>
      </c>
      <c r="S220" s="14">
        <f ca="1">IFERROR(INDEX(S$320:S$343,MATCH($F220,$B$320:$B$343,0))/INDEX($D$320:$D$343,MATCH($F220,$B$320:$B$343,0)),SUMIFS('Input-Allocators'!P$32:P$80,'Input-Allocators'!$B$32:$B$80,$F220))*$D220</f>
        <v>0</v>
      </c>
      <c r="T220" s="14">
        <f ca="1">IFERROR(INDEX(T$320:T$343,MATCH($F220,$B$320:$B$343,0))/INDEX($D$320:$D$343,MATCH($F220,$B$320:$B$343,0)),SUMIFS('Input-Allocators'!Q$32:Q$80,'Input-Allocators'!$B$32:$B$80,$F220))*$D220</f>
        <v>0</v>
      </c>
      <c r="U220" s="14">
        <f ca="1">IFERROR(INDEX(U$320:U$343,MATCH($F220,$B$320:$B$343,0))/INDEX($D$320:$D$343,MATCH($F220,$B$320:$B$343,0)),SUMIFS('Input-Allocators'!R$32:R$80,'Input-Allocators'!$B$32:$B$80,$F220))*$D220</f>
        <v>0</v>
      </c>
      <c r="V220" s="1"/>
    </row>
    <row r="221" spans="1:22" outlineLevel="1">
      <c r="A221" s="46">
        <f>IF(ISBLANK('Input-Accounts'!A221),"",'Input-Accounts'!A221)</f>
        <v>194</v>
      </c>
      <c r="B221" t="str">
        <f>IF(ISBLANK('Input-Accounts'!B221),"",'Input-Accounts'!B221)</f>
        <v>Subtotal - Distribution Maintenance Expenses</v>
      </c>
      <c r="C221" s="46" t="str">
        <f>IF(ISBLANK('Input-Accounts'!C221),"",'Input-Accounts'!C221)</f>
        <v/>
      </c>
      <c r="D221" s="174">
        <f ca="1">SUBTOTAL(9,D211:D220)</f>
        <v>3463.7449137309718</v>
      </c>
      <c r="E221" s="14">
        <f t="shared" ca="1" si="49"/>
        <v>0</v>
      </c>
      <c r="F221" s="46"/>
      <c r="G221" s="174">
        <f t="shared" ref="G221:U221" ca="1" si="52">SUBTOTAL(9,G211:G220)</f>
        <v>2711.0558218611072</v>
      </c>
      <c r="H221" s="174">
        <f t="shared" ca="1" si="52"/>
        <v>148.80435305385851</v>
      </c>
      <c r="I221" s="174">
        <f t="shared" ca="1" si="52"/>
        <v>129.25564054658784</v>
      </c>
      <c r="J221" s="174">
        <f t="shared" ca="1" si="52"/>
        <v>276.90408077240448</v>
      </c>
      <c r="K221" s="174">
        <f t="shared" ca="1" si="52"/>
        <v>1.1155866096850973</v>
      </c>
      <c r="L221" s="174">
        <f t="shared" ca="1" si="52"/>
        <v>4.6543673255099876</v>
      </c>
      <c r="M221" s="174">
        <f t="shared" ca="1" si="52"/>
        <v>93.588573083670596</v>
      </c>
      <c r="N221" s="174">
        <f t="shared" ca="1" si="52"/>
        <v>30.128992701503751</v>
      </c>
      <c r="O221" s="174">
        <f t="shared" ca="1" si="52"/>
        <v>68.237497776644048</v>
      </c>
      <c r="P221" s="174">
        <f t="shared" ca="1" si="52"/>
        <v>0</v>
      </c>
      <c r="Q221" s="174">
        <f t="shared" ca="1" si="52"/>
        <v>0</v>
      </c>
      <c r="R221" s="174">
        <f t="shared" ca="1" si="52"/>
        <v>0</v>
      </c>
      <c r="S221" s="174">
        <f t="shared" ca="1" si="52"/>
        <v>0</v>
      </c>
      <c r="T221" s="174">
        <f t="shared" ca="1" si="52"/>
        <v>0</v>
      </c>
      <c r="U221" s="174">
        <f t="shared" ca="1" si="52"/>
        <v>0</v>
      </c>
    </row>
    <row r="222" spans="1:22" outlineLevel="1">
      <c r="A222" s="46" t="str">
        <f>IF(ISBLANK('Input-Accounts'!A222),"",'Input-Accounts'!A222)</f>
        <v/>
      </c>
      <c r="B222" t="str">
        <f>IF(ISBLANK('Input-Accounts'!B222),"",'Input-Accounts'!B222)</f>
        <v/>
      </c>
      <c r="D222" s="14"/>
      <c r="E222" s="14"/>
      <c r="F222" s="46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2" s="1" customFormat="1">
      <c r="A223" s="46">
        <f>IF(ISBLANK('Input-Accounts'!A223),"",'Input-Accounts'!A223)</f>
        <v>195</v>
      </c>
      <c r="B223" s="10" t="str">
        <f>IF(ISBLANK('Input-Accounts'!B223),"",'Input-Accounts'!B223)</f>
        <v>Total Production, Storage, LNG, Transmission, and Distribution Expense</v>
      </c>
      <c r="C223" s="46" t="str">
        <f>IF(ISBLANK('Input-Accounts'!C223),"",'Input-Accounts'!C223)</f>
        <v/>
      </c>
      <c r="D223" s="175">
        <f ca="1">SUBTOTAL(9,D129:D221)</f>
        <v>13489.356743590557</v>
      </c>
      <c r="E223" s="14">
        <f t="shared" ca="1" si="49"/>
        <v>0</v>
      </c>
      <c r="F223" s="46"/>
      <c r="G223" s="175">
        <f t="shared" ref="G223:U223" ca="1" si="53">SUBTOTAL(9,G129:G221)</f>
        <v>10558.052063216395</v>
      </c>
      <c r="H223" s="175">
        <f t="shared" ca="1" si="53"/>
        <v>579.5100543880875</v>
      </c>
      <c r="I223" s="175">
        <f t="shared" ca="1" si="53"/>
        <v>503.37871000325481</v>
      </c>
      <c r="J223" s="175">
        <f t="shared" ca="1" si="53"/>
        <v>1078.3871278995393</v>
      </c>
      <c r="K223" s="175">
        <f t="shared" ca="1" si="53"/>
        <v>4.3445883375417091</v>
      </c>
      <c r="L223" s="175">
        <f t="shared" ca="1" si="53"/>
        <v>18.126167726909046</v>
      </c>
      <c r="M223" s="175">
        <f t="shared" ca="1" si="53"/>
        <v>364.47535280228897</v>
      </c>
      <c r="N223" s="175">
        <f t="shared" ca="1" si="53"/>
        <v>117.33564133562145</v>
      </c>
      <c r="O223" s="175">
        <f t="shared" ca="1" si="53"/>
        <v>265.74703788092307</v>
      </c>
      <c r="P223" s="175">
        <f t="shared" ca="1" si="53"/>
        <v>0</v>
      </c>
      <c r="Q223" s="175">
        <f t="shared" ca="1" si="53"/>
        <v>0</v>
      </c>
      <c r="R223" s="175">
        <f t="shared" ca="1" si="53"/>
        <v>0</v>
      </c>
      <c r="S223" s="175">
        <f t="shared" ca="1" si="53"/>
        <v>0</v>
      </c>
      <c r="T223" s="175">
        <f t="shared" ca="1" si="53"/>
        <v>0</v>
      </c>
      <c r="U223" s="175">
        <f t="shared" ca="1" si="53"/>
        <v>0</v>
      </c>
      <c r="V223"/>
    </row>
    <row r="224" spans="1:22">
      <c r="A224" s="46" t="str">
        <f>IF(ISBLANK('Input-Accounts'!A224),"",'Input-Accounts'!A224)</f>
        <v/>
      </c>
      <c r="B224" t="str">
        <f>IF(ISBLANK('Input-Accounts'!B224),"",'Input-Accounts'!B224)</f>
        <v/>
      </c>
      <c r="D224" s="14"/>
      <c r="E224" s="14"/>
      <c r="F224" s="46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2" s="1" customFormat="1">
      <c r="A225" s="46">
        <f>IF(ISBLANK('Input-Accounts'!A225),"",'Input-Accounts'!A225)</f>
        <v>196</v>
      </c>
      <c r="B225" s="10" t="str">
        <f>IF(ISBLANK('Input-Accounts'!B225),"",'Input-Accounts'!B225)</f>
        <v>Customer Accounts, Service, and Sales Expense</v>
      </c>
      <c r="C225" s="46"/>
      <c r="D225" s="14"/>
      <c r="E225" s="14"/>
      <c r="F225" s="46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/>
    </row>
    <row r="226" spans="1:22" outlineLevel="1">
      <c r="A226" s="46">
        <f>IF(ISBLANK('Input-Accounts'!A226),"",'Input-Accounts'!A226)</f>
        <v>197</v>
      </c>
      <c r="B226" s="1" t="str">
        <f>IF(ISBLANK('Input-Accounts'!B226),"",'Input-Accounts'!B226)</f>
        <v>Customer Account</v>
      </c>
      <c r="D226" s="14"/>
      <c r="E226" s="14"/>
      <c r="F226" s="46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2" outlineLevel="1">
      <c r="A227" s="46">
        <f>IF(ISBLANK('Input-Accounts'!A227),"",'Input-Accounts'!A227)</f>
        <v>198</v>
      </c>
      <c r="B227" s="80" t="str">
        <f>IF(ISBLANK('Input-Accounts'!B227),"",'Input-Accounts'!B227)</f>
        <v xml:space="preserve">Supervision </v>
      </c>
      <c r="C227" s="46">
        <f>IF(ISBLANK('Input-Accounts'!C227),"",'Input-Accounts'!C227)</f>
        <v>901</v>
      </c>
      <c r="D227" s="14">
        <f t="shared" ref="D227:D231" ca="1" si="54">INDIRECT("Classification!"&amp;$D$5&amp;ROW())</f>
        <v>0</v>
      </c>
      <c r="E227" s="14">
        <f t="shared" ca="1" si="49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4">
        <f ca="1">IFERROR(INDEX(G$320:G$343,MATCH($F227,$B$320:$B$343,0))/INDEX($D$320:$D$343,MATCH($F227,$B$320:$B$343,0)),SUMIFS('Input-Allocators'!D$32:D$80,'Input-Allocators'!$B$32:$B$80,$F227))*$D227</f>
        <v>0</v>
      </c>
      <c r="H227" s="14">
        <f ca="1">IFERROR(INDEX(H$320:H$343,MATCH($F227,$B$320:$B$343,0))/INDEX($D$320:$D$343,MATCH($F227,$B$320:$B$343,0)),SUMIFS('Input-Allocators'!E$32:E$80,'Input-Allocators'!$B$32:$B$80,$F227))*$D227</f>
        <v>0</v>
      </c>
      <c r="I227" s="14">
        <f ca="1">IFERROR(INDEX(I$320:I$343,MATCH($F227,$B$320:$B$343,0))/INDEX($D$320:$D$343,MATCH($F227,$B$320:$B$343,0)),SUMIFS('Input-Allocators'!F$32:F$80,'Input-Allocators'!$B$32:$B$80,$F227))*$D227</f>
        <v>0</v>
      </c>
      <c r="J227" s="14">
        <f ca="1">IFERROR(INDEX(J$320:J$343,MATCH($F227,$B$320:$B$343,0))/INDEX($D$320:$D$343,MATCH($F227,$B$320:$B$343,0)),SUMIFS('Input-Allocators'!G$32:G$80,'Input-Allocators'!$B$32:$B$80,$F227))*$D227</f>
        <v>0</v>
      </c>
      <c r="K227" s="14">
        <f ca="1">IFERROR(INDEX(K$320:K$343,MATCH($F227,$B$320:$B$343,0))/INDEX($D$320:$D$343,MATCH($F227,$B$320:$B$343,0)),SUMIFS('Input-Allocators'!H$32:H$80,'Input-Allocators'!$B$32:$B$80,$F227))*$D227</f>
        <v>0</v>
      </c>
      <c r="L227" s="14">
        <f ca="1">IFERROR(INDEX(L$320:L$343,MATCH($F227,$B$320:$B$343,0))/INDEX($D$320:$D$343,MATCH($F227,$B$320:$B$343,0)),SUMIFS('Input-Allocators'!I$32:I$80,'Input-Allocators'!$B$32:$B$80,$F227))*$D227</f>
        <v>0</v>
      </c>
      <c r="M227" s="14">
        <f ca="1">IFERROR(INDEX(M$320:M$343,MATCH($F227,$B$320:$B$343,0))/INDEX($D$320:$D$343,MATCH($F227,$B$320:$B$343,0)),SUMIFS('Input-Allocators'!J$32:J$80,'Input-Allocators'!$B$32:$B$80,$F227))*$D227</f>
        <v>0</v>
      </c>
      <c r="N227" s="14">
        <f ca="1">IFERROR(INDEX(N$320:N$343,MATCH($F227,$B$320:$B$343,0))/INDEX($D$320:$D$343,MATCH($F227,$B$320:$B$343,0)),SUMIFS('Input-Allocators'!K$32:K$80,'Input-Allocators'!$B$32:$B$80,$F227))*$D227</f>
        <v>0</v>
      </c>
      <c r="O227" s="14">
        <f ca="1">IFERROR(INDEX(O$320:O$343,MATCH($F227,$B$320:$B$343,0))/INDEX($D$320:$D$343,MATCH($F227,$B$320:$B$343,0)),SUMIFS('Input-Allocators'!L$32:L$80,'Input-Allocators'!$B$32:$B$80,$F227))*$D227</f>
        <v>0</v>
      </c>
      <c r="P227" s="14">
        <f ca="1">IFERROR(INDEX(P$320:P$343,MATCH($F227,$B$320:$B$343,0))/INDEX($D$320:$D$343,MATCH($F227,$B$320:$B$343,0)),SUMIFS('Input-Allocators'!M$32:M$80,'Input-Allocators'!$B$32:$B$80,$F227))*$D227</f>
        <v>0</v>
      </c>
      <c r="Q227" s="14">
        <f ca="1">IFERROR(INDEX(Q$320:Q$343,MATCH($F227,$B$320:$B$343,0))/INDEX($D$320:$D$343,MATCH($F227,$B$320:$B$343,0)),SUMIFS('Input-Allocators'!N$32:N$80,'Input-Allocators'!$B$32:$B$80,$F227))*$D227</f>
        <v>0</v>
      </c>
      <c r="R227" s="14">
        <f ca="1">IFERROR(INDEX(R$320:R$343,MATCH($F227,$B$320:$B$343,0))/INDEX($D$320:$D$343,MATCH($F227,$B$320:$B$343,0)),SUMIFS('Input-Allocators'!O$32:O$80,'Input-Allocators'!$B$32:$B$80,$F227))*$D227</f>
        <v>0</v>
      </c>
      <c r="S227" s="14">
        <f ca="1">IFERROR(INDEX(S$320:S$343,MATCH($F227,$B$320:$B$343,0))/INDEX($D$320:$D$343,MATCH($F227,$B$320:$B$343,0)),SUMIFS('Input-Allocators'!P$32:P$80,'Input-Allocators'!$B$32:$B$80,$F227))*$D227</f>
        <v>0</v>
      </c>
      <c r="T227" s="14">
        <f ca="1">IFERROR(INDEX(T$320:T$343,MATCH($F227,$B$320:$B$343,0))/INDEX($D$320:$D$343,MATCH($F227,$B$320:$B$343,0)),SUMIFS('Input-Allocators'!Q$32:Q$80,'Input-Allocators'!$B$32:$B$80,$F227))*$D227</f>
        <v>0</v>
      </c>
      <c r="U227" s="14">
        <f ca="1">IFERROR(INDEX(U$320:U$343,MATCH($F227,$B$320:$B$343,0))/INDEX($D$320:$D$343,MATCH($F227,$B$320:$B$343,0)),SUMIFS('Input-Allocators'!R$32:R$80,'Input-Allocators'!$B$32:$B$80,$F227))*$D227</f>
        <v>0</v>
      </c>
    </row>
    <row r="228" spans="1:22" outlineLevel="1">
      <c r="A228" s="46">
        <f>IF(ISBLANK('Input-Accounts'!A228),"",'Input-Accounts'!A228)</f>
        <v>199</v>
      </c>
      <c r="B228" s="80" t="str">
        <f>IF(ISBLANK('Input-Accounts'!B228),"",'Input-Accounts'!B228)</f>
        <v>Meter reading expenses</v>
      </c>
      <c r="C228" s="46">
        <f>IF(ISBLANK('Input-Accounts'!C228),"",'Input-Accounts'!C228)</f>
        <v>902</v>
      </c>
      <c r="D228" s="14">
        <f t="shared" ca="1" si="54"/>
        <v>0</v>
      </c>
      <c r="E228" s="14">
        <f t="shared" ca="1" si="49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4">
        <f ca="1">IFERROR(INDEX(G$320:G$343,MATCH($F228,$B$320:$B$343,0))/INDEX($D$320:$D$343,MATCH($F228,$B$320:$B$343,0)),SUMIFS('Input-Allocators'!D$32:D$80,'Input-Allocators'!$B$32:$B$80,$F228))*$D228</f>
        <v>0</v>
      </c>
      <c r="H228" s="14">
        <f ca="1">IFERROR(INDEX(H$320:H$343,MATCH($F228,$B$320:$B$343,0))/INDEX($D$320:$D$343,MATCH($F228,$B$320:$B$343,0)),SUMIFS('Input-Allocators'!E$32:E$80,'Input-Allocators'!$B$32:$B$80,$F228))*$D228</f>
        <v>0</v>
      </c>
      <c r="I228" s="14">
        <f ca="1">IFERROR(INDEX(I$320:I$343,MATCH($F228,$B$320:$B$343,0))/INDEX($D$320:$D$343,MATCH($F228,$B$320:$B$343,0)),SUMIFS('Input-Allocators'!F$32:F$80,'Input-Allocators'!$B$32:$B$80,$F228))*$D228</f>
        <v>0</v>
      </c>
      <c r="J228" s="14">
        <f ca="1">IFERROR(INDEX(J$320:J$343,MATCH($F228,$B$320:$B$343,0))/INDEX($D$320:$D$343,MATCH($F228,$B$320:$B$343,0)),SUMIFS('Input-Allocators'!G$32:G$80,'Input-Allocators'!$B$32:$B$80,$F228))*$D228</f>
        <v>0</v>
      </c>
      <c r="K228" s="14">
        <f ca="1">IFERROR(INDEX(K$320:K$343,MATCH($F228,$B$320:$B$343,0))/INDEX($D$320:$D$343,MATCH($F228,$B$320:$B$343,0)),SUMIFS('Input-Allocators'!H$32:H$80,'Input-Allocators'!$B$32:$B$80,$F228))*$D228</f>
        <v>0</v>
      </c>
      <c r="L228" s="14">
        <f ca="1">IFERROR(INDEX(L$320:L$343,MATCH($F228,$B$320:$B$343,0))/INDEX($D$320:$D$343,MATCH($F228,$B$320:$B$343,0)),SUMIFS('Input-Allocators'!I$32:I$80,'Input-Allocators'!$B$32:$B$80,$F228))*$D228</f>
        <v>0</v>
      </c>
      <c r="M228" s="14">
        <f ca="1">IFERROR(INDEX(M$320:M$343,MATCH($F228,$B$320:$B$343,0))/INDEX($D$320:$D$343,MATCH($F228,$B$320:$B$343,0)),SUMIFS('Input-Allocators'!J$32:J$80,'Input-Allocators'!$B$32:$B$80,$F228))*$D228</f>
        <v>0</v>
      </c>
      <c r="N228" s="14">
        <f ca="1">IFERROR(INDEX(N$320:N$343,MATCH($F228,$B$320:$B$343,0))/INDEX($D$320:$D$343,MATCH($F228,$B$320:$B$343,0)),SUMIFS('Input-Allocators'!K$32:K$80,'Input-Allocators'!$B$32:$B$80,$F228))*$D228</f>
        <v>0</v>
      </c>
      <c r="O228" s="14">
        <f ca="1">IFERROR(INDEX(O$320:O$343,MATCH($F228,$B$320:$B$343,0))/INDEX($D$320:$D$343,MATCH($F228,$B$320:$B$343,0)),SUMIFS('Input-Allocators'!L$32:L$80,'Input-Allocators'!$B$32:$B$80,$F228))*$D228</f>
        <v>0</v>
      </c>
      <c r="P228" s="14">
        <f ca="1">IFERROR(INDEX(P$320:P$343,MATCH($F228,$B$320:$B$343,0))/INDEX($D$320:$D$343,MATCH($F228,$B$320:$B$343,0)),SUMIFS('Input-Allocators'!M$32:M$80,'Input-Allocators'!$B$32:$B$80,$F228))*$D228</f>
        <v>0</v>
      </c>
      <c r="Q228" s="14">
        <f ca="1">IFERROR(INDEX(Q$320:Q$343,MATCH($F228,$B$320:$B$343,0))/INDEX($D$320:$D$343,MATCH($F228,$B$320:$B$343,0)),SUMIFS('Input-Allocators'!N$32:N$80,'Input-Allocators'!$B$32:$B$80,$F228))*$D228</f>
        <v>0</v>
      </c>
      <c r="R228" s="14">
        <f ca="1">IFERROR(INDEX(R$320:R$343,MATCH($F228,$B$320:$B$343,0))/INDEX($D$320:$D$343,MATCH($F228,$B$320:$B$343,0)),SUMIFS('Input-Allocators'!O$32:O$80,'Input-Allocators'!$B$32:$B$80,$F228))*$D228</f>
        <v>0</v>
      </c>
      <c r="S228" s="14">
        <f ca="1">IFERROR(INDEX(S$320:S$343,MATCH($F228,$B$320:$B$343,0))/INDEX($D$320:$D$343,MATCH($F228,$B$320:$B$343,0)),SUMIFS('Input-Allocators'!P$32:P$80,'Input-Allocators'!$B$32:$B$80,$F228))*$D228</f>
        <v>0</v>
      </c>
      <c r="T228" s="14">
        <f ca="1">IFERROR(INDEX(T$320:T$343,MATCH($F228,$B$320:$B$343,0))/INDEX($D$320:$D$343,MATCH($F228,$B$320:$B$343,0)),SUMIFS('Input-Allocators'!Q$32:Q$80,'Input-Allocators'!$B$32:$B$80,$F228))*$D228</f>
        <v>0</v>
      </c>
      <c r="U228" s="14">
        <f ca="1">IFERROR(INDEX(U$320:U$343,MATCH($F228,$B$320:$B$343,0))/INDEX($D$320:$D$343,MATCH($F228,$B$320:$B$343,0)),SUMIFS('Input-Allocators'!R$32:R$80,'Input-Allocators'!$B$32:$B$80,$F228))*$D228</f>
        <v>0</v>
      </c>
    </row>
    <row r="229" spans="1:22" outlineLevel="1">
      <c r="A229" s="46">
        <f>IF(ISBLANK('Input-Accounts'!A229),"",'Input-Accounts'!A229)</f>
        <v>200</v>
      </c>
      <c r="B229" s="80" t="str">
        <f>IF(ISBLANK('Input-Accounts'!B229),"",'Input-Accounts'!B229)</f>
        <v>Customer records and collection expenses</v>
      </c>
      <c r="C229" s="46">
        <f>IF(ISBLANK('Input-Accounts'!C229),"",'Input-Accounts'!C229)</f>
        <v>903</v>
      </c>
      <c r="D229" s="14">
        <f t="shared" ca="1" si="54"/>
        <v>0</v>
      </c>
      <c r="E229" s="14">
        <f t="shared" ca="1" si="49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4">
        <f ca="1">IFERROR(INDEX(G$320:G$343,MATCH($F229,$B$320:$B$343,0))/INDEX($D$320:$D$343,MATCH($F229,$B$320:$B$343,0)),SUMIFS('Input-Allocators'!D$32:D$80,'Input-Allocators'!$B$32:$B$80,$F229))*$D229</f>
        <v>0</v>
      </c>
      <c r="H229" s="14">
        <f ca="1">IFERROR(INDEX(H$320:H$343,MATCH($F229,$B$320:$B$343,0))/INDEX($D$320:$D$343,MATCH($F229,$B$320:$B$343,0)),SUMIFS('Input-Allocators'!E$32:E$80,'Input-Allocators'!$B$32:$B$80,$F229))*$D229</f>
        <v>0</v>
      </c>
      <c r="I229" s="14">
        <f ca="1">IFERROR(INDEX(I$320:I$343,MATCH($F229,$B$320:$B$343,0))/INDEX($D$320:$D$343,MATCH($F229,$B$320:$B$343,0)),SUMIFS('Input-Allocators'!F$32:F$80,'Input-Allocators'!$B$32:$B$80,$F229))*$D229</f>
        <v>0</v>
      </c>
      <c r="J229" s="14">
        <f ca="1">IFERROR(INDEX(J$320:J$343,MATCH($F229,$B$320:$B$343,0))/INDEX($D$320:$D$343,MATCH($F229,$B$320:$B$343,0)),SUMIFS('Input-Allocators'!G$32:G$80,'Input-Allocators'!$B$32:$B$80,$F229))*$D229</f>
        <v>0</v>
      </c>
      <c r="K229" s="14">
        <f ca="1">IFERROR(INDEX(K$320:K$343,MATCH($F229,$B$320:$B$343,0))/INDEX($D$320:$D$343,MATCH($F229,$B$320:$B$343,0)),SUMIFS('Input-Allocators'!H$32:H$80,'Input-Allocators'!$B$32:$B$80,$F229))*$D229</f>
        <v>0</v>
      </c>
      <c r="L229" s="14">
        <f ca="1">IFERROR(INDEX(L$320:L$343,MATCH($F229,$B$320:$B$343,0))/INDEX($D$320:$D$343,MATCH($F229,$B$320:$B$343,0)),SUMIFS('Input-Allocators'!I$32:I$80,'Input-Allocators'!$B$32:$B$80,$F229))*$D229</f>
        <v>0</v>
      </c>
      <c r="M229" s="14">
        <f ca="1">IFERROR(INDEX(M$320:M$343,MATCH($F229,$B$320:$B$343,0))/INDEX($D$320:$D$343,MATCH($F229,$B$320:$B$343,0)),SUMIFS('Input-Allocators'!J$32:J$80,'Input-Allocators'!$B$32:$B$80,$F229))*$D229</f>
        <v>0</v>
      </c>
      <c r="N229" s="14">
        <f ca="1">IFERROR(INDEX(N$320:N$343,MATCH($F229,$B$320:$B$343,0))/INDEX($D$320:$D$343,MATCH($F229,$B$320:$B$343,0)),SUMIFS('Input-Allocators'!K$32:K$80,'Input-Allocators'!$B$32:$B$80,$F229))*$D229</f>
        <v>0</v>
      </c>
      <c r="O229" s="14">
        <f ca="1">IFERROR(INDEX(O$320:O$343,MATCH($F229,$B$320:$B$343,0))/INDEX($D$320:$D$343,MATCH($F229,$B$320:$B$343,0)),SUMIFS('Input-Allocators'!L$32:L$80,'Input-Allocators'!$B$32:$B$80,$F229))*$D229</f>
        <v>0</v>
      </c>
      <c r="P229" s="14">
        <f ca="1">IFERROR(INDEX(P$320:P$343,MATCH($F229,$B$320:$B$343,0))/INDEX($D$320:$D$343,MATCH($F229,$B$320:$B$343,0)),SUMIFS('Input-Allocators'!M$32:M$80,'Input-Allocators'!$B$32:$B$80,$F229))*$D229</f>
        <v>0</v>
      </c>
      <c r="Q229" s="14">
        <f ca="1">IFERROR(INDEX(Q$320:Q$343,MATCH($F229,$B$320:$B$343,0))/INDEX($D$320:$D$343,MATCH($F229,$B$320:$B$343,0)),SUMIFS('Input-Allocators'!N$32:N$80,'Input-Allocators'!$B$32:$B$80,$F229))*$D229</f>
        <v>0</v>
      </c>
      <c r="R229" s="14">
        <f ca="1">IFERROR(INDEX(R$320:R$343,MATCH($F229,$B$320:$B$343,0))/INDEX($D$320:$D$343,MATCH($F229,$B$320:$B$343,0)),SUMIFS('Input-Allocators'!O$32:O$80,'Input-Allocators'!$B$32:$B$80,$F229))*$D229</f>
        <v>0</v>
      </c>
      <c r="S229" s="14">
        <f ca="1">IFERROR(INDEX(S$320:S$343,MATCH($F229,$B$320:$B$343,0))/INDEX($D$320:$D$343,MATCH($F229,$B$320:$B$343,0)),SUMIFS('Input-Allocators'!P$32:P$80,'Input-Allocators'!$B$32:$B$80,$F229))*$D229</f>
        <v>0</v>
      </c>
      <c r="T229" s="14">
        <f ca="1">IFERROR(INDEX(T$320:T$343,MATCH($F229,$B$320:$B$343,0))/INDEX($D$320:$D$343,MATCH($F229,$B$320:$B$343,0)),SUMIFS('Input-Allocators'!Q$32:Q$80,'Input-Allocators'!$B$32:$B$80,$F229))*$D229</f>
        <v>0</v>
      </c>
      <c r="U229" s="14">
        <f ca="1">IFERROR(INDEX(U$320:U$343,MATCH($F229,$B$320:$B$343,0))/INDEX($D$320:$D$343,MATCH($F229,$B$320:$B$343,0)),SUMIFS('Input-Allocators'!R$32:R$80,'Input-Allocators'!$B$32:$B$80,$F229))*$D229</f>
        <v>0</v>
      </c>
    </row>
    <row r="230" spans="1:22" outlineLevel="1">
      <c r="A230" s="46">
        <f>IF(ISBLANK('Input-Accounts'!A230),"",'Input-Accounts'!A230)</f>
        <v>201</v>
      </c>
      <c r="B230" s="80" t="str">
        <f>IF(ISBLANK('Input-Accounts'!B230),"",'Input-Accounts'!B230)</f>
        <v>Uncollectible accounts</v>
      </c>
      <c r="C230" s="46">
        <f>IF(ISBLANK('Input-Accounts'!C230),"",'Input-Accounts'!C230)</f>
        <v>904</v>
      </c>
      <c r="D230" s="14">
        <f t="shared" ca="1" si="54"/>
        <v>0</v>
      </c>
      <c r="E230" s="14">
        <f t="shared" ca="1" si="49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4">
        <f ca="1">IFERROR(INDEX(G$320:G$343,MATCH($F230,$B$320:$B$343,0))/INDEX($D$320:$D$343,MATCH($F230,$B$320:$B$343,0)),SUMIFS('Input-Allocators'!D$32:D$80,'Input-Allocators'!$B$32:$B$80,$F230))*$D230</f>
        <v>0</v>
      </c>
      <c r="H230" s="14">
        <f ca="1">IFERROR(INDEX(H$320:H$343,MATCH($F230,$B$320:$B$343,0))/INDEX($D$320:$D$343,MATCH($F230,$B$320:$B$343,0)),SUMIFS('Input-Allocators'!E$32:E$80,'Input-Allocators'!$B$32:$B$80,$F230))*$D230</f>
        <v>0</v>
      </c>
      <c r="I230" s="14">
        <f ca="1">IFERROR(INDEX(I$320:I$343,MATCH($F230,$B$320:$B$343,0))/INDEX($D$320:$D$343,MATCH($F230,$B$320:$B$343,0)),SUMIFS('Input-Allocators'!F$32:F$80,'Input-Allocators'!$B$32:$B$80,$F230))*$D230</f>
        <v>0</v>
      </c>
      <c r="J230" s="14">
        <f ca="1">IFERROR(INDEX(J$320:J$343,MATCH($F230,$B$320:$B$343,0))/INDEX($D$320:$D$343,MATCH($F230,$B$320:$B$343,0)),SUMIFS('Input-Allocators'!G$32:G$80,'Input-Allocators'!$B$32:$B$80,$F230))*$D230</f>
        <v>0</v>
      </c>
      <c r="K230" s="14">
        <f ca="1">IFERROR(INDEX(K$320:K$343,MATCH($F230,$B$320:$B$343,0))/INDEX($D$320:$D$343,MATCH($F230,$B$320:$B$343,0)),SUMIFS('Input-Allocators'!H$32:H$80,'Input-Allocators'!$B$32:$B$80,$F230))*$D230</f>
        <v>0</v>
      </c>
      <c r="L230" s="14">
        <f ca="1">IFERROR(INDEX(L$320:L$343,MATCH($F230,$B$320:$B$343,0))/INDEX($D$320:$D$343,MATCH($F230,$B$320:$B$343,0)),SUMIFS('Input-Allocators'!I$32:I$80,'Input-Allocators'!$B$32:$B$80,$F230))*$D230</f>
        <v>0</v>
      </c>
      <c r="M230" s="14">
        <f ca="1">IFERROR(INDEX(M$320:M$343,MATCH($F230,$B$320:$B$343,0))/INDEX($D$320:$D$343,MATCH($F230,$B$320:$B$343,0)),SUMIFS('Input-Allocators'!J$32:J$80,'Input-Allocators'!$B$32:$B$80,$F230))*$D230</f>
        <v>0</v>
      </c>
      <c r="N230" s="14">
        <f ca="1">IFERROR(INDEX(N$320:N$343,MATCH($F230,$B$320:$B$343,0))/INDEX($D$320:$D$343,MATCH($F230,$B$320:$B$343,0)),SUMIFS('Input-Allocators'!K$32:K$80,'Input-Allocators'!$B$32:$B$80,$F230))*$D230</f>
        <v>0</v>
      </c>
      <c r="O230" s="14">
        <f ca="1">IFERROR(INDEX(O$320:O$343,MATCH($F230,$B$320:$B$343,0))/INDEX($D$320:$D$343,MATCH($F230,$B$320:$B$343,0)),SUMIFS('Input-Allocators'!L$32:L$80,'Input-Allocators'!$B$32:$B$80,$F230))*$D230</f>
        <v>0</v>
      </c>
      <c r="P230" s="14">
        <f ca="1">IFERROR(INDEX(P$320:P$343,MATCH($F230,$B$320:$B$343,0))/INDEX($D$320:$D$343,MATCH($F230,$B$320:$B$343,0)),SUMIFS('Input-Allocators'!M$32:M$80,'Input-Allocators'!$B$32:$B$80,$F230))*$D230</f>
        <v>0</v>
      </c>
      <c r="Q230" s="14">
        <f ca="1">IFERROR(INDEX(Q$320:Q$343,MATCH($F230,$B$320:$B$343,0))/INDEX($D$320:$D$343,MATCH($F230,$B$320:$B$343,0)),SUMIFS('Input-Allocators'!N$32:N$80,'Input-Allocators'!$B$32:$B$80,$F230))*$D230</f>
        <v>0</v>
      </c>
      <c r="R230" s="14">
        <f ca="1">IFERROR(INDEX(R$320:R$343,MATCH($F230,$B$320:$B$343,0))/INDEX($D$320:$D$343,MATCH($F230,$B$320:$B$343,0)),SUMIFS('Input-Allocators'!O$32:O$80,'Input-Allocators'!$B$32:$B$80,$F230))*$D230</f>
        <v>0</v>
      </c>
      <c r="S230" s="14">
        <f ca="1">IFERROR(INDEX(S$320:S$343,MATCH($F230,$B$320:$B$343,0))/INDEX($D$320:$D$343,MATCH($F230,$B$320:$B$343,0)),SUMIFS('Input-Allocators'!P$32:P$80,'Input-Allocators'!$B$32:$B$80,$F230))*$D230</f>
        <v>0</v>
      </c>
      <c r="T230" s="14">
        <f ca="1">IFERROR(INDEX(T$320:T$343,MATCH($F230,$B$320:$B$343,0))/INDEX($D$320:$D$343,MATCH($F230,$B$320:$B$343,0)),SUMIFS('Input-Allocators'!Q$32:Q$80,'Input-Allocators'!$B$32:$B$80,$F230))*$D230</f>
        <v>0</v>
      </c>
      <c r="U230" s="14">
        <f ca="1">IFERROR(INDEX(U$320:U$343,MATCH($F230,$B$320:$B$343,0))/INDEX($D$320:$D$343,MATCH($F230,$B$320:$B$343,0)),SUMIFS('Input-Allocators'!R$32:R$80,'Input-Allocators'!$B$32:$B$80,$F230))*$D230</f>
        <v>0</v>
      </c>
    </row>
    <row r="231" spans="1:22" outlineLevel="1">
      <c r="A231" s="46">
        <f>IF(ISBLANK('Input-Accounts'!A231),"",'Input-Accounts'!A231)</f>
        <v>202</v>
      </c>
      <c r="B231" s="80" t="str">
        <f>IF(ISBLANK('Input-Accounts'!B231),"",'Input-Accounts'!B231)</f>
        <v xml:space="preserve">Miscellaneous customer accounts expenses </v>
      </c>
      <c r="C231" s="46">
        <f>IF(ISBLANK('Input-Accounts'!C231),"",'Input-Accounts'!C231)</f>
        <v>905</v>
      </c>
      <c r="D231" s="14">
        <f t="shared" ca="1" si="54"/>
        <v>0</v>
      </c>
      <c r="E231" s="14">
        <f t="shared" ca="1" si="49"/>
        <v>0</v>
      </c>
      <c r="F231" s="46" t="str" cm="1">
        <f t="array" aca="1" ref="F231" ca="1">IF(D231=0,"-",IF('Input-Accounts'!$E231&lt;&gt;0,'Input-Accounts'!$E231,INDEX('Input-Accounts'!$H231:$J231,,MATCH($F$6,'Input-Accounts'!$H$6:$J$6,0))))</f>
        <v>-</v>
      </c>
      <c r="G231" s="14">
        <f ca="1">IFERROR(INDEX(G$320:G$343,MATCH($F231,$B$320:$B$343,0))/INDEX($D$320:$D$343,MATCH($F231,$B$320:$B$343,0)),SUMIFS('Input-Allocators'!D$32:D$80,'Input-Allocators'!$B$32:$B$80,$F231))*$D231</f>
        <v>0</v>
      </c>
      <c r="H231" s="14">
        <f ca="1">IFERROR(INDEX(H$320:H$343,MATCH($F231,$B$320:$B$343,0))/INDEX($D$320:$D$343,MATCH($F231,$B$320:$B$343,0)),SUMIFS('Input-Allocators'!E$32:E$80,'Input-Allocators'!$B$32:$B$80,$F231))*$D231</f>
        <v>0</v>
      </c>
      <c r="I231" s="14">
        <f ca="1">IFERROR(INDEX(I$320:I$343,MATCH($F231,$B$320:$B$343,0))/INDEX($D$320:$D$343,MATCH($F231,$B$320:$B$343,0)),SUMIFS('Input-Allocators'!F$32:F$80,'Input-Allocators'!$B$32:$B$80,$F231))*$D231</f>
        <v>0</v>
      </c>
      <c r="J231" s="14">
        <f ca="1">IFERROR(INDEX(J$320:J$343,MATCH($F231,$B$320:$B$343,0))/INDEX($D$320:$D$343,MATCH($F231,$B$320:$B$343,0)),SUMIFS('Input-Allocators'!G$32:G$80,'Input-Allocators'!$B$32:$B$80,$F231))*$D231</f>
        <v>0</v>
      </c>
      <c r="K231" s="14">
        <f ca="1">IFERROR(INDEX(K$320:K$343,MATCH($F231,$B$320:$B$343,0))/INDEX($D$320:$D$343,MATCH($F231,$B$320:$B$343,0)),SUMIFS('Input-Allocators'!H$32:H$80,'Input-Allocators'!$B$32:$B$80,$F231))*$D231</f>
        <v>0</v>
      </c>
      <c r="L231" s="14">
        <f ca="1">IFERROR(INDEX(L$320:L$343,MATCH($F231,$B$320:$B$343,0))/INDEX($D$320:$D$343,MATCH($F231,$B$320:$B$343,0)),SUMIFS('Input-Allocators'!I$32:I$80,'Input-Allocators'!$B$32:$B$80,$F231))*$D231</f>
        <v>0</v>
      </c>
      <c r="M231" s="14">
        <f ca="1">IFERROR(INDEX(M$320:M$343,MATCH($F231,$B$320:$B$343,0))/INDEX($D$320:$D$343,MATCH($F231,$B$320:$B$343,0)),SUMIFS('Input-Allocators'!J$32:J$80,'Input-Allocators'!$B$32:$B$80,$F231))*$D231</f>
        <v>0</v>
      </c>
      <c r="N231" s="14">
        <f ca="1">IFERROR(INDEX(N$320:N$343,MATCH($F231,$B$320:$B$343,0))/INDEX($D$320:$D$343,MATCH($F231,$B$320:$B$343,0)),SUMIFS('Input-Allocators'!K$32:K$80,'Input-Allocators'!$B$32:$B$80,$F231))*$D231</f>
        <v>0</v>
      </c>
      <c r="O231" s="14">
        <f ca="1">IFERROR(INDEX(O$320:O$343,MATCH($F231,$B$320:$B$343,0))/INDEX($D$320:$D$343,MATCH($F231,$B$320:$B$343,0)),SUMIFS('Input-Allocators'!L$32:L$80,'Input-Allocators'!$B$32:$B$80,$F231))*$D231</f>
        <v>0</v>
      </c>
      <c r="P231" s="14">
        <f ca="1">IFERROR(INDEX(P$320:P$343,MATCH($F231,$B$320:$B$343,0))/INDEX($D$320:$D$343,MATCH($F231,$B$320:$B$343,0)),SUMIFS('Input-Allocators'!M$32:M$80,'Input-Allocators'!$B$32:$B$80,$F231))*$D231</f>
        <v>0</v>
      </c>
      <c r="Q231" s="14">
        <f ca="1">IFERROR(INDEX(Q$320:Q$343,MATCH($F231,$B$320:$B$343,0))/INDEX($D$320:$D$343,MATCH($F231,$B$320:$B$343,0)),SUMIFS('Input-Allocators'!N$32:N$80,'Input-Allocators'!$B$32:$B$80,$F231))*$D231</f>
        <v>0</v>
      </c>
      <c r="R231" s="14">
        <f ca="1">IFERROR(INDEX(R$320:R$343,MATCH($F231,$B$320:$B$343,0))/INDEX($D$320:$D$343,MATCH($F231,$B$320:$B$343,0)),SUMIFS('Input-Allocators'!O$32:O$80,'Input-Allocators'!$B$32:$B$80,$F231))*$D231</f>
        <v>0</v>
      </c>
      <c r="S231" s="14">
        <f ca="1">IFERROR(INDEX(S$320:S$343,MATCH($F231,$B$320:$B$343,0))/INDEX($D$320:$D$343,MATCH($F231,$B$320:$B$343,0)),SUMIFS('Input-Allocators'!P$32:P$80,'Input-Allocators'!$B$32:$B$80,$F231))*$D231</f>
        <v>0</v>
      </c>
      <c r="T231" s="14">
        <f ca="1">IFERROR(INDEX(T$320:T$343,MATCH($F231,$B$320:$B$343,0))/INDEX($D$320:$D$343,MATCH($F231,$B$320:$B$343,0)),SUMIFS('Input-Allocators'!Q$32:Q$80,'Input-Allocators'!$B$32:$B$80,$F231))*$D231</f>
        <v>0</v>
      </c>
      <c r="U231" s="14">
        <f ca="1">IFERROR(INDEX(U$320:U$343,MATCH($F231,$B$320:$B$343,0))/INDEX($D$320:$D$343,MATCH($F231,$B$320:$B$343,0)),SUMIFS('Input-Allocators'!R$32:R$80,'Input-Allocators'!$B$32:$B$80,$F231))*$D231</f>
        <v>0</v>
      </c>
    </row>
    <row r="232" spans="1:22" outlineLevel="1">
      <c r="A232" s="46">
        <f>IF(ISBLANK('Input-Accounts'!A232),"",'Input-Accounts'!A232)</f>
        <v>203</v>
      </c>
      <c r="B232" t="str">
        <f>IF(ISBLANK('Input-Accounts'!B232),"",'Input-Accounts'!B232)</f>
        <v>Subtotal - Customer Account</v>
      </c>
      <c r="C232" s="46" t="str">
        <f>IF(ISBLANK('Input-Accounts'!C232),"",'Input-Accounts'!C232)</f>
        <v/>
      </c>
      <c r="D232" s="174">
        <f ca="1">SUBTOTAL(9,D227:D231)</f>
        <v>0</v>
      </c>
      <c r="E232" s="14">
        <f t="shared" ca="1" si="49"/>
        <v>0</v>
      </c>
      <c r="F232" s="46"/>
      <c r="G232" s="174">
        <f t="shared" ref="G232:U232" ca="1" si="55">SUBTOTAL(9,G227:G231)</f>
        <v>0</v>
      </c>
      <c r="H232" s="174">
        <f t="shared" ca="1" si="55"/>
        <v>0</v>
      </c>
      <c r="I232" s="174">
        <f t="shared" ca="1" si="55"/>
        <v>0</v>
      </c>
      <c r="J232" s="174">
        <f t="shared" ca="1" si="55"/>
        <v>0</v>
      </c>
      <c r="K232" s="174">
        <f t="shared" ca="1" si="55"/>
        <v>0</v>
      </c>
      <c r="L232" s="174">
        <f t="shared" ca="1" si="55"/>
        <v>0</v>
      </c>
      <c r="M232" s="174">
        <f t="shared" ca="1" si="55"/>
        <v>0</v>
      </c>
      <c r="N232" s="174">
        <f t="shared" ca="1" si="55"/>
        <v>0</v>
      </c>
      <c r="O232" s="174">
        <f t="shared" ca="1" si="55"/>
        <v>0</v>
      </c>
      <c r="P232" s="174">
        <f t="shared" ca="1" si="55"/>
        <v>0</v>
      </c>
      <c r="Q232" s="174">
        <f t="shared" ca="1" si="55"/>
        <v>0</v>
      </c>
      <c r="R232" s="174">
        <f t="shared" ca="1" si="55"/>
        <v>0</v>
      </c>
      <c r="S232" s="174">
        <f t="shared" ca="1" si="55"/>
        <v>0</v>
      </c>
      <c r="T232" s="174">
        <f t="shared" ca="1" si="55"/>
        <v>0</v>
      </c>
      <c r="U232" s="174">
        <f t="shared" ca="1" si="55"/>
        <v>0</v>
      </c>
    </row>
    <row r="233" spans="1:22" outlineLevel="1">
      <c r="A233" s="46" t="str">
        <f>IF(ISBLANK('Input-Accounts'!A233),"",'Input-Accounts'!A233)</f>
        <v/>
      </c>
      <c r="B233" t="str">
        <f>IF(ISBLANK('Input-Accounts'!B233),"",'Input-Accounts'!B233)</f>
        <v/>
      </c>
      <c r="D233" s="14"/>
      <c r="E233" s="14"/>
      <c r="F233" s="46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2" outlineLevel="1">
      <c r="A234" s="46">
        <f>IF(ISBLANK('Input-Accounts'!A234),"",'Input-Accounts'!A234)</f>
        <v>204</v>
      </c>
      <c r="B234" s="1" t="str">
        <f>IF(ISBLANK('Input-Accounts'!B234),"",'Input-Accounts'!B234)</f>
        <v>Customer Service &amp; Information Expenses</v>
      </c>
      <c r="D234" s="14"/>
      <c r="E234" s="14"/>
      <c r="F234" s="46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2" outlineLevel="1">
      <c r="A235" s="46">
        <f>IF(ISBLANK('Input-Accounts'!A235),"",'Input-Accounts'!A235)</f>
        <v>205</v>
      </c>
      <c r="B235" s="80" t="str">
        <f>IF(ISBLANK('Input-Accounts'!B235),"",'Input-Accounts'!B235)</f>
        <v xml:space="preserve">Supervision </v>
      </c>
      <c r="C235" s="46">
        <f>IF(ISBLANK('Input-Accounts'!C235),"",'Input-Accounts'!C235)</f>
        <v>907</v>
      </c>
      <c r="D235" s="14">
        <f t="shared" ref="D235:D238" ca="1" si="56">INDIRECT("Classification!"&amp;$D$5&amp;ROW())</f>
        <v>0</v>
      </c>
      <c r="E235" s="14">
        <f t="shared" ca="1" si="49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4">
        <f ca="1">IFERROR(INDEX(G$320:G$343,MATCH($F235,$B$320:$B$343,0))/INDEX($D$320:$D$343,MATCH($F235,$B$320:$B$343,0)),SUMIFS('Input-Allocators'!D$32:D$80,'Input-Allocators'!$B$32:$B$80,$F235))*$D235</f>
        <v>0</v>
      </c>
      <c r="H235" s="14">
        <f ca="1">IFERROR(INDEX(H$320:H$343,MATCH($F235,$B$320:$B$343,0))/INDEX($D$320:$D$343,MATCH($F235,$B$320:$B$343,0)),SUMIFS('Input-Allocators'!E$32:E$80,'Input-Allocators'!$B$32:$B$80,$F235))*$D235</f>
        <v>0</v>
      </c>
      <c r="I235" s="14">
        <f ca="1">IFERROR(INDEX(I$320:I$343,MATCH($F235,$B$320:$B$343,0))/INDEX($D$320:$D$343,MATCH($F235,$B$320:$B$343,0)),SUMIFS('Input-Allocators'!F$32:F$80,'Input-Allocators'!$B$32:$B$80,$F235))*$D235</f>
        <v>0</v>
      </c>
      <c r="J235" s="14">
        <f ca="1">IFERROR(INDEX(J$320:J$343,MATCH($F235,$B$320:$B$343,0))/INDEX($D$320:$D$343,MATCH($F235,$B$320:$B$343,0)),SUMIFS('Input-Allocators'!G$32:G$80,'Input-Allocators'!$B$32:$B$80,$F235))*$D235</f>
        <v>0</v>
      </c>
      <c r="K235" s="14">
        <f ca="1">IFERROR(INDEX(K$320:K$343,MATCH($F235,$B$320:$B$343,0))/INDEX($D$320:$D$343,MATCH($F235,$B$320:$B$343,0)),SUMIFS('Input-Allocators'!H$32:H$80,'Input-Allocators'!$B$32:$B$80,$F235))*$D235</f>
        <v>0</v>
      </c>
      <c r="L235" s="14">
        <f ca="1">IFERROR(INDEX(L$320:L$343,MATCH($F235,$B$320:$B$343,0))/INDEX($D$320:$D$343,MATCH($F235,$B$320:$B$343,0)),SUMIFS('Input-Allocators'!I$32:I$80,'Input-Allocators'!$B$32:$B$80,$F235))*$D235</f>
        <v>0</v>
      </c>
      <c r="M235" s="14">
        <f ca="1">IFERROR(INDEX(M$320:M$343,MATCH($F235,$B$320:$B$343,0))/INDEX($D$320:$D$343,MATCH($F235,$B$320:$B$343,0)),SUMIFS('Input-Allocators'!J$32:J$80,'Input-Allocators'!$B$32:$B$80,$F235))*$D235</f>
        <v>0</v>
      </c>
      <c r="N235" s="14">
        <f ca="1">IFERROR(INDEX(N$320:N$343,MATCH($F235,$B$320:$B$343,0))/INDEX($D$320:$D$343,MATCH($F235,$B$320:$B$343,0)),SUMIFS('Input-Allocators'!K$32:K$80,'Input-Allocators'!$B$32:$B$80,$F235))*$D235</f>
        <v>0</v>
      </c>
      <c r="O235" s="14">
        <f ca="1">IFERROR(INDEX(O$320:O$343,MATCH($F235,$B$320:$B$343,0))/INDEX($D$320:$D$343,MATCH($F235,$B$320:$B$343,0)),SUMIFS('Input-Allocators'!L$32:L$80,'Input-Allocators'!$B$32:$B$80,$F235))*$D235</f>
        <v>0</v>
      </c>
      <c r="P235" s="14">
        <f ca="1">IFERROR(INDEX(P$320:P$343,MATCH($F235,$B$320:$B$343,0))/INDEX($D$320:$D$343,MATCH($F235,$B$320:$B$343,0)),SUMIFS('Input-Allocators'!M$32:M$80,'Input-Allocators'!$B$32:$B$80,$F235))*$D235</f>
        <v>0</v>
      </c>
      <c r="Q235" s="14">
        <f ca="1">IFERROR(INDEX(Q$320:Q$343,MATCH($F235,$B$320:$B$343,0))/INDEX($D$320:$D$343,MATCH($F235,$B$320:$B$343,0)),SUMIFS('Input-Allocators'!N$32:N$80,'Input-Allocators'!$B$32:$B$80,$F235))*$D235</f>
        <v>0</v>
      </c>
      <c r="R235" s="14">
        <f ca="1">IFERROR(INDEX(R$320:R$343,MATCH($F235,$B$320:$B$343,0))/INDEX($D$320:$D$343,MATCH($F235,$B$320:$B$343,0)),SUMIFS('Input-Allocators'!O$32:O$80,'Input-Allocators'!$B$32:$B$80,$F235))*$D235</f>
        <v>0</v>
      </c>
      <c r="S235" s="14">
        <f ca="1">IFERROR(INDEX(S$320:S$343,MATCH($F235,$B$320:$B$343,0))/INDEX($D$320:$D$343,MATCH($F235,$B$320:$B$343,0)),SUMIFS('Input-Allocators'!P$32:P$80,'Input-Allocators'!$B$32:$B$80,$F235))*$D235</f>
        <v>0</v>
      </c>
      <c r="T235" s="14">
        <f ca="1">IFERROR(INDEX(T$320:T$343,MATCH($F235,$B$320:$B$343,0))/INDEX($D$320:$D$343,MATCH($F235,$B$320:$B$343,0)),SUMIFS('Input-Allocators'!Q$32:Q$80,'Input-Allocators'!$B$32:$B$80,$F235))*$D235</f>
        <v>0</v>
      </c>
      <c r="U235" s="14">
        <f ca="1">IFERROR(INDEX(U$320:U$343,MATCH($F235,$B$320:$B$343,0))/INDEX($D$320:$D$343,MATCH($F235,$B$320:$B$343,0)),SUMIFS('Input-Allocators'!R$32:R$80,'Input-Allocators'!$B$32:$B$80,$F235))*$D235</f>
        <v>0</v>
      </c>
    </row>
    <row r="236" spans="1:22" outlineLevel="1">
      <c r="A236" s="46">
        <f>IF(ISBLANK('Input-Accounts'!A236),"",'Input-Accounts'!A236)</f>
        <v>206</v>
      </c>
      <c r="B236" s="80" t="str">
        <f>IF(ISBLANK('Input-Accounts'!B236),"",'Input-Accounts'!B236)</f>
        <v xml:space="preserve">Customer assistance expenses </v>
      </c>
      <c r="C236" s="46">
        <f>IF(ISBLANK('Input-Accounts'!C236),"",'Input-Accounts'!C236)</f>
        <v>908</v>
      </c>
      <c r="D236" s="14">
        <f t="shared" ca="1" si="56"/>
        <v>0</v>
      </c>
      <c r="E236" s="14">
        <f t="shared" ca="1" si="49"/>
        <v>0</v>
      </c>
      <c r="F236" s="3" t="str" cm="1">
        <f t="array" aca="1" ref="F236" ca="1">IF(D236=0,"-",IF('Input-Accounts'!$E236&lt;&gt;0,'Input-Accounts'!$E236,INDEX('Input-Accounts'!$H236:$J236,,MATCH($F$6,'Input-Accounts'!$H$6:$J$6,0))))</f>
        <v>-</v>
      </c>
      <c r="G236" s="14">
        <f ca="1">IFERROR(INDEX(G$320:G$343,MATCH($F236,$B$320:$B$343,0))/INDEX($D$320:$D$343,MATCH($F236,$B$320:$B$343,0)),SUMIFS('Input-Allocators'!D$32:D$80,'Input-Allocators'!$B$32:$B$80,$F236))*$D236</f>
        <v>0</v>
      </c>
      <c r="H236" s="14">
        <f ca="1">IFERROR(INDEX(H$320:H$343,MATCH($F236,$B$320:$B$343,0))/INDEX($D$320:$D$343,MATCH($F236,$B$320:$B$343,0)),SUMIFS('Input-Allocators'!E$32:E$80,'Input-Allocators'!$B$32:$B$80,$F236))*$D236</f>
        <v>0</v>
      </c>
      <c r="I236" s="14">
        <f ca="1">IFERROR(INDEX(I$320:I$343,MATCH($F236,$B$320:$B$343,0))/INDEX($D$320:$D$343,MATCH($F236,$B$320:$B$343,0)),SUMIFS('Input-Allocators'!F$32:F$80,'Input-Allocators'!$B$32:$B$80,$F236))*$D236</f>
        <v>0</v>
      </c>
      <c r="J236" s="14">
        <f ca="1">IFERROR(INDEX(J$320:J$343,MATCH($F236,$B$320:$B$343,0))/INDEX($D$320:$D$343,MATCH($F236,$B$320:$B$343,0)),SUMIFS('Input-Allocators'!G$32:G$80,'Input-Allocators'!$B$32:$B$80,$F236))*$D236</f>
        <v>0</v>
      </c>
      <c r="K236" s="14">
        <f ca="1">IFERROR(INDEX(K$320:K$343,MATCH($F236,$B$320:$B$343,0))/INDEX($D$320:$D$343,MATCH($F236,$B$320:$B$343,0)),SUMIFS('Input-Allocators'!H$32:H$80,'Input-Allocators'!$B$32:$B$80,$F236))*$D236</f>
        <v>0</v>
      </c>
      <c r="L236" s="14">
        <f ca="1">IFERROR(INDEX(L$320:L$343,MATCH($F236,$B$320:$B$343,0))/INDEX($D$320:$D$343,MATCH($F236,$B$320:$B$343,0)),SUMIFS('Input-Allocators'!I$32:I$80,'Input-Allocators'!$B$32:$B$80,$F236))*$D236</f>
        <v>0</v>
      </c>
      <c r="M236" s="14">
        <f ca="1">IFERROR(INDEX(M$320:M$343,MATCH($F236,$B$320:$B$343,0))/INDEX($D$320:$D$343,MATCH($F236,$B$320:$B$343,0)),SUMIFS('Input-Allocators'!J$32:J$80,'Input-Allocators'!$B$32:$B$80,$F236))*$D236</f>
        <v>0</v>
      </c>
      <c r="N236" s="14">
        <f ca="1">IFERROR(INDEX(N$320:N$343,MATCH($F236,$B$320:$B$343,0))/INDEX($D$320:$D$343,MATCH($F236,$B$320:$B$343,0)),SUMIFS('Input-Allocators'!K$32:K$80,'Input-Allocators'!$B$32:$B$80,$F236))*$D236</f>
        <v>0</v>
      </c>
      <c r="O236" s="14">
        <f ca="1">IFERROR(INDEX(O$320:O$343,MATCH($F236,$B$320:$B$343,0))/INDEX($D$320:$D$343,MATCH($F236,$B$320:$B$343,0)),SUMIFS('Input-Allocators'!L$32:L$80,'Input-Allocators'!$B$32:$B$80,$F236))*$D236</f>
        <v>0</v>
      </c>
      <c r="P236" s="14">
        <f ca="1">IFERROR(INDEX(P$320:P$343,MATCH($F236,$B$320:$B$343,0))/INDEX($D$320:$D$343,MATCH($F236,$B$320:$B$343,0)),SUMIFS('Input-Allocators'!M$32:M$80,'Input-Allocators'!$B$32:$B$80,$F236))*$D236</f>
        <v>0</v>
      </c>
      <c r="Q236" s="14">
        <f ca="1">IFERROR(INDEX(Q$320:Q$343,MATCH($F236,$B$320:$B$343,0))/INDEX($D$320:$D$343,MATCH($F236,$B$320:$B$343,0)),SUMIFS('Input-Allocators'!N$32:N$80,'Input-Allocators'!$B$32:$B$80,$F236))*$D236</f>
        <v>0</v>
      </c>
      <c r="R236" s="14">
        <f ca="1">IFERROR(INDEX(R$320:R$343,MATCH($F236,$B$320:$B$343,0))/INDEX($D$320:$D$343,MATCH($F236,$B$320:$B$343,0)),SUMIFS('Input-Allocators'!O$32:O$80,'Input-Allocators'!$B$32:$B$80,$F236))*$D236</f>
        <v>0</v>
      </c>
      <c r="S236" s="14">
        <f ca="1">IFERROR(INDEX(S$320:S$343,MATCH($F236,$B$320:$B$343,0))/INDEX($D$320:$D$343,MATCH($F236,$B$320:$B$343,0)),SUMIFS('Input-Allocators'!P$32:P$80,'Input-Allocators'!$B$32:$B$80,$F236))*$D236</f>
        <v>0</v>
      </c>
      <c r="T236" s="14">
        <f ca="1">IFERROR(INDEX(T$320:T$343,MATCH($F236,$B$320:$B$343,0))/INDEX($D$320:$D$343,MATCH($F236,$B$320:$B$343,0)),SUMIFS('Input-Allocators'!Q$32:Q$80,'Input-Allocators'!$B$32:$B$80,$F236))*$D236</f>
        <v>0</v>
      </c>
      <c r="U236" s="14">
        <f ca="1">IFERROR(INDEX(U$320:U$343,MATCH($F236,$B$320:$B$343,0))/INDEX($D$320:$D$343,MATCH($F236,$B$320:$B$343,0)),SUMIFS('Input-Allocators'!R$32:R$80,'Input-Allocators'!$B$32:$B$80,$F236))*$D236</f>
        <v>0</v>
      </c>
    </row>
    <row r="237" spans="1:22" outlineLevel="1">
      <c r="A237" s="46">
        <f>IF(ISBLANK('Input-Accounts'!A237),"",'Input-Accounts'!A237)</f>
        <v>207</v>
      </c>
      <c r="B237" s="80" t="str">
        <f>IF(ISBLANK('Input-Accounts'!B237),"",'Input-Accounts'!B237)</f>
        <v xml:space="preserve">Informational and instructional advertising expenses </v>
      </c>
      <c r="C237" s="46">
        <f>IF(ISBLANK('Input-Accounts'!C237),"",'Input-Accounts'!C237)</f>
        <v>909</v>
      </c>
      <c r="D237" s="14">
        <f t="shared" ca="1" si="56"/>
        <v>0</v>
      </c>
      <c r="E237" s="14">
        <f t="shared" ca="1" si="49"/>
        <v>0</v>
      </c>
      <c r="F237" s="3" t="str" cm="1">
        <f t="array" aca="1" ref="F237" ca="1">IF(D237=0,"-",IF('Input-Accounts'!$E237&lt;&gt;0,'Input-Accounts'!$E237,INDEX('Input-Accounts'!$H237:$J237,,MATCH($F$6,'Input-Accounts'!$H$6:$J$6,0))))</f>
        <v>-</v>
      </c>
      <c r="G237" s="14">
        <f ca="1">IFERROR(INDEX(G$320:G$343,MATCH($F237,$B$320:$B$343,0))/INDEX($D$320:$D$343,MATCH($F237,$B$320:$B$343,0)),SUMIFS('Input-Allocators'!D$32:D$80,'Input-Allocators'!$B$32:$B$80,$F237))*$D237</f>
        <v>0</v>
      </c>
      <c r="H237" s="14">
        <f ca="1">IFERROR(INDEX(H$320:H$343,MATCH($F237,$B$320:$B$343,0))/INDEX($D$320:$D$343,MATCH($F237,$B$320:$B$343,0)),SUMIFS('Input-Allocators'!E$32:E$80,'Input-Allocators'!$B$32:$B$80,$F237))*$D237</f>
        <v>0</v>
      </c>
      <c r="I237" s="14">
        <f ca="1">IFERROR(INDEX(I$320:I$343,MATCH($F237,$B$320:$B$343,0))/INDEX($D$320:$D$343,MATCH($F237,$B$320:$B$343,0)),SUMIFS('Input-Allocators'!F$32:F$80,'Input-Allocators'!$B$32:$B$80,$F237))*$D237</f>
        <v>0</v>
      </c>
      <c r="J237" s="14">
        <f ca="1">IFERROR(INDEX(J$320:J$343,MATCH($F237,$B$320:$B$343,0))/INDEX($D$320:$D$343,MATCH($F237,$B$320:$B$343,0)),SUMIFS('Input-Allocators'!G$32:G$80,'Input-Allocators'!$B$32:$B$80,$F237))*$D237</f>
        <v>0</v>
      </c>
      <c r="K237" s="14">
        <f ca="1">IFERROR(INDEX(K$320:K$343,MATCH($F237,$B$320:$B$343,0))/INDEX($D$320:$D$343,MATCH($F237,$B$320:$B$343,0)),SUMIFS('Input-Allocators'!H$32:H$80,'Input-Allocators'!$B$32:$B$80,$F237))*$D237</f>
        <v>0</v>
      </c>
      <c r="L237" s="14">
        <f ca="1">IFERROR(INDEX(L$320:L$343,MATCH($F237,$B$320:$B$343,0))/INDEX($D$320:$D$343,MATCH($F237,$B$320:$B$343,0)),SUMIFS('Input-Allocators'!I$32:I$80,'Input-Allocators'!$B$32:$B$80,$F237))*$D237</f>
        <v>0</v>
      </c>
      <c r="M237" s="14">
        <f ca="1">IFERROR(INDEX(M$320:M$343,MATCH($F237,$B$320:$B$343,0))/INDEX($D$320:$D$343,MATCH($F237,$B$320:$B$343,0)),SUMIFS('Input-Allocators'!J$32:J$80,'Input-Allocators'!$B$32:$B$80,$F237))*$D237</f>
        <v>0</v>
      </c>
      <c r="N237" s="14">
        <f ca="1">IFERROR(INDEX(N$320:N$343,MATCH($F237,$B$320:$B$343,0))/INDEX($D$320:$D$343,MATCH($F237,$B$320:$B$343,0)),SUMIFS('Input-Allocators'!K$32:K$80,'Input-Allocators'!$B$32:$B$80,$F237))*$D237</f>
        <v>0</v>
      </c>
      <c r="O237" s="14">
        <f ca="1">IFERROR(INDEX(O$320:O$343,MATCH($F237,$B$320:$B$343,0))/INDEX($D$320:$D$343,MATCH($F237,$B$320:$B$343,0)),SUMIFS('Input-Allocators'!L$32:L$80,'Input-Allocators'!$B$32:$B$80,$F237))*$D237</f>
        <v>0</v>
      </c>
      <c r="P237" s="14">
        <f ca="1">IFERROR(INDEX(P$320:P$343,MATCH($F237,$B$320:$B$343,0))/INDEX($D$320:$D$343,MATCH($F237,$B$320:$B$343,0)),SUMIFS('Input-Allocators'!M$32:M$80,'Input-Allocators'!$B$32:$B$80,$F237))*$D237</f>
        <v>0</v>
      </c>
      <c r="Q237" s="14">
        <f ca="1">IFERROR(INDEX(Q$320:Q$343,MATCH($F237,$B$320:$B$343,0))/INDEX($D$320:$D$343,MATCH($F237,$B$320:$B$343,0)),SUMIFS('Input-Allocators'!N$32:N$80,'Input-Allocators'!$B$32:$B$80,$F237))*$D237</f>
        <v>0</v>
      </c>
      <c r="R237" s="14">
        <f ca="1">IFERROR(INDEX(R$320:R$343,MATCH($F237,$B$320:$B$343,0))/INDEX($D$320:$D$343,MATCH($F237,$B$320:$B$343,0)),SUMIFS('Input-Allocators'!O$32:O$80,'Input-Allocators'!$B$32:$B$80,$F237))*$D237</f>
        <v>0</v>
      </c>
      <c r="S237" s="14">
        <f ca="1">IFERROR(INDEX(S$320:S$343,MATCH($F237,$B$320:$B$343,0))/INDEX($D$320:$D$343,MATCH($F237,$B$320:$B$343,0)),SUMIFS('Input-Allocators'!P$32:P$80,'Input-Allocators'!$B$32:$B$80,$F237))*$D237</f>
        <v>0</v>
      </c>
      <c r="T237" s="14">
        <f ca="1">IFERROR(INDEX(T$320:T$343,MATCH($F237,$B$320:$B$343,0))/INDEX($D$320:$D$343,MATCH($F237,$B$320:$B$343,0)),SUMIFS('Input-Allocators'!Q$32:Q$80,'Input-Allocators'!$B$32:$B$80,$F237))*$D237</f>
        <v>0</v>
      </c>
      <c r="U237" s="14">
        <f ca="1">IFERROR(INDEX(U$320:U$343,MATCH($F237,$B$320:$B$343,0))/INDEX($D$320:$D$343,MATCH($F237,$B$320:$B$343,0)),SUMIFS('Input-Allocators'!R$32:R$80,'Input-Allocators'!$B$32:$B$80,$F237))*$D237</f>
        <v>0</v>
      </c>
    </row>
    <row r="238" spans="1:22" outlineLevel="1">
      <c r="A238" s="46">
        <f>IF(ISBLANK('Input-Accounts'!A238),"",'Input-Accounts'!A238)</f>
        <v>208</v>
      </c>
      <c r="B238" s="80" t="str">
        <f>IF(ISBLANK('Input-Accounts'!B238),"",'Input-Accounts'!B238)</f>
        <v>Miscellaneous customer service and informational expenses</v>
      </c>
      <c r="C238" s="46">
        <f>IF(ISBLANK('Input-Accounts'!C238),"",'Input-Accounts'!C238)</f>
        <v>910</v>
      </c>
      <c r="D238" s="14">
        <f t="shared" ca="1" si="56"/>
        <v>0</v>
      </c>
      <c r="E238" s="14">
        <f t="shared" ca="1" si="49"/>
        <v>0</v>
      </c>
      <c r="F238" s="46" t="str" cm="1">
        <f t="array" aca="1" ref="F238" ca="1">IF(D238=0,"-",IF('Input-Accounts'!$E238&lt;&gt;0,'Input-Accounts'!$E238,INDEX('Input-Accounts'!$H238:$J238,,MATCH($F$6,'Input-Accounts'!$H$6:$J$6,0))))</f>
        <v>-</v>
      </c>
      <c r="G238" s="14">
        <f ca="1">IFERROR(INDEX(G$320:G$343,MATCH($F238,$B$320:$B$343,0))/INDEX($D$320:$D$343,MATCH($F238,$B$320:$B$343,0)),SUMIFS('Input-Allocators'!D$32:D$80,'Input-Allocators'!$B$32:$B$80,$F238))*$D238</f>
        <v>0</v>
      </c>
      <c r="H238" s="14">
        <f ca="1">IFERROR(INDEX(H$320:H$343,MATCH($F238,$B$320:$B$343,0))/INDEX($D$320:$D$343,MATCH($F238,$B$320:$B$343,0)),SUMIFS('Input-Allocators'!E$32:E$80,'Input-Allocators'!$B$32:$B$80,$F238))*$D238</f>
        <v>0</v>
      </c>
      <c r="I238" s="14">
        <f ca="1">IFERROR(INDEX(I$320:I$343,MATCH($F238,$B$320:$B$343,0))/INDEX($D$320:$D$343,MATCH($F238,$B$320:$B$343,0)),SUMIFS('Input-Allocators'!F$32:F$80,'Input-Allocators'!$B$32:$B$80,$F238))*$D238</f>
        <v>0</v>
      </c>
      <c r="J238" s="14">
        <f ca="1">IFERROR(INDEX(J$320:J$343,MATCH($F238,$B$320:$B$343,0))/INDEX($D$320:$D$343,MATCH($F238,$B$320:$B$343,0)),SUMIFS('Input-Allocators'!G$32:G$80,'Input-Allocators'!$B$32:$B$80,$F238))*$D238</f>
        <v>0</v>
      </c>
      <c r="K238" s="14">
        <f ca="1">IFERROR(INDEX(K$320:K$343,MATCH($F238,$B$320:$B$343,0))/INDEX($D$320:$D$343,MATCH($F238,$B$320:$B$343,0)),SUMIFS('Input-Allocators'!H$32:H$80,'Input-Allocators'!$B$32:$B$80,$F238))*$D238</f>
        <v>0</v>
      </c>
      <c r="L238" s="14">
        <f ca="1">IFERROR(INDEX(L$320:L$343,MATCH($F238,$B$320:$B$343,0))/INDEX($D$320:$D$343,MATCH($F238,$B$320:$B$343,0)),SUMIFS('Input-Allocators'!I$32:I$80,'Input-Allocators'!$B$32:$B$80,$F238))*$D238</f>
        <v>0</v>
      </c>
      <c r="M238" s="14">
        <f ca="1">IFERROR(INDEX(M$320:M$343,MATCH($F238,$B$320:$B$343,0))/INDEX($D$320:$D$343,MATCH($F238,$B$320:$B$343,0)),SUMIFS('Input-Allocators'!J$32:J$80,'Input-Allocators'!$B$32:$B$80,$F238))*$D238</f>
        <v>0</v>
      </c>
      <c r="N238" s="14">
        <f ca="1">IFERROR(INDEX(N$320:N$343,MATCH($F238,$B$320:$B$343,0))/INDEX($D$320:$D$343,MATCH($F238,$B$320:$B$343,0)),SUMIFS('Input-Allocators'!K$32:K$80,'Input-Allocators'!$B$32:$B$80,$F238))*$D238</f>
        <v>0</v>
      </c>
      <c r="O238" s="14">
        <f ca="1">IFERROR(INDEX(O$320:O$343,MATCH($F238,$B$320:$B$343,0))/INDEX($D$320:$D$343,MATCH($F238,$B$320:$B$343,0)),SUMIFS('Input-Allocators'!L$32:L$80,'Input-Allocators'!$B$32:$B$80,$F238))*$D238</f>
        <v>0</v>
      </c>
      <c r="P238" s="14">
        <f ca="1">IFERROR(INDEX(P$320:P$343,MATCH($F238,$B$320:$B$343,0))/INDEX($D$320:$D$343,MATCH($F238,$B$320:$B$343,0)),SUMIFS('Input-Allocators'!M$32:M$80,'Input-Allocators'!$B$32:$B$80,$F238))*$D238</f>
        <v>0</v>
      </c>
      <c r="Q238" s="14">
        <f ca="1">IFERROR(INDEX(Q$320:Q$343,MATCH($F238,$B$320:$B$343,0))/INDEX($D$320:$D$343,MATCH($F238,$B$320:$B$343,0)),SUMIFS('Input-Allocators'!N$32:N$80,'Input-Allocators'!$B$32:$B$80,$F238))*$D238</f>
        <v>0</v>
      </c>
      <c r="R238" s="14">
        <f ca="1">IFERROR(INDEX(R$320:R$343,MATCH($F238,$B$320:$B$343,0))/INDEX($D$320:$D$343,MATCH($F238,$B$320:$B$343,0)),SUMIFS('Input-Allocators'!O$32:O$80,'Input-Allocators'!$B$32:$B$80,$F238))*$D238</f>
        <v>0</v>
      </c>
      <c r="S238" s="14">
        <f ca="1">IFERROR(INDEX(S$320:S$343,MATCH($F238,$B$320:$B$343,0))/INDEX($D$320:$D$343,MATCH($F238,$B$320:$B$343,0)),SUMIFS('Input-Allocators'!P$32:P$80,'Input-Allocators'!$B$32:$B$80,$F238))*$D238</f>
        <v>0</v>
      </c>
      <c r="T238" s="14">
        <f ca="1">IFERROR(INDEX(T$320:T$343,MATCH($F238,$B$320:$B$343,0))/INDEX($D$320:$D$343,MATCH($F238,$B$320:$B$343,0)),SUMIFS('Input-Allocators'!Q$32:Q$80,'Input-Allocators'!$B$32:$B$80,$F238))*$D238</f>
        <v>0</v>
      </c>
      <c r="U238" s="14">
        <f ca="1">IFERROR(INDEX(U$320:U$343,MATCH($F238,$B$320:$B$343,0))/INDEX($D$320:$D$343,MATCH($F238,$B$320:$B$343,0)),SUMIFS('Input-Allocators'!R$32:R$80,'Input-Allocators'!$B$32:$B$80,$F238))*$D238</f>
        <v>0</v>
      </c>
    </row>
    <row r="239" spans="1:22" outlineLevel="1">
      <c r="A239" s="46">
        <f>IF(ISBLANK('Input-Accounts'!A239),"",'Input-Accounts'!A239)</f>
        <v>209</v>
      </c>
      <c r="B239" t="str">
        <f>IF(ISBLANK('Input-Accounts'!B239),"",'Input-Accounts'!B239)</f>
        <v>Subtotal - Customer Service &amp; Information Expenses</v>
      </c>
      <c r="C239" s="46" t="str">
        <f>IF(ISBLANK('Input-Accounts'!C239),"",'Input-Accounts'!C239)</f>
        <v/>
      </c>
      <c r="D239" s="174">
        <f ca="1">SUBTOTAL(9,D235:D238)</f>
        <v>0</v>
      </c>
      <c r="E239" s="14">
        <f t="shared" ca="1" si="49"/>
        <v>0</v>
      </c>
      <c r="F239" s="46"/>
      <c r="G239" s="174">
        <f t="shared" ref="G239:U239" ca="1" si="57">SUBTOTAL(9,G235:G238)</f>
        <v>0</v>
      </c>
      <c r="H239" s="174">
        <f t="shared" ca="1" si="57"/>
        <v>0</v>
      </c>
      <c r="I239" s="174">
        <f t="shared" ca="1" si="57"/>
        <v>0</v>
      </c>
      <c r="J239" s="174">
        <f t="shared" ca="1" si="57"/>
        <v>0</v>
      </c>
      <c r="K239" s="174">
        <f t="shared" ca="1" si="57"/>
        <v>0</v>
      </c>
      <c r="L239" s="174">
        <f t="shared" ca="1" si="57"/>
        <v>0</v>
      </c>
      <c r="M239" s="174">
        <f t="shared" ca="1" si="57"/>
        <v>0</v>
      </c>
      <c r="N239" s="174">
        <f t="shared" ca="1" si="57"/>
        <v>0</v>
      </c>
      <c r="O239" s="174">
        <f t="shared" ca="1" si="57"/>
        <v>0</v>
      </c>
      <c r="P239" s="174">
        <f t="shared" ca="1" si="57"/>
        <v>0</v>
      </c>
      <c r="Q239" s="174">
        <f t="shared" ca="1" si="57"/>
        <v>0</v>
      </c>
      <c r="R239" s="174">
        <f t="shared" ca="1" si="57"/>
        <v>0</v>
      </c>
      <c r="S239" s="174">
        <f t="shared" ca="1" si="57"/>
        <v>0</v>
      </c>
      <c r="T239" s="174">
        <f t="shared" ca="1" si="57"/>
        <v>0</v>
      </c>
      <c r="U239" s="174">
        <f t="shared" ca="1" si="57"/>
        <v>0</v>
      </c>
    </row>
    <row r="240" spans="1:22" outlineLevel="1">
      <c r="A240" s="46" t="str">
        <f>IF(ISBLANK('Input-Accounts'!A240),"",'Input-Accounts'!A240)</f>
        <v/>
      </c>
      <c r="B240" s="1" t="str">
        <f>IF(ISBLANK('Input-Accounts'!B240),"",'Input-Accounts'!B240)</f>
        <v/>
      </c>
      <c r="D240" s="14"/>
      <c r="E240" s="14"/>
      <c r="F240" s="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2" outlineLevel="1">
      <c r="A241" s="46">
        <f>IF(ISBLANK('Input-Accounts'!A241),"",'Input-Accounts'!A241)</f>
        <v>210</v>
      </c>
      <c r="B241" s="1" t="str">
        <f>IF(ISBLANK('Input-Accounts'!B241),"",'Input-Accounts'!B241)</f>
        <v>Sales Expenses</v>
      </c>
      <c r="D241" s="14"/>
      <c r="E241" s="14"/>
      <c r="F241" s="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2" outlineLevel="1">
      <c r="A242" s="46">
        <f>IF(ISBLANK('Input-Accounts'!A242),"",'Input-Accounts'!A242)</f>
        <v>211</v>
      </c>
      <c r="B242" s="80" t="str">
        <f>IF(ISBLANK('Input-Accounts'!B242),"",'Input-Accounts'!B242)</f>
        <v>Supervision</v>
      </c>
      <c r="C242" s="46">
        <f>IF(ISBLANK('Input-Accounts'!C242),"",'Input-Accounts'!C242)</f>
        <v>911</v>
      </c>
      <c r="D242" s="14">
        <f t="shared" ref="D242:D245" ca="1" si="58">INDIRECT("Classification!"&amp;$D$5&amp;ROW())</f>
        <v>0</v>
      </c>
      <c r="E242" s="14">
        <f t="shared" ca="1" si="49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4">
        <f ca="1">IFERROR(INDEX(G$320:G$343,MATCH($F242,$B$320:$B$343,0))/INDEX($D$320:$D$343,MATCH($F242,$B$320:$B$343,0)),SUMIFS('Input-Allocators'!D$32:D$80,'Input-Allocators'!$B$32:$B$80,$F242))*$D242</f>
        <v>0</v>
      </c>
      <c r="H242" s="14">
        <f ca="1">IFERROR(INDEX(H$320:H$343,MATCH($F242,$B$320:$B$343,0))/INDEX($D$320:$D$343,MATCH($F242,$B$320:$B$343,0)),SUMIFS('Input-Allocators'!E$32:E$80,'Input-Allocators'!$B$32:$B$80,$F242))*$D242</f>
        <v>0</v>
      </c>
      <c r="I242" s="14">
        <f ca="1">IFERROR(INDEX(I$320:I$343,MATCH($F242,$B$320:$B$343,0))/INDEX($D$320:$D$343,MATCH($F242,$B$320:$B$343,0)),SUMIFS('Input-Allocators'!F$32:F$80,'Input-Allocators'!$B$32:$B$80,$F242))*$D242</f>
        <v>0</v>
      </c>
      <c r="J242" s="14">
        <f ca="1">IFERROR(INDEX(J$320:J$343,MATCH($F242,$B$320:$B$343,0))/INDEX($D$320:$D$343,MATCH($F242,$B$320:$B$343,0)),SUMIFS('Input-Allocators'!G$32:G$80,'Input-Allocators'!$B$32:$B$80,$F242))*$D242</f>
        <v>0</v>
      </c>
      <c r="K242" s="14">
        <f ca="1">IFERROR(INDEX(K$320:K$343,MATCH($F242,$B$320:$B$343,0))/INDEX($D$320:$D$343,MATCH($F242,$B$320:$B$343,0)),SUMIFS('Input-Allocators'!H$32:H$80,'Input-Allocators'!$B$32:$B$80,$F242))*$D242</f>
        <v>0</v>
      </c>
      <c r="L242" s="14">
        <f ca="1">IFERROR(INDEX(L$320:L$343,MATCH($F242,$B$320:$B$343,0))/INDEX($D$320:$D$343,MATCH($F242,$B$320:$B$343,0)),SUMIFS('Input-Allocators'!I$32:I$80,'Input-Allocators'!$B$32:$B$80,$F242))*$D242</f>
        <v>0</v>
      </c>
      <c r="M242" s="14">
        <f ca="1">IFERROR(INDEX(M$320:M$343,MATCH($F242,$B$320:$B$343,0))/INDEX($D$320:$D$343,MATCH($F242,$B$320:$B$343,0)),SUMIFS('Input-Allocators'!J$32:J$80,'Input-Allocators'!$B$32:$B$80,$F242))*$D242</f>
        <v>0</v>
      </c>
      <c r="N242" s="14">
        <f ca="1">IFERROR(INDEX(N$320:N$343,MATCH($F242,$B$320:$B$343,0))/INDEX($D$320:$D$343,MATCH($F242,$B$320:$B$343,0)),SUMIFS('Input-Allocators'!K$32:K$80,'Input-Allocators'!$B$32:$B$80,$F242))*$D242</f>
        <v>0</v>
      </c>
      <c r="O242" s="14">
        <f ca="1">IFERROR(INDEX(O$320:O$343,MATCH($F242,$B$320:$B$343,0))/INDEX($D$320:$D$343,MATCH($F242,$B$320:$B$343,0)),SUMIFS('Input-Allocators'!L$32:L$80,'Input-Allocators'!$B$32:$B$80,$F242))*$D242</f>
        <v>0</v>
      </c>
      <c r="P242" s="14">
        <f ca="1">IFERROR(INDEX(P$320:P$343,MATCH($F242,$B$320:$B$343,0))/INDEX($D$320:$D$343,MATCH($F242,$B$320:$B$343,0)),SUMIFS('Input-Allocators'!M$32:M$80,'Input-Allocators'!$B$32:$B$80,$F242))*$D242</f>
        <v>0</v>
      </c>
      <c r="Q242" s="14">
        <f ca="1">IFERROR(INDEX(Q$320:Q$343,MATCH($F242,$B$320:$B$343,0))/INDEX($D$320:$D$343,MATCH($F242,$B$320:$B$343,0)),SUMIFS('Input-Allocators'!N$32:N$80,'Input-Allocators'!$B$32:$B$80,$F242))*$D242</f>
        <v>0</v>
      </c>
      <c r="R242" s="14">
        <f ca="1">IFERROR(INDEX(R$320:R$343,MATCH($F242,$B$320:$B$343,0))/INDEX($D$320:$D$343,MATCH($F242,$B$320:$B$343,0)),SUMIFS('Input-Allocators'!O$32:O$80,'Input-Allocators'!$B$32:$B$80,$F242))*$D242</f>
        <v>0</v>
      </c>
      <c r="S242" s="14">
        <f ca="1">IFERROR(INDEX(S$320:S$343,MATCH($F242,$B$320:$B$343,0))/INDEX($D$320:$D$343,MATCH($F242,$B$320:$B$343,0)),SUMIFS('Input-Allocators'!P$32:P$80,'Input-Allocators'!$B$32:$B$80,$F242))*$D242</f>
        <v>0</v>
      </c>
      <c r="T242" s="14">
        <f ca="1">IFERROR(INDEX(T$320:T$343,MATCH($F242,$B$320:$B$343,0))/INDEX($D$320:$D$343,MATCH($F242,$B$320:$B$343,0)),SUMIFS('Input-Allocators'!Q$32:Q$80,'Input-Allocators'!$B$32:$B$80,$F242))*$D242</f>
        <v>0</v>
      </c>
      <c r="U242" s="14">
        <f ca="1">IFERROR(INDEX(U$320:U$343,MATCH($F242,$B$320:$B$343,0))/INDEX($D$320:$D$343,MATCH($F242,$B$320:$B$343,0)),SUMIFS('Input-Allocators'!R$32:R$80,'Input-Allocators'!$B$32:$B$80,$F242))*$D242</f>
        <v>0</v>
      </c>
    </row>
    <row r="243" spans="1:22" outlineLevel="1">
      <c r="A243" s="46">
        <f>IF(ISBLANK('Input-Accounts'!A243),"",'Input-Accounts'!A243)</f>
        <v>212</v>
      </c>
      <c r="B243" s="80" t="str">
        <f>IF(ISBLANK('Input-Accounts'!B243),"",'Input-Accounts'!B243)</f>
        <v>Demonstrating and selling expenses</v>
      </c>
      <c r="C243" s="46">
        <f>IF(ISBLANK('Input-Accounts'!C243),"",'Input-Accounts'!C243)</f>
        <v>912</v>
      </c>
      <c r="D243" s="14">
        <f t="shared" ca="1" si="58"/>
        <v>0</v>
      </c>
      <c r="E243" s="14">
        <f t="shared" ca="1" si="49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4">
        <f ca="1">IFERROR(INDEX(G$320:G$343,MATCH($F243,$B$320:$B$343,0))/INDEX($D$320:$D$343,MATCH($F243,$B$320:$B$343,0)),SUMIFS('Input-Allocators'!D$32:D$80,'Input-Allocators'!$B$32:$B$80,$F243))*$D243</f>
        <v>0</v>
      </c>
      <c r="H243" s="14">
        <f ca="1">IFERROR(INDEX(H$320:H$343,MATCH($F243,$B$320:$B$343,0))/INDEX($D$320:$D$343,MATCH($F243,$B$320:$B$343,0)),SUMIFS('Input-Allocators'!E$32:E$80,'Input-Allocators'!$B$32:$B$80,$F243))*$D243</f>
        <v>0</v>
      </c>
      <c r="I243" s="14">
        <f ca="1">IFERROR(INDEX(I$320:I$343,MATCH($F243,$B$320:$B$343,0))/INDEX($D$320:$D$343,MATCH($F243,$B$320:$B$343,0)),SUMIFS('Input-Allocators'!F$32:F$80,'Input-Allocators'!$B$32:$B$80,$F243))*$D243</f>
        <v>0</v>
      </c>
      <c r="J243" s="14">
        <f ca="1">IFERROR(INDEX(J$320:J$343,MATCH($F243,$B$320:$B$343,0))/INDEX($D$320:$D$343,MATCH($F243,$B$320:$B$343,0)),SUMIFS('Input-Allocators'!G$32:G$80,'Input-Allocators'!$B$32:$B$80,$F243))*$D243</f>
        <v>0</v>
      </c>
      <c r="K243" s="14">
        <f ca="1">IFERROR(INDEX(K$320:K$343,MATCH($F243,$B$320:$B$343,0))/INDEX($D$320:$D$343,MATCH($F243,$B$320:$B$343,0)),SUMIFS('Input-Allocators'!H$32:H$80,'Input-Allocators'!$B$32:$B$80,$F243))*$D243</f>
        <v>0</v>
      </c>
      <c r="L243" s="14">
        <f ca="1">IFERROR(INDEX(L$320:L$343,MATCH($F243,$B$320:$B$343,0))/INDEX($D$320:$D$343,MATCH($F243,$B$320:$B$343,0)),SUMIFS('Input-Allocators'!I$32:I$80,'Input-Allocators'!$B$32:$B$80,$F243))*$D243</f>
        <v>0</v>
      </c>
      <c r="M243" s="14">
        <f ca="1">IFERROR(INDEX(M$320:M$343,MATCH($F243,$B$320:$B$343,0))/INDEX($D$320:$D$343,MATCH($F243,$B$320:$B$343,0)),SUMIFS('Input-Allocators'!J$32:J$80,'Input-Allocators'!$B$32:$B$80,$F243))*$D243</f>
        <v>0</v>
      </c>
      <c r="N243" s="14">
        <f ca="1">IFERROR(INDEX(N$320:N$343,MATCH($F243,$B$320:$B$343,0))/INDEX($D$320:$D$343,MATCH($F243,$B$320:$B$343,0)),SUMIFS('Input-Allocators'!K$32:K$80,'Input-Allocators'!$B$32:$B$80,$F243))*$D243</f>
        <v>0</v>
      </c>
      <c r="O243" s="14">
        <f ca="1">IFERROR(INDEX(O$320:O$343,MATCH($F243,$B$320:$B$343,0))/INDEX($D$320:$D$343,MATCH($F243,$B$320:$B$343,0)),SUMIFS('Input-Allocators'!L$32:L$80,'Input-Allocators'!$B$32:$B$80,$F243))*$D243</f>
        <v>0</v>
      </c>
      <c r="P243" s="14">
        <f ca="1">IFERROR(INDEX(P$320:P$343,MATCH($F243,$B$320:$B$343,0))/INDEX($D$320:$D$343,MATCH($F243,$B$320:$B$343,0)),SUMIFS('Input-Allocators'!M$32:M$80,'Input-Allocators'!$B$32:$B$80,$F243))*$D243</f>
        <v>0</v>
      </c>
      <c r="Q243" s="14">
        <f ca="1">IFERROR(INDEX(Q$320:Q$343,MATCH($F243,$B$320:$B$343,0))/INDEX($D$320:$D$343,MATCH($F243,$B$320:$B$343,0)),SUMIFS('Input-Allocators'!N$32:N$80,'Input-Allocators'!$B$32:$B$80,$F243))*$D243</f>
        <v>0</v>
      </c>
      <c r="R243" s="14">
        <f ca="1">IFERROR(INDEX(R$320:R$343,MATCH($F243,$B$320:$B$343,0))/INDEX($D$320:$D$343,MATCH($F243,$B$320:$B$343,0)),SUMIFS('Input-Allocators'!O$32:O$80,'Input-Allocators'!$B$32:$B$80,$F243))*$D243</f>
        <v>0</v>
      </c>
      <c r="S243" s="14">
        <f ca="1">IFERROR(INDEX(S$320:S$343,MATCH($F243,$B$320:$B$343,0))/INDEX($D$320:$D$343,MATCH($F243,$B$320:$B$343,0)),SUMIFS('Input-Allocators'!P$32:P$80,'Input-Allocators'!$B$32:$B$80,$F243))*$D243</f>
        <v>0</v>
      </c>
      <c r="T243" s="14">
        <f ca="1">IFERROR(INDEX(T$320:T$343,MATCH($F243,$B$320:$B$343,0))/INDEX($D$320:$D$343,MATCH($F243,$B$320:$B$343,0)),SUMIFS('Input-Allocators'!Q$32:Q$80,'Input-Allocators'!$B$32:$B$80,$F243))*$D243</f>
        <v>0</v>
      </c>
      <c r="U243" s="14">
        <f ca="1">IFERROR(INDEX(U$320:U$343,MATCH($F243,$B$320:$B$343,0))/INDEX($D$320:$D$343,MATCH($F243,$B$320:$B$343,0)),SUMIFS('Input-Allocators'!R$32:R$80,'Input-Allocators'!$B$32:$B$80,$F243))*$D243</f>
        <v>0</v>
      </c>
    </row>
    <row r="244" spans="1:22" outlineLevel="1">
      <c r="A244" s="46">
        <f>IF(ISBLANK('Input-Accounts'!A244),"",'Input-Accounts'!A244)</f>
        <v>213</v>
      </c>
      <c r="B244" s="80" t="str">
        <f>IF(ISBLANK('Input-Accounts'!B244),"",'Input-Accounts'!B244)</f>
        <v>Advertising expenses</v>
      </c>
      <c r="C244" s="46">
        <f>IF(ISBLANK('Input-Accounts'!C244),"",'Input-Accounts'!C244)</f>
        <v>913</v>
      </c>
      <c r="D244" s="14">
        <f t="shared" ca="1" si="58"/>
        <v>0</v>
      </c>
      <c r="E244" s="14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4">
        <f ca="1">IFERROR(INDEX(G$320:G$343,MATCH($F244,$B$320:$B$343,0))/INDEX($D$320:$D$343,MATCH($F244,$B$320:$B$343,0)),SUMIFS('Input-Allocators'!D$32:D$80,'Input-Allocators'!$B$32:$B$80,$F244))*$D244</f>
        <v>0</v>
      </c>
      <c r="H244" s="14">
        <f ca="1">IFERROR(INDEX(H$320:H$343,MATCH($F244,$B$320:$B$343,0))/INDEX($D$320:$D$343,MATCH($F244,$B$320:$B$343,0)),SUMIFS('Input-Allocators'!E$32:E$80,'Input-Allocators'!$B$32:$B$80,$F244))*$D244</f>
        <v>0</v>
      </c>
      <c r="I244" s="14">
        <f ca="1">IFERROR(INDEX(I$320:I$343,MATCH($F244,$B$320:$B$343,0))/INDEX($D$320:$D$343,MATCH($F244,$B$320:$B$343,0)),SUMIFS('Input-Allocators'!F$32:F$80,'Input-Allocators'!$B$32:$B$80,$F244))*$D244</f>
        <v>0</v>
      </c>
      <c r="J244" s="14">
        <f ca="1">IFERROR(INDEX(J$320:J$343,MATCH($F244,$B$320:$B$343,0))/INDEX($D$320:$D$343,MATCH($F244,$B$320:$B$343,0)),SUMIFS('Input-Allocators'!G$32:G$80,'Input-Allocators'!$B$32:$B$80,$F244))*$D244</f>
        <v>0</v>
      </c>
      <c r="K244" s="14">
        <f ca="1">IFERROR(INDEX(K$320:K$343,MATCH($F244,$B$320:$B$343,0))/INDEX($D$320:$D$343,MATCH($F244,$B$320:$B$343,0)),SUMIFS('Input-Allocators'!H$32:H$80,'Input-Allocators'!$B$32:$B$80,$F244))*$D244</f>
        <v>0</v>
      </c>
      <c r="L244" s="14">
        <f ca="1">IFERROR(INDEX(L$320:L$343,MATCH($F244,$B$320:$B$343,0))/INDEX($D$320:$D$343,MATCH($F244,$B$320:$B$343,0)),SUMIFS('Input-Allocators'!I$32:I$80,'Input-Allocators'!$B$32:$B$80,$F244))*$D244</f>
        <v>0</v>
      </c>
      <c r="M244" s="14">
        <f ca="1">IFERROR(INDEX(M$320:M$343,MATCH($F244,$B$320:$B$343,0))/INDEX($D$320:$D$343,MATCH($F244,$B$320:$B$343,0)),SUMIFS('Input-Allocators'!J$32:J$80,'Input-Allocators'!$B$32:$B$80,$F244))*$D244</f>
        <v>0</v>
      </c>
      <c r="N244" s="14">
        <f ca="1">IFERROR(INDEX(N$320:N$343,MATCH($F244,$B$320:$B$343,0))/INDEX($D$320:$D$343,MATCH($F244,$B$320:$B$343,0)),SUMIFS('Input-Allocators'!K$32:K$80,'Input-Allocators'!$B$32:$B$80,$F244))*$D244</f>
        <v>0</v>
      </c>
      <c r="O244" s="14">
        <f ca="1">IFERROR(INDEX(O$320:O$343,MATCH($F244,$B$320:$B$343,0))/INDEX($D$320:$D$343,MATCH($F244,$B$320:$B$343,0)),SUMIFS('Input-Allocators'!L$32:L$80,'Input-Allocators'!$B$32:$B$80,$F244))*$D244</f>
        <v>0</v>
      </c>
      <c r="P244" s="14">
        <f ca="1">IFERROR(INDEX(P$320:P$343,MATCH($F244,$B$320:$B$343,0))/INDEX($D$320:$D$343,MATCH($F244,$B$320:$B$343,0)),SUMIFS('Input-Allocators'!M$32:M$80,'Input-Allocators'!$B$32:$B$80,$F244))*$D244</f>
        <v>0</v>
      </c>
      <c r="Q244" s="14">
        <f ca="1">IFERROR(INDEX(Q$320:Q$343,MATCH($F244,$B$320:$B$343,0))/INDEX($D$320:$D$343,MATCH($F244,$B$320:$B$343,0)),SUMIFS('Input-Allocators'!N$32:N$80,'Input-Allocators'!$B$32:$B$80,$F244))*$D244</f>
        <v>0</v>
      </c>
      <c r="R244" s="14">
        <f ca="1">IFERROR(INDEX(R$320:R$343,MATCH($F244,$B$320:$B$343,0))/INDEX($D$320:$D$343,MATCH($F244,$B$320:$B$343,0)),SUMIFS('Input-Allocators'!O$32:O$80,'Input-Allocators'!$B$32:$B$80,$F244))*$D244</f>
        <v>0</v>
      </c>
      <c r="S244" s="14">
        <f ca="1">IFERROR(INDEX(S$320:S$343,MATCH($F244,$B$320:$B$343,0))/INDEX($D$320:$D$343,MATCH($F244,$B$320:$B$343,0)),SUMIFS('Input-Allocators'!P$32:P$80,'Input-Allocators'!$B$32:$B$80,$F244))*$D244</f>
        <v>0</v>
      </c>
      <c r="T244" s="14">
        <f ca="1">IFERROR(INDEX(T$320:T$343,MATCH($F244,$B$320:$B$343,0))/INDEX($D$320:$D$343,MATCH($F244,$B$320:$B$343,0)),SUMIFS('Input-Allocators'!Q$32:Q$80,'Input-Allocators'!$B$32:$B$80,$F244))*$D244</f>
        <v>0</v>
      </c>
      <c r="U244" s="14">
        <f ca="1">IFERROR(INDEX(U$320:U$343,MATCH($F244,$B$320:$B$343,0))/INDEX($D$320:$D$343,MATCH($F244,$B$320:$B$343,0)),SUMIFS('Input-Allocators'!R$32:R$80,'Input-Allocators'!$B$32:$B$80,$F244))*$D244</f>
        <v>0</v>
      </c>
    </row>
    <row r="245" spans="1:22" outlineLevel="1">
      <c r="A245" s="46">
        <f>IF(ISBLANK('Input-Accounts'!A245),"",'Input-Accounts'!A245)</f>
        <v>214</v>
      </c>
      <c r="B245" s="80" t="str">
        <f>IF(ISBLANK('Input-Accounts'!B245),"",'Input-Accounts'!B245)</f>
        <v>Miscellaneous sales expenses</v>
      </c>
      <c r="C245" s="46">
        <f>IF(ISBLANK('Input-Accounts'!C245),"",'Input-Accounts'!C245)</f>
        <v>916</v>
      </c>
      <c r="D245" s="14">
        <f t="shared" ca="1" si="58"/>
        <v>0</v>
      </c>
      <c r="E245" s="14">
        <f t="shared" ca="1" si="49"/>
        <v>0</v>
      </c>
      <c r="F245" s="46" t="str" cm="1">
        <f t="array" aca="1" ref="F245" ca="1">IF(D245=0,"-",IF('Input-Accounts'!$E245&lt;&gt;0,'Input-Accounts'!$E245,INDEX('Input-Accounts'!$H245:$J245,,MATCH($F$6,'Input-Accounts'!$H$6:$J$6,0))))</f>
        <v>-</v>
      </c>
      <c r="G245" s="14">
        <f ca="1">IFERROR(INDEX(G$320:G$343,MATCH($F245,$B$320:$B$343,0))/INDEX($D$320:$D$343,MATCH($F245,$B$320:$B$343,0)),SUMIFS('Input-Allocators'!D$32:D$80,'Input-Allocators'!$B$32:$B$80,$F245))*$D245</f>
        <v>0</v>
      </c>
      <c r="H245" s="14">
        <f ca="1">IFERROR(INDEX(H$320:H$343,MATCH($F245,$B$320:$B$343,0))/INDEX($D$320:$D$343,MATCH($F245,$B$320:$B$343,0)),SUMIFS('Input-Allocators'!E$32:E$80,'Input-Allocators'!$B$32:$B$80,$F245))*$D245</f>
        <v>0</v>
      </c>
      <c r="I245" s="14">
        <f ca="1">IFERROR(INDEX(I$320:I$343,MATCH($F245,$B$320:$B$343,0))/INDEX($D$320:$D$343,MATCH($F245,$B$320:$B$343,0)),SUMIFS('Input-Allocators'!F$32:F$80,'Input-Allocators'!$B$32:$B$80,$F245))*$D245</f>
        <v>0</v>
      </c>
      <c r="J245" s="14">
        <f ca="1">IFERROR(INDEX(J$320:J$343,MATCH($F245,$B$320:$B$343,0))/INDEX($D$320:$D$343,MATCH($F245,$B$320:$B$343,0)),SUMIFS('Input-Allocators'!G$32:G$80,'Input-Allocators'!$B$32:$B$80,$F245))*$D245</f>
        <v>0</v>
      </c>
      <c r="K245" s="14">
        <f ca="1">IFERROR(INDEX(K$320:K$343,MATCH($F245,$B$320:$B$343,0))/INDEX($D$320:$D$343,MATCH($F245,$B$320:$B$343,0)),SUMIFS('Input-Allocators'!H$32:H$80,'Input-Allocators'!$B$32:$B$80,$F245))*$D245</f>
        <v>0</v>
      </c>
      <c r="L245" s="14">
        <f ca="1">IFERROR(INDEX(L$320:L$343,MATCH($F245,$B$320:$B$343,0))/INDEX($D$320:$D$343,MATCH($F245,$B$320:$B$343,0)),SUMIFS('Input-Allocators'!I$32:I$80,'Input-Allocators'!$B$32:$B$80,$F245))*$D245</f>
        <v>0</v>
      </c>
      <c r="M245" s="14">
        <f ca="1">IFERROR(INDEX(M$320:M$343,MATCH($F245,$B$320:$B$343,0))/INDEX($D$320:$D$343,MATCH($F245,$B$320:$B$343,0)),SUMIFS('Input-Allocators'!J$32:J$80,'Input-Allocators'!$B$32:$B$80,$F245))*$D245</f>
        <v>0</v>
      </c>
      <c r="N245" s="14">
        <f ca="1">IFERROR(INDEX(N$320:N$343,MATCH($F245,$B$320:$B$343,0))/INDEX($D$320:$D$343,MATCH($F245,$B$320:$B$343,0)),SUMIFS('Input-Allocators'!K$32:K$80,'Input-Allocators'!$B$32:$B$80,$F245))*$D245</f>
        <v>0</v>
      </c>
      <c r="O245" s="14">
        <f ca="1">IFERROR(INDEX(O$320:O$343,MATCH($F245,$B$320:$B$343,0))/INDEX($D$320:$D$343,MATCH($F245,$B$320:$B$343,0)),SUMIFS('Input-Allocators'!L$32:L$80,'Input-Allocators'!$B$32:$B$80,$F245))*$D245</f>
        <v>0</v>
      </c>
      <c r="P245" s="14">
        <f ca="1">IFERROR(INDEX(P$320:P$343,MATCH($F245,$B$320:$B$343,0))/INDEX($D$320:$D$343,MATCH($F245,$B$320:$B$343,0)),SUMIFS('Input-Allocators'!M$32:M$80,'Input-Allocators'!$B$32:$B$80,$F245))*$D245</f>
        <v>0</v>
      </c>
      <c r="Q245" s="14">
        <f ca="1">IFERROR(INDEX(Q$320:Q$343,MATCH($F245,$B$320:$B$343,0))/INDEX($D$320:$D$343,MATCH($F245,$B$320:$B$343,0)),SUMIFS('Input-Allocators'!N$32:N$80,'Input-Allocators'!$B$32:$B$80,$F245))*$D245</f>
        <v>0</v>
      </c>
      <c r="R245" s="14">
        <f ca="1">IFERROR(INDEX(R$320:R$343,MATCH($F245,$B$320:$B$343,0))/INDEX($D$320:$D$343,MATCH($F245,$B$320:$B$343,0)),SUMIFS('Input-Allocators'!O$32:O$80,'Input-Allocators'!$B$32:$B$80,$F245))*$D245</f>
        <v>0</v>
      </c>
      <c r="S245" s="14">
        <f ca="1">IFERROR(INDEX(S$320:S$343,MATCH($F245,$B$320:$B$343,0))/INDEX($D$320:$D$343,MATCH($F245,$B$320:$B$343,0)),SUMIFS('Input-Allocators'!P$32:P$80,'Input-Allocators'!$B$32:$B$80,$F245))*$D245</f>
        <v>0</v>
      </c>
      <c r="T245" s="14">
        <f ca="1">IFERROR(INDEX(T$320:T$343,MATCH($F245,$B$320:$B$343,0))/INDEX($D$320:$D$343,MATCH($F245,$B$320:$B$343,0)),SUMIFS('Input-Allocators'!Q$32:Q$80,'Input-Allocators'!$B$32:$B$80,$F245))*$D245</f>
        <v>0</v>
      </c>
      <c r="U245" s="14">
        <f ca="1">IFERROR(INDEX(U$320:U$343,MATCH($F245,$B$320:$B$343,0))/INDEX($D$320:$D$343,MATCH($F245,$B$320:$B$343,0)),SUMIFS('Input-Allocators'!R$32:R$80,'Input-Allocators'!$B$32:$B$80,$F245))*$D245</f>
        <v>0</v>
      </c>
    </row>
    <row r="246" spans="1:22" outlineLevel="1">
      <c r="A246" s="46">
        <f>IF(ISBLANK('Input-Accounts'!A246),"",'Input-Accounts'!A246)</f>
        <v>215</v>
      </c>
      <c r="B246" t="str">
        <f>IF(ISBLANK('Input-Accounts'!B246),"",'Input-Accounts'!B246)</f>
        <v>Subtotal - Sales Expenses</v>
      </c>
      <c r="C246" s="46" t="str">
        <f>IF(ISBLANK('Input-Accounts'!C246),"",'Input-Accounts'!C246)</f>
        <v/>
      </c>
      <c r="D246" s="174">
        <f ca="1">SUBTOTAL(9,D242:D245)</f>
        <v>0</v>
      </c>
      <c r="E246" s="14">
        <f t="shared" ca="1" si="49"/>
        <v>0</v>
      </c>
      <c r="F246" s="46"/>
      <c r="G246" s="174">
        <f t="shared" ref="G246:U246" ca="1" si="59">SUBTOTAL(9,G242:G245)</f>
        <v>0</v>
      </c>
      <c r="H246" s="174">
        <f t="shared" ca="1" si="59"/>
        <v>0</v>
      </c>
      <c r="I246" s="174">
        <f t="shared" ca="1" si="59"/>
        <v>0</v>
      </c>
      <c r="J246" s="174">
        <f t="shared" ca="1" si="59"/>
        <v>0</v>
      </c>
      <c r="K246" s="174">
        <f t="shared" ca="1" si="59"/>
        <v>0</v>
      </c>
      <c r="L246" s="174">
        <f t="shared" ca="1" si="59"/>
        <v>0</v>
      </c>
      <c r="M246" s="174">
        <f t="shared" ca="1" si="59"/>
        <v>0</v>
      </c>
      <c r="N246" s="174">
        <f t="shared" ca="1" si="59"/>
        <v>0</v>
      </c>
      <c r="O246" s="174">
        <f t="shared" ca="1" si="59"/>
        <v>0</v>
      </c>
      <c r="P246" s="174">
        <f t="shared" ca="1" si="59"/>
        <v>0</v>
      </c>
      <c r="Q246" s="174">
        <f t="shared" ca="1" si="59"/>
        <v>0</v>
      </c>
      <c r="R246" s="174">
        <f t="shared" ca="1" si="59"/>
        <v>0</v>
      </c>
      <c r="S246" s="174">
        <f t="shared" ca="1" si="59"/>
        <v>0</v>
      </c>
      <c r="T246" s="174">
        <f t="shared" ca="1" si="59"/>
        <v>0</v>
      </c>
      <c r="U246" s="174">
        <f t="shared" ca="1" si="59"/>
        <v>0</v>
      </c>
    </row>
    <row r="247" spans="1:22" outlineLevel="1">
      <c r="A247" s="46" t="str">
        <f>IF(ISBLANK('Input-Accounts'!A247),"",'Input-Accounts'!A247)</f>
        <v/>
      </c>
      <c r="B247" t="str">
        <f>IF(ISBLANK('Input-Accounts'!B247),"",'Input-Accounts'!B247)</f>
        <v/>
      </c>
      <c r="D247" s="14"/>
      <c r="E247" s="14"/>
      <c r="F247" s="46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2">
      <c r="A248" s="46">
        <f>IF(ISBLANK('Input-Accounts'!A248),"",'Input-Accounts'!A248)</f>
        <v>216</v>
      </c>
      <c r="B248" s="10" t="str">
        <f>IF(ISBLANK('Input-Accounts'!B248),"",'Input-Accounts'!B248)</f>
        <v>Total Customer Accounts, Service, and Sales Expense</v>
      </c>
      <c r="C248" s="46" t="str">
        <f>IF(ISBLANK('Input-Accounts'!C248),"",'Input-Accounts'!C248)</f>
        <v/>
      </c>
      <c r="D248" s="175">
        <f ca="1">SUBTOTAL(9,D227:D246)</f>
        <v>0</v>
      </c>
      <c r="E248" s="14">
        <f t="shared" ref="E248:E289" ca="1" si="60">IFERROR(IF(D248="","",IF(D248=0,0,IF(ABS(D248-SUM($G248:$U248))&lt;Check_Limit,0,1))),1)</f>
        <v>0</v>
      </c>
      <c r="F248" s="46"/>
      <c r="G248" s="175">
        <f t="shared" ref="G248:U248" ca="1" si="61">SUBTOTAL(9,G227:G246)</f>
        <v>0</v>
      </c>
      <c r="H248" s="175">
        <f t="shared" ca="1" si="61"/>
        <v>0</v>
      </c>
      <c r="I248" s="175">
        <f t="shared" ca="1" si="61"/>
        <v>0</v>
      </c>
      <c r="J248" s="175">
        <f t="shared" ca="1" si="61"/>
        <v>0</v>
      </c>
      <c r="K248" s="175">
        <f t="shared" ca="1" si="61"/>
        <v>0</v>
      </c>
      <c r="L248" s="175">
        <f t="shared" ca="1" si="61"/>
        <v>0</v>
      </c>
      <c r="M248" s="175">
        <f t="shared" ca="1" si="61"/>
        <v>0</v>
      </c>
      <c r="N248" s="175">
        <f t="shared" ca="1" si="61"/>
        <v>0</v>
      </c>
      <c r="O248" s="175">
        <f t="shared" ca="1" si="61"/>
        <v>0</v>
      </c>
      <c r="P248" s="175">
        <f t="shared" ca="1" si="61"/>
        <v>0</v>
      </c>
      <c r="Q248" s="175">
        <f t="shared" ca="1" si="61"/>
        <v>0</v>
      </c>
      <c r="R248" s="175">
        <f t="shared" ca="1" si="61"/>
        <v>0</v>
      </c>
      <c r="S248" s="175">
        <f t="shared" ca="1" si="61"/>
        <v>0</v>
      </c>
      <c r="T248" s="175">
        <f t="shared" ca="1" si="61"/>
        <v>0</v>
      </c>
      <c r="U248" s="175">
        <f t="shared" ca="1" si="61"/>
        <v>0</v>
      </c>
    </row>
    <row r="249" spans="1:22">
      <c r="A249" s="46" t="str">
        <f>IF(ISBLANK('Input-Accounts'!A249),"",'Input-Accounts'!A249)</f>
        <v/>
      </c>
      <c r="B249" s="10" t="str">
        <f>IF(ISBLANK('Input-Accounts'!B249),"",'Input-Accounts'!B249)</f>
        <v/>
      </c>
      <c r="D249" s="14"/>
      <c r="E249" s="14"/>
      <c r="F249" s="46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2">
      <c r="A250" s="46">
        <f>IF(ISBLANK('Input-Accounts'!A250),"",'Input-Accounts'!A250)</f>
        <v>217</v>
      </c>
      <c r="B250" s="10" t="str">
        <f>IF(ISBLANK('Input-Accounts'!B250),"",'Input-Accounts'!B250)</f>
        <v>Administrative and General Expenses</v>
      </c>
      <c r="D250" s="14"/>
      <c r="E250" s="14"/>
      <c r="F250" s="46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2" outlineLevel="1">
      <c r="A251" s="46">
        <f>IF(ISBLANK('Input-Accounts'!A251),"",'Input-Accounts'!A251)</f>
        <v>218</v>
      </c>
      <c r="B251" s="80" t="str">
        <f>IF(ISBLANK('Input-Accounts'!B251),"",'Input-Accounts'!B251)</f>
        <v>Administrative and general salaries</v>
      </c>
      <c r="C251" s="46">
        <f>IF(ISBLANK('Input-Accounts'!C251),"",'Input-Accounts'!C251)</f>
        <v>920</v>
      </c>
      <c r="D251" s="14">
        <f t="shared" ref="D251:D264" ca="1" si="62">INDIRECT("Classification!"&amp;$D$5&amp;ROW())</f>
        <v>1879.1796790496553</v>
      </c>
      <c r="E251" s="14">
        <f t="shared" ca="1" si="60"/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INT_OML</v>
      </c>
      <c r="G251" s="14">
        <f ca="1">IFERROR(INDEX(G$320:G$343,MATCH($F251,$B$320:$B$343,0))/INDEX($D$320:$D$343,MATCH($F251,$B$320:$B$343,0)),SUMIFS('Input-Allocators'!D$32:D$80,'Input-Allocators'!$B$32:$B$80,$F251))*$D251</f>
        <v>1470.8245370537554</v>
      </c>
      <c r="H251" s="14">
        <f ca="1">IFERROR(INDEX(H$320:H$343,MATCH($F251,$B$320:$B$343,0))/INDEX($D$320:$D$343,MATCH($F251,$B$320:$B$343,0)),SUMIFS('Input-Allocators'!E$32:E$80,'Input-Allocators'!$B$32:$B$80,$F251))*$D251</f>
        <v>80.730574386246616</v>
      </c>
      <c r="I251" s="14">
        <f ca="1">IFERROR(INDEX(I$320:I$343,MATCH($F251,$B$320:$B$343,0))/INDEX($D$320:$D$343,MATCH($F251,$B$320:$B$343,0)),SUMIFS('Input-Allocators'!F$32:F$80,'Input-Allocators'!$B$32:$B$80,$F251))*$D251</f>
        <v>70.124844400294137</v>
      </c>
      <c r="J251" s="14">
        <f ca="1">IFERROR(INDEX(J$320:J$343,MATCH($F251,$B$320:$B$343,0))/INDEX($D$320:$D$343,MATCH($F251,$B$320:$B$343,0)),SUMIFS('Input-Allocators'!G$32:G$80,'Input-Allocators'!$B$32:$B$80,$F251))*$D251</f>
        <v>150.22830335185665</v>
      </c>
      <c r="K251" s="14">
        <f ca="1">IFERROR(INDEX(K$320:K$343,MATCH($F251,$B$320:$B$343,0))/INDEX($D$320:$D$343,MATCH($F251,$B$320:$B$343,0)),SUMIFS('Input-Allocators'!H$32:H$80,'Input-Allocators'!$B$32:$B$80,$F251))*$D251</f>
        <v>0.60523731953517657</v>
      </c>
      <c r="L251" s="14">
        <f ca="1">IFERROR(INDEX(L$320:L$343,MATCH($F251,$B$320:$B$343,0))/INDEX($D$320:$D$343,MATCH($F251,$B$320:$B$343,0)),SUMIFS('Input-Allocators'!I$32:I$80,'Input-Allocators'!$B$32:$B$80,$F251))*$D251</f>
        <v>2.5251260455868527</v>
      </c>
      <c r="M251" s="14">
        <f ca="1">IFERROR(INDEX(M$320:M$343,MATCH($F251,$B$320:$B$343,0))/INDEX($D$320:$D$343,MATCH($F251,$B$320:$B$343,0)),SUMIFS('Input-Allocators'!J$32:J$80,'Input-Allocators'!$B$32:$B$80,$F251))*$D251</f>
        <v>50.774450518254056</v>
      </c>
      <c r="N251" s="14">
        <f ca="1">IFERROR(INDEX(N$320:N$343,MATCH($F251,$B$320:$B$343,0))/INDEX($D$320:$D$343,MATCH($F251,$B$320:$B$343,0)),SUMIFS('Input-Allocators'!K$32:K$80,'Input-Allocators'!$B$32:$B$80,$F251))*$D251</f>
        <v>16.345831533510768</v>
      </c>
      <c r="O251" s="14">
        <f ca="1">IFERROR(INDEX(O$320:O$343,MATCH($F251,$B$320:$B$343,0))/INDEX($D$320:$D$343,MATCH($F251,$B$320:$B$343,0)),SUMIFS('Input-Allocators'!L$32:L$80,'Input-Allocators'!$B$32:$B$80,$F251))*$D251</f>
        <v>37.020774440616101</v>
      </c>
      <c r="P251" s="14">
        <f ca="1">IFERROR(INDEX(P$320:P$343,MATCH($F251,$B$320:$B$343,0))/INDEX($D$320:$D$343,MATCH($F251,$B$320:$B$343,0)),SUMIFS('Input-Allocators'!M$32:M$80,'Input-Allocators'!$B$32:$B$80,$F251))*$D251</f>
        <v>0</v>
      </c>
      <c r="Q251" s="14">
        <f ca="1">IFERROR(INDEX(Q$320:Q$343,MATCH($F251,$B$320:$B$343,0))/INDEX($D$320:$D$343,MATCH($F251,$B$320:$B$343,0)),SUMIFS('Input-Allocators'!N$32:N$80,'Input-Allocators'!$B$32:$B$80,$F251))*$D251</f>
        <v>0</v>
      </c>
      <c r="R251" s="14">
        <f ca="1">IFERROR(INDEX(R$320:R$343,MATCH($F251,$B$320:$B$343,0))/INDEX($D$320:$D$343,MATCH($F251,$B$320:$B$343,0)),SUMIFS('Input-Allocators'!O$32:O$80,'Input-Allocators'!$B$32:$B$80,$F251))*$D251</f>
        <v>0</v>
      </c>
      <c r="S251" s="14">
        <f ca="1">IFERROR(INDEX(S$320:S$343,MATCH($F251,$B$320:$B$343,0))/INDEX($D$320:$D$343,MATCH($F251,$B$320:$B$343,0)),SUMIFS('Input-Allocators'!P$32:P$80,'Input-Allocators'!$B$32:$B$80,$F251))*$D251</f>
        <v>0</v>
      </c>
      <c r="T251" s="14">
        <f ca="1">IFERROR(INDEX(T$320:T$343,MATCH($F251,$B$320:$B$343,0))/INDEX($D$320:$D$343,MATCH($F251,$B$320:$B$343,0)),SUMIFS('Input-Allocators'!Q$32:Q$80,'Input-Allocators'!$B$32:$B$80,$F251))*$D251</f>
        <v>0</v>
      </c>
      <c r="U251" s="14">
        <f ca="1">IFERROR(INDEX(U$320:U$343,MATCH($F251,$B$320:$B$343,0))/INDEX($D$320:$D$343,MATCH($F251,$B$320:$B$343,0)),SUMIFS('Input-Allocators'!R$32:R$80,'Input-Allocators'!$B$32:$B$80,$F251))*$D251</f>
        <v>0</v>
      </c>
      <c r="V251" s="1"/>
    </row>
    <row r="252" spans="1:22" outlineLevel="1">
      <c r="A252" s="46">
        <f>IF(ISBLANK('Input-Accounts'!A252),"",'Input-Accounts'!A252)</f>
        <v>219</v>
      </c>
      <c r="B252" s="80" t="str">
        <f>IF(ISBLANK('Input-Accounts'!B252),"",'Input-Accounts'!B252)</f>
        <v>Office supplies and expenses</v>
      </c>
      <c r="C252" s="46">
        <f>IF(ISBLANK('Input-Accounts'!C252),"",'Input-Accounts'!C252)</f>
        <v>921</v>
      </c>
      <c r="D252" s="14">
        <f t="shared" ca="1" si="62"/>
        <v>2744.172477653603</v>
      </c>
      <c r="E252" s="14">
        <f t="shared" ca="1" si="60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INT_OML</v>
      </c>
      <c r="G252" s="14">
        <f ca="1">IFERROR(INDEX(G$320:G$343,MATCH($F252,$B$320:$B$343,0))/INDEX($D$320:$D$343,MATCH($F252,$B$320:$B$343,0)),SUMIFS('Input-Allocators'!D$32:D$80,'Input-Allocators'!$B$32:$B$80,$F252))*$D252</f>
        <v>2147.8500747101075</v>
      </c>
      <c r="H252" s="14">
        <f ca="1">IFERROR(INDEX(H$320:H$343,MATCH($F252,$B$320:$B$343,0))/INDEX($D$320:$D$343,MATCH($F252,$B$320:$B$343,0)),SUMIFS('Input-Allocators'!E$32:E$80,'Input-Allocators'!$B$32:$B$80,$F252))*$D252</f>
        <v>117.89113239450424</v>
      </c>
      <c r="I252" s="14">
        <f ca="1">IFERROR(INDEX(I$320:I$343,MATCH($F252,$B$320:$B$343,0))/INDEX($D$320:$D$343,MATCH($F252,$B$320:$B$343,0)),SUMIFS('Input-Allocators'!F$32:F$80,'Input-Allocators'!$B$32:$B$80,$F252))*$D252</f>
        <v>102.40354881889058</v>
      </c>
      <c r="J252" s="14">
        <f ca="1">IFERROR(INDEX(J$320:J$343,MATCH($F252,$B$320:$B$343,0))/INDEX($D$320:$D$343,MATCH($F252,$B$320:$B$343,0)),SUMIFS('Input-Allocators'!G$32:G$80,'Input-Allocators'!$B$32:$B$80,$F252))*$D252</f>
        <v>219.37890241088979</v>
      </c>
      <c r="K252" s="14">
        <f ca="1">IFERROR(INDEX(K$320:K$343,MATCH($F252,$B$320:$B$343,0))/INDEX($D$320:$D$343,MATCH($F252,$B$320:$B$343,0)),SUMIFS('Input-Allocators'!H$32:H$80,'Input-Allocators'!$B$32:$B$80,$F252))*$D252</f>
        <v>0.88383011653106747</v>
      </c>
      <c r="L252" s="14">
        <f ca="1">IFERROR(INDEX(L$320:L$343,MATCH($F252,$B$320:$B$343,0))/INDEX($D$320:$D$343,MATCH($F252,$B$320:$B$343,0)),SUMIFS('Input-Allocators'!I$32:I$80,'Input-Allocators'!$B$32:$B$80,$F252))*$D252</f>
        <v>3.6874501540002109</v>
      </c>
      <c r="M252" s="14">
        <f ca="1">IFERROR(INDEX(M$320:M$343,MATCH($F252,$B$320:$B$343,0))/INDEX($D$320:$D$343,MATCH($F252,$B$320:$B$343,0)),SUMIFS('Input-Allocators'!J$32:J$80,'Input-Allocators'!$B$32:$B$80,$F252))*$D252</f>
        <v>74.146102809414074</v>
      </c>
      <c r="N252" s="14">
        <f ca="1">IFERROR(INDEX(N$320:N$343,MATCH($F252,$B$320:$B$343,0))/INDEX($D$320:$D$343,MATCH($F252,$B$320:$B$343,0)),SUMIFS('Input-Allocators'!K$32:K$80,'Input-Allocators'!$B$32:$B$80,$F252))*$D252</f>
        <v>23.869873391408348</v>
      </c>
      <c r="O252" s="14">
        <f ca="1">IFERROR(INDEX(O$320:O$343,MATCH($F252,$B$320:$B$343,0))/INDEX($D$320:$D$343,MATCH($F252,$B$320:$B$343,0)),SUMIFS('Input-Allocators'!L$32:L$80,'Input-Allocators'!$B$32:$B$80,$F252))*$D252</f>
        <v>54.061562847858049</v>
      </c>
      <c r="P252" s="14">
        <f ca="1">IFERROR(INDEX(P$320:P$343,MATCH($F252,$B$320:$B$343,0))/INDEX($D$320:$D$343,MATCH($F252,$B$320:$B$343,0)),SUMIFS('Input-Allocators'!M$32:M$80,'Input-Allocators'!$B$32:$B$80,$F252))*$D252</f>
        <v>0</v>
      </c>
      <c r="Q252" s="14">
        <f ca="1">IFERROR(INDEX(Q$320:Q$343,MATCH($F252,$B$320:$B$343,0))/INDEX($D$320:$D$343,MATCH($F252,$B$320:$B$343,0)),SUMIFS('Input-Allocators'!N$32:N$80,'Input-Allocators'!$B$32:$B$80,$F252))*$D252</f>
        <v>0</v>
      </c>
      <c r="R252" s="14">
        <f ca="1">IFERROR(INDEX(R$320:R$343,MATCH($F252,$B$320:$B$343,0))/INDEX($D$320:$D$343,MATCH($F252,$B$320:$B$343,0)),SUMIFS('Input-Allocators'!O$32:O$80,'Input-Allocators'!$B$32:$B$80,$F252))*$D252</f>
        <v>0</v>
      </c>
      <c r="S252" s="14">
        <f ca="1">IFERROR(INDEX(S$320:S$343,MATCH($F252,$B$320:$B$343,0))/INDEX($D$320:$D$343,MATCH($F252,$B$320:$B$343,0)),SUMIFS('Input-Allocators'!P$32:P$80,'Input-Allocators'!$B$32:$B$80,$F252))*$D252</f>
        <v>0</v>
      </c>
      <c r="T252" s="14">
        <f ca="1">IFERROR(INDEX(T$320:T$343,MATCH($F252,$B$320:$B$343,0))/INDEX($D$320:$D$343,MATCH($F252,$B$320:$B$343,0)),SUMIFS('Input-Allocators'!Q$32:Q$80,'Input-Allocators'!$B$32:$B$80,$F252))*$D252</f>
        <v>0</v>
      </c>
      <c r="U252" s="14">
        <f ca="1">IFERROR(INDEX(U$320:U$343,MATCH($F252,$B$320:$B$343,0))/INDEX($D$320:$D$343,MATCH($F252,$B$320:$B$343,0)),SUMIFS('Input-Allocators'!R$32:R$80,'Input-Allocators'!$B$32:$B$80,$F252))*$D252</f>
        <v>0</v>
      </c>
    </row>
    <row r="253" spans="1:22" outlineLevel="1">
      <c r="A253" s="46">
        <f>IF(ISBLANK('Input-Accounts'!A253),"",'Input-Accounts'!A253)</f>
        <v>220</v>
      </c>
      <c r="B253" s="80" t="str">
        <f>IF(ISBLANK('Input-Accounts'!B253),"",'Input-Accounts'!B253)</f>
        <v>Administrative expenses transferred—Credit</v>
      </c>
      <c r="C253" s="46">
        <f>IF(ISBLANK('Input-Accounts'!C253),"",'Input-Accounts'!C253)</f>
        <v>922</v>
      </c>
      <c r="D253" s="14">
        <f t="shared" ca="1" si="62"/>
        <v>-466.94174903407338</v>
      </c>
      <c r="E253" s="14">
        <f t="shared" ca="1" si="60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INT_OML</v>
      </c>
      <c r="G253" s="14">
        <f ca="1">IFERROR(INDEX(G$320:G$343,MATCH($F253,$B$320:$B$343,0))/INDEX($D$320:$D$343,MATCH($F253,$B$320:$B$343,0)),SUMIFS('Input-Allocators'!D$32:D$80,'Input-Allocators'!$B$32:$B$80,$F253))*$D253</f>
        <v>-365.47297180301416</v>
      </c>
      <c r="H253" s="14">
        <f ca="1">IFERROR(INDEX(H$320:H$343,MATCH($F253,$B$320:$B$343,0))/INDEX($D$320:$D$343,MATCH($F253,$B$320:$B$343,0)),SUMIFS('Input-Allocators'!E$32:E$80,'Input-Allocators'!$B$32:$B$80,$F253))*$D253</f>
        <v>-20.060069840422788</v>
      </c>
      <c r="I253" s="14">
        <f ca="1">IFERROR(INDEX(I$320:I$343,MATCH($F253,$B$320:$B$343,0))/INDEX($D$320:$D$343,MATCH($F253,$B$320:$B$343,0)),SUMIFS('Input-Allocators'!F$32:F$80,'Input-Allocators'!$B$32:$B$80,$F253))*$D253</f>
        <v>-17.424740092748927</v>
      </c>
      <c r="J253" s="14">
        <f ca="1">IFERROR(INDEX(J$320:J$343,MATCH($F253,$B$320:$B$343,0))/INDEX($D$320:$D$343,MATCH($F253,$B$320:$B$343,0)),SUMIFS('Input-Allocators'!G$32:G$80,'Input-Allocators'!$B$32:$B$80,$F253))*$D253</f>
        <v>-37.328983227943745</v>
      </c>
      <c r="K253" s="14">
        <f ca="1">IFERROR(INDEX(K$320:K$343,MATCH($F253,$B$320:$B$343,0))/INDEX($D$320:$D$343,MATCH($F253,$B$320:$B$343,0)),SUMIFS('Input-Allocators'!H$32:H$80,'Input-Allocators'!$B$32:$B$80,$F253))*$D253</f>
        <v>-0.15039039412525598</v>
      </c>
      <c r="L253" s="14">
        <f ca="1">IFERROR(INDEX(L$320:L$343,MATCH($F253,$B$320:$B$343,0))/INDEX($D$320:$D$343,MATCH($F253,$B$320:$B$343,0)),SUMIFS('Input-Allocators'!I$32:I$80,'Input-Allocators'!$B$32:$B$80,$F253))*$D253</f>
        <v>-0.62744759609901157</v>
      </c>
      <c r="M253" s="14">
        <f ca="1">IFERROR(INDEX(M$320:M$343,MATCH($F253,$B$320:$B$343,0))/INDEX($D$320:$D$343,MATCH($F253,$B$320:$B$343,0)),SUMIFS('Input-Allocators'!J$32:J$80,'Input-Allocators'!$B$32:$B$80,$F253))*$D253</f>
        <v>-12.616521451119356</v>
      </c>
      <c r="N253" s="14">
        <f ca="1">IFERROR(INDEX(N$320:N$343,MATCH($F253,$B$320:$B$343,0))/INDEX($D$320:$D$343,MATCH($F253,$B$320:$B$343,0)),SUMIFS('Input-Allocators'!K$32:K$80,'Input-Allocators'!$B$32:$B$80,$F253))*$D253</f>
        <v>-4.0616399010518176</v>
      </c>
      <c r="O253" s="14">
        <f ca="1">IFERROR(INDEX(O$320:O$343,MATCH($F253,$B$320:$B$343,0))/INDEX($D$320:$D$343,MATCH($F253,$B$320:$B$343,0)),SUMIFS('Input-Allocators'!L$32:L$80,'Input-Allocators'!$B$32:$B$80,$F253))*$D253</f>
        <v>-9.1989847275484635</v>
      </c>
      <c r="P253" s="14">
        <f ca="1">IFERROR(INDEX(P$320:P$343,MATCH($F253,$B$320:$B$343,0))/INDEX($D$320:$D$343,MATCH($F253,$B$320:$B$343,0)),SUMIFS('Input-Allocators'!M$32:M$80,'Input-Allocators'!$B$32:$B$80,$F253))*$D253</f>
        <v>0</v>
      </c>
      <c r="Q253" s="14">
        <f ca="1">IFERROR(INDEX(Q$320:Q$343,MATCH($F253,$B$320:$B$343,0))/INDEX($D$320:$D$343,MATCH($F253,$B$320:$B$343,0)),SUMIFS('Input-Allocators'!N$32:N$80,'Input-Allocators'!$B$32:$B$80,$F253))*$D253</f>
        <v>0</v>
      </c>
      <c r="R253" s="14">
        <f ca="1">IFERROR(INDEX(R$320:R$343,MATCH($F253,$B$320:$B$343,0))/INDEX($D$320:$D$343,MATCH($F253,$B$320:$B$343,0)),SUMIFS('Input-Allocators'!O$32:O$80,'Input-Allocators'!$B$32:$B$80,$F253))*$D253</f>
        <v>0</v>
      </c>
      <c r="S253" s="14">
        <f ca="1">IFERROR(INDEX(S$320:S$343,MATCH($F253,$B$320:$B$343,0))/INDEX($D$320:$D$343,MATCH($F253,$B$320:$B$343,0)),SUMIFS('Input-Allocators'!P$32:P$80,'Input-Allocators'!$B$32:$B$80,$F253))*$D253</f>
        <v>0</v>
      </c>
      <c r="T253" s="14">
        <f ca="1">IFERROR(INDEX(T$320:T$343,MATCH($F253,$B$320:$B$343,0))/INDEX($D$320:$D$343,MATCH($F253,$B$320:$B$343,0)),SUMIFS('Input-Allocators'!Q$32:Q$80,'Input-Allocators'!$B$32:$B$80,$F253))*$D253</f>
        <v>0</v>
      </c>
      <c r="U253" s="14">
        <f ca="1">IFERROR(INDEX(U$320:U$343,MATCH($F253,$B$320:$B$343,0))/INDEX($D$320:$D$343,MATCH($F253,$B$320:$B$343,0)),SUMIFS('Input-Allocators'!R$32:R$80,'Input-Allocators'!$B$32:$B$80,$F253))*$D253</f>
        <v>0</v>
      </c>
      <c r="V253" s="1"/>
    </row>
    <row r="254" spans="1:22" outlineLevel="1">
      <c r="A254" s="46">
        <f>IF(ISBLANK('Input-Accounts'!A254),"",'Input-Accounts'!A254)</f>
        <v>221</v>
      </c>
      <c r="B254" s="80" t="str">
        <f>IF(ISBLANK('Input-Accounts'!B254),"",'Input-Accounts'!B254)</f>
        <v>Outside services employed</v>
      </c>
      <c r="C254" s="46">
        <f>IF(ISBLANK('Input-Accounts'!C254),"",'Input-Accounts'!C254)</f>
        <v>923</v>
      </c>
      <c r="D254" s="14">
        <f t="shared" ca="1" si="62"/>
        <v>343.56148295174268</v>
      </c>
      <c r="E254" s="14">
        <f t="shared" ca="1" si="60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INT_OML</v>
      </c>
      <c r="G254" s="14">
        <f ca="1">IFERROR(INDEX(G$320:G$343,MATCH($F254,$B$320:$B$343,0))/INDEX($D$320:$D$343,MATCH($F254,$B$320:$B$343,0)),SUMIFS('Input-Allocators'!D$32:D$80,'Input-Allocators'!$B$32:$B$80,$F254))*$D254</f>
        <v>268.90385456251312</v>
      </c>
      <c r="H254" s="14">
        <f ca="1">IFERROR(INDEX(H$320:H$343,MATCH($F254,$B$320:$B$343,0))/INDEX($D$320:$D$343,MATCH($F254,$B$320:$B$343,0)),SUMIFS('Input-Allocators'!E$32:E$80,'Input-Allocators'!$B$32:$B$80,$F254))*$D254</f>
        <v>14.759586943655945</v>
      </c>
      <c r="I254" s="14">
        <f ca="1">IFERROR(INDEX(I$320:I$343,MATCH($F254,$B$320:$B$343,0))/INDEX($D$320:$D$343,MATCH($F254,$B$320:$B$343,0)),SUMIFS('Input-Allocators'!F$32:F$80,'Input-Allocators'!$B$32:$B$80,$F254))*$D254</f>
        <v>12.820591773379139</v>
      </c>
      <c r="J254" s="14">
        <f ca="1">IFERROR(INDEX(J$320:J$343,MATCH($F254,$B$320:$B$343,0))/INDEX($D$320:$D$343,MATCH($F254,$B$320:$B$343,0)),SUMIFS('Input-Allocators'!G$32:G$80,'Input-Allocators'!$B$32:$B$80,$F254))*$D254</f>
        <v>27.465526184803064</v>
      </c>
      <c r="K254" s="14">
        <f ca="1">IFERROR(INDEX(K$320:K$343,MATCH($F254,$B$320:$B$343,0))/INDEX($D$320:$D$343,MATCH($F254,$B$320:$B$343,0)),SUMIFS('Input-Allocators'!H$32:H$80,'Input-Allocators'!$B$32:$B$80,$F254))*$D254</f>
        <v>0.11065266049620182</v>
      </c>
      <c r="L254" s="14">
        <f ca="1">IFERROR(INDEX(L$320:L$343,MATCH($F254,$B$320:$B$343,0))/INDEX($D$320:$D$343,MATCH($F254,$B$320:$B$343,0)),SUMIFS('Input-Allocators'!I$32:I$80,'Input-Allocators'!$B$32:$B$80,$F254))*$D254</f>
        <v>0.4616567848906401</v>
      </c>
      <c r="M254" s="14">
        <f ca="1">IFERROR(INDEX(M$320:M$343,MATCH($F254,$B$320:$B$343,0))/INDEX($D$320:$D$343,MATCH($F254,$B$320:$B$343,0)),SUMIFS('Input-Allocators'!J$32:J$80,'Input-Allocators'!$B$32:$B$80,$F254))*$D254</f>
        <v>9.2828512944186112</v>
      </c>
      <c r="N254" s="14">
        <f ca="1">IFERROR(INDEX(N$320:N$343,MATCH($F254,$B$320:$B$343,0))/INDEX($D$320:$D$343,MATCH($F254,$B$320:$B$343,0)),SUMIFS('Input-Allocators'!K$32:K$80,'Input-Allocators'!$B$32:$B$80,$F254))*$D254</f>
        <v>2.9884306351015661</v>
      </c>
      <c r="O254" s="14">
        <f ca="1">IFERROR(INDEX(O$320:O$343,MATCH($F254,$B$320:$B$343,0))/INDEX($D$320:$D$343,MATCH($F254,$B$320:$B$343,0)),SUMIFS('Input-Allocators'!L$32:L$80,'Input-Allocators'!$B$32:$B$80,$F254))*$D254</f>
        <v>6.7683321124844689</v>
      </c>
      <c r="P254" s="14">
        <f ca="1">IFERROR(INDEX(P$320:P$343,MATCH($F254,$B$320:$B$343,0))/INDEX($D$320:$D$343,MATCH($F254,$B$320:$B$343,0)),SUMIFS('Input-Allocators'!M$32:M$80,'Input-Allocators'!$B$32:$B$80,$F254))*$D254</f>
        <v>0</v>
      </c>
      <c r="Q254" s="14">
        <f ca="1">IFERROR(INDEX(Q$320:Q$343,MATCH($F254,$B$320:$B$343,0))/INDEX($D$320:$D$343,MATCH($F254,$B$320:$B$343,0)),SUMIFS('Input-Allocators'!N$32:N$80,'Input-Allocators'!$B$32:$B$80,$F254))*$D254</f>
        <v>0</v>
      </c>
      <c r="R254" s="14">
        <f ca="1">IFERROR(INDEX(R$320:R$343,MATCH($F254,$B$320:$B$343,0))/INDEX($D$320:$D$343,MATCH($F254,$B$320:$B$343,0)),SUMIFS('Input-Allocators'!O$32:O$80,'Input-Allocators'!$B$32:$B$80,$F254))*$D254</f>
        <v>0</v>
      </c>
      <c r="S254" s="14">
        <f ca="1">IFERROR(INDEX(S$320:S$343,MATCH($F254,$B$320:$B$343,0))/INDEX($D$320:$D$343,MATCH($F254,$B$320:$B$343,0)),SUMIFS('Input-Allocators'!P$32:P$80,'Input-Allocators'!$B$32:$B$80,$F254))*$D254</f>
        <v>0</v>
      </c>
      <c r="T254" s="14">
        <f ca="1">IFERROR(INDEX(T$320:T$343,MATCH($F254,$B$320:$B$343,0))/INDEX($D$320:$D$343,MATCH($F254,$B$320:$B$343,0)),SUMIFS('Input-Allocators'!Q$32:Q$80,'Input-Allocators'!$B$32:$B$80,$F254))*$D254</f>
        <v>0</v>
      </c>
      <c r="U254" s="14">
        <f ca="1">IFERROR(INDEX(U$320:U$343,MATCH($F254,$B$320:$B$343,0))/INDEX($D$320:$D$343,MATCH($F254,$B$320:$B$343,0)),SUMIFS('Input-Allocators'!R$32:R$80,'Input-Allocators'!$B$32:$B$80,$F254))*$D254</f>
        <v>0</v>
      </c>
    </row>
    <row r="255" spans="1:22" outlineLevel="1">
      <c r="A255" s="46">
        <f>IF(ISBLANK('Input-Accounts'!A255),"",'Input-Accounts'!A255)</f>
        <v>222</v>
      </c>
      <c r="B255" s="80" t="str">
        <f>IF(ISBLANK('Input-Accounts'!B255),"",'Input-Accounts'!B255)</f>
        <v>Property insurance</v>
      </c>
      <c r="C255" s="46">
        <f>IF(ISBLANK('Input-Accounts'!C255),"",'Input-Accounts'!C255)</f>
        <v>924</v>
      </c>
      <c r="D255" s="14">
        <f t="shared" ca="1" si="62"/>
        <v>37.112674441533962</v>
      </c>
      <c r="E255" s="14">
        <f t="shared" ca="1" si="60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INT_TOTPLT</v>
      </c>
      <c r="G255" s="14">
        <f ca="1">IFERROR(INDEX(G$320:G$343,MATCH($F255,$B$320:$B$343,0))/INDEX($D$320:$D$343,MATCH($F255,$B$320:$B$343,0)),SUMIFS('Input-Allocators'!D$32:D$80,'Input-Allocators'!$B$32:$B$80,$F255))*$D255</f>
        <v>29.047904685677228</v>
      </c>
      <c r="H255" s="14">
        <f ca="1">IFERROR(INDEX(H$320:H$343,MATCH($F255,$B$320:$B$343,0))/INDEX($D$320:$D$343,MATCH($F255,$B$320:$B$343,0)),SUMIFS('Input-Allocators'!E$32:E$80,'Input-Allocators'!$B$32:$B$80,$F255))*$D255</f>
        <v>1.5943805470427503</v>
      </c>
      <c r="I255" s="14">
        <f ca="1">IFERROR(INDEX(I$320:I$343,MATCH($F255,$B$320:$B$343,0))/INDEX($D$320:$D$343,MATCH($F255,$B$320:$B$343,0)),SUMIFS('Input-Allocators'!F$32:F$80,'Input-Allocators'!$B$32:$B$80,$F255))*$D255</f>
        <v>1.384923724700714</v>
      </c>
      <c r="J255" s="14">
        <f ca="1">IFERROR(INDEX(J$320:J$343,MATCH($F255,$B$320:$B$343,0))/INDEX($D$320:$D$343,MATCH($F255,$B$320:$B$343,0)),SUMIFS('Input-Allocators'!G$32:G$80,'Input-Allocators'!$B$32:$B$80,$F255))*$D255</f>
        <v>2.9669191170804146</v>
      </c>
      <c r="K255" s="14">
        <f ca="1">IFERROR(INDEX(K$320:K$343,MATCH($F255,$B$320:$B$343,0))/INDEX($D$320:$D$343,MATCH($F255,$B$320:$B$343,0)),SUMIFS('Input-Allocators'!H$32:H$80,'Input-Allocators'!$B$32:$B$80,$F255))*$D255</f>
        <v>1.1953074977447182E-2</v>
      </c>
      <c r="L255" s="14">
        <f ca="1">IFERROR(INDEX(L$320:L$343,MATCH($F255,$B$320:$B$343,0))/INDEX($D$320:$D$343,MATCH($F255,$B$320:$B$343,0)),SUMIFS('Input-Allocators'!I$32:I$80,'Input-Allocators'!$B$32:$B$80,$F255))*$D255</f>
        <v>4.9869728743073855E-2</v>
      </c>
      <c r="M255" s="14">
        <f ca="1">IFERROR(INDEX(M$320:M$343,MATCH($F255,$B$320:$B$343,0))/INDEX($D$320:$D$343,MATCH($F255,$B$320:$B$343,0)),SUMIFS('Input-Allocators'!J$32:J$80,'Input-Allocators'!$B$32:$B$80,$F255))*$D255</f>
        <v>1.0027650219082347</v>
      </c>
      <c r="N255" s="14">
        <f ca="1">IFERROR(INDEX(N$320:N$343,MATCH($F255,$B$320:$B$343,0))/INDEX($D$320:$D$343,MATCH($F255,$B$320:$B$343,0)),SUMIFS('Input-Allocators'!K$32:K$80,'Input-Allocators'!$B$32:$B$80,$F255))*$D255</f>
        <v>0.32282039388917577</v>
      </c>
      <c r="O255" s="14">
        <f ca="1">IFERROR(INDEX(O$320:O$343,MATCH($F255,$B$320:$B$343,0))/INDEX($D$320:$D$343,MATCH($F255,$B$320:$B$343,0)),SUMIFS('Input-Allocators'!L$32:L$80,'Input-Allocators'!$B$32:$B$80,$F255))*$D255</f>
        <v>0.73113814751491946</v>
      </c>
      <c r="P255" s="14">
        <f ca="1">IFERROR(INDEX(P$320:P$343,MATCH($F255,$B$320:$B$343,0))/INDEX($D$320:$D$343,MATCH($F255,$B$320:$B$343,0)),SUMIFS('Input-Allocators'!M$32:M$80,'Input-Allocators'!$B$32:$B$80,$F255))*$D255</f>
        <v>0</v>
      </c>
      <c r="Q255" s="14">
        <f ca="1">IFERROR(INDEX(Q$320:Q$343,MATCH($F255,$B$320:$B$343,0))/INDEX($D$320:$D$343,MATCH($F255,$B$320:$B$343,0)),SUMIFS('Input-Allocators'!N$32:N$80,'Input-Allocators'!$B$32:$B$80,$F255))*$D255</f>
        <v>0</v>
      </c>
      <c r="R255" s="14">
        <f ca="1">IFERROR(INDEX(R$320:R$343,MATCH($F255,$B$320:$B$343,0))/INDEX($D$320:$D$343,MATCH($F255,$B$320:$B$343,0)),SUMIFS('Input-Allocators'!O$32:O$80,'Input-Allocators'!$B$32:$B$80,$F255))*$D255</f>
        <v>0</v>
      </c>
      <c r="S255" s="14">
        <f ca="1">IFERROR(INDEX(S$320:S$343,MATCH($F255,$B$320:$B$343,0))/INDEX($D$320:$D$343,MATCH($F255,$B$320:$B$343,0)),SUMIFS('Input-Allocators'!P$32:P$80,'Input-Allocators'!$B$32:$B$80,$F255))*$D255</f>
        <v>0</v>
      </c>
      <c r="T255" s="14">
        <f ca="1">IFERROR(INDEX(T$320:T$343,MATCH($F255,$B$320:$B$343,0))/INDEX($D$320:$D$343,MATCH($F255,$B$320:$B$343,0)),SUMIFS('Input-Allocators'!Q$32:Q$80,'Input-Allocators'!$B$32:$B$80,$F255))*$D255</f>
        <v>0</v>
      </c>
      <c r="U255" s="14">
        <f ca="1">IFERROR(INDEX(U$320:U$343,MATCH($F255,$B$320:$B$343,0))/INDEX($D$320:$D$343,MATCH($F255,$B$320:$B$343,0)),SUMIFS('Input-Allocators'!R$32:R$80,'Input-Allocators'!$B$32:$B$80,$F255))*$D255</f>
        <v>0</v>
      </c>
    </row>
    <row r="256" spans="1:22" outlineLevel="1">
      <c r="A256" s="46">
        <f>IF(ISBLANK('Input-Accounts'!A256),"",'Input-Accounts'!A256)</f>
        <v>223</v>
      </c>
      <c r="B256" s="80" t="str">
        <f>IF(ISBLANK('Input-Accounts'!B256),"",'Input-Accounts'!B256)</f>
        <v>Injuries and damages</v>
      </c>
      <c r="C256" s="46">
        <f>IF(ISBLANK('Input-Accounts'!C256),"",'Input-Accounts'!C256)</f>
        <v>925</v>
      </c>
      <c r="D256" s="14">
        <f t="shared" ca="1" si="62"/>
        <v>737.30212657768391</v>
      </c>
      <c r="E256" s="14">
        <f t="shared" ca="1" si="60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INT_OML</v>
      </c>
      <c r="G256" s="14">
        <f ca="1">IFERROR(INDEX(G$320:G$343,MATCH($F256,$B$320:$B$343,0))/INDEX($D$320:$D$343,MATCH($F256,$B$320:$B$343,0)),SUMIFS('Input-Allocators'!D$32:D$80,'Input-Allocators'!$B$32:$B$80,$F256))*$D256</f>
        <v>577.08268723978472</v>
      </c>
      <c r="H256" s="14">
        <f ca="1">IFERROR(INDEX(H$320:H$343,MATCH($F256,$B$320:$B$343,0))/INDEX($D$320:$D$343,MATCH($F256,$B$320:$B$343,0)),SUMIFS('Input-Allocators'!E$32:E$80,'Input-Allocators'!$B$32:$B$80,$F256))*$D256</f>
        <v>31.674897743104378</v>
      </c>
      <c r="I256" s="14">
        <f ca="1">IFERROR(INDEX(I$320:I$343,MATCH($F256,$B$320:$B$343,0))/INDEX($D$320:$D$343,MATCH($F256,$B$320:$B$343,0)),SUMIFS('Input-Allocators'!F$32:F$80,'Input-Allocators'!$B$32:$B$80,$F256))*$D256</f>
        <v>27.513705835949416</v>
      </c>
      <c r="J256" s="14">
        <f ca="1">IFERROR(INDEX(J$320:J$343,MATCH($F256,$B$320:$B$343,0))/INDEX($D$320:$D$343,MATCH($F256,$B$320:$B$343,0)),SUMIFS('Input-Allocators'!G$32:G$80,'Input-Allocators'!$B$32:$B$80,$F256))*$D256</f>
        <v>58.942552842789915</v>
      </c>
      <c r="K256" s="14">
        <f ca="1">IFERROR(INDEX(K$320:K$343,MATCH($F256,$B$320:$B$343,0))/INDEX($D$320:$D$343,MATCH($F256,$B$320:$B$343,0)),SUMIFS('Input-Allocators'!H$32:H$80,'Input-Allocators'!$B$32:$B$80,$F256))*$D256</f>
        <v>0.2374667881695795</v>
      </c>
      <c r="L256" s="14">
        <f ca="1">IFERROR(INDEX(L$320:L$343,MATCH($F256,$B$320:$B$343,0))/INDEX($D$320:$D$343,MATCH($F256,$B$320:$B$343,0)),SUMIFS('Input-Allocators'!I$32:I$80,'Input-Allocators'!$B$32:$B$80,$F256))*$D256</f>
        <v>0.9907412388736716</v>
      </c>
      <c r="M256" s="14">
        <f ca="1">IFERROR(INDEX(M$320:M$343,MATCH($F256,$B$320:$B$343,0))/INDEX($D$320:$D$343,MATCH($F256,$B$320:$B$343,0)),SUMIFS('Input-Allocators'!J$32:J$80,'Input-Allocators'!$B$32:$B$80,$F256))*$D256</f>
        <v>19.921517223863557</v>
      </c>
      <c r="N256" s="14">
        <f ca="1">IFERROR(INDEX(N$320:N$343,MATCH($F256,$B$320:$B$343,0))/INDEX($D$320:$D$343,MATCH($F256,$B$320:$B$343,0)),SUMIFS('Input-Allocators'!K$32:K$80,'Input-Allocators'!$B$32:$B$80,$F256))*$D256</f>
        <v>6.4133390141984385</v>
      </c>
      <c r="O256" s="14">
        <f ca="1">IFERROR(INDEX(O$320:O$343,MATCH($F256,$B$320:$B$343,0))/INDEX($D$320:$D$343,MATCH($F256,$B$320:$B$343,0)),SUMIFS('Input-Allocators'!L$32:L$80,'Input-Allocators'!$B$32:$B$80,$F256))*$D256</f>
        <v>14.525218650950388</v>
      </c>
      <c r="P256" s="14">
        <f ca="1">IFERROR(INDEX(P$320:P$343,MATCH($F256,$B$320:$B$343,0))/INDEX($D$320:$D$343,MATCH($F256,$B$320:$B$343,0)),SUMIFS('Input-Allocators'!M$32:M$80,'Input-Allocators'!$B$32:$B$80,$F256))*$D256</f>
        <v>0</v>
      </c>
      <c r="Q256" s="14">
        <f ca="1">IFERROR(INDEX(Q$320:Q$343,MATCH($F256,$B$320:$B$343,0))/INDEX($D$320:$D$343,MATCH($F256,$B$320:$B$343,0)),SUMIFS('Input-Allocators'!N$32:N$80,'Input-Allocators'!$B$32:$B$80,$F256))*$D256</f>
        <v>0</v>
      </c>
      <c r="R256" s="14">
        <f ca="1">IFERROR(INDEX(R$320:R$343,MATCH($F256,$B$320:$B$343,0))/INDEX($D$320:$D$343,MATCH($F256,$B$320:$B$343,0)),SUMIFS('Input-Allocators'!O$32:O$80,'Input-Allocators'!$B$32:$B$80,$F256))*$D256</f>
        <v>0</v>
      </c>
      <c r="S256" s="14">
        <f ca="1">IFERROR(INDEX(S$320:S$343,MATCH($F256,$B$320:$B$343,0))/INDEX($D$320:$D$343,MATCH($F256,$B$320:$B$343,0)),SUMIFS('Input-Allocators'!P$32:P$80,'Input-Allocators'!$B$32:$B$80,$F256))*$D256</f>
        <v>0</v>
      </c>
      <c r="T256" s="14">
        <f ca="1">IFERROR(INDEX(T$320:T$343,MATCH($F256,$B$320:$B$343,0))/INDEX($D$320:$D$343,MATCH($F256,$B$320:$B$343,0)),SUMIFS('Input-Allocators'!Q$32:Q$80,'Input-Allocators'!$B$32:$B$80,$F256))*$D256</f>
        <v>0</v>
      </c>
      <c r="U256" s="14">
        <f ca="1">IFERROR(INDEX(U$320:U$343,MATCH($F256,$B$320:$B$343,0))/INDEX($D$320:$D$343,MATCH($F256,$B$320:$B$343,0)),SUMIFS('Input-Allocators'!R$32:R$80,'Input-Allocators'!$B$32:$B$80,$F256))*$D256</f>
        <v>0</v>
      </c>
    </row>
    <row r="257" spans="1:21" outlineLevel="1">
      <c r="A257" s="46">
        <f>IF(ISBLANK('Input-Accounts'!A257),"",'Input-Accounts'!A257)</f>
        <v>224</v>
      </c>
      <c r="B257" s="80" t="str">
        <f>IF(ISBLANK('Input-Accounts'!B257),"",'Input-Accounts'!B257)</f>
        <v>Employee pensions and benefits</v>
      </c>
      <c r="C257" s="46">
        <f>IF(ISBLANK('Input-Accounts'!C257),"",'Input-Accounts'!C257)</f>
        <v>926</v>
      </c>
      <c r="D257" s="14">
        <f t="shared" ca="1" si="62"/>
        <v>4889.2967875218119</v>
      </c>
      <c r="E257" s="14">
        <f t="shared" ca="1" si="60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INT_OML</v>
      </c>
      <c r="G257" s="14">
        <f ca="1">IFERROR(INDEX(G$320:G$343,MATCH($F257,$B$320:$B$343,0))/INDEX($D$320:$D$343,MATCH($F257,$B$320:$B$343,0)),SUMIFS('Input-Allocators'!D$32:D$80,'Input-Allocators'!$B$32:$B$80,$F257))*$D257</f>
        <v>3826.8281443219885</v>
      </c>
      <c r="H257" s="14">
        <f ca="1">IFERROR(INDEX(H$320:H$343,MATCH($F257,$B$320:$B$343,0))/INDEX($D$320:$D$343,MATCH($F257,$B$320:$B$343,0)),SUMIFS('Input-Allocators'!E$32:E$80,'Input-Allocators'!$B$32:$B$80,$F257))*$D257</f>
        <v>210.04683181817035</v>
      </c>
      <c r="I257" s="14">
        <f ca="1">IFERROR(INDEX(I$320:I$343,MATCH($F257,$B$320:$B$343,0))/INDEX($D$320:$D$343,MATCH($F257,$B$320:$B$343,0)),SUMIFS('Input-Allocators'!F$32:F$80,'Input-Allocators'!$B$32:$B$80,$F257))*$D257</f>
        <v>182.45257772541359</v>
      </c>
      <c r="J257" s="14">
        <f ca="1">IFERROR(INDEX(J$320:J$343,MATCH($F257,$B$320:$B$343,0))/INDEX($D$320:$D$343,MATCH($F257,$B$320:$B$343,0)),SUMIFS('Input-Allocators'!G$32:G$80,'Input-Allocators'!$B$32:$B$80,$F257))*$D257</f>
        <v>390.86776488799842</v>
      </c>
      <c r="K257" s="14">
        <f ca="1">IFERROR(INDEX(K$320:K$343,MATCH($F257,$B$320:$B$343,0))/INDEX($D$320:$D$343,MATCH($F257,$B$320:$B$343,0)),SUMIFS('Input-Allocators'!H$32:H$80,'Input-Allocators'!$B$32:$B$80,$F257))*$D257</f>
        <v>1.5747216272518334</v>
      </c>
      <c r="L257" s="14">
        <f ca="1">IFERROR(INDEX(L$320:L$343,MATCH($F257,$B$320:$B$343,0))/INDEX($D$320:$D$343,MATCH($F257,$B$320:$B$343,0)),SUMIFS('Input-Allocators'!I$32:I$80,'Input-Allocators'!$B$32:$B$80,$F257))*$D257</f>
        <v>6.5699362335692983</v>
      </c>
      <c r="M257" s="14">
        <f ca="1">IFERROR(INDEX(M$320:M$343,MATCH($F257,$B$320:$B$343,0))/INDEX($D$320:$D$343,MATCH($F257,$B$320:$B$343,0)),SUMIFS('Input-Allocators'!J$32:J$80,'Input-Allocators'!$B$32:$B$80,$F257))*$D257</f>
        <v>132.10623793709348</v>
      </c>
      <c r="N257" s="14">
        <f ca="1">IFERROR(INDEX(N$320:N$343,MATCH($F257,$B$320:$B$343,0))/INDEX($D$320:$D$343,MATCH($F257,$B$320:$B$343,0)),SUMIFS('Input-Allocators'!K$32:K$80,'Input-Allocators'!$B$32:$B$80,$F257))*$D257</f>
        <v>42.528994165466997</v>
      </c>
      <c r="O257" s="14">
        <f ca="1">IFERROR(INDEX(O$320:O$343,MATCH($F257,$B$320:$B$343,0))/INDEX($D$320:$D$343,MATCH($F257,$B$320:$B$343,0)),SUMIFS('Input-Allocators'!L$32:L$80,'Input-Allocators'!$B$32:$B$80,$F257))*$D257</f>
        <v>96.321578804860536</v>
      </c>
      <c r="P257" s="14">
        <f ca="1">IFERROR(INDEX(P$320:P$343,MATCH($F257,$B$320:$B$343,0))/INDEX($D$320:$D$343,MATCH($F257,$B$320:$B$343,0)),SUMIFS('Input-Allocators'!M$32:M$80,'Input-Allocators'!$B$32:$B$80,$F257))*$D257</f>
        <v>0</v>
      </c>
      <c r="Q257" s="14">
        <f ca="1">IFERROR(INDEX(Q$320:Q$343,MATCH($F257,$B$320:$B$343,0))/INDEX($D$320:$D$343,MATCH($F257,$B$320:$B$343,0)),SUMIFS('Input-Allocators'!N$32:N$80,'Input-Allocators'!$B$32:$B$80,$F257))*$D257</f>
        <v>0</v>
      </c>
      <c r="R257" s="14">
        <f ca="1">IFERROR(INDEX(R$320:R$343,MATCH($F257,$B$320:$B$343,0))/INDEX($D$320:$D$343,MATCH($F257,$B$320:$B$343,0)),SUMIFS('Input-Allocators'!O$32:O$80,'Input-Allocators'!$B$32:$B$80,$F257))*$D257</f>
        <v>0</v>
      </c>
      <c r="S257" s="14">
        <f ca="1">IFERROR(INDEX(S$320:S$343,MATCH($F257,$B$320:$B$343,0))/INDEX($D$320:$D$343,MATCH($F257,$B$320:$B$343,0)),SUMIFS('Input-Allocators'!P$32:P$80,'Input-Allocators'!$B$32:$B$80,$F257))*$D257</f>
        <v>0</v>
      </c>
      <c r="T257" s="14">
        <f ca="1">IFERROR(INDEX(T$320:T$343,MATCH($F257,$B$320:$B$343,0))/INDEX($D$320:$D$343,MATCH($F257,$B$320:$B$343,0)),SUMIFS('Input-Allocators'!Q$32:Q$80,'Input-Allocators'!$B$32:$B$80,$F257))*$D257</f>
        <v>0</v>
      </c>
      <c r="U257" s="14">
        <f ca="1">IFERROR(INDEX(U$320:U$343,MATCH($F257,$B$320:$B$343,0))/INDEX($D$320:$D$343,MATCH($F257,$B$320:$B$343,0)),SUMIFS('Input-Allocators'!R$32:R$80,'Input-Allocators'!$B$32:$B$80,$F257))*$D257</f>
        <v>0</v>
      </c>
    </row>
    <row r="258" spans="1:21" outlineLevel="1">
      <c r="A258" s="46">
        <f>IF(ISBLANK('Input-Accounts'!A258),"",'Input-Accounts'!A258)</f>
        <v>225</v>
      </c>
      <c r="B258" s="80" t="str">
        <f>IF(ISBLANK('Input-Accounts'!B258),"",'Input-Accounts'!B258)</f>
        <v>Franchise requirements</v>
      </c>
      <c r="C258" s="46">
        <f>IF(ISBLANK('Input-Accounts'!C258),"",'Input-Accounts'!C258)</f>
        <v>927</v>
      </c>
      <c r="D258" s="14">
        <f t="shared" ca="1" si="62"/>
        <v>0</v>
      </c>
      <c r="E258" s="14">
        <f t="shared" ca="1" si="60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4">
        <f ca="1">IFERROR(INDEX(G$320:G$343,MATCH($F258,$B$320:$B$343,0))/INDEX($D$320:$D$343,MATCH($F258,$B$320:$B$343,0)),SUMIFS('Input-Allocators'!D$32:D$80,'Input-Allocators'!$B$32:$B$80,$F258))*$D258</f>
        <v>0</v>
      </c>
      <c r="H258" s="14">
        <f ca="1">IFERROR(INDEX(H$320:H$343,MATCH($F258,$B$320:$B$343,0))/INDEX($D$320:$D$343,MATCH($F258,$B$320:$B$343,0)),SUMIFS('Input-Allocators'!E$32:E$80,'Input-Allocators'!$B$32:$B$80,$F258))*$D258</f>
        <v>0</v>
      </c>
      <c r="I258" s="14">
        <f ca="1">IFERROR(INDEX(I$320:I$343,MATCH($F258,$B$320:$B$343,0))/INDEX($D$320:$D$343,MATCH($F258,$B$320:$B$343,0)),SUMIFS('Input-Allocators'!F$32:F$80,'Input-Allocators'!$B$32:$B$80,$F258))*$D258</f>
        <v>0</v>
      </c>
      <c r="J258" s="14">
        <f ca="1">IFERROR(INDEX(J$320:J$343,MATCH($F258,$B$320:$B$343,0))/INDEX($D$320:$D$343,MATCH($F258,$B$320:$B$343,0)),SUMIFS('Input-Allocators'!G$32:G$80,'Input-Allocators'!$B$32:$B$80,$F258))*$D258</f>
        <v>0</v>
      </c>
      <c r="K258" s="14">
        <f ca="1">IFERROR(INDEX(K$320:K$343,MATCH($F258,$B$320:$B$343,0))/INDEX($D$320:$D$343,MATCH($F258,$B$320:$B$343,0)),SUMIFS('Input-Allocators'!H$32:H$80,'Input-Allocators'!$B$32:$B$80,$F258))*$D258</f>
        <v>0</v>
      </c>
      <c r="L258" s="14">
        <f ca="1">IFERROR(INDEX(L$320:L$343,MATCH($F258,$B$320:$B$343,0))/INDEX($D$320:$D$343,MATCH($F258,$B$320:$B$343,0)),SUMIFS('Input-Allocators'!I$32:I$80,'Input-Allocators'!$B$32:$B$80,$F258))*$D258</f>
        <v>0</v>
      </c>
      <c r="M258" s="14">
        <f ca="1">IFERROR(INDEX(M$320:M$343,MATCH($F258,$B$320:$B$343,0))/INDEX($D$320:$D$343,MATCH($F258,$B$320:$B$343,0)),SUMIFS('Input-Allocators'!J$32:J$80,'Input-Allocators'!$B$32:$B$80,$F258))*$D258</f>
        <v>0</v>
      </c>
      <c r="N258" s="14">
        <f ca="1">IFERROR(INDEX(N$320:N$343,MATCH($F258,$B$320:$B$343,0))/INDEX($D$320:$D$343,MATCH($F258,$B$320:$B$343,0)),SUMIFS('Input-Allocators'!K$32:K$80,'Input-Allocators'!$B$32:$B$80,$F258))*$D258</f>
        <v>0</v>
      </c>
      <c r="O258" s="14">
        <f ca="1">IFERROR(INDEX(O$320:O$343,MATCH($F258,$B$320:$B$343,0))/INDEX($D$320:$D$343,MATCH($F258,$B$320:$B$343,0)),SUMIFS('Input-Allocators'!L$32:L$80,'Input-Allocators'!$B$32:$B$80,$F258))*$D258</f>
        <v>0</v>
      </c>
      <c r="P258" s="14">
        <f ca="1">IFERROR(INDEX(P$320:P$343,MATCH($F258,$B$320:$B$343,0))/INDEX($D$320:$D$343,MATCH($F258,$B$320:$B$343,0)),SUMIFS('Input-Allocators'!M$32:M$80,'Input-Allocators'!$B$32:$B$80,$F258))*$D258</f>
        <v>0</v>
      </c>
      <c r="Q258" s="14">
        <f ca="1">IFERROR(INDEX(Q$320:Q$343,MATCH($F258,$B$320:$B$343,0))/INDEX($D$320:$D$343,MATCH($F258,$B$320:$B$343,0)),SUMIFS('Input-Allocators'!N$32:N$80,'Input-Allocators'!$B$32:$B$80,$F258))*$D258</f>
        <v>0</v>
      </c>
      <c r="R258" s="14">
        <f ca="1">IFERROR(INDEX(R$320:R$343,MATCH($F258,$B$320:$B$343,0))/INDEX($D$320:$D$343,MATCH($F258,$B$320:$B$343,0)),SUMIFS('Input-Allocators'!O$32:O$80,'Input-Allocators'!$B$32:$B$80,$F258))*$D258</f>
        <v>0</v>
      </c>
      <c r="S258" s="14">
        <f ca="1">IFERROR(INDEX(S$320:S$343,MATCH($F258,$B$320:$B$343,0))/INDEX($D$320:$D$343,MATCH($F258,$B$320:$B$343,0)),SUMIFS('Input-Allocators'!P$32:P$80,'Input-Allocators'!$B$32:$B$80,$F258))*$D258</f>
        <v>0</v>
      </c>
      <c r="T258" s="14">
        <f ca="1">IFERROR(INDEX(T$320:T$343,MATCH($F258,$B$320:$B$343,0))/INDEX($D$320:$D$343,MATCH($F258,$B$320:$B$343,0)),SUMIFS('Input-Allocators'!Q$32:Q$80,'Input-Allocators'!$B$32:$B$80,$F258))*$D258</f>
        <v>0</v>
      </c>
      <c r="U258" s="14">
        <f ca="1">IFERROR(INDEX(U$320:U$343,MATCH($F258,$B$320:$B$343,0))/INDEX($D$320:$D$343,MATCH($F258,$B$320:$B$343,0)),SUMIFS('Input-Allocators'!R$32:R$80,'Input-Allocators'!$B$32:$B$80,$F258))*$D258</f>
        <v>0</v>
      </c>
    </row>
    <row r="259" spans="1:21" outlineLevel="1">
      <c r="A259" s="46">
        <f>IF(ISBLANK('Input-Accounts'!A259),"",'Input-Accounts'!A259)</f>
        <v>226</v>
      </c>
      <c r="B259" s="80" t="str">
        <f>IF(ISBLANK('Input-Accounts'!B259),"",'Input-Accounts'!B259)</f>
        <v>Regulatory commission expenses</v>
      </c>
      <c r="C259" s="46">
        <f>IF(ISBLANK('Input-Accounts'!C259),"",'Input-Accounts'!C259)</f>
        <v>928</v>
      </c>
      <c r="D259" s="14">
        <f t="shared" ca="1" si="62"/>
        <v>0</v>
      </c>
      <c r="E259" s="14">
        <f t="shared" ca="1" si="60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4">
        <f ca="1">IFERROR(INDEX(G$320:G$343,MATCH($F259,$B$320:$B$343,0))/INDEX($D$320:$D$343,MATCH($F259,$B$320:$B$343,0)),SUMIFS('Input-Allocators'!D$32:D$80,'Input-Allocators'!$B$32:$B$80,$F259))*$D259</f>
        <v>0</v>
      </c>
      <c r="H259" s="14">
        <f ca="1">IFERROR(INDEX(H$320:H$343,MATCH($F259,$B$320:$B$343,0))/INDEX($D$320:$D$343,MATCH($F259,$B$320:$B$343,0)),SUMIFS('Input-Allocators'!E$32:E$80,'Input-Allocators'!$B$32:$B$80,$F259))*$D259</f>
        <v>0</v>
      </c>
      <c r="I259" s="14">
        <f ca="1">IFERROR(INDEX(I$320:I$343,MATCH($F259,$B$320:$B$343,0))/INDEX($D$320:$D$343,MATCH($F259,$B$320:$B$343,0)),SUMIFS('Input-Allocators'!F$32:F$80,'Input-Allocators'!$B$32:$B$80,$F259))*$D259</f>
        <v>0</v>
      </c>
      <c r="J259" s="14">
        <f ca="1">IFERROR(INDEX(J$320:J$343,MATCH($F259,$B$320:$B$343,0))/INDEX($D$320:$D$343,MATCH($F259,$B$320:$B$343,0)),SUMIFS('Input-Allocators'!G$32:G$80,'Input-Allocators'!$B$32:$B$80,$F259))*$D259</f>
        <v>0</v>
      </c>
      <c r="K259" s="14">
        <f ca="1">IFERROR(INDEX(K$320:K$343,MATCH($F259,$B$320:$B$343,0))/INDEX($D$320:$D$343,MATCH($F259,$B$320:$B$343,0)),SUMIFS('Input-Allocators'!H$32:H$80,'Input-Allocators'!$B$32:$B$80,$F259))*$D259</f>
        <v>0</v>
      </c>
      <c r="L259" s="14">
        <f ca="1">IFERROR(INDEX(L$320:L$343,MATCH($F259,$B$320:$B$343,0))/INDEX($D$320:$D$343,MATCH($F259,$B$320:$B$343,0)),SUMIFS('Input-Allocators'!I$32:I$80,'Input-Allocators'!$B$32:$B$80,$F259))*$D259</f>
        <v>0</v>
      </c>
      <c r="M259" s="14">
        <f ca="1">IFERROR(INDEX(M$320:M$343,MATCH($F259,$B$320:$B$343,0))/INDEX($D$320:$D$343,MATCH($F259,$B$320:$B$343,0)),SUMIFS('Input-Allocators'!J$32:J$80,'Input-Allocators'!$B$32:$B$80,$F259))*$D259</f>
        <v>0</v>
      </c>
      <c r="N259" s="14">
        <f ca="1">IFERROR(INDEX(N$320:N$343,MATCH($F259,$B$320:$B$343,0))/INDEX($D$320:$D$343,MATCH($F259,$B$320:$B$343,0)),SUMIFS('Input-Allocators'!K$32:K$80,'Input-Allocators'!$B$32:$B$80,$F259))*$D259</f>
        <v>0</v>
      </c>
      <c r="O259" s="14">
        <f ca="1">IFERROR(INDEX(O$320:O$343,MATCH($F259,$B$320:$B$343,0))/INDEX($D$320:$D$343,MATCH($F259,$B$320:$B$343,0)),SUMIFS('Input-Allocators'!L$32:L$80,'Input-Allocators'!$B$32:$B$80,$F259))*$D259</f>
        <v>0</v>
      </c>
      <c r="P259" s="14">
        <f ca="1">IFERROR(INDEX(P$320:P$343,MATCH($F259,$B$320:$B$343,0))/INDEX($D$320:$D$343,MATCH($F259,$B$320:$B$343,0)),SUMIFS('Input-Allocators'!M$32:M$80,'Input-Allocators'!$B$32:$B$80,$F259))*$D259</f>
        <v>0</v>
      </c>
      <c r="Q259" s="14">
        <f ca="1">IFERROR(INDEX(Q$320:Q$343,MATCH($F259,$B$320:$B$343,0))/INDEX($D$320:$D$343,MATCH($F259,$B$320:$B$343,0)),SUMIFS('Input-Allocators'!N$32:N$80,'Input-Allocators'!$B$32:$B$80,$F259))*$D259</f>
        <v>0</v>
      </c>
      <c r="R259" s="14">
        <f ca="1">IFERROR(INDEX(R$320:R$343,MATCH($F259,$B$320:$B$343,0))/INDEX($D$320:$D$343,MATCH($F259,$B$320:$B$343,0)),SUMIFS('Input-Allocators'!O$32:O$80,'Input-Allocators'!$B$32:$B$80,$F259))*$D259</f>
        <v>0</v>
      </c>
      <c r="S259" s="14">
        <f ca="1">IFERROR(INDEX(S$320:S$343,MATCH($F259,$B$320:$B$343,0))/INDEX($D$320:$D$343,MATCH($F259,$B$320:$B$343,0)),SUMIFS('Input-Allocators'!P$32:P$80,'Input-Allocators'!$B$32:$B$80,$F259))*$D259</f>
        <v>0</v>
      </c>
      <c r="T259" s="14">
        <f ca="1">IFERROR(INDEX(T$320:T$343,MATCH($F259,$B$320:$B$343,0))/INDEX($D$320:$D$343,MATCH($F259,$B$320:$B$343,0)),SUMIFS('Input-Allocators'!Q$32:Q$80,'Input-Allocators'!$B$32:$B$80,$F259))*$D259</f>
        <v>0</v>
      </c>
      <c r="U259" s="14">
        <f ca="1">IFERROR(INDEX(U$320:U$343,MATCH($F259,$B$320:$B$343,0))/INDEX($D$320:$D$343,MATCH($F259,$B$320:$B$343,0)),SUMIFS('Input-Allocators'!R$32:R$80,'Input-Allocators'!$B$32:$B$80,$F259))*$D259</f>
        <v>0</v>
      </c>
    </row>
    <row r="260" spans="1:21" outlineLevel="1">
      <c r="A260" s="46">
        <f>IF(ISBLANK('Input-Accounts'!A260),"",'Input-Accounts'!A260)</f>
        <v>227</v>
      </c>
      <c r="B260" s="80" t="str">
        <f>IF(ISBLANK('Input-Accounts'!B260),"",'Input-Accounts'!B260)</f>
        <v>Duplicate charges—Credit</v>
      </c>
      <c r="C260" s="46">
        <f>IF(ISBLANK('Input-Accounts'!C260),"",'Input-Accounts'!C260)</f>
        <v>929</v>
      </c>
      <c r="D260" s="14">
        <f t="shared" ca="1" si="62"/>
        <v>0</v>
      </c>
      <c r="E260" s="14">
        <f t="shared" ca="1" si="60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4">
        <f ca="1">IFERROR(INDEX(G$320:G$343,MATCH($F260,$B$320:$B$343,0))/INDEX($D$320:$D$343,MATCH($F260,$B$320:$B$343,0)),SUMIFS('Input-Allocators'!D$32:D$80,'Input-Allocators'!$B$32:$B$80,$F260))*$D260</f>
        <v>0</v>
      </c>
      <c r="H260" s="14">
        <f ca="1">IFERROR(INDEX(H$320:H$343,MATCH($F260,$B$320:$B$343,0))/INDEX($D$320:$D$343,MATCH($F260,$B$320:$B$343,0)),SUMIFS('Input-Allocators'!E$32:E$80,'Input-Allocators'!$B$32:$B$80,$F260))*$D260</f>
        <v>0</v>
      </c>
      <c r="I260" s="14">
        <f ca="1">IFERROR(INDEX(I$320:I$343,MATCH($F260,$B$320:$B$343,0))/INDEX($D$320:$D$343,MATCH($F260,$B$320:$B$343,0)),SUMIFS('Input-Allocators'!F$32:F$80,'Input-Allocators'!$B$32:$B$80,$F260))*$D260</f>
        <v>0</v>
      </c>
      <c r="J260" s="14">
        <f ca="1">IFERROR(INDEX(J$320:J$343,MATCH($F260,$B$320:$B$343,0))/INDEX($D$320:$D$343,MATCH($F260,$B$320:$B$343,0)),SUMIFS('Input-Allocators'!G$32:G$80,'Input-Allocators'!$B$32:$B$80,$F260))*$D260</f>
        <v>0</v>
      </c>
      <c r="K260" s="14">
        <f ca="1">IFERROR(INDEX(K$320:K$343,MATCH($F260,$B$320:$B$343,0))/INDEX($D$320:$D$343,MATCH($F260,$B$320:$B$343,0)),SUMIFS('Input-Allocators'!H$32:H$80,'Input-Allocators'!$B$32:$B$80,$F260))*$D260</f>
        <v>0</v>
      </c>
      <c r="L260" s="14">
        <f ca="1">IFERROR(INDEX(L$320:L$343,MATCH($F260,$B$320:$B$343,0))/INDEX($D$320:$D$343,MATCH($F260,$B$320:$B$343,0)),SUMIFS('Input-Allocators'!I$32:I$80,'Input-Allocators'!$B$32:$B$80,$F260))*$D260</f>
        <v>0</v>
      </c>
      <c r="M260" s="14">
        <f ca="1">IFERROR(INDEX(M$320:M$343,MATCH($F260,$B$320:$B$343,0))/INDEX($D$320:$D$343,MATCH($F260,$B$320:$B$343,0)),SUMIFS('Input-Allocators'!J$32:J$80,'Input-Allocators'!$B$32:$B$80,$F260))*$D260</f>
        <v>0</v>
      </c>
      <c r="N260" s="14">
        <f ca="1">IFERROR(INDEX(N$320:N$343,MATCH($F260,$B$320:$B$343,0))/INDEX($D$320:$D$343,MATCH($F260,$B$320:$B$343,0)),SUMIFS('Input-Allocators'!K$32:K$80,'Input-Allocators'!$B$32:$B$80,$F260))*$D260</f>
        <v>0</v>
      </c>
      <c r="O260" s="14">
        <f ca="1">IFERROR(INDEX(O$320:O$343,MATCH($F260,$B$320:$B$343,0))/INDEX($D$320:$D$343,MATCH($F260,$B$320:$B$343,0)),SUMIFS('Input-Allocators'!L$32:L$80,'Input-Allocators'!$B$32:$B$80,$F260))*$D260</f>
        <v>0</v>
      </c>
      <c r="P260" s="14">
        <f ca="1">IFERROR(INDEX(P$320:P$343,MATCH($F260,$B$320:$B$343,0))/INDEX($D$320:$D$343,MATCH($F260,$B$320:$B$343,0)),SUMIFS('Input-Allocators'!M$32:M$80,'Input-Allocators'!$B$32:$B$80,$F260))*$D260</f>
        <v>0</v>
      </c>
      <c r="Q260" s="14">
        <f ca="1">IFERROR(INDEX(Q$320:Q$343,MATCH($F260,$B$320:$B$343,0))/INDEX($D$320:$D$343,MATCH($F260,$B$320:$B$343,0)),SUMIFS('Input-Allocators'!N$32:N$80,'Input-Allocators'!$B$32:$B$80,$F260))*$D260</f>
        <v>0</v>
      </c>
      <c r="R260" s="14">
        <f ca="1">IFERROR(INDEX(R$320:R$343,MATCH($F260,$B$320:$B$343,0))/INDEX($D$320:$D$343,MATCH($F260,$B$320:$B$343,0)),SUMIFS('Input-Allocators'!O$32:O$80,'Input-Allocators'!$B$32:$B$80,$F260))*$D260</f>
        <v>0</v>
      </c>
      <c r="S260" s="14">
        <f ca="1">IFERROR(INDEX(S$320:S$343,MATCH($F260,$B$320:$B$343,0))/INDEX($D$320:$D$343,MATCH($F260,$B$320:$B$343,0)),SUMIFS('Input-Allocators'!P$32:P$80,'Input-Allocators'!$B$32:$B$80,$F260))*$D260</f>
        <v>0</v>
      </c>
      <c r="T260" s="14">
        <f ca="1">IFERROR(INDEX(T$320:T$343,MATCH($F260,$B$320:$B$343,0))/INDEX($D$320:$D$343,MATCH($F260,$B$320:$B$343,0)),SUMIFS('Input-Allocators'!Q$32:Q$80,'Input-Allocators'!$B$32:$B$80,$F260))*$D260</f>
        <v>0</v>
      </c>
      <c r="U260" s="14">
        <f ca="1">IFERROR(INDEX(U$320:U$343,MATCH($F260,$B$320:$B$343,0))/INDEX($D$320:$D$343,MATCH($F260,$B$320:$B$343,0)),SUMIFS('Input-Allocators'!R$32:R$80,'Input-Allocators'!$B$32:$B$80,$F260))*$D260</f>
        <v>0</v>
      </c>
    </row>
    <row r="261" spans="1:21" outlineLevel="1">
      <c r="A261" s="46">
        <f>IF(ISBLANK('Input-Accounts'!A261),"",'Input-Accounts'!A261)</f>
        <v>228</v>
      </c>
      <c r="B261" s="80" t="str">
        <f>IF(ISBLANK('Input-Accounts'!B261),"",'Input-Accounts'!B261)</f>
        <v>General advertising expenses</v>
      </c>
      <c r="C261" s="46">
        <f>IF(ISBLANK('Input-Accounts'!C261),"",'Input-Accounts'!C261)</f>
        <v>930.1</v>
      </c>
      <c r="D261" s="14">
        <f t="shared" ca="1" si="62"/>
        <v>0</v>
      </c>
      <c r="E261" s="14">
        <f t="shared" ca="1" si="60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4">
        <f ca="1">IFERROR(INDEX(G$320:G$343,MATCH($F261,$B$320:$B$343,0))/INDEX($D$320:$D$343,MATCH($F261,$B$320:$B$343,0)),SUMIFS('Input-Allocators'!D$32:D$80,'Input-Allocators'!$B$32:$B$80,$F261))*$D261</f>
        <v>0</v>
      </c>
      <c r="H261" s="14">
        <f ca="1">IFERROR(INDEX(H$320:H$343,MATCH($F261,$B$320:$B$343,0))/INDEX($D$320:$D$343,MATCH($F261,$B$320:$B$343,0)),SUMIFS('Input-Allocators'!E$32:E$80,'Input-Allocators'!$B$32:$B$80,$F261))*$D261</f>
        <v>0</v>
      </c>
      <c r="I261" s="14">
        <f ca="1">IFERROR(INDEX(I$320:I$343,MATCH($F261,$B$320:$B$343,0))/INDEX($D$320:$D$343,MATCH($F261,$B$320:$B$343,0)),SUMIFS('Input-Allocators'!F$32:F$80,'Input-Allocators'!$B$32:$B$80,$F261))*$D261</f>
        <v>0</v>
      </c>
      <c r="J261" s="14">
        <f ca="1">IFERROR(INDEX(J$320:J$343,MATCH($F261,$B$320:$B$343,0))/INDEX($D$320:$D$343,MATCH($F261,$B$320:$B$343,0)),SUMIFS('Input-Allocators'!G$32:G$80,'Input-Allocators'!$B$32:$B$80,$F261))*$D261</f>
        <v>0</v>
      </c>
      <c r="K261" s="14">
        <f ca="1">IFERROR(INDEX(K$320:K$343,MATCH($F261,$B$320:$B$343,0))/INDEX($D$320:$D$343,MATCH($F261,$B$320:$B$343,0)),SUMIFS('Input-Allocators'!H$32:H$80,'Input-Allocators'!$B$32:$B$80,$F261))*$D261</f>
        <v>0</v>
      </c>
      <c r="L261" s="14">
        <f ca="1">IFERROR(INDEX(L$320:L$343,MATCH($F261,$B$320:$B$343,0))/INDEX($D$320:$D$343,MATCH($F261,$B$320:$B$343,0)),SUMIFS('Input-Allocators'!I$32:I$80,'Input-Allocators'!$B$32:$B$80,$F261))*$D261</f>
        <v>0</v>
      </c>
      <c r="M261" s="14">
        <f ca="1">IFERROR(INDEX(M$320:M$343,MATCH($F261,$B$320:$B$343,0))/INDEX($D$320:$D$343,MATCH($F261,$B$320:$B$343,0)),SUMIFS('Input-Allocators'!J$32:J$80,'Input-Allocators'!$B$32:$B$80,$F261))*$D261</f>
        <v>0</v>
      </c>
      <c r="N261" s="14">
        <f ca="1">IFERROR(INDEX(N$320:N$343,MATCH($F261,$B$320:$B$343,0))/INDEX($D$320:$D$343,MATCH($F261,$B$320:$B$343,0)),SUMIFS('Input-Allocators'!K$32:K$80,'Input-Allocators'!$B$32:$B$80,$F261))*$D261</f>
        <v>0</v>
      </c>
      <c r="O261" s="14">
        <f ca="1">IFERROR(INDEX(O$320:O$343,MATCH($F261,$B$320:$B$343,0))/INDEX($D$320:$D$343,MATCH($F261,$B$320:$B$343,0)),SUMIFS('Input-Allocators'!L$32:L$80,'Input-Allocators'!$B$32:$B$80,$F261))*$D261</f>
        <v>0</v>
      </c>
      <c r="P261" s="14">
        <f ca="1">IFERROR(INDEX(P$320:P$343,MATCH($F261,$B$320:$B$343,0))/INDEX($D$320:$D$343,MATCH($F261,$B$320:$B$343,0)),SUMIFS('Input-Allocators'!M$32:M$80,'Input-Allocators'!$B$32:$B$80,$F261))*$D261</f>
        <v>0</v>
      </c>
      <c r="Q261" s="14">
        <f ca="1">IFERROR(INDEX(Q$320:Q$343,MATCH($F261,$B$320:$B$343,0))/INDEX($D$320:$D$343,MATCH($F261,$B$320:$B$343,0)),SUMIFS('Input-Allocators'!N$32:N$80,'Input-Allocators'!$B$32:$B$80,$F261))*$D261</f>
        <v>0</v>
      </c>
      <c r="R261" s="14">
        <f ca="1">IFERROR(INDEX(R$320:R$343,MATCH($F261,$B$320:$B$343,0))/INDEX($D$320:$D$343,MATCH($F261,$B$320:$B$343,0)),SUMIFS('Input-Allocators'!O$32:O$80,'Input-Allocators'!$B$32:$B$80,$F261))*$D261</f>
        <v>0</v>
      </c>
      <c r="S261" s="14">
        <f ca="1">IFERROR(INDEX(S$320:S$343,MATCH($F261,$B$320:$B$343,0))/INDEX($D$320:$D$343,MATCH($F261,$B$320:$B$343,0)),SUMIFS('Input-Allocators'!P$32:P$80,'Input-Allocators'!$B$32:$B$80,$F261))*$D261</f>
        <v>0</v>
      </c>
      <c r="T261" s="14">
        <f ca="1">IFERROR(INDEX(T$320:T$343,MATCH($F261,$B$320:$B$343,0))/INDEX($D$320:$D$343,MATCH($F261,$B$320:$B$343,0)),SUMIFS('Input-Allocators'!Q$32:Q$80,'Input-Allocators'!$B$32:$B$80,$F261))*$D261</f>
        <v>0</v>
      </c>
      <c r="U261" s="14">
        <f ca="1">IFERROR(INDEX(U$320:U$343,MATCH($F261,$B$320:$B$343,0))/INDEX($D$320:$D$343,MATCH($F261,$B$320:$B$343,0)),SUMIFS('Input-Allocators'!R$32:R$80,'Input-Allocators'!$B$32:$B$80,$F261))*$D261</f>
        <v>0</v>
      </c>
    </row>
    <row r="262" spans="1:21" outlineLevel="1">
      <c r="A262" s="46">
        <f>IF(ISBLANK('Input-Accounts'!A262),"",'Input-Accounts'!A262)</f>
        <v>229</v>
      </c>
      <c r="B262" s="80" t="str">
        <f>IF(ISBLANK('Input-Accounts'!B262),"",'Input-Accounts'!B262)</f>
        <v>Miscellaneous general expenses</v>
      </c>
      <c r="C262" s="46">
        <f>IF(ISBLANK('Input-Accounts'!C262),"",'Input-Accounts'!C262)</f>
        <v>930.2</v>
      </c>
      <c r="D262" s="14">
        <f t="shared" ca="1" si="62"/>
        <v>410.32900172752693</v>
      </c>
      <c r="E262" s="14">
        <f t="shared" ca="1" si="60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INT_DIST_SUBTOTAL</v>
      </c>
      <c r="G262" s="14">
        <f ca="1">IFERROR(INDEX(G$320:G$343,MATCH($F262,$B$320:$B$343,0))/INDEX($D$320:$D$343,MATCH($F262,$B$320:$B$343,0)),SUMIFS('Input-Allocators'!D$32:D$80,'Input-Allocators'!$B$32:$B$80,$F262))*$D262</f>
        <v>321.16245760534957</v>
      </c>
      <c r="H262" s="14">
        <f ca="1">IFERROR(INDEX(H$320:H$343,MATCH($F262,$B$320:$B$343,0))/INDEX($D$320:$D$343,MATCH($F262,$B$320:$B$343,0)),SUMIFS('Input-Allocators'!E$32:E$80,'Input-Allocators'!$B$32:$B$80,$F262))*$D262</f>
        <v>17.627955626654629</v>
      </c>
      <c r="I262" s="14">
        <f ca="1">IFERROR(INDEX(I$320:I$343,MATCH($F262,$B$320:$B$343,0))/INDEX($D$320:$D$343,MATCH($F262,$B$320:$B$343,0)),SUMIFS('Input-Allocators'!F$32:F$80,'Input-Allocators'!$B$32:$B$80,$F262))*$D262</f>
        <v>15.31213737561416</v>
      </c>
      <c r="J262" s="14">
        <f ca="1">IFERROR(INDEX(J$320:J$343,MATCH($F262,$B$320:$B$343,0))/INDEX($D$320:$D$343,MATCH($F262,$B$320:$B$343,0)),SUMIFS('Input-Allocators'!G$32:G$80,'Input-Allocators'!$B$32:$B$80,$F262))*$D262</f>
        <v>32.803158970280968</v>
      </c>
      <c r="K262" s="14">
        <f ca="1">IFERROR(INDEX(K$320:K$343,MATCH($F262,$B$320:$B$343,0))/INDEX($D$320:$D$343,MATCH($F262,$B$320:$B$343,0)),SUMIFS('Input-Allocators'!H$32:H$80,'Input-Allocators'!$B$32:$B$80,$F262))*$D262</f>
        <v>0.13215682773810522</v>
      </c>
      <c r="L262" s="14">
        <f ca="1">IFERROR(INDEX(L$320:L$343,MATCH($F262,$B$320:$B$343,0))/INDEX($D$320:$D$343,MATCH($F262,$B$320:$B$343,0)),SUMIFS('Input-Allocators'!I$32:I$80,'Input-Allocators'!$B$32:$B$80,$F262))*$D262</f>
        <v>0.55137486908427336</v>
      </c>
      <c r="M262" s="14">
        <f ca="1">IFERROR(INDEX(M$320:M$343,MATCH($F262,$B$320:$B$343,0))/INDEX($D$320:$D$343,MATCH($F262,$B$320:$B$343,0)),SUMIFS('Input-Allocators'!J$32:J$80,'Input-Allocators'!$B$32:$B$80,$F262))*$D262</f>
        <v>11.086874675526103</v>
      </c>
      <c r="N262" s="14">
        <f ca="1">IFERROR(INDEX(N$320:N$343,MATCH($F262,$B$320:$B$343,0))/INDEX($D$320:$D$343,MATCH($F262,$B$320:$B$343,0)),SUMIFS('Input-Allocators'!K$32:K$80,'Input-Allocators'!$B$32:$B$80,$F262))*$D262</f>
        <v>3.5692003326386392</v>
      </c>
      <c r="O262" s="14">
        <f ca="1">IFERROR(INDEX(O$320:O$343,MATCH($F262,$B$320:$B$343,0))/INDEX($D$320:$D$343,MATCH($F262,$B$320:$B$343,0)),SUMIFS('Input-Allocators'!L$32:L$80,'Input-Allocators'!$B$32:$B$80,$F262))*$D262</f>
        <v>8.0836854446405191</v>
      </c>
      <c r="P262" s="14">
        <f ca="1">IFERROR(INDEX(P$320:P$343,MATCH($F262,$B$320:$B$343,0))/INDEX($D$320:$D$343,MATCH($F262,$B$320:$B$343,0)),SUMIFS('Input-Allocators'!M$32:M$80,'Input-Allocators'!$B$32:$B$80,$F262))*$D262</f>
        <v>0</v>
      </c>
      <c r="Q262" s="14">
        <f ca="1">IFERROR(INDEX(Q$320:Q$343,MATCH($F262,$B$320:$B$343,0))/INDEX($D$320:$D$343,MATCH($F262,$B$320:$B$343,0)),SUMIFS('Input-Allocators'!N$32:N$80,'Input-Allocators'!$B$32:$B$80,$F262))*$D262</f>
        <v>0</v>
      </c>
      <c r="R262" s="14">
        <f ca="1">IFERROR(INDEX(R$320:R$343,MATCH($F262,$B$320:$B$343,0))/INDEX($D$320:$D$343,MATCH($F262,$B$320:$B$343,0)),SUMIFS('Input-Allocators'!O$32:O$80,'Input-Allocators'!$B$32:$B$80,$F262))*$D262</f>
        <v>0</v>
      </c>
      <c r="S262" s="14">
        <f ca="1">IFERROR(INDEX(S$320:S$343,MATCH($F262,$B$320:$B$343,0))/INDEX($D$320:$D$343,MATCH($F262,$B$320:$B$343,0)),SUMIFS('Input-Allocators'!P$32:P$80,'Input-Allocators'!$B$32:$B$80,$F262))*$D262</f>
        <v>0</v>
      </c>
      <c r="T262" s="14">
        <f ca="1">IFERROR(INDEX(T$320:T$343,MATCH($F262,$B$320:$B$343,0))/INDEX($D$320:$D$343,MATCH($F262,$B$320:$B$343,0)),SUMIFS('Input-Allocators'!Q$32:Q$80,'Input-Allocators'!$B$32:$B$80,$F262))*$D262</f>
        <v>0</v>
      </c>
      <c r="U262" s="14">
        <f ca="1">IFERROR(INDEX(U$320:U$343,MATCH($F262,$B$320:$B$343,0))/INDEX($D$320:$D$343,MATCH($F262,$B$320:$B$343,0)),SUMIFS('Input-Allocators'!R$32:R$80,'Input-Allocators'!$B$32:$B$80,$F262))*$D262</f>
        <v>0</v>
      </c>
    </row>
    <row r="263" spans="1:21" outlineLevel="1">
      <c r="A263" s="46">
        <f>IF(ISBLANK('Input-Accounts'!A263),"",'Input-Accounts'!A263)</f>
        <v>230</v>
      </c>
      <c r="B263" s="80" t="str">
        <f>IF(ISBLANK('Input-Accounts'!B263),"",'Input-Accounts'!B263)</f>
        <v>Rents</v>
      </c>
      <c r="C263" s="46">
        <f>IF(ISBLANK('Input-Accounts'!C263),"",'Input-Accounts'!C263)</f>
        <v>931</v>
      </c>
      <c r="D263" s="14">
        <f t="shared" ca="1" si="62"/>
        <v>507.79761034340015</v>
      </c>
      <c r="E263" s="14">
        <f t="shared" ca="1" si="60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INT_OML</v>
      </c>
      <c r="G263" s="14">
        <f ca="1">IFERROR(INDEX(G$320:G$343,MATCH($F263,$B$320:$B$343,0))/INDEX($D$320:$D$343,MATCH($F263,$B$320:$B$343,0)),SUMIFS('Input-Allocators'!D$32:D$80,'Input-Allocators'!$B$32:$B$80,$F263))*$D263</f>
        <v>397.45065013051328</v>
      </c>
      <c r="H263" s="14">
        <f ca="1">IFERROR(INDEX(H$320:H$343,MATCH($F263,$B$320:$B$343,0))/INDEX($D$320:$D$343,MATCH($F263,$B$320:$B$343,0)),SUMIFS('Input-Allocators'!E$32:E$80,'Input-Allocators'!$B$32:$B$80,$F263))*$D263</f>
        <v>21.815259717856335</v>
      </c>
      <c r="I263" s="14">
        <f ca="1">IFERROR(INDEX(I$320:I$343,MATCH($F263,$B$320:$B$343,0))/INDEX($D$320:$D$343,MATCH($F263,$B$320:$B$343,0)),SUMIFS('Input-Allocators'!F$32:F$80,'Input-Allocators'!$B$32:$B$80,$F263))*$D263</f>
        <v>18.949347318496194</v>
      </c>
      <c r="J263" s="14">
        <f ca="1">IFERROR(INDEX(J$320:J$343,MATCH($F263,$B$320:$B$343,0))/INDEX($D$320:$D$343,MATCH($F263,$B$320:$B$343,0)),SUMIFS('Input-Allocators'!G$32:G$80,'Input-Allocators'!$B$32:$B$80,$F263))*$D263</f>
        <v>40.595146008920018</v>
      </c>
      <c r="K263" s="14">
        <f ca="1">IFERROR(INDEX(K$320:K$343,MATCH($F263,$B$320:$B$343,0))/INDEX($D$320:$D$343,MATCH($F263,$B$320:$B$343,0)),SUMIFS('Input-Allocators'!H$32:H$80,'Input-Allocators'!$B$32:$B$80,$F263))*$D263</f>
        <v>0.16354905705772399</v>
      </c>
      <c r="L263" s="14">
        <f ca="1">IFERROR(INDEX(L$320:L$343,MATCH($F263,$B$320:$B$343,0))/INDEX($D$320:$D$343,MATCH($F263,$B$320:$B$343,0)),SUMIFS('Input-Allocators'!I$32:I$80,'Input-Allocators'!$B$32:$B$80,$F263))*$D263</f>
        <v>0.68234718907419678</v>
      </c>
      <c r="M263" s="14">
        <f ca="1">IFERROR(INDEX(M$320:M$343,MATCH($F263,$B$320:$B$343,0))/INDEX($D$320:$D$343,MATCH($F263,$B$320:$B$343,0)),SUMIFS('Input-Allocators'!J$32:J$80,'Input-Allocators'!$B$32:$B$80,$F263))*$D263</f>
        <v>13.720425421324137</v>
      </c>
      <c r="N263" s="14">
        <f ca="1">IFERROR(INDEX(N$320:N$343,MATCH($F263,$B$320:$B$343,0))/INDEX($D$320:$D$343,MATCH($F263,$B$320:$B$343,0)),SUMIFS('Input-Allocators'!K$32:K$80,'Input-Allocators'!$B$32:$B$80,$F263))*$D263</f>
        <v>4.4170199818200766</v>
      </c>
      <c r="O263" s="14">
        <f ca="1">IFERROR(INDEX(O$320:O$343,MATCH($F263,$B$320:$B$343,0))/INDEX($D$320:$D$343,MATCH($F263,$B$320:$B$343,0)),SUMIFS('Input-Allocators'!L$32:L$80,'Input-Allocators'!$B$32:$B$80,$F263))*$D263</f>
        <v>10.003865518338301</v>
      </c>
      <c r="P263" s="14">
        <f ca="1">IFERROR(INDEX(P$320:P$343,MATCH($F263,$B$320:$B$343,0))/INDEX($D$320:$D$343,MATCH($F263,$B$320:$B$343,0)),SUMIFS('Input-Allocators'!M$32:M$80,'Input-Allocators'!$B$32:$B$80,$F263))*$D263</f>
        <v>0</v>
      </c>
      <c r="Q263" s="14">
        <f ca="1">IFERROR(INDEX(Q$320:Q$343,MATCH($F263,$B$320:$B$343,0))/INDEX($D$320:$D$343,MATCH($F263,$B$320:$B$343,0)),SUMIFS('Input-Allocators'!N$32:N$80,'Input-Allocators'!$B$32:$B$80,$F263))*$D263</f>
        <v>0</v>
      </c>
      <c r="R263" s="14">
        <f ca="1">IFERROR(INDEX(R$320:R$343,MATCH($F263,$B$320:$B$343,0))/INDEX($D$320:$D$343,MATCH($F263,$B$320:$B$343,0)),SUMIFS('Input-Allocators'!O$32:O$80,'Input-Allocators'!$B$32:$B$80,$F263))*$D263</f>
        <v>0</v>
      </c>
      <c r="S263" s="14">
        <f ca="1">IFERROR(INDEX(S$320:S$343,MATCH($F263,$B$320:$B$343,0))/INDEX($D$320:$D$343,MATCH($F263,$B$320:$B$343,0)),SUMIFS('Input-Allocators'!P$32:P$80,'Input-Allocators'!$B$32:$B$80,$F263))*$D263</f>
        <v>0</v>
      </c>
      <c r="T263" s="14">
        <f ca="1">IFERROR(INDEX(T$320:T$343,MATCH($F263,$B$320:$B$343,0))/INDEX($D$320:$D$343,MATCH($F263,$B$320:$B$343,0)),SUMIFS('Input-Allocators'!Q$32:Q$80,'Input-Allocators'!$B$32:$B$80,$F263))*$D263</f>
        <v>0</v>
      </c>
      <c r="U263" s="14">
        <f ca="1">IFERROR(INDEX(U$320:U$343,MATCH($F263,$B$320:$B$343,0))/INDEX($D$320:$D$343,MATCH($F263,$B$320:$B$343,0)),SUMIFS('Input-Allocators'!R$32:R$80,'Input-Allocators'!$B$32:$B$80,$F263))*$D263</f>
        <v>0</v>
      </c>
    </row>
    <row r="264" spans="1:21" outlineLevel="1">
      <c r="A264" s="46">
        <f>IF(ISBLANK('Input-Accounts'!A264),"",'Input-Accounts'!A264)</f>
        <v>231</v>
      </c>
      <c r="B264" s="80" t="str">
        <f>IF(ISBLANK('Input-Accounts'!B264),"",'Input-Accounts'!B264)</f>
        <v>Maintenance of general plant</v>
      </c>
      <c r="C264" s="46">
        <f>IF(ISBLANK('Input-Accounts'!C264),"",'Input-Accounts'!C264)</f>
        <v>932</v>
      </c>
      <c r="D264" s="14">
        <f t="shared" ca="1" si="62"/>
        <v>234.95669607840904</v>
      </c>
      <c r="E264" s="14">
        <f t="shared" ca="1" si="60"/>
        <v>0</v>
      </c>
      <c r="F264" s="46" t="str" cm="1">
        <f t="array" aca="1" ref="F264" ca="1">IF(D264=0,"-",IF('Input-Accounts'!$E264&lt;&gt;0,'Input-Accounts'!$E264,INDEX('Input-Accounts'!$H264:$J264,,MATCH($F$6,'Input-Accounts'!$H$6:$J$6,0))))</f>
        <v>INT_DIST_SUBTOTAL</v>
      </c>
      <c r="G264" s="14">
        <f ca="1">IFERROR(INDEX(G$320:G$343,MATCH($F264,$B$320:$B$343,0))/INDEX($D$320:$D$343,MATCH($F264,$B$320:$B$343,0)),SUMIFS('Input-Allocators'!D$32:D$80,'Input-Allocators'!$B$32:$B$80,$F264))*$D264</f>
        <v>183.89943100703053</v>
      </c>
      <c r="H264" s="14">
        <f ca="1">IFERROR(INDEX(H$320:H$343,MATCH($F264,$B$320:$B$343,0))/INDEX($D$320:$D$343,MATCH($F264,$B$320:$B$343,0)),SUMIFS('Input-Allocators'!E$32:E$80,'Input-Allocators'!$B$32:$B$80,$F264))*$D264</f>
        <v>10.093866617319629</v>
      </c>
      <c r="I264" s="14">
        <f ca="1">IFERROR(INDEX(I$320:I$343,MATCH($F264,$B$320:$B$343,0))/INDEX($D$320:$D$343,MATCH($F264,$B$320:$B$343,0)),SUMIFS('Input-Allocators'!F$32:F$80,'Input-Allocators'!$B$32:$B$80,$F264))*$D264</f>
        <v>8.7678160513304828</v>
      </c>
      <c r="J264" s="14">
        <f ca="1">IFERROR(INDEX(J$320:J$343,MATCH($F264,$B$320:$B$343,0))/INDEX($D$320:$D$343,MATCH($F264,$B$320:$B$343,0)),SUMIFS('Input-Allocators'!G$32:G$80,'Input-Allocators'!$B$32:$B$80,$F264))*$D264</f>
        <v>18.783273471149815</v>
      </c>
      <c r="K264" s="14">
        <f ca="1">IFERROR(INDEX(K$320:K$343,MATCH($F264,$B$320:$B$343,0))/INDEX($D$320:$D$343,MATCH($F264,$B$320:$B$343,0)),SUMIFS('Input-Allocators'!H$32:H$80,'Input-Allocators'!$B$32:$B$80,$F264))*$D264</f>
        <v>7.5673743456641421E-2</v>
      </c>
      <c r="L264" s="14">
        <f ca="1">IFERROR(INDEX(L$320:L$343,MATCH($F264,$B$320:$B$343,0))/INDEX($D$320:$D$343,MATCH($F264,$B$320:$B$343,0)),SUMIFS('Input-Allocators'!I$32:I$80,'Input-Allocators'!$B$32:$B$80,$F264))*$D264</f>
        <v>0.31572035365594625</v>
      </c>
      <c r="M264" s="14">
        <f ca="1">IFERROR(INDEX(M$320:M$343,MATCH($F264,$B$320:$B$343,0))/INDEX($D$320:$D$343,MATCH($F264,$B$320:$B$343,0)),SUMIFS('Input-Allocators'!J$32:J$80,'Input-Allocators'!$B$32:$B$80,$F264))*$D264</f>
        <v>6.3484068457992304</v>
      </c>
      <c r="N264" s="14">
        <f ca="1">IFERROR(INDEX(N$320:N$343,MATCH($F264,$B$320:$B$343,0))/INDEX($D$320:$D$343,MATCH($F264,$B$320:$B$343,0)),SUMIFS('Input-Allocators'!K$32:K$80,'Input-Allocators'!$B$32:$B$80,$F264))*$D264</f>
        <v>2.0437442010389471</v>
      </c>
      <c r="O264" s="14">
        <f ca="1">IFERROR(INDEX(O$320:O$343,MATCH($F264,$B$320:$B$343,0))/INDEX($D$320:$D$343,MATCH($F264,$B$320:$B$343,0)),SUMIFS('Input-Allocators'!L$32:L$80,'Input-Allocators'!$B$32:$B$80,$F264))*$D264</f>
        <v>4.6287637876278476</v>
      </c>
      <c r="P264" s="14">
        <f ca="1">IFERROR(INDEX(P$320:P$343,MATCH($F264,$B$320:$B$343,0))/INDEX($D$320:$D$343,MATCH($F264,$B$320:$B$343,0)),SUMIFS('Input-Allocators'!M$32:M$80,'Input-Allocators'!$B$32:$B$80,$F264))*$D264</f>
        <v>0</v>
      </c>
      <c r="Q264" s="14">
        <f ca="1">IFERROR(INDEX(Q$320:Q$343,MATCH($F264,$B$320:$B$343,0))/INDEX($D$320:$D$343,MATCH($F264,$B$320:$B$343,0)),SUMIFS('Input-Allocators'!N$32:N$80,'Input-Allocators'!$B$32:$B$80,$F264))*$D264</f>
        <v>0</v>
      </c>
      <c r="R264" s="14">
        <f ca="1">IFERROR(INDEX(R$320:R$343,MATCH($F264,$B$320:$B$343,0))/INDEX($D$320:$D$343,MATCH($F264,$B$320:$B$343,0)),SUMIFS('Input-Allocators'!O$32:O$80,'Input-Allocators'!$B$32:$B$80,$F264))*$D264</f>
        <v>0</v>
      </c>
      <c r="S264" s="14">
        <f ca="1">IFERROR(INDEX(S$320:S$343,MATCH($F264,$B$320:$B$343,0))/INDEX($D$320:$D$343,MATCH($F264,$B$320:$B$343,0)),SUMIFS('Input-Allocators'!P$32:P$80,'Input-Allocators'!$B$32:$B$80,$F264))*$D264</f>
        <v>0</v>
      </c>
      <c r="T264" s="14">
        <f ca="1">IFERROR(INDEX(T$320:T$343,MATCH($F264,$B$320:$B$343,0))/INDEX($D$320:$D$343,MATCH($F264,$B$320:$B$343,0)),SUMIFS('Input-Allocators'!Q$32:Q$80,'Input-Allocators'!$B$32:$B$80,$F264))*$D264</f>
        <v>0</v>
      </c>
      <c r="U264" s="14">
        <f ca="1">IFERROR(INDEX(U$320:U$343,MATCH($F264,$B$320:$B$343,0))/INDEX($D$320:$D$343,MATCH($F264,$B$320:$B$343,0)),SUMIFS('Input-Allocators'!R$32:R$80,'Input-Allocators'!$B$32:$B$80,$F264))*$D264</f>
        <v>0</v>
      </c>
    </row>
    <row r="265" spans="1:21">
      <c r="A265" s="46">
        <f>IF(ISBLANK('Input-Accounts'!A265),"",'Input-Accounts'!A265)</f>
        <v>232</v>
      </c>
      <c r="B265" t="str">
        <f>IF(ISBLANK('Input-Accounts'!B265),"",'Input-Accounts'!B265)</f>
        <v>Subtotal - Administrative and General Expenses</v>
      </c>
      <c r="C265" s="46" t="str">
        <f>IF(ISBLANK('Input-Accounts'!C265),"",'Input-Accounts'!C265)</f>
        <v/>
      </c>
      <c r="D265" s="174">
        <f ca="1">SUBTOTAL(9,D251:D264)</f>
        <v>11316.766787311293</v>
      </c>
      <c r="E265" s="14">
        <f t="shared" ca="1" si="60"/>
        <v>0</v>
      </c>
      <c r="F265" s="46"/>
      <c r="G265" s="174">
        <f t="shared" ref="G265:U265" ca="1" si="63">SUBTOTAL(9,G251:G264)</f>
        <v>8857.5767695137056</v>
      </c>
      <c r="H265" s="174">
        <f t="shared" ca="1" si="63"/>
        <v>486.17441595413209</v>
      </c>
      <c r="I265" s="174">
        <f t="shared" ca="1" si="63"/>
        <v>422.30475293131946</v>
      </c>
      <c r="J265" s="174">
        <f t="shared" ca="1" si="63"/>
        <v>904.70256401782535</v>
      </c>
      <c r="K265" s="174">
        <f t="shared" ca="1" si="63"/>
        <v>3.6448508210885207</v>
      </c>
      <c r="L265" s="174">
        <f t="shared" ca="1" si="63"/>
        <v>15.206775001379151</v>
      </c>
      <c r="M265" s="174">
        <f t="shared" ca="1" si="63"/>
        <v>305.77311029648206</v>
      </c>
      <c r="N265" s="174">
        <f t="shared" ca="1" si="63"/>
        <v>98.437613748021136</v>
      </c>
      <c r="O265" s="174">
        <f t="shared" ca="1" si="63"/>
        <v>222.94593502734267</v>
      </c>
      <c r="P265" s="174">
        <f t="shared" ca="1" si="63"/>
        <v>0</v>
      </c>
      <c r="Q265" s="174">
        <f t="shared" ca="1" si="63"/>
        <v>0</v>
      </c>
      <c r="R265" s="174">
        <f t="shared" ca="1" si="63"/>
        <v>0</v>
      </c>
      <c r="S265" s="174">
        <f t="shared" ca="1" si="63"/>
        <v>0</v>
      </c>
      <c r="T265" s="174">
        <f t="shared" ca="1" si="63"/>
        <v>0</v>
      </c>
      <c r="U265" s="174">
        <f t="shared" ca="1" si="63"/>
        <v>0</v>
      </c>
    </row>
    <row r="266" spans="1:21">
      <c r="A266" s="46" t="str">
        <f>IF(ISBLANK('Input-Accounts'!A266),"",'Input-Accounts'!A266)</f>
        <v/>
      </c>
      <c r="B266" s="9" t="str">
        <f>IF(ISBLANK('Input-Accounts'!B266),"",'Input-Accounts'!B266)</f>
        <v/>
      </c>
      <c r="D266" s="14"/>
      <c r="E266" s="14"/>
      <c r="F266" s="46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ht="15.75" thickBot="1">
      <c r="A267" s="46">
        <f>IF(ISBLANK('Input-Accounts'!A267),"",'Input-Accounts'!A267)</f>
        <v>233</v>
      </c>
      <c r="B267" s="10" t="str">
        <f>IF(ISBLANK('Input-Accounts'!B267),"",'Input-Accounts'!B267)</f>
        <v>TOTAL OPERATION AND MAINTENANCE EXPENSE</v>
      </c>
      <c r="C267" s="46" t="str">
        <f>IF(ISBLANK('Input-Accounts'!C267),"",'Input-Accounts'!C267)</f>
        <v/>
      </c>
      <c r="D267" s="177">
        <f ca="1">SUBTOTAL(9,D127:D266)</f>
        <v>24806.123530901856</v>
      </c>
      <c r="E267" s="168">
        <f t="shared" ca="1" si="60"/>
        <v>0</v>
      </c>
      <c r="F267" s="182"/>
      <c r="G267" s="177">
        <f t="shared" ref="G267:U267" ca="1" si="64">SUBTOTAL(9,G127:G266)</f>
        <v>19415.628832730104</v>
      </c>
      <c r="H267" s="177">
        <f t="shared" ca="1" si="64"/>
        <v>1065.6844703422198</v>
      </c>
      <c r="I267" s="177">
        <f t="shared" ca="1" si="64"/>
        <v>925.68346293457421</v>
      </c>
      <c r="J267" s="177">
        <f t="shared" ca="1" si="64"/>
        <v>1983.0896919173645</v>
      </c>
      <c r="K267" s="177">
        <f t="shared" ca="1" si="64"/>
        <v>7.9894391586302298</v>
      </c>
      <c r="L267" s="177">
        <f t="shared" ca="1" si="64"/>
        <v>33.332942728288195</v>
      </c>
      <c r="M267" s="177">
        <f t="shared" ca="1" si="64"/>
        <v>670.24846309877103</v>
      </c>
      <c r="N267" s="177">
        <f t="shared" ca="1" si="64"/>
        <v>215.77325508364262</v>
      </c>
      <c r="O267" s="177">
        <f t="shared" ca="1" si="64"/>
        <v>488.69297290826574</v>
      </c>
      <c r="P267" s="177">
        <f t="shared" ca="1" si="64"/>
        <v>0</v>
      </c>
      <c r="Q267" s="177">
        <f t="shared" ca="1" si="64"/>
        <v>0</v>
      </c>
      <c r="R267" s="177">
        <f t="shared" ca="1" si="64"/>
        <v>0</v>
      </c>
      <c r="S267" s="177">
        <f t="shared" ca="1" si="64"/>
        <v>0</v>
      </c>
      <c r="T267" s="177">
        <f t="shared" ca="1" si="64"/>
        <v>0</v>
      </c>
      <c r="U267" s="177">
        <f t="shared" ca="1" si="64"/>
        <v>0</v>
      </c>
    </row>
    <row r="268" spans="1:21" ht="15.75" thickTop="1">
      <c r="A268" s="46" t="str">
        <f>IF(ISBLANK('Input-Accounts'!A268),"",'Input-Accounts'!A268)</f>
        <v/>
      </c>
      <c r="B268" t="str">
        <f>IF(ISBLANK('Input-Accounts'!B268),"",'Input-Accounts'!B268)</f>
        <v/>
      </c>
      <c r="D268" s="14"/>
      <c r="E268" s="14"/>
      <c r="F268" s="46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A269" s="46">
        <f>IF(ISBLANK('Input-Accounts'!A269),"",'Input-Accounts'!A269)</f>
        <v>234</v>
      </c>
      <c r="B269" s="10" t="str">
        <f>IF(ISBLANK('Input-Accounts'!B269),"",'Input-Accounts'!B269)</f>
        <v>Adjustments, Depreciation and Amortization Expense</v>
      </c>
      <c r="D269" s="14"/>
      <c r="E269" s="14"/>
      <c r="F269" s="46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outlineLevel="1">
      <c r="A270" s="46">
        <f>IF(ISBLANK('Input-Accounts'!A270),"",'Input-Accounts'!A270)</f>
        <v>235</v>
      </c>
      <c r="B270" s="10" t="str">
        <f>IF(ISBLANK('Input-Accounts'!B270),"",'Input-Accounts'!B270)</f>
        <v>Depreciation Expense</v>
      </c>
      <c r="D270" s="14"/>
      <c r="E270" s="14"/>
      <c r="F270" s="46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outlineLevel="1">
      <c r="A271" s="46">
        <f>IF(ISBLANK('Input-Accounts'!A271),"",'Input-Accounts'!A271)</f>
        <v>236</v>
      </c>
      <c r="B271" s="80" t="str">
        <f>IF(ISBLANK('Input-Accounts'!B271),"",'Input-Accounts'!B271)</f>
        <v>Depreciation expense production</v>
      </c>
      <c r="C271" s="46">
        <f>IF(ISBLANK('Input-Accounts'!C271),"",'Input-Accounts'!C271)</f>
        <v>403</v>
      </c>
      <c r="D271" s="14">
        <f t="shared" ref="D271:D276" ca="1" si="65">INDIRECT("Classification!"&amp;$D$5&amp;ROW())</f>
        <v>0</v>
      </c>
      <c r="E271" s="14">
        <f t="shared" ca="1" si="60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4">
        <f ca="1">IFERROR(INDEX(G$320:G$343,MATCH($F271,$B$320:$B$343,0))/INDEX($D$320:$D$343,MATCH($F271,$B$320:$B$343,0)),SUMIFS('Input-Allocators'!D$32:D$80,'Input-Allocators'!$B$32:$B$80,$F271))*$D271</f>
        <v>0</v>
      </c>
      <c r="H271" s="14">
        <f ca="1">IFERROR(INDEX(H$320:H$343,MATCH($F271,$B$320:$B$343,0))/INDEX($D$320:$D$343,MATCH($F271,$B$320:$B$343,0)),SUMIFS('Input-Allocators'!E$32:E$80,'Input-Allocators'!$B$32:$B$80,$F271))*$D271</f>
        <v>0</v>
      </c>
      <c r="I271" s="14">
        <f ca="1">IFERROR(INDEX(I$320:I$343,MATCH($F271,$B$320:$B$343,0))/INDEX($D$320:$D$343,MATCH($F271,$B$320:$B$343,0)),SUMIFS('Input-Allocators'!F$32:F$80,'Input-Allocators'!$B$32:$B$80,$F271))*$D271</f>
        <v>0</v>
      </c>
      <c r="J271" s="14">
        <f ca="1">IFERROR(INDEX(J$320:J$343,MATCH($F271,$B$320:$B$343,0))/INDEX($D$320:$D$343,MATCH($F271,$B$320:$B$343,0)),SUMIFS('Input-Allocators'!G$32:G$80,'Input-Allocators'!$B$32:$B$80,$F271))*$D271</f>
        <v>0</v>
      </c>
      <c r="K271" s="14">
        <f ca="1">IFERROR(INDEX(K$320:K$343,MATCH($F271,$B$320:$B$343,0))/INDEX($D$320:$D$343,MATCH($F271,$B$320:$B$343,0)),SUMIFS('Input-Allocators'!H$32:H$80,'Input-Allocators'!$B$32:$B$80,$F271))*$D271</f>
        <v>0</v>
      </c>
      <c r="L271" s="14">
        <f ca="1">IFERROR(INDEX(L$320:L$343,MATCH($F271,$B$320:$B$343,0))/INDEX($D$320:$D$343,MATCH($F271,$B$320:$B$343,0)),SUMIFS('Input-Allocators'!I$32:I$80,'Input-Allocators'!$B$32:$B$80,$F271))*$D271</f>
        <v>0</v>
      </c>
      <c r="M271" s="14">
        <f ca="1">IFERROR(INDEX(M$320:M$343,MATCH($F271,$B$320:$B$343,0))/INDEX($D$320:$D$343,MATCH($F271,$B$320:$B$343,0)),SUMIFS('Input-Allocators'!J$32:J$80,'Input-Allocators'!$B$32:$B$80,$F271))*$D271</f>
        <v>0</v>
      </c>
      <c r="N271" s="14">
        <f ca="1">IFERROR(INDEX(N$320:N$343,MATCH($F271,$B$320:$B$343,0))/INDEX($D$320:$D$343,MATCH($F271,$B$320:$B$343,0)),SUMIFS('Input-Allocators'!K$32:K$80,'Input-Allocators'!$B$32:$B$80,$F271))*$D271</f>
        <v>0</v>
      </c>
      <c r="O271" s="14">
        <f ca="1">IFERROR(INDEX(O$320:O$343,MATCH($F271,$B$320:$B$343,0))/INDEX($D$320:$D$343,MATCH($F271,$B$320:$B$343,0)),SUMIFS('Input-Allocators'!L$32:L$80,'Input-Allocators'!$B$32:$B$80,$F271))*$D271</f>
        <v>0</v>
      </c>
      <c r="P271" s="14">
        <f ca="1">IFERROR(INDEX(P$320:P$343,MATCH($F271,$B$320:$B$343,0))/INDEX($D$320:$D$343,MATCH($F271,$B$320:$B$343,0)),SUMIFS('Input-Allocators'!M$32:M$80,'Input-Allocators'!$B$32:$B$80,$F271))*$D271</f>
        <v>0</v>
      </c>
      <c r="Q271" s="14">
        <f ca="1">IFERROR(INDEX(Q$320:Q$343,MATCH($F271,$B$320:$B$343,0))/INDEX($D$320:$D$343,MATCH($F271,$B$320:$B$343,0)),SUMIFS('Input-Allocators'!N$32:N$80,'Input-Allocators'!$B$32:$B$80,$F271))*$D271</f>
        <v>0</v>
      </c>
      <c r="R271" s="14">
        <f ca="1">IFERROR(INDEX(R$320:R$343,MATCH($F271,$B$320:$B$343,0))/INDEX($D$320:$D$343,MATCH($F271,$B$320:$B$343,0)),SUMIFS('Input-Allocators'!O$32:O$80,'Input-Allocators'!$B$32:$B$80,$F271))*$D271</f>
        <v>0</v>
      </c>
      <c r="S271" s="14">
        <f ca="1">IFERROR(INDEX(S$320:S$343,MATCH($F271,$B$320:$B$343,0))/INDEX($D$320:$D$343,MATCH($F271,$B$320:$B$343,0)),SUMIFS('Input-Allocators'!P$32:P$80,'Input-Allocators'!$B$32:$B$80,$F271))*$D271</f>
        <v>0</v>
      </c>
      <c r="T271" s="14">
        <f ca="1">IFERROR(INDEX(T$320:T$343,MATCH($F271,$B$320:$B$343,0))/INDEX($D$320:$D$343,MATCH($F271,$B$320:$B$343,0)),SUMIFS('Input-Allocators'!Q$32:Q$80,'Input-Allocators'!$B$32:$B$80,$F271))*$D271</f>
        <v>0</v>
      </c>
      <c r="U271" s="14">
        <f ca="1">IFERROR(INDEX(U$320:U$343,MATCH($F271,$B$320:$B$343,0))/INDEX($D$320:$D$343,MATCH($F271,$B$320:$B$343,0)),SUMIFS('Input-Allocators'!R$32:R$80,'Input-Allocators'!$B$32:$B$80,$F271))*$D271</f>
        <v>0</v>
      </c>
    </row>
    <row r="272" spans="1:21" outlineLevel="1">
      <c r="A272" s="46">
        <f>IF(ISBLANK('Input-Accounts'!A272),"",'Input-Accounts'!A272)</f>
        <v>237</v>
      </c>
      <c r="B272" s="80" t="str">
        <f>IF(ISBLANK('Input-Accounts'!B272),"",'Input-Accounts'!B272)</f>
        <v xml:space="preserve">Depreciation expense storage and terminaling </v>
      </c>
      <c r="C272" s="46">
        <f>IF(ISBLANK('Input-Accounts'!C272),"",'Input-Accounts'!C272)</f>
        <v>403.1</v>
      </c>
      <c r="D272" s="14">
        <f t="shared" ca="1" si="65"/>
        <v>0</v>
      </c>
      <c r="E272" s="14">
        <f t="shared" ca="1" si="60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4">
        <f ca="1">IFERROR(INDEX(G$320:G$343,MATCH($F272,$B$320:$B$343,0))/INDEX($D$320:$D$343,MATCH($F272,$B$320:$B$343,0)),SUMIFS('Input-Allocators'!D$32:D$80,'Input-Allocators'!$B$32:$B$80,$F272))*$D272</f>
        <v>0</v>
      </c>
      <c r="H272" s="14">
        <f ca="1">IFERROR(INDEX(H$320:H$343,MATCH($F272,$B$320:$B$343,0))/INDEX($D$320:$D$343,MATCH($F272,$B$320:$B$343,0)),SUMIFS('Input-Allocators'!E$32:E$80,'Input-Allocators'!$B$32:$B$80,$F272))*$D272</f>
        <v>0</v>
      </c>
      <c r="I272" s="14">
        <f ca="1">IFERROR(INDEX(I$320:I$343,MATCH($F272,$B$320:$B$343,0))/INDEX($D$320:$D$343,MATCH($F272,$B$320:$B$343,0)),SUMIFS('Input-Allocators'!F$32:F$80,'Input-Allocators'!$B$32:$B$80,$F272))*$D272</f>
        <v>0</v>
      </c>
      <c r="J272" s="14">
        <f ca="1">IFERROR(INDEX(J$320:J$343,MATCH($F272,$B$320:$B$343,0))/INDEX($D$320:$D$343,MATCH($F272,$B$320:$B$343,0)),SUMIFS('Input-Allocators'!G$32:G$80,'Input-Allocators'!$B$32:$B$80,$F272))*$D272</f>
        <v>0</v>
      </c>
      <c r="K272" s="14">
        <f ca="1">IFERROR(INDEX(K$320:K$343,MATCH($F272,$B$320:$B$343,0))/INDEX($D$320:$D$343,MATCH($F272,$B$320:$B$343,0)),SUMIFS('Input-Allocators'!H$32:H$80,'Input-Allocators'!$B$32:$B$80,$F272))*$D272</f>
        <v>0</v>
      </c>
      <c r="L272" s="14">
        <f ca="1">IFERROR(INDEX(L$320:L$343,MATCH($F272,$B$320:$B$343,0))/INDEX($D$320:$D$343,MATCH($F272,$B$320:$B$343,0)),SUMIFS('Input-Allocators'!I$32:I$80,'Input-Allocators'!$B$32:$B$80,$F272))*$D272</f>
        <v>0</v>
      </c>
      <c r="M272" s="14">
        <f ca="1">IFERROR(INDEX(M$320:M$343,MATCH($F272,$B$320:$B$343,0))/INDEX($D$320:$D$343,MATCH($F272,$B$320:$B$343,0)),SUMIFS('Input-Allocators'!J$32:J$80,'Input-Allocators'!$B$32:$B$80,$F272))*$D272</f>
        <v>0</v>
      </c>
      <c r="N272" s="14">
        <f ca="1">IFERROR(INDEX(N$320:N$343,MATCH($F272,$B$320:$B$343,0))/INDEX($D$320:$D$343,MATCH($F272,$B$320:$B$343,0)),SUMIFS('Input-Allocators'!K$32:K$80,'Input-Allocators'!$B$32:$B$80,$F272))*$D272</f>
        <v>0</v>
      </c>
      <c r="O272" s="14">
        <f ca="1">IFERROR(INDEX(O$320:O$343,MATCH($F272,$B$320:$B$343,0))/INDEX($D$320:$D$343,MATCH($F272,$B$320:$B$343,0)),SUMIFS('Input-Allocators'!L$32:L$80,'Input-Allocators'!$B$32:$B$80,$F272))*$D272</f>
        <v>0</v>
      </c>
      <c r="P272" s="14">
        <f ca="1">IFERROR(INDEX(P$320:P$343,MATCH($F272,$B$320:$B$343,0))/INDEX($D$320:$D$343,MATCH($F272,$B$320:$B$343,0)),SUMIFS('Input-Allocators'!M$32:M$80,'Input-Allocators'!$B$32:$B$80,$F272))*$D272</f>
        <v>0</v>
      </c>
      <c r="Q272" s="14">
        <f ca="1">IFERROR(INDEX(Q$320:Q$343,MATCH($F272,$B$320:$B$343,0))/INDEX($D$320:$D$343,MATCH($F272,$B$320:$B$343,0)),SUMIFS('Input-Allocators'!N$32:N$80,'Input-Allocators'!$B$32:$B$80,$F272))*$D272</f>
        <v>0</v>
      </c>
      <c r="R272" s="14">
        <f ca="1">IFERROR(INDEX(R$320:R$343,MATCH($F272,$B$320:$B$343,0))/INDEX($D$320:$D$343,MATCH($F272,$B$320:$B$343,0)),SUMIFS('Input-Allocators'!O$32:O$80,'Input-Allocators'!$B$32:$B$80,$F272))*$D272</f>
        <v>0</v>
      </c>
      <c r="S272" s="14">
        <f ca="1">IFERROR(INDEX(S$320:S$343,MATCH($F272,$B$320:$B$343,0))/INDEX($D$320:$D$343,MATCH($F272,$B$320:$B$343,0)),SUMIFS('Input-Allocators'!P$32:P$80,'Input-Allocators'!$B$32:$B$80,$F272))*$D272</f>
        <v>0</v>
      </c>
      <c r="T272" s="14">
        <f ca="1">IFERROR(INDEX(T$320:T$343,MATCH($F272,$B$320:$B$343,0))/INDEX($D$320:$D$343,MATCH($F272,$B$320:$B$343,0)),SUMIFS('Input-Allocators'!Q$32:Q$80,'Input-Allocators'!$B$32:$B$80,$F272))*$D272</f>
        <v>0</v>
      </c>
      <c r="U272" s="14">
        <f ca="1">IFERROR(INDEX(U$320:U$343,MATCH($F272,$B$320:$B$343,0))/INDEX($D$320:$D$343,MATCH($F272,$B$320:$B$343,0)),SUMIFS('Input-Allocators'!R$32:R$80,'Input-Allocators'!$B$32:$B$80,$F272))*$D272</f>
        <v>0</v>
      </c>
    </row>
    <row r="273" spans="1:21" outlineLevel="1">
      <c r="A273" s="46">
        <f>IF(ISBLANK('Input-Accounts'!A273),"",'Input-Accounts'!A273)</f>
        <v>238</v>
      </c>
      <c r="B273" s="80" t="str">
        <f>IF(ISBLANK('Input-Accounts'!B273),"",'Input-Accounts'!B273)</f>
        <v>Depreciation expense transmission</v>
      </c>
      <c r="C273" s="46">
        <f>IF(ISBLANK('Input-Accounts'!C273),"",'Input-Accounts'!C273)</f>
        <v>403.20000000000005</v>
      </c>
      <c r="D273" s="14">
        <f t="shared" ca="1" si="65"/>
        <v>0</v>
      </c>
      <c r="E273" s="14">
        <f t="shared" ca="1" si="60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4">
        <f ca="1">IFERROR(INDEX(G$320:G$343,MATCH($F273,$B$320:$B$343,0))/INDEX($D$320:$D$343,MATCH($F273,$B$320:$B$343,0)),SUMIFS('Input-Allocators'!D$32:D$80,'Input-Allocators'!$B$32:$B$80,$F273))*$D273</f>
        <v>0</v>
      </c>
      <c r="H273" s="14">
        <f ca="1">IFERROR(INDEX(H$320:H$343,MATCH($F273,$B$320:$B$343,0))/INDEX($D$320:$D$343,MATCH($F273,$B$320:$B$343,0)),SUMIFS('Input-Allocators'!E$32:E$80,'Input-Allocators'!$B$32:$B$80,$F273))*$D273</f>
        <v>0</v>
      </c>
      <c r="I273" s="14">
        <f ca="1">IFERROR(INDEX(I$320:I$343,MATCH($F273,$B$320:$B$343,0))/INDEX($D$320:$D$343,MATCH($F273,$B$320:$B$343,0)),SUMIFS('Input-Allocators'!F$32:F$80,'Input-Allocators'!$B$32:$B$80,$F273))*$D273</f>
        <v>0</v>
      </c>
      <c r="J273" s="14">
        <f ca="1">IFERROR(INDEX(J$320:J$343,MATCH($F273,$B$320:$B$343,0))/INDEX($D$320:$D$343,MATCH($F273,$B$320:$B$343,0)),SUMIFS('Input-Allocators'!G$32:G$80,'Input-Allocators'!$B$32:$B$80,$F273))*$D273</f>
        <v>0</v>
      </c>
      <c r="K273" s="14">
        <f ca="1">IFERROR(INDEX(K$320:K$343,MATCH($F273,$B$320:$B$343,0))/INDEX($D$320:$D$343,MATCH($F273,$B$320:$B$343,0)),SUMIFS('Input-Allocators'!H$32:H$80,'Input-Allocators'!$B$32:$B$80,$F273))*$D273</f>
        <v>0</v>
      </c>
      <c r="L273" s="14">
        <f ca="1">IFERROR(INDEX(L$320:L$343,MATCH($F273,$B$320:$B$343,0))/INDEX($D$320:$D$343,MATCH($F273,$B$320:$B$343,0)),SUMIFS('Input-Allocators'!I$32:I$80,'Input-Allocators'!$B$32:$B$80,$F273))*$D273</f>
        <v>0</v>
      </c>
      <c r="M273" s="14">
        <f ca="1">IFERROR(INDEX(M$320:M$343,MATCH($F273,$B$320:$B$343,0))/INDEX($D$320:$D$343,MATCH($F273,$B$320:$B$343,0)),SUMIFS('Input-Allocators'!J$32:J$80,'Input-Allocators'!$B$32:$B$80,$F273))*$D273</f>
        <v>0</v>
      </c>
      <c r="N273" s="14">
        <f ca="1">IFERROR(INDEX(N$320:N$343,MATCH($F273,$B$320:$B$343,0))/INDEX($D$320:$D$343,MATCH($F273,$B$320:$B$343,0)),SUMIFS('Input-Allocators'!K$32:K$80,'Input-Allocators'!$B$32:$B$80,$F273))*$D273</f>
        <v>0</v>
      </c>
      <c r="O273" s="14">
        <f ca="1">IFERROR(INDEX(O$320:O$343,MATCH($F273,$B$320:$B$343,0))/INDEX($D$320:$D$343,MATCH($F273,$B$320:$B$343,0)),SUMIFS('Input-Allocators'!L$32:L$80,'Input-Allocators'!$B$32:$B$80,$F273))*$D273</f>
        <v>0</v>
      </c>
      <c r="P273" s="14">
        <f ca="1">IFERROR(INDEX(P$320:P$343,MATCH($F273,$B$320:$B$343,0))/INDEX($D$320:$D$343,MATCH($F273,$B$320:$B$343,0)),SUMIFS('Input-Allocators'!M$32:M$80,'Input-Allocators'!$B$32:$B$80,$F273))*$D273</f>
        <v>0</v>
      </c>
      <c r="Q273" s="14">
        <f ca="1">IFERROR(INDEX(Q$320:Q$343,MATCH($F273,$B$320:$B$343,0))/INDEX($D$320:$D$343,MATCH($F273,$B$320:$B$343,0)),SUMIFS('Input-Allocators'!N$32:N$80,'Input-Allocators'!$B$32:$B$80,$F273))*$D273</f>
        <v>0</v>
      </c>
      <c r="R273" s="14">
        <f ca="1">IFERROR(INDEX(R$320:R$343,MATCH($F273,$B$320:$B$343,0))/INDEX($D$320:$D$343,MATCH($F273,$B$320:$B$343,0)),SUMIFS('Input-Allocators'!O$32:O$80,'Input-Allocators'!$B$32:$B$80,$F273))*$D273</f>
        <v>0</v>
      </c>
      <c r="S273" s="14">
        <f ca="1">IFERROR(INDEX(S$320:S$343,MATCH($F273,$B$320:$B$343,0))/INDEX($D$320:$D$343,MATCH($F273,$B$320:$B$343,0)),SUMIFS('Input-Allocators'!P$32:P$80,'Input-Allocators'!$B$32:$B$80,$F273))*$D273</f>
        <v>0</v>
      </c>
      <c r="T273" s="14">
        <f ca="1">IFERROR(INDEX(T$320:T$343,MATCH($F273,$B$320:$B$343,0))/INDEX($D$320:$D$343,MATCH($F273,$B$320:$B$343,0)),SUMIFS('Input-Allocators'!Q$32:Q$80,'Input-Allocators'!$B$32:$B$80,$F273))*$D273</f>
        <v>0</v>
      </c>
      <c r="U273" s="14">
        <f ca="1">IFERROR(INDEX(U$320:U$343,MATCH($F273,$B$320:$B$343,0))/INDEX($D$320:$D$343,MATCH($F273,$B$320:$B$343,0)),SUMIFS('Input-Allocators'!R$32:R$80,'Input-Allocators'!$B$32:$B$80,$F273))*$D273</f>
        <v>0</v>
      </c>
    </row>
    <row r="274" spans="1:21" outlineLevel="1">
      <c r="A274" s="46">
        <f>IF(ISBLANK('Input-Accounts'!A274),"",'Input-Accounts'!A274)</f>
        <v>239</v>
      </c>
      <c r="B274" s="80" t="str">
        <f>IF(ISBLANK('Input-Accounts'!B274),"",'Input-Accounts'!B274)</f>
        <v>Depreciation expense distribution</v>
      </c>
      <c r="C274" s="46">
        <f>IF(ISBLANK('Input-Accounts'!C274),"",'Input-Accounts'!C274)</f>
        <v>403.30000000000007</v>
      </c>
      <c r="D274" s="14">
        <f t="shared" ca="1" si="65"/>
        <v>7621.2341695772266</v>
      </c>
      <c r="E274" s="14">
        <f t="shared" ca="1" si="60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INT_DISTPT</v>
      </c>
      <c r="G274" s="14">
        <f ca="1">IFERROR(INDEX(G$320:G$343,MATCH($F274,$B$320:$B$343,0))/INDEX($D$320:$D$343,MATCH($F274,$B$320:$B$343,0)),SUMIFS('Input-Allocators'!D$32:D$80,'Input-Allocators'!$B$32:$B$80,$F274))*$D274</f>
        <v>5965.1018708948504</v>
      </c>
      <c r="H274" s="14">
        <f ca="1">IFERROR(INDEX(H$320:H$343,MATCH($F274,$B$320:$B$343,0))/INDEX($D$320:$D$343,MATCH($F274,$B$320:$B$343,0)),SUMIFS('Input-Allocators'!E$32:E$80,'Input-Allocators'!$B$32:$B$80,$F274))*$D274</f>
        <v>327.41233789480577</v>
      </c>
      <c r="I274" s="14">
        <f ca="1">IFERROR(INDEX(I$320:I$343,MATCH($F274,$B$320:$B$343,0))/INDEX($D$320:$D$343,MATCH($F274,$B$320:$B$343,0)),SUMIFS('Input-Allocators'!F$32:F$80,'Input-Allocators'!$B$32:$B$80,$F274))*$D274</f>
        <v>284.39955276128006</v>
      </c>
      <c r="J274" s="14">
        <f ca="1">IFERROR(INDEX(J$320:J$343,MATCH($F274,$B$320:$B$343,0))/INDEX($D$320:$D$343,MATCH($F274,$B$320:$B$343,0)),SUMIFS('Input-Allocators'!G$32:G$80,'Input-Allocators'!$B$32:$B$80,$F274))*$D274</f>
        <v>609.26855026539977</v>
      </c>
      <c r="K274" s="14">
        <f ca="1">IFERROR(INDEX(K$320:K$343,MATCH($F274,$B$320:$B$343,0))/INDEX($D$320:$D$343,MATCH($F274,$B$320:$B$343,0)),SUMIFS('Input-Allocators'!H$32:H$80,'Input-Allocators'!$B$32:$B$80,$F274))*$D274</f>
        <v>2.454611121953779</v>
      </c>
      <c r="L274" s="14">
        <f ca="1">IFERROR(INDEX(L$320:L$343,MATCH($F274,$B$320:$B$343,0))/INDEX($D$320:$D$343,MATCH($F274,$B$320:$B$343,0)),SUMIFS('Input-Allocators'!I$32:I$80,'Input-Allocators'!$B$32:$B$80,$F274))*$D274</f>
        <v>10.240945618807652</v>
      </c>
      <c r="M274" s="14">
        <f ca="1">IFERROR(INDEX(M$320:M$343,MATCH($F274,$B$320:$B$343,0))/INDEX($D$320:$D$343,MATCH($F274,$B$320:$B$343,0)),SUMIFS('Input-Allocators'!J$32:J$80,'Input-Allocators'!$B$32:$B$80,$F274))*$D274</f>
        <v>205.92175487280832</v>
      </c>
      <c r="N274" s="14">
        <f ca="1">IFERROR(INDEX(N$320:N$343,MATCH($F274,$B$320:$B$343,0))/INDEX($D$320:$D$343,MATCH($F274,$B$320:$B$343,0)),SUMIFS('Input-Allocators'!K$32:K$80,'Input-Allocators'!$B$32:$B$80,$F274))*$D274</f>
        <v>66.292441964009427</v>
      </c>
      <c r="O274" s="14">
        <f ca="1">IFERROR(INDEX(O$320:O$343,MATCH($F274,$B$320:$B$343,0))/INDEX($D$320:$D$343,MATCH($F274,$B$320:$B$343,0)),SUMIFS('Input-Allocators'!L$32:L$80,'Input-Allocators'!$B$32:$B$80,$F274))*$D274</f>
        <v>150.14210418331112</v>
      </c>
      <c r="P274" s="14">
        <f ca="1">IFERROR(INDEX(P$320:P$343,MATCH($F274,$B$320:$B$343,0))/INDEX($D$320:$D$343,MATCH($F274,$B$320:$B$343,0)),SUMIFS('Input-Allocators'!M$32:M$80,'Input-Allocators'!$B$32:$B$80,$F274))*$D274</f>
        <v>0</v>
      </c>
      <c r="Q274" s="14">
        <f ca="1">IFERROR(INDEX(Q$320:Q$343,MATCH($F274,$B$320:$B$343,0))/INDEX($D$320:$D$343,MATCH($F274,$B$320:$B$343,0)),SUMIFS('Input-Allocators'!N$32:N$80,'Input-Allocators'!$B$32:$B$80,$F274))*$D274</f>
        <v>0</v>
      </c>
      <c r="R274" s="14">
        <f ca="1">IFERROR(INDEX(R$320:R$343,MATCH($F274,$B$320:$B$343,0))/INDEX($D$320:$D$343,MATCH($F274,$B$320:$B$343,0)),SUMIFS('Input-Allocators'!O$32:O$80,'Input-Allocators'!$B$32:$B$80,$F274))*$D274</f>
        <v>0</v>
      </c>
      <c r="S274" s="14">
        <f ca="1">IFERROR(INDEX(S$320:S$343,MATCH($F274,$B$320:$B$343,0))/INDEX($D$320:$D$343,MATCH($F274,$B$320:$B$343,0)),SUMIFS('Input-Allocators'!P$32:P$80,'Input-Allocators'!$B$32:$B$80,$F274))*$D274</f>
        <v>0</v>
      </c>
      <c r="T274" s="14">
        <f ca="1">IFERROR(INDEX(T$320:T$343,MATCH($F274,$B$320:$B$343,0))/INDEX($D$320:$D$343,MATCH($F274,$B$320:$B$343,0)),SUMIFS('Input-Allocators'!Q$32:Q$80,'Input-Allocators'!$B$32:$B$80,$F274))*$D274</f>
        <v>0</v>
      </c>
      <c r="U274" s="14">
        <f ca="1">IFERROR(INDEX(U$320:U$343,MATCH($F274,$B$320:$B$343,0))/INDEX($D$320:$D$343,MATCH($F274,$B$320:$B$343,0)),SUMIFS('Input-Allocators'!R$32:R$80,'Input-Allocators'!$B$32:$B$80,$F274))*$D274</f>
        <v>0</v>
      </c>
    </row>
    <row r="275" spans="1:21" outlineLevel="1">
      <c r="A275" s="46">
        <f>IF(ISBLANK('Input-Accounts'!A275),"",'Input-Accounts'!A275)</f>
        <v>240</v>
      </c>
      <c r="B275" s="80" t="str">
        <f>IF(ISBLANK('Input-Accounts'!B275),"",'Input-Accounts'!B275)</f>
        <v>Depreciation expense general plant</v>
      </c>
      <c r="C275" s="46">
        <f>IF(ISBLANK('Input-Accounts'!C275),"",'Input-Accounts'!C275)</f>
        <v>403.40000000000009</v>
      </c>
      <c r="D275" s="14">
        <f t="shared" ca="1" si="65"/>
        <v>2080.8251777394735</v>
      </c>
      <c r="E275" s="14">
        <f t="shared" ca="1" si="60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INT_GENPLT</v>
      </c>
      <c r="G275" s="14">
        <f ca="1">IFERROR(INDEX(G$320:G$343,MATCH($F275,$B$320:$B$343,0))/INDEX($D$320:$D$343,MATCH($F275,$B$320:$B$343,0)),SUMIFS('Input-Allocators'!D$32:D$80,'Input-Allocators'!$B$32:$B$80,$F275))*$D275</f>
        <v>1628.6514604533397</v>
      </c>
      <c r="H275" s="14">
        <f ca="1">IFERROR(INDEX(H$320:H$343,MATCH($F275,$B$320:$B$343,0))/INDEX($D$320:$D$343,MATCH($F275,$B$320:$B$343,0)),SUMIFS('Input-Allocators'!E$32:E$80,'Input-Allocators'!$B$32:$B$80,$F275))*$D275</f>
        <v>89.393373964764208</v>
      </c>
      <c r="I275" s="14">
        <f ca="1">IFERROR(INDEX(I$320:I$343,MATCH($F275,$B$320:$B$343,0))/INDEX($D$320:$D$343,MATCH($F275,$B$320:$B$343,0)),SUMIFS('Input-Allocators'!F$32:F$80,'Input-Allocators'!$B$32:$B$80,$F275))*$D275</f>
        <v>77.649595427185986</v>
      </c>
      <c r="J275" s="14">
        <f ca="1">IFERROR(INDEX(J$320:J$343,MATCH($F275,$B$320:$B$343,0))/INDEX($D$320:$D$343,MATCH($F275,$B$320:$B$343,0)),SUMIFS('Input-Allocators'!G$32:G$80,'Input-Allocators'!$B$32:$B$80,$F275))*$D275</f>
        <v>166.34856129442349</v>
      </c>
      <c r="K275" s="14">
        <f ca="1">IFERROR(INDEX(K$320:K$343,MATCH($F275,$B$320:$B$343,0))/INDEX($D$320:$D$343,MATCH($F275,$B$320:$B$343,0)),SUMIFS('Input-Allocators'!H$32:H$80,'Input-Allocators'!$B$32:$B$80,$F275))*$D275</f>
        <v>0.67018234979704039</v>
      </c>
      <c r="L275" s="14">
        <f ca="1">IFERROR(INDEX(L$320:L$343,MATCH($F275,$B$320:$B$343,0))/INDEX($D$320:$D$343,MATCH($F275,$B$320:$B$343,0)),SUMIFS('Input-Allocators'!I$32:I$80,'Input-Allocators'!$B$32:$B$80,$F275))*$D275</f>
        <v>2.7960848614966292</v>
      </c>
      <c r="M275" s="14">
        <f ca="1">IFERROR(INDEX(M$320:M$343,MATCH($F275,$B$320:$B$343,0))/INDEX($D$320:$D$343,MATCH($F275,$B$320:$B$343,0)),SUMIFS('Input-Allocators'!J$32:J$80,'Input-Allocators'!$B$32:$B$80,$F275))*$D275</f>
        <v>56.222806260709</v>
      </c>
      <c r="N275" s="14">
        <f ca="1">IFERROR(INDEX(N$320:N$343,MATCH($F275,$B$320:$B$343,0))/INDEX($D$320:$D$343,MATCH($F275,$B$320:$B$343,0)),SUMIFS('Input-Allocators'!K$32:K$80,'Input-Allocators'!$B$32:$B$80,$F275))*$D275</f>
        <v>18.099822058111073</v>
      </c>
      <c r="O275" s="14">
        <f ca="1">IFERROR(INDEX(O$320:O$343,MATCH($F275,$B$320:$B$343,0))/INDEX($D$320:$D$343,MATCH($F275,$B$320:$B$343,0)),SUMIFS('Input-Allocators'!L$32:L$80,'Input-Allocators'!$B$32:$B$80,$F275))*$D275</f>
        <v>40.993291069646787</v>
      </c>
      <c r="P275" s="14">
        <f ca="1">IFERROR(INDEX(P$320:P$343,MATCH($F275,$B$320:$B$343,0))/INDEX($D$320:$D$343,MATCH($F275,$B$320:$B$343,0)),SUMIFS('Input-Allocators'!M$32:M$80,'Input-Allocators'!$B$32:$B$80,$F275))*$D275</f>
        <v>0</v>
      </c>
      <c r="Q275" s="14">
        <f ca="1">IFERROR(INDEX(Q$320:Q$343,MATCH($F275,$B$320:$B$343,0))/INDEX($D$320:$D$343,MATCH($F275,$B$320:$B$343,0)),SUMIFS('Input-Allocators'!N$32:N$80,'Input-Allocators'!$B$32:$B$80,$F275))*$D275</f>
        <v>0</v>
      </c>
      <c r="R275" s="14">
        <f ca="1">IFERROR(INDEX(R$320:R$343,MATCH($F275,$B$320:$B$343,0))/INDEX($D$320:$D$343,MATCH($F275,$B$320:$B$343,0)),SUMIFS('Input-Allocators'!O$32:O$80,'Input-Allocators'!$B$32:$B$80,$F275))*$D275</f>
        <v>0</v>
      </c>
      <c r="S275" s="14">
        <f ca="1">IFERROR(INDEX(S$320:S$343,MATCH($F275,$B$320:$B$343,0))/INDEX($D$320:$D$343,MATCH($F275,$B$320:$B$343,0)),SUMIFS('Input-Allocators'!P$32:P$80,'Input-Allocators'!$B$32:$B$80,$F275))*$D275</f>
        <v>0</v>
      </c>
      <c r="T275" s="14">
        <f ca="1">IFERROR(INDEX(T$320:T$343,MATCH($F275,$B$320:$B$343,0))/INDEX($D$320:$D$343,MATCH($F275,$B$320:$B$343,0)),SUMIFS('Input-Allocators'!Q$32:Q$80,'Input-Allocators'!$B$32:$B$80,$F275))*$D275</f>
        <v>0</v>
      </c>
      <c r="U275" s="14">
        <f ca="1">IFERROR(INDEX(U$320:U$343,MATCH($F275,$B$320:$B$343,0))/INDEX($D$320:$D$343,MATCH($F275,$B$320:$B$343,0)),SUMIFS('Input-Allocators'!R$32:R$80,'Input-Allocators'!$B$32:$B$80,$F275))*$D275</f>
        <v>0</v>
      </c>
    </row>
    <row r="276" spans="1:21" outlineLevel="1">
      <c r="A276" s="46">
        <f>IF(ISBLANK('Input-Accounts'!A276),"",'Input-Accounts'!A276)</f>
        <v>241</v>
      </c>
      <c r="B276" s="80" t="str">
        <f>IF(ISBLANK('Input-Accounts'!B276),"",'Input-Accounts'!B276)</f>
        <v>Depreciation expense common</v>
      </c>
      <c r="C276" s="46">
        <f>IF(ISBLANK('Input-Accounts'!C276),"",'Input-Accounts'!C276)</f>
        <v>403.50000000000011</v>
      </c>
      <c r="D276" s="14">
        <f t="shared" ca="1" si="65"/>
        <v>1113.0018473290684</v>
      </c>
      <c r="E276" s="14">
        <f t="shared" ca="1" si="60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INT_TOTPLT</v>
      </c>
      <c r="G276" s="14">
        <f ca="1">IFERROR(INDEX(G$320:G$343,MATCH($F276,$B$320:$B$343,0))/INDEX($D$320:$D$343,MATCH($F276,$B$320:$B$343,0)),SUMIFS('Input-Allocators'!D$32:D$80,'Input-Allocators'!$B$32:$B$80,$F276))*$D276</f>
        <v>871.14097980541987</v>
      </c>
      <c r="H276" s="14">
        <f ca="1">IFERROR(INDEX(H$320:H$343,MATCH($F276,$B$320:$B$343,0))/INDEX($D$320:$D$343,MATCH($F276,$B$320:$B$343,0)),SUMIFS('Input-Allocators'!E$32:E$80,'Input-Allocators'!$B$32:$B$80,$F276))*$D276</f>
        <v>47.815160747837631</v>
      </c>
      <c r="I276" s="14">
        <f ca="1">IFERROR(INDEX(I$320:I$343,MATCH($F276,$B$320:$B$343,0))/INDEX($D$320:$D$343,MATCH($F276,$B$320:$B$343,0)),SUMIFS('Input-Allocators'!F$32:F$80,'Input-Allocators'!$B$32:$B$80,$F276))*$D276</f>
        <v>41.533591615178622</v>
      </c>
      <c r="J276" s="14">
        <f ca="1">IFERROR(INDEX(J$320:J$343,MATCH($F276,$B$320:$B$343,0))/INDEX($D$320:$D$343,MATCH($F276,$B$320:$B$343,0)),SUMIFS('Input-Allocators'!G$32:G$80,'Input-Allocators'!$B$32:$B$80,$F276))*$D276</f>
        <v>88.977323997185422</v>
      </c>
      <c r="K276" s="14">
        <f ca="1">IFERROR(INDEX(K$320:K$343,MATCH($F276,$B$320:$B$343,0))/INDEX($D$320:$D$343,MATCH($F276,$B$320:$B$343,0)),SUMIFS('Input-Allocators'!H$32:H$80,'Input-Allocators'!$B$32:$B$80,$F276))*$D276</f>
        <v>0.35847038057362096</v>
      </c>
      <c r="L276" s="14">
        <f ca="1">IFERROR(INDEX(L$320:L$343,MATCH($F276,$B$320:$B$343,0))/INDEX($D$320:$D$343,MATCH($F276,$B$320:$B$343,0)),SUMIFS('Input-Allocators'!I$32:I$80,'Input-Allocators'!$B$32:$B$80,$F276))*$D276</f>
        <v>1.4955834105753163</v>
      </c>
      <c r="M276" s="14">
        <f ca="1">IFERROR(INDEX(M$320:M$343,MATCH($F276,$B$320:$B$343,0))/INDEX($D$320:$D$343,MATCH($F276,$B$320:$B$343,0)),SUMIFS('Input-Allocators'!J$32:J$80,'Input-Allocators'!$B$32:$B$80,$F276))*$D276</f>
        <v>30.072726867988781</v>
      </c>
      <c r="N276" s="14">
        <f ca="1">IFERROR(INDEX(N$320:N$343,MATCH($F276,$B$320:$B$343,0))/INDEX($D$320:$D$343,MATCH($F276,$B$320:$B$343,0)),SUMIFS('Input-Allocators'!K$32:K$80,'Input-Allocators'!$B$32:$B$80,$F276))*$D276</f>
        <v>9.6813204696465256</v>
      </c>
      <c r="O276" s="14">
        <f ca="1">IFERROR(INDEX(O$320:O$343,MATCH($F276,$B$320:$B$343,0))/INDEX($D$320:$D$343,MATCH($F276,$B$320:$B$343,0)),SUMIFS('Input-Allocators'!L$32:L$80,'Input-Allocators'!$B$32:$B$80,$F276))*$D276</f>
        <v>21.926690034662549</v>
      </c>
      <c r="P276" s="14">
        <f ca="1">IFERROR(INDEX(P$320:P$343,MATCH($F276,$B$320:$B$343,0))/INDEX($D$320:$D$343,MATCH($F276,$B$320:$B$343,0)),SUMIFS('Input-Allocators'!M$32:M$80,'Input-Allocators'!$B$32:$B$80,$F276))*$D276</f>
        <v>0</v>
      </c>
      <c r="Q276" s="14">
        <f ca="1">IFERROR(INDEX(Q$320:Q$343,MATCH($F276,$B$320:$B$343,0))/INDEX($D$320:$D$343,MATCH($F276,$B$320:$B$343,0)),SUMIFS('Input-Allocators'!N$32:N$80,'Input-Allocators'!$B$32:$B$80,$F276))*$D276</f>
        <v>0</v>
      </c>
      <c r="R276" s="14">
        <f ca="1">IFERROR(INDEX(R$320:R$343,MATCH($F276,$B$320:$B$343,0))/INDEX($D$320:$D$343,MATCH($F276,$B$320:$B$343,0)),SUMIFS('Input-Allocators'!O$32:O$80,'Input-Allocators'!$B$32:$B$80,$F276))*$D276</f>
        <v>0</v>
      </c>
      <c r="S276" s="14">
        <f ca="1">IFERROR(INDEX(S$320:S$343,MATCH($F276,$B$320:$B$343,0))/INDEX($D$320:$D$343,MATCH($F276,$B$320:$B$343,0)),SUMIFS('Input-Allocators'!P$32:P$80,'Input-Allocators'!$B$32:$B$80,$F276))*$D276</f>
        <v>0</v>
      </c>
      <c r="T276" s="14">
        <f ca="1">IFERROR(INDEX(T$320:T$343,MATCH($F276,$B$320:$B$343,0))/INDEX($D$320:$D$343,MATCH($F276,$B$320:$B$343,0)),SUMIFS('Input-Allocators'!Q$32:Q$80,'Input-Allocators'!$B$32:$B$80,$F276))*$D276</f>
        <v>0</v>
      </c>
      <c r="U276" s="14">
        <f ca="1">IFERROR(INDEX(U$320:U$343,MATCH($F276,$B$320:$B$343,0))/INDEX($D$320:$D$343,MATCH($F276,$B$320:$B$343,0)),SUMIFS('Input-Allocators'!R$32:R$80,'Input-Allocators'!$B$32:$B$80,$F276))*$D276</f>
        <v>0</v>
      </c>
    </row>
    <row r="277" spans="1:21" outlineLevel="1">
      <c r="A277" s="46">
        <f>IF(ISBLANK('Input-Accounts'!A277),"",'Input-Accounts'!A277)</f>
        <v>242</v>
      </c>
      <c r="B277" t="str">
        <f>IF(ISBLANK('Input-Accounts'!B277),"",'Input-Accounts'!B277)</f>
        <v>Subtotal - Depreciation Expense</v>
      </c>
      <c r="C277" s="46" t="str">
        <f>IF(ISBLANK('Input-Accounts'!C277),"",'Input-Accounts'!C277)</f>
        <v/>
      </c>
      <c r="D277" s="174">
        <f ca="1">SUBTOTAL(9,D271:D276)</f>
        <v>10815.061194645768</v>
      </c>
      <c r="E277" s="14">
        <f t="shared" ca="1" si="60"/>
        <v>0</v>
      </c>
      <c r="F277" s="46"/>
      <c r="G277" s="174">
        <f t="shared" ref="G277:U277" ca="1" si="66">SUBTOTAL(9,G271:G276)</f>
        <v>8464.89431115361</v>
      </c>
      <c r="H277" s="174">
        <f t="shared" ca="1" si="66"/>
        <v>464.62087260740765</v>
      </c>
      <c r="I277" s="174">
        <f t="shared" ca="1" si="66"/>
        <v>403.5827398036447</v>
      </c>
      <c r="J277" s="174">
        <f t="shared" ca="1" si="66"/>
        <v>864.59443555700864</v>
      </c>
      <c r="K277" s="174">
        <f t="shared" ca="1" si="66"/>
        <v>3.4832638523244404</v>
      </c>
      <c r="L277" s="174">
        <f t="shared" ca="1" si="66"/>
        <v>14.532613890879597</v>
      </c>
      <c r="M277" s="174">
        <f t="shared" ca="1" si="66"/>
        <v>292.21728800150606</v>
      </c>
      <c r="N277" s="174">
        <f t="shared" ca="1" si="66"/>
        <v>94.073584491767022</v>
      </c>
      <c r="O277" s="174">
        <f t="shared" ca="1" si="66"/>
        <v>213.06208528762045</v>
      </c>
      <c r="P277" s="174">
        <f t="shared" ca="1" si="66"/>
        <v>0</v>
      </c>
      <c r="Q277" s="174">
        <f t="shared" ca="1" si="66"/>
        <v>0</v>
      </c>
      <c r="R277" s="174">
        <f t="shared" ca="1" si="66"/>
        <v>0</v>
      </c>
      <c r="S277" s="174">
        <f t="shared" ca="1" si="66"/>
        <v>0</v>
      </c>
      <c r="T277" s="174">
        <f t="shared" ca="1" si="66"/>
        <v>0</v>
      </c>
      <c r="U277" s="174">
        <f t="shared" ca="1" si="66"/>
        <v>0</v>
      </c>
    </row>
    <row r="278" spans="1:21" outlineLevel="1">
      <c r="A278" s="46" t="str">
        <f>IF(ISBLANK('Input-Accounts'!A278),"",'Input-Accounts'!A278)</f>
        <v/>
      </c>
      <c r="B278" t="str">
        <f>IF(ISBLANK('Input-Accounts'!B278),"",'Input-Accounts'!B278)</f>
        <v/>
      </c>
      <c r="D278" s="14"/>
      <c r="E278" s="14"/>
      <c r="F278" s="46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outlineLevel="1">
      <c r="A279" s="46">
        <f>IF(ISBLANK('Input-Accounts'!A279),"",'Input-Accounts'!A279)</f>
        <v>243</v>
      </c>
      <c r="B279" s="1" t="str">
        <f>IF(ISBLANK('Input-Accounts'!B279),"",'Input-Accounts'!B279)</f>
        <v>Amortization Expense</v>
      </c>
      <c r="D279" s="14"/>
      <c r="E279" s="14"/>
      <c r="F279" s="46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outlineLevel="1">
      <c r="A280" s="46">
        <f>IF(ISBLANK('Input-Accounts'!A280),"",'Input-Accounts'!A280)</f>
        <v>244</v>
      </c>
      <c r="B280" s="80" t="str">
        <f>IF(ISBLANK('Input-Accounts'!B280),"",'Input-Accounts'!B280)</f>
        <v>Amortization and depletion of producing natural gas land and land</v>
      </c>
      <c r="C280" s="46">
        <f>IF(ISBLANK('Input-Accounts'!C280),"",'Input-Accounts'!C280)</f>
        <v>404.1</v>
      </c>
      <c r="D280" s="14">
        <f t="shared" ref="D280:D286" ca="1" si="67">INDIRECT("Classification!"&amp;$D$5&amp;ROW())</f>
        <v>0</v>
      </c>
      <c r="E280" s="14">
        <f t="shared" ca="1" si="60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4">
        <f ca="1">IFERROR(INDEX(G$320:G$343,MATCH($F280,$B$320:$B$343,0))/INDEX($D$320:$D$343,MATCH($F280,$B$320:$B$343,0)),SUMIFS('Input-Allocators'!D$32:D$80,'Input-Allocators'!$B$32:$B$80,$F280))*$D280</f>
        <v>0</v>
      </c>
      <c r="H280" s="14">
        <f ca="1">IFERROR(INDEX(H$320:H$343,MATCH($F280,$B$320:$B$343,0))/INDEX($D$320:$D$343,MATCH($F280,$B$320:$B$343,0)),SUMIFS('Input-Allocators'!E$32:E$80,'Input-Allocators'!$B$32:$B$80,$F280))*$D280</f>
        <v>0</v>
      </c>
      <c r="I280" s="14">
        <f ca="1">IFERROR(INDEX(I$320:I$343,MATCH($F280,$B$320:$B$343,0))/INDEX($D$320:$D$343,MATCH($F280,$B$320:$B$343,0)),SUMIFS('Input-Allocators'!F$32:F$80,'Input-Allocators'!$B$32:$B$80,$F280))*$D280</f>
        <v>0</v>
      </c>
      <c r="J280" s="14">
        <f ca="1">IFERROR(INDEX(J$320:J$343,MATCH($F280,$B$320:$B$343,0))/INDEX($D$320:$D$343,MATCH($F280,$B$320:$B$343,0)),SUMIFS('Input-Allocators'!G$32:G$80,'Input-Allocators'!$B$32:$B$80,$F280))*$D280</f>
        <v>0</v>
      </c>
      <c r="K280" s="14">
        <f ca="1">IFERROR(INDEX(K$320:K$343,MATCH($F280,$B$320:$B$343,0))/INDEX($D$320:$D$343,MATCH($F280,$B$320:$B$343,0)),SUMIFS('Input-Allocators'!H$32:H$80,'Input-Allocators'!$B$32:$B$80,$F280))*$D280</f>
        <v>0</v>
      </c>
      <c r="L280" s="14">
        <f ca="1">IFERROR(INDEX(L$320:L$343,MATCH($F280,$B$320:$B$343,0))/INDEX($D$320:$D$343,MATCH($F280,$B$320:$B$343,0)),SUMIFS('Input-Allocators'!I$32:I$80,'Input-Allocators'!$B$32:$B$80,$F280))*$D280</f>
        <v>0</v>
      </c>
      <c r="M280" s="14">
        <f ca="1">IFERROR(INDEX(M$320:M$343,MATCH($F280,$B$320:$B$343,0))/INDEX($D$320:$D$343,MATCH($F280,$B$320:$B$343,0)),SUMIFS('Input-Allocators'!J$32:J$80,'Input-Allocators'!$B$32:$B$80,$F280))*$D280</f>
        <v>0</v>
      </c>
      <c r="N280" s="14">
        <f ca="1">IFERROR(INDEX(N$320:N$343,MATCH($F280,$B$320:$B$343,0))/INDEX($D$320:$D$343,MATCH($F280,$B$320:$B$343,0)),SUMIFS('Input-Allocators'!K$32:K$80,'Input-Allocators'!$B$32:$B$80,$F280))*$D280</f>
        <v>0</v>
      </c>
      <c r="O280" s="14">
        <f ca="1">IFERROR(INDEX(O$320:O$343,MATCH($F280,$B$320:$B$343,0))/INDEX($D$320:$D$343,MATCH($F280,$B$320:$B$343,0)),SUMIFS('Input-Allocators'!L$32:L$80,'Input-Allocators'!$B$32:$B$80,$F280))*$D280</f>
        <v>0</v>
      </c>
      <c r="P280" s="14">
        <f ca="1">IFERROR(INDEX(P$320:P$343,MATCH($F280,$B$320:$B$343,0))/INDEX($D$320:$D$343,MATCH($F280,$B$320:$B$343,0)),SUMIFS('Input-Allocators'!M$32:M$80,'Input-Allocators'!$B$32:$B$80,$F280))*$D280</f>
        <v>0</v>
      </c>
      <c r="Q280" s="14">
        <f ca="1">IFERROR(INDEX(Q$320:Q$343,MATCH($F280,$B$320:$B$343,0))/INDEX($D$320:$D$343,MATCH($F280,$B$320:$B$343,0)),SUMIFS('Input-Allocators'!N$32:N$80,'Input-Allocators'!$B$32:$B$80,$F280))*$D280</f>
        <v>0</v>
      </c>
      <c r="R280" s="14">
        <f ca="1">IFERROR(INDEX(R$320:R$343,MATCH($F280,$B$320:$B$343,0))/INDEX($D$320:$D$343,MATCH($F280,$B$320:$B$343,0)),SUMIFS('Input-Allocators'!O$32:O$80,'Input-Allocators'!$B$32:$B$80,$F280))*$D280</f>
        <v>0</v>
      </c>
      <c r="S280" s="14">
        <f ca="1">IFERROR(INDEX(S$320:S$343,MATCH($F280,$B$320:$B$343,0))/INDEX($D$320:$D$343,MATCH($F280,$B$320:$B$343,0)),SUMIFS('Input-Allocators'!P$32:P$80,'Input-Allocators'!$B$32:$B$80,$F280))*$D280</f>
        <v>0</v>
      </c>
      <c r="T280" s="14">
        <f ca="1">IFERROR(INDEX(T$320:T$343,MATCH($F280,$B$320:$B$343,0))/INDEX($D$320:$D$343,MATCH($F280,$B$320:$B$343,0)),SUMIFS('Input-Allocators'!Q$32:Q$80,'Input-Allocators'!$B$32:$B$80,$F280))*$D280</f>
        <v>0</v>
      </c>
      <c r="U280" s="14">
        <f ca="1">IFERROR(INDEX(U$320:U$343,MATCH($F280,$B$320:$B$343,0))/INDEX($D$320:$D$343,MATCH($F280,$B$320:$B$343,0)),SUMIFS('Input-Allocators'!R$32:R$80,'Input-Allocators'!$B$32:$B$80,$F280))*$D280</f>
        <v>0</v>
      </c>
    </row>
    <row r="281" spans="1:21" outlineLevel="1">
      <c r="A281" s="46">
        <f>IF(ISBLANK('Input-Accounts'!A281),"",'Input-Accounts'!A281)</f>
        <v>245</v>
      </c>
      <c r="B281" s="80" t="str">
        <f>IF(ISBLANK('Input-Accounts'!B281),"",'Input-Accounts'!B281)</f>
        <v>Amortization of underground storage land and land rights</v>
      </c>
      <c r="C281" s="46">
        <f>IF(ISBLANK('Input-Accounts'!C281),"",'Input-Accounts'!C281)</f>
        <v>404.2</v>
      </c>
      <c r="D281" s="14">
        <f t="shared" ca="1" si="67"/>
        <v>0</v>
      </c>
      <c r="E281" s="14">
        <f t="shared" ca="1" si="60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4">
        <f ca="1">IFERROR(INDEX(G$320:G$343,MATCH($F281,$B$320:$B$343,0))/INDEX($D$320:$D$343,MATCH($F281,$B$320:$B$343,0)),SUMIFS('Input-Allocators'!D$32:D$80,'Input-Allocators'!$B$32:$B$80,$F281))*$D281</f>
        <v>0</v>
      </c>
      <c r="H281" s="14">
        <f ca="1">IFERROR(INDEX(H$320:H$343,MATCH($F281,$B$320:$B$343,0))/INDEX($D$320:$D$343,MATCH($F281,$B$320:$B$343,0)),SUMIFS('Input-Allocators'!E$32:E$80,'Input-Allocators'!$B$32:$B$80,$F281))*$D281</f>
        <v>0</v>
      </c>
      <c r="I281" s="14">
        <f ca="1">IFERROR(INDEX(I$320:I$343,MATCH($F281,$B$320:$B$343,0))/INDEX($D$320:$D$343,MATCH($F281,$B$320:$B$343,0)),SUMIFS('Input-Allocators'!F$32:F$80,'Input-Allocators'!$B$32:$B$80,$F281))*$D281</f>
        <v>0</v>
      </c>
      <c r="J281" s="14">
        <f ca="1">IFERROR(INDEX(J$320:J$343,MATCH($F281,$B$320:$B$343,0))/INDEX($D$320:$D$343,MATCH($F281,$B$320:$B$343,0)),SUMIFS('Input-Allocators'!G$32:G$80,'Input-Allocators'!$B$32:$B$80,$F281))*$D281</f>
        <v>0</v>
      </c>
      <c r="K281" s="14">
        <f ca="1">IFERROR(INDEX(K$320:K$343,MATCH($F281,$B$320:$B$343,0))/INDEX($D$320:$D$343,MATCH($F281,$B$320:$B$343,0)),SUMIFS('Input-Allocators'!H$32:H$80,'Input-Allocators'!$B$32:$B$80,$F281))*$D281</f>
        <v>0</v>
      </c>
      <c r="L281" s="14">
        <f ca="1">IFERROR(INDEX(L$320:L$343,MATCH($F281,$B$320:$B$343,0))/INDEX($D$320:$D$343,MATCH($F281,$B$320:$B$343,0)),SUMIFS('Input-Allocators'!I$32:I$80,'Input-Allocators'!$B$32:$B$80,$F281))*$D281</f>
        <v>0</v>
      </c>
      <c r="M281" s="14">
        <f ca="1">IFERROR(INDEX(M$320:M$343,MATCH($F281,$B$320:$B$343,0))/INDEX($D$320:$D$343,MATCH($F281,$B$320:$B$343,0)),SUMIFS('Input-Allocators'!J$32:J$80,'Input-Allocators'!$B$32:$B$80,$F281))*$D281</f>
        <v>0</v>
      </c>
      <c r="N281" s="14">
        <f ca="1">IFERROR(INDEX(N$320:N$343,MATCH($F281,$B$320:$B$343,0))/INDEX($D$320:$D$343,MATCH($F281,$B$320:$B$343,0)),SUMIFS('Input-Allocators'!K$32:K$80,'Input-Allocators'!$B$32:$B$80,$F281))*$D281</f>
        <v>0</v>
      </c>
      <c r="O281" s="14">
        <f ca="1">IFERROR(INDEX(O$320:O$343,MATCH($F281,$B$320:$B$343,0))/INDEX($D$320:$D$343,MATCH($F281,$B$320:$B$343,0)),SUMIFS('Input-Allocators'!L$32:L$80,'Input-Allocators'!$B$32:$B$80,$F281))*$D281</f>
        <v>0</v>
      </c>
      <c r="P281" s="14">
        <f ca="1">IFERROR(INDEX(P$320:P$343,MATCH($F281,$B$320:$B$343,0))/INDEX($D$320:$D$343,MATCH($F281,$B$320:$B$343,0)),SUMIFS('Input-Allocators'!M$32:M$80,'Input-Allocators'!$B$32:$B$80,$F281))*$D281</f>
        <v>0</v>
      </c>
      <c r="Q281" s="14">
        <f ca="1">IFERROR(INDEX(Q$320:Q$343,MATCH($F281,$B$320:$B$343,0))/INDEX($D$320:$D$343,MATCH($F281,$B$320:$B$343,0)),SUMIFS('Input-Allocators'!N$32:N$80,'Input-Allocators'!$B$32:$B$80,$F281))*$D281</f>
        <v>0</v>
      </c>
      <c r="R281" s="14">
        <f ca="1">IFERROR(INDEX(R$320:R$343,MATCH($F281,$B$320:$B$343,0))/INDEX($D$320:$D$343,MATCH($F281,$B$320:$B$343,0)),SUMIFS('Input-Allocators'!O$32:O$80,'Input-Allocators'!$B$32:$B$80,$F281))*$D281</f>
        <v>0</v>
      </c>
      <c r="S281" s="14">
        <f ca="1">IFERROR(INDEX(S$320:S$343,MATCH($F281,$B$320:$B$343,0))/INDEX($D$320:$D$343,MATCH($F281,$B$320:$B$343,0)),SUMIFS('Input-Allocators'!P$32:P$80,'Input-Allocators'!$B$32:$B$80,$F281))*$D281</f>
        <v>0</v>
      </c>
      <c r="T281" s="14">
        <f ca="1">IFERROR(INDEX(T$320:T$343,MATCH($F281,$B$320:$B$343,0))/INDEX($D$320:$D$343,MATCH($F281,$B$320:$B$343,0)),SUMIFS('Input-Allocators'!Q$32:Q$80,'Input-Allocators'!$B$32:$B$80,$F281))*$D281</f>
        <v>0</v>
      </c>
      <c r="U281" s="14">
        <f ca="1">IFERROR(INDEX(U$320:U$343,MATCH($F281,$B$320:$B$343,0))/INDEX($D$320:$D$343,MATCH($F281,$B$320:$B$343,0)),SUMIFS('Input-Allocators'!R$32:R$80,'Input-Allocators'!$B$32:$B$80,$F281))*$D281</f>
        <v>0</v>
      </c>
    </row>
    <row r="282" spans="1:21" outlineLevel="1">
      <c r="A282" s="46">
        <f>IF(ISBLANK('Input-Accounts'!A282),"",'Input-Accounts'!A282)</f>
        <v>246</v>
      </c>
      <c r="B282" s="80" t="str">
        <f>IF(ISBLANK('Input-Accounts'!B282),"",'Input-Accounts'!B282)</f>
        <v>Amortization of other limited-term gas plant</v>
      </c>
      <c r="C282" s="46">
        <f>IF(ISBLANK('Input-Accounts'!C282),"",'Input-Accounts'!C282)</f>
        <v>404.3</v>
      </c>
      <c r="D282" s="14">
        <f t="shared" ca="1" si="67"/>
        <v>0</v>
      </c>
      <c r="E282" s="14">
        <f t="shared" ca="1" si="60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4">
        <f ca="1">IFERROR(INDEX(G$320:G$343,MATCH($F282,$B$320:$B$343,0))/INDEX($D$320:$D$343,MATCH($F282,$B$320:$B$343,0)),SUMIFS('Input-Allocators'!D$32:D$80,'Input-Allocators'!$B$32:$B$80,$F282))*$D282</f>
        <v>0</v>
      </c>
      <c r="H282" s="14">
        <f ca="1">IFERROR(INDEX(H$320:H$343,MATCH($F282,$B$320:$B$343,0))/INDEX($D$320:$D$343,MATCH($F282,$B$320:$B$343,0)),SUMIFS('Input-Allocators'!E$32:E$80,'Input-Allocators'!$B$32:$B$80,$F282))*$D282</f>
        <v>0</v>
      </c>
      <c r="I282" s="14">
        <f ca="1">IFERROR(INDEX(I$320:I$343,MATCH($F282,$B$320:$B$343,0))/INDEX($D$320:$D$343,MATCH($F282,$B$320:$B$343,0)),SUMIFS('Input-Allocators'!F$32:F$80,'Input-Allocators'!$B$32:$B$80,$F282))*$D282</f>
        <v>0</v>
      </c>
      <c r="J282" s="14">
        <f ca="1">IFERROR(INDEX(J$320:J$343,MATCH($F282,$B$320:$B$343,0))/INDEX($D$320:$D$343,MATCH($F282,$B$320:$B$343,0)),SUMIFS('Input-Allocators'!G$32:G$80,'Input-Allocators'!$B$32:$B$80,$F282))*$D282</f>
        <v>0</v>
      </c>
      <c r="K282" s="14">
        <f ca="1">IFERROR(INDEX(K$320:K$343,MATCH($F282,$B$320:$B$343,0))/INDEX($D$320:$D$343,MATCH($F282,$B$320:$B$343,0)),SUMIFS('Input-Allocators'!H$32:H$80,'Input-Allocators'!$B$32:$B$80,$F282))*$D282</f>
        <v>0</v>
      </c>
      <c r="L282" s="14">
        <f ca="1">IFERROR(INDEX(L$320:L$343,MATCH($F282,$B$320:$B$343,0))/INDEX($D$320:$D$343,MATCH($F282,$B$320:$B$343,0)),SUMIFS('Input-Allocators'!I$32:I$80,'Input-Allocators'!$B$32:$B$80,$F282))*$D282</f>
        <v>0</v>
      </c>
      <c r="M282" s="14">
        <f ca="1">IFERROR(INDEX(M$320:M$343,MATCH($F282,$B$320:$B$343,0))/INDEX($D$320:$D$343,MATCH($F282,$B$320:$B$343,0)),SUMIFS('Input-Allocators'!J$32:J$80,'Input-Allocators'!$B$32:$B$80,$F282))*$D282</f>
        <v>0</v>
      </c>
      <c r="N282" s="14">
        <f ca="1">IFERROR(INDEX(N$320:N$343,MATCH($F282,$B$320:$B$343,0))/INDEX($D$320:$D$343,MATCH($F282,$B$320:$B$343,0)),SUMIFS('Input-Allocators'!K$32:K$80,'Input-Allocators'!$B$32:$B$80,$F282))*$D282</f>
        <v>0</v>
      </c>
      <c r="O282" s="14">
        <f ca="1">IFERROR(INDEX(O$320:O$343,MATCH($F282,$B$320:$B$343,0))/INDEX($D$320:$D$343,MATCH($F282,$B$320:$B$343,0)),SUMIFS('Input-Allocators'!L$32:L$80,'Input-Allocators'!$B$32:$B$80,$F282))*$D282</f>
        <v>0</v>
      </c>
      <c r="P282" s="14">
        <f ca="1">IFERROR(INDEX(P$320:P$343,MATCH($F282,$B$320:$B$343,0))/INDEX($D$320:$D$343,MATCH($F282,$B$320:$B$343,0)),SUMIFS('Input-Allocators'!M$32:M$80,'Input-Allocators'!$B$32:$B$80,$F282))*$D282</f>
        <v>0</v>
      </c>
      <c r="Q282" s="14">
        <f ca="1">IFERROR(INDEX(Q$320:Q$343,MATCH($F282,$B$320:$B$343,0))/INDEX($D$320:$D$343,MATCH($F282,$B$320:$B$343,0)),SUMIFS('Input-Allocators'!N$32:N$80,'Input-Allocators'!$B$32:$B$80,$F282))*$D282</f>
        <v>0</v>
      </c>
      <c r="R282" s="14">
        <f ca="1">IFERROR(INDEX(R$320:R$343,MATCH($F282,$B$320:$B$343,0))/INDEX($D$320:$D$343,MATCH($F282,$B$320:$B$343,0)),SUMIFS('Input-Allocators'!O$32:O$80,'Input-Allocators'!$B$32:$B$80,$F282))*$D282</f>
        <v>0</v>
      </c>
      <c r="S282" s="14">
        <f ca="1">IFERROR(INDEX(S$320:S$343,MATCH($F282,$B$320:$B$343,0))/INDEX($D$320:$D$343,MATCH($F282,$B$320:$B$343,0)),SUMIFS('Input-Allocators'!P$32:P$80,'Input-Allocators'!$B$32:$B$80,$F282))*$D282</f>
        <v>0</v>
      </c>
      <c r="T282" s="14">
        <f ca="1">IFERROR(INDEX(T$320:T$343,MATCH($F282,$B$320:$B$343,0))/INDEX($D$320:$D$343,MATCH($F282,$B$320:$B$343,0)),SUMIFS('Input-Allocators'!Q$32:Q$80,'Input-Allocators'!$B$32:$B$80,$F282))*$D282</f>
        <v>0</v>
      </c>
      <c r="U282" s="14">
        <f ca="1">IFERROR(INDEX(U$320:U$343,MATCH($F282,$B$320:$B$343,0))/INDEX($D$320:$D$343,MATCH($F282,$B$320:$B$343,0)),SUMIFS('Input-Allocators'!R$32:R$80,'Input-Allocators'!$B$32:$B$80,$F282))*$D282</f>
        <v>0</v>
      </c>
    </row>
    <row r="283" spans="1:21" outlineLevel="1">
      <c r="A283" s="46">
        <f>IF(ISBLANK('Input-Accounts'!A283),"",'Input-Accounts'!A283)</f>
        <v>247</v>
      </c>
      <c r="B283" s="80" t="str">
        <f>IF(ISBLANK('Input-Accounts'!B283),"",'Input-Accounts'!B283)</f>
        <v>Amortization of other gas plant</v>
      </c>
      <c r="C283" s="46">
        <f>IF(ISBLANK('Input-Accounts'!C283),"",'Input-Accounts'!C283)</f>
        <v>405</v>
      </c>
      <c r="D283" s="14">
        <f t="shared" ca="1" si="67"/>
        <v>0</v>
      </c>
      <c r="E283" s="14">
        <f t="shared" ca="1" si="60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4">
        <f ca="1">IFERROR(INDEX(G$320:G$343,MATCH($F283,$B$320:$B$343,0))/INDEX($D$320:$D$343,MATCH($F283,$B$320:$B$343,0)),SUMIFS('Input-Allocators'!D$32:D$80,'Input-Allocators'!$B$32:$B$80,$F283))*$D283</f>
        <v>0</v>
      </c>
      <c r="H283" s="14">
        <f ca="1">IFERROR(INDEX(H$320:H$343,MATCH($F283,$B$320:$B$343,0))/INDEX($D$320:$D$343,MATCH($F283,$B$320:$B$343,0)),SUMIFS('Input-Allocators'!E$32:E$80,'Input-Allocators'!$B$32:$B$80,$F283))*$D283</f>
        <v>0</v>
      </c>
      <c r="I283" s="14">
        <f ca="1">IFERROR(INDEX(I$320:I$343,MATCH($F283,$B$320:$B$343,0))/INDEX($D$320:$D$343,MATCH($F283,$B$320:$B$343,0)),SUMIFS('Input-Allocators'!F$32:F$80,'Input-Allocators'!$B$32:$B$80,$F283))*$D283</f>
        <v>0</v>
      </c>
      <c r="J283" s="14">
        <f ca="1">IFERROR(INDEX(J$320:J$343,MATCH($F283,$B$320:$B$343,0))/INDEX($D$320:$D$343,MATCH($F283,$B$320:$B$343,0)),SUMIFS('Input-Allocators'!G$32:G$80,'Input-Allocators'!$B$32:$B$80,$F283))*$D283</f>
        <v>0</v>
      </c>
      <c r="K283" s="14">
        <f ca="1">IFERROR(INDEX(K$320:K$343,MATCH($F283,$B$320:$B$343,0))/INDEX($D$320:$D$343,MATCH($F283,$B$320:$B$343,0)),SUMIFS('Input-Allocators'!H$32:H$80,'Input-Allocators'!$B$32:$B$80,$F283))*$D283</f>
        <v>0</v>
      </c>
      <c r="L283" s="14">
        <f ca="1">IFERROR(INDEX(L$320:L$343,MATCH($F283,$B$320:$B$343,0))/INDEX($D$320:$D$343,MATCH($F283,$B$320:$B$343,0)),SUMIFS('Input-Allocators'!I$32:I$80,'Input-Allocators'!$B$32:$B$80,$F283))*$D283</f>
        <v>0</v>
      </c>
      <c r="M283" s="14">
        <f ca="1">IFERROR(INDEX(M$320:M$343,MATCH($F283,$B$320:$B$343,0))/INDEX($D$320:$D$343,MATCH($F283,$B$320:$B$343,0)),SUMIFS('Input-Allocators'!J$32:J$80,'Input-Allocators'!$B$32:$B$80,$F283))*$D283</f>
        <v>0</v>
      </c>
      <c r="N283" s="14">
        <f ca="1">IFERROR(INDEX(N$320:N$343,MATCH($F283,$B$320:$B$343,0))/INDEX($D$320:$D$343,MATCH($F283,$B$320:$B$343,0)),SUMIFS('Input-Allocators'!K$32:K$80,'Input-Allocators'!$B$32:$B$80,$F283))*$D283</f>
        <v>0</v>
      </c>
      <c r="O283" s="14">
        <f ca="1">IFERROR(INDEX(O$320:O$343,MATCH($F283,$B$320:$B$343,0))/INDEX($D$320:$D$343,MATCH($F283,$B$320:$B$343,0)),SUMIFS('Input-Allocators'!L$32:L$80,'Input-Allocators'!$B$32:$B$80,$F283))*$D283</f>
        <v>0</v>
      </c>
      <c r="P283" s="14">
        <f ca="1">IFERROR(INDEX(P$320:P$343,MATCH($F283,$B$320:$B$343,0))/INDEX($D$320:$D$343,MATCH($F283,$B$320:$B$343,0)),SUMIFS('Input-Allocators'!M$32:M$80,'Input-Allocators'!$B$32:$B$80,$F283))*$D283</f>
        <v>0</v>
      </c>
      <c r="Q283" s="14">
        <f ca="1">IFERROR(INDEX(Q$320:Q$343,MATCH($F283,$B$320:$B$343,0))/INDEX($D$320:$D$343,MATCH($F283,$B$320:$B$343,0)),SUMIFS('Input-Allocators'!N$32:N$80,'Input-Allocators'!$B$32:$B$80,$F283))*$D283</f>
        <v>0</v>
      </c>
      <c r="R283" s="14">
        <f ca="1">IFERROR(INDEX(R$320:R$343,MATCH($F283,$B$320:$B$343,0))/INDEX($D$320:$D$343,MATCH($F283,$B$320:$B$343,0)),SUMIFS('Input-Allocators'!O$32:O$80,'Input-Allocators'!$B$32:$B$80,$F283))*$D283</f>
        <v>0</v>
      </c>
      <c r="S283" s="14">
        <f ca="1">IFERROR(INDEX(S$320:S$343,MATCH($F283,$B$320:$B$343,0))/INDEX($D$320:$D$343,MATCH($F283,$B$320:$B$343,0)),SUMIFS('Input-Allocators'!P$32:P$80,'Input-Allocators'!$B$32:$B$80,$F283))*$D283</f>
        <v>0</v>
      </c>
      <c r="T283" s="14">
        <f ca="1">IFERROR(INDEX(T$320:T$343,MATCH($F283,$B$320:$B$343,0))/INDEX($D$320:$D$343,MATCH($F283,$B$320:$B$343,0)),SUMIFS('Input-Allocators'!Q$32:Q$80,'Input-Allocators'!$B$32:$B$80,$F283))*$D283</f>
        <v>0</v>
      </c>
      <c r="U283" s="14">
        <f ca="1">IFERROR(INDEX(U$320:U$343,MATCH($F283,$B$320:$B$343,0))/INDEX($D$320:$D$343,MATCH($F283,$B$320:$B$343,0)),SUMIFS('Input-Allocators'!R$32:R$80,'Input-Allocators'!$B$32:$B$80,$F283))*$D283</f>
        <v>0</v>
      </c>
    </row>
    <row r="284" spans="1:21" outlineLevel="1">
      <c r="A284" s="46">
        <f>IF(ISBLANK('Input-Accounts'!A284),"",'Input-Accounts'!A284)</f>
        <v>248</v>
      </c>
      <c r="B284" s="80" t="str">
        <f>IF(ISBLANK('Input-Accounts'!B284),"",'Input-Accounts'!B284)</f>
        <v>Amortization of gas plant acquisition adjustments</v>
      </c>
      <c r="C284" s="46">
        <f>IF(ISBLANK('Input-Accounts'!C284),"",'Input-Accounts'!C284)</f>
        <v>406</v>
      </c>
      <c r="D284" s="14">
        <f t="shared" ca="1" si="67"/>
        <v>0</v>
      </c>
      <c r="E284" s="14">
        <f t="shared" ca="1" si="60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4">
        <f ca="1">IFERROR(INDEX(G$320:G$343,MATCH($F284,$B$320:$B$343,0))/INDEX($D$320:$D$343,MATCH($F284,$B$320:$B$343,0)),SUMIFS('Input-Allocators'!D$32:D$80,'Input-Allocators'!$B$32:$B$80,$F284))*$D284</f>
        <v>0</v>
      </c>
      <c r="H284" s="14">
        <f ca="1">IFERROR(INDEX(H$320:H$343,MATCH($F284,$B$320:$B$343,0))/INDEX($D$320:$D$343,MATCH($F284,$B$320:$B$343,0)),SUMIFS('Input-Allocators'!E$32:E$80,'Input-Allocators'!$B$32:$B$80,$F284))*$D284</f>
        <v>0</v>
      </c>
      <c r="I284" s="14">
        <f ca="1">IFERROR(INDEX(I$320:I$343,MATCH($F284,$B$320:$B$343,0))/INDEX($D$320:$D$343,MATCH($F284,$B$320:$B$343,0)),SUMIFS('Input-Allocators'!F$32:F$80,'Input-Allocators'!$B$32:$B$80,$F284))*$D284</f>
        <v>0</v>
      </c>
      <c r="J284" s="14">
        <f ca="1">IFERROR(INDEX(J$320:J$343,MATCH($F284,$B$320:$B$343,0))/INDEX($D$320:$D$343,MATCH($F284,$B$320:$B$343,0)),SUMIFS('Input-Allocators'!G$32:G$80,'Input-Allocators'!$B$32:$B$80,$F284))*$D284</f>
        <v>0</v>
      </c>
      <c r="K284" s="14">
        <f ca="1">IFERROR(INDEX(K$320:K$343,MATCH($F284,$B$320:$B$343,0))/INDEX($D$320:$D$343,MATCH($F284,$B$320:$B$343,0)),SUMIFS('Input-Allocators'!H$32:H$80,'Input-Allocators'!$B$32:$B$80,$F284))*$D284</f>
        <v>0</v>
      </c>
      <c r="L284" s="14">
        <f ca="1">IFERROR(INDEX(L$320:L$343,MATCH($F284,$B$320:$B$343,0))/INDEX($D$320:$D$343,MATCH($F284,$B$320:$B$343,0)),SUMIFS('Input-Allocators'!I$32:I$80,'Input-Allocators'!$B$32:$B$80,$F284))*$D284</f>
        <v>0</v>
      </c>
      <c r="M284" s="14">
        <f ca="1">IFERROR(INDEX(M$320:M$343,MATCH($F284,$B$320:$B$343,0))/INDEX($D$320:$D$343,MATCH($F284,$B$320:$B$343,0)),SUMIFS('Input-Allocators'!J$32:J$80,'Input-Allocators'!$B$32:$B$80,$F284))*$D284</f>
        <v>0</v>
      </c>
      <c r="N284" s="14">
        <f ca="1">IFERROR(INDEX(N$320:N$343,MATCH($F284,$B$320:$B$343,0))/INDEX($D$320:$D$343,MATCH($F284,$B$320:$B$343,0)),SUMIFS('Input-Allocators'!K$32:K$80,'Input-Allocators'!$B$32:$B$80,$F284))*$D284</f>
        <v>0</v>
      </c>
      <c r="O284" s="14">
        <f ca="1">IFERROR(INDEX(O$320:O$343,MATCH($F284,$B$320:$B$343,0))/INDEX($D$320:$D$343,MATCH($F284,$B$320:$B$343,0)),SUMIFS('Input-Allocators'!L$32:L$80,'Input-Allocators'!$B$32:$B$80,$F284))*$D284</f>
        <v>0</v>
      </c>
      <c r="P284" s="14">
        <f ca="1">IFERROR(INDEX(P$320:P$343,MATCH($F284,$B$320:$B$343,0))/INDEX($D$320:$D$343,MATCH($F284,$B$320:$B$343,0)),SUMIFS('Input-Allocators'!M$32:M$80,'Input-Allocators'!$B$32:$B$80,$F284))*$D284</f>
        <v>0</v>
      </c>
      <c r="Q284" s="14">
        <f ca="1">IFERROR(INDEX(Q$320:Q$343,MATCH($F284,$B$320:$B$343,0))/INDEX($D$320:$D$343,MATCH($F284,$B$320:$B$343,0)),SUMIFS('Input-Allocators'!N$32:N$80,'Input-Allocators'!$B$32:$B$80,$F284))*$D284</f>
        <v>0</v>
      </c>
      <c r="R284" s="14">
        <f ca="1">IFERROR(INDEX(R$320:R$343,MATCH($F284,$B$320:$B$343,0))/INDEX($D$320:$D$343,MATCH($F284,$B$320:$B$343,0)),SUMIFS('Input-Allocators'!O$32:O$80,'Input-Allocators'!$B$32:$B$80,$F284))*$D284</f>
        <v>0</v>
      </c>
      <c r="S284" s="14">
        <f ca="1">IFERROR(INDEX(S$320:S$343,MATCH($F284,$B$320:$B$343,0))/INDEX($D$320:$D$343,MATCH($F284,$B$320:$B$343,0)),SUMIFS('Input-Allocators'!P$32:P$80,'Input-Allocators'!$B$32:$B$80,$F284))*$D284</f>
        <v>0</v>
      </c>
      <c r="T284" s="14">
        <f ca="1">IFERROR(INDEX(T$320:T$343,MATCH($F284,$B$320:$B$343,0))/INDEX($D$320:$D$343,MATCH($F284,$B$320:$B$343,0)),SUMIFS('Input-Allocators'!Q$32:Q$80,'Input-Allocators'!$B$32:$B$80,$F284))*$D284</f>
        <v>0</v>
      </c>
      <c r="U284" s="14">
        <f ca="1">IFERROR(INDEX(U$320:U$343,MATCH($F284,$B$320:$B$343,0))/INDEX($D$320:$D$343,MATCH($F284,$B$320:$B$343,0)),SUMIFS('Input-Allocators'!R$32:R$80,'Input-Allocators'!$B$32:$B$80,$F284))*$D284</f>
        <v>0</v>
      </c>
    </row>
    <row r="285" spans="1:21" outlineLevel="1">
      <c r="A285" s="46">
        <f>IF(ISBLANK('Input-Accounts'!A285),"",'Input-Accounts'!A285)</f>
        <v>249</v>
      </c>
      <c r="B285" s="80" t="str">
        <f>IF(ISBLANK('Input-Accounts'!B285),"",'Input-Accounts'!B285)</f>
        <v>Amortization of property losses, unrecovered plant and regulatory</v>
      </c>
      <c r="C285" s="46">
        <f>IF(ISBLANK('Input-Accounts'!C285),"",'Input-Accounts'!C285)</f>
        <v>407.1</v>
      </c>
      <c r="D285" s="14">
        <f t="shared" ca="1" si="67"/>
        <v>0</v>
      </c>
      <c r="E285" s="14">
        <f t="shared" ca="1" si="60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4">
        <f ca="1">IFERROR(INDEX(G$320:G$343,MATCH($F285,$B$320:$B$343,0))/INDEX($D$320:$D$343,MATCH($F285,$B$320:$B$343,0)),SUMIFS('Input-Allocators'!D$32:D$80,'Input-Allocators'!$B$32:$B$80,$F285))*$D285</f>
        <v>0</v>
      </c>
      <c r="H285" s="14">
        <f ca="1">IFERROR(INDEX(H$320:H$343,MATCH($F285,$B$320:$B$343,0))/INDEX($D$320:$D$343,MATCH($F285,$B$320:$B$343,0)),SUMIFS('Input-Allocators'!E$32:E$80,'Input-Allocators'!$B$32:$B$80,$F285))*$D285</f>
        <v>0</v>
      </c>
      <c r="I285" s="14">
        <f ca="1">IFERROR(INDEX(I$320:I$343,MATCH($F285,$B$320:$B$343,0))/INDEX($D$320:$D$343,MATCH($F285,$B$320:$B$343,0)),SUMIFS('Input-Allocators'!F$32:F$80,'Input-Allocators'!$B$32:$B$80,$F285))*$D285</f>
        <v>0</v>
      </c>
      <c r="J285" s="14">
        <f ca="1">IFERROR(INDEX(J$320:J$343,MATCH($F285,$B$320:$B$343,0))/INDEX($D$320:$D$343,MATCH($F285,$B$320:$B$343,0)),SUMIFS('Input-Allocators'!G$32:G$80,'Input-Allocators'!$B$32:$B$80,$F285))*$D285</f>
        <v>0</v>
      </c>
      <c r="K285" s="14">
        <f ca="1">IFERROR(INDEX(K$320:K$343,MATCH($F285,$B$320:$B$343,0))/INDEX($D$320:$D$343,MATCH($F285,$B$320:$B$343,0)),SUMIFS('Input-Allocators'!H$32:H$80,'Input-Allocators'!$B$32:$B$80,$F285))*$D285</f>
        <v>0</v>
      </c>
      <c r="L285" s="14">
        <f ca="1">IFERROR(INDEX(L$320:L$343,MATCH($F285,$B$320:$B$343,0))/INDEX($D$320:$D$343,MATCH($F285,$B$320:$B$343,0)),SUMIFS('Input-Allocators'!I$32:I$80,'Input-Allocators'!$B$32:$B$80,$F285))*$D285</f>
        <v>0</v>
      </c>
      <c r="M285" s="14">
        <f ca="1">IFERROR(INDEX(M$320:M$343,MATCH($F285,$B$320:$B$343,0))/INDEX($D$320:$D$343,MATCH($F285,$B$320:$B$343,0)),SUMIFS('Input-Allocators'!J$32:J$80,'Input-Allocators'!$B$32:$B$80,$F285))*$D285</f>
        <v>0</v>
      </c>
      <c r="N285" s="14">
        <f ca="1">IFERROR(INDEX(N$320:N$343,MATCH($F285,$B$320:$B$343,0))/INDEX($D$320:$D$343,MATCH($F285,$B$320:$B$343,0)),SUMIFS('Input-Allocators'!K$32:K$80,'Input-Allocators'!$B$32:$B$80,$F285))*$D285</f>
        <v>0</v>
      </c>
      <c r="O285" s="14">
        <f ca="1">IFERROR(INDEX(O$320:O$343,MATCH($F285,$B$320:$B$343,0))/INDEX($D$320:$D$343,MATCH($F285,$B$320:$B$343,0)),SUMIFS('Input-Allocators'!L$32:L$80,'Input-Allocators'!$B$32:$B$80,$F285))*$D285</f>
        <v>0</v>
      </c>
      <c r="P285" s="14">
        <f ca="1">IFERROR(INDEX(P$320:P$343,MATCH($F285,$B$320:$B$343,0))/INDEX($D$320:$D$343,MATCH($F285,$B$320:$B$343,0)),SUMIFS('Input-Allocators'!M$32:M$80,'Input-Allocators'!$B$32:$B$80,$F285))*$D285</f>
        <v>0</v>
      </c>
      <c r="Q285" s="14">
        <f ca="1">IFERROR(INDEX(Q$320:Q$343,MATCH($F285,$B$320:$B$343,0))/INDEX($D$320:$D$343,MATCH($F285,$B$320:$B$343,0)),SUMIFS('Input-Allocators'!N$32:N$80,'Input-Allocators'!$B$32:$B$80,$F285))*$D285</f>
        <v>0</v>
      </c>
      <c r="R285" s="14">
        <f ca="1">IFERROR(INDEX(R$320:R$343,MATCH($F285,$B$320:$B$343,0))/INDEX($D$320:$D$343,MATCH($F285,$B$320:$B$343,0)),SUMIFS('Input-Allocators'!O$32:O$80,'Input-Allocators'!$B$32:$B$80,$F285))*$D285</f>
        <v>0</v>
      </c>
      <c r="S285" s="14">
        <f ca="1">IFERROR(INDEX(S$320:S$343,MATCH($F285,$B$320:$B$343,0))/INDEX($D$320:$D$343,MATCH($F285,$B$320:$B$343,0)),SUMIFS('Input-Allocators'!P$32:P$80,'Input-Allocators'!$B$32:$B$80,$F285))*$D285</f>
        <v>0</v>
      </c>
      <c r="T285" s="14">
        <f ca="1">IFERROR(INDEX(T$320:T$343,MATCH($F285,$B$320:$B$343,0))/INDEX($D$320:$D$343,MATCH($F285,$B$320:$B$343,0)),SUMIFS('Input-Allocators'!Q$32:Q$80,'Input-Allocators'!$B$32:$B$80,$F285))*$D285</f>
        <v>0</v>
      </c>
      <c r="U285" s="14">
        <f ca="1">IFERROR(INDEX(U$320:U$343,MATCH($F285,$B$320:$B$343,0))/INDEX($D$320:$D$343,MATCH($F285,$B$320:$B$343,0)),SUMIFS('Input-Allocators'!R$32:R$80,'Input-Allocators'!$B$32:$B$80,$F285))*$D285</f>
        <v>0</v>
      </c>
    </row>
    <row r="286" spans="1:21" outlineLevel="1">
      <c r="A286" s="46">
        <f>IF(ISBLANK('Input-Accounts'!A286),"",'Input-Accounts'!A286)</f>
        <v>250</v>
      </c>
      <c r="B286" s="80" t="str">
        <f>IF(ISBLANK('Input-Accounts'!B286),"",'Input-Accounts'!B286)</f>
        <v>Amortization of conversion expense</v>
      </c>
      <c r="C286" s="46">
        <f>IF(ISBLANK('Input-Accounts'!C286),"",'Input-Accounts'!C286)</f>
        <v>407.2</v>
      </c>
      <c r="D286" s="14">
        <f t="shared" ca="1" si="67"/>
        <v>0</v>
      </c>
      <c r="E286" s="14">
        <f t="shared" ca="1" si="60"/>
        <v>0</v>
      </c>
      <c r="F286" s="46" t="str" cm="1">
        <f t="array" aca="1" ref="F286" ca="1">IF(D286=0,"-",IF('Input-Accounts'!$E286&lt;&gt;0,'Input-Accounts'!$E286,INDEX('Input-Accounts'!$H286:$J286,,MATCH($F$6,'Input-Accounts'!$H$6:$J$6,0))))</f>
        <v>-</v>
      </c>
      <c r="G286" s="14">
        <f ca="1">IFERROR(INDEX(G$320:G$343,MATCH($F286,$B$320:$B$343,0))/INDEX($D$320:$D$343,MATCH($F286,$B$320:$B$343,0)),SUMIFS('Input-Allocators'!D$32:D$80,'Input-Allocators'!$B$32:$B$80,$F286))*$D286</f>
        <v>0</v>
      </c>
      <c r="H286" s="14">
        <f ca="1">IFERROR(INDEX(H$320:H$343,MATCH($F286,$B$320:$B$343,0))/INDEX($D$320:$D$343,MATCH($F286,$B$320:$B$343,0)),SUMIFS('Input-Allocators'!E$32:E$80,'Input-Allocators'!$B$32:$B$80,$F286))*$D286</f>
        <v>0</v>
      </c>
      <c r="I286" s="14">
        <f ca="1">IFERROR(INDEX(I$320:I$343,MATCH($F286,$B$320:$B$343,0))/INDEX($D$320:$D$343,MATCH($F286,$B$320:$B$343,0)),SUMIFS('Input-Allocators'!F$32:F$80,'Input-Allocators'!$B$32:$B$80,$F286))*$D286</f>
        <v>0</v>
      </c>
      <c r="J286" s="14">
        <f ca="1">IFERROR(INDEX(J$320:J$343,MATCH($F286,$B$320:$B$343,0))/INDEX($D$320:$D$343,MATCH($F286,$B$320:$B$343,0)),SUMIFS('Input-Allocators'!G$32:G$80,'Input-Allocators'!$B$32:$B$80,$F286))*$D286</f>
        <v>0</v>
      </c>
      <c r="K286" s="14">
        <f ca="1">IFERROR(INDEX(K$320:K$343,MATCH($F286,$B$320:$B$343,0))/INDEX($D$320:$D$343,MATCH($F286,$B$320:$B$343,0)),SUMIFS('Input-Allocators'!H$32:H$80,'Input-Allocators'!$B$32:$B$80,$F286))*$D286</f>
        <v>0</v>
      </c>
      <c r="L286" s="14">
        <f ca="1">IFERROR(INDEX(L$320:L$343,MATCH($F286,$B$320:$B$343,0))/INDEX($D$320:$D$343,MATCH($F286,$B$320:$B$343,0)),SUMIFS('Input-Allocators'!I$32:I$80,'Input-Allocators'!$B$32:$B$80,$F286))*$D286</f>
        <v>0</v>
      </c>
      <c r="M286" s="14">
        <f ca="1">IFERROR(INDEX(M$320:M$343,MATCH($F286,$B$320:$B$343,0))/INDEX($D$320:$D$343,MATCH($F286,$B$320:$B$343,0)),SUMIFS('Input-Allocators'!J$32:J$80,'Input-Allocators'!$B$32:$B$80,$F286))*$D286</f>
        <v>0</v>
      </c>
      <c r="N286" s="14">
        <f ca="1">IFERROR(INDEX(N$320:N$343,MATCH($F286,$B$320:$B$343,0))/INDEX($D$320:$D$343,MATCH($F286,$B$320:$B$343,0)),SUMIFS('Input-Allocators'!K$32:K$80,'Input-Allocators'!$B$32:$B$80,$F286))*$D286</f>
        <v>0</v>
      </c>
      <c r="O286" s="14">
        <f ca="1">IFERROR(INDEX(O$320:O$343,MATCH($F286,$B$320:$B$343,0))/INDEX($D$320:$D$343,MATCH($F286,$B$320:$B$343,0)),SUMIFS('Input-Allocators'!L$32:L$80,'Input-Allocators'!$B$32:$B$80,$F286))*$D286</f>
        <v>0</v>
      </c>
      <c r="P286" s="14">
        <f ca="1">IFERROR(INDEX(P$320:P$343,MATCH($F286,$B$320:$B$343,0))/INDEX($D$320:$D$343,MATCH($F286,$B$320:$B$343,0)),SUMIFS('Input-Allocators'!M$32:M$80,'Input-Allocators'!$B$32:$B$80,$F286))*$D286</f>
        <v>0</v>
      </c>
      <c r="Q286" s="14">
        <f ca="1">IFERROR(INDEX(Q$320:Q$343,MATCH($F286,$B$320:$B$343,0))/INDEX($D$320:$D$343,MATCH($F286,$B$320:$B$343,0)),SUMIFS('Input-Allocators'!N$32:N$80,'Input-Allocators'!$B$32:$B$80,$F286))*$D286</f>
        <v>0</v>
      </c>
      <c r="R286" s="14">
        <f ca="1">IFERROR(INDEX(R$320:R$343,MATCH($F286,$B$320:$B$343,0))/INDEX($D$320:$D$343,MATCH($F286,$B$320:$B$343,0)),SUMIFS('Input-Allocators'!O$32:O$80,'Input-Allocators'!$B$32:$B$80,$F286))*$D286</f>
        <v>0</v>
      </c>
      <c r="S286" s="14">
        <f ca="1">IFERROR(INDEX(S$320:S$343,MATCH($F286,$B$320:$B$343,0))/INDEX($D$320:$D$343,MATCH($F286,$B$320:$B$343,0)),SUMIFS('Input-Allocators'!P$32:P$80,'Input-Allocators'!$B$32:$B$80,$F286))*$D286</f>
        <v>0</v>
      </c>
      <c r="T286" s="14">
        <f ca="1">IFERROR(INDEX(T$320:T$343,MATCH($F286,$B$320:$B$343,0))/INDEX($D$320:$D$343,MATCH($F286,$B$320:$B$343,0)),SUMIFS('Input-Allocators'!Q$32:Q$80,'Input-Allocators'!$B$32:$B$80,$F286))*$D286</f>
        <v>0</v>
      </c>
      <c r="U286" s="14">
        <f ca="1">IFERROR(INDEX(U$320:U$343,MATCH($F286,$B$320:$B$343,0))/INDEX($D$320:$D$343,MATCH($F286,$B$320:$B$343,0)),SUMIFS('Input-Allocators'!R$32:R$80,'Input-Allocators'!$B$32:$B$80,$F286))*$D286</f>
        <v>0</v>
      </c>
    </row>
    <row r="287" spans="1:21" outlineLevel="1">
      <c r="A287" s="46">
        <f>IF(ISBLANK('Input-Accounts'!A287),"",'Input-Accounts'!A287)</f>
        <v>251</v>
      </c>
      <c r="B287" t="str">
        <f>IF(ISBLANK('Input-Accounts'!B287),"",'Input-Accounts'!B287)</f>
        <v>Subtotal - Amortization Expense</v>
      </c>
      <c r="C287" s="46" t="str">
        <f>IF(ISBLANK('Input-Accounts'!C287),"",'Input-Accounts'!C287)</f>
        <v/>
      </c>
      <c r="D287" s="174">
        <f ca="1">SUBTOTAL(9,D280:D286)</f>
        <v>0</v>
      </c>
      <c r="E287" s="14">
        <f t="shared" ca="1" si="60"/>
        <v>0</v>
      </c>
      <c r="F287" s="46"/>
      <c r="G287" s="174">
        <f t="shared" ref="G287:U287" ca="1" si="68">SUBTOTAL(9,G280:G286)</f>
        <v>0</v>
      </c>
      <c r="H287" s="174">
        <f t="shared" ca="1" si="68"/>
        <v>0</v>
      </c>
      <c r="I287" s="174">
        <f t="shared" ca="1" si="68"/>
        <v>0</v>
      </c>
      <c r="J287" s="174">
        <f t="shared" ca="1" si="68"/>
        <v>0</v>
      </c>
      <c r="K287" s="174">
        <f t="shared" ca="1" si="68"/>
        <v>0</v>
      </c>
      <c r="L287" s="174">
        <f t="shared" ca="1" si="68"/>
        <v>0</v>
      </c>
      <c r="M287" s="174">
        <f t="shared" ca="1" si="68"/>
        <v>0</v>
      </c>
      <c r="N287" s="174">
        <f t="shared" ca="1" si="68"/>
        <v>0</v>
      </c>
      <c r="O287" s="174">
        <f t="shared" ca="1" si="68"/>
        <v>0</v>
      </c>
      <c r="P287" s="174">
        <f t="shared" ca="1" si="68"/>
        <v>0</v>
      </c>
      <c r="Q287" s="174">
        <f t="shared" ca="1" si="68"/>
        <v>0</v>
      </c>
      <c r="R287" s="174">
        <f t="shared" ca="1" si="68"/>
        <v>0</v>
      </c>
      <c r="S287" s="174">
        <f t="shared" ca="1" si="68"/>
        <v>0</v>
      </c>
      <c r="T287" s="174">
        <f t="shared" ca="1" si="68"/>
        <v>0</v>
      </c>
      <c r="U287" s="174">
        <f t="shared" ca="1" si="68"/>
        <v>0</v>
      </c>
    </row>
    <row r="288" spans="1:21" outlineLevel="1">
      <c r="A288" s="46" t="str">
        <f>IF(ISBLANK('Input-Accounts'!A288),"",'Input-Accounts'!A288)</f>
        <v/>
      </c>
      <c r="B288" t="str">
        <f>IF(ISBLANK('Input-Accounts'!B288),"",'Input-Accounts'!B288)</f>
        <v/>
      </c>
      <c r="D288" s="14"/>
      <c r="E288" s="14"/>
      <c r="F288" s="46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2">
      <c r="A289" s="46">
        <f>IF(ISBLANK('Input-Accounts'!A289),"",'Input-Accounts'!A289)</f>
        <v>252</v>
      </c>
      <c r="B289" s="10" t="str">
        <f>IF(ISBLANK('Input-Accounts'!B289),"",'Input-Accounts'!B289)</f>
        <v>Total Adjustments, Depreciation and Amortization Expense</v>
      </c>
      <c r="C289" s="46" t="str">
        <f>IF(ISBLANK('Input-Accounts'!C289),"",'Input-Accounts'!C289)</f>
        <v/>
      </c>
      <c r="D289" s="14">
        <f ca="1">SUBTOTAL(9,D271:D288)</f>
        <v>10815.061194645768</v>
      </c>
      <c r="E289" s="14">
        <f t="shared" ca="1" si="60"/>
        <v>0</v>
      </c>
      <c r="F289" s="46"/>
      <c r="G289" s="14">
        <f t="shared" ref="G289:U289" ca="1" si="69">SUBTOTAL(9,G271:G288)</f>
        <v>8464.89431115361</v>
      </c>
      <c r="H289" s="14">
        <f t="shared" ca="1" si="69"/>
        <v>464.62087260740765</v>
      </c>
      <c r="I289" s="14">
        <f t="shared" ca="1" si="69"/>
        <v>403.5827398036447</v>
      </c>
      <c r="J289" s="14">
        <f t="shared" ca="1" si="69"/>
        <v>864.59443555700864</v>
      </c>
      <c r="K289" s="14">
        <f t="shared" ca="1" si="69"/>
        <v>3.4832638523244404</v>
      </c>
      <c r="L289" s="14">
        <f t="shared" ca="1" si="69"/>
        <v>14.532613890879597</v>
      </c>
      <c r="M289" s="14">
        <f t="shared" ca="1" si="69"/>
        <v>292.21728800150606</v>
      </c>
      <c r="N289" s="14">
        <f t="shared" ca="1" si="69"/>
        <v>94.073584491767022</v>
      </c>
      <c r="O289" s="14">
        <f t="shared" ca="1" si="69"/>
        <v>213.06208528762045</v>
      </c>
      <c r="P289" s="14">
        <f t="shared" ca="1" si="69"/>
        <v>0</v>
      </c>
      <c r="Q289" s="14">
        <f t="shared" ca="1" si="69"/>
        <v>0</v>
      </c>
      <c r="R289" s="14">
        <f t="shared" ca="1" si="69"/>
        <v>0</v>
      </c>
      <c r="S289" s="14">
        <f t="shared" ca="1" si="69"/>
        <v>0</v>
      </c>
      <c r="T289" s="14">
        <f t="shared" ca="1" si="69"/>
        <v>0</v>
      </c>
      <c r="U289" s="14">
        <f t="shared" ca="1" si="69"/>
        <v>0</v>
      </c>
      <c r="V289" s="1"/>
    </row>
    <row r="290" spans="1:22" collapsed="1">
      <c r="A290" s="46" t="str">
        <f>IF(ISBLANK('Input-Accounts'!A290),"",'Input-Accounts'!A290)</f>
        <v/>
      </c>
      <c r="B290" t="str">
        <f>IF(ISBLANK('Input-Accounts'!B290),"",'Input-Accounts'!B290)</f>
        <v/>
      </c>
      <c r="D290" s="174"/>
      <c r="E290" s="14"/>
      <c r="F290" s="4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</row>
    <row r="291" spans="1:22">
      <c r="A291" s="46">
        <f>IF(ISBLANK('Input-Accounts'!A291),"",'Input-Accounts'!A291)</f>
        <v>253</v>
      </c>
      <c r="B291" s="10" t="str">
        <f>IF(ISBLANK('Input-Accounts'!B291),"",'Input-Accounts'!B291)</f>
        <v>Taxes</v>
      </c>
      <c r="D291" s="14"/>
      <c r="E291" s="14"/>
      <c r="F291" s="46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2" outlineLevel="1">
      <c r="A292" s="46">
        <f>IF(ISBLANK('Input-Accounts'!A292),"",'Input-Accounts'!A292)</f>
        <v>254</v>
      </c>
      <c r="B292" s="10" t="str">
        <f>IF(ISBLANK('Input-Accounts'!B292),"",'Input-Accounts'!B292)</f>
        <v>Taxes Other Than Income Taxes</v>
      </c>
      <c r="D292" s="14"/>
      <c r="E292" s="14"/>
      <c r="F292" s="46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2" outlineLevel="1">
      <c r="A293" s="46">
        <f>IF(ISBLANK('Input-Accounts'!A293),"",'Input-Accounts'!A293)</f>
        <v>255</v>
      </c>
      <c r="B293" s="80" t="str">
        <f>IF(ISBLANK('Input-Accounts'!B293),"",'Input-Accounts'!B293)</f>
        <v>Taxes Other Than Income Taxes - Property</v>
      </c>
      <c r="C293" s="46">
        <f>IF(ISBLANK('Input-Accounts'!C293),"",'Input-Accounts'!C293)</f>
        <v>408.1</v>
      </c>
      <c r="D293" s="14">
        <f t="shared" ref="D293:D295" ca="1" si="70">INDIRECT("Classification!"&amp;$D$5&amp;ROW())</f>
        <v>39.171466115356139</v>
      </c>
      <c r="E293" s="14">
        <f t="shared" ref="E293:E313" ca="1" si="71">IFERROR(IF(D293="","",IF(D293=0,0,IF(ABS(D293-SUM($G293:$U293))&lt;Check_Limit,0,1))),1)</f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INT_TOTPLT</v>
      </c>
      <c r="G293" s="14">
        <f ca="1">IFERROR(INDEX(G$320:G$343,MATCH($F293,$B$320:$B$343,0))/INDEX($D$320:$D$343,MATCH($F293,$B$320:$B$343,0)),SUMIFS('Input-Allocators'!D$32:D$80,'Input-Allocators'!$B$32:$B$80,$F293))*$D293</f>
        <v>30.659310632803596</v>
      </c>
      <c r="H293" s="14">
        <f ca="1">IFERROR(INDEX(H$320:H$343,MATCH($F293,$B$320:$B$343,0))/INDEX($D$320:$D$343,MATCH($F293,$B$320:$B$343,0)),SUMIFS('Input-Allocators'!E$32:E$80,'Input-Allocators'!$B$32:$B$80,$F293))*$D293</f>
        <v>1.6828273497738981</v>
      </c>
      <c r="I293" s="14">
        <f ca="1">IFERROR(INDEX(I$320:I$343,MATCH($F293,$B$320:$B$343,0))/INDEX($D$320:$D$343,MATCH($F293,$B$320:$B$343,0)),SUMIFS('Input-Allocators'!F$32:F$80,'Input-Allocators'!$B$32:$B$80,$F293))*$D293</f>
        <v>1.4617511017679319</v>
      </c>
      <c r="J293" s="14">
        <f ca="1">IFERROR(INDEX(J$320:J$343,MATCH($F293,$B$320:$B$343,0))/INDEX($D$320:$D$343,MATCH($F293,$B$320:$B$343,0)),SUMIFS('Input-Allocators'!G$32:G$80,'Input-Allocators'!$B$32:$B$80,$F293))*$D293</f>
        <v>3.1315062417504991</v>
      </c>
      <c r="K293" s="14">
        <f ca="1">IFERROR(INDEX(K$320:K$343,MATCH($F293,$B$320:$B$343,0))/INDEX($D$320:$D$343,MATCH($F293,$B$320:$B$343,0)),SUMIFS('Input-Allocators'!H$32:H$80,'Input-Allocators'!$B$32:$B$80,$F293))*$D293</f>
        <v>1.2616160880321373E-2</v>
      </c>
      <c r="L293" s="14">
        <f ca="1">IFERROR(INDEX(L$320:L$343,MATCH($F293,$B$320:$B$343,0))/INDEX($D$320:$D$343,MATCH($F293,$B$320:$B$343,0)),SUMIFS('Input-Allocators'!I$32:I$80,'Input-Allocators'!$B$32:$B$80,$F293))*$D293</f>
        <v>5.2636206337507416E-2</v>
      </c>
      <c r="M293" s="14">
        <f ca="1">IFERROR(INDEX(M$320:M$343,MATCH($F293,$B$320:$B$343,0))/INDEX($D$320:$D$343,MATCH($F293,$B$320:$B$343,0)),SUMIFS('Input-Allocators'!J$32:J$80,'Input-Allocators'!$B$32:$B$80,$F293))*$D293</f>
        <v>1.0583924944353658</v>
      </c>
      <c r="N293" s="14">
        <f ca="1">IFERROR(INDEX(N$320:N$343,MATCH($F293,$B$320:$B$343,0))/INDEX($D$320:$D$343,MATCH($F293,$B$320:$B$343,0)),SUMIFS('Input-Allocators'!K$32:K$80,'Input-Allocators'!$B$32:$B$80,$F293))*$D293</f>
        <v>0.34072856000978374</v>
      </c>
      <c r="O293" s="14">
        <f ca="1">IFERROR(INDEX(O$320:O$343,MATCH($F293,$B$320:$B$343,0))/INDEX($D$320:$D$343,MATCH($F293,$B$320:$B$343,0)),SUMIFS('Input-Allocators'!L$32:L$80,'Input-Allocators'!$B$32:$B$80,$F293))*$D293</f>
        <v>0.77169736759723462</v>
      </c>
      <c r="P293" s="14">
        <f ca="1">IFERROR(INDEX(P$320:P$343,MATCH($F293,$B$320:$B$343,0))/INDEX($D$320:$D$343,MATCH($F293,$B$320:$B$343,0)),SUMIFS('Input-Allocators'!M$32:M$80,'Input-Allocators'!$B$32:$B$80,$F293))*$D293</f>
        <v>0</v>
      </c>
      <c r="Q293" s="14">
        <f ca="1">IFERROR(INDEX(Q$320:Q$343,MATCH($F293,$B$320:$B$343,0))/INDEX($D$320:$D$343,MATCH($F293,$B$320:$B$343,0)),SUMIFS('Input-Allocators'!N$32:N$80,'Input-Allocators'!$B$32:$B$80,$F293))*$D293</f>
        <v>0</v>
      </c>
      <c r="R293" s="14">
        <f ca="1">IFERROR(INDEX(R$320:R$343,MATCH($F293,$B$320:$B$343,0))/INDEX($D$320:$D$343,MATCH($F293,$B$320:$B$343,0)),SUMIFS('Input-Allocators'!O$32:O$80,'Input-Allocators'!$B$32:$B$80,$F293))*$D293</f>
        <v>0</v>
      </c>
      <c r="S293" s="14">
        <f ca="1">IFERROR(INDEX(S$320:S$343,MATCH($F293,$B$320:$B$343,0))/INDEX($D$320:$D$343,MATCH($F293,$B$320:$B$343,0)),SUMIFS('Input-Allocators'!P$32:P$80,'Input-Allocators'!$B$32:$B$80,$F293))*$D293</f>
        <v>0</v>
      </c>
      <c r="T293" s="14">
        <f ca="1">IFERROR(INDEX(T$320:T$343,MATCH($F293,$B$320:$B$343,0))/INDEX($D$320:$D$343,MATCH($F293,$B$320:$B$343,0)),SUMIFS('Input-Allocators'!Q$32:Q$80,'Input-Allocators'!$B$32:$B$80,$F293))*$D293</f>
        <v>0</v>
      </c>
      <c r="U293" s="14">
        <f ca="1">IFERROR(INDEX(U$320:U$343,MATCH($F293,$B$320:$B$343,0))/INDEX($D$320:$D$343,MATCH($F293,$B$320:$B$343,0)),SUMIFS('Input-Allocators'!R$32:R$80,'Input-Allocators'!$B$32:$B$80,$F293))*$D293</f>
        <v>0</v>
      </c>
    </row>
    <row r="294" spans="1:22" outlineLevel="1">
      <c r="A294" s="46">
        <f>IF(ISBLANK('Input-Accounts'!A294),"",'Input-Accounts'!A294)</f>
        <v>256</v>
      </c>
      <c r="B294" s="80" t="str">
        <f>IF(ISBLANK('Input-Accounts'!B294),"",'Input-Accounts'!B294)</f>
        <v>Taxes Other Than Income Taxes - Payroll</v>
      </c>
      <c r="C294" s="46">
        <f>IF(ISBLANK('Input-Accounts'!C294),"",'Input-Accounts'!C294)</f>
        <v>408.2</v>
      </c>
      <c r="D294" s="14">
        <f t="shared" ca="1" si="70"/>
        <v>994.6908575215574</v>
      </c>
      <c r="E294" s="14">
        <f t="shared" ca="1" si="71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INT_OML</v>
      </c>
      <c r="G294" s="14">
        <f ca="1">IFERROR(INDEX(G$320:G$343,MATCH($F294,$B$320:$B$343,0))/INDEX($D$320:$D$343,MATCH($F294,$B$320:$B$343,0)),SUMIFS('Input-Allocators'!D$32:D$80,'Input-Allocators'!$B$32:$B$80,$F294))*$D294</f>
        <v>778.53955975387544</v>
      </c>
      <c r="H294" s="14">
        <f ca="1">IFERROR(INDEX(H$320:H$343,MATCH($F294,$B$320:$B$343,0))/INDEX($D$320:$D$343,MATCH($F294,$B$320:$B$343,0)),SUMIFS('Input-Allocators'!E$32:E$80,'Input-Allocators'!$B$32:$B$80,$F294))*$D294</f>
        <v>42.732456698911356</v>
      </c>
      <c r="I294" s="14">
        <f ca="1">IFERROR(INDEX(I$320:I$343,MATCH($F294,$B$320:$B$343,0))/INDEX($D$320:$D$343,MATCH($F294,$B$320:$B$343,0)),SUMIFS('Input-Allocators'!F$32:F$80,'Input-Allocators'!$B$32:$B$80,$F294))*$D294</f>
        <v>37.118612119821258</v>
      </c>
      <c r="J294" s="14">
        <f ca="1">IFERROR(INDEX(J$320:J$343,MATCH($F294,$B$320:$B$343,0))/INDEX($D$320:$D$343,MATCH($F294,$B$320:$B$343,0)),SUMIFS('Input-Allocators'!G$32:G$80,'Input-Allocators'!$B$32:$B$80,$F294))*$D294</f>
        <v>79.519122918909773</v>
      </c>
      <c r="K294" s="14">
        <f ca="1">IFERROR(INDEX(K$320:K$343,MATCH($F294,$B$320:$B$343,0))/INDEX($D$320:$D$343,MATCH($F294,$B$320:$B$343,0)),SUMIFS('Input-Allocators'!H$32:H$80,'Input-Allocators'!$B$32:$B$80,$F294))*$D294</f>
        <v>0.32036533551541552</v>
      </c>
      <c r="L294" s="14">
        <f ca="1">IFERROR(INDEX(L$320:L$343,MATCH($F294,$B$320:$B$343,0))/INDEX($D$320:$D$343,MATCH($F294,$B$320:$B$343,0)),SUMIFS('Input-Allocators'!I$32:I$80,'Input-Allocators'!$B$32:$B$80,$F294))*$D294</f>
        <v>1.3366043809632087</v>
      </c>
      <c r="M294" s="14">
        <f ca="1">IFERROR(INDEX(M$320:M$343,MATCH($F294,$B$320:$B$343,0))/INDEX($D$320:$D$343,MATCH($F294,$B$320:$B$343,0)),SUMIFS('Input-Allocators'!J$32:J$80,'Input-Allocators'!$B$32:$B$80,$F294))*$D294</f>
        <v>26.876025900689548</v>
      </c>
      <c r="N294" s="14">
        <f ca="1">IFERROR(INDEX(N$320:N$343,MATCH($F294,$B$320:$B$343,0))/INDEX($D$320:$D$343,MATCH($F294,$B$320:$B$343,0)),SUMIFS('Input-Allocators'!K$32:K$80,'Input-Allocators'!$B$32:$B$80,$F294))*$D294</f>
        <v>8.65220572904094</v>
      </c>
      <c r="O294" s="14">
        <f ca="1">IFERROR(INDEX(O$320:O$343,MATCH($F294,$B$320:$B$343,0))/INDEX($D$320:$D$343,MATCH($F294,$B$320:$B$343,0)),SUMIFS('Input-Allocators'!L$32:L$80,'Input-Allocators'!$B$32:$B$80,$F294))*$D294</f>
        <v>19.595904683830685</v>
      </c>
      <c r="P294" s="14">
        <f ca="1">IFERROR(INDEX(P$320:P$343,MATCH($F294,$B$320:$B$343,0))/INDEX($D$320:$D$343,MATCH($F294,$B$320:$B$343,0)),SUMIFS('Input-Allocators'!M$32:M$80,'Input-Allocators'!$B$32:$B$80,$F294))*$D294</f>
        <v>0</v>
      </c>
      <c r="Q294" s="14">
        <f ca="1">IFERROR(INDEX(Q$320:Q$343,MATCH($F294,$B$320:$B$343,0))/INDEX($D$320:$D$343,MATCH($F294,$B$320:$B$343,0)),SUMIFS('Input-Allocators'!N$32:N$80,'Input-Allocators'!$B$32:$B$80,$F294))*$D294</f>
        <v>0</v>
      </c>
      <c r="R294" s="14">
        <f ca="1">IFERROR(INDEX(R$320:R$343,MATCH($F294,$B$320:$B$343,0))/INDEX($D$320:$D$343,MATCH($F294,$B$320:$B$343,0)),SUMIFS('Input-Allocators'!O$32:O$80,'Input-Allocators'!$B$32:$B$80,$F294))*$D294</f>
        <v>0</v>
      </c>
      <c r="S294" s="14">
        <f ca="1">IFERROR(INDEX(S$320:S$343,MATCH($F294,$B$320:$B$343,0))/INDEX($D$320:$D$343,MATCH($F294,$B$320:$B$343,0)),SUMIFS('Input-Allocators'!P$32:P$80,'Input-Allocators'!$B$32:$B$80,$F294))*$D294</f>
        <v>0</v>
      </c>
      <c r="T294" s="14">
        <f ca="1">IFERROR(INDEX(T$320:T$343,MATCH($F294,$B$320:$B$343,0))/INDEX($D$320:$D$343,MATCH($F294,$B$320:$B$343,0)),SUMIFS('Input-Allocators'!Q$32:Q$80,'Input-Allocators'!$B$32:$B$80,$F294))*$D294</f>
        <v>0</v>
      </c>
      <c r="U294" s="14">
        <f ca="1">IFERROR(INDEX(U$320:U$343,MATCH($F294,$B$320:$B$343,0))/INDEX($D$320:$D$343,MATCH($F294,$B$320:$B$343,0)),SUMIFS('Input-Allocators'!R$32:R$80,'Input-Allocators'!$B$32:$B$80,$F294))*$D294</f>
        <v>0</v>
      </c>
    </row>
    <row r="295" spans="1:22" outlineLevel="1">
      <c r="A295" s="46">
        <f>IF(ISBLANK('Input-Accounts'!A295),"",'Input-Accounts'!A295)</f>
        <v>257</v>
      </c>
      <c r="B295" s="80" t="str">
        <f>IF(ISBLANK('Input-Accounts'!B295),"",'Input-Accounts'!B295)</f>
        <v>Taxes Other Than Income Taxes - Excise</v>
      </c>
      <c r="C295" s="46">
        <f>IF(ISBLANK('Input-Accounts'!C295),"",'Input-Accounts'!C295)</f>
        <v>408.3</v>
      </c>
      <c r="D295" s="14">
        <f t="shared" ca="1" si="70"/>
        <v>0</v>
      </c>
      <c r="E295" s="14">
        <f t="shared" ca="1" si="71"/>
        <v>0</v>
      </c>
      <c r="F295" s="46" t="str" cm="1">
        <f t="array" aca="1" ref="F295" ca="1">IF(D295=0,"-",IF('Input-Accounts'!$E295&lt;&gt;0,'Input-Accounts'!$E295,INDEX('Input-Accounts'!$H295:$J295,,MATCH($F$6,'Input-Accounts'!$H$6:$J$6,0))))</f>
        <v>-</v>
      </c>
      <c r="G295" s="14">
        <f ca="1">IFERROR(INDEX(G$320:G$343,MATCH($F295,$B$320:$B$343,0))/INDEX($D$320:$D$343,MATCH($F295,$B$320:$B$343,0)),SUMIFS('Input-Allocators'!D$32:D$80,'Input-Allocators'!$B$32:$B$80,$F295))*$D295</f>
        <v>0</v>
      </c>
      <c r="H295" s="14">
        <f ca="1">IFERROR(INDEX(H$320:H$343,MATCH($F295,$B$320:$B$343,0))/INDEX($D$320:$D$343,MATCH($F295,$B$320:$B$343,0)),SUMIFS('Input-Allocators'!E$32:E$80,'Input-Allocators'!$B$32:$B$80,$F295))*$D295</f>
        <v>0</v>
      </c>
      <c r="I295" s="14">
        <f ca="1">IFERROR(INDEX(I$320:I$343,MATCH($F295,$B$320:$B$343,0))/INDEX($D$320:$D$343,MATCH($F295,$B$320:$B$343,0)),SUMIFS('Input-Allocators'!F$32:F$80,'Input-Allocators'!$B$32:$B$80,$F295))*$D295</f>
        <v>0</v>
      </c>
      <c r="J295" s="14">
        <f ca="1">IFERROR(INDEX(J$320:J$343,MATCH($F295,$B$320:$B$343,0))/INDEX($D$320:$D$343,MATCH($F295,$B$320:$B$343,0)),SUMIFS('Input-Allocators'!G$32:G$80,'Input-Allocators'!$B$32:$B$80,$F295))*$D295</f>
        <v>0</v>
      </c>
      <c r="K295" s="14">
        <f ca="1">IFERROR(INDEX(K$320:K$343,MATCH($F295,$B$320:$B$343,0))/INDEX($D$320:$D$343,MATCH($F295,$B$320:$B$343,0)),SUMIFS('Input-Allocators'!H$32:H$80,'Input-Allocators'!$B$32:$B$80,$F295))*$D295</f>
        <v>0</v>
      </c>
      <c r="L295" s="14">
        <f ca="1">IFERROR(INDEX(L$320:L$343,MATCH($F295,$B$320:$B$343,0))/INDEX($D$320:$D$343,MATCH($F295,$B$320:$B$343,0)),SUMIFS('Input-Allocators'!I$32:I$80,'Input-Allocators'!$B$32:$B$80,$F295))*$D295</f>
        <v>0</v>
      </c>
      <c r="M295" s="14">
        <f ca="1">IFERROR(INDEX(M$320:M$343,MATCH($F295,$B$320:$B$343,0))/INDEX($D$320:$D$343,MATCH($F295,$B$320:$B$343,0)),SUMIFS('Input-Allocators'!J$32:J$80,'Input-Allocators'!$B$32:$B$80,$F295))*$D295</f>
        <v>0</v>
      </c>
      <c r="N295" s="14">
        <f ca="1">IFERROR(INDEX(N$320:N$343,MATCH($F295,$B$320:$B$343,0))/INDEX($D$320:$D$343,MATCH($F295,$B$320:$B$343,0)),SUMIFS('Input-Allocators'!K$32:K$80,'Input-Allocators'!$B$32:$B$80,$F295))*$D295</f>
        <v>0</v>
      </c>
      <c r="O295" s="14">
        <f ca="1">IFERROR(INDEX(O$320:O$343,MATCH($F295,$B$320:$B$343,0))/INDEX($D$320:$D$343,MATCH($F295,$B$320:$B$343,0)),SUMIFS('Input-Allocators'!L$32:L$80,'Input-Allocators'!$B$32:$B$80,$F295))*$D295</f>
        <v>0</v>
      </c>
      <c r="P295" s="14">
        <f ca="1">IFERROR(INDEX(P$320:P$343,MATCH($F295,$B$320:$B$343,0))/INDEX($D$320:$D$343,MATCH($F295,$B$320:$B$343,0)),SUMIFS('Input-Allocators'!M$32:M$80,'Input-Allocators'!$B$32:$B$80,$F295))*$D295</f>
        <v>0</v>
      </c>
      <c r="Q295" s="14">
        <f ca="1">IFERROR(INDEX(Q$320:Q$343,MATCH($F295,$B$320:$B$343,0))/INDEX($D$320:$D$343,MATCH($F295,$B$320:$B$343,0)),SUMIFS('Input-Allocators'!N$32:N$80,'Input-Allocators'!$B$32:$B$80,$F295))*$D295</f>
        <v>0</v>
      </c>
      <c r="R295" s="14">
        <f ca="1">IFERROR(INDEX(R$320:R$343,MATCH($F295,$B$320:$B$343,0))/INDEX($D$320:$D$343,MATCH($F295,$B$320:$B$343,0)),SUMIFS('Input-Allocators'!O$32:O$80,'Input-Allocators'!$B$32:$B$80,$F295))*$D295</f>
        <v>0</v>
      </c>
      <c r="S295" s="14">
        <f ca="1">IFERROR(INDEX(S$320:S$343,MATCH($F295,$B$320:$B$343,0))/INDEX($D$320:$D$343,MATCH($F295,$B$320:$B$343,0)),SUMIFS('Input-Allocators'!P$32:P$80,'Input-Allocators'!$B$32:$B$80,$F295))*$D295</f>
        <v>0</v>
      </c>
      <c r="T295" s="14">
        <f ca="1">IFERROR(INDEX(T$320:T$343,MATCH($F295,$B$320:$B$343,0))/INDEX($D$320:$D$343,MATCH($F295,$B$320:$B$343,0)),SUMIFS('Input-Allocators'!Q$32:Q$80,'Input-Allocators'!$B$32:$B$80,$F295))*$D295</f>
        <v>0</v>
      </c>
      <c r="U295" s="14">
        <f ca="1">IFERROR(INDEX(U$320:U$343,MATCH($F295,$B$320:$B$343,0))/INDEX($D$320:$D$343,MATCH($F295,$B$320:$B$343,0)),SUMIFS('Input-Allocators'!R$32:R$80,'Input-Allocators'!$B$32:$B$80,$F295))*$D295</f>
        <v>0</v>
      </c>
    </row>
    <row r="296" spans="1:22" outlineLevel="1">
      <c r="A296" s="46">
        <f>IF(ISBLANK('Input-Accounts'!A296),"",'Input-Accounts'!A296)</f>
        <v>258</v>
      </c>
      <c r="B296" t="str">
        <f>IF(ISBLANK('Input-Accounts'!B296),"",'Input-Accounts'!B296)</f>
        <v>Subtotal - Taxes Other Than Income Taxes</v>
      </c>
      <c r="C296" s="46" t="str">
        <f>IF(ISBLANK('Input-Accounts'!C296),"",'Input-Accounts'!C296)</f>
        <v/>
      </c>
      <c r="D296" s="174">
        <f ca="1">SUBTOTAL(9,D293:D295)</f>
        <v>1033.8623236369135</v>
      </c>
      <c r="E296" s="14">
        <f t="shared" ca="1" si="71"/>
        <v>0</v>
      </c>
      <c r="F296" s="46"/>
      <c r="G296" s="174">
        <f t="shared" ref="G296:U296" ca="1" si="72">SUBTOTAL(9,G293:G295)</f>
        <v>809.198870386679</v>
      </c>
      <c r="H296" s="174">
        <f t="shared" ca="1" si="72"/>
        <v>44.415284048685251</v>
      </c>
      <c r="I296" s="174">
        <f t="shared" ca="1" si="72"/>
        <v>38.580363221589188</v>
      </c>
      <c r="J296" s="174">
        <f t="shared" ca="1" si="72"/>
        <v>82.650629160660273</v>
      </c>
      <c r="K296" s="174">
        <f t="shared" ca="1" si="72"/>
        <v>0.33298149639573688</v>
      </c>
      <c r="L296" s="174">
        <f t="shared" ca="1" si="72"/>
        <v>1.3892405873007161</v>
      </c>
      <c r="M296" s="174">
        <f t="shared" ca="1" si="72"/>
        <v>27.934418395124915</v>
      </c>
      <c r="N296" s="174">
        <f t="shared" ca="1" si="72"/>
        <v>8.9929342890507229</v>
      </c>
      <c r="O296" s="174">
        <f t="shared" ca="1" si="72"/>
        <v>20.367602051427919</v>
      </c>
      <c r="P296" s="174">
        <f t="shared" ca="1" si="72"/>
        <v>0</v>
      </c>
      <c r="Q296" s="174">
        <f t="shared" ca="1" si="72"/>
        <v>0</v>
      </c>
      <c r="R296" s="174">
        <f t="shared" ca="1" si="72"/>
        <v>0</v>
      </c>
      <c r="S296" s="174">
        <f t="shared" ca="1" si="72"/>
        <v>0</v>
      </c>
      <c r="T296" s="174">
        <f t="shared" ca="1" si="72"/>
        <v>0</v>
      </c>
      <c r="U296" s="174">
        <f t="shared" ca="1" si="72"/>
        <v>0</v>
      </c>
    </row>
    <row r="297" spans="1:22" outlineLevel="1">
      <c r="A297" s="46" t="str">
        <f>IF(ISBLANK('Input-Accounts'!A297),"",'Input-Accounts'!A297)</f>
        <v/>
      </c>
      <c r="B297" s="9" t="str">
        <f>IF(ISBLANK('Input-Accounts'!B297),"",'Input-Accounts'!B297)</f>
        <v/>
      </c>
      <c r="D297" s="14"/>
      <c r="E297" s="14"/>
      <c r="F297" s="46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2" outlineLevel="1">
      <c r="A298" s="46">
        <f>IF(ISBLANK('Input-Accounts'!A298),"",'Input-Accounts'!A298)</f>
        <v>259</v>
      </c>
      <c r="B298" s="1" t="str">
        <f>IF(ISBLANK('Input-Accounts'!B298),"",'Input-Accounts'!B298)</f>
        <v>Income Taxes</v>
      </c>
      <c r="D298" s="14"/>
      <c r="E298" s="14"/>
      <c r="F298" s="46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 outlineLevel="1">
      <c r="A299" s="46">
        <f>IF(ISBLANK('Input-Accounts'!A299),"",'Input-Accounts'!A299)</f>
        <v>260</v>
      </c>
      <c r="B299" s="80" t="str">
        <f>IF(ISBLANK('Input-Accounts'!B299),"",'Input-Accounts'!B299)</f>
        <v>Income Taxes - federal taxes utility operating income</v>
      </c>
      <c r="C299" s="46">
        <f>IF(ISBLANK('Input-Accounts'!C299),"",'Input-Accounts'!C299)</f>
        <v>409.1</v>
      </c>
      <c r="D299" s="14">
        <f t="shared" ref="D299:D303" ca="1" si="73">INDIRECT("Classification!"&amp;$D$5&amp;ROW())</f>
        <v>1140.8515504904863</v>
      </c>
      <c r="E299" s="14">
        <f t="shared" ca="1" si="7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INT_REQ_INCOME</v>
      </c>
      <c r="G299" s="14">
        <f ca="1">IFERROR(INDEX(G$320:G$343,MATCH($F299,$B$320:$B$343,0))/INDEX($D$320:$D$343,MATCH($F299,$B$320:$B$343,0)),SUMIFS('Input-Allocators'!D$32:D$80,'Input-Allocators'!$B$32:$B$80,$F299))*$D299</f>
        <v>892.93880319407629</v>
      </c>
      <c r="H299" s="14">
        <f ca="1">IFERROR(INDEX(H$320:H$343,MATCH($F299,$B$320:$B$343,0))/INDEX($D$320:$D$343,MATCH($F299,$B$320:$B$343,0)),SUMIFS('Input-Allocators'!E$32:E$80,'Input-Allocators'!$B$32:$B$80,$F299))*$D299</f>
        <v>49.011599043639514</v>
      </c>
      <c r="I299" s="14">
        <f ca="1">IFERROR(INDEX(I$320:I$343,MATCH($F299,$B$320:$B$343,0))/INDEX($D$320:$D$343,MATCH($F299,$B$320:$B$343,0)),SUMIFS('Input-Allocators'!F$32:F$80,'Input-Allocators'!$B$32:$B$80,$F299))*$D299</f>
        <v>42.572851523404346</v>
      </c>
      <c r="J299" s="14">
        <f ca="1">IFERROR(INDEX(J$320:J$343,MATCH($F299,$B$320:$B$343,0))/INDEX($D$320:$D$343,MATCH($F299,$B$320:$B$343,0)),SUMIFS('Input-Allocators'!G$32:G$80,'Input-Allocators'!$B$32:$B$80,$F299))*$D299</f>
        <v>91.203728263598336</v>
      </c>
      <c r="K299" s="14">
        <f ca="1">IFERROR(INDEX(K$320:K$343,MATCH($F299,$B$320:$B$343,0))/INDEX($D$320:$D$343,MATCH($F299,$B$320:$B$343,0)),SUMIFS('Input-Allocators'!H$32:H$80,'Input-Allocators'!$B$32:$B$80,$F299))*$D299</f>
        <v>0.36744008149109308</v>
      </c>
      <c r="L299" s="14">
        <f ca="1">IFERROR(INDEX(L$320:L$343,MATCH($F299,$B$320:$B$343,0))/INDEX($D$320:$D$343,MATCH($F299,$B$320:$B$343,0)),SUMIFS('Input-Allocators'!I$32:I$80,'Input-Allocators'!$B$32:$B$80,$F299))*$D299</f>
        <v>1.5330061283700946</v>
      </c>
      <c r="M299" s="14">
        <f ca="1">IFERROR(INDEX(M$320:M$343,MATCH($F299,$B$320:$B$343,0))/INDEX($D$320:$D$343,MATCH($F299,$B$320:$B$343,0)),SUMIFS('Input-Allocators'!J$32:J$80,'Input-Allocators'!$B$32:$B$80,$F299))*$D299</f>
        <v>30.825211258322632</v>
      </c>
      <c r="N299" s="14">
        <f ca="1">IFERROR(INDEX(N$320:N$343,MATCH($F299,$B$320:$B$343,0))/INDEX($D$320:$D$343,MATCH($F299,$B$320:$B$343,0)),SUMIFS('Input-Allocators'!K$32:K$80,'Input-Allocators'!$B$32:$B$80,$F299))*$D299</f>
        <v>9.9235679573189284</v>
      </c>
      <c r="O299" s="14">
        <f ca="1">IFERROR(INDEX(O$320:O$343,MATCH($F299,$B$320:$B$343,0))/INDEX($D$320:$D$343,MATCH($F299,$B$320:$B$343,0)),SUMIFS('Input-Allocators'!L$32:L$80,'Input-Allocators'!$B$32:$B$80,$F299))*$D299</f>
        <v>22.475343040264651</v>
      </c>
      <c r="P299" s="14">
        <f ca="1">IFERROR(INDEX(P$320:P$343,MATCH($F299,$B$320:$B$343,0))/INDEX($D$320:$D$343,MATCH($F299,$B$320:$B$343,0)),SUMIFS('Input-Allocators'!M$32:M$80,'Input-Allocators'!$B$32:$B$80,$F299))*$D299</f>
        <v>0</v>
      </c>
      <c r="Q299" s="14">
        <f ca="1">IFERROR(INDEX(Q$320:Q$343,MATCH($F299,$B$320:$B$343,0))/INDEX($D$320:$D$343,MATCH($F299,$B$320:$B$343,0)),SUMIFS('Input-Allocators'!N$32:N$80,'Input-Allocators'!$B$32:$B$80,$F299))*$D299</f>
        <v>0</v>
      </c>
      <c r="R299" s="14">
        <f ca="1">IFERROR(INDEX(R$320:R$343,MATCH($F299,$B$320:$B$343,0))/INDEX($D$320:$D$343,MATCH($F299,$B$320:$B$343,0)),SUMIFS('Input-Allocators'!O$32:O$80,'Input-Allocators'!$B$32:$B$80,$F299))*$D299</f>
        <v>0</v>
      </c>
      <c r="S299" s="14">
        <f ca="1">IFERROR(INDEX(S$320:S$343,MATCH($F299,$B$320:$B$343,0))/INDEX($D$320:$D$343,MATCH($F299,$B$320:$B$343,0)),SUMIFS('Input-Allocators'!P$32:P$80,'Input-Allocators'!$B$32:$B$80,$F299))*$D299</f>
        <v>0</v>
      </c>
      <c r="T299" s="14">
        <f ca="1">IFERROR(INDEX(T$320:T$343,MATCH($F299,$B$320:$B$343,0))/INDEX($D$320:$D$343,MATCH($F299,$B$320:$B$343,0)),SUMIFS('Input-Allocators'!Q$32:Q$80,'Input-Allocators'!$B$32:$B$80,$F299))*$D299</f>
        <v>0</v>
      </c>
      <c r="U299" s="14">
        <f ca="1">IFERROR(INDEX(U$320:U$343,MATCH($F299,$B$320:$B$343,0))/INDEX($D$320:$D$343,MATCH($F299,$B$320:$B$343,0)),SUMIFS('Input-Allocators'!R$32:R$80,'Input-Allocators'!$B$32:$B$80,$F299))*$D299</f>
        <v>0</v>
      </c>
    </row>
    <row r="300" spans="1:22" outlineLevel="1">
      <c r="A300" s="46">
        <f>IF(ISBLANK('Input-Accounts'!A300),"",'Input-Accounts'!A300)</f>
        <v>261</v>
      </c>
      <c r="B300" s="80" t="str">
        <f>IF(ISBLANK('Input-Accounts'!B300),"",'Input-Accounts'!B300)</f>
        <v>Income Taxes - state taxes utility operating income</v>
      </c>
      <c r="C300" s="46">
        <f>IF(ISBLANK('Input-Accounts'!C300),"",'Input-Accounts'!C300)</f>
        <v>409.2</v>
      </c>
      <c r="D300" s="14">
        <f t="shared" ca="1" si="73"/>
        <v>42.056590055412236</v>
      </c>
      <c r="E300" s="14">
        <f t="shared" ca="1" si="7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INT_REQ_INCOME</v>
      </c>
      <c r="G300" s="14">
        <f ca="1">IFERROR(INDEX(G$320:G$343,MATCH($F300,$B$320:$B$343,0))/INDEX($D$320:$D$343,MATCH($F300,$B$320:$B$343,0)),SUMIFS('Input-Allocators'!D$32:D$80,'Input-Allocators'!$B$32:$B$80,$F300))*$D300</f>
        <v>32.917482712240798</v>
      </c>
      <c r="H300" s="14">
        <f ca="1">IFERROR(INDEX(H$320:H$343,MATCH($F300,$B$320:$B$343,0))/INDEX($D$320:$D$343,MATCH($F300,$B$320:$B$343,0)),SUMIFS('Input-Allocators'!E$32:E$80,'Input-Allocators'!$B$32:$B$80,$F300))*$D300</f>
        <v>1.8067738331532999</v>
      </c>
      <c r="I300" s="14">
        <f ca="1">IFERROR(INDEX(I$320:I$343,MATCH($F300,$B$320:$B$343,0))/INDEX($D$320:$D$343,MATCH($F300,$B$320:$B$343,0)),SUMIFS('Input-Allocators'!F$32:F$80,'Input-Allocators'!$B$32:$B$80,$F300))*$D300</f>
        <v>1.569414498529605</v>
      </c>
      <c r="J300" s="14">
        <f ca="1">IFERROR(INDEX(J$320:J$343,MATCH($F300,$B$320:$B$343,0))/INDEX($D$320:$D$343,MATCH($F300,$B$320:$B$343,0)),SUMIFS('Input-Allocators'!G$32:G$80,'Input-Allocators'!$B$32:$B$80,$F300))*$D300</f>
        <v>3.3621533050976526</v>
      </c>
      <c r="K300" s="14">
        <f ca="1">IFERROR(INDEX(K$320:K$343,MATCH($F300,$B$320:$B$343,0))/INDEX($D$320:$D$343,MATCH($F300,$B$320:$B$343,0)),SUMIFS('Input-Allocators'!H$32:H$80,'Input-Allocators'!$B$32:$B$80,$F300))*$D300</f>
        <v>1.3545387978439736E-2</v>
      </c>
      <c r="L300" s="14">
        <f ca="1">IFERROR(INDEX(L$320:L$343,MATCH($F300,$B$320:$B$343,0))/INDEX($D$320:$D$343,MATCH($F300,$B$320:$B$343,0)),SUMIFS('Input-Allocators'!I$32:I$80,'Input-Allocators'!$B$32:$B$80,$F300))*$D300</f>
        <v>5.6513058395351139E-2</v>
      </c>
      <c r="M300" s="14">
        <f ca="1">IFERROR(INDEX(M$320:M$343,MATCH($F300,$B$320:$B$343,0))/INDEX($D$320:$D$343,MATCH($F300,$B$320:$B$343,0)),SUMIFS('Input-Allocators'!J$32:J$80,'Input-Allocators'!$B$32:$B$80,$F300))*$D300</f>
        <v>1.1363470319213664</v>
      </c>
      <c r="N300" s="14">
        <f ca="1">IFERROR(INDEX(N$320:N$343,MATCH($F300,$B$320:$B$343,0))/INDEX($D$320:$D$343,MATCH($F300,$B$320:$B$343,0)),SUMIFS('Input-Allocators'!K$32:K$80,'Input-Allocators'!$B$32:$B$80,$F300))*$D300</f>
        <v>0.36582448372757598</v>
      </c>
      <c r="O300" s="14">
        <f ca="1">IFERROR(INDEX(O$320:O$343,MATCH($F300,$B$320:$B$343,0))/INDEX($D$320:$D$343,MATCH($F300,$B$320:$B$343,0)),SUMIFS('Input-Allocators'!L$32:L$80,'Input-Allocators'!$B$32:$B$80,$F300))*$D300</f>
        <v>0.82853574436813238</v>
      </c>
      <c r="P300" s="14">
        <f ca="1">IFERROR(INDEX(P$320:P$343,MATCH($F300,$B$320:$B$343,0))/INDEX($D$320:$D$343,MATCH($F300,$B$320:$B$343,0)),SUMIFS('Input-Allocators'!M$32:M$80,'Input-Allocators'!$B$32:$B$80,$F300))*$D300</f>
        <v>0</v>
      </c>
      <c r="Q300" s="14">
        <f ca="1">IFERROR(INDEX(Q$320:Q$343,MATCH($F300,$B$320:$B$343,0))/INDEX($D$320:$D$343,MATCH($F300,$B$320:$B$343,0)),SUMIFS('Input-Allocators'!N$32:N$80,'Input-Allocators'!$B$32:$B$80,$F300))*$D300</f>
        <v>0</v>
      </c>
      <c r="R300" s="14">
        <f ca="1">IFERROR(INDEX(R$320:R$343,MATCH($F300,$B$320:$B$343,0))/INDEX($D$320:$D$343,MATCH($F300,$B$320:$B$343,0)),SUMIFS('Input-Allocators'!O$32:O$80,'Input-Allocators'!$B$32:$B$80,$F300))*$D300</f>
        <v>0</v>
      </c>
      <c r="S300" s="14">
        <f ca="1">IFERROR(INDEX(S$320:S$343,MATCH($F300,$B$320:$B$343,0))/INDEX($D$320:$D$343,MATCH($F300,$B$320:$B$343,0)),SUMIFS('Input-Allocators'!P$32:P$80,'Input-Allocators'!$B$32:$B$80,$F300))*$D300</f>
        <v>0</v>
      </c>
      <c r="T300" s="14">
        <f ca="1">IFERROR(INDEX(T$320:T$343,MATCH($F300,$B$320:$B$343,0))/INDEX($D$320:$D$343,MATCH($F300,$B$320:$B$343,0)),SUMIFS('Input-Allocators'!Q$32:Q$80,'Input-Allocators'!$B$32:$B$80,$F300))*$D300</f>
        <v>0</v>
      </c>
      <c r="U300" s="14">
        <f ca="1">IFERROR(INDEX(U$320:U$343,MATCH($F300,$B$320:$B$343,0))/INDEX($D$320:$D$343,MATCH($F300,$B$320:$B$343,0)),SUMIFS('Input-Allocators'!R$32:R$80,'Input-Allocators'!$B$32:$B$80,$F300))*$D300</f>
        <v>0</v>
      </c>
    </row>
    <row r="301" spans="1:22" outlineLevel="1">
      <c r="A301" s="46">
        <f>IF(ISBLANK('Input-Accounts'!A301),"",'Input-Accounts'!A301)</f>
        <v>262</v>
      </c>
      <c r="B301" s="80" t="str">
        <f>IF(ISBLANK('Input-Accounts'!B301),"",'Input-Accounts'!B301)</f>
        <v>Income Taxes - other taxes utility operating income</v>
      </c>
      <c r="C301" s="46">
        <f>IF(ISBLANK('Input-Accounts'!C301),"",'Input-Accounts'!C301)</f>
        <v>410.1</v>
      </c>
      <c r="D301" s="14">
        <f t="shared" ca="1" si="73"/>
        <v>0</v>
      </c>
      <c r="E301" s="14">
        <f t="shared" ca="1" si="7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4">
        <f ca="1">IFERROR(INDEX(G$320:G$343,MATCH($F301,$B$320:$B$343,0))/INDEX($D$320:$D$343,MATCH($F301,$B$320:$B$343,0)),SUMIFS('Input-Allocators'!D$32:D$80,'Input-Allocators'!$B$32:$B$80,$F301))*$D301</f>
        <v>0</v>
      </c>
      <c r="H301" s="14">
        <f ca="1">IFERROR(INDEX(H$320:H$343,MATCH($F301,$B$320:$B$343,0))/INDEX($D$320:$D$343,MATCH($F301,$B$320:$B$343,0)),SUMIFS('Input-Allocators'!E$32:E$80,'Input-Allocators'!$B$32:$B$80,$F301))*$D301</f>
        <v>0</v>
      </c>
      <c r="I301" s="14">
        <f ca="1">IFERROR(INDEX(I$320:I$343,MATCH($F301,$B$320:$B$343,0))/INDEX($D$320:$D$343,MATCH($F301,$B$320:$B$343,0)),SUMIFS('Input-Allocators'!F$32:F$80,'Input-Allocators'!$B$32:$B$80,$F301))*$D301</f>
        <v>0</v>
      </c>
      <c r="J301" s="14">
        <f ca="1">IFERROR(INDEX(J$320:J$343,MATCH($F301,$B$320:$B$343,0))/INDEX($D$320:$D$343,MATCH($F301,$B$320:$B$343,0)),SUMIFS('Input-Allocators'!G$32:G$80,'Input-Allocators'!$B$32:$B$80,$F301))*$D301</f>
        <v>0</v>
      </c>
      <c r="K301" s="14">
        <f ca="1">IFERROR(INDEX(K$320:K$343,MATCH($F301,$B$320:$B$343,0))/INDEX($D$320:$D$343,MATCH($F301,$B$320:$B$343,0)),SUMIFS('Input-Allocators'!H$32:H$80,'Input-Allocators'!$B$32:$B$80,$F301))*$D301</f>
        <v>0</v>
      </c>
      <c r="L301" s="14">
        <f ca="1">IFERROR(INDEX(L$320:L$343,MATCH($F301,$B$320:$B$343,0))/INDEX($D$320:$D$343,MATCH($F301,$B$320:$B$343,0)),SUMIFS('Input-Allocators'!I$32:I$80,'Input-Allocators'!$B$32:$B$80,$F301))*$D301</f>
        <v>0</v>
      </c>
      <c r="M301" s="14">
        <f ca="1">IFERROR(INDEX(M$320:M$343,MATCH($F301,$B$320:$B$343,0))/INDEX($D$320:$D$343,MATCH($F301,$B$320:$B$343,0)),SUMIFS('Input-Allocators'!J$32:J$80,'Input-Allocators'!$B$32:$B$80,$F301))*$D301</f>
        <v>0</v>
      </c>
      <c r="N301" s="14">
        <f ca="1">IFERROR(INDEX(N$320:N$343,MATCH($F301,$B$320:$B$343,0))/INDEX($D$320:$D$343,MATCH($F301,$B$320:$B$343,0)),SUMIFS('Input-Allocators'!K$32:K$80,'Input-Allocators'!$B$32:$B$80,$F301))*$D301</f>
        <v>0</v>
      </c>
      <c r="O301" s="14">
        <f ca="1">IFERROR(INDEX(O$320:O$343,MATCH($F301,$B$320:$B$343,0))/INDEX($D$320:$D$343,MATCH($F301,$B$320:$B$343,0)),SUMIFS('Input-Allocators'!L$32:L$80,'Input-Allocators'!$B$32:$B$80,$F301))*$D301</f>
        <v>0</v>
      </c>
      <c r="P301" s="14">
        <f ca="1">IFERROR(INDEX(P$320:P$343,MATCH($F301,$B$320:$B$343,0))/INDEX($D$320:$D$343,MATCH($F301,$B$320:$B$343,0)),SUMIFS('Input-Allocators'!M$32:M$80,'Input-Allocators'!$B$32:$B$80,$F301))*$D301</f>
        <v>0</v>
      </c>
      <c r="Q301" s="14">
        <f ca="1">IFERROR(INDEX(Q$320:Q$343,MATCH($F301,$B$320:$B$343,0))/INDEX($D$320:$D$343,MATCH($F301,$B$320:$B$343,0)),SUMIFS('Input-Allocators'!N$32:N$80,'Input-Allocators'!$B$32:$B$80,$F301))*$D301</f>
        <v>0</v>
      </c>
      <c r="R301" s="14">
        <f ca="1">IFERROR(INDEX(R$320:R$343,MATCH($F301,$B$320:$B$343,0))/INDEX($D$320:$D$343,MATCH($F301,$B$320:$B$343,0)),SUMIFS('Input-Allocators'!O$32:O$80,'Input-Allocators'!$B$32:$B$80,$F301))*$D301</f>
        <v>0</v>
      </c>
      <c r="S301" s="14">
        <f ca="1">IFERROR(INDEX(S$320:S$343,MATCH($F301,$B$320:$B$343,0))/INDEX($D$320:$D$343,MATCH($F301,$B$320:$B$343,0)),SUMIFS('Input-Allocators'!P$32:P$80,'Input-Allocators'!$B$32:$B$80,$F301))*$D301</f>
        <v>0</v>
      </c>
      <c r="T301" s="14">
        <f ca="1">IFERROR(INDEX(T$320:T$343,MATCH($F301,$B$320:$B$343,0))/INDEX($D$320:$D$343,MATCH($F301,$B$320:$B$343,0)),SUMIFS('Input-Allocators'!Q$32:Q$80,'Input-Allocators'!$B$32:$B$80,$F301))*$D301</f>
        <v>0</v>
      </c>
      <c r="U301" s="14">
        <f ca="1">IFERROR(INDEX(U$320:U$343,MATCH($F301,$B$320:$B$343,0))/INDEX($D$320:$D$343,MATCH($F301,$B$320:$B$343,0)),SUMIFS('Input-Allocators'!R$32:R$80,'Input-Allocators'!$B$32:$B$80,$F301))*$D301</f>
        <v>0</v>
      </c>
    </row>
    <row r="302" spans="1:22" outlineLevel="1">
      <c r="A302" s="46">
        <f>IF(ISBLANK('Input-Accounts'!A302),"",'Input-Accounts'!A302)</f>
        <v>263</v>
      </c>
      <c r="B302" s="80" t="str">
        <f>IF(ISBLANK('Input-Accounts'!B302),"",'Input-Accounts'!B302)</f>
        <v>Provision for deferred income taxes—credit, utility operating income</v>
      </c>
      <c r="C302" s="46">
        <f>IF(ISBLANK('Input-Accounts'!C302),"",'Input-Accounts'!C302)</f>
        <v>411.1</v>
      </c>
      <c r="D302" s="14">
        <f t="shared" ca="1" si="73"/>
        <v>-302.92600462542083</v>
      </c>
      <c r="E302" s="14">
        <f t="shared" ca="1" si="7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INT_TOTPLT</v>
      </c>
      <c r="G302" s="14">
        <f ca="1">IFERROR(INDEX(G$320:G$343,MATCH($F302,$B$320:$B$343,0))/INDEX($D$320:$D$343,MATCH($F302,$B$320:$B$343,0)),SUMIFS('Input-Allocators'!D$32:D$80,'Input-Allocators'!$B$32:$B$80,$F302))*$D302</f>
        <v>-237.09866889368115</v>
      </c>
      <c r="H302" s="14">
        <f ca="1">IFERROR(INDEX(H$320:H$343,MATCH($F302,$B$320:$B$343,0))/INDEX($D$320:$D$343,MATCH($F302,$B$320:$B$343,0)),SUMIFS('Input-Allocators'!E$32:E$80,'Input-Allocators'!$B$32:$B$80,$F302))*$D302</f>
        <v>-13.013864838251479</v>
      </c>
      <c r="I302" s="14">
        <f ca="1">IFERROR(INDEX(I$320:I$343,MATCH($F302,$B$320:$B$343,0))/INDEX($D$320:$D$343,MATCH($F302,$B$320:$B$343,0)),SUMIFS('Input-Allocators'!F$32:F$80,'Input-Allocators'!$B$32:$B$80,$F302))*$D302</f>
        <v>-11.304208520338674</v>
      </c>
      <c r="J302" s="14">
        <f ca="1">IFERROR(INDEX(J$320:J$343,MATCH($F302,$B$320:$B$343,0))/INDEX($D$320:$D$343,MATCH($F302,$B$320:$B$343,0)),SUMIFS('Input-Allocators'!G$32:G$80,'Input-Allocators'!$B$32:$B$80,$F302))*$D302</f>
        <v>-24.216981602870526</v>
      </c>
      <c r="K302" s="14">
        <f ca="1">IFERROR(INDEX(K$320:K$343,MATCH($F302,$B$320:$B$343,0))/INDEX($D$320:$D$343,MATCH($F302,$B$320:$B$343,0)),SUMIFS('Input-Allocators'!H$32:H$80,'Input-Allocators'!$B$32:$B$80,$F302))*$D302</f>
        <v>-9.7564977474485282E-2</v>
      </c>
      <c r="L302" s="14">
        <f ca="1">IFERROR(INDEX(L$320:L$343,MATCH($F302,$B$320:$B$343,0))/INDEX($D$320:$D$343,MATCH($F302,$B$320:$B$343,0)),SUMIFS('Input-Allocators'!I$32:I$80,'Input-Allocators'!$B$32:$B$80,$F302))*$D302</f>
        <v>-0.40705332901005742</v>
      </c>
      <c r="M302" s="14">
        <f ca="1">IFERROR(INDEX(M$320:M$343,MATCH($F302,$B$320:$B$343,0))/INDEX($D$320:$D$343,MATCH($F302,$B$320:$B$343,0)),SUMIFS('Input-Allocators'!J$32:J$80,'Input-Allocators'!$B$32:$B$80,$F302))*$D302</f>
        <v>-8.1849019569668293</v>
      </c>
      <c r="N302" s="14">
        <f ca="1">IFERROR(INDEX(N$320:N$343,MATCH($F302,$B$320:$B$343,0))/INDEX($D$320:$D$343,MATCH($F302,$B$320:$B$343,0)),SUMIFS('Input-Allocators'!K$32:K$80,'Input-Allocators'!$B$32:$B$80,$F302))*$D302</f>
        <v>-2.6349675307423279</v>
      </c>
      <c r="O302" s="14">
        <f ca="1">IFERROR(INDEX(O$320:O$343,MATCH($F302,$B$320:$B$343,0))/INDEX($D$320:$D$343,MATCH($F302,$B$320:$B$343,0)),SUMIFS('Input-Allocators'!L$32:L$80,'Input-Allocators'!$B$32:$B$80,$F302))*$D302</f>
        <v>-5.9677929760852813</v>
      </c>
      <c r="P302" s="14">
        <f ca="1">IFERROR(INDEX(P$320:P$343,MATCH($F302,$B$320:$B$343,0))/INDEX($D$320:$D$343,MATCH($F302,$B$320:$B$343,0)),SUMIFS('Input-Allocators'!M$32:M$80,'Input-Allocators'!$B$32:$B$80,$F302))*$D302</f>
        <v>0</v>
      </c>
      <c r="Q302" s="14">
        <f ca="1">IFERROR(INDEX(Q$320:Q$343,MATCH($F302,$B$320:$B$343,0))/INDEX($D$320:$D$343,MATCH($F302,$B$320:$B$343,0)),SUMIFS('Input-Allocators'!N$32:N$80,'Input-Allocators'!$B$32:$B$80,$F302))*$D302</f>
        <v>0</v>
      </c>
      <c r="R302" s="14">
        <f ca="1">IFERROR(INDEX(R$320:R$343,MATCH($F302,$B$320:$B$343,0))/INDEX($D$320:$D$343,MATCH($F302,$B$320:$B$343,0)),SUMIFS('Input-Allocators'!O$32:O$80,'Input-Allocators'!$B$32:$B$80,$F302))*$D302</f>
        <v>0</v>
      </c>
      <c r="S302" s="14">
        <f ca="1">IFERROR(INDEX(S$320:S$343,MATCH($F302,$B$320:$B$343,0))/INDEX($D$320:$D$343,MATCH($F302,$B$320:$B$343,0)),SUMIFS('Input-Allocators'!P$32:P$80,'Input-Allocators'!$B$32:$B$80,$F302))*$D302</f>
        <v>0</v>
      </c>
      <c r="T302" s="14">
        <f ca="1">IFERROR(INDEX(T$320:T$343,MATCH($F302,$B$320:$B$343,0))/INDEX($D$320:$D$343,MATCH($F302,$B$320:$B$343,0)),SUMIFS('Input-Allocators'!Q$32:Q$80,'Input-Allocators'!$B$32:$B$80,$F302))*$D302</f>
        <v>0</v>
      </c>
      <c r="U302" s="14">
        <f ca="1">IFERROR(INDEX(U$320:U$343,MATCH($F302,$B$320:$B$343,0))/INDEX($D$320:$D$343,MATCH($F302,$B$320:$B$343,0)),SUMIFS('Input-Allocators'!R$32:R$80,'Input-Allocators'!$B$32:$B$80,$F302))*$D302</f>
        <v>0</v>
      </c>
    </row>
    <row r="303" spans="1:22" outlineLevel="1">
      <c r="A303" s="46">
        <f>IF(ISBLANK('Input-Accounts'!A303),"",'Input-Accounts'!A303)</f>
        <v>264</v>
      </c>
      <c r="B303" s="80" t="str">
        <f>IF(ISBLANK('Input-Accounts'!B303),"",'Input-Accounts'!B303)</f>
        <v>Investment Tax credit Adj.</v>
      </c>
      <c r="C303" s="46">
        <f>IF(ISBLANK('Input-Accounts'!C303),"",'Input-Accounts'!C303)</f>
        <v>411.4</v>
      </c>
      <c r="D303" s="14">
        <f t="shared" ca="1" si="73"/>
        <v>0</v>
      </c>
      <c r="E303" s="14">
        <f t="shared" ca="1" si="71"/>
        <v>0</v>
      </c>
      <c r="F303" s="46" t="str" cm="1">
        <f t="array" aca="1" ref="F303" ca="1">IF(D303=0,"-",IF('Input-Accounts'!$E303&lt;&gt;0,'Input-Accounts'!$E303,INDEX('Input-Accounts'!$H303:$J303,,MATCH($F$6,'Input-Accounts'!$H$6:$J$6,0))))</f>
        <v>-</v>
      </c>
      <c r="G303" s="14">
        <f ca="1">IFERROR(INDEX(G$320:G$343,MATCH($F303,$B$320:$B$343,0))/INDEX($D$320:$D$343,MATCH($F303,$B$320:$B$343,0)),SUMIFS('Input-Allocators'!D$32:D$80,'Input-Allocators'!$B$32:$B$80,$F303))*$D303</f>
        <v>0</v>
      </c>
      <c r="H303" s="14">
        <f ca="1">IFERROR(INDEX(H$320:H$343,MATCH($F303,$B$320:$B$343,0))/INDEX($D$320:$D$343,MATCH($F303,$B$320:$B$343,0)),SUMIFS('Input-Allocators'!E$32:E$80,'Input-Allocators'!$B$32:$B$80,$F303))*$D303</f>
        <v>0</v>
      </c>
      <c r="I303" s="14">
        <f ca="1">IFERROR(INDEX(I$320:I$343,MATCH($F303,$B$320:$B$343,0))/INDEX($D$320:$D$343,MATCH($F303,$B$320:$B$343,0)),SUMIFS('Input-Allocators'!F$32:F$80,'Input-Allocators'!$B$32:$B$80,$F303))*$D303</f>
        <v>0</v>
      </c>
      <c r="J303" s="14">
        <f ca="1">IFERROR(INDEX(J$320:J$343,MATCH($F303,$B$320:$B$343,0))/INDEX($D$320:$D$343,MATCH($F303,$B$320:$B$343,0)),SUMIFS('Input-Allocators'!G$32:G$80,'Input-Allocators'!$B$32:$B$80,$F303))*$D303</f>
        <v>0</v>
      </c>
      <c r="K303" s="14">
        <f ca="1">IFERROR(INDEX(K$320:K$343,MATCH($F303,$B$320:$B$343,0))/INDEX($D$320:$D$343,MATCH($F303,$B$320:$B$343,0)),SUMIFS('Input-Allocators'!H$32:H$80,'Input-Allocators'!$B$32:$B$80,$F303))*$D303</f>
        <v>0</v>
      </c>
      <c r="L303" s="14">
        <f ca="1">IFERROR(INDEX(L$320:L$343,MATCH($F303,$B$320:$B$343,0))/INDEX($D$320:$D$343,MATCH($F303,$B$320:$B$343,0)),SUMIFS('Input-Allocators'!I$32:I$80,'Input-Allocators'!$B$32:$B$80,$F303))*$D303</f>
        <v>0</v>
      </c>
      <c r="M303" s="14">
        <f ca="1">IFERROR(INDEX(M$320:M$343,MATCH($F303,$B$320:$B$343,0))/INDEX($D$320:$D$343,MATCH($F303,$B$320:$B$343,0)),SUMIFS('Input-Allocators'!J$32:J$80,'Input-Allocators'!$B$32:$B$80,$F303))*$D303</f>
        <v>0</v>
      </c>
      <c r="N303" s="14">
        <f ca="1">IFERROR(INDEX(N$320:N$343,MATCH($F303,$B$320:$B$343,0))/INDEX($D$320:$D$343,MATCH($F303,$B$320:$B$343,0)),SUMIFS('Input-Allocators'!K$32:K$80,'Input-Allocators'!$B$32:$B$80,$F303))*$D303</f>
        <v>0</v>
      </c>
      <c r="O303" s="14">
        <f ca="1">IFERROR(INDEX(O$320:O$343,MATCH($F303,$B$320:$B$343,0))/INDEX($D$320:$D$343,MATCH($F303,$B$320:$B$343,0)),SUMIFS('Input-Allocators'!L$32:L$80,'Input-Allocators'!$B$32:$B$80,$F303))*$D303</f>
        <v>0</v>
      </c>
      <c r="P303" s="14">
        <f ca="1">IFERROR(INDEX(P$320:P$343,MATCH($F303,$B$320:$B$343,0))/INDEX($D$320:$D$343,MATCH($F303,$B$320:$B$343,0)),SUMIFS('Input-Allocators'!M$32:M$80,'Input-Allocators'!$B$32:$B$80,$F303))*$D303</f>
        <v>0</v>
      </c>
      <c r="Q303" s="14">
        <f ca="1">IFERROR(INDEX(Q$320:Q$343,MATCH($F303,$B$320:$B$343,0))/INDEX($D$320:$D$343,MATCH($F303,$B$320:$B$343,0)),SUMIFS('Input-Allocators'!N$32:N$80,'Input-Allocators'!$B$32:$B$80,$F303))*$D303</f>
        <v>0</v>
      </c>
      <c r="R303" s="14">
        <f ca="1">IFERROR(INDEX(R$320:R$343,MATCH($F303,$B$320:$B$343,0))/INDEX($D$320:$D$343,MATCH($F303,$B$320:$B$343,0)),SUMIFS('Input-Allocators'!O$32:O$80,'Input-Allocators'!$B$32:$B$80,$F303))*$D303</f>
        <v>0</v>
      </c>
      <c r="S303" s="14">
        <f ca="1">IFERROR(INDEX(S$320:S$343,MATCH($F303,$B$320:$B$343,0))/INDEX($D$320:$D$343,MATCH($F303,$B$320:$B$343,0)),SUMIFS('Input-Allocators'!P$32:P$80,'Input-Allocators'!$B$32:$B$80,$F303))*$D303</f>
        <v>0</v>
      </c>
      <c r="T303" s="14">
        <f ca="1">IFERROR(INDEX(T$320:T$343,MATCH($F303,$B$320:$B$343,0))/INDEX($D$320:$D$343,MATCH($F303,$B$320:$B$343,0)),SUMIFS('Input-Allocators'!Q$32:Q$80,'Input-Allocators'!$B$32:$B$80,$F303))*$D303</f>
        <v>0</v>
      </c>
      <c r="U303" s="14">
        <f ca="1">IFERROR(INDEX(U$320:U$343,MATCH($F303,$B$320:$B$343,0))/INDEX($D$320:$D$343,MATCH($F303,$B$320:$B$343,0)),SUMIFS('Input-Allocators'!R$32:R$80,'Input-Allocators'!$B$32:$B$80,$F303))*$D303</f>
        <v>0</v>
      </c>
    </row>
    <row r="304" spans="1:22" outlineLevel="1">
      <c r="A304" s="46">
        <f>IF(ISBLANK('Input-Accounts'!A304),"",'Input-Accounts'!A304)</f>
        <v>265</v>
      </c>
      <c r="B304" t="str">
        <f>IF(ISBLANK('Input-Accounts'!B304),"",'Input-Accounts'!B304)</f>
        <v>Subtotal - Income Taxes</v>
      </c>
      <c r="C304" s="46" t="str">
        <f>IF(ISBLANK('Input-Accounts'!C304),"",'Input-Accounts'!C304)</f>
        <v/>
      </c>
      <c r="D304" s="174">
        <f ca="1">SUBTOTAL(9,D299:D303)</f>
        <v>879.98213592047773</v>
      </c>
      <c r="E304" s="14">
        <f t="shared" ca="1" si="71"/>
        <v>0</v>
      </c>
      <c r="F304" s="46"/>
      <c r="G304" s="174">
        <f t="shared" ref="G304:U304" ca="1" si="74">SUBTOTAL(9,G299:G303)</f>
        <v>688.75761701263593</v>
      </c>
      <c r="H304" s="174">
        <f t="shared" ca="1" si="74"/>
        <v>37.804508038541336</v>
      </c>
      <c r="I304" s="174">
        <f t="shared" ca="1" si="74"/>
        <v>32.838057501595273</v>
      </c>
      <c r="J304" s="174">
        <f t="shared" ca="1" si="74"/>
        <v>70.348899965825467</v>
      </c>
      <c r="K304" s="174">
        <f t="shared" ca="1" si="74"/>
        <v>0.28342049199504754</v>
      </c>
      <c r="L304" s="174">
        <f t="shared" ca="1" si="74"/>
        <v>1.1824658577553881</v>
      </c>
      <c r="M304" s="174">
        <f t="shared" ca="1" si="74"/>
        <v>23.77665633327717</v>
      </c>
      <c r="N304" s="174">
        <f t="shared" ca="1" si="74"/>
        <v>7.6544249103041757</v>
      </c>
      <c r="O304" s="174">
        <f t="shared" ca="1" si="74"/>
        <v>17.336085808547502</v>
      </c>
      <c r="P304" s="174">
        <f t="shared" ca="1" si="74"/>
        <v>0</v>
      </c>
      <c r="Q304" s="174">
        <f t="shared" ca="1" si="74"/>
        <v>0</v>
      </c>
      <c r="R304" s="174">
        <f t="shared" ca="1" si="74"/>
        <v>0</v>
      </c>
      <c r="S304" s="174">
        <f t="shared" ca="1" si="74"/>
        <v>0</v>
      </c>
      <c r="T304" s="174">
        <f t="shared" ca="1" si="74"/>
        <v>0</v>
      </c>
      <c r="U304" s="174">
        <f t="shared" ca="1" si="74"/>
        <v>0</v>
      </c>
    </row>
    <row r="305" spans="1:22" outlineLevel="1">
      <c r="A305" s="46" t="str">
        <f>IF(ISBLANK('Input-Accounts'!A305),"",'Input-Accounts'!A305)</f>
        <v/>
      </c>
      <c r="B305" t="str">
        <f>IF(ISBLANK('Input-Accounts'!B305),"",'Input-Accounts'!B305)</f>
        <v/>
      </c>
      <c r="D305" s="14"/>
      <c r="E305" s="14"/>
      <c r="F305" s="46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2">
      <c r="A306" s="46">
        <f>IF(ISBLANK('Input-Accounts'!A306),"",'Input-Accounts'!A306)</f>
        <v>266</v>
      </c>
      <c r="B306" s="10" t="str">
        <f>IF(ISBLANK('Input-Accounts'!B306),"",'Input-Accounts'!B306)</f>
        <v>Total Taxes</v>
      </c>
      <c r="C306" s="46" t="str">
        <f>IF(ISBLANK('Input-Accounts'!C306),"",'Input-Accounts'!C306)</f>
        <v/>
      </c>
      <c r="D306" s="175">
        <f ca="1">SUBTOTAL(9,D293:D304)</f>
        <v>1913.844459557391</v>
      </c>
      <c r="E306" s="14">
        <f t="shared" ca="1" si="71"/>
        <v>0</v>
      </c>
      <c r="F306" s="46"/>
      <c r="G306" s="175">
        <f t="shared" ref="G306:U306" ca="1" si="75">SUBTOTAL(9,G293:G304)</f>
        <v>1497.9564873993149</v>
      </c>
      <c r="H306" s="175">
        <f t="shared" ca="1" si="75"/>
        <v>82.219792087226594</v>
      </c>
      <c r="I306" s="175">
        <f t="shared" ca="1" si="75"/>
        <v>71.418420723184468</v>
      </c>
      <c r="J306" s="175">
        <f t="shared" ca="1" si="75"/>
        <v>152.99952912648573</v>
      </c>
      <c r="K306" s="175">
        <f t="shared" ca="1" si="75"/>
        <v>0.61640198839078431</v>
      </c>
      <c r="L306" s="175">
        <f t="shared" ca="1" si="75"/>
        <v>2.5717064450561047</v>
      </c>
      <c r="M306" s="175">
        <f t="shared" ca="1" si="75"/>
        <v>51.711074728402082</v>
      </c>
      <c r="N306" s="175">
        <f t="shared" ca="1" si="75"/>
        <v>16.647359199354902</v>
      </c>
      <c r="O306" s="175">
        <f t="shared" ca="1" si="75"/>
        <v>37.703687859975417</v>
      </c>
      <c r="P306" s="175">
        <f t="shared" ca="1" si="75"/>
        <v>0</v>
      </c>
      <c r="Q306" s="175">
        <f t="shared" ca="1" si="75"/>
        <v>0</v>
      </c>
      <c r="R306" s="175">
        <f t="shared" ca="1" si="75"/>
        <v>0</v>
      </c>
      <c r="S306" s="175">
        <f t="shared" ca="1" si="75"/>
        <v>0</v>
      </c>
      <c r="T306" s="175">
        <f t="shared" ca="1" si="75"/>
        <v>0</v>
      </c>
      <c r="U306" s="175">
        <f t="shared" ca="1" si="75"/>
        <v>0</v>
      </c>
      <c r="V306" s="1"/>
    </row>
    <row r="307" spans="1:22">
      <c r="A307" s="46" t="str">
        <f>IF(ISBLANK('Input-Accounts'!A307),"",'Input-Accounts'!A307)</f>
        <v/>
      </c>
      <c r="B307" t="str">
        <f>IF(ISBLANK('Input-Accounts'!B307),"",'Input-Accounts'!B307)</f>
        <v/>
      </c>
      <c r="D307" s="14"/>
      <c r="E307" s="14"/>
      <c r="F307" s="46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2">
      <c r="A308" s="46">
        <f>IF(ISBLANK('Input-Accounts'!A308),"",'Input-Accounts'!A308)</f>
        <v>267</v>
      </c>
      <c r="B308" s="1" t="str">
        <f>IF(ISBLANK('Input-Accounts'!B308),"",'Input-Accounts'!B308)</f>
        <v>REVENUE REQUIREMENT AT EQUAL RATES OF RETURN</v>
      </c>
      <c r="D308" s="14"/>
      <c r="E308" s="14"/>
      <c r="F308" s="46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2">
      <c r="A309" s="46">
        <f>IF(ISBLANK('Input-Accounts'!A309),"",'Input-Accounts'!A309)</f>
        <v>268</v>
      </c>
      <c r="B309" s="1" t="str">
        <f>IF(ISBLANK('Input-Accounts'!B309),"",'Input-Accounts'!B309)</f>
        <v>Test Year Expenses at Current Rates</v>
      </c>
      <c r="C309" s="46" t="str">
        <f>IF(ISBLANK('Input-Accounts'!C309),"",'Input-Accounts'!C309)</f>
        <v/>
      </c>
      <c r="D309" s="84">
        <f ca="1">SUBTOTAL(9,D127:D306)</f>
        <v>37535.029185105013</v>
      </c>
      <c r="E309" s="14">
        <f t="shared" ca="1" si="71"/>
        <v>0</v>
      </c>
      <c r="F309" s="3"/>
      <c r="G309" s="84">
        <f t="shared" ref="G309:U309" ca="1" si="76">SUBTOTAL(9,G127:G306)</f>
        <v>29378.479631283029</v>
      </c>
      <c r="H309" s="84">
        <f t="shared" ca="1" si="76"/>
        <v>1612.5251350368537</v>
      </c>
      <c r="I309" s="84">
        <f t="shared" ca="1" si="76"/>
        <v>1400.6846234614034</v>
      </c>
      <c r="J309" s="84">
        <f t="shared" ca="1" si="76"/>
        <v>3000.6836566008596</v>
      </c>
      <c r="K309" s="84">
        <f t="shared" ca="1" si="76"/>
        <v>12.089104999345453</v>
      </c>
      <c r="L309" s="84">
        <f t="shared" ca="1" si="76"/>
        <v>50.437263064223906</v>
      </c>
      <c r="M309" s="84">
        <f t="shared" ca="1" si="76"/>
        <v>1014.1768258286792</v>
      </c>
      <c r="N309" s="84">
        <f t="shared" ca="1" si="76"/>
        <v>326.49419877476458</v>
      </c>
      <c r="O309" s="84">
        <f t="shared" ca="1" si="76"/>
        <v>739.45874605586152</v>
      </c>
      <c r="P309" s="84">
        <f t="shared" ca="1" si="76"/>
        <v>0</v>
      </c>
      <c r="Q309" s="84">
        <f t="shared" ca="1" si="76"/>
        <v>0</v>
      </c>
      <c r="R309" s="84">
        <f t="shared" ca="1" si="76"/>
        <v>0</v>
      </c>
      <c r="S309" s="84">
        <f t="shared" ca="1" si="76"/>
        <v>0</v>
      </c>
      <c r="T309" s="84">
        <f t="shared" ca="1" si="76"/>
        <v>0</v>
      </c>
      <c r="U309" s="84">
        <f t="shared" ca="1" si="76"/>
        <v>0</v>
      </c>
    </row>
    <row r="310" spans="1:22">
      <c r="A310" s="46">
        <f>IF(ISBLANK('Input-Accounts'!A310),"",'Input-Accounts'!A310)</f>
        <v>269</v>
      </c>
      <c r="B310" s="1" t="str">
        <f>IF(ISBLANK('Input-Accounts'!B310),"",'Input-Accounts'!B310)</f>
        <v>Return on Rate Base</v>
      </c>
      <c r="C310" s="46" t="str">
        <f>IF(ISBLANK('Input-Accounts'!C310),"",'Input-Accounts'!C310)</f>
        <v/>
      </c>
      <c r="D310" s="14">
        <f t="shared" ref="D310:D313" ca="1" si="77">INDIRECT("Classification!"&amp;$D$5&amp;ROW())</f>
        <v>20743.481411508074</v>
      </c>
      <c r="E310" s="14">
        <f t="shared" ca="1" si="71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INT_RATEBASE</v>
      </c>
      <c r="G310" s="14">
        <f ca="1">IFERROR(INDEX(G$320:G$343,MATCH($F310,$B$320:$B$343,0))/INDEX($D$320:$D$343,MATCH($F310,$B$320:$B$343,0)),SUMIFS('Input-Allocators'!D$32:D$80,'Input-Allocators'!$B$32:$B$80,$F310))*$D310</f>
        <v>16235.819163069149</v>
      </c>
      <c r="H310" s="14">
        <f ca="1">IFERROR(INDEX(H$320:H$343,MATCH($F310,$B$320:$B$343,0))/INDEX($D$320:$D$343,MATCH($F310,$B$320:$B$343,0)),SUMIFS('Input-Allocators'!E$32:E$80,'Input-Allocators'!$B$32:$B$80,$F310))*$D310</f>
        <v>891.15116973187764</v>
      </c>
      <c r="I310" s="14">
        <f ca="1">IFERROR(INDEX(I$320:I$343,MATCH($F310,$B$320:$B$343,0))/INDEX($D$320:$D$343,MATCH($F310,$B$320:$B$343,0)),SUMIFS('Input-Allocators'!F$32:F$80,'Input-Allocators'!$B$32:$B$80,$F310))*$D310</f>
        <v>774.07893588868433</v>
      </c>
      <c r="J310" s="14">
        <f ca="1">IFERROR(INDEX(J$320:J$343,MATCH($F310,$B$320:$B$343,0))/INDEX($D$320:$D$343,MATCH($F310,$B$320:$B$343,0)),SUMIFS('Input-Allocators'!G$32:G$80,'Input-Allocators'!$B$32:$B$80,$F310))*$D310</f>
        <v>1658.307639659874</v>
      </c>
      <c r="K310" s="14">
        <f ca="1">IFERROR(INDEX(K$320:K$343,MATCH($F310,$B$320:$B$343,0))/INDEX($D$320:$D$343,MATCH($F310,$B$320:$B$343,0)),SUMIFS('Input-Allocators'!H$32:H$80,'Input-Allocators'!$B$32:$B$80,$F310))*$D310</f>
        <v>6.6809625643025861</v>
      </c>
      <c r="L310" s="14">
        <f ca="1">IFERROR(INDEX(L$320:L$343,MATCH($F310,$B$320:$B$343,0))/INDEX($D$320:$D$343,MATCH($F310,$B$320:$B$343,0)),SUMIFS('Input-Allocators'!I$32:I$80,'Input-Allocators'!$B$32:$B$80,$F310))*$D310</f>
        <v>27.873814181960217</v>
      </c>
      <c r="M310" s="14">
        <f ca="1">IFERROR(INDEX(M$320:M$343,MATCH($F310,$B$320:$B$343,0))/INDEX($D$320:$D$343,MATCH($F310,$B$320:$B$343,0)),SUMIFS('Input-Allocators'!J$32:J$80,'Input-Allocators'!$B$32:$B$80,$F310))*$D310</f>
        <v>560.47800125083597</v>
      </c>
      <c r="N310" s="14">
        <f ca="1">IFERROR(INDEX(N$320:N$343,MATCH($F310,$B$320:$B$343,0))/INDEX($D$320:$D$343,MATCH($F310,$B$320:$B$343,0)),SUMIFS('Input-Allocators'!K$32:K$80,'Input-Allocators'!$B$32:$B$80,$F310))*$D310</f>
        <v>180.43482289170885</v>
      </c>
      <c r="O310" s="14">
        <f ca="1">IFERROR(INDEX(O$320:O$343,MATCH($F310,$B$320:$B$343,0))/INDEX($D$320:$D$343,MATCH($F310,$B$320:$B$343,0)),SUMIFS('Input-Allocators'!L$32:L$80,'Input-Allocators'!$B$32:$B$80,$F310))*$D310</f>
        <v>408.65690226967439</v>
      </c>
      <c r="P310" s="14">
        <f ca="1">IFERROR(INDEX(P$320:P$343,MATCH($F310,$B$320:$B$343,0))/INDEX($D$320:$D$343,MATCH($F310,$B$320:$B$343,0)),SUMIFS('Input-Allocators'!M$32:M$80,'Input-Allocators'!$B$32:$B$80,$F310))*$D310</f>
        <v>0</v>
      </c>
      <c r="Q310" s="14">
        <f ca="1">IFERROR(INDEX(Q$320:Q$343,MATCH($F310,$B$320:$B$343,0))/INDEX($D$320:$D$343,MATCH($F310,$B$320:$B$343,0)),SUMIFS('Input-Allocators'!N$32:N$80,'Input-Allocators'!$B$32:$B$80,$F310))*$D310</f>
        <v>0</v>
      </c>
      <c r="R310" s="14">
        <f ca="1">IFERROR(INDEX(R$320:R$343,MATCH($F310,$B$320:$B$343,0))/INDEX($D$320:$D$343,MATCH($F310,$B$320:$B$343,0)),SUMIFS('Input-Allocators'!O$32:O$80,'Input-Allocators'!$B$32:$B$80,$F310))*$D310</f>
        <v>0</v>
      </c>
      <c r="S310" s="14">
        <f ca="1">IFERROR(INDEX(S$320:S$343,MATCH($F310,$B$320:$B$343,0))/INDEX($D$320:$D$343,MATCH($F310,$B$320:$B$343,0)),SUMIFS('Input-Allocators'!P$32:P$80,'Input-Allocators'!$B$32:$B$80,$F310))*$D310</f>
        <v>0</v>
      </c>
      <c r="T310" s="14">
        <f ca="1">IFERROR(INDEX(T$320:T$343,MATCH($F310,$B$320:$B$343,0))/INDEX($D$320:$D$343,MATCH($F310,$B$320:$B$343,0)),SUMIFS('Input-Allocators'!Q$32:Q$80,'Input-Allocators'!$B$32:$B$80,$F310))*$D310</f>
        <v>0</v>
      </c>
      <c r="U310" s="14">
        <f ca="1">IFERROR(INDEX(U$320:U$343,MATCH($F310,$B$320:$B$343,0))/INDEX($D$320:$D$343,MATCH($F310,$B$320:$B$343,0)),SUMIFS('Input-Allocators'!R$32:R$80,'Input-Allocators'!$B$32:$B$80,$F310))*$D310</f>
        <v>0</v>
      </c>
    </row>
    <row r="311" spans="1:22">
      <c r="A311" s="46">
        <f>IF(ISBLANK('Input-Accounts'!A311),"",'Input-Accounts'!A311)</f>
        <v>270</v>
      </c>
      <c r="B311" s="1" t="str">
        <f>IF(ISBLANK('Input-Accounts'!B311),"",'Input-Accounts'!B311)</f>
        <v>Gross Up Items</v>
      </c>
      <c r="C311" s="46" t="str">
        <f>IF(ISBLANK('Input-Accounts'!C311),"",'Input-Accounts'!C311)</f>
        <v/>
      </c>
      <c r="D311" s="14">
        <f t="shared" ca="1" si="77"/>
        <v>0</v>
      </c>
      <c r="E311" s="14">
        <f t="shared" ca="1" si="71"/>
        <v>0</v>
      </c>
      <c r="F311" s="87" t="str" cm="1">
        <f t="array" aca="1" ref="F311" ca="1">IF(D311=0,"-",IF('Input-Accounts'!$E311&lt;&gt;0,'Input-Accounts'!$E311,INDEX('Input-Accounts'!$H311:$J311,,MATCH($F$6,'Input-Accounts'!$H$6:$J$6,0))))</f>
        <v>-</v>
      </c>
      <c r="G311" s="14">
        <f ca="1">IFERROR(INDEX(G$320:G$343,MATCH($F311,$B$320:$B$343,0))/INDEX($D$320:$D$343,MATCH($F311,$B$320:$B$343,0)),SUMIFS('Input-Allocators'!D$32:D$80,'Input-Allocators'!$B$32:$B$80,$F311))*$D311</f>
        <v>0</v>
      </c>
      <c r="H311" s="14">
        <f ca="1">IFERROR(INDEX(H$320:H$343,MATCH($F311,$B$320:$B$343,0))/INDEX($D$320:$D$343,MATCH($F311,$B$320:$B$343,0)),SUMIFS('Input-Allocators'!E$32:E$80,'Input-Allocators'!$B$32:$B$80,$F311))*$D311</f>
        <v>0</v>
      </c>
      <c r="I311" s="14">
        <f ca="1">IFERROR(INDEX(I$320:I$343,MATCH($F311,$B$320:$B$343,0))/INDEX($D$320:$D$343,MATCH($F311,$B$320:$B$343,0)),SUMIFS('Input-Allocators'!F$32:F$80,'Input-Allocators'!$B$32:$B$80,$F311))*$D311</f>
        <v>0</v>
      </c>
      <c r="J311" s="14">
        <f ca="1">IFERROR(INDEX(J$320:J$343,MATCH($F311,$B$320:$B$343,0))/INDEX($D$320:$D$343,MATCH($F311,$B$320:$B$343,0)),SUMIFS('Input-Allocators'!G$32:G$80,'Input-Allocators'!$B$32:$B$80,$F311))*$D311</f>
        <v>0</v>
      </c>
      <c r="K311" s="14">
        <f ca="1">IFERROR(INDEX(K$320:K$343,MATCH($F311,$B$320:$B$343,0))/INDEX($D$320:$D$343,MATCH($F311,$B$320:$B$343,0)),SUMIFS('Input-Allocators'!H$32:H$80,'Input-Allocators'!$B$32:$B$80,$F311))*$D311</f>
        <v>0</v>
      </c>
      <c r="L311" s="14">
        <f ca="1">IFERROR(INDEX(L$320:L$343,MATCH($F311,$B$320:$B$343,0))/INDEX($D$320:$D$343,MATCH($F311,$B$320:$B$343,0)),SUMIFS('Input-Allocators'!I$32:I$80,'Input-Allocators'!$B$32:$B$80,$F311))*$D311</f>
        <v>0</v>
      </c>
      <c r="M311" s="14">
        <f ca="1">IFERROR(INDEX(M$320:M$343,MATCH($F311,$B$320:$B$343,0))/INDEX($D$320:$D$343,MATCH($F311,$B$320:$B$343,0)),SUMIFS('Input-Allocators'!J$32:J$80,'Input-Allocators'!$B$32:$B$80,$F311))*$D311</f>
        <v>0</v>
      </c>
      <c r="N311" s="14">
        <f ca="1">IFERROR(INDEX(N$320:N$343,MATCH($F311,$B$320:$B$343,0))/INDEX($D$320:$D$343,MATCH($F311,$B$320:$B$343,0)),SUMIFS('Input-Allocators'!K$32:K$80,'Input-Allocators'!$B$32:$B$80,$F311))*$D311</f>
        <v>0</v>
      </c>
      <c r="O311" s="14">
        <f ca="1">IFERROR(INDEX(O$320:O$343,MATCH($F311,$B$320:$B$343,0))/INDEX($D$320:$D$343,MATCH($F311,$B$320:$B$343,0)),SUMIFS('Input-Allocators'!L$32:L$80,'Input-Allocators'!$B$32:$B$80,$F311))*$D311</f>
        <v>0</v>
      </c>
      <c r="P311" s="14">
        <f ca="1">IFERROR(INDEX(P$320:P$343,MATCH($F311,$B$320:$B$343,0))/INDEX($D$320:$D$343,MATCH($F311,$B$320:$B$343,0)),SUMIFS('Input-Allocators'!M$32:M$80,'Input-Allocators'!$B$32:$B$80,$F311))*$D311</f>
        <v>0</v>
      </c>
      <c r="Q311" s="14">
        <f ca="1">IFERROR(INDEX(Q$320:Q$343,MATCH($F311,$B$320:$B$343,0))/INDEX($D$320:$D$343,MATCH($F311,$B$320:$B$343,0)),SUMIFS('Input-Allocators'!N$32:N$80,'Input-Allocators'!$B$32:$B$80,$F311))*$D311</f>
        <v>0</v>
      </c>
      <c r="R311" s="14">
        <f ca="1">IFERROR(INDEX(R$320:R$343,MATCH($F311,$B$320:$B$343,0))/INDEX($D$320:$D$343,MATCH($F311,$B$320:$B$343,0)),SUMIFS('Input-Allocators'!O$32:O$80,'Input-Allocators'!$B$32:$B$80,$F311))*$D311</f>
        <v>0</v>
      </c>
      <c r="S311" s="14">
        <f ca="1">IFERROR(INDEX(S$320:S$343,MATCH($F311,$B$320:$B$343,0))/INDEX($D$320:$D$343,MATCH($F311,$B$320:$B$343,0)),SUMIFS('Input-Allocators'!P$32:P$80,'Input-Allocators'!$B$32:$B$80,$F311))*$D311</f>
        <v>0</v>
      </c>
      <c r="T311" s="14">
        <f ca="1">IFERROR(INDEX(T$320:T$343,MATCH($F311,$B$320:$B$343,0))/INDEX($D$320:$D$343,MATCH($F311,$B$320:$B$343,0)),SUMIFS('Input-Allocators'!Q$32:Q$80,'Input-Allocators'!$B$32:$B$80,$F311))*$D311</f>
        <v>0</v>
      </c>
      <c r="U311" s="14">
        <f ca="1">IFERROR(INDEX(U$320:U$343,MATCH($F311,$B$320:$B$343,0))/INDEX($D$320:$D$343,MATCH($F311,$B$320:$B$343,0)),SUMIFS('Input-Allocators'!R$32:R$80,'Input-Allocators'!$B$32:$B$80,$F311))*$D311</f>
        <v>0</v>
      </c>
    </row>
    <row r="312" spans="1:22">
      <c r="A312" s="46">
        <f>IF(ISBLANK('Input-Accounts'!A312),"",'Input-Accounts'!A312)</f>
        <v>271</v>
      </c>
      <c r="B312" s="9" t="str">
        <f>IF(ISBLANK('Input-Accounts'!B312),"",'Input-Accounts'!B312)</f>
        <v>Federal Income Tax</v>
      </c>
      <c r="C312" s="46" t="str">
        <f>IF(ISBLANK('Input-Accounts'!C312),"",'Input-Accounts'!C312)</f>
        <v/>
      </c>
      <c r="D312" s="14">
        <f t="shared" ca="1" si="77"/>
        <v>2818.3238956120554</v>
      </c>
      <c r="E312" s="14">
        <f t="shared" ca="1" si="71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INT_REQ_INCOME</v>
      </c>
      <c r="G312" s="14">
        <f ca="1">IFERROR(INDEX(G$320:G$343,MATCH($F312,$B$320:$B$343,0))/INDEX($D$320:$D$343,MATCH($F312,$B$320:$B$343,0)),SUMIFS('Input-Allocators'!D$32:D$80,'Input-Allocators'!$B$32:$B$80,$F312))*$D312</f>
        <v>2205.8880187164909</v>
      </c>
      <c r="H312" s="14">
        <f ca="1">IFERROR(INDEX(H$320:H$343,MATCH($F312,$B$320:$B$343,0))/INDEX($D$320:$D$343,MATCH($F312,$B$320:$B$343,0)),SUMIFS('Input-Allocators'!E$32:E$80,'Input-Allocators'!$B$32:$B$80,$F312))*$D312</f>
        <v>121.07671737612114</v>
      </c>
      <c r="I312" s="14">
        <f ca="1">IFERROR(INDEX(I$320:I$343,MATCH($F312,$B$320:$B$343,0))/INDEX($D$320:$D$343,MATCH($F312,$B$320:$B$343,0)),SUMIFS('Input-Allocators'!F$32:F$80,'Input-Allocators'!$B$32:$B$80,$F312))*$D312</f>
        <v>105.17063740779403</v>
      </c>
      <c r="J312" s="14">
        <f ca="1">IFERROR(INDEX(J$320:J$343,MATCH($F312,$B$320:$B$343,0))/INDEX($D$320:$D$343,MATCH($F312,$B$320:$B$343,0)),SUMIFS('Input-Allocators'!G$32:G$80,'Input-Allocators'!$B$32:$B$80,$F312))*$D312</f>
        <v>225.30683034413889</v>
      </c>
      <c r="K312" s="14">
        <f ca="1">IFERROR(INDEX(K$320:K$343,MATCH($F312,$B$320:$B$343,0))/INDEX($D$320:$D$343,MATCH($F312,$B$320:$B$343,0)),SUMIFS('Input-Allocators'!H$32:H$80,'Input-Allocators'!$B$32:$B$80,$F312))*$D312</f>
        <v>0.90771245516278432</v>
      </c>
      <c r="L312" s="14">
        <f ca="1">IFERROR(INDEX(L$320:L$343,MATCH($F312,$B$320:$B$343,0))/INDEX($D$320:$D$343,MATCH($F312,$B$320:$B$343,0)),SUMIFS('Input-Allocators'!I$32:I$80,'Input-Allocators'!$B$32:$B$80,$F312))*$D312</f>
        <v>3.7870902676580878</v>
      </c>
      <c r="M312" s="14">
        <f ca="1">IFERROR(INDEX(M$320:M$343,MATCH($F312,$B$320:$B$343,0))/INDEX($D$320:$D$343,MATCH($F312,$B$320:$B$343,0)),SUMIFS('Input-Allocators'!J$32:J$80,'Input-Allocators'!$B$32:$B$80,$F312))*$D312</f>
        <v>76.149635278376124</v>
      </c>
      <c r="N312" s="14">
        <f ca="1">IFERROR(INDEX(N$320:N$343,MATCH($F312,$B$320:$B$343,0))/INDEX($D$320:$D$343,MATCH($F312,$B$320:$B$343,0)),SUMIFS('Input-Allocators'!K$32:K$80,'Input-Allocators'!$B$32:$B$80,$F312))*$D312</f>
        <v>24.514871099415029</v>
      </c>
      <c r="O312" s="14">
        <f ca="1">IFERROR(INDEX(O$320:O$343,MATCH($F312,$B$320:$B$343,0))/INDEX($D$320:$D$343,MATCH($F312,$B$320:$B$343,0)),SUMIFS('Input-Allocators'!L$32:L$80,'Input-Allocators'!$B$32:$B$80,$F312))*$D312</f>
        <v>55.522382666897379</v>
      </c>
      <c r="P312" s="14">
        <f ca="1">IFERROR(INDEX(P$320:P$343,MATCH($F312,$B$320:$B$343,0))/INDEX($D$320:$D$343,MATCH($F312,$B$320:$B$343,0)),SUMIFS('Input-Allocators'!M$32:M$80,'Input-Allocators'!$B$32:$B$80,$F312))*$D312</f>
        <v>0</v>
      </c>
      <c r="Q312" s="14">
        <f ca="1">IFERROR(INDEX(Q$320:Q$343,MATCH($F312,$B$320:$B$343,0))/INDEX($D$320:$D$343,MATCH($F312,$B$320:$B$343,0)),SUMIFS('Input-Allocators'!N$32:N$80,'Input-Allocators'!$B$32:$B$80,$F312))*$D312</f>
        <v>0</v>
      </c>
      <c r="R312" s="14">
        <f ca="1">IFERROR(INDEX(R$320:R$343,MATCH($F312,$B$320:$B$343,0))/INDEX($D$320:$D$343,MATCH($F312,$B$320:$B$343,0)),SUMIFS('Input-Allocators'!O$32:O$80,'Input-Allocators'!$B$32:$B$80,$F312))*$D312</f>
        <v>0</v>
      </c>
      <c r="S312" s="14">
        <f ca="1">IFERROR(INDEX(S$320:S$343,MATCH($F312,$B$320:$B$343,0))/INDEX($D$320:$D$343,MATCH($F312,$B$320:$B$343,0)),SUMIFS('Input-Allocators'!P$32:P$80,'Input-Allocators'!$B$32:$B$80,$F312))*$D312</f>
        <v>0</v>
      </c>
      <c r="T312" s="14">
        <f ca="1">IFERROR(INDEX(T$320:T$343,MATCH($F312,$B$320:$B$343,0))/INDEX($D$320:$D$343,MATCH($F312,$B$320:$B$343,0)),SUMIFS('Input-Allocators'!Q$32:Q$80,'Input-Allocators'!$B$32:$B$80,$F312))*$D312</f>
        <v>0</v>
      </c>
      <c r="U312" s="14">
        <f ca="1">IFERROR(INDEX(U$320:U$343,MATCH($F312,$B$320:$B$343,0))/INDEX($D$320:$D$343,MATCH($F312,$B$320:$B$343,0)),SUMIFS('Input-Allocators'!R$32:R$80,'Input-Allocators'!$B$32:$B$80,$F312))*$D312</f>
        <v>0</v>
      </c>
    </row>
    <row r="313" spans="1:22">
      <c r="A313" s="46">
        <f>IF(ISBLANK('Input-Accounts'!A313),"",'Input-Accounts'!A313)</f>
        <v>272</v>
      </c>
      <c r="B313" s="9" t="str">
        <f>IF(ISBLANK('Input-Accounts'!B313),"",'Input-Accounts'!B313)</f>
        <v>State Utility Tax</v>
      </c>
      <c r="C313" s="46" t="str">
        <f>IF(ISBLANK('Input-Accounts'!C313),"",'Input-Accounts'!C313)</f>
        <v/>
      </c>
      <c r="D313" s="14">
        <f t="shared" ca="1" si="77"/>
        <v>1325.5811295946387</v>
      </c>
      <c r="E313" s="14">
        <f t="shared" ca="1" si="71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INT_REQ_INCOME</v>
      </c>
      <c r="G313" s="14">
        <f ca="1">IFERROR(INDEX(G$320:G$343,MATCH($F313,$B$320:$B$343,0))/INDEX($D$320:$D$343,MATCH($F313,$B$320:$B$343,0)),SUMIFS('Input-Allocators'!D$32:D$80,'Input-Allocators'!$B$32:$B$80,$F313))*$D313</f>
        <v>1037.5257209301212</v>
      </c>
      <c r="H313" s="14">
        <f ca="1">IFERROR(INDEX(H$320:H$343,MATCH($F313,$B$320:$B$343,0))/INDEX($D$320:$D$343,MATCH($F313,$B$320:$B$343,0)),SUMIFS('Input-Allocators'!E$32:E$80,'Input-Allocators'!$B$32:$B$80,$F313))*$D313</f>
        <v>56.947681576604005</v>
      </c>
      <c r="I313" s="14">
        <f ca="1">IFERROR(INDEX(I$320:I$343,MATCH($F313,$B$320:$B$343,0))/INDEX($D$320:$D$343,MATCH($F313,$B$320:$B$343,0)),SUMIFS('Input-Allocators'!F$32:F$80,'Input-Allocators'!$B$32:$B$80,$F313))*$D313</f>
        <v>49.466355713148303</v>
      </c>
      <c r="J313" s="14">
        <f ca="1">IFERROR(INDEX(J$320:J$343,MATCH($F313,$B$320:$B$343,0))/INDEX($D$320:$D$343,MATCH($F313,$B$320:$B$343,0)),SUMIFS('Input-Allocators'!G$32:G$80,'Input-Allocators'!$B$32:$B$80,$F313))*$D313</f>
        <v>105.9716674644703</v>
      </c>
      <c r="K313" s="14">
        <f ca="1">IFERROR(INDEX(K$320:K$343,MATCH($F313,$B$320:$B$343,0))/INDEX($D$320:$D$343,MATCH($F313,$B$320:$B$343,0)),SUMIFS('Input-Allocators'!H$32:H$80,'Input-Allocators'!$B$32:$B$80,$F313))*$D313</f>
        <v>0.42693691223183466</v>
      </c>
      <c r="L313" s="14">
        <f ca="1">IFERROR(INDEX(L$320:L$343,MATCH($F313,$B$320:$B$343,0))/INDEX($D$320:$D$343,MATCH($F313,$B$320:$B$343,0)),SUMIFS('Input-Allocators'!I$32:I$80,'Input-Allocators'!$B$32:$B$80,$F313))*$D313</f>
        <v>1.7812343722079027</v>
      </c>
      <c r="M313" s="14">
        <f ca="1">IFERROR(INDEX(M$320:M$343,MATCH($F313,$B$320:$B$343,0))/INDEX($D$320:$D$343,MATCH($F313,$B$320:$B$343,0)),SUMIFS('Input-Allocators'!J$32:J$80,'Input-Allocators'!$B$32:$B$80,$F313))*$D313</f>
        <v>35.816507714989896</v>
      </c>
      <c r="N313" s="14">
        <f ca="1">IFERROR(INDEX(N$320:N$343,MATCH($F313,$B$320:$B$343,0))/INDEX($D$320:$D$343,MATCH($F313,$B$320:$B$343,0)),SUMIFS('Input-Allocators'!K$32:K$80,'Input-Allocators'!$B$32:$B$80,$F313))*$D313</f>
        <v>11.530417271919799</v>
      </c>
      <c r="O313" s="14">
        <f ca="1">IFERROR(INDEX(O$320:O$343,MATCH($F313,$B$320:$B$343,0))/INDEX($D$320:$D$343,MATCH($F313,$B$320:$B$343,0)),SUMIFS('Input-Allocators'!L$32:L$80,'Input-Allocators'!$B$32:$B$80,$F313))*$D313</f>
        <v>26.114607638944928</v>
      </c>
      <c r="P313" s="14">
        <f ca="1">IFERROR(INDEX(P$320:P$343,MATCH($F313,$B$320:$B$343,0))/INDEX($D$320:$D$343,MATCH($F313,$B$320:$B$343,0)),SUMIFS('Input-Allocators'!M$32:M$80,'Input-Allocators'!$B$32:$B$80,$F313))*$D313</f>
        <v>0</v>
      </c>
      <c r="Q313" s="14">
        <f ca="1">IFERROR(INDEX(Q$320:Q$343,MATCH($F313,$B$320:$B$343,0))/INDEX($D$320:$D$343,MATCH($F313,$B$320:$B$343,0)),SUMIFS('Input-Allocators'!N$32:N$80,'Input-Allocators'!$B$32:$B$80,$F313))*$D313</f>
        <v>0</v>
      </c>
      <c r="R313" s="14">
        <f ca="1">IFERROR(INDEX(R$320:R$343,MATCH($F313,$B$320:$B$343,0))/INDEX($D$320:$D$343,MATCH($F313,$B$320:$B$343,0)),SUMIFS('Input-Allocators'!O$32:O$80,'Input-Allocators'!$B$32:$B$80,$F313))*$D313</f>
        <v>0</v>
      </c>
      <c r="S313" s="14">
        <f ca="1">IFERROR(INDEX(S$320:S$343,MATCH($F313,$B$320:$B$343,0))/INDEX($D$320:$D$343,MATCH($F313,$B$320:$B$343,0)),SUMIFS('Input-Allocators'!P$32:P$80,'Input-Allocators'!$B$32:$B$80,$F313))*$D313</f>
        <v>0</v>
      </c>
      <c r="T313" s="14">
        <f ca="1">IFERROR(INDEX(T$320:T$343,MATCH($F313,$B$320:$B$343,0))/INDEX($D$320:$D$343,MATCH($F313,$B$320:$B$343,0)),SUMIFS('Input-Allocators'!Q$32:Q$80,'Input-Allocators'!$B$32:$B$80,$F313))*$D313</f>
        <v>0</v>
      </c>
      <c r="U313" s="14">
        <f ca="1">IFERROR(INDEX(U$320:U$343,MATCH($F313,$B$320:$B$343,0))/INDEX($D$320:$D$343,MATCH($F313,$B$320:$B$343,0)),SUMIFS('Input-Allocators'!R$32:R$80,'Input-Allocators'!$B$32:$B$80,$F313))*$D313</f>
        <v>0</v>
      </c>
    </row>
    <row r="314" spans="1:22">
      <c r="A314" s="46">
        <f>IF(ISBLANK('Input-Accounts'!A314),"",'Input-Accounts'!A314)</f>
        <v>273</v>
      </c>
      <c r="B314" s="9" t="str">
        <f>IF(ISBLANK('Input-Accounts'!B314),"",'Input-Accounts'!B314)</f>
        <v>Bad Debts</v>
      </c>
      <c r="C314" s="46" t="str">
        <f>IF(ISBLANK('Input-Accounts'!C314),"",'Input-Accounts'!C314)</f>
        <v/>
      </c>
      <c r="D314" s="14">
        <f ca="1">INDIRECT("Classification!"&amp;$D$5&amp;ROW())</f>
        <v>0</v>
      </c>
      <c r="E314" s="14">
        <f ca="1">IFERROR(IF(D314="","",IF(D314=0,0,IF(ABS(D314-SUM($G314:$U314))&lt;Check_Limit,0,1))),1)</f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4">
        <f ca="1">IFERROR(INDEX(G$320:G$343,MATCH($F314,$B$320:$B$343,0))/INDEX($D$320:$D$343,MATCH($F314,$B$320:$B$343,0)),SUMIFS('Input-Allocators'!D$32:D$80,'Input-Allocators'!$B$32:$B$80,$F314))*$D314</f>
        <v>0</v>
      </c>
      <c r="H314" s="14">
        <f ca="1">IFERROR(INDEX(H$320:H$343,MATCH($F314,$B$320:$B$343,0))/INDEX($D$320:$D$343,MATCH($F314,$B$320:$B$343,0)),SUMIFS('Input-Allocators'!E$32:E$80,'Input-Allocators'!$B$32:$B$80,$F314))*$D314</f>
        <v>0</v>
      </c>
      <c r="I314" s="14">
        <f ca="1">IFERROR(INDEX(I$320:I$343,MATCH($F314,$B$320:$B$343,0))/INDEX($D$320:$D$343,MATCH($F314,$B$320:$B$343,0)),SUMIFS('Input-Allocators'!F$32:F$80,'Input-Allocators'!$B$32:$B$80,$F314))*$D314</f>
        <v>0</v>
      </c>
      <c r="J314" s="14">
        <f ca="1">IFERROR(INDEX(J$320:J$343,MATCH($F314,$B$320:$B$343,0))/INDEX($D$320:$D$343,MATCH($F314,$B$320:$B$343,0)),SUMIFS('Input-Allocators'!G$32:G$80,'Input-Allocators'!$B$32:$B$80,$F314))*$D314</f>
        <v>0</v>
      </c>
      <c r="K314" s="14">
        <f ca="1">IFERROR(INDEX(K$320:K$343,MATCH($F314,$B$320:$B$343,0))/INDEX($D$320:$D$343,MATCH($F314,$B$320:$B$343,0)),SUMIFS('Input-Allocators'!H$32:H$80,'Input-Allocators'!$B$32:$B$80,$F314))*$D314</f>
        <v>0</v>
      </c>
      <c r="L314" s="14">
        <f ca="1">IFERROR(INDEX(L$320:L$343,MATCH($F314,$B$320:$B$343,0))/INDEX($D$320:$D$343,MATCH($F314,$B$320:$B$343,0)),SUMIFS('Input-Allocators'!I$32:I$80,'Input-Allocators'!$B$32:$B$80,$F314))*$D314</f>
        <v>0</v>
      </c>
      <c r="M314" s="14">
        <f ca="1">IFERROR(INDEX(M$320:M$343,MATCH($F314,$B$320:$B$343,0))/INDEX($D$320:$D$343,MATCH($F314,$B$320:$B$343,0)),SUMIFS('Input-Allocators'!J$32:J$80,'Input-Allocators'!$B$32:$B$80,$F314))*$D314</f>
        <v>0</v>
      </c>
      <c r="N314" s="14">
        <f ca="1">IFERROR(INDEX(N$320:N$343,MATCH($F314,$B$320:$B$343,0))/INDEX($D$320:$D$343,MATCH($F314,$B$320:$B$343,0)),SUMIFS('Input-Allocators'!K$32:K$80,'Input-Allocators'!$B$32:$B$80,$F314))*$D314</f>
        <v>0</v>
      </c>
      <c r="O314" s="14">
        <f ca="1">IFERROR(INDEX(O$320:O$343,MATCH($F314,$B$320:$B$343,0))/INDEX($D$320:$D$343,MATCH($F314,$B$320:$B$343,0)),SUMIFS('Input-Allocators'!L$32:L$80,'Input-Allocators'!$B$32:$B$80,$F314))*$D314</f>
        <v>0</v>
      </c>
      <c r="P314" s="14">
        <f ca="1">IFERROR(INDEX(P$320:P$343,MATCH($F314,$B$320:$B$343,0))/INDEX($D$320:$D$343,MATCH($F314,$B$320:$B$343,0)),SUMIFS('Input-Allocators'!M$32:M$80,'Input-Allocators'!$B$32:$B$80,$F314))*$D314</f>
        <v>0</v>
      </c>
      <c r="Q314" s="14">
        <f ca="1">IFERROR(INDEX(Q$320:Q$343,MATCH($F314,$B$320:$B$343,0))/INDEX($D$320:$D$343,MATCH($F314,$B$320:$B$343,0)),SUMIFS('Input-Allocators'!N$32:N$80,'Input-Allocators'!$B$32:$B$80,$F314))*$D314</f>
        <v>0</v>
      </c>
      <c r="R314" s="14">
        <f ca="1">IFERROR(INDEX(R$320:R$343,MATCH($F314,$B$320:$B$343,0))/INDEX($D$320:$D$343,MATCH($F314,$B$320:$B$343,0)),SUMIFS('Input-Allocators'!O$32:O$80,'Input-Allocators'!$B$32:$B$80,$F314))*$D314</f>
        <v>0</v>
      </c>
      <c r="S314" s="14">
        <f ca="1">IFERROR(INDEX(S$320:S$343,MATCH($F314,$B$320:$B$343,0))/INDEX($D$320:$D$343,MATCH($F314,$B$320:$B$343,0)),SUMIFS('Input-Allocators'!P$32:P$80,'Input-Allocators'!$B$32:$B$80,$F314))*$D314</f>
        <v>0</v>
      </c>
      <c r="T314" s="14">
        <f ca="1">IFERROR(INDEX(T$320:T$343,MATCH($F314,$B$320:$B$343,0))/INDEX($D$320:$D$343,MATCH($F314,$B$320:$B$343,0)),SUMIFS('Input-Allocators'!Q$32:Q$80,'Input-Allocators'!$B$32:$B$80,$F314))*$D314</f>
        <v>0</v>
      </c>
      <c r="U314" s="14">
        <f ca="1">IFERROR(INDEX(U$320:U$343,MATCH($F314,$B$320:$B$343,0))/INDEX($D$320:$D$343,MATCH($F314,$B$320:$B$343,0)),SUMIFS('Input-Allocators'!R$32:R$80,'Input-Allocators'!$B$32:$B$80,$F314))*$D314</f>
        <v>0</v>
      </c>
    </row>
    <row r="315" spans="1:22">
      <c r="A315" s="46">
        <f>IF(ISBLANK('Input-Accounts'!A315),"",'Input-Accounts'!A315)</f>
        <v>274</v>
      </c>
      <c r="B315" s="9" t="str">
        <f>IF(ISBLANK('Input-Accounts'!B315),"",'Input-Accounts'!B315)</f>
        <v>Annual Filing Fee</v>
      </c>
      <c r="C315" s="46" t="str">
        <f>IF(ISBLANK('Input-Accounts'!C315),"",'Input-Accounts'!C315)</f>
        <v/>
      </c>
      <c r="D315" s="14">
        <f t="shared" ref="D315" ca="1" si="78">INDIRECT("Classification!"&amp;$D$5&amp;ROW())</f>
        <v>0</v>
      </c>
      <c r="E315" s="14">
        <f t="shared" ref="E315:E316" ca="1" si="79">IFERROR(IF(D315="","",IF(D315=0,0,IF(ABS(D315-SUM($G315:$U315))&lt;Check_Limit,0,1))),1)</f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4">
        <f ca="1">IFERROR(INDEX(G$320:G$343,MATCH($F315,$B$320:$B$343,0))/INDEX($D$320:$D$343,MATCH($F315,$B$320:$B$343,0)),SUMIFS('Input-Allocators'!D$32:D$80,'Input-Allocators'!$B$32:$B$80,$F315))*$D315</f>
        <v>0</v>
      </c>
      <c r="H315" s="14">
        <f ca="1">IFERROR(INDEX(H$320:H$343,MATCH($F315,$B$320:$B$343,0))/INDEX($D$320:$D$343,MATCH($F315,$B$320:$B$343,0)),SUMIFS('Input-Allocators'!E$32:E$80,'Input-Allocators'!$B$32:$B$80,$F315))*$D315</f>
        <v>0</v>
      </c>
      <c r="I315" s="14">
        <f ca="1">IFERROR(INDEX(I$320:I$343,MATCH($F315,$B$320:$B$343,0))/INDEX($D$320:$D$343,MATCH($F315,$B$320:$B$343,0)),SUMIFS('Input-Allocators'!F$32:F$80,'Input-Allocators'!$B$32:$B$80,$F315))*$D315</f>
        <v>0</v>
      </c>
      <c r="J315" s="14">
        <f ca="1">IFERROR(INDEX(J$320:J$343,MATCH($F315,$B$320:$B$343,0))/INDEX($D$320:$D$343,MATCH($F315,$B$320:$B$343,0)),SUMIFS('Input-Allocators'!G$32:G$80,'Input-Allocators'!$B$32:$B$80,$F315))*$D315</f>
        <v>0</v>
      </c>
      <c r="K315" s="14">
        <f ca="1">IFERROR(INDEX(K$320:K$343,MATCH($F315,$B$320:$B$343,0))/INDEX($D$320:$D$343,MATCH($F315,$B$320:$B$343,0)),SUMIFS('Input-Allocators'!H$32:H$80,'Input-Allocators'!$B$32:$B$80,$F315))*$D315</f>
        <v>0</v>
      </c>
      <c r="L315" s="14">
        <f ca="1">IFERROR(INDEX(L$320:L$343,MATCH($F315,$B$320:$B$343,0))/INDEX($D$320:$D$343,MATCH($F315,$B$320:$B$343,0)),SUMIFS('Input-Allocators'!I$32:I$80,'Input-Allocators'!$B$32:$B$80,$F315))*$D315</f>
        <v>0</v>
      </c>
      <c r="M315" s="14">
        <f ca="1">IFERROR(INDEX(M$320:M$343,MATCH($F315,$B$320:$B$343,0))/INDEX($D$320:$D$343,MATCH($F315,$B$320:$B$343,0)),SUMIFS('Input-Allocators'!J$32:J$80,'Input-Allocators'!$B$32:$B$80,$F315))*$D315</f>
        <v>0</v>
      </c>
      <c r="N315" s="14">
        <f ca="1">IFERROR(INDEX(N$320:N$343,MATCH($F315,$B$320:$B$343,0))/INDEX($D$320:$D$343,MATCH($F315,$B$320:$B$343,0)),SUMIFS('Input-Allocators'!K$32:K$80,'Input-Allocators'!$B$32:$B$80,$F315))*$D315</f>
        <v>0</v>
      </c>
      <c r="O315" s="14">
        <f ca="1">IFERROR(INDEX(O$320:O$343,MATCH($F315,$B$320:$B$343,0))/INDEX($D$320:$D$343,MATCH($F315,$B$320:$B$343,0)),SUMIFS('Input-Allocators'!L$32:L$80,'Input-Allocators'!$B$32:$B$80,$F315))*$D315</f>
        <v>0</v>
      </c>
      <c r="P315" s="14">
        <f ca="1">IFERROR(INDEX(P$320:P$343,MATCH($F315,$B$320:$B$343,0))/INDEX($D$320:$D$343,MATCH($F315,$B$320:$B$343,0)),SUMIFS('Input-Allocators'!M$32:M$80,'Input-Allocators'!$B$32:$B$80,$F315))*$D315</f>
        <v>0</v>
      </c>
      <c r="Q315" s="14">
        <f ca="1">IFERROR(INDEX(Q$320:Q$343,MATCH($F315,$B$320:$B$343,0))/INDEX($D$320:$D$343,MATCH($F315,$B$320:$B$343,0)),SUMIFS('Input-Allocators'!N$32:N$80,'Input-Allocators'!$B$32:$B$80,$F315))*$D315</f>
        <v>0</v>
      </c>
      <c r="R315" s="14">
        <f ca="1">IFERROR(INDEX(R$320:R$343,MATCH($F315,$B$320:$B$343,0))/INDEX($D$320:$D$343,MATCH($F315,$B$320:$B$343,0)),SUMIFS('Input-Allocators'!O$32:O$80,'Input-Allocators'!$B$32:$B$80,$F315))*$D315</f>
        <v>0</v>
      </c>
      <c r="S315" s="14">
        <f ca="1">IFERROR(INDEX(S$320:S$343,MATCH($F315,$B$320:$B$343,0))/INDEX($D$320:$D$343,MATCH($F315,$B$320:$B$343,0)),SUMIFS('Input-Allocators'!P$32:P$80,'Input-Allocators'!$B$32:$B$80,$F315))*$D315</f>
        <v>0</v>
      </c>
      <c r="T315" s="14">
        <f ca="1">IFERROR(INDEX(T$320:T$343,MATCH($F315,$B$320:$B$343,0))/INDEX($D$320:$D$343,MATCH($F315,$B$320:$B$343,0)),SUMIFS('Input-Allocators'!Q$32:Q$80,'Input-Allocators'!$B$32:$B$80,$F315))*$D315</f>
        <v>0</v>
      </c>
      <c r="U315" s="14">
        <f ca="1">IFERROR(INDEX(U$320:U$343,MATCH($F315,$B$320:$B$343,0))/INDEX($D$320:$D$343,MATCH($F315,$B$320:$B$343,0)),SUMIFS('Input-Allocators'!R$32:R$80,'Input-Allocators'!$B$32:$B$80,$F315))*$D315</f>
        <v>0</v>
      </c>
    </row>
    <row r="316" spans="1:22" ht="18" thickBot="1">
      <c r="A316" s="46">
        <f>IF(ISBLANK('Input-Accounts'!A316),"",'Input-Accounts'!A316)</f>
        <v>275</v>
      </c>
      <c r="B316" s="1" t="str">
        <f>IF(ISBLANK('Input-Accounts'!B316),"",'Input-Accounts'!B316)</f>
        <v>TOTAL REVENUE REQUIREMENT AT EQUAL RATES OF RETURN</v>
      </c>
      <c r="C316" s="46" t="str">
        <f>IF(ISBLANK('Input-Accounts'!C316),"",'Input-Accounts'!C316)</f>
        <v/>
      </c>
      <c r="D316" s="179">
        <f ca="1">SUM(D309:D315)</f>
        <v>62422.415621819782</v>
      </c>
      <c r="E316" s="82">
        <f t="shared" ca="1" si="79"/>
        <v>0</v>
      </c>
      <c r="F316" s="183"/>
      <c r="G316" s="179">
        <f t="shared" ref="G316:U316" ca="1" si="80">SUM(G309:G315)</f>
        <v>48857.712533998791</v>
      </c>
      <c r="H316" s="179">
        <f t="shared" ca="1" si="80"/>
        <v>2681.7007037214562</v>
      </c>
      <c r="I316" s="179">
        <f t="shared" ca="1" si="80"/>
        <v>2329.4005524710301</v>
      </c>
      <c r="J316" s="179">
        <f t="shared" ca="1" si="80"/>
        <v>4990.2697940693433</v>
      </c>
      <c r="K316" s="179">
        <f t="shared" ca="1" si="80"/>
        <v>20.10471693104266</v>
      </c>
      <c r="L316" s="179">
        <f t="shared" ca="1" si="80"/>
        <v>83.879401886050118</v>
      </c>
      <c r="M316" s="179">
        <f t="shared" ca="1" si="80"/>
        <v>1686.6209700728812</v>
      </c>
      <c r="N316" s="179">
        <f t="shared" ca="1" si="80"/>
        <v>542.97431003780821</v>
      </c>
      <c r="O316" s="179">
        <f t="shared" ca="1" si="80"/>
        <v>1229.7526386313782</v>
      </c>
      <c r="P316" s="179">
        <f t="shared" ca="1" si="80"/>
        <v>0</v>
      </c>
      <c r="Q316" s="179">
        <f t="shared" ca="1" si="80"/>
        <v>0</v>
      </c>
      <c r="R316" s="179">
        <f t="shared" ca="1" si="80"/>
        <v>0</v>
      </c>
      <c r="S316" s="179">
        <f t="shared" ca="1" si="80"/>
        <v>0</v>
      </c>
      <c r="T316" s="179">
        <f t="shared" ca="1" si="80"/>
        <v>0</v>
      </c>
      <c r="U316" s="179">
        <f t="shared" ca="1" si="80"/>
        <v>0</v>
      </c>
    </row>
    <row r="317" spans="1:22" ht="15.75" thickTop="1">
      <c r="A317" s="46" t="str">
        <f>IF(ISBLANK('Input-Accounts'!A317),"",'Input-Accounts'!A317)</f>
        <v/>
      </c>
      <c r="B317" t="str">
        <f>IF(ISBLANK('Input-Accounts'!B317),"",'Input-Accounts'!B317)</f>
        <v/>
      </c>
      <c r="C317" s="46" t="str">
        <f>IF(ISBLANK('Input-Accounts'!C317),"",'Input-Accounts'!C317)</f>
        <v/>
      </c>
      <c r="D317" s="14"/>
      <c r="E317" s="14"/>
      <c r="F317" s="87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2">
      <c r="A318" s="46" t="str">
        <f>IF(ISBLANK('Input-Accounts'!A318),"",'Input-Accounts'!A318)</f>
        <v/>
      </c>
      <c r="B318" s="10" t="str">
        <f>IF(ISBLANK('Input-Accounts'!B318),"",'Input-Accounts'!B318)</f>
        <v/>
      </c>
      <c r="C318" s="46" t="str">
        <f>IF(ISBLANK('Input-Accounts'!C318),"",'Input-Accounts'!C318)</f>
        <v/>
      </c>
      <c r="D318" s="14"/>
      <c r="E318" s="14" t="str">
        <f t="shared" ref="E318:E343" si="81">IFERROR(IF(D318="","",IF(D318=0,0,IF(ABS(D318-SUM($G318:$U318))&lt;Check_Limit,0,1))),1)</f>
        <v/>
      </c>
      <c r="F318" s="87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2">
      <c r="A319" s="46">
        <f>IF(ISBLANK('Input-Accounts'!A319),"",'Input-Accounts'!A319)</f>
        <v>276</v>
      </c>
      <c r="B319" s="10" t="str">
        <f>IF(ISBLANK('Input-Accounts'!B319),"",'Input-Accounts'!B319)</f>
        <v>INTERNAL ALLOCATION FACTORS</v>
      </c>
      <c r="C319" s="46" t="str">
        <f>IF(ISBLANK('Input-Accounts'!C319),"",'Input-Accounts'!C319)</f>
        <v/>
      </c>
      <c r="D319" s="14"/>
      <c r="E319" s="14" t="str">
        <f t="shared" si="81"/>
        <v/>
      </c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2" outlineLevel="1">
      <c r="A320" s="46" t="str">
        <f>IF(ISBLANK('Input-Accounts'!A320),"",'Input-Accounts'!A320)</f>
        <v/>
      </c>
      <c r="B320" s="65" t="str">
        <f>IF(ISBLANK('Input-Accounts'!B320),"",'Input-Accounts'!B320)</f>
        <v/>
      </c>
      <c r="C320" s="46" t="str">
        <f>IF(ISBLANK('Input-Accounts'!C320),"",'Input-Accounts'!C320)</f>
        <v/>
      </c>
      <c r="D320" s="71"/>
      <c r="E320" s="82" t="str">
        <f t="shared" si="81"/>
        <v/>
      </c>
      <c r="F320" s="128"/>
      <c r="G320" s="71"/>
      <c r="H320" s="71"/>
      <c r="I320" s="71"/>
      <c r="J320" s="71"/>
      <c r="K320" s="71"/>
      <c r="L320" s="71"/>
      <c r="M320" s="71"/>
      <c r="N320" s="71"/>
      <c r="O320" s="47"/>
      <c r="P320" s="47"/>
      <c r="Q320" s="47"/>
      <c r="R320" s="47"/>
      <c r="S320" s="47"/>
      <c r="T320" s="47"/>
      <c r="U320" s="47"/>
    </row>
    <row r="321" spans="1:21" outlineLevel="1">
      <c r="A321" s="46">
        <f>IF(ISBLANK('Input-Accounts'!A321),"",'Input-Accounts'!A321)</f>
        <v>277</v>
      </c>
      <c r="B321" s="65" t="str">
        <f>IF(ISBLANK('Input-Accounts'!B321),"",'Input-Accounts'!B321)</f>
        <v>INT_PRODPT</v>
      </c>
      <c r="D321" s="290">
        <f t="shared" ref="D321" ca="1" si="82">D$22</f>
        <v>0</v>
      </c>
      <c r="E321" s="82">
        <f ca="1">IFERROR(IF(D321="","",IF(D321=0,0,IF(ABS(D321-SUM($G321:$U321))&lt;Check_Limit,0,1))),1)</f>
        <v>0</v>
      </c>
      <c r="F321" s="128"/>
      <c r="G321" s="290">
        <f t="shared" ref="G321:U321" ca="1" si="83">G$22</f>
        <v>0</v>
      </c>
      <c r="H321" s="290">
        <f t="shared" ca="1" si="83"/>
        <v>0</v>
      </c>
      <c r="I321" s="290">
        <f t="shared" ca="1" si="83"/>
        <v>0</v>
      </c>
      <c r="J321" s="290">
        <f t="shared" ca="1" si="83"/>
        <v>0</v>
      </c>
      <c r="K321" s="290">
        <f t="shared" ca="1" si="83"/>
        <v>0</v>
      </c>
      <c r="L321" s="290">
        <f t="shared" ca="1" si="83"/>
        <v>0</v>
      </c>
      <c r="M321" s="290">
        <f t="shared" ca="1" si="83"/>
        <v>0</v>
      </c>
      <c r="N321" s="290">
        <f t="shared" ca="1" si="83"/>
        <v>0</v>
      </c>
      <c r="O321" s="290">
        <f t="shared" ca="1" si="83"/>
        <v>0</v>
      </c>
      <c r="P321" s="290">
        <f t="shared" ca="1" si="83"/>
        <v>0</v>
      </c>
      <c r="Q321" s="290">
        <f t="shared" ca="1" si="83"/>
        <v>0</v>
      </c>
      <c r="R321" s="290">
        <f t="shared" ca="1" si="83"/>
        <v>0</v>
      </c>
      <c r="S321" s="290">
        <f t="shared" ca="1" si="83"/>
        <v>0</v>
      </c>
      <c r="T321" s="290">
        <f t="shared" ca="1" si="83"/>
        <v>0</v>
      </c>
      <c r="U321" s="290">
        <f t="shared" ca="1" si="83"/>
        <v>0</v>
      </c>
    </row>
    <row r="322" spans="1:21" outlineLevel="1">
      <c r="A322" s="46">
        <f>IF(ISBLANK('Input-Accounts'!A322),"",'Input-Accounts'!A322)</f>
        <v>278</v>
      </c>
      <c r="B322" s="65" t="str">
        <f>IF(ISBLANK('Input-Accounts'!B322),"",'Input-Accounts'!B322)</f>
        <v>INT_TRANSPT</v>
      </c>
      <c r="C322" s="46" t="str">
        <f>IF(ISBLANK('Input-Accounts'!C322),"",'Input-Accounts'!C322)</f>
        <v/>
      </c>
      <c r="D322" s="290">
        <f ca="1">D30</f>
        <v>0</v>
      </c>
      <c r="E322" s="82">
        <f t="shared" ca="1" si="81"/>
        <v>0</v>
      </c>
      <c r="F322" s="128"/>
      <c r="G322" s="290">
        <f t="shared" ref="G322:U322" ca="1" si="84">G30</f>
        <v>0</v>
      </c>
      <c r="H322" s="290">
        <f t="shared" ca="1" si="84"/>
        <v>0</v>
      </c>
      <c r="I322" s="290">
        <f t="shared" ca="1" si="84"/>
        <v>0</v>
      </c>
      <c r="J322" s="290">
        <f t="shared" ca="1" si="84"/>
        <v>0</v>
      </c>
      <c r="K322" s="290">
        <f t="shared" ca="1" si="84"/>
        <v>0</v>
      </c>
      <c r="L322" s="290">
        <f t="shared" ca="1" si="84"/>
        <v>0</v>
      </c>
      <c r="M322" s="290">
        <f t="shared" ca="1" si="84"/>
        <v>0</v>
      </c>
      <c r="N322" s="290">
        <f t="shared" ca="1" si="84"/>
        <v>0</v>
      </c>
      <c r="O322" s="290">
        <f t="shared" ca="1" si="84"/>
        <v>0</v>
      </c>
      <c r="P322" s="290">
        <f t="shared" ca="1" si="84"/>
        <v>0</v>
      </c>
      <c r="Q322" s="290">
        <f t="shared" ca="1" si="84"/>
        <v>0</v>
      </c>
      <c r="R322" s="290">
        <f t="shared" ca="1" si="84"/>
        <v>0</v>
      </c>
      <c r="S322" s="290">
        <f t="shared" ca="1" si="84"/>
        <v>0</v>
      </c>
      <c r="T322" s="290">
        <f t="shared" ca="1" si="84"/>
        <v>0</v>
      </c>
      <c r="U322" s="290">
        <f t="shared" ca="1" si="84"/>
        <v>0</v>
      </c>
    </row>
    <row r="323" spans="1:21" outlineLevel="1">
      <c r="A323" s="46">
        <f>IF(ISBLANK('Input-Accounts'!A323),"",'Input-Accounts'!A323)</f>
        <v>279</v>
      </c>
      <c r="B323" s="65" t="str">
        <f>IF(ISBLANK('Input-Accounts'!B323),"",'Input-Accounts'!B323)</f>
        <v>INT_DISTPT</v>
      </c>
      <c r="C323" s="46" t="str">
        <f>IF(ISBLANK('Input-Accounts'!C323),"",'Input-Accounts'!C323)</f>
        <v/>
      </c>
      <c r="D323" s="290">
        <f ca="1">D44</f>
        <v>375774.39928584016</v>
      </c>
      <c r="E323" s="82">
        <f t="shared" ca="1" si="81"/>
        <v>0</v>
      </c>
      <c r="F323" s="128"/>
      <c r="G323" s="290">
        <f t="shared" ref="G323:U323" ca="1" si="85">G44</f>
        <v>294116.74308108795</v>
      </c>
      <c r="H323" s="290">
        <f t="shared" ca="1" si="85"/>
        <v>16143.471234924433</v>
      </c>
      <c r="I323" s="290">
        <f t="shared" ca="1" si="85"/>
        <v>14022.672538083163</v>
      </c>
      <c r="J323" s="290">
        <f t="shared" ca="1" si="85"/>
        <v>30040.741221895263</v>
      </c>
      <c r="K323" s="290">
        <f t="shared" ca="1" si="85"/>
        <v>121.02764451386626</v>
      </c>
      <c r="L323" s="290">
        <f t="shared" ca="1" si="85"/>
        <v>504.9425201220235</v>
      </c>
      <c r="M323" s="290">
        <f t="shared" ca="1" si="85"/>
        <v>10153.227419005823</v>
      </c>
      <c r="N323" s="290">
        <f t="shared" ca="1" si="85"/>
        <v>3268.6310382192273</v>
      </c>
      <c r="O323" s="290">
        <f t="shared" ca="1" si="85"/>
        <v>7402.9425879884138</v>
      </c>
      <c r="P323" s="290">
        <f t="shared" ca="1" si="85"/>
        <v>0</v>
      </c>
      <c r="Q323" s="290">
        <f t="shared" ca="1" si="85"/>
        <v>0</v>
      </c>
      <c r="R323" s="290">
        <f t="shared" ca="1" si="85"/>
        <v>0</v>
      </c>
      <c r="S323" s="290">
        <f t="shared" ca="1" si="85"/>
        <v>0</v>
      </c>
      <c r="T323" s="290">
        <f t="shared" ca="1" si="85"/>
        <v>0</v>
      </c>
      <c r="U323" s="290">
        <f t="shared" ca="1" si="85"/>
        <v>0</v>
      </c>
    </row>
    <row r="324" spans="1:21" outlineLevel="1">
      <c r="A324" s="46">
        <f>IF(ISBLANK('Input-Accounts'!A324),"",'Input-Accounts'!A324)</f>
        <v>280</v>
      </c>
      <c r="B324" s="65" t="str">
        <f>IF(ISBLANK('Input-Accounts'!B324),"",'Input-Accounts'!B324)</f>
        <v>INT_GENPLT</v>
      </c>
      <c r="C324" s="46" t="str">
        <f>IF(ISBLANK('Input-Accounts'!C324),"",'Input-Accounts'!C324)</f>
        <v/>
      </c>
      <c r="D324" s="290">
        <f ca="1">D57</f>
        <v>19778.0246429375</v>
      </c>
      <c r="E324" s="82">
        <f t="shared" ca="1" si="81"/>
        <v>0</v>
      </c>
      <c r="F324" s="128"/>
      <c r="G324" s="290">
        <f t="shared" ref="G324:U324" ca="1" si="86">G57</f>
        <v>15480.160978538148</v>
      </c>
      <c r="H324" s="290">
        <f t="shared" ca="1" si="86"/>
        <v>849.67462529031195</v>
      </c>
      <c r="I324" s="290">
        <f t="shared" ca="1" si="86"/>
        <v>738.05124443053694</v>
      </c>
      <c r="J324" s="290">
        <f t="shared" ca="1" si="86"/>
        <v>1581.1255937283897</v>
      </c>
      <c r="K324" s="290">
        <f t="shared" ca="1" si="86"/>
        <v>6.3700128061441514</v>
      </c>
      <c r="L324" s="290">
        <f t="shared" ca="1" si="86"/>
        <v>26.576492771248418</v>
      </c>
      <c r="M324" s="290">
        <f t="shared" ca="1" si="86"/>
        <v>534.39186511930347</v>
      </c>
      <c r="N324" s="290">
        <f t="shared" ca="1" si="86"/>
        <v>172.03690657328482</v>
      </c>
      <c r="O324" s="290">
        <f t="shared" ca="1" si="86"/>
        <v>389.63692368013756</v>
      </c>
      <c r="P324" s="290">
        <f t="shared" ca="1" si="86"/>
        <v>0</v>
      </c>
      <c r="Q324" s="290">
        <f t="shared" ca="1" si="86"/>
        <v>0</v>
      </c>
      <c r="R324" s="290">
        <f t="shared" ca="1" si="86"/>
        <v>0</v>
      </c>
      <c r="S324" s="290">
        <f t="shared" ca="1" si="86"/>
        <v>0</v>
      </c>
      <c r="T324" s="290">
        <f t="shared" ca="1" si="86"/>
        <v>0</v>
      </c>
      <c r="U324" s="290">
        <f t="shared" ca="1" si="86"/>
        <v>0</v>
      </c>
    </row>
    <row r="325" spans="1:21" outlineLevel="1">
      <c r="A325" s="46">
        <f>IF(ISBLANK('Input-Accounts'!A325),"",'Input-Accounts'!A325)</f>
        <v>281</v>
      </c>
      <c r="B325" s="65" t="str">
        <f>IF(ISBLANK('Input-Accounts'!B325),"",'Input-Accounts'!B325)</f>
        <v>INT_TOTPLT</v>
      </c>
      <c r="C325" s="46" t="str">
        <f>IF(ISBLANK('Input-Accounts'!C325),"",'Input-Accounts'!C325)</f>
        <v/>
      </c>
      <c r="D325" s="290">
        <f ca="1">D59</f>
        <v>408004.2495234065</v>
      </c>
      <c r="E325" s="82">
        <f t="shared" ca="1" si="81"/>
        <v>0</v>
      </c>
      <c r="F325" s="128"/>
      <c r="G325" s="290">
        <f t="shared" ref="G325:U325" ca="1" si="87">G59</f>
        <v>319342.88568122179</v>
      </c>
      <c r="H325" s="290">
        <f t="shared" ca="1" si="87"/>
        <v>17528.083015835822</v>
      </c>
      <c r="I325" s="290">
        <f t="shared" ca="1" si="87"/>
        <v>15225.385220724085</v>
      </c>
      <c r="J325" s="290">
        <f t="shared" ca="1" si="87"/>
        <v>32617.310015424708</v>
      </c>
      <c r="K325" s="290">
        <f t="shared" ca="1" si="87"/>
        <v>131.40808252321605</v>
      </c>
      <c r="L325" s="290">
        <f t="shared" ca="1" si="87"/>
        <v>548.25101009111495</v>
      </c>
      <c r="M325" s="290">
        <f t="shared" ca="1" si="87"/>
        <v>11024.061088793931</v>
      </c>
      <c r="N325" s="290">
        <f t="shared" ca="1" si="87"/>
        <v>3548.9787389776602</v>
      </c>
      <c r="O325" s="290">
        <f t="shared" ca="1" si="87"/>
        <v>8037.8866698141574</v>
      </c>
      <c r="P325" s="290">
        <f t="shared" ca="1" si="87"/>
        <v>0</v>
      </c>
      <c r="Q325" s="290">
        <f t="shared" ca="1" si="87"/>
        <v>0</v>
      </c>
      <c r="R325" s="290">
        <f t="shared" ca="1" si="87"/>
        <v>0</v>
      </c>
      <c r="S325" s="290">
        <f t="shared" ca="1" si="87"/>
        <v>0</v>
      </c>
      <c r="T325" s="290">
        <f t="shared" ca="1" si="87"/>
        <v>0</v>
      </c>
      <c r="U325" s="290">
        <f t="shared" ca="1" si="87"/>
        <v>0</v>
      </c>
    </row>
    <row r="326" spans="1:21" outlineLevel="1">
      <c r="A326" s="46">
        <f>IF(ISBLANK('Input-Accounts'!A326),"",'Input-Accounts'!A326)</f>
        <v>282</v>
      </c>
      <c r="B326" s="65" t="str">
        <f>IF(ISBLANK('Input-Accounts'!B326),"",'Input-Accounts'!B326)</f>
        <v>INT_RATEBASE</v>
      </c>
      <c r="C326" s="46" t="str">
        <f>IF(ISBLANK('Input-Accounts'!C326),"",'Input-Accounts'!C326)</f>
        <v/>
      </c>
      <c r="D326" s="290">
        <f t="shared" ref="D326" ca="1" si="88">D$124</f>
        <v>243173.85535242566</v>
      </c>
      <c r="E326" s="82">
        <f t="shared" ca="1" si="81"/>
        <v>0</v>
      </c>
      <c r="F326" s="128"/>
      <c r="G326" s="290">
        <f t="shared" ref="G326:U326" ca="1" si="89">G$124</f>
        <v>190330.96047696096</v>
      </c>
      <c r="H326" s="290">
        <f t="shared" ca="1" si="89"/>
        <v>10446.880219696443</v>
      </c>
      <c r="I326" s="290">
        <f t="shared" ca="1" si="89"/>
        <v>9074.4535814863266</v>
      </c>
      <c r="J326" s="290">
        <f t="shared" ca="1" si="89"/>
        <v>19440.182392563744</v>
      </c>
      <c r="K326" s="290">
        <f t="shared" ca="1" si="89"/>
        <v>78.320287322906765</v>
      </c>
      <c r="L326" s="290">
        <f t="shared" ca="1" si="89"/>
        <v>326.76206676879144</v>
      </c>
      <c r="M326" s="290">
        <f t="shared" ca="1" si="89"/>
        <v>6570.4301848181785</v>
      </c>
      <c r="N326" s="290">
        <f t="shared" ca="1" si="89"/>
        <v>2115.2202300076224</v>
      </c>
      <c r="O326" s="290">
        <f t="shared" ca="1" si="89"/>
        <v>4790.645912800589</v>
      </c>
      <c r="P326" s="290">
        <f t="shared" ca="1" si="89"/>
        <v>0</v>
      </c>
      <c r="Q326" s="290">
        <f t="shared" ca="1" si="89"/>
        <v>0</v>
      </c>
      <c r="R326" s="290">
        <f t="shared" ca="1" si="89"/>
        <v>0</v>
      </c>
      <c r="S326" s="290">
        <f t="shared" ca="1" si="89"/>
        <v>0</v>
      </c>
      <c r="T326" s="290">
        <f t="shared" ca="1" si="89"/>
        <v>0</v>
      </c>
      <c r="U326" s="290">
        <f t="shared" ca="1" si="89"/>
        <v>0</v>
      </c>
    </row>
    <row r="327" spans="1:21" outlineLevel="1">
      <c r="A327" s="46">
        <f>IF(ISBLANK('Input-Accounts'!A327),"",'Input-Accounts'!A327)</f>
        <v>283</v>
      </c>
      <c r="B327" s="65" t="str">
        <f>IF(ISBLANK('Input-Accounts'!B327),"",'Input-Accounts'!B327)</f>
        <v>INT_DMAINS_SERV</v>
      </c>
      <c r="C327" s="46" t="str">
        <f>IF(ISBLANK('Input-Accounts'!C327),"",'Input-Accounts'!C327)</f>
        <v/>
      </c>
      <c r="D327" s="290">
        <f ca="1">D$35+D$38</f>
        <v>342572.78591999999</v>
      </c>
      <c r="E327" s="82">
        <f t="shared" ca="1" si="81"/>
        <v>0</v>
      </c>
      <c r="F327" s="128"/>
      <c r="G327" s="290">
        <f t="shared" ref="G327:U327" ca="1" si="90">G$35+G$38</f>
        <v>268130.00634022133</v>
      </c>
      <c r="H327" s="290">
        <f t="shared" ca="1" si="90"/>
        <v>14717.111984951121</v>
      </c>
      <c r="I327" s="290">
        <f t="shared" ca="1" si="90"/>
        <v>12783.696831249359</v>
      </c>
      <c r="J327" s="290">
        <f t="shared" ca="1" si="90"/>
        <v>27386.486229622813</v>
      </c>
      <c r="K327" s="290">
        <f t="shared" ca="1" si="90"/>
        <v>110.33422562379674</v>
      </c>
      <c r="L327" s="290">
        <f t="shared" ca="1" si="90"/>
        <v>460.32823464401832</v>
      </c>
      <c r="M327" s="290">
        <f t="shared" ca="1" si="90"/>
        <v>9256.1372185505934</v>
      </c>
      <c r="N327" s="290">
        <f t="shared" ca="1" si="90"/>
        <v>2979.8305659869807</v>
      </c>
      <c r="O327" s="290">
        <f t="shared" ca="1" si="90"/>
        <v>6748.8542891499965</v>
      </c>
      <c r="P327" s="290">
        <f t="shared" ca="1" si="90"/>
        <v>0</v>
      </c>
      <c r="Q327" s="290">
        <f t="shared" ca="1" si="90"/>
        <v>0</v>
      </c>
      <c r="R327" s="290">
        <f t="shared" ca="1" si="90"/>
        <v>0</v>
      </c>
      <c r="S327" s="290">
        <f t="shared" ca="1" si="90"/>
        <v>0</v>
      </c>
      <c r="T327" s="290">
        <f t="shared" ca="1" si="90"/>
        <v>0</v>
      </c>
      <c r="U327" s="290">
        <f t="shared" ca="1" si="90"/>
        <v>0</v>
      </c>
    </row>
    <row r="328" spans="1:21" outlineLevel="1">
      <c r="A328" s="46">
        <f>IF(ISBLANK('Input-Accounts'!A328),"",'Input-Accounts'!A328)</f>
        <v>284</v>
      </c>
      <c r="B328" s="65" t="str">
        <f>IF(ISBLANK('Input-Accounts'!B328),"",'Input-Accounts'!B328)</f>
        <v>INT_OML</v>
      </c>
      <c r="D328" s="290">
        <f ca="1">SUMPRODUCT('Input-Accounts'!$L$129:$L$223,D$129:D$223)</f>
        <v>7779.2026336795861</v>
      </c>
      <c r="E328" s="82">
        <f t="shared" ca="1" si="81"/>
        <v>0</v>
      </c>
      <c r="F328" s="128"/>
      <c r="G328" s="290">
        <f ca="1">SUMPRODUCT('Input-Accounts'!$L$129:$L$223,G$129:G$223)</f>
        <v>6088.7429977507718</v>
      </c>
      <c r="H328" s="290">
        <f ca="1">SUMPRODUCT('Input-Accounts'!$L$129:$L$223,H$129:H$223)</f>
        <v>334.19874846750122</v>
      </c>
      <c r="I328" s="290">
        <f ca="1">SUMPRODUCT('Input-Accounts'!$L$129:$L$223,I$129:I$223)</f>
        <v>290.29441959537314</v>
      </c>
      <c r="J328" s="290">
        <f ca="1">SUMPRODUCT('Input-Accounts'!$L$129:$L$223,J$129:J$223)</f>
        <v>621.89711080687914</v>
      </c>
      <c r="K328" s="290">
        <f ca="1">SUMPRODUCT('Input-Accounts'!$L$129:$L$223,K$129:K$223)</f>
        <v>2.5054888591123423</v>
      </c>
      <c r="L328" s="290">
        <f ca="1">SUMPRODUCT('Input-Accounts'!$L$129:$L$223,L$129:L$223)</f>
        <v>10.453213922649653</v>
      </c>
      <c r="M328" s="290">
        <f ca="1">SUMPRODUCT('Input-Accounts'!$L$129:$L$223,M$129:M$223)</f>
        <v>210.18998002095717</v>
      </c>
      <c r="N328" s="290">
        <f ca="1">SUMPRODUCT('Input-Accounts'!$L$129:$L$223,N$129:N$223)</f>
        <v>67.666512751711068</v>
      </c>
      <c r="O328" s="290">
        <f ca="1">SUMPRODUCT('Input-Accounts'!$L$129:$L$223,O$129:O$223)</f>
        <v>153.25416150463215</v>
      </c>
      <c r="P328" s="290">
        <f ca="1">SUMPRODUCT('Input-Accounts'!$L$129:$L$223,P$129:P$223)</f>
        <v>0</v>
      </c>
      <c r="Q328" s="290">
        <f ca="1">SUMPRODUCT('Input-Accounts'!$L$129:$L$223,Q$129:Q$223)</f>
        <v>0</v>
      </c>
      <c r="R328" s="290">
        <f ca="1">SUMPRODUCT('Input-Accounts'!$L$129:$L$223,R$129:R$223)</f>
        <v>0</v>
      </c>
      <c r="S328" s="290">
        <f ca="1">SUMPRODUCT('Input-Accounts'!$L$129:$L$223,S$129:S$223)</f>
        <v>0</v>
      </c>
      <c r="T328" s="290">
        <f ca="1">SUMPRODUCT('Input-Accounts'!$L$129:$L$223,T$129:T$223)</f>
        <v>0</v>
      </c>
      <c r="U328" s="290">
        <f ca="1">SUMPRODUCT('Input-Accounts'!$L$129:$L$223,U$129:U$223)</f>
        <v>0</v>
      </c>
    </row>
    <row r="329" spans="1:21" outlineLevel="1">
      <c r="A329" s="46">
        <f>IF(ISBLANK('Input-Accounts'!A329),"",'Input-Accounts'!A329)</f>
        <v>285</v>
      </c>
      <c r="B329" s="65" t="str">
        <f>IF(ISBLANK('Input-Accounts'!B329),"",'Input-Accounts'!B329)</f>
        <v>INT_DIST_OL</v>
      </c>
      <c r="D329" s="290">
        <f ca="1">SUMPRODUCT('Input-Accounts'!$L$197:$L$206,D$197:D$206)</f>
        <v>4286.9588029890347</v>
      </c>
      <c r="E329" s="82">
        <f t="shared" ca="1" si="81"/>
        <v>0</v>
      </c>
      <c r="F329" s="128"/>
      <c r="G329" s="290">
        <f ca="1">SUMPRODUCT('Input-Accounts'!$L$197:$L$206,G$197:G$206)</f>
        <v>3355.3812161078904</v>
      </c>
      <c r="H329" s="290">
        <f ca="1">SUMPRODUCT('Input-Accounts'!$L$197:$L$206,H$197:H$206)</f>
        <v>184.17006654228291</v>
      </c>
      <c r="I329" s="290">
        <f ca="1">SUMPRODUCT('Input-Accounts'!$L$197:$L$206,I$197:I$206)</f>
        <v>159.97529260326445</v>
      </c>
      <c r="J329" s="290">
        <f ca="1">SUMPRODUCT('Input-Accounts'!$L$197:$L$206,J$197:J$206)</f>
        <v>342.71472530931482</v>
      </c>
      <c r="K329" s="290">
        <f ca="1">SUMPRODUCT('Input-Accounts'!$L$197:$L$206,K$197:K$206)</f>
        <v>1.3807234527945593</v>
      </c>
      <c r="L329" s="290">
        <f ca="1">SUMPRODUCT('Input-Accounts'!$L$197:$L$206,L$197:L$206)</f>
        <v>5.7605515057825416</v>
      </c>
      <c r="M329" s="290">
        <f ca="1">SUMPRODUCT('Input-Accounts'!$L$197:$L$206,M$197:M$206)</f>
        <v>115.83138113021744</v>
      </c>
      <c r="N329" s="290">
        <f ca="1">SUMPRODUCT('Input-Accounts'!$L$197:$L$206,N$197:N$206)</f>
        <v>37.289625449865284</v>
      </c>
      <c r="O329" s="290">
        <f ca="1">SUMPRODUCT('Input-Accounts'!$L$197:$L$206,O$197:O$206)</f>
        <v>84.455220887622716</v>
      </c>
      <c r="P329" s="290">
        <f ca="1">SUMPRODUCT('Input-Accounts'!$L$197:$L$206,P$197:P$206)</f>
        <v>0</v>
      </c>
      <c r="Q329" s="290">
        <f ca="1">SUMPRODUCT('Input-Accounts'!$L$197:$L$206,Q$197:Q$206)</f>
        <v>0</v>
      </c>
      <c r="R329" s="290">
        <f ca="1">SUMPRODUCT('Input-Accounts'!$L$197:$L$206,R$197:R$206)</f>
        <v>0</v>
      </c>
      <c r="S329" s="290">
        <f ca="1">SUMPRODUCT('Input-Accounts'!$L$197:$L$206,S$197:S$206)</f>
        <v>0</v>
      </c>
      <c r="T329" s="290">
        <f ca="1">SUMPRODUCT('Input-Accounts'!$L$197:$L$206,T$197:T$206)</f>
        <v>0</v>
      </c>
      <c r="U329" s="290">
        <f ca="1">SUMPRODUCT('Input-Accounts'!$L$197:$L$206,U$197:U$206)</f>
        <v>0</v>
      </c>
    </row>
    <row r="330" spans="1:21" outlineLevel="1">
      <c r="A330" s="46">
        <f>IF(ISBLANK('Input-Accounts'!A330),"",'Input-Accounts'!A330)</f>
        <v>286</v>
      </c>
      <c r="B330" s="65" t="str">
        <f>IF(ISBLANK('Input-Accounts'!B330),"",'Input-Accounts'!B330)</f>
        <v>INT_DIST_ML</v>
      </c>
      <c r="D330" s="290">
        <f ca="1">SUMPRODUCT('Input-Accounts'!$L$212:$L$220,D$212:D$220)</f>
        <v>998.6608998290759</v>
      </c>
      <c r="E330" s="82">
        <f t="shared" ca="1" si="81"/>
        <v>0</v>
      </c>
      <c r="F330" s="128"/>
      <c r="G330" s="290">
        <f ca="1">SUMPRODUCT('Input-Accounts'!$L$212:$L$220,G$212:G$220)</f>
        <v>781.64689201387125</v>
      </c>
      <c r="H330" s="290">
        <f ca="1">SUMPRODUCT('Input-Accounts'!$L$212:$L$220,H$212:H$220)</f>
        <v>42.903011861569198</v>
      </c>
      <c r="I330" s="290">
        <f ca="1">SUMPRODUCT('Input-Accounts'!$L$212:$L$220,I$212:I$220)</f>
        <v>37.266761124507219</v>
      </c>
      <c r="J330" s="290">
        <f ca="1">SUMPRODUCT('Input-Accounts'!$L$212:$L$220,J$212:J$220)</f>
        <v>79.836502213046884</v>
      </c>
      <c r="K330" s="290">
        <f ca="1">SUMPRODUCT('Input-Accounts'!$L$212:$L$220,K$212:K$220)</f>
        <v>0.3216439879994924</v>
      </c>
      <c r="L330" s="290">
        <f ca="1">SUMPRODUCT('Input-Accounts'!$L$212:$L$220,L$212:L$220)</f>
        <v>1.341939079579078</v>
      </c>
      <c r="M330" s="290">
        <f ca="1">SUMPRODUCT('Input-Accounts'!$L$212:$L$220,M$212:M$220)</f>
        <v>26.983294364129083</v>
      </c>
      <c r="N330" s="290">
        <f ca="1">SUMPRODUCT('Input-Accounts'!$L$212:$L$220,N$212:N$220)</f>
        <v>8.6867386922605156</v>
      </c>
      <c r="O330" s="290">
        <f ca="1">SUMPRODUCT('Input-Accounts'!$L$212:$L$220,O$212:O$220)</f>
        <v>19.674116492113257</v>
      </c>
      <c r="P330" s="290">
        <f ca="1">SUMPRODUCT('Input-Accounts'!$L$212:$L$220,P$212:P$220)</f>
        <v>0</v>
      </c>
      <c r="Q330" s="290">
        <f ca="1">SUMPRODUCT('Input-Accounts'!$L$212:$L$220,Q$212:Q$220)</f>
        <v>0</v>
      </c>
      <c r="R330" s="290">
        <f ca="1">SUMPRODUCT('Input-Accounts'!$L$212:$L$220,R$212:R$220)</f>
        <v>0</v>
      </c>
      <c r="S330" s="290">
        <f ca="1">SUMPRODUCT('Input-Accounts'!$L$212:$L$220,S$212:S$220)</f>
        <v>0</v>
      </c>
      <c r="T330" s="290">
        <f ca="1">SUMPRODUCT('Input-Accounts'!$L$212:$L$220,T$212:T$220)</f>
        <v>0</v>
      </c>
      <c r="U330" s="290">
        <f ca="1">SUMPRODUCT('Input-Accounts'!$L$212:$L$220,U$212:U$220)</f>
        <v>0</v>
      </c>
    </row>
    <row r="331" spans="1:21" outlineLevel="1">
      <c r="A331" s="46">
        <f>IF(ISBLANK('Input-Accounts'!A331),"",'Input-Accounts'!A331)</f>
        <v>287</v>
      </c>
      <c r="B331" s="65" t="str">
        <f>IF(ISBLANK('Input-Accounts'!B331),"",'Input-Accounts'!B331)</f>
        <v>INT_CUSTACC</v>
      </c>
      <c r="D331" s="290">
        <f t="shared" ref="D331" ca="1" si="91">SUM(D$228:D$230)</f>
        <v>0</v>
      </c>
      <c r="E331" s="82">
        <f t="shared" ca="1" si="81"/>
        <v>0</v>
      </c>
      <c r="F331" s="128"/>
      <c r="G331" s="290">
        <f t="shared" ref="G331:U331" ca="1" si="92">SUM(G$228:G$230)</f>
        <v>0</v>
      </c>
      <c r="H331" s="290">
        <f t="shared" ca="1" si="92"/>
        <v>0</v>
      </c>
      <c r="I331" s="290">
        <f t="shared" ca="1" si="92"/>
        <v>0</v>
      </c>
      <c r="J331" s="290">
        <f t="shared" ca="1" si="92"/>
        <v>0</v>
      </c>
      <c r="K331" s="290">
        <f t="shared" ca="1" si="92"/>
        <v>0</v>
      </c>
      <c r="L331" s="290">
        <f t="shared" ca="1" si="92"/>
        <v>0</v>
      </c>
      <c r="M331" s="290">
        <f t="shared" ca="1" si="92"/>
        <v>0</v>
      </c>
      <c r="N331" s="290">
        <f t="shared" ca="1" si="92"/>
        <v>0</v>
      </c>
      <c r="O331" s="290">
        <f t="shared" ca="1" si="92"/>
        <v>0</v>
      </c>
      <c r="P331" s="290">
        <f t="shared" ca="1" si="92"/>
        <v>0</v>
      </c>
      <c r="Q331" s="290">
        <f t="shared" ca="1" si="92"/>
        <v>0</v>
      </c>
      <c r="R331" s="290">
        <f t="shared" ca="1" si="92"/>
        <v>0</v>
      </c>
      <c r="S331" s="290">
        <f t="shared" ca="1" si="92"/>
        <v>0</v>
      </c>
      <c r="T331" s="290">
        <f t="shared" ca="1" si="92"/>
        <v>0</v>
      </c>
      <c r="U331" s="290">
        <f t="shared" ca="1" si="92"/>
        <v>0</v>
      </c>
    </row>
    <row r="332" spans="1:21" outlineLevel="1">
      <c r="A332" s="46">
        <f>IF(ISBLANK('Input-Accounts'!A332),"",'Input-Accounts'!A332)</f>
        <v>288</v>
      </c>
      <c r="B332" s="65" t="str">
        <f>IF(ISBLANK('Input-Accounts'!B332),"",'Input-Accounts'!B332)</f>
        <v>INT_PROD_TRANSM_DIST_SUBTOTAL</v>
      </c>
      <c r="D332" s="290">
        <f ca="1">D22+D30+D44</f>
        <v>375774.39928584016</v>
      </c>
      <c r="E332" s="82">
        <f t="shared" ca="1" si="81"/>
        <v>0</v>
      </c>
      <c r="F332" s="128"/>
      <c r="G332" s="290">
        <f t="shared" ref="G332:U332" ca="1" si="93">G22+G30+G44</f>
        <v>294116.74308108795</v>
      </c>
      <c r="H332" s="290">
        <f t="shared" ca="1" si="93"/>
        <v>16143.471234924433</v>
      </c>
      <c r="I332" s="290">
        <f t="shared" ca="1" si="93"/>
        <v>14022.672538083163</v>
      </c>
      <c r="J332" s="290">
        <f t="shared" ca="1" si="93"/>
        <v>30040.741221895263</v>
      </c>
      <c r="K332" s="290">
        <f t="shared" ca="1" si="93"/>
        <v>121.02764451386626</v>
      </c>
      <c r="L332" s="290">
        <f t="shared" ca="1" si="93"/>
        <v>504.9425201220235</v>
      </c>
      <c r="M332" s="290">
        <f t="shared" ca="1" si="93"/>
        <v>10153.227419005823</v>
      </c>
      <c r="N332" s="290">
        <f t="shared" ca="1" si="93"/>
        <v>3268.6310382192273</v>
      </c>
      <c r="O332" s="290">
        <f t="shared" ca="1" si="93"/>
        <v>7402.9425879884138</v>
      </c>
      <c r="P332" s="290">
        <f t="shared" ca="1" si="93"/>
        <v>0</v>
      </c>
      <c r="Q332" s="290">
        <f t="shared" ca="1" si="93"/>
        <v>0</v>
      </c>
      <c r="R332" s="290">
        <f t="shared" ca="1" si="93"/>
        <v>0</v>
      </c>
      <c r="S332" s="290">
        <f t="shared" ca="1" si="93"/>
        <v>0</v>
      </c>
      <c r="T332" s="290">
        <f t="shared" ca="1" si="93"/>
        <v>0</v>
      </c>
      <c r="U332" s="290">
        <f t="shared" ca="1" si="93"/>
        <v>0</v>
      </c>
    </row>
    <row r="333" spans="1:21" outlineLevel="1">
      <c r="A333" s="46">
        <f>IF(ISBLANK('Input-Accounts'!A333),"",'Input-Accounts'!A333)</f>
        <v>289</v>
      </c>
      <c r="B333" s="65" t="str">
        <f>IF(ISBLANK('Input-Accounts'!B333),"",'Input-Accounts'!B333)</f>
        <v>INT_DIST_SUBTOTAL</v>
      </c>
      <c r="D333" s="290">
        <f ca="1">SUM(D33,D35:D43)</f>
        <v>368908.60545999999</v>
      </c>
      <c r="E333" s="82">
        <f t="shared" ca="1" si="81"/>
        <v>0</v>
      </c>
      <c r="F333" s="128"/>
      <c r="G333" s="290">
        <f t="shared" ref="G333:U333" ca="1" si="94">SUM(G33,G35:G43)</f>
        <v>288742.92058929469</v>
      </c>
      <c r="H333" s="290">
        <f t="shared" ca="1" si="94"/>
        <v>15848.513022382494</v>
      </c>
      <c r="I333" s="290">
        <f t="shared" ca="1" si="94"/>
        <v>13766.463550145923</v>
      </c>
      <c r="J333" s="290">
        <f t="shared" ca="1" si="94"/>
        <v>29491.865258027221</v>
      </c>
      <c r="K333" s="290">
        <f t="shared" ca="1" si="94"/>
        <v>118.81634205143534</v>
      </c>
      <c r="L333" s="290">
        <f t="shared" ca="1" si="94"/>
        <v>495.7166887624453</v>
      </c>
      <c r="M333" s="290">
        <f t="shared" ca="1" si="94"/>
        <v>9967.7172664828086</v>
      </c>
      <c r="N333" s="290">
        <f t="shared" ca="1" si="94"/>
        <v>3208.9097084963787</v>
      </c>
      <c r="O333" s="290">
        <f t="shared" ca="1" si="94"/>
        <v>7267.6830343566153</v>
      </c>
      <c r="P333" s="290">
        <f t="shared" ca="1" si="94"/>
        <v>0</v>
      </c>
      <c r="Q333" s="290">
        <f t="shared" ca="1" si="94"/>
        <v>0</v>
      </c>
      <c r="R333" s="290">
        <f t="shared" ca="1" si="94"/>
        <v>0</v>
      </c>
      <c r="S333" s="290">
        <f t="shared" ca="1" si="94"/>
        <v>0</v>
      </c>
      <c r="T333" s="290">
        <f t="shared" ca="1" si="94"/>
        <v>0</v>
      </c>
      <c r="U333" s="290">
        <f t="shared" ca="1" si="94"/>
        <v>0</v>
      </c>
    </row>
    <row r="334" spans="1:21" outlineLevel="1">
      <c r="A334" s="46">
        <f>IF(ISBLANK('Input-Accounts'!A334),"",'Input-Accounts'!A334)</f>
        <v>290</v>
      </c>
      <c r="B334" s="65" t="str">
        <f>IF(ISBLANK('Input-Accounts'!B334),"",'Input-Accounts'!B334)</f>
        <v>INT_OM_Excl_A&amp;G</v>
      </c>
      <c r="D334" s="290">
        <f ca="1">SUM(D172:D179,D181:D182)+D193+D208+D221+D248</f>
        <v>13489.356743590559</v>
      </c>
      <c r="E334" s="82">
        <f t="shared" ca="1" si="81"/>
        <v>0</v>
      </c>
      <c r="F334" s="128"/>
      <c r="G334" s="290">
        <f t="shared" ref="G334:U334" ca="1" si="95">SUM(G172:G179,G181:G182)+G193+G208+G221+G248</f>
        <v>10558.052063216393</v>
      </c>
      <c r="H334" s="290">
        <f t="shared" ca="1" si="95"/>
        <v>579.51005438808738</v>
      </c>
      <c r="I334" s="290">
        <f t="shared" ca="1" si="95"/>
        <v>503.37871000325492</v>
      </c>
      <c r="J334" s="290">
        <f t="shared" ca="1" si="95"/>
        <v>1078.3871278995391</v>
      </c>
      <c r="K334" s="290">
        <f t="shared" ca="1" si="95"/>
        <v>4.34458833754171</v>
      </c>
      <c r="L334" s="290">
        <f t="shared" ca="1" si="95"/>
        <v>18.126167726909046</v>
      </c>
      <c r="M334" s="290">
        <f t="shared" ca="1" si="95"/>
        <v>364.47535280228897</v>
      </c>
      <c r="N334" s="290">
        <f t="shared" ca="1" si="95"/>
        <v>117.33564133562145</v>
      </c>
      <c r="O334" s="290">
        <f t="shared" ca="1" si="95"/>
        <v>265.74703788092307</v>
      </c>
      <c r="P334" s="290">
        <f t="shared" ca="1" si="95"/>
        <v>0</v>
      </c>
      <c r="Q334" s="290">
        <f t="shared" ca="1" si="95"/>
        <v>0</v>
      </c>
      <c r="R334" s="290">
        <f t="shared" ca="1" si="95"/>
        <v>0</v>
      </c>
      <c r="S334" s="290">
        <f t="shared" ca="1" si="95"/>
        <v>0</v>
      </c>
      <c r="T334" s="290">
        <f t="shared" ca="1" si="95"/>
        <v>0</v>
      </c>
      <c r="U334" s="290">
        <f t="shared" ca="1" si="95"/>
        <v>0</v>
      </c>
    </row>
    <row r="335" spans="1:21" outlineLevel="1">
      <c r="A335" s="46">
        <f>IF(ISBLANK('Input-Accounts'!A335),"",'Input-Accounts'!A335)</f>
        <v>291</v>
      </c>
      <c r="B335" s="65" t="str">
        <f>IF(ISBLANK('Input-Accounts'!B335),"",'Input-Accounts'!B335)</f>
        <v>INT_OM_DIST_SUBTOTAL</v>
      </c>
      <c r="D335" s="290">
        <f ca="1">SUM(D197:D205)+SUM(D212:D219)</f>
        <v>6618.1918761140987</v>
      </c>
      <c r="E335" s="82">
        <f t="shared" ca="1" si="81"/>
        <v>0</v>
      </c>
      <c r="F335" s="128"/>
      <c r="G335" s="290">
        <f t="shared" ref="G335:U335" ca="1" si="96">SUM(G197:G205)+SUM(G212:G219)</f>
        <v>5180.0256839948652</v>
      </c>
      <c r="H335" s="290">
        <f t="shared" ca="1" si="96"/>
        <v>284.32109899532605</v>
      </c>
      <c r="I335" s="290">
        <f t="shared" ca="1" si="96"/>
        <v>246.96929234489045</v>
      </c>
      <c r="J335" s="290">
        <f t="shared" ca="1" si="96"/>
        <v>529.08178387096666</v>
      </c>
      <c r="K335" s="290">
        <f t="shared" ca="1" si="96"/>
        <v>2.1315559953769245</v>
      </c>
      <c r="L335" s="290">
        <f t="shared" ca="1" si="96"/>
        <v>8.8931190920064385</v>
      </c>
      <c r="M335" s="290">
        <f t="shared" ca="1" si="96"/>
        <v>178.8200775478835</v>
      </c>
      <c r="N335" s="290">
        <f t="shared" ca="1" si="96"/>
        <v>57.567592215620188</v>
      </c>
      <c r="O335" s="290">
        <f t="shared" ca="1" si="96"/>
        <v>130.38167205716346</v>
      </c>
      <c r="P335" s="290">
        <f t="shared" ca="1" si="96"/>
        <v>0</v>
      </c>
      <c r="Q335" s="290">
        <f t="shared" ca="1" si="96"/>
        <v>0</v>
      </c>
      <c r="R335" s="290">
        <f t="shared" ca="1" si="96"/>
        <v>0</v>
      </c>
      <c r="S335" s="290">
        <f t="shared" ca="1" si="96"/>
        <v>0</v>
      </c>
      <c r="T335" s="290">
        <f t="shared" ca="1" si="96"/>
        <v>0</v>
      </c>
      <c r="U335" s="290">
        <f t="shared" ca="1" si="96"/>
        <v>0</v>
      </c>
    </row>
    <row r="336" spans="1:21" outlineLevel="1">
      <c r="A336" s="46">
        <f>IF(ISBLANK('Input-Accounts'!A336),"",'Input-Accounts'!A336)</f>
        <v>292</v>
      </c>
      <c r="B336" s="65" t="str">
        <f>IF(ISBLANK('Input-Accounts'!B336),"",'Input-Accounts'!B336)</f>
        <v>INT_REQ_INCOME</v>
      </c>
      <c r="D336" s="290">
        <f t="shared" ref="D336" ca="1" si="97">D310</f>
        <v>20743.481411508074</v>
      </c>
      <c r="E336" s="82">
        <f t="shared" ca="1" si="81"/>
        <v>0</v>
      </c>
      <c r="F336" s="128"/>
      <c r="G336" s="290">
        <f t="shared" ref="G336:U336" ca="1" si="98">G310</f>
        <v>16235.819163069149</v>
      </c>
      <c r="H336" s="290">
        <f t="shared" ca="1" si="98"/>
        <v>891.15116973187764</v>
      </c>
      <c r="I336" s="290">
        <f t="shared" ca="1" si="98"/>
        <v>774.07893588868433</v>
      </c>
      <c r="J336" s="290">
        <f t="shared" ca="1" si="98"/>
        <v>1658.307639659874</v>
      </c>
      <c r="K336" s="290">
        <f t="shared" ca="1" si="98"/>
        <v>6.6809625643025861</v>
      </c>
      <c r="L336" s="290">
        <f t="shared" ca="1" si="98"/>
        <v>27.873814181960217</v>
      </c>
      <c r="M336" s="290">
        <f t="shared" ca="1" si="98"/>
        <v>560.47800125083597</v>
      </c>
      <c r="N336" s="290">
        <f t="shared" ca="1" si="98"/>
        <v>180.43482289170885</v>
      </c>
      <c r="O336" s="290">
        <f t="shared" ca="1" si="98"/>
        <v>408.65690226967439</v>
      </c>
      <c r="P336" s="290">
        <f t="shared" ca="1" si="98"/>
        <v>0</v>
      </c>
      <c r="Q336" s="290">
        <f t="shared" ca="1" si="98"/>
        <v>0</v>
      </c>
      <c r="R336" s="290">
        <f t="shared" ca="1" si="98"/>
        <v>0</v>
      </c>
      <c r="S336" s="290">
        <f t="shared" ca="1" si="98"/>
        <v>0</v>
      </c>
      <c r="T336" s="290">
        <f t="shared" ca="1" si="98"/>
        <v>0</v>
      </c>
      <c r="U336" s="290">
        <f t="shared" ca="1" si="98"/>
        <v>0</v>
      </c>
    </row>
    <row r="337" spans="1:21" outlineLevel="1">
      <c r="A337" s="46">
        <f>IF(ISBLANK('Input-Accounts'!A337),"",'Input-Accounts'!A337)</f>
        <v>293</v>
      </c>
      <c r="B337" s="65" t="str">
        <f>IF(ISBLANK('Input-Accounts'!B337),"",'Input-Accounts'!B337)</f>
        <v>INT_REV_REQ</v>
      </c>
      <c r="C337" s="46" t="str">
        <f>IF(ISBLANK('Input-Accounts'!C338),"",'Input-Accounts'!C338)</f>
        <v/>
      </c>
      <c r="D337" s="290">
        <f t="shared" ref="D337" ca="1" si="99">D316</f>
        <v>62422.415621819782</v>
      </c>
      <c r="E337" s="82">
        <f t="shared" ca="1" si="81"/>
        <v>0</v>
      </c>
      <c r="F337" s="128"/>
      <c r="G337" s="290">
        <f t="shared" ref="G337:U337" ca="1" si="100">G316</f>
        <v>48857.712533998791</v>
      </c>
      <c r="H337" s="290">
        <f t="shared" ca="1" si="100"/>
        <v>2681.7007037214562</v>
      </c>
      <c r="I337" s="290">
        <f t="shared" ca="1" si="100"/>
        <v>2329.4005524710301</v>
      </c>
      <c r="J337" s="290">
        <f t="shared" ca="1" si="100"/>
        <v>4990.2697940693433</v>
      </c>
      <c r="K337" s="290">
        <f t="shared" ca="1" si="100"/>
        <v>20.10471693104266</v>
      </c>
      <c r="L337" s="290">
        <f t="shared" ca="1" si="100"/>
        <v>83.879401886050118</v>
      </c>
      <c r="M337" s="290">
        <f t="shared" ca="1" si="100"/>
        <v>1686.6209700728812</v>
      </c>
      <c r="N337" s="290">
        <f t="shared" ca="1" si="100"/>
        <v>542.97431003780821</v>
      </c>
      <c r="O337" s="290">
        <f t="shared" ca="1" si="100"/>
        <v>1229.7526386313782</v>
      </c>
      <c r="P337" s="290">
        <f t="shared" ca="1" si="100"/>
        <v>0</v>
      </c>
      <c r="Q337" s="290">
        <f t="shared" ca="1" si="100"/>
        <v>0</v>
      </c>
      <c r="R337" s="290">
        <f t="shared" ca="1" si="100"/>
        <v>0</v>
      </c>
      <c r="S337" s="290">
        <f t="shared" ca="1" si="100"/>
        <v>0</v>
      </c>
      <c r="T337" s="290">
        <f t="shared" ca="1" si="100"/>
        <v>0</v>
      </c>
      <c r="U337" s="290">
        <f t="shared" ca="1" si="100"/>
        <v>0</v>
      </c>
    </row>
    <row r="338" spans="1:21" outlineLevel="1">
      <c r="A338" s="46" t="str">
        <f>IF(ISBLANK('Input-Accounts'!A338),"",'Input-Accounts'!A338)</f>
        <v/>
      </c>
      <c r="B338" s="65" t="str">
        <f>IF(ISBLANK('Input-Accounts'!B338),"",'Input-Accounts'!B338)</f>
        <v/>
      </c>
      <c r="C338" s="46" t="str">
        <f>IF(ISBLANK('Input-Accounts'!C339),"",'Input-Accounts'!C339)</f>
        <v/>
      </c>
      <c r="D338" s="71"/>
      <c r="E338" s="82" t="str">
        <f t="shared" si="81"/>
        <v/>
      </c>
      <c r="F338" s="128"/>
      <c r="G338" s="71"/>
      <c r="H338" s="71"/>
      <c r="I338" s="71"/>
      <c r="J338" s="71"/>
      <c r="K338" s="71"/>
      <c r="L338" s="71"/>
      <c r="M338" s="71"/>
      <c r="N338" s="71"/>
      <c r="O338" s="47"/>
      <c r="P338" s="47"/>
      <c r="Q338" s="47"/>
      <c r="R338" s="47"/>
      <c r="S338" s="47"/>
      <c r="T338" s="47"/>
      <c r="U338" s="47"/>
    </row>
    <row r="339" spans="1:21" outlineLevel="1">
      <c r="A339" s="46" t="str">
        <f>IF(ISBLANK('Input-Accounts'!A339),"",'Input-Accounts'!A339)</f>
        <v/>
      </c>
      <c r="B339" s="65" t="str">
        <f>IF(ISBLANK('Input-Accounts'!B339),"",'Input-Accounts'!B339)</f>
        <v/>
      </c>
      <c r="C339" s="46" t="str">
        <f>IF(ISBLANK('Input-Accounts'!C340),"",'Input-Accounts'!C340)</f>
        <v/>
      </c>
      <c r="D339" s="71"/>
      <c r="E339" s="82" t="str">
        <f t="shared" si="81"/>
        <v/>
      </c>
      <c r="F339" s="128"/>
      <c r="G339" s="71"/>
      <c r="H339" s="71"/>
      <c r="I339" s="71"/>
      <c r="J339" s="71"/>
      <c r="K339" s="71"/>
      <c r="L339" s="71"/>
      <c r="M339" s="71"/>
      <c r="N339" s="71"/>
      <c r="O339" s="47"/>
      <c r="P339" s="47"/>
      <c r="Q339" s="47"/>
      <c r="R339" s="47"/>
      <c r="S339" s="47"/>
      <c r="T339" s="47"/>
      <c r="U339" s="47"/>
    </row>
    <row r="340" spans="1:21" outlineLevel="1">
      <c r="A340" s="46" t="str">
        <f>IF(ISBLANK('Input-Accounts'!A340),"",'Input-Accounts'!A340)</f>
        <v/>
      </c>
      <c r="B340" s="65" t="str">
        <f>IF(ISBLANK('Input-Accounts'!B340),"",'Input-Accounts'!B340)</f>
        <v/>
      </c>
      <c r="D340" s="71"/>
      <c r="E340" s="82" t="str">
        <f t="shared" si="81"/>
        <v/>
      </c>
      <c r="F340" s="128"/>
      <c r="G340" s="71"/>
      <c r="H340" s="71"/>
      <c r="I340" s="71"/>
      <c r="J340" s="71"/>
      <c r="K340" s="71"/>
      <c r="L340" s="71"/>
      <c r="M340" s="71"/>
      <c r="N340" s="71"/>
      <c r="O340" s="47"/>
      <c r="P340" s="47"/>
      <c r="Q340" s="47"/>
      <c r="R340" s="47"/>
      <c r="S340" s="47"/>
      <c r="T340" s="47"/>
      <c r="U340" s="47"/>
    </row>
    <row r="341" spans="1:21" outlineLevel="1">
      <c r="A341" s="46" t="str">
        <f>IF(ISBLANK('Input-Accounts'!A341),"",'Input-Accounts'!A341)</f>
        <v/>
      </c>
      <c r="B341" s="65" t="str">
        <f>IF(ISBLANK('Input-Accounts'!B341),"",'Input-Accounts'!B341)</f>
        <v/>
      </c>
      <c r="D341" s="71"/>
      <c r="E341" s="82" t="str">
        <f t="shared" si="81"/>
        <v/>
      </c>
      <c r="F341" s="128"/>
      <c r="G341" s="71"/>
      <c r="H341" s="71"/>
      <c r="I341" s="71"/>
      <c r="J341" s="71"/>
      <c r="K341" s="71"/>
      <c r="L341" s="71"/>
      <c r="M341" s="71"/>
      <c r="N341" s="71"/>
      <c r="O341" s="47"/>
      <c r="P341" s="47"/>
      <c r="Q341" s="47"/>
      <c r="R341" s="47"/>
      <c r="S341" s="47"/>
      <c r="T341" s="47"/>
      <c r="U341" s="47"/>
    </row>
    <row r="342" spans="1:21">
      <c r="B342" t="str">
        <f>IF(ISBLANK('Input-Accounts'!B343),"",'Input-Accounts'!B343)</f>
        <v>last line for internals</v>
      </c>
      <c r="C342" s="46" t="str">
        <f>IF(ISBLANK('Input-Accounts'!C343),"",'Input-Accounts'!C343)</f>
        <v/>
      </c>
      <c r="D342" s="128"/>
      <c r="E342" s="82" t="str">
        <f t="shared" si="81"/>
        <v/>
      </c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</row>
    <row r="343" spans="1:21">
      <c r="A343" s="46">
        <f>IF(ISBLANK('Input-Accounts'!A343),"",'Input-Accounts'!A343)</f>
        <v>294</v>
      </c>
      <c r="B343" t="str">
        <f>IF(ISBLANK('Input-Accounts'!B344),"",'Input-Accounts'!B344)</f>
        <v/>
      </c>
      <c r="C343" s="46" t="str">
        <f>IF(ISBLANK('Input-Accounts'!C344),"",'Input-Accounts'!C344)</f>
        <v/>
      </c>
      <c r="D343" s="128"/>
      <c r="E343" s="82" t="str">
        <f t="shared" si="81"/>
        <v/>
      </c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</row>
    <row r="344" spans="1:21">
      <c r="A344" s="46" t="str">
        <f>IF(ISBLANK('Input-Accounts'!A344),"",'Input-Accounts'!A344)</f>
        <v/>
      </c>
      <c r="B344" t="str">
        <f>IF(ISBLANK('Input-Accounts'!B345),"",'Input-Accounts'!B345)</f>
        <v/>
      </c>
      <c r="C344" s="46" t="str">
        <f>IF(ISBLANK('Input-Accounts'!C345),"",'Input-Accounts'!C345)</f>
        <v/>
      </c>
      <c r="D344" s="128"/>
      <c r="E344" s="14" t="s">
        <v>356</v>
      </c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</row>
    <row r="345" spans="1:21">
      <c r="D345" s="128"/>
    </row>
    <row r="346" spans="1:21">
      <c r="D346" s="14"/>
      <c r="E346" s="14"/>
      <c r="F346" s="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D347" s="14"/>
      <c r="E347" s="14"/>
      <c r="F347" s="3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D348" s="14"/>
      <c r="E348" s="14"/>
      <c r="F348" s="3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D349" s="14"/>
      <c r="E349" s="14"/>
      <c r="F349" s="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D350" s="14"/>
      <c r="E350" s="14"/>
      <c r="F350" s="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D351" s="14"/>
      <c r="E351" s="14"/>
      <c r="F351" s="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D352" s="14"/>
      <c r="E352" s="14"/>
      <c r="F352" s="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4:21">
      <c r="D353" s="14"/>
      <c r="E353" s="14"/>
      <c r="F353" s="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4:21">
      <c r="D354" s="14"/>
      <c r="E354" s="14"/>
      <c r="F354" s="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4:21">
      <c r="D355" s="14"/>
      <c r="E355" s="14"/>
      <c r="F355" s="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4:21">
      <c r="D356" s="14"/>
      <c r="E356" s="14"/>
      <c r="F356" s="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4:21">
      <c r="D357" s="14"/>
      <c r="E357" s="14"/>
      <c r="F357" s="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4:21">
      <c r="D358" s="14"/>
      <c r="E358" s="14"/>
      <c r="F358" s="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4:21">
      <c r="D359" s="14"/>
      <c r="E359" s="14"/>
      <c r="F359" s="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4:21">
      <c r="D360" s="14"/>
      <c r="E360" s="14"/>
      <c r="F360" s="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4:21">
      <c r="D361" s="14"/>
      <c r="E361" s="14"/>
      <c r="F361" s="3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4:21">
      <c r="D362" s="14"/>
      <c r="E362" s="14"/>
      <c r="F362" s="3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4:21">
      <c r="D363" s="14"/>
      <c r="E363" s="14"/>
      <c r="F363" s="3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4:21">
      <c r="D364" s="14"/>
      <c r="E364" s="14"/>
      <c r="F364" s="3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4:21">
      <c r="D365" s="14"/>
      <c r="E365" s="14"/>
      <c r="F365" s="3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4:21">
      <c r="D366" s="128"/>
    </row>
    <row r="367" spans="4:21">
      <c r="D367" s="128"/>
    </row>
  </sheetData>
  <pageMargins left="0.5" right="0.5" top="0.75" bottom="0.75" header="0.3" footer="0.3"/>
  <pageSetup scale="52" pageOrder="overThenDown" orientation="landscape" horizontalDpi="1200" verticalDpi="1200" r:id="rId1"/>
  <rowBreaks count="6" manualBreakCount="6">
    <brk id="59" max="12" man="1"/>
    <brk id="111" max="12" man="1"/>
    <brk id="141" max="12" man="1"/>
    <brk id="223" max="12" man="1"/>
    <brk id="267" max="12" man="1"/>
    <brk id="306" max="12" man="1"/>
  </rowBreaks>
</worksheet>
</file>

<file path=customUI/customUI.xml><?xml version="1.0" encoding="utf-8"?>
<!-- This code was created by TheSpreadsheetGuru.com (owned by Guru Solutions, LLC)-->
<!-- All rights are reserved and this code may not be resold (copyright 2015)-->
<customUI xmlns="http://schemas.microsoft.com/office/2006/01/customui">
  <ribbon>
    <tabs>
      <tab id="CustomTab" getLabel="GetLabel" insertAfterMso="TabDeveloper">
        <group id="GroupA" getVisible="GetVisible" getLabel="GetLabel">
          <button id="aButton01" getLabel="GetLabel" onAction="RunMacro" getImage="GetImage" getSize="GetSize" getScreentip="GetScreentip" getVisible="GetVisible"/>
          <button id="aButton02" getLabel="GetLabel" onAction="RunMacro" getImage="GetImage" getSize="GetSize" getScreentip="GetScreentip" getVisible="GetVisible"/>
          <button id="aButton03" getLabel="GetLabel" onAction="RunMacro" getImage="GetImage" getSize="GetSize" getScreentip="GetScreentip" getVisible="GetVisible"/>
          <button id="aButton04" getLabel="GetLabel" onAction="RunMacro" getImage="GetImage" getSize="GetSize" getScreentip="GetScreentip" getVisible="GetVisible"/>
          <button id="aButton05" getLabel="GetLabel" onAction="RunMacro" getImage="GetImage" getSize="GetSize" getScreentip="GetScreentip" getVisible="GetVisible"/>
          <button id="aButton06" getLabel="GetLabel" onAction="RunMacro" getImage="GetImage" getSize="GetSize" getScreentip="GetScreentip" getVisible="GetVisible"/>
          <button id="aButton07" getLabel="GetLabel" onAction="RunMacro" getImage="GetImage" getSize="GetSize" getScreentip="GetScreentip" getVisible="GetVisible"/>
          <button id="aButton08" getLabel="GetLabel" onAction="RunMacro" getImage="GetImage" getSize="GetSize" getScreentip="GetScreentip" getVisible="GetVisible"/>
          <button id="aButton09" getLabel="GetLabel" onAction="RunMacro" getImage="GetImage" getSize="GetSize" getScreentip="GetScreentip" getVisible="GetVisible"/>
          <button id="aButton10" getLabel="GetLabel" onAction="RunMacro" getImage="GetImage" getSize="GetSize" getScreentip="GetScreentip" getVisible="GetVisible"/>
        </group>
        <group id="GroupB" getVisible="GetVisible" getLabel="GetLabel">
          <button id="bButton01" getLabel="GetLabel" onAction="RunMacro" getImage="GetImage" getSize="GetSize" getScreentip="GetScreentip" getVisible="GetVisible"/>
          <button id="bButton02" getLabel="GetLabel" onAction="RunMacro" getImage="GetImage" getSize="GetSize" getScreentip="GetScreentip" getVisible="GetVisible"/>
          <button id="bButton03" getLabel="GetLabel" onAction="RunMacro" getImage="GetImage" getSize="GetSize" getScreentip="GetScreentip" getVisible="GetVisible"/>
          <button id="bButton04" getLabel="GetLabel" onAction="RunMacro" getImage="GetImage" getSize="GetSize" getScreentip="GetScreentip" getVisible="GetVisible"/>
          <button id="bButton05" getLabel="GetLabel" onAction="RunMacro" getImage="GetImage" getSize="GetSize" getScreentip="GetScreentip" getVisible="GetVisible"/>
          <button id="bButton06" getLabel="GetLabel" onAction="RunMacro" getImage="GetImage" getSize="GetSize" getScreentip="GetScreentip" getVisible="GetVisible"/>
          <button id="bButton07" getLabel="GetLabel" onAction="RunMacro" getImage="GetImage" getSize="GetSize" getScreentip="GetScreentip" getVisible="GetVisible"/>
          <button id="bButton08" getLabel="GetLabel" onAction="RunMacro" getImage="GetImage" getSize="GetSize" getScreentip="GetScreentip" getVisible="GetVisible"/>
          <button id="bButton09" getLabel="GetLabel" onAction="RunMacro" getImage="GetImage" getSize="GetSize" getScreentip="GetScreentip" getVisible="GetVisible"/>
          <button id="bButton10" getLabel="GetLabel" onAction="RunMacro" getImage="GetImage" getSize="GetSize" getScreentip="GetScreentip" getVisible="GetVisible"/>
        </group>
        <group id="GroupC" getVisible="GetVisible" getLabel="GetLabel">
          <button id="cButton01" getLabel="GetLabel" onAction="RunMacro" getImage="GetImage" getSize="GetSize" getScreentip="GetScreentip" getVisible="GetVisible"/>
          <button id="cButton02" getLabel="GetLabel" onAction="RunMacro" getImage="GetImage" getSize="GetSize" getScreentip="GetScreentip" getVisible="GetVisible"/>
          <button id="cButton03" getLabel="GetLabel" onAction="RunMacro" getImage="GetImage" getSize="GetSize" getScreentip="GetScreentip" getVisible="GetVisible"/>
          <button id="cButton04" getLabel="GetLabel" onAction="RunMacro" getImage="GetImage" getSize="GetSize" getScreentip="GetScreentip" getVisible="GetVisible"/>
          <button id="cButton05" getLabel="GetLabel" onAction="RunMacro" getImage="GetImage" getSize="GetSize" getScreentip="GetScreentip" getVisible="GetVisible"/>
          <button id="cButton06" getLabel="GetLabel" onAction="RunMacro" getImage="GetImage" getSize="GetSize" getScreentip="GetScreentip" getVisible="GetVisible"/>
          <button id="cButton07" getLabel="GetLabel" onAction="RunMacro" getImage="GetImage" getSize="GetSize" getScreentip="GetScreentip" getVisible="GetVisible"/>
          <button id="cButton08" getLabel="GetLabel" onAction="RunMacro" getImage="GetImage" getSize="GetSize" getScreentip="GetScreentip" getVisible="GetVisible"/>
          <button id="cButton09" getLabel="GetLabel" onAction="RunMacro" getImage="GetImage" getSize="GetSize" getScreentip="GetScreentip" getVisible="GetVisible"/>
          <button id="cButton10" getLabel="GetLabel" onAction="RunMacro" getImage="GetImage" getSize="GetSize" getScreentip="GetScreentip" getVisible="GetVisible"/>
        </group>
        <group id="GroupD" getVisible="GetVisible" getLabel="GetLabel">
          <button id="dButton01" getLabel="GetLabel" onAction="RunMacro" getImage="GetImage" getSize="GetSize" getScreentip="GetScreentip" getVisible="GetVisible"/>
          <button id="dButton02" getLabel="GetLabel" onAction="RunMacro" getImage="GetImage" getSize="GetSize" getScreentip="GetScreentip" getVisible="GetVisible"/>
          <button id="dButton03" getLabel="GetLabel" onAction="RunMacro" getImage="GetImage" getSize="GetSize" getScreentip="GetScreentip" getVisible="GetVisible"/>
          <button id="dButton04" getLabel="GetLabel" onAction="RunMacro" getImage="GetImage" getSize="GetSize" getScreentip="GetScreentip" getVisible="GetVisible"/>
          <button id="dButton05" getLabel="GetLabel" onAction="RunMacro" getImage="GetImage" getSize="GetSize" getScreentip="GetScreentip" getVisible="GetVisible"/>
          <button id="dButton06" getLabel="GetLabel" onAction="RunMacro" getImage="GetImage" getSize="GetSize" getScreentip="GetScreentip" getVisible="GetVisible"/>
          <button id="dButton07" getLabel="GetLabel" onAction="RunMacro" getImage="GetImage" getSize="GetSize" getScreentip="GetScreentip" getVisible="GetVisible"/>
          <button id="dButton08" getLabel="GetLabel" onAction="RunMacro" getImage="GetImage" getSize="GetSize" getScreentip="GetScreentip" getVisible="GetVisible"/>
          <button id="dButton09" getLabel="GetLabel" onAction="RunMacro" getImage="GetImage" getSize="GetSize" getScreentip="GetScreentip" getVisible="GetVisible"/>
          <button id="dButton10" getLabel="GetLabel" onAction="RunMacro" getImage="GetImage" getSize="GetSize" getScreentip="GetScreentip" getVisible="GetVisible"/>
        </group>
        <group id="GroupE" getVisible="GetVisible" getLabel="GetLabel">
          <button id="eButton01" getLabel="GetLabel" onAction="RunMacro" getImage="GetImage" getSize="GetSize" getScreentip="GetScreentip" getVisible="GetVisible"/>
          <button id="eButton02" getLabel="GetLabel" onAction="RunMacro" getImage="GetImage" getSize="GetSize" getScreentip="GetScreentip" getVisible="GetVisible"/>
          <button id="eButton03" getLabel="GetLabel" onAction="RunMacro" getImage="GetImage" getSize="GetSize" getScreentip="GetScreentip" getVisible="GetVisible"/>
          <button id="eButton04" getLabel="GetLabel" onAction="RunMacro" getImage="GetImage" getSize="GetSize" getScreentip="GetScreentip" getVisible="GetVisible"/>
          <button id="eButton05" getLabel="GetLabel" onAction="RunMacro" getImage="GetImage" getSize="GetSize" getScreentip="GetScreentip" getVisible="GetVisible"/>
          <button id="eButton06" getLabel="GetLabel" onAction="RunMacro" getImage="GetImage" getSize="GetSize" getScreentip="GetScreentip" getVisible="GetVisible"/>
          <button id="eButton07" getLabel="GetLabel" onAction="RunMacro" getImage="GetImage" getSize="GetSize" getScreentip="GetScreentip" getVisible="GetVisible"/>
          <button id="eButton08" getLabel="GetLabel" onAction="RunMacro" getImage="GetImage" getSize="GetSize" getScreentip="GetScreentip" getVisible="GetVisible"/>
          <button id="eButton09" getLabel="GetLabel" onAction="RunMacro" getImage="GetImage" getSize="GetSize" getScreentip="GetScreentip" getVisible="GetVisible"/>
          <button id="eButton10" getLabel="GetLabel" onAction="RunMacro" getImage="GetImage" getSize="GetSize" getScreentip="GetScreentip" getVisible="GetVisible"/>
        </group>
        <group id="GroupF" getVisible="GetVisible" getLabel="GetLabel">
          <button id="fButton01" getLabel="GetLabel" onAction="RunMacro" getImage="GetImage" getSize="GetSize" getScreentip="GetScreentip" getVisible="GetVisible"/>
          <button id="fButton02" getLabel="GetLabel" onAction="RunMacro" getImage="GetImage" getSize="GetSize" getScreentip="GetScreentip" getVisible="GetVisible"/>
          <button id="fButton03" getLabel="GetLabel" onAction="RunMacro" getImage="GetImage" getSize="GetSize" getScreentip="GetScreentip" getVisible="GetVisible"/>
          <button id="fButton04" getLabel="GetLabel" onAction="RunMacro" getImage="GetImage" getSize="GetSize" getScreentip="GetScreentip" getVisible="GetVisible"/>
          <button id="fButton05" getLabel="GetLabel" onAction="RunMacro" getImage="GetImage" getSize="GetSize" getScreentip="GetScreentip" getVisible="GetVisible"/>
          <button id="fButton06" getLabel="GetLabel" onAction="RunMacro" getImage="GetImage" getSize="GetSize" getScreentip="GetScreentip" getVisible="GetVisible"/>
          <button id="fButton07" getLabel="GetLabel" onAction="RunMacro" getImage="GetImage" getSize="GetSize" getScreentip="GetScreentip" getVisible="GetVisible"/>
          <button id="fButton08" getLabel="GetLabel" onAction="RunMacro" getImage="GetImage" getSize="GetSize" getScreentip="GetScreentip" getVisible="GetVisible"/>
          <button id="fButton09" getLabel="GetLabel" onAction="RunMacro" getImage="GetImage" getSize="GetSize" getScreentip="GetScreentip" getVisible="GetVisible"/>
          <button id="fButton10" getLabel="GetLabel" onAction="RunMacro" getImage="GetImage" getSize="GetSize" getScreentip="GetScreentip" getVisible="GetVisible"/>
        </group>
      </tab>
    </tabs>
  </ribbon>
</customUI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93E45E73C8184AB9B159E26BBF4366" ma:contentTypeVersion="9" ma:contentTypeDescription="Create a new document." ma:contentTypeScope="" ma:versionID="59c606702dd425c409ffee5e354cf09b">
  <xsd:schema xmlns:xsd="http://www.w3.org/2001/XMLSchema" xmlns:xs="http://www.w3.org/2001/XMLSchema" xmlns:p="http://schemas.microsoft.com/office/2006/metadata/properties" xmlns:ns2="7c11c9e6-3ed6-44a7-bb50-2b402fc6d82e" xmlns:ns3="823c690f-1428-4b7b-913c-f8e8cae1aa4a" targetNamespace="http://schemas.microsoft.com/office/2006/metadata/properties" ma:root="true" ma:fieldsID="6956a5ec680c3bbc22af566483c2c1e9" ns2:_="" ns3:_="">
    <xsd:import namespace="7c11c9e6-3ed6-44a7-bb50-2b402fc6d82e"/>
    <xsd:import namespace="823c690f-1428-4b7b-913c-f8e8cae1aa4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1c9e6-3ed6-44a7-bb50-2b402fc6d8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3c690f-1428-4b7b-913c-f8e8cae1aa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7A3460-B3ED-4E21-9C2A-974C39A84FBD}"/>
</file>

<file path=customXml/itemProps2.xml><?xml version="1.0" encoding="utf-8"?>
<ds:datastoreItem xmlns:ds="http://schemas.openxmlformats.org/officeDocument/2006/customXml" ds:itemID="{121F3299-DE1E-47F9-9B7D-BA643477E7B8}"/>
</file>

<file path=customXml/itemProps3.xml><?xml version="1.0" encoding="utf-8"?>
<ds:datastoreItem xmlns:ds="http://schemas.openxmlformats.org/officeDocument/2006/customXml" ds:itemID="{A9BD3173-84DE-4483-8076-79FF51B70A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Leonard, Allyson</cp:lastModifiedBy>
  <cp:revision>1</cp:revision>
  <dcterms:created xsi:type="dcterms:W3CDTF">2022-10-21T15:47:51Z</dcterms:created>
  <dcterms:modified xsi:type="dcterms:W3CDTF">2022-10-31T15:47:00Z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0x0101009893E45E73C8184AB9B159E26BBF4366</vt:lpwstr>
  </property>
</Properties>
</file>